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backupFile="1" defaultThemeVersion="124226"/>
  <bookViews>
    <workbookView xWindow="0" yWindow="0" windowWidth="21570" windowHeight="7545" tabRatio="854"/>
  </bookViews>
  <sheets>
    <sheet name="Introduction" sheetId="81" r:id="rId1"/>
    <sheet name="1. Company Selection" sheetId="71" r:id="rId2"/>
    <sheet name="2. Inflation and Output" sheetId="79" r:id="rId3"/>
    <sheet name="3. OM&amp;A Expense" sheetId="75" r:id="rId4"/>
    <sheet name="4. Capital Cost" sheetId="74" r:id="rId5"/>
    <sheet name="5. Benchmarking Results" sheetId="80" r:id="rId6"/>
    <sheet name="Model Data" sheetId="78" r:id="rId7"/>
    <sheet name="Prediceted Cost Calculations" sheetId="76" r:id="rId8"/>
    <sheet name="Model Parameters" sheetId="77" r:id="rId9"/>
    <sheet name="BM Database" sheetId="6" r:id="rId10"/>
    <sheet name="Capital Calculations for BM" sheetId="2" r:id="rId11"/>
    <sheet name="2012 data" sheetId="46" r:id="rId12"/>
    <sheet name="Gross Plant" sheetId="70" r:id="rId13"/>
  </sheets>
  <externalReferences>
    <externalReference r:id="rId14"/>
  </externalReferences>
  <definedNames>
    <definedName name="_xlnm._FilterDatabase" localSheetId="9" hidden="1">'BM Database'!$A$1:$X$826</definedName>
    <definedName name="_xlnm._FilterDatabase" localSheetId="10" hidden="1">'Capital Calculations for BM'!$A$5:$AI$1805</definedName>
    <definedName name="_xlnm._FilterDatabase" localSheetId="12" hidden="1">'Gross Plant'!$A$6:$BO$3891</definedName>
    <definedName name="data02">#REF!</definedName>
    <definedName name="data0211">#REF!</definedName>
    <definedName name="data03">#REF!</definedName>
    <definedName name="data04">#REF!</definedName>
    <definedName name="data05">#REF!</definedName>
    <definedName name="data06">#REF!</definedName>
    <definedName name="data07">#REF!</definedName>
    <definedName name="data08">#REF!</definedName>
    <definedName name="data09">#REF!</definedName>
    <definedName name="data10">#REF!</definedName>
    <definedName name="data11">#REF!</definedName>
    <definedName name="FortyFivePercent">#REF!</definedName>
    <definedName name="HVDS_LOW">#REF!</definedName>
    <definedName name="TableName">"Dummy"</definedName>
  </definedNames>
  <calcPr calcId="152511"/>
</workbook>
</file>

<file path=xl/calcChain.xml><?xml version="1.0" encoding="utf-8"?>
<calcChain xmlns="http://schemas.openxmlformats.org/spreadsheetml/2006/main">
  <c r="J2" i="78" l="1"/>
  <c r="I2" i="78"/>
  <c r="X826" i="6" l="1"/>
  <c r="X825" i="6" s="1"/>
  <c r="X824" i="6" s="1"/>
  <c r="X823" i="6" s="1"/>
  <c r="X822" i="6" s="1"/>
  <c r="X821" i="6" s="1"/>
  <c r="X820" i="6" s="1"/>
  <c r="V826" i="6"/>
  <c r="T826" i="6"/>
  <c r="Q826" i="6"/>
  <c r="P826" i="6"/>
  <c r="O826" i="6"/>
  <c r="N826" i="6"/>
  <c r="W826" i="6" s="1"/>
  <c r="W825" i="6" s="1"/>
  <c r="W824" i="6" s="1"/>
  <c r="W823" i="6" s="1"/>
  <c r="W822" i="6" s="1"/>
  <c r="W821" i="6" s="1"/>
  <c r="W820" i="6" s="1"/>
  <c r="W819" i="6" s="1"/>
  <c r="W818" i="6" s="1"/>
  <c r="W817" i="6" s="1"/>
  <c r="W816" i="6" s="1"/>
  <c r="L826" i="6"/>
  <c r="J826" i="6"/>
  <c r="F826" i="6"/>
  <c r="E826" i="6"/>
  <c r="D826" i="6"/>
  <c r="V825" i="6"/>
  <c r="T825" i="6"/>
  <c r="R825" i="6"/>
  <c r="Q825" i="6"/>
  <c r="P825" i="6"/>
  <c r="O825" i="6"/>
  <c r="N825" i="6"/>
  <c r="J825" i="6"/>
  <c r="F825" i="6"/>
  <c r="E825" i="6"/>
  <c r="V824" i="6"/>
  <c r="T824" i="6"/>
  <c r="Q824" i="6"/>
  <c r="R824" i="6" s="1"/>
  <c r="P824" i="6"/>
  <c r="O824" i="6"/>
  <c r="N824" i="6"/>
  <c r="J824" i="6"/>
  <c r="H824" i="6"/>
  <c r="I824" i="6" s="1"/>
  <c r="F824" i="6"/>
  <c r="E824" i="6"/>
  <c r="G824" i="6" s="1"/>
  <c r="T823" i="6"/>
  <c r="V823" i="6" s="1"/>
  <c r="Q823" i="6"/>
  <c r="P823" i="6"/>
  <c r="R823" i="6" s="1"/>
  <c r="O823" i="6"/>
  <c r="N823" i="6"/>
  <c r="J823" i="6"/>
  <c r="F823" i="6"/>
  <c r="E823" i="6"/>
  <c r="G823" i="6" s="1"/>
  <c r="H823" i="6" s="1"/>
  <c r="I823" i="6" s="1"/>
  <c r="T822" i="6"/>
  <c r="V822" i="6" s="1"/>
  <c r="Q822" i="6"/>
  <c r="P822" i="6"/>
  <c r="R822" i="6" s="1"/>
  <c r="O822" i="6"/>
  <c r="N822" i="6"/>
  <c r="J822" i="6"/>
  <c r="F822" i="6"/>
  <c r="E822" i="6"/>
  <c r="T821" i="6"/>
  <c r="V821" i="6" s="1"/>
  <c r="R821" i="6"/>
  <c r="Q821" i="6"/>
  <c r="P821" i="6"/>
  <c r="O821" i="6"/>
  <c r="N821" i="6"/>
  <c r="J821" i="6"/>
  <c r="F821" i="6"/>
  <c r="E821" i="6"/>
  <c r="T820" i="6"/>
  <c r="V820" i="6" s="1"/>
  <c r="Q820" i="6"/>
  <c r="R820" i="6" s="1"/>
  <c r="P820" i="6"/>
  <c r="O820" i="6"/>
  <c r="N820" i="6"/>
  <c r="J820" i="6"/>
  <c r="F820" i="6"/>
  <c r="E820" i="6"/>
  <c r="G820" i="6" s="1"/>
  <c r="H820" i="6" s="1"/>
  <c r="I820" i="6" s="1"/>
  <c r="X819" i="6"/>
  <c r="X818" i="6" s="1"/>
  <c r="X817" i="6" s="1"/>
  <c r="X816" i="6" s="1"/>
  <c r="T819" i="6"/>
  <c r="V819" i="6" s="1"/>
  <c r="Q819" i="6"/>
  <c r="P819" i="6"/>
  <c r="R819" i="6" s="1"/>
  <c r="O819" i="6"/>
  <c r="N819" i="6"/>
  <c r="J819" i="6"/>
  <c r="G819" i="6"/>
  <c r="H819" i="6" s="1"/>
  <c r="I819" i="6" s="1"/>
  <c r="F819" i="6"/>
  <c r="E819" i="6"/>
  <c r="T818" i="6"/>
  <c r="V818" i="6" s="1"/>
  <c r="Q818" i="6"/>
  <c r="P818" i="6"/>
  <c r="R818" i="6" s="1"/>
  <c r="O818" i="6"/>
  <c r="N818" i="6"/>
  <c r="J818" i="6"/>
  <c r="F818" i="6"/>
  <c r="G818" i="6" s="1"/>
  <c r="E818" i="6"/>
  <c r="H818" i="6" s="1"/>
  <c r="I818" i="6" s="1"/>
  <c r="V817" i="6"/>
  <c r="T817" i="6"/>
  <c r="R817" i="6"/>
  <c r="Q817" i="6"/>
  <c r="P817" i="6"/>
  <c r="O817" i="6"/>
  <c r="N817" i="6"/>
  <c r="J817" i="6"/>
  <c r="F817" i="6"/>
  <c r="E817" i="6"/>
  <c r="V816" i="6"/>
  <c r="T816" i="6"/>
  <c r="Q816" i="6"/>
  <c r="R816" i="6" s="1"/>
  <c r="S816" i="6" s="1"/>
  <c r="S817" i="6" s="1"/>
  <c r="S818" i="6" s="1"/>
  <c r="S819" i="6" s="1"/>
  <c r="S820" i="6" s="1"/>
  <c r="S821" i="6" s="1"/>
  <c r="S822" i="6" s="1"/>
  <c r="S823" i="6" s="1"/>
  <c r="S824" i="6" s="1"/>
  <c r="S825" i="6" s="1"/>
  <c r="P816" i="6"/>
  <c r="O816" i="6"/>
  <c r="N816" i="6"/>
  <c r="J816" i="6"/>
  <c r="H816" i="6"/>
  <c r="I816" i="6" s="1"/>
  <c r="F816" i="6"/>
  <c r="E816" i="6"/>
  <c r="G816" i="6" s="1"/>
  <c r="T815" i="6"/>
  <c r="Q815" i="6"/>
  <c r="P815" i="6"/>
  <c r="R815" i="6" s="1"/>
  <c r="O815" i="6"/>
  <c r="N815" i="6"/>
  <c r="L815" i="6"/>
  <c r="J815" i="6"/>
  <c r="F815" i="6"/>
  <c r="E815" i="6"/>
  <c r="D815" i="6"/>
  <c r="C815" i="6"/>
  <c r="B815" i="6"/>
  <c r="X815" i="6" s="1"/>
  <c r="X814" i="6" s="1"/>
  <c r="X813" i="6" s="1"/>
  <c r="X812" i="6" s="1"/>
  <c r="X811" i="6" s="1"/>
  <c r="X810" i="6" s="1"/>
  <c r="X809" i="6" s="1"/>
  <c r="X808" i="6" s="1"/>
  <c r="T814" i="6"/>
  <c r="V814" i="6" s="1"/>
  <c r="Q814" i="6"/>
  <c r="P814" i="6"/>
  <c r="R814" i="6" s="1"/>
  <c r="O814" i="6"/>
  <c r="N814" i="6"/>
  <c r="J814" i="6"/>
  <c r="G814" i="6"/>
  <c r="H814" i="6" s="1"/>
  <c r="I814" i="6" s="1"/>
  <c r="F814" i="6"/>
  <c r="E814" i="6"/>
  <c r="V813" i="6"/>
  <c r="T813" i="6"/>
  <c r="Q813" i="6"/>
  <c r="P813" i="6"/>
  <c r="R813" i="6" s="1"/>
  <c r="O813" i="6"/>
  <c r="N813" i="6"/>
  <c r="J813" i="6"/>
  <c r="F813" i="6"/>
  <c r="E813" i="6"/>
  <c r="V812" i="6"/>
  <c r="T812" i="6"/>
  <c r="Q812" i="6"/>
  <c r="R812" i="6" s="1"/>
  <c r="P812" i="6"/>
  <c r="O812" i="6"/>
  <c r="N812" i="6"/>
  <c r="J812" i="6"/>
  <c r="F812" i="6"/>
  <c r="E812" i="6"/>
  <c r="G812" i="6" s="1"/>
  <c r="H812" i="6" s="1"/>
  <c r="I812" i="6" s="1"/>
  <c r="T811" i="6"/>
  <c r="V811" i="6" s="1"/>
  <c r="Q811" i="6"/>
  <c r="R811" i="6" s="1"/>
  <c r="P811" i="6"/>
  <c r="O811" i="6"/>
  <c r="N811" i="6"/>
  <c r="J811" i="6"/>
  <c r="F811" i="6"/>
  <c r="E811" i="6"/>
  <c r="G811" i="6" s="1"/>
  <c r="H811" i="6" s="1"/>
  <c r="I811" i="6" s="1"/>
  <c r="T810" i="6"/>
  <c r="V810" i="6" s="1"/>
  <c r="Q810" i="6"/>
  <c r="P810" i="6"/>
  <c r="R810" i="6" s="1"/>
  <c r="O810" i="6"/>
  <c r="N810" i="6"/>
  <c r="J810" i="6"/>
  <c r="F810" i="6"/>
  <c r="G810" i="6" s="1"/>
  <c r="H810" i="6" s="1"/>
  <c r="I810" i="6" s="1"/>
  <c r="E810" i="6"/>
  <c r="T809" i="6"/>
  <c r="V809" i="6" s="1"/>
  <c r="R809" i="6"/>
  <c r="Q809" i="6"/>
  <c r="P809" i="6"/>
  <c r="O809" i="6"/>
  <c r="N809" i="6"/>
  <c r="J809" i="6"/>
  <c r="F809" i="6"/>
  <c r="E809" i="6"/>
  <c r="V808" i="6"/>
  <c r="T808" i="6"/>
  <c r="R808" i="6"/>
  <c r="Q808" i="6"/>
  <c r="P808" i="6"/>
  <c r="O808" i="6"/>
  <c r="N808" i="6"/>
  <c r="J808" i="6"/>
  <c r="F808" i="6"/>
  <c r="E808" i="6"/>
  <c r="X807" i="6"/>
  <c r="X806" i="6" s="1"/>
  <c r="X805" i="6" s="1"/>
  <c r="T807" i="6"/>
  <c r="V807" i="6" s="1"/>
  <c r="Q807" i="6"/>
  <c r="P807" i="6"/>
  <c r="R807" i="6" s="1"/>
  <c r="O807" i="6"/>
  <c r="N807" i="6"/>
  <c r="J807" i="6"/>
  <c r="G807" i="6"/>
  <c r="H807" i="6" s="1"/>
  <c r="I807" i="6" s="1"/>
  <c r="F807" i="6"/>
  <c r="E807" i="6"/>
  <c r="T806" i="6"/>
  <c r="V806" i="6" s="1"/>
  <c r="Q806" i="6"/>
  <c r="P806" i="6"/>
  <c r="R806" i="6" s="1"/>
  <c r="S806" i="6" s="1"/>
  <c r="S807" i="6" s="1"/>
  <c r="S808" i="6" s="1"/>
  <c r="S809" i="6" s="1"/>
  <c r="S810" i="6" s="1"/>
  <c r="S811" i="6" s="1"/>
  <c r="O806" i="6"/>
  <c r="N806" i="6"/>
  <c r="J806" i="6"/>
  <c r="G806" i="6"/>
  <c r="H806" i="6" s="1"/>
  <c r="I806" i="6" s="1"/>
  <c r="F806" i="6"/>
  <c r="E806" i="6"/>
  <c r="V805" i="6"/>
  <c r="T805" i="6"/>
  <c r="Q805" i="6"/>
  <c r="R805" i="6" s="1"/>
  <c r="S805" i="6" s="1"/>
  <c r="P805" i="6"/>
  <c r="O805" i="6"/>
  <c r="N805" i="6"/>
  <c r="J805" i="6"/>
  <c r="F805" i="6"/>
  <c r="E805" i="6"/>
  <c r="V804" i="6"/>
  <c r="Q804" i="6"/>
  <c r="R804" i="6" s="1"/>
  <c r="P804" i="6"/>
  <c r="O804" i="6"/>
  <c r="N804" i="6"/>
  <c r="W804" i="6" s="1"/>
  <c r="W803" i="6" s="1"/>
  <c r="W802" i="6" s="1"/>
  <c r="W801" i="6" s="1"/>
  <c r="W800" i="6" s="1"/>
  <c r="W799" i="6" s="1"/>
  <c r="L804" i="6"/>
  <c r="J804" i="6"/>
  <c r="F804" i="6"/>
  <c r="E804" i="6"/>
  <c r="D804" i="6"/>
  <c r="C804" i="6"/>
  <c r="B804" i="6"/>
  <c r="X804" i="6" s="1"/>
  <c r="X803" i="6"/>
  <c r="X802" i="6" s="1"/>
  <c r="X801" i="6" s="1"/>
  <c r="X800" i="6" s="1"/>
  <c r="X799" i="6" s="1"/>
  <c r="X798" i="6" s="1"/>
  <c r="X797" i="6" s="1"/>
  <c r="X796" i="6" s="1"/>
  <c r="T803" i="6"/>
  <c r="V803" i="6" s="1"/>
  <c r="Q803" i="6"/>
  <c r="P803" i="6"/>
  <c r="R803" i="6" s="1"/>
  <c r="O803" i="6"/>
  <c r="N803" i="6"/>
  <c r="J803" i="6"/>
  <c r="G803" i="6"/>
  <c r="H803" i="6" s="1"/>
  <c r="I803" i="6" s="1"/>
  <c r="F803" i="6"/>
  <c r="E803" i="6"/>
  <c r="T802" i="6"/>
  <c r="V802" i="6" s="1"/>
  <c r="Q802" i="6"/>
  <c r="P802" i="6"/>
  <c r="R802" i="6" s="1"/>
  <c r="O802" i="6"/>
  <c r="N802" i="6"/>
  <c r="J802" i="6"/>
  <c r="G802" i="6"/>
  <c r="F802" i="6"/>
  <c r="E802" i="6"/>
  <c r="H802" i="6" s="1"/>
  <c r="I802" i="6" s="1"/>
  <c r="V801" i="6"/>
  <c r="T801" i="6"/>
  <c r="Q801" i="6"/>
  <c r="R801" i="6" s="1"/>
  <c r="P801" i="6"/>
  <c r="O801" i="6"/>
  <c r="N801" i="6"/>
  <c r="J801" i="6"/>
  <c r="F801" i="6"/>
  <c r="E801" i="6"/>
  <c r="V800" i="6"/>
  <c r="T800" i="6"/>
  <c r="Q800" i="6"/>
  <c r="R800" i="6" s="1"/>
  <c r="P800" i="6"/>
  <c r="O800" i="6"/>
  <c r="N800" i="6"/>
  <c r="J800" i="6"/>
  <c r="F800" i="6"/>
  <c r="E800" i="6"/>
  <c r="G800" i="6" s="1"/>
  <c r="H800" i="6" s="1"/>
  <c r="I800" i="6" s="1"/>
  <c r="T799" i="6"/>
  <c r="V799" i="6" s="1"/>
  <c r="Q799" i="6"/>
  <c r="R799" i="6" s="1"/>
  <c r="P799" i="6"/>
  <c r="O799" i="6"/>
  <c r="N799" i="6"/>
  <c r="J799" i="6"/>
  <c r="F799" i="6"/>
  <c r="E799" i="6"/>
  <c r="G799" i="6" s="1"/>
  <c r="H799" i="6" s="1"/>
  <c r="I799" i="6" s="1"/>
  <c r="W798" i="6"/>
  <c r="W797" i="6" s="1"/>
  <c r="W796" i="6" s="1"/>
  <c r="W795" i="6" s="1"/>
  <c r="W794" i="6" s="1"/>
  <c r="T798" i="6"/>
  <c r="V798" i="6" s="1"/>
  <c r="Q798" i="6"/>
  <c r="P798" i="6"/>
  <c r="R798" i="6" s="1"/>
  <c r="O798" i="6"/>
  <c r="N798" i="6"/>
  <c r="J798" i="6"/>
  <c r="F798" i="6"/>
  <c r="G798" i="6" s="1"/>
  <c r="H798" i="6" s="1"/>
  <c r="I798" i="6" s="1"/>
  <c r="E798" i="6"/>
  <c r="T797" i="6"/>
  <c r="V797" i="6" s="1"/>
  <c r="R797" i="6"/>
  <c r="Q797" i="6"/>
  <c r="P797" i="6"/>
  <c r="O797" i="6"/>
  <c r="N797" i="6"/>
  <c r="J797" i="6"/>
  <c r="F797" i="6"/>
  <c r="E797" i="6"/>
  <c r="V796" i="6"/>
  <c r="T796" i="6"/>
  <c r="R796" i="6"/>
  <c r="Q796" i="6"/>
  <c r="P796" i="6"/>
  <c r="O796" i="6"/>
  <c r="N796" i="6"/>
  <c r="J796" i="6"/>
  <c r="F796" i="6"/>
  <c r="E796" i="6"/>
  <c r="X795" i="6"/>
  <c r="X794" i="6" s="1"/>
  <c r="T795" i="6"/>
  <c r="V795" i="6" s="1"/>
  <c r="Q795" i="6"/>
  <c r="P795" i="6"/>
  <c r="R795" i="6" s="1"/>
  <c r="O795" i="6"/>
  <c r="N795" i="6"/>
  <c r="J795" i="6"/>
  <c r="G795" i="6"/>
  <c r="H795" i="6" s="1"/>
  <c r="I795" i="6" s="1"/>
  <c r="F795" i="6"/>
  <c r="E795" i="6"/>
  <c r="T794" i="6"/>
  <c r="S794" i="6"/>
  <c r="S795" i="6" s="1"/>
  <c r="S796" i="6" s="1"/>
  <c r="S797" i="6" s="1"/>
  <c r="S798" i="6" s="1"/>
  <c r="S799" i="6" s="1"/>
  <c r="S800" i="6" s="1"/>
  <c r="Q794" i="6"/>
  <c r="P794" i="6"/>
  <c r="R794" i="6" s="1"/>
  <c r="O794" i="6"/>
  <c r="N794" i="6"/>
  <c r="J794" i="6"/>
  <c r="G794" i="6"/>
  <c r="F794" i="6"/>
  <c r="E794" i="6"/>
  <c r="H794" i="6" s="1"/>
  <c r="I794" i="6" s="1"/>
  <c r="V793" i="6"/>
  <c r="Q793" i="6"/>
  <c r="R793" i="6" s="1"/>
  <c r="P793" i="6"/>
  <c r="O793" i="6"/>
  <c r="N793" i="6"/>
  <c r="W793" i="6" s="1"/>
  <c r="W792" i="6" s="1"/>
  <c r="W791" i="6" s="1"/>
  <c r="W790" i="6" s="1"/>
  <c r="W789" i="6" s="1"/>
  <c r="W788" i="6" s="1"/>
  <c r="W787" i="6" s="1"/>
  <c r="W786" i="6" s="1"/>
  <c r="W785" i="6" s="1"/>
  <c r="W784" i="6" s="1"/>
  <c r="W783" i="6" s="1"/>
  <c r="L793" i="6"/>
  <c r="J793" i="6"/>
  <c r="F793" i="6"/>
  <c r="G793" i="6" s="1"/>
  <c r="E793" i="6"/>
  <c r="D793" i="6"/>
  <c r="C793" i="6"/>
  <c r="B793" i="6"/>
  <c r="T793" i="6" s="1"/>
  <c r="V792" i="6"/>
  <c r="T792" i="6"/>
  <c r="R792" i="6"/>
  <c r="Q792" i="6"/>
  <c r="P792" i="6"/>
  <c r="O792" i="6"/>
  <c r="N792" i="6"/>
  <c r="J792" i="6"/>
  <c r="F792" i="6"/>
  <c r="E792" i="6"/>
  <c r="V791" i="6"/>
  <c r="T791" i="6"/>
  <c r="Q791" i="6"/>
  <c r="P791" i="6"/>
  <c r="R791" i="6" s="1"/>
  <c r="O791" i="6"/>
  <c r="N791" i="6"/>
  <c r="J791" i="6"/>
  <c r="G791" i="6"/>
  <c r="H791" i="6" s="1"/>
  <c r="I791" i="6" s="1"/>
  <c r="F791" i="6"/>
  <c r="E791" i="6"/>
  <c r="T790" i="6"/>
  <c r="V790" i="6" s="1"/>
  <c r="Q790" i="6"/>
  <c r="P790" i="6"/>
  <c r="R790" i="6" s="1"/>
  <c r="O790" i="6"/>
  <c r="N790" i="6"/>
  <c r="J790" i="6"/>
  <c r="F790" i="6"/>
  <c r="E790" i="6"/>
  <c r="G790" i="6" s="1"/>
  <c r="H790" i="6" s="1"/>
  <c r="I790" i="6" s="1"/>
  <c r="V789" i="6"/>
  <c r="T789" i="6"/>
  <c r="Q789" i="6"/>
  <c r="R789" i="6" s="1"/>
  <c r="P789" i="6"/>
  <c r="O789" i="6"/>
  <c r="N789" i="6"/>
  <c r="J789" i="6"/>
  <c r="F789" i="6"/>
  <c r="E789" i="6"/>
  <c r="T788" i="6"/>
  <c r="V788" i="6" s="1"/>
  <c r="Q788" i="6"/>
  <c r="R788" i="6" s="1"/>
  <c r="P788" i="6"/>
  <c r="O788" i="6"/>
  <c r="N788" i="6"/>
  <c r="J788" i="6"/>
  <c r="H788" i="6"/>
  <c r="I788" i="6" s="1"/>
  <c r="F788" i="6"/>
  <c r="E788" i="6"/>
  <c r="G788" i="6" s="1"/>
  <c r="T787" i="6"/>
  <c r="V787" i="6" s="1"/>
  <c r="Q787" i="6"/>
  <c r="R787" i="6" s="1"/>
  <c r="P787" i="6"/>
  <c r="O787" i="6"/>
  <c r="N787" i="6"/>
  <c r="J787" i="6"/>
  <c r="F787" i="6"/>
  <c r="G787" i="6" s="1"/>
  <c r="H787" i="6" s="1"/>
  <c r="I787" i="6" s="1"/>
  <c r="E787" i="6"/>
  <c r="T786" i="6"/>
  <c r="V786" i="6" s="1"/>
  <c r="Q786" i="6"/>
  <c r="P786" i="6"/>
  <c r="R786" i="6" s="1"/>
  <c r="O786" i="6"/>
  <c r="N786" i="6"/>
  <c r="J786" i="6"/>
  <c r="F786" i="6"/>
  <c r="G786" i="6" s="1"/>
  <c r="E786" i="6"/>
  <c r="H786" i="6" s="1"/>
  <c r="I786" i="6" s="1"/>
  <c r="V785" i="6"/>
  <c r="T785" i="6"/>
  <c r="R785" i="6"/>
  <c r="Q785" i="6"/>
  <c r="P785" i="6"/>
  <c r="O785" i="6"/>
  <c r="N785" i="6"/>
  <c r="J785" i="6"/>
  <c r="F785" i="6"/>
  <c r="E785" i="6"/>
  <c r="V784" i="6"/>
  <c r="T784" i="6"/>
  <c r="R784" i="6"/>
  <c r="Q784" i="6"/>
  <c r="P784" i="6"/>
  <c r="O784" i="6"/>
  <c r="N784" i="6"/>
  <c r="J784" i="6"/>
  <c r="F784" i="6"/>
  <c r="E784" i="6"/>
  <c r="V783" i="6"/>
  <c r="T783" i="6"/>
  <c r="Q783" i="6"/>
  <c r="P783" i="6"/>
  <c r="R783" i="6" s="1"/>
  <c r="S783" i="6" s="1"/>
  <c r="S784" i="6" s="1"/>
  <c r="S785" i="6" s="1"/>
  <c r="S786" i="6" s="1"/>
  <c r="S787" i="6" s="1"/>
  <c r="S788" i="6" s="1"/>
  <c r="S789" i="6" s="1"/>
  <c r="S790" i="6" s="1"/>
  <c r="S791" i="6" s="1"/>
  <c r="S792" i="6" s="1"/>
  <c r="S793" i="6" s="1"/>
  <c r="O783" i="6"/>
  <c r="N783" i="6"/>
  <c r="J783" i="6"/>
  <c r="G783" i="6"/>
  <c r="H783" i="6" s="1"/>
  <c r="I783" i="6" s="1"/>
  <c r="F783" i="6"/>
  <c r="E783" i="6"/>
  <c r="X782" i="6"/>
  <c r="V782" i="6"/>
  <c r="T782" i="6"/>
  <c r="Q782" i="6"/>
  <c r="P782" i="6"/>
  <c r="R782" i="6" s="1"/>
  <c r="O782" i="6"/>
  <c r="N782" i="6"/>
  <c r="W782" i="6" s="1"/>
  <c r="W781" i="6" s="1"/>
  <c r="W780" i="6" s="1"/>
  <c r="W779" i="6" s="1"/>
  <c r="W778" i="6" s="1"/>
  <c r="L782" i="6"/>
  <c r="J782" i="6"/>
  <c r="F782" i="6"/>
  <c r="G782" i="6" s="1"/>
  <c r="H782" i="6" s="1"/>
  <c r="I782" i="6" s="1"/>
  <c r="E782" i="6"/>
  <c r="D782" i="6"/>
  <c r="C782" i="6"/>
  <c r="B782" i="6"/>
  <c r="X781" i="6"/>
  <c r="X780" i="6" s="1"/>
  <c r="V781" i="6"/>
  <c r="T781" i="6"/>
  <c r="R781" i="6"/>
  <c r="Q781" i="6"/>
  <c r="P781" i="6"/>
  <c r="O781" i="6"/>
  <c r="N781" i="6"/>
  <c r="J781" i="6"/>
  <c r="I781" i="6"/>
  <c r="G781" i="6"/>
  <c r="F781" i="6"/>
  <c r="E781" i="6"/>
  <c r="H781" i="6" s="1"/>
  <c r="V780" i="6"/>
  <c r="T780" i="6"/>
  <c r="Q780" i="6"/>
  <c r="R780" i="6" s="1"/>
  <c r="P780" i="6"/>
  <c r="O780" i="6"/>
  <c r="N780" i="6"/>
  <c r="J780" i="6"/>
  <c r="F780" i="6"/>
  <c r="E780" i="6"/>
  <c r="X779" i="6"/>
  <c r="X778" i="6" s="1"/>
  <c r="X777" i="6" s="1"/>
  <c r="X776" i="6" s="1"/>
  <c r="X775" i="6" s="1"/>
  <c r="V779" i="6"/>
  <c r="T779" i="6"/>
  <c r="Q779" i="6"/>
  <c r="P779" i="6"/>
  <c r="O779" i="6"/>
  <c r="N779" i="6"/>
  <c r="J779" i="6"/>
  <c r="G779" i="6"/>
  <c r="F779" i="6"/>
  <c r="E779" i="6"/>
  <c r="H779" i="6" s="1"/>
  <c r="I779" i="6" s="1"/>
  <c r="T778" i="6"/>
  <c r="V778" i="6" s="1"/>
  <c r="Q778" i="6"/>
  <c r="P778" i="6"/>
  <c r="R778" i="6" s="1"/>
  <c r="O778" i="6"/>
  <c r="N778" i="6"/>
  <c r="J778" i="6"/>
  <c r="H778" i="6"/>
  <c r="I778" i="6" s="1"/>
  <c r="F778" i="6"/>
  <c r="E778" i="6"/>
  <c r="G778" i="6" s="1"/>
  <c r="W777" i="6"/>
  <c r="T777" i="6"/>
  <c r="V777" i="6" s="1"/>
  <c r="Q777" i="6"/>
  <c r="R777" i="6" s="1"/>
  <c r="P777" i="6"/>
  <c r="O777" i="6"/>
  <c r="N777" i="6"/>
  <c r="J777" i="6"/>
  <c r="F777" i="6"/>
  <c r="E777" i="6"/>
  <c r="W776" i="6"/>
  <c r="W775" i="6" s="1"/>
  <c r="W774" i="6" s="1"/>
  <c r="W773" i="6" s="1"/>
  <c r="W772" i="6" s="1"/>
  <c r="T776" i="6"/>
  <c r="V776" i="6" s="1"/>
  <c r="R776" i="6"/>
  <c r="Q776" i="6"/>
  <c r="P776" i="6"/>
  <c r="O776" i="6"/>
  <c r="N776" i="6"/>
  <c r="J776" i="6"/>
  <c r="F776" i="6"/>
  <c r="E776" i="6"/>
  <c r="T775" i="6"/>
  <c r="V775" i="6" s="1"/>
  <c r="Q775" i="6"/>
  <c r="R775" i="6" s="1"/>
  <c r="P775" i="6"/>
  <c r="O775" i="6"/>
  <c r="N775" i="6"/>
  <c r="J775" i="6"/>
  <c r="H775" i="6"/>
  <c r="I775" i="6" s="1"/>
  <c r="F775" i="6"/>
  <c r="G775" i="6" s="1"/>
  <c r="E775" i="6"/>
  <c r="X774" i="6"/>
  <c r="T774" i="6"/>
  <c r="V774" i="6" s="1"/>
  <c r="R774" i="6"/>
  <c r="Q774" i="6"/>
  <c r="P774" i="6"/>
  <c r="O774" i="6"/>
  <c r="N774" i="6"/>
  <c r="J774" i="6"/>
  <c r="G774" i="6"/>
  <c r="F774" i="6"/>
  <c r="E774" i="6"/>
  <c r="X773" i="6"/>
  <c r="V773" i="6"/>
  <c r="T773" i="6"/>
  <c r="R773" i="6"/>
  <c r="Q773" i="6"/>
  <c r="P773" i="6"/>
  <c r="O773" i="6"/>
  <c r="N773" i="6"/>
  <c r="J773" i="6"/>
  <c r="G773" i="6"/>
  <c r="F773" i="6"/>
  <c r="E773" i="6"/>
  <c r="X772" i="6"/>
  <c r="V772" i="6"/>
  <c r="T772" i="6"/>
  <c r="Q772" i="6"/>
  <c r="R772" i="6" s="1"/>
  <c r="S772" i="6" s="1"/>
  <c r="S773" i="6" s="1"/>
  <c r="S774" i="6" s="1"/>
  <c r="P772" i="6"/>
  <c r="O772" i="6"/>
  <c r="N772" i="6"/>
  <c r="J772" i="6"/>
  <c r="G772" i="6"/>
  <c r="F772" i="6"/>
  <c r="E772" i="6"/>
  <c r="H772" i="6" s="1"/>
  <c r="I772" i="6" s="1"/>
  <c r="X771" i="6"/>
  <c r="V771" i="6"/>
  <c r="T771" i="6"/>
  <c r="Q771" i="6"/>
  <c r="P771" i="6"/>
  <c r="O771" i="6"/>
  <c r="N771" i="6"/>
  <c r="L771" i="6"/>
  <c r="J771" i="6"/>
  <c r="F771" i="6"/>
  <c r="E771" i="6"/>
  <c r="D771" i="6"/>
  <c r="C771" i="6"/>
  <c r="B771" i="6"/>
  <c r="X770" i="6"/>
  <c r="T770" i="6"/>
  <c r="V770" i="6" s="1"/>
  <c r="R770" i="6"/>
  <c r="Q770" i="6"/>
  <c r="P770" i="6"/>
  <c r="O770" i="6"/>
  <c r="N770" i="6"/>
  <c r="J770" i="6"/>
  <c r="F770" i="6"/>
  <c r="G770" i="6" s="1"/>
  <c r="E770" i="6"/>
  <c r="X769" i="6"/>
  <c r="V769" i="6"/>
  <c r="T769" i="6"/>
  <c r="R769" i="6"/>
  <c r="Q769" i="6"/>
  <c r="P769" i="6"/>
  <c r="O769" i="6"/>
  <c r="N769" i="6"/>
  <c r="J769" i="6"/>
  <c r="F769" i="6"/>
  <c r="G769" i="6" s="1"/>
  <c r="H769" i="6" s="1"/>
  <c r="I769" i="6" s="1"/>
  <c r="E769" i="6"/>
  <c r="X768" i="6"/>
  <c r="U768" i="6"/>
  <c r="U767" i="6" s="1"/>
  <c r="U766" i="6" s="1"/>
  <c r="T768" i="6"/>
  <c r="V768" i="6" s="1"/>
  <c r="Q768" i="6"/>
  <c r="R768" i="6" s="1"/>
  <c r="P768" i="6"/>
  <c r="O768" i="6"/>
  <c r="N768" i="6"/>
  <c r="J768" i="6"/>
  <c r="F768" i="6"/>
  <c r="E768" i="6"/>
  <c r="X767" i="6"/>
  <c r="X766" i="6" s="1"/>
  <c r="X765" i="6" s="1"/>
  <c r="V767" i="6"/>
  <c r="T767" i="6"/>
  <c r="Q767" i="6"/>
  <c r="P767" i="6"/>
  <c r="O767" i="6"/>
  <c r="N767" i="6"/>
  <c r="J767" i="6"/>
  <c r="F767" i="6"/>
  <c r="E767" i="6"/>
  <c r="T766" i="6"/>
  <c r="V766" i="6" s="1"/>
  <c r="R766" i="6"/>
  <c r="Q766" i="6"/>
  <c r="P766" i="6"/>
  <c r="O766" i="6"/>
  <c r="N766" i="6"/>
  <c r="J766" i="6"/>
  <c r="F766" i="6"/>
  <c r="E766" i="6"/>
  <c r="U765" i="6"/>
  <c r="U764" i="6" s="1"/>
  <c r="U763" i="6" s="1"/>
  <c r="U762" i="6" s="1"/>
  <c r="U761" i="6" s="1"/>
  <c r="T765" i="6"/>
  <c r="V765" i="6" s="1"/>
  <c r="Q765" i="6"/>
  <c r="R765" i="6" s="1"/>
  <c r="P765" i="6"/>
  <c r="O765" i="6"/>
  <c r="N765" i="6"/>
  <c r="J765" i="6"/>
  <c r="F765" i="6"/>
  <c r="E765" i="6"/>
  <c r="G765" i="6" s="1"/>
  <c r="H765" i="6" s="1"/>
  <c r="I765" i="6" s="1"/>
  <c r="X764" i="6"/>
  <c r="X763" i="6" s="1"/>
  <c r="X762" i="6" s="1"/>
  <c r="X761" i="6" s="1"/>
  <c r="T764" i="6"/>
  <c r="V764" i="6" s="1"/>
  <c r="Q764" i="6"/>
  <c r="P764" i="6"/>
  <c r="R764" i="6" s="1"/>
  <c r="O764" i="6"/>
  <c r="N764" i="6"/>
  <c r="J764" i="6"/>
  <c r="G764" i="6"/>
  <c r="F764" i="6"/>
  <c r="E764" i="6"/>
  <c r="T763" i="6"/>
  <c r="V763" i="6" s="1"/>
  <c r="Q763" i="6"/>
  <c r="R763" i="6" s="1"/>
  <c r="P763" i="6"/>
  <c r="O763" i="6"/>
  <c r="N763" i="6"/>
  <c r="J763" i="6"/>
  <c r="F763" i="6"/>
  <c r="E763" i="6"/>
  <c r="G763" i="6" s="1"/>
  <c r="H763" i="6" s="1"/>
  <c r="I763" i="6" s="1"/>
  <c r="V762" i="6"/>
  <c r="T762" i="6"/>
  <c r="R762" i="6"/>
  <c r="Q762" i="6"/>
  <c r="P762" i="6"/>
  <c r="O762" i="6"/>
  <c r="N762" i="6"/>
  <c r="J762" i="6"/>
  <c r="F762" i="6"/>
  <c r="E762" i="6"/>
  <c r="T761" i="6"/>
  <c r="U771" i="6" s="1"/>
  <c r="U770" i="6" s="1"/>
  <c r="U769" i="6" s="1"/>
  <c r="Q761" i="6"/>
  <c r="P761" i="6"/>
  <c r="O761" i="6"/>
  <c r="N761" i="6"/>
  <c r="J761" i="6"/>
  <c r="F761" i="6"/>
  <c r="G761" i="6" s="1"/>
  <c r="H761" i="6" s="1"/>
  <c r="I761" i="6" s="1"/>
  <c r="E761" i="6"/>
  <c r="T760" i="6"/>
  <c r="R760" i="6"/>
  <c r="Q760" i="6"/>
  <c r="P760" i="6"/>
  <c r="O760" i="6"/>
  <c r="N760" i="6"/>
  <c r="W760" i="6" s="1"/>
  <c r="W759" i="6" s="1"/>
  <c r="W758" i="6" s="1"/>
  <c r="W757" i="6" s="1"/>
  <c r="W756" i="6" s="1"/>
  <c r="W755" i="6" s="1"/>
  <c r="W754" i="6" s="1"/>
  <c r="W753" i="6" s="1"/>
  <c r="W752" i="6" s="1"/>
  <c r="W751" i="6" s="1"/>
  <c r="W750" i="6" s="1"/>
  <c r="L760" i="6"/>
  <c r="J760" i="6"/>
  <c r="F760" i="6"/>
  <c r="E760" i="6"/>
  <c r="G760" i="6" s="1"/>
  <c r="H760" i="6" s="1"/>
  <c r="I760" i="6" s="1"/>
  <c r="D760" i="6"/>
  <c r="C760" i="6"/>
  <c r="B760" i="6"/>
  <c r="X760" i="6" s="1"/>
  <c r="X759" i="6" s="1"/>
  <c r="X758" i="6" s="1"/>
  <c r="X757" i="6" s="1"/>
  <c r="X756" i="6" s="1"/>
  <c r="X755" i="6" s="1"/>
  <c r="X754" i="6" s="1"/>
  <c r="X753" i="6" s="1"/>
  <c r="T759" i="6"/>
  <c r="V759" i="6" s="1"/>
  <c r="Q759" i="6"/>
  <c r="R759" i="6" s="1"/>
  <c r="P759" i="6"/>
  <c r="O759" i="6"/>
  <c r="N759" i="6"/>
  <c r="J759" i="6"/>
  <c r="F759" i="6"/>
  <c r="E759" i="6"/>
  <c r="G759" i="6" s="1"/>
  <c r="H759" i="6" s="1"/>
  <c r="I759" i="6" s="1"/>
  <c r="V758" i="6"/>
  <c r="T758" i="6"/>
  <c r="R758" i="6"/>
  <c r="Q758" i="6"/>
  <c r="P758" i="6"/>
  <c r="O758" i="6"/>
  <c r="N758" i="6"/>
  <c r="J758" i="6"/>
  <c r="F758" i="6"/>
  <c r="E758" i="6"/>
  <c r="T757" i="6"/>
  <c r="V757" i="6" s="1"/>
  <c r="Q757" i="6"/>
  <c r="R757" i="6" s="1"/>
  <c r="P757" i="6"/>
  <c r="O757" i="6"/>
  <c r="N757" i="6"/>
  <c r="J757" i="6"/>
  <c r="H757" i="6"/>
  <c r="I757" i="6" s="1"/>
  <c r="F757" i="6"/>
  <c r="E757" i="6"/>
  <c r="G757" i="6" s="1"/>
  <c r="T756" i="6"/>
  <c r="V756" i="6" s="1"/>
  <c r="R756" i="6"/>
  <c r="Q756" i="6"/>
  <c r="P756" i="6"/>
  <c r="O756" i="6"/>
  <c r="N756" i="6"/>
  <c r="J756" i="6"/>
  <c r="G756" i="6"/>
  <c r="F756" i="6"/>
  <c r="E756" i="6"/>
  <c r="H756" i="6" s="1"/>
  <c r="I756" i="6" s="1"/>
  <c r="T755" i="6"/>
  <c r="V755" i="6" s="1"/>
  <c r="Q755" i="6"/>
  <c r="P755" i="6"/>
  <c r="R755" i="6" s="1"/>
  <c r="O755" i="6"/>
  <c r="N755" i="6"/>
  <c r="J755" i="6"/>
  <c r="F755" i="6"/>
  <c r="E755" i="6"/>
  <c r="V754" i="6"/>
  <c r="T754" i="6"/>
  <c r="R754" i="6"/>
  <c r="Q754" i="6"/>
  <c r="P754" i="6"/>
  <c r="O754" i="6"/>
  <c r="N754" i="6"/>
  <c r="J754" i="6"/>
  <c r="F754" i="6"/>
  <c r="E754" i="6"/>
  <c r="T753" i="6"/>
  <c r="V753" i="6" s="1"/>
  <c r="Q753" i="6"/>
  <c r="R753" i="6" s="1"/>
  <c r="P753" i="6"/>
  <c r="O753" i="6"/>
  <c r="N753" i="6"/>
  <c r="J753" i="6"/>
  <c r="F753" i="6"/>
  <c r="E753" i="6"/>
  <c r="G753" i="6" s="1"/>
  <c r="H753" i="6" s="1"/>
  <c r="I753" i="6" s="1"/>
  <c r="X752" i="6"/>
  <c r="X751" i="6" s="1"/>
  <c r="X750" i="6" s="1"/>
  <c r="V752" i="6"/>
  <c r="T752" i="6"/>
  <c r="Q752" i="6"/>
  <c r="P752" i="6"/>
  <c r="R752" i="6" s="1"/>
  <c r="O752" i="6"/>
  <c r="N752" i="6"/>
  <c r="J752" i="6"/>
  <c r="G752" i="6"/>
  <c r="F752" i="6"/>
  <c r="E752" i="6"/>
  <c r="T751" i="6"/>
  <c r="V751" i="6" s="1"/>
  <c r="S751" i="6"/>
  <c r="S752" i="6" s="1"/>
  <c r="S753" i="6" s="1"/>
  <c r="S754" i="6" s="1"/>
  <c r="S755" i="6" s="1"/>
  <c r="S756" i="6" s="1"/>
  <c r="S757" i="6" s="1"/>
  <c r="S758" i="6" s="1"/>
  <c r="S759" i="6" s="1"/>
  <c r="S760" i="6" s="1"/>
  <c r="Q751" i="6"/>
  <c r="R751" i="6" s="1"/>
  <c r="P751" i="6"/>
  <c r="O751" i="6"/>
  <c r="N751" i="6"/>
  <c r="J751" i="6"/>
  <c r="F751" i="6"/>
  <c r="E751" i="6"/>
  <c r="G751" i="6" s="1"/>
  <c r="H751" i="6" s="1"/>
  <c r="I751" i="6" s="1"/>
  <c r="V750" i="6"/>
  <c r="T750" i="6"/>
  <c r="R750" i="6"/>
  <c r="S750" i="6" s="1"/>
  <c r="Q750" i="6"/>
  <c r="P750" i="6"/>
  <c r="O750" i="6"/>
  <c r="N750" i="6"/>
  <c r="J750" i="6"/>
  <c r="F750" i="6"/>
  <c r="E750" i="6"/>
  <c r="W749" i="6"/>
  <c r="W748" i="6" s="1"/>
  <c r="W747" i="6" s="1"/>
  <c r="W746" i="6" s="1"/>
  <c r="W745" i="6" s="1"/>
  <c r="W744" i="6" s="1"/>
  <c r="Q749" i="6"/>
  <c r="R749" i="6" s="1"/>
  <c r="P749" i="6"/>
  <c r="O749" i="6"/>
  <c r="N749" i="6"/>
  <c r="L749" i="6"/>
  <c r="J749" i="6"/>
  <c r="I749" i="6"/>
  <c r="G749" i="6"/>
  <c r="F749" i="6"/>
  <c r="E749" i="6"/>
  <c r="H749" i="6" s="1"/>
  <c r="D749" i="6"/>
  <c r="C749" i="6"/>
  <c r="B749" i="6"/>
  <c r="X749" i="6" s="1"/>
  <c r="X748" i="6"/>
  <c r="X747" i="6" s="1"/>
  <c r="X746" i="6" s="1"/>
  <c r="X745" i="6" s="1"/>
  <c r="X744" i="6" s="1"/>
  <c r="X743" i="6" s="1"/>
  <c r="X742" i="6" s="1"/>
  <c r="X741" i="6" s="1"/>
  <c r="X740" i="6" s="1"/>
  <c r="X739" i="6" s="1"/>
  <c r="V748" i="6"/>
  <c r="T748" i="6"/>
  <c r="Q748" i="6"/>
  <c r="P748" i="6"/>
  <c r="R748" i="6" s="1"/>
  <c r="O748" i="6"/>
  <c r="N748" i="6"/>
  <c r="J748" i="6"/>
  <c r="G748" i="6"/>
  <c r="F748" i="6"/>
  <c r="E748" i="6"/>
  <c r="T747" i="6"/>
  <c r="V747" i="6" s="1"/>
  <c r="Q747" i="6"/>
  <c r="R747" i="6" s="1"/>
  <c r="P747" i="6"/>
  <c r="O747" i="6"/>
  <c r="N747" i="6"/>
  <c r="J747" i="6"/>
  <c r="F747" i="6"/>
  <c r="E747" i="6"/>
  <c r="G747" i="6" s="1"/>
  <c r="H747" i="6" s="1"/>
  <c r="I747" i="6" s="1"/>
  <c r="V746" i="6"/>
  <c r="T746" i="6"/>
  <c r="R746" i="6"/>
  <c r="Q746" i="6"/>
  <c r="P746" i="6"/>
  <c r="O746" i="6"/>
  <c r="N746" i="6"/>
  <c r="J746" i="6"/>
  <c r="F746" i="6"/>
  <c r="E746" i="6"/>
  <c r="T745" i="6"/>
  <c r="V745" i="6" s="1"/>
  <c r="Q745" i="6"/>
  <c r="R745" i="6" s="1"/>
  <c r="P745" i="6"/>
  <c r="O745" i="6"/>
  <c r="N745" i="6"/>
  <c r="J745" i="6"/>
  <c r="H745" i="6"/>
  <c r="I745" i="6" s="1"/>
  <c r="F745" i="6"/>
  <c r="E745" i="6"/>
  <c r="G745" i="6" s="1"/>
  <c r="T744" i="6"/>
  <c r="V744" i="6" s="1"/>
  <c r="R744" i="6"/>
  <c r="Q744" i="6"/>
  <c r="P744" i="6"/>
  <c r="O744" i="6"/>
  <c r="N744" i="6"/>
  <c r="J744" i="6"/>
  <c r="G744" i="6"/>
  <c r="H744" i="6" s="1"/>
  <c r="I744" i="6" s="1"/>
  <c r="F744" i="6"/>
  <c r="E744" i="6"/>
  <c r="W743" i="6"/>
  <c r="W742" i="6" s="1"/>
  <c r="W741" i="6" s="1"/>
  <c r="W740" i="6" s="1"/>
  <c r="W739" i="6" s="1"/>
  <c r="T743" i="6"/>
  <c r="V743" i="6" s="1"/>
  <c r="R743" i="6"/>
  <c r="Q743" i="6"/>
  <c r="P743" i="6"/>
  <c r="O743" i="6"/>
  <c r="N743" i="6"/>
  <c r="J743" i="6"/>
  <c r="F743" i="6"/>
  <c r="G743" i="6" s="1"/>
  <c r="E743" i="6"/>
  <c r="H743" i="6" s="1"/>
  <c r="I743" i="6" s="1"/>
  <c r="V742" i="6"/>
  <c r="T742" i="6"/>
  <c r="R742" i="6"/>
  <c r="Q742" i="6"/>
  <c r="P742" i="6"/>
  <c r="O742" i="6"/>
  <c r="N742" i="6"/>
  <c r="J742" i="6"/>
  <c r="G742" i="6"/>
  <c r="F742" i="6"/>
  <c r="E742" i="6"/>
  <c r="H742" i="6" s="1"/>
  <c r="I742" i="6" s="1"/>
  <c r="V741" i="6"/>
  <c r="T741" i="6"/>
  <c r="Q741" i="6"/>
  <c r="P741" i="6"/>
  <c r="R741" i="6" s="1"/>
  <c r="O741" i="6"/>
  <c r="N741" i="6"/>
  <c r="J741" i="6"/>
  <c r="F741" i="6"/>
  <c r="E741" i="6"/>
  <c r="G741" i="6" s="1"/>
  <c r="H741" i="6" s="1"/>
  <c r="I741" i="6" s="1"/>
  <c r="V740" i="6"/>
  <c r="T740" i="6"/>
  <c r="Q740" i="6"/>
  <c r="P740" i="6"/>
  <c r="R740" i="6" s="1"/>
  <c r="O740" i="6"/>
  <c r="N740" i="6"/>
  <c r="J740" i="6"/>
  <c r="F740" i="6"/>
  <c r="E740" i="6"/>
  <c r="T739" i="6"/>
  <c r="Q739" i="6"/>
  <c r="R739" i="6" s="1"/>
  <c r="S739" i="6" s="1"/>
  <c r="S740" i="6" s="1"/>
  <c r="S741" i="6" s="1"/>
  <c r="S742" i="6" s="1"/>
  <c r="S743" i="6" s="1"/>
  <c r="S744" i="6" s="1"/>
  <c r="S745" i="6" s="1"/>
  <c r="S746" i="6" s="1"/>
  <c r="S747" i="6" s="1"/>
  <c r="S748" i="6" s="1"/>
  <c r="S749" i="6" s="1"/>
  <c r="P739" i="6"/>
  <c r="O739" i="6"/>
  <c r="N739" i="6"/>
  <c r="J739" i="6"/>
  <c r="H739" i="6"/>
  <c r="I739" i="6" s="1"/>
  <c r="F739" i="6"/>
  <c r="E739" i="6"/>
  <c r="G739" i="6" s="1"/>
  <c r="V738" i="6"/>
  <c r="T738" i="6"/>
  <c r="R738" i="6"/>
  <c r="Q738" i="6"/>
  <c r="P738" i="6"/>
  <c r="O738" i="6"/>
  <c r="N738" i="6"/>
  <c r="L738" i="6"/>
  <c r="J738" i="6"/>
  <c r="F738" i="6"/>
  <c r="G738" i="6" s="1"/>
  <c r="E738" i="6"/>
  <c r="D738" i="6"/>
  <c r="C738" i="6"/>
  <c r="B738" i="6"/>
  <c r="X738" i="6" s="1"/>
  <c r="X737" i="6" s="1"/>
  <c r="X736" i="6" s="1"/>
  <c r="X735" i="6" s="1"/>
  <c r="X734" i="6" s="1"/>
  <c r="X733" i="6" s="1"/>
  <c r="X732" i="6" s="1"/>
  <c r="X731" i="6" s="1"/>
  <c r="X730" i="6" s="1"/>
  <c r="X729" i="6" s="1"/>
  <c r="X728" i="6" s="1"/>
  <c r="V737" i="6"/>
  <c r="T737" i="6"/>
  <c r="Q737" i="6"/>
  <c r="P737" i="6"/>
  <c r="R737" i="6" s="1"/>
  <c r="O737" i="6"/>
  <c r="N737" i="6"/>
  <c r="J737" i="6"/>
  <c r="H737" i="6"/>
  <c r="I737" i="6" s="1"/>
  <c r="F737" i="6"/>
  <c r="E737" i="6"/>
  <c r="G737" i="6" s="1"/>
  <c r="T736" i="6"/>
  <c r="V736" i="6" s="1"/>
  <c r="Q736" i="6"/>
  <c r="P736" i="6"/>
  <c r="R736" i="6" s="1"/>
  <c r="O736" i="6"/>
  <c r="N736" i="6"/>
  <c r="J736" i="6"/>
  <c r="G736" i="6"/>
  <c r="F736" i="6"/>
  <c r="E736" i="6"/>
  <c r="T735" i="6"/>
  <c r="V735" i="6" s="1"/>
  <c r="Q735" i="6"/>
  <c r="R735" i="6" s="1"/>
  <c r="P735" i="6"/>
  <c r="O735" i="6"/>
  <c r="N735" i="6"/>
  <c r="J735" i="6"/>
  <c r="F735" i="6"/>
  <c r="E735" i="6"/>
  <c r="T734" i="6"/>
  <c r="V734" i="6" s="1"/>
  <c r="R734" i="6"/>
  <c r="Q734" i="6"/>
  <c r="P734" i="6"/>
  <c r="O734" i="6"/>
  <c r="N734" i="6"/>
  <c r="J734" i="6"/>
  <c r="F734" i="6"/>
  <c r="E734" i="6"/>
  <c r="T733" i="6"/>
  <c r="V733" i="6" s="1"/>
  <c r="Q733" i="6"/>
  <c r="R733" i="6" s="1"/>
  <c r="P733" i="6"/>
  <c r="O733" i="6"/>
  <c r="N733" i="6"/>
  <c r="J733" i="6"/>
  <c r="F733" i="6"/>
  <c r="G733" i="6" s="1"/>
  <c r="H733" i="6" s="1"/>
  <c r="I733" i="6" s="1"/>
  <c r="E733" i="6"/>
  <c r="T732" i="6"/>
  <c r="V732" i="6" s="1"/>
  <c r="R732" i="6"/>
  <c r="Q732" i="6"/>
  <c r="P732" i="6"/>
  <c r="O732" i="6"/>
  <c r="N732" i="6"/>
  <c r="J732" i="6"/>
  <c r="I732" i="6"/>
  <c r="G732" i="6"/>
  <c r="H732" i="6" s="1"/>
  <c r="F732" i="6"/>
  <c r="E732" i="6"/>
  <c r="V731" i="6"/>
  <c r="T731" i="6"/>
  <c r="Q731" i="6"/>
  <c r="P731" i="6"/>
  <c r="R731" i="6" s="1"/>
  <c r="O731" i="6"/>
  <c r="N731" i="6"/>
  <c r="J731" i="6"/>
  <c r="F731" i="6"/>
  <c r="G731" i="6" s="1"/>
  <c r="E731" i="6"/>
  <c r="V730" i="6"/>
  <c r="T730" i="6"/>
  <c r="Q730" i="6"/>
  <c r="P730" i="6"/>
  <c r="R730" i="6" s="1"/>
  <c r="O730" i="6"/>
  <c r="N730" i="6"/>
  <c r="J730" i="6"/>
  <c r="G730" i="6"/>
  <c r="F730" i="6"/>
  <c r="E730" i="6"/>
  <c r="V729" i="6"/>
  <c r="T729" i="6"/>
  <c r="Q729" i="6"/>
  <c r="P729" i="6"/>
  <c r="R729" i="6" s="1"/>
  <c r="O729" i="6"/>
  <c r="N729" i="6"/>
  <c r="J729" i="6"/>
  <c r="F729" i="6"/>
  <c r="E729" i="6"/>
  <c r="T728" i="6"/>
  <c r="U738" i="6" s="1"/>
  <c r="U737" i="6" s="1"/>
  <c r="U736" i="6" s="1"/>
  <c r="U735" i="6" s="1"/>
  <c r="U734" i="6" s="1"/>
  <c r="U733" i="6" s="1"/>
  <c r="U732" i="6" s="1"/>
  <c r="U731" i="6" s="1"/>
  <c r="U730" i="6" s="1"/>
  <c r="U729" i="6" s="1"/>
  <c r="U728" i="6" s="1"/>
  <c r="Q728" i="6"/>
  <c r="P728" i="6"/>
  <c r="O728" i="6"/>
  <c r="N728" i="6"/>
  <c r="J728" i="6"/>
  <c r="F728" i="6"/>
  <c r="E728" i="6"/>
  <c r="G728" i="6" s="1"/>
  <c r="H728" i="6" s="1"/>
  <c r="I728" i="6" s="1"/>
  <c r="V727" i="6"/>
  <c r="R727" i="6"/>
  <c r="Q727" i="6"/>
  <c r="P727" i="6"/>
  <c r="O727" i="6"/>
  <c r="N727" i="6"/>
  <c r="W727" i="6" s="1"/>
  <c r="W726" i="6" s="1"/>
  <c r="W725" i="6" s="1"/>
  <c r="W724" i="6" s="1"/>
  <c r="W723" i="6" s="1"/>
  <c r="W722" i="6" s="1"/>
  <c r="W721" i="6" s="1"/>
  <c r="W720" i="6" s="1"/>
  <c r="W719" i="6" s="1"/>
  <c r="W718" i="6" s="1"/>
  <c r="W717" i="6" s="1"/>
  <c r="L727" i="6"/>
  <c r="J727" i="6"/>
  <c r="F727" i="6"/>
  <c r="G727" i="6" s="1"/>
  <c r="E727" i="6"/>
  <c r="C727" i="6"/>
  <c r="B727" i="6"/>
  <c r="X727" i="6" s="1"/>
  <c r="X726" i="6"/>
  <c r="X725" i="6" s="1"/>
  <c r="V726" i="6"/>
  <c r="T726" i="6"/>
  <c r="Q726" i="6"/>
  <c r="P726" i="6"/>
  <c r="R726" i="6" s="1"/>
  <c r="O726" i="6"/>
  <c r="N726" i="6"/>
  <c r="J726" i="6"/>
  <c r="G726" i="6"/>
  <c r="F726" i="6"/>
  <c r="E726" i="6"/>
  <c r="H726" i="6" s="1"/>
  <c r="I726" i="6" s="1"/>
  <c r="V725" i="6"/>
  <c r="T725" i="6"/>
  <c r="R725" i="6"/>
  <c r="Q725" i="6"/>
  <c r="P725" i="6"/>
  <c r="O725" i="6"/>
  <c r="N725" i="6"/>
  <c r="J725" i="6"/>
  <c r="F725" i="6"/>
  <c r="E725" i="6"/>
  <c r="G725" i="6" s="1"/>
  <c r="X724" i="6"/>
  <c r="X723" i="6" s="1"/>
  <c r="V724" i="6"/>
  <c r="T724" i="6"/>
  <c r="Q724" i="6"/>
  <c r="R724" i="6" s="1"/>
  <c r="P724" i="6"/>
  <c r="O724" i="6"/>
  <c r="N724" i="6"/>
  <c r="J724" i="6"/>
  <c r="F724" i="6"/>
  <c r="E724" i="6"/>
  <c r="V723" i="6"/>
  <c r="T723" i="6"/>
  <c r="R723" i="6"/>
  <c r="Q723" i="6"/>
  <c r="P723" i="6"/>
  <c r="O723" i="6"/>
  <c r="N723" i="6"/>
  <c r="J723" i="6"/>
  <c r="F723" i="6"/>
  <c r="E723" i="6"/>
  <c r="X722" i="6"/>
  <c r="X721" i="6" s="1"/>
  <c r="X720" i="6" s="1"/>
  <c r="X719" i="6" s="1"/>
  <c r="X718" i="6" s="1"/>
  <c r="X717" i="6" s="1"/>
  <c r="V722" i="6"/>
  <c r="T722" i="6"/>
  <c r="R722" i="6"/>
  <c r="Q722" i="6"/>
  <c r="P722" i="6"/>
  <c r="O722" i="6"/>
  <c r="N722" i="6"/>
  <c r="J722" i="6"/>
  <c r="F722" i="6"/>
  <c r="E722" i="6"/>
  <c r="T721" i="6"/>
  <c r="V721" i="6" s="1"/>
  <c r="Q721" i="6"/>
  <c r="R721" i="6" s="1"/>
  <c r="P721" i="6"/>
  <c r="O721" i="6"/>
  <c r="N721" i="6"/>
  <c r="J721" i="6"/>
  <c r="H721" i="6"/>
  <c r="I721" i="6" s="1"/>
  <c r="F721" i="6"/>
  <c r="E721" i="6"/>
  <c r="G721" i="6" s="1"/>
  <c r="V720" i="6"/>
  <c r="T720" i="6"/>
  <c r="Q720" i="6"/>
  <c r="R720" i="6" s="1"/>
  <c r="P720" i="6"/>
  <c r="O720" i="6"/>
  <c r="N720" i="6"/>
  <c r="J720" i="6"/>
  <c r="F720" i="6"/>
  <c r="E720" i="6"/>
  <c r="V719" i="6"/>
  <c r="T719" i="6"/>
  <c r="R719" i="6"/>
  <c r="Q719" i="6"/>
  <c r="P719" i="6"/>
  <c r="O719" i="6"/>
  <c r="N719" i="6"/>
  <c r="J719" i="6"/>
  <c r="F719" i="6"/>
  <c r="E719" i="6"/>
  <c r="T718" i="6"/>
  <c r="V718" i="6" s="1"/>
  <c r="R718" i="6"/>
  <c r="Q718" i="6"/>
  <c r="P718" i="6"/>
  <c r="O718" i="6"/>
  <c r="N718" i="6"/>
  <c r="J718" i="6"/>
  <c r="F718" i="6"/>
  <c r="E718" i="6"/>
  <c r="V717" i="6"/>
  <c r="T717" i="6"/>
  <c r="R717" i="6"/>
  <c r="S717" i="6" s="1"/>
  <c r="S718" i="6" s="1"/>
  <c r="S719" i="6" s="1"/>
  <c r="S720" i="6" s="1"/>
  <c r="S721" i="6" s="1"/>
  <c r="S722" i="6" s="1"/>
  <c r="S723" i="6" s="1"/>
  <c r="S724" i="6" s="1"/>
  <c r="S725" i="6" s="1"/>
  <c r="Q717" i="6"/>
  <c r="P717" i="6"/>
  <c r="O717" i="6"/>
  <c r="N717" i="6"/>
  <c r="J717" i="6"/>
  <c r="F717" i="6"/>
  <c r="E717" i="6"/>
  <c r="D717" i="6"/>
  <c r="D718" i="6" s="1"/>
  <c r="D719" i="6" s="1"/>
  <c r="D720" i="6" s="1"/>
  <c r="D721" i="6" s="1"/>
  <c r="D722" i="6" s="1"/>
  <c r="D723" i="6" s="1"/>
  <c r="D724" i="6" s="1"/>
  <c r="D725" i="6" s="1"/>
  <c r="D726" i="6" s="1"/>
  <c r="D727" i="6" s="1"/>
  <c r="R716" i="6"/>
  <c r="Q716" i="6"/>
  <c r="P716" i="6"/>
  <c r="O716" i="6"/>
  <c r="N716" i="6"/>
  <c r="L716" i="6"/>
  <c r="J716" i="6"/>
  <c r="G716" i="6"/>
  <c r="F716" i="6"/>
  <c r="E716" i="6"/>
  <c r="H716" i="6" s="1"/>
  <c r="I716" i="6" s="1"/>
  <c r="D716" i="6"/>
  <c r="C716" i="6"/>
  <c r="B716" i="6"/>
  <c r="X716" i="6" s="1"/>
  <c r="X715" i="6" s="1"/>
  <c r="X714" i="6" s="1"/>
  <c r="X713" i="6" s="1"/>
  <c r="X712" i="6" s="1"/>
  <c r="X711" i="6" s="1"/>
  <c r="X710" i="6" s="1"/>
  <c r="X709" i="6" s="1"/>
  <c r="X708" i="6" s="1"/>
  <c r="X707" i="6" s="1"/>
  <c r="X706" i="6" s="1"/>
  <c r="V715" i="6"/>
  <c r="T715" i="6"/>
  <c r="Q715" i="6"/>
  <c r="P715" i="6"/>
  <c r="R715" i="6" s="1"/>
  <c r="O715" i="6"/>
  <c r="N715" i="6"/>
  <c r="J715" i="6"/>
  <c r="F715" i="6"/>
  <c r="E715" i="6"/>
  <c r="T714" i="6"/>
  <c r="V714" i="6" s="1"/>
  <c r="Q714" i="6"/>
  <c r="P714" i="6"/>
  <c r="R714" i="6" s="1"/>
  <c r="O714" i="6"/>
  <c r="N714" i="6"/>
  <c r="J714" i="6"/>
  <c r="F714" i="6"/>
  <c r="E714" i="6"/>
  <c r="G714" i="6" s="1"/>
  <c r="H714" i="6" s="1"/>
  <c r="I714" i="6" s="1"/>
  <c r="T713" i="6"/>
  <c r="V713" i="6" s="1"/>
  <c r="Q713" i="6"/>
  <c r="P713" i="6"/>
  <c r="R713" i="6" s="1"/>
  <c r="O713" i="6"/>
  <c r="N713" i="6"/>
  <c r="J713" i="6"/>
  <c r="F713" i="6"/>
  <c r="E713" i="6"/>
  <c r="G713" i="6" s="1"/>
  <c r="H713" i="6" s="1"/>
  <c r="I713" i="6" s="1"/>
  <c r="T712" i="6"/>
  <c r="V712" i="6" s="1"/>
  <c r="R712" i="6"/>
  <c r="Q712" i="6"/>
  <c r="P712" i="6"/>
  <c r="O712" i="6"/>
  <c r="N712" i="6"/>
  <c r="J712" i="6"/>
  <c r="F712" i="6"/>
  <c r="E712" i="6"/>
  <c r="T711" i="6"/>
  <c r="V711" i="6" s="1"/>
  <c r="Q711" i="6"/>
  <c r="R711" i="6" s="1"/>
  <c r="P711" i="6"/>
  <c r="O711" i="6"/>
  <c r="N711" i="6"/>
  <c r="J711" i="6"/>
  <c r="F711" i="6"/>
  <c r="E711" i="6"/>
  <c r="G711" i="6" s="1"/>
  <c r="H711" i="6" s="1"/>
  <c r="I711" i="6" s="1"/>
  <c r="T710" i="6"/>
  <c r="V710" i="6" s="1"/>
  <c r="Q710" i="6"/>
  <c r="P710" i="6"/>
  <c r="R710" i="6" s="1"/>
  <c r="O710" i="6"/>
  <c r="N710" i="6"/>
  <c r="J710" i="6"/>
  <c r="G710" i="6"/>
  <c r="H710" i="6" s="1"/>
  <c r="I710" i="6" s="1"/>
  <c r="F710" i="6"/>
  <c r="E710" i="6"/>
  <c r="T709" i="6"/>
  <c r="V709" i="6" s="1"/>
  <c r="Q709" i="6"/>
  <c r="P709" i="6"/>
  <c r="R709" i="6" s="1"/>
  <c r="O709" i="6"/>
  <c r="N709" i="6"/>
  <c r="J709" i="6"/>
  <c r="F709" i="6"/>
  <c r="G709" i="6" s="1"/>
  <c r="E709" i="6"/>
  <c r="V708" i="6"/>
  <c r="T708" i="6"/>
  <c r="R708" i="6"/>
  <c r="Q708" i="6"/>
  <c r="P708" i="6"/>
  <c r="O708" i="6"/>
  <c r="N708" i="6"/>
  <c r="J708" i="6"/>
  <c r="F708" i="6"/>
  <c r="E708" i="6"/>
  <c r="V707" i="6"/>
  <c r="T707" i="6"/>
  <c r="Q707" i="6"/>
  <c r="P707" i="6"/>
  <c r="R707" i="6" s="1"/>
  <c r="O707" i="6"/>
  <c r="N707" i="6"/>
  <c r="J707" i="6"/>
  <c r="F707" i="6"/>
  <c r="E707" i="6"/>
  <c r="T706" i="6"/>
  <c r="Q706" i="6"/>
  <c r="P706" i="6"/>
  <c r="R706" i="6" s="1"/>
  <c r="S706" i="6" s="1"/>
  <c r="S707" i="6" s="1"/>
  <c r="S708" i="6" s="1"/>
  <c r="S709" i="6" s="1"/>
  <c r="S710" i="6" s="1"/>
  <c r="S711" i="6" s="1"/>
  <c r="S712" i="6" s="1"/>
  <c r="S713" i="6" s="1"/>
  <c r="S714" i="6" s="1"/>
  <c r="S715" i="6" s="1"/>
  <c r="S716" i="6" s="1"/>
  <c r="O706" i="6"/>
  <c r="N706" i="6"/>
  <c r="W716" i="6" s="1"/>
  <c r="W715" i="6" s="1"/>
  <c r="W714" i="6" s="1"/>
  <c r="W713" i="6" s="1"/>
  <c r="W712" i="6" s="1"/>
  <c r="W711" i="6" s="1"/>
  <c r="W710" i="6" s="1"/>
  <c r="W709" i="6" s="1"/>
  <c r="W708" i="6" s="1"/>
  <c r="W707" i="6" s="1"/>
  <c r="W706" i="6" s="1"/>
  <c r="J706" i="6"/>
  <c r="F706" i="6"/>
  <c r="E706" i="6"/>
  <c r="G706" i="6" s="1"/>
  <c r="H706" i="6" s="1"/>
  <c r="I706" i="6" s="1"/>
  <c r="V705" i="6"/>
  <c r="T705" i="6"/>
  <c r="Q705" i="6"/>
  <c r="P705" i="6"/>
  <c r="R705" i="6" s="1"/>
  <c r="O705" i="6"/>
  <c r="N705" i="6"/>
  <c r="L705" i="6"/>
  <c r="J705" i="6"/>
  <c r="G705" i="6"/>
  <c r="H705" i="6" s="1"/>
  <c r="I705" i="6" s="1"/>
  <c r="F705" i="6"/>
  <c r="E705" i="6"/>
  <c r="D705" i="6"/>
  <c r="C705" i="6"/>
  <c r="B705" i="6"/>
  <c r="X705" i="6" s="1"/>
  <c r="X704" i="6" s="1"/>
  <c r="X703" i="6" s="1"/>
  <c r="X702" i="6" s="1"/>
  <c r="X701" i="6" s="1"/>
  <c r="X700" i="6" s="1"/>
  <c r="X699" i="6" s="1"/>
  <c r="X698" i="6" s="1"/>
  <c r="X697" i="6" s="1"/>
  <c r="X696" i="6" s="1"/>
  <c r="X695" i="6" s="1"/>
  <c r="V704" i="6"/>
  <c r="T704" i="6"/>
  <c r="Q704" i="6"/>
  <c r="P704" i="6"/>
  <c r="R704" i="6" s="1"/>
  <c r="O704" i="6"/>
  <c r="N704" i="6"/>
  <c r="J704" i="6"/>
  <c r="F704" i="6"/>
  <c r="E704" i="6"/>
  <c r="V703" i="6"/>
  <c r="T703" i="6"/>
  <c r="Q703" i="6"/>
  <c r="P703" i="6"/>
  <c r="R703" i="6" s="1"/>
  <c r="O703" i="6"/>
  <c r="N703" i="6"/>
  <c r="J703" i="6"/>
  <c r="F703" i="6"/>
  <c r="E703" i="6"/>
  <c r="T702" i="6"/>
  <c r="V702" i="6" s="1"/>
  <c r="Q702" i="6"/>
  <c r="P702" i="6"/>
  <c r="R702" i="6" s="1"/>
  <c r="O702" i="6"/>
  <c r="N702" i="6"/>
  <c r="J702" i="6"/>
  <c r="F702" i="6"/>
  <c r="E702" i="6"/>
  <c r="G702" i="6" s="1"/>
  <c r="H702" i="6" s="1"/>
  <c r="I702" i="6" s="1"/>
  <c r="T701" i="6"/>
  <c r="V701" i="6" s="1"/>
  <c r="Q701" i="6"/>
  <c r="R701" i="6" s="1"/>
  <c r="P701" i="6"/>
  <c r="O701" i="6"/>
  <c r="N701" i="6"/>
  <c r="J701" i="6"/>
  <c r="F701" i="6"/>
  <c r="E701" i="6"/>
  <c r="G701" i="6" s="1"/>
  <c r="H701" i="6" s="1"/>
  <c r="I701" i="6" s="1"/>
  <c r="T700" i="6"/>
  <c r="V700" i="6" s="1"/>
  <c r="R700" i="6"/>
  <c r="Q700" i="6"/>
  <c r="P700" i="6"/>
  <c r="O700" i="6"/>
  <c r="N700" i="6"/>
  <c r="J700" i="6"/>
  <c r="F700" i="6"/>
  <c r="E700" i="6"/>
  <c r="T699" i="6"/>
  <c r="V699" i="6" s="1"/>
  <c r="R699" i="6"/>
  <c r="Q699" i="6"/>
  <c r="P699" i="6"/>
  <c r="O699" i="6"/>
  <c r="N699" i="6"/>
  <c r="J699" i="6"/>
  <c r="F699" i="6"/>
  <c r="E699" i="6"/>
  <c r="G699" i="6" s="1"/>
  <c r="H699" i="6" s="1"/>
  <c r="I699" i="6" s="1"/>
  <c r="T698" i="6"/>
  <c r="V698" i="6" s="1"/>
  <c r="Q698" i="6"/>
  <c r="P698" i="6"/>
  <c r="R698" i="6" s="1"/>
  <c r="O698" i="6"/>
  <c r="N698" i="6"/>
  <c r="J698" i="6"/>
  <c r="G698" i="6"/>
  <c r="H698" i="6" s="1"/>
  <c r="I698" i="6" s="1"/>
  <c r="F698" i="6"/>
  <c r="E698" i="6"/>
  <c r="T697" i="6"/>
  <c r="V697" i="6" s="1"/>
  <c r="Q697" i="6"/>
  <c r="P697" i="6"/>
  <c r="R697" i="6" s="1"/>
  <c r="O697" i="6"/>
  <c r="N697" i="6"/>
  <c r="J697" i="6"/>
  <c r="G697" i="6"/>
  <c r="F697" i="6"/>
  <c r="E697" i="6"/>
  <c r="H697" i="6" s="1"/>
  <c r="I697" i="6" s="1"/>
  <c r="V696" i="6"/>
  <c r="T696" i="6"/>
  <c r="Q696" i="6"/>
  <c r="P696" i="6"/>
  <c r="R696" i="6" s="1"/>
  <c r="O696" i="6"/>
  <c r="N696" i="6"/>
  <c r="J696" i="6"/>
  <c r="F696" i="6"/>
  <c r="E696" i="6"/>
  <c r="V695" i="6"/>
  <c r="T695" i="6"/>
  <c r="U705" i="6" s="1"/>
  <c r="U704" i="6" s="1"/>
  <c r="U703" i="6" s="1"/>
  <c r="U702" i="6" s="1"/>
  <c r="U701" i="6" s="1"/>
  <c r="U700" i="6" s="1"/>
  <c r="U699" i="6" s="1"/>
  <c r="U698" i="6" s="1"/>
  <c r="U697" i="6" s="1"/>
  <c r="U696" i="6" s="1"/>
  <c r="U695" i="6" s="1"/>
  <c r="Q695" i="6"/>
  <c r="P695" i="6"/>
  <c r="R695" i="6" s="1"/>
  <c r="S695" i="6" s="1"/>
  <c r="S696" i="6" s="1"/>
  <c r="O695" i="6"/>
  <c r="N695" i="6"/>
  <c r="W705" i="6" s="1"/>
  <c r="W704" i="6" s="1"/>
  <c r="W703" i="6" s="1"/>
  <c r="W702" i="6" s="1"/>
  <c r="W701" i="6" s="1"/>
  <c r="W700" i="6" s="1"/>
  <c r="W699" i="6" s="1"/>
  <c r="W698" i="6" s="1"/>
  <c r="W697" i="6" s="1"/>
  <c r="W696" i="6" s="1"/>
  <c r="W695" i="6" s="1"/>
  <c r="J695" i="6"/>
  <c r="H695" i="6"/>
  <c r="I695" i="6" s="1"/>
  <c r="F695" i="6"/>
  <c r="E695" i="6"/>
  <c r="G695" i="6" s="1"/>
  <c r="X694" i="6"/>
  <c r="V694" i="6"/>
  <c r="T694" i="6"/>
  <c r="Q694" i="6"/>
  <c r="P694" i="6"/>
  <c r="O694" i="6"/>
  <c r="N694" i="6"/>
  <c r="L694" i="6"/>
  <c r="J694" i="6"/>
  <c r="F694" i="6"/>
  <c r="E694" i="6"/>
  <c r="G694" i="6" s="1"/>
  <c r="H694" i="6" s="1"/>
  <c r="I694" i="6" s="1"/>
  <c r="D694" i="6"/>
  <c r="C694" i="6"/>
  <c r="B694" i="6"/>
  <c r="X693" i="6"/>
  <c r="X692" i="6" s="1"/>
  <c r="X691" i="6" s="1"/>
  <c r="X690" i="6" s="1"/>
  <c r="X689" i="6" s="1"/>
  <c r="X688" i="6" s="1"/>
  <c r="X687" i="6" s="1"/>
  <c r="T693" i="6"/>
  <c r="V693" i="6" s="1"/>
  <c r="Q693" i="6"/>
  <c r="P693" i="6"/>
  <c r="R693" i="6" s="1"/>
  <c r="O693" i="6"/>
  <c r="N693" i="6"/>
  <c r="J693" i="6"/>
  <c r="G693" i="6"/>
  <c r="F693" i="6"/>
  <c r="E693" i="6"/>
  <c r="H693" i="6" s="1"/>
  <c r="I693" i="6" s="1"/>
  <c r="V692" i="6"/>
  <c r="T692" i="6"/>
  <c r="Q692" i="6"/>
  <c r="P692" i="6"/>
  <c r="R692" i="6" s="1"/>
  <c r="O692" i="6"/>
  <c r="N692" i="6"/>
  <c r="J692" i="6"/>
  <c r="F692" i="6"/>
  <c r="E692" i="6"/>
  <c r="V691" i="6"/>
  <c r="T691" i="6"/>
  <c r="Q691" i="6"/>
  <c r="P691" i="6"/>
  <c r="O691" i="6"/>
  <c r="N691" i="6"/>
  <c r="J691" i="6"/>
  <c r="H691" i="6"/>
  <c r="I691" i="6" s="1"/>
  <c r="F691" i="6"/>
  <c r="E691" i="6"/>
  <c r="G691" i="6" s="1"/>
  <c r="T690" i="6"/>
  <c r="V690" i="6" s="1"/>
  <c r="Q690" i="6"/>
  <c r="P690" i="6"/>
  <c r="O690" i="6"/>
  <c r="N690" i="6"/>
  <c r="J690" i="6"/>
  <c r="H690" i="6"/>
  <c r="I690" i="6" s="1"/>
  <c r="F690" i="6"/>
  <c r="E690" i="6"/>
  <c r="G690" i="6" s="1"/>
  <c r="T689" i="6"/>
  <c r="V689" i="6" s="1"/>
  <c r="Q689" i="6"/>
  <c r="R689" i="6" s="1"/>
  <c r="P689" i="6"/>
  <c r="O689" i="6"/>
  <c r="N689" i="6"/>
  <c r="J689" i="6"/>
  <c r="F689" i="6"/>
  <c r="E689" i="6"/>
  <c r="T688" i="6"/>
  <c r="V688" i="6" s="1"/>
  <c r="R688" i="6"/>
  <c r="Q688" i="6"/>
  <c r="P688" i="6"/>
  <c r="O688" i="6"/>
  <c r="N688" i="6"/>
  <c r="J688" i="6"/>
  <c r="F688" i="6"/>
  <c r="E688" i="6"/>
  <c r="T687" i="6"/>
  <c r="V687" i="6" s="1"/>
  <c r="R687" i="6"/>
  <c r="Q687" i="6"/>
  <c r="P687" i="6"/>
  <c r="O687" i="6"/>
  <c r="N687" i="6"/>
  <c r="J687" i="6"/>
  <c r="F687" i="6"/>
  <c r="E687" i="6"/>
  <c r="G687" i="6" s="1"/>
  <c r="H687" i="6" s="1"/>
  <c r="I687" i="6" s="1"/>
  <c r="X686" i="6"/>
  <c r="X685" i="6" s="1"/>
  <c r="X684" i="6" s="1"/>
  <c r="T686" i="6"/>
  <c r="V686" i="6" s="1"/>
  <c r="Q686" i="6"/>
  <c r="P686" i="6"/>
  <c r="R686" i="6" s="1"/>
  <c r="O686" i="6"/>
  <c r="N686" i="6"/>
  <c r="J686" i="6"/>
  <c r="I686" i="6"/>
  <c r="G686" i="6"/>
  <c r="H686" i="6" s="1"/>
  <c r="F686" i="6"/>
  <c r="E686" i="6"/>
  <c r="T685" i="6"/>
  <c r="V685" i="6" s="1"/>
  <c r="Q685" i="6"/>
  <c r="P685" i="6"/>
  <c r="R685" i="6" s="1"/>
  <c r="O685" i="6"/>
  <c r="N685" i="6"/>
  <c r="J685" i="6"/>
  <c r="G685" i="6"/>
  <c r="F685" i="6"/>
  <c r="E685" i="6"/>
  <c r="H685" i="6" s="1"/>
  <c r="I685" i="6" s="1"/>
  <c r="V684" i="6"/>
  <c r="T684" i="6"/>
  <c r="U694" i="6" s="1"/>
  <c r="U693" i="6" s="1"/>
  <c r="U692" i="6" s="1"/>
  <c r="U691" i="6" s="1"/>
  <c r="U690" i="6" s="1"/>
  <c r="U689" i="6" s="1"/>
  <c r="U688" i="6" s="1"/>
  <c r="U687" i="6" s="1"/>
  <c r="U686" i="6" s="1"/>
  <c r="U685" i="6" s="1"/>
  <c r="U684" i="6" s="1"/>
  <c r="Q684" i="6"/>
  <c r="P684" i="6"/>
  <c r="R684" i="6" s="1"/>
  <c r="S684" i="6" s="1"/>
  <c r="S685" i="6" s="1"/>
  <c r="S686" i="6" s="1"/>
  <c r="S687" i="6" s="1"/>
  <c r="S688" i="6" s="1"/>
  <c r="S689" i="6" s="1"/>
  <c r="O684" i="6"/>
  <c r="N684" i="6"/>
  <c r="J684" i="6"/>
  <c r="F684" i="6"/>
  <c r="E684" i="6"/>
  <c r="V683" i="6"/>
  <c r="Q683" i="6"/>
  <c r="P683" i="6"/>
  <c r="R683" i="6" s="1"/>
  <c r="O683" i="6"/>
  <c r="N683" i="6"/>
  <c r="L683" i="6"/>
  <c r="J683" i="6"/>
  <c r="F683" i="6"/>
  <c r="E683" i="6"/>
  <c r="D683" i="6"/>
  <c r="C683" i="6"/>
  <c r="B683" i="6"/>
  <c r="X683" i="6" s="1"/>
  <c r="X682" i="6" s="1"/>
  <c r="X681" i="6" s="1"/>
  <c r="X680" i="6" s="1"/>
  <c r="X679" i="6" s="1"/>
  <c r="X678" i="6" s="1"/>
  <c r="X677" i="6" s="1"/>
  <c r="X676" i="6" s="1"/>
  <c r="X675" i="6" s="1"/>
  <c r="X674" i="6" s="1"/>
  <c r="X673" i="6" s="1"/>
  <c r="T682" i="6"/>
  <c r="V682" i="6" s="1"/>
  <c r="Q682" i="6"/>
  <c r="P682" i="6"/>
  <c r="R682" i="6" s="1"/>
  <c r="O682" i="6"/>
  <c r="N682" i="6"/>
  <c r="J682" i="6"/>
  <c r="G682" i="6"/>
  <c r="H682" i="6" s="1"/>
  <c r="I682" i="6" s="1"/>
  <c r="F682" i="6"/>
  <c r="E682" i="6"/>
  <c r="T681" i="6"/>
  <c r="V681" i="6" s="1"/>
  <c r="Q681" i="6"/>
  <c r="P681" i="6"/>
  <c r="R681" i="6" s="1"/>
  <c r="O681" i="6"/>
  <c r="N681" i="6"/>
  <c r="J681" i="6"/>
  <c r="G681" i="6"/>
  <c r="F681" i="6"/>
  <c r="E681" i="6"/>
  <c r="V680" i="6"/>
  <c r="T680" i="6"/>
  <c r="R680" i="6"/>
  <c r="Q680" i="6"/>
  <c r="P680" i="6"/>
  <c r="O680" i="6"/>
  <c r="N680" i="6"/>
  <c r="J680" i="6"/>
  <c r="G680" i="6"/>
  <c r="F680" i="6"/>
  <c r="E680" i="6"/>
  <c r="H680" i="6" s="1"/>
  <c r="I680" i="6" s="1"/>
  <c r="V679" i="6"/>
  <c r="T679" i="6"/>
  <c r="Q679" i="6"/>
  <c r="R679" i="6" s="1"/>
  <c r="P679" i="6"/>
  <c r="O679" i="6"/>
  <c r="N679" i="6"/>
  <c r="J679" i="6"/>
  <c r="F679" i="6"/>
  <c r="E679" i="6"/>
  <c r="V678" i="6"/>
  <c r="T678" i="6"/>
  <c r="Q678" i="6"/>
  <c r="P678" i="6"/>
  <c r="O678" i="6"/>
  <c r="N678" i="6"/>
  <c r="J678" i="6"/>
  <c r="F678" i="6"/>
  <c r="E678" i="6"/>
  <c r="G678" i="6" s="1"/>
  <c r="H678" i="6" s="1"/>
  <c r="I678" i="6" s="1"/>
  <c r="V677" i="6"/>
  <c r="T677" i="6"/>
  <c r="Q677" i="6"/>
  <c r="P677" i="6"/>
  <c r="R677" i="6" s="1"/>
  <c r="O677" i="6"/>
  <c r="N677" i="6"/>
  <c r="J677" i="6"/>
  <c r="F677" i="6"/>
  <c r="G677" i="6" s="1"/>
  <c r="E677" i="6"/>
  <c r="H677" i="6" s="1"/>
  <c r="I677" i="6" s="1"/>
  <c r="T676" i="6"/>
  <c r="V676" i="6" s="1"/>
  <c r="Q676" i="6"/>
  <c r="R676" i="6" s="1"/>
  <c r="P676" i="6"/>
  <c r="O676" i="6"/>
  <c r="N676" i="6"/>
  <c r="J676" i="6"/>
  <c r="F676" i="6"/>
  <c r="E676" i="6"/>
  <c r="V675" i="6"/>
  <c r="T675" i="6"/>
  <c r="Q675" i="6"/>
  <c r="P675" i="6"/>
  <c r="R675" i="6" s="1"/>
  <c r="O675" i="6"/>
  <c r="N675" i="6"/>
  <c r="J675" i="6"/>
  <c r="G675" i="6"/>
  <c r="F675" i="6"/>
  <c r="E675" i="6"/>
  <c r="V674" i="6"/>
  <c r="T674" i="6"/>
  <c r="Q674" i="6"/>
  <c r="P674" i="6"/>
  <c r="R674" i="6" s="1"/>
  <c r="O674" i="6"/>
  <c r="N674" i="6"/>
  <c r="J674" i="6"/>
  <c r="F674" i="6"/>
  <c r="E674" i="6"/>
  <c r="V673" i="6"/>
  <c r="T673" i="6"/>
  <c r="Q673" i="6"/>
  <c r="P673" i="6"/>
  <c r="R673" i="6" s="1"/>
  <c r="S673" i="6" s="1"/>
  <c r="S674" i="6" s="1"/>
  <c r="S675" i="6" s="1"/>
  <c r="S676" i="6" s="1"/>
  <c r="S677" i="6" s="1"/>
  <c r="O673" i="6"/>
  <c r="N673" i="6"/>
  <c r="J673" i="6"/>
  <c r="F673" i="6"/>
  <c r="E673" i="6"/>
  <c r="X672" i="6"/>
  <c r="V672" i="6"/>
  <c r="T672" i="6"/>
  <c r="Q672" i="6"/>
  <c r="P672" i="6"/>
  <c r="R672" i="6" s="1"/>
  <c r="O672" i="6"/>
  <c r="N672" i="6"/>
  <c r="W672" i="6" s="1"/>
  <c r="W671" i="6" s="1"/>
  <c r="W670" i="6" s="1"/>
  <c r="W669" i="6" s="1"/>
  <c r="W668" i="6" s="1"/>
  <c r="W667" i="6" s="1"/>
  <c r="L672" i="6"/>
  <c r="J672" i="6"/>
  <c r="F672" i="6"/>
  <c r="G672" i="6" s="1"/>
  <c r="H672" i="6" s="1"/>
  <c r="I672" i="6" s="1"/>
  <c r="E672" i="6"/>
  <c r="D672" i="6"/>
  <c r="C672" i="6"/>
  <c r="B672" i="6"/>
  <c r="X671" i="6"/>
  <c r="X670" i="6" s="1"/>
  <c r="X669" i="6" s="1"/>
  <c r="X668" i="6" s="1"/>
  <c r="X667" i="6" s="1"/>
  <c r="X666" i="6" s="1"/>
  <c r="X665" i="6" s="1"/>
  <c r="X664" i="6" s="1"/>
  <c r="X663" i="6" s="1"/>
  <c r="X662" i="6" s="1"/>
  <c r="V671" i="6"/>
  <c r="T671" i="6"/>
  <c r="Q671" i="6"/>
  <c r="P671" i="6"/>
  <c r="R671" i="6" s="1"/>
  <c r="O671" i="6"/>
  <c r="N671" i="6"/>
  <c r="J671" i="6"/>
  <c r="G671" i="6"/>
  <c r="F671" i="6"/>
  <c r="E671" i="6"/>
  <c r="V670" i="6"/>
  <c r="T670" i="6"/>
  <c r="Q670" i="6"/>
  <c r="P670" i="6"/>
  <c r="R670" i="6" s="1"/>
  <c r="O670" i="6"/>
  <c r="N670" i="6"/>
  <c r="J670" i="6"/>
  <c r="F670" i="6"/>
  <c r="E670" i="6"/>
  <c r="V669" i="6"/>
  <c r="T669" i="6"/>
  <c r="Q669" i="6"/>
  <c r="R669" i="6" s="1"/>
  <c r="P669" i="6"/>
  <c r="O669" i="6"/>
  <c r="N669" i="6"/>
  <c r="J669" i="6"/>
  <c r="F669" i="6"/>
  <c r="E669" i="6"/>
  <c r="T668" i="6"/>
  <c r="V668" i="6" s="1"/>
  <c r="Q668" i="6"/>
  <c r="R668" i="6" s="1"/>
  <c r="P668" i="6"/>
  <c r="O668" i="6"/>
  <c r="N668" i="6"/>
  <c r="J668" i="6"/>
  <c r="F668" i="6"/>
  <c r="E668" i="6"/>
  <c r="G668" i="6" s="1"/>
  <c r="H668" i="6" s="1"/>
  <c r="I668" i="6" s="1"/>
  <c r="T667" i="6"/>
  <c r="V667" i="6" s="1"/>
  <c r="Q667" i="6"/>
  <c r="R667" i="6" s="1"/>
  <c r="P667" i="6"/>
  <c r="O667" i="6"/>
  <c r="N667" i="6"/>
  <c r="J667" i="6"/>
  <c r="F667" i="6"/>
  <c r="E667" i="6"/>
  <c r="G667" i="6" s="1"/>
  <c r="H667" i="6" s="1"/>
  <c r="I667" i="6" s="1"/>
  <c r="W666" i="6"/>
  <c r="W665" i="6" s="1"/>
  <c r="W664" i="6" s="1"/>
  <c r="W663" i="6" s="1"/>
  <c r="W662" i="6" s="1"/>
  <c r="T666" i="6"/>
  <c r="V666" i="6" s="1"/>
  <c r="R666" i="6"/>
  <c r="Q666" i="6"/>
  <c r="P666" i="6"/>
  <c r="O666" i="6"/>
  <c r="N666" i="6"/>
  <c r="J666" i="6"/>
  <c r="F666" i="6"/>
  <c r="E666" i="6"/>
  <c r="T665" i="6"/>
  <c r="V665" i="6" s="1"/>
  <c r="R665" i="6"/>
  <c r="Q665" i="6"/>
  <c r="P665" i="6"/>
  <c r="O665" i="6"/>
  <c r="N665" i="6"/>
  <c r="J665" i="6"/>
  <c r="F665" i="6"/>
  <c r="G665" i="6" s="1"/>
  <c r="H665" i="6" s="1"/>
  <c r="I665" i="6" s="1"/>
  <c r="E665" i="6"/>
  <c r="T664" i="6"/>
  <c r="V664" i="6" s="1"/>
  <c r="Q664" i="6"/>
  <c r="P664" i="6"/>
  <c r="R664" i="6" s="1"/>
  <c r="O664" i="6"/>
  <c r="N664" i="6"/>
  <c r="J664" i="6"/>
  <c r="G664" i="6"/>
  <c r="F664" i="6"/>
  <c r="E664" i="6"/>
  <c r="H664" i="6" s="1"/>
  <c r="I664" i="6" s="1"/>
  <c r="V663" i="6"/>
  <c r="T663" i="6"/>
  <c r="Q663" i="6"/>
  <c r="P663" i="6"/>
  <c r="R663" i="6" s="1"/>
  <c r="O663" i="6"/>
  <c r="N663" i="6"/>
  <c r="J663" i="6"/>
  <c r="G663" i="6"/>
  <c r="F663" i="6"/>
  <c r="E663" i="6"/>
  <c r="V662" i="6"/>
  <c r="T662" i="6"/>
  <c r="U672" i="6" s="1"/>
  <c r="U671" i="6" s="1"/>
  <c r="U670" i="6" s="1"/>
  <c r="U669" i="6" s="1"/>
  <c r="U668" i="6" s="1"/>
  <c r="U667" i="6" s="1"/>
  <c r="U666" i="6" s="1"/>
  <c r="U665" i="6" s="1"/>
  <c r="U664" i="6" s="1"/>
  <c r="U663" i="6" s="1"/>
  <c r="U662" i="6" s="1"/>
  <c r="Q662" i="6"/>
  <c r="P662" i="6"/>
  <c r="R662" i="6" s="1"/>
  <c r="S662" i="6" s="1"/>
  <c r="S663" i="6" s="1"/>
  <c r="S664" i="6" s="1"/>
  <c r="S665" i="6" s="1"/>
  <c r="S666" i="6" s="1"/>
  <c r="S667" i="6" s="1"/>
  <c r="S668" i="6" s="1"/>
  <c r="S669" i="6" s="1"/>
  <c r="S670" i="6" s="1"/>
  <c r="S671" i="6" s="1"/>
  <c r="S672" i="6" s="1"/>
  <c r="O662" i="6"/>
  <c r="N662" i="6"/>
  <c r="J662" i="6"/>
  <c r="F662" i="6"/>
  <c r="E662" i="6"/>
  <c r="V661" i="6"/>
  <c r="T661" i="6"/>
  <c r="Q661" i="6"/>
  <c r="R661" i="6" s="1"/>
  <c r="P661" i="6"/>
  <c r="O661" i="6"/>
  <c r="N661" i="6"/>
  <c r="W661" i="6" s="1"/>
  <c r="W660" i="6" s="1"/>
  <c r="W659" i="6" s="1"/>
  <c r="W658" i="6" s="1"/>
  <c r="W657" i="6" s="1"/>
  <c r="W656" i="6" s="1"/>
  <c r="W655" i="6" s="1"/>
  <c r="L661" i="6"/>
  <c r="J661" i="6"/>
  <c r="F661" i="6"/>
  <c r="E661" i="6"/>
  <c r="D661" i="6"/>
  <c r="C661" i="6"/>
  <c r="B661" i="6"/>
  <c r="X661" i="6" s="1"/>
  <c r="X660" i="6" s="1"/>
  <c r="X659" i="6" s="1"/>
  <c r="X658" i="6" s="1"/>
  <c r="X657" i="6" s="1"/>
  <c r="X656" i="6" s="1"/>
  <c r="X655" i="6" s="1"/>
  <c r="X654" i="6" s="1"/>
  <c r="X653" i="6" s="1"/>
  <c r="X652" i="6" s="1"/>
  <c r="X651" i="6" s="1"/>
  <c r="T660" i="6"/>
  <c r="V660" i="6" s="1"/>
  <c r="Q660" i="6"/>
  <c r="P660" i="6"/>
  <c r="R660" i="6" s="1"/>
  <c r="O660" i="6"/>
  <c r="N660" i="6"/>
  <c r="J660" i="6"/>
  <c r="G660" i="6"/>
  <c r="F660" i="6"/>
  <c r="E660" i="6"/>
  <c r="H660" i="6" s="1"/>
  <c r="I660" i="6" s="1"/>
  <c r="V659" i="6"/>
  <c r="T659" i="6"/>
  <c r="Q659" i="6"/>
  <c r="P659" i="6"/>
  <c r="R659" i="6" s="1"/>
  <c r="O659" i="6"/>
  <c r="N659" i="6"/>
  <c r="J659" i="6"/>
  <c r="G659" i="6"/>
  <c r="F659" i="6"/>
  <c r="E659" i="6"/>
  <c r="H659" i="6" s="1"/>
  <c r="I659" i="6" s="1"/>
  <c r="V658" i="6"/>
  <c r="T658" i="6"/>
  <c r="Q658" i="6"/>
  <c r="P658" i="6"/>
  <c r="R658" i="6" s="1"/>
  <c r="O658" i="6"/>
  <c r="N658" i="6"/>
  <c r="J658" i="6"/>
  <c r="F658" i="6"/>
  <c r="E658" i="6"/>
  <c r="V657" i="6"/>
  <c r="T657" i="6"/>
  <c r="Q657" i="6"/>
  <c r="R657" i="6" s="1"/>
  <c r="P657" i="6"/>
  <c r="O657" i="6"/>
  <c r="N657" i="6"/>
  <c r="J657" i="6"/>
  <c r="F657" i="6"/>
  <c r="E657" i="6"/>
  <c r="T656" i="6"/>
  <c r="V656" i="6" s="1"/>
  <c r="Q656" i="6"/>
  <c r="R656" i="6" s="1"/>
  <c r="P656" i="6"/>
  <c r="O656" i="6"/>
  <c r="N656" i="6"/>
  <c r="J656" i="6"/>
  <c r="H656" i="6"/>
  <c r="I656" i="6" s="1"/>
  <c r="F656" i="6"/>
  <c r="E656" i="6"/>
  <c r="G656" i="6" s="1"/>
  <c r="T655" i="6"/>
  <c r="V655" i="6" s="1"/>
  <c r="R655" i="6"/>
  <c r="Q655" i="6"/>
  <c r="P655" i="6"/>
  <c r="O655" i="6"/>
  <c r="N655" i="6"/>
  <c r="J655" i="6"/>
  <c r="F655" i="6"/>
  <c r="E655" i="6"/>
  <c r="G655" i="6" s="1"/>
  <c r="H655" i="6" s="1"/>
  <c r="I655" i="6" s="1"/>
  <c r="W654" i="6"/>
  <c r="W653" i="6" s="1"/>
  <c r="W652" i="6" s="1"/>
  <c r="W651" i="6" s="1"/>
  <c r="T654" i="6"/>
  <c r="V654" i="6" s="1"/>
  <c r="R654" i="6"/>
  <c r="Q654" i="6"/>
  <c r="P654" i="6"/>
  <c r="O654" i="6"/>
  <c r="N654" i="6"/>
  <c r="J654" i="6"/>
  <c r="F654" i="6"/>
  <c r="E654" i="6"/>
  <c r="V653" i="6"/>
  <c r="T653" i="6"/>
  <c r="R653" i="6"/>
  <c r="Q653" i="6"/>
  <c r="P653" i="6"/>
  <c r="O653" i="6"/>
  <c r="N653" i="6"/>
  <c r="J653" i="6"/>
  <c r="I653" i="6"/>
  <c r="G653" i="6"/>
  <c r="F653" i="6"/>
  <c r="E653" i="6"/>
  <c r="H653" i="6" s="1"/>
  <c r="T652" i="6"/>
  <c r="V652" i="6" s="1"/>
  <c r="Q652" i="6"/>
  <c r="P652" i="6"/>
  <c r="R652" i="6" s="1"/>
  <c r="O652" i="6"/>
  <c r="N652" i="6"/>
  <c r="J652" i="6"/>
  <c r="G652" i="6"/>
  <c r="F652" i="6"/>
  <c r="E652" i="6"/>
  <c r="H652" i="6" s="1"/>
  <c r="I652" i="6" s="1"/>
  <c r="V651" i="6"/>
  <c r="T651" i="6"/>
  <c r="U661" i="6" s="1"/>
  <c r="U660" i="6" s="1"/>
  <c r="U659" i="6" s="1"/>
  <c r="U658" i="6" s="1"/>
  <c r="U657" i="6" s="1"/>
  <c r="U656" i="6" s="1"/>
  <c r="U655" i="6" s="1"/>
  <c r="U654" i="6" s="1"/>
  <c r="U653" i="6" s="1"/>
  <c r="U652" i="6" s="1"/>
  <c r="U651" i="6" s="1"/>
  <c r="Q651" i="6"/>
  <c r="P651" i="6"/>
  <c r="R651" i="6" s="1"/>
  <c r="S651" i="6" s="1"/>
  <c r="O651" i="6"/>
  <c r="N651" i="6"/>
  <c r="J651" i="6"/>
  <c r="G651" i="6"/>
  <c r="F651" i="6"/>
  <c r="E651" i="6"/>
  <c r="V650" i="6"/>
  <c r="Q650" i="6"/>
  <c r="R650" i="6" s="1"/>
  <c r="P650" i="6"/>
  <c r="O650" i="6"/>
  <c r="N650" i="6"/>
  <c r="W650" i="6" s="1"/>
  <c r="W649" i="6" s="1"/>
  <c r="W648" i="6" s="1"/>
  <c r="W647" i="6" s="1"/>
  <c r="W646" i="6" s="1"/>
  <c r="W645" i="6" s="1"/>
  <c r="W644" i="6" s="1"/>
  <c r="W643" i="6" s="1"/>
  <c r="W642" i="6" s="1"/>
  <c r="W641" i="6" s="1"/>
  <c r="W640" i="6" s="1"/>
  <c r="L650" i="6"/>
  <c r="J650" i="6"/>
  <c r="F650" i="6"/>
  <c r="G650" i="6" s="1"/>
  <c r="H650" i="6" s="1"/>
  <c r="I650" i="6" s="1"/>
  <c r="E650" i="6"/>
  <c r="C650" i="6"/>
  <c r="B650" i="6"/>
  <c r="X650" i="6" s="1"/>
  <c r="X649" i="6" s="1"/>
  <c r="X648" i="6" s="1"/>
  <c r="X647" i="6" s="1"/>
  <c r="X646" i="6" s="1"/>
  <c r="X645" i="6" s="1"/>
  <c r="X644" i="6" s="1"/>
  <c r="X643" i="6" s="1"/>
  <c r="X642" i="6" s="1"/>
  <c r="X641" i="6" s="1"/>
  <c r="X640" i="6" s="1"/>
  <c r="V649" i="6"/>
  <c r="T649" i="6"/>
  <c r="R649" i="6"/>
  <c r="Q649" i="6"/>
  <c r="P649" i="6"/>
  <c r="O649" i="6"/>
  <c r="N649" i="6"/>
  <c r="J649" i="6"/>
  <c r="I649" i="6"/>
  <c r="G649" i="6"/>
  <c r="F649" i="6"/>
  <c r="E649" i="6"/>
  <c r="H649" i="6" s="1"/>
  <c r="D649" i="6"/>
  <c r="D650" i="6" s="1"/>
  <c r="V648" i="6"/>
  <c r="T648" i="6"/>
  <c r="Q648" i="6"/>
  <c r="R648" i="6" s="1"/>
  <c r="P648" i="6"/>
  <c r="O648" i="6"/>
  <c r="N648" i="6"/>
  <c r="J648" i="6"/>
  <c r="F648" i="6"/>
  <c r="E648" i="6"/>
  <c r="D648" i="6"/>
  <c r="V647" i="6"/>
  <c r="T647" i="6"/>
  <c r="R647" i="6"/>
  <c r="Q647" i="6"/>
  <c r="P647" i="6"/>
  <c r="O647" i="6"/>
  <c r="N647" i="6"/>
  <c r="J647" i="6"/>
  <c r="G647" i="6"/>
  <c r="F647" i="6"/>
  <c r="E647" i="6"/>
  <c r="H647" i="6" s="1"/>
  <c r="I647" i="6" s="1"/>
  <c r="D647" i="6"/>
  <c r="V646" i="6"/>
  <c r="T646" i="6"/>
  <c r="Q646" i="6"/>
  <c r="R646" i="6" s="1"/>
  <c r="P646" i="6"/>
  <c r="O646" i="6"/>
  <c r="N646" i="6"/>
  <c r="J646" i="6"/>
  <c r="F646" i="6"/>
  <c r="E646" i="6"/>
  <c r="D646" i="6"/>
  <c r="V645" i="6"/>
  <c r="T645" i="6"/>
  <c r="R645" i="6"/>
  <c r="Q645" i="6"/>
  <c r="P645" i="6"/>
  <c r="O645" i="6"/>
  <c r="N645" i="6"/>
  <c r="J645" i="6"/>
  <c r="G645" i="6"/>
  <c r="F645" i="6"/>
  <c r="E645" i="6"/>
  <c r="H645" i="6" s="1"/>
  <c r="I645" i="6" s="1"/>
  <c r="D645" i="6"/>
  <c r="V644" i="6"/>
  <c r="T644" i="6"/>
  <c r="R644" i="6"/>
  <c r="Q644" i="6"/>
  <c r="P644" i="6"/>
  <c r="O644" i="6"/>
  <c r="N644" i="6"/>
  <c r="J644" i="6"/>
  <c r="F644" i="6"/>
  <c r="E644" i="6"/>
  <c r="D644" i="6"/>
  <c r="V643" i="6"/>
  <c r="T643" i="6"/>
  <c r="R643" i="6"/>
  <c r="Q643" i="6"/>
  <c r="P643" i="6"/>
  <c r="O643" i="6"/>
  <c r="N643" i="6"/>
  <c r="J643" i="6"/>
  <c r="F643" i="6"/>
  <c r="E643" i="6"/>
  <c r="D643" i="6"/>
  <c r="V642" i="6"/>
  <c r="T642" i="6"/>
  <c r="R642" i="6"/>
  <c r="Q642" i="6"/>
  <c r="P642" i="6"/>
  <c r="O642" i="6"/>
  <c r="N642" i="6"/>
  <c r="J642" i="6"/>
  <c r="F642" i="6"/>
  <c r="E642" i="6"/>
  <c r="D642" i="6"/>
  <c r="V641" i="6"/>
  <c r="T641" i="6"/>
  <c r="R641" i="6"/>
  <c r="Q641" i="6"/>
  <c r="P641" i="6"/>
  <c r="O641" i="6"/>
  <c r="N641" i="6"/>
  <c r="J641" i="6"/>
  <c r="F641" i="6"/>
  <c r="E641" i="6"/>
  <c r="D641" i="6"/>
  <c r="V640" i="6"/>
  <c r="T640" i="6"/>
  <c r="R640" i="6"/>
  <c r="S640" i="6" s="1"/>
  <c r="Q640" i="6"/>
  <c r="P640" i="6"/>
  <c r="O640" i="6"/>
  <c r="N640" i="6"/>
  <c r="J640" i="6"/>
  <c r="F640" i="6"/>
  <c r="E640" i="6"/>
  <c r="D640" i="6"/>
  <c r="V639" i="6"/>
  <c r="R639" i="6"/>
  <c r="Q639" i="6"/>
  <c r="P639" i="6"/>
  <c r="O639" i="6"/>
  <c r="N639" i="6"/>
  <c r="W639" i="6" s="1"/>
  <c r="W638" i="6" s="1"/>
  <c r="W637" i="6" s="1"/>
  <c r="L639" i="6"/>
  <c r="J639" i="6"/>
  <c r="F639" i="6"/>
  <c r="E639" i="6"/>
  <c r="D639" i="6"/>
  <c r="C639" i="6"/>
  <c r="B639" i="6"/>
  <c r="T638" i="6"/>
  <c r="V638" i="6" s="1"/>
  <c r="Q638" i="6"/>
  <c r="R638" i="6" s="1"/>
  <c r="P638" i="6"/>
  <c r="O638" i="6"/>
  <c r="N638" i="6"/>
  <c r="J638" i="6"/>
  <c r="F638" i="6"/>
  <c r="E638" i="6"/>
  <c r="G638" i="6" s="1"/>
  <c r="H638" i="6" s="1"/>
  <c r="I638" i="6" s="1"/>
  <c r="T637" i="6"/>
  <c r="V637" i="6" s="1"/>
  <c r="Q637" i="6"/>
  <c r="P637" i="6"/>
  <c r="R637" i="6" s="1"/>
  <c r="O637" i="6"/>
  <c r="N637" i="6"/>
  <c r="J637" i="6"/>
  <c r="G637" i="6"/>
  <c r="H637" i="6" s="1"/>
  <c r="I637" i="6" s="1"/>
  <c r="F637" i="6"/>
  <c r="E637" i="6"/>
  <c r="W636" i="6"/>
  <c r="W635" i="6" s="1"/>
  <c r="W634" i="6" s="1"/>
  <c r="W633" i="6" s="1"/>
  <c r="W632" i="6" s="1"/>
  <c r="W631" i="6" s="1"/>
  <c r="W630" i="6" s="1"/>
  <c r="W629" i="6" s="1"/>
  <c r="T636" i="6"/>
  <c r="V636" i="6" s="1"/>
  <c r="R636" i="6"/>
  <c r="Q636" i="6"/>
  <c r="P636" i="6"/>
  <c r="O636" i="6"/>
  <c r="N636" i="6"/>
  <c r="J636" i="6"/>
  <c r="F636" i="6"/>
  <c r="G636" i="6" s="1"/>
  <c r="H636" i="6" s="1"/>
  <c r="I636" i="6" s="1"/>
  <c r="E636" i="6"/>
  <c r="V635" i="6"/>
  <c r="T635" i="6"/>
  <c r="R635" i="6"/>
  <c r="Q635" i="6"/>
  <c r="P635" i="6"/>
  <c r="O635" i="6"/>
  <c r="N635" i="6"/>
  <c r="J635" i="6"/>
  <c r="G635" i="6"/>
  <c r="F635" i="6"/>
  <c r="E635" i="6"/>
  <c r="V634" i="6"/>
  <c r="T634" i="6"/>
  <c r="Q634" i="6"/>
  <c r="R634" i="6" s="1"/>
  <c r="P634" i="6"/>
  <c r="O634" i="6"/>
  <c r="N634" i="6"/>
  <c r="J634" i="6"/>
  <c r="F634" i="6"/>
  <c r="E634" i="6"/>
  <c r="G634" i="6" s="1"/>
  <c r="H634" i="6" s="1"/>
  <c r="I634" i="6" s="1"/>
  <c r="V633" i="6"/>
  <c r="T633" i="6"/>
  <c r="Q633" i="6"/>
  <c r="P633" i="6"/>
  <c r="R633" i="6" s="1"/>
  <c r="O633" i="6"/>
  <c r="N633" i="6"/>
  <c r="J633" i="6"/>
  <c r="F633" i="6"/>
  <c r="E633" i="6"/>
  <c r="T632" i="6"/>
  <c r="V632" i="6" s="1"/>
  <c r="Q632" i="6"/>
  <c r="P632" i="6"/>
  <c r="O632" i="6"/>
  <c r="N632" i="6"/>
  <c r="J632" i="6"/>
  <c r="F632" i="6"/>
  <c r="E632" i="6"/>
  <c r="T631" i="6"/>
  <c r="V631" i="6" s="1"/>
  <c r="Q631" i="6"/>
  <c r="R631" i="6" s="1"/>
  <c r="P631" i="6"/>
  <c r="O631" i="6"/>
  <c r="N631" i="6"/>
  <c r="J631" i="6"/>
  <c r="F631" i="6"/>
  <c r="E631" i="6"/>
  <c r="G631" i="6" s="1"/>
  <c r="V630" i="6"/>
  <c r="T630" i="6"/>
  <c r="R630" i="6"/>
  <c r="Q630" i="6"/>
  <c r="P630" i="6"/>
  <c r="O630" i="6"/>
  <c r="N630" i="6"/>
  <c r="J630" i="6"/>
  <c r="F630" i="6"/>
  <c r="E630" i="6"/>
  <c r="G630" i="6" s="1"/>
  <c r="T629" i="6"/>
  <c r="R629" i="6"/>
  <c r="S629" i="6" s="1"/>
  <c r="S630" i="6" s="1"/>
  <c r="Q629" i="6"/>
  <c r="P629" i="6"/>
  <c r="O629" i="6"/>
  <c r="N629" i="6"/>
  <c r="J629" i="6"/>
  <c r="F629" i="6"/>
  <c r="G629" i="6" s="1"/>
  <c r="H629" i="6" s="1"/>
  <c r="I629" i="6" s="1"/>
  <c r="E629" i="6"/>
  <c r="T628" i="6"/>
  <c r="Q628" i="6"/>
  <c r="R628" i="6" s="1"/>
  <c r="P628" i="6"/>
  <c r="O628" i="6"/>
  <c r="N628" i="6"/>
  <c r="L628" i="6"/>
  <c r="J628" i="6"/>
  <c r="F628" i="6"/>
  <c r="E628" i="6"/>
  <c r="D628" i="6"/>
  <c r="C628" i="6"/>
  <c r="B628" i="6"/>
  <c r="V628" i="6" s="1"/>
  <c r="V627" i="6"/>
  <c r="T627" i="6"/>
  <c r="R627" i="6"/>
  <c r="Q627" i="6"/>
  <c r="P627" i="6"/>
  <c r="O627" i="6"/>
  <c r="N627" i="6"/>
  <c r="J627" i="6"/>
  <c r="F627" i="6"/>
  <c r="E627" i="6"/>
  <c r="G627" i="6" s="1"/>
  <c r="H627" i="6" s="1"/>
  <c r="I627" i="6" s="1"/>
  <c r="T626" i="6"/>
  <c r="V626" i="6" s="1"/>
  <c r="Q626" i="6"/>
  <c r="R626" i="6" s="1"/>
  <c r="P626" i="6"/>
  <c r="O626" i="6"/>
  <c r="N626" i="6"/>
  <c r="J626" i="6"/>
  <c r="F626" i="6"/>
  <c r="E626" i="6"/>
  <c r="V625" i="6"/>
  <c r="T625" i="6"/>
  <c r="Q625" i="6"/>
  <c r="P625" i="6"/>
  <c r="R625" i="6" s="1"/>
  <c r="O625" i="6"/>
  <c r="N625" i="6"/>
  <c r="J625" i="6"/>
  <c r="H625" i="6"/>
  <c r="I625" i="6" s="1"/>
  <c r="G625" i="6"/>
  <c r="F625" i="6"/>
  <c r="E625" i="6"/>
  <c r="T624" i="6"/>
  <c r="V624" i="6" s="1"/>
  <c r="R624" i="6"/>
  <c r="Q624" i="6"/>
  <c r="P624" i="6"/>
  <c r="O624" i="6"/>
  <c r="N624" i="6"/>
  <c r="J624" i="6"/>
  <c r="F624" i="6"/>
  <c r="E624" i="6"/>
  <c r="V623" i="6"/>
  <c r="T623" i="6"/>
  <c r="Q623" i="6"/>
  <c r="R623" i="6" s="1"/>
  <c r="P623" i="6"/>
  <c r="O623" i="6"/>
  <c r="N623" i="6"/>
  <c r="J623" i="6"/>
  <c r="F623" i="6"/>
  <c r="E623" i="6"/>
  <c r="G623" i="6" s="1"/>
  <c r="H623" i="6" s="1"/>
  <c r="I623" i="6" s="1"/>
  <c r="T622" i="6"/>
  <c r="V622" i="6" s="1"/>
  <c r="Q622" i="6"/>
  <c r="R622" i="6" s="1"/>
  <c r="P622" i="6"/>
  <c r="O622" i="6"/>
  <c r="N622" i="6"/>
  <c r="J622" i="6"/>
  <c r="H622" i="6"/>
  <c r="I622" i="6" s="1"/>
  <c r="G622" i="6"/>
  <c r="F622" i="6"/>
  <c r="E622" i="6"/>
  <c r="T621" i="6"/>
  <c r="V621" i="6" s="1"/>
  <c r="Q621" i="6"/>
  <c r="P621" i="6"/>
  <c r="R621" i="6" s="1"/>
  <c r="O621" i="6"/>
  <c r="N621" i="6"/>
  <c r="J621" i="6"/>
  <c r="F621" i="6"/>
  <c r="G621" i="6" s="1"/>
  <c r="H621" i="6" s="1"/>
  <c r="I621" i="6" s="1"/>
  <c r="E621" i="6"/>
  <c r="V620" i="6"/>
  <c r="T620" i="6"/>
  <c r="R620" i="6"/>
  <c r="Q620" i="6"/>
  <c r="P620" i="6"/>
  <c r="O620" i="6"/>
  <c r="N620" i="6"/>
  <c r="J620" i="6"/>
  <c r="F620" i="6"/>
  <c r="E620" i="6"/>
  <c r="V619" i="6"/>
  <c r="T619" i="6"/>
  <c r="R619" i="6"/>
  <c r="Q619" i="6"/>
  <c r="P619" i="6"/>
  <c r="O619" i="6"/>
  <c r="N619" i="6"/>
  <c r="J619" i="6"/>
  <c r="F619" i="6"/>
  <c r="E619" i="6"/>
  <c r="T618" i="6"/>
  <c r="Q618" i="6"/>
  <c r="P618" i="6"/>
  <c r="R618" i="6" s="1"/>
  <c r="S618" i="6" s="1"/>
  <c r="S619" i="6" s="1"/>
  <c r="S620" i="6" s="1"/>
  <c r="S621" i="6" s="1"/>
  <c r="O618" i="6"/>
  <c r="N618" i="6"/>
  <c r="W628" i="6" s="1"/>
  <c r="W627" i="6" s="1"/>
  <c r="W626" i="6" s="1"/>
  <c r="W625" i="6" s="1"/>
  <c r="W624" i="6" s="1"/>
  <c r="W623" i="6" s="1"/>
  <c r="W622" i="6" s="1"/>
  <c r="W621" i="6" s="1"/>
  <c r="W620" i="6" s="1"/>
  <c r="W619" i="6" s="1"/>
  <c r="W618" i="6" s="1"/>
  <c r="J618" i="6"/>
  <c r="G618" i="6"/>
  <c r="H618" i="6" s="1"/>
  <c r="I618" i="6" s="1"/>
  <c r="F618" i="6"/>
  <c r="E618" i="6"/>
  <c r="X617" i="6"/>
  <c r="X616" i="6" s="1"/>
  <c r="X615" i="6" s="1"/>
  <c r="X614" i="6" s="1"/>
  <c r="X613" i="6" s="1"/>
  <c r="X612" i="6" s="1"/>
  <c r="X611" i="6" s="1"/>
  <c r="X610" i="6" s="1"/>
  <c r="X609" i="6" s="1"/>
  <c r="X608" i="6" s="1"/>
  <c r="X607" i="6" s="1"/>
  <c r="V617" i="6"/>
  <c r="T617" i="6"/>
  <c r="Q617" i="6"/>
  <c r="P617" i="6"/>
  <c r="R617" i="6" s="1"/>
  <c r="O617" i="6"/>
  <c r="N617" i="6"/>
  <c r="L617" i="6"/>
  <c r="J617" i="6"/>
  <c r="H617" i="6"/>
  <c r="I617" i="6" s="1"/>
  <c r="G617" i="6"/>
  <c r="F617" i="6"/>
  <c r="E617" i="6"/>
  <c r="D617" i="6"/>
  <c r="C617" i="6"/>
  <c r="B617" i="6"/>
  <c r="V616" i="6"/>
  <c r="T616" i="6"/>
  <c r="R616" i="6"/>
  <c r="Q616" i="6"/>
  <c r="P616" i="6"/>
  <c r="O616" i="6"/>
  <c r="N616" i="6"/>
  <c r="J616" i="6"/>
  <c r="F616" i="6"/>
  <c r="E616" i="6"/>
  <c r="V615" i="6"/>
  <c r="T615" i="6"/>
  <c r="R615" i="6"/>
  <c r="Q615" i="6"/>
  <c r="P615" i="6"/>
  <c r="O615" i="6"/>
  <c r="N615" i="6"/>
  <c r="J615" i="6"/>
  <c r="F615" i="6"/>
  <c r="E615" i="6"/>
  <c r="T614" i="6"/>
  <c r="V614" i="6" s="1"/>
  <c r="Q614" i="6"/>
  <c r="P614" i="6"/>
  <c r="R614" i="6" s="1"/>
  <c r="O614" i="6"/>
  <c r="N614" i="6"/>
  <c r="J614" i="6"/>
  <c r="G614" i="6"/>
  <c r="H614" i="6" s="1"/>
  <c r="I614" i="6" s="1"/>
  <c r="F614" i="6"/>
  <c r="E614" i="6"/>
  <c r="T613" i="6"/>
  <c r="V613" i="6" s="1"/>
  <c r="Q613" i="6"/>
  <c r="P613" i="6"/>
  <c r="R613" i="6" s="1"/>
  <c r="O613" i="6"/>
  <c r="N613" i="6"/>
  <c r="J613" i="6"/>
  <c r="F613" i="6"/>
  <c r="G613" i="6" s="1"/>
  <c r="H613" i="6" s="1"/>
  <c r="I613" i="6" s="1"/>
  <c r="E613" i="6"/>
  <c r="V612" i="6"/>
  <c r="T612" i="6"/>
  <c r="R612" i="6"/>
  <c r="Q612" i="6"/>
  <c r="P612" i="6"/>
  <c r="O612" i="6"/>
  <c r="N612" i="6"/>
  <c r="J612" i="6"/>
  <c r="F612" i="6"/>
  <c r="E612" i="6"/>
  <c r="V611" i="6"/>
  <c r="T611" i="6"/>
  <c r="Q611" i="6"/>
  <c r="R611" i="6" s="1"/>
  <c r="P611" i="6"/>
  <c r="O611" i="6"/>
  <c r="N611" i="6"/>
  <c r="J611" i="6"/>
  <c r="H611" i="6"/>
  <c r="I611" i="6" s="1"/>
  <c r="F611" i="6"/>
  <c r="E611" i="6"/>
  <c r="G611" i="6" s="1"/>
  <c r="T610" i="6"/>
  <c r="V610" i="6" s="1"/>
  <c r="Q610" i="6"/>
  <c r="R610" i="6" s="1"/>
  <c r="P610" i="6"/>
  <c r="O610" i="6"/>
  <c r="N610" i="6"/>
  <c r="J610" i="6"/>
  <c r="H610" i="6"/>
  <c r="I610" i="6" s="1"/>
  <c r="G610" i="6"/>
  <c r="F610" i="6"/>
  <c r="E610" i="6"/>
  <c r="W609" i="6"/>
  <c r="W608" i="6" s="1"/>
  <c r="W607" i="6" s="1"/>
  <c r="T609" i="6"/>
  <c r="V609" i="6" s="1"/>
  <c r="Q609" i="6"/>
  <c r="P609" i="6"/>
  <c r="R609" i="6" s="1"/>
  <c r="O609" i="6"/>
  <c r="N609" i="6"/>
  <c r="J609" i="6"/>
  <c r="F609" i="6"/>
  <c r="G609" i="6" s="1"/>
  <c r="H609" i="6" s="1"/>
  <c r="I609" i="6" s="1"/>
  <c r="E609" i="6"/>
  <c r="V608" i="6"/>
  <c r="T608" i="6"/>
  <c r="R608" i="6"/>
  <c r="Q608" i="6"/>
  <c r="P608" i="6"/>
  <c r="O608" i="6"/>
  <c r="N608" i="6"/>
  <c r="J608" i="6"/>
  <c r="F608" i="6"/>
  <c r="E608" i="6"/>
  <c r="V607" i="6"/>
  <c r="T607" i="6"/>
  <c r="R607" i="6"/>
  <c r="S607" i="6" s="1"/>
  <c r="S608" i="6" s="1"/>
  <c r="S609" i="6" s="1"/>
  <c r="S610" i="6" s="1"/>
  <c r="S611" i="6" s="1"/>
  <c r="S612" i="6" s="1"/>
  <c r="S613" i="6" s="1"/>
  <c r="S614" i="6" s="1"/>
  <c r="S615" i="6" s="1"/>
  <c r="S616" i="6" s="1"/>
  <c r="S617" i="6" s="1"/>
  <c r="Q607" i="6"/>
  <c r="P607" i="6"/>
  <c r="O607" i="6"/>
  <c r="N607" i="6"/>
  <c r="W617" i="6" s="1"/>
  <c r="W616" i="6" s="1"/>
  <c r="W615" i="6" s="1"/>
  <c r="W614" i="6" s="1"/>
  <c r="W613" i="6" s="1"/>
  <c r="W612" i="6" s="1"/>
  <c r="W611" i="6" s="1"/>
  <c r="W610" i="6" s="1"/>
  <c r="J607" i="6"/>
  <c r="F607" i="6"/>
  <c r="E607" i="6"/>
  <c r="X606" i="6"/>
  <c r="X605" i="6" s="1"/>
  <c r="X604" i="6" s="1"/>
  <c r="X603" i="6" s="1"/>
  <c r="X602" i="6" s="1"/>
  <c r="X601" i="6" s="1"/>
  <c r="X600" i="6" s="1"/>
  <c r="X599" i="6" s="1"/>
  <c r="X598" i="6" s="1"/>
  <c r="X597" i="6" s="1"/>
  <c r="X596" i="6" s="1"/>
  <c r="V606" i="6"/>
  <c r="T606" i="6"/>
  <c r="Q606" i="6"/>
  <c r="P606" i="6"/>
  <c r="R606" i="6" s="1"/>
  <c r="O606" i="6"/>
  <c r="N606" i="6"/>
  <c r="W606" i="6" s="1"/>
  <c r="L606" i="6"/>
  <c r="J606" i="6"/>
  <c r="H606" i="6"/>
  <c r="I606" i="6" s="1"/>
  <c r="F606" i="6"/>
  <c r="E606" i="6"/>
  <c r="G606" i="6" s="1"/>
  <c r="D606" i="6"/>
  <c r="C606" i="6"/>
  <c r="B606" i="6"/>
  <c r="W605" i="6"/>
  <c r="W604" i="6" s="1"/>
  <c r="W603" i="6" s="1"/>
  <c r="W602" i="6" s="1"/>
  <c r="W601" i="6" s="1"/>
  <c r="W600" i="6" s="1"/>
  <c r="W599" i="6" s="1"/>
  <c r="W598" i="6" s="1"/>
  <c r="W597" i="6" s="1"/>
  <c r="W596" i="6" s="1"/>
  <c r="T605" i="6"/>
  <c r="V605" i="6" s="1"/>
  <c r="Q605" i="6"/>
  <c r="P605" i="6"/>
  <c r="R605" i="6" s="1"/>
  <c r="O605" i="6"/>
  <c r="N605" i="6"/>
  <c r="J605" i="6"/>
  <c r="F605" i="6"/>
  <c r="G605" i="6" s="1"/>
  <c r="H605" i="6" s="1"/>
  <c r="I605" i="6" s="1"/>
  <c r="E605" i="6"/>
  <c r="V604" i="6"/>
  <c r="T604" i="6"/>
  <c r="R604" i="6"/>
  <c r="Q604" i="6"/>
  <c r="P604" i="6"/>
  <c r="O604" i="6"/>
  <c r="N604" i="6"/>
  <c r="J604" i="6"/>
  <c r="F604" i="6"/>
  <c r="E604" i="6"/>
  <c r="V603" i="6"/>
  <c r="T603" i="6"/>
  <c r="Q603" i="6"/>
  <c r="R603" i="6" s="1"/>
  <c r="P603" i="6"/>
  <c r="O603" i="6"/>
  <c r="N603" i="6"/>
  <c r="J603" i="6"/>
  <c r="F603" i="6"/>
  <c r="E603" i="6"/>
  <c r="T602" i="6"/>
  <c r="V602" i="6" s="1"/>
  <c r="Q602" i="6"/>
  <c r="P602" i="6"/>
  <c r="R602" i="6" s="1"/>
  <c r="O602" i="6"/>
  <c r="N602" i="6"/>
  <c r="J602" i="6"/>
  <c r="G602" i="6"/>
  <c r="H602" i="6" s="1"/>
  <c r="I602" i="6" s="1"/>
  <c r="F602" i="6"/>
  <c r="E602" i="6"/>
  <c r="T601" i="6"/>
  <c r="V601" i="6" s="1"/>
  <c r="Q601" i="6"/>
  <c r="P601" i="6"/>
  <c r="R601" i="6" s="1"/>
  <c r="O601" i="6"/>
  <c r="N601" i="6"/>
  <c r="J601" i="6"/>
  <c r="F601" i="6"/>
  <c r="G601" i="6" s="1"/>
  <c r="H601" i="6" s="1"/>
  <c r="I601" i="6" s="1"/>
  <c r="E601" i="6"/>
  <c r="V600" i="6"/>
  <c r="T600" i="6"/>
  <c r="R600" i="6"/>
  <c r="Q600" i="6"/>
  <c r="P600" i="6"/>
  <c r="O600" i="6"/>
  <c r="N600" i="6"/>
  <c r="J600" i="6"/>
  <c r="F600" i="6"/>
  <c r="E600" i="6"/>
  <c r="V599" i="6"/>
  <c r="T599" i="6"/>
  <c r="Q599" i="6"/>
  <c r="R599" i="6" s="1"/>
  <c r="P599" i="6"/>
  <c r="O599" i="6"/>
  <c r="N599" i="6"/>
  <c r="J599" i="6"/>
  <c r="H599" i="6"/>
  <c r="I599" i="6" s="1"/>
  <c r="F599" i="6"/>
  <c r="E599" i="6"/>
  <c r="G599" i="6" s="1"/>
  <c r="T598" i="6"/>
  <c r="V598" i="6" s="1"/>
  <c r="Q598" i="6"/>
  <c r="P598" i="6"/>
  <c r="R598" i="6" s="1"/>
  <c r="O598" i="6"/>
  <c r="N598" i="6"/>
  <c r="J598" i="6"/>
  <c r="H598" i="6"/>
  <c r="I598" i="6" s="1"/>
  <c r="G598" i="6"/>
  <c r="F598" i="6"/>
  <c r="E598" i="6"/>
  <c r="T597" i="6"/>
  <c r="V597" i="6" s="1"/>
  <c r="Q597" i="6"/>
  <c r="P597" i="6"/>
  <c r="R597" i="6" s="1"/>
  <c r="O597" i="6"/>
  <c r="N597" i="6"/>
  <c r="J597" i="6"/>
  <c r="F597" i="6"/>
  <c r="G597" i="6" s="1"/>
  <c r="H597" i="6" s="1"/>
  <c r="I597" i="6" s="1"/>
  <c r="E597" i="6"/>
  <c r="V596" i="6"/>
  <c r="T596" i="6"/>
  <c r="R596" i="6"/>
  <c r="S596" i="6" s="1"/>
  <c r="S597" i="6" s="1"/>
  <c r="Q596" i="6"/>
  <c r="P596" i="6"/>
  <c r="O596" i="6"/>
  <c r="N596" i="6"/>
  <c r="J596" i="6"/>
  <c r="F596" i="6"/>
  <c r="E596" i="6"/>
  <c r="Q595" i="6"/>
  <c r="R595" i="6" s="1"/>
  <c r="P595" i="6"/>
  <c r="O595" i="6"/>
  <c r="N595" i="6"/>
  <c r="W595" i="6" s="1"/>
  <c r="W594" i="6" s="1"/>
  <c r="W593" i="6" s="1"/>
  <c r="W592" i="6" s="1"/>
  <c r="W591" i="6" s="1"/>
  <c r="W590" i="6" s="1"/>
  <c r="W589" i="6" s="1"/>
  <c r="W588" i="6" s="1"/>
  <c r="W587" i="6" s="1"/>
  <c r="W586" i="6" s="1"/>
  <c r="W585" i="6" s="1"/>
  <c r="L595" i="6"/>
  <c r="J595" i="6"/>
  <c r="F595" i="6"/>
  <c r="E595" i="6"/>
  <c r="D595" i="6"/>
  <c r="C595" i="6"/>
  <c r="B595" i="6"/>
  <c r="X595" i="6" s="1"/>
  <c r="X594" i="6" s="1"/>
  <c r="X593" i="6" s="1"/>
  <c r="X592" i="6" s="1"/>
  <c r="X591" i="6" s="1"/>
  <c r="X590" i="6" s="1"/>
  <c r="X589" i="6" s="1"/>
  <c r="X588" i="6" s="1"/>
  <c r="X587" i="6" s="1"/>
  <c r="X586" i="6" s="1"/>
  <c r="X585" i="6" s="1"/>
  <c r="T594" i="6"/>
  <c r="V594" i="6" s="1"/>
  <c r="Q594" i="6"/>
  <c r="P594" i="6"/>
  <c r="R594" i="6" s="1"/>
  <c r="O594" i="6"/>
  <c r="N594" i="6"/>
  <c r="J594" i="6"/>
  <c r="H594" i="6"/>
  <c r="I594" i="6" s="1"/>
  <c r="G594" i="6"/>
  <c r="F594" i="6"/>
  <c r="E594" i="6"/>
  <c r="T593" i="6"/>
  <c r="V593" i="6" s="1"/>
  <c r="Q593" i="6"/>
  <c r="P593" i="6"/>
  <c r="R593" i="6" s="1"/>
  <c r="O593" i="6"/>
  <c r="N593" i="6"/>
  <c r="J593" i="6"/>
  <c r="F593" i="6"/>
  <c r="G593" i="6" s="1"/>
  <c r="H593" i="6" s="1"/>
  <c r="I593" i="6" s="1"/>
  <c r="E593" i="6"/>
  <c r="V592" i="6"/>
  <c r="T592" i="6"/>
  <c r="R592" i="6"/>
  <c r="Q592" i="6"/>
  <c r="P592" i="6"/>
  <c r="O592" i="6"/>
  <c r="N592" i="6"/>
  <c r="J592" i="6"/>
  <c r="F592" i="6"/>
  <c r="E592" i="6"/>
  <c r="V591" i="6"/>
  <c r="T591" i="6"/>
  <c r="Q591" i="6"/>
  <c r="R591" i="6" s="1"/>
  <c r="P591" i="6"/>
  <c r="O591" i="6"/>
  <c r="N591" i="6"/>
  <c r="J591" i="6"/>
  <c r="F591" i="6"/>
  <c r="E591" i="6"/>
  <c r="G591" i="6" s="1"/>
  <c r="H591" i="6" s="1"/>
  <c r="I591" i="6" s="1"/>
  <c r="T590" i="6"/>
  <c r="V590" i="6" s="1"/>
  <c r="Q590" i="6"/>
  <c r="P590" i="6"/>
  <c r="R590" i="6" s="1"/>
  <c r="O590" i="6"/>
  <c r="N590" i="6"/>
  <c r="J590" i="6"/>
  <c r="G590" i="6"/>
  <c r="H590" i="6" s="1"/>
  <c r="I590" i="6" s="1"/>
  <c r="F590" i="6"/>
  <c r="E590" i="6"/>
  <c r="T589" i="6"/>
  <c r="V589" i="6" s="1"/>
  <c r="Q589" i="6"/>
  <c r="P589" i="6"/>
  <c r="R589" i="6" s="1"/>
  <c r="O589" i="6"/>
  <c r="N589" i="6"/>
  <c r="J589" i="6"/>
  <c r="F589" i="6"/>
  <c r="G589" i="6" s="1"/>
  <c r="H589" i="6" s="1"/>
  <c r="I589" i="6" s="1"/>
  <c r="E589" i="6"/>
  <c r="V588" i="6"/>
  <c r="T588" i="6"/>
  <c r="R588" i="6"/>
  <c r="Q588" i="6"/>
  <c r="P588" i="6"/>
  <c r="O588" i="6"/>
  <c r="N588" i="6"/>
  <c r="J588" i="6"/>
  <c r="F588" i="6"/>
  <c r="E588" i="6"/>
  <c r="V587" i="6"/>
  <c r="T587" i="6"/>
  <c r="Q587" i="6"/>
  <c r="R587" i="6" s="1"/>
  <c r="P587" i="6"/>
  <c r="O587" i="6"/>
  <c r="N587" i="6"/>
  <c r="J587" i="6"/>
  <c r="F587" i="6"/>
  <c r="E587" i="6"/>
  <c r="G587" i="6" s="1"/>
  <c r="H587" i="6" s="1"/>
  <c r="I587" i="6" s="1"/>
  <c r="T586" i="6"/>
  <c r="V586" i="6" s="1"/>
  <c r="Q586" i="6"/>
  <c r="P586" i="6"/>
  <c r="R586" i="6" s="1"/>
  <c r="O586" i="6"/>
  <c r="N586" i="6"/>
  <c r="J586" i="6"/>
  <c r="H586" i="6"/>
  <c r="I586" i="6" s="1"/>
  <c r="G586" i="6"/>
  <c r="F586" i="6"/>
  <c r="E586" i="6"/>
  <c r="T585" i="6"/>
  <c r="V585" i="6" s="1"/>
  <c r="Q585" i="6"/>
  <c r="P585" i="6"/>
  <c r="R585" i="6" s="1"/>
  <c r="S585" i="6" s="1"/>
  <c r="S586" i="6" s="1"/>
  <c r="S587" i="6" s="1"/>
  <c r="S588" i="6" s="1"/>
  <c r="S589" i="6" s="1"/>
  <c r="S590" i="6" s="1"/>
  <c r="S591" i="6" s="1"/>
  <c r="S592" i="6" s="1"/>
  <c r="S593" i="6" s="1"/>
  <c r="S594" i="6" s="1"/>
  <c r="S595" i="6" s="1"/>
  <c r="O585" i="6"/>
  <c r="N585" i="6"/>
  <c r="J585" i="6"/>
  <c r="F585" i="6"/>
  <c r="G585" i="6" s="1"/>
  <c r="H585" i="6" s="1"/>
  <c r="I585" i="6" s="1"/>
  <c r="E585" i="6"/>
  <c r="V584" i="6"/>
  <c r="R584" i="6"/>
  <c r="Q584" i="6"/>
  <c r="P584" i="6"/>
  <c r="O584" i="6"/>
  <c r="N584" i="6"/>
  <c r="L584" i="6"/>
  <c r="J584" i="6"/>
  <c r="G584" i="6"/>
  <c r="H584" i="6" s="1"/>
  <c r="I584" i="6" s="1"/>
  <c r="F584" i="6"/>
  <c r="E584" i="6"/>
  <c r="D584" i="6"/>
  <c r="C584" i="6"/>
  <c r="B584" i="6"/>
  <c r="V583" i="6"/>
  <c r="T583" i="6"/>
  <c r="Q583" i="6"/>
  <c r="R583" i="6" s="1"/>
  <c r="P583" i="6"/>
  <c r="O583" i="6"/>
  <c r="N583" i="6"/>
  <c r="J583" i="6"/>
  <c r="F583" i="6"/>
  <c r="E583" i="6"/>
  <c r="G583" i="6" s="1"/>
  <c r="T582" i="6"/>
  <c r="V582" i="6" s="1"/>
  <c r="Q582" i="6"/>
  <c r="P582" i="6"/>
  <c r="R582" i="6" s="1"/>
  <c r="O582" i="6"/>
  <c r="N582" i="6"/>
  <c r="J582" i="6"/>
  <c r="G582" i="6"/>
  <c r="H582" i="6" s="1"/>
  <c r="I582" i="6" s="1"/>
  <c r="F582" i="6"/>
  <c r="E582" i="6"/>
  <c r="T581" i="6"/>
  <c r="V581" i="6" s="1"/>
  <c r="Q581" i="6"/>
  <c r="P581" i="6"/>
  <c r="R581" i="6" s="1"/>
  <c r="O581" i="6"/>
  <c r="N581" i="6"/>
  <c r="J581" i="6"/>
  <c r="F581" i="6"/>
  <c r="G581" i="6" s="1"/>
  <c r="H581" i="6" s="1"/>
  <c r="I581" i="6" s="1"/>
  <c r="E581" i="6"/>
  <c r="V580" i="6"/>
  <c r="T580" i="6"/>
  <c r="R580" i="6"/>
  <c r="Q580" i="6"/>
  <c r="P580" i="6"/>
  <c r="O580" i="6"/>
  <c r="N580" i="6"/>
  <c r="J580" i="6"/>
  <c r="F580" i="6"/>
  <c r="E580" i="6"/>
  <c r="V579" i="6"/>
  <c r="T579" i="6"/>
  <c r="Q579" i="6"/>
  <c r="R579" i="6" s="1"/>
  <c r="P579" i="6"/>
  <c r="O579" i="6"/>
  <c r="N579" i="6"/>
  <c r="J579" i="6"/>
  <c r="I579" i="6"/>
  <c r="H579" i="6"/>
  <c r="F579" i="6"/>
  <c r="E579" i="6"/>
  <c r="G579" i="6" s="1"/>
  <c r="T578" i="6"/>
  <c r="V578" i="6" s="1"/>
  <c r="Q578" i="6"/>
  <c r="P578" i="6"/>
  <c r="O578" i="6"/>
  <c r="N578" i="6"/>
  <c r="J578" i="6"/>
  <c r="G578" i="6"/>
  <c r="H578" i="6" s="1"/>
  <c r="I578" i="6" s="1"/>
  <c r="F578" i="6"/>
  <c r="E578" i="6"/>
  <c r="T577" i="6"/>
  <c r="V577" i="6" s="1"/>
  <c r="Q577" i="6"/>
  <c r="P577" i="6"/>
  <c r="R577" i="6" s="1"/>
  <c r="O577" i="6"/>
  <c r="N577" i="6"/>
  <c r="J577" i="6"/>
  <c r="F577" i="6"/>
  <c r="G577" i="6" s="1"/>
  <c r="H577" i="6" s="1"/>
  <c r="I577" i="6" s="1"/>
  <c r="E577" i="6"/>
  <c r="V576" i="6"/>
  <c r="T576" i="6"/>
  <c r="Q576" i="6"/>
  <c r="P576" i="6"/>
  <c r="R576" i="6" s="1"/>
  <c r="O576" i="6"/>
  <c r="N576" i="6"/>
  <c r="J576" i="6"/>
  <c r="G576" i="6"/>
  <c r="F576" i="6"/>
  <c r="E576" i="6"/>
  <c r="V575" i="6"/>
  <c r="T575" i="6"/>
  <c r="Q575" i="6"/>
  <c r="R575" i="6" s="1"/>
  <c r="P575" i="6"/>
  <c r="O575" i="6"/>
  <c r="N575" i="6"/>
  <c r="J575" i="6"/>
  <c r="G575" i="6"/>
  <c r="F575" i="6"/>
  <c r="E575" i="6"/>
  <c r="H575" i="6" s="1"/>
  <c r="I575" i="6" s="1"/>
  <c r="T574" i="6"/>
  <c r="V574" i="6" s="1"/>
  <c r="Q574" i="6"/>
  <c r="P574" i="6"/>
  <c r="O574" i="6"/>
  <c r="N574" i="6"/>
  <c r="W584" i="6" s="1"/>
  <c r="W583" i="6" s="1"/>
  <c r="W582" i="6" s="1"/>
  <c r="W581" i="6" s="1"/>
  <c r="W580" i="6" s="1"/>
  <c r="W579" i="6" s="1"/>
  <c r="W578" i="6" s="1"/>
  <c r="W577" i="6" s="1"/>
  <c r="W576" i="6" s="1"/>
  <c r="W575" i="6" s="1"/>
  <c r="W574" i="6" s="1"/>
  <c r="J574" i="6"/>
  <c r="G574" i="6"/>
  <c r="F574" i="6"/>
  <c r="E574" i="6"/>
  <c r="H574" i="6" s="1"/>
  <c r="I574" i="6" s="1"/>
  <c r="X573" i="6"/>
  <c r="X572" i="6" s="1"/>
  <c r="X571" i="6" s="1"/>
  <c r="X570" i="6" s="1"/>
  <c r="V573" i="6"/>
  <c r="T573" i="6"/>
  <c r="Q573" i="6"/>
  <c r="P573" i="6"/>
  <c r="O573" i="6"/>
  <c r="N573" i="6"/>
  <c r="W573" i="6" s="1"/>
  <c r="W572" i="6" s="1"/>
  <c r="W571" i="6" s="1"/>
  <c r="W570" i="6" s="1"/>
  <c r="W569" i="6" s="1"/>
  <c r="W568" i="6" s="1"/>
  <c r="W567" i="6" s="1"/>
  <c r="W566" i="6" s="1"/>
  <c r="L573" i="6"/>
  <c r="J573" i="6"/>
  <c r="F573" i="6"/>
  <c r="G573" i="6" s="1"/>
  <c r="H573" i="6" s="1"/>
  <c r="I573" i="6" s="1"/>
  <c r="E573" i="6"/>
  <c r="D573" i="6"/>
  <c r="C573" i="6"/>
  <c r="B573" i="6"/>
  <c r="T572" i="6"/>
  <c r="V572" i="6" s="1"/>
  <c r="R572" i="6"/>
  <c r="Q572" i="6"/>
  <c r="P572" i="6"/>
  <c r="O572" i="6"/>
  <c r="N572" i="6"/>
  <c r="J572" i="6"/>
  <c r="G572" i="6"/>
  <c r="F572" i="6"/>
  <c r="E572" i="6"/>
  <c r="V571" i="6"/>
  <c r="T571" i="6"/>
  <c r="Q571" i="6"/>
  <c r="P571" i="6"/>
  <c r="R571" i="6" s="1"/>
  <c r="O571" i="6"/>
  <c r="N571" i="6"/>
  <c r="J571" i="6"/>
  <c r="G571" i="6"/>
  <c r="F571" i="6"/>
  <c r="E571" i="6"/>
  <c r="H571" i="6" s="1"/>
  <c r="I571" i="6" s="1"/>
  <c r="T570" i="6"/>
  <c r="V570" i="6" s="1"/>
  <c r="R570" i="6"/>
  <c r="Q570" i="6"/>
  <c r="P570" i="6"/>
  <c r="O570" i="6"/>
  <c r="N570" i="6"/>
  <c r="J570" i="6"/>
  <c r="F570" i="6"/>
  <c r="E570" i="6"/>
  <c r="X569" i="6"/>
  <c r="X568" i="6" s="1"/>
  <c r="X567" i="6" s="1"/>
  <c r="X566" i="6" s="1"/>
  <c r="X565" i="6" s="1"/>
  <c r="X564" i="6" s="1"/>
  <c r="X563" i="6" s="1"/>
  <c r="V569" i="6"/>
  <c r="T569" i="6"/>
  <c r="Q569" i="6"/>
  <c r="P569" i="6"/>
  <c r="O569" i="6"/>
  <c r="N569" i="6"/>
  <c r="J569" i="6"/>
  <c r="F569" i="6"/>
  <c r="E569" i="6"/>
  <c r="V568" i="6"/>
  <c r="T568" i="6"/>
  <c r="Q568" i="6"/>
  <c r="P568" i="6"/>
  <c r="R568" i="6" s="1"/>
  <c r="O568" i="6"/>
  <c r="N568" i="6"/>
  <c r="J568" i="6"/>
  <c r="F568" i="6"/>
  <c r="E568" i="6"/>
  <c r="V567" i="6"/>
  <c r="T567" i="6"/>
  <c r="Q567" i="6"/>
  <c r="R567" i="6" s="1"/>
  <c r="P567" i="6"/>
  <c r="O567" i="6"/>
  <c r="N567" i="6"/>
  <c r="J567" i="6"/>
  <c r="H567" i="6"/>
  <c r="I567" i="6" s="1"/>
  <c r="G567" i="6"/>
  <c r="F567" i="6"/>
  <c r="E567" i="6"/>
  <c r="T566" i="6"/>
  <c r="V566" i="6" s="1"/>
  <c r="Q566" i="6"/>
  <c r="P566" i="6"/>
  <c r="R566" i="6" s="1"/>
  <c r="O566" i="6"/>
  <c r="N566" i="6"/>
  <c r="J566" i="6"/>
  <c r="F566" i="6"/>
  <c r="E566" i="6"/>
  <c r="W565" i="6"/>
  <c r="W564" i="6" s="1"/>
  <c r="W563" i="6" s="1"/>
  <c r="V565" i="6"/>
  <c r="T565" i="6"/>
  <c r="Q565" i="6"/>
  <c r="P565" i="6"/>
  <c r="R565" i="6" s="1"/>
  <c r="O565" i="6"/>
  <c r="N565" i="6"/>
  <c r="J565" i="6"/>
  <c r="F565" i="6"/>
  <c r="E565" i="6"/>
  <c r="T564" i="6"/>
  <c r="V564" i="6" s="1"/>
  <c r="R564" i="6"/>
  <c r="Q564" i="6"/>
  <c r="P564" i="6"/>
  <c r="O564" i="6"/>
  <c r="N564" i="6"/>
  <c r="J564" i="6"/>
  <c r="F564" i="6"/>
  <c r="E564" i="6"/>
  <c r="G564" i="6" s="1"/>
  <c r="H564" i="6" s="1"/>
  <c r="I564" i="6" s="1"/>
  <c r="T563" i="6"/>
  <c r="V563" i="6" s="1"/>
  <c r="R563" i="6"/>
  <c r="S563" i="6" s="1"/>
  <c r="Q563" i="6"/>
  <c r="P563" i="6"/>
  <c r="O563" i="6"/>
  <c r="N563" i="6"/>
  <c r="J563" i="6"/>
  <c r="F563" i="6"/>
  <c r="E563" i="6"/>
  <c r="X562" i="6"/>
  <c r="X561" i="6" s="1"/>
  <c r="X560" i="6" s="1"/>
  <c r="X559" i="6" s="1"/>
  <c r="X558" i="6" s="1"/>
  <c r="X557" i="6" s="1"/>
  <c r="X556" i="6" s="1"/>
  <c r="X555" i="6" s="1"/>
  <c r="X554" i="6" s="1"/>
  <c r="X553" i="6" s="1"/>
  <c r="X552" i="6" s="1"/>
  <c r="W562" i="6"/>
  <c r="Q562" i="6"/>
  <c r="P562" i="6"/>
  <c r="R562" i="6" s="1"/>
  <c r="O562" i="6"/>
  <c r="N562" i="6"/>
  <c r="L562" i="6"/>
  <c r="J562" i="6"/>
  <c r="H562" i="6"/>
  <c r="I562" i="6" s="1"/>
  <c r="G562" i="6"/>
  <c r="F562" i="6"/>
  <c r="E562" i="6"/>
  <c r="D562" i="6"/>
  <c r="C562" i="6"/>
  <c r="B562" i="6"/>
  <c r="V562" i="6" s="1"/>
  <c r="W561" i="6"/>
  <c r="W560" i="6" s="1"/>
  <c r="W559" i="6" s="1"/>
  <c r="W558" i="6" s="1"/>
  <c r="W557" i="6" s="1"/>
  <c r="W556" i="6" s="1"/>
  <c r="W555" i="6" s="1"/>
  <c r="W554" i="6" s="1"/>
  <c r="V561" i="6"/>
  <c r="T561" i="6"/>
  <c r="Q561" i="6"/>
  <c r="P561" i="6"/>
  <c r="R561" i="6" s="1"/>
  <c r="O561" i="6"/>
  <c r="N561" i="6"/>
  <c r="J561" i="6"/>
  <c r="F561" i="6"/>
  <c r="E561" i="6"/>
  <c r="T560" i="6"/>
  <c r="V560" i="6" s="1"/>
  <c r="R560" i="6"/>
  <c r="Q560" i="6"/>
  <c r="P560" i="6"/>
  <c r="O560" i="6"/>
  <c r="N560" i="6"/>
  <c r="J560" i="6"/>
  <c r="I560" i="6"/>
  <c r="F560" i="6"/>
  <c r="E560" i="6"/>
  <c r="G560" i="6" s="1"/>
  <c r="H560" i="6" s="1"/>
  <c r="T559" i="6"/>
  <c r="V559" i="6" s="1"/>
  <c r="R559" i="6"/>
  <c r="Q559" i="6"/>
  <c r="P559" i="6"/>
  <c r="O559" i="6"/>
  <c r="N559" i="6"/>
  <c r="J559" i="6"/>
  <c r="F559" i="6"/>
  <c r="E559" i="6"/>
  <c r="T558" i="6"/>
  <c r="V558" i="6" s="1"/>
  <c r="Q558" i="6"/>
  <c r="P558" i="6"/>
  <c r="R558" i="6" s="1"/>
  <c r="O558" i="6"/>
  <c r="N558" i="6"/>
  <c r="J558" i="6"/>
  <c r="G558" i="6"/>
  <c r="H558" i="6" s="1"/>
  <c r="I558" i="6" s="1"/>
  <c r="F558" i="6"/>
  <c r="E558" i="6"/>
  <c r="T557" i="6"/>
  <c r="V557" i="6" s="1"/>
  <c r="R557" i="6"/>
  <c r="Q557" i="6"/>
  <c r="P557" i="6"/>
  <c r="O557" i="6"/>
  <c r="N557" i="6"/>
  <c r="J557" i="6"/>
  <c r="G557" i="6"/>
  <c r="F557" i="6"/>
  <c r="E557" i="6"/>
  <c r="H557" i="6" s="1"/>
  <c r="I557" i="6" s="1"/>
  <c r="V556" i="6"/>
  <c r="T556" i="6"/>
  <c r="Q556" i="6"/>
  <c r="P556" i="6"/>
  <c r="R556" i="6" s="1"/>
  <c r="O556" i="6"/>
  <c r="N556" i="6"/>
  <c r="J556" i="6"/>
  <c r="F556" i="6"/>
  <c r="E556" i="6"/>
  <c r="V555" i="6"/>
  <c r="T555" i="6"/>
  <c r="Q555" i="6"/>
  <c r="P555" i="6"/>
  <c r="R555" i="6" s="1"/>
  <c r="O555" i="6"/>
  <c r="N555" i="6"/>
  <c r="J555" i="6"/>
  <c r="H555" i="6"/>
  <c r="I555" i="6" s="1"/>
  <c r="G555" i="6"/>
  <c r="F555" i="6"/>
  <c r="E555" i="6"/>
  <c r="T554" i="6"/>
  <c r="V554" i="6" s="1"/>
  <c r="Q554" i="6"/>
  <c r="P554" i="6"/>
  <c r="R554" i="6" s="1"/>
  <c r="O554" i="6"/>
  <c r="N554" i="6"/>
  <c r="J554" i="6"/>
  <c r="F554" i="6"/>
  <c r="E554" i="6"/>
  <c r="W553" i="6"/>
  <c r="W552" i="6" s="1"/>
  <c r="V553" i="6"/>
  <c r="T553" i="6"/>
  <c r="Q553" i="6"/>
  <c r="P553" i="6"/>
  <c r="O553" i="6"/>
  <c r="N553" i="6"/>
  <c r="J553" i="6"/>
  <c r="F553" i="6"/>
  <c r="E553" i="6"/>
  <c r="T552" i="6"/>
  <c r="Q552" i="6"/>
  <c r="R552" i="6" s="1"/>
  <c r="S552" i="6" s="1"/>
  <c r="P552" i="6"/>
  <c r="O552" i="6"/>
  <c r="N552" i="6"/>
  <c r="J552" i="6"/>
  <c r="I552" i="6"/>
  <c r="H552" i="6"/>
  <c r="F552" i="6"/>
  <c r="E552" i="6"/>
  <c r="G552" i="6" s="1"/>
  <c r="R551" i="6"/>
  <c r="Q551" i="6"/>
  <c r="P551" i="6"/>
  <c r="O551" i="6"/>
  <c r="N551" i="6"/>
  <c r="L551" i="6"/>
  <c r="J551" i="6"/>
  <c r="F551" i="6"/>
  <c r="E551" i="6"/>
  <c r="D551" i="6"/>
  <c r="C551" i="6"/>
  <c r="B551" i="6"/>
  <c r="T551" i="6" s="1"/>
  <c r="T550" i="6"/>
  <c r="V550" i="6" s="1"/>
  <c r="Q550" i="6"/>
  <c r="P550" i="6"/>
  <c r="O550" i="6"/>
  <c r="N550" i="6"/>
  <c r="J550" i="6"/>
  <c r="F550" i="6"/>
  <c r="E550" i="6"/>
  <c r="G550" i="6" s="1"/>
  <c r="V549" i="6"/>
  <c r="T549" i="6"/>
  <c r="Q549" i="6"/>
  <c r="P549" i="6"/>
  <c r="O549" i="6"/>
  <c r="N549" i="6"/>
  <c r="J549" i="6"/>
  <c r="H549" i="6"/>
  <c r="I549" i="6" s="1"/>
  <c r="F549" i="6"/>
  <c r="E549" i="6"/>
  <c r="G549" i="6" s="1"/>
  <c r="T548" i="6"/>
  <c r="V548" i="6" s="1"/>
  <c r="Q548" i="6"/>
  <c r="R548" i="6" s="1"/>
  <c r="P548" i="6"/>
  <c r="O548" i="6"/>
  <c r="N548" i="6"/>
  <c r="J548" i="6"/>
  <c r="F548" i="6"/>
  <c r="E548" i="6"/>
  <c r="T547" i="6"/>
  <c r="V547" i="6" s="1"/>
  <c r="Q547" i="6"/>
  <c r="R547" i="6" s="1"/>
  <c r="P547" i="6"/>
  <c r="O547" i="6"/>
  <c r="N547" i="6"/>
  <c r="J547" i="6"/>
  <c r="F547" i="6"/>
  <c r="E547" i="6"/>
  <c r="G547" i="6" s="1"/>
  <c r="H547" i="6" s="1"/>
  <c r="I547" i="6" s="1"/>
  <c r="T546" i="6"/>
  <c r="V546" i="6" s="1"/>
  <c r="Q546" i="6"/>
  <c r="R546" i="6" s="1"/>
  <c r="P546" i="6"/>
  <c r="O546" i="6"/>
  <c r="N546" i="6"/>
  <c r="J546" i="6"/>
  <c r="F546" i="6"/>
  <c r="G546" i="6" s="1"/>
  <c r="H546" i="6" s="1"/>
  <c r="I546" i="6" s="1"/>
  <c r="E546" i="6"/>
  <c r="T545" i="6"/>
  <c r="V545" i="6" s="1"/>
  <c r="Q545" i="6"/>
  <c r="P545" i="6"/>
  <c r="R545" i="6" s="1"/>
  <c r="O545" i="6"/>
  <c r="N545" i="6"/>
  <c r="J545" i="6"/>
  <c r="G545" i="6"/>
  <c r="F545" i="6"/>
  <c r="E545" i="6"/>
  <c r="H545" i="6" s="1"/>
  <c r="I545" i="6" s="1"/>
  <c r="V544" i="6"/>
  <c r="T544" i="6"/>
  <c r="R544" i="6"/>
  <c r="Q544" i="6"/>
  <c r="P544" i="6"/>
  <c r="O544" i="6"/>
  <c r="N544" i="6"/>
  <c r="J544" i="6"/>
  <c r="F544" i="6"/>
  <c r="G544" i="6" s="1"/>
  <c r="E544" i="6"/>
  <c r="V543" i="6"/>
  <c r="T543" i="6"/>
  <c r="Q543" i="6"/>
  <c r="R543" i="6" s="1"/>
  <c r="P543" i="6"/>
  <c r="O543" i="6"/>
  <c r="N543" i="6"/>
  <c r="J543" i="6"/>
  <c r="G543" i="6"/>
  <c r="F543" i="6"/>
  <c r="E543" i="6"/>
  <c r="H543" i="6" s="1"/>
  <c r="I543" i="6" s="1"/>
  <c r="T542" i="6"/>
  <c r="V542" i="6" s="1"/>
  <c r="Q542" i="6"/>
  <c r="P542" i="6"/>
  <c r="O542" i="6"/>
  <c r="N542" i="6"/>
  <c r="J542" i="6"/>
  <c r="G542" i="6"/>
  <c r="F542" i="6"/>
  <c r="E542" i="6"/>
  <c r="H542" i="6" s="1"/>
  <c r="I542" i="6" s="1"/>
  <c r="T541" i="6"/>
  <c r="U551" i="6" s="1"/>
  <c r="U550" i="6" s="1"/>
  <c r="U549" i="6" s="1"/>
  <c r="U548" i="6" s="1"/>
  <c r="U547" i="6" s="1"/>
  <c r="U546" i="6" s="1"/>
  <c r="U545" i="6" s="1"/>
  <c r="U544" i="6" s="1"/>
  <c r="U543" i="6" s="1"/>
  <c r="U542" i="6" s="1"/>
  <c r="U541" i="6" s="1"/>
  <c r="Q541" i="6"/>
  <c r="P541" i="6"/>
  <c r="O541" i="6"/>
  <c r="N541" i="6"/>
  <c r="W551" i="6" s="1"/>
  <c r="W550" i="6" s="1"/>
  <c r="W549" i="6" s="1"/>
  <c r="W548" i="6" s="1"/>
  <c r="W547" i="6" s="1"/>
  <c r="W546" i="6" s="1"/>
  <c r="W545" i="6" s="1"/>
  <c r="W544" i="6" s="1"/>
  <c r="W543" i="6" s="1"/>
  <c r="W542" i="6" s="1"/>
  <c r="W541" i="6" s="1"/>
  <c r="J541" i="6"/>
  <c r="F541" i="6"/>
  <c r="E541" i="6"/>
  <c r="G541" i="6" s="1"/>
  <c r="H541" i="6" s="1"/>
  <c r="I541" i="6" s="1"/>
  <c r="V540" i="6"/>
  <c r="R540" i="6"/>
  <c r="Q540" i="6"/>
  <c r="P540" i="6"/>
  <c r="O540" i="6"/>
  <c r="N540" i="6"/>
  <c r="W540" i="6" s="1"/>
  <c r="W539" i="6" s="1"/>
  <c r="W538" i="6" s="1"/>
  <c r="W537" i="6" s="1"/>
  <c r="W536" i="6" s="1"/>
  <c r="W535" i="6" s="1"/>
  <c r="W534" i="6" s="1"/>
  <c r="W533" i="6" s="1"/>
  <c r="L540" i="6"/>
  <c r="J540" i="6"/>
  <c r="F540" i="6"/>
  <c r="G540" i="6" s="1"/>
  <c r="E540" i="6"/>
  <c r="D540" i="6"/>
  <c r="C540" i="6"/>
  <c r="B540" i="6"/>
  <c r="X540" i="6" s="1"/>
  <c r="X539" i="6"/>
  <c r="V539" i="6"/>
  <c r="T539" i="6"/>
  <c r="R539" i="6"/>
  <c r="Q539" i="6"/>
  <c r="P539" i="6"/>
  <c r="O539" i="6"/>
  <c r="N539" i="6"/>
  <c r="J539" i="6"/>
  <c r="F539" i="6"/>
  <c r="E539" i="6"/>
  <c r="G539" i="6" s="1"/>
  <c r="H539" i="6" s="1"/>
  <c r="I539" i="6" s="1"/>
  <c r="X538" i="6"/>
  <c r="T538" i="6"/>
  <c r="V538" i="6" s="1"/>
  <c r="Q538" i="6"/>
  <c r="P538" i="6"/>
  <c r="O538" i="6"/>
  <c r="N538" i="6"/>
  <c r="J538" i="6"/>
  <c r="F538" i="6"/>
  <c r="E538" i="6"/>
  <c r="X537" i="6"/>
  <c r="X536" i="6" s="1"/>
  <c r="X535" i="6" s="1"/>
  <c r="X534" i="6" s="1"/>
  <c r="X533" i="6" s="1"/>
  <c r="X532" i="6" s="1"/>
  <c r="X531" i="6" s="1"/>
  <c r="X530" i="6" s="1"/>
  <c r="V537" i="6"/>
  <c r="T537" i="6"/>
  <c r="Q537" i="6"/>
  <c r="P537" i="6"/>
  <c r="O537" i="6"/>
  <c r="N537" i="6"/>
  <c r="J537" i="6"/>
  <c r="G537" i="6"/>
  <c r="F537" i="6"/>
  <c r="E537" i="6"/>
  <c r="H537" i="6" s="1"/>
  <c r="I537" i="6" s="1"/>
  <c r="V536" i="6"/>
  <c r="T536" i="6"/>
  <c r="Q536" i="6"/>
  <c r="R536" i="6" s="1"/>
  <c r="P536" i="6"/>
  <c r="O536" i="6"/>
  <c r="N536" i="6"/>
  <c r="J536" i="6"/>
  <c r="F536" i="6"/>
  <c r="E536" i="6"/>
  <c r="V535" i="6"/>
  <c r="T535" i="6"/>
  <c r="R535" i="6"/>
  <c r="Q535" i="6"/>
  <c r="P535" i="6"/>
  <c r="O535" i="6"/>
  <c r="N535" i="6"/>
  <c r="J535" i="6"/>
  <c r="F535" i="6"/>
  <c r="E535" i="6"/>
  <c r="G535" i="6" s="1"/>
  <c r="T534" i="6"/>
  <c r="V534" i="6" s="1"/>
  <c r="R534" i="6"/>
  <c r="Q534" i="6"/>
  <c r="P534" i="6"/>
  <c r="O534" i="6"/>
  <c r="N534" i="6"/>
  <c r="J534" i="6"/>
  <c r="I534" i="6"/>
  <c r="F534" i="6"/>
  <c r="G534" i="6" s="1"/>
  <c r="H534" i="6" s="1"/>
  <c r="E534" i="6"/>
  <c r="T533" i="6"/>
  <c r="V533" i="6" s="1"/>
  <c r="Q533" i="6"/>
  <c r="P533" i="6"/>
  <c r="R533" i="6" s="1"/>
  <c r="O533" i="6"/>
  <c r="N533" i="6"/>
  <c r="J533" i="6"/>
  <c r="F533" i="6"/>
  <c r="E533" i="6"/>
  <c r="W532" i="6"/>
  <c r="W531" i="6" s="1"/>
  <c r="W530" i="6" s="1"/>
  <c r="V532" i="6"/>
  <c r="T532" i="6"/>
  <c r="Q532" i="6"/>
  <c r="R532" i="6" s="1"/>
  <c r="P532" i="6"/>
  <c r="O532" i="6"/>
  <c r="N532" i="6"/>
  <c r="J532" i="6"/>
  <c r="F532" i="6"/>
  <c r="E532" i="6"/>
  <c r="V531" i="6"/>
  <c r="T531" i="6"/>
  <c r="Q531" i="6"/>
  <c r="P531" i="6"/>
  <c r="R531" i="6" s="1"/>
  <c r="O531" i="6"/>
  <c r="N531" i="6"/>
  <c r="J531" i="6"/>
  <c r="G531" i="6"/>
  <c r="F531" i="6"/>
  <c r="E531" i="6"/>
  <c r="V530" i="6"/>
  <c r="T530" i="6"/>
  <c r="S530" i="6"/>
  <c r="Q530" i="6"/>
  <c r="P530" i="6"/>
  <c r="R530" i="6" s="1"/>
  <c r="O530" i="6"/>
  <c r="N530" i="6"/>
  <c r="J530" i="6"/>
  <c r="F530" i="6"/>
  <c r="E530" i="6"/>
  <c r="G530" i="6" s="1"/>
  <c r="H530" i="6" s="1"/>
  <c r="I530" i="6" s="1"/>
  <c r="Q529" i="6"/>
  <c r="P529" i="6"/>
  <c r="R529" i="6" s="1"/>
  <c r="O529" i="6"/>
  <c r="N529" i="6"/>
  <c r="W529" i="6" s="1"/>
  <c r="W528" i="6" s="1"/>
  <c r="W527" i="6" s="1"/>
  <c r="L529" i="6"/>
  <c r="J529" i="6"/>
  <c r="F529" i="6"/>
  <c r="E529" i="6"/>
  <c r="D529" i="6"/>
  <c r="C529" i="6"/>
  <c r="B529" i="6"/>
  <c r="T528" i="6"/>
  <c r="V528" i="6" s="1"/>
  <c r="Q528" i="6"/>
  <c r="P528" i="6"/>
  <c r="R528" i="6" s="1"/>
  <c r="O528" i="6"/>
  <c r="N528" i="6"/>
  <c r="J528" i="6"/>
  <c r="F528" i="6"/>
  <c r="E528" i="6"/>
  <c r="G528" i="6" s="1"/>
  <c r="H528" i="6" s="1"/>
  <c r="I528" i="6" s="1"/>
  <c r="T527" i="6"/>
  <c r="V527" i="6" s="1"/>
  <c r="Q527" i="6"/>
  <c r="R527" i="6" s="1"/>
  <c r="P527" i="6"/>
  <c r="O527" i="6"/>
  <c r="N527" i="6"/>
  <c r="J527" i="6"/>
  <c r="F527" i="6"/>
  <c r="E527" i="6"/>
  <c r="W526" i="6"/>
  <c r="W525" i="6" s="1"/>
  <c r="W524" i="6" s="1"/>
  <c r="W523" i="6" s="1"/>
  <c r="W522" i="6" s="1"/>
  <c r="W521" i="6" s="1"/>
  <c r="W520" i="6" s="1"/>
  <c r="W519" i="6" s="1"/>
  <c r="T526" i="6"/>
  <c r="V526" i="6" s="1"/>
  <c r="Q526" i="6"/>
  <c r="R526" i="6" s="1"/>
  <c r="P526" i="6"/>
  <c r="O526" i="6"/>
  <c r="N526" i="6"/>
  <c r="J526" i="6"/>
  <c r="F526" i="6"/>
  <c r="E526" i="6"/>
  <c r="G526" i="6" s="1"/>
  <c r="H526" i="6" s="1"/>
  <c r="I526" i="6" s="1"/>
  <c r="T525" i="6"/>
  <c r="V525" i="6" s="1"/>
  <c r="R525" i="6"/>
  <c r="Q525" i="6"/>
  <c r="P525" i="6"/>
  <c r="O525" i="6"/>
  <c r="N525" i="6"/>
  <c r="J525" i="6"/>
  <c r="I525" i="6"/>
  <c r="F525" i="6"/>
  <c r="G525" i="6" s="1"/>
  <c r="H525" i="6" s="1"/>
  <c r="E525" i="6"/>
  <c r="T524" i="6"/>
  <c r="V524" i="6" s="1"/>
  <c r="R524" i="6"/>
  <c r="Q524" i="6"/>
  <c r="P524" i="6"/>
  <c r="O524" i="6"/>
  <c r="N524" i="6"/>
  <c r="J524" i="6"/>
  <c r="F524" i="6"/>
  <c r="G524" i="6" s="1"/>
  <c r="E524" i="6"/>
  <c r="H524" i="6" s="1"/>
  <c r="I524" i="6" s="1"/>
  <c r="V523" i="6"/>
  <c r="T523" i="6"/>
  <c r="Q523" i="6"/>
  <c r="P523" i="6"/>
  <c r="R523" i="6" s="1"/>
  <c r="O523" i="6"/>
  <c r="N523" i="6"/>
  <c r="J523" i="6"/>
  <c r="G523" i="6"/>
  <c r="F523" i="6"/>
  <c r="E523" i="6"/>
  <c r="H523" i="6" s="1"/>
  <c r="I523" i="6" s="1"/>
  <c r="V522" i="6"/>
  <c r="T522" i="6"/>
  <c r="Q522" i="6"/>
  <c r="P522" i="6"/>
  <c r="R522" i="6" s="1"/>
  <c r="O522" i="6"/>
  <c r="N522" i="6"/>
  <c r="J522" i="6"/>
  <c r="F522" i="6"/>
  <c r="E522" i="6"/>
  <c r="V521" i="6"/>
  <c r="T521" i="6"/>
  <c r="Q521" i="6"/>
  <c r="P521" i="6"/>
  <c r="R521" i="6" s="1"/>
  <c r="O521" i="6"/>
  <c r="N521" i="6"/>
  <c r="J521" i="6"/>
  <c r="F521" i="6"/>
  <c r="E521" i="6"/>
  <c r="T520" i="6"/>
  <c r="V520" i="6" s="1"/>
  <c r="Q520" i="6"/>
  <c r="P520" i="6"/>
  <c r="O520" i="6"/>
  <c r="N520" i="6"/>
  <c r="J520" i="6"/>
  <c r="H520" i="6"/>
  <c r="I520" i="6" s="1"/>
  <c r="F520" i="6"/>
  <c r="E520" i="6"/>
  <c r="G520" i="6" s="1"/>
  <c r="T519" i="6"/>
  <c r="Q519" i="6"/>
  <c r="R519" i="6" s="1"/>
  <c r="S519" i="6" s="1"/>
  <c r="P519" i="6"/>
  <c r="O519" i="6"/>
  <c r="N519" i="6"/>
  <c r="J519" i="6"/>
  <c r="F519" i="6"/>
  <c r="E519" i="6"/>
  <c r="W518" i="6"/>
  <c r="W517" i="6" s="1"/>
  <c r="W516" i="6" s="1"/>
  <c r="W515" i="6" s="1"/>
  <c r="Q518" i="6"/>
  <c r="R518" i="6" s="1"/>
  <c r="P518" i="6"/>
  <c r="O518" i="6"/>
  <c r="N518" i="6"/>
  <c r="L518" i="6"/>
  <c r="J518" i="6"/>
  <c r="G518" i="6"/>
  <c r="F518" i="6"/>
  <c r="E518" i="6"/>
  <c r="D518" i="6"/>
  <c r="C518" i="6"/>
  <c r="B518" i="6"/>
  <c r="V518" i="6" s="1"/>
  <c r="V517" i="6"/>
  <c r="T517" i="6"/>
  <c r="Q517" i="6"/>
  <c r="P517" i="6"/>
  <c r="R517" i="6" s="1"/>
  <c r="O517" i="6"/>
  <c r="N517" i="6"/>
  <c r="J517" i="6"/>
  <c r="F517" i="6"/>
  <c r="E517" i="6"/>
  <c r="T516" i="6"/>
  <c r="V516" i="6" s="1"/>
  <c r="Q516" i="6"/>
  <c r="P516" i="6"/>
  <c r="O516" i="6"/>
  <c r="N516" i="6"/>
  <c r="J516" i="6"/>
  <c r="H516" i="6"/>
  <c r="I516" i="6" s="1"/>
  <c r="F516" i="6"/>
  <c r="E516" i="6"/>
  <c r="G516" i="6" s="1"/>
  <c r="T515" i="6"/>
  <c r="V515" i="6" s="1"/>
  <c r="Q515" i="6"/>
  <c r="R515" i="6" s="1"/>
  <c r="P515" i="6"/>
  <c r="O515" i="6"/>
  <c r="N515" i="6"/>
  <c r="J515" i="6"/>
  <c r="F515" i="6"/>
  <c r="E515" i="6"/>
  <c r="W514" i="6"/>
  <c r="W513" i="6" s="1"/>
  <c r="W512" i="6" s="1"/>
  <c r="W511" i="6" s="1"/>
  <c r="W510" i="6" s="1"/>
  <c r="W509" i="6" s="1"/>
  <c r="W508" i="6" s="1"/>
  <c r="T514" i="6"/>
  <c r="V514" i="6" s="1"/>
  <c r="Q514" i="6"/>
  <c r="R514" i="6" s="1"/>
  <c r="P514" i="6"/>
  <c r="O514" i="6"/>
  <c r="N514" i="6"/>
  <c r="J514" i="6"/>
  <c r="F514" i="6"/>
  <c r="E514" i="6"/>
  <c r="T513" i="6"/>
  <c r="V513" i="6" s="1"/>
  <c r="R513" i="6"/>
  <c r="Q513" i="6"/>
  <c r="P513" i="6"/>
  <c r="O513" i="6"/>
  <c r="N513" i="6"/>
  <c r="J513" i="6"/>
  <c r="F513" i="6"/>
  <c r="G513" i="6" s="1"/>
  <c r="H513" i="6" s="1"/>
  <c r="I513" i="6" s="1"/>
  <c r="E513" i="6"/>
  <c r="T512" i="6"/>
  <c r="V512" i="6" s="1"/>
  <c r="R512" i="6"/>
  <c r="Q512" i="6"/>
  <c r="P512" i="6"/>
  <c r="O512" i="6"/>
  <c r="N512" i="6"/>
  <c r="J512" i="6"/>
  <c r="F512" i="6"/>
  <c r="G512" i="6" s="1"/>
  <c r="E512" i="6"/>
  <c r="V511" i="6"/>
  <c r="T511" i="6"/>
  <c r="Q511" i="6"/>
  <c r="P511" i="6"/>
  <c r="R511" i="6" s="1"/>
  <c r="O511" i="6"/>
  <c r="N511" i="6"/>
  <c r="J511" i="6"/>
  <c r="G511" i="6"/>
  <c r="F511" i="6"/>
  <c r="E511" i="6"/>
  <c r="V510" i="6"/>
  <c r="T510" i="6"/>
  <c r="Q510" i="6"/>
  <c r="P510" i="6"/>
  <c r="R510" i="6" s="1"/>
  <c r="O510" i="6"/>
  <c r="N510" i="6"/>
  <c r="J510" i="6"/>
  <c r="F510" i="6"/>
  <c r="E510" i="6"/>
  <c r="V509" i="6"/>
  <c r="T509" i="6"/>
  <c r="Q509" i="6"/>
  <c r="P509" i="6"/>
  <c r="R509" i="6" s="1"/>
  <c r="O509" i="6"/>
  <c r="N509" i="6"/>
  <c r="J509" i="6"/>
  <c r="F509" i="6"/>
  <c r="E509" i="6"/>
  <c r="T508" i="6"/>
  <c r="Q508" i="6"/>
  <c r="P508" i="6"/>
  <c r="O508" i="6"/>
  <c r="N508" i="6"/>
  <c r="J508" i="6"/>
  <c r="F508" i="6"/>
  <c r="E508" i="6"/>
  <c r="G508" i="6" s="1"/>
  <c r="H508" i="6" s="1"/>
  <c r="I508" i="6" s="1"/>
  <c r="T507" i="6"/>
  <c r="Q507" i="6"/>
  <c r="R507" i="6" s="1"/>
  <c r="P507" i="6"/>
  <c r="O507" i="6"/>
  <c r="N507" i="6"/>
  <c r="L507" i="6"/>
  <c r="J507" i="6"/>
  <c r="G507" i="6"/>
  <c r="F507" i="6"/>
  <c r="E507" i="6"/>
  <c r="H507" i="6" s="1"/>
  <c r="I507" i="6" s="1"/>
  <c r="D507" i="6"/>
  <c r="C507" i="6"/>
  <c r="B507" i="6"/>
  <c r="X507" i="6" s="1"/>
  <c r="X506" i="6" s="1"/>
  <c r="X505" i="6" s="1"/>
  <c r="X504" i="6" s="1"/>
  <c r="X503" i="6" s="1"/>
  <c r="X502" i="6" s="1"/>
  <c r="V506" i="6"/>
  <c r="T506" i="6"/>
  <c r="Q506" i="6"/>
  <c r="P506" i="6"/>
  <c r="R506" i="6" s="1"/>
  <c r="O506" i="6"/>
  <c r="N506" i="6"/>
  <c r="J506" i="6"/>
  <c r="F506" i="6"/>
  <c r="E506" i="6"/>
  <c r="V505" i="6"/>
  <c r="T505" i="6"/>
  <c r="Q505" i="6"/>
  <c r="P505" i="6"/>
  <c r="R505" i="6" s="1"/>
  <c r="O505" i="6"/>
  <c r="N505" i="6"/>
  <c r="J505" i="6"/>
  <c r="H505" i="6"/>
  <c r="I505" i="6" s="1"/>
  <c r="F505" i="6"/>
  <c r="E505" i="6"/>
  <c r="G505" i="6" s="1"/>
  <c r="T504" i="6"/>
  <c r="V504" i="6" s="1"/>
  <c r="Q504" i="6"/>
  <c r="R504" i="6" s="1"/>
  <c r="P504" i="6"/>
  <c r="O504" i="6"/>
  <c r="N504" i="6"/>
  <c r="J504" i="6"/>
  <c r="F504" i="6"/>
  <c r="E504" i="6"/>
  <c r="G504" i="6" s="1"/>
  <c r="V503" i="6"/>
  <c r="T503" i="6"/>
  <c r="Q503" i="6"/>
  <c r="R503" i="6" s="1"/>
  <c r="P503" i="6"/>
  <c r="O503" i="6"/>
  <c r="N503" i="6"/>
  <c r="J503" i="6"/>
  <c r="F503" i="6"/>
  <c r="E503" i="6"/>
  <c r="U502" i="6"/>
  <c r="T502" i="6"/>
  <c r="V502" i="6" s="1"/>
  <c r="R502" i="6"/>
  <c r="Q502" i="6"/>
  <c r="P502" i="6"/>
  <c r="O502" i="6"/>
  <c r="N502" i="6"/>
  <c r="J502" i="6"/>
  <c r="I502" i="6"/>
  <c r="H502" i="6"/>
  <c r="F502" i="6"/>
  <c r="E502" i="6"/>
  <c r="G502" i="6" s="1"/>
  <c r="X501" i="6"/>
  <c r="U501" i="6"/>
  <c r="T501" i="6"/>
  <c r="V501" i="6" s="1"/>
  <c r="R501" i="6"/>
  <c r="Q501" i="6"/>
  <c r="P501" i="6"/>
  <c r="O501" i="6"/>
  <c r="N501" i="6"/>
  <c r="J501" i="6"/>
  <c r="I501" i="6"/>
  <c r="G501" i="6"/>
  <c r="H501" i="6" s="1"/>
  <c r="F501" i="6"/>
  <c r="E501" i="6"/>
  <c r="X500" i="6"/>
  <c r="U500" i="6"/>
  <c r="T500" i="6"/>
  <c r="V500" i="6" s="1"/>
  <c r="Q500" i="6"/>
  <c r="P500" i="6"/>
  <c r="R500" i="6" s="1"/>
  <c r="O500" i="6"/>
  <c r="N500" i="6"/>
  <c r="J500" i="6"/>
  <c r="I500" i="6"/>
  <c r="G500" i="6"/>
  <c r="F500" i="6"/>
  <c r="E500" i="6"/>
  <c r="H500" i="6" s="1"/>
  <c r="X499" i="6"/>
  <c r="V499" i="6"/>
  <c r="U499" i="6"/>
  <c r="T499" i="6"/>
  <c r="Q499" i="6"/>
  <c r="P499" i="6"/>
  <c r="R499" i="6" s="1"/>
  <c r="O499" i="6"/>
  <c r="N499" i="6"/>
  <c r="J499" i="6"/>
  <c r="F499" i="6"/>
  <c r="E499" i="6"/>
  <c r="X498" i="6"/>
  <c r="V498" i="6"/>
  <c r="U498" i="6"/>
  <c r="U497" i="6" s="1"/>
  <c r="T498" i="6"/>
  <c r="Q498" i="6"/>
  <c r="P498" i="6"/>
  <c r="O498" i="6"/>
  <c r="N498" i="6"/>
  <c r="J498" i="6"/>
  <c r="G498" i="6"/>
  <c r="H498" i="6" s="1"/>
  <c r="I498" i="6" s="1"/>
  <c r="F498" i="6"/>
  <c r="E498" i="6"/>
  <c r="X497" i="6"/>
  <c r="T497" i="6"/>
  <c r="U507" i="6" s="1"/>
  <c r="U506" i="6" s="1"/>
  <c r="U505" i="6" s="1"/>
  <c r="U504" i="6" s="1"/>
  <c r="U503" i="6" s="1"/>
  <c r="Q497" i="6"/>
  <c r="P497" i="6"/>
  <c r="R497" i="6" s="1"/>
  <c r="S497" i="6" s="1"/>
  <c r="O497" i="6"/>
  <c r="N497" i="6"/>
  <c r="W507" i="6" s="1"/>
  <c r="W506" i="6" s="1"/>
  <c r="W505" i="6" s="1"/>
  <c r="W504" i="6" s="1"/>
  <c r="W503" i="6" s="1"/>
  <c r="W502" i="6" s="1"/>
  <c r="W501" i="6" s="1"/>
  <c r="W500" i="6" s="1"/>
  <c r="W499" i="6" s="1"/>
  <c r="W498" i="6" s="1"/>
  <c r="W497" i="6" s="1"/>
  <c r="J497" i="6"/>
  <c r="F497" i="6"/>
  <c r="E497" i="6"/>
  <c r="V496" i="6"/>
  <c r="T496" i="6"/>
  <c r="Q496" i="6"/>
  <c r="R496" i="6" s="1"/>
  <c r="P496" i="6"/>
  <c r="O496" i="6"/>
  <c r="N496" i="6"/>
  <c r="W496" i="6" s="1"/>
  <c r="W495" i="6" s="1"/>
  <c r="W494" i="6" s="1"/>
  <c r="W493" i="6" s="1"/>
  <c r="L496" i="6"/>
  <c r="J496" i="6"/>
  <c r="F496" i="6"/>
  <c r="G496" i="6" s="1"/>
  <c r="H496" i="6" s="1"/>
  <c r="I496" i="6" s="1"/>
  <c r="E496" i="6"/>
  <c r="D496" i="6"/>
  <c r="C496" i="6"/>
  <c r="B496" i="6"/>
  <c r="X496" i="6" s="1"/>
  <c r="X495" i="6"/>
  <c r="V495" i="6"/>
  <c r="T495" i="6"/>
  <c r="R495" i="6"/>
  <c r="Q495" i="6"/>
  <c r="P495" i="6"/>
  <c r="O495" i="6"/>
  <c r="N495" i="6"/>
  <c r="J495" i="6"/>
  <c r="G495" i="6"/>
  <c r="F495" i="6"/>
  <c r="E495" i="6"/>
  <c r="X494" i="6"/>
  <c r="V494" i="6"/>
  <c r="T494" i="6"/>
  <c r="Q494" i="6"/>
  <c r="P494" i="6"/>
  <c r="O494" i="6"/>
  <c r="N494" i="6"/>
  <c r="J494" i="6"/>
  <c r="H494" i="6"/>
  <c r="I494" i="6" s="1"/>
  <c r="G494" i="6"/>
  <c r="F494" i="6"/>
  <c r="E494" i="6"/>
  <c r="X493" i="6"/>
  <c r="X492" i="6" s="1"/>
  <c r="X491" i="6" s="1"/>
  <c r="T493" i="6"/>
  <c r="V493" i="6" s="1"/>
  <c r="Q493" i="6"/>
  <c r="P493" i="6"/>
  <c r="O493" i="6"/>
  <c r="N493" i="6"/>
  <c r="J493" i="6"/>
  <c r="F493" i="6"/>
  <c r="E493" i="6"/>
  <c r="W492" i="6"/>
  <c r="W491" i="6" s="1"/>
  <c r="W490" i="6" s="1"/>
  <c r="W489" i="6" s="1"/>
  <c r="W488" i="6" s="1"/>
  <c r="W487" i="6" s="1"/>
  <c r="W486" i="6" s="1"/>
  <c r="T492" i="6"/>
  <c r="V492" i="6" s="1"/>
  <c r="Q492" i="6"/>
  <c r="R492" i="6" s="1"/>
  <c r="P492" i="6"/>
  <c r="O492" i="6"/>
  <c r="N492" i="6"/>
  <c r="J492" i="6"/>
  <c r="F492" i="6"/>
  <c r="E492" i="6"/>
  <c r="G492" i="6" s="1"/>
  <c r="T491" i="6"/>
  <c r="V491" i="6" s="1"/>
  <c r="R491" i="6"/>
  <c r="Q491" i="6"/>
  <c r="P491" i="6"/>
  <c r="O491" i="6"/>
  <c r="N491" i="6"/>
  <c r="J491" i="6"/>
  <c r="F491" i="6"/>
  <c r="E491" i="6"/>
  <c r="G491" i="6" s="1"/>
  <c r="X490" i="6"/>
  <c r="X489" i="6" s="1"/>
  <c r="X488" i="6" s="1"/>
  <c r="X487" i="6" s="1"/>
  <c r="X486" i="6" s="1"/>
  <c r="T490" i="6"/>
  <c r="V490" i="6" s="1"/>
  <c r="R490" i="6"/>
  <c r="Q490" i="6"/>
  <c r="P490" i="6"/>
  <c r="O490" i="6"/>
  <c r="N490" i="6"/>
  <c r="J490" i="6"/>
  <c r="F490" i="6"/>
  <c r="G490" i="6" s="1"/>
  <c r="H490" i="6" s="1"/>
  <c r="I490" i="6" s="1"/>
  <c r="E490" i="6"/>
  <c r="T489" i="6"/>
  <c r="V489" i="6" s="1"/>
  <c r="Q489" i="6"/>
  <c r="P489" i="6"/>
  <c r="R489" i="6" s="1"/>
  <c r="O489" i="6"/>
  <c r="N489" i="6"/>
  <c r="J489" i="6"/>
  <c r="H489" i="6"/>
  <c r="I489" i="6" s="1"/>
  <c r="G489" i="6"/>
  <c r="F489" i="6"/>
  <c r="E489" i="6"/>
  <c r="T488" i="6"/>
  <c r="V488" i="6" s="1"/>
  <c r="Q488" i="6"/>
  <c r="P488" i="6"/>
  <c r="R488" i="6" s="1"/>
  <c r="O488" i="6"/>
  <c r="N488" i="6"/>
  <c r="J488" i="6"/>
  <c r="F488" i="6"/>
  <c r="G488" i="6" s="1"/>
  <c r="E488" i="6"/>
  <c r="V487" i="6"/>
  <c r="T487" i="6"/>
  <c r="R487" i="6"/>
  <c r="Q487" i="6"/>
  <c r="P487" i="6"/>
  <c r="O487" i="6"/>
  <c r="N487" i="6"/>
  <c r="J487" i="6"/>
  <c r="F487" i="6"/>
  <c r="E487" i="6"/>
  <c r="V486" i="6"/>
  <c r="T486" i="6"/>
  <c r="Q486" i="6"/>
  <c r="R486" i="6" s="1"/>
  <c r="S486" i="6" s="1"/>
  <c r="P486" i="6"/>
  <c r="O486" i="6"/>
  <c r="N486" i="6"/>
  <c r="J486" i="6"/>
  <c r="F486" i="6"/>
  <c r="E486" i="6"/>
  <c r="X485" i="6"/>
  <c r="X484" i="6" s="1"/>
  <c r="X483" i="6" s="1"/>
  <c r="X482" i="6" s="1"/>
  <c r="T485" i="6"/>
  <c r="Q485" i="6"/>
  <c r="P485" i="6"/>
  <c r="R485" i="6" s="1"/>
  <c r="O485" i="6"/>
  <c r="N485" i="6"/>
  <c r="L485" i="6"/>
  <c r="J485" i="6"/>
  <c r="H485" i="6"/>
  <c r="I485" i="6" s="1"/>
  <c r="F485" i="6"/>
  <c r="E485" i="6"/>
  <c r="G485" i="6" s="1"/>
  <c r="D485" i="6"/>
  <c r="C485" i="6"/>
  <c r="B485" i="6"/>
  <c r="V485" i="6" s="1"/>
  <c r="T484" i="6"/>
  <c r="V484" i="6" s="1"/>
  <c r="Q484" i="6"/>
  <c r="P484" i="6"/>
  <c r="R484" i="6" s="1"/>
  <c r="O484" i="6"/>
  <c r="N484" i="6"/>
  <c r="J484" i="6"/>
  <c r="F484" i="6"/>
  <c r="G484" i="6" s="1"/>
  <c r="E484" i="6"/>
  <c r="V483" i="6"/>
  <c r="T483" i="6"/>
  <c r="R483" i="6"/>
  <c r="Q483" i="6"/>
  <c r="P483" i="6"/>
  <c r="O483" i="6"/>
  <c r="N483" i="6"/>
  <c r="J483" i="6"/>
  <c r="F483" i="6"/>
  <c r="E483" i="6"/>
  <c r="V482" i="6"/>
  <c r="T482" i="6"/>
  <c r="Q482" i="6"/>
  <c r="R482" i="6" s="1"/>
  <c r="P482" i="6"/>
  <c r="O482" i="6"/>
  <c r="N482" i="6"/>
  <c r="J482" i="6"/>
  <c r="F482" i="6"/>
  <c r="E482" i="6"/>
  <c r="X481" i="6"/>
  <c r="X480" i="6" s="1"/>
  <c r="X479" i="6" s="1"/>
  <c r="X478" i="6" s="1"/>
  <c r="X477" i="6" s="1"/>
  <c r="X476" i="6" s="1"/>
  <c r="X475" i="6" s="1"/>
  <c r="T481" i="6"/>
  <c r="V481" i="6" s="1"/>
  <c r="Q481" i="6"/>
  <c r="P481" i="6"/>
  <c r="R481" i="6" s="1"/>
  <c r="O481" i="6"/>
  <c r="N481" i="6"/>
  <c r="J481" i="6"/>
  <c r="G481" i="6"/>
  <c r="H481" i="6" s="1"/>
  <c r="I481" i="6" s="1"/>
  <c r="F481" i="6"/>
  <c r="E481" i="6"/>
  <c r="T480" i="6"/>
  <c r="V480" i="6" s="1"/>
  <c r="R480" i="6"/>
  <c r="Q480" i="6"/>
  <c r="P480" i="6"/>
  <c r="O480" i="6"/>
  <c r="N480" i="6"/>
  <c r="J480" i="6"/>
  <c r="F480" i="6"/>
  <c r="G480" i="6" s="1"/>
  <c r="H480" i="6" s="1"/>
  <c r="I480" i="6" s="1"/>
  <c r="E480" i="6"/>
  <c r="V479" i="6"/>
  <c r="T479" i="6"/>
  <c r="R479" i="6"/>
  <c r="Q479" i="6"/>
  <c r="P479" i="6"/>
  <c r="O479" i="6"/>
  <c r="N479" i="6"/>
  <c r="J479" i="6"/>
  <c r="F479" i="6"/>
  <c r="E479" i="6"/>
  <c r="V478" i="6"/>
  <c r="T478" i="6"/>
  <c r="Q478" i="6"/>
  <c r="R478" i="6" s="1"/>
  <c r="P478" i="6"/>
  <c r="O478" i="6"/>
  <c r="N478" i="6"/>
  <c r="J478" i="6"/>
  <c r="F478" i="6"/>
  <c r="E478" i="6"/>
  <c r="G478" i="6" s="1"/>
  <c r="H478" i="6" s="1"/>
  <c r="I478" i="6" s="1"/>
  <c r="T477" i="6"/>
  <c r="V477" i="6" s="1"/>
  <c r="Q477" i="6"/>
  <c r="P477" i="6"/>
  <c r="R477" i="6" s="1"/>
  <c r="O477" i="6"/>
  <c r="N477" i="6"/>
  <c r="J477" i="6"/>
  <c r="G477" i="6"/>
  <c r="H477" i="6" s="1"/>
  <c r="I477" i="6" s="1"/>
  <c r="F477" i="6"/>
  <c r="E477" i="6"/>
  <c r="T476" i="6"/>
  <c r="V476" i="6" s="1"/>
  <c r="Q476" i="6"/>
  <c r="P476" i="6"/>
  <c r="R476" i="6" s="1"/>
  <c r="O476" i="6"/>
  <c r="N476" i="6"/>
  <c r="J476" i="6"/>
  <c r="F476" i="6"/>
  <c r="G476" i="6" s="1"/>
  <c r="E476" i="6"/>
  <c r="H476" i="6" s="1"/>
  <c r="I476" i="6" s="1"/>
  <c r="V475" i="6"/>
  <c r="T475" i="6"/>
  <c r="R475" i="6"/>
  <c r="S475" i="6" s="1"/>
  <c r="S476" i="6" s="1"/>
  <c r="Q475" i="6"/>
  <c r="P475" i="6"/>
  <c r="O475" i="6"/>
  <c r="N475" i="6"/>
  <c r="W485" i="6" s="1"/>
  <c r="W484" i="6" s="1"/>
  <c r="W483" i="6" s="1"/>
  <c r="W482" i="6" s="1"/>
  <c r="W481" i="6" s="1"/>
  <c r="W480" i="6" s="1"/>
  <c r="W479" i="6" s="1"/>
  <c r="W478" i="6" s="1"/>
  <c r="W477" i="6" s="1"/>
  <c r="W476" i="6" s="1"/>
  <c r="W475" i="6" s="1"/>
  <c r="J475" i="6"/>
  <c r="F475" i="6"/>
  <c r="E475" i="6"/>
  <c r="V474" i="6"/>
  <c r="Q474" i="6"/>
  <c r="R474" i="6" s="1"/>
  <c r="P474" i="6"/>
  <c r="O474" i="6"/>
  <c r="N474" i="6"/>
  <c r="W474" i="6" s="1"/>
  <c r="W473" i="6" s="1"/>
  <c r="W472" i="6" s="1"/>
  <c r="W471" i="6" s="1"/>
  <c r="W470" i="6" s="1"/>
  <c r="W469" i="6" s="1"/>
  <c r="W468" i="6" s="1"/>
  <c r="W467" i="6" s="1"/>
  <c r="W466" i="6" s="1"/>
  <c r="W465" i="6" s="1"/>
  <c r="W464" i="6" s="1"/>
  <c r="L474" i="6"/>
  <c r="J474" i="6"/>
  <c r="F474" i="6"/>
  <c r="E474" i="6"/>
  <c r="D474" i="6"/>
  <c r="C474" i="6"/>
  <c r="B474" i="6"/>
  <c r="T474" i="6" s="1"/>
  <c r="T473" i="6"/>
  <c r="V473" i="6" s="1"/>
  <c r="Q473" i="6"/>
  <c r="P473" i="6"/>
  <c r="R473" i="6" s="1"/>
  <c r="O473" i="6"/>
  <c r="N473" i="6"/>
  <c r="J473" i="6"/>
  <c r="G473" i="6"/>
  <c r="H473" i="6" s="1"/>
  <c r="I473" i="6" s="1"/>
  <c r="F473" i="6"/>
  <c r="E473" i="6"/>
  <c r="T472" i="6"/>
  <c r="V472" i="6" s="1"/>
  <c r="Q472" i="6"/>
  <c r="P472" i="6"/>
  <c r="R472" i="6" s="1"/>
  <c r="O472" i="6"/>
  <c r="N472" i="6"/>
  <c r="J472" i="6"/>
  <c r="F472" i="6"/>
  <c r="G472" i="6" s="1"/>
  <c r="E472" i="6"/>
  <c r="V471" i="6"/>
  <c r="T471" i="6"/>
  <c r="R471" i="6"/>
  <c r="Q471" i="6"/>
  <c r="P471" i="6"/>
  <c r="O471" i="6"/>
  <c r="N471" i="6"/>
  <c r="J471" i="6"/>
  <c r="F471" i="6"/>
  <c r="E471" i="6"/>
  <c r="V470" i="6"/>
  <c r="T470" i="6"/>
  <c r="Q470" i="6"/>
  <c r="R470" i="6" s="1"/>
  <c r="P470" i="6"/>
  <c r="O470" i="6"/>
  <c r="N470" i="6"/>
  <c r="J470" i="6"/>
  <c r="F470" i="6"/>
  <c r="E470" i="6"/>
  <c r="G470" i="6" s="1"/>
  <c r="T469" i="6"/>
  <c r="V469" i="6" s="1"/>
  <c r="Q469" i="6"/>
  <c r="P469" i="6"/>
  <c r="O469" i="6"/>
  <c r="N469" i="6"/>
  <c r="J469" i="6"/>
  <c r="G469" i="6"/>
  <c r="H469" i="6" s="1"/>
  <c r="I469" i="6" s="1"/>
  <c r="F469" i="6"/>
  <c r="E469" i="6"/>
  <c r="T468" i="6"/>
  <c r="V468" i="6" s="1"/>
  <c r="R468" i="6"/>
  <c r="Q468" i="6"/>
  <c r="P468" i="6"/>
  <c r="O468" i="6"/>
  <c r="N468" i="6"/>
  <c r="J468" i="6"/>
  <c r="F468" i="6"/>
  <c r="G468" i="6" s="1"/>
  <c r="H468" i="6" s="1"/>
  <c r="I468" i="6" s="1"/>
  <c r="E468" i="6"/>
  <c r="V467" i="6"/>
  <c r="T467" i="6"/>
  <c r="R467" i="6"/>
  <c r="Q467" i="6"/>
  <c r="P467" i="6"/>
  <c r="O467" i="6"/>
  <c r="N467" i="6"/>
  <c r="J467" i="6"/>
  <c r="F467" i="6"/>
  <c r="E467" i="6"/>
  <c r="V466" i="6"/>
  <c r="T466" i="6"/>
  <c r="R466" i="6"/>
  <c r="Q466" i="6"/>
  <c r="P466" i="6"/>
  <c r="O466" i="6"/>
  <c r="N466" i="6"/>
  <c r="J466" i="6"/>
  <c r="F466" i="6"/>
  <c r="E466" i="6"/>
  <c r="G466" i="6" s="1"/>
  <c r="H466" i="6" s="1"/>
  <c r="I466" i="6" s="1"/>
  <c r="T465" i="6"/>
  <c r="V465" i="6" s="1"/>
  <c r="Q465" i="6"/>
  <c r="P465" i="6"/>
  <c r="O465" i="6"/>
  <c r="N465" i="6"/>
  <c r="J465" i="6"/>
  <c r="G465" i="6"/>
  <c r="H465" i="6" s="1"/>
  <c r="I465" i="6" s="1"/>
  <c r="F465" i="6"/>
  <c r="E465" i="6"/>
  <c r="T464" i="6"/>
  <c r="Q464" i="6"/>
  <c r="P464" i="6"/>
  <c r="R464" i="6" s="1"/>
  <c r="S464" i="6" s="1"/>
  <c r="O464" i="6"/>
  <c r="N464" i="6"/>
  <c r="J464" i="6"/>
  <c r="G464" i="6"/>
  <c r="F464" i="6"/>
  <c r="E464" i="6"/>
  <c r="X463" i="6"/>
  <c r="V463" i="6"/>
  <c r="T463" i="6"/>
  <c r="R463" i="6"/>
  <c r="Q463" i="6"/>
  <c r="P463" i="6"/>
  <c r="O463" i="6"/>
  <c r="N463" i="6"/>
  <c r="W463" i="6" s="1"/>
  <c r="W462" i="6" s="1"/>
  <c r="W461" i="6" s="1"/>
  <c r="W460" i="6" s="1"/>
  <c r="W459" i="6" s="1"/>
  <c r="W458" i="6" s="1"/>
  <c r="W457" i="6" s="1"/>
  <c r="W456" i="6" s="1"/>
  <c r="W455" i="6" s="1"/>
  <c r="W454" i="6" s="1"/>
  <c r="W453" i="6" s="1"/>
  <c r="L463" i="6"/>
  <c r="J463" i="6"/>
  <c r="I463" i="6"/>
  <c r="F463" i="6"/>
  <c r="G463" i="6" s="1"/>
  <c r="H463" i="6" s="1"/>
  <c r="E463" i="6"/>
  <c r="D463" i="6"/>
  <c r="X462" i="6"/>
  <c r="X461" i="6" s="1"/>
  <c r="X460" i="6" s="1"/>
  <c r="T462" i="6"/>
  <c r="V462" i="6" s="1"/>
  <c r="Q462" i="6"/>
  <c r="P462" i="6"/>
  <c r="R462" i="6" s="1"/>
  <c r="O462" i="6"/>
  <c r="N462" i="6"/>
  <c r="J462" i="6"/>
  <c r="G462" i="6"/>
  <c r="F462" i="6"/>
  <c r="E462" i="6"/>
  <c r="V461" i="6"/>
  <c r="T461" i="6"/>
  <c r="Q461" i="6"/>
  <c r="R461" i="6" s="1"/>
  <c r="P461" i="6"/>
  <c r="O461" i="6"/>
  <c r="N461" i="6"/>
  <c r="J461" i="6"/>
  <c r="F461" i="6"/>
  <c r="E461" i="6"/>
  <c r="T460" i="6"/>
  <c r="V460" i="6" s="1"/>
  <c r="Q460" i="6"/>
  <c r="R460" i="6" s="1"/>
  <c r="P460" i="6"/>
  <c r="O460" i="6"/>
  <c r="N460" i="6"/>
  <c r="J460" i="6"/>
  <c r="F460" i="6"/>
  <c r="E460" i="6"/>
  <c r="X459" i="6"/>
  <c r="X458" i="6" s="1"/>
  <c r="X457" i="6" s="1"/>
  <c r="X456" i="6" s="1"/>
  <c r="X455" i="6" s="1"/>
  <c r="X454" i="6" s="1"/>
  <c r="X453" i="6" s="1"/>
  <c r="T459" i="6"/>
  <c r="V459" i="6" s="1"/>
  <c r="Q459" i="6"/>
  <c r="P459" i="6"/>
  <c r="R459" i="6" s="1"/>
  <c r="O459" i="6"/>
  <c r="N459" i="6"/>
  <c r="J459" i="6"/>
  <c r="G459" i="6"/>
  <c r="H459" i="6" s="1"/>
  <c r="I459" i="6" s="1"/>
  <c r="F459" i="6"/>
  <c r="E459" i="6"/>
  <c r="T458" i="6"/>
  <c r="V458" i="6" s="1"/>
  <c r="R458" i="6"/>
  <c r="Q458" i="6"/>
  <c r="P458" i="6"/>
  <c r="O458" i="6"/>
  <c r="N458" i="6"/>
  <c r="J458" i="6"/>
  <c r="I458" i="6"/>
  <c r="F458" i="6"/>
  <c r="G458" i="6" s="1"/>
  <c r="H458" i="6" s="1"/>
  <c r="E458" i="6"/>
  <c r="V457" i="6"/>
  <c r="T457" i="6"/>
  <c r="R457" i="6"/>
  <c r="Q457" i="6"/>
  <c r="P457" i="6"/>
  <c r="O457" i="6"/>
  <c r="N457" i="6"/>
  <c r="J457" i="6"/>
  <c r="G457" i="6"/>
  <c r="F457" i="6"/>
  <c r="E457" i="6"/>
  <c r="V456" i="6"/>
  <c r="T456" i="6"/>
  <c r="R456" i="6"/>
  <c r="Q456" i="6"/>
  <c r="P456" i="6"/>
  <c r="O456" i="6"/>
  <c r="N456" i="6"/>
  <c r="J456" i="6"/>
  <c r="F456" i="6"/>
  <c r="E456" i="6"/>
  <c r="V455" i="6"/>
  <c r="T455" i="6"/>
  <c r="Q455" i="6"/>
  <c r="P455" i="6"/>
  <c r="O455" i="6"/>
  <c r="N455" i="6"/>
  <c r="J455" i="6"/>
  <c r="F455" i="6"/>
  <c r="E455" i="6"/>
  <c r="V454" i="6"/>
  <c r="T454" i="6"/>
  <c r="Q454" i="6"/>
  <c r="P454" i="6"/>
  <c r="O454" i="6"/>
  <c r="N454" i="6"/>
  <c r="J454" i="6"/>
  <c r="F454" i="6"/>
  <c r="E454" i="6"/>
  <c r="G454" i="6" s="1"/>
  <c r="H454" i="6" s="1"/>
  <c r="I454" i="6" s="1"/>
  <c r="T453" i="6"/>
  <c r="S453" i="6"/>
  <c r="R453" i="6"/>
  <c r="Q453" i="6"/>
  <c r="P453" i="6"/>
  <c r="O453" i="6"/>
  <c r="N453" i="6"/>
  <c r="J453" i="6"/>
  <c r="I453" i="6"/>
  <c r="H453" i="6"/>
  <c r="F453" i="6"/>
  <c r="E453" i="6"/>
  <c r="G453" i="6" s="1"/>
  <c r="X452" i="6"/>
  <c r="V452" i="6"/>
  <c r="T452" i="6"/>
  <c r="R452" i="6"/>
  <c r="Q452" i="6"/>
  <c r="P452" i="6"/>
  <c r="O452" i="6"/>
  <c r="N452" i="6"/>
  <c r="W452" i="6" s="1"/>
  <c r="W451" i="6" s="1"/>
  <c r="W450" i="6" s="1"/>
  <c r="W449" i="6" s="1"/>
  <c r="W448" i="6" s="1"/>
  <c r="W447" i="6" s="1"/>
  <c r="W446" i="6" s="1"/>
  <c r="W445" i="6" s="1"/>
  <c r="W444" i="6" s="1"/>
  <c r="W443" i="6" s="1"/>
  <c r="W442" i="6" s="1"/>
  <c r="L452" i="6"/>
  <c r="J452" i="6"/>
  <c r="F452" i="6"/>
  <c r="E452" i="6"/>
  <c r="D452" i="6"/>
  <c r="X451" i="6"/>
  <c r="X450" i="6" s="1"/>
  <c r="V451" i="6"/>
  <c r="T451" i="6"/>
  <c r="Q451" i="6"/>
  <c r="R451" i="6" s="1"/>
  <c r="P451" i="6"/>
  <c r="O451" i="6"/>
  <c r="N451" i="6"/>
  <c r="J451" i="6"/>
  <c r="F451" i="6"/>
  <c r="G451" i="6" s="1"/>
  <c r="H451" i="6" s="1"/>
  <c r="I451" i="6" s="1"/>
  <c r="E451" i="6"/>
  <c r="V450" i="6"/>
  <c r="T450" i="6"/>
  <c r="Q450" i="6"/>
  <c r="R450" i="6" s="1"/>
  <c r="P450" i="6"/>
  <c r="O450" i="6"/>
  <c r="N450" i="6"/>
  <c r="J450" i="6"/>
  <c r="F450" i="6"/>
  <c r="E450" i="6"/>
  <c r="G450" i="6" s="1"/>
  <c r="X449" i="6"/>
  <c r="X448" i="6" s="1"/>
  <c r="X447" i="6" s="1"/>
  <c r="X446" i="6" s="1"/>
  <c r="X445" i="6" s="1"/>
  <c r="X444" i="6" s="1"/>
  <c r="T449" i="6"/>
  <c r="V449" i="6" s="1"/>
  <c r="Q449" i="6"/>
  <c r="P449" i="6"/>
  <c r="R449" i="6" s="1"/>
  <c r="O449" i="6"/>
  <c r="N449" i="6"/>
  <c r="J449" i="6"/>
  <c r="F449" i="6"/>
  <c r="G449" i="6" s="1"/>
  <c r="E449" i="6"/>
  <c r="T448" i="6"/>
  <c r="V448" i="6" s="1"/>
  <c r="Q448" i="6"/>
  <c r="R448" i="6" s="1"/>
  <c r="P448" i="6"/>
  <c r="O448" i="6"/>
  <c r="N448" i="6"/>
  <c r="J448" i="6"/>
  <c r="H448" i="6"/>
  <c r="I448" i="6" s="1"/>
  <c r="G448" i="6"/>
  <c r="F448" i="6"/>
  <c r="E448" i="6"/>
  <c r="T447" i="6"/>
  <c r="V447" i="6" s="1"/>
  <c r="Q447" i="6"/>
  <c r="P447" i="6"/>
  <c r="R447" i="6" s="1"/>
  <c r="O447" i="6"/>
  <c r="N447" i="6"/>
  <c r="J447" i="6"/>
  <c r="F447" i="6"/>
  <c r="G447" i="6" s="1"/>
  <c r="H447" i="6" s="1"/>
  <c r="I447" i="6" s="1"/>
  <c r="E447" i="6"/>
  <c r="V446" i="6"/>
  <c r="T446" i="6"/>
  <c r="Q446" i="6"/>
  <c r="P446" i="6"/>
  <c r="R446" i="6" s="1"/>
  <c r="O446" i="6"/>
  <c r="N446" i="6"/>
  <c r="J446" i="6"/>
  <c r="F446" i="6"/>
  <c r="G446" i="6" s="1"/>
  <c r="E446" i="6"/>
  <c r="V445" i="6"/>
  <c r="T445" i="6"/>
  <c r="R445" i="6"/>
  <c r="Q445" i="6"/>
  <c r="P445" i="6"/>
  <c r="O445" i="6"/>
  <c r="N445" i="6"/>
  <c r="J445" i="6"/>
  <c r="I445" i="6"/>
  <c r="F445" i="6"/>
  <c r="E445" i="6"/>
  <c r="G445" i="6" s="1"/>
  <c r="H445" i="6" s="1"/>
  <c r="V444" i="6"/>
  <c r="T444" i="6"/>
  <c r="Q444" i="6"/>
  <c r="P444" i="6"/>
  <c r="R444" i="6" s="1"/>
  <c r="O444" i="6"/>
  <c r="N444" i="6"/>
  <c r="J444" i="6"/>
  <c r="F444" i="6"/>
  <c r="E444" i="6"/>
  <c r="X443" i="6"/>
  <c r="X442" i="6" s="1"/>
  <c r="T443" i="6"/>
  <c r="V443" i="6" s="1"/>
  <c r="Q443" i="6"/>
  <c r="P443" i="6"/>
  <c r="R443" i="6" s="1"/>
  <c r="O443" i="6"/>
  <c r="N443" i="6"/>
  <c r="J443" i="6"/>
  <c r="G443" i="6"/>
  <c r="H443" i="6" s="1"/>
  <c r="I443" i="6" s="1"/>
  <c r="F443" i="6"/>
  <c r="E443" i="6"/>
  <c r="T442" i="6"/>
  <c r="V442" i="6" s="1"/>
  <c r="S442" i="6"/>
  <c r="S443" i="6" s="1"/>
  <c r="S444" i="6" s="1"/>
  <c r="S445" i="6" s="1"/>
  <c r="S446" i="6" s="1"/>
  <c r="S447" i="6" s="1"/>
  <c r="S448" i="6" s="1"/>
  <c r="S449" i="6" s="1"/>
  <c r="S450" i="6" s="1"/>
  <c r="S451" i="6" s="1"/>
  <c r="S452" i="6" s="1"/>
  <c r="R442" i="6"/>
  <c r="Q442" i="6"/>
  <c r="P442" i="6"/>
  <c r="O442" i="6"/>
  <c r="N442" i="6"/>
  <c r="J442" i="6"/>
  <c r="F442" i="6"/>
  <c r="E442" i="6"/>
  <c r="X441" i="6"/>
  <c r="V441" i="6"/>
  <c r="T441" i="6"/>
  <c r="Q441" i="6"/>
  <c r="R441" i="6" s="1"/>
  <c r="P441" i="6"/>
  <c r="O441" i="6"/>
  <c r="N441" i="6"/>
  <c r="W441" i="6" s="1"/>
  <c r="W440" i="6" s="1"/>
  <c r="W439" i="6" s="1"/>
  <c r="W438" i="6" s="1"/>
  <c r="W437" i="6" s="1"/>
  <c r="W436" i="6" s="1"/>
  <c r="W435" i="6" s="1"/>
  <c r="W434" i="6" s="1"/>
  <c r="W433" i="6" s="1"/>
  <c r="W432" i="6" s="1"/>
  <c r="W431" i="6" s="1"/>
  <c r="L441" i="6"/>
  <c r="J441" i="6"/>
  <c r="F441" i="6"/>
  <c r="G441" i="6" s="1"/>
  <c r="E441" i="6"/>
  <c r="D441" i="6"/>
  <c r="X440" i="6"/>
  <c r="X439" i="6" s="1"/>
  <c r="X438" i="6" s="1"/>
  <c r="X437" i="6" s="1"/>
  <c r="X436" i="6" s="1"/>
  <c r="X435" i="6" s="1"/>
  <c r="X434" i="6" s="1"/>
  <c r="X433" i="6" s="1"/>
  <c r="X432" i="6" s="1"/>
  <c r="X431" i="6" s="1"/>
  <c r="T440" i="6"/>
  <c r="V440" i="6" s="1"/>
  <c r="R440" i="6"/>
  <c r="Q440" i="6"/>
  <c r="P440" i="6"/>
  <c r="O440" i="6"/>
  <c r="N440" i="6"/>
  <c r="J440" i="6"/>
  <c r="F440" i="6"/>
  <c r="E440" i="6"/>
  <c r="V439" i="6"/>
  <c r="T439" i="6"/>
  <c r="Q439" i="6"/>
  <c r="R439" i="6" s="1"/>
  <c r="P439" i="6"/>
  <c r="O439" i="6"/>
  <c r="N439" i="6"/>
  <c r="J439" i="6"/>
  <c r="F439" i="6"/>
  <c r="E439" i="6"/>
  <c r="T438" i="6"/>
  <c r="V438" i="6" s="1"/>
  <c r="Q438" i="6"/>
  <c r="R438" i="6" s="1"/>
  <c r="P438" i="6"/>
  <c r="O438" i="6"/>
  <c r="N438" i="6"/>
  <c r="J438" i="6"/>
  <c r="H438" i="6"/>
  <c r="I438" i="6" s="1"/>
  <c r="G438" i="6"/>
  <c r="F438" i="6"/>
  <c r="E438" i="6"/>
  <c r="T437" i="6"/>
  <c r="V437" i="6" s="1"/>
  <c r="Q437" i="6"/>
  <c r="P437" i="6"/>
  <c r="R437" i="6" s="1"/>
  <c r="O437" i="6"/>
  <c r="N437" i="6"/>
  <c r="J437" i="6"/>
  <c r="F437" i="6"/>
  <c r="G437" i="6" s="1"/>
  <c r="H437" i="6" s="1"/>
  <c r="I437" i="6" s="1"/>
  <c r="E437" i="6"/>
  <c r="V436" i="6"/>
  <c r="T436" i="6"/>
  <c r="Q436" i="6"/>
  <c r="P436" i="6"/>
  <c r="R436" i="6" s="1"/>
  <c r="O436" i="6"/>
  <c r="N436" i="6"/>
  <c r="J436" i="6"/>
  <c r="F436" i="6"/>
  <c r="E436" i="6"/>
  <c r="V435" i="6"/>
  <c r="T435" i="6"/>
  <c r="R435" i="6"/>
  <c r="Q435" i="6"/>
  <c r="P435" i="6"/>
  <c r="O435" i="6"/>
  <c r="N435" i="6"/>
  <c r="J435" i="6"/>
  <c r="F435" i="6"/>
  <c r="E435" i="6"/>
  <c r="G435" i="6" s="1"/>
  <c r="H435" i="6" s="1"/>
  <c r="I435" i="6" s="1"/>
  <c r="T434" i="6"/>
  <c r="V434" i="6" s="1"/>
  <c r="Q434" i="6"/>
  <c r="P434" i="6"/>
  <c r="R434" i="6" s="1"/>
  <c r="O434" i="6"/>
  <c r="N434" i="6"/>
  <c r="J434" i="6"/>
  <c r="F434" i="6"/>
  <c r="E434" i="6"/>
  <c r="T433" i="6"/>
  <c r="V433" i="6" s="1"/>
  <c r="Q433" i="6"/>
  <c r="P433" i="6"/>
  <c r="R433" i="6" s="1"/>
  <c r="O433" i="6"/>
  <c r="N433" i="6"/>
  <c r="J433" i="6"/>
  <c r="G433" i="6"/>
  <c r="H433" i="6" s="1"/>
  <c r="I433" i="6" s="1"/>
  <c r="F433" i="6"/>
  <c r="E433" i="6"/>
  <c r="T432" i="6"/>
  <c r="V432" i="6" s="1"/>
  <c r="R432" i="6"/>
  <c r="Q432" i="6"/>
  <c r="P432" i="6"/>
  <c r="O432" i="6"/>
  <c r="N432" i="6"/>
  <c r="J432" i="6"/>
  <c r="F432" i="6"/>
  <c r="E432" i="6"/>
  <c r="V431" i="6"/>
  <c r="T431" i="6"/>
  <c r="U441" i="6" s="1"/>
  <c r="U440" i="6" s="1"/>
  <c r="U439" i="6" s="1"/>
  <c r="U438" i="6" s="1"/>
  <c r="U437" i="6" s="1"/>
  <c r="U436" i="6" s="1"/>
  <c r="U435" i="6" s="1"/>
  <c r="U434" i="6" s="1"/>
  <c r="U433" i="6" s="1"/>
  <c r="U432" i="6" s="1"/>
  <c r="U431" i="6" s="1"/>
  <c r="Q431" i="6"/>
  <c r="R431" i="6" s="1"/>
  <c r="S431" i="6" s="1"/>
  <c r="S432" i="6" s="1"/>
  <c r="S433" i="6" s="1"/>
  <c r="S434" i="6" s="1"/>
  <c r="S435" i="6" s="1"/>
  <c r="S436" i="6" s="1"/>
  <c r="S437" i="6" s="1"/>
  <c r="S438" i="6" s="1"/>
  <c r="S439" i="6" s="1"/>
  <c r="S440" i="6" s="1"/>
  <c r="S441" i="6" s="1"/>
  <c r="P431" i="6"/>
  <c r="O431" i="6"/>
  <c r="N431" i="6"/>
  <c r="J431" i="6"/>
  <c r="F431" i="6"/>
  <c r="E431" i="6"/>
  <c r="X430" i="6"/>
  <c r="X429" i="6" s="1"/>
  <c r="X428" i="6" s="1"/>
  <c r="X427" i="6" s="1"/>
  <c r="X426" i="6" s="1"/>
  <c r="X425" i="6" s="1"/>
  <c r="X424" i="6" s="1"/>
  <c r="X423" i="6" s="1"/>
  <c r="X422" i="6" s="1"/>
  <c r="X421" i="6" s="1"/>
  <c r="X420" i="6" s="1"/>
  <c r="V430" i="6"/>
  <c r="T430" i="6"/>
  <c r="Q430" i="6"/>
  <c r="R430" i="6" s="1"/>
  <c r="P430" i="6"/>
  <c r="O430" i="6"/>
  <c r="N430" i="6"/>
  <c r="W430" i="6" s="1"/>
  <c r="W429" i="6" s="1"/>
  <c r="W428" i="6" s="1"/>
  <c r="W427" i="6" s="1"/>
  <c r="W426" i="6" s="1"/>
  <c r="W425" i="6" s="1"/>
  <c r="W424" i="6" s="1"/>
  <c r="W423" i="6" s="1"/>
  <c r="W422" i="6" s="1"/>
  <c r="W421" i="6" s="1"/>
  <c r="W420" i="6" s="1"/>
  <c r="L430" i="6"/>
  <c r="J430" i="6"/>
  <c r="I430" i="6"/>
  <c r="F430" i="6"/>
  <c r="E430" i="6"/>
  <c r="G430" i="6" s="1"/>
  <c r="H430" i="6" s="1"/>
  <c r="D430" i="6"/>
  <c r="V429" i="6"/>
  <c r="T429" i="6"/>
  <c r="R429" i="6"/>
  <c r="Q429" i="6"/>
  <c r="P429" i="6"/>
  <c r="O429" i="6"/>
  <c r="N429" i="6"/>
  <c r="J429" i="6"/>
  <c r="F429" i="6"/>
  <c r="E429" i="6"/>
  <c r="T428" i="6"/>
  <c r="V428" i="6" s="1"/>
  <c r="Q428" i="6"/>
  <c r="R428" i="6" s="1"/>
  <c r="P428" i="6"/>
  <c r="O428" i="6"/>
  <c r="N428" i="6"/>
  <c r="J428" i="6"/>
  <c r="H428" i="6"/>
  <c r="I428" i="6" s="1"/>
  <c r="G428" i="6"/>
  <c r="F428" i="6"/>
  <c r="E428" i="6"/>
  <c r="T427" i="6"/>
  <c r="V427" i="6" s="1"/>
  <c r="Q427" i="6"/>
  <c r="P427" i="6"/>
  <c r="R427" i="6" s="1"/>
  <c r="O427" i="6"/>
  <c r="N427" i="6"/>
  <c r="J427" i="6"/>
  <c r="G427" i="6"/>
  <c r="H427" i="6" s="1"/>
  <c r="I427" i="6" s="1"/>
  <c r="F427" i="6"/>
  <c r="E427" i="6"/>
  <c r="V426" i="6"/>
  <c r="T426" i="6"/>
  <c r="Q426" i="6"/>
  <c r="P426" i="6"/>
  <c r="R426" i="6" s="1"/>
  <c r="O426" i="6"/>
  <c r="N426" i="6"/>
  <c r="J426" i="6"/>
  <c r="F426" i="6"/>
  <c r="G426" i="6" s="1"/>
  <c r="E426" i="6"/>
  <c r="H426" i="6" s="1"/>
  <c r="I426" i="6" s="1"/>
  <c r="V425" i="6"/>
  <c r="T425" i="6"/>
  <c r="R425" i="6"/>
  <c r="Q425" i="6"/>
  <c r="P425" i="6"/>
  <c r="O425" i="6"/>
  <c r="N425" i="6"/>
  <c r="J425" i="6"/>
  <c r="F425" i="6"/>
  <c r="E425" i="6"/>
  <c r="G425" i="6" s="1"/>
  <c r="H425" i="6" s="1"/>
  <c r="I425" i="6" s="1"/>
  <c r="V424" i="6"/>
  <c r="T424" i="6"/>
  <c r="Q424" i="6"/>
  <c r="P424" i="6"/>
  <c r="R424" i="6" s="1"/>
  <c r="O424" i="6"/>
  <c r="N424" i="6"/>
  <c r="J424" i="6"/>
  <c r="F424" i="6"/>
  <c r="E424" i="6"/>
  <c r="T423" i="6"/>
  <c r="V423" i="6" s="1"/>
  <c r="Q423" i="6"/>
  <c r="P423" i="6"/>
  <c r="R423" i="6" s="1"/>
  <c r="O423" i="6"/>
  <c r="N423" i="6"/>
  <c r="J423" i="6"/>
  <c r="G423" i="6"/>
  <c r="H423" i="6" s="1"/>
  <c r="I423" i="6" s="1"/>
  <c r="F423" i="6"/>
  <c r="E423" i="6"/>
  <c r="T422" i="6"/>
  <c r="V422" i="6" s="1"/>
  <c r="R422" i="6"/>
  <c r="Q422" i="6"/>
  <c r="P422" i="6"/>
  <c r="O422" i="6"/>
  <c r="N422" i="6"/>
  <c r="J422" i="6"/>
  <c r="F422" i="6"/>
  <c r="E422" i="6"/>
  <c r="V421" i="6"/>
  <c r="T421" i="6"/>
  <c r="R421" i="6"/>
  <c r="Q421" i="6"/>
  <c r="P421" i="6"/>
  <c r="O421" i="6"/>
  <c r="N421" i="6"/>
  <c r="J421" i="6"/>
  <c r="F421" i="6"/>
  <c r="E421" i="6"/>
  <c r="T420" i="6"/>
  <c r="V420" i="6" s="1"/>
  <c r="Q420" i="6"/>
  <c r="R420" i="6" s="1"/>
  <c r="S420" i="6" s="1"/>
  <c r="S421" i="6" s="1"/>
  <c r="S422" i="6" s="1"/>
  <c r="S423" i="6" s="1"/>
  <c r="S424" i="6" s="1"/>
  <c r="P420" i="6"/>
  <c r="O420" i="6"/>
  <c r="N420" i="6"/>
  <c r="J420" i="6"/>
  <c r="H420" i="6"/>
  <c r="I420" i="6" s="1"/>
  <c r="G420" i="6"/>
  <c r="F420" i="6"/>
  <c r="E420" i="6"/>
  <c r="X419" i="6"/>
  <c r="W419" i="6"/>
  <c r="W418" i="6" s="1"/>
  <c r="W417" i="6" s="1"/>
  <c r="V419" i="6"/>
  <c r="T419" i="6"/>
  <c r="Q419" i="6"/>
  <c r="P419" i="6"/>
  <c r="R419" i="6" s="1"/>
  <c r="O419" i="6"/>
  <c r="N419" i="6"/>
  <c r="L419" i="6"/>
  <c r="J419" i="6"/>
  <c r="F419" i="6"/>
  <c r="E419" i="6"/>
  <c r="D419" i="6"/>
  <c r="X418" i="6"/>
  <c r="X417" i="6" s="1"/>
  <c r="X416" i="6" s="1"/>
  <c r="X415" i="6" s="1"/>
  <c r="X414" i="6" s="1"/>
  <c r="T418" i="6"/>
  <c r="V418" i="6" s="1"/>
  <c r="Q418" i="6"/>
  <c r="R418" i="6" s="1"/>
  <c r="P418" i="6"/>
  <c r="O418" i="6"/>
  <c r="N418" i="6"/>
  <c r="J418" i="6"/>
  <c r="H418" i="6"/>
  <c r="I418" i="6" s="1"/>
  <c r="G418" i="6"/>
  <c r="F418" i="6"/>
  <c r="E418" i="6"/>
  <c r="T417" i="6"/>
  <c r="V417" i="6" s="1"/>
  <c r="Q417" i="6"/>
  <c r="P417" i="6"/>
  <c r="R417" i="6" s="1"/>
  <c r="O417" i="6"/>
  <c r="N417" i="6"/>
  <c r="J417" i="6"/>
  <c r="G417" i="6"/>
  <c r="H417" i="6" s="1"/>
  <c r="I417" i="6" s="1"/>
  <c r="F417" i="6"/>
  <c r="E417" i="6"/>
  <c r="W416" i="6"/>
  <c r="W415" i="6" s="1"/>
  <c r="W414" i="6" s="1"/>
  <c r="W413" i="6" s="1"/>
  <c r="W412" i="6" s="1"/>
  <c r="W411" i="6" s="1"/>
  <c r="W410" i="6" s="1"/>
  <c r="W409" i="6" s="1"/>
  <c r="V416" i="6"/>
  <c r="T416" i="6"/>
  <c r="Q416" i="6"/>
  <c r="P416" i="6"/>
  <c r="R416" i="6" s="1"/>
  <c r="O416" i="6"/>
  <c r="N416" i="6"/>
  <c r="J416" i="6"/>
  <c r="F416" i="6"/>
  <c r="G416" i="6" s="1"/>
  <c r="E416" i="6"/>
  <c r="V415" i="6"/>
  <c r="T415" i="6"/>
  <c r="R415" i="6"/>
  <c r="Q415" i="6"/>
  <c r="P415" i="6"/>
  <c r="O415" i="6"/>
  <c r="N415" i="6"/>
  <c r="J415" i="6"/>
  <c r="I415" i="6"/>
  <c r="F415" i="6"/>
  <c r="E415" i="6"/>
  <c r="G415" i="6" s="1"/>
  <c r="H415" i="6" s="1"/>
  <c r="V414" i="6"/>
  <c r="T414" i="6"/>
  <c r="Q414" i="6"/>
  <c r="R414" i="6" s="1"/>
  <c r="P414" i="6"/>
  <c r="O414" i="6"/>
  <c r="N414" i="6"/>
  <c r="J414" i="6"/>
  <c r="F414" i="6"/>
  <c r="E414" i="6"/>
  <c r="X413" i="6"/>
  <c r="X412" i="6" s="1"/>
  <c r="X411" i="6" s="1"/>
  <c r="X410" i="6" s="1"/>
  <c r="X409" i="6" s="1"/>
  <c r="T413" i="6"/>
  <c r="V413" i="6" s="1"/>
  <c r="Q413" i="6"/>
  <c r="P413" i="6"/>
  <c r="R413" i="6" s="1"/>
  <c r="O413" i="6"/>
  <c r="N413" i="6"/>
  <c r="J413" i="6"/>
  <c r="G413" i="6"/>
  <c r="H413" i="6" s="1"/>
  <c r="I413" i="6" s="1"/>
  <c r="F413" i="6"/>
  <c r="E413" i="6"/>
  <c r="T412" i="6"/>
  <c r="V412" i="6" s="1"/>
  <c r="R412" i="6"/>
  <c r="Q412" i="6"/>
  <c r="P412" i="6"/>
  <c r="O412" i="6"/>
  <c r="N412" i="6"/>
  <c r="J412" i="6"/>
  <c r="F412" i="6"/>
  <c r="E412" i="6"/>
  <c r="V411" i="6"/>
  <c r="T411" i="6"/>
  <c r="R411" i="6"/>
  <c r="Q411" i="6"/>
  <c r="P411" i="6"/>
  <c r="O411" i="6"/>
  <c r="N411" i="6"/>
  <c r="J411" i="6"/>
  <c r="F411" i="6"/>
  <c r="E411" i="6"/>
  <c r="T410" i="6"/>
  <c r="V410" i="6" s="1"/>
  <c r="Q410" i="6"/>
  <c r="R410" i="6" s="1"/>
  <c r="P410" i="6"/>
  <c r="O410" i="6"/>
  <c r="N410" i="6"/>
  <c r="J410" i="6"/>
  <c r="H410" i="6"/>
  <c r="I410" i="6" s="1"/>
  <c r="G410" i="6"/>
  <c r="F410" i="6"/>
  <c r="E410" i="6"/>
  <c r="T409" i="6"/>
  <c r="Q409" i="6"/>
  <c r="P409" i="6"/>
  <c r="R409" i="6" s="1"/>
  <c r="S409" i="6" s="1"/>
  <c r="S410" i="6" s="1"/>
  <c r="S411" i="6" s="1"/>
  <c r="S412" i="6" s="1"/>
  <c r="S413" i="6" s="1"/>
  <c r="S414" i="6" s="1"/>
  <c r="S415" i="6" s="1"/>
  <c r="S416" i="6" s="1"/>
  <c r="S417" i="6" s="1"/>
  <c r="S418" i="6" s="1"/>
  <c r="S419" i="6" s="1"/>
  <c r="O409" i="6"/>
  <c r="N409" i="6"/>
  <c r="J409" i="6"/>
  <c r="G409" i="6"/>
  <c r="H409" i="6" s="1"/>
  <c r="I409" i="6" s="1"/>
  <c r="F409" i="6"/>
  <c r="E409" i="6"/>
  <c r="X408" i="6"/>
  <c r="X407" i="6" s="1"/>
  <c r="X406" i="6" s="1"/>
  <c r="X405" i="6" s="1"/>
  <c r="X404" i="6" s="1"/>
  <c r="X403" i="6" s="1"/>
  <c r="X402" i="6" s="1"/>
  <c r="X401" i="6" s="1"/>
  <c r="X400" i="6" s="1"/>
  <c r="X399" i="6" s="1"/>
  <c r="X398" i="6" s="1"/>
  <c r="W408" i="6"/>
  <c r="W407" i="6" s="1"/>
  <c r="W406" i="6" s="1"/>
  <c r="W405" i="6" s="1"/>
  <c r="W404" i="6" s="1"/>
  <c r="W403" i="6" s="1"/>
  <c r="W402" i="6" s="1"/>
  <c r="V408" i="6"/>
  <c r="T408" i="6"/>
  <c r="Q408" i="6"/>
  <c r="P408" i="6"/>
  <c r="R408" i="6" s="1"/>
  <c r="O408" i="6"/>
  <c r="N408" i="6"/>
  <c r="J408" i="6"/>
  <c r="G408" i="6"/>
  <c r="H408" i="6" s="1"/>
  <c r="I408" i="6" s="1"/>
  <c r="F408" i="6"/>
  <c r="E408" i="6"/>
  <c r="D408" i="6"/>
  <c r="T407" i="6"/>
  <c r="V407" i="6" s="1"/>
  <c r="Q407" i="6"/>
  <c r="P407" i="6"/>
  <c r="R407" i="6" s="1"/>
  <c r="O407" i="6"/>
  <c r="N407" i="6"/>
  <c r="L407" i="6"/>
  <c r="L408" i="6" s="1"/>
  <c r="J407" i="6"/>
  <c r="F407" i="6"/>
  <c r="E407" i="6"/>
  <c r="T406" i="6"/>
  <c r="V406" i="6" s="1"/>
  <c r="Q406" i="6"/>
  <c r="P406" i="6"/>
  <c r="R406" i="6" s="1"/>
  <c r="O406" i="6"/>
  <c r="N406" i="6"/>
  <c r="J406" i="6"/>
  <c r="G406" i="6"/>
  <c r="H406" i="6" s="1"/>
  <c r="I406" i="6" s="1"/>
  <c r="F406" i="6"/>
  <c r="E406" i="6"/>
  <c r="T405" i="6"/>
  <c r="V405" i="6" s="1"/>
  <c r="R405" i="6"/>
  <c r="Q405" i="6"/>
  <c r="P405" i="6"/>
  <c r="O405" i="6"/>
  <c r="N405" i="6"/>
  <c r="J405" i="6"/>
  <c r="F405" i="6"/>
  <c r="E405" i="6"/>
  <c r="V404" i="6"/>
  <c r="T404" i="6"/>
  <c r="Q404" i="6"/>
  <c r="R404" i="6" s="1"/>
  <c r="P404" i="6"/>
  <c r="O404" i="6"/>
  <c r="N404" i="6"/>
  <c r="J404" i="6"/>
  <c r="F404" i="6"/>
  <c r="E404" i="6"/>
  <c r="T403" i="6"/>
  <c r="V403" i="6" s="1"/>
  <c r="Q403" i="6"/>
  <c r="R403" i="6" s="1"/>
  <c r="P403" i="6"/>
  <c r="O403" i="6"/>
  <c r="N403" i="6"/>
  <c r="J403" i="6"/>
  <c r="H403" i="6"/>
  <c r="I403" i="6" s="1"/>
  <c r="G403" i="6"/>
  <c r="F403" i="6"/>
  <c r="E403" i="6"/>
  <c r="T402" i="6"/>
  <c r="V402" i="6" s="1"/>
  <c r="Q402" i="6"/>
  <c r="P402" i="6"/>
  <c r="R402" i="6" s="1"/>
  <c r="O402" i="6"/>
  <c r="N402" i="6"/>
  <c r="J402" i="6"/>
  <c r="F402" i="6"/>
  <c r="G402" i="6" s="1"/>
  <c r="H402" i="6" s="1"/>
  <c r="I402" i="6" s="1"/>
  <c r="E402" i="6"/>
  <c r="W401" i="6"/>
  <c r="W400" i="6" s="1"/>
  <c r="W399" i="6" s="1"/>
  <c r="W398" i="6" s="1"/>
  <c r="V401" i="6"/>
  <c r="T401" i="6"/>
  <c r="Q401" i="6"/>
  <c r="P401" i="6"/>
  <c r="R401" i="6" s="1"/>
  <c r="O401" i="6"/>
  <c r="N401" i="6"/>
  <c r="J401" i="6"/>
  <c r="F401" i="6"/>
  <c r="G401" i="6" s="1"/>
  <c r="E401" i="6"/>
  <c r="V400" i="6"/>
  <c r="T400" i="6"/>
  <c r="R400" i="6"/>
  <c r="Q400" i="6"/>
  <c r="P400" i="6"/>
  <c r="O400" i="6"/>
  <c r="N400" i="6"/>
  <c r="J400" i="6"/>
  <c r="I400" i="6"/>
  <c r="F400" i="6"/>
  <c r="E400" i="6"/>
  <c r="G400" i="6" s="1"/>
  <c r="H400" i="6" s="1"/>
  <c r="V399" i="6"/>
  <c r="T399" i="6"/>
  <c r="Q399" i="6"/>
  <c r="P399" i="6"/>
  <c r="R399" i="6" s="1"/>
  <c r="O399" i="6"/>
  <c r="N399" i="6"/>
  <c r="J399" i="6"/>
  <c r="F399" i="6"/>
  <c r="E399" i="6"/>
  <c r="T398" i="6"/>
  <c r="U408" i="6" s="1"/>
  <c r="U407" i="6" s="1"/>
  <c r="U406" i="6" s="1"/>
  <c r="U405" i="6" s="1"/>
  <c r="U404" i="6" s="1"/>
  <c r="U403" i="6" s="1"/>
  <c r="U402" i="6" s="1"/>
  <c r="U401" i="6" s="1"/>
  <c r="U400" i="6" s="1"/>
  <c r="U399" i="6" s="1"/>
  <c r="U398" i="6" s="1"/>
  <c r="Q398" i="6"/>
  <c r="P398" i="6"/>
  <c r="R398" i="6" s="1"/>
  <c r="S398" i="6" s="1"/>
  <c r="S399" i="6" s="1"/>
  <c r="S400" i="6" s="1"/>
  <c r="S401" i="6" s="1"/>
  <c r="S402" i="6" s="1"/>
  <c r="S403" i="6" s="1"/>
  <c r="S404" i="6" s="1"/>
  <c r="S405" i="6" s="1"/>
  <c r="S406" i="6" s="1"/>
  <c r="S407" i="6" s="1"/>
  <c r="S408" i="6" s="1"/>
  <c r="O398" i="6"/>
  <c r="N398" i="6"/>
  <c r="J398" i="6"/>
  <c r="G398" i="6"/>
  <c r="H398" i="6" s="1"/>
  <c r="I398" i="6" s="1"/>
  <c r="F398" i="6"/>
  <c r="E398" i="6"/>
  <c r="X397" i="6"/>
  <c r="V397" i="6"/>
  <c r="T397" i="6"/>
  <c r="R397" i="6"/>
  <c r="Q397" i="6"/>
  <c r="P397" i="6"/>
  <c r="O397" i="6"/>
  <c r="N397" i="6"/>
  <c r="W397" i="6" s="1"/>
  <c r="W396" i="6" s="1"/>
  <c r="W395" i="6" s="1"/>
  <c r="W394" i="6" s="1"/>
  <c r="W393" i="6" s="1"/>
  <c r="W392" i="6" s="1"/>
  <c r="W391" i="6" s="1"/>
  <c r="W390" i="6" s="1"/>
  <c r="W389" i="6" s="1"/>
  <c r="W388" i="6" s="1"/>
  <c r="W387" i="6" s="1"/>
  <c r="L397" i="6"/>
  <c r="J397" i="6"/>
  <c r="F397" i="6"/>
  <c r="G397" i="6" s="1"/>
  <c r="H397" i="6" s="1"/>
  <c r="I397" i="6" s="1"/>
  <c r="E397" i="6"/>
  <c r="D397" i="6"/>
  <c r="X396" i="6"/>
  <c r="X395" i="6" s="1"/>
  <c r="X394" i="6" s="1"/>
  <c r="X393" i="6" s="1"/>
  <c r="X392" i="6" s="1"/>
  <c r="X391" i="6" s="1"/>
  <c r="X390" i="6" s="1"/>
  <c r="X389" i="6" s="1"/>
  <c r="X388" i="6" s="1"/>
  <c r="X387" i="6" s="1"/>
  <c r="T396" i="6"/>
  <c r="V396" i="6" s="1"/>
  <c r="Q396" i="6"/>
  <c r="P396" i="6"/>
  <c r="R396" i="6" s="1"/>
  <c r="O396" i="6"/>
  <c r="N396" i="6"/>
  <c r="J396" i="6"/>
  <c r="G396" i="6"/>
  <c r="H396" i="6" s="1"/>
  <c r="I396" i="6" s="1"/>
  <c r="F396" i="6"/>
  <c r="E396" i="6"/>
  <c r="D396" i="6"/>
  <c r="T395" i="6"/>
  <c r="V395" i="6" s="1"/>
  <c r="Q395" i="6"/>
  <c r="P395" i="6"/>
  <c r="R395" i="6" s="1"/>
  <c r="O395" i="6"/>
  <c r="N395" i="6"/>
  <c r="J395" i="6"/>
  <c r="F395" i="6"/>
  <c r="G395" i="6" s="1"/>
  <c r="H395" i="6" s="1"/>
  <c r="I395" i="6" s="1"/>
  <c r="E395" i="6"/>
  <c r="D395" i="6"/>
  <c r="T394" i="6"/>
  <c r="V394" i="6" s="1"/>
  <c r="Q394" i="6"/>
  <c r="P394" i="6"/>
  <c r="R394" i="6" s="1"/>
  <c r="O394" i="6"/>
  <c r="N394" i="6"/>
  <c r="J394" i="6"/>
  <c r="G394" i="6"/>
  <c r="H394" i="6" s="1"/>
  <c r="I394" i="6" s="1"/>
  <c r="F394" i="6"/>
  <c r="E394" i="6"/>
  <c r="D394" i="6"/>
  <c r="T393" i="6"/>
  <c r="V393" i="6" s="1"/>
  <c r="Q393" i="6"/>
  <c r="P393" i="6"/>
  <c r="R393" i="6" s="1"/>
  <c r="O393" i="6"/>
  <c r="N393" i="6"/>
  <c r="J393" i="6"/>
  <c r="F393" i="6"/>
  <c r="G393" i="6" s="1"/>
  <c r="H393" i="6" s="1"/>
  <c r="I393" i="6" s="1"/>
  <c r="E393" i="6"/>
  <c r="D393" i="6"/>
  <c r="T392" i="6"/>
  <c r="V392" i="6" s="1"/>
  <c r="Q392" i="6"/>
  <c r="P392" i="6"/>
  <c r="R392" i="6" s="1"/>
  <c r="O392" i="6"/>
  <c r="N392" i="6"/>
  <c r="J392" i="6"/>
  <c r="G392" i="6"/>
  <c r="H392" i="6" s="1"/>
  <c r="I392" i="6" s="1"/>
  <c r="F392" i="6"/>
  <c r="E392" i="6"/>
  <c r="D392" i="6"/>
  <c r="T391" i="6"/>
  <c r="V391" i="6" s="1"/>
  <c r="R391" i="6"/>
  <c r="Q391" i="6"/>
  <c r="P391" i="6"/>
  <c r="O391" i="6"/>
  <c r="N391" i="6"/>
  <c r="J391" i="6"/>
  <c r="F391" i="6"/>
  <c r="G391" i="6" s="1"/>
  <c r="E391" i="6"/>
  <c r="H391" i="6" s="1"/>
  <c r="I391" i="6" s="1"/>
  <c r="D391" i="6"/>
  <c r="T390" i="6"/>
  <c r="V390" i="6" s="1"/>
  <c r="Q390" i="6"/>
  <c r="P390" i="6"/>
  <c r="R390" i="6" s="1"/>
  <c r="O390" i="6"/>
  <c r="N390" i="6"/>
  <c r="J390" i="6"/>
  <c r="G390" i="6"/>
  <c r="H390" i="6" s="1"/>
  <c r="I390" i="6" s="1"/>
  <c r="F390" i="6"/>
  <c r="E390" i="6"/>
  <c r="D390" i="6"/>
  <c r="T389" i="6"/>
  <c r="V389" i="6" s="1"/>
  <c r="R389" i="6"/>
  <c r="Q389" i="6"/>
  <c r="P389" i="6"/>
  <c r="O389" i="6"/>
  <c r="N389" i="6"/>
  <c r="J389" i="6"/>
  <c r="F389" i="6"/>
  <c r="G389" i="6" s="1"/>
  <c r="E389" i="6"/>
  <c r="D389" i="6"/>
  <c r="V388" i="6"/>
  <c r="T388" i="6"/>
  <c r="Q388" i="6"/>
  <c r="P388" i="6"/>
  <c r="R388" i="6" s="1"/>
  <c r="O388" i="6"/>
  <c r="N388" i="6"/>
  <c r="J388" i="6"/>
  <c r="G388" i="6"/>
  <c r="H388" i="6" s="1"/>
  <c r="I388" i="6" s="1"/>
  <c r="F388" i="6"/>
  <c r="E388" i="6"/>
  <c r="D388" i="6"/>
  <c r="T387" i="6"/>
  <c r="S387" i="6"/>
  <c r="S388" i="6" s="1"/>
  <c r="S389" i="6" s="1"/>
  <c r="S390" i="6" s="1"/>
  <c r="S391" i="6" s="1"/>
  <c r="S392" i="6" s="1"/>
  <c r="S393" i="6" s="1"/>
  <c r="S394" i="6" s="1"/>
  <c r="S395" i="6" s="1"/>
  <c r="S396" i="6" s="1"/>
  <c r="S397" i="6" s="1"/>
  <c r="R387" i="6"/>
  <c r="Q387" i="6"/>
  <c r="P387" i="6"/>
  <c r="O387" i="6"/>
  <c r="N387" i="6"/>
  <c r="J387" i="6"/>
  <c r="F387" i="6"/>
  <c r="G387" i="6" s="1"/>
  <c r="E387" i="6"/>
  <c r="D387" i="6"/>
  <c r="X386" i="6"/>
  <c r="X385" i="6" s="1"/>
  <c r="V386" i="6"/>
  <c r="T386" i="6"/>
  <c r="Q386" i="6"/>
  <c r="P386" i="6"/>
  <c r="R386" i="6" s="1"/>
  <c r="O386" i="6"/>
  <c r="N386" i="6"/>
  <c r="L386" i="6"/>
  <c r="J386" i="6"/>
  <c r="H386" i="6"/>
  <c r="I386" i="6" s="1"/>
  <c r="G386" i="6"/>
  <c r="F386" i="6"/>
  <c r="E386" i="6"/>
  <c r="D386" i="6"/>
  <c r="T385" i="6"/>
  <c r="V385" i="6" s="1"/>
  <c r="Q385" i="6"/>
  <c r="P385" i="6"/>
  <c r="R385" i="6" s="1"/>
  <c r="O385" i="6"/>
  <c r="N385" i="6"/>
  <c r="J385" i="6"/>
  <c r="F385" i="6"/>
  <c r="E385" i="6"/>
  <c r="X384" i="6"/>
  <c r="X383" i="6" s="1"/>
  <c r="X382" i="6" s="1"/>
  <c r="X381" i="6" s="1"/>
  <c r="X380" i="6" s="1"/>
  <c r="X379" i="6" s="1"/>
  <c r="X378" i="6" s="1"/>
  <c r="X377" i="6" s="1"/>
  <c r="V384" i="6"/>
  <c r="T384" i="6"/>
  <c r="Q384" i="6"/>
  <c r="P384" i="6"/>
  <c r="R384" i="6" s="1"/>
  <c r="O384" i="6"/>
  <c r="N384" i="6"/>
  <c r="J384" i="6"/>
  <c r="G384" i="6"/>
  <c r="F384" i="6"/>
  <c r="E384" i="6"/>
  <c r="H384" i="6" s="1"/>
  <c r="I384" i="6" s="1"/>
  <c r="T383" i="6"/>
  <c r="V383" i="6" s="1"/>
  <c r="R383" i="6"/>
  <c r="Q383" i="6"/>
  <c r="P383" i="6"/>
  <c r="O383" i="6"/>
  <c r="N383" i="6"/>
  <c r="J383" i="6"/>
  <c r="F383" i="6"/>
  <c r="E383" i="6"/>
  <c r="V382" i="6"/>
  <c r="T382" i="6"/>
  <c r="Q382" i="6"/>
  <c r="R382" i="6" s="1"/>
  <c r="P382" i="6"/>
  <c r="O382" i="6"/>
  <c r="N382" i="6"/>
  <c r="J382" i="6"/>
  <c r="F382" i="6"/>
  <c r="E382" i="6"/>
  <c r="T381" i="6"/>
  <c r="V381" i="6" s="1"/>
  <c r="Q381" i="6"/>
  <c r="P381" i="6"/>
  <c r="R381" i="6" s="1"/>
  <c r="O381" i="6"/>
  <c r="N381" i="6"/>
  <c r="J381" i="6"/>
  <c r="H381" i="6"/>
  <c r="I381" i="6" s="1"/>
  <c r="G381" i="6"/>
  <c r="F381" i="6"/>
  <c r="E381" i="6"/>
  <c r="T380" i="6"/>
  <c r="V380" i="6" s="1"/>
  <c r="R380" i="6"/>
  <c r="Q380" i="6"/>
  <c r="P380" i="6"/>
  <c r="O380" i="6"/>
  <c r="N380" i="6"/>
  <c r="J380" i="6"/>
  <c r="F380" i="6"/>
  <c r="E380" i="6"/>
  <c r="V379" i="6"/>
  <c r="T379" i="6"/>
  <c r="R379" i="6"/>
  <c r="Q379" i="6"/>
  <c r="P379" i="6"/>
  <c r="O379" i="6"/>
  <c r="N379" i="6"/>
  <c r="J379" i="6"/>
  <c r="F379" i="6"/>
  <c r="E379" i="6"/>
  <c r="T378" i="6"/>
  <c r="V378" i="6" s="1"/>
  <c r="R378" i="6"/>
  <c r="Q378" i="6"/>
  <c r="P378" i="6"/>
  <c r="O378" i="6"/>
  <c r="N378" i="6"/>
  <c r="J378" i="6"/>
  <c r="I378" i="6"/>
  <c r="H378" i="6"/>
  <c r="G378" i="6"/>
  <c r="F378" i="6"/>
  <c r="E378" i="6"/>
  <c r="T377" i="6"/>
  <c r="V377" i="6" s="1"/>
  <c r="Q377" i="6"/>
  <c r="P377" i="6"/>
  <c r="R377" i="6" s="1"/>
  <c r="O377" i="6"/>
  <c r="N377" i="6"/>
  <c r="J377" i="6"/>
  <c r="F377" i="6"/>
  <c r="E377" i="6"/>
  <c r="X376" i="6"/>
  <c r="V376" i="6"/>
  <c r="T376" i="6"/>
  <c r="U386" i="6" s="1"/>
  <c r="U385" i="6" s="1"/>
  <c r="U384" i="6" s="1"/>
  <c r="U383" i="6" s="1"/>
  <c r="U382" i="6" s="1"/>
  <c r="U381" i="6" s="1"/>
  <c r="U380" i="6" s="1"/>
  <c r="U379" i="6" s="1"/>
  <c r="U378" i="6" s="1"/>
  <c r="U377" i="6" s="1"/>
  <c r="U376" i="6" s="1"/>
  <c r="Q376" i="6"/>
  <c r="P376" i="6"/>
  <c r="R376" i="6" s="1"/>
  <c r="S376" i="6" s="1"/>
  <c r="O376" i="6"/>
  <c r="N376" i="6"/>
  <c r="W386" i="6" s="1"/>
  <c r="W385" i="6" s="1"/>
  <c r="W384" i="6" s="1"/>
  <c r="W383" i="6" s="1"/>
  <c r="W382" i="6" s="1"/>
  <c r="W381" i="6" s="1"/>
  <c r="W380" i="6" s="1"/>
  <c r="W379" i="6" s="1"/>
  <c r="W378" i="6" s="1"/>
  <c r="W377" i="6" s="1"/>
  <c r="W376" i="6" s="1"/>
  <c r="J376" i="6"/>
  <c r="G376" i="6"/>
  <c r="F376" i="6"/>
  <c r="E376" i="6"/>
  <c r="X375" i="6"/>
  <c r="V375" i="6"/>
  <c r="T375" i="6"/>
  <c r="R375" i="6"/>
  <c r="Q375" i="6"/>
  <c r="P375" i="6"/>
  <c r="O375" i="6"/>
  <c r="N375" i="6"/>
  <c r="W375" i="6" s="1"/>
  <c r="J375" i="6"/>
  <c r="F375" i="6"/>
  <c r="E375" i="6"/>
  <c r="D375" i="6"/>
  <c r="X374" i="6"/>
  <c r="W374" i="6"/>
  <c r="W373" i="6" s="1"/>
  <c r="W372" i="6" s="1"/>
  <c r="W371" i="6" s="1"/>
  <c r="W370" i="6" s="1"/>
  <c r="W369" i="6" s="1"/>
  <c r="W368" i="6" s="1"/>
  <c r="W367" i="6" s="1"/>
  <c r="V374" i="6"/>
  <c r="T374" i="6"/>
  <c r="R374" i="6"/>
  <c r="Q374" i="6"/>
  <c r="P374" i="6"/>
  <c r="O374" i="6"/>
  <c r="N374" i="6"/>
  <c r="J374" i="6"/>
  <c r="F374" i="6"/>
  <c r="E374" i="6"/>
  <c r="X373" i="6"/>
  <c r="V373" i="6"/>
  <c r="T373" i="6"/>
  <c r="R373" i="6"/>
  <c r="Q373" i="6"/>
  <c r="P373" i="6"/>
  <c r="O373" i="6"/>
  <c r="N373" i="6"/>
  <c r="J373" i="6"/>
  <c r="I373" i="6"/>
  <c r="H373" i="6"/>
  <c r="G373" i="6"/>
  <c r="F373" i="6"/>
  <c r="E373" i="6"/>
  <c r="X372" i="6"/>
  <c r="T372" i="6"/>
  <c r="V372" i="6" s="1"/>
  <c r="Q372" i="6"/>
  <c r="P372" i="6"/>
  <c r="R372" i="6" s="1"/>
  <c r="O372" i="6"/>
  <c r="N372" i="6"/>
  <c r="J372" i="6"/>
  <c r="F372" i="6"/>
  <c r="E372" i="6"/>
  <c r="X371" i="6"/>
  <c r="X370" i="6" s="1"/>
  <c r="X369" i="6" s="1"/>
  <c r="X368" i="6" s="1"/>
  <c r="X367" i="6" s="1"/>
  <c r="X366" i="6" s="1"/>
  <c r="X365" i="6" s="1"/>
  <c r="V371" i="6"/>
  <c r="T371" i="6"/>
  <c r="Q371" i="6"/>
  <c r="P371" i="6"/>
  <c r="R371" i="6" s="1"/>
  <c r="O371" i="6"/>
  <c r="N371" i="6"/>
  <c r="J371" i="6"/>
  <c r="G371" i="6"/>
  <c r="F371" i="6"/>
  <c r="E371" i="6"/>
  <c r="H371" i="6" s="1"/>
  <c r="I371" i="6" s="1"/>
  <c r="T370" i="6"/>
  <c r="V370" i="6" s="1"/>
  <c r="R370" i="6"/>
  <c r="Q370" i="6"/>
  <c r="P370" i="6"/>
  <c r="O370" i="6"/>
  <c r="N370" i="6"/>
  <c r="J370" i="6"/>
  <c r="F370" i="6"/>
  <c r="E370" i="6"/>
  <c r="G370" i="6" s="1"/>
  <c r="H370" i="6" s="1"/>
  <c r="I370" i="6" s="1"/>
  <c r="V369" i="6"/>
  <c r="T369" i="6"/>
  <c r="Q369" i="6"/>
  <c r="R369" i="6" s="1"/>
  <c r="P369" i="6"/>
  <c r="O369" i="6"/>
  <c r="N369" i="6"/>
  <c r="J369" i="6"/>
  <c r="F369" i="6"/>
  <c r="E369" i="6"/>
  <c r="T368" i="6"/>
  <c r="V368" i="6" s="1"/>
  <c r="Q368" i="6"/>
  <c r="P368" i="6"/>
  <c r="R368" i="6" s="1"/>
  <c r="O368" i="6"/>
  <c r="N368" i="6"/>
  <c r="J368" i="6"/>
  <c r="F368" i="6"/>
  <c r="G368" i="6" s="1"/>
  <c r="H368" i="6" s="1"/>
  <c r="I368" i="6" s="1"/>
  <c r="E368" i="6"/>
  <c r="T367" i="6"/>
  <c r="V367" i="6" s="1"/>
  <c r="R367" i="6"/>
  <c r="Q367" i="6"/>
  <c r="P367" i="6"/>
  <c r="O367" i="6"/>
  <c r="N367" i="6"/>
  <c r="J367" i="6"/>
  <c r="F367" i="6"/>
  <c r="G367" i="6" s="1"/>
  <c r="E367" i="6"/>
  <c r="H367" i="6" s="1"/>
  <c r="I367" i="6" s="1"/>
  <c r="W366" i="6"/>
  <c r="W365" i="6" s="1"/>
  <c r="V366" i="6"/>
  <c r="T366" i="6"/>
  <c r="R366" i="6"/>
  <c r="Q366" i="6"/>
  <c r="P366" i="6"/>
  <c r="O366" i="6"/>
  <c r="N366" i="6"/>
  <c r="J366" i="6"/>
  <c r="F366" i="6"/>
  <c r="E366" i="6"/>
  <c r="V365" i="6"/>
  <c r="T365" i="6"/>
  <c r="U375" i="6" s="1"/>
  <c r="U374" i="6" s="1"/>
  <c r="U373" i="6" s="1"/>
  <c r="U372" i="6" s="1"/>
  <c r="U371" i="6" s="1"/>
  <c r="U370" i="6" s="1"/>
  <c r="U369" i="6" s="1"/>
  <c r="U368" i="6" s="1"/>
  <c r="U367" i="6" s="1"/>
  <c r="U366" i="6" s="1"/>
  <c r="U365" i="6" s="1"/>
  <c r="Q365" i="6"/>
  <c r="R365" i="6" s="1"/>
  <c r="S365" i="6" s="1"/>
  <c r="S366" i="6" s="1"/>
  <c r="S367" i="6" s="1"/>
  <c r="S368" i="6" s="1"/>
  <c r="S369" i="6" s="1"/>
  <c r="S370" i="6" s="1"/>
  <c r="S371" i="6" s="1"/>
  <c r="S372" i="6" s="1"/>
  <c r="S373" i="6" s="1"/>
  <c r="S374" i="6" s="1"/>
  <c r="S375" i="6" s="1"/>
  <c r="P365" i="6"/>
  <c r="O365" i="6"/>
  <c r="N365" i="6"/>
  <c r="J365" i="6"/>
  <c r="G365" i="6"/>
  <c r="H365" i="6" s="1"/>
  <c r="I365" i="6" s="1"/>
  <c r="F365" i="6"/>
  <c r="E365" i="6"/>
  <c r="X364" i="6"/>
  <c r="V364" i="6"/>
  <c r="T364" i="6"/>
  <c r="Q364" i="6"/>
  <c r="P364" i="6"/>
  <c r="R364" i="6" s="1"/>
  <c r="O364" i="6"/>
  <c r="N364" i="6"/>
  <c r="L364" i="6"/>
  <c r="J364" i="6"/>
  <c r="F364" i="6"/>
  <c r="E364" i="6"/>
  <c r="X363" i="6"/>
  <c r="X362" i="6" s="1"/>
  <c r="X361" i="6" s="1"/>
  <c r="X360" i="6" s="1"/>
  <c r="X359" i="6" s="1"/>
  <c r="X358" i="6" s="1"/>
  <c r="X357" i="6" s="1"/>
  <c r="X356" i="6" s="1"/>
  <c r="X355" i="6" s="1"/>
  <c r="X354" i="6" s="1"/>
  <c r="V363" i="6"/>
  <c r="T363" i="6"/>
  <c r="Q363" i="6"/>
  <c r="R363" i="6" s="1"/>
  <c r="P363" i="6"/>
  <c r="O363" i="6"/>
  <c r="N363" i="6"/>
  <c r="J363" i="6"/>
  <c r="G363" i="6"/>
  <c r="F363" i="6"/>
  <c r="E363" i="6"/>
  <c r="T362" i="6"/>
  <c r="V362" i="6" s="1"/>
  <c r="R362" i="6"/>
  <c r="Q362" i="6"/>
  <c r="P362" i="6"/>
  <c r="O362" i="6"/>
  <c r="N362" i="6"/>
  <c r="J362" i="6"/>
  <c r="F362" i="6"/>
  <c r="E362" i="6"/>
  <c r="V361" i="6"/>
  <c r="T361" i="6"/>
  <c r="R361" i="6"/>
  <c r="Q361" i="6"/>
  <c r="P361" i="6"/>
  <c r="O361" i="6"/>
  <c r="N361" i="6"/>
  <c r="J361" i="6"/>
  <c r="F361" i="6"/>
  <c r="E361" i="6"/>
  <c r="G361" i="6" s="1"/>
  <c r="H361" i="6" s="1"/>
  <c r="I361" i="6" s="1"/>
  <c r="V360" i="6"/>
  <c r="T360" i="6"/>
  <c r="R360" i="6"/>
  <c r="Q360" i="6"/>
  <c r="P360" i="6"/>
  <c r="O360" i="6"/>
  <c r="N360" i="6"/>
  <c r="J360" i="6"/>
  <c r="F360" i="6"/>
  <c r="E360" i="6"/>
  <c r="G360" i="6" s="1"/>
  <c r="V359" i="6"/>
  <c r="T359" i="6"/>
  <c r="Q359" i="6"/>
  <c r="P359" i="6"/>
  <c r="R359" i="6" s="1"/>
  <c r="O359" i="6"/>
  <c r="N359" i="6"/>
  <c r="J359" i="6"/>
  <c r="F359" i="6"/>
  <c r="E359" i="6"/>
  <c r="T358" i="6"/>
  <c r="V358" i="6" s="1"/>
  <c r="R358" i="6"/>
  <c r="Q358" i="6"/>
  <c r="P358" i="6"/>
  <c r="O358" i="6"/>
  <c r="N358" i="6"/>
  <c r="J358" i="6"/>
  <c r="F358" i="6"/>
  <c r="E358" i="6"/>
  <c r="V357" i="6"/>
  <c r="T357" i="6"/>
  <c r="R357" i="6"/>
  <c r="Q357" i="6"/>
  <c r="P357" i="6"/>
  <c r="O357" i="6"/>
  <c r="N357" i="6"/>
  <c r="J357" i="6"/>
  <c r="H357" i="6"/>
  <c r="I357" i="6" s="1"/>
  <c r="G357" i="6"/>
  <c r="F357" i="6"/>
  <c r="E357" i="6"/>
  <c r="T356" i="6"/>
  <c r="V356" i="6" s="1"/>
  <c r="Q356" i="6"/>
  <c r="R356" i="6" s="1"/>
  <c r="P356" i="6"/>
  <c r="O356" i="6"/>
  <c r="N356" i="6"/>
  <c r="J356" i="6"/>
  <c r="F356" i="6"/>
  <c r="E356" i="6"/>
  <c r="V355" i="6"/>
  <c r="T355" i="6"/>
  <c r="Q355" i="6"/>
  <c r="P355" i="6"/>
  <c r="R355" i="6" s="1"/>
  <c r="O355" i="6"/>
  <c r="N355" i="6"/>
  <c r="J355" i="6"/>
  <c r="F355" i="6"/>
  <c r="E355" i="6"/>
  <c r="V354" i="6"/>
  <c r="T354" i="6"/>
  <c r="Q354" i="6"/>
  <c r="R354" i="6" s="1"/>
  <c r="S354" i="6" s="1"/>
  <c r="P354" i="6"/>
  <c r="O354" i="6"/>
  <c r="N354" i="6"/>
  <c r="J354" i="6"/>
  <c r="F354" i="6"/>
  <c r="E354" i="6"/>
  <c r="D354" i="6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X353" i="6"/>
  <c r="X352" i="6" s="1"/>
  <c r="X351" i="6" s="1"/>
  <c r="X350" i="6" s="1"/>
  <c r="X349" i="6" s="1"/>
  <c r="X348" i="6" s="1"/>
  <c r="X347" i="6" s="1"/>
  <c r="X346" i="6" s="1"/>
  <c r="X345" i="6" s="1"/>
  <c r="X344" i="6" s="1"/>
  <c r="X343" i="6" s="1"/>
  <c r="V353" i="6"/>
  <c r="T353" i="6"/>
  <c r="Q353" i="6"/>
  <c r="P353" i="6"/>
  <c r="R353" i="6" s="1"/>
  <c r="O353" i="6"/>
  <c r="N353" i="6"/>
  <c r="L353" i="6"/>
  <c r="J353" i="6"/>
  <c r="H353" i="6"/>
  <c r="I353" i="6" s="1"/>
  <c r="F353" i="6"/>
  <c r="E353" i="6"/>
  <c r="G353" i="6" s="1"/>
  <c r="D353" i="6"/>
  <c r="V352" i="6"/>
  <c r="T352" i="6"/>
  <c r="R352" i="6"/>
  <c r="Q352" i="6"/>
  <c r="P352" i="6"/>
  <c r="O352" i="6"/>
  <c r="N352" i="6"/>
  <c r="J352" i="6"/>
  <c r="F352" i="6"/>
  <c r="E352" i="6"/>
  <c r="V351" i="6"/>
  <c r="T351" i="6"/>
  <c r="Q351" i="6"/>
  <c r="P351" i="6"/>
  <c r="R351" i="6" s="1"/>
  <c r="O351" i="6"/>
  <c r="N351" i="6"/>
  <c r="J351" i="6"/>
  <c r="F351" i="6"/>
  <c r="E351" i="6"/>
  <c r="V350" i="6"/>
  <c r="T350" i="6"/>
  <c r="Q350" i="6"/>
  <c r="P350" i="6"/>
  <c r="R350" i="6" s="1"/>
  <c r="O350" i="6"/>
  <c r="N350" i="6"/>
  <c r="J350" i="6"/>
  <c r="F350" i="6"/>
  <c r="E350" i="6"/>
  <c r="G350" i="6" s="1"/>
  <c r="H350" i="6" s="1"/>
  <c r="I350" i="6" s="1"/>
  <c r="T349" i="6"/>
  <c r="V349" i="6" s="1"/>
  <c r="Q349" i="6"/>
  <c r="P349" i="6"/>
  <c r="O349" i="6"/>
  <c r="N349" i="6"/>
  <c r="J349" i="6"/>
  <c r="G349" i="6"/>
  <c r="F349" i="6"/>
  <c r="E349" i="6"/>
  <c r="T348" i="6"/>
  <c r="V348" i="6" s="1"/>
  <c r="R348" i="6"/>
  <c r="Q348" i="6"/>
  <c r="P348" i="6"/>
  <c r="O348" i="6"/>
  <c r="N348" i="6"/>
  <c r="J348" i="6"/>
  <c r="F348" i="6"/>
  <c r="G348" i="6" s="1"/>
  <c r="H348" i="6" s="1"/>
  <c r="I348" i="6" s="1"/>
  <c r="E348" i="6"/>
  <c r="T347" i="6"/>
  <c r="V347" i="6" s="1"/>
  <c r="Q347" i="6"/>
  <c r="R347" i="6" s="1"/>
  <c r="P347" i="6"/>
  <c r="O347" i="6"/>
  <c r="N347" i="6"/>
  <c r="J347" i="6"/>
  <c r="F347" i="6"/>
  <c r="E347" i="6"/>
  <c r="G347" i="6" s="1"/>
  <c r="H347" i="6" s="1"/>
  <c r="I347" i="6" s="1"/>
  <c r="V346" i="6"/>
  <c r="T346" i="6"/>
  <c r="Q346" i="6"/>
  <c r="P346" i="6"/>
  <c r="R346" i="6" s="1"/>
  <c r="O346" i="6"/>
  <c r="N346" i="6"/>
  <c r="J346" i="6"/>
  <c r="F346" i="6"/>
  <c r="E346" i="6"/>
  <c r="T345" i="6"/>
  <c r="V345" i="6" s="1"/>
  <c r="Q345" i="6"/>
  <c r="P345" i="6"/>
  <c r="R345" i="6" s="1"/>
  <c r="O345" i="6"/>
  <c r="N345" i="6"/>
  <c r="J345" i="6"/>
  <c r="H345" i="6"/>
  <c r="I345" i="6" s="1"/>
  <c r="F345" i="6"/>
  <c r="G345" i="6" s="1"/>
  <c r="E345" i="6"/>
  <c r="T344" i="6"/>
  <c r="V344" i="6" s="1"/>
  <c r="R344" i="6"/>
  <c r="Q344" i="6"/>
  <c r="P344" i="6"/>
  <c r="O344" i="6"/>
  <c r="N344" i="6"/>
  <c r="J344" i="6"/>
  <c r="F344" i="6"/>
  <c r="E344" i="6"/>
  <c r="V343" i="6"/>
  <c r="T343" i="6"/>
  <c r="U353" i="6" s="1"/>
  <c r="U352" i="6" s="1"/>
  <c r="U351" i="6" s="1"/>
  <c r="U350" i="6" s="1"/>
  <c r="U349" i="6" s="1"/>
  <c r="U348" i="6" s="1"/>
  <c r="U347" i="6" s="1"/>
  <c r="U346" i="6" s="1"/>
  <c r="U345" i="6" s="1"/>
  <c r="U344" i="6" s="1"/>
  <c r="U343" i="6" s="1"/>
  <c r="Q343" i="6"/>
  <c r="P343" i="6"/>
  <c r="R343" i="6" s="1"/>
  <c r="S343" i="6" s="1"/>
  <c r="S344" i="6" s="1"/>
  <c r="O343" i="6"/>
  <c r="N343" i="6"/>
  <c r="J343" i="6"/>
  <c r="F343" i="6"/>
  <c r="E343" i="6"/>
  <c r="G343" i="6" s="1"/>
  <c r="H343" i="6" s="1"/>
  <c r="I343" i="6" s="1"/>
  <c r="X342" i="6"/>
  <c r="X341" i="6" s="1"/>
  <c r="X340" i="6" s="1"/>
  <c r="X339" i="6" s="1"/>
  <c r="X338" i="6" s="1"/>
  <c r="X337" i="6" s="1"/>
  <c r="X336" i="6" s="1"/>
  <c r="X335" i="6" s="1"/>
  <c r="X334" i="6" s="1"/>
  <c r="X333" i="6" s="1"/>
  <c r="X332" i="6" s="1"/>
  <c r="V342" i="6"/>
  <c r="T342" i="6"/>
  <c r="R342" i="6"/>
  <c r="Q342" i="6"/>
  <c r="P342" i="6"/>
  <c r="O342" i="6"/>
  <c r="N342" i="6"/>
  <c r="L342" i="6"/>
  <c r="J342" i="6"/>
  <c r="F342" i="6"/>
  <c r="E342" i="6"/>
  <c r="G342" i="6" s="1"/>
  <c r="H342" i="6" s="1"/>
  <c r="I342" i="6" s="1"/>
  <c r="D342" i="6"/>
  <c r="V341" i="6"/>
  <c r="T341" i="6"/>
  <c r="Q341" i="6"/>
  <c r="P341" i="6"/>
  <c r="R341" i="6" s="1"/>
  <c r="O341" i="6"/>
  <c r="N341" i="6"/>
  <c r="J341" i="6"/>
  <c r="F341" i="6"/>
  <c r="E341" i="6"/>
  <c r="T340" i="6"/>
  <c r="V340" i="6" s="1"/>
  <c r="R340" i="6"/>
  <c r="Q340" i="6"/>
  <c r="P340" i="6"/>
  <c r="O340" i="6"/>
  <c r="N340" i="6"/>
  <c r="J340" i="6"/>
  <c r="I340" i="6"/>
  <c r="H340" i="6"/>
  <c r="G340" i="6"/>
  <c r="F340" i="6"/>
  <c r="E340" i="6"/>
  <c r="T339" i="6"/>
  <c r="V339" i="6" s="1"/>
  <c r="R339" i="6"/>
  <c r="Q339" i="6"/>
  <c r="P339" i="6"/>
  <c r="O339" i="6"/>
  <c r="N339" i="6"/>
  <c r="J339" i="6"/>
  <c r="F339" i="6"/>
  <c r="E339" i="6"/>
  <c r="V338" i="6"/>
  <c r="T338" i="6"/>
  <c r="Q338" i="6"/>
  <c r="P338" i="6"/>
  <c r="R338" i="6" s="1"/>
  <c r="O338" i="6"/>
  <c r="N338" i="6"/>
  <c r="J338" i="6"/>
  <c r="G338" i="6"/>
  <c r="F338" i="6"/>
  <c r="E338" i="6"/>
  <c r="H338" i="6" s="1"/>
  <c r="I338" i="6" s="1"/>
  <c r="T337" i="6"/>
  <c r="V337" i="6" s="1"/>
  <c r="R337" i="6"/>
  <c r="Q337" i="6"/>
  <c r="P337" i="6"/>
  <c r="O337" i="6"/>
  <c r="N337" i="6"/>
  <c r="J337" i="6"/>
  <c r="F337" i="6"/>
  <c r="E337" i="6"/>
  <c r="G337" i="6" s="1"/>
  <c r="H337" i="6" s="1"/>
  <c r="I337" i="6" s="1"/>
  <c r="V336" i="6"/>
  <c r="T336" i="6"/>
  <c r="Q336" i="6"/>
  <c r="P336" i="6"/>
  <c r="R336" i="6" s="1"/>
  <c r="O336" i="6"/>
  <c r="N336" i="6"/>
  <c r="J336" i="6"/>
  <c r="F336" i="6"/>
  <c r="E336" i="6"/>
  <c r="T335" i="6"/>
  <c r="V335" i="6" s="1"/>
  <c r="Q335" i="6"/>
  <c r="P335" i="6"/>
  <c r="O335" i="6"/>
  <c r="N335" i="6"/>
  <c r="J335" i="6"/>
  <c r="H335" i="6"/>
  <c r="I335" i="6" s="1"/>
  <c r="G335" i="6"/>
  <c r="F335" i="6"/>
  <c r="E335" i="6"/>
  <c r="T334" i="6"/>
  <c r="V334" i="6" s="1"/>
  <c r="R334" i="6"/>
  <c r="Q334" i="6"/>
  <c r="P334" i="6"/>
  <c r="O334" i="6"/>
  <c r="N334" i="6"/>
  <c r="J334" i="6"/>
  <c r="F334" i="6"/>
  <c r="E334" i="6"/>
  <c r="V333" i="6"/>
  <c r="T333" i="6"/>
  <c r="Q333" i="6"/>
  <c r="P333" i="6"/>
  <c r="R333" i="6" s="1"/>
  <c r="O333" i="6"/>
  <c r="N333" i="6"/>
  <c r="J333" i="6"/>
  <c r="F333" i="6"/>
  <c r="E333" i="6"/>
  <c r="G333" i="6" s="1"/>
  <c r="H333" i="6" s="1"/>
  <c r="I333" i="6" s="1"/>
  <c r="T332" i="6"/>
  <c r="V332" i="6" s="1"/>
  <c r="R332" i="6"/>
  <c r="S332" i="6" s="1"/>
  <c r="S333" i="6" s="1"/>
  <c r="S334" i="6" s="1"/>
  <c r="Q332" i="6"/>
  <c r="P332" i="6"/>
  <c r="O332" i="6"/>
  <c r="N332" i="6"/>
  <c r="W342" i="6" s="1"/>
  <c r="W341" i="6" s="1"/>
  <c r="W340" i="6" s="1"/>
  <c r="W339" i="6" s="1"/>
  <c r="W338" i="6" s="1"/>
  <c r="W337" i="6" s="1"/>
  <c r="W336" i="6" s="1"/>
  <c r="W335" i="6" s="1"/>
  <c r="W334" i="6" s="1"/>
  <c r="W333" i="6" s="1"/>
  <c r="W332" i="6" s="1"/>
  <c r="J332" i="6"/>
  <c r="I332" i="6"/>
  <c r="H332" i="6"/>
  <c r="G332" i="6"/>
  <c r="F332" i="6"/>
  <c r="E332" i="6"/>
  <c r="X331" i="6"/>
  <c r="W331" i="6"/>
  <c r="W330" i="6" s="1"/>
  <c r="W329" i="6" s="1"/>
  <c r="W328" i="6" s="1"/>
  <c r="W327" i="6" s="1"/>
  <c r="W326" i="6" s="1"/>
  <c r="W325" i="6" s="1"/>
  <c r="W324" i="6" s="1"/>
  <c r="W323" i="6" s="1"/>
  <c r="W322" i="6" s="1"/>
  <c r="W321" i="6" s="1"/>
  <c r="V331" i="6"/>
  <c r="U331" i="6"/>
  <c r="U330" i="6" s="1"/>
  <c r="U329" i="6" s="1"/>
  <c r="U328" i="6" s="1"/>
  <c r="U327" i="6" s="1"/>
  <c r="U326" i="6" s="1"/>
  <c r="U325" i="6" s="1"/>
  <c r="U324" i="6" s="1"/>
  <c r="U323" i="6" s="1"/>
  <c r="U322" i="6" s="1"/>
  <c r="U321" i="6" s="1"/>
  <c r="T331" i="6"/>
  <c r="R331" i="6"/>
  <c r="Q331" i="6"/>
  <c r="P331" i="6"/>
  <c r="O331" i="6"/>
  <c r="N331" i="6"/>
  <c r="L331" i="6"/>
  <c r="J331" i="6"/>
  <c r="F331" i="6"/>
  <c r="E331" i="6"/>
  <c r="D331" i="6"/>
  <c r="X330" i="6"/>
  <c r="X329" i="6" s="1"/>
  <c r="T330" i="6"/>
  <c r="V330" i="6" s="1"/>
  <c r="R330" i="6"/>
  <c r="Q330" i="6"/>
  <c r="P330" i="6"/>
  <c r="O330" i="6"/>
  <c r="N330" i="6"/>
  <c r="J330" i="6"/>
  <c r="I330" i="6"/>
  <c r="H330" i="6"/>
  <c r="G330" i="6"/>
  <c r="F330" i="6"/>
  <c r="E330" i="6"/>
  <c r="T329" i="6"/>
  <c r="V329" i="6" s="1"/>
  <c r="R329" i="6"/>
  <c r="Q329" i="6"/>
  <c r="P329" i="6"/>
  <c r="O329" i="6"/>
  <c r="N329" i="6"/>
  <c r="J329" i="6"/>
  <c r="F329" i="6"/>
  <c r="E329" i="6"/>
  <c r="X328" i="6"/>
  <c r="X327" i="6" s="1"/>
  <c r="X326" i="6" s="1"/>
  <c r="X325" i="6" s="1"/>
  <c r="X324" i="6" s="1"/>
  <c r="X323" i="6" s="1"/>
  <c r="X322" i="6" s="1"/>
  <c r="X321" i="6" s="1"/>
  <c r="V328" i="6"/>
  <c r="T328" i="6"/>
  <c r="Q328" i="6"/>
  <c r="P328" i="6"/>
  <c r="R328" i="6" s="1"/>
  <c r="O328" i="6"/>
  <c r="N328" i="6"/>
  <c r="J328" i="6"/>
  <c r="G328" i="6"/>
  <c r="F328" i="6"/>
  <c r="E328" i="6"/>
  <c r="H328" i="6" s="1"/>
  <c r="I328" i="6" s="1"/>
  <c r="T327" i="6"/>
  <c r="V327" i="6" s="1"/>
  <c r="R327" i="6"/>
  <c r="Q327" i="6"/>
  <c r="P327" i="6"/>
  <c r="O327" i="6"/>
  <c r="N327" i="6"/>
  <c r="J327" i="6"/>
  <c r="F327" i="6"/>
  <c r="E327" i="6"/>
  <c r="G327" i="6" s="1"/>
  <c r="H327" i="6" s="1"/>
  <c r="I327" i="6" s="1"/>
  <c r="V326" i="6"/>
  <c r="T326" i="6"/>
  <c r="Q326" i="6"/>
  <c r="P326" i="6"/>
  <c r="R326" i="6" s="1"/>
  <c r="O326" i="6"/>
  <c r="N326" i="6"/>
  <c r="J326" i="6"/>
  <c r="F326" i="6"/>
  <c r="E326" i="6"/>
  <c r="T325" i="6"/>
  <c r="V325" i="6" s="1"/>
  <c r="Q325" i="6"/>
  <c r="P325" i="6"/>
  <c r="O325" i="6"/>
  <c r="N325" i="6"/>
  <c r="J325" i="6"/>
  <c r="H325" i="6"/>
  <c r="I325" i="6" s="1"/>
  <c r="G325" i="6"/>
  <c r="F325" i="6"/>
  <c r="E325" i="6"/>
  <c r="T324" i="6"/>
  <c r="V324" i="6" s="1"/>
  <c r="R324" i="6"/>
  <c r="Q324" i="6"/>
  <c r="P324" i="6"/>
  <c r="O324" i="6"/>
  <c r="N324" i="6"/>
  <c r="J324" i="6"/>
  <c r="F324" i="6"/>
  <c r="E324" i="6"/>
  <c r="V323" i="6"/>
  <c r="T323" i="6"/>
  <c r="Q323" i="6"/>
  <c r="P323" i="6"/>
  <c r="R323" i="6" s="1"/>
  <c r="O323" i="6"/>
  <c r="N323" i="6"/>
  <c r="J323" i="6"/>
  <c r="F323" i="6"/>
  <c r="E323" i="6"/>
  <c r="G323" i="6" s="1"/>
  <c r="H323" i="6" s="1"/>
  <c r="I323" i="6" s="1"/>
  <c r="T322" i="6"/>
  <c r="V322" i="6" s="1"/>
  <c r="R322" i="6"/>
  <c r="Q322" i="6"/>
  <c r="P322" i="6"/>
  <c r="O322" i="6"/>
  <c r="N322" i="6"/>
  <c r="J322" i="6"/>
  <c r="I322" i="6"/>
  <c r="H322" i="6"/>
  <c r="G322" i="6"/>
  <c r="F322" i="6"/>
  <c r="E322" i="6"/>
  <c r="T321" i="6"/>
  <c r="V321" i="6" s="1"/>
  <c r="S321" i="6"/>
  <c r="R321" i="6"/>
  <c r="Q321" i="6"/>
  <c r="P321" i="6"/>
  <c r="O321" i="6"/>
  <c r="N321" i="6"/>
  <c r="J321" i="6"/>
  <c r="F321" i="6"/>
  <c r="E321" i="6"/>
  <c r="X320" i="6"/>
  <c r="X319" i="6" s="1"/>
  <c r="V320" i="6"/>
  <c r="T320" i="6"/>
  <c r="Q320" i="6"/>
  <c r="P320" i="6"/>
  <c r="R320" i="6" s="1"/>
  <c r="O320" i="6"/>
  <c r="N320" i="6"/>
  <c r="L320" i="6"/>
  <c r="J320" i="6"/>
  <c r="H320" i="6"/>
  <c r="I320" i="6" s="1"/>
  <c r="G320" i="6"/>
  <c r="F320" i="6"/>
  <c r="E320" i="6"/>
  <c r="D320" i="6"/>
  <c r="T319" i="6"/>
  <c r="V319" i="6" s="1"/>
  <c r="R319" i="6"/>
  <c r="Q319" i="6"/>
  <c r="P319" i="6"/>
  <c r="O319" i="6"/>
  <c r="N319" i="6"/>
  <c r="J319" i="6"/>
  <c r="F319" i="6"/>
  <c r="E319" i="6"/>
  <c r="X318" i="6"/>
  <c r="X317" i="6" s="1"/>
  <c r="X316" i="6" s="1"/>
  <c r="X315" i="6" s="1"/>
  <c r="X314" i="6" s="1"/>
  <c r="X313" i="6" s="1"/>
  <c r="X312" i="6" s="1"/>
  <c r="X311" i="6" s="1"/>
  <c r="V318" i="6"/>
  <c r="T318" i="6"/>
  <c r="Q318" i="6"/>
  <c r="P318" i="6"/>
  <c r="R318" i="6" s="1"/>
  <c r="O318" i="6"/>
  <c r="N318" i="6"/>
  <c r="J318" i="6"/>
  <c r="G318" i="6"/>
  <c r="F318" i="6"/>
  <c r="E318" i="6"/>
  <c r="T317" i="6"/>
  <c r="V317" i="6" s="1"/>
  <c r="R317" i="6"/>
  <c r="Q317" i="6"/>
  <c r="P317" i="6"/>
  <c r="O317" i="6"/>
  <c r="N317" i="6"/>
  <c r="J317" i="6"/>
  <c r="I317" i="6"/>
  <c r="H317" i="6"/>
  <c r="G317" i="6"/>
  <c r="F317" i="6"/>
  <c r="E317" i="6"/>
  <c r="V316" i="6"/>
  <c r="T316" i="6"/>
  <c r="Q316" i="6"/>
  <c r="P316" i="6"/>
  <c r="R316" i="6" s="1"/>
  <c r="O316" i="6"/>
  <c r="N316" i="6"/>
  <c r="J316" i="6"/>
  <c r="F316" i="6"/>
  <c r="E316" i="6"/>
  <c r="V315" i="6"/>
  <c r="T315" i="6"/>
  <c r="Q315" i="6"/>
  <c r="P315" i="6"/>
  <c r="R315" i="6" s="1"/>
  <c r="O315" i="6"/>
  <c r="N315" i="6"/>
  <c r="J315" i="6"/>
  <c r="H315" i="6"/>
  <c r="I315" i="6" s="1"/>
  <c r="F315" i="6"/>
  <c r="G315" i="6" s="1"/>
  <c r="E315" i="6"/>
  <c r="T314" i="6"/>
  <c r="V314" i="6" s="1"/>
  <c r="R314" i="6"/>
  <c r="Q314" i="6"/>
  <c r="P314" i="6"/>
  <c r="O314" i="6"/>
  <c r="N314" i="6"/>
  <c r="J314" i="6"/>
  <c r="F314" i="6"/>
  <c r="E314" i="6"/>
  <c r="V313" i="6"/>
  <c r="T313" i="6"/>
  <c r="Q313" i="6"/>
  <c r="P313" i="6"/>
  <c r="R313" i="6" s="1"/>
  <c r="O313" i="6"/>
  <c r="N313" i="6"/>
  <c r="J313" i="6"/>
  <c r="F313" i="6"/>
  <c r="E313" i="6"/>
  <c r="G313" i="6" s="1"/>
  <c r="H313" i="6" s="1"/>
  <c r="I313" i="6" s="1"/>
  <c r="T312" i="6"/>
  <c r="V312" i="6" s="1"/>
  <c r="R312" i="6"/>
  <c r="Q312" i="6"/>
  <c r="P312" i="6"/>
  <c r="O312" i="6"/>
  <c r="N312" i="6"/>
  <c r="J312" i="6"/>
  <c r="I312" i="6"/>
  <c r="H312" i="6"/>
  <c r="G312" i="6"/>
  <c r="F312" i="6"/>
  <c r="E312" i="6"/>
  <c r="T311" i="6"/>
  <c r="V311" i="6" s="1"/>
  <c r="R311" i="6"/>
  <c r="Q311" i="6"/>
  <c r="P311" i="6"/>
  <c r="O311" i="6"/>
  <c r="N311" i="6"/>
  <c r="J311" i="6"/>
  <c r="F311" i="6"/>
  <c r="E311" i="6"/>
  <c r="X310" i="6"/>
  <c r="V310" i="6"/>
  <c r="T310" i="6"/>
  <c r="U320" i="6" s="1"/>
  <c r="U319" i="6" s="1"/>
  <c r="U318" i="6" s="1"/>
  <c r="U317" i="6" s="1"/>
  <c r="U316" i="6" s="1"/>
  <c r="U315" i="6" s="1"/>
  <c r="U314" i="6" s="1"/>
  <c r="U313" i="6" s="1"/>
  <c r="U312" i="6" s="1"/>
  <c r="U311" i="6" s="1"/>
  <c r="U310" i="6" s="1"/>
  <c r="Q310" i="6"/>
  <c r="P310" i="6"/>
  <c r="R310" i="6" s="1"/>
  <c r="S310" i="6" s="1"/>
  <c r="S311" i="6" s="1"/>
  <c r="O310" i="6"/>
  <c r="N310" i="6"/>
  <c r="W320" i="6" s="1"/>
  <c r="W319" i="6" s="1"/>
  <c r="W318" i="6" s="1"/>
  <c r="W317" i="6" s="1"/>
  <c r="W316" i="6" s="1"/>
  <c r="W315" i="6" s="1"/>
  <c r="W314" i="6" s="1"/>
  <c r="W313" i="6" s="1"/>
  <c r="W312" i="6" s="1"/>
  <c r="W311" i="6" s="1"/>
  <c r="W310" i="6" s="1"/>
  <c r="J310" i="6"/>
  <c r="G310" i="6"/>
  <c r="F310" i="6"/>
  <c r="E310" i="6"/>
  <c r="H310" i="6" s="1"/>
  <c r="I310" i="6" s="1"/>
  <c r="X309" i="6"/>
  <c r="V309" i="6"/>
  <c r="T309" i="6"/>
  <c r="R309" i="6"/>
  <c r="Q309" i="6"/>
  <c r="P309" i="6"/>
  <c r="O309" i="6"/>
  <c r="N309" i="6"/>
  <c r="W309" i="6" s="1"/>
  <c r="W308" i="6" s="1"/>
  <c r="W307" i="6" s="1"/>
  <c r="W306" i="6" s="1"/>
  <c r="W305" i="6" s="1"/>
  <c r="W304" i="6" s="1"/>
  <c r="W303" i="6" s="1"/>
  <c r="W302" i="6" s="1"/>
  <c r="W301" i="6" s="1"/>
  <c r="W300" i="6" s="1"/>
  <c r="W299" i="6" s="1"/>
  <c r="L309" i="6"/>
  <c r="J309" i="6"/>
  <c r="F309" i="6"/>
  <c r="E309" i="6"/>
  <c r="D309" i="6"/>
  <c r="X308" i="6"/>
  <c r="X307" i="6" s="1"/>
  <c r="X306" i="6" s="1"/>
  <c r="X305" i="6" s="1"/>
  <c r="X304" i="6" s="1"/>
  <c r="X303" i="6" s="1"/>
  <c r="X302" i="6" s="1"/>
  <c r="X301" i="6" s="1"/>
  <c r="V308" i="6"/>
  <c r="T308" i="6"/>
  <c r="Q308" i="6"/>
  <c r="P308" i="6"/>
  <c r="R308" i="6" s="1"/>
  <c r="O308" i="6"/>
  <c r="N308" i="6"/>
  <c r="J308" i="6"/>
  <c r="G308" i="6"/>
  <c r="F308" i="6"/>
  <c r="E308" i="6"/>
  <c r="T307" i="6"/>
  <c r="V307" i="6" s="1"/>
  <c r="Q307" i="6"/>
  <c r="R307" i="6" s="1"/>
  <c r="P307" i="6"/>
  <c r="O307" i="6"/>
  <c r="N307" i="6"/>
  <c r="J307" i="6"/>
  <c r="H307" i="6"/>
  <c r="I307" i="6" s="1"/>
  <c r="G307" i="6"/>
  <c r="F307" i="6"/>
  <c r="E307" i="6"/>
  <c r="V306" i="6"/>
  <c r="T306" i="6"/>
  <c r="Q306" i="6"/>
  <c r="P306" i="6"/>
  <c r="R306" i="6" s="1"/>
  <c r="O306" i="6"/>
  <c r="N306" i="6"/>
  <c r="J306" i="6"/>
  <c r="F306" i="6"/>
  <c r="E306" i="6"/>
  <c r="V305" i="6"/>
  <c r="T305" i="6"/>
  <c r="Q305" i="6"/>
  <c r="P305" i="6"/>
  <c r="O305" i="6"/>
  <c r="N305" i="6"/>
  <c r="J305" i="6"/>
  <c r="H305" i="6"/>
  <c r="I305" i="6" s="1"/>
  <c r="F305" i="6"/>
  <c r="G305" i="6" s="1"/>
  <c r="E305" i="6"/>
  <c r="T304" i="6"/>
  <c r="V304" i="6" s="1"/>
  <c r="R304" i="6"/>
  <c r="Q304" i="6"/>
  <c r="P304" i="6"/>
  <c r="O304" i="6"/>
  <c r="N304" i="6"/>
  <c r="J304" i="6"/>
  <c r="F304" i="6"/>
  <c r="E304" i="6"/>
  <c r="V303" i="6"/>
  <c r="T303" i="6"/>
  <c r="Q303" i="6"/>
  <c r="P303" i="6"/>
  <c r="R303" i="6" s="1"/>
  <c r="O303" i="6"/>
  <c r="N303" i="6"/>
  <c r="J303" i="6"/>
  <c r="F303" i="6"/>
  <c r="E303" i="6"/>
  <c r="G303" i="6" s="1"/>
  <c r="H303" i="6" s="1"/>
  <c r="I303" i="6" s="1"/>
  <c r="T302" i="6"/>
  <c r="V302" i="6" s="1"/>
  <c r="R302" i="6"/>
  <c r="Q302" i="6"/>
  <c r="P302" i="6"/>
  <c r="O302" i="6"/>
  <c r="N302" i="6"/>
  <c r="J302" i="6"/>
  <c r="I302" i="6"/>
  <c r="H302" i="6"/>
  <c r="G302" i="6"/>
  <c r="F302" i="6"/>
  <c r="E302" i="6"/>
  <c r="T301" i="6"/>
  <c r="R301" i="6"/>
  <c r="Q301" i="6"/>
  <c r="P301" i="6"/>
  <c r="O301" i="6"/>
  <c r="N301" i="6"/>
  <c r="J301" i="6"/>
  <c r="F301" i="6"/>
  <c r="E301" i="6"/>
  <c r="X300" i="6"/>
  <c r="X299" i="6" s="1"/>
  <c r="V300" i="6"/>
  <c r="T300" i="6"/>
  <c r="Q300" i="6"/>
  <c r="P300" i="6"/>
  <c r="R300" i="6" s="1"/>
  <c r="O300" i="6"/>
  <c r="N300" i="6"/>
  <c r="J300" i="6"/>
  <c r="G300" i="6"/>
  <c r="F300" i="6"/>
  <c r="E300" i="6"/>
  <c r="T299" i="6"/>
  <c r="V299" i="6" s="1"/>
  <c r="S299" i="6"/>
  <c r="S300" i="6" s="1"/>
  <c r="S301" i="6" s="1"/>
  <c r="Q299" i="6"/>
  <c r="R299" i="6" s="1"/>
  <c r="P299" i="6"/>
  <c r="O299" i="6"/>
  <c r="N299" i="6"/>
  <c r="J299" i="6"/>
  <c r="H299" i="6"/>
  <c r="I299" i="6" s="1"/>
  <c r="G299" i="6"/>
  <c r="F299" i="6"/>
  <c r="E299" i="6"/>
  <c r="X298" i="6"/>
  <c r="X297" i="6" s="1"/>
  <c r="X296" i="6" s="1"/>
  <c r="X295" i="6" s="1"/>
  <c r="X294" i="6" s="1"/>
  <c r="X293" i="6" s="1"/>
  <c r="X292" i="6" s="1"/>
  <c r="X291" i="6" s="1"/>
  <c r="V298" i="6"/>
  <c r="T298" i="6"/>
  <c r="Q298" i="6"/>
  <c r="P298" i="6"/>
  <c r="R298" i="6" s="1"/>
  <c r="O298" i="6"/>
  <c r="N298" i="6"/>
  <c r="W298" i="6" s="1"/>
  <c r="W297" i="6" s="1"/>
  <c r="W296" i="6" s="1"/>
  <c r="W295" i="6" s="1"/>
  <c r="W294" i="6" s="1"/>
  <c r="W293" i="6" s="1"/>
  <c r="W292" i="6" s="1"/>
  <c r="W291" i="6" s="1"/>
  <c r="W290" i="6" s="1"/>
  <c r="W289" i="6" s="1"/>
  <c r="W288" i="6" s="1"/>
  <c r="L298" i="6"/>
  <c r="J298" i="6"/>
  <c r="F298" i="6"/>
  <c r="E298" i="6"/>
  <c r="G298" i="6" s="1"/>
  <c r="H298" i="6" s="1"/>
  <c r="I298" i="6" s="1"/>
  <c r="D298" i="6"/>
  <c r="T297" i="6"/>
  <c r="V297" i="6" s="1"/>
  <c r="R297" i="6"/>
  <c r="Q297" i="6"/>
  <c r="P297" i="6"/>
  <c r="O297" i="6"/>
  <c r="N297" i="6"/>
  <c r="J297" i="6"/>
  <c r="I297" i="6"/>
  <c r="H297" i="6"/>
  <c r="G297" i="6"/>
  <c r="F297" i="6"/>
  <c r="E297" i="6"/>
  <c r="V296" i="6"/>
  <c r="T296" i="6"/>
  <c r="Q296" i="6"/>
  <c r="P296" i="6"/>
  <c r="R296" i="6" s="1"/>
  <c r="O296" i="6"/>
  <c r="N296" i="6"/>
  <c r="J296" i="6"/>
  <c r="F296" i="6"/>
  <c r="E296" i="6"/>
  <c r="V295" i="6"/>
  <c r="T295" i="6"/>
  <c r="Q295" i="6"/>
  <c r="P295" i="6"/>
  <c r="O295" i="6"/>
  <c r="N295" i="6"/>
  <c r="J295" i="6"/>
  <c r="H295" i="6"/>
  <c r="I295" i="6" s="1"/>
  <c r="G295" i="6"/>
  <c r="F295" i="6"/>
  <c r="E295" i="6"/>
  <c r="T294" i="6"/>
  <c r="V294" i="6" s="1"/>
  <c r="R294" i="6"/>
  <c r="Q294" i="6"/>
  <c r="P294" i="6"/>
  <c r="O294" i="6"/>
  <c r="N294" i="6"/>
  <c r="J294" i="6"/>
  <c r="F294" i="6"/>
  <c r="E294" i="6"/>
  <c r="V293" i="6"/>
  <c r="T293" i="6"/>
  <c r="Q293" i="6"/>
  <c r="P293" i="6"/>
  <c r="R293" i="6" s="1"/>
  <c r="O293" i="6"/>
  <c r="N293" i="6"/>
  <c r="J293" i="6"/>
  <c r="F293" i="6"/>
  <c r="E293" i="6"/>
  <c r="T292" i="6"/>
  <c r="V292" i="6" s="1"/>
  <c r="R292" i="6"/>
  <c r="Q292" i="6"/>
  <c r="P292" i="6"/>
  <c r="O292" i="6"/>
  <c r="N292" i="6"/>
  <c r="J292" i="6"/>
  <c r="I292" i="6"/>
  <c r="H292" i="6"/>
  <c r="G292" i="6"/>
  <c r="F292" i="6"/>
  <c r="E292" i="6"/>
  <c r="T291" i="6"/>
  <c r="V291" i="6" s="1"/>
  <c r="R291" i="6"/>
  <c r="Q291" i="6"/>
  <c r="P291" i="6"/>
  <c r="O291" i="6"/>
  <c r="N291" i="6"/>
  <c r="J291" i="6"/>
  <c r="F291" i="6"/>
  <c r="E291" i="6"/>
  <c r="X290" i="6"/>
  <c r="X289" i="6" s="1"/>
  <c r="X288" i="6" s="1"/>
  <c r="V290" i="6"/>
  <c r="T290" i="6"/>
  <c r="Q290" i="6"/>
  <c r="P290" i="6"/>
  <c r="R290" i="6" s="1"/>
  <c r="O290" i="6"/>
  <c r="N290" i="6"/>
  <c r="J290" i="6"/>
  <c r="G290" i="6"/>
  <c r="F290" i="6"/>
  <c r="E290" i="6"/>
  <c r="H290" i="6" s="1"/>
  <c r="I290" i="6" s="1"/>
  <c r="T289" i="6"/>
  <c r="V289" i="6" s="1"/>
  <c r="S289" i="6"/>
  <c r="S290" i="6" s="1"/>
  <c r="S291" i="6" s="1"/>
  <c r="R289" i="6"/>
  <c r="Q289" i="6"/>
  <c r="P289" i="6"/>
  <c r="O289" i="6"/>
  <c r="N289" i="6"/>
  <c r="J289" i="6"/>
  <c r="I289" i="6"/>
  <c r="H289" i="6"/>
  <c r="G289" i="6"/>
  <c r="F289" i="6"/>
  <c r="E289" i="6"/>
  <c r="V288" i="6"/>
  <c r="T288" i="6"/>
  <c r="U298" i="6" s="1"/>
  <c r="U297" i="6" s="1"/>
  <c r="U296" i="6" s="1"/>
  <c r="U295" i="6" s="1"/>
  <c r="U294" i="6" s="1"/>
  <c r="U293" i="6" s="1"/>
  <c r="U292" i="6" s="1"/>
  <c r="U291" i="6" s="1"/>
  <c r="U290" i="6" s="1"/>
  <c r="U289" i="6" s="1"/>
  <c r="U288" i="6" s="1"/>
  <c r="Q288" i="6"/>
  <c r="P288" i="6"/>
  <c r="R288" i="6" s="1"/>
  <c r="S288" i="6" s="1"/>
  <c r="O288" i="6"/>
  <c r="N288" i="6"/>
  <c r="J288" i="6"/>
  <c r="F288" i="6"/>
  <c r="E288" i="6"/>
  <c r="X287" i="6"/>
  <c r="V287" i="6"/>
  <c r="T287" i="6"/>
  <c r="Q287" i="6"/>
  <c r="P287" i="6"/>
  <c r="O287" i="6"/>
  <c r="N287" i="6"/>
  <c r="L287" i="6"/>
  <c r="J287" i="6"/>
  <c r="I287" i="6"/>
  <c r="H287" i="6"/>
  <c r="G287" i="6"/>
  <c r="F287" i="6"/>
  <c r="E287" i="6"/>
  <c r="D287" i="6"/>
  <c r="X286" i="6"/>
  <c r="X285" i="6" s="1"/>
  <c r="X284" i="6" s="1"/>
  <c r="X283" i="6" s="1"/>
  <c r="X282" i="6" s="1"/>
  <c r="X281" i="6" s="1"/>
  <c r="V286" i="6"/>
  <c r="T286" i="6"/>
  <c r="Q286" i="6"/>
  <c r="P286" i="6"/>
  <c r="R286" i="6" s="1"/>
  <c r="O286" i="6"/>
  <c r="N286" i="6"/>
  <c r="J286" i="6"/>
  <c r="F286" i="6"/>
  <c r="E286" i="6"/>
  <c r="V285" i="6"/>
  <c r="T285" i="6"/>
  <c r="Q285" i="6"/>
  <c r="P285" i="6"/>
  <c r="O285" i="6"/>
  <c r="N285" i="6"/>
  <c r="J285" i="6"/>
  <c r="H285" i="6"/>
  <c r="I285" i="6" s="1"/>
  <c r="G285" i="6"/>
  <c r="F285" i="6"/>
  <c r="E285" i="6"/>
  <c r="T284" i="6"/>
  <c r="V284" i="6" s="1"/>
  <c r="R284" i="6"/>
  <c r="Q284" i="6"/>
  <c r="P284" i="6"/>
  <c r="O284" i="6"/>
  <c r="N284" i="6"/>
  <c r="J284" i="6"/>
  <c r="F284" i="6"/>
  <c r="E284" i="6"/>
  <c r="V283" i="6"/>
  <c r="T283" i="6"/>
  <c r="Q283" i="6"/>
  <c r="P283" i="6"/>
  <c r="R283" i="6" s="1"/>
  <c r="O283" i="6"/>
  <c r="N283" i="6"/>
  <c r="J283" i="6"/>
  <c r="F283" i="6"/>
  <c r="E283" i="6"/>
  <c r="T282" i="6"/>
  <c r="V282" i="6" s="1"/>
  <c r="R282" i="6"/>
  <c r="Q282" i="6"/>
  <c r="P282" i="6"/>
  <c r="O282" i="6"/>
  <c r="N282" i="6"/>
  <c r="J282" i="6"/>
  <c r="I282" i="6"/>
  <c r="H282" i="6"/>
  <c r="G282" i="6"/>
  <c r="F282" i="6"/>
  <c r="E282" i="6"/>
  <c r="T281" i="6"/>
  <c r="V281" i="6" s="1"/>
  <c r="R281" i="6"/>
  <c r="Q281" i="6"/>
  <c r="P281" i="6"/>
  <c r="O281" i="6"/>
  <c r="N281" i="6"/>
  <c r="J281" i="6"/>
  <c r="F281" i="6"/>
  <c r="E281" i="6"/>
  <c r="X280" i="6"/>
  <c r="X279" i="6" s="1"/>
  <c r="X278" i="6" s="1"/>
  <c r="X277" i="6" s="1"/>
  <c r="V280" i="6"/>
  <c r="T280" i="6"/>
  <c r="Q280" i="6"/>
  <c r="P280" i="6"/>
  <c r="R280" i="6" s="1"/>
  <c r="O280" i="6"/>
  <c r="N280" i="6"/>
  <c r="J280" i="6"/>
  <c r="G280" i="6"/>
  <c r="F280" i="6"/>
  <c r="E280" i="6"/>
  <c r="H280" i="6" s="1"/>
  <c r="I280" i="6" s="1"/>
  <c r="T279" i="6"/>
  <c r="V279" i="6" s="1"/>
  <c r="R279" i="6"/>
  <c r="Q279" i="6"/>
  <c r="P279" i="6"/>
  <c r="O279" i="6"/>
  <c r="N279" i="6"/>
  <c r="J279" i="6"/>
  <c r="I279" i="6"/>
  <c r="H279" i="6"/>
  <c r="G279" i="6"/>
  <c r="F279" i="6"/>
  <c r="E279" i="6"/>
  <c r="V278" i="6"/>
  <c r="T278" i="6"/>
  <c r="Q278" i="6"/>
  <c r="P278" i="6"/>
  <c r="R278" i="6" s="1"/>
  <c r="O278" i="6"/>
  <c r="N278" i="6"/>
  <c r="J278" i="6"/>
  <c r="F278" i="6"/>
  <c r="E278" i="6"/>
  <c r="V277" i="6"/>
  <c r="T277" i="6"/>
  <c r="U287" i="6" s="1"/>
  <c r="U286" i="6" s="1"/>
  <c r="U285" i="6" s="1"/>
  <c r="U284" i="6" s="1"/>
  <c r="U283" i="6" s="1"/>
  <c r="U282" i="6" s="1"/>
  <c r="U281" i="6" s="1"/>
  <c r="U280" i="6" s="1"/>
  <c r="U279" i="6" s="1"/>
  <c r="U278" i="6" s="1"/>
  <c r="U277" i="6" s="1"/>
  <c r="Q277" i="6"/>
  <c r="P277" i="6"/>
  <c r="R277" i="6" s="1"/>
  <c r="S277" i="6" s="1"/>
  <c r="S278" i="6" s="1"/>
  <c r="S279" i="6" s="1"/>
  <c r="S280" i="6" s="1"/>
  <c r="S281" i="6" s="1"/>
  <c r="S282" i="6" s="1"/>
  <c r="S283" i="6" s="1"/>
  <c r="S284" i="6" s="1"/>
  <c r="O277" i="6"/>
  <c r="N277" i="6"/>
  <c r="W287" i="6" s="1"/>
  <c r="W286" i="6" s="1"/>
  <c r="W285" i="6" s="1"/>
  <c r="W284" i="6" s="1"/>
  <c r="W283" i="6" s="1"/>
  <c r="W282" i="6" s="1"/>
  <c r="W281" i="6" s="1"/>
  <c r="W280" i="6" s="1"/>
  <c r="W279" i="6" s="1"/>
  <c r="W278" i="6" s="1"/>
  <c r="W277" i="6" s="1"/>
  <c r="J277" i="6"/>
  <c r="H277" i="6"/>
  <c r="I277" i="6" s="1"/>
  <c r="G277" i="6"/>
  <c r="F277" i="6"/>
  <c r="E277" i="6"/>
  <c r="X276" i="6"/>
  <c r="V276" i="6"/>
  <c r="T276" i="6"/>
  <c r="R276" i="6"/>
  <c r="Q276" i="6"/>
  <c r="P276" i="6"/>
  <c r="O276" i="6"/>
  <c r="N276" i="6"/>
  <c r="L276" i="6"/>
  <c r="J276" i="6"/>
  <c r="F276" i="6"/>
  <c r="E276" i="6"/>
  <c r="D276" i="6"/>
  <c r="X275" i="6"/>
  <c r="X274" i="6" s="1"/>
  <c r="X273" i="6" s="1"/>
  <c r="X272" i="6" s="1"/>
  <c r="X271" i="6" s="1"/>
  <c r="V275" i="6"/>
  <c r="T275" i="6"/>
  <c r="Q275" i="6"/>
  <c r="P275" i="6"/>
  <c r="O275" i="6"/>
  <c r="N275" i="6"/>
  <c r="J275" i="6"/>
  <c r="H275" i="6"/>
  <c r="I275" i="6" s="1"/>
  <c r="F275" i="6"/>
  <c r="E275" i="6"/>
  <c r="G275" i="6" s="1"/>
  <c r="T274" i="6"/>
  <c r="V274" i="6" s="1"/>
  <c r="Q274" i="6"/>
  <c r="R274" i="6" s="1"/>
  <c r="P274" i="6"/>
  <c r="O274" i="6"/>
  <c r="N274" i="6"/>
  <c r="J274" i="6"/>
  <c r="F274" i="6"/>
  <c r="E274" i="6"/>
  <c r="T273" i="6"/>
  <c r="V273" i="6" s="1"/>
  <c r="Q273" i="6"/>
  <c r="P273" i="6"/>
  <c r="R273" i="6" s="1"/>
  <c r="O273" i="6"/>
  <c r="N273" i="6"/>
  <c r="J273" i="6"/>
  <c r="H273" i="6"/>
  <c r="I273" i="6" s="1"/>
  <c r="F273" i="6"/>
  <c r="E273" i="6"/>
  <c r="G273" i="6" s="1"/>
  <c r="T272" i="6"/>
  <c r="V272" i="6" s="1"/>
  <c r="R272" i="6"/>
  <c r="Q272" i="6"/>
  <c r="P272" i="6"/>
  <c r="O272" i="6"/>
  <c r="N272" i="6"/>
  <c r="J272" i="6"/>
  <c r="F272" i="6"/>
  <c r="G272" i="6" s="1"/>
  <c r="H272" i="6" s="1"/>
  <c r="I272" i="6" s="1"/>
  <c r="E272" i="6"/>
  <c r="T271" i="6"/>
  <c r="V271" i="6" s="1"/>
  <c r="R271" i="6"/>
  <c r="Q271" i="6"/>
  <c r="P271" i="6"/>
  <c r="O271" i="6"/>
  <c r="N271" i="6"/>
  <c r="J271" i="6"/>
  <c r="F271" i="6"/>
  <c r="E271" i="6"/>
  <c r="X270" i="6"/>
  <c r="X269" i="6" s="1"/>
  <c r="X268" i="6" s="1"/>
  <c r="X267" i="6" s="1"/>
  <c r="X266" i="6" s="1"/>
  <c r="V270" i="6"/>
  <c r="T270" i="6"/>
  <c r="R270" i="6"/>
  <c r="Q270" i="6"/>
  <c r="P270" i="6"/>
  <c r="O270" i="6"/>
  <c r="N270" i="6"/>
  <c r="J270" i="6"/>
  <c r="G270" i="6"/>
  <c r="F270" i="6"/>
  <c r="E270" i="6"/>
  <c r="H270" i="6" s="1"/>
  <c r="I270" i="6" s="1"/>
  <c r="T269" i="6"/>
  <c r="V269" i="6" s="1"/>
  <c r="Q269" i="6"/>
  <c r="R269" i="6" s="1"/>
  <c r="P269" i="6"/>
  <c r="O269" i="6"/>
  <c r="N269" i="6"/>
  <c r="J269" i="6"/>
  <c r="H269" i="6"/>
  <c r="I269" i="6" s="1"/>
  <c r="G269" i="6"/>
  <c r="F269" i="6"/>
  <c r="E269" i="6"/>
  <c r="T268" i="6"/>
  <c r="V268" i="6" s="1"/>
  <c r="Q268" i="6"/>
  <c r="P268" i="6"/>
  <c r="R268" i="6" s="1"/>
  <c r="O268" i="6"/>
  <c r="N268" i="6"/>
  <c r="J268" i="6"/>
  <c r="F268" i="6"/>
  <c r="E268" i="6"/>
  <c r="G268" i="6" s="1"/>
  <c r="V267" i="6"/>
  <c r="T267" i="6"/>
  <c r="Q267" i="6"/>
  <c r="P267" i="6"/>
  <c r="O267" i="6"/>
  <c r="N267" i="6"/>
  <c r="J267" i="6"/>
  <c r="F267" i="6"/>
  <c r="E267" i="6"/>
  <c r="T266" i="6"/>
  <c r="R266" i="6"/>
  <c r="S266" i="6" s="1"/>
  <c r="Q266" i="6"/>
  <c r="P266" i="6"/>
  <c r="O266" i="6"/>
  <c r="N266" i="6"/>
  <c r="J266" i="6"/>
  <c r="H266" i="6"/>
  <c r="I266" i="6" s="1"/>
  <c r="F266" i="6"/>
  <c r="E266" i="6"/>
  <c r="G266" i="6" s="1"/>
  <c r="X265" i="6"/>
  <c r="X264" i="6" s="1"/>
  <c r="X263" i="6" s="1"/>
  <c r="V265" i="6"/>
  <c r="T265" i="6"/>
  <c r="Q265" i="6"/>
  <c r="P265" i="6"/>
  <c r="O265" i="6"/>
  <c r="N265" i="6"/>
  <c r="L265" i="6"/>
  <c r="J265" i="6"/>
  <c r="G265" i="6"/>
  <c r="F265" i="6"/>
  <c r="E265" i="6"/>
  <c r="D265" i="6"/>
  <c r="V264" i="6"/>
  <c r="T264" i="6"/>
  <c r="Q264" i="6"/>
  <c r="R264" i="6" s="1"/>
  <c r="P264" i="6"/>
  <c r="O264" i="6"/>
  <c r="N264" i="6"/>
  <c r="J264" i="6"/>
  <c r="F264" i="6"/>
  <c r="E264" i="6"/>
  <c r="G264" i="6" s="1"/>
  <c r="T263" i="6"/>
  <c r="V263" i="6" s="1"/>
  <c r="Q263" i="6"/>
  <c r="P263" i="6"/>
  <c r="R263" i="6" s="1"/>
  <c r="O263" i="6"/>
  <c r="N263" i="6"/>
  <c r="J263" i="6"/>
  <c r="H263" i="6"/>
  <c r="I263" i="6" s="1"/>
  <c r="F263" i="6"/>
  <c r="E263" i="6"/>
  <c r="G263" i="6" s="1"/>
  <c r="X262" i="6"/>
  <c r="X261" i="6" s="1"/>
  <c r="X260" i="6" s="1"/>
  <c r="X259" i="6" s="1"/>
  <c r="X258" i="6" s="1"/>
  <c r="X257" i="6" s="1"/>
  <c r="X256" i="6" s="1"/>
  <c r="X255" i="6" s="1"/>
  <c r="T262" i="6"/>
  <c r="V262" i="6" s="1"/>
  <c r="Q262" i="6"/>
  <c r="P262" i="6"/>
  <c r="R262" i="6" s="1"/>
  <c r="O262" i="6"/>
  <c r="N262" i="6"/>
  <c r="J262" i="6"/>
  <c r="F262" i="6"/>
  <c r="G262" i="6" s="1"/>
  <c r="H262" i="6" s="1"/>
  <c r="I262" i="6" s="1"/>
  <c r="E262" i="6"/>
  <c r="T261" i="6"/>
  <c r="V261" i="6" s="1"/>
  <c r="R261" i="6"/>
  <c r="Q261" i="6"/>
  <c r="P261" i="6"/>
  <c r="O261" i="6"/>
  <c r="N261" i="6"/>
  <c r="J261" i="6"/>
  <c r="F261" i="6"/>
  <c r="E261" i="6"/>
  <c r="V260" i="6"/>
  <c r="T260" i="6"/>
  <c r="Q260" i="6"/>
  <c r="P260" i="6"/>
  <c r="R260" i="6" s="1"/>
  <c r="O260" i="6"/>
  <c r="N260" i="6"/>
  <c r="J260" i="6"/>
  <c r="F260" i="6"/>
  <c r="E260" i="6"/>
  <c r="T259" i="6"/>
  <c r="V259" i="6" s="1"/>
  <c r="R259" i="6"/>
  <c r="Q259" i="6"/>
  <c r="P259" i="6"/>
  <c r="O259" i="6"/>
  <c r="N259" i="6"/>
  <c r="J259" i="6"/>
  <c r="H259" i="6"/>
  <c r="I259" i="6" s="1"/>
  <c r="G259" i="6"/>
  <c r="F259" i="6"/>
  <c r="E259" i="6"/>
  <c r="T258" i="6"/>
  <c r="V258" i="6" s="1"/>
  <c r="Q258" i="6"/>
  <c r="P258" i="6"/>
  <c r="R258" i="6" s="1"/>
  <c r="O258" i="6"/>
  <c r="N258" i="6"/>
  <c r="J258" i="6"/>
  <c r="G258" i="6"/>
  <c r="F258" i="6"/>
  <c r="E258" i="6"/>
  <c r="V257" i="6"/>
  <c r="T257" i="6"/>
  <c r="Q257" i="6"/>
  <c r="P257" i="6"/>
  <c r="O257" i="6"/>
  <c r="N257" i="6"/>
  <c r="J257" i="6"/>
  <c r="G257" i="6"/>
  <c r="F257" i="6"/>
  <c r="E257" i="6"/>
  <c r="H257" i="6" s="1"/>
  <c r="I257" i="6" s="1"/>
  <c r="T256" i="6"/>
  <c r="V256" i="6" s="1"/>
  <c r="Q256" i="6"/>
  <c r="R256" i="6" s="1"/>
  <c r="P256" i="6"/>
  <c r="O256" i="6"/>
  <c r="N256" i="6"/>
  <c r="J256" i="6"/>
  <c r="F256" i="6"/>
  <c r="E256" i="6"/>
  <c r="G256" i="6" s="1"/>
  <c r="V255" i="6"/>
  <c r="T255" i="6"/>
  <c r="U265" i="6" s="1"/>
  <c r="U264" i="6" s="1"/>
  <c r="U263" i="6" s="1"/>
  <c r="U262" i="6" s="1"/>
  <c r="U261" i="6" s="1"/>
  <c r="U260" i="6" s="1"/>
  <c r="U259" i="6" s="1"/>
  <c r="U258" i="6" s="1"/>
  <c r="U257" i="6" s="1"/>
  <c r="U256" i="6" s="1"/>
  <c r="U255" i="6" s="1"/>
  <c r="Q255" i="6"/>
  <c r="P255" i="6"/>
  <c r="O255" i="6"/>
  <c r="N255" i="6"/>
  <c r="W265" i="6" s="1"/>
  <c r="W264" i="6" s="1"/>
  <c r="W263" i="6" s="1"/>
  <c r="W262" i="6" s="1"/>
  <c r="W261" i="6" s="1"/>
  <c r="W260" i="6" s="1"/>
  <c r="W259" i="6" s="1"/>
  <c r="W258" i="6" s="1"/>
  <c r="W257" i="6" s="1"/>
  <c r="W256" i="6" s="1"/>
  <c r="W255" i="6" s="1"/>
  <c r="J255" i="6"/>
  <c r="F255" i="6"/>
  <c r="E255" i="6"/>
  <c r="X254" i="6"/>
  <c r="X253" i="6" s="1"/>
  <c r="W254" i="6"/>
  <c r="V254" i="6"/>
  <c r="T254" i="6"/>
  <c r="Q254" i="6"/>
  <c r="P254" i="6"/>
  <c r="R254" i="6" s="1"/>
  <c r="O254" i="6"/>
  <c r="N254" i="6"/>
  <c r="L254" i="6"/>
  <c r="J254" i="6"/>
  <c r="G254" i="6"/>
  <c r="H254" i="6" s="1"/>
  <c r="I254" i="6" s="1"/>
  <c r="F254" i="6"/>
  <c r="E254" i="6"/>
  <c r="W253" i="6"/>
  <c r="W252" i="6" s="1"/>
  <c r="W251" i="6" s="1"/>
  <c r="W250" i="6" s="1"/>
  <c r="W249" i="6" s="1"/>
  <c r="W248" i="6" s="1"/>
  <c r="W247" i="6" s="1"/>
  <c r="W246" i="6" s="1"/>
  <c r="W245" i="6" s="1"/>
  <c r="W244" i="6" s="1"/>
  <c r="V253" i="6"/>
  <c r="T253" i="6"/>
  <c r="Q253" i="6"/>
  <c r="R253" i="6" s="1"/>
  <c r="P253" i="6"/>
  <c r="O253" i="6"/>
  <c r="N253" i="6"/>
  <c r="J253" i="6"/>
  <c r="F253" i="6"/>
  <c r="E253" i="6"/>
  <c r="D253" i="6"/>
  <c r="D254" i="6" s="1"/>
  <c r="X252" i="6"/>
  <c r="T252" i="6"/>
  <c r="V252" i="6" s="1"/>
  <c r="Q252" i="6"/>
  <c r="P252" i="6"/>
  <c r="R252" i="6" s="1"/>
  <c r="O252" i="6"/>
  <c r="N252" i="6"/>
  <c r="J252" i="6"/>
  <c r="H252" i="6"/>
  <c r="I252" i="6" s="1"/>
  <c r="G252" i="6"/>
  <c r="F252" i="6"/>
  <c r="E252" i="6"/>
  <c r="D252" i="6"/>
  <c r="X251" i="6"/>
  <c r="X250" i="6" s="1"/>
  <c r="X249" i="6" s="1"/>
  <c r="X248" i="6" s="1"/>
  <c r="X247" i="6" s="1"/>
  <c r="X246" i="6" s="1"/>
  <c r="X245" i="6" s="1"/>
  <c r="X244" i="6" s="1"/>
  <c r="T251" i="6"/>
  <c r="V251" i="6" s="1"/>
  <c r="Q251" i="6"/>
  <c r="P251" i="6"/>
  <c r="R251" i="6" s="1"/>
  <c r="O251" i="6"/>
  <c r="N251" i="6"/>
  <c r="J251" i="6"/>
  <c r="G251" i="6"/>
  <c r="F251" i="6"/>
  <c r="E251" i="6"/>
  <c r="H251" i="6" s="1"/>
  <c r="I251" i="6" s="1"/>
  <c r="D251" i="6"/>
  <c r="V250" i="6"/>
  <c r="T250" i="6"/>
  <c r="Q250" i="6"/>
  <c r="R250" i="6" s="1"/>
  <c r="P250" i="6"/>
  <c r="O250" i="6"/>
  <c r="N250" i="6"/>
  <c r="J250" i="6"/>
  <c r="F250" i="6"/>
  <c r="E250" i="6"/>
  <c r="G250" i="6" s="1"/>
  <c r="H250" i="6" s="1"/>
  <c r="I250" i="6" s="1"/>
  <c r="D250" i="6"/>
  <c r="V249" i="6"/>
  <c r="T249" i="6"/>
  <c r="Q249" i="6"/>
  <c r="R249" i="6" s="1"/>
  <c r="P249" i="6"/>
  <c r="O249" i="6"/>
  <c r="N249" i="6"/>
  <c r="J249" i="6"/>
  <c r="F249" i="6"/>
  <c r="E249" i="6"/>
  <c r="D249" i="6"/>
  <c r="T248" i="6"/>
  <c r="V248" i="6" s="1"/>
  <c r="Q248" i="6"/>
  <c r="P248" i="6"/>
  <c r="R248" i="6" s="1"/>
  <c r="O248" i="6"/>
  <c r="N248" i="6"/>
  <c r="J248" i="6"/>
  <c r="H248" i="6"/>
  <c r="I248" i="6" s="1"/>
  <c r="G248" i="6"/>
  <c r="F248" i="6"/>
  <c r="E248" i="6"/>
  <c r="D248" i="6"/>
  <c r="T247" i="6"/>
  <c r="V247" i="6" s="1"/>
  <c r="R247" i="6"/>
  <c r="Q247" i="6"/>
  <c r="P247" i="6"/>
  <c r="O247" i="6"/>
  <c r="N247" i="6"/>
  <c r="J247" i="6"/>
  <c r="F247" i="6"/>
  <c r="G247" i="6" s="1"/>
  <c r="E247" i="6"/>
  <c r="D247" i="6"/>
  <c r="V246" i="6"/>
  <c r="T246" i="6"/>
  <c r="Q246" i="6"/>
  <c r="P246" i="6"/>
  <c r="R246" i="6" s="1"/>
  <c r="O246" i="6"/>
  <c r="N246" i="6"/>
  <c r="J246" i="6"/>
  <c r="G246" i="6"/>
  <c r="F246" i="6"/>
  <c r="E246" i="6"/>
  <c r="H246" i="6" s="1"/>
  <c r="I246" i="6" s="1"/>
  <c r="D246" i="6"/>
  <c r="T245" i="6"/>
  <c r="V245" i="6" s="1"/>
  <c r="R245" i="6"/>
  <c r="Q245" i="6"/>
  <c r="P245" i="6"/>
  <c r="O245" i="6"/>
  <c r="N245" i="6"/>
  <c r="J245" i="6"/>
  <c r="F245" i="6"/>
  <c r="G245" i="6" s="1"/>
  <c r="E245" i="6"/>
  <c r="H245" i="6" s="1"/>
  <c r="I245" i="6" s="1"/>
  <c r="D245" i="6"/>
  <c r="V244" i="6"/>
  <c r="T244" i="6"/>
  <c r="Q244" i="6"/>
  <c r="P244" i="6"/>
  <c r="R244" i="6" s="1"/>
  <c r="S244" i="6" s="1"/>
  <c r="S245" i="6" s="1"/>
  <c r="O244" i="6"/>
  <c r="N244" i="6"/>
  <c r="J244" i="6"/>
  <c r="G244" i="6"/>
  <c r="F244" i="6"/>
  <c r="E244" i="6"/>
  <c r="H244" i="6" s="1"/>
  <c r="I244" i="6" s="1"/>
  <c r="D244" i="6"/>
  <c r="X243" i="6"/>
  <c r="V243" i="6"/>
  <c r="T243" i="6"/>
  <c r="R243" i="6"/>
  <c r="Q243" i="6"/>
  <c r="P243" i="6"/>
  <c r="O243" i="6"/>
  <c r="N243" i="6"/>
  <c r="L243" i="6"/>
  <c r="J243" i="6"/>
  <c r="G243" i="6"/>
  <c r="H243" i="6" s="1"/>
  <c r="I243" i="6" s="1"/>
  <c r="F243" i="6"/>
  <c r="E243" i="6"/>
  <c r="D243" i="6"/>
  <c r="X242" i="6"/>
  <c r="X241" i="6" s="1"/>
  <c r="X240" i="6" s="1"/>
  <c r="X239" i="6" s="1"/>
  <c r="X238" i="6" s="1"/>
  <c r="X237" i="6" s="1"/>
  <c r="X236" i="6" s="1"/>
  <c r="X235" i="6" s="1"/>
  <c r="X234" i="6" s="1"/>
  <c r="X233" i="6" s="1"/>
  <c r="T242" i="6"/>
  <c r="V242" i="6" s="1"/>
  <c r="Q242" i="6"/>
  <c r="P242" i="6"/>
  <c r="R242" i="6" s="1"/>
  <c r="O242" i="6"/>
  <c r="N242" i="6"/>
  <c r="J242" i="6"/>
  <c r="F242" i="6"/>
  <c r="G242" i="6" s="1"/>
  <c r="H242" i="6" s="1"/>
  <c r="I242" i="6" s="1"/>
  <c r="E242" i="6"/>
  <c r="T241" i="6"/>
  <c r="V241" i="6" s="1"/>
  <c r="R241" i="6"/>
  <c r="Q241" i="6"/>
  <c r="P241" i="6"/>
  <c r="O241" i="6"/>
  <c r="N241" i="6"/>
  <c r="J241" i="6"/>
  <c r="F241" i="6"/>
  <c r="E241" i="6"/>
  <c r="V240" i="6"/>
  <c r="T240" i="6"/>
  <c r="R240" i="6"/>
  <c r="Q240" i="6"/>
  <c r="P240" i="6"/>
  <c r="O240" i="6"/>
  <c r="N240" i="6"/>
  <c r="J240" i="6"/>
  <c r="F240" i="6"/>
  <c r="E240" i="6"/>
  <c r="T239" i="6"/>
  <c r="V239" i="6" s="1"/>
  <c r="R239" i="6"/>
  <c r="Q239" i="6"/>
  <c r="P239" i="6"/>
  <c r="O239" i="6"/>
  <c r="N239" i="6"/>
  <c r="J239" i="6"/>
  <c r="G239" i="6"/>
  <c r="H239" i="6" s="1"/>
  <c r="I239" i="6" s="1"/>
  <c r="F239" i="6"/>
  <c r="E239" i="6"/>
  <c r="T238" i="6"/>
  <c r="V238" i="6" s="1"/>
  <c r="Q238" i="6"/>
  <c r="P238" i="6"/>
  <c r="R238" i="6" s="1"/>
  <c r="O238" i="6"/>
  <c r="N238" i="6"/>
  <c r="J238" i="6"/>
  <c r="G238" i="6"/>
  <c r="H238" i="6" s="1"/>
  <c r="I238" i="6" s="1"/>
  <c r="F238" i="6"/>
  <c r="E238" i="6"/>
  <c r="V237" i="6"/>
  <c r="T237" i="6"/>
  <c r="Q237" i="6"/>
  <c r="P237" i="6"/>
  <c r="R237" i="6" s="1"/>
  <c r="O237" i="6"/>
  <c r="N237" i="6"/>
  <c r="J237" i="6"/>
  <c r="G237" i="6"/>
  <c r="F237" i="6"/>
  <c r="E237" i="6"/>
  <c r="H237" i="6" s="1"/>
  <c r="I237" i="6" s="1"/>
  <c r="V236" i="6"/>
  <c r="T236" i="6"/>
  <c r="Q236" i="6"/>
  <c r="R236" i="6" s="1"/>
  <c r="P236" i="6"/>
  <c r="O236" i="6"/>
  <c r="N236" i="6"/>
  <c r="J236" i="6"/>
  <c r="F236" i="6"/>
  <c r="E236" i="6"/>
  <c r="G236" i="6" s="1"/>
  <c r="H236" i="6" s="1"/>
  <c r="I236" i="6" s="1"/>
  <c r="V235" i="6"/>
  <c r="T235" i="6"/>
  <c r="Q235" i="6"/>
  <c r="R235" i="6" s="1"/>
  <c r="P235" i="6"/>
  <c r="O235" i="6"/>
  <c r="N235" i="6"/>
  <c r="J235" i="6"/>
  <c r="F235" i="6"/>
  <c r="E235" i="6"/>
  <c r="T234" i="6"/>
  <c r="V234" i="6" s="1"/>
  <c r="Q234" i="6"/>
  <c r="P234" i="6"/>
  <c r="R234" i="6" s="1"/>
  <c r="O234" i="6"/>
  <c r="N234" i="6"/>
  <c r="J234" i="6"/>
  <c r="F234" i="6"/>
  <c r="G234" i="6" s="1"/>
  <c r="H234" i="6" s="1"/>
  <c r="I234" i="6" s="1"/>
  <c r="E234" i="6"/>
  <c r="T233" i="6"/>
  <c r="V233" i="6" s="1"/>
  <c r="R233" i="6"/>
  <c r="S233" i="6" s="1"/>
  <c r="Q233" i="6"/>
  <c r="P233" i="6"/>
  <c r="O233" i="6"/>
  <c r="N233" i="6"/>
  <c r="W243" i="6" s="1"/>
  <c r="W242" i="6" s="1"/>
  <c r="W241" i="6" s="1"/>
  <c r="W240" i="6" s="1"/>
  <c r="W239" i="6" s="1"/>
  <c r="W238" i="6" s="1"/>
  <c r="W237" i="6" s="1"/>
  <c r="W236" i="6" s="1"/>
  <c r="W235" i="6" s="1"/>
  <c r="W234" i="6" s="1"/>
  <c r="W233" i="6" s="1"/>
  <c r="J233" i="6"/>
  <c r="F233" i="6"/>
  <c r="E233" i="6"/>
  <c r="X232" i="6"/>
  <c r="X231" i="6" s="1"/>
  <c r="X230" i="6" s="1"/>
  <c r="X229" i="6" s="1"/>
  <c r="X228" i="6" s="1"/>
  <c r="X227" i="6" s="1"/>
  <c r="X226" i="6" s="1"/>
  <c r="X225" i="6" s="1"/>
  <c r="X224" i="6" s="1"/>
  <c r="X223" i="6" s="1"/>
  <c r="X222" i="6" s="1"/>
  <c r="V232" i="6"/>
  <c r="T232" i="6"/>
  <c r="R232" i="6"/>
  <c r="Q232" i="6"/>
  <c r="P232" i="6"/>
  <c r="O232" i="6"/>
  <c r="N232" i="6"/>
  <c r="J232" i="6"/>
  <c r="F232" i="6"/>
  <c r="E232" i="6"/>
  <c r="D232" i="6"/>
  <c r="V231" i="6"/>
  <c r="T231" i="6"/>
  <c r="Q231" i="6"/>
  <c r="R231" i="6" s="1"/>
  <c r="P231" i="6"/>
  <c r="O231" i="6"/>
  <c r="N231" i="6"/>
  <c r="J231" i="6"/>
  <c r="F231" i="6"/>
  <c r="E231" i="6"/>
  <c r="G231" i="6" s="1"/>
  <c r="H231" i="6" s="1"/>
  <c r="I231" i="6" s="1"/>
  <c r="V230" i="6"/>
  <c r="T230" i="6"/>
  <c r="Q230" i="6"/>
  <c r="P230" i="6"/>
  <c r="R230" i="6" s="1"/>
  <c r="O230" i="6"/>
  <c r="N230" i="6"/>
  <c r="J230" i="6"/>
  <c r="F230" i="6"/>
  <c r="E230" i="6"/>
  <c r="T229" i="6"/>
  <c r="V229" i="6" s="1"/>
  <c r="Q229" i="6"/>
  <c r="P229" i="6"/>
  <c r="R229" i="6" s="1"/>
  <c r="O229" i="6"/>
  <c r="N229" i="6"/>
  <c r="J229" i="6"/>
  <c r="F229" i="6"/>
  <c r="G229" i="6" s="1"/>
  <c r="H229" i="6" s="1"/>
  <c r="I229" i="6" s="1"/>
  <c r="E229" i="6"/>
  <c r="T228" i="6"/>
  <c r="V228" i="6" s="1"/>
  <c r="R228" i="6"/>
  <c r="Q228" i="6"/>
  <c r="P228" i="6"/>
  <c r="O228" i="6"/>
  <c r="N228" i="6"/>
  <c r="J228" i="6"/>
  <c r="F228" i="6"/>
  <c r="E228" i="6"/>
  <c r="V227" i="6"/>
  <c r="T227" i="6"/>
  <c r="R227" i="6"/>
  <c r="Q227" i="6"/>
  <c r="P227" i="6"/>
  <c r="O227" i="6"/>
  <c r="N227" i="6"/>
  <c r="J227" i="6"/>
  <c r="F227" i="6"/>
  <c r="E227" i="6"/>
  <c r="T226" i="6"/>
  <c r="V226" i="6" s="1"/>
  <c r="R226" i="6"/>
  <c r="Q226" i="6"/>
  <c r="P226" i="6"/>
  <c r="O226" i="6"/>
  <c r="N226" i="6"/>
  <c r="J226" i="6"/>
  <c r="G226" i="6"/>
  <c r="H226" i="6" s="1"/>
  <c r="I226" i="6" s="1"/>
  <c r="F226" i="6"/>
  <c r="E226" i="6"/>
  <c r="T225" i="6"/>
  <c r="V225" i="6" s="1"/>
  <c r="Q225" i="6"/>
  <c r="P225" i="6"/>
  <c r="R225" i="6" s="1"/>
  <c r="O225" i="6"/>
  <c r="N225" i="6"/>
  <c r="J225" i="6"/>
  <c r="G225" i="6"/>
  <c r="H225" i="6" s="1"/>
  <c r="I225" i="6" s="1"/>
  <c r="F225" i="6"/>
  <c r="E225" i="6"/>
  <c r="V224" i="6"/>
  <c r="T224" i="6"/>
  <c r="Q224" i="6"/>
  <c r="P224" i="6"/>
  <c r="R224" i="6" s="1"/>
  <c r="O224" i="6"/>
  <c r="N224" i="6"/>
  <c r="J224" i="6"/>
  <c r="G224" i="6"/>
  <c r="F224" i="6"/>
  <c r="E224" i="6"/>
  <c r="H224" i="6" s="1"/>
  <c r="I224" i="6" s="1"/>
  <c r="V223" i="6"/>
  <c r="T223" i="6"/>
  <c r="Q223" i="6"/>
  <c r="R223" i="6" s="1"/>
  <c r="P223" i="6"/>
  <c r="O223" i="6"/>
  <c r="N223" i="6"/>
  <c r="J223" i="6"/>
  <c r="F223" i="6"/>
  <c r="E223" i="6"/>
  <c r="G223" i="6" s="1"/>
  <c r="H223" i="6" s="1"/>
  <c r="I223" i="6" s="1"/>
  <c r="V222" i="6"/>
  <c r="T222" i="6"/>
  <c r="U232" i="6" s="1"/>
  <c r="U231" i="6" s="1"/>
  <c r="U230" i="6" s="1"/>
  <c r="U229" i="6" s="1"/>
  <c r="U228" i="6" s="1"/>
  <c r="U227" i="6" s="1"/>
  <c r="U226" i="6" s="1"/>
  <c r="U225" i="6" s="1"/>
  <c r="U224" i="6" s="1"/>
  <c r="U223" i="6" s="1"/>
  <c r="U222" i="6" s="1"/>
  <c r="Q222" i="6"/>
  <c r="P222" i="6"/>
  <c r="R222" i="6" s="1"/>
  <c r="S222" i="6" s="1"/>
  <c r="S223" i="6" s="1"/>
  <c r="S224" i="6" s="1"/>
  <c r="S225" i="6" s="1"/>
  <c r="S226" i="6" s="1"/>
  <c r="S227" i="6" s="1"/>
  <c r="S228" i="6" s="1"/>
  <c r="S229" i="6" s="1"/>
  <c r="S230" i="6" s="1"/>
  <c r="S231" i="6" s="1"/>
  <c r="S232" i="6" s="1"/>
  <c r="O222" i="6"/>
  <c r="N222" i="6"/>
  <c r="W232" i="6" s="1"/>
  <c r="W231" i="6" s="1"/>
  <c r="W230" i="6" s="1"/>
  <c r="W229" i="6" s="1"/>
  <c r="W228" i="6" s="1"/>
  <c r="W227" i="6" s="1"/>
  <c r="W226" i="6" s="1"/>
  <c r="W225" i="6" s="1"/>
  <c r="W224" i="6" s="1"/>
  <c r="W223" i="6" s="1"/>
  <c r="W222" i="6" s="1"/>
  <c r="J222" i="6"/>
  <c r="F222" i="6"/>
  <c r="E222" i="6"/>
  <c r="X221" i="6"/>
  <c r="X220" i="6" s="1"/>
  <c r="X219" i="6" s="1"/>
  <c r="X218" i="6" s="1"/>
  <c r="X217" i="6" s="1"/>
  <c r="X216" i="6" s="1"/>
  <c r="X215" i="6" s="1"/>
  <c r="X214" i="6" s="1"/>
  <c r="X213" i="6" s="1"/>
  <c r="X212" i="6" s="1"/>
  <c r="X211" i="6" s="1"/>
  <c r="V221" i="6"/>
  <c r="T221" i="6"/>
  <c r="Q221" i="6"/>
  <c r="P221" i="6"/>
  <c r="R221" i="6" s="1"/>
  <c r="O221" i="6"/>
  <c r="N221" i="6"/>
  <c r="J221" i="6"/>
  <c r="F221" i="6"/>
  <c r="G221" i="6" s="1"/>
  <c r="H221" i="6" s="1"/>
  <c r="I221" i="6" s="1"/>
  <c r="E221" i="6"/>
  <c r="D221" i="6"/>
  <c r="T220" i="6"/>
  <c r="V220" i="6" s="1"/>
  <c r="Q220" i="6"/>
  <c r="P220" i="6"/>
  <c r="R220" i="6" s="1"/>
  <c r="O220" i="6"/>
  <c r="N220" i="6"/>
  <c r="J220" i="6"/>
  <c r="G220" i="6"/>
  <c r="H220" i="6" s="1"/>
  <c r="I220" i="6" s="1"/>
  <c r="F220" i="6"/>
  <c r="E220" i="6"/>
  <c r="V219" i="6"/>
  <c r="T219" i="6"/>
  <c r="Q219" i="6"/>
  <c r="P219" i="6"/>
  <c r="R219" i="6" s="1"/>
  <c r="O219" i="6"/>
  <c r="N219" i="6"/>
  <c r="J219" i="6"/>
  <c r="G219" i="6"/>
  <c r="F219" i="6"/>
  <c r="E219" i="6"/>
  <c r="H219" i="6" s="1"/>
  <c r="I219" i="6" s="1"/>
  <c r="V218" i="6"/>
  <c r="T218" i="6"/>
  <c r="Q218" i="6"/>
  <c r="R218" i="6" s="1"/>
  <c r="P218" i="6"/>
  <c r="O218" i="6"/>
  <c r="N218" i="6"/>
  <c r="J218" i="6"/>
  <c r="F218" i="6"/>
  <c r="E218" i="6"/>
  <c r="G218" i="6" s="1"/>
  <c r="H218" i="6" s="1"/>
  <c r="I218" i="6" s="1"/>
  <c r="V217" i="6"/>
  <c r="T217" i="6"/>
  <c r="Q217" i="6"/>
  <c r="P217" i="6"/>
  <c r="R217" i="6" s="1"/>
  <c r="O217" i="6"/>
  <c r="N217" i="6"/>
  <c r="J217" i="6"/>
  <c r="F217" i="6"/>
  <c r="E217" i="6"/>
  <c r="T216" i="6"/>
  <c r="V216" i="6" s="1"/>
  <c r="Q216" i="6"/>
  <c r="P216" i="6"/>
  <c r="R216" i="6" s="1"/>
  <c r="O216" i="6"/>
  <c r="N216" i="6"/>
  <c r="J216" i="6"/>
  <c r="F216" i="6"/>
  <c r="G216" i="6" s="1"/>
  <c r="H216" i="6" s="1"/>
  <c r="I216" i="6" s="1"/>
  <c r="E216" i="6"/>
  <c r="T215" i="6"/>
  <c r="V215" i="6" s="1"/>
  <c r="R215" i="6"/>
  <c r="Q215" i="6"/>
  <c r="P215" i="6"/>
  <c r="O215" i="6"/>
  <c r="N215" i="6"/>
  <c r="J215" i="6"/>
  <c r="F215" i="6"/>
  <c r="E215" i="6"/>
  <c r="V214" i="6"/>
  <c r="T214" i="6"/>
  <c r="R214" i="6"/>
  <c r="Q214" i="6"/>
  <c r="P214" i="6"/>
  <c r="O214" i="6"/>
  <c r="N214" i="6"/>
  <c r="J214" i="6"/>
  <c r="F214" i="6"/>
  <c r="E214" i="6"/>
  <c r="T213" i="6"/>
  <c r="V213" i="6" s="1"/>
  <c r="R213" i="6"/>
  <c r="Q213" i="6"/>
  <c r="P213" i="6"/>
  <c r="O213" i="6"/>
  <c r="N213" i="6"/>
  <c r="J213" i="6"/>
  <c r="G213" i="6"/>
  <c r="H213" i="6" s="1"/>
  <c r="I213" i="6" s="1"/>
  <c r="F213" i="6"/>
  <c r="E213" i="6"/>
  <c r="T212" i="6"/>
  <c r="V212" i="6" s="1"/>
  <c r="Q212" i="6"/>
  <c r="P212" i="6"/>
  <c r="R212" i="6" s="1"/>
  <c r="O212" i="6"/>
  <c r="N212" i="6"/>
  <c r="J212" i="6"/>
  <c r="G212" i="6"/>
  <c r="H212" i="6" s="1"/>
  <c r="I212" i="6" s="1"/>
  <c r="F212" i="6"/>
  <c r="E212" i="6"/>
  <c r="V211" i="6"/>
  <c r="T211" i="6"/>
  <c r="U221" i="6" s="1"/>
  <c r="U220" i="6" s="1"/>
  <c r="U219" i="6" s="1"/>
  <c r="U218" i="6" s="1"/>
  <c r="U217" i="6" s="1"/>
  <c r="U216" i="6" s="1"/>
  <c r="U215" i="6" s="1"/>
  <c r="U214" i="6" s="1"/>
  <c r="U213" i="6" s="1"/>
  <c r="U212" i="6" s="1"/>
  <c r="U211" i="6" s="1"/>
  <c r="Q211" i="6"/>
  <c r="P211" i="6"/>
  <c r="R211" i="6" s="1"/>
  <c r="S211" i="6" s="1"/>
  <c r="S212" i="6" s="1"/>
  <c r="S213" i="6" s="1"/>
  <c r="S214" i="6" s="1"/>
  <c r="S215" i="6" s="1"/>
  <c r="O211" i="6"/>
  <c r="N211" i="6"/>
  <c r="W221" i="6" s="1"/>
  <c r="W220" i="6" s="1"/>
  <c r="W219" i="6" s="1"/>
  <c r="W218" i="6" s="1"/>
  <c r="W217" i="6" s="1"/>
  <c r="W216" i="6" s="1"/>
  <c r="W215" i="6" s="1"/>
  <c r="W214" i="6" s="1"/>
  <c r="W213" i="6" s="1"/>
  <c r="W212" i="6" s="1"/>
  <c r="W211" i="6" s="1"/>
  <c r="J211" i="6"/>
  <c r="G211" i="6"/>
  <c r="F211" i="6"/>
  <c r="E211" i="6"/>
  <c r="H211" i="6" s="1"/>
  <c r="I211" i="6" s="1"/>
  <c r="X210" i="6"/>
  <c r="V210" i="6"/>
  <c r="T210" i="6"/>
  <c r="Q210" i="6"/>
  <c r="R210" i="6" s="1"/>
  <c r="P210" i="6"/>
  <c r="O210" i="6"/>
  <c r="N210" i="6"/>
  <c r="W210" i="6" s="1"/>
  <c r="W209" i="6" s="1"/>
  <c r="W208" i="6" s="1"/>
  <c r="W207" i="6" s="1"/>
  <c r="W206" i="6" s="1"/>
  <c r="W205" i="6" s="1"/>
  <c r="W204" i="6" s="1"/>
  <c r="W203" i="6" s="1"/>
  <c r="W202" i="6" s="1"/>
  <c r="W201" i="6" s="1"/>
  <c r="W200" i="6" s="1"/>
  <c r="J210" i="6"/>
  <c r="F210" i="6"/>
  <c r="E210" i="6"/>
  <c r="G210" i="6" s="1"/>
  <c r="H210" i="6" s="1"/>
  <c r="I210" i="6" s="1"/>
  <c r="D210" i="6"/>
  <c r="X209" i="6"/>
  <c r="V209" i="6"/>
  <c r="T209" i="6"/>
  <c r="R209" i="6"/>
  <c r="Q209" i="6"/>
  <c r="P209" i="6"/>
  <c r="O209" i="6"/>
  <c r="N209" i="6"/>
  <c r="J209" i="6"/>
  <c r="F209" i="6"/>
  <c r="E209" i="6"/>
  <c r="X208" i="6"/>
  <c r="X207" i="6" s="1"/>
  <c r="X206" i="6" s="1"/>
  <c r="X205" i="6" s="1"/>
  <c r="X204" i="6" s="1"/>
  <c r="X203" i="6" s="1"/>
  <c r="X202" i="6" s="1"/>
  <c r="X201" i="6" s="1"/>
  <c r="X200" i="6" s="1"/>
  <c r="T208" i="6"/>
  <c r="V208" i="6" s="1"/>
  <c r="R208" i="6"/>
  <c r="Q208" i="6"/>
  <c r="P208" i="6"/>
  <c r="O208" i="6"/>
  <c r="N208" i="6"/>
  <c r="J208" i="6"/>
  <c r="G208" i="6"/>
  <c r="H208" i="6" s="1"/>
  <c r="I208" i="6" s="1"/>
  <c r="F208" i="6"/>
  <c r="E208" i="6"/>
  <c r="T207" i="6"/>
  <c r="V207" i="6" s="1"/>
  <c r="Q207" i="6"/>
  <c r="P207" i="6"/>
  <c r="R207" i="6" s="1"/>
  <c r="O207" i="6"/>
  <c r="N207" i="6"/>
  <c r="J207" i="6"/>
  <c r="G207" i="6"/>
  <c r="H207" i="6" s="1"/>
  <c r="I207" i="6" s="1"/>
  <c r="F207" i="6"/>
  <c r="E207" i="6"/>
  <c r="V206" i="6"/>
  <c r="T206" i="6"/>
  <c r="Q206" i="6"/>
  <c r="P206" i="6"/>
  <c r="R206" i="6" s="1"/>
  <c r="O206" i="6"/>
  <c r="N206" i="6"/>
  <c r="J206" i="6"/>
  <c r="G206" i="6"/>
  <c r="F206" i="6"/>
  <c r="E206" i="6"/>
  <c r="H206" i="6" s="1"/>
  <c r="I206" i="6" s="1"/>
  <c r="V205" i="6"/>
  <c r="T205" i="6"/>
  <c r="Q205" i="6"/>
  <c r="R205" i="6" s="1"/>
  <c r="P205" i="6"/>
  <c r="O205" i="6"/>
  <c r="N205" i="6"/>
  <c r="J205" i="6"/>
  <c r="F205" i="6"/>
  <c r="E205" i="6"/>
  <c r="G205" i="6" s="1"/>
  <c r="H205" i="6" s="1"/>
  <c r="I205" i="6" s="1"/>
  <c r="V204" i="6"/>
  <c r="T204" i="6"/>
  <c r="Q204" i="6"/>
  <c r="R204" i="6" s="1"/>
  <c r="P204" i="6"/>
  <c r="O204" i="6"/>
  <c r="N204" i="6"/>
  <c r="J204" i="6"/>
  <c r="F204" i="6"/>
  <c r="E204" i="6"/>
  <c r="T203" i="6"/>
  <c r="V203" i="6" s="1"/>
  <c r="Q203" i="6"/>
  <c r="P203" i="6"/>
  <c r="R203" i="6" s="1"/>
  <c r="O203" i="6"/>
  <c r="N203" i="6"/>
  <c r="J203" i="6"/>
  <c r="F203" i="6"/>
  <c r="G203" i="6" s="1"/>
  <c r="H203" i="6" s="1"/>
  <c r="I203" i="6" s="1"/>
  <c r="E203" i="6"/>
  <c r="T202" i="6"/>
  <c r="V202" i="6" s="1"/>
  <c r="R202" i="6"/>
  <c r="Q202" i="6"/>
  <c r="P202" i="6"/>
  <c r="O202" i="6"/>
  <c r="N202" i="6"/>
  <c r="J202" i="6"/>
  <c r="F202" i="6"/>
  <c r="E202" i="6"/>
  <c r="V201" i="6"/>
  <c r="T201" i="6"/>
  <c r="R201" i="6"/>
  <c r="Q201" i="6"/>
  <c r="P201" i="6"/>
  <c r="O201" i="6"/>
  <c r="N201" i="6"/>
  <c r="J201" i="6"/>
  <c r="F201" i="6"/>
  <c r="E201" i="6"/>
  <c r="T200" i="6"/>
  <c r="V200" i="6" s="1"/>
  <c r="R200" i="6"/>
  <c r="S200" i="6" s="1"/>
  <c r="S201" i="6" s="1"/>
  <c r="S202" i="6" s="1"/>
  <c r="S203" i="6" s="1"/>
  <c r="S204" i="6" s="1"/>
  <c r="S205" i="6" s="1"/>
  <c r="Q200" i="6"/>
  <c r="P200" i="6"/>
  <c r="O200" i="6"/>
  <c r="N200" i="6"/>
  <c r="J200" i="6"/>
  <c r="G200" i="6"/>
  <c r="H200" i="6" s="1"/>
  <c r="I200" i="6" s="1"/>
  <c r="F200" i="6"/>
  <c r="E200" i="6"/>
  <c r="X199" i="6"/>
  <c r="V199" i="6"/>
  <c r="T199" i="6"/>
  <c r="Q199" i="6"/>
  <c r="P199" i="6"/>
  <c r="R199" i="6" s="1"/>
  <c r="O199" i="6"/>
  <c r="N199" i="6"/>
  <c r="L199" i="6"/>
  <c r="J199" i="6"/>
  <c r="F199" i="6"/>
  <c r="E199" i="6"/>
  <c r="D199" i="6"/>
  <c r="X198" i="6"/>
  <c r="X197" i="6" s="1"/>
  <c r="X196" i="6" s="1"/>
  <c r="X195" i="6" s="1"/>
  <c r="X194" i="6" s="1"/>
  <c r="X193" i="6" s="1"/>
  <c r="X192" i="6" s="1"/>
  <c r="X191" i="6" s="1"/>
  <c r="X190" i="6" s="1"/>
  <c r="X189" i="6" s="1"/>
  <c r="V198" i="6"/>
  <c r="T198" i="6"/>
  <c r="R198" i="6"/>
  <c r="Q198" i="6"/>
  <c r="P198" i="6"/>
  <c r="O198" i="6"/>
  <c r="N198" i="6"/>
  <c r="J198" i="6"/>
  <c r="G198" i="6"/>
  <c r="H198" i="6" s="1"/>
  <c r="I198" i="6" s="1"/>
  <c r="F198" i="6"/>
  <c r="E198" i="6"/>
  <c r="T197" i="6"/>
  <c r="V197" i="6" s="1"/>
  <c r="Q197" i="6"/>
  <c r="P197" i="6"/>
  <c r="R197" i="6" s="1"/>
  <c r="O197" i="6"/>
  <c r="N197" i="6"/>
  <c r="J197" i="6"/>
  <c r="G197" i="6"/>
  <c r="H197" i="6" s="1"/>
  <c r="I197" i="6" s="1"/>
  <c r="F197" i="6"/>
  <c r="E197" i="6"/>
  <c r="V196" i="6"/>
  <c r="T196" i="6"/>
  <c r="Q196" i="6"/>
  <c r="P196" i="6"/>
  <c r="R196" i="6" s="1"/>
  <c r="O196" i="6"/>
  <c r="N196" i="6"/>
  <c r="J196" i="6"/>
  <c r="G196" i="6"/>
  <c r="F196" i="6"/>
  <c r="E196" i="6"/>
  <c r="V195" i="6"/>
  <c r="T195" i="6"/>
  <c r="Q195" i="6"/>
  <c r="R195" i="6" s="1"/>
  <c r="P195" i="6"/>
  <c r="O195" i="6"/>
  <c r="N195" i="6"/>
  <c r="J195" i="6"/>
  <c r="F195" i="6"/>
  <c r="E195" i="6"/>
  <c r="G195" i="6" s="1"/>
  <c r="H195" i="6" s="1"/>
  <c r="I195" i="6" s="1"/>
  <c r="V194" i="6"/>
  <c r="T194" i="6"/>
  <c r="Q194" i="6"/>
  <c r="R194" i="6" s="1"/>
  <c r="P194" i="6"/>
  <c r="O194" i="6"/>
  <c r="N194" i="6"/>
  <c r="J194" i="6"/>
  <c r="F194" i="6"/>
  <c r="E194" i="6"/>
  <c r="T193" i="6"/>
  <c r="V193" i="6" s="1"/>
  <c r="Q193" i="6"/>
  <c r="P193" i="6"/>
  <c r="R193" i="6" s="1"/>
  <c r="O193" i="6"/>
  <c r="N193" i="6"/>
  <c r="J193" i="6"/>
  <c r="H193" i="6"/>
  <c r="I193" i="6" s="1"/>
  <c r="F193" i="6"/>
  <c r="G193" i="6" s="1"/>
  <c r="E193" i="6"/>
  <c r="T192" i="6"/>
  <c r="R192" i="6"/>
  <c r="Q192" i="6"/>
  <c r="P192" i="6"/>
  <c r="O192" i="6"/>
  <c r="N192" i="6"/>
  <c r="J192" i="6"/>
  <c r="F192" i="6"/>
  <c r="G192" i="6" s="1"/>
  <c r="E192" i="6"/>
  <c r="V191" i="6"/>
  <c r="T191" i="6"/>
  <c r="R191" i="6"/>
  <c r="Q191" i="6"/>
  <c r="P191" i="6"/>
  <c r="O191" i="6"/>
  <c r="N191" i="6"/>
  <c r="J191" i="6"/>
  <c r="F191" i="6"/>
  <c r="E191" i="6"/>
  <c r="V190" i="6"/>
  <c r="T190" i="6"/>
  <c r="Q190" i="6"/>
  <c r="P190" i="6"/>
  <c r="R190" i="6" s="1"/>
  <c r="O190" i="6"/>
  <c r="N190" i="6"/>
  <c r="J190" i="6"/>
  <c r="I190" i="6"/>
  <c r="G190" i="6"/>
  <c r="H190" i="6" s="1"/>
  <c r="F190" i="6"/>
  <c r="E190" i="6"/>
  <c r="T189" i="6"/>
  <c r="V189" i="6" s="1"/>
  <c r="S189" i="6"/>
  <c r="Q189" i="6"/>
  <c r="P189" i="6"/>
  <c r="R189" i="6" s="1"/>
  <c r="O189" i="6"/>
  <c r="N189" i="6"/>
  <c r="W199" i="6" s="1"/>
  <c r="W198" i="6" s="1"/>
  <c r="W197" i="6" s="1"/>
  <c r="W196" i="6" s="1"/>
  <c r="W195" i="6" s="1"/>
  <c r="W194" i="6" s="1"/>
  <c r="W193" i="6" s="1"/>
  <c r="W192" i="6" s="1"/>
  <c r="W191" i="6" s="1"/>
  <c r="W190" i="6" s="1"/>
  <c r="W189" i="6" s="1"/>
  <c r="J189" i="6"/>
  <c r="G189" i="6"/>
  <c r="H189" i="6" s="1"/>
  <c r="I189" i="6" s="1"/>
  <c r="F189" i="6"/>
  <c r="E189" i="6"/>
  <c r="X188" i="6"/>
  <c r="X187" i="6" s="1"/>
  <c r="X186" i="6" s="1"/>
  <c r="X185" i="6" s="1"/>
  <c r="X184" i="6" s="1"/>
  <c r="X183" i="6" s="1"/>
  <c r="X182" i="6" s="1"/>
  <c r="X181" i="6" s="1"/>
  <c r="X180" i="6" s="1"/>
  <c r="X179" i="6" s="1"/>
  <c r="X178" i="6" s="1"/>
  <c r="V188" i="6"/>
  <c r="T188" i="6"/>
  <c r="Q188" i="6"/>
  <c r="P188" i="6"/>
  <c r="R188" i="6" s="1"/>
  <c r="O188" i="6"/>
  <c r="N188" i="6"/>
  <c r="W188" i="6" s="1"/>
  <c r="W187" i="6" s="1"/>
  <c r="W186" i="6" s="1"/>
  <c r="W185" i="6" s="1"/>
  <c r="W184" i="6" s="1"/>
  <c r="W183" i="6" s="1"/>
  <c r="W182" i="6" s="1"/>
  <c r="W181" i="6" s="1"/>
  <c r="W180" i="6" s="1"/>
  <c r="W179" i="6" s="1"/>
  <c r="W178" i="6" s="1"/>
  <c r="L188" i="6"/>
  <c r="J188" i="6"/>
  <c r="H188" i="6"/>
  <c r="I188" i="6" s="1"/>
  <c r="F188" i="6"/>
  <c r="G188" i="6" s="1"/>
  <c r="E188" i="6"/>
  <c r="D188" i="6"/>
  <c r="T187" i="6"/>
  <c r="V187" i="6" s="1"/>
  <c r="Q187" i="6"/>
  <c r="P187" i="6"/>
  <c r="R187" i="6" s="1"/>
  <c r="O187" i="6"/>
  <c r="N187" i="6"/>
  <c r="J187" i="6"/>
  <c r="G187" i="6"/>
  <c r="H187" i="6" s="1"/>
  <c r="I187" i="6" s="1"/>
  <c r="F187" i="6"/>
  <c r="E187" i="6"/>
  <c r="V186" i="6"/>
  <c r="T186" i="6"/>
  <c r="Q186" i="6"/>
  <c r="P186" i="6"/>
  <c r="R186" i="6" s="1"/>
  <c r="O186" i="6"/>
  <c r="N186" i="6"/>
  <c r="J186" i="6"/>
  <c r="F186" i="6"/>
  <c r="E186" i="6"/>
  <c r="V185" i="6"/>
  <c r="T185" i="6"/>
  <c r="Q185" i="6"/>
  <c r="R185" i="6" s="1"/>
  <c r="P185" i="6"/>
  <c r="O185" i="6"/>
  <c r="N185" i="6"/>
  <c r="J185" i="6"/>
  <c r="F185" i="6"/>
  <c r="E185" i="6"/>
  <c r="G185" i="6" s="1"/>
  <c r="H185" i="6" s="1"/>
  <c r="I185" i="6" s="1"/>
  <c r="T184" i="6"/>
  <c r="V184" i="6" s="1"/>
  <c r="Q184" i="6"/>
  <c r="R184" i="6" s="1"/>
  <c r="P184" i="6"/>
  <c r="O184" i="6"/>
  <c r="N184" i="6"/>
  <c r="J184" i="6"/>
  <c r="F184" i="6"/>
  <c r="E184" i="6"/>
  <c r="T183" i="6"/>
  <c r="V183" i="6" s="1"/>
  <c r="Q183" i="6"/>
  <c r="P183" i="6"/>
  <c r="R183" i="6" s="1"/>
  <c r="O183" i="6"/>
  <c r="N183" i="6"/>
  <c r="J183" i="6"/>
  <c r="H183" i="6"/>
  <c r="I183" i="6" s="1"/>
  <c r="F183" i="6"/>
  <c r="G183" i="6" s="1"/>
  <c r="E183" i="6"/>
  <c r="T182" i="6"/>
  <c r="V182" i="6" s="1"/>
  <c r="R182" i="6"/>
  <c r="Q182" i="6"/>
  <c r="P182" i="6"/>
  <c r="O182" i="6"/>
  <c r="N182" i="6"/>
  <c r="J182" i="6"/>
  <c r="F182" i="6"/>
  <c r="G182" i="6" s="1"/>
  <c r="E182" i="6"/>
  <c r="V181" i="6"/>
  <c r="T181" i="6"/>
  <c r="R181" i="6"/>
  <c r="Q181" i="6"/>
  <c r="P181" i="6"/>
  <c r="O181" i="6"/>
  <c r="N181" i="6"/>
  <c r="J181" i="6"/>
  <c r="F181" i="6"/>
  <c r="E181" i="6"/>
  <c r="V180" i="6"/>
  <c r="T180" i="6"/>
  <c r="R180" i="6"/>
  <c r="Q180" i="6"/>
  <c r="P180" i="6"/>
  <c r="O180" i="6"/>
  <c r="N180" i="6"/>
  <c r="J180" i="6"/>
  <c r="I180" i="6"/>
  <c r="G180" i="6"/>
  <c r="H180" i="6" s="1"/>
  <c r="F180" i="6"/>
  <c r="E180" i="6"/>
  <c r="T179" i="6"/>
  <c r="V179" i="6" s="1"/>
  <c r="Q179" i="6"/>
  <c r="P179" i="6"/>
  <c r="R179" i="6" s="1"/>
  <c r="O179" i="6"/>
  <c r="N179" i="6"/>
  <c r="J179" i="6"/>
  <c r="G179" i="6"/>
  <c r="H179" i="6" s="1"/>
  <c r="I179" i="6" s="1"/>
  <c r="F179" i="6"/>
  <c r="E179" i="6"/>
  <c r="V178" i="6"/>
  <c r="T178" i="6"/>
  <c r="U188" i="6" s="1"/>
  <c r="U187" i="6" s="1"/>
  <c r="U186" i="6" s="1"/>
  <c r="U185" i="6" s="1"/>
  <c r="U184" i="6" s="1"/>
  <c r="U183" i="6" s="1"/>
  <c r="U182" i="6" s="1"/>
  <c r="U181" i="6" s="1"/>
  <c r="U180" i="6" s="1"/>
  <c r="U179" i="6" s="1"/>
  <c r="U178" i="6" s="1"/>
  <c r="Q178" i="6"/>
  <c r="P178" i="6"/>
  <c r="R178" i="6" s="1"/>
  <c r="S178" i="6" s="1"/>
  <c r="S179" i="6" s="1"/>
  <c r="S180" i="6" s="1"/>
  <c r="S181" i="6" s="1"/>
  <c r="S182" i="6" s="1"/>
  <c r="S183" i="6" s="1"/>
  <c r="S184" i="6" s="1"/>
  <c r="S185" i="6" s="1"/>
  <c r="S186" i="6" s="1"/>
  <c r="S187" i="6" s="1"/>
  <c r="S188" i="6" s="1"/>
  <c r="O178" i="6"/>
  <c r="N178" i="6"/>
  <c r="J178" i="6"/>
  <c r="F178" i="6"/>
  <c r="E178" i="6"/>
  <c r="X177" i="6"/>
  <c r="V177" i="6"/>
  <c r="T177" i="6"/>
  <c r="Q177" i="6"/>
  <c r="R177" i="6" s="1"/>
  <c r="P177" i="6"/>
  <c r="O177" i="6"/>
  <c r="N177" i="6"/>
  <c r="W177" i="6" s="1"/>
  <c r="W176" i="6" s="1"/>
  <c r="W175" i="6" s="1"/>
  <c r="W174" i="6" s="1"/>
  <c r="L177" i="6"/>
  <c r="J177" i="6"/>
  <c r="F177" i="6"/>
  <c r="G177" i="6" s="1"/>
  <c r="E177" i="6"/>
  <c r="D177" i="6"/>
  <c r="X176" i="6"/>
  <c r="X175" i="6" s="1"/>
  <c r="X174" i="6" s="1"/>
  <c r="X173" i="6" s="1"/>
  <c r="X172" i="6" s="1"/>
  <c r="X171" i="6" s="1"/>
  <c r="X170" i="6" s="1"/>
  <c r="X169" i="6" s="1"/>
  <c r="X168" i="6" s="1"/>
  <c r="X167" i="6" s="1"/>
  <c r="V176" i="6"/>
  <c r="T176" i="6"/>
  <c r="Q176" i="6"/>
  <c r="P176" i="6"/>
  <c r="R176" i="6" s="1"/>
  <c r="O176" i="6"/>
  <c r="N176" i="6"/>
  <c r="J176" i="6"/>
  <c r="G176" i="6"/>
  <c r="F176" i="6"/>
  <c r="E176" i="6"/>
  <c r="V175" i="6"/>
  <c r="T175" i="6"/>
  <c r="Q175" i="6"/>
  <c r="R175" i="6" s="1"/>
  <c r="P175" i="6"/>
  <c r="O175" i="6"/>
  <c r="N175" i="6"/>
  <c r="J175" i="6"/>
  <c r="F175" i="6"/>
  <c r="E175" i="6"/>
  <c r="G175" i="6" s="1"/>
  <c r="H175" i="6" s="1"/>
  <c r="I175" i="6" s="1"/>
  <c r="V174" i="6"/>
  <c r="T174" i="6"/>
  <c r="Q174" i="6"/>
  <c r="R174" i="6" s="1"/>
  <c r="P174" i="6"/>
  <c r="O174" i="6"/>
  <c r="N174" i="6"/>
  <c r="J174" i="6"/>
  <c r="F174" i="6"/>
  <c r="E174" i="6"/>
  <c r="W173" i="6"/>
  <c r="W172" i="6" s="1"/>
  <c r="W171" i="6" s="1"/>
  <c r="W170" i="6" s="1"/>
  <c r="W169" i="6" s="1"/>
  <c r="W168" i="6" s="1"/>
  <c r="W167" i="6" s="1"/>
  <c r="T173" i="6"/>
  <c r="V173" i="6" s="1"/>
  <c r="Q173" i="6"/>
  <c r="P173" i="6"/>
  <c r="O173" i="6"/>
  <c r="N173" i="6"/>
  <c r="J173" i="6"/>
  <c r="F173" i="6"/>
  <c r="G173" i="6" s="1"/>
  <c r="H173" i="6" s="1"/>
  <c r="I173" i="6" s="1"/>
  <c r="E173" i="6"/>
  <c r="T172" i="6"/>
  <c r="V172" i="6" s="1"/>
  <c r="R172" i="6"/>
  <c r="Q172" i="6"/>
  <c r="P172" i="6"/>
  <c r="O172" i="6"/>
  <c r="N172" i="6"/>
  <c r="J172" i="6"/>
  <c r="F172" i="6"/>
  <c r="G172" i="6" s="1"/>
  <c r="E172" i="6"/>
  <c r="V171" i="6"/>
  <c r="T171" i="6"/>
  <c r="R171" i="6"/>
  <c r="Q171" i="6"/>
  <c r="P171" i="6"/>
  <c r="O171" i="6"/>
  <c r="N171" i="6"/>
  <c r="J171" i="6"/>
  <c r="F171" i="6"/>
  <c r="E171" i="6"/>
  <c r="V170" i="6"/>
  <c r="T170" i="6"/>
  <c r="Q170" i="6"/>
  <c r="P170" i="6"/>
  <c r="R170" i="6" s="1"/>
  <c r="O170" i="6"/>
  <c r="N170" i="6"/>
  <c r="J170" i="6"/>
  <c r="G170" i="6"/>
  <c r="H170" i="6" s="1"/>
  <c r="I170" i="6" s="1"/>
  <c r="F170" i="6"/>
  <c r="E170" i="6"/>
  <c r="T169" i="6"/>
  <c r="V169" i="6" s="1"/>
  <c r="Q169" i="6"/>
  <c r="P169" i="6"/>
  <c r="R169" i="6" s="1"/>
  <c r="O169" i="6"/>
  <c r="N169" i="6"/>
  <c r="J169" i="6"/>
  <c r="G169" i="6"/>
  <c r="H169" i="6" s="1"/>
  <c r="I169" i="6" s="1"/>
  <c r="F169" i="6"/>
  <c r="E169" i="6"/>
  <c r="V168" i="6"/>
  <c r="T168" i="6"/>
  <c r="Q168" i="6"/>
  <c r="P168" i="6"/>
  <c r="R168" i="6" s="1"/>
  <c r="O168" i="6"/>
  <c r="N168" i="6"/>
  <c r="J168" i="6"/>
  <c r="F168" i="6"/>
  <c r="E168" i="6"/>
  <c r="G168" i="6" s="1"/>
  <c r="V167" i="6"/>
  <c r="T167" i="6"/>
  <c r="Q167" i="6"/>
  <c r="R167" i="6" s="1"/>
  <c r="S167" i="6" s="1"/>
  <c r="S168" i="6" s="1"/>
  <c r="S169" i="6" s="1"/>
  <c r="P167" i="6"/>
  <c r="O167" i="6"/>
  <c r="N167" i="6"/>
  <c r="J167" i="6"/>
  <c r="H167" i="6"/>
  <c r="I167" i="6" s="1"/>
  <c r="F167" i="6"/>
  <c r="E167" i="6"/>
  <c r="G167" i="6" s="1"/>
  <c r="X166" i="6"/>
  <c r="X165" i="6" s="1"/>
  <c r="X164" i="6" s="1"/>
  <c r="V166" i="6"/>
  <c r="T166" i="6"/>
  <c r="Q166" i="6"/>
  <c r="R166" i="6" s="1"/>
  <c r="P166" i="6"/>
  <c r="O166" i="6"/>
  <c r="N166" i="6"/>
  <c r="L166" i="6"/>
  <c r="J166" i="6"/>
  <c r="F166" i="6"/>
  <c r="E166" i="6"/>
  <c r="D166" i="6"/>
  <c r="V165" i="6"/>
  <c r="T165" i="6"/>
  <c r="Q165" i="6"/>
  <c r="R165" i="6" s="1"/>
  <c r="P165" i="6"/>
  <c r="O165" i="6"/>
  <c r="N165" i="6"/>
  <c r="J165" i="6"/>
  <c r="F165" i="6"/>
  <c r="E165" i="6"/>
  <c r="G165" i="6" s="1"/>
  <c r="T164" i="6"/>
  <c r="V164" i="6" s="1"/>
  <c r="Q164" i="6"/>
  <c r="R164" i="6" s="1"/>
  <c r="P164" i="6"/>
  <c r="O164" i="6"/>
  <c r="N164" i="6"/>
  <c r="J164" i="6"/>
  <c r="F164" i="6"/>
  <c r="E164" i="6"/>
  <c r="G164" i="6" s="1"/>
  <c r="X163" i="6"/>
  <c r="X162" i="6" s="1"/>
  <c r="X161" i="6" s="1"/>
  <c r="T163" i="6"/>
  <c r="V163" i="6" s="1"/>
  <c r="Q163" i="6"/>
  <c r="P163" i="6"/>
  <c r="R163" i="6" s="1"/>
  <c r="O163" i="6"/>
  <c r="N163" i="6"/>
  <c r="J163" i="6"/>
  <c r="G163" i="6"/>
  <c r="H163" i="6" s="1"/>
  <c r="I163" i="6" s="1"/>
  <c r="F163" i="6"/>
  <c r="E163" i="6"/>
  <c r="T162" i="6"/>
  <c r="V162" i="6" s="1"/>
  <c r="R162" i="6"/>
  <c r="Q162" i="6"/>
  <c r="P162" i="6"/>
  <c r="O162" i="6"/>
  <c r="N162" i="6"/>
  <c r="J162" i="6"/>
  <c r="F162" i="6"/>
  <c r="G162" i="6" s="1"/>
  <c r="E162" i="6"/>
  <c r="H162" i="6" s="1"/>
  <c r="I162" i="6" s="1"/>
  <c r="V161" i="6"/>
  <c r="T161" i="6"/>
  <c r="R161" i="6"/>
  <c r="Q161" i="6"/>
  <c r="P161" i="6"/>
  <c r="O161" i="6"/>
  <c r="N161" i="6"/>
  <c r="J161" i="6"/>
  <c r="F161" i="6"/>
  <c r="E161" i="6"/>
  <c r="X160" i="6"/>
  <c r="V160" i="6"/>
  <c r="T160" i="6"/>
  <c r="R160" i="6"/>
  <c r="Q160" i="6"/>
  <c r="P160" i="6"/>
  <c r="O160" i="6"/>
  <c r="N160" i="6"/>
  <c r="J160" i="6"/>
  <c r="H160" i="6"/>
  <c r="I160" i="6" s="1"/>
  <c r="G160" i="6"/>
  <c r="F160" i="6"/>
  <c r="E160" i="6"/>
  <c r="X159" i="6"/>
  <c r="T159" i="6"/>
  <c r="V159" i="6" s="1"/>
  <c r="Q159" i="6"/>
  <c r="P159" i="6"/>
  <c r="O159" i="6"/>
  <c r="N159" i="6"/>
  <c r="J159" i="6"/>
  <c r="G159" i="6"/>
  <c r="H159" i="6" s="1"/>
  <c r="I159" i="6" s="1"/>
  <c r="F159" i="6"/>
  <c r="E159" i="6"/>
  <c r="X158" i="6"/>
  <c r="X157" i="6" s="1"/>
  <c r="X156" i="6" s="1"/>
  <c r="T158" i="6"/>
  <c r="U166" i="6" s="1"/>
  <c r="U165" i="6" s="1"/>
  <c r="U164" i="6" s="1"/>
  <c r="U163" i="6" s="1"/>
  <c r="U162" i="6" s="1"/>
  <c r="U161" i="6" s="1"/>
  <c r="U160" i="6" s="1"/>
  <c r="U159" i="6" s="1"/>
  <c r="U158" i="6" s="1"/>
  <c r="U157" i="6" s="1"/>
  <c r="U156" i="6" s="1"/>
  <c r="Q158" i="6"/>
  <c r="P158" i="6"/>
  <c r="R158" i="6" s="1"/>
  <c r="O158" i="6"/>
  <c r="N158" i="6"/>
  <c r="J158" i="6"/>
  <c r="G158" i="6"/>
  <c r="F158" i="6"/>
  <c r="E158" i="6"/>
  <c r="V157" i="6"/>
  <c r="T157" i="6"/>
  <c r="Q157" i="6"/>
  <c r="R157" i="6" s="1"/>
  <c r="P157" i="6"/>
  <c r="O157" i="6"/>
  <c r="N157" i="6"/>
  <c r="J157" i="6"/>
  <c r="F157" i="6"/>
  <c r="E157" i="6"/>
  <c r="G157" i="6" s="1"/>
  <c r="T156" i="6"/>
  <c r="V156" i="6" s="1"/>
  <c r="R156" i="6"/>
  <c r="S156" i="6" s="1"/>
  <c r="S157" i="6" s="1"/>
  <c r="S158" i="6" s="1"/>
  <c r="Q156" i="6"/>
  <c r="P156" i="6"/>
  <c r="O156" i="6"/>
  <c r="N156" i="6"/>
  <c r="J156" i="6"/>
  <c r="F156" i="6"/>
  <c r="E156" i="6"/>
  <c r="G156" i="6" s="1"/>
  <c r="X155" i="6"/>
  <c r="X154" i="6" s="1"/>
  <c r="X153" i="6" s="1"/>
  <c r="X152" i="6" s="1"/>
  <c r="X151" i="6" s="1"/>
  <c r="X150" i="6" s="1"/>
  <c r="X149" i="6" s="1"/>
  <c r="X148" i="6" s="1"/>
  <c r="X147" i="6" s="1"/>
  <c r="X146" i="6" s="1"/>
  <c r="X145" i="6" s="1"/>
  <c r="W155" i="6"/>
  <c r="W154" i="6" s="1"/>
  <c r="V155" i="6"/>
  <c r="T155" i="6"/>
  <c r="Q155" i="6"/>
  <c r="P155" i="6"/>
  <c r="O155" i="6"/>
  <c r="N155" i="6"/>
  <c r="L155" i="6"/>
  <c r="J155" i="6"/>
  <c r="F155" i="6"/>
  <c r="E155" i="6"/>
  <c r="G155" i="6" s="1"/>
  <c r="D155" i="6"/>
  <c r="V154" i="6"/>
  <c r="T154" i="6"/>
  <c r="R154" i="6"/>
  <c r="Q154" i="6"/>
  <c r="P154" i="6"/>
  <c r="O154" i="6"/>
  <c r="N154" i="6"/>
  <c r="J154" i="6"/>
  <c r="F154" i="6"/>
  <c r="E154" i="6"/>
  <c r="G154" i="6" s="1"/>
  <c r="W153" i="6"/>
  <c r="W152" i="6" s="1"/>
  <c r="W151" i="6" s="1"/>
  <c r="W150" i="6" s="1"/>
  <c r="W149" i="6" s="1"/>
  <c r="W148" i="6" s="1"/>
  <c r="W147" i="6" s="1"/>
  <c r="W146" i="6" s="1"/>
  <c r="W145" i="6" s="1"/>
  <c r="T153" i="6"/>
  <c r="V153" i="6" s="1"/>
  <c r="Q153" i="6"/>
  <c r="P153" i="6"/>
  <c r="O153" i="6"/>
  <c r="N153" i="6"/>
  <c r="J153" i="6"/>
  <c r="H153" i="6"/>
  <c r="I153" i="6" s="1"/>
  <c r="G153" i="6"/>
  <c r="F153" i="6"/>
  <c r="E153" i="6"/>
  <c r="T152" i="6"/>
  <c r="V152" i="6" s="1"/>
  <c r="R152" i="6"/>
  <c r="Q152" i="6"/>
  <c r="P152" i="6"/>
  <c r="O152" i="6"/>
  <c r="N152" i="6"/>
  <c r="J152" i="6"/>
  <c r="G152" i="6"/>
  <c r="F152" i="6"/>
  <c r="E152" i="6"/>
  <c r="V151" i="6"/>
  <c r="T151" i="6"/>
  <c r="R151" i="6"/>
  <c r="Q151" i="6"/>
  <c r="P151" i="6"/>
  <c r="O151" i="6"/>
  <c r="N151" i="6"/>
  <c r="J151" i="6"/>
  <c r="H151" i="6"/>
  <c r="I151" i="6" s="1"/>
  <c r="F151" i="6"/>
  <c r="E151" i="6"/>
  <c r="G151" i="6" s="1"/>
  <c r="V150" i="6"/>
  <c r="T150" i="6"/>
  <c r="Q150" i="6"/>
  <c r="P150" i="6"/>
  <c r="R150" i="6" s="1"/>
  <c r="O150" i="6"/>
  <c r="N150" i="6"/>
  <c r="J150" i="6"/>
  <c r="F150" i="6"/>
  <c r="E150" i="6"/>
  <c r="G150" i="6" s="1"/>
  <c r="H150" i="6" s="1"/>
  <c r="I150" i="6" s="1"/>
  <c r="T149" i="6"/>
  <c r="V149" i="6" s="1"/>
  <c r="Q149" i="6"/>
  <c r="P149" i="6"/>
  <c r="O149" i="6"/>
  <c r="N149" i="6"/>
  <c r="J149" i="6"/>
  <c r="F149" i="6"/>
  <c r="E149" i="6"/>
  <c r="V148" i="6"/>
  <c r="T148" i="6"/>
  <c r="Q148" i="6"/>
  <c r="P148" i="6"/>
  <c r="R148" i="6" s="1"/>
  <c r="O148" i="6"/>
  <c r="N148" i="6"/>
  <c r="J148" i="6"/>
  <c r="F148" i="6"/>
  <c r="E148" i="6"/>
  <c r="G148" i="6" s="1"/>
  <c r="V147" i="6"/>
  <c r="T147" i="6"/>
  <c r="Q147" i="6"/>
  <c r="R147" i="6" s="1"/>
  <c r="P147" i="6"/>
  <c r="O147" i="6"/>
  <c r="N147" i="6"/>
  <c r="J147" i="6"/>
  <c r="F147" i="6"/>
  <c r="E147" i="6"/>
  <c r="V146" i="6"/>
  <c r="T146" i="6"/>
  <c r="Q146" i="6"/>
  <c r="R146" i="6" s="1"/>
  <c r="P146" i="6"/>
  <c r="O146" i="6"/>
  <c r="N146" i="6"/>
  <c r="J146" i="6"/>
  <c r="F146" i="6"/>
  <c r="E146" i="6"/>
  <c r="G146" i="6" s="1"/>
  <c r="H146" i="6" s="1"/>
  <c r="I146" i="6" s="1"/>
  <c r="T145" i="6"/>
  <c r="V145" i="6" s="1"/>
  <c r="Q145" i="6"/>
  <c r="P145" i="6"/>
  <c r="R145" i="6" s="1"/>
  <c r="S145" i="6" s="1"/>
  <c r="O145" i="6"/>
  <c r="N145" i="6"/>
  <c r="J145" i="6"/>
  <c r="F145" i="6"/>
  <c r="G145" i="6" s="1"/>
  <c r="H145" i="6" s="1"/>
  <c r="I145" i="6" s="1"/>
  <c r="E145" i="6"/>
  <c r="X144" i="6"/>
  <c r="V144" i="6"/>
  <c r="T144" i="6"/>
  <c r="R144" i="6"/>
  <c r="Q144" i="6"/>
  <c r="P144" i="6"/>
  <c r="O144" i="6"/>
  <c r="N144" i="6"/>
  <c r="W144" i="6" s="1"/>
  <c r="W143" i="6" s="1"/>
  <c r="W142" i="6" s="1"/>
  <c r="W141" i="6" s="1"/>
  <c r="W140" i="6" s="1"/>
  <c r="W139" i="6" s="1"/>
  <c r="W138" i="6" s="1"/>
  <c r="W137" i="6" s="1"/>
  <c r="W136" i="6" s="1"/>
  <c r="W135" i="6" s="1"/>
  <c r="W134" i="6" s="1"/>
  <c r="L144" i="6"/>
  <c r="J144" i="6"/>
  <c r="F144" i="6"/>
  <c r="E144" i="6"/>
  <c r="G144" i="6" s="1"/>
  <c r="D144" i="6"/>
  <c r="X143" i="6"/>
  <c r="X142" i="6" s="1"/>
  <c r="X141" i="6" s="1"/>
  <c r="X140" i="6" s="1"/>
  <c r="X139" i="6" s="1"/>
  <c r="X138" i="6" s="1"/>
  <c r="X137" i="6" s="1"/>
  <c r="X136" i="6" s="1"/>
  <c r="X135" i="6" s="1"/>
  <c r="X134" i="6" s="1"/>
  <c r="T143" i="6"/>
  <c r="V143" i="6" s="1"/>
  <c r="Q143" i="6"/>
  <c r="R143" i="6" s="1"/>
  <c r="P143" i="6"/>
  <c r="O143" i="6"/>
  <c r="N143" i="6"/>
  <c r="J143" i="6"/>
  <c r="F143" i="6"/>
  <c r="G143" i="6" s="1"/>
  <c r="H143" i="6" s="1"/>
  <c r="I143" i="6" s="1"/>
  <c r="E143" i="6"/>
  <c r="T142" i="6"/>
  <c r="V142" i="6" s="1"/>
  <c r="R142" i="6"/>
  <c r="Q142" i="6"/>
  <c r="P142" i="6"/>
  <c r="O142" i="6"/>
  <c r="N142" i="6"/>
  <c r="J142" i="6"/>
  <c r="G142" i="6"/>
  <c r="F142" i="6"/>
  <c r="E142" i="6"/>
  <c r="H142" i="6" s="1"/>
  <c r="I142" i="6" s="1"/>
  <c r="T141" i="6"/>
  <c r="V141" i="6" s="1"/>
  <c r="Q141" i="6"/>
  <c r="P141" i="6"/>
  <c r="R141" i="6" s="1"/>
  <c r="O141" i="6"/>
  <c r="N141" i="6"/>
  <c r="J141" i="6"/>
  <c r="F141" i="6"/>
  <c r="G141" i="6" s="1"/>
  <c r="H141" i="6" s="1"/>
  <c r="I141" i="6" s="1"/>
  <c r="E141" i="6"/>
  <c r="V140" i="6"/>
  <c r="T140" i="6"/>
  <c r="R140" i="6"/>
  <c r="Q140" i="6"/>
  <c r="P140" i="6"/>
  <c r="O140" i="6"/>
  <c r="N140" i="6"/>
  <c r="J140" i="6"/>
  <c r="G140" i="6"/>
  <c r="F140" i="6"/>
  <c r="E140" i="6"/>
  <c r="H140" i="6" s="1"/>
  <c r="I140" i="6" s="1"/>
  <c r="V139" i="6"/>
  <c r="T139" i="6"/>
  <c r="Q139" i="6"/>
  <c r="R139" i="6" s="1"/>
  <c r="P139" i="6"/>
  <c r="O139" i="6"/>
  <c r="N139" i="6"/>
  <c r="J139" i="6"/>
  <c r="F139" i="6"/>
  <c r="E139" i="6"/>
  <c r="V138" i="6"/>
  <c r="T138" i="6"/>
  <c r="Q138" i="6"/>
  <c r="P138" i="6"/>
  <c r="R138" i="6" s="1"/>
  <c r="O138" i="6"/>
  <c r="N138" i="6"/>
  <c r="J138" i="6"/>
  <c r="G138" i="6"/>
  <c r="F138" i="6"/>
  <c r="E138" i="6"/>
  <c r="H138" i="6" s="1"/>
  <c r="I138" i="6" s="1"/>
  <c r="T137" i="6"/>
  <c r="V137" i="6" s="1"/>
  <c r="Q137" i="6"/>
  <c r="P137" i="6"/>
  <c r="R137" i="6" s="1"/>
  <c r="O137" i="6"/>
  <c r="N137" i="6"/>
  <c r="J137" i="6"/>
  <c r="F137" i="6"/>
  <c r="E137" i="6"/>
  <c r="G137" i="6" s="1"/>
  <c r="H137" i="6" s="1"/>
  <c r="I137" i="6" s="1"/>
  <c r="V136" i="6"/>
  <c r="T136" i="6"/>
  <c r="R136" i="6"/>
  <c r="Q136" i="6"/>
  <c r="P136" i="6"/>
  <c r="O136" i="6"/>
  <c r="N136" i="6"/>
  <c r="J136" i="6"/>
  <c r="F136" i="6"/>
  <c r="E136" i="6"/>
  <c r="G136" i="6" s="1"/>
  <c r="T135" i="6"/>
  <c r="V135" i="6" s="1"/>
  <c r="Q135" i="6"/>
  <c r="R135" i="6" s="1"/>
  <c r="P135" i="6"/>
  <c r="O135" i="6"/>
  <c r="N135" i="6"/>
  <c r="J135" i="6"/>
  <c r="F135" i="6"/>
  <c r="E135" i="6"/>
  <c r="G135" i="6" s="1"/>
  <c r="H135" i="6" s="1"/>
  <c r="I135" i="6" s="1"/>
  <c r="T134" i="6"/>
  <c r="V134" i="6" s="1"/>
  <c r="R134" i="6"/>
  <c r="S134" i="6" s="1"/>
  <c r="S135" i="6" s="1"/>
  <c r="S136" i="6" s="1"/>
  <c r="Q134" i="6"/>
  <c r="P134" i="6"/>
  <c r="O134" i="6"/>
  <c r="N134" i="6"/>
  <c r="J134" i="6"/>
  <c r="G134" i="6"/>
  <c r="F134" i="6"/>
  <c r="E134" i="6"/>
  <c r="H134" i="6" s="1"/>
  <c r="I134" i="6" s="1"/>
  <c r="X133" i="6"/>
  <c r="X132" i="6" s="1"/>
  <c r="X131" i="6" s="1"/>
  <c r="X130" i="6" s="1"/>
  <c r="X129" i="6" s="1"/>
  <c r="X128" i="6" s="1"/>
  <c r="X127" i="6" s="1"/>
  <c r="X126" i="6" s="1"/>
  <c r="X125" i="6" s="1"/>
  <c r="X124" i="6" s="1"/>
  <c r="X123" i="6" s="1"/>
  <c r="W133" i="6"/>
  <c r="W132" i="6" s="1"/>
  <c r="W131" i="6" s="1"/>
  <c r="W130" i="6" s="1"/>
  <c r="W129" i="6" s="1"/>
  <c r="W128" i="6" s="1"/>
  <c r="W127" i="6" s="1"/>
  <c r="W126" i="6" s="1"/>
  <c r="W125" i="6" s="1"/>
  <c r="W124" i="6" s="1"/>
  <c r="W123" i="6" s="1"/>
  <c r="V133" i="6"/>
  <c r="T133" i="6"/>
  <c r="Q133" i="6"/>
  <c r="P133" i="6"/>
  <c r="R133" i="6" s="1"/>
  <c r="O133" i="6"/>
  <c r="N133" i="6"/>
  <c r="L133" i="6"/>
  <c r="J133" i="6"/>
  <c r="G133" i="6"/>
  <c r="F133" i="6"/>
  <c r="E133" i="6"/>
  <c r="H133" i="6" s="1"/>
  <c r="I133" i="6" s="1"/>
  <c r="D133" i="6"/>
  <c r="T132" i="6"/>
  <c r="V132" i="6" s="1"/>
  <c r="R132" i="6"/>
  <c r="Q132" i="6"/>
  <c r="P132" i="6"/>
  <c r="O132" i="6"/>
  <c r="N132" i="6"/>
  <c r="J132" i="6"/>
  <c r="G132" i="6"/>
  <c r="F132" i="6"/>
  <c r="E132" i="6"/>
  <c r="H132" i="6" s="1"/>
  <c r="I132" i="6" s="1"/>
  <c r="T131" i="6"/>
  <c r="V131" i="6" s="1"/>
  <c r="Q131" i="6"/>
  <c r="P131" i="6"/>
  <c r="R131" i="6" s="1"/>
  <c r="O131" i="6"/>
  <c r="N131" i="6"/>
  <c r="J131" i="6"/>
  <c r="F131" i="6"/>
  <c r="G131" i="6" s="1"/>
  <c r="H131" i="6" s="1"/>
  <c r="I131" i="6" s="1"/>
  <c r="E131" i="6"/>
  <c r="V130" i="6"/>
  <c r="T130" i="6"/>
  <c r="R130" i="6"/>
  <c r="Q130" i="6"/>
  <c r="P130" i="6"/>
  <c r="O130" i="6"/>
  <c r="N130" i="6"/>
  <c r="J130" i="6"/>
  <c r="G130" i="6"/>
  <c r="F130" i="6"/>
  <c r="E130" i="6"/>
  <c r="H130" i="6" s="1"/>
  <c r="I130" i="6" s="1"/>
  <c r="V129" i="6"/>
  <c r="T129" i="6"/>
  <c r="Q129" i="6"/>
  <c r="P129" i="6"/>
  <c r="R129" i="6" s="1"/>
  <c r="O129" i="6"/>
  <c r="N129" i="6"/>
  <c r="J129" i="6"/>
  <c r="F129" i="6"/>
  <c r="E129" i="6"/>
  <c r="G129" i="6" s="1"/>
  <c r="H129" i="6" s="1"/>
  <c r="I129" i="6" s="1"/>
  <c r="V128" i="6"/>
  <c r="T128" i="6"/>
  <c r="Q128" i="6"/>
  <c r="P128" i="6"/>
  <c r="R128" i="6" s="1"/>
  <c r="O128" i="6"/>
  <c r="N128" i="6"/>
  <c r="J128" i="6"/>
  <c r="G128" i="6"/>
  <c r="F128" i="6"/>
  <c r="E128" i="6"/>
  <c r="H128" i="6" s="1"/>
  <c r="I128" i="6" s="1"/>
  <c r="T127" i="6"/>
  <c r="V127" i="6" s="1"/>
  <c r="Q127" i="6"/>
  <c r="P127" i="6"/>
  <c r="R127" i="6" s="1"/>
  <c r="O127" i="6"/>
  <c r="N127" i="6"/>
  <c r="J127" i="6"/>
  <c r="F127" i="6"/>
  <c r="E127" i="6"/>
  <c r="G127" i="6" s="1"/>
  <c r="H127" i="6" s="1"/>
  <c r="I127" i="6" s="1"/>
  <c r="V126" i="6"/>
  <c r="T126" i="6"/>
  <c r="R126" i="6"/>
  <c r="Q126" i="6"/>
  <c r="P126" i="6"/>
  <c r="O126" i="6"/>
  <c r="N126" i="6"/>
  <c r="J126" i="6"/>
  <c r="F126" i="6"/>
  <c r="E126" i="6"/>
  <c r="G126" i="6" s="1"/>
  <c r="T125" i="6"/>
  <c r="V125" i="6" s="1"/>
  <c r="Q125" i="6"/>
  <c r="R125" i="6" s="1"/>
  <c r="P125" i="6"/>
  <c r="O125" i="6"/>
  <c r="N125" i="6"/>
  <c r="J125" i="6"/>
  <c r="F125" i="6"/>
  <c r="E125" i="6"/>
  <c r="G125" i="6" s="1"/>
  <c r="H125" i="6" s="1"/>
  <c r="I125" i="6" s="1"/>
  <c r="T124" i="6"/>
  <c r="V124" i="6" s="1"/>
  <c r="R124" i="6"/>
  <c r="Q124" i="6"/>
  <c r="P124" i="6"/>
  <c r="O124" i="6"/>
  <c r="N124" i="6"/>
  <c r="J124" i="6"/>
  <c r="G124" i="6"/>
  <c r="F124" i="6"/>
  <c r="E124" i="6"/>
  <c r="H124" i="6" s="1"/>
  <c r="I124" i="6" s="1"/>
  <c r="T123" i="6"/>
  <c r="V123" i="6" s="1"/>
  <c r="Q123" i="6"/>
  <c r="P123" i="6"/>
  <c r="R123" i="6" s="1"/>
  <c r="S123" i="6" s="1"/>
  <c r="S124" i="6" s="1"/>
  <c r="S125" i="6" s="1"/>
  <c r="S126" i="6" s="1"/>
  <c r="S127" i="6" s="1"/>
  <c r="S128" i="6" s="1"/>
  <c r="O123" i="6"/>
  <c r="N123" i="6"/>
  <c r="J123" i="6"/>
  <c r="F123" i="6"/>
  <c r="G123" i="6" s="1"/>
  <c r="H123" i="6" s="1"/>
  <c r="I123" i="6" s="1"/>
  <c r="E123" i="6"/>
  <c r="X122" i="6"/>
  <c r="X121" i="6" s="1"/>
  <c r="X120" i="6" s="1"/>
  <c r="X119" i="6" s="1"/>
  <c r="X118" i="6" s="1"/>
  <c r="X117" i="6" s="1"/>
  <c r="X116" i="6" s="1"/>
  <c r="X115" i="6" s="1"/>
  <c r="X114" i="6" s="1"/>
  <c r="X113" i="6" s="1"/>
  <c r="X112" i="6" s="1"/>
  <c r="V122" i="6"/>
  <c r="T122" i="6"/>
  <c r="R122" i="6"/>
  <c r="Q122" i="6"/>
  <c r="P122" i="6"/>
  <c r="O122" i="6"/>
  <c r="N122" i="6"/>
  <c r="W122" i="6" s="1"/>
  <c r="W121" i="6" s="1"/>
  <c r="W120" i="6" s="1"/>
  <c r="W119" i="6" s="1"/>
  <c r="W118" i="6" s="1"/>
  <c r="W117" i="6" s="1"/>
  <c r="W116" i="6" s="1"/>
  <c r="W115" i="6" s="1"/>
  <c r="W114" i="6" s="1"/>
  <c r="W113" i="6" s="1"/>
  <c r="W112" i="6" s="1"/>
  <c r="L122" i="6"/>
  <c r="J122" i="6"/>
  <c r="F122" i="6"/>
  <c r="E122" i="6"/>
  <c r="G122" i="6" s="1"/>
  <c r="H122" i="6" s="1"/>
  <c r="I122" i="6" s="1"/>
  <c r="D122" i="6"/>
  <c r="T121" i="6"/>
  <c r="V121" i="6" s="1"/>
  <c r="Q121" i="6"/>
  <c r="P121" i="6"/>
  <c r="R121" i="6" s="1"/>
  <c r="O121" i="6"/>
  <c r="N121" i="6"/>
  <c r="J121" i="6"/>
  <c r="F121" i="6"/>
  <c r="G121" i="6" s="1"/>
  <c r="H121" i="6" s="1"/>
  <c r="I121" i="6" s="1"/>
  <c r="E121" i="6"/>
  <c r="V120" i="6"/>
  <c r="T120" i="6"/>
  <c r="R120" i="6"/>
  <c r="Q120" i="6"/>
  <c r="P120" i="6"/>
  <c r="O120" i="6"/>
  <c r="N120" i="6"/>
  <c r="J120" i="6"/>
  <c r="G120" i="6"/>
  <c r="F120" i="6"/>
  <c r="E120" i="6"/>
  <c r="H120" i="6" s="1"/>
  <c r="I120" i="6" s="1"/>
  <c r="V119" i="6"/>
  <c r="T119" i="6"/>
  <c r="Q119" i="6"/>
  <c r="P119" i="6"/>
  <c r="R119" i="6" s="1"/>
  <c r="O119" i="6"/>
  <c r="N119" i="6"/>
  <c r="J119" i="6"/>
  <c r="F119" i="6"/>
  <c r="E119" i="6"/>
  <c r="G119" i="6" s="1"/>
  <c r="H119" i="6" s="1"/>
  <c r="I119" i="6" s="1"/>
  <c r="V118" i="6"/>
  <c r="T118" i="6"/>
  <c r="Q118" i="6"/>
  <c r="P118" i="6"/>
  <c r="R118" i="6" s="1"/>
  <c r="O118" i="6"/>
  <c r="N118" i="6"/>
  <c r="J118" i="6"/>
  <c r="G118" i="6"/>
  <c r="F118" i="6"/>
  <c r="E118" i="6"/>
  <c r="H118" i="6" s="1"/>
  <c r="I118" i="6" s="1"/>
  <c r="T117" i="6"/>
  <c r="V117" i="6" s="1"/>
  <c r="Q117" i="6"/>
  <c r="P117" i="6"/>
  <c r="R117" i="6" s="1"/>
  <c r="O117" i="6"/>
  <c r="N117" i="6"/>
  <c r="J117" i="6"/>
  <c r="F117" i="6"/>
  <c r="E117" i="6"/>
  <c r="G117" i="6" s="1"/>
  <c r="H117" i="6" s="1"/>
  <c r="I117" i="6" s="1"/>
  <c r="V116" i="6"/>
  <c r="T116" i="6"/>
  <c r="R116" i="6"/>
  <c r="Q116" i="6"/>
  <c r="P116" i="6"/>
  <c r="O116" i="6"/>
  <c r="N116" i="6"/>
  <c r="J116" i="6"/>
  <c r="F116" i="6"/>
  <c r="E116" i="6"/>
  <c r="G116" i="6" s="1"/>
  <c r="T115" i="6"/>
  <c r="V115" i="6" s="1"/>
  <c r="Q115" i="6"/>
  <c r="R115" i="6" s="1"/>
  <c r="P115" i="6"/>
  <c r="O115" i="6"/>
  <c r="N115" i="6"/>
  <c r="J115" i="6"/>
  <c r="F115" i="6"/>
  <c r="E115" i="6"/>
  <c r="G115" i="6" s="1"/>
  <c r="H115" i="6" s="1"/>
  <c r="I115" i="6" s="1"/>
  <c r="T114" i="6"/>
  <c r="V114" i="6" s="1"/>
  <c r="R114" i="6"/>
  <c r="Q114" i="6"/>
  <c r="P114" i="6"/>
  <c r="O114" i="6"/>
  <c r="N114" i="6"/>
  <c r="J114" i="6"/>
  <c r="G114" i="6"/>
  <c r="F114" i="6"/>
  <c r="E114" i="6"/>
  <c r="H114" i="6" s="1"/>
  <c r="I114" i="6" s="1"/>
  <c r="T113" i="6"/>
  <c r="V113" i="6" s="1"/>
  <c r="Q113" i="6"/>
  <c r="P113" i="6"/>
  <c r="R113" i="6" s="1"/>
  <c r="O113" i="6"/>
  <c r="N113" i="6"/>
  <c r="J113" i="6"/>
  <c r="F113" i="6"/>
  <c r="G113" i="6" s="1"/>
  <c r="H113" i="6" s="1"/>
  <c r="I113" i="6" s="1"/>
  <c r="E113" i="6"/>
  <c r="V112" i="6"/>
  <c r="T112" i="6"/>
  <c r="U122" i="6" s="1"/>
  <c r="U121" i="6" s="1"/>
  <c r="U120" i="6" s="1"/>
  <c r="U119" i="6" s="1"/>
  <c r="U118" i="6" s="1"/>
  <c r="U117" i="6" s="1"/>
  <c r="U116" i="6" s="1"/>
  <c r="U115" i="6" s="1"/>
  <c r="U114" i="6" s="1"/>
  <c r="U113" i="6" s="1"/>
  <c r="U112" i="6" s="1"/>
  <c r="R112" i="6"/>
  <c r="S112" i="6" s="1"/>
  <c r="S113" i="6" s="1"/>
  <c r="S114" i="6" s="1"/>
  <c r="Q112" i="6"/>
  <c r="P112" i="6"/>
  <c r="O112" i="6"/>
  <c r="N112" i="6"/>
  <c r="J112" i="6"/>
  <c r="G112" i="6"/>
  <c r="F112" i="6"/>
  <c r="E112" i="6"/>
  <c r="H112" i="6" s="1"/>
  <c r="I112" i="6" s="1"/>
  <c r="X111" i="6"/>
  <c r="V111" i="6"/>
  <c r="T111" i="6"/>
  <c r="Q111" i="6"/>
  <c r="P111" i="6"/>
  <c r="R111" i="6" s="1"/>
  <c r="O111" i="6"/>
  <c r="N111" i="6"/>
  <c r="W111" i="6" s="1"/>
  <c r="W110" i="6" s="1"/>
  <c r="W109" i="6" s="1"/>
  <c r="W108" i="6" s="1"/>
  <c r="W107" i="6" s="1"/>
  <c r="W106" i="6" s="1"/>
  <c r="W105" i="6" s="1"/>
  <c r="W104" i="6" s="1"/>
  <c r="W103" i="6" s="1"/>
  <c r="W102" i="6" s="1"/>
  <c r="W101" i="6" s="1"/>
  <c r="L111" i="6"/>
  <c r="J111" i="6"/>
  <c r="F111" i="6"/>
  <c r="E111" i="6"/>
  <c r="G111" i="6" s="1"/>
  <c r="D111" i="6"/>
  <c r="X110" i="6"/>
  <c r="X109" i="6" s="1"/>
  <c r="X108" i="6" s="1"/>
  <c r="X107" i="6" s="1"/>
  <c r="X106" i="6" s="1"/>
  <c r="X105" i="6" s="1"/>
  <c r="X104" i="6" s="1"/>
  <c r="X103" i="6" s="1"/>
  <c r="X102" i="6" s="1"/>
  <c r="X101" i="6" s="1"/>
  <c r="V110" i="6"/>
  <c r="T110" i="6"/>
  <c r="R110" i="6"/>
  <c r="Q110" i="6"/>
  <c r="P110" i="6"/>
  <c r="O110" i="6"/>
  <c r="N110" i="6"/>
  <c r="J110" i="6"/>
  <c r="F110" i="6"/>
  <c r="E110" i="6"/>
  <c r="V109" i="6"/>
  <c r="T109" i="6"/>
  <c r="Q109" i="6"/>
  <c r="R109" i="6" s="1"/>
  <c r="P109" i="6"/>
  <c r="O109" i="6"/>
  <c r="N109" i="6"/>
  <c r="J109" i="6"/>
  <c r="F109" i="6"/>
  <c r="E109" i="6"/>
  <c r="G109" i="6" s="1"/>
  <c r="H109" i="6" s="1"/>
  <c r="I109" i="6" s="1"/>
  <c r="T108" i="6"/>
  <c r="V108" i="6" s="1"/>
  <c r="Q108" i="6"/>
  <c r="P108" i="6"/>
  <c r="R108" i="6" s="1"/>
  <c r="O108" i="6"/>
  <c r="N108" i="6"/>
  <c r="J108" i="6"/>
  <c r="G108" i="6"/>
  <c r="F108" i="6"/>
  <c r="E108" i="6"/>
  <c r="H108" i="6" s="1"/>
  <c r="I108" i="6" s="1"/>
  <c r="T107" i="6"/>
  <c r="V107" i="6" s="1"/>
  <c r="Q107" i="6"/>
  <c r="P107" i="6"/>
  <c r="R107" i="6" s="1"/>
  <c r="O107" i="6"/>
  <c r="N107" i="6"/>
  <c r="J107" i="6"/>
  <c r="F107" i="6"/>
  <c r="E107" i="6"/>
  <c r="G107" i="6" s="1"/>
  <c r="H107" i="6" s="1"/>
  <c r="I107" i="6" s="1"/>
  <c r="V106" i="6"/>
  <c r="T106" i="6"/>
  <c r="R106" i="6"/>
  <c r="Q106" i="6"/>
  <c r="P106" i="6"/>
  <c r="O106" i="6"/>
  <c r="N106" i="6"/>
  <c r="J106" i="6"/>
  <c r="F106" i="6"/>
  <c r="E106" i="6"/>
  <c r="G106" i="6" s="1"/>
  <c r="T105" i="6"/>
  <c r="V105" i="6" s="1"/>
  <c r="Q105" i="6"/>
  <c r="R105" i="6" s="1"/>
  <c r="P105" i="6"/>
  <c r="O105" i="6"/>
  <c r="N105" i="6"/>
  <c r="J105" i="6"/>
  <c r="F105" i="6"/>
  <c r="E105" i="6"/>
  <c r="G105" i="6" s="1"/>
  <c r="H105" i="6" s="1"/>
  <c r="I105" i="6" s="1"/>
  <c r="T104" i="6"/>
  <c r="V104" i="6" s="1"/>
  <c r="R104" i="6"/>
  <c r="Q104" i="6"/>
  <c r="P104" i="6"/>
  <c r="O104" i="6"/>
  <c r="N104" i="6"/>
  <c r="J104" i="6"/>
  <c r="G104" i="6"/>
  <c r="F104" i="6"/>
  <c r="E104" i="6"/>
  <c r="H104" i="6" s="1"/>
  <c r="I104" i="6" s="1"/>
  <c r="T103" i="6"/>
  <c r="V103" i="6" s="1"/>
  <c r="Q103" i="6"/>
  <c r="P103" i="6"/>
  <c r="R103" i="6" s="1"/>
  <c r="O103" i="6"/>
  <c r="N103" i="6"/>
  <c r="J103" i="6"/>
  <c r="F103" i="6"/>
  <c r="G103" i="6" s="1"/>
  <c r="H103" i="6" s="1"/>
  <c r="I103" i="6" s="1"/>
  <c r="E103" i="6"/>
  <c r="V102" i="6"/>
  <c r="T102" i="6"/>
  <c r="R102" i="6"/>
  <c r="Q102" i="6"/>
  <c r="P102" i="6"/>
  <c r="O102" i="6"/>
  <c r="N102" i="6"/>
  <c r="J102" i="6"/>
  <c r="F102" i="6"/>
  <c r="E102" i="6"/>
  <c r="V101" i="6"/>
  <c r="T101" i="6"/>
  <c r="Q101" i="6"/>
  <c r="R101" i="6" s="1"/>
  <c r="S101" i="6" s="1"/>
  <c r="S102" i="6" s="1"/>
  <c r="S103" i="6" s="1"/>
  <c r="S104" i="6" s="1"/>
  <c r="P101" i="6"/>
  <c r="O101" i="6"/>
  <c r="N101" i="6"/>
  <c r="J101" i="6"/>
  <c r="F101" i="6"/>
  <c r="E101" i="6"/>
  <c r="G101" i="6" s="1"/>
  <c r="H101" i="6" s="1"/>
  <c r="I101" i="6" s="1"/>
  <c r="X100" i="6"/>
  <c r="X99" i="6" s="1"/>
  <c r="X98" i="6" s="1"/>
  <c r="X97" i="6" s="1"/>
  <c r="X96" i="6" s="1"/>
  <c r="X95" i="6" s="1"/>
  <c r="X94" i="6" s="1"/>
  <c r="X93" i="6" s="1"/>
  <c r="X92" i="6" s="1"/>
  <c r="X91" i="6" s="1"/>
  <c r="V100" i="6"/>
  <c r="T100" i="6"/>
  <c r="Q100" i="6"/>
  <c r="P100" i="6"/>
  <c r="R100" i="6" s="1"/>
  <c r="O100" i="6"/>
  <c r="N100" i="6"/>
  <c r="W100" i="6" s="1"/>
  <c r="W99" i="6" s="1"/>
  <c r="W98" i="6" s="1"/>
  <c r="W97" i="6" s="1"/>
  <c r="W96" i="6" s="1"/>
  <c r="W95" i="6" s="1"/>
  <c r="W94" i="6" s="1"/>
  <c r="L100" i="6"/>
  <c r="J100" i="6"/>
  <c r="F100" i="6"/>
  <c r="E100" i="6"/>
  <c r="G100" i="6" s="1"/>
  <c r="H100" i="6" s="1"/>
  <c r="I100" i="6" s="1"/>
  <c r="D100" i="6"/>
  <c r="V99" i="6"/>
  <c r="T99" i="6"/>
  <c r="Q99" i="6"/>
  <c r="R99" i="6" s="1"/>
  <c r="P99" i="6"/>
  <c r="O99" i="6"/>
  <c r="N99" i="6"/>
  <c r="J99" i="6"/>
  <c r="F99" i="6"/>
  <c r="E99" i="6"/>
  <c r="G99" i="6" s="1"/>
  <c r="H99" i="6" s="1"/>
  <c r="I99" i="6" s="1"/>
  <c r="T98" i="6"/>
  <c r="V98" i="6" s="1"/>
  <c r="Q98" i="6"/>
  <c r="P98" i="6"/>
  <c r="R98" i="6" s="1"/>
  <c r="O98" i="6"/>
  <c r="N98" i="6"/>
  <c r="J98" i="6"/>
  <c r="G98" i="6"/>
  <c r="F98" i="6"/>
  <c r="E98" i="6"/>
  <c r="H98" i="6" s="1"/>
  <c r="I98" i="6" s="1"/>
  <c r="T97" i="6"/>
  <c r="V97" i="6" s="1"/>
  <c r="Q97" i="6"/>
  <c r="P97" i="6"/>
  <c r="R97" i="6" s="1"/>
  <c r="O97" i="6"/>
  <c r="N97" i="6"/>
  <c r="J97" i="6"/>
  <c r="F97" i="6"/>
  <c r="E97" i="6"/>
  <c r="G97" i="6" s="1"/>
  <c r="H97" i="6" s="1"/>
  <c r="I97" i="6" s="1"/>
  <c r="V96" i="6"/>
  <c r="T96" i="6"/>
  <c r="R96" i="6"/>
  <c r="Q96" i="6"/>
  <c r="P96" i="6"/>
  <c r="O96" i="6"/>
  <c r="N96" i="6"/>
  <c r="J96" i="6"/>
  <c r="F96" i="6"/>
  <c r="E96" i="6"/>
  <c r="G96" i="6" s="1"/>
  <c r="T95" i="6"/>
  <c r="V95" i="6" s="1"/>
  <c r="Q95" i="6"/>
  <c r="R95" i="6" s="1"/>
  <c r="P95" i="6"/>
  <c r="O95" i="6"/>
  <c r="N95" i="6"/>
  <c r="J95" i="6"/>
  <c r="F95" i="6"/>
  <c r="E95" i="6"/>
  <c r="G95" i="6" s="1"/>
  <c r="H95" i="6" s="1"/>
  <c r="I95" i="6" s="1"/>
  <c r="T94" i="6"/>
  <c r="V94" i="6" s="1"/>
  <c r="R94" i="6"/>
  <c r="Q94" i="6"/>
  <c r="P94" i="6"/>
  <c r="O94" i="6"/>
  <c r="N94" i="6"/>
  <c r="J94" i="6"/>
  <c r="G94" i="6"/>
  <c r="F94" i="6"/>
  <c r="E94" i="6"/>
  <c r="H94" i="6" s="1"/>
  <c r="I94" i="6" s="1"/>
  <c r="W93" i="6"/>
  <c r="W92" i="6" s="1"/>
  <c r="W91" i="6" s="1"/>
  <c r="W90" i="6" s="1"/>
  <c r="T93" i="6"/>
  <c r="V93" i="6" s="1"/>
  <c r="Q93" i="6"/>
  <c r="P93" i="6"/>
  <c r="R93" i="6" s="1"/>
  <c r="O93" i="6"/>
  <c r="N93" i="6"/>
  <c r="J93" i="6"/>
  <c r="F93" i="6"/>
  <c r="G93" i="6" s="1"/>
  <c r="H93" i="6" s="1"/>
  <c r="I93" i="6" s="1"/>
  <c r="E93" i="6"/>
  <c r="V92" i="6"/>
  <c r="T92" i="6"/>
  <c r="R92" i="6"/>
  <c r="Q92" i="6"/>
  <c r="P92" i="6"/>
  <c r="O92" i="6"/>
  <c r="N92" i="6"/>
  <c r="J92" i="6"/>
  <c r="F92" i="6"/>
  <c r="E92" i="6"/>
  <c r="V91" i="6"/>
  <c r="T91" i="6"/>
  <c r="Q91" i="6"/>
  <c r="R91" i="6" s="1"/>
  <c r="P91" i="6"/>
  <c r="O91" i="6"/>
  <c r="N91" i="6"/>
  <c r="J91" i="6"/>
  <c r="F91" i="6"/>
  <c r="E91" i="6"/>
  <c r="G91" i="6" s="1"/>
  <c r="H91" i="6" s="1"/>
  <c r="I91" i="6" s="1"/>
  <c r="X90" i="6"/>
  <c r="T90" i="6"/>
  <c r="V90" i="6" s="1"/>
  <c r="Q90" i="6"/>
  <c r="P90" i="6"/>
  <c r="R90" i="6" s="1"/>
  <c r="S90" i="6" s="1"/>
  <c r="O90" i="6"/>
  <c r="N90" i="6"/>
  <c r="J90" i="6"/>
  <c r="G90" i="6"/>
  <c r="F90" i="6"/>
  <c r="E90" i="6"/>
  <c r="H90" i="6" s="1"/>
  <c r="I90" i="6" s="1"/>
  <c r="X89" i="6"/>
  <c r="V89" i="6"/>
  <c r="T89" i="6"/>
  <c r="Q89" i="6"/>
  <c r="P89" i="6"/>
  <c r="R89" i="6" s="1"/>
  <c r="O89" i="6"/>
  <c r="L89" i="6"/>
  <c r="J89" i="6"/>
  <c r="G89" i="6"/>
  <c r="F89" i="6"/>
  <c r="E89" i="6"/>
  <c r="H89" i="6" s="1"/>
  <c r="I89" i="6" s="1"/>
  <c r="D89" i="6"/>
  <c r="X88" i="6"/>
  <c r="X87" i="6" s="1"/>
  <c r="V88" i="6"/>
  <c r="T88" i="6"/>
  <c r="Q88" i="6"/>
  <c r="P88" i="6"/>
  <c r="R88" i="6" s="1"/>
  <c r="O88" i="6"/>
  <c r="N88" i="6"/>
  <c r="N89" i="6" s="1"/>
  <c r="W89" i="6" s="1"/>
  <c r="W88" i="6" s="1"/>
  <c r="W87" i="6" s="1"/>
  <c r="W86" i="6" s="1"/>
  <c r="W85" i="6" s="1"/>
  <c r="W84" i="6" s="1"/>
  <c r="W83" i="6" s="1"/>
  <c r="W82" i="6" s="1"/>
  <c r="W81" i="6" s="1"/>
  <c r="W80" i="6" s="1"/>
  <c r="W79" i="6" s="1"/>
  <c r="J88" i="6"/>
  <c r="G88" i="6"/>
  <c r="F88" i="6"/>
  <c r="E88" i="6"/>
  <c r="D88" i="6"/>
  <c r="T87" i="6"/>
  <c r="V87" i="6" s="1"/>
  <c r="R87" i="6"/>
  <c r="Q87" i="6"/>
  <c r="P87" i="6"/>
  <c r="O87" i="6"/>
  <c r="N87" i="6"/>
  <c r="J87" i="6"/>
  <c r="G87" i="6"/>
  <c r="F87" i="6"/>
  <c r="E87" i="6"/>
  <c r="H87" i="6" s="1"/>
  <c r="I87" i="6" s="1"/>
  <c r="D87" i="6"/>
  <c r="X86" i="6"/>
  <c r="X85" i="6" s="1"/>
  <c r="V86" i="6"/>
  <c r="T86" i="6"/>
  <c r="Q86" i="6"/>
  <c r="P86" i="6"/>
  <c r="R86" i="6" s="1"/>
  <c r="O86" i="6"/>
  <c r="N86" i="6"/>
  <c r="J86" i="6"/>
  <c r="G86" i="6"/>
  <c r="F86" i="6"/>
  <c r="E86" i="6"/>
  <c r="D86" i="6"/>
  <c r="T85" i="6"/>
  <c r="V85" i="6" s="1"/>
  <c r="R85" i="6"/>
  <c r="Q85" i="6"/>
  <c r="P85" i="6"/>
  <c r="O85" i="6"/>
  <c r="N85" i="6"/>
  <c r="J85" i="6"/>
  <c r="G85" i="6"/>
  <c r="F85" i="6"/>
  <c r="E85" i="6"/>
  <c r="H85" i="6" s="1"/>
  <c r="I85" i="6" s="1"/>
  <c r="D85" i="6"/>
  <c r="X84" i="6"/>
  <c r="X83" i="6" s="1"/>
  <c r="V84" i="6"/>
  <c r="T84" i="6"/>
  <c r="Q84" i="6"/>
  <c r="P84" i="6"/>
  <c r="R84" i="6" s="1"/>
  <c r="O84" i="6"/>
  <c r="N84" i="6"/>
  <c r="J84" i="6"/>
  <c r="G84" i="6"/>
  <c r="F84" i="6"/>
  <c r="E84" i="6"/>
  <c r="D84" i="6"/>
  <c r="T83" i="6"/>
  <c r="V83" i="6" s="1"/>
  <c r="R83" i="6"/>
  <c r="Q83" i="6"/>
  <c r="P83" i="6"/>
  <c r="O83" i="6"/>
  <c r="N83" i="6"/>
  <c r="J83" i="6"/>
  <c r="G83" i="6"/>
  <c r="F83" i="6"/>
  <c r="E83" i="6"/>
  <c r="H83" i="6" s="1"/>
  <c r="I83" i="6" s="1"/>
  <c r="D83" i="6"/>
  <c r="X82" i="6"/>
  <c r="X81" i="6" s="1"/>
  <c r="V82" i="6"/>
  <c r="T82" i="6"/>
  <c r="Q82" i="6"/>
  <c r="P82" i="6"/>
  <c r="R82" i="6" s="1"/>
  <c r="O82" i="6"/>
  <c r="N82" i="6"/>
  <c r="J82" i="6"/>
  <c r="G82" i="6"/>
  <c r="F82" i="6"/>
  <c r="E82" i="6"/>
  <c r="D82" i="6"/>
  <c r="T81" i="6"/>
  <c r="V81" i="6" s="1"/>
  <c r="R81" i="6"/>
  <c r="Q81" i="6"/>
  <c r="P81" i="6"/>
  <c r="O81" i="6"/>
  <c r="N81" i="6"/>
  <c r="J81" i="6"/>
  <c r="G81" i="6"/>
  <c r="F81" i="6"/>
  <c r="E81" i="6"/>
  <c r="H81" i="6" s="1"/>
  <c r="I81" i="6" s="1"/>
  <c r="D81" i="6"/>
  <c r="X80" i="6"/>
  <c r="X79" i="6" s="1"/>
  <c r="V80" i="6"/>
  <c r="T80" i="6"/>
  <c r="Q80" i="6"/>
  <c r="P80" i="6"/>
  <c r="R80" i="6" s="1"/>
  <c r="O80" i="6"/>
  <c r="N80" i="6"/>
  <c r="J80" i="6"/>
  <c r="G80" i="6"/>
  <c r="F80" i="6"/>
  <c r="E80" i="6"/>
  <c r="D80" i="6"/>
  <c r="T79" i="6"/>
  <c r="R79" i="6"/>
  <c r="S79" i="6" s="1"/>
  <c r="Q79" i="6"/>
  <c r="P79" i="6"/>
  <c r="O79" i="6"/>
  <c r="N79" i="6"/>
  <c r="J79" i="6"/>
  <c r="G79" i="6"/>
  <c r="F79" i="6"/>
  <c r="E79" i="6"/>
  <c r="H79" i="6" s="1"/>
  <c r="I79" i="6" s="1"/>
  <c r="D79" i="6"/>
  <c r="X78" i="6"/>
  <c r="X77" i="6" s="1"/>
  <c r="V78" i="6"/>
  <c r="T78" i="6"/>
  <c r="Q78" i="6"/>
  <c r="P78" i="6"/>
  <c r="R78" i="6" s="1"/>
  <c r="O78" i="6"/>
  <c r="N78" i="6"/>
  <c r="L78" i="6"/>
  <c r="J78" i="6"/>
  <c r="H78" i="6"/>
  <c r="I78" i="6" s="1"/>
  <c r="F78" i="6"/>
  <c r="G78" i="6" s="1"/>
  <c r="E78" i="6"/>
  <c r="D78" i="6"/>
  <c r="V77" i="6"/>
  <c r="T77" i="6"/>
  <c r="Q77" i="6"/>
  <c r="P77" i="6"/>
  <c r="R77" i="6" s="1"/>
  <c r="O77" i="6"/>
  <c r="N77" i="6"/>
  <c r="J77" i="6"/>
  <c r="F77" i="6"/>
  <c r="E77" i="6"/>
  <c r="G77" i="6" s="1"/>
  <c r="H77" i="6" s="1"/>
  <c r="I77" i="6" s="1"/>
  <c r="X76" i="6"/>
  <c r="X75" i="6" s="1"/>
  <c r="X74" i="6" s="1"/>
  <c r="X73" i="6" s="1"/>
  <c r="X72" i="6" s="1"/>
  <c r="X71" i="6" s="1"/>
  <c r="V76" i="6"/>
  <c r="T76" i="6"/>
  <c r="Q76" i="6"/>
  <c r="P76" i="6"/>
  <c r="R76" i="6" s="1"/>
  <c r="O76" i="6"/>
  <c r="N76" i="6"/>
  <c r="J76" i="6"/>
  <c r="G76" i="6"/>
  <c r="F76" i="6"/>
  <c r="E76" i="6"/>
  <c r="T75" i="6"/>
  <c r="V75" i="6" s="1"/>
  <c r="Q75" i="6"/>
  <c r="R75" i="6" s="1"/>
  <c r="P75" i="6"/>
  <c r="O75" i="6"/>
  <c r="N75" i="6"/>
  <c r="J75" i="6"/>
  <c r="F75" i="6"/>
  <c r="E75" i="6"/>
  <c r="G75" i="6" s="1"/>
  <c r="H75" i="6" s="1"/>
  <c r="I75" i="6" s="1"/>
  <c r="V74" i="6"/>
  <c r="T74" i="6"/>
  <c r="R74" i="6"/>
  <c r="Q74" i="6"/>
  <c r="P74" i="6"/>
  <c r="O74" i="6"/>
  <c r="N74" i="6"/>
  <c r="J74" i="6"/>
  <c r="F74" i="6"/>
  <c r="E74" i="6"/>
  <c r="T73" i="6"/>
  <c r="V73" i="6" s="1"/>
  <c r="Q73" i="6"/>
  <c r="R73" i="6" s="1"/>
  <c r="P73" i="6"/>
  <c r="O73" i="6"/>
  <c r="N73" i="6"/>
  <c r="J73" i="6"/>
  <c r="H73" i="6"/>
  <c r="I73" i="6" s="1"/>
  <c r="F73" i="6"/>
  <c r="G73" i="6" s="1"/>
  <c r="E73" i="6"/>
  <c r="T72" i="6"/>
  <c r="V72" i="6" s="1"/>
  <c r="R72" i="6"/>
  <c r="Q72" i="6"/>
  <c r="P72" i="6"/>
  <c r="O72" i="6"/>
  <c r="N72" i="6"/>
  <c r="J72" i="6"/>
  <c r="G72" i="6"/>
  <c r="F72" i="6"/>
  <c r="E72" i="6"/>
  <c r="H72" i="6" s="1"/>
  <c r="I72" i="6" s="1"/>
  <c r="V71" i="6"/>
  <c r="T71" i="6"/>
  <c r="Q71" i="6"/>
  <c r="P71" i="6"/>
  <c r="R71" i="6" s="1"/>
  <c r="O71" i="6"/>
  <c r="N71" i="6"/>
  <c r="J71" i="6"/>
  <c r="F71" i="6"/>
  <c r="G71" i="6" s="1"/>
  <c r="H71" i="6" s="1"/>
  <c r="I71" i="6" s="1"/>
  <c r="E71" i="6"/>
  <c r="X70" i="6"/>
  <c r="X69" i="6" s="1"/>
  <c r="X68" i="6" s="1"/>
  <c r="V70" i="6"/>
  <c r="T70" i="6"/>
  <c r="R70" i="6"/>
  <c r="Q70" i="6"/>
  <c r="P70" i="6"/>
  <c r="O70" i="6"/>
  <c r="N70" i="6"/>
  <c r="J70" i="6"/>
  <c r="G70" i="6"/>
  <c r="F70" i="6"/>
  <c r="E70" i="6"/>
  <c r="V69" i="6"/>
  <c r="T69" i="6"/>
  <c r="S69" i="6"/>
  <c r="Q69" i="6"/>
  <c r="P69" i="6"/>
  <c r="R69" i="6" s="1"/>
  <c r="O69" i="6"/>
  <c r="N69" i="6"/>
  <c r="J69" i="6"/>
  <c r="F69" i="6"/>
  <c r="E69" i="6"/>
  <c r="G69" i="6" s="1"/>
  <c r="H69" i="6" s="1"/>
  <c r="I69" i="6" s="1"/>
  <c r="V68" i="6"/>
  <c r="T68" i="6"/>
  <c r="U78" i="6" s="1"/>
  <c r="U77" i="6" s="1"/>
  <c r="U76" i="6" s="1"/>
  <c r="U75" i="6" s="1"/>
  <c r="U74" i="6" s="1"/>
  <c r="U73" i="6" s="1"/>
  <c r="U72" i="6" s="1"/>
  <c r="U71" i="6" s="1"/>
  <c r="U70" i="6" s="1"/>
  <c r="U69" i="6" s="1"/>
  <c r="U68" i="6" s="1"/>
  <c r="Q68" i="6"/>
  <c r="P68" i="6"/>
  <c r="R68" i="6" s="1"/>
  <c r="S68" i="6" s="1"/>
  <c r="O68" i="6"/>
  <c r="N68" i="6"/>
  <c r="J68" i="6"/>
  <c r="F68" i="6"/>
  <c r="E68" i="6"/>
  <c r="G68" i="6" s="1"/>
  <c r="Q67" i="6"/>
  <c r="R67" i="6" s="1"/>
  <c r="P67" i="6"/>
  <c r="O67" i="6"/>
  <c r="N67" i="6"/>
  <c r="L67" i="6"/>
  <c r="J67" i="6"/>
  <c r="G67" i="6"/>
  <c r="F67" i="6"/>
  <c r="E67" i="6"/>
  <c r="H67" i="6" s="1"/>
  <c r="I67" i="6" s="1"/>
  <c r="D67" i="6"/>
  <c r="B67" i="6"/>
  <c r="W66" i="6"/>
  <c r="W65" i="6" s="1"/>
  <c r="T66" i="6"/>
  <c r="V66" i="6" s="1"/>
  <c r="Q66" i="6"/>
  <c r="R66" i="6" s="1"/>
  <c r="P66" i="6"/>
  <c r="O66" i="6"/>
  <c r="N66" i="6"/>
  <c r="J66" i="6"/>
  <c r="F66" i="6"/>
  <c r="G66" i="6" s="1"/>
  <c r="H66" i="6" s="1"/>
  <c r="I66" i="6" s="1"/>
  <c r="E66" i="6"/>
  <c r="T65" i="6"/>
  <c r="V65" i="6" s="1"/>
  <c r="R65" i="6"/>
  <c r="Q65" i="6"/>
  <c r="P65" i="6"/>
  <c r="O65" i="6"/>
  <c r="N65" i="6"/>
  <c r="J65" i="6"/>
  <c r="G65" i="6"/>
  <c r="F65" i="6"/>
  <c r="E65" i="6"/>
  <c r="H65" i="6" s="1"/>
  <c r="I65" i="6" s="1"/>
  <c r="W64" i="6"/>
  <c r="W63" i="6" s="1"/>
  <c r="W62" i="6" s="1"/>
  <c r="W61" i="6" s="1"/>
  <c r="W60" i="6" s="1"/>
  <c r="W59" i="6" s="1"/>
  <c r="W58" i="6" s="1"/>
  <c r="W57" i="6" s="1"/>
  <c r="V64" i="6"/>
  <c r="T64" i="6"/>
  <c r="Q64" i="6"/>
  <c r="P64" i="6"/>
  <c r="R64" i="6" s="1"/>
  <c r="O64" i="6"/>
  <c r="N64" i="6"/>
  <c r="J64" i="6"/>
  <c r="F64" i="6"/>
  <c r="G64" i="6" s="1"/>
  <c r="H64" i="6" s="1"/>
  <c r="I64" i="6" s="1"/>
  <c r="E64" i="6"/>
  <c r="V63" i="6"/>
  <c r="T63" i="6"/>
  <c r="R63" i="6"/>
  <c r="Q63" i="6"/>
  <c r="P63" i="6"/>
  <c r="O63" i="6"/>
  <c r="N63" i="6"/>
  <c r="J63" i="6"/>
  <c r="G63" i="6"/>
  <c r="F63" i="6"/>
  <c r="E63" i="6"/>
  <c r="H63" i="6" s="1"/>
  <c r="I63" i="6" s="1"/>
  <c r="V62" i="6"/>
  <c r="T62" i="6"/>
  <c r="Q62" i="6"/>
  <c r="P62" i="6"/>
  <c r="R62" i="6" s="1"/>
  <c r="O62" i="6"/>
  <c r="N62" i="6"/>
  <c r="J62" i="6"/>
  <c r="F62" i="6"/>
  <c r="E62" i="6"/>
  <c r="G62" i="6" s="1"/>
  <c r="H62" i="6" s="1"/>
  <c r="I62" i="6" s="1"/>
  <c r="V61" i="6"/>
  <c r="T61" i="6"/>
  <c r="Q61" i="6"/>
  <c r="P61" i="6"/>
  <c r="R61" i="6" s="1"/>
  <c r="O61" i="6"/>
  <c r="N61" i="6"/>
  <c r="J61" i="6"/>
  <c r="F61" i="6"/>
  <c r="E61" i="6"/>
  <c r="T60" i="6"/>
  <c r="V60" i="6" s="1"/>
  <c r="Q60" i="6"/>
  <c r="R60" i="6" s="1"/>
  <c r="P60" i="6"/>
  <c r="O60" i="6"/>
  <c r="N60" i="6"/>
  <c r="J60" i="6"/>
  <c r="H60" i="6"/>
  <c r="I60" i="6" s="1"/>
  <c r="F60" i="6"/>
  <c r="E60" i="6"/>
  <c r="G60" i="6" s="1"/>
  <c r="T59" i="6"/>
  <c r="V59" i="6" s="1"/>
  <c r="R59" i="6"/>
  <c r="Q59" i="6"/>
  <c r="P59" i="6"/>
  <c r="O59" i="6"/>
  <c r="N59" i="6"/>
  <c r="J59" i="6"/>
  <c r="F59" i="6"/>
  <c r="E59" i="6"/>
  <c r="T58" i="6"/>
  <c r="V58" i="6" s="1"/>
  <c r="Q58" i="6"/>
  <c r="R58" i="6" s="1"/>
  <c r="P58" i="6"/>
  <c r="O58" i="6"/>
  <c r="N58" i="6"/>
  <c r="J58" i="6"/>
  <c r="F58" i="6"/>
  <c r="G58" i="6" s="1"/>
  <c r="H58" i="6" s="1"/>
  <c r="I58" i="6" s="1"/>
  <c r="E58" i="6"/>
  <c r="T57" i="6"/>
  <c r="R57" i="6"/>
  <c r="S57" i="6" s="1"/>
  <c r="S58" i="6" s="1"/>
  <c r="S59" i="6" s="1"/>
  <c r="S60" i="6" s="1"/>
  <c r="S61" i="6" s="1"/>
  <c r="S62" i="6" s="1"/>
  <c r="S63" i="6" s="1"/>
  <c r="S64" i="6" s="1"/>
  <c r="S65" i="6" s="1"/>
  <c r="S66" i="6" s="1"/>
  <c r="S67" i="6" s="1"/>
  <c r="Q57" i="6"/>
  <c r="P57" i="6"/>
  <c r="O57" i="6"/>
  <c r="N57" i="6"/>
  <c r="W67" i="6" s="1"/>
  <c r="J57" i="6"/>
  <c r="G57" i="6"/>
  <c r="F57" i="6"/>
  <c r="E57" i="6"/>
  <c r="H57" i="6" s="1"/>
  <c r="I57" i="6" s="1"/>
  <c r="X56" i="6"/>
  <c r="V56" i="6"/>
  <c r="T56" i="6"/>
  <c r="Q56" i="6"/>
  <c r="P56" i="6"/>
  <c r="R56" i="6" s="1"/>
  <c r="O56" i="6"/>
  <c r="N56" i="6"/>
  <c r="L56" i="6"/>
  <c r="J56" i="6"/>
  <c r="G56" i="6"/>
  <c r="F56" i="6"/>
  <c r="E56" i="6"/>
  <c r="D56" i="6"/>
  <c r="X55" i="6"/>
  <c r="X54" i="6" s="1"/>
  <c r="X53" i="6" s="1"/>
  <c r="X52" i="6" s="1"/>
  <c r="X51" i="6" s="1"/>
  <c r="X50" i="6" s="1"/>
  <c r="X49" i="6" s="1"/>
  <c r="X48" i="6" s="1"/>
  <c r="X47" i="6" s="1"/>
  <c r="X46" i="6" s="1"/>
  <c r="T55" i="6"/>
  <c r="V55" i="6" s="1"/>
  <c r="R55" i="6"/>
  <c r="Q55" i="6"/>
  <c r="P55" i="6"/>
  <c r="O55" i="6"/>
  <c r="N55" i="6"/>
  <c r="J55" i="6"/>
  <c r="G55" i="6"/>
  <c r="F55" i="6"/>
  <c r="E55" i="6"/>
  <c r="H55" i="6" s="1"/>
  <c r="I55" i="6" s="1"/>
  <c r="V54" i="6"/>
  <c r="T54" i="6"/>
  <c r="Q54" i="6"/>
  <c r="P54" i="6"/>
  <c r="R54" i="6" s="1"/>
  <c r="O54" i="6"/>
  <c r="N54" i="6"/>
  <c r="J54" i="6"/>
  <c r="H54" i="6"/>
  <c r="I54" i="6" s="1"/>
  <c r="F54" i="6"/>
  <c r="G54" i="6" s="1"/>
  <c r="E54" i="6"/>
  <c r="T53" i="6"/>
  <c r="V53" i="6" s="1"/>
  <c r="Q53" i="6"/>
  <c r="P53" i="6"/>
  <c r="R53" i="6" s="1"/>
  <c r="O53" i="6"/>
  <c r="N53" i="6"/>
  <c r="J53" i="6"/>
  <c r="F53" i="6"/>
  <c r="E53" i="6"/>
  <c r="G53" i="6" s="1"/>
  <c r="V52" i="6"/>
  <c r="T52" i="6"/>
  <c r="Q52" i="6"/>
  <c r="P52" i="6"/>
  <c r="R52" i="6" s="1"/>
  <c r="O52" i="6"/>
  <c r="N52" i="6"/>
  <c r="J52" i="6"/>
  <c r="F52" i="6"/>
  <c r="E52" i="6"/>
  <c r="V51" i="6"/>
  <c r="T51" i="6"/>
  <c r="Q51" i="6"/>
  <c r="P51" i="6"/>
  <c r="R51" i="6" s="1"/>
  <c r="O51" i="6"/>
  <c r="N51" i="6"/>
  <c r="J51" i="6"/>
  <c r="F51" i="6"/>
  <c r="E51" i="6"/>
  <c r="T50" i="6"/>
  <c r="V50" i="6" s="1"/>
  <c r="Q50" i="6"/>
  <c r="R50" i="6" s="1"/>
  <c r="P50" i="6"/>
  <c r="O50" i="6"/>
  <c r="N50" i="6"/>
  <c r="J50" i="6"/>
  <c r="F50" i="6"/>
  <c r="E50" i="6"/>
  <c r="G50" i="6" s="1"/>
  <c r="H50" i="6" s="1"/>
  <c r="I50" i="6" s="1"/>
  <c r="T49" i="6"/>
  <c r="V49" i="6" s="1"/>
  <c r="R49" i="6"/>
  <c r="Q49" i="6"/>
  <c r="P49" i="6"/>
  <c r="O49" i="6"/>
  <c r="N49" i="6"/>
  <c r="J49" i="6"/>
  <c r="G49" i="6"/>
  <c r="F49" i="6"/>
  <c r="E49" i="6"/>
  <c r="T48" i="6"/>
  <c r="V48" i="6" s="1"/>
  <c r="Q48" i="6"/>
  <c r="R48" i="6" s="1"/>
  <c r="P48" i="6"/>
  <c r="O48" i="6"/>
  <c r="N48" i="6"/>
  <c r="J48" i="6"/>
  <c r="F48" i="6"/>
  <c r="G48" i="6" s="1"/>
  <c r="H48" i="6" s="1"/>
  <c r="I48" i="6" s="1"/>
  <c r="E48" i="6"/>
  <c r="T47" i="6"/>
  <c r="U56" i="6" s="1"/>
  <c r="U55" i="6" s="1"/>
  <c r="U54" i="6" s="1"/>
  <c r="U53" i="6" s="1"/>
  <c r="U52" i="6" s="1"/>
  <c r="U51" i="6" s="1"/>
  <c r="U50" i="6" s="1"/>
  <c r="U49" i="6" s="1"/>
  <c r="U48" i="6" s="1"/>
  <c r="U47" i="6" s="1"/>
  <c r="U46" i="6" s="1"/>
  <c r="Q47" i="6"/>
  <c r="P47" i="6"/>
  <c r="R47" i="6" s="1"/>
  <c r="O47" i="6"/>
  <c r="N47" i="6"/>
  <c r="J47" i="6"/>
  <c r="G47" i="6"/>
  <c r="F47" i="6"/>
  <c r="E47" i="6"/>
  <c r="V46" i="6"/>
  <c r="T46" i="6"/>
  <c r="Q46" i="6"/>
  <c r="P46" i="6"/>
  <c r="O46" i="6"/>
  <c r="N46" i="6"/>
  <c r="W56" i="6" s="1"/>
  <c r="W55" i="6" s="1"/>
  <c r="W54" i="6" s="1"/>
  <c r="W53" i="6" s="1"/>
  <c r="W52" i="6" s="1"/>
  <c r="W51" i="6" s="1"/>
  <c r="W50" i="6" s="1"/>
  <c r="W49" i="6" s="1"/>
  <c r="W48" i="6" s="1"/>
  <c r="W47" i="6" s="1"/>
  <c r="W46" i="6" s="1"/>
  <c r="J46" i="6"/>
  <c r="F46" i="6"/>
  <c r="E46" i="6"/>
  <c r="G46" i="6" s="1"/>
  <c r="X45" i="6"/>
  <c r="X44" i="6" s="1"/>
  <c r="X43" i="6" s="1"/>
  <c r="X42" i="6" s="1"/>
  <c r="X41" i="6" s="1"/>
  <c r="X40" i="6" s="1"/>
  <c r="X39" i="6" s="1"/>
  <c r="X38" i="6" s="1"/>
  <c r="X37" i="6" s="1"/>
  <c r="X36" i="6" s="1"/>
  <c r="X35" i="6" s="1"/>
  <c r="V45" i="6"/>
  <c r="T45" i="6"/>
  <c r="Q45" i="6"/>
  <c r="P45" i="6"/>
  <c r="R45" i="6" s="1"/>
  <c r="O45" i="6"/>
  <c r="N45" i="6"/>
  <c r="L45" i="6"/>
  <c r="J45" i="6"/>
  <c r="F45" i="6"/>
  <c r="E45" i="6"/>
  <c r="D45" i="6"/>
  <c r="V44" i="6"/>
  <c r="T44" i="6"/>
  <c r="Q44" i="6"/>
  <c r="P44" i="6"/>
  <c r="O44" i="6"/>
  <c r="N44" i="6"/>
  <c r="J44" i="6"/>
  <c r="G44" i="6"/>
  <c r="F44" i="6"/>
  <c r="E44" i="6"/>
  <c r="H44" i="6" s="1"/>
  <c r="I44" i="6" s="1"/>
  <c r="T43" i="6"/>
  <c r="V43" i="6" s="1"/>
  <c r="R43" i="6"/>
  <c r="Q43" i="6"/>
  <c r="P43" i="6"/>
  <c r="O43" i="6"/>
  <c r="N43" i="6"/>
  <c r="J43" i="6"/>
  <c r="G43" i="6"/>
  <c r="H43" i="6" s="1"/>
  <c r="I43" i="6" s="1"/>
  <c r="F43" i="6"/>
  <c r="E43" i="6"/>
  <c r="T42" i="6"/>
  <c r="V42" i="6" s="1"/>
  <c r="Q42" i="6"/>
  <c r="P42" i="6"/>
  <c r="R42" i="6" s="1"/>
  <c r="O42" i="6"/>
  <c r="N42" i="6"/>
  <c r="J42" i="6"/>
  <c r="F42" i="6"/>
  <c r="E42" i="6"/>
  <c r="V41" i="6"/>
  <c r="T41" i="6"/>
  <c r="Q41" i="6"/>
  <c r="P41" i="6"/>
  <c r="R41" i="6" s="1"/>
  <c r="O41" i="6"/>
  <c r="N41" i="6"/>
  <c r="J41" i="6"/>
  <c r="F41" i="6"/>
  <c r="E41" i="6"/>
  <c r="V40" i="6"/>
  <c r="T40" i="6"/>
  <c r="Q40" i="6"/>
  <c r="R40" i="6" s="1"/>
  <c r="P40" i="6"/>
  <c r="O40" i="6"/>
  <c r="N40" i="6"/>
  <c r="J40" i="6"/>
  <c r="H40" i="6"/>
  <c r="I40" i="6" s="1"/>
  <c r="F40" i="6"/>
  <c r="E40" i="6"/>
  <c r="G40" i="6" s="1"/>
  <c r="V39" i="6"/>
  <c r="T39" i="6"/>
  <c r="R39" i="6"/>
  <c r="Q39" i="6"/>
  <c r="P39" i="6"/>
  <c r="O39" i="6"/>
  <c r="N39" i="6"/>
  <c r="J39" i="6"/>
  <c r="F39" i="6"/>
  <c r="E39" i="6"/>
  <c r="G39" i="6" s="1"/>
  <c r="T38" i="6"/>
  <c r="V38" i="6" s="1"/>
  <c r="Q38" i="6"/>
  <c r="P38" i="6"/>
  <c r="R38" i="6" s="1"/>
  <c r="O38" i="6"/>
  <c r="N38" i="6"/>
  <c r="J38" i="6"/>
  <c r="H38" i="6"/>
  <c r="I38" i="6" s="1"/>
  <c r="G38" i="6"/>
  <c r="F38" i="6"/>
  <c r="E38" i="6"/>
  <c r="T37" i="6"/>
  <c r="V37" i="6" s="1"/>
  <c r="R37" i="6"/>
  <c r="Q37" i="6"/>
  <c r="P37" i="6"/>
  <c r="O37" i="6"/>
  <c r="N37" i="6"/>
  <c r="J37" i="6"/>
  <c r="F37" i="6"/>
  <c r="E37" i="6"/>
  <c r="V36" i="6"/>
  <c r="T36" i="6"/>
  <c r="Q36" i="6"/>
  <c r="P36" i="6"/>
  <c r="R36" i="6" s="1"/>
  <c r="O36" i="6"/>
  <c r="N36" i="6"/>
  <c r="J36" i="6"/>
  <c r="G36" i="6"/>
  <c r="F36" i="6"/>
  <c r="E36" i="6"/>
  <c r="H36" i="6" s="1"/>
  <c r="I36" i="6" s="1"/>
  <c r="V35" i="6"/>
  <c r="T35" i="6"/>
  <c r="R35" i="6"/>
  <c r="S35" i="6" s="1"/>
  <c r="S36" i="6" s="1"/>
  <c r="S37" i="6" s="1"/>
  <c r="S38" i="6" s="1"/>
  <c r="S39" i="6" s="1"/>
  <c r="S40" i="6" s="1"/>
  <c r="S41" i="6" s="1"/>
  <c r="S42" i="6" s="1"/>
  <c r="S43" i="6" s="1"/>
  <c r="Q35" i="6"/>
  <c r="P35" i="6"/>
  <c r="O35" i="6"/>
  <c r="N35" i="6"/>
  <c r="J35" i="6"/>
  <c r="F35" i="6"/>
  <c r="E35" i="6"/>
  <c r="G35" i="6" s="1"/>
  <c r="X34" i="6"/>
  <c r="V34" i="6"/>
  <c r="T34" i="6"/>
  <c r="Q34" i="6"/>
  <c r="P34" i="6"/>
  <c r="O34" i="6"/>
  <c r="N34" i="6"/>
  <c r="W34" i="6" s="1"/>
  <c r="W33" i="6" s="1"/>
  <c r="W32" i="6" s="1"/>
  <c r="W31" i="6" s="1"/>
  <c r="W30" i="6" s="1"/>
  <c r="W29" i="6" s="1"/>
  <c r="W28" i="6" s="1"/>
  <c r="W27" i="6" s="1"/>
  <c r="W26" i="6" s="1"/>
  <c r="W25" i="6" s="1"/>
  <c r="W24" i="6" s="1"/>
  <c r="L34" i="6"/>
  <c r="J34" i="6"/>
  <c r="F34" i="6"/>
  <c r="E34" i="6"/>
  <c r="G34" i="6" s="1"/>
  <c r="H34" i="6" s="1"/>
  <c r="I34" i="6" s="1"/>
  <c r="D34" i="6"/>
  <c r="X33" i="6"/>
  <c r="T33" i="6"/>
  <c r="V33" i="6" s="1"/>
  <c r="Q33" i="6"/>
  <c r="P33" i="6"/>
  <c r="R33" i="6" s="1"/>
  <c r="O33" i="6"/>
  <c r="N33" i="6"/>
  <c r="J33" i="6"/>
  <c r="G33" i="6"/>
  <c r="F33" i="6"/>
  <c r="E33" i="6"/>
  <c r="H33" i="6" s="1"/>
  <c r="I33" i="6" s="1"/>
  <c r="X32" i="6"/>
  <c r="X31" i="6" s="1"/>
  <c r="X30" i="6" s="1"/>
  <c r="X29" i="6" s="1"/>
  <c r="X28" i="6" s="1"/>
  <c r="X27" i="6" s="1"/>
  <c r="X26" i="6" s="1"/>
  <c r="X25" i="6" s="1"/>
  <c r="X24" i="6" s="1"/>
  <c r="V32" i="6"/>
  <c r="T32" i="6"/>
  <c r="Q32" i="6"/>
  <c r="P32" i="6"/>
  <c r="R32" i="6" s="1"/>
  <c r="O32" i="6"/>
  <c r="N32" i="6"/>
  <c r="J32" i="6"/>
  <c r="G32" i="6"/>
  <c r="F32" i="6"/>
  <c r="E32" i="6"/>
  <c r="H32" i="6" s="1"/>
  <c r="I32" i="6" s="1"/>
  <c r="V31" i="6"/>
  <c r="T31" i="6"/>
  <c r="R31" i="6"/>
  <c r="Q31" i="6"/>
  <c r="P31" i="6"/>
  <c r="O31" i="6"/>
  <c r="N31" i="6"/>
  <c r="J31" i="6"/>
  <c r="F31" i="6"/>
  <c r="E31" i="6"/>
  <c r="V30" i="6"/>
  <c r="T30" i="6"/>
  <c r="Q30" i="6"/>
  <c r="R30" i="6" s="1"/>
  <c r="P30" i="6"/>
  <c r="O30" i="6"/>
  <c r="N30" i="6"/>
  <c r="J30" i="6"/>
  <c r="F30" i="6"/>
  <c r="E30" i="6"/>
  <c r="T29" i="6"/>
  <c r="V29" i="6" s="1"/>
  <c r="Q29" i="6"/>
  <c r="P29" i="6"/>
  <c r="R29" i="6" s="1"/>
  <c r="O29" i="6"/>
  <c r="N29" i="6"/>
  <c r="J29" i="6"/>
  <c r="H29" i="6"/>
  <c r="I29" i="6" s="1"/>
  <c r="G29" i="6"/>
  <c r="F29" i="6"/>
  <c r="E29" i="6"/>
  <c r="T28" i="6"/>
  <c r="V28" i="6" s="1"/>
  <c r="R28" i="6"/>
  <c r="Q28" i="6"/>
  <c r="P28" i="6"/>
  <c r="O28" i="6"/>
  <c r="N28" i="6"/>
  <c r="J28" i="6"/>
  <c r="F28" i="6"/>
  <c r="E28" i="6"/>
  <c r="V27" i="6"/>
  <c r="T27" i="6"/>
  <c r="R27" i="6"/>
  <c r="Q27" i="6"/>
  <c r="P27" i="6"/>
  <c r="O27" i="6"/>
  <c r="N27" i="6"/>
  <c r="J27" i="6"/>
  <c r="F27" i="6"/>
  <c r="E27" i="6"/>
  <c r="G27" i="6" s="1"/>
  <c r="T26" i="6"/>
  <c r="V26" i="6" s="1"/>
  <c r="R26" i="6"/>
  <c r="Q26" i="6"/>
  <c r="P26" i="6"/>
  <c r="O26" i="6"/>
  <c r="N26" i="6"/>
  <c r="J26" i="6"/>
  <c r="I26" i="6"/>
  <c r="H26" i="6"/>
  <c r="G26" i="6"/>
  <c r="F26" i="6"/>
  <c r="E26" i="6"/>
  <c r="T25" i="6"/>
  <c r="V25" i="6" s="1"/>
  <c r="Q25" i="6"/>
  <c r="P25" i="6"/>
  <c r="R25" i="6" s="1"/>
  <c r="O25" i="6"/>
  <c r="N25" i="6"/>
  <c r="J25" i="6"/>
  <c r="G25" i="6"/>
  <c r="F25" i="6"/>
  <c r="E25" i="6"/>
  <c r="H25" i="6" s="1"/>
  <c r="I25" i="6" s="1"/>
  <c r="V24" i="6"/>
  <c r="T24" i="6"/>
  <c r="Q24" i="6"/>
  <c r="P24" i="6"/>
  <c r="R24" i="6" s="1"/>
  <c r="S24" i="6" s="1"/>
  <c r="S25" i="6" s="1"/>
  <c r="S26" i="6" s="1"/>
  <c r="S27" i="6" s="1"/>
  <c r="S28" i="6" s="1"/>
  <c r="S29" i="6" s="1"/>
  <c r="S30" i="6" s="1"/>
  <c r="S31" i="6" s="1"/>
  <c r="S32" i="6" s="1"/>
  <c r="S33" i="6" s="1"/>
  <c r="O24" i="6"/>
  <c r="N24" i="6"/>
  <c r="J24" i="6"/>
  <c r="G24" i="6"/>
  <c r="F24" i="6"/>
  <c r="E24" i="6"/>
  <c r="H24" i="6" s="1"/>
  <c r="I24" i="6" s="1"/>
  <c r="X23" i="6"/>
  <c r="V23" i="6"/>
  <c r="T23" i="6"/>
  <c r="R23" i="6"/>
  <c r="Q23" i="6"/>
  <c r="P23" i="6"/>
  <c r="O23" i="6"/>
  <c r="N23" i="6"/>
  <c r="W23" i="6" s="1"/>
  <c r="W22" i="6" s="1"/>
  <c r="W21" i="6" s="1"/>
  <c r="W20" i="6" s="1"/>
  <c r="W19" i="6" s="1"/>
  <c r="W18" i="6" s="1"/>
  <c r="W17" i="6" s="1"/>
  <c r="W16" i="6" s="1"/>
  <c r="W15" i="6" s="1"/>
  <c r="W14" i="6" s="1"/>
  <c r="W13" i="6" s="1"/>
  <c r="L23" i="6"/>
  <c r="K23" i="6"/>
  <c r="K34" i="6" s="1"/>
  <c r="J23" i="6"/>
  <c r="F23" i="6"/>
  <c r="G23" i="6" s="1"/>
  <c r="E23" i="6"/>
  <c r="H23" i="6" s="1"/>
  <c r="I23" i="6" s="1"/>
  <c r="D23" i="6"/>
  <c r="X22" i="6"/>
  <c r="X21" i="6" s="1"/>
  <c r="X20" i="6" s="1"/>
  <c r="X19" i="6" s="1"/>
  <c r="X18" i="6" s="1"/>
  <c r="X17" i="6" s="1"/>
  <c r="X16" i="6" s="1"/>
  <c r="X15" i="6" s="1"/>
  <c r="X14" i="6" s="1"/>
  <c r="X13" i="6" s="1"/>
  <c r="V22" i="6"/>
  <c r="T22" i="6"/>
  <c r="Q22" i="6"/>
  <c r="P22" i="6"/>
  <c r="R22" i="6" s="1"/>
  <c r="O22" i="6"/>
  <c r="N22" i="6"/>
  <c r="J22" i="6"/>
  <c r="G22" i="6"/>
  <c r="F22" i="6"/>
  <c r="E22" i="6"/>
  <c r="H22" i="6" s="1"/>
  <c r="I22" i="6" s="1"/>
  <c r="V21" i="6"/>
  <c r="T21" i="6"/>
  <c r="R21" i="6"/>
  <c r="Q21" i="6"/>
  <c r="P21" i="6"/>
  <c r="O21" i="6"/>
  <c r="N21" i="6"/>
  <c r="K21" i="6"/>
  <c r="K32" i="6" s="1"/>
  <c r="J21" i="6"/>
  <c r="F21" i="6"/>
  <c r="E21" i="6"/>
  <c r="V20" i="6"/>
  <c r="T20" i="6"/>
  <c r="Q20" i="6"/>
  <c r="R20" i="6" s="1"/>
  <c r="P20" i="6"/>
  <c r="O20" i="6"/>
  <c r="N20" i="6"/>
  <c r="J20" i="6"/>
  <c r="F20" i="6"/>
  <c r="E20" i="6"/>
  <c r="T19" i="6"/>
  <c r="V19" i="6" s="1"/>
  <c r="Q19" i="6"/>
  <c r="P19" i="6"/>
  <c r="R19" i="6" s="1"/>
  <c r="O19" i="6"/>
  <c r="N19" i="6"/>
  <c r="K19" i="6"/>
  <c r="K30" i="6" s="1"/>
  <c r="J19" i="6"/>
  <c r="H19" i="6"/>
  <c r="I19" i="6" s="1"/>
  <c r="G19" i="6"/>
  <c r="F19" i="6"/>
  <c r="E19" i="6"/>
  <c r="T18" i="6"/>
  <c r="V18" i="6" s="1"/>
  <c r="R18" i="6"/>
  <c r="Q18" i="6"/>
  <c r="P18" i="6"/>
  <c r="O18" i="6"/>
  <c r="N18" i="6"/>
  <c r="K18" i="6"/>
  <c r="M18" i="6" s="1"/>
  <c r="J18" i="6"/>
  <c r="F18" i="6"/>
  <c r="E18" i="6"/>
  <c r="V17" i="6"/>
  <c r="T17" i="6"/>
  <c r="R17" i="6"/>
  <c r="Q17" i="6"/>
  <c r="P17" i="6"/>
  <c r="O17" i="6"/>
  <c r="N17" i="6"/>
  <c r="J17" i="6"/>
  <c r="F17" i="6"/>
  <c r="E17" i="6"/>
  <c r="G17" i="6" s="1"/>
  <c r="T16" i="6"/>
  <c r="V16" i="6" s="1"/>
  <c r="Q16" i="6"/>
  <c r="R16" i="6" s="1"/>
  <c r="P16" i="6"/>
  <c r="O16" i="6"/>
  <c r="N16" i="6"/>
  <c r="J16" i="6"/>
  <c r="H16" i="6"/>
  <c r="I16" i="6" s="1"/>
  <c r="G16" i="6"/>
  <c r="F16" i="6"/>
  <c r="E16" i="6"/>
  <c r="T15" i="6"/>
  <c r="V15" i="6" s="1"/>
  <c r="Q15" i="6"/>
  <c r="P15" i="6"/>
  <c r="R15" i="6" s="1"/>
  <c r="O15" i="6"/>
  <c r="N15" i="6"/>
  <c r="K15" i="6"/>
  <c r="M15" i="6" s="1"/>
  <c r="J15" i="6"/>
  <c r="G15" i="6"/>
  <c r="F15" i="6"/>
  <c r="E15" i="6"/>
  <c r="H15" i="6" s="1"/>
  <c r="I15" i="6" s="1"/>
  <c r="V14" i="6"/>
  <c r="T14" i="6"/>
  <c r="Q14" i="6"/>
  <c r="P14" i="6"/>
  <c r="R14" i="6" s="1"/>
  <c r="O14" i="6"/>
  <c r="N14" i="6"/>
  <c r="J14" i="6"/>
  <c r="F14" i="6"/>
  <c r="E14" i="6"/>
  <c r="V13" i="6"/>
  <c r="T13" i="6"/>
  <c r="U23" i="6" s="1"/>
  <c r="U22" i="6" s="1"/>
  <c r="U21" i="6" s="1"/>
  <c r="U20" i="6" s="1"/>
  <c r="U19" i="6" s="1"/>
  <c r="U18" i="6" s="1"/>
  <c r="U17" i="6" s="1"/>
  <c r="U16" i="6" s="1"/>
  <c r="U15" i="6" s="1"/>
  <c r="U14" i="6" s="1"/>
  <c r="U13" i="6" s="1"/>
  <c r="R13" i="6"/>
  <c r="S13" i="6" s="1"/>
  <c r="S14" i="6" s="1"/>
  <c r="Q13" i="6"/>
  <c r="P13" i="6"/>
  <c r="O13" i="6"/>
  <c r="N13" i="6"/>
  <c r="K13" i="6"/>
  <c r="K24" i="6" s="1"/>
  <c r="J13" i="6"/>
  <c r="F13" i="6"/>
  <c r="E13" i="6"/>
  <c r="X12" i="6"/>
  <c r="X11" i="6" s="1"/>
  <c r="X10" i="6" s="1"/>
  <c r="X9" i="6" s="1"/>
  <c r="X8" i="6" s="1"/>
  <c r="X7" i="6" s="1"/>
  <c r="X6" i="6" s="1"/>
  <c r="X5" i="6" s="1"/>
  <c r="X4" i="6" s="1"/>
  <c r="X3" i="6" s="1"/>
  <c r="X2" i="6" s="1"/>
  <c r="V12" i="6"/>
  <c r="U12" i="6"/>
  <c r="U11" i="6" s="1"/>
  <c r="U10" i="6" s="1"/>
  <c r="U9" i="6" s="1"/>
  <c r="U8" i="6" s="1"/>
  <c r="U7" i="6" s="1"/>
  <c r="U6" i="6" s="1"/>
  <c r="U5" i="6" s="1"/>
  <c r="U4" i="6" s="1"/>
  <c r="U3" i="6" s="1"/>
  <c r="U2" i="6" s="1"/>
  <c r="T12" i="6"/>
  <c r="Q12" i="6"/>
  <c r="R12" i="6" s="1"/>
  <c r="P12" i="6"/>
  <c r="O12" i="6"/>
  <c r="N12" i="6"/>
  <c r="W12" i="6" s="1"/>
  <c r="W11" i="6" s="1"/>
  <c r="W10" i="6" s="1"/>
  <c r="W9" i="6" s="1"/>
  <c r="W8" i="6" s="1"/>
  <c r="W7" i="6" s="1"/>
  <c r="W6" i="6" s="1"/>
  <c r="W5" i="6" s="1"/>
  <c r="W4" i="6" s="1"/>
  <c r="W3" i="6" s="1"/>
  <c r="W2" i="6" s="1"/>
  <c r="M12" i="6"/>
  <c r="L12" i="6"/>
  <c r="K12" i="6"/>
  <c r="J12" i="6"/>
  <c r="F12" i="6"/>
  <c r="E12" i="6"/>
  <c r="G12" i="6" s="1"/>
  <c r="D12" i="6"/>
  <c r="V11" i="6"/>
  <c r="T11" i="6"/>
  <c r="R11" i="6"/>
  <c r="Q11" i="6"/>
  <c r="P11" i="6"/>
  <c r="O11" i="6"/>
  <c r="N11" i="6"/>
  <c r="K11" i="6"/>
  <c r="K22" i="6" s="1"/>
  <c r="J11" i="6"/>
  <c r="F11" i="6"/>
  <c r="E11" i="6"/>
  <c r="D11" i="6"/>
  <c r="V10" i="6"/>
  <c r="T10" i="6"/>
  <c r="R10" i="6"/>
  <c r="Q10" i="6"/>
  <c r="P10" i="6"/>
  <c r="O10" i="6"/>
  <c r="N10" i="6"/>
  <c r="M10" i="6"/>
  <c r="K10" i="6"/>
  <c r="J10" i="6"/>
  <c r="F10" i="6"/>
  <c r="E10" i="6"/>
  <c r="D10" i="6"/>
  <c r="V9" i="6"/>
  <c r="T9" i="6"/>
  <c r="R9" i="6"/>
  <c r="Q9" i="6"/>
  <c r="P9" i="6"/>
  <c r="O9" i="6"/>
  <c r="N9" i="6"/>
  <c r="K9" i="6"/>
  <c r="K20" i="6" s="1"/>
  <c r="J9" i="6"/>
  <c r="F9" i="6"/>
  <c r="E9" i="6"/>
  <c r="D9" i="6"/>
  <c r="V8" i="6"/>
  <c r="T8" i="6"/>
  <c r="R8" i="6"/>
  <c r="Q8" i="6"/>
  <c r="P8" i="6"/>
  <c r="O8" i="6"/>
  <c r="N8" i="6"/>
  <c r="M8" i="6"/>
  <c r="K8" i="6"/>
  <c r="J8" i="6"/>
  <c r="F8" i="6"/>
  <c r="E8" i="6"/>
  <c r="G8" i="6" s="1"/>
  <c r="D8" i="6"/>
  <c r="V7" i="6"/>
  <c r="T7" i="6"/>
  <c r="R7" i="6"/>
  <c r="Q7" i="6"/>
  <c r="P7" i="6"/>
  <c r="O7" i="6"/>
  <c r="N7" i="6"/>
  <c r="K7" i="6"/>
  <c r="M7" i="6" s="1"/>
  <c r="J7" i="6"/>
  <c r="F7" i="6"/>
  <c r="E7" i="6"/>
  <c r="D7" i="6"/>
  <c r="V6" i="6"/>
  <c r="T6" i="6"/>
  <c r="R6" i="6"/>
  <c r="Q6" i="6"/>
  <c r="P6" i="6"/>
  <c r="O6" i="6"/>
  <c r="N6" i="6"/>
  <c r="M6" i="6"/>
  <c r="K6" i="6"/>
  <c r="K17" i="6" s="1"/>
  <c r="J6" i="6"/>
  <c r="F6" i="6"/>
  <c r="E6" i="6"/>
  <c r="D6" i="6"/>
  <c r="V5" i="6"/>
  <c r="T5" i="6"/>
  <c r="R5" i="6"/>
  <c r="Q5" i="6"/>
  <c r="P5" i="6"/>
  <c r="O5" i="6"/>
  <c r="N5" i="6"/>
  <c r="K5" i="6"/>
  <c r="K16" i="6" s="1"/>
  <c r="J5" i="6"/>
  <c r="F5" i="6"/>
  <c r="E5" i="6"/>
  <c r="D5" i="6"/>
  <c r="V4" i="6"/>
  <c r="T4" i="6"/>
  <c r="R4" i="6"/>
  <c r="Q4" i="6"/>
  <c r="P4" i="6"/>
  <c r="O4" i="6"/>
  <c r="N4" i="6"/>
  <c r="M4" i="6"/>
  <c r="K4" i="6"/>
  <c r="J4" i="6"/>
  <c r="F4" i="6"/>
  <c r="E4" i="6"/>
  <c r="G4" i="6" s="1"/>
  <c r="D4" i="6"/>
  <c r="V3" i="6"/>
  <c r="T3" i="6"/>
  <c r="R3" i="6"/>
  <c r="Q3" i="6"/>
  <c r="P3" i="6"/>
  <c r="O3" i="6"/>
  <c r="N3" i="6"/>
  <c r="K3" i="6"/>
  <c r="K14" i="6" s="1"/>
  <c r="J3" i="6"/>
  <c r="F3" i="6"/>
  <c r="E3" i="6"/>
  <c r="D3" i="6"/>
  <c r="V2" i="6"/>
  <c r="T2" i="6"/>
  <c r="R2" i="6"/>
  <c r="S2" i="6" s="1"/>
  <c r="S3" i="6" s="1"/>
  <c r="S4" i="6" s="1"/>
  <c r="S5" i="6" s="1"/>
  <c r="S6" i="6" s="1"/>
  <c r="S7" i="6" s="1"/>
  <c r="S8" i="6" s="1"/>
  <c r="S9" i="6" s="1"/>
  <c r="S10" i="6" s="1"/>
  <c r="S11" i="6" s="1"/>
  <c r="S12" i="6" s="1"/>
  <c r="Q2" i="6"/>
  <c r="P2" i="6"/>
  <c r="O2" i="6"/>
  <c r="N2" i="6"/>
  <c r="M2" i="6"/>
  <c r="K2" i="6"/>
  <c r="J2" i="6"/>
  <c r="F2" i="6"/>
  <c r="E2" i="6"/>
  <c r="D2" i="6"/>
  <c r="W1" i="6"/>
  <c r="V1" i="6"/>
  <c r="T1" i="6"/>
  <c r="S1" i="6"/>
  <c r="R1" i="6"/>
  <c r="Q1" i="6"/>
  <c r="P1" i="6"/>
  <c r="K33" i="6" l="1"/>
  <c r="M22" i="6"/>
  <c r="K41" i="6"/>
  <c r="M30" i="6"/>
  <c r="H2" i="6"/>
  <c r="I2" i="6" s="1"/>
  <c r="K25" i="6"/>
  <c r="M14" i="6"/>
  <c r="K35" i="6"/>
  <c r="M24" i="6"/>
  <c r="H14" i="6"/>
  <c r="I14" i="6" s="1"/>
  <c r="K27" i="6"/>
  <c r="M16" i="6"/>
  <c r="K28" i="6"/>
  <c r="M17" i="6"/>
  <c r="H18" i="6"/>
  <c r="I18" i="6" s="1"/>
  <c r="K45" i="6"/>
  <c r="M34" i="6"/>
  <c r="M32" i="6"/>
  <c r="K43" i="6"/>
  <c r="H51" i="6"/>
  <c r="I51" i="6" s="1"/>
  <c r="H41" i="6"/>
  <c r="I41" i="6" s="1"/>
  <c r="K31" i="6"/>
  <c r="M20" i="6"/>
  <c r="S15" i="6"/>
  <c r="S16" i="6" s="1"/>
  <c r="S17" i="6" s="1"/>
  <c r="S18" i="6" s="1"/>
  <c r="S19" i="6" s="1"/>
  <c r="S20" i="6" s="1"/>
  <c r="S21" i="6" s="1"/>
  <c r="S22" i="6" s="1"/>
  <c r="S23" i="6" s="1"/>
  <c r="H30" i="6"/>
  <c r="I30" i="6" s="1"/>
  <c r="H42" i="6"/>
  <c r="I42" i="6" s="1"/>
  <c r="G14" i="6"/>
  <c r="G2" i="6"/>
  <c r="G6" i="6"/>
  <c r="H6" i="6" s="1"/>
  <c r="I6" i="6" s="1"/>
  <c r="G10" i="6"/>
  <c r="H10" i="6" s="1"/>
  <c r="I10" i="6" s="1"/>
  <c r="M3" i="6"/>
  <c r="H4" i="6"/>
  <c r="I4" i="6" s="1"/>
  <c r="M5" i="6"/>
  <c r="H8" i="6"/>
  <c r="I8" i="6" s="1"/>
  <c r="M9" i="6"/>
  <c r="M11" i="6"/>
  <c r="H12" i="6"/>
  <c r="I12" i="6" s="1"/>
  <c r="M13" i="6"/>
  <c r="H17" i="6"/>
  <c r="I17" i="6" s="1"/>
  <c r="G20" i="6"/>
  <c r="H20" i="6" s="1"/>
  <c r="I20" i="6" s="1"/>
  <c r="M21" i="6"/>
  <c r="M23" i="6"/>
  <c r="K26" i="6"/>
  <c r="H27" i="6"/>
  <c r="I27" i="6" s="1"/>
  <c r="G30" i="6"/>
  <c r="H35" i="6"/>
  <c r="I35" i="6" s="1"/>
  <c r="H39" i="6"/>
  <c r="I39" i="6" s="1"/>
  <c r="H46" i="6"/>
  <c r="I46" i="6" s="1"/>
  <c r="G52" i="6"/>
  <c r="H52" i="6" s="1"/>
  <c r="I52" i="6" s="1"/>
  <c r="H56" i="6"/>
  <c r="I56" i="6" s="1"/>
  <c r="T67" i="6"/>
  <c r="U67" i="6" s="1"/>
  <c r="U66" i="6" s="1"/>
  <c r="U65" i="6" s="1"/>
  <c r="U64" i="6" s="1"/>
  <c r="U63" i="6" s="1"/>
  <c r="U62" i="6" s="1"/>
  <c r="U61" i="6" s="1"/>
  <c r="U60" i="6" s="1"/>
  <c r="U59" i="6" s="1"/>
  <c r="U58" i="6" s="1"/>
  <c r="U57" i="6" s="1"/>
  <c r="X67" i="6"/>
  <c r="X66" i="6" s="1"/>
  <c r="X65" i="6" s="1"/>
  <c r="X64" i="6" s="1"/>
  <c r="X63" i="6" s="1"/>
  <c r="X62" i="6" s="1"/>
  <c r="X61" i="6" s="1"/>
  <c r="X60" i="6" s="1"/>
  <c r="X59" i="6" s="1"/>
  <c r="X58" i="6" s="1"/>
  <c r="X57" i="6" s="1"/>
  <c r="V67" i="6"/>
  <c r="H76" i="6"/>
  <c r="I76" i="6" s="1"/>
  <c r="H80" i="6"/>
  <c r="I80" i="6" s="1"/>
  <c r="H82" i="6"/>
  <c r="I82" i="6" s="1"/>
  <c r="H84" i="6"/>
  <c r="I84" i="6" s="1"/>
  <c r="H86" i="6"/>
  <c r="I86" i="6" s="1"/>
  <c r="H88" i="6"/>
  <c r="I88" i="6" s="1"/>
  <c r="S146" i="6"/>
  <c r="S147" i="6" s="1"/>
  <c r="S148" i="6" s="1"/>
  <c r="K29" i="6"/>
  <c r="U34" i="6"/>
  <c r="U33" i="6" s="1"/>
  <c r="U32" i="6" s="1"/>
  <c r="U31" i="6" s="1"/>
  <c r="U30" i="6" s="1"/>
  <c r="U29" i="6" s="1"/>
  <c r="U28" i="6" s="1"/>
  <c r="U27" i="6" s="1"/>
  <c r="U26" i="6" s="1"/>
  <c r="U25" i="6" s="1"/>
  <c r="U24" i="6" s="1"/>
  <c r="S70" i="6"/>
  <c r="S71" i="6" s="1"/>
  <c r="S72" i="6" s="1"/>
  <c r="S73" i="6" s="1"/>
  <c r="S74" i="6" s="1"/>
  <c r="S75" i="6" s="1"/>
  <c r="S76" i="6" s="1"/>
  <c r="S77" i="6" s="1"/>
  <c r="S78" i="6" s="1"/>
  <c r="S137" i="6"/>
  <c r="S138" i="6" s="1"/>
  <c r="S139" i="6" s="1"/>
  <c r="S140" i="6" s="1"/>
  <c r="S141" i="6" s="1"/>
  <c r="S142" i="6" s="1"/>
  <c r="S143" i="6" s="1"/>
  <c r="S144" i="6" s="1"/>
  <c r="G18" i="6"/>
  <c r="M19" i="6"/>
  <c r="G28" i="6"/>
  <c r="H28" i="6" s="1"/>
  <c r="I28" i="6" s="1"/>
  <c r="G41" i="6"/>
  <c r="V57" i="6"/>
  <c r="H61" i="6"/>
  <c r="I61" i="6" s="1"/>
  <c r="S170" i="6"/>
  <c r="S171" i="6" s="1"/>
  <c r="S172" i="6" s="1"/>
  <c r="S173" i="6" s="1"/>
  <c r="S174" i="6" s="1"/>
  <c r="S175" i="6" s="1"/>
  <c r="S176" i="6" s="1"/>
  <c r="S177" i="6" s="1"/>
  <c r="G3" i="6"/>
  <c r="H3" i="6" s="1"/>
  <c r="I3" i="6" s="1"/>
  <c r="G5" i="6"/>
  <c r="H5" i="6" s="1"/>
  <c r="I5" i="6" s="1"/>
  <c r="G7" i="6"/>
  <c r="H7" i="6" s="1"/>
  <c r="I7" i="6" s="1"/>
  <c r="G9" i="6"/>
  <c r="H9" i="6" s="1"/>
  <c r="I9" i="6" s="1"/>
  <c r="G11" i="6"/>
  <c r="H11" i="6" s="1"/>
  <c r="I11" i="6" s="1"/>
  <c r="G13" i="6"/>
  <c r="H13" i="6" s="1"/>
  <c r="I13" i="6" s="1"/>
  <c r="G21" i="6"/>
  <c r="H21" i="6" s="1"/>
  <c r="I21" i="6" s="1"/>
  <c r="G31" i="6"/>
  <c r="H31" i="6" s="1"/>
  <c r="I31" i="6" s="1"/>
  <c r="U45" i="6"/>
  <c r="U44" i="6" s="1"/>
  <c r="U43" i="6" s="1"/>
  <c r="U42" i="6" s="1"/>
  <c r="U41" i="6" s="1"/>
  <c r="U40" i="6" s="1"/>
  <c r="U39" i="6" s="1"/>
  <c r="U38" i="6" s="1"/>
  <c r="U37" i="6" s="1"/>
  <c r="U36" i="6" s="1"/>
  <c r="U35" i="6" s="1"/>
  <c r="G37" i="6"/>
  <c r="H37" i="6" s="1"/>
  <c r="I37" i="6" s="1"/>
  <c r="G42" i="6"/>
  <c r="V47" i="6"/>
  <c r="G51" i="6"/>
  <c r="S105" i="6"/>
  <c r="S106" i="6" s="1"/>
  <c r="S107" i="6" s="1"/>
  <c r="S108" i="6" s="1"/>
  <c r="S109" i="6" s="1"/>
  <c r="S110" i="6" s="1"/>
  <c r="S111" i="6" s="1"/>
  <c r="R44" i="6"/>
  <c r="S44" i="6" s="1"/>
  <c r="S45" i="6" s="1"/>
  <c r="W45" i="6"/>
  <c r="W44" i="6" s="1"/>
  <c r="W43" i="6" s="1"/>
  <c r="W42" i="6" s="1"/>
  <c r="W41" i="6" s="1"/>
  <c r="W40" i="6" s="1"/>
  <c r="W39" i="6" s="1"/>
  <c r="W38" i="6" s="1"/>
  <c r="W37" i="6" s="1"/>
  <c r="W36" i="6" s="1"/>
  <c r="W35" i="6" s="1"/>
  <c r="H49" i="6"/>
  <c r="I49" i="6" s="1"/>
  <c r="G61" i="6"/>
  <c r="G74" i="6"/>
  <c r="H74" i="6"/>
  <c r="I74" i="6" s="1"/>
  <c r="W78" i="6"/>
  <c r="W77" i="6" s="1"/>
  <c r="W76" i="6" s="1"/>
  <c r="W75" i="6" s="1"/>
  <c r="W74" i="6" s="1"/>
  <c r="W73" i="6" s="1"/>
  <c r="W72" i="6" s="1"/>
  <c r="W71" i="6" s="1"/>
  <c r="W70" i="6" s="1"/>
  <c r="W69" i="6" s="1"/>
  <c r="W68" i="6" s="1"/>
  <c r="S129" i="6"/>
  <c r="S130" i="6" s="1"/>
  <c r="S131" i="6" s="1"/>
  <c r="S132" i="6" s="1"/>
  <c r="S133" i="6" s="1"/>
  <c r="R34" i="6"/>
  <c r="S34" i="6" s="1"/>
  <c r="G45" i="6"/>
  <c r="H45" i="6" s="1"/>
  <c r="I45" i="6" s="1"/>
  <c r="R46" i="6"/>
  <c r="S46" i="6" s="1"/>
  <c r="S47" i="6" s="1"/>
  <c r="S48" i="6" s="1"/>
  <c r="S49" i="6" s="1"/>
  <c r="S50" i="6" s="1"/>
  <c r="S51" i="6" s="1"/>
  <c r="S52" i="6" s="1"/>
  <c r="S53" i="6" s="1"/>
  <c r="S54" i="6" s="1"/>
  <c r="S55" i="6" s="1"/>
  <c r="S56" i="6" s="1"/>
  <c r="H47" i="6"/>
  <c r="I47" i="6" s="1"/>
  <c r="G59" i="6"/>
  <c r="H59" i="6"/>
  <c r="I59" i="6" s="1"/>
  <c r="H70" i="6"/>
  <c r="I70" i="6" s="1"/>
  <c r="S80" i="6"/>
  <c r="S81" i="6" s="1"/>
  <c r="S82" i="6" s="1"/>
  <c r="S83" i="6" s="1"/>
  <c r="S84" i="6" s="1"/>
  <c r="S85" i="6" s="1"/>
  <c r="S86" i="6" s="1"/>
  <c r="S87" i="6" s="1"/>
  <c r="S88" i="6" s="1"/>
  <c r="S89" i="6" s="1"/>
  <c r="S115" i="6"/>
  <c r="S116" i="6" s="1"/>
  <c r="S117" i="6" s="1"/>
  <c r="S118" i="6" s="1"/>
  <c r="S119" i="6" s="1"/>
  <c r="S120" i="6" s="1"/>
  <c r="S121" i="6" s="1"/>
  <c r="S122" i="6" s="1"/>
  <c r="H53" i="6"/>
  <c r="I53" i="6" s="1"/>
  <c r="H68" i="6"/>
  <c r="I68" i="6" s="1"/>
  <c r="U89" i="6"/>
  <c r="U88" i="6" s="1"/>
  <c r="U87" i="6" s="1"/>
  <c r="U86" i="6" s="1"/>
  <c r="U85" i="6" s="1"/>
  <c r="U84" i="6" s="1"/>
  <c r="U83" i="6" s="1"/>
  <c r="U82" i="6" s="1"/>
  <c r="U81" i="6" s="1"/>
  <c r="U80" i="6" s="1"/>
  <c r="U79" i="6" s="1"/>
  <c r="V79" i="6"/>
  <c r="H102" i="6"/>
  <c r="I102" i="6" s="1"/>
  <c r="H110" i="6"/>
  <c r="I110" i="6" s="1"/>
  <c r="H149" i="6"/>
  <c r="I149" i="6" s="1"/>
  <c r="S91" i="6"/>
  <c r="S92" i="6" s="1"/>
  <c r="S93" i="6" s="1"/>
  <c r="S94" i="6" s="1"/>
  <c r="S95" i="6" s="1"/>
  <c r="S96" i="6" s="1"/>
  <c r="S97" i="6" s="1"/>
  <c r="S98" i="6" s="1"/>
  <c r="S99" i="6" s="1"/>
  <c r="S100" i="6" s="1"/>
  <c r="H96" i="6"/>
  <c r="I96" i="6" s="1"/>
  <c r="H106" i="6"/>
  <c r="I106" i="6" s="1"/>
  <c r="H111" i="6"/>
  <c r="I111" i="6" s="1"/>
  <c r="H116" i="6"/>
  <c r="I116" i="6" s="1"/>
  <c r="H126" i="6"/>
  <c r="I126" i="6" s="1"/>
  <c r="H136" i="6"/>
  <c r="I136" i="6" s="1"/>
  <c r="G139" i="6"/>
  <c r="H139" i="6" s="1"/>
  <c r="I139" i="6" s="1"/>
  <c r="H144" i="6"/>
  <c r="I144" i="6" s="1"/>
  <c r="H148" i="6"/>
  <c r="I148" i="6" s="1"/>
  <c r="G149" i="6"/>
  <c r="H155" i="6"/>
  <c r="I155" i="6" s="1"/>
  <c r="H156" i="6"/>
  <c r="I156" i="6" s="1"/>
  <c r="G161" i="6"/>
  <c r="H161" i="6" s="1"/>
  <c r="I161" i="6" s="1"/>
  <c r="H227" i="6"/>
  <c r="I227" i="6" s="1"/>
  <c r="S234" i="6"/>
  <c r="S235" i="6" s="1"/>
  <c r="S236" i="6" s="1"/>
  <c r="S237" i="6" s="1"/>
  <c r="S238" i="6" s="1"/>
  <c r="S239" i="6" s="1"/>
  <c r="S240" i="6" s="1"/>
  <c r="S241" i="6" s="1"/>
  <c r="S242" i="6" s="1"/>
  <c r="S243" i="6" s="1"/>
  <c r="W166" i="6"/>
  <c r="W165" i="6" s="1"/>
  <c r="W164" i="6" s="1"/>
  <c r="W163" i="6" s="1"/>
  <c r="W162" i="6" s="1"/>
  <c r="W161" i="6" s="1"/>
  <c r="W160" i="6" s="1"/>
  <c r="W159" i="6" s="1"/>
  <c r="W158" i="6" s="1"/>
  <c r="W157" i="6" s="1"/>
  <c r="W156" i="6" s="1"/>
  <c r="H172" i="6"/>
  <c r="I172" i="6" s="1"/>
  <c r="H181" i="6"/>
  <c r="I181" i="6" s="1"/>
  <c r="U100" i="6"/>
  <c r="U99" i="6" s="1"/>
  <c r="U98" i="6" s="1"/>
  <c r="U97" i="6" s="1"/>
  <c r="U96" i="6" s="1"/>
  <c r="U95" i="6" s="1"/>
  <c r="U94" i="6" s="1"/>
  <c r="U93" i="6" s="1"/>
  <c r="U92" i="6" s="1"/>
  <c r="U91" i="6" s="1"/>
  <c r="U90" i="6" s="1"/>
  <c r="U155" i="6"/>
  <c r="U154" i="6" s="1"/>
  <c r="U153" i="6" s="1"/>
  <c r="U152" i="6" s="1"/>
  <c r="U151" i="6" s="1"/>
  <c r="U150" i="6" s="1"/>
  <c r="U149" i="6" s="1"/>
  <c r="U148" i="6" s="1"/>
  <c r="U147" i="6" s="1"/>
  <c r="U146" i="6" s="1"/>
  <c r="U145" i="6" s="1"/>
  <c r="R159" i="6"/>
  <c r="S159" i="6" s="1"/>
  <c r="S160" i="6" s="1"/>
  <c r="S161" i="6" s="1"/>
  <c r="S162" i="6" s="1"/>
  <c r="S163" i="6" s="1"/>
  <c r="S164" i="6" s="1"/>
  <c r="S165" i="6" s="1"/>
  <c r="S166" i="6" s="1"/>
  <c r="H164" i="6"/>
  <c r="I164" i="6" s="1"/>
  <c r="R173" i="6"/>
  <c r="G186" i="6"/>
  <c r="H186" i="6" s="1"/>
  <c r="I186" i="6" s="1"/>
  <c r="H192" i="6"/>
  <c r="I192" i="6" s="1"/>
  <c r="H228" i="6"/>
  <c r="I228" i="6" s="1"/>
  <c r="S246" i="6"/>
  <c r="S247" i="6" s="1"/>
  <c r="S248" i="6" s="1"/>
  <c r="S249" i="6" s="1"/>
  <c r="S250" i="6" s="1"/>
  <c r="S251" i="6" s="1"/>
  <c r="S252" i="6" s="1"/>
  <c r="S253" i="6" s="1"/>
  <c r="S254" i="6" s="1"/>
  <c r="G92" i="6"/>
  <c r="H92" i="6" s="1"/>
  <c r="I92" i="6" s="1"/>
  <c r="G102" i="6"/>
  <c r="G110" i="6"/>
  <c r="U133" i="6"/>
  <c r="U132" i="6" s="1"/>
  <c r="U131" i="6" s="1"/>
  <c r="U130" i="6" s="1"/>
  <c r="U129" i="6" s="1"/>
  <c r="U128" i="6" s="1"/>
  <c r="U127" i="6" s="1"/>
  <c r="U126" i="6" s="1"/>
  <c r="U125" i="6" s="1"/>
  <c r="U124" i="6" s="1"/>
  <c r="U123" i="6" s="1"/>
  <c r="H158" i="6"/>
  <c r="I158" i="6" s="1"/>
  <c r="H166" i="6"/>
  <c r="I166" i="6" s="1"/>
  <c r="G166" i="6"/>
  <c r="H176" i="6"/>
  <c r="I176" i="6" s="1"/>
  <c r="H184" i="6"/>
  <c r="I184" i="6" s="1"/>
  <c r="G184" i="6"/>
  <c r="H196" i="6"/>
  <c r="I196" i="6" s="1"/>
  <c r="H199" i="6"/>
  <c r="I199" i="6" s="1"/>
  <c r="H241" i="6"/>
  <c r="I241" i="6" s="1"/>
  <c r="U144" i="6"/>
  <c r="U143" i="6" s="1"/>
  <c r="U142" i="6" s="1"/>
  <c r="U141" i="6" s="1"/>
  <c r="U140" i="6" s="1"/>
  <c r="U139" i="6" s="1"/>
  <c r="U138" i="6" s="1"/>
  <c r="U137" i="6" s="1"/>
  <c r="U136" i="6" s="1"/>
  <c r="U135" i="6" s="1"/>
  <c r="U134" i="6" s="1"/>
  <c r="G147" i="6"/>
  <c r="H147" i="6" s="1"/>
  <c r="I147" i="6" s="1"/>
  <c r="U177" i="6"/>
  <c r="U176" i="6" s="1"/>
  <c r="U175" i="6" s="1"/>
  <c r="U174" i="6" s="1"/>
  <c r="U173" i="6" s="1"/>
  <c r="U172" i="6" s="1"/>
  <c r="U171" i="6" s="1"/>
  <c r="U170" i="6" s="1"/>
  <c r="U169" i="6" s="1"/>
  <c r="U168" i="6" s="1"/>
  <c r="U167" i="6" s="1"/>
  <c r="V192" i="6"/>
  <c r="U199" i="6"/>
  <c r="U198" i="6" s="1"/>
  <c r="U197" i="6" s="1"/>
  <c r="U196" i="6" s="1"/>
  <c r="U195" i="6" s="1"/>
  <c r="U194" i="6" s="1"/>
  <c r="U193" i="6" s="1"/>
  <c r="U192" i="6" s="1"/>
  <c r="U191" i="6" s="1"/>
  <c r="U190" i="6" s="1"/>
  <c r="U189" i="6" s="1"/>
  <c r="H247" i="6"/>
  <c r="I247" i="6" s="1"/>
  <c r="S267" i="6"/>
  <c r="S268" i="6" s="1"/>
  <c r="S269" i="6" s="1"/>
  <c r="S270" i="6" s="1"/>
  <c r="S271" i="6" s="1"/>
  <c r="S272" i="6" s="1"/>
  <c r="S273" i="6" s="1"/>
  <c r="S274" i="6" s="1"/>
  <c r="U111" i="6"/>
  <c r="U110" i="6" s="1"/>
  <c r="U109" i="6" s="1"/>
  <c r="U108" i="6" s="1"/>
  <c r="U107" i="6" s="1"/>
  <c r="U106" i="6" s="1"/>
  <c r="U105" i="6" s="1"/>
  <c r="U104" i="6" s="1"/>
  <c r="U103" i="6" s="1"/>
  <c r="U102" i="6" s="1"/>
  <c r="U101" i="6" s="1"/>
  <c r="S190" i="6"/>
  <c r="S191" i="6" s="1"/>
  <c r="S192" i="6" s="1"/>
  <c r="S193" i="6" s="1"/>
  <c r="S194" i="6" s="1"/>
  <c r="S195" i="6" s="1"/>
  <c r="S196" i="6" s="1"/>
  <c r="S197" i="6" s="1"/>
  <c r="S198" i="6" s="1"/>
  <c r="S199" i="6" s="1"/>
  <c r="H191" i="6"/>
  <c r="I191" i="6" s="1"/>
  <c r="V158" i="6"/>
  <c r="H168" i="6"/>
  <c r="I168" i="6" s="1"/>
  <c r="G174" i="6"/>
  <c r="H174" i="6" s="1"/>
  <c r="I174" i="6" s="1"/>
  <c r="H182" i="6"/>
  <c r="I182" i="6" s="1"/>
  <c r="S206" i="6"/>
  <c r="S207" i="6" s="1"/>
  <c r="S208" i="6" s="1"/>
  <c r="S209" i="6" s="1"/>
  <c r="S210" i="6" s="1"/>
  <c r="H232" i="6"/>
  <c r="I232" i="6" s="1"/>
  <c r="R149" i="6"/>
  <c r="H152" i="6"/>
  <c r="I152" i="6" s="1"/>
  <c r="R153" i="6"/>
  <c r="H154" i="6"/>
  <c r="I154" i="6" s="1"/>
  <c r="R155" i="6"/>
  <c r="H157" i="6"/>
  <c r="I157" i="6" s="1"/>
  <c r="H165" i="6"/>
  <c r="I165" i="6" s="1"/>
  <c r="H177" i="6"/>
  <c r="I177" i="6" s="1"/>
  <c r="G178" i="6"/>
  <c r="H178" i="6" s="1"/>
  <c r="I178" i="6" s="1"/>
  <c r="H194" i="6"/>
  <c r="I194" i="6" s="1"/>
  <c r="G194" i="6"/>
  <c r="S216" i="6"/>
  <c r="S217" i="6" s="1"/>
  <c r="S218" i="6" s="1"/>
  <c r="S219" i="6" s="1"/>
  <c r="S220" i="6" s="1"/>
  <c r="S221" i="6" s="1"/>
  <c r="H355" i="6"/>
  <c r="I355" i="6" s="1"/>
  <c r="H359" i="6"/>
  <c r="I359" i="6" s="1"/>
  <c r="G359" i="6"/>
  <c r="G171" i="6"/>
  <c r="H171" i="6" s="1"/>
  <c r="I171" i="6" s="1"/>
  <c r="G181" i="6"/>
  <c r="G191" i="6"/>
  <c r="G201" i="6"/>
  <c r="H201" i="6" s="1"/>
  <c r="I201" i="6" s="1"/>
  <c r="G209" i="6"/>
  <c r="H209" i="6" s="1"/>
  <c r="I209" i="6" s="1"/>
  <c r="G214" i="6"/>
  <c r="H214" i="6" s="1"/>
  <c r="I214" i="6" s="1"/>
  <c r="G227" i="6"/>
  <c r="G232" i="6"/>
  <c r="G240" i="6"/>
  <c r="H240" i="6" s="1"/>
  <c r="I240" i="6" s="1"/>
  <c r="U243" i="6"/>
  <c r="U242" i="6" s="1"/>
  <c r="U241" i="6" s="1"/>
  <c r="U240" i="6" s="1"/>
  <c r="U239" i="6" s="1"/>
  <c r="U238" i="6" s="1"/>
  <c r="U237" i="6" s="1"/>
  <c r="U236" i="6" s="1"/>
  <c r="U235" i="6" s="1"/>
  <c r="U234" i="6" s="1"/>
  <c r="U233" i="6" s="1"/>
  <c r="H264" i="6"/>
  <c r="I264" i="6" s="1"/>
  <c r="U276" i="6"/>
  <c r="U275" i="6" s="1"/>
  <c r="U274" i="6" s="1"/>
  <c r="U273" i="6" s="1"/>
  <c r="U272" i="6" s="1"/>
  <c r="U271" i="6" s="1"/>
  <c r="U270" i="6" s="1"/>
  <c r="U269" i="6" s="1"/>
  <c r="U268" i="6" s="1"/>
  <c r="U267" i="6" s="1"/>
  <c r="U266" i="6" s="1"/>
  <c r="R267" i="6"/>
  <c r="H286" i="6"/>
  <c r="I286" i="6" s="1"/>
  <c r="G286" i="6"/>
  <c r="G296" i="6"/>
  <c r="H296" i="6" s="1"/>
  <c r="I296" i="6" s="1"/>
  <c r="R325" i="6"/>
  <c r="R335" i="6"/>
  <c r="G341" i="6"/>
  <c r="H341" i="6" s="1"/>
  <c r="I341" i="6" s="1"/>
  <c r="H349" i="6"/>
  <c r="I349" i="6" s="1"/>
  <c r="H363" i="6"/>
  <c r="I363" i="6" s="1"/>
  <c r="G199" i="6"/>
  <c r="G204" i="6"/>
  <c r="H204" i="6" s="1"/>
  <c r="I204" i="6" s="1"/>
  <c r="U210" i="6"/>
  <c r="U209" i="6" s="1"/>
  <c r="U208" i="6" s="1"/>
  <c r="U207" i="6" s="1"/>
  <c r="U206" i="6" s="1"/>
  <c r="U205" i="6" s="1"/>
  <c r="U204" i="6" s="1"/>
  <c r="U203" i="6" s="1"/>
  <c r="U202" i="6" s="1"/>
  <c r="U201" i="6" s="1"/>
  <c r="U200" i="6" s="1"/>
  <c r="G217" i="6"/>
  <c r="H217" i="6" s="1"/>
  <c r="I217" i="6" s="1"/>
  <c r="G222" i="6"/>
  <c r="H222" i="6" s="1"/>
  <c r="I222" i="6" s="1"/>
  <c r="G230" i="6"/>
  <c r="H230" i="6" s="1"/>
  <c r="I230" i="6" s="1"/>
  <c r="G235" i="6"/>
  <c r="H235" i="6" s="1"/>
  <c r="I235" i="6" s="1"/>
  <c r="G249" i="6"/>
  <c r="H249" i="6" s="1"/>
  <c r="I249" i="6" s="1"/>
  <c r="G255" i="6"/>
  <c r="H255" i="6" s="1"/>
  <c r="I255" i="6" s="1"/>
  <c r="R255" i="6"/>
  <c r="S255" i="6" s="1"/>
  <c r="S256" i="6" s="1"/>
  <c r="S257" i="6" s="1"/>
  <c r="S258" i="6" s="1"/>
  <c r="S259" i="6" s="1"/>
  <c r="S260" i="6" s="1"/>
  <c r="S261" i="6" s="1"/>
  <c r="S262" i="6" s="1"/>
  <c r="S263" i="6" s="1"/>
  <c r="S264" i="6" s="1"/>
  <c r="S265" i="6" s="1"/>
  <c r="H256" i="6"/>
  <c r="I256" i="6" s="1"/>
  <c r="V266" i="6"/>
  <c r="G278" i="6"/>
  <c r="H278" i="6" s="1"/>
  <c r="I278" i="6" s="1"/>
  <c r="G283" i="6"/>
  <c r="H283" i="6" s="1"/>
  <c r="I283" i="6" s="1"/>
  <c r="H288" i="6"/>
  <c r="I288" i="6" s="1"/>
  <c r="G288" i="6"/>
  <c r="G293" i="6"/>
  <c r="H293" i="6" s="1"/>
  <c r="I293" i="6" s="1"/>
  <c r="U309" i="6"/>
  <c r="U308" i="6" s="1"/>
  <c r="U307" i="6" s="1"/>
  <c r="U306" i="6" s="1"/>
  <c r="U305" i="6" s="1"/>
  <c r="U304" i="6" s="1"/>
  <c r="U303" i="6" s="1"/>
  <c r="U302" i="6" s="1"/>
  <c r="U301" i="6" s="1"/>
  <c r="U300" i="6" s="1"/>
  <c r="U299" i="6" s="1"/>
  <c r="R305" i="6"/>
  <c r="H308" i="6"/>
  <c r="I308" i="6" s="1"/>
  <c r="S312" i="6"/>
  <c r="S313" i="6" s="1"/>
  <c r="S314" i="6" s="1"/>
  <c r="S315" i="6" s="1"/>
  <c r="S316" i="6" s="1"/>
  <c r="S317" i="6" s="1"/>
  <c r="S318" i="6" s="1"/>
  <c r="S319" i="6" s="1"/>
  <c r="S320" i="6" s="1"/>
  <c r="H318" i="6"/>
  <c r="I318" i="6" s="1"/>
  <c r="H339" i="6"/>
  <c r="I339" i="6" s="1"/>
  <c r="H431" i="6"/>
  <c r="I431" i="6" s="1"/>
  <c r="G431" i="6"/>
  <c r="G253" i="6"/>
  <c r="H253" i="6" s="1"/>
  <c r="I253" i="6" s="1"/>
  <c r="G267" i="6"/>
  <c r="H276" i="6"/>
  <c r="I276" i="6" s="1"/>
  <c r="G331" i="6"/>
  <c r="H331" i="6" s="1"/>
  <c r="I331" i="6" s="1"/>
  <c r="G202" i="6"/>
  <c r="H202" i="6" s="1"/>
  <c r="I202" i="6" s="1"/>
  <c r="G215" i="6"/>
  <c r="H215" i="6" s="1"/>
  <c r="I215" i="6" s="1"/>
  <c r="G228" i="6"/>
  <c r="G233" i="6"/>
  <c r="H233" i="6" s="1"/>
  <c r="I233" i="6" s="1"/>
  <c r="G241" i="6"/>
  <c r="U254" i="6"/>
  <c r="U253" i="6" s="1"/>
  <c r="U252" i="6" s="1"/>
  <c r="U251" i="6" s="1"/>
  <c r="U250" i="6" s="1"/>
  <c r="U249" i="6" s="1"/>
  <c r="U248" i="6" s="1"/>
  <c r="U247" i="6" s="1"/>
  <c r="U246" i="6" s="1"/>
  <c r="U245" i="6" s="1"/>
  <c r="U244" i="6" s="1"/>
  <c r="H258" i="6"/>
  <c r="I258" i="6" s="1"/>
  <c r="H284" i="6"/>
  <c r="I284" i="6" s="1"/>
  <c r="H294" i="6"/>
  <c r="I294" i="6" s="1"/>
  <c r="S302" i="6"/>
  <c r="S303" i="6" s="1"/>
  <c r="S304" i="6" s="1"/>
  <c r="S305" i="6" s="1"/>
  <c r="S306" i="6" s="1"/>
  <c r="S307" i="6" s="1"/>
  <c r="S308" i="6" s="1"/>
  <c r="S309" i="6" s="1"/>
  <c r="G316" i="6"/>
  <c r="H316" i="6" s="1"/>
  <c r="I316" i="6" s="1"/>
  <c r="G326" i="6"/>
  <c r="H326" i="6" s="1"/>
  <c r="I326" i="6" s="1"/>
  <c r="S335" i="6"/>
  <c r="S336" i="6" s="1"/>
  <c r="S337" i="6" s="1"/>
  <c r="S338" i="6" s="1"/>
  <c r="S339" i="6" s="1"/>
  <c r="S340" i="6" s="1"/>
  <c r="S341" i="6" s="1"/>
  <c r="S342" i="6" s="1"/>
  <c r="G336" i="6"/>
  <c r="H336" i="6" s="1"/>
  <c r="I336" i="6" s="1"/>
  <c r="S355" i="6"/>
  <c r="S356" i="6" s="1"/>
  <c r="S357" i="6" s="1"/>
  <c r="S358" i="6" s="1"/>
  <c r="S359" i="6" s="1"/>
  <c r="S360" i="6" s="1"/>
  <c r="S361" i="6" s="1"/>
  <c r="S362" i="6" s="1"/>
  <c r="S363" i="6" s="1"/>
  <c r="S364" i="6" s="1"/>
  <c r="G364" i="6"/>
  <c r="H364" i="6" s="1"/>
  <c r="I364" i="6" s="1"/>
  <c r="R257" i="6"/>
  <c r="G260" i="6"/>
  <c r="H260" i="6" s="1"/>
  <c r="I260" i="6" s="1"/>
  <c r="H267" i="6"/>
  <c r="I267" i="6" s="1"/>
  <c r="R275" i="6"/>
  <c r="R285" i="6"/>
  <c r="S285" i="6" s="1"/>
  <c r="S286" i="6" s="1"/>
  <c r="S287" i="6" s="1"/>
  <c r="R287" i="6"/>
  <c r="R295" i="6"/>
  <c r="S345" i="6"/>
  <c r="S346" i="6" s="1"/>
  <c r="S347" i="6" s="1"/>
  <c r="S348" i="6" s="1"/>
  <c r="S349" i="6" s="1"/>
  <c r="S350" i="6" s="1"/>
  <c r="S351" i="6" s="1"/>
  <c r="S352" i="6" s="1"/>
  <c r="S353" i="6" s="1"/>
  <c r="H346" i="6"/>
  <c r="I346" i="6" s="1"/>
  <c r="G346" i="6"/>
  <c r="U364" i="6"/>
  <c r="U363" i="6" s="1"/>
  <c r="U362" i="6" s="1"/>
  <c r="U361" i="6" s="1"/>
  <c r="U360" i="6" s="1"/>
  <c r="U359" i="6" s="1"/>
  <c r="U358" i="6" s="1"/>
  <c r="U357" i="6" s="1"/>
  <c r="U356" i="6" s="1"/>
  <c r="U355" i="6" s="1"/>
  <c r="U354" i="6" s="1"/>
  <c r="S425" i="6"/>
  <c r="S426" i="6" s="1"/>
  <c r="S427" i="6" s="1"/>
  <c r="S428" i="6" s="1"/>
  <c r="S429" i="6" s="1"/>
  <c r="S430" i="6" s="1"/>
  <c r="H265" i="6"/>
  <c r="I265" i="6" s="1"/>
  <c r="S292" i="6"/>
  <c r="S293" i="6" s="1"/>
  <c r="S294" i="6" s="1"/>
  <c r="S295" i="6" s="1"/>
  <c r="S296" i="6" s="1"/>
  <c r="S297" i="6" s="1"/>
  <c r="S298" i="6" s="1"/>
  <c r="H300" i="6"/>
  <c r="I300" i="6" s="1"/>
  <c r="H306" i="6"/>
  <c r="I306" i="6" s="1"/>
  <c r="G306" i="6"/>
  <c r="H309" i="6"/>
  <c r="I309" i="6" s="1"/>
  <c r="R265" i="6"/>
  <c r="H268" i="6"/>
  <c r="I268" i="6" s="1"/>
  <c r="W276" i="6"/>
  <c r="W275" i="6" s="1"/>
  <c r="W274" i="6" s="1"/>
  <c r="W273" i="6" s="1"/>
  <c r="W272" i="6" s="1"/>
  <c r="W271" i="6" s="1"/>
  <c r="W270" i="6" s="1"/>
  <c r="W269" i="6" s="1"/>
  <c r="W268" i="6" s="1"/>
  <c r="W267" i="6" s="1"/>
  <c r="W266" i="6" s="1"/>
  <c r="S322" i="6"/>
  <c r="S323" i="6" s="1"/>
  <c r="S324" i="6" s="1"/>
  <c r="S325" i="6" s="1"/>
  <c r="S326" i="6" s="1"/>
  <c r="S327" i="6" s="1"/>
  <c r="S328" i="6" s="1"/>
  <c r="S329" i="6" s="1"/>
  <c r="S330" i="6" s="1"/>
  <c r="S331" i="6" s="1"/>
  <c r="R349" i="6"/>
  <c r="G358" i="6"/>
  <c r="H358" i="6" s="1"/>
  <c r="I358" i="6" s="1"/>
  <c r="W364" i="6"/>
  <c r="W363" i="6" s="1"/>
  <c r="W362" i="6" s="1"/>
  <c r="W361" i="6" s="1"/>
  <c r="W360" i="6" s="1"/>
  <c r="W359" i="6" s="1"/>
  <c r="W358" i="6" s="1"/>
  <c r="W357" i="6" s="1"/>
  <c r="W356" i="6" s="1"/>
  <c r="W355" i="6" s="1"/>
  <c r="W354" i="6" s="1"/>
  <c r="G366" i="6"/>
  <c r="H366" i="6" s="1"/>
  <c r="I366" i="6" s="1"/>
  <c r="U397" i="6"/>
  <c r="U396" i="6" s="1"/>
  <c r="U395" i="6" s="1"/>
  <c r="U394" i="6" s="1"/>
  <c r="U393" i="6" s="1"/>
  <c r="U392" i="6" s="1"/>
  <c r="U391" i="6" s="1"/>
  <c r="U390" i="6" s="1"/>
  <c r="U389" i="6" s="1"/>
  <c r="U388" i="6" s="1"/>
  <c r="U387" i="6" s="1"/>
  <c r="V387" i="6"/>
  <c r="G421" i="6"/>
  <c r="H421" i="6" s="1"/>
  <c r="I421" i="6" s="1"/>
  <c r="H439" i="6"/>
  <c r="I439" i="6" s="1"/>
  <c r="G439" i="6"/>
  <c r="H442" i="6"/>
  <c r="I442" i="6" s="1"/>
  <c r="V301" i="6"/>
  <c r="G354" i="6"/>
  <c r="H401" i="6"/>
  <c r="I401" i="6" s="1"/>
  <c r="H416" i="6"/>
  <c r="I416" i="6" s="1"/>
  <c r="H422" i="6"/>
  <c r="I422" i="6" s="1"/>
  <c r="H429" i="6"/>
  <c r="I429" i="6" s="1"/>
  <c r="G429" i="6"/>
  <c r="H446" i="6"/>
  <c r="I446" i="6" s="1"/>
  <c r="V409" i="6"/>
  <c r="U419" i="6"/>
  <c r="U418" i="6" s="1"/>
  <c r="U417" i="6" s="1"/>
  <c r="U416" i="6" s="1"/>
  <c r="U415" i="6" s="1"/>
  <c r="U414" i="6" s="1"/>
  <c r="U413" i="6" s="1"/>
  <c r="U412" i="6" s="1"/>
  <c r="U411" i="6" s="1"/>
  <c r="U410" i="6" s="1"/>
  <c r="U409" i="6" s="1"/>
  <c r="V464" i="6"/>
  <c r="U474" i="6"/>
  <c r="U473" i="6" s="1"/>
  <c r="U472" i="6" s="1"/>
  <c r="U471" i="6" s="1"/>
  <c r="U470" i="6" s="1"/>
  <c r="U469" i="6" s="1"/>
  <c r="U468" i="6" s="1"/>
  <c r="U467" i="6" s="1"/>
  <c r="U466" i="6" s="1"/>
  <c r="U465" i="6" s="1"/>
  <c r="U464" i="6" s="1"/>
  <c r="G261" i="6"/>
  <c r="H261" i="6" s="1"/>
  <c r="I261" i="6" s="1"/>
  <c r="G271" i="6"/>
  <c r="H271" i="6" s="1"/>
  <c r="I271" i="6" s="1"/>
  <c r="G276" i="6"/>
  <c r="G281" i="6"/>
  <c r="H281" i="6" s="1"/>
  <c r="I281" i="6" s="1"/>
  <c r="G291" i="6"/>
  <c r="H291" i="6" s="1"/>
  <c r="I291" i="6" s="1"/>
  <c r="G301" i="6"/>
  <c r="H301" i="6" s="1"/>
  <c r="I301" i="6" s="1"/>
  <c r="G311" i="6"/>
  <c r="H311" i="6" s="1"/>
  <c r="I311" i="6" s="1"/>
  <c r="G319" i="6"/>
  <c r="H319" i="6" s="1"/>
  <c r="I319" i="6" s="1"/>
  <c r="G321" i="6"/>
  <c r="H321" i="6" s="1"/>
  <c r="I321" i="6" s="1"/>
  <c r="G329" i="6"/>
  <c r="H329" i="6" s="1"/>
  <c r="I329" i="6" s="1"/>
  <c r="G339" i="6"/>
  <c r="U342" i="6"/>
  <c r="U341" i="6" s="1"/>
  <c r="U340" i="6" s="1"/>
  <c r="U339" i="6" s="1"/>
  <c r="U338" i="6" s="1"/>
  <c r="U337" i="6" s="1"/>
  <c r="U336" i="6" s="1"/>
  <c r="U335" i="6" s="1"/>
  <c r="U334" i="6" s="1"/>
  <c r="U333" i="6" s="1"/>
  <c r="U332" i="6" s="1"/>
  <c r="G351" i="6"/>
  <c r="H351" i="6" s="1"/>
  <c r="I351" i="6" s="1"/>
  <c r="H354" i="6"/>
  <c r="I354" i="6" s="1"/>
  <c r="H399" i="6"/>
  <c r="I399" i="6" s="1"/>
  <c r="H407" i="6"/>
  <c r="I407" i="6" s="1"/>
  <c r="H474" i="6"/>
  <c r="I474" i="6" s="1"/>
  <c r="G474" i="6"/>
  <c r="G274" i="6"/>
  <c r="H274" i="6" s="1"/>
  <c r="I274" i="6" s="1"/>
  <c r="G284" i="6"/>
  <c r="G294" i="6"/>
  <c r="G304" i="6"/>
  <c r="H304" i="6" s="1"/>
  <c r="I304" i="6" s="1"/>
  <c r="G309" i="6"/>
  <c r="G314" i="6"/>
  <c r="H314" i="6" s="1"/>
  <c r="I314" i="6" s="1"/>
  <c r="G324" i="6"/>
  <c r="H324" i="6" s="1"/>
  <c r="I324" i="6" s="1"/>
  <c r="G334" i="6"/>
  <c r="H334" i="6" s="1"/>
  <c r="I334" i="6" s="1"/>
  <c r="G344" i="6"/>
  <c r="H344" i="6" s="1"/>
  <c r="I344" i="6" s="1"/>
  <c r="G355" i="6"/>
  <c r="G356" i="6"/>
  <c r="H356" i="6" s="1"/>
  <c r="I356" i="6" s="1"/>
  <c r="H360" i="6"/>
  <c r="I360" i="6" s="1"/>
  <c r="S377" i="6"/>
  <c r="S378" i="6" s="1"/>
  <c r="S379" i="6" s="1"/>
  <c r="S380" i="6" s="1"/>
  <c r="S381" i="6" s="1"/>
  <c r="S382" i="6" s="1"/>
  <c r="S383" i="6" s="1"/>
  <c r="S384" i="6" s="1"/>
  <c r="S385" i="6" s="1"/>
  <c r="S386" i="6" s="1"/>
  <c r="H385" i="6"/>
  <c r="I385" i="6" s="1"/>
  <c r="H441" i="6"/>
  <c r="I441" i="6" s="1"/>
  <c r="G352" i="6"/>
  <c r="H352" i="6" s="1"/>
  <c r="I352" i="6" s="1"/>
  <c r="G362" i="6"/>
  <c r="H362" i="6" s="1"/>
  <c r="I362" i="6" s="1"/>
  <c r="H387" i="6"/>
  <c r="I387" i="6" s="1"/>
  <c r="H389" i="6"/>
  <c r="I389" i="6" s="1"/>
  <c r="G411" i="6"/>
  <c r="H411" i="6" s="1"/>
  <c r="I411" i="6" s="1"/>
  <c r="H424" i="6"/>
  <c r="I424" i="6" s="1"/>
  <c r="W353" i="6"/>
  <c r="W352" i="6" s="1"/>
  <c r="W351" i="6" s="1"/>
  <c r="W350" i="6" s="1"/>
  <c r="W349" i="6" s="1"/>
  <c r="W348" i="6" s="1"/>
  <c r="W347" i="6" s="1"/>
  <c r="W346" i="6" s="1"/>
  <c r="W345" i="6" s="1"/>
  <c r="W344" i="6" s="1"/>
  <c r="W343" i="6" s="1"/>
  <c r="H369" i="6"/>
  <c r="I369" i="6" s="1"/>
  <c r="G369" i="6"/>
  <c r="H376" i="6"/>
  <c r="I376" i="6" s="1"/>
  <c r="H382" i="6"/>
  <c r="I382" i="6" s="1"/>
  <c r="G382" i="6"/>
  <c r="G404" i="6"/>
  <c r="H404" i="6" s="1"/>
  <c r="I404" i="6" s="1"/>
  <c r="H449" i="6"/>
  <c r="I449" i="6" s="1"/>
  <c r="G374" i="6"/>
  <c r="H374" i="6" s="1"/>
  <c r="I374" i="6" s="1"/>
  <c r="G379" i="6"/>
  <c r="H379" i="6" s="1"/>
  <c r="I379" i="6" s="1"/>
  <c r="G436" i="6"/>
  <c r="H436" i="6" s="1"/>
  <c r="I436" i="6" s="1"/>
  <c r="U452" i="6"/>
  <c r="U451" i="6" s="1"/>
  <c r="U450" i="6" s="1"/>
  <c r="U449" i="6" s="1"/>
  <c r="U448" i="6" s="1"/>
  <c r="U447" i="6" s="1"/>
  <c r="U446" i="6" s="1"/>
  <c r="U445" i="6" s="1"/>
  <c r="U444" i="6" s="1"/>
  <c r="U443" i="6" s="1"/>
  <c r="U442" i="6" s="1"/>
  <c r="U463" i="6"/>
  <c r="U462" i="6" s="1"/>
  <c r="U461" i="6" s="1"/>
  <c r="U460" i="6" s="1"/>
  <c r="U459" i="6" s="1"/>
  <c r="U458" i="6" s="1"/>
  <c r="U457" i="6" s="1"/>
  <c r="U456" i="6" s="1"/>
  <c r="U455" i="6" s="1"/>
  <c r="U454" i="6" s="1"/>
  <c r="U453" i="6" s="1"/>
  <c r="V453" i="6"/>
  <c r="H472" i="6"/>
  <c r="I472" i="6" s="1"/>
  <c r="G372" i="6"/>
  <c r="H372" i="6" s="1"/>
  <c r="I372" i="6" s="1"/>
  <c r="G377" i="6"/>
  <c r="H377" i="6" s="1"/>
  <c r="I377" i="6" s="1"/>
  <c r="G385" i="6"/>
  <c r="G399" i="6"/>
  <c r="G407" i="6"/>
  <c r="G414" i="6"/>
  <c r="H414" i="6" s="1"/>
  <c r="I414" i="6" s="1"/>
  <c r="G419" i="6"/>
  <c r="H419" i="6" s="1"/>
  <c r="I419" i="6" s="1"/>
  <c r="G424" i="6"/>
  <c r="G434" i="6"/>
  <c r="H434" i="6" s="1"/>
  <c r="I434" i="6" s="1"/>
  <c r="G444" i="6"/>
  <c r="H444" i="6" s="1"/>
  <c r="I444" i="6" s="1"/>
  <c r="H450" i="6"/>
  <c r="I450" i="6" s="1"/>
  <c r="S477" i="6"/>
  <c r="S478" i="6" s="1"/>
  <c r="S479" i="6" s="1"/>
  <c r="S480" i="6" s="1"/>
  <c r="S481" i="6" s="1"/>
  <c r="S482" i="6" s="1"/>
  <c r="S483" i="6" s="1"/>
  <c r="S484" i="6" s="1"/>
  <c r="S485" i="6" s="1"/>
  <c r="H479" i="6"/>
  <c r="I479" i="6" s="1"/>
  <c r="G479" i="6"/>
  <c r="G380" i="6"/>
  <c r="H380" i="6" s="1"/>
  <c r="I380" i="6" s="1"/>
  <c r="U430" i="6"/>
  <c r="U429" i="6" s="1"/>
  <c r="U428" i="6" s="1"/>
  <c r="U427" i="6" s="1"/>
  <c r="U426" i="6" s="1"/>
  <c r="U425" i="6" s="1"/>
  <c r="U424" i="6" s="1"/>
  <c r="U423" i="6" s="1"/>
  <c r="U422" i="6" s="1"/>
  <c r="U421" i="6" s="1"/>
  <c r="U420" i="6" s="1"/>
  <c r="R454" i="6"/>
  <c r="S454" i="6" s="1"/>
  <c r="S455" i="6" s="1"/>
  <c r="S456" i="6" s="1"/>
  <c r="S457" i="6" s="1"/>
  <c r="S458" i="6" s="1"/>
  <c r="S459" i="6" s="1"/>
  <c r="S460" i="6" s="1"/>
  <c r="S461" i="6" s="1"/>
  <c r="S462" i="6" s="1"/>
  <c r="S463" i="6" s="1"/>
  <c r="R455" i="6"/>
  <c r="H457" i="6"/>
  <c r="I457" i="6" s="1"/>
  <c r="R465" i="6"/>
  <c r="S465" i="6" s="1"/>
  <c r="S466" i="6" s="1"/>
  <c r="S467" i="6" s="1"/>
  <c r="S468" i="6" s="1"/>
  <c r="S469" i="6" s="1"/>
  <c r="S470" i="6" s="1"/>
  <c r="S471" i="6" s="1"/>
  <c r="S472" i="6" s="1"/>
  <c r="S473" i="6" s="1"/>
  <c r="S474" i="6" s="1"/>
  <c r="U485" i="6"/>
  <c r="U484" i="6" s="1"/>
  <c r="U483" i="6" s="1"/>
  <c r="U482" i="6" s="1"/>
  <c r="U481" i="6" s="1"/>
  <c r="U480" i="6" s="1"/>
  <c r="U479" i="6" s="1"/>
  <c r="U478" i="6" s="1"/>
  <c r="U477" i="6" s="1"/>
  <c r="U476" i="6" s="1"/>
  <c r="U475" i="6" s="1"/>
  <c r="H488" i="6"/>
  <c r="I488" i="6" s="1"/>
  <c r="G375" i="6"/>
  <c r="H375" i="6" s="1"/>
  <c r="I375" i="6" s="1"/>
  <c r="G383" i="6"/>
  <c r="H383" i="6" s="1"/>
  <c r="I383" i="6" s="1"/>
  <c r="G405" i="6"/>
  <c r="H405" i="6" s="1"/>
  <c r="I405" i="6" s="1"/>
  <c r="G412" i="6"/>
  <c r="H412" i="6" s="1"/>
  <c r="I412" i="6" s="1"/>
  <c r="G422" i="6"/>
  <c r="G432" i="6"/>
  <c r="H432" i="6" s="1"/>
  <c r="I432" i="6" s="1"/>
  <c r="G440" i="6"/>
  <c r="H440" i="6" s="1"/>
  <c r="I440" i="6" s="1"/>
  <c r="G442" i="6"/>
  <c r="G455" i="6"/>
  <c r="H455" i="6" s="1"/>
  <c r="I455" i="6" s="1"/>
  <c r="G456" i="6"/>
  <c r="H456" i="6" s="1"/>
  <c r="I456" i="6" s="1"/>
  <c r="H470" i="6"/>
  <c r="I470" i="6" s="1"/>
  <c r="S487" i="6"/>
  <c r="S488" i="6" s="1"/>
  <c r="S489" i="6" s="1"/>
  <c r="S490" i="6" s="1"/>
  <c r="S491" i="6" s="1"/>
  <c r="S492" i="6" s="1"/>
  <c r="H497" i="6"/>
  <c r="I497" i="6" s="1"/>
  <c r="G497" i="6"/>
  <c r="V398" i="6"/>
  <c r="G452" i="6"/>
  <c r="H452" i="6" s="1"/>
  <c r="I452" i="6" s="1"/>
  <c r="H462" i="6"/>
  <c r="I462" i="6" s="1"/>
  <c r="H464" i="6"/>
  <c r="I464" i="6" s="1"/>
  <c r="H486" i="6"/>
  <c r="I486" i="6" s="1"/>
  <c r="G460" i="6"/>
  <c r="H460" i="6" s="1"/>
  <c r="I460" i="6" s="1"/>
  <c r="G461" i="6"/>
  <c r="H461" i="6" s="1"/>
  <c r="I461" i="6" s="1"/>
  <c r="G467" i="6"/>
  <c r="H467" i="6" s="1"/>
  <c r="I467" i="6" s="1"/>
  <c r="R469" i="6"/>
  <c r="H471" i="6"/>
  <c r="I471" i="6" s="1"/>
  <c r="H484" i="6"/>
  <c r="I484" i="6" s="1"/>
  <c r="U518" i="6"/>
  <c r="U517" i="6" s="1"/>
  <c r="U516" i="6" s="1"/>
  <c r="U515" i="6" s="1"/>
  <c r="U514" i="6" s="1"/>
  <c r="U513" i="6" s="1"/>
  <c r="U512" i="6" s="1"/>
  <c r="U511" i="6" s="1"/>
  <c r="U510" i="6" s="1"/>
  <c r="U509" i="6" s="1"/>
  <c r="U508" i="6" s="1"/>
  <c r="R493" i="6"/>
  <c r="G509" i="6"/>
  <c r="H509" i="6" s="1"/>
  <c r="I509" i="6" s="1"/>
  <c r="S531" i="6"/>
  <c r="S532" i="6" s="1"/>
  <c r="S533" i="6" s="1"/>
  <c r="S534" i="6" s="1"/>
  <c r="S535" i="6" s="1"/>
  <c r="S536" i="6" s="1"/>
  <c r="X474" i="6"/>
  <c r="X473" i="6" s="1"/>
  <c r="X472" i="6" s="1"/>
  <c r="X471" i="6" s="1"/>
  <c r="X470" i="6" s="1"/>
  <c r="X469" i="6" s="1"/>
  <c r="X468" i="6" s="1"/>
  <c r="X467" i="6" s="1"/>
  <c r="X466" i="6" s="1"/>
  <c r="X465" i="6" s="1"/>
  <c r="X464" i="6" s="1"/>
  <c r="G482" i="6"/>
  <c r="H482" i="6" s="1"/>
  <c r="I482" i="6" s="1"/>
  <c r="G486" i="6"/>
  <c r="G493" i="6"/>
  <c r="H493" i="6" s="1"/>
  <c r="I493" i="6" s="1"/>
  <c r="H518" i="6"/>
  <c r="I518" i="6" s="1"/>
  <c r="V497" i="6"/>
  <c r="G503" i="6"/>
  <c r="H503" i="6" s="1"/>
  <c r="I503" i="6" s="1"/>
  <c r="H504" i="6"/>
  <c r="I504" i="6" s="1"/>
  <c r="H511" i="6"/>
  <c r="I511" i="6" s="1"/>
  <c r="G514" i="6"/>
  <c r="H514" i="6" s="1"/>
  <c r="I514" i="6" s="1"/>
  <c r="R516" i="6"/>
  <c r="S520" i="6"/>
  <c r="S521" i="6" s="1"/>
  <c r="S522" i="6" s="1"/>
  <c r="S523" i="6" s="1"/>
  <c r="S524" i="6" s="1"/>
  <c r="S525" i="6" s="1"/>
  <c r="S526" i="6" s="1"/>
  <c r="S527" i="6" s="1"/>
  <c r="S528" i="6" s="1"/>
  <c r="S529" i="6" s="1"/>
  <c r="R520" i="6"/>
  <c r="H531" i="6"/>
  <c r="I531" i="6" s="1"/>
  <c r="H607" i="6"/>
  <c r="I607" i="6" s="1"/>
  <c r="H499" i="6"/>
  <c r="I499" i="6" s="1"/>
  <c r="H519" i="6"/>
  <c r="I519" i="6" s="1"/>
  <c r="U529" i="6"/>
  <c r="U528" i="6" s="1"/>
  <c r="U527" i="6" s="1"/>
  <c r="U526" i="6" s="1"/>
  <c r="U525" i="6" s="1"/>
  <c r="U524" i="6" s="1"/>
  <c r="U523" i="6" s="1"/>
  <c r="U522" i="6" s="1"/>
  <c r="U521" i="6" s="1"/>
  <c r="U520" i="6" s="1"/>
  <c r="U519" i="6" s="1"/>
  <c r="V519" i="6"/>
  <c r="X529" i="6"/>
  <c r="X528" i="6" s="1"/>
  <c r="X527" i="6" s="1"/>
  <c r="X526" i="6" s="1"/>
  <c r="X525" i="6" s="1"/>
  <c r="X524" i="6" s="1"/>
  <c r="X523" i="6" s="1"/>
  <c r="X522" i="6" s="1"/>
  <c r="X521" i="6" s="1"/>
  <c r="X520" i="6" s="1"/>
  <c r="X519" i="6" s="1"/>
  <c r="V529" i="6"/>
  <c r="T529" i="6"/>
  <c r="H538" i="6"/>
  <c r="I538" i="6" s="1"/>
  <c r="G471" i="6"/>
  <c r="G475" i="6"/>
  <c r="H475" i="6" s="1"/>
  <c r="I475" i="6" s="1"/>
  <c r="G483" i="6"/>
  <c r="H483" i="6" s="1"/>
  <c r="I483" i="6" s="1"/>
  <c r="G487" i="6"/>
  <c r="H487" i="6" s="1"/>
  <c r="I487" i="6" s="1"/>
  <c r="H492" i="6"/>
  <c r="I492" i="6" s="1"/>
  <c r="H495" i="6"/>
  <c r="I495" i="6" s="1"/>
  <c r="R498" i="6"/>
  <c r="S498" i="6" s="1"/>
  <c r="S499" i="6" s="1"/>
  <c r="S500" i="6" s="1"/>
  <c r="S501" i="6" s="1"/>
  <c r="S502" i="6" s="1"/>
  <c r="S503" i="6" s="1"/>
  <c r="S504" i="6" s="1"/>
  <c r="S505" i="6" s="1"/>
  <c r="S506" i="6" s="1"/>
  <c r="S507" i="6" s="1"/>
  <c r="R508" i="6"/>
  <c r="S508" i="6" s="1"/>
  <c r="S509" i="6" s="1"/>
  <c r="S510" i="6" s="1"/>
  <c r="S511" i="6" s="1"/>
  <c r="S512" i="6" s="1"/>
  <c r="S513" i="6" s="1"/>
  <c r="S514" i="6" s="1"/>
  <c r="S515" i="6" s="1"/>
  <c r="G532" i="6"/>
  <c r="H532" i="6" s="1"/>
  <c r="I532" i="6" s="1"/>
  <c r="U496" i="6"/>
  <c r="U495" i="6" s="1"/>
  <c r="U494" i="6" s="1"/>
  <c r="U493" i="6" s="1"/>
  <c r="U492" i="6" s="1"/>
  <c r="U491" i="6" s="1"/>
  <c r="U490" i="6" s="1"/>
  <c r="U489" i="6" s="1"/>
  <c r="U488" i="6" s="1"/>
  <c r="U487" i="6" s="1"/>
  <c r="U486" i="6" s="1"/>
  <c r="H491" i="6"/>
  <c r="I491" i="6" s="1"/>
  <c r="R494" i="6"/>
  <c r="G499" i="6"/>
  <c r="H512" i="6"/>
  <c r="I512" i="6" s="1"/>
  <c r="H517" i="6"/>
  <c r="I517" i="6" s="1"/>
  <c r="G517" i="6"/>
  <c r="G521" i="6"/>
  <c r="H521" i="6" s="1"/>
  <c r="I521" i="6" s="1"/>
  <c r="X518" i="6"/>
  <c r="X517" i="6" s="1"/>
  <c r="X516" i="6" s="1"/>
  <c r="X515" i="6" s="1"/>
  <c r="X514" i="6" s="1"/>
  <c r="X513" i="6" s="1"/>
  <c r="X512" i="6" s="1"/>
  <c r="X511" i="6" s="1"/>
  <c r="X510" i="6" s="1"/>
  <c r="X509" i="6" s="1"/>
  <c r="X508" i="6" s="1"/>
  <c r="U540" i="6"/>
  <c r="U539" i="6" s="1"/>
  <c r="U538" i="6" s="1"/>
  <c r="U537" i="6" s="1"/>
  <c r="U536" i="6" s="1"/>
  <c r="U535" i="6" s="1"/>
  <c r="U534" i="6" s="1"/>
  <c r="U533" i="6" s="1"/>
  <c r="U532" i="6" s="1"/>
  <c r="U531" i="6" s="1"/>
  <c r="U530" i="6" s="1"/>
  <c r="G548" i="6"/>
  <c r="H548" i="6" s="1"/>
  <c r="I548" i="6" s="1"/>
  <c r="R550" i="6"/>
  <c r="H551" i="6"/>
  <c r="I551" i="6" s="1"/>
  <c r="R553" i="6"/>
  <c r="S553" i="6" s="1"/>
  <c r="S554" i="6" s="1"/>
  <c r="S555" i="6" s="1"/>
  <c r="S556" i="6" s="1"/>
  <c r="S557" i="6" s="1"/>
  <c r="S558" i="6" s="1"/>
  <c r="S559" i="6" s="1"/>
  <c r="S560" i="6" s="1"/>
  <c r="S561" i="6" s="1"/>
  <c r="S562" i="6" s="1"/>
  <c r="V507" i="6"/>
  <c r="V552" i="6"/>
  <c r="H556" i="6"/>
  <c r="I556" i="6" s="1"/>
  <c r="G556" i="6"/>
  <c r="G569" i="6"/>
  <c r="H569" i="6" s="1"/>
  <c r="I569" i="6" s="1"/>
  <c r="V541" i="6"/>
  <c r="G551" i="6"/>
  <c r="G553" i="6"/>
  <c r="H553" i="6" s="1"/>
  <c r="I553" i="6" s="1"/>
  <c r="H565" i="6"/>
  <c r="I565" i="6" s="1"/>
  <c r="G515" i="6"/>
  <c r="H515" i="6" s="1"/>
  <c r="I515" i="6" s="1"/>
  <c r="G519" i="6"/>
  <c r="G527" i="6"/>
  <c r="H527" i="6" s="1"/>
  <c r="I527" i="6" s="1"/>
  <c r="G533" i="6"/>
  <c r="H533" i="6" s="1"/>
  <c r="I533" i="6" s="1"/>
  <c r="R537" i="6"/>
  <c r="R538" i="6"/>
  <c r="T540" i="6"/>
  <c r="H550" i="6"/>
  <c r="I550" i="6" s="1"/>
  <c r="H570" i="6"/>
  <c r="I570" i="6" s="1"/>
  <c r="G506" i="6"/>
  <c r="H506" i="6" s="1"/>
  <c r="I506" i="6" s="1"/>
  <c r="V508" i="6"/>
  <c r="G510" i="6"/>
  <c r="H510" i="6" s="1"/>
  <c r="I510" i="6" s="1"/>
  <c r="T518" i="6"/>
  <c r="G522" i="6"/>
  <c r="H522" i="6" s="1"/>
  <c r="I522" i="6" s="1"/>
  <c r="G529" i="6"/>
  <c r="H529" i="6" s="1"/>
  <c r="I529" i="6" s="1"/>
  <c r="G536" i="6"/>
  <c r="G538" i="6"/>
  <c r="R549" i="6"/>
  <c r="H561" i="6"/>
  <c r="I561" i="6" s="1"/>
  <c r="H566" i="6"/>
  <c r="I566" i="6" s="1"/>
  <c r="X551" i="6"/>
  <c r="X550" i="6" s="1"/>
  <c r="X549" i="6" s="1"/>
  <c r="X548" i="6" s="1"/>
  <c r="X547" i="6" s="1"/>
  <c r="X546" i="6" s="1"/>
  <c r="X545" i="6" s="1"/>
  <c r="X544" i="6" s="1"/>
  <c r="X543" i="6" s="1"/>
  <c r="X542" i="6" s="1"/>
  <c r="X541" i="6" s="1"/>
  <c r="V551" i="6"/>
  <c r="S564" i="6"/>
  <c r="S565" i="6" s="1"/>
  <c r="S566" i="6" s="1"/>
  <c r="S567" i="6" s="1"/>
  <c r="S568" i="6" s="1"/>
  <c r="H535" i="6"/>
  <c r="I535" i="6" s="1"/>
  <c r="H536" i="6"/>
  <c r="I536" i="6" s="1"/>
  <c r="H540" i="6"/>
  <c r="I540" i="6" s="1"/>
  <c r="R541" i="6"/>
  <c r="S541" i="6" s="1"/>
  <c r="R542" i="6"/>
  <c r="H544" i="6"/>
  <c r="I544" i="6" s="1"/>
  <c r="G561" i="6"/>
  <c r="G565" i="6"/>
  <c r="G568" i="6"/>
  <c r="H568" i="6" s="1"/>
  <c r="I568" i="6" s="1"/>
  <c r="R569" i="6"/>
  <c r="H583" i="6"/>
  <c r="I583" i="6" s="1"/>
  <c r="U617" i="6"/>
  <c r="U616" i="6" s="1"/>
  <c r="U615" i="6" s="1"/>
  <c r="U614" i="6" s="1"/>
  <c r="U613" i="6" s="1"/>
  <c r="U612" i="6" s="1"/>
  <c r="U611" i="6" s="1"/>
  <c r="U610" i="6" s="1"/>
  <c r="U609" i="6" s="1"/>
  <c r="U608" i="6" s="1"/>
  <c r="U607" i="6" s="1"/>
  <c r="S622" i="6"/>
  <c r="S623" i="6" s="1"/>
  <c r="S624" i="6" s="1"/>
  <c r="S625" i="6" s="1"/>
  <c r="S626" i="6" s="1"/>
  <c r="S627" i="6" s="1"/>
  <c r="S628" i="6" s="1"/>
  <c r="S631" i="6"/>
  <c r="H654" i="6"/>
  <c r="I654" i="6" s="1"/>
  <c r="G580" i="6"/>
  <c r="H580" i="6" s="1"/>
  <c r="I580" i="6" s="1"/>
  <c r="H595" i="6"/>
  <c r="I595" i="6" s="1"/>
  <c r="G595" i="6"/>
  <c r="H603" i="6"/>
  <c r="I603" i="6" s="1"/>
  <c r="G624" i="6"/>
  <c r="H624" i="6" s="1"/>
  <c r="I624" i="6" s="1"/>
  <c r="G559" i="6"/>
  <c r="H559" i="6" s="1"/>
  <c r="I559" i="6" s="1"/>
  <c r="G563" i="6"/>
  <c r="H563" i="6" s="1"/>
  <c r="I563" i="6" s="1"/>
  <c r="G570" i="6"/>
  <c r="H576" i="6"/>
  <c r="I576" i="6" s="1"/>
  <c r="T584" i="6"/>
  <c r="U584" i="6" s="1"/>
  <c r="U583" i="6" s="1"/>
  <c r="U582" i="6" s="1"/>
  <c r="U581" i="6" s="1"/>
  <c r="U580" i="6" s="1"/>
  <c r="U579" i="6" s="1"/>
  <c r="U578" i="6" s="1"/>
  <c r="U577" i="6" s="1"/>
  <c r="U576" i="6" s="1"/>
  <c r="U575" i="6" s="1"/>
  <c r="U574" i="6" s="1"/>
  <c r="X584" i="6"/>
  <c r="X583" i="6" s="1"/>
  <c r="X582" i="6" s="1"/>
  <c r="X581" i="6" s="1"/>
  <c r="X580" i="6" s="1"/>
  <c r="X579" i="6" s="1"/>
  <c r="X578" i="6" s="1"/>
  <c r="X577" i="6" s="1"/>
  <c r="X576" i="6" s="1"/>
  <c r="X575" i="6" s="1"/>
  <c r="X574" i="6" s="1"/>
  <c r="U628" i="6"/>
  <c r="U627" i="6" s="1"/>
  <c r="U626" i="6" s="1"/>
  <c r="U625" i="6" s="1"/>
  <c r="U624" i="6" s="1"/>
  <c r="U623" i="6" s="1"/>
  <c r="U622" i="6" s="1"/>
  <c r="U621" i="6" s="1"/>
  <c r="U620" i="6" s="1"/>
  <c r="U619" i="6" s="1"/>
  <c r="U618" i="6" s="1"/>
  <c r="G554" i="6"/>
  <c r="H554" i="6" s="1"/>
  <c r="I554" i="6" s="1"/>
  <c r="T562" i="6"/>
  <c r="U562" i="6" s="1"/>
  <c r="U561" i="6" s="1"/>
  <c r="U560" i="6" s="1"/>
  <c r="U559" i="6" s="1"/>
  <c r="U558" i="6" s="1"/>
  <c r="U557" i="6" s="1"/>
  <c r="U556" i="6" s="1"/>
  <c r="U555" i="6" s="1"/>
  <c r="U554" i="6" s="1"/>
  <c r="U553" i="6" s="1"/>
  <c r="U552" i="6" s="1"/>
  <c r="G566" i="6"/>
  <c r="R573" i="6"/>
  <c r="R574" i="6"/>
  <c r="S574" i="6" s="1"/>
  <c r="S575" i="6" s="1"/>
  <c r="S576" i="6" s="1"/>
  <c r="S577" i="6" s="1"/>
  <c r="S578" i="6" s="1"/>
  <c r="S579" i="6" s="1"/>
  <c r="S580" i="6" s="1"/>
  <c r="S581" i="6" s="1"/>
  <c r="S582" i="6" s="1"/>
  <c r="S583" i="6" s="1"/>
  <c r="S584" i="6" s="1"/>
  <c r="H596" i="6"/>
  <c r="I596" i="6" s="1"/>
  <c r="S598" i="6"/>
  <c r="S599" i="6" s="1"/>
  <c r="S600" i="6" s="1"/>
  <c r="S601" i="6" s="1"/>
  <c r="S602" i="6" s="1"/>
  <c r="S603" i="6" s="1"/>
  <c r="S604" i="6" s="1"/>
  <c r="S605" i="6" s="1"/>
  <c r="S606" i="6" s="1"/>
  <c r="H572" i="6"/>
  <c r="I572" i="6" s="1"/>
  <c r="H588" i="6"/>
  <c r="I588" i="6" s="1"/>
  <c r="G588" i="6"/>
  <c r="U606" i="6"/>
  <c r="U605" i="6" s="1"/>
  <c r="U604" i="6" s="1"/>
  <c r="U603" i="6" s="1"/>
  <c r="U602" i="6" s="1"/>
  <c r="U601" i="6" s="1"/>
  <c r="U600" i="6" s="1"/>
  <c r="U599" i="6" s="1"/>
  <c r="U598" i="6" s="1"/>
  <c r="U597" i="6" s="1"/>
  <c r="U596" i="6" s="1"/>
  <c r="H600" i="6"/>
  <c r="I600" i="6" s="1"/>
  <c r="G600" i="6"/>
  <c r="G612" i="6"/>
  <c r="H612" i="6" s="1"/>
  <c r="I612" i="6" s="1"/>
  <c r="H619" i="6"/>
  <c r="I619" i="6" s="1"/>
  <c r="U573" i="6"/>
  <c r="U572" i="6" s="1"/>
  <c r="U571" i="6" s="1"/>
  <c r="U570" i="6" s="1"/>
  <c r="U569" i="6" s="1"/>
  <c r="U568" i="6" s="1"/>
  <c r="U567" i="6" s="1"/>
  <c r="U566" i="6" s="1"/>
  <c r="U565" i="6" s="1"/>
  <c r="U564" i="6" s="1"/>
  <c r="U563" i="6" s="1"/>
  <c r="R578" i="6"/>
  <c r="G633" i="6"/>
  <c r="H633" i="6" s="1"/>
  <c r="I633" i="6" s="1"/>
  <c r="G592" i="6"/>
  <c r="H592" i="6" s="1"/>
  <c r="I592" i="6" s="1"/>
  <c r="G596" i="6"/>
  <c r="G604" i="6"/>
  <c r="H604" i="6" s="1"/>
  <c r="I604" i="6" s="1"/>
  <c r="G608" i="6"/>
  <c r="H608" i="6" s="1"/>
  <c r="I608" i="6" s="1"/>
  <c r="G616" i="6"/>
  <c r="H616" i="6" s="1"/>
  <c r="I616" i="6" s="1"/>
  <c r="V618" i="6"/>
  <c r="G620" i="6"/>
  <c r="H620" i="6" s="1"/>
  <c r="I620" i="6" s="1"/>
  <c r="H651" i="6"/>
  <c r="I651" i="6" s="1"/>
  <c r="G673" i="6"/>
  <c r="H673" i="6" s="1"/>
  <c r="I673" i="6" s="1"/>
  <c r="T595" i="6"/>
  <c r="U595" i="6" s="1"/>
  <c r="U594" i="6" s="1"/>
  <c r="U593" i="6" s="1"/>
  <c r="U592" i="6" s="1"/>
  <c r="U591" i="6" s="1"/>
  <c r="U590" i="6" s="1"/>
  <c r="U589" i="6" s="1"/>
  <c r="U588" i="6" s="1"/>
  <c r="U587" i="6" s="1"/>
  <c r="U586" i="6" s="1"/>
  <c r="U585" i="6" s="1"/>
  <c r="H630" i="6"/>
  <c r="I630" i="6" s="1"/>
  <c r="H631" i="6"/>
  <c r="I631" i="6" s="1"/>
  <c r="X639" i="6"/>
  <c r="X638" i="6" s="1"/>
  <c r="X637" i="6" s="1"/>
  <c r="X636" i="6" s="1"/>
  <c r="X635" i="6" s="1"/>
  <c r="X634" i="6" s="1"/>
  <c r="X633" i="6" s="1"/>
  <c r="X632" i="6" s="1"/>
  <c r="X631" i="6" s="1"/>
  <c r="X630" i="6" s="1"/>
  <c r="X629" i="6" s="1"/>
  <c r="T639" i="6"/>
  <c r="G679" i="6"/>
  <c r="H679" i="6" s="1"/>
  <c r="I679" i="6" s="1"/>
  <c r="V595" i="6"/>
  <c r="U639" i="6"/>
  <c r="U638" i="6" s="1"/>
  <c r="U637" i="6" s="1"/>
  <c r="U636" i="6" s="1"/>
  <c r="U635" i="6" s="1"/>
  <c r="U634" i="6" s="1"/>
  <c r="U633" i="6" s="1"/>
  <c r="U632" i="6" s="1"/>
  <c r="U631" i="6" s="1"/>
  <c r="U630" i="6" s="1"/>
  <c r="U629" i="6" s="1"/>
  <c r="V629" i="6"/>
  <c r="H641" i="6"/>
  <c r="I641" i="6" s="1"/>
  <c r="H661" i="6"/>
  <c r="I661" i="6" s="1"/>
  <c r="G669" i="6"/>
  <c r="H669" i="6" s="1"/>
  <c r="I669" i="6" s="1"/>
  <c r="H675" i="6"/>
  <c r="I675" i="6" s="1"/>
  <c r="G692" i="6"/>
  <c r="H692" i="6" s="1"/>
  <c r="I692" i="6" s="1"/>
  <c r="R632" i="6"/>
  <c r="H635" i="6"/>
  <c r="I635" i="6" s="1"/>
  <c r="G639" i="6"/>
  <c r="H639" i="6" s="1"/>
  <c r="I639" i="6" s="1"/>
  <c r="G603" i="6"/>
  <c r="G607" i="6"/>
  <c r="G615" i="6"/>
  <c r="H615" i="6" s="1"/>
  <c r="I615" i="6" s="1"/>
  <c r="G619" i="6"/>
  <c r="G628" i="6"/>
  <c r="H628" i="6" s="1"/>
  <c r="I628" i="6" s="1"/>
  <c r="X628" i="6"/>
  <c r="X627" i="6" s="1"/>
  <c r="X626" i="6" s="1"/>
  <c r="X625" i="6" s="1"/>
  <c r="X624" i="6" s="1"/>
  <c r="X623" i="6" s="1"/>
  <c r="X622" i="6" s="1"/>
  <c r="X621" i="6" s="1"/>
  <c r="X620" i="6" s="1"/>
  <c r="X619" i="6" s="1"/>
  <c r="X618" i="6" s="1"/>
  <c r="G632" i="6"/>
  <c r="H632" i="6" s="1"/>
  <c r="I632" i="6" s="1"/>
  <c r="H648" i="6"/>
  <c r="I648" i="6" s="1"/>
  <c r="G648" i="6"/>
  <c r="G676" i="6"/>
  <c r="H676" i="6"/>
  <c r="I676" i="6" s="1"/>
  <c r="G626" i="6"/>
  <c r="H626" i="6" s="1"/>
  <c r="I626" i="6" s="1"/>
  <c r="H644" i="6"/>
  <c r="I644" i="6" s="1"/>
  <c r="G644" i="6"/>
  <c r="H646" i="6"/>
  <c r="I646" i="6" s="1"/>
  <c r="G646" i="6"/>
  <c r="S652" i="6"/>
  <c r="S653" i="6" s="1"/>
  <c r="S654" i="6" s="1"/>
  <c r="S655" i="6" s="1"/>
  <c r="S656" i="6" s="1"/>
  <c r="S657" i="6" s="1"/>
  <c r="S658" i="6" s="1"/>
  <c r="S659" i="6" s="1"/>
  <c r="S660" i="6" s="1"/>
  <c r="S661" i="6" s="1"/>
  <c r="H671" i="6"/>
  <c r="I671" i="6" s="1"/>
  <c r="G640" i="6"/>
  <c r="H640" i="6" s="1"/>
  <c r="I640" i="6" s="1"/>
  <c r="S641" i="6"/>
  <c r="S642" i="6" s="1"/>
  <c r="S643" i="6" s="1"/>
  <c r="S644" i="6" s="1"/>
  <c r="S645" i="6" s="1"/>
  <c r="S646" i="6" s="1"/>
  <c r="S647" i="6" s="1"/>
  <c r="S648" i="6" s="1"/>
  <c r="S649" i="6" s="1"/>
  <c r="S650" i="6" s="1"/>
  <c r="G642" i="6"/>
  <c r="H642" i="6" s="1"/>
  <c r="I642" i="6" s="1"/>
  <c r="H657" i="6"/>
  <c r="I657" i="6" s="1"/>
  <c r="G657" i="6"/>
  <c r="H663" i="6"/>
  <c r="I663" i="6" s="1"/>
  <c r="H666" i="6"/>
  <c r="I666" i="6" s="1"/>
  <c r="T650" i="6"/>
  <c r="U650" i="6" s="1"/>
  <c r="U649" i="6" s="1"/>
  <c r="U648" i="6" s="1"/>
  <c r="U647" i="6" s="1"/>
  <c r="U646" i="6" s="1"/>
  <c r="U645" i="6" s="1"/>
  <c r="U644" i="6" s="1"/>
  <c r="U643" i="6" s="1"/>
  <c r="U642" i="6" s="1"/>
  <c r="U641" i="6" s="1"/>
  <c r="U640" i="6" s="1"/>
  <c r="G654" i="6"/>
  <c r="G661" i="6"/>
  <c r="G666" i="6"/>
  <c r="H684" i="6"/>
  <c r="I684" i="6" s="1"/>
  <c r="G689" i="6"/>
  <c r="H689" i="6" s="1"/>
  <c r="I689" i="6" s="1"/>
  <c r="R678" i="6"/>
  <c r="S678" i="6" s="1"/>
  <c r="S679" i="6" s="1"/>
  <c r="S680" i="6" s="1"/>
  <c r="S681" i="6" s="1"/>
  <c r="S682" i="6" s="1"/>
  <c r="S683" i="6" s="1"/>
  <c r="S697" i="6"/>
  <c r="S698" i="6" s="1"/>
  <c r="S699" i="6" s="1"/>
  <c r="S700" i="6" s="1"/>
  <c r="S701" i="6" s="1"/>
  <c r="S702" i="6" s="1"/>
  <c r="S703" i="6" s="1"/>
  <c r="S704" i="6" s="1"/>
  <c r="S705" i="6" s="1"/>
  <c r="H719" i="6"/>
  <c r="I719" i="6" s="1"/>
  <c r="W683" i="6"/>
  <c r="W682" i="6" s="1"/>
  <c r="W681" i="6" s="1"/>
  <c r="W680" i="6" s="1"/>
  <c r="W679" i="6" s="1"/>
  <c r="W678" i="6" s="1"/>
  <c r="W677" i="6" s="1"/>
  <c r="W676" i="6" s="1"/>
  <c r="W675" i="6" s="1"/>
  <c r="W674" i="6" s="1"/>
  <c r="W673" i="6" s="1"/>
  <c r="G684" i="6"/>
  <c r="R690" i="6"/>
  <c r="S690" i="6" s="1"/>
  <c r="S691" i="6" s="1"/>
  <c r="S692" i="6" s="1"/>
  <c r="S693" i="6" s="1"/>
  <c r="S694" i="6" s="1"/>
  <c r="H703" i="6"/>
  <c r="I703" i="6" s="1"/>
  <c r="H707" i="6"/>
  <c r="I707" i="6" s="1"/>
  <c r="R691" i="6"/>
  <c r="H704" i="6"/>
  <c r="I704" i="6" s="1"/>
  <c r="G658" i="6"/>
  <c r="H658" i="6" s="1"/>
  <c r="I658" i="6" s="1"/>
  <c r="G662" i="6"/>
  <c r="H662" i="6" s="1"/>
  <c r="I662" i="6" s="1"/>
  <c r="G670" i="6"/>
  <c r="H670" i="6" s="1"/>
  <c r="I670" i="6" s="1"/>
  <c r="G674" i="6"/>
  <c r="H674" i="6" s="1"/>
  <c r="I674" i="6" s="1"/>
  <c r="H681" i="6"/>
  <c r="I681" i="6" s="1"/>
  <c r="W694" i="6"/>
  <c r="W693" i="6" s="1"/>
  <c r="W692" i="6" s="1"/>
  <c r="W691" i="6" s="1"/>
  <c r="W690" i="6" s="1"/>
  <c r="W689" i="6" s="1"/>
  <c r="W688" i="6" s="1"/>
  <c r="W687" i="6" s="1"/>
  <c r="W686" i="6" s="1"/>
  <c r="W685" i="6" s="1"/>
  <c r="W684" i="6" s="1"/>
  <c r="G641" i="6"/>
  <c r="G643" i="6"/>
  <c r="H643" i="6" s="1"/>
  <c r="I643" i="6" s="1"/>
  <c r="U683" i="6"/>
  <c r="U682" i="6" s="1"/>
  <c r="U681" i="6" s="1"/>
  <c r="U680" i="6" s="1"/>
  <c r="U679" i="6" s="1"/>
  <c r="U678" i="6" s="1"/>
  <c r="U677" i="6" s="1"/>
  <c r="U676" i="6" s="1"/>
  <c r="U675" i="6" s="1"/>
  <c r="U674" i="6" s="1"/>
  <c r="U673" i="6" s="1"/>
  <c r="H709" i="6"/>
  <c r="I709" i="6" s="1"/>
  <c r="S726" i="6"/>
  <c r="S727" i="6" s="1"/>
  <c r="H722" i="6"/>
  <c r="I722" i="6" s="1"/>
  <c r="R694" i="6"/>
  <c r="H712" i="6"/>
  <c r="I712" i="6" s="1"/>
  <c r="H717" i="6"/>
  <c r="I717" i="6" s="1"/>
  <c r="H725" i="6"/>
  <c r="I725" i="6" s="1"/>
  <c r="T727" i="6"/>
  <c r="G735" i="6"/>
  <c r="H735" i="6" s="1"/>
  <c r="I735" i="6" s="1"/>
  <c r="H750" i="6"/>
  <c r="I750" i="6" s="1"/>
  <c r="G750" i="6"/>
  <c r="U760" i="6"/>
  <c r="U759" i="6" s="1"/>
  <c r="U758" i="6" s="1"/>
  <c r="U757" i="6" s="1"/>
  <c r="U756" i="6" s="1"/>
  <c r="U755" i="6" s="1"/>
  <c r="U754" i="6" s="1"/>
  <c r="U753" i="6" s="1"/>
  <c r="U752" i="6" s="1"/>
  <c r="U751" i="6" s="1"/>
  <c r="U750" i="6" s="1"/>
  <c r="H754" i="6"/>
  <c r="I754" i="6" s="1"/>
  <c r="H758" i="6"/>
  <c r="I758" i="6" s="1"/>
  <c r="G758" i="6"/>
  <c r="G696" i="6"/>
  <c r="H696" i="6" s="1"/>
  <c r="I696" i="6" s="1"/>
  <c r="G704" i="6"/>
  <c r="V706" i="6"/>
  <c r="G708" i="6"/>
  <c r="H708" i="6" s="1"/>
  <c r="I708" i="6" s="1"/>
  <c r="T716" i="6"/>
  <c r="U716" i="6" s="1"/>
  <c r="U715" i="6" s="1"/>
  <c r="U714" i="6" s="1"/>
  <c r="U713" i="6" s="1"/>
  <c r="U712" i="6" s="1"/>
  <c r="U711" i="6" s="1"/>
  <c r="U710" i="6" s="1"/>
  <c r="U709" i="6" s="1"/>
  <c r="U708" i="6" s="1"/>
  <c r="U707" i="6" s="1"/>
  <c r="U706" i="6" s="1"/>
  <c r="G717" i="6"/>
  <c r="G719" i="6"/>
  <c r="H762" i="6"/>
  <c r="I762" i="6" s="1"/>
  <c r="G762" i="6"/>
  <c r="T683" i="6"/>
  <c r="H767" i="6"/>
  <c r="I767" i="6" s="1"/>
  <c r="S812" i="6"/>
  <c r="S813" i="6" s="1"/>
  <c r="S814" i="6" s="1"/>
  <c r="S815" i="6" s="1"/>
  <c r="V716" i="6"/>
  <c r="G722" i="6"/>
  <c r="G723" i="6"/>
  <c r="H727" i="6"/>
  <c r="I727" i="6" s="1"/>
  <c r="R728" i="6"/>
  <c r="S728" i="6" s="1"/>
  <c r="S729" i="6" s="1"/>
  <c r="S730" i="6" s="1"/>
  <c r="S731" i="6" s="1"/>
  <c r="S732" i="6" s="1"/>
  <c r="S733" i="6" s="1"/>
  <c r="S734" i="6" s="1"/>
  <c r="S735" i="6" s="1"/>
  <c r="S736" i="6" s="1"/>
  <c r="S737" i="6" s="1"/>
  <c r="S738" i="6" s="1"/>
  <c r="G729" i="6"/>
  <c r="H729" i="6" s="1"/>
  <c r="I729" i="6" s="1"/>
  <c r="H736" i="6"/>
  <c r="I736" i="6" s="1"/>
  <c r="W738" i="6"/>
  <c r="W737" i="6" s="1"/>
  <c r="W736" i="6" s="1"/>
  <c r="W735" i="6" s="1"/>
  <c r="W734" i="6" s="1"/>
  <c r="W733" i="6" s="1"/>
  <c r="W732" i="6" s="1"/>
  <c r="W731" i="6" s="1"/>
  <c r="W730" i="6" s="1"/>
  <c r="W729" i="6" s="1"/>
  <c r="W728" i="6" s="1"/>
  <c r="U749" i="6"/>
  <c r="U748" i="6" s="1"/>
  <c r="U747" i="6" s="1"/>
  <c r="U746" i="6" s="1"/>
  <c r="U745" i="6" s="1"/>
  <c r="U744" i="6" s="1"/>
  <c r="U743" i="6" s="1"/>
  <c r="U742" i="6" s="1"/>
  <c r="U741" i="6" s="1"/>
  <c r="U740" i="6" s="1"/>
  <c r="U739" i="6" s="1"/>
  <c r="H752" i="6"/>
  <c r="I752" i="6" s="1"/>
  <c r="H734" i="6"/>
  <c r="I734" i="6" s="1"/>
  <c r="G734" i="6"/>
  <c r="G746" i="6"/>
  <c r="H746" i="6" s="1"/>
  <c r="I746" i="6" s="1"/>
  <c r="H764" i="6"/>
  <c r="I764" i="6" s="1"/>
  <c r="S775" i="6"/>
  <c r="S776" i="6" s="1"/>
  <c r="S777" i="6" s="1"/>
  <c r="S778" i="6" s="1"/>
  <c r="G683" i="6"/>
  <c r="H683" i="6" s="1"/>
  <c r="I683" i="6" s="1"/>
  <c r="G688" i="6"/>
  <c r="H688" i="6" s="1"/>
  <c r="I688" i="6" s="1"/>
  <c r="G700" i="6"/>
  <c r="H700" i="6" s="1"/>
  <c r="I700" i="6" s="1"/>
  <c r="G712" i="6"/>
  <c r="U727" i="6"/>
  <c r="U726" i="6" s="1"/>
  <c r="U725" i="6" s="1"/>
  <c r="U724" i="6" s="1"/>
  <c r="U723" i="6" s="1"/>
  <c r="U722" i="6" s="1"/>
  <c r="U721" i="6" s="1"/>
  <c r="U720" i="6" s="1"/>
  <c r="U719" i="6" s="1"/>
  <c r="U718" i="6" s="1"/>
  <c r="U717" i="6" s="1"/>
  <c r="G718" i="6"/>
  <c r="H718" i="6" s="1"/>
  <c r="I718" i="6" s="1"/>
  <c r="G720" i="6"/>
  <c r="H720" i="6" s="1"/>
  <c r="I720" i="6" s="1"/>
  <c r="H723" i="6"/>
  <c r="I723" i="6" s="1"/>
  <c r="H731" i="6"/>
  <c r="I731" i="6" s="1"/>
  <c r="G703" i="6"/>
  <c r="G707" i="6"/>
  <c r="G715" i="6"/>
  <c r="H715" i="6" s="1"/>
  <c r="I715" i="6" s="1"/>
  <c r="G724" i="6"/>
  <c r="H724" i="6" s="1"/>
  <c r="I724" i="6" s="1"/>
  <c r="G740" i="6"/>
  <c r="H740" i="6" s="1"/>
  <c r="I740" i="6" s="1"/>
  <c r="R761" i="6"/>
  <c r="S761" i="6" s="1"/>
  <c r="S762" i="6" s="1"/>
  <c r="S763" i="6" s="1"/>
  <c r="S764" i="6" s="1"/>
  <c r="S765" i="6" s="1"/>
  <c r="S766" i="6" s="1"/>
  <c r="G777" i="6"/>
  <c r="H777" i="6" s="1"/>
  <c r="I777" i="6" s="1"/>
  <c r="V728" i="6"/>
  <c r="H730" i="6"/>
  <c r="I730" i="6" s="1"/>
  <c r="H738" i="6"/>
  <c r="I738" i="6" s="1"/>
  <c r="H748" i="6"/>
  <c r="I748" i="6" s="1"/>
  <c r="G755" i="6"/>
  <c r="H755" i="6" s="1"/>
  <c r="I755" i="6" s="1"/>
  <c r="G767" i="6"/>
  <c r="R767" i="6"/>
  <c r="G771" i="6"/>
  <c r="H771" i="6" s="1"/>
  <c r="I771" i="6" s="1"/>
  <c r="W771" i="6"/>
  <c r="W770" i="6" s="1"/>
  <c r="W769" i="6" s="1"/>
  <c r="W768" i="6" s="1"/>
  <c r="W767" i="6" s="1"/>
  <c r="W766" i="6" s="1"/>
  <c r="W765" i="6" s="1"/>
  <c r="W764" i="6" s="1"/>
  <c r="W763" i="6" s="1"/>
  <c r="W762" i="6" s="1"/>
  <c r="W761" i="6" s="1"/>
  <c r="H808" i="6"/>
  <c r="I808" i="6" s="1"/>
  <c r="H815" i="6"/>
  <c r="I815" i="6" s="1"/>
  <c r="H825" i="6"/>
  <c r="I825" i="6" s="1"/>
  <c r="G825" i="6"/>
  <c r="V760" i="6"/>
  <c r="G780" i="6"/>
  <c r="H780" i="6" s="1"/>
  <c r="I780" i="6" s="1"/>
  <c r="U793" i="6"/>
  <c r="U792" i="6" s="1"/>
  <c r="U791" i="6" s="1"/>
  <c r="U790" i="6" s="1"/>
  <c r="U789" i="6" s="1"/>
  <c r="U788" i="6" s="1"/>
  <c r="U787" i="6" s="1"/>
  <c r="U786" i="6" s="1"/>
  <c r="U785" i="6" s="1"/>
  <c r="U784" i="6" s="1"/>
  <c r="U783" i="6" s="1"/>
  <c r="G801" i="6"/>
  <c r="H801" i="6" s="1"/>
  <c r="I801" i="6" s="1"/>
  <c r="U826" i="6"/>
  <c r="U825" i="6" s="1"/>
  <c r="U824" i="6" s="1"/>
  <c r="U823" i="6" s="1"/>
  <c r="U822" i="6" s="1"/>
  <c r="U821" i="6" s="1"/>
  <c r="U820" i="6" s="1"/>
  <c r="U819" i="6" s="1"/>
  <c r="U818" i="6" s="1"/>
  <c r="U817" i="6" s="1"/>
  <c r="U816" i="6" s="1"/>
  <c r="V739" i="6"/>
  <c r="T749" i="6"/>
  <c r="G768" i="6"/>
  <c r="H768" i="6" s="1"/>
  <c r="I768" i="6" s="1"/>
  <c r="R771" i="6"/>
  <c r="H773" i="6"/>
  <c r="I773" i="6" s="1"/>
  <c r="G776" i="6"/>
  <c r="H776" i="6" s="1"/>
  <c r="I776" i="6" s="1"/>
  <c r="H793" i="6"/>
  <c r="I793" i="6" s="1"/>
  <c r="U815" i="6"/>
  <c r="U814" i="6" s="1"/>
  <c r="U813" i="6" s="1"/>
  <c r="U812" i="6" s="1"/>
  <c r="U811" i="6" s="1"/>
  <c r="U810" i="6" s="1"/>
  <c r="U809" i="6" s="1"/>
  <c r="U808" i="6" s="1"/>
  <c r="U807" i="6" s="1"/>
  <c r="U806" i="6" s="1"/>
  <c r="U805" i="6" s="1"/>
  <c r="H813" i="6"/>
  <c r="I813" i="6" s="1"/>
  <c r="G813" i="6"/>
  <c r="R826" i="6"/>
  <c r="S826" i="6" s="1"/>
  <c r="H774" i="6"/>
  <c r="I774" i="6" s="1"/>
  <c r="H792" i="6"/>
  <c r="I792" i="6" s="1"/>
  <c r="S801" i="6"/>
  <c r="S802" i="6" s="1"/>
  <c r="S803" i="6" s="1"/>
  <c r="S804" i="6" s="1"/>
  <c r="H805" i="6"/>
  <c r="I805" i="6" s="1"/>
  <c r="G805" i="6"/>
  <c r="G817" i="6"/>
  <c r="H817" i="6" s="1"/>
  <c r="I817" i="6" s="1"/>
  <c r="H826" i="6"/>
  <c r="I826" i="6" s="1"/>
  <c r="V749" i="6"/>
  <c r="V761" i="6"/>
  <c r="H770" i="6"/>
  <c r="I770" i="6" s="1"/>
  <c r="R779" i="6"/>
  <c r="U804" i="6"/>
  <c r="U803" i="6" s="1"/>
  <c r="U802" i="6" s="1"/>
  <c r="U801" i="6" s="1"/>
  <c r="U800" i="6" s="1"/>
  <c r="U799" i="6" s="1"/>
  <c r="U798" i="6" s="1"/>
  <c r="U797" i="6" s="1"/>
  <c r="U796" i="6" s="1"/>
  <c r="U795" i="6" s="1"/>
  <c r="U794" i="6" s="1"/>
  <c r="H809" i="6"/>
  <c r="I809" i="6" s="1"/>
  <c r="W815" i="6"/>
  <c r="W814" i="6" s="1"/>
  <c r="W813" i="6" s="1"/>
  <c r="W812" i="6" s="1"/>
  <c r="W811" i="6" s="1"/>
  <c r="W810" i="6" s="1"/>
  <c r="W809" i="6" s="1"/>
  <c r="W808" i="6" s="1"/>
  <c r="W807" i="6" s="1"/>
  <c r="W806" i="6" s="1"/>
  <c r="W805" i="6" s="1"/>
  <c r="G822" i="6"/>
  <c r="H822" i="6" s="1"/>
  <c r="I822" i="6" s="1"/>
  <c r="G754" i="6"/>
  <c r="G766" i="6"/>
  <c r="H766" i="6" s="1"/>
  <c r="I766" i="6" s="1"/>
  <c r="U782" i="6"/>
  <c r="U781" i="6" s="1"/>
  <c r="U780" i="6" s="1"/>
  <c r="U779" i="6" s="1"/>
  <c r="U778" i="6" s="1"/>
  <c r="U777" i="6" s="1"/>
  <c r="U776" i="6" s="1"/>
  <c r="U775" i="6" s="1"/>
  <c r="U774" i="6" s="1"/>
  <c r="U773" i="6" s="1"/>
  <c r="U772" i="6" s="1"/>
  <c r="G789" i="6"/>
  <c r="H789" i="6" s="1"/>
  <c r="I789" i="6" s="1"/>
  <c r="X793" i="6"/>
  <c r="X792" i="6" s="1"/>
  <c r="X791" i="6" s="1"/>
  <c r="X790" i="6" s="1"/>
  <c r="X789" i="6" s="1"/>
  <c r="X788" i="6" s="1"/>
  <c r="X787" i="6" s="1"/>
  <c r="X786" i="6" s="1"/>
  <c r="X785" i="6" s="1"/>
  <c r="X784" i="6" s="1"/>
  <c r="X783" i="6" s="1"/>
  <c r="V815" i="6"/>
  <c r="G784" i="6"/>
  <c r="H784" i="6" s="1"/>
  <c r="I784" i="6" s="1"/>
  <c r="G792" i="6"/>
  <c r="V794" i="6"/>
  <c r="G796" i="6"/>
  <c r="H796" i="6" s="1"/>
  <c r="I796" i="6" s="1"/>
  <c r="T804" i="6"/>
  <c r="G808" i="6"/>
  <c r="G815" i="6"/>
  <c r="G785" i="6"/>
  <c r="H785" i="6" s="1"/>
  <c r="I785" i="6" s="1"/>
  <c r="G797" i="6"/>
  <c r="H797" i="6" s="1"/>
  <c r="I797" i="6" s="1"/>
  <c r="G804" i="6"/>
  <c r="H804" i="6" s="1"/>
  <c r="I804" i="6" s="1"/>
  <c r="G809" i="6"/>
  <c r="G821" i="6"/>
  <c r="H821" i="6" s="1"/>
  <c r="I821" i="6" s="1"/>
  <c r="G826" i="6"/>
  <c r="S632" i="6" l="1"/>
  <c r="S633" i="6" s="1"/>
  <c r="S634" i="6" s="1"/>
  <c r="S635" i="6" s="1"/>
  <c r="S636" i="6" s="1"/>
  <c r="S637" i="6" s="1"/>
  <c r="S638" i="6" s="1"/>
  <c r="S639" i="6" s="1"/>
  <c r="M28" i="6"/>
  <c r="K39" i="6"/>
  <c r="K46" i="6"/>
  <c r="M35" i="6"/>
  <c r="S569" i="6"/>
  <c r="S570" i="6" s="1"/>
  <c r="S571" i="6" s="1"/>
  <c r="S572" i="6" s="1"/>
  <c r="S573" i="6" s="1"/>
  <c r="S516" i="6"/>
  <c r="S517" i="6" s="1"/>
  <c r="S518" i="6" s="1"/>
  <c r="K52" i="6"/>
  <c r="M41" i="6"/>
  <c r="K54" i="6"/>
  <c r="M43" i="6"/>
  <c r="S275" i="6"/>
  <c r="S276" i="6" s="1"/>
  <c r="S779" i="6"/>
  <c r="S780" i="6" s="1"/>
  <c r="S781" i="6" s="1"/>
  <c r="S782" i="6" s="1"/>
  <c r="S542" i="6"/>
  <c r="S543" i="6" s="1"/>
  <c r="S544" i="6" s="1"/>
  <c r="S545" i="6" s="1"/>
  <c r="S546" i="6" s="1"/>
  <c r="S547" i="6" s="1"/>
  <c r="S548" i="6" s="1"/>
  <c r="S549" i="6" s="1"/>
  <c r="S550" i="6" s="1"/>
  <c r="S551" i="6" s="1"/>
  <c r="S493" i="6"/>
  <c r="S494" i="6" s="1"/>
  <c r="S495" i="6" s="1"/>
  <c r="S496" i="6" s="1"/>
  <c r="K40" i="6"/>
  <c r="M29" i="6"/>
  <c r="K44" i="6"/>
  <c r="M33" i="6"/>
  <c r="S767" i="6"/>
  <c r="S768" i="6" s="1"/>
  <c r="S769" i="6" s="1"/>
  <c r="S770" i="6" s="1"/>
  <c r="S771" i="6" s="1"/>
  <c r="S149" i="6"/>
  <c r="S150" i="6" s="1"/>
  <c r="S151" i="6" s="1"/>
  <c r="S152" i="6" s="1"/>
  <c r="S153" i="6" s="1"/>
  <c r="S154" i="6" s="1"/>
  <c r="S155" i="6" s="1"/>
  <c r="K42" i="6"/>
  <c r="M31" i="6"/>
  <c r="M27" i="6"/>
  <c r="K38" i="6"/>
  <c r="S537" i="6"/>
  <c r="S538" i="6" s="1"/>
  <c r="S539" i="6" s="1"/>
  <c r="S540" i="6" s="1"/>
  <c r="K37" i="6"/>
  <c r="M26" i="6"/>
  <c r="K56" i="6"/>
  <c r="M45" i="6"/>
  <c r="K36" i="6"/>
  <c r="M25" i="6"/>
  <c r="K51" i="6" l="1"/>
  <c r="M40" i="6"/>
  <c r="M42" i="6"/>
  <c r="K53" i="6"/>
  <c r="K57" i="6"/>
  <c r="M46" i="6"/>
  <c r="K48" i="6"/>
  <c r="M37" i="6"/>
  <c r="K50" i="6"/>
  <c r="M39" i="6"/>
  <c r="K63" i="6"/>
  <c r="M52" i="6"/>
  <c r="K55" i="6"/>
  <c r="M44" i="6"/>
  <c r="K65" i="6"/>
  <c r="M54" i="6"/>
  <c r="M36" i="6"/>
  <c r="K47" i="6"/>
  <c r="K67" i="6"/>
  <c r="M56" i="6"/>
  <c r="M38" i="6"/>
  <c r="K49" i="6"/>
  <c r="M48" i="6" l="1"/>
  <c r="K59" i="6"/>
  <c r="M65" i="6"/>
  <c r="K76" i="6"/>
  <c r="K64" i="6"/>
  <c r="M53" i="6"/>
  <c r="M55" i="6"/>
  <c r="K66" i="6"/>
  <c r="M67" i="6"/>
  <c r="K78" i="6"/>
  <c r="K58" i="6"/>
  <c r="M47" i="6"/>
  <c r="K60" i="6"/>
  <c r="M49" i="6"/>
  <c r="M57" i="6"/>
  <c r="K68" i="6"/>
  <c r="M63" i="6"/>
  <c r="K74" i="6"/>
  <c r="K61" i="6"/>
  <c r="M50" i="6"/>
  <c r="K62" i="6"/>
  <c r="M51" i="6"/>
  <c r="M68" i="6" l="1"/>
  <c r="K79" i="6"/>
  <c r="K75" i="6"/>
  <c r="M64" i="6"/>
  <c r="M76" i="6"/>
  <c r="K87" i="6"/>
  <c r="K77" i="6"/>
  <c r="M66" i="6"/>
  <c r="M61" i="6"/>
  <c r="K72" i="6"/>
  <c r="K73" i="6"/>
  <c r="M62" i="6"/>
  <c r="M74" i="6"/>
  <c r="K85" i="6"/>
  <c r="M78" i="6"/>
  <c r="K89" i="6"/>
  <c r="K70" i="6"/>
  <c r="M59" i="6"/>
  <c r="M60" i="6"/>
  <c r="K71" i="6"/>
  <c r="K69" i="6"/>
  <c r="M58" i="6"/>
  <c r="K88" i="6" l="1"/>
  <c r="M77" i="6"/>
  <c r="M85" i="6"/>
  <c r="K96" i="6"/>
  <c r="M87" i="6"/>
  <c r="K98" i="6"/>
  <c r="K80" i="6"/>
  <c r="M69" i="6"/>
  <c r="K82" i="6"/>
  <c r="M71" i="6"/>
  <c r="M89" i="6"/>
  <c r="K100" i="6"/>
  <c r="K84" i="6"/>
  <c r="M73" i="6"/>
  <c r="M75" i="6"/>
  <c r="K86" i="6"/>
  <c r="M72" i="6"/>
  <c r="K83" i="6"/>
  <c r="M79" i="6"/>
  <c r="K90" i="6"/>
  <c r="M70" i="6"/>
  <c r="K81" i="6"/>
  <c r="K91" i="6" l="1"/>
  <c r="M80" i="6"/>
  <c r="K92" i="6"/>
  <c r="M81" i="6"/>
  <c r="K109" i="6"/>
  <c r="M98" i="6"/>
  <c r="M84" i="6"/>
  <c r="K95" i="6"/>
  <c r="K101" i="6"/>
  <c r="M90" i="6"/>
  <c r="K111" i="6"/>
  <c r="M100" i="6"/>
  <c r="K107" i="6"/>
  <c r="M96" i="6"/>
  <c r="M83" i="6"/>
  <c r="K94" i="6"/>
  <c r="K97" i="6"/>
  <c r="M86" i="6"/>
  <c r="K93" i="6"/>
  <c r="M82" i="6"/>
  <c r="K99" i="6"/>
  <c r="M88" i="6"/>
  <c r="K106" i="6" l="1"/>
  <c r="M95" i="6"/>
  <c r="M94" i="6"/>
  <c r="K105" i="6"/>
  <c r="K110" i="6"/>
  <c r="M99" i="6"/>
  <c r="M107" i="6"/>
  <c r="K118" i="6"/>
  <c r="K120" i="6"/>
  <c r="M109" i="6"/>
  <c r="K104" i="6"/>
  <c r="M93" i="6"/>
  <c r="K122" i="6"/>
  <c r="M111" i="6"/>
  <c r="K103" i="6"/>
  <c r="M92" i="6"/>
  <c r="M97" i="6"/>
  <c r="K108" i="6"/>
  <c r="K112" i="6"/>
  <c r="M101" i="6"/>
  <c r="K102" i="6"/>
  <c r="M91" i="6"/>
  <c r="K114" i="6" l="1"/>
  <c r="M103" i="6"/>
  <c r="K121" i="6"/>
  <c r="M110" i="6"/>
  <c r="K123" i="6"/>
  <c r="M112" i="6"/>
  <c r="K129" i="6"/>
  <c r="M118" i="6"/>
  <c r="K133" i="6"/>
  <c r="M122" i="6"/>
  <c r="K116" i="6"/>
  <c r="M105" i="6"/>
  <c r="K119" i="6"/>
  <c r="M108" i="6"/>
  <c r="K113" i="6"/>
  <c r="M102" i="6"/>
  <c r="M104" i="6"/>
  <c r="K115" i="6"/>
  <c r="K131" i="6"/>
  <c r="M120" i="6"/>
  <c r="K117" i="6"/>
  <c r="M106" i="6"/>
  <c r="K140" i="6" l="1"/>
  <c r="M129" i="6"/>
  <c r="K124" i="6"/>
  <c r="M113" i="6"/>
  <c r="K134" i="6"/>
  <c r="M123" i="6"/>
  <c r="K132" i="6"/>
  <c r="M121" i="6"/>
  <c r="M117" i="6"/>
  <c r="K128" i="6"/>
  <c r="K142" i="6"/>
  <c r="M131" i="6"/>
  <c r="K126" i="6"/>
  <c r="M115" i="6"/>
  <c r="K130" i="6"/>
  <c r="M119" i="6"/>
  <c r="K127" i="6"/>
  <c r="M116" i="6"/>
  <c r="M133" i="6"/>
  <c r="K144" i="6"/>
  <c r="M114" i="6"/>
  <c r="K125" i="6"/>
  <c r="K141" i="6" l="1"/>
  <c r="M130" i="6"/>
  <c r="M132" i="6"/>
  <c r="K143" i="6"/>
  <c r="K136" i="6"/>
  <c r="M125" i="6"/>
  <c r="K137" i="6"/>
  <c r="M126" i="6"/>
  <c r="K145" i="6"/>
  <c r="M134" i="6"/>
  <c r="K155" i="6"/>
  <c r="M144" i="6"/>
  <c r="M142" i="6"/>
  <c r="K153" i="6"/>
  <c r="M124" i="6"/>
  <c r="K135" i="6"/>
  <c r="K139" i="6"/>
  <c r="M128" i="6"/>
  <c r="M127" i="6"/>
  <c r="K138" i="6"/>
  <c r="K151" i="6"/>
  <c r="M140" i="6"/>
  <c r="M135" i="6" l="1"/>
  <c r="K146" i="6"/>
  <c r="M137" i="6"/>
  <c r="K148" i="6"/>
  <c r="K164" i="6"/>
  <c r="M153" i="6"/>
  <c r="M151" i="6"/>
  <c r="K162" i="6"/>
  <c r="M136" i="6"/>
  <c r="K147" i="6"/>
  <c r="K149" i="6"/>
  <c r="M138" i="6"/>
  <c r="K154" i="6"/>
  <c r="M143" i="6"/>
  <c r="K166" i="6"/>
  <c r="M155" i="6"/>
  <c r="M139" i="6"/>
  <c r="K150" i="6"/>
  <c r="M145" i="6"/>
  <c r="K156" i="6"/>
  <c r="K152" i="6"/>
  <c r="M141" i="6"/>
  <c r="K173" i="6" l="1"/>
  <c r="M162" i="6"/>
  <c r="K177" i="6"/>
  <c r="M166" i="6"/>
  <c r="M152" i="6"/>
  <c r="K163" i="6"/>
  <c r="K165" i="6"/>
  <c r="M154" i="6"/>
  <c r="K175" i="6"/>
  <c r="M164" i="6"/>
  <c r="K167" i="6"/>
  <c r="M156" i="6"/>
  <c r="M148" i="6"/>
  <c r="K159" i="6"/>
  <c r="K160" i="6"/>
  <c r="M149" i="6"/>
  <c r="K161" i="6"/>
  <c r="M150" i="6"/>
  <c r="K158" i="6"/>
  <c r="M147" i="6"/>
  <c r="K157" i="6"/>
  <c r="M146" i="6"/>
  <c r="K176" i="6" l="1"/>
  <c r="M165" i="6"/>
  <c r="K168" i="6"/>
  <c r="M157" i="6"/>
  <c r="K170" i="6"/>
  <c r="M159" i="6"/>
  <c r="M158" i="6"/>
  <c r="K169" i="6"/>
  <c r="K178" i="6"/>
  <c r="M167" i="6"/>
  <c r="K188" i="6"/>
  <c r="M177" i="6"/>
  <c r="M163" i="6"/>
  <c r="K174" i="6"/>
  <c r="K171" i="6"/>
  <c r="M160" i="6"/>
  <c r="K172" i="6"/>
  <c r="M161" i="6"/>
  <c r="K186" i="6"/>
  <c r="M175" i="6"/>
  <c r="M173" i="6"/>
  <c r="K184" i="6"/>
  <c r="K180" i="6" l="1"/>
  <c r="M169" i="6"/>
  <c r="M171" i="6"/>
  <c r="K182" i="6"/>
  <c r="M184" i="6"/>
  <c r="K195" i="6"/>
  <c r="M174" i="6"/>
  <c r="K185" i="6"/>
  <c r="K181" i="6"/>
  <c r="M170" i="6"/>
  <c r="K197" i="6"/>
  <c r="M186" i="6"/>
  <c r="K199" i="6"/>
  <c r="M188" i="6"/>
  <c r="K179" i="6"/>
  <c r="M168" i="6"/>
  <c r="K183" i="6"/>
  <c r="M172" i="6"/>
  <c r="K189" i="6"/>
  <c r="M178" i="6"/>
  <c r="K187" i="6"/>
  <c r="M176" i="6"/>
  <c r="K196" i="6" l="1"/>
  <c r="M185" i="6"/>
  <c r="K190" i="6"/>
  <c r="M179" i="6"/>
  <c r="K206" i="6"/>
  <c r="M195" i="6"/>
  <c r="K198" i="6"/>
  <c r="M187" i="6"/>
  <c r="K210" i="6"/>
  <c r="M199" i="6"/>
  <c r="K193" i="6"/>
  <c r="M182" i="6"/>
  <c r="K200" i="6"/>
  <c r="M189" i="6"/>
  <c r="K208" i="6"/>
  <c r="M197" i="6"/>
  <c r="M183" i="6"/>
  <c r="K194" i="6"/>
  <c r="K192" i="6"/>
  <c r="M181" i="6"/>
  <c r="K191" i="6"/>
  <c r="M180" i="6"/>
  <c r="K219" i="6" l="1"/>
  <c r="M208" i="6"/>
  <c r="K209" i="6"/>
  <c r="M198" i="6"/>
  <c r="K202" i="6"/>
  <c r="M191" i="6"/>
  <c r="K211" i="6"/>
  <c r="M200" i="6"/>
  <c r="K217" i="6"/>
  <c r="M206" i="6"/>
  <c r="K203" i="6"/>
  <c r="M192" i="6"/>
  <c r="K204" i="6"/>
  <c r="M193" i="6"/>
  <c r="K201" i="6"/>
  <c r="M190" i="6"/>
  <c r="M194" i="6"/>
  <c r="K205" i="6"/>
  <c r="K221" i="6"/>
  <c r="M210" i="6"/>
  <c r="K207" i="6"/>
  <c r="M196" i="6"/>
  <c r="K212" i="6" l="1"/>
  <c r="M201" i="6"/>
  <c r="K222" i="6"/>
  <c r="M211" i="6"/>
  <c r="K218" i="6"/>
  <c r="M207" i="6"/>
  <c r="M204" i="6"/>
  <c r="K215" i="6"/>
  <c r="K213" i="6"/>
  <c r="M202" i="6"/>
  <c r="K232" i="6"/>
  <c r="M221" i="6"/>
  <c r="K214" i="6"/>
  <c r="M203" i="6"/>
  <c r="K220" i="6"/>
  <c r="M209" i="6"/>
  <c r="K216" i="6"/>
  <c r="M205" i="6"/>
  <c r="M217" i="6"/>
  <c r="K228" i="6"/>
  <c r="K230" i="6"/>
  <c r="M219" i="6"/>
  <c r="K226" i="6" l="1"/>
  <c r="M215" i="6"/>
  <c r="K231" i="6"/>
  <c r="M220" i="6"/>
  <c r="M230" i="6"/>
  <c r="K241" i="6"/>
  <c r="K225" i="6"/>
  <c r="M214" i="6"/>
  <c r="K229" i="6"/>
  <c r="M218" i="6"/>
  <c r="K239" i="6"/>
  <c r="M228" i="6"/>
  <c r="K243" i="6"/>
  <c r="M232" i="6"/>
  <c r="M222" i="6"/>
  <c r="K233" i="6"/>
  <c r="K227" i="6"/>
  <c r="M216" i="6"/>
  <c r="K224" i="6"/>
  <c r="M213" i="6"/>
  <c r="K223" i="6"/>
  <c r="M212" i="6"/>
  <c r="K244" i="6" l="1"/>
  <c r="M233" i="6"/>
  <c r="K236" i="6"/>
  <c r="M225" i="6"/>
  <c r="K252" i="6"/>
  <c r="M241" i="6"/>
  <c r="K254" i="6"/>
  <c r="M243" i="6"/>
  <c r="K235" i="6"/>
  <c r="M224" i="6"/>
  <c r="M239" i="6"/>
  <c r="K250" i="6"/>
  <c r="K242" i="6"/>
  <c r="M231" i="6"/>
  <c r="K234" i="6"/>
  <c r="M223" i="6"/>
  <c r="K238" i="6"/>
  <c r="M227" i="6"/>
  <c r="K240" i="6"/>
  <c r="M229" i="6"/>
  <c r="K237" i="6"/>
  <c r="M226" i="6"/>
  <c r="M234" i="6" l="1"/>
  <c r="K245" i="6"/>
  <c r="K265" i="6"/>
  <c r="M254" i="6"/>
  <c r="M237" i="6"/>
  <c r="K248" i="6"/>
  <c r="K253" i="6"/>
  <c r="M242" i="6"/>
  <c r="K263" i="6"/>
  <c r="M252" i="6"/>
  <c r="K261" i="6"/>
  <c r="M250" i="6"/>
  <c r="M240" i="6"/>
  <c r="K251" i="6"/>
  <c r="M236" i="6"/>
  <c r="K247" i="6"/>
  <c r="K249" i="6"/>
  <c r="M238" i="6"/>
  <c r="M235" i="6"/>
  <c r="K246" i="6"/>
  <c r="K255" i="6"/>
  <c r="M244" i="6"/>
  <c r="M247" i="6" l="1"/>
  <c r="K258" i="6"/>
  <c r="K264" i="6"/>
  <c r="M253" i="6"/>
  <c r="M251" i="6"/>
  <c r="K262" i="6"/>
  <c r="K259" i="6"/>
  <c r="M248" i="6"/>
  <c r="M255" i="6"/>
  <c r="K266" i="6"/>
  <c r="K257" i="6"/>
  <c r="M246" i="6"/>
  <c r="K272" i="6"/>
  <c r="M261" i="6"/>
  <c r="K276" i="6"/>
  <c r="M265" i="6"/>
  <c r="K256" i="6"/>
  <c r="M245" i="6"/>
  <c r="K260" i="6"/>
  <c r="M249" i="6"/>
  <c r="M263" i="6"/>
  <c r="K274" i="6"/>
  <c r="K287" i="6" l="1"/>
  <c r="M276" i="6"/>
  <c r="K270" i="6"/>
  <c r="M259" i="6"/>
  <c r="K285" i="6"/>
  <c r="M274" i="6"/>
  <c r="K273" i="6"/>
  <c r="M262" i="6"/>
  <c r="K283" i="6"/>
  <c r="M272" i="6"/>
  <c r="K271" i="6"/>
  <c r="M260" i="6"/>
  <c r="M257" i="6"/>
  <c r="K268" i="6"/>
  <c r="K275" i="6"/>
  <c r="M264" i="6"/>
  <c r="K277" i="6"/>
  <c r="M266" i="6"/>
  <c r="K269" i="6"/>
  <c r="M258" i="6"/>
  <c r="K267" i="6"/>
  <c r="M256" i="6"/>
  <c r="K286" i="6" l="1"/>
  <c r="M275" i="6"/>
  <c r="M273" i="6"/>
  <c r="K284" i="6"/>
  <c r="K279" i="6"/>
  <c r="M268" i="6"/>
  <c r="K278" i="6"/>
  <c r="M267" i="6"/>
  <c r="K296" i="6"/>
  <c r="M285" i="6"/>
  <c r="K280" i="6"/>
  <c r="M269" i="6"/>
  <c r="K282" i="6"/>
  <c r="M271" i="6"/>
  <c r="M270" i="6"/>
  <c r="K281" i="6"/>
  <c r="K288" i="6"/>
  <c r="M277" i="6"/>
  <c r="M283" i="6"/>
  <c r="K294" i="6"/>
  <c r="K298" i="6"/>
  <c r="M287" i="6"/>
  <c r="K292" i="6" l="1"/>
  <c r="M281" i="6"/>
  <c r="K289" i="6"/>
  <c r="M278" i="6"/>
  <c r="M298" i="6"/>
  <c r="K309" i="6"/>
  <c r="K293" i="6"/>
  <c r="M282" i="6"/>
  <c r="K290" i="6"/>
  <c r="M279" i="6"/>
  <c r="K305" i="6"/>
  <c r="M294" i="6"/>
  <c r="K295" i="6"/>
  <c r="M284" i="6"/>
  <c r="M280" i="6"/>
  <c r="K291" i="6"/>
  <c r="K299" i="6"/>
  <c r="M288" i="6"/>
  <c r="K307" i="6"/>
  <c r="M296" i="6"/>
  <c r="K297" i="6"/>
  <c r="M286" i="6"/>
  <c r="K302" i="6" l="1"/>
  <c r="M291" i="6"/>
  <c r="M293" i="6"/>
  <c r="K304" i="6"/>
  <c r="K320" i="6"/>
  <c r="M309" i="6"/>
  <c r="K308" i="6"/>
  <c r="M297" i="6"/>
  <c r="K306" i="6"/>
  <c r="M295" i="6"/>
  <c r="K318" i="6"/>
  <c r="M307" i="6"/>
  <c r="K316" i="6"/>
  <c r="M305" i="6"/>
  <c r="K300" i="6"/>
  <c r="M289" i="6"/>
  <c r="K310" i="6"/>
  <c r="M299" i="6"/>
  <c r="M290" i="6"/>
  <c r="K301" i="6"/>
  <c r="K303" i="6"/>
  <c r="M292" i="6"/>
  <c r="M300" i="6" l="1"/>
  <c r="K311" i="6"/>
  <c r="M308" i="6"/>
  <c r="K319" i="6"/>
  <c r="M303" i="6"/>
  <c r="K314" i="6"/>
  <c r="K327" i="6"/>
  <c r="M316" i="6"/>
  <c r="K331" i="6"/>
  <c r="M320" i="6"/>
  <c r="K312" i="6"/>
  <c r="M301" i="6"/>
  <c r="K315" i="6"/>
  <c r="M304" i="6"/>
  <c r="M318" i="6"/>
  <c r="K329" i="6"/>
  <c r="M310" i="6"/>
  <c r="K321" i="6"/>
  <c r="K317" i="6"/>
  <c r="M306" i="6"/>
  <c r="K313" i="6"/>
  <c r="M302" i="6"/>
  <c r="K340" i="6" l="1"/>
  <c r="M329" i="6"/>
  <c r="K338" i="6"/>
  <c r="M327" i="6"/>
  <c r="K325" i="6"/>
  <c r="M314" i="6"/>
  <c r="M313" i="6"/>
  <c r="K324" i="6"/>
  <c r="K326" i="6"/>
  <c r="M315" i="6"/>
  <c r="K330" i="6"/>
  <c r="M319" i="6"/>
  <c r="K328" i="6"/>
  <c r="M317" i="6"/>
  <c r="K323" i="6"/>
  <c r="M312" i="6"/>
  <c r="K332" i="6"/>
  <c r="M321" i="6"/>
  <c r="K322" i="6"/>
  <c r="M311" i="6"/>
  <c r="K342" i="6"/>
  <c r="M331" i="6"/>
  <c r="K335" i="6" l="1"/>
  <c r="M324" i="6"/>
  <c r="M323" i="6"/>
  <c r="K334" i="6"/>
  <c r="K353" i="6"/>
  <c r="M342" i="6"/>
  <c r="M328" i="6"/>
  <c r="K339" i="6"/>
  <c r="K336" i="6"/>
  <c r="M325" i="6"/>
  <c r="K333" i="6"/>
  <c r="M322" i="6"/>
  <c r="K341" i="6"/>
  <c r="M330" i="6"/>
  <c r="M338" i="6"/>
  <c r="K349" i="6"/>
  <c r="K343" i="6"/>
  <c r="M332" i="6"/>
  <c r="K337" i="6"/>
  <c r="M326" i="6"/>
  <c r="K351" i="6"/>
  <c r="M340" i="6"/>
  <c r="M349" i="6" l="1"/>
  <c r="K360" i="6"/>
  <c r="K350" i="6"/>
  <c r="M339" i="6"/>
  <c r="K362" i="6"/>
  <c r="M351" i="6"/>
  <c r="M341" i="6"/>
  <c r="K352" i="6"/>
  <c r="M353" i="6"/>
  <c r="K364" i="6"/>
  <c r="K345" i="6"/>
  <c r="M334" i="6"/>
  <c r="K348" i="6"/>
  <c r="M337" i="6"/>
  <c r="M333" i="6"/>
  <c r="K344" i="6"/>
  <c r="K354" i="6"/>
  <c r="M343" i="6"/>
  <c r="K347" i="6"/>
  <c r="M336" i="6"/>
  <c r="K346" i="6"/>
  <c r="M335" i="6"/>
  <c r="K363" i="6" l="1"/>
  <c r="M352" i="6"/>
  <c r="K355" i="6"/>
  <c r="M344" i="6"/>
  <c r="K357" i="6"/>
  <c r="M346" i="6"/>
  <c r="K359" i="6"/>
  <c r="M348" i="6"/>
  <c r="K373" i="6"/>
  <c r="M362" i="6"/>
  <c r="K358" i="6"/>
  <c r="M347" i="6"/>
  <c r="M345" i="6"/>
  <c r="K356" i="6"/>
  <c r="K361" i="6"/>
  <c r="M350" i="6"/>
  <c r="K375" i="6"/>
  <c r="M364" i="6"/>
  <c r="K371" i="6"/>
  <c r="M360" i="6"/>
  <c r="K365" i="6"/>
  <c r="M354" i="6"/>
  <c r="K372" i="6" l="1"/>
  <c r="M361" i="6"/>
  <c r="K370" i="6"/>
  <c r="M359" i="6"/>
  <c r="K367" i="6"/>
  <c r="M356" i="6"/>
  <c r="K376" i="6"/>
  <c r="M365" i="6"/>
  <c r="K368" i="6"/>
  <c r="M357" i="6"/>
  <c r="K382" i="6"/>
  <c r="M371" i="6"/>
  <c r="K369" i="6"/>
  <c r="M358" i="6"/>
  <c r="K366" i="6"/>
  <c r="M355" i="6"/>
  <c r="K386" i="6"/>
  <c r="M375" i="6"/>
  <c r="K384" i="6"/>
  <c r="M373" i="6"/>
  <c r="K374" i="6"/>
  <c r="M363" i="6"/>
  <c r="K377" i="6" l="1"/>
  <c r="M366" i="6"/>
  <c r="M376" i="6"/>
  <c r="K387" i="6"/>
  <c r="K385" i="6"/>
  <c r="M374" i="6"/>
  <c r="M369" i="6"/>
  <c r="K380" i="6"/>
  <c r="K378" i="6"/>
  <c r="M367" i="6"/>
  <c r="M384" i="6"/>
  <c r="K395" i="6"/>
  <c r="M382" i="6"/>
  <c r="K393" i="6"/>
  <c r="K381" i="6"/>
  <c r="M370" i="6"/>
  <c r="M386" i="6"/>
  <c r="K397" i="6"/>
  <c r="K379" i="6"/>
  <c r="M368" i="6"/>
  <c r="K383" i="6"/>
  <c r="M372" i="6"/>
  <c r="M380" i="6" l="1"/>
  <c r="K391" i="6"/>
  <c r="K392" i="6"/>
  <c r="M381" i="6"/>
  <c r="K404" i="6"/>
  <c r="M393" i="6"/>
  <c r="K394" i="6"/>
  <c r="M383" i="6"/>
  <c r="K396" i="6"/>
  <c r="M385" i="6"/>
  <c r="K406" i="6"/>
  <c r="M395" i="6"/>
  <c r="K398" i="6"/>
  <c r="M387" i="6"/>
  <c r="M379" i="6"/>
  <c r="K390" i="6"/>
  <c r="K408" i="6"/>
  <c r="M397" i="6"/>
  <c r="M378" i="6"/>
  <c r="K389" i="6"/>
  <c r="K388" i="6"/>
  <c r="M377" i="6"/>
  <c r="K401" i="6" l="1"/>
  <c r="M390" i="6"/>
  <c r="M394" i="6"/>
  <c r="K405" i="6"/>
  <c r="K399" i="6"/>
  <c r="M388" i="6"/>
  <c r="M398" i="6"/>
  <c r="K409" i="6"/>
  <c r="M404" i="6"/>
  <c r="K415" i="6"/>
  <c r="K400" i="6"/>
  <c r="M389" i="6"/>
  <c r="M406" i="6"/>
  <c r="K417" i="6"/>
  <c r="M392" i="6"/>
  <c r="K403" i="6"/>
  <c r="M391" i="6"/>
  <c r="K402" i="6"/>
  <c r="K419" i="6"/>
  <c r="M408" i="6"/>
  <c r="K407" i="6"/>
  <c r="M396" i="6"/>
  <c r="K414" i="6" l="1"/>
  <c r="M403" i="6"/>
  <c r="K420" i="6"/>
  <c r="M409" i="6"/>
  <c r="K428" i="6"/>
  <c r="M417" i="6"/>
  <c r="K418" i="6"/>
  <c r="M407" i="6"/>
  <c r="K410" i="6"/>
  <c r="M399" i="6"/>
  <c r="K416" i="6"/>
  <c r="M405" i="6"/>
  <c r="K430" i="6"/>
  <c r="M419" i="6"/>
  <c r="K411" i="6"/>
  <c r="M400" i="6"/>
  <c r="K413" i="6"/>
  <c r="M402" i="6"/>
  <c r="K426" i="6"/>
  <c r="M415" i="6"/>
  <c r="M401" i="6"/>
  <c r="K412" i="6"/>
  <c r="M411" i="6" l="1"/>
  <c r="K422" i="6"/>
  <c r="K429" i="6"/>
  <c r="M418" i="6"/>
  <c r="K423" i="6"/>
  <c r="M412" i="6"/>
  <c r="K441" i="6"/>
  <c r="M430" i="6"/>
  <c r="K439" i="6"/>
  <c r="M428" i="6"/>
  <c r="M426" i="6"/>
  <c r="K437" i="6"/>
  <c r="M416" i="6"/>
  <c r="K427" i="6"/>
  <c r="K431" i="6"/>
  <c r="M420" i="6"/>
  <c r="K424" i="6"/>
  <c r="M413" i="6"/>
  <c r="K421" i="6"/>
  <c r="M410" i="6"/>
  <c r="K425" i="6"/>
  <c r="M414" i="6"/>
  <c r="M431" i="6" l="1"/>
  <c r="K442" i="6"/>
  <c r="K452" i="6"/>
  <c r="M441" i="6"/>
  <c r="K438" i="6"/>
  <c r="M427" i="6"/>
  <c r="K436" i="6"/>
  <c r="M425" i="6"/>
  <c r="K434" i="6"/>
  <c r="M423" i="6"/>
  <c r="K448" i="6"/>
  <c r="M437" i="6"/>
  <c r="M421" i="6"/>
  <c r="K432" i="6"/>
  <c r="M429" i="6"/>
  <c r="K440" i="6"/>
  <c r="K433" i="6"/>
  <c r="M422" i="6"/>
  <c r="K435" i="6"/>
  <c r="M424" i="6"/>
  <c r="M439" i="6"/>
  <c r="K450" i="6"/>
  <c r="M440" i="6" l="1"/>
  <c r="K451" i="6"/>
  <c r="M436" i="6"/>
  <c r="K447" i="6"/>
  <c r="M450" i="6"/>
  <c r="K461" i="6"/>
  <c r="K443" i="6"/>
  <c r="M432" i="6"/>
  <c r="K449" i="6"/>
  <c r="M438" i="6"/>
  <c r="K446" i="6"/>
  <c r="M435" i="6"/>
  <c r="K459" i="6"/>
  <c r="M448" i="6"/>
  <c r="K463" i="6"/>
  <c r="M452" i="6"/>
  <c r="K453" i="6"/>
  <c r="M442" i="6"/>
  <c r="K444" i="6"/>
  <c r="M433" i="6"/>
  <c r="K445" i="6"/>
  <c r="M434" i="6"/>
  <c r="K474" i="6" l="1"/>
  <c r="M463" i="6"/>
  <c r="M443" i="6"/>
  <c r="K454" i="6"/>
  <c r="K472" i="6"/>
  <c r="M461" i="6"/>
  <c r="K456" i="6"/>
  <c r="M445" i="6"/>
  <c r="K470" i="6"/>
  <c r="M459" i="6"/>
  <c r="K458" i="6"/>
  <c r="M447" i="6"/>
  <c r="M444" i="6"/>
  <c r="K455" i="6"/>
  <c r="K457" i="6"/>
  <c r="M446" i="6"/>
  <c r="M451" i="6"/>
  <c r="K462" i="6"/>
  <c r="M453" i="6"/>
  <c r="K464" i="6"/>
  <c r="M449" i="6"/>
  <c r="K460" i="6"/>
  <c r="K468" i="6" l="1"/>
  <c r="M457" i="6"/>
  <c r="K467" i="6"/>
  <c r="M456" i="6"/>
  <c r="K471" i="6"/>
  <c r="M460" i="6"/>
  <c r="K466" i="6"/>
  <c r="M455" i="6"/>
  <c r="M472" i="6"/>
  <c r="K483" i="6"/>
  <c r="M464" i="6"/>
  <c r="K475" i="6"/>
  <c r="M454" i="6"/>
  <c r="K465" i="6"/>
  <c r="K469" i="6"/>
  <c r="M458" i="6"/>
  <c r="M462" i="6"/>
  <c r="K473" i="6"/>
  <c r="K481" i="6"/>
  <c r="M470" i="6"/>
  <c r="K485" i="6"/>
  <c r="M474" i="6"/>
  <c r="M469" i="6" l="1"/>
  <c r="K480" i="6"/>
  <c r="M466" i="6"/>
  <c r="K477" i="6"/>
  <c r="K476" i="6"/>
  <c r="M465" i="6"/>
  <c r="K496" i="6"/>
  <c r="M485" i="6"/>
  <c r="K482" i="6"/>
  <c r="M471" i="6"/>
  <c r="K486" i="6"/>
  <c r="M475" i="6"/>
  <c r="M481" i="6"/>
  <c r="K492" i="6"/>
  <c r="M467" i="6"/>
  <c r="K478" i="6"/>
  <c r="K484" i="6"/>
  <c r="M473" i="6"/>
  <c r="K494" i="6"/>
  <c r="M483" i="6"/>
  <c r="K479" i="6"/>
  <c r="M468" i="6"/>
  <c r="M478" i="6" l="1"/>
  <c r="K489" i="6"/>
  <c r="K507" i="6"/>
  <c r="M496" i="6"/>
  <c r="M492" i="6"/>
  <c r="K503" i="6"/>
  <c r="M479" i="6"/>
  <c r="K490" i="6"/>
  <c r="M476" i="6"/>
  <c r="K487" i="6"/>
  <c r="K488" i="6"/>
  <c r="M477" i="6"/>
  <c r="M494" i="6"/>
  <c r="K505" i="6"/>
  <c r="K497" i="6"/>
  <c r="M486" i="6"/>
  <c r="K491" i="6"/>
  <c r="M480" i="6"/>
  <c r="K495" i="6"/>
  <c r="M484" i="6"/>
  <c r="K493" i="6"/>
  <c r="M482" i="6"/>
  <c r="M490" i="6" l="1"/>
  <c r="K501" i="6"/>
  <c r="M497" i="6"/>
  <c r="K508" i="6"/>
  <c r="M505" i="6"/>
  <c r="K516" i="6"/>
  <c r="K514" i="6"/>
  <c r="M503" i="6"/>
  <c r="M493" i="6"/>
  <c r="K504" i="6"/>
  <c r="K506" i="6"/>
  <c r="M495" i="6"/>
  <c r="K499" i="6"/>
  <c r="M488" i="6"/>
  <c r="K518" i="6"/>
  <c r="M507" i="6"/>
  <c r="K498" i="6"/>
  <c r="M487" i="6"/>
  <c r="K500" i="6"/>
  <c r="M489" i="6"/>
  <c r="M491" i="6"/>
  <c r="K502" i="6"/>
  <c r="M518" i="6" l="1"/>
  <c r="K529" i="6"/>
  <c r="M514" i="6"/>
  <c r="K525" i="6"/>
  <c r="K513" i="6"/>
  <c r="M502" i="6"/>
  <c r="M516" i="6"/>
  <c r="K527" i="6"/>
  <c r="K510" i="6"/>
  <c r="M499" i="6"/>
  <c r="M508" i="6"/>
  <c r="K519" i="6"/>
  <c r="K511" i="6"/>
  <c r="M500" i="6"/>
  <c r="K517" i="6"/>
  <c r="M506" i="6"/>
  <c r="M504" i="6"/>
  <c r="K515" i="6"/>
  <c r="K512" i="6"/>
  <c r="M501" i="6"/>
  <c r="K509" i="6"/>
  <c r="M498" i="6"/>
  <c r="M527" i="6" l="1"/>
  <c r="K538" i="6"/>
  <c r="M517" i="6"/>
  <c r="K528" i="6"/>
  <c r="M509" i="6"/>
  <c r="K520" i="6"/>
  <c r="M511" i="6"/>
  <c r="K522" i="6"/>
  <c r="K524" i="6"/>
  <c r="M513" i="6"/>
  <c r="K530" i="6"/>
  <c r="M519" i="6"/>
  <c r="M525" i="6"/>
  <c r="K536" i="6"/>
  <c r="K523" i="6"/>
  <c r="M512" i="6"/>
  <c r="K526" i="6"/>
  <c r="M515" i="6"/>
  <c r="M529" i="6"/>
  <c r="K540" i="6"/>
  <c r="K521" i="6"/>
  <c r="M510" i="6"/>
  <c r="K533" i="6" l="1"/>
  <c r="M522" i="6"/>
  <c r="M523" i="6"/>
  <c r="K534" i="6"/>
  <c r="M536" i="6"/>
  <c r="K547" i="6"/>
  <c r="K531" i="6"/>
  <c r="M520" i="6"/>
  <c r="K532" i="6"/>
  <c r="M521" i="6"/>
  <c r="K551" i="6"/>
  <c r="M540" i="6"/>
  <c r="K539" i="6"/>
  <c r="M528" i="6"/>
  <c r="K541" i="6"/>
  <c r="M530" i="6"/>
  <c r="K549" i="6"/>
  <c r="M538" i="6"/>
  <c r="M526" i="6"/>
  <c r="K537" i="6"/>
  <c r="K535" i="6"/>
  <c r="M524" i="6"/>
  <c r="M541" i="6" l="1"/>
  <c r="K552" i="6"/>
  <c r="M531" i="6"/>
  <c r="K542" i="6"/>
  <c r="K558" i="6"/>
  <c r="M547" i="6"/>
  <c r="K546" i="6"/>
  <c r="M535" i="6"/>
  <c r="K550" i="6"/>
  <c r="M539" i="6"/>
  <c r="M537" i="6"/>
  <c r="K548" i="6"/>
  <c r="K545" i="6"/>
  <c r="M534" i="6"/>
  <c r="K562" i="6"/>
  <c r="M551" i="6"/>
  <c r="M549" i="6"/>
  <c r="K560" i="6"/>
  <c r="K543" i="6"/>
  <c r="M532" i="6"/>
  <c r="K544" i="6"/>
  <c r="M533" i="6"/>
  <c r="M562" i="6" l="1"/>
  <c r="K573" i="6"/>
  <c r="K557" i="6"/>
  <c r="M546" i="6"/>
  <c r="K555" i="6"/>
  <c r="M544" i="6"/>
  <c r="K556" i="6"/>
  <c r="M545" i="6"/>
  <c r="K569" i="6"/>
  <c r="M558" i="6"/>
  <c r="K559" i="6"/>
  <c r="M548" i="6"/>
  <c r="K553" i="6"/>
  <c r="M542" i="6"/>
  <c r="M543" i="6"/>
  <c r="K554" i="6"/>
  <c r="K571" i="6"/>
  <c r="M560" i="6"/>
  <c r="K563" i="6"/>
  <c r="M552" i="6"/>
  <c r="K561" i="6"/>
  <c r="M550" i="6"/>
  <c r="K565" i="6" l="1"/>
  <c r="M554" i="6"/>
  <c r="M556" i="6"/>
  <c r="K567" i="6"/>
  <c r="M561" i="6"/>
  <c r="K572" i="6"/>
  <c r="M553" i="6"/>
  <c r="K564" i="6"/>
  <c r="M555" i="6"/>
  <c r="K566" i="6"/>
  <c r="K574" i="6"/>
  <c r="M563" i="6"/>
  <c r="K570" i="6"/>
  <c r="M559" i="6"/>
  <c r="K568" i="6"/>
  <c r="M557" i="6"/>
  <c r="K584" i="6"/>
  <c r="M573" i="6"/>
  <c r="M571" i="6"/>
  <c r="K582" i="6"/>
  <c r="K580" i="6"/>
  <c r="M569" i="6"/>
  <c r="K575" i="6" l="1"/>
  <c r="M564" i="6"/>
  <c r="M568" i="6"/>
  <c r="K579" i="6"/>
  <c r="K583" i="6"/>
  <c r="M572" i="6"/>
  <c r="M580" i="6"/>
  <c r="K591" i="6"/>
  <c r="K581" i="6"/>
  <c r="M570" i="6"/>
  <c r="K593" i="6"/>
  <c r="M582" i="6"/>
  <c r="M567" i="6"/>
  <c r="K578" i="6"/>
  <c r="K585" i="6"/>
  <c r="M574" i="6"/>
  <c r="K577" i="6"/>
  <c r="M566" i="6"/>
  <c r="M584" i="6"/>
  <c r="K595" i="6"/>
  <c r="K576" i="6"/>
  <c r="M565" i="6"/>
  <c r="K602" i="6" l="1"/>
  <c r="M591" i="6"/>
  <c r="K596" i="6"/>
  <c r="M585" i="6"/>
  <c r="K589" i="6"/>
  <c r="M578" i="6"/>
  <c r="K587" i="6"/>
  <c r="M576" i="6"/>
  <c r="M583" i="6"/>
  <c r="K594" i="6"/>
  <c r="K606" i="6"/>
  <c r="M595" i="6"/>
  <c r="K590" i="6"/>
  <c r="M579" i="6"/>
  <c r="K604" i="6"/>
  <c r="M593" i="6"/>
  <c r="M577" i="6"/>
  <c r="K588" i="6"/>
  <c r="K592" i="6"/>
  <c r="M581" i="6"/>
  <c r="K586" i="6"/>
  <c r="M575" i="6"/>
  <c r="M604" i="6" l="1"/>
  <c r="K615" i="6"/>
  <c r="K598" i="6"/>
  <c r="M587" i="6"/>
  <c r="K597" i="6"/>
  <c r="M586" i="6"/>
  <c r="M590" i="6"/>
  <c r="K601" i="6"/>
  <c r="M589" i="6"/>
  <c r="K600" i="6"/>
  <c r="M592" i="6"/>
  <c r="K603" i="6"/>
  <c r="M606" i="6"/>
  <c r="K617" i="6"/>
  <c r="M596" i="6"/>
  <c r="K607" i="6"/>
  <c r="K599" i="6"/>
  <c r="M588" i="6"/>
  <c r="K605" i="6"/>
  <c r="M594" i="6"/>
  <c r="M602" i="6"/>
  <c r="K613" i="6"/>
  <c r="K618" i="6" l="1"/>
  <c r="M607" i="6"/>
  <c r="M601" i="6"/>
  <c r="K612" i="6"/>
  <c r="M613" i="6"/>
  <c r="K624" i="6"/>
  <c r="M617" i="6"/>
  <c r="K628" i="6"/>
  <c r="K608" i="6"/>
  <c r="M597" i="6"/>
  <c r="K614" i="6"/>
  <c r="M603" i="6"/>
  <c r="K616" i="6"/>
  <c r="M605" i="6"/>
  <c r="K609" i="6"/>
  <c r="M598" i="6"/>
  <c r="K611" i="6"/>
  <c r="M600" i="6"/>
  <c r="K626" i="6"/>
  <c r="M615" i="6"/>
  <c r="M599" i="6"/>
  <c r="K610" i="6"/>
  <c r="K639" i="6" l="1"/>
  <c r="M628" i="6"/>
  <c r="K620" i="6"/>
  <c r="M609" i="6"/>
  <c r="K621" i="6"/>
  <c r="M610" i="6"/>
  <c r="K635" i="6"/>
  <c r="M624" i="6"/>
  <c r="K627" i="6"/>
  <c r="M616" i="6"/>
  <c r="K623" i="6"/>
  <c r="M612" i="6"/>
  <c r="K637" i="6"/>
  <c r="M626" i="6"/>
  <c r="M614" i="6"/>
  <c r="K625" i="6"/>
  <c r="M611" i="6"/>
  <c r="K622" i="6"/>
  <c r="M608" i="6"/>
  <c r="K619" i="6"/>
  <c r="M618" i="6"/>
  <c r="K629" i="6"/>
  <c r="K636" i="6" l="1"/>
  <c r="M625" i="6"/>
  <c r="K646" i="6"/>
  <c r="M635" i="6"/>
  <c r="K640" i="6"/>
  <c r="M629" i="6"/>
  <c r="K648" i="6"/>
  <c r="M637" i="6"/>
  <c r="K632" i="6"/>
  <c r="M621" i="6"/>
  <c r="K630" i="6"/>
  <c r="M619" i="6"/>
  <c r="K634" i="6"/>
  <c r="M623" i="6"/>
  <c r="M620" i="6"/>
  <c r="K631" i="6"/>
  <c r="K633" i="6"/>
  <c r="M622" i="6"/>
  <c r="M627" i="6"/>
  <c r="K638" i="6"/>
  <c r="M639" i="6"/>
  <c r="K650" i="6"/>
  <c r="M631" i="6" l="1"/>
  <c r="K642" i="6"/>
  <c r="M648" i="6"/>
  <c r="K659" i="6"/>
  <c r="K661" i="6"/>
  <c r="M650" i="6"/>
  <c r="K645" i="6"/>
  <c r="M634" i="6"/>
  <c r="M640" i="6"/>
  <c r="K651" i="6"/>
  <c r="K649" i="6"/>
  <c r="M638" i="6"/>
  <c r="K641" i="6"/>
  <c r="M630" i="6"/>
  <c r="M646" i="6"/>
  <c r="K657" i="6"/>
  <c r="K644" i="6"/>
  <c r="M633" i="6"/>
  <c r="K643" i="6"/>
  <c r="M632" i="6"/>
  <c r="M636" i="6"/>
  <c r="K647" i="6"/>
  <c r="M657" i="6" l="1"/>
  <c r="K668" i="6"/>
  <c r="K656" i="6"/>
  <c r="M645" i="6"/>
  <c r="M647" i="6"/>
  <c r="K658" i="6"/>
  <c r="K652" i="6"/>
  <c r="M641" i="6"/>
  <c r="M661" i="6"/>
  <c r="K672" i="6"/>
  <c r="M659" i="6"/>
  <c r="K670" i="6"/>
  <c r="K654" i="6"/>
  <c r="M643" i="6"/>
  <c r="K660" i="6"/>
  <c r="M649" i="6"/>
  <c r="M651" i="6"/>
  <c r="K662" i="6"/>
  <c r="M642" i="6"/>
  <c r="K653" i="6"/>
  <c r="M644" i="6"/>
  <c r="K655" i="6"/>
  <c r="K671" i="6" l="1"/>
  <c r="M660" i="6"/>
  <c r="K663" i="6"/>
  <c r="M652" i="6"/>
  <c r="K666" i="6"/>
  <c r="M655" i="6"/>
  <c r="K669" i="6"/>
  <c r="M658" i="6"/>
  <c r="M654" i="6"/>
  <c r="K665" i="6"/>
  <c r="K664" i="6"/>
  <c r="M653" i="6"/>
  <c r="K681" i="6"/>
  <c r="M670" i="6"/>
  <c r="M656" i="6"/>
  <c r="K667" i="6"/>
  <c r="K673" i="6"/>
  <c r="M662" i="6"/>
  <c r="M672" i="6"/>
  <c r="K683" i="6"/>
  <c r="K679" i="6"/>
  <c r="M668" i="6"/>
  <c r="K678" i="6" l="1"/>
  <c r="M667" i="6"/>
  <c r="K680" i="6"/>
  <c r="M669" i="6"/>
  <c r="M679" i="6"/>
  <c r="K690" i="6"/>
  <c r="K692" i="6"/>
  <c r="M681" i="6"/>
  <c r="K677" i="6"/>
  <c r="M666" i="6"/>
  <c r="K694" i="6"/>
  <c r="M683" i="6"/>
  <c r="K675" i="6"/>
  <c r="M664" i="6"/>
  <c r="M663" i="6"/>
  <c r="K674" i="6"/>
  <c r="K676" i="6"/>
  <c r="M665" i="6"/>
  <c r="K684" i="6"/>
  <c r="M673" i="6"/>
  <c r="M671" i="6"/>
  <c r="K682" i="6"/>
  <c r="K685" i="6" l="1"/>
  <c r="M674" i="6"/>
  <c r="M692" i="6"/>
  <c r="K703" i="6"/>
  <c r="K693" i="6"/>
  <c r="M682" i="6"/>
  <c r="K701" i="6"/>
  <c r="M690" i="6"/>
  <c r="K686" i="6"/>
  <c r="M675" i="6"/>
  <c r="M684" i="6"/>
  <c r="K695" i="6"/>
  <c r="K705" i="6"/>
  <c r="M694" i="6"/>
  <c r="M680" i="6"/>
  <c r="K691" i="6"/>
  <c r="K687" i="6"/>
  <c r="M676" i="6"/>
  <c r="M677" i="6"/>
  <c r="K688" i="6"/>
  <c r="M678" i="6"/>
  <c r="K689" i="6"/>
  <c r="K702" i="6" l="1"/>
  <c r="M691" i="6"/>
  <c r="M701" i="6"/>
  <c r="K712" i="6"/>
  <c r="M689" i="6"/>
  <c r="K700" i="6"/>
  <c r="M705" i="6"/>
  <c r="K716" i="6"/>
  <c r="K704" i="6"/>
  <c r="M693" i="6"/>
  <c r="K699" i="6"/>
  <c r="M688" i="6"/>
  <c r="K706" i="6"/>
  <c r="M695" i="6"/>
  <c r="K714" i="6"/>
  <c r="M703" i="6"/>
  <c r="K698" i="6"/>
  <c r="M687" i="6"/>
  <c r="K697" i="6"/>
  <c r="M686" i="6"/>
  <c r="K696" i="6"/>
  <c r="M685" i="6"/>
  <c r="M716" i="6" l="1"/>
  <c r="K727" i="6"/>
  <c r="K725" i="6"/>
  <c r="M714" i="6"/>
  <c r="K711" i="6"/>
  <c r="M700" i="6"/>
  <c r="M696" i="6"/>
  <c r="K707" i="6"/>
  <c r="K717" i="6"/>
  <c r="M706" i="6"/>
  <c r="M712" i="6"/>
  <c r="K723" i="6"/>
  <c r="K708" i="6"/>
  <c r="M697" i="6"/>
  <c r="M699" i="6"/>
  <c r="K710" i="6"/>
  <c r="M698" i="6"/>
  <c r="K709" i="6"/>
  <c r="M704" i="6"/>
  <c r="K715" i="6"/>
  <c r="K713" i="6"/>
  <c r="M702" i="6"/>
  <c r="K721" i="6" l="1"/>
  <c r="M710" i="6"/>
  <c r="M707" i="6"/>
  <c r="K718" i="6"/>
  <c r="K724" i="6"/>
  <c r="M713" i="6"/>
  <c r="M708" i="6"/>
  <c r="K719" i="6"/>
  <c r="K722" i="6"/>
  <c r="M711" i="6"/>
  <c r="K726" i="6"/>
  <c r="M715" i="6"/>
  <c r="M723" i="6"/>
  <c r="K734" i="6"/>
  <c r="K736" i="6"/>
  <c r="M725" i="6"/>
  <c r="K720" i="6"/>
  <c r="M709" i="6"/>
  <c r="K738" i="6"/>
  <c r="M727" i="6"/>
  <c r="M717" i="6"/>
  <c r="K728" i="6"/>
  <c r="K730" i="6" l="1"/>
  <c r="M719" i="6"/>
  <c r="M736" i="6"/>
  <c r="K747" i="6"/>
  <c r="M728" i="6"/>
  <c r="K739" i="6"/>
  <c r="M734" i="6"/>
  <c r="K745" i="6"/>
  <c r="K735" i="6"/>
  <c r="M724" i="6"/>
  <c r="K729" i="6"/>
  <c r="M718" i="6"/>
  <c r="M738" i="6"/>
  <c r="K749" i="6"/>
  <c r="K737" i="6"/>
  <c r="M726" i="6"/>
  <c r="K731" i="6"/>
  <c r="M720" i="6"/>
  <c r="K733" i="6"/>
  <c r="M722" i="6"/>
  <c r="M721" i="6"/>
  <c r="K732" i="6"/>
  <c r="M745" i="6" l="1"/>
  <c r="K756" i="6"/>
  <c r="K748" i="6"/>
  <c r="M737" i="6"/>
  <c r="K743" i="6"/>
  <c r="M732" i="6"/>
  <c r="K760" i="6"/>
  <c r="M749" i="6"/>
  <c r="K750" i="6"/>
  <c r="M739" i="6"/>
  <c r="K758" i="6"/>
  <c r="M747" i="6"/>
  <c r="K744" i="6"/>
  <c r="M733" i="6"/>
  <c r="K740" i="6"/>
  <c r="M729" i="6"/>
  <c r="K742" i="6"/>
  <c r="M731" i="6"/>
  <c r="K746" i="6"/>
  <c r="M735" i="6"/>
  <c r="K741" i="6"/>
  <c r="M730" i="6"/>
  <c r="M740" i="6" l="1"/>
  <c r="K751" i="6"/>
  <c r="K771" i="6"/>
  <c r="M760" i="6"/>
  <c r="K752" i="6"/>
  <c r="M741" i="6"/>
  <c r="K755" i="6"/>
  <c r="M744" i="6"/>
  <c r="M743" i="6"/>
  <c r="K754" i="6"/>
  <c r="M746" i="6"/>
  <c r="K757" i="6"/>
  <c r="K769" i="6"/>
  <c r="M758" i="6"/>
  <c r="M748" i="6"/>
  <c r="K759" i="6"/>
  <c r="K767" i="6"/>
  <c r="M756" i="6"/>
  <c r="K753" i="6"/>
  <c r="M742" i="6"/>
  <c r="M750" i="6"/>
  <c r="K761" i="6"/>
  <c r="K770" i="6" l="1"/>
  <c r="M759" i="6"/>
  <c r="M755" i="6"/>
  <c r="K766" i="6"/>
  <c r="K772" i="6"/>
  <c r="M761" i="6"/>
  <c r="K780" i="6"/>
  <c r="M769" i="6"/>
  <c r="M752" i="6"/>
  <c r="K763" i="6"/>
  <c r="K768" i="6"/>
  <c r="M757" i="6"/>
  <c r="K764" i="6"/>
  <c r="M753" i="6"/>
  <c r="K782" i="6"/>
  <c r="M771" i="6"/>
  <c r="K765" i="6"/>
  <c r="M754" i="6"/>
  <c r="K762" i="6"/>
  <c r="M751" i="6"/>
  <c r="K778" i="6"/>
  <c r="M767" i="6"/>
  <c r="M764" i="6" l="1"/>
  <c r="K775" i="6"/>
  <c r="K777" i="6"/>
  <c r="M766" i="6"/>
  <c r="K793" i="6"/>
  <c r="M782" i="6"/>
  <c r="K783" i="6"/>
  <c r="M772" i="6"/>
  <c r="K773" i="6"/>
  <c r="M762" i="6"/>
  <c r="K779" i="6"/>
  <c r="M768" i="6"/>
  <c r="M763" i="6"/>
  <c r="K774" i="6"/>
  <c r="K791" i="6"/>
  <c r="M780" i="6"/>
  <c r="K789" i="6"/>
  <c r="M778" i="6"/>
  <c r="K776" i="6"/>
  <c r="M765" i="6"/>
  <c r="K781" i="6"/>
  <c r="M770" i="6"/>
  <c r="K785" i="6" l="1"/>
  <c r="M774" i="6"/>
  <c r="K792" i="6"/>
  <c r="M781" i="6"/>
  <c r="M776" i="6"/>
  <c r="K787" i="6"/>
  <c r="M779" i="6"/>
  <c r="K790" i="6"/>
  <c r="M777" i="6"/>
  <c r="K788" i="6"/>
  <c r="M783" i="6"/>
  <c r="K794" i="6"/>
  <c r="M793" i="6"/>
  <c r="K804" i="6"/>
  <c r="K786" i="6"/>
  <c r="M775" i="6"/>
  <c r="M791" i="6"/>
  <c r="K802" i="6"/>
  <c r="M789" i="6"/>
  <c r="K800" i="6"/>
  <c r="K784" i="6"/>
  <c r="M773" i="6"/>
  <c r="M786" i="6" l="1"/>
  <c r="K797" i="6"/>
  <c r="K801" i="6"/>
  <c r="M790" i="6"/>
  <c r="K798" i="6"/>
  <c r="M787" i="6"/>
  <c r="M800" i="6"/>
  <c r="K811" i="6"/>
  <c r="K803" i="6"/>
  <c r="M792" i="6"/>
  <c r="K815" i="6"/>
  <c r="M804" i="6"/>
  <c r="K813" i="6"/>
  <c r="M802" i="6"/>
  <c r="M788" i="6"/>
  <c r="K799" i="6"/>
  <c r="K795" i="6"/>
  <c r="M784" i="6"/>
  <c r="K805" i="6"/>
  <c r="M794" i="6"/>
  <c r="K796" i="6"/>
  <c r="M785" i="6"/>
  <c r="M798" i="6" l="1"/>
  <c r="K809" i="6"/>
  <c r="K822" i="6"/>
  <c r="M822" i="6" s="1"/>
  <c r="M811" i="6"/>
  <c r="K807" i="6"/>
  <c r="M796" i="6"/>
  <c r="K826" i="6"/>
  <c r="M826" i="6" s="1"/>
  <c r="M815" i="6"/>
  <c r="M801" i="6"/>
  <c r="K812" i="6"/>
  <c r="K810" i="6"/>
  <c r="M799" i="6"/>
  <c r="M813" i="6"/>
  <c r="K824" i="6"/>
  <c r="M824" i="6" s="1"/>
  <c r="M805" i="6"/>
  <c r="K816" i="6"/>
  <c r="M816" i="6" s="1"/>
  <c r="K808" i="6"/>
  <c r="M797" i="6"/>
  <c r="M795" i="6"/>
  <c r="K806" i="6"/>
  <c r="M803" i="6"/>
  <c r="K814" i="6"/>
  <c r="K825" i="6" l="1"/>
  <c r="M825" i="6" s="1"/>
  <c r="M814" i="6"/>
  <c r="M807" i="6"/>
  <c r="K818" i="6"/>
  <c r="M818" i="6" s="1"/>
  <c r="K817" i="6"/>
  <c r="M817" i="6" s="1"/>
  <c r="M806" i="6"/>
  <c r="M810" i="6"/>
  <c r="K821" i="6"/>
  <c r="M821" i="6" s="1"/>
  <c r="M812" i="6"/>
  <c r="K823" i="6"/>
  <c r="M823" i="6" s="1"/>
  <c r="K820" i="6"/>
  <c r="M820" i="6" s="1"/>
  <c r="M809" i="6"/>
  <c r="K819" i="6"/>
  <c r="M819" i="6" s="1"/>
  <c r="M808" i="6"/>
  <c r="J108" i="75" l="1"/>
  <c r="J51" i="74"/>
  <c r="C20" i="76" l="1"/>
  <c r="E20" i="79"/>
  <c r="J24" i="74"/>
  <c r="I68" i="74"/>
  <c r="D2" i="71"/>
  <c r="I76" i="74"/>
  <c r="J29" i="74" l="1"/>
  <c r="C6" i="78"/>
  <c r="J62" i="74"/>
  <c r="J63" i="74"/>
  <c r="I55" i="74"/>
  <c r="J55" i="74"/>
  <c r="J8" i="74"/>
  <c r="J120" i="75"/>
  <c r="J118" i="75"/>
  <c r="J35" i="75"/>
  <c r="D7" i="80"/>
  <c r="E5" i="79"/>
  <c r="B2" i="78" s="1"/>
  <c r="D2" i="79"/>
  <c r="D35" i="79" s="1"/>
  <c r="E35" i="79" s="1"/>
  <c r="E23" i="79"/>
  <c r="E27" i="79" s="1"/>
  <c r="F27" i="79" s="1"/>
  <c r="D5" i="80"/>
  <c r="J59" i="74" l="1"/>
  <c r="J68" i="74" s="1"/>
  <c r="J70" i="74" s="1"/>
  <c r="J74" i="74" s="1"/>
  <c r="J76" i="74" s="1"/>
  <c r="D2" i="78"/>
  <c r="J78" i="74"/>
  <c r="F23" i="79"/>
  <c r="F35" i="79"/>
  <c r="H2" i="78"/>
  <c r="B7" i="76" s="1"/>
  <c r="C7" i="76" s="1"/>
  <c r="J64" i="74"/>
  <c r="D37" i="79"/>
  <c r="D39" i="79"/>
  <c r="D13" i="79"/>
  <c r="D33" i="79"/>
  <c r="E33" i="79" s="1"/>
  <c r="F33" i="79" s="1"/>
  <c r="F12" i="79"/>
  <c r="A2" i="78"/>
  <c r="D20" i="76"/>
  <c r="B19" i="76"/>
  <c r="C19" i="76" s="1"/>
  <c r="D19" i="76" s="1"/>
  <c r="B18" i="76"/>
  <c r="C18" i="76" s="1"/>
  <c r="D18" i="76" s="1"/>
  <c r="D3" i="76"/>
  <c r="E13" i="79" l="1"/>
  <c r="E2" i="78" s="1"/>
  <c r="B4" i="76" s="1"/>
  <c r="C4" i="76" s="1"/>
  <c r="C14" i="76" s="1"/>
  <c r="D14" i="76" s="1"/>
  <c r="E37" i="79"/>
  <c r="F37" i="79" s="1"/>
  <c r="J80" i="74"/>
  <c r="D13" i="80" s="1"/>
  <c r="E39" i="79"/>
  <c r="F2" i="78"/>
  <c r="B5" i="76" s="1"/>
  <c r="C5" i="76" s="1"/>
  <c r="C16" i="76" s="1"/>
  <c r="D16" i="76" s="1"/>
  <c r="D7" i="76"/>
  <c r="C11" i="76"/>
  <c r="D11" i="76" s="1"/>
  <c r="C8" i="76" l="1"/>
  <c r="D8" i="76" s="1"/>
  <c r="D4" i="76"/>
  <c r="C9" i="76"/>
  <c r="D9" i="76" s="1"/>
  <c r="C12" i="76"/>
  <c r="D12" i="76" s="1"/>
  <c r="D5" i="76"/>
  <c r="F39" i="79"/>
  <c r="G2" i="78"/>
  <c r="B6" i="76" s="1"/>
  <c r="C6" i="76" s="1"/>
  <c r="C15" i="76" s="1"/>
  <c r="D15" i="76" s="1"/>
  <c r="C10" i="76" l="1"/>
  <c r="D10" i="76" s="1"/>
  <c r="C13" i="76"/>
  <c r="D13" i="76" s="1"/>
  <c r="C17" i="76"/>
  <c r="D17" i="76" s="1"/>
  <c r="D6" i="76"/>
  <c r="J102" i="75"/>
  <c r="J80" i="75"/>
  <c r="J72" i="75"/>
  <c r="J61" i="75"/>
  <c r="J8" i="75"/>
  <c r="B3" i="75"/>
  <c r="I106" i="75"/>
  <c r="I102" i="75"/>
  <c r="I80" i="75"/>
  <c r="I72" i="75"/>
  <c r="I61" i="75"/>
  <c r="I35" i="75"/>
  <c r="I8" i="75"/>
  <c r="H62" i="74"/>
  <c r="H55" i="74"/>
  <c r="H51" i="74"/>
  <c r="H50" i="74"/>
  <c r="H49" i="74"/>
  <c r="H48" i="74"/>
  <c r="H47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2" i="74"/>
  <c r="H27" i="74"/>
  <c r="H26" i="74"/>
  <c r="H25" i="74"/>
  <c r="H24" i="74"/>
  <c r="H63" i="74" s="1"/>
  <c r="H64" i="74" s="1"/>
  <c r="H23" i="74"/>
  <c r="H22" i="74"/>
  <c r="H21" i="74"/>
  <c r="H20" i="74"/>
  <c r="H19" i="74"/>
  <c r="H18" i="74"/>
  <c r="H17" i="74"/>
  <c r="H16" i="74"/>
  <c r="H14" i="74"/>
  <c r="H15" i="74"/>
  <c r="H13" i="74"/>
  <c r="H12" i="74"/>
  <c r="H11" i="74"/>
  <c r="A3" i="74"/>
  <c r="D23" i="76" l="1"/>
  <c r="D15" i="80" s="1"/>
  <c r="I111" i="75"/>
  <c r="J106" i="75" s="1"/>
  <c r="J111" i="75" s="1"/>
  <c r="J123" i="75" s="1"/>
  <c r="D11" i="80" s="1"/>
  <c r="D9" i="80" s="1"/>
  <c r="C2" i="78" s="1"/>
  <c r="C5" i="78" s="1"/>
  <c r="D22" i="76" s="1"/>
  <c r="H29" i="74"/>
  <c r="H8" i="74"/>
  <c r="D19" i="80" l="1"/>
  <c r="D17" i="80"/>
  <c r="H59" i="74"/>
  <c r="H9" i="74" l="1"/>
  <c r="I112" i="75" l="1"/>
</calcChain>
</file>

<file path=xl/comments1.xml><?xml version="1.0" encoding="utf-8"?>
<comments xmlns="http://schemas.openxmlformats.org/spreadsheetml/2006/main">
  <authors>
    <author>Dave Hovde</author>
  </authors>
  <commentList>
    <comment ref="B187" authorId="0">
      <text>
        <r>
          <rPr>
            <b/>
            <sz val="9"/>
            <color indexed="81"/>
            <rFont val="Tahoma"/>
            <family val="2"/>
          </rPr>
          <t xml:space="preserve">Dave Hovde:
Chose 2002 BM due to missing Fort Erie and E. Ont prior data.  E. Ontario mergered into company in 2003.  Constructed a proforma 2002 net plant value of combined company in 2002 by marking up the 2002 net plant using the 2003 ratio of ( Port Colbourne + Fort Erie + E. Ontario) /  ( Port Colbourne + Fort Erie ).  This amounted to only a 13% increase in the net plant value in 2002 and capital quantity.
</t>
        </r>
      </text>
    </comment>
  </commentList>
</comments>
</file>

<file path=xl/sharedStrings.xml><?xml version="1.0" encoding="utf-8"?>
<sst xmlns="http://schemas.openxmlformats.org/spreadsheetml/2006/main" count="15921" uniqueCount="913">
  <si>
    <t>2011 Company Name</t>
  </si>
  <si>
    <t>Year</t>
  </si>
  <si>
    <t>Gross Plant</t>
  </si>
  <si>
    <t>Accumulated Amortization</t>
  </si>
  <si>
    <t>ALGOMA POWER INC.</t>
  </si>
  <si>
    <t>ATIKOKAN HYDRO INC.</t>
  </si>
  <si>
    <t>BLUEWATER POWER DISTRIBUTION CORPORATION</t>
  </si>
  <si>
    <t>BRANT COUNTY POWER INC.</t>
  </si>
  <si>
    <t>BRANTFORD POWER INC.</t>
  </si>
  <si>
    <t>BURLINGTON HYDRO INC.</t>
  </si>
  <si>
    <t>CAMBRIDGE AND NORTH DUMFRIES HYDRO INC.</t>
  </si>
  <si>
    <t>CANADIAN NIAGARA POWER INC.</t>
  </si>
  <si>
    <t>CENTRE WELLINGTON HYDRO LTD.</t>
  </si>
  <si>
    <t>CHAPLEAU PUBLIC UTILITIES CORPORATION</t>
  </si>
  <si>
    <t>COLLUS POWER CORPORATION</t>
  </si>
  <si>
    <t>COOPERATIVE HYDRO EMBRUN INC.</t>
  </si>
  <si>
    <t>E.L.K. ENERGY INC.</t>
  </si>
  <si>
    <t>ENERSOURCE HYDRO MISSISSAUGA INC.</t>
  </si>
  <si>
    <t>ENWIN UTILITIES LTD.</t>
  </si>
  <si>
    <t>ERIE THAMES POWERLINES CORPORATION</t>
  </si>
  <si>
    <t>ESPANOLA REGIONAL HYDRO DISTRIBUTION CORPORATION</t>
  </si>
  <si>
    <t>ESSEX POWERLINES CORPORATION</t>
  </si>
  <si>
    <t>FESTIVAL HYDRO INC.</t>
  </si>
  <si>
    <t>FORT FRANCES POWER CORPORATION</t>
  </si>
  <si>
    <t>GREATER SUDBURY HYDRO INC.</t>
  </si>
  <si>
    <t>GRIMSBY POWER INCORPORATED</t>
  </si>
  <si>
    <t>GUELPH HYDRO ELECTRIC SYSTEMS INC.</t>
  </si>
  <si>
    <t>HALDIMAND COUNTY HYDRO INC.</t>
  </si>
  <si>
    <t>HALTON HILLS HYDRO INC.</t>
  </si>
  <si>
    <t>HEARST POWER DISTRIBUTION COMPANY LIMITED</t>
  </si>
  <si>
    <t>HORIZON UTILITIES CORPORATION</t>
  </si>
  <si>
    <t>HYDRO 2000 INC.</t>
  </si>
  <si>
    <t>HYDRO HAWKESBURY INC.</t>
  </si>
  <si>
    <t>HYDRO ONE BRAMPTON NETWORKS INC.</t>
  </si>
  <si>
    <t>HYDRO ONE NETWORKS INC.</t>
  </si>
  <si>
    <t>HYDRO ONE REMOTE COMMUNITIES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</si>
  <si>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</si>
  <si>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</si>
  <si>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</si>
  <si>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</si>
  <si>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</si>
  <si>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</si>
  <si>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</si>
  <si>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</si>
  <si>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MIDLAND POWER UTILITY CORPORATION</t>
  </si>
  <si>
    <t>MILTON HYDRO DISTRIBUTION INC.</t>
  </si>
  <si>
    <t>NEWMARKET-TAY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</si>
  <si>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</si>
  <si>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</si>
  <si>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</si>
  <si>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</si>
  <si>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</si>
  <si>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</si>
  <si>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</si>
  <si>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</si>
  <si>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</si>
  <si>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</si>
  <si>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</si>
  <si>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PETERBOROUGH DISTRIBUTION INCORPORATED</t>
  </si>
  <si>
    <t>POWERSTREAM INC.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</si>
  <si>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</si>
  <si>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</si>
  <si>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</si>
  <si>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</si>
  <si>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</si>
  <si>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</si>
  <si>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</si>
  <si>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</si>
  <si>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</si>
  <si>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</si>
  <si>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</si>
  <si>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</si>
  <si>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</si>
  <si>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WEST COAST HURON ENERGY INC.</t>
  </si>
  <si>
    <t>WESTARIO POWER INC.</t>
  </si>
  <si>
    <t>WHITBY HYDRO ELECTRIC CORPORATION</t>
  </si>
  <si>
    <t>WOODSTOCK HYDRO SERVICES INC.</t>
  </si>
  <si>
    <t>Net Additions</t>
  </si>
  <si>
    <t>Assumed Retirement Rate</t>
  </si>
  <si>
    <t xml:space="preserve">Gross Additions = Net Additions + Retirement Rate x Start of Year Gross Plant </t>
  </si>
  <si>
    <t>Gross Additions Calculation for Missing Years (Method 1: 2002 Gross Plant)</t>
  </si>
  <si>
    <t>Gross Additions Calculation for Missing Years (Method 2: 2002 Gross Plant = Net Plant)</t>
  </si>
  <si>
    <t>Method Chosen</t>
  </si>
  <si>
    <t>Gross Additions</t>
  </si>
  <si>
    <t>1989 Benchmark Capital Stock</t>
  </si>
  <si>
    <t>Other Benchmark Year</t>
  </si>
  <si>
    <t>Average Price of Alternate Year Benchmark Capital</t>
  </si>
  <si>
    <t>Average Price of 1989 Benchmark Capital</t>
  </si>
  <si>
    <t>Asset Price Index (EUCPI)</t>
  </si>
  <si>
    <t>Economic Depreciation Rate</t>
  </si>
  <si>
    <t>Quantity of Capital Additions [Gross Additions / Asset Price Index]</t>
  </si>
  <si>
    <t>Capital Quantity Index</t>
  </si>
  <si>
    <t>Year Chosen</t>
  </si>
  <si>
    <t>Weighted Average Cost of Capital</t>
  </si>
  <si>
    <t>Capital Service Price [ Asset Price t-1 x WACC + Depreciation Rate x Asset Price]</t>
  </si>
  <si>
    <t>Capital Cost [Capital Service Price x Capital  Quantity Index]</t>
  </si>
  <si>
    <t>PEGID</t>
  </si>
  <si>
    <t>Entegrus Powerlines</t>
  </si>
  <si>
    <t>Five Nations</t>
  </si>
  <si>
    <t>CIAC</t>
  </si>
  <si>
    <t>Smart Meter Additions</t>
  </si>
  <si>
    <t>OM&amp;A</t>
  </si>
  <si>
    <t>Capital Cost</t>
  </si>
  <si>
    <t>OM&amp;A Cost</t>
  </si>
  <si>
    <t>Total Cost</t>
  </si>
  <si>
    <t>Capital Cost Share</t>
  </si>
  <si>
    <t>OM&amp;A Cost Share</t>
  </si>
  <si>
    <t>Company</t>
  </si>
  <si>
    <t>Total service area</t>
  </si>
  <si>
    <t>Urban service area</t>
  </si>
  <si>
    <t>Rural service area</t>
  </si>
  <si>
    <t>Service area population</t>
  </si>
  <si>
    <t>Municipal population</t>
  </si>
  <si>
    <t>No seasonal occupacy customers</t>
  </si>
  <si>
    <t>Utility winter max peak load</t>
  </si>
  <si>
    <t>Utility summer max peak load</t>
  </si>
  <si>
    <t>Utility average peak load</t>
  </si>
  <si>
    <t>Total circuit kms of line</t>
  </si>
  <si>
    <t>Overhead circuit kms of line</t>
  </si>
  <si>
    <t>Underground circuit kms ofline</t>
  </si>
  <si>
    <t>Circuit kilometers 3 phase</t>
  </si>
  <si>
    <t>Circuit kilometers 2 phase</t>
  </si>
  <si>
    <t>Circuit kms single phase</t>
  </si>
  <si>
    <t>No transmission transformers</t>
  </si>
  <si>
    <t>No subtransmission transformer</t>
  </si>
  <si>
    <t>No distribution transformers</t>
  </si>
  <si>
    <t>Billed kW</t>
  </si>
  <si>
    <t>Customers Numbers</t>
  </si>
  <si>
    <t>Deliveries</t>
  </si>
  <si>
    <t>Company Name</t>
  </si>
  <si>
    <t>Capital</t>
  </si>
  <si>
    <t>Hydro One Networks Inc.</t>
  </si>
  <si>
    <t>Waterloo North Hydro Inc.</t>
  </si>
  <si>
    <t>Brant County Power Inc.</t>
  </si>
  <si>
    <t>Brantford Power Inc.</t>
  </si>
  <si>
    <t>E.L.K. Energy Inc.</t>
  </si>
  <si>
    <t>Erie Thames Powerlines Corporation</t>
  </si>
  <si>
    <t>Essex Powerlines Corporation</t>
  </si>
  <si>
    <t>Haldimand County Hydro Inc.</t>
  </si>
  <si>
    <t>Horizon Utilities Corporation</t>
  </si>
  <si>
    <t>Hydro One Brampton Networks Inc.</t>
  </si>
  <si>
    <t>Hydro Ottawa Limited</t>
  </si>
  <si>
    <t>Innisfil Hydro Distribution Systems Limited</t>
  </si>
  <si>
    <t>Kitchener-Wilmot Hydro Inc.</t>
  </si>
  <si>
    <t>Milton Hydro Distribution Inc.</t>
  </si>
  <si>
    <t>Niagara Peninsula Energy Inc.</t>
  </si>
  <si>
    <t>Norfolk Power Distribution Inc.</t>
  </si>
  <si>
    <t>North Bay Hydro Distribution Limited</t>
  </si>
  <si>
    <t>Port Colborne Hydro Inc.</t>
  </si>
  <si>
    <t>PowerStream Inc.</t>
  </si>
  <si>
    <t>Veridian Connections Inc.</t>
  </si>
  <si>
    <t>Woodstock Hydro Services Inc.</t>
  </si>
  <si>
    <t>40 year</t>
  </si>
  <si>
    <t>GREAT LAKES POWER LIMITED</t>
  </si>
  <si>
    <t>ATTAWAPISKAT POWER CORPORATION</t>
  </si>
  <si>
    <t>PORT COLBORNE HYDRO INC.</t>
  </si>
  <si>
    <t>EASTERN ONTARIO POWER INC.</t>
  </si>
  <si>
    <t>CANADIAN NIAGARA POWER INC.- FORT ERIE</t>
  </si>
  <si>
    <t>CHATHAM-KENT HYDRO INC.</t>
  </si>
  <si>
    <t>COLLUS POWER CORP.</t>
  </si>
  <si>
    <t>CLINTON POWER CORPORATION</t>
  </si>
  <si>
    <t>WEST PERTH POWER INC.</t>
  </si>
  <si>
    <t>FORT ALBANY POWER CORPORATION</t>
  </si>
  <si>
    <t>WEST NIPISSING ENERGY SERVICES LTD.</t>
  </si>
  <si>
    <t>WELLINGTON ELECTRIC DISTRIBUTION COMPANY INC.</t>
  </si>
  <si>
    <t>HAMILTON HYDRO INC. C/O HORIZON UTILITIES CORPORATION</t>
  </si>
  <si>
    <t>ST. CATHARINES HYDRO UTILITY SERVICES INC. C/O HORIZON UTILITIES CORPORATION</t>
  </si>
  <si>
    <t>TERRACE BAY SUPERIOR WIRES INC.</t>
  </si>
  <si>
    <t>HYDRO ONE REMOTE COMMUNITIES</t>
  </si>
  <si>
    <t>KASHECHEWAN POWER CORPORATION</t>
  </si>
  <si>
    <t>KINGSTON ELECTRICITY DISTRIBUTION LIMITED</t>
  </si>
  <si>
    <t>MIDDLESEX POWER DISTRIBUTION CORPORATION</t>
  </si>
  <si>
    <t>DUTTON HYDRO LIMITED</t>
  </si>
  <si>
    <t>NEWBURY POWER INC.</t>
  </si>
  <si>
    <t>NEWMARKET HYDRO LTD.</t>
  </si>
  <si>
    <t>TAY HYDRO ELECTRIC DISTRIBUTION COMPANY INC.</t>
  </si>
  <si>
    <t>NIAGARA FALLS HYDRO INC.</t>
  </si>
  <si>
    <t>PENINSULA WEST UTILITIES LIMITED</t>
  </si>
  <si>
    <t>GRAND VALLEY ENERGY INC.</t>
  </si>
  <si>
    <t>ASPHODEL-NORWOOD DISTRIBUTION INCORPORATED</t>
  </si>
  <si>
    <t>LAKEFIELD DISTRIBUTION INCORPORATED</t>
  </si>
  <si>
    <t>AURORA HYDRO CONNECTIONS LIMITED</t>
  </si>
  <si>
    <t>BARRIE HYDRO DISTRIBUTION INC.</t>
  </si>
  <si>
    <t>GRAVENHURST HYDRO ELECTRIC INC.</t>
  </si>
  <si>
    <t>SCUGOG HYDRO ELECTRIC CORPORATION</t>
  </si>
  <si>
    <t>Population</t>
  </si>
  <si>
    <t>Plant GT 50</t>
  </si>
  <si>
    <t>Adjusted Plant GT 50 from Data Request</t>
  </si>
  <si>
    <t>Algoma Power Inc.</t>
  </si>
  <si>
    <t>Bluewater Power Distribution Corporation</t>
  </si>
  <si>
    <t>Burlington Hydro Inc.</t>
  </si>
  <si>
    <t>Canadian Niagara Power Inc.</t>
  </si>
  <si>
    <t>Chapleau Public Utilities Corporation</t>
  </si>
  <si>
    <t>Enersource Hydro Mississauga Inc.</t>
  </si>
  <si>
    <t>EnWin Utilities Ltd.</t>
  </si>
  <si>
    <t>Espanola Regional Hydro Distribution Corporation</t>
  </si>
  <si>
    <t>Fort Frances Power Corporation</t>
  </si>
  <si>
    <t>Greater Sudbury Hydro Inc.</t>
  </si>
  <si>
    <t>Grimsby Power Incorporated</t>
  </si>
  <si>
    <t>Guelph Hydro Electric Systems Inc.</t>
  </si>
  <si>
    <t>Hydro 2000 Inc.</t>
  </si>
  <si>
    <t>Kenora Hydro Electric Corporation Ltd.</t>
  </si>
  <si>
    <t>Kingston Hydro Corporation</t>
  </si>
  <si>
    <t>Lakefront Utilities Inc.</t>
  </si>
  <si>
    <t>Lakeland Power Distribution Ltd.</t>
  </si>
  <si>
    <t>Midland Power Utility Corporation</t>
  </si>
  <si>
    <t>Niagara-on-the-Lake Hydro Inc.</t>
  </si>
  <si>
    <t>Oakville Hydro Electricity Distribution Inc.</t>
  </si>
  <si>
    <t>Orangeville Hydro Limited</t>
  </si>
  <si>
    <t>Orillia Power Distribution Corporation</t>
  </si>
  <si>
    <t>Oshawa PUC Networks Inc.</t>
  </si>
  <si>
    <t>Peterborough Distribution Incorporated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</si>
  <si>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</si>
  <si>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</si>
  <si>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</si>
  <si>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</si>
  <si>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</si>
  <si>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</si>
  <si>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Toronto Hydro-Electric System Limited</t>
  </si>
  <si>
    <t>Wasaga Distribution Inc.</t>
  </si>
  <si>
    <t>Welland Hydro-Electric System Corp.</t>
  </si>
  <si>
    <t>Wellington North Power Inc.</t>
  </si>
  <si>
    <t>Westario Power Inc.</t>
  </si>
  <si>
    <t>Whitby Hydro Electric Corporation</t>
  </si>
  <si>
    <t>Adjust for Alternate Statement of 1815 Plant Values</t>
  </si>
  <si>
    <t>Observation Used in TFP Work</t>
  </si>
  <si>
    <t>km of Line</t>
  </si>
  <si>
    <t>Distributor Data for Year ended Dec 31st, 2012</t>
  </si>
  <si>
    <t>Atikokan Hydro Inc.</t>
  </si>
  <si>
    <t>Cambridge and North Dumfries Hydro Inc.</t>
  </si>
  <si>
    <t>Centre Wellington Hydro Ltd.</t>
  </si>
  <si>
    <t>Entegrus Powerlines Inc.</t>
  </si>
  <si>
    <t>Clinton Power Corporation</t>
  </si>
  <si>
    <t>COLLUS PowerStream Corp.</t>
  </si>
  <si>
    <t>Cooperative Hydro Embrun Inc.</t>
  </si>
  <si>
    <t>Festival Hydro Inc.</t>
  </si>
  <si>
    <t>Halton Hills Hydro Inc.</t>
  </si>
  <si>
    <t>Hearst Power Distribution Company Limited</t>
  </si>
  <si>
    <t>Hydro Hawkesbury Inc.</t>
  </si>
  <si>
    <t>London Hydro Inc.</t>
  </si>
  <si>
    <t>Middlesex Power Distribution Corporation</t>
  </si>
  <si>
    <t>Newmarket-Tay Power Distribution Ltd.</t>
  </si>
  <si>
    <t>Northern Ontario Wires Inc.</t>
  </si>
  <si>
    <t>Ottawa River Power Corporation</t>
  </si>
  <si>
    <t>Parry Sound Power Corporation</t>
  </si>
  <si>
    <t>Port Colborne (CNP)</t>
  </si>
  <si>
    <t>Tillsonburg Hydro Inc.</t>
  </si>
  <si>
    <t>West Coast Huron Energy Inc.</t>
  </si>
  <si>
    <t>West Perth Power Inc.</t>
  </si>
  <si>
    <t>Staff Proposed Cost Centre Groupings</t>
  </si>
  <si>
    <t>Total OM&amp;A</t>
  </si>
  <si>
    <t>Operation and Maintenance</t>
  </si>
  <si>
    <t>Administration</t>
  </si>
  <si>
    <t>Bad Debt Expense</t>
  </si>
  <si>
    <t>Amortization Expense</t>
  </si>
  <si>
    <t>Unadjusted 2006 EDR Groupings</t>
  </si>
  <si>
    <t>Land and Buildings</t>
  </si>
  <si>
    <t>TS Primary Above 50</t>
  </si>
  <si>
    <t>DS</t>
  </si>
  <si>
    <t>Poles, Wires</t>
  </si>
  <si>
    <t>Line Transformers</t>
  </si>
  <si>
    <t>Services and Meters</t>
  </si>
  <si>
    <t>General Plant</t>
  </si>
  <si>
    <t>Equipment</t>
  </si>
  <si>
    <t>IT Assets</t>
  </si>
  <si>
    <t>CDM Expenditures and Recoveries</t>
  </si>
  <si>
    <t>Other Distribution Assets</t>
  </si>
  <si>
    <t>Contributions and Grants</t>
  </si>
  <si>
    <t>Non-Distribution Asset</t>
  </si>
  <si>
    <t>Unclassified Asset (excluding account 1605)</t>
  </si>
  <si>
    <t>Liability</t>
  </si>
  <si>
    <t>Equity</t>
  </si>
  <si>
    <t>Sales of Electricity</t>
  </si>
  <si>
    <t>Distribution Services Revenue</t>
  </si>
  <si>
    <t>Late Payment Charges</t>
  </si>
  <si>
    <t>Specific Service Charges</t>
  </si>
  <si>
    <t>Other Distribution Revenue</t>
  </si>
  <si>
    <t>Other Revenue - Unclassified</t>
  </si>
  <si>
    <t>Other Income &amp; Deductions</t>
  </si>
  <si>
    <t>Power Supply Expenses</t>
  </si>
  <si>
    <t>Other Power Supply Expenses</t>
  </si>
  <si>
    <t>Operation</t>
  </si>
  <si>
    <t>Maintenance</t>
  </si>
  <si>
    <t xml:space="preserve">Billing and Collection </t>
  </si>
  <si>
    <t>Community Relations</t>
  </si>
  <si>
    <t xml:space="preserve">Community Relations - CDM </t>
  </si>
  <si>
    <t>Administrative and General Expenses</t>
  </si>
  <si>
    <t>Insurance Expense</t>
  </si>
  <si>
    <t>Advertising Expenses</t>
  </si>
  <si>
    <t>Charitable Contributions</t>
  </si>
  <si>
    <t>Amortization of Assets</t>
  </si>
  <si>
    <t>Other Amortization - Unclassified</t>
  </si>
  <si>
    <t>Smart Meter Offset Expense</t>
  </si>
  <si>
    <t>Interest Expense - Unclassifed</t>
  </si>
  <si>
    <t>Income Tax Expense - Unclassified</t>
  </si>
  <si>
    <t>Other Distribution Expenses</t>
  </si>
  <si>
    <t>Non-Distribution Expenses</t>
  </si>
  <si>
    <t>Unclassified Expenses</t>
  </si>
  <si>
    <t>Potential Cost Drivers</t>
  </si>
  <si>
    <t>kWh Consumption</t>
  </si>
  <si>
    <t>Wholesale kwh SUM</t>
  </si>
  <si>
    <t>Wholesale MWh</t>
  </si>
  <si>
    <t>Retail kwh SUM</t>
  </si>
  <si>
    <t>Distribution system losses SUM</t>
  </si>
  <si>
    <t>Fort Erie (CNP)</t>
  </si>
  <si>
    <t># of Customers</t>
  </si>
  <si>
    <t>Residential Customers</t>
  </si>
  <si>
    <t>General Service &gt;= 50 kW Customers</t>
  </si>
  <si>
    <t>General Service &lt; 50 kW Customers</t>
  </si>
  <si>
    <t>Embedded Distributor(s)</t>
  </si>
  <si>
    <t>Large User (&gt;5,000 kW) Customers</t>
  </si>
  <si>
    <t>Sub Transmission Customers</t>
  </si>
  <si>
    <t>Billed kWh</t>
  </si>
  <si>
    <t>Billed Total kWh</t>
  </si>
  <si>
    <t>Billed Total kW</t>
  </si>
  <si>
    <t>Billed Revenues</t>
  </si>
  <si>
    <t>Billed Total Distribution Revenues</t>
  </si>
  <si>
    <t>Sq. km of Service Area</t>
  </si>
  <si>
    <t>Peak Load</t>
  </si>
  <si>
    <t>km of line by type</t>
  </si>
  <si>
    <t>Transformers</t>
  </si>
  <si>
    <t>Utility average load factor</t>
  </si>
  <si>
    <t>Capital additions for the year SUM</t>
  </si>
  <si>
    <t>index</t>
  </si>
  <si>
    <t>Gross Plant TFP</t>
  </si>
  <si>
    <t>Gross Plant BM</t>
  </si>
  <si>
    <t>Total OM&amp;A (PEG)</t>
  </si>
  <si>
    <t>Sum of Trial Balance Amounts in Accts 5014, 5015 and 5112 (HV Charges)</t>
  </si>
  <si>
    <t>adjust 2012 gross additions</t>
  </si>
  <si>
    <t>gross additions reported directly</t>
  </si>
  <si>
    <t>kWh Large</t>
  </si>
  <si>
    <t>Simple Linear Interpolation</t>
  </si>
  <si>
    <t xml:space="preserve">was used in place </t>
  </si>
  <si>
    <t>of Method 1 or Method 2</t>
  </si>
  <si>
    <t>Company Name Intermediate</t>
  </si>
  <si>
    <t>adj for removal of 1860 in 2006</t>
  </si>
  <si>
    <t>na</t>
  </si>
  <si>
    <t>Adjust for 2006 level of 1860</t>
  </si>
  <si>
    <t>Adjust ?</t>
  </si>
  <si>
    <t>Adjust for IFRS</t>
  </si>
  <si>
    <t>Adjustment for IFRS</t>
  </si>
  <si>
    <t>in 2012</t>
  </si>
  <si>
    <t>Add Smart Meter Capex as Reported in Data Request</t>
  </si>
  <si>
    <t>Smart Meter</t>
  </si>
  <si>
    <t>Capital Expenditures</t>
  </si>
  <si>
    <t>Late Respondents to Data Request</t>
  </si>
  <si>
    <t>Smart Meter Capital Expenditures</t>
  </si>
  <si>
    <t>Estimated for Non-Respondents</t>
  </si>
  <si>
    <t>gross plant</t>
  </si>
  <si>
    <t>Special ADJ</t>
  </si>
  <si>
    <t>for Entregus</t>
  </si>
  <si>
    <t>Depreciation Rate</t>
  </si>
  <si>
    <t>Y1</t>
  </si>
  <si>
    <t>Y2</t>
  </si>
  <si>
    <t>Y3</t>
  </si>
  <si>
    <t>Capital Price Index</t>
  </si>
  <si>
    <t>2012 Service Territory Area</t>
  </si>
  <si>
    <t>Average Circuit km</t>
  </si>
  <si>
    <t>Distribution Plant</t>
  </si>
  <si>
    <t>General Plant xCIAC</t>
  </si>
  <si>
    <t>Dx 1815 + 50</t>
  </si>
  <si>
    <t>ALVINSTON PUBLIC UTILITIES COMMISSION</t>
  </si>
  <si>
    <t>HYDRO-ELECTRIC COMMISSION OF THE CITY OF SARNIA</t>
  </si>
  <si>
    <t>OIL SPRINGS HYDRO ELECTRIC COMMISSION</t>
  </si>
  <si>
    <t>THE HYDRO ELECTRIC COMMISSION OF THE TOWNSHIP OF WARWICK</t>
  </si>
  <si>
    <t>THE PUBLIC UTILITIES COMMISSION OF THE TOWN OF PETROLIA</t>
  </si>
  <si>
    <t>THE PUBLIC UTILITIES COMMISSION OF THE VILLAGE OF POINT EDWARD</t>
  </si>
  <si>
    <t>HYDRO-ELECTRIC COMMISSION OF SOUTH DUMFRIES</t>
  </si>
  <si>
    <t>HYDRO-ELECTRIC COMMISSION OF THE TOWNSHIP OF BRANTFORD</t>
  </si>
  <si>
    <t>HYDRO-ELECTRIC COMMISSION OF THE TOWNSHIP OF BURFORD</t>
  </si>
  <si>
    <t>PUBLIC UTILITIES COMMISSION OF THE TOWN OF PARIS</t>
  </si>
  <si>
    <t>HYDRO-ELECTRIC COMMISSION OF THE CITY OF BRANTFORD</t>
  </si>
  <si>
    <t>HYDRO-ELECTRIC COMMISSION OF THE VILLAGE OF ELORA</t>
  </si>
  <si>
    <t>PUBLIC UTILITIES COMMISSION OF THE TOWN OF FERGUS</t>
  </si>
  <si>
    <t>BLUE MOUNTAINS HYDRO SERVICES COMPANY INC.</t>
  </si>
  <si>
    <t>CLEARVIEW HYDRO ELECTRIC COMMISSION</t>
  </si>
  <si>
    <t>HYDRO-ELECTRIC COMMISSION OF THE TOWN OF STAYNER</t>
  </si>
  <si>
    <t>THE PUBLIC UTILITIES COMMISSION OF THE TOWN OF COLLINGWOOD</t>
  </si>
  <si>
    <t>VILLAGE OF CREEMORE HYDRO SYSTEM</t>
  </si>
  <si>
    <t>EMBRUN COOPERATIVE HYDRO INC.</t>
  </si>
  <si>
    <t>COTTAM HYDRO-ELECTRIC SYSTEM</t>
  </si>
  <si>
    <t>ESSEX HYDRO-ELECTRIC COMMISSION</t>
  </si>
  <si>
    <t>HYDRO-ELECTRIC COMMISSION OF THE TOWN OF HARROW</t>
  </si>
  <si>
    <t>KINGSVILLE PUBLIC UTILITY COMMISSION</t>
  </si>
  <si>
    <t>LAKESHORE TOWNSHIP HEC</t>
  </si>
  <si>
    <t>POLICE VILLAGE OF COMBER HYDRO SYSTEM</t>
  </si>
  <si>
    <t>HYDRO MISSISSAUGA CORPORATION</t>
  </si>
  <si>
    <t>DRESDEN UTILITIES COMMISSION</t>
  </si>
  <si>
    <t>HYDRO-ELECTRIC COMMISSION OF THE TOWN OF BOTHWELL</t>
  </si>
  <si>
    <t>HYDRO-ELECTRIC COMMISSION OF THE TOWN OF WALLACEBURG</t>
  </si>
  <si>
    <t>PARKHILL P.U.C.</t>
  </si>
  <si>
    <t>POLICE VILLAGE OF MERLIN HYDRO SYSTEM</t>
  </si>
  <si>
    <t>POLICE VILLAGE OF MOUNT BRYDGES HYDRO SYSTEM</t>
  </si>
  <si>
    <t>PUBLIC UTILITIES COMMISSION OF CHATHAM-KENT</t>
  </si>
  <si>
    <t>PUBLIC UTILITIES COMMISSION OF THE TOWN OF BLENHEIM</t>
  </si>
  <si>
    <t>PUBLIC UTILITIES COMMISSION OF THE TOWN OF RIDGETOWN</t>
  </si>
  <si>
    <t>PUBLIC UTILITIES COMMISSION OF THE TOWN OF TILBURY</t>
  </si>
  <si>
    <t>PUBLIC UTILITIES COMMISSION OF THE VILLAGE OF THAMESVILLE</t>
  </si>
  <si>
    <t>PUBLIC UTILITIES COMMISSION OF THE VILLAGE OF WHEATLEY</t>
  </si>
  <si>
    <t>VILLAGE OF ERIEAU HYDRO SYSTEM</t>
  </si>
  <si>
    <t>WINDSOR UTILITIES COMMISSION</t>
  </si>
  <si>
    <t>AYLMER PUBLIC UTILITIES COMMISSION</t>
  </si>
  <si>
    <t>EAST ZORRA-TAVISTOCK PUBLIC UTILITY COMMISSION</t>
  </si>
  <si>
    <t>INGERSOLL PUBLIC UTILITY COMMISSION</t>
  </si>
  <si>
    <t>NORWICH PUBLIC UTILITY COMMISSION</t>
  </si>
  <si>
    <t>POLICE VILLAGE OF DUBLIN HYDRO SYSTEM</t>
  </si>
  <si>
    <t>PUBLIC UTILITIES COMMISSION OF THE TOWN OF MITCHELL</t>
  </si>
  <si>
    <t>PUBLIC UTILITIES COMMISSION OF THE VILLAGE OF BELMONT</t>
  </si>
  <si>
    <t>PUBLIC UTILITIES COMMISSION OF THE VILLAGE OF PORT STANLEY</t>
  </si>
  <si>
    <t>SOUTH-WEST OXFORD PUBLIC UTILITIES COMMISSION</t>
  </si>
  <si>
    <t>THE HYDRO ELECTRIC COMMISSION OF THE MUNICIPALITY OF CENTRAL ELGIN</t>
  </si>
  <si>
    <t>ZORRA ELECTRIC SUPPLY AUTHORITY</t>
  </si>
  <si>
    <t>HYDRO-ELECTRIC COMMISSION OF THE TOWN OF WEBBWOOD</t>
  </si>
  <si>
    <t>PUBLIC UTILITIES COMMISSION OF THE TOWN OF MASSEY</t>
  </si>
  <si>
    <t>SABLES-SPANISH RIVERS PUBLIC UTILITIES COMMISSION</t>
  </si>
  <si>
    <t>HYDRO ELECTRIC COMMISSION OF THE TOWN OF LEAMINGTON</t>
  </si>
  <si>
    <t>HYDRO-ELECTRIC COMMISSION FOR THE TOWN OF AMHERSTBURG</t>
  </si>
  <si>
    <t>HYDRO-ELECTRIC COMMISSION OF THE TOWN OF LASALLE</t>
  </si>
  <si>
    <t>HYDRO-ELECTRIC COMMISSION OF THE VILLAGE OF ST. CLAIR BEACH</t>
  </si>
  <si>
    <t>PUBLIC UTILITIES COMMISSION OF THE TOWN OF TECUMSEH</t>
  </si>
  <si>
    <t>BRUSSELS PUBLIC UTILITIES COMMISSION</t>
  </si>
  <si>
    <t>DASHWOOD HYDRO-ELECTRIC SYSTEM</t>
  </si>
  <si>
    <t>HENSALL PUBLIC UTILITIES COMMISSION</t>
  </si>
  <si>
    <t>SEAFORTH PUBLIC UTILITY COMMISSION</t>
  </si>
  <si>
    <t>ST. MARY'S PUBLIC UTILITIES COMMISSION</t>
  </si>
  <si>
    <t>STRATFORD PUBLIC UTILITY COMMISSION</t>
  </si>
  <si>
    <t>ZURICH HYDRO ELECTRIC COMMISSION</t>
  </si>
  <si>
    <t>CAPREOL HYDRO ELECTRIC COMMISSION</t>
  </si>
  <si>
    <t>HYDRO-ELECTRIC COMMISSION OF THE TOWN OF CACHE BAY</t>
  </si>
  <si>
    <t>HYDRO-ELECTRIC COMMISSION OF THE TOWN OF STURGEON FALLS</t>
  </si>
  <si>
    <t>NICKEL CENTRE HYDRO-ELECTRIC COMMISSION</t>
  </si>
  <si>
    <t>BOARD OF LIGHT &amp; HEAT COMM. OF THE CITY OF GUELPH</t>
  </si>
  <si>
    <t>GUELPH/ERAMOSA HYDRO-ELECTRIC COMMISSION</t>
  </si>
  <si>
    <t>DUNNVILLE HYDRO ELECTRIC COMMISSION</t>
  </si>
  <si>
    <t>HALDIMAND HYDRO-ELECTRIC COMMISSION</t>
  </si>
  <si>
    <t>NANTICOKE HYDRO ELECTRIC COMMISSION</t>
  </si>
  <si>
    <t>ANCASTER HYDRO-ELECTRIC COMMISSION</t>
  </si>
  <si>
    <t>DUNDAS HYDRO-ELECTRIC COMMISSION</t>
  </si>
  <si>
    <t>FLAMBOROUGH HYDRO ELECTRIC COMMISSION</t>
  </si>
  <si>
    <t>HAMILTON HYDRO INC.</t>
  </si>
  <si>
    <t>ST. CATHARINES HYDRO UTILITY SERVICES INC.</t>
  </si>
  <si>
    <t>STONEY CREEK HYDRO-ELECTRIC COMMISSION</t>
  </si>
  <si>
    <t>HEC OF THE TOWNSHIP OF ALFRED - PLANTAGENET</t>
  </si>
  <si>
    <t>HYDRO-ELECTRIC COMMISSION OF THE VILLAGE OF ALFRED</t>
  </si>
  <si>
    <t>HYDRO-ELECTRIC COMMISSION OF THE VILLAGE OF PLANTAGENET</t>
  </si>
  <si>
    <t>AILSA CRAIG HYDRO ELECTRIC SYSTEM</t>
  </si>
  <si>
    <t>ARKONA HYDRO ELECTRIC COMMISSION</t>
  </si>
  <si>
    <t>ARNPRIOR HYDRO ELECTRIC COMMISSION</t>
  </si>
  <si>
    <t>BATH HYDRO</t>
  </si>
  <si>
    <t>BLANDFORD-BLENHEIM PUBLIC UTILITIES COMMISSION</t>
  </si>
  <si>
    <t>BLYTH HYDRO ELECTRIC COMMISSION</t>
  </si>
  <si>
    <t>BOBCAYGEON HYDRO ELECTRIC COMMISSION</t>
  </si>
  <si>
    <t>BRIGHTON DISTRIBUTION INC.</t>
  </si>
  <si>
    <t>BROCKVILLE UTILITIES INCORPORATED</t>
  </si>
  <si>
    <t>CALEDON HYDRO CORPORATION</t>
  </si>
  <si>
    <t>CAVAN-MILLBROOK-NORTH MONAGHAN PUBLIC UTILITIES COMMISSION</t>
  </si>
  <si>
    <t>CENTRE HASTINGS HYDRO ELECTRIC COMMISSION</t>
  </si>
  <si>
    <t>CHALK RIVER HYDRO</t>
  </si>
  <si>
    <t>CITY OF DRYDEN HYDRO ELECTRIC COMMISSION</t>
  </si>
  <si>
    <t>COBDEN HYDRO</t>
  </si>
  <si>
    <t>DEEP RIVER HYDRO</t>
  </si>
  <si>
    <t>DESERONTO PUBLIC UTILITIES COMMISSION</t>
  </si>
  <si>
    <t>DUNDALK HYDRO ELECTRIC SYSTEM</t>
  </si>
  <si>
    <t>DURHAM HYDRO ELECTRIC COMMISSION</t>
  </si>
  <si>
    <t>ERIN HYDRO ELECTRIC COMMISSION</t>
  </si>
  <si>
    <t>FENELON FALLS BOARD OF WATER, LIGHT AND POWER COMMISSIONERS</t>
  </si>
  <si>
    <t>FOREST PUBLIC UTILITIES COMMISSION</t>
  </si>
  <si>
    <t>GEORGINA HYDRO ELECTRIC COMMISSION</t>
  </si>
  <si>
    <t>GLENCOE PUBLIC UTILITIES COMMISSION</t>
  </si>
  <si>
    <t>GRAND BEND PUBLIC UTILITIES COMMISSION</t>
  </si>
  <si>
    <t>HASTINGS PUBLIC UTILITIES</t>
  </si>
  <si>
    <t>HAVELOCK-BELMONT-METHUEN HYDRO ELECTRIC COMMISSION</t>
  </si>
  <si>
    <t>HYDRO ELECTRIC COMMISSION OF THE CORPORATION OF THE TOWNSHIP OF MIDDLESEX CENTRE</t>
  </si>
  <si>
    <t>HYDRO ELECTRIC COMMISSION OF THE TOWNSHIP OF SPRINGWATER</t>
  </si>
  <si>
    <t>HYDRO-ELECTRIC COMMISSION OF THE CORPORATION OF THE TOWNSHIP OF NORTH DUNDAS</t>
  </si>
  <si>
    <t>HYDRO-ELECTRIC COMMISSION OF THE TOWN OF VANKLEEK HILL</t>
  </si>
  <si>
    <t>HYDRO-ELECTRIC COMMISSION OF THE TOWN OF WIARTON</t>
  </si>
  <si>
    <t>HYDRO-ELECTRIC COMMISSION OF THE VILLAGE OF FINCH</t>
  </si>
  <si>
    <t>HYDRO-ELECTRIC COMMISSION OF THE VILLAGE OF FRANKFORD</t>
  </si>
  <si>
    <t>HYDRO-ELECTRIC COMMISSION OF THE VILLAGE OF L'ORIGNAL</t>
  </si>
  <si>
    <t>HYDRO-ELECTRIC COMMISSION OF THE VILLAGE OF LUCAN</t>
  </si>
  <si>
    <t>HYDRO-ELECTRIC COMMISSION OF THE VILLAGE OF PAISLEY</t>
  </si>
  <si>
    <t>KIRKFIELD HYDRO ELECTRIC SYSTEM</t>
  </si>
  <si>
    <t>LANARK HIGHLANDS PUBLIC UTILITIES COMMISSION</t>
  </si>
  <si>
    <t>LARDER LAKE ELECTRIC COMPANY</t>
  </si>
  <si>
    <t>LATCHFORD HYDRO ELECTRIC</t>
  </si>
  <si>
    <t>LINDSAY HYDRO-ELECTRIC SYSTEM</t>
  </si>
  <si>
    <t>MALAHIDE UTILITY COMMISSION</t>
  </si>
  <si>
    <t>MAPLETON HYDRO ELECTRIC COMMISSION</t>
  </si>
  <si>
    <t>MARKDALE HYDRO SYSTEM</t>
  </si>
  <si>
    <t>MARMORA HYDRO COMMISSION</t>
  </si>
  <si>
    <t>MARTINTOWN HYDRO SYSTEM</t>
  </si>
  <si>
    <t>NAPANEE HYDRO-ELECTRIC COMMISSION</t>
  </si>
  <si>
    <t>NEWBURGH</t>
  </si>
  <si>
    <t>NIPIGON HYDRO ELECTRIC COMMISSION</t>
  </si>
  <si>
    <t>NORTH GLENGARRY PUBLIC UTILITIES COMMISSION</t>
  </si>
  <si>
    <t>NORTH GRENVILLE HYDRO-ELECTRIC COMMISSION</t>
  </si>
  <si>
    <t>NORTH PERTH UTILITY COMMISSION</t>
  </si>
  <si>
    <t>PERTH EAST HYDRO ELECTRIC COMMISSION</t>
  </si>
  <si>
    <t>POLICE VILLAGE OF APPLE HILL HYDRO SYSTEM</t>
  </si>
  <si>
    <t>POLICE VILLAGE OF AVONMORE HYDRO SYSTEM</t>
  </si>
  <si>
    <t>POLICE VILLAGE OF GRANTON HYDRO SYSTEM</t>
  </si>
  <si>
    <t>POLICE VILLAGE OF MOOREFIELD HYDRO SYSTEM</t>
  </si>
  <si>
    <t>POLICE VILLAGE OF PRICEVILLE HYDRO SYSTEM</t>
  </si>
  <si>
    <t>POLICE VILLAGE OF RUSSELL HYDRO ELECTRIC SYSTEM</t>
  </si>
  <si>
    <t>PORT BURWELL</t>
  </si>
  <si>
    <t>PUBLIC UTILITIES COMMISSION OF THE CITY OF OWEN SOUND</t>
  </si>
  <si>
    <t>PUBLIC UTILITIES COMMISSION OF THE CITY OF TRENTON</t>
  </si>
  <si>
    <t>PUBLIC UTILITIES COMMISSION OF THE TOWN OF ALEXANDRIA</t>
  </si>
  <si>
    <t>PUBLIC UTILITIES COMMISSION OF THE TOWN OF CAMPBELLFORD</t>
  </si>
  <si>
    <t>PUBLIC UTILITIES COMMISSION OF THE TOWN OF CHESLEY</t>
  </si>
  <si>
    <t>PUBLIC UTILITIES COMMISSION OF THE TOWN OF MEAFORD</t>
  </si>
  <si>
    <t>PUBLIC UTILITIES COMMISSION OF THE TOWN OF PICTON</t>
  </si>
  <si>
    <t>PUBLIC UTILITIES COMMISSION OF THE VILLAGE OF LANCASTER</t>
  </si>
  <si>
    <t>PUBLIC UTILITY COMMISSION OF THE VILLAGE OF WEST LORNE</t>
  </si>
  <si>
    <t>PUBLIC UTILITY COMMISSION OF TOWN OF PERTH</t>
  </si>
  <si>
    <t>QUINTE WEST ELECTRIC DISTRIBUTION COMPANY INC.</t>
  </si>
  <si>
    <t>RAINY RIVER PUBLIC UTILITIES COMMISSION</t>
  </si>
  <si>
    <t>RED ROCK HYDRO</t>
  </si>
  <si>
    <t>REMARA-BRECHIN HYDRO</t>
  </si>
  <si>
    <t>ROCKLAND HYDRO ELECTRIC COMMISSION</t>
  </si>
  <si>
    <t>RODNEY PUBLIC UTILITIES COMMISSION</t>
  </si>
  <si>
    <t>SCHREIBER HYDRO-ELECTRIC COMMISSION</t>
  </si>
  <si>
    <t>SEVERN HYDRO-ELECTRIC SYSTEM</t>
  </si>
  <si>
    <t>SMITHS FALLS HYDRO ELECTRIC COMMISSION</t>
  </si>
  <si>
    <t>SOUTH RIVER PUBLIC UTILITIES COMMISSION</t>
  </si>
  <si>
    <t>STIRLING-RAWDON PUBLIC UTILITIES COMMISSION</t>
  </si>
  <si>
    <t>TARA HYDRO-ELECTRIC SYSTEM</t>
  </si>
  <si>
    <t>THE HYDRO ELECTRIC COMMISSION OF THE TOWN OF CARLETON PLACE</t>
  </si>
  <si>
    <t>THE HYDRO ELECTRIC COMMISSION OF THE TOWN OF SHELBURNE</t>
  </si>
  <si>
    <t>THE HYDRO-ELECTRIC COMMISSION FOR THE TOWN OF EXETER</t>
  </si>
  <si>
    <t>THE PUBLIC UTILITIES COMMISSION FOR THE TOWN OF BANCROFT</t>
  </si>
  <si>
    <t>THE PUBLIC UTILITIES COMMISSION OF THE VILLAGE OF EGANVILLE</t>
  </si>
  <si>
    <t>THE VILLAGE OF OMEMEE HYDRO-ELECTRIC COMMISSION</t>
  </si>
  <si>
    <t>THEDFORD HYDRO ELECTRIC COMMISSION</t>
  </si>
  <si>
    <t>THESSALON HYDRO DISTRIBUTION CORPORATION</t>
  </si>
  <si>
    <t>THORNDALE HYDRO ELECTRIC COMMISSION</t>
  </si>
  <si>
    <t>THOROLD HYDRO CORPORATION</t>
  </si>
  <si>
    <t>TOWNSHIP OF CHAMPLAIN PUBLIC UTILITY COMMISSION</t>
  </si>
  <si>
    <t>TOWNSHIP OF MCGARRY HYDRO SYSTEM</t>
  </si>
  <si>
    <t>TOWNSHIP OF NORTH DORCHESTER HYDRO</t>
  </si>
  <si>
    <t>TWEED HYDRO ELECTRIC COMMISSION</t>
  </si>
  <si>
    <t>VILLAGE OF BARRY'S BAY HYDRO SYSTEM</t>
  </si>
  <si>
    <t>VILLAGE OF BLOOMFIELD HYDRO SYSTEM</t>
  </si>
  <si>
    <t>VILLAGE OF CHATSWORTH HYDRO</t>
  </si>
  <si>
    <t>VILLAGE OF CHESTERVILLE HYDRO SYSTEM</t>
  </si>
  <si>
    <t>VILLAGE OF FLESHERTON HYDRO SYSTEM</t>
  </si>
  <si>
    <t>VILLAGE OF MAXVILLE HYDRO SYSTEM</t>
  </si>
  <si>
    <t>WARDSVILLE HYDRO ELECTRIC COMMISSION</t>
  </si>
  <si>
    <t>WARKWORTH HYDRO ELECTRIC COMMISSION</t>
  </si>
  <si>
    <t>WEST ELGIN HYDRO ELECTRIC COMMISSION</t>
  </si>
  <si>
    <t>WHITCHURCH STOUFFVILLE HYDRO ELECTRIC COMMISSION</t>
  </si>
  <si>
    <t>WINCHESTER HYDRO COMMISSION</t>
  </si>
  <si>
    <t>WOODVILLE HYDRO-ELECTRIC SYSTEM</t>
  </si>
  <si>
    <t>WYOMING HYDRO ELECTRIC COMMISSION</t>
  </si>
  <si>
    <t>CASSELMAN HYDRO INC.</t>
  </si>
  <si>
    <t>GOULBOURN HYDRO ELECTRIC COMMISSION</t>
  </si>
  <si>
    <t>KANATA HYDRO-ELECTRIC COMMISSION</t>
  </si>
  <si>
    <t>NEPEAN HYDRO ELECTRIC COMMISSION</t>
  </si>
  <si>
    <t>THE HYDRO-ELECTRIC COMMISSION OF THE CITY OF GLOUCESTER</t>
  </si>
  <si>
    <t>COLBORNE PUBLIC UTILITIES COMMISSION</t>
  </si>
  <si>
    <t>PUBLIC UTILITIES COMMISSION OF THE TOWN OF COBOURG</t>
  </si>
  <si>
    <t>BURK'S FALLS HYDRO ELECTRIC COMMISSION</t>
  </si>
  <si>
    <t>HUNTSVILLE PUBLIC UTILITIES COMMISSION</t>
  </si>
  <si>
    <t>HYDRO-ELECTRIC COMMISSION OF THE TOWN OF BRACEBRIDGE</t>
  </si>
  <si>
    <t>PUBLIC UTILITIES COMMISSION OF THE CORPORATION OF THE TOWNSHIP OF MAGNETAWAN</t>
  </si>
  <si>
    <t>SUNDRIDGE HYDRO ELECTRIC SYSTEM</t>
  </si>
  <si>
    <t>LONDON HYDRO UTILITIES SERVICES INC.</t>
  </si>
  <si>
    <t>PUBLIC UTILITIES COMMISSION OF THE TOWN OF WESTMINSTER</t>
  </si>
  <si>
    <t>HYDRO-ELECTRIC COMMISSION OF THE VILLAGE OF VICTORIA HARBOUR</t>
  </si>
  <si>
    <t>PUBLIC UTILITIES COMMISSION OF THE VILLAGE OF PORT MCNICOLL</t>
  </si>
  <si>
    <t>WAUBAUSHENE PUBLIC UTILITIES COMMISSION</t>
  </si>
  <si>
    <t>LINCOLN HYDRO-ELECTRIC COMMISSION</t>
  </si>
  <si>
    <t>PELHAM HYDRO-ELECTRIC COMMISSION</t>
  </si>
  <si>
    <t>WEST LINCOLN HYDRO ELECTRIC COMMISSION</t>
  </si>
  <si>
    <t>DELHI HYDRO-ELECTRIC COMMISSION</t>
  </si>
  <si>
    <t>SIMCOE HYDRO-ELECTRIC COMMISSION</t>
  </si>
  <si>
    <t>IROQUOIS FALLS HYDRO</t>
  </si>
  <si>
    <t>THE PUBLIC UTILITIES COMMISSION OF THE TOWN OF KAPUSKASING</t>
  </si>
  <si>
    <t>BEACHBURG HYDRO</t>
  </si>
  <si>
    <t>HYDRO-ELECTRIC COMMISSION OF THE CITY OF PEMBROKE</t>
  </si>
  <si>
    <t>KILLALOE HYDRO ELECTRIC COMMISSION</t>
  </si>
  <si>
    <t>MISSISSIPPI MILLS PUBLIC UTILITIES COMMISSION</t>
  </si>
  <si>
    <t>PETERBOROUGH UTILITIES COMMISSION</t>
  </si>
  <si>
    <t>ALLISTON</t>
  </si>
  <si>
    <t>BEETON</t>
  </si>
  <si>
    <t>BRADFORD WEST GWILLIMBURY PUBLIC UTILITIES COMMISSION</t>
  </si>
  <si>
    <t>HYDRO VAUGHAN DISTRIBUTION INC.</t>
  </si>
  <si>
    <t>HYDRO-ELECTRIC COMMISSION OF THE TOWNSHIP OF ESSA</t>
  </si>
  <si>
    <t>MARKHAM HYDRO DISTRIBUTION INC.</t>
  </si>
  <si>
    <t>NEW TECUMSETH HYDRO</t>
  </si>
  <si>
    <t>PUBLIC UTILITIES COMMISSION OF THE CITY OF BARRIE</t>
  </si>
  <si>
    <t>RICHMOND HILL HYDRO INC.</t>
  </si>
  <si>
    <t>THE HYDRO-ELECTRIC COMMISSION OF THE TOWN OF PENETANGUISHENE</t>
  </si>
  <si>
    <t>TOTTENHAM</t>
  </si>
  <si>
    <t>HYDRO-ELECTRIC COMMISSION OF THE VILLAGE OF MORRISBURG</t>
  </si>
  <si>
    <t>PRESCOTT PUBLIC UTILITIES COMMISSION</t>
  </si>
  <si>
    <t>PUBLIC UTILITIES COMMISSION OF THE VILLAGE OF WESTPORT</t>
  </si>
  <si>
    <t>VILLAGE OF CARDINAL HYDRO SYSTEM</t>
  </si>
  <si>
    <t>VILLAGE OF IROQUOIS HYDRO SYSTEM</t>
  </si>
  <si>
    <t>WILLIAMSBURG HYDRO-ELECTRIC SYSTEM</t>
  </si>
  <si>
    <t>HYDRO-ELECTRIC COMMISSION OF THE CITY OF TORONTO - EAST YORK OFFICE</t>
  </si>
  <si>
    <t>HYDRO-ELECTRIC COMMISSION OF THE CITY OF TORONTO - ETOBICOKE OFFICE</t>
  </si>
  <si>
    <t>HYDRO-ELECTRIC COMMISSION OF THE CITY OF TORONTO - NORTH YORK OFFICE</t>
  </si>
  <si>
    <t>HYDRO-ELECTRIC COMMISSION OF THE CITY OF TORONTO - SCARBOROUGH OFFICE</t>
  </si>
  <si>
    <t>HYDRO-ELECTRIC COMMISSION OF THE CITY OF TORONTO - TORONTO OFFICE</t>
  </si>
  <si>
    <t>HYDRO-ELECTRIC COMMISSION OF THE CITY OF TORONTO - YORK OFFICE</t>
  </si>
  <si>
    <t>AJAX HYDRO-ELECTRIC COMMISSION</t>
  </si>
  <si>
    <t>BELLEVILLE ELECTRIC CORPORATION</t>
  </si>
  <si>
    <t>BROCK HYDRO-ELECTRIC COMMISSION</t>
  </si>
  <si>
    <t>CLARINGTON HYDRO-ELECTRIC COMMISSION</t>
  </si>
  <si>
    <t>PICKERING HYDRO-ELECTRIC COMMISSION</t>
  </si>
  <si>
    <t>PORT HOPE HYDRO</t>
  </si>
  <si>
    <t>UXBRIDGE HYDRO ELECTRIC COMMISSION</t>
  </si>
  <si>
    <t>HYDRO-ELECTRIC COMMISSION OF THE TOWN OF WASAGA BEACH</t>
  </si>
  <si>
    <t>HOLSTEIN HYDRO ELECTRIC SYSTEM</t>
  </si>
  <si>
    <t>PUBLIC UTILITIES COMMISSION OF THE TOWN OF MOUNT FOREST</t>
  </si>
  <si>
    <t>PUBLIC UTILITIES COMMISSION OF THE VILLAGE OF ARTHUR</t>
  </si>
  <si>
    <t>PUBLIC UTILITIES COMMISSION OF THE TOWN OF GODERICH</t>
  </si>
  <si>
    <t>ELMWOOD HYDRO-ELECTRIC SYSTEM</t>
  </si>
  <si>
    <t>HANOVER ELECTRIC SERVICES INC.</t>
  </si>
  <si>
    <t>HYDRO-ELECTRIC COMMISSION OF THE TOWN OF HARRISTON</t>
  </si>
  <si>
    <t>HYDRO-ELECTRIC COMMISSION OF THE TOWN OF PORT ELGIN</t>
  </si>
  <si>
    <t>HYDRO-ELECTRIC COMMISSION OF THE VILLAGE OF CLIFFORD</t>
  </si>
  <si>
    <t>HYDRO-ELECTRIC COMMISSION OF THE VILLAGE OF NEUSTADT</t>
  </si>
  <si>
    <t>KINCARDINE HYDRO ELECTRIC COMMISSION</t>
  </si>
  <si>
    <t>MILDMAY HYDRO-ELECTRIC COMMISSION</t>
  </si>
  <si>
    <t>PUBLIC UTILITIES COMMISSION OF THE TOWN OF PALMERSTON</t>
  </si>
  <si>
    <t>PUBLIC UTILITIES COMMISSION OF THE TOWN OF SOUTHAMPTON</t>
  </si>
  <si>
    <t>RIPLEY PUBLIC UTILITIES COMMISSION</t>
  </si>
  <si>
    <t>TEESWATER HYDRO-ELECTRIC COMMISSION</t>
  </si>
  <si>
    <t>VILLAGE OF LUCKNOW HYDRO SYSTEM</t>
  </si>
  <si>
    <t>WALKERTON PUBLIC UTILITIES COMMISSION</t>
  </si>
  <si>
    <t>WINGHAM PUBLIC UTILITIES COMMISSION</t>
  </si>
  <si>
    <t>Subtracted for BM</t>
  </si>
  <si>
    <t>Added for TFP</t>
  </si>
  <si>
    <t>K - AL</t>
  </si>
  <si>
    <t>AM - BM</t>
  </si>
  <si>
    <t>Dx Plant</t>
  </si>
  <si>
    <t>Accounts 15-90; 1805-1875</t>
  </si>
  <si>
    <t>Accounts 110-155; 1905-1990</t>
  </si>
  <si>
    <t>TFP</t>
  </si>
  <si>
    <t>BM</t>
  </si>
  <si>
    <t>OM&amp;A Price Trend Index</t>
  </si>
  <si>
    <t>Price Level</t>
  </si>
  <si>
    <t>Accounts Used in the Calculation of Gross Plant for TFP and Benchmarking</t>
  </si>
  <si>
    <t>Included in:</t>
  </si>
  <si>
    <t>Total Distribution Plant (Sum of 1805-1875)</t>
  </si>
  <si>
    <t>Account Number</t>
  </si>
  <si>
    <t>Account Name</t>
  </si>
  <si>
    <t>Land</t>
  </si>
  <si>
    <t>Y</t>
  </si>
  <si>
    <t>Land Rights</t>
  </si>
  <si>
    <t>Buildings and Fixtures</t>
  </si>
  <si>
    <t>Leasehold Improvements</t>
  </si>
  <si>
    <t>Transformer Station Equipment - Normally Primary Above 50 kV</t>
  </si>
  <si>
    <t>N</t>
  </si>
  <si>
    <t>Distribution Station Equipment - Normally Primary Below 50 kV</t>
  </si>
  <si>
    <t>Storage Battery Equipment</t>
  </si>
  <si>
    <t>Poles, Towers and Fixtures</t>
  </si>
  <si>
    <t>Overhead Conductors and Devices</t>
  </si>
  <si>
    <t>Underground Conduit</t>
  </si>
  <si>
    <t>Underground Conductors and Devices</t>
  </si>
  <si>
    <t>Services</t>
  </si>
  <si>
    <t>Meters</t>
  </si>
  <si>
    <t>Other Installations on Customer’s Premises</t>
  </si>
  <si>
    <t>Leased Property on Customer Premises</t>
  </si>
  <si>
    <t>Street Lighting and Signal Systems</t>
  </si>
  <si>
    <t>Total General Plant (Sum of 1905-1990)</t>
  </si>
  <si>
    <t>Office Furniture and Equipment</t>
  </si>
  <si>
    <t>Computer Equipment - Hardware</t>
  </si>
  <si>
    <t>Computer Software</t>
  </si>
  <si>
    <t>Transportation Equipment</t>
  </si>
  <si>
    <t>Stores Equipment</t>
  </si>
  <si>
    <t>Tools, Shop and Garage Equipment</t>
  </si>
  <si>
    <t>Measurement and Testing Equipment</t>
  </si>
  <si>
    <t>Power Operated Equipment</t>
  </si>
  <si>
    <t>Communication Equipment</t>
  </si>
  <si>
    <t>Miscellaneous Equipment</t>
  </si>
  <si>
    <t>Water Heater Rental Units</t>
  </si>
  <si>
    <t>Load Management Controls - Customer Premises</t>
  </si>
  <si>
    <t>Load Management Controls - Utility Premises</t>
  </si>
  <si>
    <t>System Supervisory Equipment</t>
  </si>
  <si>
    <t>Sentinel Lighting Rental Units</t>
  </si>
  <si>
    <t>Other Tangible Property</t>
  </si>
  <si>
    <t>Contributions and Grants - Credit</t>
  </si>
  <si>
    <t xml:space="preserve">Gross Plant BM = </t>
  </si>
  <si>
    <t>Total Distribution Plant + Total General Plant - Account 1815</t>
  </si>
  <si>
    <t>Adjustments to Gross Plant</t>
  </si>
  <si>
    <t>Meters at at 2006 level</t>
  </si>
  <si>
    <t>Adjustment  = Meters at 2006 Level - Meters</t>
  </si>
  <si>
    <t>(This adjustment effectively removes smart meters from Gross Plant)</t>
  </si>
  <si>
    <t>OM&amp;A Accounts Used in the Study</t>
  </si>
  <si>
    <t>Operation Supervision and Engineering</t>
  </si>
  <si>
    <t>Load Dispatching</t>
  </si>
  <si>
    <t>Station Buildings and Fixtures Expense</t>
  </si>
  <si>
    <t>Transformer Station Equipment - Operation Labour</t>
  </si>
  <si>
    <t>Transformer Station Equipment - Operation Supplies and Expenses</t>
  </si>
  <si>
    <t>Distribution Station Equipment - Operation Labour</t>
  </si>
  <si>
    <t>Distribution Station Equipment - Operation Supplies and Expenses</t>
  </si>
  <si>
    <t>Overhead Distribution Lines and Feeders - Operation Labour</t>
  </si>
  <si>
    <t>Overhead Distribution Lines and Feeders - Operation Supplies and Expenses</t>
  </si>
  <si>
    <t>Overhead Sub-transmission Feeders - Operation</t>
  </si>
  <si>
    <t>Overhead Distribution Transformers - Operation</t>
  </si>
  <si>
    <t>Underground Distribution Lines and Feeders - Operation Labour</t>
  </si>
  <si>
    <t>Underground Distribution Lines and Feeders - Operation Supplies and Expenses</t>
  </si>
  <si>
    <t>Underground Sub-transmission Feeders - Operation</t>
  </si>
  <si>
    <t>Underground Distribution Transformers - Operation</t>
  </si>
  <si>
    <t>Street Lighting and Signal System Expense</t>
  </si>
  <si>
    <t>Meter Expense</t>
  </si>
  <si>
    <t>Customer Premises - Operation Labour</t>
  </si>
  <si>
    <t>Customer Premises - Materials and Expenses</t>
  </si>
  <si>
    <t>Miscellaneous Distribution Expense</t>
  </si>
  <si>
    <t>Underground Distribution Lines and Feeders - Rental Paid</t>
  </si>
  <si>
    <t>Overhead Distribution Lines and Feeders - Rental Paid</t>
  </si>
  <si>
    <t>Other Rent</t>
  </si>
  <si>
    <t>Maintenance Supervision and Engineering</t>
  </si>
  <si>
    <t>Maintenance of Buildings and Fixtures - Distribution Stations</t>
  </si>
  <si>
    <t>Maintenance of Transformer Station Equipment</t>
  </si>
  <si>
    <t>Maintenance of Distribution Station Equipment</t>
  </si>
  <si>
    <t>Maintenance of Poles, Towers and Fixtures</t>
  </si>
  <si>
    <t>Maintenance of Overhead Conductors and Devices</t>
  </si>
  <si>
    <t>Maintenance of Overhead Services</t>
  </si>
  <si>
    <t>Overhead Distribution Lines and Feeders - Right of Way</t>
  </si>
  <si>
    <t>Maintenance of Underground Conduit</t>
  </si>
  <si>
    <t>Maintenance of Underground Conductors and Devices</t>
  </si>
  <si>
    <t>Maintenance of Underground Services</t>
  </si>
  <si>
    <t>Maintenance of Line Transformers</t>
  </si>
  <si>
    <t>Maintenance of Street Lighting and Signal Systems</t>
  </si>
  <si>
    <t>Sentinel Lights - Labour</t>
  </si>
  <si>
    <t>Sentinel Lights - Materials and Expenses</t>
  </si>
  <si>
    <t>Maintenance of Meters</t>
  </si>
  <si>
    <t>Customer Installations Expenses- Leased Property</t>
  </si>
  <si>
    <t>Water Heater Rentals- Labour</t>
  </si>
  <si>
    <t>Water Heater Rentals- Materials and Expenses</t>
  </si>
  <si>
    <t>Water Heater Controls- Labour</t>
  </si>
  <si>
    <t>Water Heater Controls- Materials and Expenses</t>
  </si>
  <si>
    <t>Maintenance of Other Installations on Customer Premises</t>
  </si>
  <si>
    <t>Billing and Collection</t>
  </si>
  <si>
    <t>Supervision</t>
  </si>
  <si>
    <t>Meter Reading Expense</t>
  </si>
  <si>
    <t>Customer Billing</t>
  </si>
  <si>
    <t>Collecting</t>
  </si>
  <si>
    <t>Collecting- Cash Over and Short</t>
  </si>
  <si>
    <t>Collection Charges</t>
  </si>
  <si>
    <t>Miscellaneous Customer Accounts Expenses</t>
  </si>
  <si>
    <t>Community Relations - Sundry</t>
  </si>
  <si>
    <t>Energy Conservation</t>
  </si>
  <si>
    <t>Community Safety Program</t>
  </si>
  <si>
    <t>Miscellaneous Customer Service and Informational Expens</t>
  </si>
  <si>
    <t>Executive Salaries and Expenses</t>
  </si>
  <si>
    <t>Management Salaries and Expenses</t>
  </si>
  <si>
    <t>General Administrative Salaries and Expenses</t>
  </si>
  <si>
    <t>Office Supplies and Expenses</t>
  </si>
  <si>
    <t>Administrative Expense Transferred - Credit</t>
  </si>
  <si>
    <t>Outside Services Employed</t>
  </si>
  <si>
    <t>Property Insurance</t>
  </si>
  <si>
    <t>N*</t>
  </si>
  <si>
    <t>Injuries and Damages</t>
  </si>
  <si>
    <t>OMERS Pensions and Benefits</t>
  </si>
  <si>
    <t>Franchise Requirements</t>
  </si>
  <si>
    <t>Regulatory Expenses</t>
  </si>
  <si>
    <t>General Advertising Expenses</t>
  </si>
  <si>
    <t>Miscellaneous General Expenses</t>
  </si>
  <si>
    <t>Rent</t>
  </si>
  <si>
    <t>Maintenance of General Plant</t>
  </si>
  <si>
    <t>Electrical Safety Authority Fees</t>
  </si>
  <si>
    <t>Special Purpose Charge Expense</t>
  </si>
  <si>
    <t>Independent Electricity System Operator Fees and Penalties</t>
  </si>
  <si>
    <t>OM&amp;A Contra Account</t>
  </si>
  <si>
    <t>Insurance</t>
  </si>
  <si>
    <t>Life Insurance</t>
  </si>
  <si>
    <t>Advertising</t>
  </si>
  <si>
    <t>Advertising Expense</t>
  </si>
  <si>
    <t xml:space="preserve">OM&amp;A = </t>
  </si>
  <si>
    <t>Sum of included Operation + Maintenance + Billing &amp; Collection + Community Relations + Administrative and General + Insurance + Advertising expenses</t>
  </si>
  <si>
    <t>Adjustments to OM&amp;A</t>
  </si>
  <si>
    <t>Deferred Smart Meter OM&amp;A</t>
  </si>
  <si>
    <t>HV Charges</t>
  </si>
  <si>
    <t>LV Charges</t>
  </si>
  <si>
    <t xml:space="preserve">OM&amp;A Used in the study = </t>
  </si>
  <si>
    <t>Worksheet</t>
  </si>
  <si>
    <t>Column</t>
  </si>
  <si>
    <t>L</t>
  </si>
  <si>
    <t>O</t>
  </si>
  <si>
    <t>S</t>
  </si>
  <si>
    <t>T</t>
  </si>
  <si>
    <t>V</t>
  </si>
  <si>
    <t>X</t>
  </si>
  <si>
    <t>AB</t>
  </si>
  <si>
    <t>AC</t>
  </si>
  <si>
    <t>AE</t>
  </si>
  <si>
    <t>AG</t>
  </si>
  <si>
    <t>AH</t>
  </si>
  <si>
    <t>AJ</t>
  </si>
  <si>
    <t>AK</t>
  </si>
  <si>
    <t>AL</t>
  </si>
  <si>
    <t>AM</t>
  </si>
  <si>
    <t>AN</t>
  </si>
  <si>
    <t>AO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</si>
  <si>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</si>
  <si>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</si>
  <si>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</si>
  <si>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</si>
  <si>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</si>
  <si>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</si>
  <si>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</si>
  <si>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</si>
  <si>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</si>
  <si>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</si>
  <si>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BB</t>
  </si>
  <si>
    <t>BC</t>
  </si>
  <si>
    <t>BD</t>
  </si>
  <si>
    <t>BF</t>
  </si>
  <si>
    <t>BH</t>
  </si>
  <si>
    <t>BJ</t>
  </si>
  <si>
    <t>BL</t>
  </si>
  <si>
    <t>BN</t>
  </si>
  <si>
    <t>E</t>
  </si>
  <si>
    <t>Please choose one of the following company names to copy or reference by formula to the box above</t>
  </si>
  <si>
    <t>2012 data</t>
  </si>
  <si>
    <t>OM&amp;A Calculation</t>
  </si>
  <si>
    <t>Source Data (2012)</t>
  </si>
  <si>
    <t>(This account has negative values and therefore its inclusion</t>
  </si>
  <si>
    <t>decreases the value of gross plant)</t>
  </si>
  <si>
    <t>Company Name:</t>
  </si>
  <si>
    <t>OM&amp;A Price Index</t>
  </si>
  <si>
    <t>Variable</t>
  </si>
  <si>
    <t>meanscaledif</t>
  </si>
  <si>
    <t>loggedif</t>
  </si>
  <si>
    <t>Contribution</t>
  </si>
  <si>
    <t>CONST</t>
  </si>
  <si>
    <t>WK</t>
  </si>
  <si>
    <t>WKWK</t>
  </si>
  <si>
    <t>Y1Y1</t>
  </si>
  <si>
    <t>Y2Y2</t>
  </si>
  <si>
    <t>Y3Y3</t>
  </si>
  <si>
    <t>WKY1</t>
  </si>
  <si>
    <t>WKY2</t>
  </si>
  <si>
    <t>WKY3</t>
  </si>
  <si>
    <t>Y1Y2</t>
  </si>
  <si>
    <t>Y1Y3</t>
  </si>
  <si>
    <t>Y2Y3</t>
  </si>
  <si>
    <t>Z1</t>
  </si>
  <si>
    <t>Z2</t>
  </si>
  <si>
    <t>TREND</t>
  </si>
  <si>
    <t>Score</t>
  </si>
  <si>
    <t>Predicted Cost</t>
  </si>
  <si>
    <t>Parameter</t>
  </si>
  <si>
    <t>Grand Mean</t>
  </si>
  <si>
    <t>costBM</t>
  </si>
  <si>
    <t>wk1</t>
  </si>
  <si>
    <t>wom</t>
  </si>
  <si>
    <t>yn</t>
  </si>
  <si>
    <t>kWcap</t>
  </si>
  <si>
    <t>yv</t>
  </si>
  <si>
    <t>ymave</t>
  </si>
  <si>
    <t>pct10add</t>
  </si>
  <si>
    <t>Actual Cost</t>
  </si>
  <si>
    <t>Customer Growth Forecast</t>
  </si>
  <si>
    <t>Weighted Average</t>
  </si>
  <si>
    <t>Cost of Capital</t>
  </si>
  <si>
    <t>Capital Price</t>
  </si>
  <si>
    <t>OM&amp;A Price</t>
  </si>
  <si>
    <t>OM&amp;A Index Growth</t>
  </si>
  <si>
    <t>Enter</t>
  </si>
  <si>
    <t>Calculated</t>
  </si>
  <si>
    <t>Fixed</t>
  </si>
  <si>
    <t>Number of Customers</t>
  </si>
  <si>
    <t>Delivery Volume</t>
  </si>
  <si>
    <t>Annual Peak Demand</t>
  </si>
  <si>
    <t>Capacity Proxy</t>
  </si>
  <si>
    <t>Output Quantity</t>
  </si>
  <si>
    <t>Asset Price Index</t>
  </si>
  <si>
    <t>EUCPI Growth</t>
  </si>
  <si>
    <t>OM&amp;A Index Level</t>
  </si>
  <si>
    <t>Company:</t>
  </si>
  <si>
    <t>Year to Benchmark</t>
  </si>
  <si>
    <t>Comment</t>
  </si>
  <si>
    <t>Notes</t>
  </si>
  <si>
    <t>Excluded - Do not enter</t>
  </si>
  <si>
    <t>Actual less Predicted</t>
  </si>
  <si>
    <t>Percentage Difference</t>
  </si>
  <si>
    <t>Formula</t>
  </si>
  <si>
    <t>Capital Cost = Price x Quantity</t>
  </si>
  <si>
    <t>Capital Quantity</t>
  </si>
  <si>
    <t>Inferred Gross Additions with Smart Meters</t>
  </si>
  <si>
    <t>Inferred Gross Additions without Smart Meters</t>
  </si>
  <si>
    <t>Enter Smart Meter Additions</t>
  </si>
  <si>
    <t>Gross Plant used to infer gross additions</t>
  </si>
  <si>
    <t>Source Data</t>
  </si>
  <si>
    <t>Frozen</t>
  </si>
  <si>
    <t>GDP IPI growth</t>
  </si>
  <si>
    <t>Average Hourly Earnings Growth</t>
  </si>
  <si>
    <t>Enter HV charges included in the above accounts such that they can be removed</t>
  </si>
  <si>
    <t>Do not enter here.  Enter below.</t>
  </si>
  <si>
    <t>Enter other LV charges not included in amounts entered above</t>
  </si>
  <si>
    <t>Enter any Smart Meter OM&amp;A that has been previously deferred and has cleared in the post 2012 benchmarking year and not reflected in any of the accounts included above.</t>
  </si>
  <si>
    <t>References value entered above</t>
  </si>
  <si>
    <t>Fixed at 2006 levels.  Smart Meter additons added separately.</t>
  </si>
  <si>
    <t>Growth Since 2012</t>
  </si>
  <si>
    <t>Estimated Benchmarking Results</t>
  </si>
  <si>
    <t>This workbook is designed to allow the user to enter data for 2013 and obtain an estimate of the company's benchmarking performance.</t>
  </si>
  <si>
    <t>Worksheet 1 asks the user to choose the company they are interested in benchmaking and the year for which they intend to enter data.</t>
  </si>
  <si>
    <t xml:space="preserve">Worksheet 2 asks the user to enter their assumptions about price inflation, rate of return, and output quantities.  </t>
  </si>
  <si>
    <t>Worksheet 3 asks the user to enter their RRR OM&amp;A data by account.  It also asks for additional information on any low voltage or smart meter OM&amp;A that is not include in the values entered.  It also asks for a breakout of HV OM&amp;A such that it can be removed from cost.</t>
  </si>
  <si>
    <t xml:space="preserve">Worksheet 4 asks for gross plant values by account number.  It will also ask for smart meter gross additions.  </t>
  </si>
  <si>
    <t>Worksheet 5 takes the information provided and produces actual and predicted cost based upon the PEG model.</t>
  </si>
  <si>
    <t>The model consists of 5 worksheets that the user needs to use.  They are as follows:</t>
  </si>
  <si>
    <t>reasonable forecast.</t>
  </si>
  <si>
    <t>Default values for inflation, output growth, and cost have been provided and must be replaced</t>
  </si>
  <si>
    <t xml:space="preserve">with acutal values.  These values are arbitrary and should not be interpreted as being a </t>
  </si>
  <si>
    <t>revised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</si>
</sst>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0.000"/>
    <numFmt numFmtId="168" formatCode="_(&quot;$&quot;* #,##0_);_(&quot;$&quot;* \(#,##0\);_(&quot;$&quot;* &quot;-&quot;??_);_(@_)"/>
    <numFmt numFmtId="169" formatCode="_-* #,##0.00\ _$_-;_-* #,##0.00\ _$\-;_-* &quot;-&quot;??\ _$_-;_-@_-"/>
    <numFmt numFmtId="170" formatCode="_ * #,##0.00_)\ _$_ ;_ * \(#,##0.00\)\ _$_ ;_ * &quot;-&quot;??_)\ _$_ ;_ @_ "/>
    <numFmt numFmtId="171" formatCode="0.00_)"/>
    <numFmt numFmtId="172" formatCode="_(* #,##0.000000_);_(* \(#,##0.000000\);_(* &quot;-&quot;??????_);_(@_)"/>
  </numFmts>
  <fonts count="69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i/>
      <sz val="11"/>
      <color indexed="8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8"/>
      <name val="MS Sans Serif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MS Sans Serif"/>
      <family val="2"/>
    </font>
    <font>
      <b/>
      <sz val="12"/>
      <name val="MS Sans Serif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BBBBBB"/>
      </left>
      <right/>
      <top/>
      <bottom style="medium">
        <color rgb="FFBBBBBB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70">
    <xf numFmtId="0" fontId="0" fillId="0" borderId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8" borderId="0" applyNumberFormat="0" applyBorder="0" applyAlignment="0" applyProtection="0"/>
    <xf numFmtId="0" fontId="24" fillId="12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3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8" borderId="1" applyNumberFormat="0" applyAlignment="0" applyProtection="0"/>
    <xf numFmtId="0" fontId="28" fillId="8" borderId="1" applyNumberFormat="0" applyAlignment="0" applyProtection="0"/>
    <xf numFmtId="0" fontId="29" fillId="0" borderId="2" applyNumberFormat="0" applyFill="0" applyAlignment="0" applyProtection="0"/>
    <xf numFmtId="0" fontId="30" fillId="25" borderId="4" applyNumberFormat="0" applyAlignment="0" applyProtection="0"/>
    <xf numFmtId="165" fontId="1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26" borderId="5" applyNumberFormat="0" applyFont="0" applyAlignment="0" applyProtection="0"/>
    <xf numFmtId="164" fontId="17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2" fillId="7" borderId="1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8" borderId="0" applyNumberFormat="0" applyBorder="0" applyAlignment="0" applyProtection="0"/>
    <xf numFmtId="38" fontId="35" fillId="27" borderId="0" applyNumberFormat="0" applyBorder="0" applyAlignment="0" applyProtection="0"/>
    <xf numFmtId="0" fontId="36" fillId="0" borderId="7" applyNumberFormat="0" applyFill="0" applyAlignment="0" applyProtection="0"/>
    <xf numFmtId="0" fontId="36" fillId="0" borderId="7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35" fillId="28" borderId="11" applyNumberFormat="0" applyBorder="0" applyAlignment="0" applyProtection="0"/>
    <xf numFmtId="0" fontId="39" fillId="8" borderId="1" applyNumberFormat="0" applyAlignment="0" applyProtection="0"/>
    <xf numFmtId="0" fontId="26" fillId="3" borderId="0" applyNumberFormat="0" applyBorder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169" fontId="31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41" fillId="8" borderId="0" applyNumberFormat="0" applyBorder="0" applyAlignment="0" applyProtection="0"/>
    <xf numFmtId="0" fontId="42" fillId="29" borderId="0" applyNumberFormat="0" applyBorder="0" applyAlignment="0" applyProtection="0"/>
    <xf numFmtId="171" fontId="43" fillId="0" borderId="0"/>
    <xf numFmtId="0" fontId="55" fillId="0" borderId="0"/>
    <xf numFmtId="0" fontId="55" fillId="0" borderId="0"/>
    <xf numFmtId="0" fontId="23" fillId="0" borderId="0"/>
    <xf numFmtId="0" fontId="55" fillId="0" borderId="0"/>
    <xf numFmtId="0" fontId="55" fillId="0" borderId="0"/>
    <xf numFmtId="0" fontId="31" fillId="0" borderId="0"/>
    <xf numFmtId="0" fontId="55" fillId="0" borderId="0"/>
    <xf numFmtId="0" fontId="55" fillId="0" borderId="0"/>
    <xf numFmtId="0" fontId="52" fillId="0" borderId="0"/>
    <xf numFmtId="0" fontId="53" fillId="0" borderId="0"/>
    <xf numFmtId="0" fontId="55" fillId="0" borderId="0"/>
    <xf numFmtId="0" fontId="55" fillId="0" borderId="0"/>
    <xf numFmtId="0" fontId="19" fillId="0" borderId="0"/>
    <xf numFmtId="0" fontId="23" fillId="0" borderId="0"/>
    <xf numFmtId="0" fontId="17" fillId="0" borderId="0"/>
    <xf numFmtId="0" fontId="19" fillId="0" borderId="0"/>
    <xf numFmtId="0" fontId="23" fillId="0" borderId="0"/>
    <xf numFmtId="0" fontId="55" fillId="0" borderId="0"/>
    <xf numFmtId="0" fontId="19" fillId="0" borderId="0"/>
    <xf numFmtId="0" fontId="23" fillId="0" borderId="0"/>
    <xf numFmtId="0" fontId="55" fillId="0" borderId="0"/>
    <xf numFmtId="0" fontId="55" fillId="0" borderId="0"/>
    <xf numFmtId="0" fontId="55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55" fillId="0" borderId="0"/>
    <xf numFmtId="0" fontId="55" fillId="0" borderId="0"/>
    <xf numFmtId="0" fontId="23" fillId="9" borderId="5" applyNumberFormat="0" applyFont="0" applyAlignment="0" applyProtection="0"/>
    <xf numFmtId="0" fontId="23" fillId="9" borderId="5" applyNumberFormat="0" applyFont="0" applyAlignment="0" applyProtection="0"/>
    <xf numFmtId="0" fontId="23" fillId="9" borderId="5" applyNumberFormat="0" applyFont="0" applyAlignment="0" applyProtection="0"/>
    <xf numFmtId="0" fontId="44" fillId="8" borderId="14" applyNumberFormat="0" applyAlignment="0" applyProtection="0"/>
    <xf numFmtId="9" fontId="17" fillId="0" borderId="0" applyFont="0" applyFill="0" applyBorder="0" applyAlignment="0" applyProtection="0"/>
    <xf numFmtId="10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4" borderId="0" applyNumberFormat="0" applyBorder="0" applyAlignment="0" applyProtection="0"/>
    <xf numFmtId="0" fontId="45" fillId="8" borderId="13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" applyNumberFormat="0" applyFill="0" applyAlignment="0" applyProtection="0"/>
    <xf numFmtId="0" fontId="49" fillId="0" borderId="8" applyNumberFormat="0" applyFill="0" applyAlignment="0" applyProtection="0"/>
    <xf numFmtId="0" fontId="50" fillId="0" borderId="9" applyNumberFormat="0" applyFill="0" applyAlignment="0" applyProtection="0"/>
    <xf numFmtId="0" fontId="5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0" fillId="24" borderId="3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7" fillId="0" borderId="0"/>
    <xf numFmtId="164" fontId="57" fillId="0" borderId="0" applyFont="0" applyFill="0" applyBorder="0" applyAlignment="0" applyProtection="0"/>
    <xf numFmtId="0" fontId="58" fillId="0" borderId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5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0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31" fillId="0" borderId="0"/>
    <xf numFmtId="0" fontId="8" fillId="0" borderId="0"/>
    <xf numFmtId="0" fontId="8" fillId="0" borderId="0"/>
    <xf numFmtId="0" fontId="17" fillId="0" borderId="0"/>
    <xf numFmtId="0" fontId="12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9" borderId="5" applyNumberFormat="0" applyFont="0" applyAlignment="0" applyProtection="0"/>
    <xf numFmtId="0" fontId="12" fillId="9" borderId="5" applyNumberFormat="0" applyFont="0" applyAlignment="0" applyProtection="0"/>
    <xf numFmtId="0" fontId="12" fillId="9" borderId="5" applyNumberFormat="0" applyFont="0" applyAlignment="0" applyProtection="0"/>
    <xf numFmtId="0" fontId="14" fillId="8" borderId="14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0" fontId="63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98">
    <xf numFmtId="0" fontId="0" fillId="0" borderId="0" xfId="0"/>
    <xf numFmtId="166" fontId="0" fillId="0" borderId="0" xfId="61" applyNumberFormat="1" applyFont="1"/>
    <xf numFmtId="166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10" fontId="0" fillId="0" borderId="0" xfId="128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10" fontId="0" fillId="0" borderId="0" xfId="128" applyNumberFormat="1" applyFont="1"/>
    <xf numFmtId="10" fontId="0" fillId="0" borderId="0" xfId="128" applyNumberFormat="1" applyFont="1" applyAlignment="1">
      <alignment horizontal="center"/>
    </xf>
    <xf numFmtId="166" fontId="0" fillId="0" borderId="0" xfId="61" applyNumberFormat="1" applyFont="1" applyFill="1"/>
    <xf numFmtId="0" fontId="0" fillId="0" borderId="0" xfId="0" applyFill="1"/>
    <xf numFmtId="0" fontId="0" fillId="0" borderId="0" xfId="0" applyAlignment="1">
      <alignment wrapText="1"/>
    </xf>
    <xf numFmtId="0" fontId="14" fillId="0" borderId="0" xfId="0" applyFont="1" applyFill="1" applyBorder="1" applyAlignment="1" applyProtection="1">
      <alignment horizontal="center" vertical="center" wrapText="1"/>
    </xf>
    <xf numFmtId="166" fontId="0" fillId="31" borderId="0" xfId="61" applyNumberFormat="1" applyFont="1" applyFill="1"/>
    <xf numFmtId="0" fontId="56" fillId="32" borderId="22" xfId="0" applyFont="1" applyFill="1" applyBorder="1" applyAlignment="1" applyProtection="1">
      <alignment horizontal="center" vertical="center" wrapText="1"/>
    </xf>
    <xf numFmtId="0" fontId="0" fillId="0" borderId="16" xfId="0" applyBorder="1" applyAlignment="1">
      <alignment wrapText="1"/>
    </xf>
    <xf numFmtId="166" fontId="0" fillId="0" borderId="16" xfId="61" applyNumberFormat="1" applyFont="1" applyBorder="1" applyAlignment="1">
      <alignment wrapText="1"/>
    </xf>
    <xf numFmtId="0" fontId="15" fillId="0" borderId="0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center" vertical="center" wrapText="1"/>
    </xf>
    <xf numFmtId="166" fontId="16" fillId="0" borderId="0" xfId="61" applyNumberFormat="1" applyFont="1" applyFill="1" applyBorder="1" applyAlignment="1" applyProtection="1">
      <alignment horizontal="right" vertical="center" wrapText="1"/>
    </xf>
    <xf numFmtId="166" fontId="15" fillId="0" borderId="0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/>
    <xf numFmtId="166" fontId="15" fillId="0" borderId="0" xfId="61" applyNumberFormat="1" applyFont="1" applyFill="1" applyBorder="1" applyAlignment="1" applyProtection="1">
      <alignment vertical="center" wrapText="1"/>
    </xf>
    <xf numFmtId="10" fontId="15" fillId="0" borderId="0" xfId="128" applyNumberFormat="1" applyFont="1" applyFill="1" applyBorder="1" applyAlignment="1" applyProtection="1">
      <alignment vertical="center" wrapText="1"/>
    </xf>
    <xf numFmtId="0" fontId="56" fillId="32" borderId="16" xfId="0" applyFont="1" applyFill="1" applyBorder="1" applyAlignment="1" applyProtection="1">
      <alignment horizontal="center" vertical="center" wrapText="1"/>
    </xf>
    <xf numFmtId="166" fontId="0" fillId="31" borderId="16" xfId="61" applyNumberFormat="1" applyFont="1" applyFill="1" applyBorder="1" applyAlignment="1">
      <alignment wrapText="1"/>
    </xf>
    <xf numFmtId="166" fontId="15" fillId="0" borderId="0" xfId="0" applyNumberFormat="1" applyFont="1" applyFill="1" applyBorder="1" applyAlignment="1" applyProtection="1">
      <alignment horizontal="center" vertical="center" wrapText="1"/>
    </xf>
    <xf numFmtId="165" fontId="15" fillId="0" borderId="0" xfId="61" applyFont="1" applyFill="1" applyBorder="1" applyAlignment="1" applyProtection="1">
      <alignment horizontal="center" vertical="center" wrapText="1"/>
    </xf>
    <xf numFmtId="0" fontId="14" fillId="0" borderId="16" xfId="0" applyFont="1" applyFill="1" applyBorder="1" applyAlignment="1" applyProtection="1">
      <alignment horizontal="center"/>
    </xf>
    <xf numFmtId="10" fontId="19" fillId="0" borderId="0" xfId="128" applyNumberFormat="1" applyFont="1" applyFill="1" applyBorder="1"/>
    <xf numFmtId="0" fontId="19" fillId="0" borderId="0" xfId="0" applyFont="1" applyFill="1" applyBorder="1"/>
    <xf numFmtId="10" fontId="0" fillId="0" borderId="0" xfId="128" applyNumberFormat="1" applyFont="1" applyFill="1" applyBorder="1"/>
    <xf numFmtId="166" fontId="0" fillId="0" borderId="0" xfId="61" applyNumberFormat="1" applyFont="1" applyFill="1" applyBorder="1"/>
    <xf numFmtId="0" fontId="0" fillId="0" borderId="0" xfId="0" applyFill="1" applyBorder="1"/>
    <xf numFmtId="10" fontId="0" fillId="0" borderId="0" xfId="0" applyNumberFormat="1" applyFill="1" applyBorder="1"/>
    <xf numFmtId="0" fontId="14" fillId="0" borderId="16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/>
    </xf>
    <xf numFmtId="165" fontId="0" fillId="0" borderId="0" xfId="61" applyFont="1" applyFill="1" applyBorder="1"/>
    <xf numFmtId="165" fontId="0" fillId="0" borderId="0" xfId="0" applyNumberFormat="1" applyFill="1" applyBorder="1"/>
    <xf numFmtId="168" fontId="0" fillId="0" borderId="0" xfId="70" applyNumberFormat="1" applyFont="1" applyFill="1" applyBorder="1"/>
    <xf numFmtId="0" fontId="51" fillId="0" borderId="16" xfId="0" applyFont="1" applyFill="1" applyBorder="1" applyAlignment="1">
      <alignment horizontal="center" wrapText="1"/>
    </xf>
    <xf numFmtId="166" fontId="51" fillId="0" borderId="16" xfId="61" applyNumberFormat="1" applyFont="1" applyFill="1" applyBorder="1" applyAlignment="1">
      <alignment wrapText="1"/>
    </xf>
    <xf numFmtId="3" fontId="51" fillId="0" borderId="16" xfId="0" applyNumberFormat="1" applyFont="1" applyFill="1" applyBorder="1" applyAlignment="1">
      <alignment wrapText="1"/>
    </xf>
    <xf numFmtId="3" fontId="51" fillId="0" borderId="16" xfId="0" applyNumberFormat="1" applyFont="1" applyFill="1" applyBorder="1" applyAlignment="1">
      <alignment horizontal="center" vertical="center" wrapText="1"/>
    </xf>
    <xf numFmtId="165" fontId="51" fillId="0" borderId="16" xfId="61" applyFont="1" applyFill="1" applyBorder="1" applyAlignment="1">
      <alignment wrapText="1"/>
    </xf>
    <xf numFmtId="0" fontId="51" fillId="0" borderId="16" xfId="0" applyFont="1" applyFill="1" applyBorder="1" applyAlignment="1">
      <alignment wrapText="1"/>
    </xf>
    <xf numFmtId="10" fontId="51" fillId="0" borderId="16" xfId="128" applyNumberFormat="1" applyFont="1" applyFill="1" applyBorder="1" applyAlignment="1">
      <alignment wrapText="1"/>
    </xf>
    <xf numFmtId="0" fontId="59" fillId="30" borderId="0" xfId="261" applyFont="1" applyFill="1"/>
    <xf numFmtId="166" fontId="59" fillId="30" borderId="0" xfId="262" applyNumberFormat="1" applyFont="1" applyFill="1"/>
    <xf numFmtId="166" fontId="62" fillId="30" borderId="26" xfId="262" applyNumberFormat="1" applyFont="1" applyFill="1" applyBorder="1"/>
    <xf numFmtId="0" fontId="60" fillId="35" borderId="23" xfId="261" applyFont="1" applyFill="1" applyBorder="1" applyAlignment="1">
      <alignment horizontal="left" vertical="center" wrapText="1"/>
    </xf>
    <xf numFmtId="0" fontId="60" fillId="31" borderId="23" xfId="261" applyFont="1" applyFill="1" applyBorder="1" applyAlignment="1">
      <alignment horizontal="left" vertical="center" wrapText="1"/>
    </xf>
    <xf numFmtId="0" fontId="60" fillId="30" borderId="23" xfId="261" applyFont="1" applyFill="1" applyBorder="1" applyAlignment="1">
      <alignment horizontal="left" vertical="center" wrapText="1"/>
    </xf>
    <xf numFmtId="0" fontId="59" fillId="0" borderId="0" xfId="261" applyFont="1"/>
    <xf numFmtId="0" fontId="59" fillId="0" borderId="0" xfId="261" applyFont="1" applyFill="1"/>
    <xf numFmtId="165" fontId="59" fillId="0" borderId="0" xfId="262" applyFont="1"/>
    <xf numFmtId="166" fontId="59" fillId="0" borderId="0" xfId="262" applyNumberFormat="1" applyFont="1"/>
    <xf numFmtId="166" fontId="62" fillId="0" borderId="0" xfId="262" applyNumberFormat="1" applyFont="1"/>
    <xf numFmtId="0" fontId="59" fillId="36" borderId="24" xfId="261" applyFont="1" applyFill="1" applyBorder="1" applyAlignment="1">
      <alignment horizontal="right" wrapText="1"/>
    </xf>
    <xf numFmtId="3" fontId="59" fillId="36" borderId="24" xfId="261" applyNumberFormat="1" applyFont="1" applyFill="1" applyBorder="1" applyAlignment="1">
      <alignment horizontal="right" wrapText="1"/>
    </xf>
    <xf numFmtId="0" fontId="61" fillId="0" borderId="0" xfId="261" applyFont="1" applyFill="1" applyAlignment="1">
      <alignment horizontal="left" vertical="center" wrapText="1"/>
    </xf>
    <xf numFmtId="0" fontId="59" fillId="36" borderId="25" xfId="261" applyFont="1" applyFill="1" applyBorder="1" applyAlignment="1">
      <alignment horizontal="right" wrapText="1"/>
    </xf>
    <xf numFmtId="3" fontId="59" fillId="36" borderId="25" xfId="261" applyNumberFormat="1" applyFont="1" applyFill="1" applyBorder="1" applyAlignment="1">
      <alignment horizontal="right" wrapText="1"/>
    </xf>
    <xf numFmtId="0" fontId="61" fillId="0" borderId="0" xfId="261" applyFont="1" applyFill="1" applyBorder="1" applyAlignment="1">
      <alignment horizontal="left" vertical="center" wrapText="1"/>
    </xf>
    <xf numFmtId="0" fontId="59" fillId="0" borderId="27" xfId="261" applyFont="1" applyFill="1" applyBorder="1"/>
    <xf numFmtId="166" fontId="62" fillId="0" borderId="0" xfId="262" applyNumberFormat="1" applyFont="1" applyAlignment="1">
      <alignment horizontal="center" wrapText="1"/>
    </xf>
    <xf numFmtId="0" fontId="62" fillId="0" borderId="0" xfId="261" applyFont="1" applyAlignment="1">
      <alignment horizontal="center" wrapText="1"/>
    </xf>
    <xf numFmtId="166" fontId="59" fillId="0" borderId="0" xfId="262" applyNumberFormat="1" applyFont="1" applyAlignment="1">
      <alignment wrapText="1"/>
    </xf>
    <xf numFmtId="166" fontId="14" fillId="0" borderId="0" xfId="61" applyNumberFormat="1" applyFont="1" applyFill="1" applyBorder="1" applyAlignment="1" applyProtection="1">
      <alignment horizontal="center" vertical="center" wrapText="1"/>
    </xf>
    <xf numFmtId="166" fontId="0" fillId="0" borderId="0" xfId="61" applyNumberFormat="1" applyFont="1" applyFill="1" applyBorder="1" applyAlignment="1">
      <alignment horizontal="center"/>
    </xf>
    <xf numFmtId="165" fontId="0" fillId="0" borderId="0" xfId="61" applyNumberFormat="1" applyFont="1" applyFill="1" applyBorder="1" applyAlignment="1">
      <alignment horizontal="center"/>
    </xf>
    <xf numFmtId="0" fontId="5" fillId="0" borderId="0" xfId="265"/>
    <xf numFmtId="0" fontId="5" fillId="0" borderId="0" xfId="265" applyAlignment="1">
      <alignment horizontal="left"/>
    </xf>
    <xf numFmtId="0" fontId="5" fillId="0" borderId="0" xfId="265" applyAlignment="1">
      <alignment horizontal="center"/>
    </xf>
    <xf numFmtId="0" fontId="64" fillId="0" borderId="0" xfId="265" applyFont="1" applyAlignment="1">
      <alignment horizontal="left"/>
    </xf>
    <xf numFmtId="0" fontId="5" fillId="34" borderId="0" xfId="265" applyFill="1" applyAlignment="1">
      <alignment horizontal="center"/>
    </xf>
    <xf numFmtId="0" fontId="5" fillId="0" borderId="0" xfId="265" applyFont="1"/>
    <xf numFmtId="0" fontId="5" fillId="0" borderId="0" xfId="265" applyFill="1"/>
    <xf numFmtId="0" fontId="5" fillId="0" borderId="0" xfId="265" applyFill="1" applyAlignment="1">
      <alignment horizontal="center"/>
    </xf>
    <xf numFmtId="2" fontId="5" fillId="0" borderId="0" xfId="265" applyNumberFormat="1"/>
    <xf numFmtId="0" fontId="64" fillId="0" borderId="0" xfId="265" applyFont="1"/>
    <xf numFmtId="2" fontId="5" fillId="0" borderId="0" xfId="265" applyNumberFormat="1" applyFill="1"/>
    <xf numFmtId="0" fontId="64" fillId="0" borderId="0" xfId="265" applyFont="1" applyAlignment="1">
      <alignment horizontal="center"/>
    </xf>
    <xf numFmtId="0" fontId="5" fillId="37" borderId="0" xfId="265" applyFill="1" applyAlignment="1">
      <alignment horizontal="center"/>
    </xf>
    <xf numFmtId="0" fontId="64" fillId="0" borderId="0" xfId="265" applyFont="1" applyAlignment="1">
      <alignment horizontal="left" vertical="center"/>
    </xf>
    <xf numFmtId="0" fontId="5" fillId="0" borderId="0" xfId="265" quotePrefix="1" applyAlignment="1">
      <alignment horizontal="left"/>
    </xf>
    <xf numFmtId="0" fontId="5" fillId="0" borderId="0" xfId="265" applyBorder="1" applyAlignment="1">
      <alignment horizontal="center"/>
    </xf>
    <xf numFmtId="0" fontId="5" fillId="0" borderId="0" xfId="265" applyAlignment="1">
      <alignment horizontal="center" vertical="center"/>
    </xf>
    <xf numFmtId="0" fontId="0" fillId="0" borderId="26" xfId="0" applyBorder="1" applyAlignment="1">
      <alignment horizontal="center"/>
    </xf>
    <xf numFmtId="166" fontId="5" fillId="0" borderId="0" xfId="61" applyNumberFormat="1" applyFont="1"/>
    <xf numFmtId="166" fontId="5" fillId="0" borderId="0" xfId="265" applyNumberFormat="1"/>
    <xf numFmtId="0" fontId="5" fillId="0" borderId="0" xfId="265" applyFill="1" applyBorder="1"/>
    <xf numFmtId="0" fontId="5" fillId="0" borderId="0" xfId="265" applyAlignment="1">
      <alignment horizontal="left" wrapText="1"/>
    </xf>
    <xf numFmtId="0" fontId="5" fillId="0" borderId="0" xfId="265" applyFill="1" applyAlignment="1">
      <alignment wrapText="1"/>
    </xf>
    <xf numFmtId="0" fontId="5" fillId="34" borderId="18" xfId="265" applyFill="1" applyBorder="1" applyAlignment="1">
      <alignment horizontal="center"/>
    </xf>
    <xf numFmtId="0" fontId="0" fillId="0" borderId="0" xfId="0" applyFill="1" applyBorder="1" applyAlignment="1"/>
    <xf numFmtId="37" fontId="0" fillId="0" borderId="0" xfId="61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0" fontId="14" fillId="0" borderId="0" xfId="0" applyFont="1" applyFill="1" applyBorder="1" applyAlignment="1" applyProtection="1">
      <alignment horizontal="center" vertical="center"/>
    </xf>
    <xf numFmtId="166" fontId="14" fillId="0" borderId="0" xfId="61" applyNumberFormat="1" applyFont="1" applyFill="1" applyBorder="1" applyAlignment="1" applyProtection="1">
      <alignment horizontal="center" vertical="center"/>
    </xf>
    <xf numFmtId="37" fontId="14" fillId="0" borderId="0" xfId="61" applyNumberFormat="1" applyFont="1" applyFill="1" applyBorder="1" applyAlignment="1" applyProtection="1">
      <alignment horizontal="center" vertical="center" wrapText="1"/>
    </xf>
    <xf numFmtId="166" fontId="18" fillId="0" borderId="0" xfId="61" applyNumberFormat="1" applyFont="1" applyFill="1" applyBorder="1" applyAlignment="1" applyProtection="1">
      <alignment horizontal="center" vertical="center" wrapText="1"/>
    </xf>
    <xf numFmtId="10" fontId="0" fillId="0" borderId="0" xfId="0" applyNumberFormat="1" applyFill="1" applyBorder="1" applyAlignment="1">
      <alignment horizontal="center"/>
    </xf>
    <xf numFmtId="0" fontId="0" fillId="0" borderId="0" xfId="128" applyNumberFormat="1" applyFont="1" applyFill="1" applyBorder="1"/>
    <xf numFmtId="166" fontId="21" fillId="0" borderId="0" xfId="0" applyNumberFormat="1" applyFont="1" applyFill="1" applyBorder="1" applyAlignment="1" applyProtection="1">
      <alignment vertical="center" wrapText="1"/>
    </xf>
    <xf numFmtId="2" fontId="0" fillId="0" borderId="0" xfId="0" applyNumberFormat="1" applyFill="1" applyBorder="1"/>
    <xf numFmtId="39" fontId="0" fillId="0" borderId="0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61" applyNumberFormat="1" applyFont="1" applyFill="1" applyBorder="1"/>
    <xf numFmtId="165" fontId="21" fillId="0" borderId="0" xfId="0" applyNumberFormat="1" applyFont="1" applyFill="1" applyBorder="1" applyAlignment="1" applyProtection="1">
      <alignment vertical="center" wrapText="1"/>
    </xf>
    <xf numFmtId="10" fontId="0" fillId="0" borderId="0" xfId="128" applyNumberFormat="1" applyFont="1" applyFill="1" applyAlignment="1">
      <alignment horizontal="center"/>
    </xf>
    <xf numFmtId="0" fontId="0" fillId="0" borderId="16" xfId="0" applyFill="1" applyBorder="1" applyAlignment="1">
      <alignment wrapText="1"/>
    </xf>
    <xf numFmtId="166" fontId="0" fillId="0" borderId="16" xfId="61" applyNumberFormat="1" applyFont="1" applyFill="1" applyBorder="1" applyAlignment="1">
      <alignment wrapText="1"/>
    </xf>
    <xf numFmtId="0" fontId="4" fillId="0" borderId="0" xfId="266"/>
    <xf numFmtId="172" fontId="4" fillId="0" borderId="0" xfId="266" applyNumberFormat="1"/>
    <xf numFmtId="2" fontId="4" fillId="0" borderId="0" xfId="266" applyNumberFormat="1"/>
    <xf numFmtId="0" fontId="14" fillId="0" borderId="16" xfId="266" applyFont="1" applyFill="1" applyBorder="1" applyAlignment="1" applyProtection="1">
      <alignment horizontal="center" vertical="center"/>
    </xf>
    <xf numFmtId="0" fontId="14" fillId="0" borderId="16" xfId="266" applyFont="1" applyFill="1" applyBorder="1" applyAlignment="1" applyProtection="1">
      <alignment horizontal="center" vertical="center" wrapText="1"/>
    </xf>
    <xf numFmtId="0" fontId="51" fillId="0" borderId="16" xfId="266" applyFont="1" applyFill="1" applyBorder="1" applyAlignment="1">
      <alignment horizontal="center" wrapText="1"/>
    </xf>
    <xf numFmtId="166" fontId="51" fillId="0" borderId="16" xfId="267" applyNumberFormat="1" applyFont="1" applyFill="1" applyBorder="1" applyAlignment="1">
      <alignment wrapText="1"/>
    </xf>
    <xf numFmtId="3" fontId="51" fillId="0" borderId="16" xfId="266" applyNumberFormat="1" applyFont="1" applyFill="1" applyBorder="1" applyAlignment="1">
      <alignment wrapText="1"/>
    </xf>
    <xf numFmtId="165" fontId="51" fillId="0" borderId="16" xfId="267" applyFont="1" applyFill="1" applyBorder="1" applyAlignment="1">
      <alignment wrapText="1"/>
    </xf>
    <xf numFmtId="0" fontId="51" fillId="0" borderId="16" xfId="266" applyFont="1" applyFill="1" applyBorder="1" applyAlignment="1">
      <alignment wrapText="1"/>
    </xf>
    <xf numFmtId="10" fontId="51" fillId="0" borderId="16" xfId="268" applyNumberFormat="1" applyFont="1" applyFill="1" applyBorder="1" applyAlignment="1">
      <alignment wrapText="1"/>
    </xf>
    <xf numFmtId="0" fontId="12" fillId="0" borderId="0" xfId="266" applyFont="1" applyFill="1" applyBorder="1" applyAlignment="1" applyProtection="1">
      <alignment vertical="center" wrapText="1"/>
    </xf>
    <xf numFmtId="0" fontId="12" fillId="0" borderId="0" xfId="266" applyFont="1" applyFill="1" applyBorder="1" applyAlignment="1" applyProtection="1">
      <alignment horizontal="center" vertical="center" wrapText="1"/>
    </xf>
    <xf numFmtId="168" fontId="0" fillId="0" borderId="0" xfId="269" applyNumberFormat="1" applyFont="1" applyFill="1" applyBorder="1"/>
    <xf numFmtId="165" fontId="0" fillId="0" borderId="0" xfId="267" applyFont="1" applyFill="1" applyBorder="1"/>
    <xf numFmtId="165" fontId="4" fillId="0" borderId="0" xfId="266" applyNumberFormat="1" applyFill="1" applyBorder="1"/>
    <xf numFmtId="166" fontId="0" fillId="0" borderId="0" xfId="267" applyNumberFormat="1" applyFont="1" applyFill="1" applyBorder="1"/>
    <xf numFmtId="10" fontId="4" fillId="0" borderId="0" xfId="266" applyNumberFormat="1" applyFill="1" applyBorder="1"/>
    <xf numFmtId="0" fontId="4" fillId="0" borderId="0" xfId="266" applyFill="1" applyBorder="1"/>
    <xf numFmtId="10" fontId="0" fillId="0" borderId="0" xfId="268" applyNumberFormat="1" applyFont="1" applyFill="1" applyBorder="1"/>
    <xf numFmtId="168" fontId="4" fillId="0" borderId="0" xfId="266" applyNumberFormat="1"/>
    <xf numFmtId="10" fontId="4" fillId="0" borderId="0" xfId="266" applyNumberFormat="1"/>
    <xf numFmtId="166" fontId="4" fillId="0" borderId="0" xfId="61" applyNumberFormat="1" applyFont="1"/>
    <xf numFmtId="0" fontId="0" fillId="0" borderId="16" xfId="0" applyBorder="1"/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2" fontId="0" fillId="0" borderId="0" xfId="0" applyNumberFormat="1"/>
    <xf numFmtId="2" fontId="0" fillId="0" borderId="0" xfId="0" applyNumberFormat="1" applyFill="1"/>
    <xf numFmtId="0" fontId="0" fillId="0" borderId="16" xfId="0" applyFill="1" applyBorder="1"/>
    <xf numFmtId="10" fontId="0" fillId="0" borderId="0" xfId="0" applyNumberFormat="1" applyFill="1"/>
    <xf numFmtId="165" fontId="0" fillId="0" borderId="0" xfId="0" applyNumberFormat="1" applyFill="1"/>
    <xf numFmtId="166" fontId="0" fillId="0" borderId="26" xfId="0" applyNumberFormat="1" applyBorder="1"/>
    <xf numFmtId="10" fontId="0" fillId="0" borderId="26" xfId="128" applyNumberFormat="1" applyFont="1" applyBorder="1" applyAlignment="1">
      <alignment horizontal="center"/>
    </xf>
    <xf numFmtId="0" fontId="3" fillId="0" borderId="0" xfId="265" applyFont="1"/>
    <xf numFmtId="0" fontId="5" fillId="0" borderId="0" xfId="265" applyAlignment="1">
      <alignment horizontal="left" vertical="center"/>
    </xf>
    <xf numFmtId="0" fontId="3" fillId="0" borderId="0" xfId="265" applyFont="1" applyAlignment="1">
      <alignment vertical="center" wrapText="1"/>
    </xf>
    <xf numFmtId="0" fontId="5" fillId="0" borderId="0" xfId="265" applyAlignment="1">
      <alignment vertical="center"/>
    </xf>
    <xf numFmtId="0" fontId="5" fillId="0" borderId="0" xfId="265" applyFill="1" applyBorder="1" applyAlignment="1">
      <alignment horizontal="center"/>
    </xf>
    <xf numFmtId="166" fontId="5" fillId="0" borderId="0" xfId="265" applyNumberFormat="1" applyFill="1"/>
    <xf numFmtId="0" fontId="5" fillId="0" borderId="0" xfId="265" applyFill="1" applyBorder="1" applyAlignment="1">
      <alignment vertical="center"/>
    </xf>
    <xf numFmtId="0" fontId="5" fillId="0" borderId="0" xfId="265" applyFill="1" applyAlignment="1">
      <alignment vertical="center"/>
    </xf>
    <xf numFmtId="0" fontId="5" fillId="0" borderId="26" xfId="265" applyBorder="1" applyAlignment="1">
      <alignment horizontal="center" vertical="center"/>
    </xf>
    <xf numFmtId="166" fontId="5" fillId="0" borderId="0" xfId="265" applyNumberFormat="1" applyAlignment="1">
      <alignment horizontal="center"/>
    </xf>
    <xf numFmtId="0" fontId="3" fillId="0" borderId="17" xfId="265" applyFon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61" applyNumberFormat="1" applyFont="1" applyAlignment="1">
      <alignment horizontal="center"/>
    </xf>
    <xf numFmtId="0" fontId="3" fillId="0" borderId="0" xfId="265" applyFont="1" applyAlignment="1">
      <alignment horizontal="left"/>
    </xf>
    <xf numFmtId="0" fontId="67" fillId="0" borderId="0" xfId="0" applyFont="1"/>
    <xf numFmtId="166" fontId="51" fillId="0" borderId="0" xfId="267" applyNumberFormat="1" applyFont="1" applyFill="1" applyBorder="1" applyAlignment="1">
      <alignment wrapText="1"/>
    </xf>
    <xf numFmtId="3" fontId="51" fillId="0" borderId="0" xfId="266" applyNumberFormat="1" applyFont="1" applyFill="1" applyBorder="1" applyAlignment="1">
      <alignment wrapText="1"/>
    </xf>
    <xf numFmtId="168" fontId="4" fillId="33" borderId="0" xfId="266" applyNumberFormat="1" applyFill="1"/>
    <xf numFmtId="165" fontId="4" fillId="0" borderId="0" xfId="61" applyNumberFormat="1" applyFont="1"/>
    <xf numFmtId="166" fontId="4" fillId="33" borderId="0" xfId="266" applyNumberFormat="1" applyFill="1"/>
    <xf numFmtId="166" fontId="5" fillId="0" borderId="11" xfId="61" applyNumberFormat="1" applyFont="1" applyBorder="1"/>
    <xf numFmtId="166" fontId="5" fillId="38" borderId="11" xfId="61" applyNumberFormat="1" applyFont="1" applyFill="1" applyBorder="1"/>
    <xf numFmtId="166" fontId="5" fillId="38" borderId="0" xfId="61" applyNumberFormat="1" applyFont="1" applyFill="1"/>
    <xf numFmtId="166" fontId="5" fillId="0" borderId="0" xfId="61" applyNumberFormat="1" applyFont="1" applyFill="1"/>
    <xf numFmtId="10" fontId="0" fillId="0" borderId="0" xfId="128" applyNumberFormat="1" applyFont="1" applyAlignment="1">
      <alignment horizontal="right"/>
    </xf>
    <xf numFmtId="166" fontId="5" fillId="0" borderId="0" xfId="61" applyNumberFormat="1" applyFont="1" applyAlignment="1">
      <alignment vertical="center"/>
    </xf>
    <xf numFmtId="166" fontId="5" fillId="34" borderId="0" xfId="61" applyNumberFormat="1" applyFont="1" applyFill="1" applyAlignment="1">
      <alignment vertical="center"/>
    </xf>
    <xf numFmtId="10" fontId="0" fillId="0" borderId="26" xfId="0" applyNumberFormat="1" applyFill="1" applyBorder="1"/>
    <xf numFmtId="10" fontId="0" fillId="0" borderId="0" xfId="0" applyNumberFormat="1" applyBorder="1" applyAlignment="1">
      <alignment horizontal="center"/>
    </xf>
    <xf numFmtId="167" fontId="0" fillId="0" borderId="0" xfId="0" applyNumberFormat="1" applyFill="1"/>
    <xf numFmtId="0" fontId="2" fillId="0" borderId="0" xfId="265" applyFont="1" applyAlignment="1">
      <alignment vertical="center" wrapText="1"/>
    </xf>
    <xf numFmtId="0" fontId="12" fillId="0" borderId="0" xfId="0" applyFont="1" applyFill="1" applyBorder="1" applyAlignment="1" applyProtection="1">
      <alignment horizontal="center" wrapText="1"/>
    </xf>
    <xf numFmtId="0" fontId="12" fillId="0" borderId="0" xfId="0" applyFont="1" applyFill="1" applyBorder="1" applyAlignment="1" applyProtection="1">
      <alignment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" fillId="0" borderId="0" xfId="266" applyFont="1"/>
    <xf numFmtId="166" fontId="0" fillId="31" borderId="19" xfId="267" applyNumberFormat="1" applyFont="1" applyFill="1" applyBorder="1"/>
    <xf numFmtId="10" fontId="0" fillId="31" borderId="28" xfId="128" applyNumberFormat="1" applyFont="1" applyFill="1" applyBorder="1"/>
    <xf numFmtId="0" fontId="0" fillId="0" borderId="16" xfId="0" applyBorder="1" applyAlignment="1">
      <alignment horizontal="center"/>
    </xf>
    <xf numFmtId="0" fontId="5" fillId="0" borderId="17" xfId="265" applyBorder="1" applyAlignment="1">
      <alignment horizontal="center"/>
    </xf>
    <xf numFmtId="0" fontId="5" fillId="0" borderId="0" xfId="265" applyAlignment="1">
      <alignment horizontal="left" wrapText="1"/>
    </xf>
    <xf numFmtId="0" fontId="66" fillId="0" borderId="0" xfId="265" applyFont="1" applyAlignment="1">
      <alignment horizontal="center"/>
    </xf>
    <xf numFmtId="0" fontId="64" fillId="0" borderId="0" xfId="265" applyFont="1" applyAlignment="1">
      <alignment horizontal="center"/>
    </xf>
    <xf numFmtId="0" fontId="65" fillId="0" borderId="0" xfId="265" applyFont="1" applyAlignment="1">
      <alignment horizontal="center"/>
    </xf>
    <xf numFmtId="0" fontId="3" fillId="0" borderId="17" xfId="265" applyFont="1" applyBorder="1" applyAlignment="1">
      <alignment horizontal="center"/>
    </xf>
    <xf numFmtId="0" fontId="68" fillId="0" borderId="0" xfId="0" applyFont="1" applyAlignment="1">
      <alignment horizontal="center"/>
    </xf>
    <xf numFmtId="0" fontId="1" fillId="0" borderId="21" xfId="266" applyFont="1" applyBorder="1" applyAlignment="1">
      <alignment horizontal="center"/>
    </xf>
    <xf numFmtId="0" fontId="1" fillId="0" borderId="20" xfId="266" applyFont="1" applyBorder="1" applyAlignment="1">
      <alignment horizontal="center"/>
    </xf>
  </cellXfs>
  <cellStyles count="270">
    <cellStyle name="20 % - Accent1" xfId="1"/>
    <cellStyle name="20 % - Accent1 2" xfId="171"/>
    <cellStyle name="20 % - Accent2" xfId="2"/>
    <cellStyle name="20 % - Accent2 2" xfId="172"/>
    <cellStyle name="20 % - Accent3" xfId="3"/>
    <cellStyle name="20 % - Accent3 2" xfId="173"/>
    <cellStyle name="20 % - Accent4" xfId="4"/>
    <cellStyle name="20 % - Accent4 2" xfId="174"/>
    <cellStyle name="20 % - Accent5" xfId="5"/>
    <cellStyle name="20 % - Accent5 2" xfId="175"/>
    <cellStyle name="20 % - Accent6" xfId="6"/>
    <cellStyle name="20 % - Accent6 2" xfId="176"/>
    <cellStyle name="20% - Accent1 2" xfId="7"/>
    <cellStyle name="20% - Accent1 2 2" xfId="177"/>
    <cellStyle name="20% - Accent1 3" xfId="8"/>
    <cellStyle name="20% - Accent1 3 2" xfId="178"/>
    <cellStyle name="20% - Accent2 2" xfId="9"/>
    <cellStyle name="20% - Accent2 2 2" xfId="179"/>
    <cellStyle name="20% - Accent2 3" xfId="10"/>
    <cellStyle name="20% - Accent2 3 2" xfId="180"/>
    <cellStyle name="20% - Accent3 2" xfId="11"/>
    <cellStyle name="20% - Accent3 2 2" xfId="181"/>
    <cellStyle name="20% - Accent3 3" xfId="12"/>
    <cellStyle name="20% - Accent3 3 2" xfId="182"/>
    <cellStyle name="20% - Accent4 2" xfId="13"/>
    <cellStyle name="20% - Accent4 2 2" xfId="183"/>
    <cellStyle name="20% - Accent4 3" xfId="14"/>
    <cellStyle name="20% - Accent4 3 2" xfId="184"/>
    <cellStyle name="20% - Accent5 2" xfId="15"/>
    <cellStyle name="20% - Accent5 2 2" xfId="185"/>
    <cellStyle name="20% - Accent5 3" xfId="16"/>
    <cellStyle name="20% - Accent5 3 2" xfId="186"/>
    <cellStyle name="20% - Accent6 2" xfId="17"/>
    <cellStyle name="20% - Accent6 2 2" xfId="187"/>
    <cellStyle name="20% - Accent6 3" xfId="18"/>
    <cellStyle name="20% - Accent6 3 2" xfId="188"/>
    <cellStyle name="40 % - Accent1" xfId="19"/>
    <cellStyle name="40 % - Accent1 2" xfId="189"/>
    <cellStyle name="40 % - Accent2" xfId="20"/>
    <cellStyle name="40 % - Accent2 2" xfId="190"/>
    <cellStyle name="40 % - Accent3" xfId="21"/>
    <cellStyle name="40 % - Accent3 2" xfId="191"/>
    <cellStyle name="40 % - Accent4" xfId="22"/>
    <cellStyle name="40 % - Accent4 2" xfId="192"/>
    <cellStyle name="40 % - Accent5" xfId="23"/>
    <cellStyle name="40 % - Accent5 2" xfId="193"/>
    <cellStyle name="40 % - Accent6" xfId="24"/>
    <cellStyle name="40 % - Accent6 2" xfId="194"/>
    <cellStyle name="40% - Accent1 2" xfId="25"/>
    <cellStyle name="40% - Accent1 2 2" xfId="195"/>
    <cellStyle name="40% - Accent1 3" xfId="26"/>
    <cellStyle name="40% - Accent1 3 2" xfId="196"/>
    <cellStyle name="40% - Accent2 2" xfId="27"/>
    <cellStyle name="40% - Accent2 2 2" xfId="197"/>
    <cellStyle name="40% - Accent2 3" xfId="28"/>
    <cellStyle name="40% - Accent2 3 2" xfId="198"/>
    <cellStyle name="40% - Accent3 2" xfId="29"/>
    <cellStyle name="40% - Accent3 2 2" xfId="199"/>
    <cellStyle name="40% - Accent3 3" xfId="30"/>
    <cellStyle name="40% - Accent3 3 2" xfId="200"/>
    <cellStyle name="40% - Accent4 2" xfId="31"/>
    <cellStyle name="40% - Accent4 2 2" xfId="201"/>
    <cellStyle name="40% - Accent4 3" xfId="32"/>
    <cellStyle name="40% - Accent4 3 2" xfId="202"/>
    <cellStyle name="40% - Accent5 2" xfId="33"/>
    <cellStyle name="40% - Accent5 2 2" xfId="203"/>
    <cellStyle name="40% - Accent5 3" xfId="34"/>
    <cellStyle name="40% - Accent5 3 2" xfId="204"/>
    <cellStyle name="40% - Accent6 2" xfId="35"/>
    <cellStyle name="40% - Accent6 2 2" xfId="205"/>
    <cellStyle name="40% - Accent6 3" xfId="36"/>
    <cellStyle name="40% - Accent6 3 2" xfId="206"/>
    <cellStyle name="60 % - Accent1" xfId="37"/>
    <cellStyle name="60 % - Accent2" xfId="38"/>
    <cellStyle name="60 % - Accent3" xfId="39"/>
    <cellStyle name="60 % - Accent4" xfId="40"/>
    <cellStyle name="60 % - Accent5" xfId="41"/>
    <cellStyle name="60 % - Accent6" xfId="42"/>
    <cellStyle name="60% - Accent1 2" xfId="43"/>
    <cellStyle name="60% - Accent2 2" xfId="44"/>
    <cellStyle name="60% - Accent3 2" xfId="45"/>
    <cellStyle name="60% - Accent4 2" xfId="46"/>
    <cellStyle name="60% - Accent5 2" xfId="47"/>
    <cellStyle name="60% - Accent6 2" xfId="48"/>
    <cellStyle name="Accent1 2" xfId="49"/>
    <cellStyle name="Accent2 2" xfId="50"/>
    <cellStyle name="Accent3 2" xfId="51"/>
    <cellStyle name="Accent4 2" xfId="52"/>
    <cellStyle name="Accent5 2" xfId="53"/>
    <cellStyle name="Accent6 2" xfId="54"/>
    <cellStyle name="Avertissement" xfId="55"/>
    <cellStyle name="Avertissement 2" xfId="207"/>
    <cellStyle name="Bad 2" xfId="56"/>
    <cellStyle name="Calcul" xfId="57"/>
    <cellStyle name="Calculation 2" xfId="58"/>
    <cellStyle name="Cellule liée" xfId="59"/>
    <cellStyle name="Check Cell 2" xfId="60"/>
    <cellStyle name="Comma" xfId="61" builtinId="3"/>
    <cellStyle name="Comma 10" xfId="267"/>
    <cellStyle name="Comma 2" xfId="62"/>
    <cellStyle name="Comma 2 2" xfId="208"/>
    <cellStyle name="Comma 2 3" xfId="260"/>
    <cellStyle name="Comma 3" xfId="63"/>
    <cellStyle name="Comma 3 2" xfId="209"/>
    <cellStyle name="Comma 4" xfId="64"/>
    <cellStyle name="Comma 4 2" xfId="65"/>
    <cellStyle name="Comma 5" xfId="66"/>
    <cellStyle name="Comma 5 2" xfId="67"/>
    <cellStyle name="Comma 5 3" xfId="210"/>
    <cellStyle name="Comma 6" xfId="68"/>
    <cellStyle name="Comma 7" xfId="167"/>
    <cellStyle name="Comma 7 2" xfId="256"/>
    <cellStyle name="Comma 8" xfId="169"/>
    <cellStyle name="Comma 8 2" xfId="258"/>
    <cellStyle name="Comma 9" xfId="262"/>
    <cellStyle name="Commentaire" xfId="69"/>
    <cellStyle name="Currency" xfId="70" builtinId="4"/>
    <cellStyle name="Currency 2" xfId="71"/>
    <cellStyle name="Currency 3" xfId="162"/>
    <cellStyle name="Currency 4" xfId="269"/>
    <cellStyle name="Entrée" xfId="72"/>
    <cellStyle name="Explanatory Text 2" xfId="73"/>
    <cellStyle name="Explanatory Text 3" xfId="74"/>
    <cellStyle name="Good 2" xfId="75"/>
    <cellStyle name="Grey" xfId="76"/>
    <cellStyle name="Heading 1 2" xfId="77"/>
    <cellStyle name="Heading 1 3" xfId="78"/>
    <cellStyle name="Heading 2 2" xfId="79"/>
    <cellStyle name="Heading 2 3" xfId="80"/>
    <cellStyle name="Heading 3 2" xfId="81"/>
    <cellStyle name="Heading 3 3" xfId="82"/>
    <cellStyle name="Heading 4 2" xfId="83"/>
    <cellStyle name="Heading 4 3" xfId="84"/>
    <cellStyle name="Input [yellow]" xfId="85"/>
    <cellStyle name="Input 2" xfId="86"/>
    <cellStyle name="Insatisfaisant" xfId="87"/>
    <cellStyle name="Linked Cell 2" xfId="88"/>
    <cellStyle name="Linked Cell 3" xfId="89"/>
    <cellStyle name="Milliers 2" xfId="90"/>
    <cellStyle name="Milliers 3" xfId="91"/>
    <cellStyle name="Milliers 3 2" xfId="211"/>
    <cellStyle name="Neutral 2" xfId="92"/>
    <cellStyle name="Neutre" xfId="93"/>
    <cellStyle name="Normal" xfId="0" builtinId="0"/>
    <cellStyle name="Normal - Style1" xfId="94"/>
    <cellStyle name="Normal 10" xfId="95"/>
    <cellStyle name="Normal 10 2" xfId="96"/>
    <cellStyle name="Normal 10 2 2" xfId="213"/>
    <cellStyle name="Normal 10 3" xfId="212"/>
    <cellStyle name="Normal 10_Gaz Metro TFP Tables Second Draft" xfId="97"/>
    <cellStyle name="Normal 11" xfId="98"/>
    <cellStyle name="Normal 11 2" xfId="214"/>
    <cellStyle name="Normal 12" xfId="99"/>
    <cellStyle name="Normal 12 2" xfId="215"/>
    <cellStyle name="Normal 13" xfId="100"/>
    <cellStyle name="Normal 14" xfId="101"/>
    <cellStyle name="Normal 14 2" xfId="216"/>
    <cellStyle name="Normal 15" xfId="102"/>
    <cellStyle name="Normal 15 2" xfId="217"/>
    <cellStyle name="Normal 16" xfId="103"/>
    <cellStyle name="Normal 16 2" xfId="218"/>
    <cellStyle name="Normal 17" xfId="104"/>
    <cellStyle name="Normal 17 2" xfId="219"/>
    <cellStyle name="Normal 18" xfId="105"/>
    <cellStyle name="Normal 18 2" xfId="220"/>
    <cellStyle name="Normal 19" xfId="106"/>
    <cellStyle name="Normal 19 2" xfId="221"/>
    <cellStyle name="Normal 2" xfId="107"/>
    <cellStyle name="Normal 2 2" xfId="108"/>
    <cellStyle name="Normal 2 2 2" xfId="223"/>
    <cellStyle name="Normal 2 3" xfId="222"/>
    <cellStyle name="Normal 20" xfId="161"/>
    <cellStyle name="Normal 21" xfId="163"/>
    <cellStyle name="Normal 21 2" xfId="252"/>
    <cellStyle name="Normal 22" xfId="164"/>
    <cellStyle name="Normal 22 2" xfId="253"/>
    <cellStyle name="Normal 23" xfId="166"/>
    <cellStyle name="Normal 23 2" xfId="255"/>
    <cellStyle name="Normal 24" xfId="168"/>
    <cellStyle name="Normal 24 2" xfId="257"/>
    <cellStyle name="Normal 25" xfId="261"/>
    <cellStyle name="Normal 26" xfId="263"/>
    <cellStyle name="Normal 27" xfId="264"/>
    <cellStyle name="Normal 28" xfId="265"/>
    <cellStyle name="Normal 29" xfId="266"/>
    <cellStyle name="Normal 3" xfId="109"/>
    <cellStyle name="Normal 3 2" xfId="110"/>
    <cellStyle name="Normal 3 2 2" xfId="224"/>
    <cellStyle name="Normal 3_ComEd Table 7" xfId="111"/>
    <cellStyle name="Normal 4" xfId="112"/>
    <cellStyle name="Normal 4 2" xfId="113"/>
    <cellStyle name="Normal 4 2 2" xfId="226"/>
    <cellStyle name="Normal 4 3" xfId="225"/>
    <cellStyle name="Normal 4_Copy of Gaz Metro TFP draft Tables 2012 (with inflation measure table)" xfId="114"/>
    <cellStyle name="Normal 5" xfId="115"/>
    <cellStyle name="Normal 5 2" xfId="227"/>
    <cellStyle name="Normal 6" xfId="116"/>
    <cellStyle name="Normal 6 2" xfId="117"/>
    <cellStyle name="Normal 6 2 2" xfId="229"/>
    <cellStyle name="Normal 6 3" xfId="228"/>
    <cellStyle name="Normal 6_Copy of Gaz Metro TFP draft Tables 2012 (with inflation measure table)" xfId="118"/>
    <cellStyle name="Normal 7" xfId="119"/>
    <cellStyle name="Normal 7 2" xfId="120"/>
    <cellStyle name="Normal 7 3" xfId="230"/>
    <cellStyle name="Normal 7_Copy of Gaz Metro TFP draft Tables 2012 (with inflation measure table)" xfId="121"/>
    <cellStyle name="Normal 8" xfId="122"/>
    <cellStyle name="Normal 8 2" xfId="231"/>
    <cellStyle name="Normal 9" xfId="123"/>
    <cellStyle name="Normal 9 2" xfId="232"/>
    <cellStyle name="Note 2" xfId="124"/>
    <cellStyle name="Note 2 2" xfId="233"/>
    <cellStyle name="Note 3" xfId="125"/>
    <cellStyle name="Note 3 2" xfId="234"/>
    <cellStyle name="Note 4" xfId="126"/>
    <cellStyle name="Note 4 2" xfId="235"/>
    <cellStyle name="Output 2" xfId="127"/>
    <cellStyle name="Output 2 2" xfId="236"/>
    <cellStyle name="Percent" xfId="128" builtinId="5"/>
    <cellStyle name="Percent [2]" xfId="129"/>
    <cellStyle name="Percent 10" xfId="165"/>
    <cellStyle name="Percent 10 2" xfId="254"/>
    <cellStyle name="Percent 11" xfId="170"/>
    <cellStyle name="Percent 11 2" xfId="259"/>
    <cellStyle name="Percent 12" xfId="268"/>
    <cellStyle name="Percent 2" xfId="130"/>
    <cellStyle name="Percent 2 2" xfId="237"/>
    <cellStyle name="Percent 3" xfId="131"/>
    <cellStyle name="Percent 3 2" xfId="238"/>
    <cellStyle name="Percent 4" xfId="132"/>
    <cellStyle name="Percent 4 2" xfId="133"/>
    <cellStyle name="Percent 5" xfId="134"/>
    <cellStyle name="Percent 5 2" xfId="135"/>
    <cellStyle name="Percent 5 2 2" xfId="240"/>
    <cellStyle name="Percent 5 3" xfId="136"/>
    <cellStyle name="Percent 5 3 2" xfId="241"/>
    <cellStyle name="Percent 5 4" xfId="137"/>
    <cellStyle name="Percent 5 4 2" xfId="242"/>
    <cellStyle name="Percent 5 5" xfId="239"/>
    <cellStyle name="Percent 6" xfId="138"/>
    <cellStyle name="Percent 6 2" xfId="139"/>
    <cellStyle name="Percent 6 2 2" xfId="244"/>
    <cellStyle name="Percent 6 3" xfId="140"/>
    <cellStyle name="Percent 6 3 2" xfId="245"/>
    <cellStyle name="Percent 6 4" xfId="243"/>
    <cellStyle name="Percent 7" xfId="141"/>
    <cellStyle name="Percent 7 2" xfId="246"/>
    <cellStyle name="Percent 8" xfId="142"/>
    <cellStyle name="Percent 8 2" xfId="247"/>
    <cellStyle name="Percent 9" xfId="143"/>
    <cellStyle name="Pourcentage 2" xfId="144"/>
    <cellStyle name="Satisfaisant" xfId="145"/>
    <cellStyle name="Sortie" xfId="146"/>
    <cellStyle name="Texte explicatif" xfId="147"/>
    <cellStyle name="Title 2" xfId="148"/>
    <cellStyle name="Title 3" xfId="149"/>
    <cellStyle name="Titre" xfId="150"/>
    <cellStyle name="Titre 1" xfId="151"/>
    <cellStyle name="Titre 2" xfId="152"/>
    <cellStyle name="Titre 3" xfId="153"/>
    <cellStyle name="Titre 4" xfId="154"/>
    <cellStyle name="Titre_Gaz Metro TFP Tables Second Draft" xfId="155"/>
    <cellStyle name="Total 2" xfId="156"/>
    <cellStyle name="Total 2 2" xfId="248"/>
    <cellStyle name="Total 3" xfId="157"/>
    <cellStyle name="Total 3 2" xfId="249"/>
    <cellStyle name="Vérification" xfId="158"/>
    <cellStyle name="Warning Text 2" xfId="159"/>
    <cellStyle name="Warning Text 2 2" xfId="250"/>
    <cellStyle name="Warning Text 3" xfId="160"/>
    <cellStyle name="Warning Text 3 2" xfId="2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e\SkyDrive\PEGR\E\oeb\TFP%20and%20BM%20database%20calcul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dustry TFP Calculations"/>
      <sheetName val="2. BM Database"/>
      <sheetName val="3. TFP Database"/>
      <sheetName val="4. OM&amp;A Calculation"/>
      <sheetName val="5. Capital Calculations for TFP"/>
      <sheetName val="6. Capital Calculations for BM"/>
      <sheetName val="7. OM&amp;A Price"/>
      <sheetName val="8. smart meter OM&amp;A adjustment"/>
      <sheetName val="9. Z variables"/>
      <sheetName val="10. Q Capital Data"/>
      <sheetName val="11. Q OM&amp;A"/>
      <sheetName val="12. Q Output"/>
      <sheetName val="13. Q Business Conditions"/>
      <sheetName val="14. AWE cansim"/>
      <sheetName val="15. gdpipi fdd can"/>
      <sheetName val="16. GDPIPI Ontario"/>
      <sheetName val="17. Historical Asset Price"/>
      <sheetName val="18. data request responses"/>
      <sheetName val="19. 2012DR"/>
      <sheetName val="20. Late DR companies"/>
      <sheetName val="21. Aggregate HV charges"/>
      <sheetName val="22. HV-Related O&amp;M Exp"/>
      <sheetName val="23. LV Charges Included in BM"/>
      <sheetName val="24. 2012 data"/>
      <sheetName val="25. 2012 data raw "/>
      <sheetName val="26. data0211"/>
      <sheetName val="27. 2011 data "/>
      <sheetName val="28. 2010 data"/>
      <sheetName val="29. 2009 data"/>
      <sheetName val="30. 2008 data"/>
      <sheetName val="31. 2007 data"/>
      <sheetName val="32. 2006 data"/>
      <sheetName val="33. 2005 data"/>
      <sheetName val="34. 2004 data"/>
      <sheetName val="35. 2003 data"/>
      <sheetName val="36. 2002 data"/>
      <sheetName val="37. Gross Plant (2012)"/>
      <sheetName val="38. Gross Plant"/>
      <sheetName val="39. 1860 2012"/>
      <sheetName val="40. 1860 meter data"/>
      <sheetName val="41. Output Indexes"/>
      <sheetName val="42. peer group data"/>
      <sheetName val="43. Company Selection"/>
      <sheetName val="44. Verification - Gross Plant"/>
      <sheetName val="45. Verification -  OM&amp;A"/>
    </sheetNames>
    <sheetDataSet>
      <sheetData sheetId="0">
        <row r="46">
          <cell r="M46">
            <v>0</v>
          </cell>
        </row>
        <row r="47">
          <cell r="M47">
            <v>0</v>
          </cell>
        </row>
        <row r="48">
          <cell r="M48">
            <v>1</v>
          </cell>
        </row>
      </sheetData>
      <sheetData sheetId="1">
        <row r="2">
          <cell r="B2" t="str">
            <v>ALGOMA POWER INC.</v>
          </cell>
          <cell r="C2">
            <v>2002</v>
          </cell>
        </row>
        <row r="3">
          <cell r="B3" t="str">
            <v>ALGOMA POWER INC.</v>
          </cell>
          <cell r="C3">
            <v>2003</v>
          </cell>
        </row>
        <row r="4">
          <cell r="B4" t="str">
            <v>ALGOMA POWER INC.</v>
          </cell>
          <cell r="C4">
            <v>2004</v>
          </cell>
        </row>
        <row r="5">
          <cell r="B5" t="str">
            <v>ALGOMA POWER INC.</v>
          </cell>
          <cell r="C5">
            <v>2005</v>
          </cell>
        </row>
        <row r="6">
          <cell r="B6" t="str">
            <v>ALGOMA POWER INC.</v>
          </cell>
          <cell r="C6">
            <v>2006</v>
          </cell>
        </row>
        <row r="7">
          <cell r="B7" t="str">
            <v>ALGOMA POWER INC.</v>
          </cell>
          <cell r="C7">
            <v>2007</v>
          </cell>
        </row>
        <row r="8">
          <cell r="B8" t="str">
            <v>ALGOMA POWER INC.</v>
          </cell>
          <cell r="C8">
            <v>2008</v>
          </cell>
        </row>
        <row r="9">
          <cell r="B9" t="str">
            <v>ALGOMA POWER INC.</v>
          </cell>
          <cell r="C9">
            <v>2009</v>
          </cell>
        </row>
        <row r="10">
          <cell r="B10" t="str">
            <v>ALGOMA POWER INC.</v>
          </cell>
          <cell r="C10">
            <v>2010</v>
          </cell>
        </row>
        <row r="11">
          <cell r="B11" t="str">
            <v>ALGOMA POWER INC.</v>
          </cell>
          <cell r="C11">
            <v>2011</v>
          </cell>
        </row>
        <row r="12">
          <cell r="B12" t="str">
            <v>ALGOMA POWER INC.</v>
          </cell>
          <cell r="C12">
            <v>2012</v>
          </cell>
        </row>
        <row r="13">
          <cell r="B13" t="str">
            <v>ATIKOKAN HYDRO INC.</v>
          </cell>
          <cell r="C13">
            <v>2002</v>
          </cell>
        </row>
        <row r="14">
          <cell r="B14" t="str">
            <v>ATIKOKAN HYDRO INC.</v>
          </cell>
          <cell r="C14">
            <v>2003</v>
          </cell>
        </row>
        <row r="15">
          <cell r="B15" t="str">
            <v>ATIKOKAN HYDRO INC.</v>
          </cell>
          <cell r="C15">
            <v>2004</v>
          </cell>
        </row>
        <row r="16">
          <cell r="B16" t="str">
            <v>ATIKOKAN HYDRO INC.</v>
          </cell>
          <cell r="C16">
            <v>2005</v>
          </cell>
        </row>
        <row r="17">
          <cell r="B17" t="str">
            <v>ATIKOKAN HYDRO INC.</v>
          </cell>
          <cell r="C17">
            <v>2006</v>
          </cell>
        </row>
        <row r="18">
          <cell r="B18" t="str">
            <v>ATIKOKAN HYDRO INC.</v>
          </cell>
          <cell r="C18">
            <v>2007</v>
          </cell>
        </row>
        <row r="19">
          <cell r="B19" t="str">
            <v>ATIKOKAN HYDRO INC.</v>
          </cell>
          <cell r="C19">
            <v>2008</v>
          </cell>
        </row>
        <row r="20">
          <cell r="B20" t="str">
            <v>ATIKOKAN HYDRO INC.</v>
          </cell>
          <cell r="C20">
            <v>2009</v>
          </cell>
        </row>
        <row r="21">
          <cell r="B21" t="str">
            <v>ATIKOKAN HYDRO INC.</v>
          </cell>
          <cell r="C21">
            <v>2010</v>
          </cell>
        </row>
        <row r="22">
          <cell r="B22" t="str">
            <v>ATIKOKAN HYDRO INC.</v>
          </cell>
          <cell r="C22">
            <v>2011</v>
          </cell>
        </row>
        <row r="23">
          <cell r="B23" t="str">
            <v>ATIKOKAN HYDRO INC.</v>
          </cell>
          <cell r="C23">
            <v>2012</v>
          </cell>
        </row>
        <row r="24">
          <cell r="B24" t="str">
            <v>BLUEWATER POWER DISTRIBUTION CORPORATION</v>
          </cell>
          <cell r="C24">
            <v>2002</v>
          </cell>
        </row>
        <row r="25">
          <cell r="B25" t="str">
            <v>BLUEWATER POWER DISTRIBUTION CORPORATION</v>
          </cell>
          <cell r="C25">
            <v>2003</v>
          </cell>
        </row>
        <row r="26">
          <cell r="B26" t="str">
            <v>BLUEWATER POWER DISTRIBUTION CORPORATION</v>
          </cell>
          <cell r="C26">
            <v>2004</v>
          </cell>
        </row>
        <row r="27">
          <cell r="B27" t="str">
            <v>BLUEWATER POWER DISTRIBUTION CORPORATION</v>
          </cell>
          <cell r="C27">
            <v>2005</v>
          </cell>
        </row>
        <row r="28">
          <cell r="B28" t="str">
            <v>BLUEWATER POWER DISTRIBUTION CORPORATION</v>
          </cell>
          <cell r="C28">
            <v>2006</v>
          </cell>
        </row>
        <row r="29">
          <cell r="B29" t="str">
            <v>BLUEWATER POWER DISTRIBUTION CORPORATION</v>
          </cell>
          <cell r="C29">
            <v>2007</v>
          </cell>
        </row>
        <row r="30">
          <cell r="B30" t="str">
            <v>BLUEWATER POWER DISTRIBUTION CORPORATION</v>
          </cell>
          <cell r="C30">
            <v>2008</v>
          </cell>
        </row>
        <row r="31">
          <cell r="B31" t="str">
            <v>BLUEWATER POWER DISTRIBUTION CORPORATION</v>
          </cell>
          <cell r="C31">
            <v>2009</v>
          </cell>
        </row>
        <row r="32">
          <cell r="B32" t="str">
            <v>BLUEWATER POWER DISTRIBUTION CORPORATION</v>
          </cell>
          <cell r="C32">
            <v>2010</v>
          </cell>
        </row>
        <row r="33">
          <cell r="B33" t="str">
            <v>BLUEWATER POWER DISTRIBUTION CORPORATION</v>
          </cell>
          <cell r="C33">
            <v>2011</v>
          </cell>
        </row>
        <row r="34">
          <cell r="B34" t="str">
            <v>BLUEWATER POWER DISTRIBUTION CORPORATION</v>
          </cell>
          <cell r="C34">
            <v>2012</v>
          </cell>
        </row>
        <row r="35">
          <cell r="B35" t="str">
            <v>BRANT COUNTY POWER INC.</v>
          </cell>
          <cell r="C35">
            <v>2002</v>
          </cell>
        </row>
        <row r="36">
          <cell r="B36" t="str">
            <v>BRANT COUNTY POWER INC.</v>
          </cell>
          <cell r="C36">
            <v>2003</v>
          </cell>
        </row>
        <row r="37">
          <cell r="B37" t="str">
            <v>BRANT COUNTY POWER INC.</v>
          </cell>
          <cell r="C37">
            <v>2004</v>
          </cell>
        </row>
        <row r="38">
          <cell r="B38" t="str">
            <v>BRANT COUNTY POWER INC.</v>
          </cell>
          <cell r="C38">
            <v>2005</v>
          </cell>
        </row>
        <row r="39">
          <cell r="B39" t="str">
            <v>BRANT COUNTY POWER INC.</v>
          </cell>
          <cell r="C39">
            <v>2006</v>
          </cell>
        </row>
        <row r="40">
          <cell r="B40" t="str">
            <v>BRANT COUNTY POWER INC.</v>
          </cell>
          <cell r="C40">
            <v>2007</v>
          </cell>
        </row>
        <row r="41">
          <cell r="B41" t="str">
            <v>BRANT COUNTY POWER INC.</v>
          </cell>
          <cell r="C41">
            <v>2008</v>
          </cell>
        </row>
        <row r="42">
          <cell r="B42" t="str">
            <v>BRANT COUNTY POWER INC.</v>
          </cell>
          <cell r="C42">
            <v>2009</v>
          </cell>
        </row>
        <row r="43">
          <cell r="B43" t="str">
            <v>BRANT COUNTY POWER INC.</v>
          </cell>
          <cell r="C43">
            <v>2010</v>
          </cell>
        </row>
        <row r="44">
          <cell r="B44" t="str">
            <v>BRANT COUNTY POWER INC.</v>
          </cell>
          <cell r="C44">
            <v>2011</v>
          </cell>
        </row>
        <row r="45">
          <cell r="B45" t="str">
            <v>BRANT COUNTY POWER INC.</v>
          </cell>
          <cell r="C45">
            <v>2012</v>
          </cell>
        </row>
        <row r="46">
          <cell r="B46" t="str">
            <v>BRANTFORD POWER INC.</v>
          </cell>
          <cell r="C46">
            <v>2002</v>
          </cell>
        </row>
        <row r="47">
          <cell r="B47" t="str">
            <v>BRANTFORD POWER INC.</v>
          </cell>
          <cell r="C47">
            <v>2003</v>
          </cell>
        </row>
        <row r="48">
          <cell r="B48" t="str">
            <v>BRANTFORD POWER INC.</v>
          </cell>
          <cell r="C48">
            <v>2004</v>
          </cell>
        </row>
        <row r="49">
          <cell r="B49" t="str">
            <v>BRANTFORD POWER INC.</v>
          </cell>
          <cell r="C49">
            <v>2005</v>
          </cell>
        </row>
        <row r="50">
          <cell r="B50" t="str">
            <v>BRANTFORD POWER INC.</v>
          </cell>
          <cell r="C50">
            <v>2006</v>
          </cell>
        </row>
        <row r="51">
          <cell r="B51" t="str">
            <v>BRANTFORD POWER INC.</v>
          </cell>
          <cell r="C51">
            <v>2007</v>
          </cell>
        </row>
        <row r="52">
          <cell r="B52" t="str">
            <v>BRANTFORD POWER INC.</v>
          </cell>
          <cell r="C52">
            <v>2008</v>
          </cell>
        </row>
        <row r="53">
          <cell r="B53" t="str">
            <v>BRANTFORD POWER INC.</v>
          </cell>
          <cell r="C53">
            <v>2009</v>
          </cell>
        </row>
        <row r="54">
          <cell r="B54" t="str">
            <v>BRANTFORD POWER INC.</v>
          </cell>
          <cell r="C54">
            <v>2010</v>
          </cell>
        </row>
        <row r="55">
          <cell r="B55" t="str">
            <v>BRANTFORD POWER INC.</v>
          </cell>
          <cell r="C55">
            <v>2011</v>
          </cell>
        </row>
        <row r="56">
          <cell r="B56" t="str">
            <v>BRANTFORD POWER INC.</v>
          </cell>
          <cell r="C56">
            <v>2012</v>
          </cell>
        </row>
        <row r="57">
          <cell r="B57" t="str">
            <v>BURLINGTON HYDRO INC.</v>
          </cell>
          <cell r="C57">
            <v>2002</v>
          </cell>
        </row>
        <row r="58">
          <cell r="B58" t="str">
            <v>BURLINGTON HYDRO INC.</v>
          </cell>
          <cell r="C58">
            <v>2003</v>
          </cell>
        </row>
        <row r="59">
          <cell r="B59" t="str">
            <v>BURLINGTON HYDRO INC.</v>
          </cell>
          <cell r="C59">
            <v>2004</v>
          </cell>
        </row>
        <row r="60">
          <cell r="B60" t="str">
            <v>BURLINGTON HYDRO INC.</v>
          </cell>
          <cell r="C60">
            <v>2005</v>
          </cell>
        </row>
        <row r="61">
          <cell r="B61" t="str">
            <v>BURLINGTON HYDRO INC.</v>
          </cell>
          <cell r="C61">
            <v>2006</v>
          </cell>
        </row>
        <row r="62">
          <cell r="B62" t="str">
            <v>BURLINGTON HYDRO INC.</v>
          </cell>
          <cell r="C62">
            <v>2007</v>
          </cell>
        </row>
        <row r="63">
          <cell r="B63" t="str">
            <v>BURLINGTON HYDRO INC.</v>
          </cell>
          <cell r="C63">
            <v>2008</v>
          </cell>
        </row>
        <row r="64">
          <cell r="B64" t="str">
            <v>BURLINGTON HYDRO INC.</v>
          </cell>
          <cell r="C64">
            <v>2009</v>
          </cell>
        </row>
        <row r="65">
          <cell r="B65" t="str">
            <v>BURLINGTON HYDRO INC.</v>
          </cell>
          <cell r="C65">
            <v>2010</v>
          </cell>
        </row>
        <row r="66">
          <cell r="B66" t="str">
            <v>BURLINGTON HYDRO INC.</v>
          </cell>
          <cell r="C66">
            <v>2011</v>
          </cell>
        </row>
        <row r="67">
          <cell r="B67" t="str">
            <v>BURLINGTON HYDRO INC.</v>
          </cell>
          <cell r="C67">
            <v>2012</v>
          </cell>
        </row>
        <row r="68">
          <cell r="B68" t="str">
            <v>CAMBRIDGE AND NORTH DUMFRIES HYDRO INC.</v>
          </cell>
          <cell r="C68">
            <v>2002</v>
          </cell>
        </row>
        <row r="69">
          <cell r="B69" t="str">
            <v>CAMBRIDGE AND NORTH DUMFRIES HYDRO INC.</v>
          </cell>
          <cell r="C69">
            <v>2003</v>
          </cell>
        </row>
        <row r="70">
          <cell r="B70" t="str">
            <v>CAMBRIDGE AND NORTH DUMFRIES HYDRO INC.</v>
          </cell>
          <cell r="C70">
            <v>2004</v>
          </cell>
        </row>
        <row r="71">
          <cell r="B71" t="str">
            <v>CAMBRIDGE AND NORTH DUMFRIES HYDRO INC.</v>
          </cell>
          <cell r="C71">
            <v>2005</v>
          </cell>
        </row>
        <row r="72">
          <cell r="B72" t="str">
            <v>CAMBRIDGE AND NORTH DUMFRIES HYDRO INC.</v>
          </cell>
          <cell r="C72">
            <v>2006</v>
          </cell>
        </row>
        <row r="73">
          <cell r="B73" t="str">
            <v>CAMBRIDGE AND NORTH DUMFRIES HYDRO INC.</v>
          </cell>
          <cell r="C73">
            <v>2007</v>
          </cell>
        </row>
        <row r="74">
          <cell r="B74" t="str">
            <v>CAMBRIDGE AND NORTH DUMFRIES HYDRO INC.</v>
          </cell>
          <cell r="C74">
            <v>2008</v>
          </cell>
        </row>
        <row r="75">
          <cell r="B75" t="str">
            <v>CAMBRIDGE AND NORTH DUMFRIES HYDRO INC.</v>
          </cell>
          <cell r="C75">
            <v>2009</v>
          </cell>
        </row>
        <row r="76">
          <cell r="B76" t="str">
            <v>CAMBRIDGE AND NORTH DUMFRIES HYDRO INC.</v>
          </cell>
          <cell r="C76">
            <v>2010</v>
          </cell>
        </row>
        <row r="77">
          <cell r="B77" t="str">
            <v>CAMBRIDGE AND NORTH DUMFRIES HYDRO INC.</v>
          </cell>
          <cell r="C77">
            <v>2011</v>
          </cell>
        </row>
        <row r="78">
          <cell r="B78" t="str">
            <v>CAMBRIDGE AND NORTH DUMFRIES HYDRO INC.</v>
          </cell>
          <cell r="C78">
            <v>2012</v>
          </cell>
        </row>
        <row r="79">
          <cell r="B79" t="str">
            <v>CANADIAN NIAGARA POWER INC.</v>
          </cell>
          <cell r="C79">
            <v>2002</v>
          </cell>
        </row>
        <row r="80">
          <cell r="B80" t="str">
            <v>CANADIAN NIAGARA POWER INC.</v>
          </cell>
          <cell r="C80">
            <v>2003</v>
          </cell>
        </row>
        <row r="81">
          <cell r="B81" t="str">
            <v>CANADIAN NIAGARA POWER INC.</v>
          </cell>
          <cell r="C81">
            <v>2004</v>
          </cell>
        </row>
        <row r="82">
          <cell r="B82" t="str">
            <v>CANADIAN NIAGARA POWER INC.</v>
          </cell>
          <cell r="C82">
            <v>2005</v>
          </cell>
        </row>
        <row r="83">
          <cell r="B83" t="str">
            <v>CANADIAN NIAGARA POWER INC.</v>
          </cell>
          <cell r="C83">
            <v>2006</v>
          </cell>
        </row>
        <row r="84">
          <cell r="B84" t="str">
            <v>CANADIAN NIAGARA POWER INC.</v>
          </cell>
          <cell r="C84">
            <v>2007</v>
          </cell>
        </row>
        <row r="85">
          <cell r="B85" t="str">
            <v>CANADIAN NIAGARA POWER INC.</v>
          </cell>
          <cell r="C85">
            <v>2008</v>
          </cell>
        </row>
        <row r="86">
          <cell r="B86" t="str">
            <v>CANADIAN NIAGARA POWER INC.</v>
          </cell>
          <cell r="C86">
            <v>2009</v>
          </cell>
        </row>
        <row r="87">
          <cell r="B87" t="str">
            <v>CANADIAN NIAGARA POWER INC.</v>
          </cell>
          <cell r="C87">
            <v>2010</v>
          </cell>
        </row>
        <row r="88">
          <cell r="B88" t="str">
            <v>CANADIAN NIAGARA POWER INC.</v>
          </cell>
          <cell r="C88">
            <v>2011</v>
          </cell>
        </row>
        <row r="89">
          <cell r="B89" t="str">
            <v>CANADIAN NIAGARA POWER INC.</v>
          </cell>
          <cell r="C89">
            <v>2012</v>
          </cell>
        </row>
        <row r="90">
          <cell r="B90" t="str">
            <v>CENTRE WELLINGTON HYDRO LTD.</v>
          </cell>
          <cell r="C90">
            <v>2002</v>
          </cell>
        </row>
        <row r="91">
          <cell r="B91" t="str">
            <v>CENTRE WELLINGTON HYDRO LTD.</v>
          </cell>
          <cell r="C91">
            <v>2003</v>
          </cell>
        </row>
        <row r="92">
          <cell r="B92" t="str">
            <v>CENTRE WELLINGTON HYDRO LTD.</v>
          </cell>
          <cell r="C92">
            <v>2004</v>
          </cell>
        </row>
        <row r="93">
          <cell r="B93" t="str">
            <v>CENTRE WELLINGTON HYDRO LTD.</v>
          </cell>
          <cell r="C93">
            <v>2005</v>
          </cell>
        </row>
        <row r="94">
          <cell r="B94" t="str">
            <v>CENTRE WELLINGTON HYDRO LTD.</v>
          </cell>
          <cell r="C94">
            <v>2006</v>
          </cell>
        </row>
        <row r="95">
          <cell r="B95" t="str">
            <v>CENTRE WELLINGTON HYDRO LTD.</v>
          </cell>
          <cell r="C95">
            <v>2007</v>
          </cell>
        </row>
        <row r="96">
          <cell r="B96" t="str">
            <v>CENTRE WELLINGTON HYDRO LTD.</v>
          </cell>
          <cell r="C96">
            <v>2008</v>
          </cell>
        </row>
        <row r="97">
          <cell r="B97" t="str">
            <v>CENTRE WELLINGTON HYDRO LTD.</v>
          </cell>
          <cell r="C97">
            <v>2009</v>
          </cell>
        </row>
        <row r="98">
          <cell r="B98" t="str">
            <v>CENTRE WELLINGTON HYDRO LTD.</v>
          </cell>
          <cell r="C98">
            <v>2010</v>
          </cell>
        </row>
        <row r="99">
          <cell r="B99" t="str">
            <v>CENTRE WELLINGTON HYDRO LTD.</v>
          </cell>
          <cell r="C99">
            <v>2011</v>
          </cell>
        </row>
        <row r="100">
          <cell r="B100" t="str">
            <v>CENTRE WELLINGTON HYDRO LTD.</v>
          </cell>
          <cell r="C100">
            <v>2012</v>
          </cell>
        </row>
        <row r="101">
          <cell r="B101" t="str">
            <v>CHAPLEAU PUBLIC UTILITIES CORPORATION</v>
          </cell>
          <cell r="C101">
            <v>2002</v>
          </cell>
        </row>
        <row r="102">
          <cell r="B102" t="str">
            <v>CHAPLEAU PUBLIC UTILITIES CORPORATION</v>
          </cell>
          <cell r="C102">
            <v>2003</v>
          </cell>
        </row>
        <row r="103">
          <cell r="B103" t="str">
            <v>CHAPLEAU PUBLIC UTILITIES CORPORATION</v>
          </cell>
          <cell r="C103">
            <v>2004</v>
          </cell>
        </row>
        <row r="104">
          <cell r="B104" t="str">
            <v>CHAPLEAU PUBLIC UTILITIES CORPORATION</v>
          </cell>
          <cell r="C104">
            <v>2005</v>
          </cell>
        </row>
        <row r="105">
          <cell r="B105" t="str">
            <v>CHAPLEAU PUBLIC UTILITIES CORPORATION</v>
          </cell>
          <cell r="C105">
            <v>2006</v>
          </cell>
        </row>
        <row r="106">
          <cell r="B106" t="str">
            <v>CHAPLEAU PUBLIC UTILITIES CORPORATION</v>
          </cell>
          <cell r="C106">
            <v>2007</v>
          </cell>
        </row>
        <row r="107">
          <cell r="B107" t="str">
            <v>CHAPLEAU PUBLIC UTILITIES CORPORATION</v>
          </cell>
          <cell r="C107">
            <v>2008</v>
          </cell>
        </row>
        <row r="108">
          <cell r="B108" t="str">
            <v>CHAPLEAU PUBLIC UTILITIES CORPORATION</v>
          </cell>
          <cell r="C108">
            <v>2009</v>
          </cell>
        </row>
        <row r="109">
          <cell r="B109" t="str">
            <v>CHAPLEAU PUBLIC UTILITIES CORPORATION</v>
          </cell>
          <cell r="C109">
            <v>2010</v>
          </cell>
        </row>
        <row r="110">
          <cell r="B110" t="str">
            <v>CHAPLEAU PUBLIC UTILITIES CORPORATION</v>
          </cell>
          <cell r="C110">
            <v>2011</v>
          </cell>
        </row>
        <row r="111">
          <cell r="B111" t="str">
            <v>CHAPLEAU PUBLIC UTILITIES CORPORATION</v>
          </cell>
          <cell r="C111">
            <v>2012</v>
          </cell>
        </row>
        <row r="112">
          <cell r="B112" t="str">
            <v>COLLUS POWER CORPORATION</v>
          </cell>
          <cell r="C112">
            <v>2002</v>
          </cell>
        </row>
        <row r="113">
          <cell r="B113" t="str">
            <v>COLLUS POWER CORPORATION</v>
          </cell>
          <cell r="C113">
            <v>2003</v>
          </cell>
        </row>
        <row r="114">
          <cell r="B114" t="str">
            <v>COLLUS POWER CORPORATION</v>
          </cell>
          <cell r="C114">
            <v>2004</v>
          </cell>
        </row>
        <row r="115">
          <cell r="B115" t="str">
            <v>COLLUS POWER CORPORATION</v>
          </cell>
          <cell r="C115">
            <v>2005</v>
          </cell>
        </row>
        <row r="116">
          <cell r="B116" t="str">
            <v>COLLUS POWER CORPORATION</v>
          </cell>
          <cell r="C116">
            <v>2006</v>
          </cell>
        </row>
        <row r="117">
          <cell r="B117" t="str">
            <v>COLLUS POWER CORPORATION</v>
          </cell>
          <cell r="C117">
            <v>2007</v>
          </cell>
        </row>
        <row r="118">
          <cell r="B118" t="str">
            <v>COLLUS POWER CORPORATION</v>
          </cell>
          <cell r="C118">
            <v>2008</v>
          </cell>
        </row>
        <row r="119">
          <cell r="B119" t="str">
            <v>COLLUS POWER CORPORATION</v>
          </cell>
          <cell r="C119">
            <v>2009</v>
          </cell>
        </row>
        <row r="120">
          <cell r="B120" t="str">
            <v>COLLUS POWER CORPORATION</v>
          </cell>
          <cell r="C120">
            <v>2010</v>
          </cell>
        </row>
        <row r="121">
          <cell r="B121" t="str">
            <v>COLLUS POWER CORPORATION</v>
          </cell>
          <cell r="C121">
            <v>2011</v>
          </cell>
        </row>
        <row r="122">
          <cell r="B122" t="str">
            <v>COLLUS POWER CORPORATION</v>
          </cell>
          <cell r="C122">
            <v>2012</v>
          </cell>
        </row>
        <row r="123">
          <cell r="B123" t="str">
            <v>COOPERATIVE HYDRO EMBRUN INC.</v>
          </cell>
          <cell r="C123">
            <v>2002</v>
          </cell>
        </row>
        <row r="124">
          <cell r="B124" t="str">
            <v>COOPERATIVE HYDRO EMBRUN INC.</v>
          </cell>
          <cell r="C124">
            <v>2003</v>
          </cell>
        </row>
        <row r="125">
          <cell r="B125" t="str">
            <v>COOPERATIVE HYDRO EMBRUN INC.</v>
          </cell>
          <cell r="C125">
            <v>2004</v>
          </cell>
        </row>
        <row r="126">
          <cell r="B126" t="str">
            <v>COOPERATIVE HYDRO EMBRUN INC.</v>
          </cell>
          <cell r="C126">
            <v>2005</v>
          </cell>
        </row>
        <row r="127">
          <cell r="B127" t="str">
            <v>COOPERATIVE HYDRO EMBRUN INC.</v>
          </cell>
          <cell r="C127">
            <v>2006</v>
          </cell>
        </row>
        <row r="128">
          <cell r="B128" t="str">
            <v>COOPERATIVE HYDRO EMBRUN INC.</v>
          </cell>
          <cell r="C128">
            <v>2007</v>
          </cell>
        </row>
        <row r="129">
          <cell r="B129" t="str">
            <v>COOPERATIVE HYDRO EMBRUN INC.</v>
          </cell>
          <cell r="C129">
            <v>2008</v>
          </cell>
        </row>
        <row r="130">
          <cell r="B130" t="str">
            <v>COOPERATIVE HYDRO EMBRUN INC.</v>
          </cell>
          <cell r="C130">
            <v>2009</v>
          </cell>
        </row>
        <row r="131">
          <cell r="B131" t="str">
            <v>COOPERATIVE HYDRO EMBRUN INC.</v>
          </cell>
          <cell r="C131">
            <v>2010</v>
          </cell>
        </row>
        <row r="132">
          <cell r="B132" t="str">
            <v>COOPERATIVE HYDRO EMBRUN INC.</v>
          </cell>
          <cell r="C132">
            <v>2011</v>
          </cell>
        </row>
        <row r="133">
          <cell r="B133" t="str">
            <v>COOPERATIVE HYDRO EMBRUN INC.</v>
          </cell>
          <cell r="C133">
            <v>2012</v>
          </cell>
        </row>
        <row r="134">
          <cell r="B134" t="str">
            <v>E.L.K. ENERGY INC.</v>
          </cell>
          <cell r="C134">
            <v>2002</v>
          </cell>
        </row>
        <row r="135">
          <cell r="B135" t="str">
            <v>E.L.K. ENERGY INC.</v>
          </cell>
          <cell r="C135">
            <v>2003</v>
          </cell>
        </row>
        <row r="136">
          <cell r="B136" t="str">
            <v>E.L.K. ENERGY INC.</v>
          </cell>
          <cell r="C136">
            <v>2004</v>
          </cell>
        </row>
        <row r="137">
          <cell r="B137" t="str">
            <v>E.L.K. ENERGY INC.</v>
          </cell>
          <cell r="C137">
            <v>2005</v>
          </cell>
        </row>
        <row r="138">
          <cell r="B138" t="str">
            <v>E.L.K. ENERGY INC.</v>
          </cell>
          <cell r="C138">
            <v>2006</v>
          </cell>
        </row>
        <row r="139">
          <cell r="B139" t="str">
            <v>E.L.K. ENERGY INC.</v>
          </cell>
          <cell r="C139">
            <v>2007</v>
          </cell>
        </row>
        <row r="140">
          <cell r="B140" t="str">
            <v>E.L.K. ENERGY INC.</v>
          </cell>
          <cell r="C140">
            <v>2008</v>
          </cell>
        </row>
        <row r="141">
          <cell r="B141" t="str">
            <v>E.L.K. ENERGY INC.</v>
          </cell>
          <cell r="C141">
            <v>2009</v>
          </cell>
        </row>
        <row r="142">
          <cell r="B142" t="str">
            <v>E.L.K. ENERGY INC.</v>
          </cell>
          <cell r="C142">
            <v>2010</v>
          </cell>
        </row>
        <row r="143">
          <cell r="B143" t="str">
            <v>E.L.K. ENERGY INC.</v>
          </cell>
          <cell r="C143">
            <v>2011</v>
          </cell>
        </row>
        <row r="144">
          <cell r="B144" t="str">
            <v>E.L.K. ENERGY INC.</v>
          </cell>
          <cell r="C144">
            <v>2012</v>
          </cell>
        </row>
        <row r="145">
          <cell r="B145" t="str">
            <v>ENERSOURCE HYDRO MISSISSAUGA INC.</v>
          </cell>
          <cell r="C145">
            <v>2002</v>
          </cell>
        </row>
        <row r="146">
          <cell r="B146" t="str">
            <v>ENERSOURCE HYDRO MISSISSAUGA INC.</v>
          </cell>
          <cell r="C146">
            <v>2003</v>
          </cell>
        </row>
        <row r="147">
          <cell r="B147" t="str">
            <v>ENERSOURCE HYDRO MISSISSAUGA INC.</v>
          </cell>
          <cell r="C147">
            <v>2004</v>
          </cell>
        </row>
        <row r="148">
          <cell r="B148" t="str">
            <v>ENERSOURCE HYDRO MISSISSAUGA INC.</v>
          </cell>
          <cell r="C148">
            <v>2005</v>
          </cell>
        </row>
        <row r="149">
          <cell r="B149" t="str">
            <v>ENERSOURCE HYDRO MISSISSAUGA INC.</v>
          </cell>
          <cell r="C149">
            <v>2006</v>
          </cell>
        </row>
        <row r="150">
          <cell r="B150" t="str">
            <v>ENERSOURCE HYDRO MISSISSAUGA INC.</v>
          </cell>
          <cell r="C150">
            <v>2007</v>
          </cell>
        </row>
        <row r="151">
          <cell r="B151" t="str">
            <v>ENERSOURCE HYDRO MISSISSAUGA INC.</v>
          </cell>
          <cell r="C151">
            <v>2008</v>
          </cell>
        </row>
        <row r="152">
          <cell r="B152" t="str">
            <v>ENERSOURCE HYDRO MISSISSAUGA INC.</v>
          </cell>
          <cell r="C152">
            <v>2009</v>
          </cell>
        </row>
        <row r="153">
          <cell r="B153" t="str">
            <v>ENERSOURCE HYDRO MISSISSAUGA INC.</v>
          </cell>
          <cell r="C153">
            <v>2010</v>
          </cell>
        </row>
        <row r="154">
          <cell r="B154" t="str">
            <v>ENERSOURCE HYDRO MISSISSAUGA INC.</v>
          </cell>
          <cell r="C154">
            <v>2011</v>
          </cell>
        </row>
        <row r="155">
          <cell r="B155" t="str">
            <v>ENERSOURCE HYDRO MISSISSAUGA INC.</v>
          </cell>
          <cell r="C155">
            <v>2012</v>
          </cell>
        </row>
        <row r="156">
          <cell r="B156" t="str">
            <v>Entegrus Powerlines</v>
          </cell>
          <cell r="C156">
            <v>2002</v>
          </cell>
        </row>
        <row r="157">
          <cell r="B157" t="str">
            <v>Entegrus Powerlines</v>
          </cell>
          <cell r="C157">
            <v>2003</v>
          </cell>
        </row>
        <row r="158">
          <cell r="B158" t="str">
            <v>Entegrus Powerlines</v>
          </cell>
          <cell r="C158">
            <v>2004</v>
          </cell>
        </row>
        <row r="159">
          <cell r="B159" t="str">
            <v>Entegrus Powerlines</v>
          </cell>
          <cell r="C159">
            <v>2005</v>
          </cell>
        </row>
        <row r="160">
          <cell r="B160" t="str">
            <v>Entegrus Powerlines</v>
          </cell>
          <cell r="C160">
            <v>2006</v>
          </cell>
        </row>
        <row r="161">
          <cell r="B161" t="str">
            <v>Entegrus Powerlines</v>
          </cell>
          <cell r="C161">
            <v>2007</v>
          </cell>
        </row>
        <row r="162">
          <cell r="B162" t="str">
            <v>Entegrus Powerlines</v>
          </cell>
          <cell r="C162">
            <v>2008</v>
          </cell>
        </row>
        <row r="163">
          <cell r="B163" t="str">
            <v>Entegrus Powerlines</v>
          </cell>
          <cell r="C163">
            <v>2009</v>
          </cell>
        </row>
        <row r="164">
          <cell r="B164" t="str">
            <v>Entegrus Powerlines</v>
          </cell>
          <cell r="C164">
            <v>2010</v>
          </cell>
        </row>
        <row r="165">
          <cell r="B165" t="str">
            <v>Entegrus Powerlines</v>
          </cell>
          <cell r="C165">
            <v>2011</v>
          </cell>
        </row>
        <row r="166">
          <cell r="B166" t="str">
            <v>Entegrus Powerlines</v>
          </cell>
          <cell r="C166">
            <v>2012</v>
          </cell>
        </row>
        <row r="167">
          <cell r="B167" t="str">
            <v>ENWIN UTILITIES LTD.</v>
          </cell>
          <cell r="C167">
            <v>2002</v>
          </cell>
        </row>
        <row r="168">
          <cell r="B168" t="str">
            <v>ENWIN UTILITIES LTD.</v>
          </cell>
          <cell r="C168">
            <v>2003</v>
          </cell>
        </row>
        <row r="169">
          <cell r="B169" t="str">
            <v>ENWIN UTILITIES LTD.</v>
          </cell>
          <cell r="C169">
            <v>2004</v>
          </cell>
        </row>
        <row r="170">
          <cell r="B170" t="str">
            <v>ENWIN UTILITIES LTD.</v>
          </cell>
          <cell r="C170">
            <v>2005</v>
          </cell>
        </row>
        <row r="171">
          <cell r="B171" t="str">
            <v>ENWIN UTILITIES LTD.</v>
          </cell>
          <cell r="C171">
            <v>2006</v>
          </cell>
        </row>
        <row r="172">
          <cell r="B172" t="str">
            <v>ENWIN UTILITIES LTD.</v>
          </cell>
          <cell r="C172">
            <v>2007</v>
          </cell>
        </row>
        <row r="173">
          <cell r="B173" t="str">
            <v>ENWIN UTILITIES LTD.</v>
          </cell>
          <cell r="C173">
            <v>2008</v>
          </cell>
        </row>
        <row r="174">
          <cell r="B174" t="str">
            <v>ENWIN UTILITIES LTD.</v>
          </cell>
          <cell r="C174">
            <v>2009</v>
          </cell>
        </row>
        <row r="175">
          <cell r="B175" t="str">
            <v>ENWIN UTILITIES LTD.</v>
          </cell>
          <cell r="C175">
            <v>2010</v>
          </cell>
        </row>
        <row r="176">
          <cell r="B176" t="str">
            <v>ENWIN UTILITIES LTD.</v>
          </cell>
          <cell r="C176">
            <v>2011</v>
          </cell>
        </row>
        <row r="177">
          <cell r="B177" t="str">
            <v>ENWIN UTILITIES LTD.</v>
          </cell>
          <cell r="C177">
            <v>2012</v>
          </cell>
        </row>
        <row r="178">
          <cell r="B178" t="str">
            <v>ERIE THAMES POWERLINES CORPORATION</v>
          </cell>
          <cell r="C178">
            <v>2002</v>
          </cell>
        </row>
        <row r="179">
          <cell r="B179" t="str">
            <v>ERIE THAMES POWERLINES CORPORATION</v>
          </cell>
          <cell r="C179">
            <v>2003</v>
          </cell>
        </row>
        <row r="180">
          <cell r="B180" t="str">
            <v>ERIE THAMES POWERLINES CORPORATION</v>
          </cell>
          <cell r="C180">
            <v>2004</v>
          </cell>
        </row>
        <row r="181">
          <cell r="B181" t="str">
            <v>ERIE THAMES POWERLINES CORPORATION</v>
          </cell>
          <cell r="C181">
            <v>2005</v>
          </cell>
        </row>
        <row r="182">
          <cell r="B182" t="str">
            <v>ERIE THAMES POWERLINES CORPORATION</v>
          </cell>
          <cell r="C182">
            <v>2006</v>
          </cell>
        </row>
        <row r="183">
          <cell r="B183" t="str">
            <v>ERIE THAMES POWERLINES CORPORATION</v>
          </cell>
          <cell r="C183">
            <v>2007</v>
          </cell>
        </row>
        <row r="184">
          <cell r="B184" t="str">
            <v>ERIE THAMES POWERLINES CORPORATION</v>
          </cell>
          <cell r="C184">
            <v>2008</v>
          </cell>
        </row>
        <row r="185">
          <cell r="B185" t="str">
            <v>ERIE THAMES POWERLINES CORPORATION</v>
          </cell>
          <cell r="C185">
            <v>2009</v>
          </cell>
        </row>
        <row r="186">
          <cell r="B186" t="str">
            <v>ERIE THAMES POWERLINES CORPORATION</v>
          </cell>
          <cell r="C186">
            <v>2010</v>
          </cell>
        </row>
        <row r="187">
          <cell r="B187" t="str">
            <v>ERIE THAMES POWERLINES CORPORATION</v>
          </cell>
          <cell r="C187">
            <v>2011</v>
          </cell>
        </row>
        <row r="188">
          <cell r="B188" t="str">
            <v>ERIE THAMES POWERLINES CORPORATION</v>
          </cell>
          <cell r="C188">
            <v>2012</v>
          </cell>
        </row>
        <row r="189">
          <cell r="B189" t="str">
            <v>ESPANOLA REGIONAL HYDRO DISTRIBUTION CORPORATION</v>
          </cell>
          <cell r="C189">
            <v>2002</v>
          </cell>
        </row>
        <row r="190">
          <cell r="B190" t="str">
            <v>ESPANOLA REGIONAL HYDRO DISTRIBUTION CORPORATION</v>
          </cell>
          <cell r="C190">
            <v>2003</v>
          </cell>
        </row>
        <row r="191">
          <cell r="B191" t="str">
            <v>ESPANOLA REGIONAL HYDRO DISTRIBUTION CORPORATION</v>
          </cell>
          <cell r="C191">
            <v>2004</v>
          </cell>
        </row>
        <row r="192">
          <cell r="B192" t="str">
            <v>ESPANOLA REGIONAL HYDRO DISTRIBUTION CORPORATION</v>
          </cell>
          <cell r="C192">
            <v>2005</v>
          </cell>
        </row>
        <row r="193">
          <cell r="B193" t="str">
            <v>ESPANOLA REGIONAL HYDRO DISTRIBUTION CORPORATION</v>
          </cell>
          <cell r="C193">
            <v>2006</v>
          </cell>
        </row>
        <row r="194">
          <cell r="B194" t="str">
            <v>ESPANOLA REGIONAL HYDRO DISTRIBUTION CORPORATION</v>
          </cell>
          <cell r="C194">
            <v>2007</v>
          </cell>
        </row>
        <row r="195">
          <cell r="B195" t="str">
            <v>ESPANOLA REGIONAL HYDRO DISTRIBUTION CORPORATION</v>
          </cell>
          <cell r="C195">
            <v>2008</v>
          </cell>
        </row>
        <row r="196">
          <cell r="B196" t="str">
            <v>ESPANOLA REGIONAL HYDRO DISTRIBUTION CORPORATION</v>
          </cell>
          <cell r="C196">
            <v>2009</v>
          </cell>
        </row>
        <row r="197">
          <cell r="B197" t="str">
            <v>ESPANOLA REGIONAL HYDRO DISTRIBUTION CORPORATION</v>
          </cell>
          <cell r="C197">
            <v>2010</v>
          </cell>
        </row>
        <row r="198">
          <cell r="B198" t="str">
            <v>ESPANOLA REGIONAL HYDRO DISTRIBUTION CORPORATION</v>
          </cell>
          <cell r="C198">
            <v>2011</v>
          </cell>
        </row>
        <row r="199">
          <cell r="B199" t="str">
            <v>ESPANOLA REGIONAL HYDRO DISTRIBUTION CORPORATION</v>
          </cell>
          <cell r="C199">
            <v>2012</v>
          </cell>
        </row>
        <row r="200">
          <cell r="B200" t="str">
            <v>ESSEX POWERLINES CORPORATION</v>
          </cell>
          <cell r="C200">
            <v>2002</v>
          </cell>
        </row>
        <row r="201">
          <cell r="B201" t="str">
            <v>ESSEX POWERLINES CORPORATION</v>
          </cell>
          <cell r="C201">
            <v>2003</v>
          </cell>
        </row>
        <row r="202">
          <cell r="B202" t="str">
            <v>ESSEX POWERLINES CORPORATION</v>
          </cell>
          <cell r="C202">
            <v>2004</v>
          </cell>
        </row>
        <row r="203">
          <cell r="B203" t="str">
            <v>ESSEX POWERLINES CORPORATION</v>
          </cell>
          <cell r="C203">
            <v>2005</v>
          </cell>
        </row>
        <row r="204">
          <cell r="B204" t="str">
            <v>ESSEX POWERLINES CORPORATION</v>
          </cell>
          <cell r="C204">
            <v>2006</v>
          </cell>
        </row>
        <row r="205">
          <cell r="B205" t="str">
            <v>ESSEX POWERLINES CORPORATION</v>
          </cell>
          <cell r="C205">
            <v>2007</v>
          </cell>
        </row>
        <row r="206">
          <cell r="B206" t="str">
            <v>ESSEX POWERLINES CORPORATION</v>
          </cell>
          <cell r="C206">
            <v>2008</v>
          </cell>
        </row>
        <row r="207">
          <cell r="B207" t="str">
            <v>ESSEX POWERLINES CORPORATION</v>
          </cell>
          <cell r="C207">
            <v>2009</v>
          </cell>
        </row>
        <row r="208">
          <cell r="B208" t="str">
            <v>ESSEX POWERLINES CORPORATION</v>
          </cell>
          <cell r="C208">
            <v>2010</v>
          </cell>
        </row>
        <row r="209">
          <cell r="B209" t="str">
            <v>ESSEX POWERLINES CORPORATION</v>
          </cell>
          <cell r="C209">
            <v>2011</v>
          </cell>
        </row>
        <row r="210">
          <cell r="B210" t="str">
            <v>ESSEX POWERLINES CORPORATION</v>
          </cell>
          <cell r="C210">
            <v>2012</v>
          </cell>
        </row>
        <row r="211">
          <cell r="B211" t="str">
            <v>FESTIVAL HYDRO INC.</v>
          </cell>
          <cell r="C211">
            <v>2002</v>
          </cell>
        </row>
        <row r="212">
          <cell r="B212" t="str">
            <v>FESTIVAL HYDRO INC.</v>
          </cell>
          <cell r="C212">
            <v>2003</v>
          </cell>
        </row>
        <row r="213">
          <cell r="B213" t="str">
            <v>FESTIVAL HYDRO INC.</v>
          </cell>
          <cell r="C213">
            <v>2004</v>
          </cell>
        </row>
        <row r="214">
          <cell r="B214" t="str">
            <v>FESTIVAL HYDRO INC.</v>
          </cell>
          <cell r="C214">
            <v>2005</v>
          </cell>
        </row>
        <row r="215">
          <cell r="B215" t="str">
            <v>FESTIVAL HYDRO INC.</v>
          </cell>
          <cell r="C215">
            <v>2006</v>
          </cell>
        </row>
        <row r="216">
          <cell r="B216" t="str">
            <v>FESTIVAL HYDRO INC.</v>
          </cell>
          <cell r="C216">
            <v>2007</v>
          </cell>
        </row>
        <row r="217">
          <cell r="B217" t="str">
            <v>FESTIVAL HYDRO INC.</v>
          </cell>
          <cell r="C217">
            <v>2008</v>
          </cell>
        </row>
        <row r="218">
          <cell r="B218" t="str">
            <v>FESTIVAL HYDRO INC.</v>
          </cell>
          <cell r="C218">
            <v>2009</v>
          </cell>
        </row>
        <row r="219">
          <cell r="B219" t="str">
            <v>FESTIVAL HYDRO INC.</v>
          </cell>
          <cell r="C219">
            <v>2010</v>
          </cell>
        </row>
        <row r="220">
          <cell r="B220" t="str">
            <v>FESTIVAL HYDRO INC.</v>
          </cell>
          <cell r="C220">
            <v>2011</v>
          </cell>
        </row>
        <row r="221">
          <cell r="B221" t="str">
            <v>FESTIVAL HYDRO INC.</v>
          </cell>
          <cell r="C221">
            <v>2012</v>
          </cell>
        </row>
        <row r="222">
          <cell r="B222" t="str">
            <v>Five Nations</v>
          </cell>
          <cell r="C222">
            <v>2002</v>
          </cell>
        </row>
        <row r="223">
          <cell r="B223" t="str">
            <v>Five Nations</v>
          </cell>
          <cell r="C223">
            <v>2003</v>
          </cell>
        </row>
        <row r="224">
          <cell r="B224" t="str">
            <v>Five Nations</v>
          </cell>
          <cell r="C224">
            <v>2004</v>
          </cell>
        </row>
        <row r="225">
          <cell r="B225" t="str">
            <v>Five Nations</v>
          </cell>
          <cell r="C225">
            <v>2005</v>
          </cell>
        </row>
        <row r="226">
          <cell r="B226" t="str">
            <v>Five Nations</v>
          </cell>
          <cell r="C226">
            <v>2006</v>
          </cell>
        </row>
        <row r="227">
          <cell r="B227" t="str">
            <v>Five Nations</v>
          </cell>
          <cell r="C227">
            <v>2007</v>
          </cell>
        </row>
        <row r="228">
          <cell r="B228" t="str">
            <v>Five Nations</v>
          </cell>
          <cell r="C228">
            <v>2008</v>
          </cell>
        </row>
        <row r="229">
          <cell r="B229" t="str">
            <v>Five Nations</v>
          </cell>
          <cell r="C229">
            <v>2009</v>
          </cell>
        </row>
        <row r="230">
          <cell r="B230" t="str">
            <v>Five Nations</v>
          </cell>
          <cell r="C230">
            <v>2010</v>
          </cell>
        </row>
        <row r="231">
          <cell r="B231" t="str">
            <v>Five Nations</v>
          </cell>
          <cell r="C231">
            <v>2011</v>
          </cell>
        </row>
        <row r="232">
          <cell r="B232" t="str">
            <v>Five Nations</v>
          </cell>
          <cell r="C232">
            <v>2012</v>
          </cell>
        </row>
        <row r="233">
          <cell r="B233" t="str">
            <v>FORT FRANCES POWER CORPORATION</v>
          </cell>
          <cell r="C233">
            <v>2002</v>
          </cell>
        </row>
        <row r="234">
          <cell r="B234" t="str">
            <v>FORT FRANCES POWER CORPORATION</v>
          </cell>
          <cell r="C234">
            <v>2003</v>
          </cell>
        </row>
        <row r="235">
          <cell r="B235" t="str">
            <v>FORT FRANCES POWER CORPORATION</v>
          </cell>
          <cell r="C235">
            <v>2004</v>
          </cell>
        </row>
        <row r="236">
          <cell r="B236" t="str">
            <v>FORT FRANCES POWER CORPORATION</v>
          </cell>
          <cell r="C236">
            <v>2005</v>
          </cell>
        </row>
        <row r="237">
          <cell r="B237" t="str">
            <v>FORT FRANCES POWER CORPORATION</v>
          </cell>
          <cell r="C237">
            <v>2006</v>
          </cell>
        </row>
        <row r="238">
          <cell r="B238" t="str">
            <v>FORT FRANCES POWER CORPORATION</v>
          </cell>
          <cell r="C238">
            <v>2007</v>
          </cell>
        </row>
        <row r="239">
          <cell r="B239" t="str">
            <v>FORT FRANCES POWER CORPORATION</v>
          </cell>
          <cell r="C239">
            <v>2008</v>
          </cell>
        </row>
        <row r="240">
          <cell r="B240" t="str">
            <v>FORT FRANCES POWER CORPORATION</v>
          </cell>
          <cell r="C240">
            <v>2009</v>
          </cell>
        </row>
        <row r="241">
          <cell r="B241" t="str">
            <v>FORT FRANCES POWER CORPORATION</v>
          </cell>
          <cell r="C241">
            <v>2010</v>
          </cell>
        </row>
        <row r="242">
          <cell r="B242" t="str">
            <v>FORT FRANCES POWER CORPORATION</v>
          </cell>
          <cell r="C242">
            <v>2011</v>
          </cell>
        </row>
        <row r="243">
          <cell r="B243" t="str">
            <v>FORT FRANCES POWER CORPORATION</v>
          </cell>
          <cell r="C243">
            <v>2012</v>
          </cell>
        </row>
        <row r="244">
          <cell r="B244" t="str">
            <v>GREATER SUDBURY HYDRO INC.</v>
          </cell>
          <cell r="C244">
            <v>2002</v>
          </cell>
        </row>
        <row r="245">
          <cell r="B245" t="str">
            <v>GREATER SUDBURY HYDRO INC.</v>
          </cell>
          <cell r="C245">
            <v>2003</v>
          </cell>
        </row>
        <row r="246">
          <cell r="B246" t="str">
            <v>GREATER SUDBURY HYDRO INC.</v>
          </cell>
          <cell r="C246">
            <v>2004</v>
          </cell>
        </row>
        <row r="247">
          <cell r="B247" t="str">
            <v>GREATER SUDBURY HYDRO INC.</v>
          </cell>
          <cell r="C247">
            <v>2005</v>
          </cell>
        </row>
        <row r="248">
          <cell r="B248" t="str">
            <v>GREATER SUDBURY HYDRO INC.</v>
          </cell>
          <cell r="C248">
            <v>2006</v>
          </cell>
        </row>
        <row r="249">
          <cell r="B249" t="str">
            <v>GREATER SUDBURY HYDRO INC.</v>
          </cell>
          <cell r="C249">
            <v>2007</v>
          </cell>
        </row>
        <row r="250">
          <cell r="B250" t="str">
            <v>GREATER SUDBURY HYDRO INC.</v>
          </cell>
          <cell r="C250">
            <v>2008</v>
          </cell>
        </row>
        <row r="251">
          <cell r="B251" t="str">
            <v>GREATER SUDBURY HYDRO INC.</v>
          </cell>
          <cell r="C251">
            <v>2009</v>
          </cell>
        </row>
        <row r="252">
          <cell r="B252" t="str">
            <v>GREATER SUDBURY HYDRO INC.</v>
          </cell>
          <cell r="C252">
            <v>2010</v>
          </cell>
        </row>
        <row r="253">
          <cell r="B253" t="str">
            <v>GREATER SUDBURY HYDRO INC.</v>
          </cell>
          <cell r="C253">
            <v>2011</v>
          </cell>
        </row>
        <row r="254">
          <cell r="B254" t="str">
            <v>GREATER SUDBURY HYDRO INC.</v>
          </cell>
          <cell r="C254">
            <v>2012</v>
          </cell>
        </row>
        <row r="255">
          <cell r="B255" t="str">
            <v>GRIMSBY POWER INCORPORATED</v>
          </cell>
          <cell r="C255">
            <v>2002</v>
          </cell>
        </row>
        <row r="256">
          <cell r="B256" t="str">
            <v>GRIMSBY POWER INCORPORATED</v>
          </cell>
          <cell r="C256">
            <v>2003</v>
          </cell>
        </row>
        <row r="257">
          <cell r="B257" t="str">
            <v>GRIMSBY POWER INCORPORATED</v>
          </cell>
          <cell r="C257">
            <v>2004</v>
          </cell>
        </row>
        <row r="258">
          <cell r="B258" t="str">
            <v>GRIMSBY POWER INCORPORATED</v>
          </cell>
          <cell r="C258">
            <v>2005</v>
          </cell>
        </row>
        <row r="259">
          <cell r="B259" t="str">
            <v>GRIMSBY POWER INCORPORATED</v>
          </cell>
          <cell r="C259">
            <v>2006</v>
          </cell>
        </row>
        <row r="260">
          <cell r="B260" t="str">
            <v>GRIMSBY POWER INCORPORATED</v>
          </cell>
          <cell r="C260">
            <v>2007</v>
          </cell>
        </row>
        <row r="261">
          <cell r="B261" t="str">
            <v>GRIMSBY POWER INCORPORATED</v>
          </cell>
          <cell r="C261">
            <v>2008</v>
          </cell>
        </row>
        <row r="262">
          <cell r="B262" t="str">
            <v>GRIMSBY POWER INCORPORATED</v>
          </cell>
          <cell r="C262">
            <v>2009</v>
          </cell>
        </row>
        <row r="263">
          <cell r="B263" t="str">
            <v>GRIMSBY POWER INCORPORATED</v>
          </cell>
          <cell r="C263">
            <v>2010</v>
          </cell>
        </row>
        <row r="264">
          <cell r="B264" t="str">
            <v>GRIMSBY POWER INCORPORATED</v>
          </cell>
          <cell r="C264">
            <v>2011</v>
          </cell>
        </row>
        <row r="265">
          <cell r="B265" t="str">
            <v>GRIMSBY POWER INCORPORATED</v>
          </cell>
          <cell r="C265">
            <v>2012</v>
          </cell>
        </row>
        <row r="266">
          <cell r="B266" t="str">
            <v>GUELPH HYDRO ELECTRIC SYSTEMS INC.</v>
          </cell>
          <cell r="C266">
            <v>2002</v>
          </cell>
        </row>
        <row r="267">
          <cell r="B267" t="str">
            <v>GUELPH HYDRO ELECTRIC SYSTEMS INC.</v>
          </cell>
          <cell r="C267">
            <v>2003</v>
          </cell>
        </row>
        <row r="268">
          <cell r="B268" t="str">
            <v>GUELPH HYDRO ELECTRIC SYSTEMS INC.</v>
          </cell>
          <cell r="C268">
            <v>2004</v>
          </cell>
        </row>
        <row r="269">
          <cell r="B269" t="str">
            <v>GUELPH HYDRO ELECTRIC SYSTEMS INC.</v>
          </cell>
          <cell r="C269">
            <v>2005</v>
          </cell>
        </row>
        <row r="270">
          <cell r="B270" t="str">
            <v>GUELPH HYDRO ELECTRIC SYSTEMS INC.</v>
          </cell>
          <cell r="C270">
            <v>2006</v>
          </cell>
        </row>
        <row r="271">
          <cell r="B271" t="str">
            <v>GUELPH HYDRO ELECTRIC SYSTEMS INC.</v>
          </cell>
          <cell r="C271">
            <v>2007</v>
          </cell>
        </row>
        <row r="272">
          <cell r="B272" t="str">
            <v>GUELPH HYDRO ELECTRIC SYSTEMS INC.</v>
          </cell>
          <cell r="C272">
            <v>2008</v>
          </cell>
        </row>
        <row r="273">
          <cell r="B273" t="str">
            <v>GUELPH HYDRO ELECTRIC SYSTEMS INC.</v>
          </cell>
          <cell r="C273">
            <v>2009</v>
          </cell>
        </row>
        <row r="274">
          <cell r="B274" t="str">
            <v>GUELPH HYDRO ELECTRIC SYSTEMS INC.</v>
          </cell>
          <cell r="C274">
            <v>2010</v>
          </cell>
        </row>
        <row r="275">
          <cell r="B275" t="str">
            <v>GUELPH HYDRO ELECTRIC SYSTEMS INC.</v>
          </cell>
          <cell r="C275">
            <v>2011</v>
          </cell>
        </row>
        <row r="276">
          <cell r="B276" t="str">
            <v>GUELPH HYDRO ELECTRIC SYSTEMS INC.</v>
          </cell>
          <cell r="C276">
            <v>2012</v>
          </cell>
        </row>
        <row r="277">
          <cell r="B277" t="str">
            <v>HALDIMAND COUNTY HYDRO INC.</v>
          </cell>
          <cell r="C277">
            <v>2002</v>
          </cell>
        </row>
        <row r="278">
          <cell r="B278" t="str">
            <v>HALDIMAND COUNTY HYDRO INC.</v>
          </cell>
          <cell r="C278">
            <v>2003</v>
          </cell>
        </row>
        <row r="279">
          <cell r="B279" t="str">
            <v>HALDIMAND COUNTY HYDRO INC.</v>
          </cell>
          <cell r="C279">
            <v>2004</v>
          </cell>
        </row>
        <row r="280">
          <cell r="B280" t="str">
            <v>HALDIMAND COUNTY HYDRO INC.</v>
          </cell>
          <cell r="C280">
            <v>2005</v>
          </cell>
        </row>
        <row r="281">
          <cell r="B281" t="str">
            <v>HALDIMAND COUNTY HYDRO INC.</v>
          </cell>
          <cell r="C281">
            <v>2006</v>
          </cell>
        </row>
        <row r="282">
          <cell r="B282" t="str">
            <v>HALDIMAND COUNTY HYDRO INC.</v>
          </cell>
          <cell r="C282">
            <v>2007</v>
          </cell>
        </row>
        <row r="283">
          <cell r="B283" t="str">
            <v>HALDIMAND COUNTY HYDRO INC.</v>
          </cell>
          <cell r="C283">
            <v>2008</v>
          </cell>
        </row>
        <row r="284">
          <cell r="B284" t="str">
            <v>HALDIMAND COUNTY HYDRO INC.</v>
          </cell>
          <cell r="C284">
            <v>2009</v>
          </cell>
        </row>
        <row r="285">
          <cell r="B285" t="str">
            <v>HALDIMAND COUNTY HYDRO INC.</v>
          </cell>
          <cell r="C285">
            <v>2010</v>
          </cell>
        </row>
        <row r="286">
          <cell r="B286" t="str">
            <v>HALDIMAND COUNTY HYDRO INC.</v>
          </cell>
          <cell r="C286">
            <v>2011</v>
          </cell>
        </row>
        <row r="287">
          <cell r="B287" t="str">
            <v>HALDIMAND COUNTY HYDRO INC.</v>
          </cell>
          <cell r="C287">
            <v>2012</v>
          </cell>
        </row>
        <row r="288">
          <cell r="B288" t="str">
            <v>HALTON HILLS HYDRO INC.</v>
          </cell>
          <cell r="C288">
            <v>2002</v>
          </cell>
        </row>
        <row r="289">
          <cell r="B289" t="str">
            <v>HALTON HILLS HYDRO INC.</v>
          </cell>
          <cell r="C289">
            <v>2003</v>
          </cell>
        </row>
        <row r="290">
          <cell r="B290" t="str">
            <v>HALTON HILLS HYDRO INC.</v>
          </cell>
          <cell r="C290">
            <v>2004</v>
          </cell>
        </row>
        <row r="291">
          <cell r="B291" t="str">
            <v>HALTON HILLS HYDRO INC.</v>
          </cell>
          <cell r="C291">
            <v>2005</v>
          </cell>
        </row>
        <row r="292">
          <cell r="B292" t="str">
            <v>HALTON HILLS HYDRO INC.</v>
          </cell>
          <cell r="C292">
            <v>2006</v>
          </cell>
        </row>
        <row r="293">
          <cell r="B293" t="str">
            <v>HALTON HILLS HYDRO INC.</v>
          </cell>
          <cell r="C293">
            <v>2007</v>
          </cell>
        </row>
        <row r="294">
          <cell r="B294" t="str">
            <v>HALTON HILLS HYDRO INC.</v>
          </cell>
          <cell r="C294">
            <v>2008</v>
          </cell>
        </row>
        <row r="295">
          <cell r="B295" t="str">
            <v>HALTON HILLS HYDRO INC.</v>
          </cell>
          <cell r="C295">
            <v>2009</v>
          </cell>
        </row>
        <row r="296">
          <cell r="B296" t="str">
            <v>HALTON HILLS HYDRO INC.</v>
          </cell>
          <cell r="C296">
            <v>2010</v>
          </cell>
        </row>
        <row r="297">
          <cell r="B297" t="str">
            <v>HALTON HILLS HYDRO INC.</v>
          </cell>
          <cell r="C297">
            <v>2011</v>
          </cell>
        </row>
        <row r="298">
          <cell r="B298" t="str">
            <v>HALTON HILLS HYDRO INC.</v>
          </cell>
          <cell r="C298">
            <v>2012</v>
          </cell>
        </row>
        <row r="299">
          <cell r="B299" t="str">
            <v>HEARST POWER DISTRIBUTION COMPANY LIMITED</v>
          </cell>
          <cell r="C299">
            <v>2002</v>
          </cell>
        </row>
        <row r="300">
          <cell r="B300" t="str">
            <v>HEARST POWER DISTRIBUTION COMPANY LIMITED</v>
          </cell>
          <cell r="C300">
            <v>2003</v>
          </cell>
        </row>
        <row r="301">
          <cell r="B301" t="str">
            <v>HEARST POWER DISTRIBUTION COMPANY LIMITED</v>
          </cell>
          <cell r="C301">
            <v>2004</v>
          </cell>
        </row>
        <row r="302">
          <cell r="B302" t="str">
            <v>HEARST POWER DISTRIBUTION COMPANY LIMITED</v>
          </cell>
          <cell r="C302">
            <v>2005</v>
          </cell>
        </row>
        <row r="303">
          <cell r="B303" t="str">
            <v>HEARST POWER DISTRIBUTION COMPANY LIMITED</v>
          </cell>
          <cell r="C303">
            <v>2006</v>
          </cell>
        </row>
        <row r="304">
          <cell r="B304" t="str">
            <v>HEARST POWER DISTRIBUTION COMPANY LIMITED</v>
          </cell>
          <cell r="C304">
            <v>2007</v>
          </cell>
        </row>
        <row r="305">
          <cell r="B305" t="str">
            <v>HEARST POWER DISTRIBUTION COMPANY LIMITED</v>
          </cell>
          <cell r="C305">
            <v>2008</v>
          </cell>
        </row>
        <row r="306">
          <cell r="B306" t="str">
            <v>HEARST POWER DISTRIBUTION COMPANY LIMITED</v>
          </cell>
          <cell r="C306">
            <v>2009</v>
          </cell>
        </row>
        <row r="307">
          <cell r="B307" t="str">
            <v>HEARST POWER DISTRIBUTION COMPANY LIMITED</v>
          </cell>
          <cell r="C307">
            <v>2010</v>
          </cell>
        </row>
        <row r="308">
          <cell r="B308" t="str">
            <v>HEARST POWER DISTRIBUTION COMPANY LIMITED</v>
          </cell>
          <cell r="C308">
            <v>2011</v>
          </cell>
        </row>
        <row r="309">
          <cell r="B309" t="str">
            <v>HEARST POWER DISTRIBUTION COMPANY LIMITED</v>
          </cell>
          <cell r="C309">
            <v>2012</v>
          </cell>
        </row>
        <row r="310">
          <cell r="B310" t="str">
            <v>HORIZON UTILITIES CORPORATION</v>
          </cell>
          <cell r="C310">
            <v>2002</v>
          </cell>
        </row>
        <row r="311">
          <cell r="B311" t="str">
            <v>HORIZON UTILITIES CORPORATION</v>
          </cell>
          <cell r="C311">
            <v>2003</v>
          </cell>
        </row>
        <row r="312">
          <cell r="B312" t="str">
            <v>HORIZON UTILITIES CORPORATION</v>
          </cell>
          <cell r="C312">
            <v>2004</v>
          </cell>
        </row>
        <row r="313">
          <cell r="B313" t="str">
            <v>HORIZON UTILITIES CORPORATION</v>
          </cell>
          <cell r="C313">
            <v>2005</v>
          </cell>
        </row>
        <row r="314">
          <cell r="B314" t="str">
            <v>HORIZON UTILITIES CORPORATION</v>
          </cell>
          <cell r="C314">
            <v>2006</v>
          </cell>
        </row>
        <row r="315">
          <cell r="B315" t="str">
            <v>HORIZON UTILITIES CORPORATION</v>
          </cell>
          <cell r="C315">
            <v>2007</v>
          </cell>
        </row>
        <row r="316">
          <cell r="B316" t="str">
            <v>HORIZON UTILITIES CORPORATION</v>
          </cell>
          <cell r="C316">
            <v>2008</v>
          </cell>
        </row>
        <row r="317">
          <cell r="B317" t="str">
            <v>HORIZON UTILITIES CORPORATION</v>
          </cell>
          <cell r="C317">
            <v>2009</v>
          </cell>
        </row>
        <row r="318">
          <cell r="B318" t="str">
            <v>HORIZON UTILITIES CORPORATION</v>
          </cell>
          <cell r="C318">
            <v>2010</v>
          </cell>
        </row>
        <row r="319">
          <cell r="B319" t="str">
            <v>HORIZON UTILITIES CORPORATION</v>
          </cell>
          <cell r="C319">
            <v>2011</v>
          </cell>
        </row>
        <row r="320">
          <cell r="B320" t="str">
            <v>HORIZON UTILITIES CORPORATION</v>
          </cell>
          <cell r="C320">
            <v>2012</v>
          </cell>
        </row>
        <row r="321">
          <cell r="B321" t="str">
            <v>HYDRO 2000 INC.</v>
          </cell>
          <cell r="C321">
            <v>2002</v>
          </cell>
        </row>
        <row r="322">
          <cell r="B322" t="str">
            <v>HYDRO 2000 INC.</v>
          </cell>
          <cell r="C322">
            <v>2003</v>
          </cell>
        </row>
        <row r="323">
          <cell r="B323" t="str">
            <v>HYDRO 2000 INC.</v>
          </cell>
          <cell r="C323">
            <v>2004</v>
          </cell>
        </row>
        <row r="324">
          <cell r="B324" t="str">
            <v>HYDRO 2000 INC.</v>
          </cell>
          <cell r="C324">
            <v>2005</v>
          </cell>
        </row>
        <row r="325">
          <cell r="B325" t="str">
            <v>HYDRO 2000 INC.</v>
          </cell>
          <cell r="C325">
            <v>2006</v>
          </cell>
        </row>
        <row r="326">
          <cell r="B326" t="str">
            <v>HYDRO 2000 INC.</v>
          </cell>
          <cell r="C326">
            <v>2007</v>
          </cell>
        </row>
        <row r="327">
          <cell r="B327" t="str">
            <v>HYDRO 2000 INC.</v>
          </cell>
          <cell r="C327">
            <v>2008</v>
          </cell>
        </row>
        <row r="328">
          <cell r="B328" t="str">
            <v>HYDRO 2000 INC.</v>
          </cell>
          <cell r="C328">
            <v>2009</v>
          </cell>
        </row>
        <row r="329">
          <cell r="B329" t="str">
            <v>HYDRO 2000 INC.</v>
          </cell>
          <cell r="C329">
            <v>2010</v>
          </cell>
        </row>
        <row r="330">
          <cell r="B330" t="str">
            <v>HYDRO 2000 INC.</v>
          </cell>
          <cell r="C330">
            <v>2011</v>
          </cell>
        </row>
        <row r="331">
          <cell r="B331" t="str">
            <v>HYDRO 2000 INC.</v>
          </cell>
          <cell r="C331">
            <v>2012</v>
          </cell>
        </row>
        <row r="332">
          <cell r="B332" t="str">
            <v>HYDRO HAWKESBURY INC.</v>
          </cell>
          <cell r="C332">
            <v>2002</v>
          </cell>
        </row>
        <row r="333">
          <cell r="B333" t="str">
            <v>HYDRO HAWKESBURY INC.</v>
          </cell>
          <cell r="C333">
            <v>2003</v>
          </cell>
        </row>
        <row r="334">
          <cell r="B334" t="str">
            <v>HYDRO HAWKESBURY INC.</v>
          </cell>
          <cell r="C334">
            <v>2004</v>
          </cell>
        </row>
        <row r="335">
          <cell r="B335" t="str">
            <v>HYDRO HAWKESBURY INC.</v>
          </cell>
          <cell r="C335">
            <v>2005</v>
          </cell>
        </row>
        <row r="336">
          <cell r="B336" t="str">
            <v>HYDRO HAWKESBURY INC.</v>
          </cell>
          <cell r="C336">
            <v>2006</v>
          </cell>
        </row>
        <row r="337">
          <cell r="B337" t="str">
            <v>HYDRO HAWKESBURY INC.</v>
          </cell>
          <cell r="C337">
            <v>2007</v>
          </cell>
        </row>
        <row r="338">
          <cell r="B338" t="str">
            <v>HYDRO HAWKESBURY INC.</v>
          </cell>
          <cell r="C338">
            <v>2008</v>
          </cell>
        </row>
        <row r="339">
          <cell r="B339" t="str">
            <v>HYDRO HAWKESBURY INC.</v>
          </cell>
          <cell r="C339">
            <v>2009</v>
          </cell>
        </row>
        <row r="340">
          <cell r="B340" t="str">
            <v>HYDRO HAWKESBURY INC.</v>
          </cell>
          <cell r="C340">
            <v>2010</v>
          </cell>
        </row>
        <row r="341">
          <cell r="B341" t="str">
            <v>HYDRO HAWKESBURY INC.</v>
          </cell>
          <cell r="C341">
            <v>2011</v>
          </cell>
        </row>
        <row r="342">
          <cell r="B342" t="str">
            <v>HYDRO HAWKESBURY INC.</v>
          </cell>
          <cell r="C342">
            <v>2012</v>
          </cell>
        </row>
        <row r="343">
          <cell r="B343" t="str">
            <v>HYDRO ONE BRAMPTON NETWORKS INC.</v>
          </cell>
          <cell r="C343">
            <v>2002</v>
          </cell>
        </row>
        <row r="344">
          <cell r="B344" t="str">
            <v>HYDRO ONE BRAMPTON NETWORKS INC.</v>
          </cell>
          <cell r="C344">
            <v>2003</v>
          </cell>
        </row>
        <row r="345">
          <cell r="B345" t="str">
            <v>HYDRO ONE BRAMPTON NETWORKS INC.</v>
          </cell>
          <cell r="C345">
            <v>2004</v>
          </cell>
        </row>
        <row r="346">
          <cell r="B346" t="str">
            <v>HYDRO ONE BRAMPTON NETWORKS INC.</v>
          </cell>
          <cell r="C346">
            <v>2005</v>
          </cell>
        </row>
        <row r="347">
          <cell r="B347" t="str">
            <v>HYDRO ONE BRAMPTON NETWORKS INC.</v>
          </cell>
          <cell r="C347">
            <v>2006</v>
          </cell>
        </row>
        <row r="348">
          <cell r="B348" t="str">
            <v>HYDRO ONE BRAMPTON NETWORKS INC.</v>
          </cell>
          <cell r="C348">
            <v>2007</v>
          </cell>
        </row>
        <row r="349">
          <cell r="B349" t="str">
            <v>HYDRO ONE BRAMPTON NETWORKS INC.</v>
          </cell>
          <cell r="C349">
            <v>2008</v>
          </cell>
        </row>
        <row r="350">
          <cell r="B350" t="str">
            <v>HYDRO ONE BRAMPTON NETWORKS INC.</v>
          </cell>
          <cell r="C350">
            <v>2009</v>
          </cell>
        </row>
        <row r="351">
          <cell r="B351" t="str">
            <v>HYDRO ONE BRAMPTON NETWORKS INC.</v>
          </cell>
          <cell r="C351">
            <v>2010</v>
          </cell>
        </row>
        <row r="352">
          <cell r="B352" t="str">
            <v>HYDRO ONE BRAMPTON NETWORKS INC.</v>
          </cell>
          <cell r="C352">
            <v>2011</v>
          </cell>
        </row>
        <row r="353">
          <cell r="B353" t="str">
            <v>HYDRO ONE BRAMPTON NETWORKS INC.</v>
          </cell>
          <cell r="C353">
            <v>2012</v>
          </cell>
        </row>
        <row r="354">
          <cell r="B354" t="str">
            <v>HYDRO ONE NETWORKS INC.</v>
          </cell>
          <cell r="C354">
            <v>2002</v>
          </cell>
        </row>
        <row r="355">
          <cell r="B355" t="str">
            <v>HYDRO ONE NETWORKS INC.</v>
          </cell>
          <cell r="C355">
            <v>2003</v>
          </cell>
        </row>
        <row r="356">
          <cell r="B356" t="str">
            <v>HYDRO ONE NETWORKS INC.</v>
          </cell>
          <cell r="C356">
            <v>2004</v>
          </cell>
        </row>
        <row r="357">
          <cell r="B357" t="str">
            <v>HYDRO ONE NETWORKS INC.</v>
          </cell>
          <cell r="C357">
            <v>2005</v>
          </cell>
        </row>
        <row r="358">
          <cell r="B358" t="str">
            <v>HYDRO ONE NETWORKS INC.</v>
          </cell>
          <cell r="C358">
            <v>2006</v>
          </cell>
        </row>
        <row r="359">
          <cell r="B359" t="str">
            <v>HYDRO ONE NETWORKS INC.</v>
          </cell>
          <cell r="C359">
            <v>2007</v>
          </cell>
        </row>
        <row r="360">
          <cell r="B360" t="str">
            <v>HYDRO ONE NETWORKS INC.</v>
          </cell>
          <cell r="C360">
            <v>2008</v>
          </cell>
        </row>
        <row r="361">
          <cell r="B361" t="str">
            <v>HYDRO ONE NETWORKS INC.</v>
          </cell>
          <cell r="C361">
            <v>2009</v>
          </cell>
        </row>
        <row r="362">
          <cell r="B362" t="str">
            <v>HYDRO ONE NETWORKS INC.</v>
          </cell>
          <cell r="C362">
            <v>2010</v>
          </cell>
        </row>
        <row r="363">
          <cell r="B363" t="str">
            <v>HYDRO ONE NETWORKS INC.</v>
          </cell>
          <cell r="C363">
            <v>2011</v>
          </cell>
        </row>
        <row r="364">
          <cell r="B364" t="str">
            <v>HYDRO ONE NETWORKS INC.</v>
          </cell>
          <cell r="C364">
            <v>2012</v>
          </cell>
        </row>
        <row r="365">
          <cell r="B365" t="str">
            <v>HYDRO ONE REMOTE COMMUNITIES INC.</v>
          </cell>
          <cell r="C365">
            <v>2002</v>
          </cell>
        </row>
        <row r="366">
          <cell r="B366" t="str">
            <v>HYDRO ONE REMOTE COMMUNITIES INC.</v>
          </cell>
          <cell r="C366">
            <v>2003</v>
          </cell>
        </row>
        <row r="367">
          <cell r="B367" t="str">
            <v>HYDRO ONE REMOTE COMMUNITIES INC.</v>
          </cell>
          <cell r="C367">
            <v>2004</v>
          </cell>
        </row>
        <row r="368">
          <cell r="B368" t="str">
            <v>HYDRO ONE REMOTE COMMUNITIES INC.</v>
          </cell>
          <cell r="C368">
            <v>2005</v>
          </cell>
        </row>
        <row r="369">
          <cell r="B369" t="str">
            <v>HYDRO ONE REMOTE COMMUNITIES INC.</v>
          </cell>
          <cell r="C369">
            <v>2006</v>
          </cell>
        </row>
        <row r="370">
          <cell r="B370" t="str">
            <v>HYDRO ONE REMOTE COMMUNITIES INC.</v>
          </cell>
          <cell r="C370">
            <v>2007</v>
          </cell>
        </row>
        <row r="371">
          <cell r="B371" t="str">
            <v>HYDRO ONE REMOTE COMMUNITIES INC.</v>
          </cell>
          <cell r="C371">
            <v>2008</v>
          </cell>
        </row>
        <row r="372">
          <cell r="B372" t="str">
            <v>HYDRO ONE REMOTE COMMUNITIES INC.</v>
          </cell>
          <cell r="C372">
            <v>2009</v>
          </cell>
        </row>
        <row r="373">
          <cell r="B373" t="str">
            <v>HYDRO ONE REMOTE COMMUNITIES INC.</v>
          </cell>
          <cell r="C373">
            <v>2010</v>
          </cell>
        </row>
        <row r="374">
          <cell r="B374" t="str">
            <v>HYDRO ONE REMOTE COMMUNITIES INC.</v>
          </cell>
          <cell r="C374">
            <v>2011</v>
          </cell>
        </row>
        <row r="375">
          <cell r="B375" t="str">
            <v>HYDRO ONE REMOTE COMMUNITIES INC.</v>
          </cell>
          <cell r="C375">
            <v>2012</v>
          </cell>
        </row>
        <row r="376">
          <cell r="B376" t="str">
            <v>HYDRO OTTAWA LIMITED</v>
          </cell>
          <cell r="C376">
            <v>2002</v>
          </cell>
        </row>
        <row r="377">
          <cell r="B377" t="str">
            <v>HYDRO OTTAWA LIMITED</v>
          </cell>
          <cell r="C377">
            <v>2003</v>
          </cell>
        </row>
        <row r="378">
          <cell r="B378" t="str">
            <v>HYDRO OTTAWA LIMITED</v>
          </cell>
          <cell r="C378">
            <v>2004</v>
          </cell>
        </row>
        <row r="379">
          <cell r="B379" t="str">
            <v>HYDRO OTTAWA LIMITED</v>
          </cell>
          <cell r="C379">
            <v>2005</v>
          </cell>
        </row>
        <row r="380">
          <cell r="B380" t="str">
            <v>HYDRO OTTAWA LIMITED</v>
          </cell>
          <cell r="C380">
            <v>2006</v>
          </cell>
        </row>
        <row r="381">
          <cell r="B381" t="str">
            <v>HYDRO OTTAWA LIMITED</v>
          </cell>
          <cell r="C381">
            <v>2007</v>
          </cell>
        </row>
        <row r="382">
          <cell r="B382" t="str">
            <v>HYDRO OTTAWA LIMITED</v>
          </cell>
          <cell r="C382">
            <v>2008</v>
          </cell>
        </row>
        <row r="383">
          <cell r="B383" t="str">
            <v>HYDRO OTTAWA LIMITED</v>
          </cell>
          <cell r="C383">
            <v>2009</v>
          </cell>
        </row>
        <row r="384">
          <cell r="B384" t="str">
            <v>HYDRO OTTAWA LIMITED</v>
          </cell>
          <cell r="C384">
            <v>2010</v>
          </cell>
        </row>
        <row r="385">
          <cell r="B385" t="str">
            <v>HYDRO OTTAWA LIMITED</v>
          </cell>
          <cell r="C385">
            <v>2011</v>
          </cell>
        </row>
        <row r="386">
          <cell r="B386" t="str">
            <v>HYDRO OTTAWA LIMITED</v>
          </cell>
          <cell r="C386">
            <v>2012</v>
          </cell>
        </row>
        <row r="387">
          <cell r="B387" t="str">
            <v>INNISFIL HYDRO DISTRIBUTION SYSTEMS LIMITED</v>
          </cell>
          <cell r="C387">
            <v>2002</v>
          </cell>
        </row>
        <row r="388">
          <cell r="B388" t="str">
            <v>INNISFIL HYDRO DISTRIBUTION SYSTEMS LIMITED</v>
          </cell>
          <cell r="C388">
            <v>2003</v>
          </cell>
        </row>
        <row r="389">
          <cell r="B389" t="str">
            <v>INNISFIL HYDRO DISTRIBUTION SYSTEMS LIMITED</v>
          </cell>
          <cell r="C389">
            <v>2004</v>
          </cell>
        </row>
        <row r="390">
          <cell r="B390" t="str">
            <v>INNISFIL HYDRO DISTRIBUTION SYSTEMS LIMITED</v>
          </cell>
          <cell r="C390">
            <v>2005</v>
          </cell>
        </row>
        <row r="391">
          <cell r="B391" t="str">
            <v>INNISFIL HYDRO DISTRIBUTION SYSTEMS LIMITED</v>
          </cell>
          <cell r="C391">
            <v>2006</v>
          </cell>
        </row>
        <row r="392">
          <cell r="B392" t="str">
            <v>INNISFIL HYDRO DISTRIBUTION SYSTEMS LIMITED</v>
          </cell>
          <cell r="C392">
            <v>2007</v>
          </cell>
        </row>
        <row r="393">
          <cell r="B393" t="str">
            <v>INNISFIL HYDRO DISTRIBUTION SYSTEMS LIMITED</v>
          </cell>
          <cell r="C393">
            <v>2008</v>
          </cell>
        </row>
        <row r="394">
          <cell r="B394" t="str">
            <v>INNISFIL HYDRO DISTRIBUTION SYSTEMS LIMITED</v>
          </cell>
          <cell r="C394">
            <v>2009</v>
          </cell>
        </row>
        <row r="395">
          <cell r="B395" t="str">
            <v>INNISFIL HYDRO DISTRIBUTION SYSTEMS LIMITED</v>
          </cell>
          <cell r="C395">
            <v>2010</v>
          </cell>
        </row>
        <row r="396">
          <cell r="B396" t="str">
            <v>INNISFIL HYDRO DISTRIBUTION SYSTEMS LIMITED</v>
          </cell>
          <cell r="C396">
            <v>2011</v>
          </cell>
        </row>
        <row r="397">
          <cell r="B397" t="str">
            <v>INNISFIL HYDRO DISTRIBUTION SYSTEMS LIMITED</v>
          </cell>
          <cell r="C397">
            <v>2012</v>
          </cell>
        </row>
        <row r="398">
          <cell r="B398" t="str">
            <v>KENORA HYDRO ELECTRIC CORPORATION LTD.</v>
          </cell>
          <cell r="C398">
            <v>2002</v>
          </cell>
        </row>
        <row r="399">
          <cell r="B399" t="str">
            <v>KENORA HYDRO ELECTRIC CORPORATION LTD.</v>
          </cell>
          <cell r="C399">
            <v>2003</v>
          </cell>
        </row>
        <row r="400">
          <cell r="B400" t="str">
            <v>KENORA HYDRO ELECTRIC CORPORATION LTD.</v>
          </cell>
          <cell r="C400">
            <v>2004</v>
          </cell>
        </row>
        <row r="401">
          <cell r="B401" t="str">
            <v>KENORA HYDRO ELECTRIC CORPORATION LTD.</v>
          </cell>
          <cell r="C401">
            <v>2005</v>
          </cell>
        </row>
        <row r="402">
          <cell r="B402" t="str">
            <v>KENORA HYDRO ELECTRIC CORPORATION LTD.</v>
          </cell>
          <cell r="C402">
            <v>2006</v>
          </cell>
        </row>
        <row r="403">
          <cell r="B403" t="str">
            <v>KENORA HYDRO ELECTRIC CORPORATION LTD.</v>
          </cell>
          <cell r="C403">
            <v>2007</v>
          </cell>
        </row>
        <row r="404">
          <cell r="B404" t="str">
            <v>KENORA HYDRO ELECTRIC CORPORATION LTD.</v>
          </cell>
          <cell r="C404">
            <v>2008</v>
          </cell>
        </row>
        <row r="405">
          <cell r="B405" t="str">
            <v>KENORA HYDRO ELECTRIC CORPORATION LTD.</v>
          </cell>
          <cell r="C405">
            <v>2009</v>
          </cell>
        </row>
        <row r="406">
          <cell r="B406" t="str">
            <v>KENORA HYDRO ELECTRIC CORPORATION LTD.</v>
          </cell>
          <cell r="C406">
            <v>2010</v>
          </cell>
        </row>
        <row r="407">
          <cell r="B407" t="str">
            <v>KENORA HYDRO ELECTRIC CORPORATION LTD.</v>
          </cell>
          <cell r="C407">
            <v>2011</v>
          </cell>
        </row>
        <row r="408">
          <cell r="B408" t="str">
            <v>KENORA HYDRO ELECTRIC CORPORATION LTD.</v>
          </cell>
          <cell r="C408">
            <v>2012</v>
          </cell>
        </row>
        <row r="409">
          <cell r="B409" t="str">
            <v>KINGSTON HYDRO CORPORATION</v>
          </cell>
          <cell r="C409">
            <v>2002</v>
          </cell>
        </row>
        <row r="410">
          <cell r="B410" t="str">
            <v>KINGSTON HYDRO CORPORATION</v>
          </cell>
          <cell r="C410">
            <v>2003</v>
          </cell>
        </row>
        <row r="411">
          <cell r="B411" t="str">
            <v>KINGSTON HYDRO CORPORATION</v>
          </cell>
          <cell r="C411">
            <v>2004</v>
          </cell>
        </row>
        <row r="412">
          <cell r="B412" t="str">
            <v>KINGSTON HYDRO CORPORATION</v>
          </cell>
          <cell r="C412">
            <v>2005</v>
          </cell>
        </row>
        <row r="413">
          <cell r="B413" t="str">
            <v>KINGSTON HYDRO CORPORATION</v>
          </cell>
          <cell r="C413">
            <v>2006</v>
          </cell>
        </row>
        <row r="414">
          <cell r="B414" t="str">
            <v>KINGSTON HYDRO CORPORATION</v>
          </cell>
          <cell r="C414">
            <v>2007</v>
          </cell>
        </row>
        <row r="415">
          <cell r="B415" t="str">
            <v>KINGSTON HYDRO CORPORATION</v>
          </cell>
          <cell r="C415">
            <v>2008</v>
          </cell>
        </row>
        <row r="416">
          <cell r="B416" t="str">
            <v>KINGSTON HYDRO CORPORATION</v>
          </cell>
          <cell r="C416">
            <v>2009</v>
          </cell>
        </row>
        <row r="417">
          <cell r="B417" t="str">
            <v>KINGSTON HYDRO CORPORATION</v>
          </cell>
          <cell r="C417">
            <v>2010</v>
          </cell>
        </row>
        <row r="418">
          <cell r="B418" t="str">
            <v>KINGSTON HYDRO CORPORATION</v>
          </cell>
          <cell r="C418">
            <v>2011</v>
          </cell>
        </row>
        <row r="419">
          <cell r="B419" t="str">
            <v>KINGSTON HYDRO CORPORATION</v>
          </cell>
          <cell r="C419">
            <v>2012</v>
          </cell>
        </row>
        <row r="420">
          <cell r="B420" t="str">
            <v>KITCHENER-WILMOT HYDRO INC.</v>
          </cell>
          <cell r="C420">
            <v>2002</v>
          </cell>
        </row>
        <row r="421">
          <cell r="B421" t="str">
            <v>KITCHENER-WILMOT HYDRO INC.</v>
          </cell>
          <cell r="C421">
            <v>2003</v>
          </cell>
        </row>
        <row r="422">
          <cell r="B422" t="str">
            <v>KITCHENER-WILMOT HYDRO INC.</v>
          </cell>
          <cell r="C422">
            <v>2004</v>
          </cell>
        </row>
        <row r="423">
          <cell r="B423" t="str">
            <v>KITCHENER-WILMOT HYDRO INC.</v>
          </cell>
          <cell r="C423">
            <v>2005</v>
          </cell>
        </row>
        <row r="424">
          <cell r="B424" t="str">
            <v>KITCHENER-WILMOT HYDRO INC.</v>
          </cell>
          <cell r="C424">
            <v>2006</v>
          </cell>
        </row>
        <row r="425">
          <cell r="B425" t="str">
            <v>KITCHENER-WILMOT HYDRO INC.</v>
          </cell>
          <cell r="C425">
            <v>2007</v>
          </cell>
        </row>
        <row r="426">
          <cell r="B426" t="str">
            <v>KITCHENER-WILMOT HYDRO INC.</v>
          </cell>
          <cell r="C426">
            <v>2008</v>
          </cell>
        </row>
        <row r="427">
          <cell r="B427" t="str">
            <v>KITCHENER-WILMOT HYDRO INC.</v>
          </cell>
          <cell r="C427">
            <v>2009</v>
          </cell>
        </row>
        <row r="428">
          <cell r="B428" t="str">
            <v>KITCHENER-WILMOT HYDRO INC.</v>
          </cell>
          <cell r="C428">
            <v>2010</v>
          </cell>
        </row>
        <row r="429">
          <cell r="B429" t="str">
            <v>KITCHENER-WILMOT HYDRO INC.</v>
          </cell>
          <cell r="C429">
            <v>2011</v>
          </cell>
        </row>
        <row r="430">
          <cell r="B430" t="str">
            <v>KITCHENER-WILMOT HYDRO INC.</v>
          </cell>
          <cell r="C430">
            <v>2012</v>
          </cell>
        </row>
        <row r="431">
          <cell r="B431" t="str">
            <v>LAKEFRONT UTILITIES INC.</v>
          </cell>
          <cell r="C431">
            <v>2002</v>
          </cell>
        </row>
        <row r="432">
          <cell r="B432" t="str">
            <v>LAKEFRONT UTILITIES INC.</v>
          </cell>
          <cell r="C432">
            <v>2003</v>
          </cell>
        </row>
        <row r="433">
          <cell r="B433" t="str">
            <v>LAKEFRONT UTILITIES INC.</v>
          </cell>
          <cell r="C433">
            <v>2004</v>
          </cell>
        </row>
        <row r="434">
          <cell r="B434" t="str">
            <v>LAKEFRONT UTILITIES INC.</v>
          </cell>
          <cell r="C434">
            <v>2005</v>
          </cell>
        </row>
        <row r="435">
          <cell r="B435" t="str">
            <v>LAKEFRONT UTILITIES INC.</v>
          </cell>
          <cell r="C435">
            <v>2006</v>
          </cell>
        </row>
        <row r="436">
          <cell r="B436" t="str">
            <v>LAKEFRONT UTILITIES INC.</v>
          </cell>
          <cell r="C436">
            <v>2007</v>
          </cell>
        </row>
        <row r="437">
          <cell r="B437" t="str">
            <v>LAKEFRONT UTILITIES INC.</v>
          </cell>
          <cell r="C437">
            <v>2008</v>
          </cell>
        </row>
        <row r="438">
          <cell r="B438" t="str">
            <v>LAKEFRONT UTILITIES INC.</v>
          </cell>
          <cell r="C438">
            <v>2009</v>
          </cell>
        </row>
        <row r="439">
          <cell r="B439" t="str">
            <v>LAKEFRONT UTILITIES INC.</v>
          </cell>
          <cell r="C439">
            <v>2010</v>
          </cell>
        </row>
        <row r="440">
          <cell r="B440" t="str">
            <v>LAKEFRONT UTILITIES INC.</v>
          </cell>
          <cell r="C440">
            <v>2011</v>
          </cell>
        </row>
        <row r="441">
          <cell r="B441" t="str">
            <v>LAKEFRONT UTILITIES INC.</v>
          </cell>
          <cell r="C441">
            <v>2012</v>
          </cell>
        </row>
        <row r="442">
          <cell r="B442" t="str">
            <v>LAKELAND POWER DISTRIBUTION LTD.</v>
          </cell>
          <cell r="C442">
            <v>2002</v>
          </cell>
        </row>
        <row r="443">
          <cell r="B443" t="str">
            <v>LAKELAND POWER DISTRIBUTION LTD.</v>
          </cell>
          <cell r="C443">
            <v>2003</v>
          </cell>
        </row>
        <row r="444">
          <cell r="B444" t="str">
            <v>LAKELAND POWER DISTRIBUTION LTD.</v>
          </cell>
          <cell r="C444">
            <v>2004</v>
          </cell>
        </row>
        <row r="445">
          <cell r="B445" t="str">
            <v>LAKELAND POWER DISTRIBUTION LTD.</v>
          </cell>
          <cell r="C445">
            <v>2005</v>
          </cell>
        </row>
        <row r="446">
          <cell r="B446" t="str">
            <v>LAKELAND POWER DISTRIBUTION LTD.</v>
          </cell>
          <cell r="C446">
            <v>2006</v>
          </cell>
        </row>
        <row r="447">
          <cell r="B447" t="str">
            <v>LAKELAND POWER DISTRIBUTION LTD.</v>
          </cell>
          <cell r="C447">
            <v>2007</v>
          </cell>
        </row>
        <row r="448">
          <cell r="B448" t="str">
            <v>LAKELAND POWER DISTRIBUTION LTD.</v>
          </cell>
          <cell r="C448">
            <v>2008</v>
          </cell>
        </row>
        <row r="449">
          <cell r="B449" t="str">
            <v>LAKELAND POWER DISTRIBUTION LTD.</v>
          </cell>
          <cell r="C449">
            <v>2009</v>
          </cell>
        </row>
        <row r="450">
          <cell r="B450" t="str">
            <v>LAKELAND POWER DISTRIBUTION LTD.</v>
          </cell>
          <cell r="C450">
            <v>2010</v>
          </cell>
        </row>
        <row r="451">
          <cell r="B451" t="str">
            <v>LAKELAND POWER DISTRIBUTION LTD.</v>
          </cell>
          <cell r="C451">
            <v>2011</v>
          </cell>
        </row>
        <row r="452">
          <cell r="B452" t="str">
            <v>LAKELAND POWER DISTRIBUTION LTD.</v>
          </cell>
          <cell r="C452">
            <v>2012</v>
          </cell>
        </row>
        <row r="453">
          <cell r="B453" t="str">
            <v>LONDON HYDRO INC.</v>
          </cell>
          <cell r="C453">
            <v>2002</v>
          </cell>
        </row>
        <row r="454">
          <cell r="B454" t="str">
            <v>LONDON HYDRO INC.</v>
          </cell>
          <cell r="C454">
            <v>2003</v>
          </cell>
        </row>
        <row r="455">
          <cell r="B455" t="str">
            <v>LONDON HYDRO INC.</v>
          </cell>
          <cell r="C455">
            <v>2004</v>
          </cell>
        </row>
        <row r="456">
          <cell r="B456" t="str">
            <v>LONDON HYDRO INC.</v>
          </cell>
          <cell r="C456">
            <v>2005</v>
          </cell>
        </row>
        <row r="457">
          <cell r="B457" t="str">
            <v>LONDON HYDRO INC.</v>
          </cell>
          <cell r="C457">
            <v>2006</v>
          </cell>
        </row>
        <row r="458">
          <cell r="B458" t="str">
            <v>LONDON HYDRO INC.</v>
          </cell>
          <cell r="C458">
            <v>2007</v>
          </cell>
        </row>
        <row r="459">
          <cell r="B459" t="str">
            <v>LONDON HYDRO INC.</v>
          </cell>
          <cell r="C459">
            <v>2008</v>
          </cell>
        </row>
        <row r="460">
          <cell r="B460" t="str">
            <v>LONDON HYDRO INC.</v>
          </cell>
          <cell r="C460">
            <v>2009</v>
          </cell>
        </row>
        <row r="461">
          <cell r="B461" t="str">
            <v>LONDON HYDRO INC.</v>
          </cell>
          <cell r="C461">
            <v>2010</v>
          </cell>
        </row>
        <row r="462">
          <cell r="B462" t="str">
            <v>LONDON HYDRO INC.</v>
          </cell>
          <cell r="C462">
            <v>2011</v>
          </cell>
        </row>
        <row r="463">
          <cell r="B463" t="str">
            <v>LONDON HYDRO INC.</v>
          </cell>
          <cell r="C463">
            <v>2012</v>
          </cell>
        </row>
        <row r="464">
          <cell r="B464" t="str">
            <v>MIDLAND POWER UTILITY CORPORATION</v>
          </cell>
          <cell r="C464">
            <v>2002</v>
          </cell>
        </row>
        <row r="465">
          <cell r="B465" t="str">
            <v>MIDLAND POWER UTILITY CORPORATION</v>
          </cell>
          <cell r="C465">
            <v>2003</v>
          </cell>
        </row>
        <row r="466">
          <cell r="B466" t="str">
            <v>MIDLAND POWER UTILITY CORPORATION</v>
          </cell>
          <cell r="C466">
            <v>2004</v>
          </cell>
        </row>
        <row r="467">
          <cell r="B467" t="str">
            <v>MIDLAND POWER UTILITY CORPORATION</v>
          </cell>
          <cell r="C467">
            <v>2005</v>
          </cell>
        </row>
        <row r="468">
          <cell r="B468" t="str">
            <v>MIDLAND POWER UTILITY CORPORATION</v>
          </cell>
          <cell r="C468">
            <v>2006</v>
          </cell>
        </row>
        <row r="469">
          <cell r="B469" t="str">
            <v>MIDLAND POWER UTILITY CORPORATION</v>
          </cell>
          <cell r="C469">
            <v>2007</v>
          </cell>
        </row>
        <row r="470">
          <cell r="B470" t="str">
            <v>MIDLAND POWER UTILITY CORPORATION</v>
          </cell>
          <cell r="C470">
            <v>2008</v>
          </cell>
        </row>
        <row r="471">
          <cell r="B471" t="str">
            <v>MIDLAND POWER UTILITY CORPORATION</v>
          </cell>
          <cell r="C471">
            <v>2009</v>
          </cell>
        </row>
        <row r="472">
          <cell r="B472" t="str">
            <v>MIDLAND POWER UTILITY CORPORATION</v>
          </cell>
          <cell r="C472">
            <v>2010</v>
          </cell>
        </row>
        <row r="473">
          <cell r="B473" t="str">
            <v>MIDLAND POWER UTILITY CORPORATION</v>
          </cell>
          <cell r="C473">
            <v>2011</v>
          </cell>
        </row>
        <row r="474">
          <cell r="B474" t="str">
            <v>MIDLAND POWER UTILITY CORPORATION</v>
          </cell>
          <cell r="C474">
            <v>2012</v>
          </cell>
        </row>
        <row r="475">
          <cell r="B475" t="str">
            <v>MILTON HYDRO DISTRIBUTION INC.</v>
          </cell>
          <cell r="C475">
            <v>2002</v>
          </cell>
        </row>
        <row r="476">
          <cell r="B476" t="str">
            <v>MILTON HYDRO DISTRIBUTION INC.</v>
          </cell>
          <cell r="C476">
            <v>2003</v>
          </cell>
        </row>
        <row r="477">
          <cell r="B477" t="str">
            <v>MILTON HYDRO DISTRIBUTION INC.</v>
          </cell>
          <cell r="C477">
            <v>2004</v>
          </cell>
        </row>
        <row r="478">
          <cell r="B478" t="str">
            <v>MILTON HYDRO DISTRIBUTION INC.</v>
          </cell>
          <cell r="C478">
            <v>2005</v>
          </cell>
        </row>
        <row r="479">
          <cell r="B479" t="str">
            <v>MILTON HYDRO DISTRIBUTION INC.</v>
          </cell>
          <cell r="C479">
            <v>2006</v>
          </cell>
        </row>
        <row r="480">
          <cell r="B480" t="str">
            <v>MILTON HYDRO DISTRIBUTION INC.</v>
          </cell>
          <cell r="C480">
            <v>2007</v>
          </cell>
        </row>
        <row r="481">
          <cell r="B481" t="str">
            <v>MILTON HYDRO DISTRIBUTION INC.</v>
          </cell>
          <cell r="C481">
            <v>2008</v>
          </cell>
        </row>
        <row r="482">
          <cell r="B482" t="str">
            <v>MILTON HYDRO DISTRIBUTION INC.</v>
          </cell>
          <cell r="C482">
            <v>2009</v>
          </cell>
        </row>
        <row r="483">
          <cell r="B483" t="str">
            <v>MILTON HYDRO DISTRIBUTION INC.</v>
          </cell>
          <cell r="C483">
            <v>2010</v>
          </cell>
        </row>
        <row r="484">
          <cell r="B484" t="str">
            <v>MILTON HYDRO DISTRIBUTION INC.</v>
          </cell>
          <cell r="C484">
            <v>2011</v>
          </cell>
        </row>
        <row r="485">
          <cell r="B485" t="str">
            <v>MILTON HYDRO DISTRIBUTION INC.</v>
          </cell>
          <cell r="C485">
            <v>2012</v>
          </cell>
        </row>
        <row r="486">
          <cell r="B486" t="str">
            <v>NEWMARKET-TAY POWER DISTRIBUTION LTD.</v>
          </cell>
          <cell r="C486">
            <v>2002</v>
          </cell>
        </row>
        <row r="487">
          <cell r="B487" t="str">
            <v>NEWMARKET-TAY POWER DISTRIBUTION LTD.</v>
          </cell>
          <cell r="C487">
            <v>2003</v>
          </cell>
        </row>
        <row r="488">
          <cell r="B488" t="str">
            <v>NEWMARKET-TAY POWER DISTRIBUTION LTD.</v>
          </cell>
          <cell r="C488">
            <v>2004</v>
          </cell>
        </row>
        <row r="489">
          <cell r="B489" t="str">
            <v>NEWMARKET-TAY POWER DISTRIBUTION LTD.</v>
          </cell>
          <cell r="C489">
            <v>2005</v>
          </cell>
        </row>
        <row r="490">
          <cell r="B490" t="str">
            <v>NEWMARKET-TAY POWER DISTRIBUTION LTD.</v>
          </cell>
          <cell r="C490">
            <v>2006</v>
          </cell>
        </row>
        <row r="491">
          <cell r="B491" t="str">
            <v>NEWMARKET-TAY POWER DISTRIBUTION LTD.</v>
          </cell>
          <cell r="C491">
            <v>2007</v>
          </cell>
        </row>
        <row r="492">
          <cell r="B492" t="str">
            <v>NEWMARKET-TAY POWER DISTRIBUTION LTD.</v>
          </cell>
          <cell r="C492">
            <v>2008</v>
          </cell>
        </row>
        <row r="493">
          <cell r="B493" t="str">
            <v>NEWMARKET-TAY POWER DISTRIBUTION LTD.</v>
          </cell>
          <cell r="C493">
            <v>2009</v>
          </cell>
        </row>
        <row r="494">
          <cell r="B494" t="str">
            <v>NEWMARKET-TAY POWER DISTRIBUTION LTD.</v>
          </cell>
          <cell r="C494">
            <v>2010</v>
          </cell>
        </row>
        <row r="495">
          <cell r="B495" t="str">
            <v>NEWMARKET-TAY POWER DISTRIBUTION LTD.</v>
          </cell>
          <cell r="C495">
            <v>2011</v>
          </cell>
        </row>
        <row r="496">
          <cell r="B496" t="str">
            <v>NEWMARKET-TAY POWER DISTRIBUTION LTD.</v>
          </cell>
          <cell r="C496">
            <v>2012</v>
          </cell>
        </row>
        <row r="497">
          <cell r="B497" t="str">
            <v>NIAGARA PENINSULA ENERGY INC.</v>
          </cell>
          <cell r="C497">
            <v>2002</v>
          </cell>
        </row>
        <row r="498">
          <cell r="B498" t="str">
            <v>NIAGARA PENINSULA ENERGY INC.</v>
          </cell>
          <cell r="C498">
            <v>2003</v>
          </cell>
        </row>
        <row r="499">
          <cell r="B499" t="str">
            <v>NIAGARA PENINSULA ENERGY INC.</v>
          </cell>
          <cell r="C499">
            <v>2004</v>
          </cell>
        </row>
        <row r="500">
          <cell r="B500" t="str">
            <v>NIAGARA PENINSULA ENERGY INC.</v>
          </cell>
          <cell r="C500">
            <v>2005</v>
          </cell>
        </row>
        <row r="501">
          <cell r="B501" t="str">
            <v>NIAGARA PENINSULA ENERGY INC.</v>
          </cell>
          <cell r="C501">
            <v>2006</v>
          </cell>
        </row>
        <row r="502">
          <cell r="B502" t="str">
            <v>NIAGARA PENINSULA ENERGY INC.</v>
          </cell>
          <cell r="C502">
            <v>2007</v>
          </cell>
        </row>
        <row r="503">
          <cell r="B503" t="str">
            <v>NIAGARA PENINSULA ENERGY INC.</v>
          </cell>
          <cell r="C503">
            <v>2008</v>
          </cell>
        </row>
        <row r="504">
          <cell r="B504" t="str">
            <v>NIAGARA PENINSULA ENERGY INC.</v>
          </cell>
          <cell r="C504">
            <v>2009</v>
          </cell>
        </row>
        <row r="505">
          <cell r="B505" t="str">
            <v>NIAGARA PENINSULA ENERGY INC.</v>
          </cell>
          <cell r="C505">
            <v>2010</v>
          </cell>
        </row>
        <row r="506">
          <cell r="B506" t="str">
            <v>NIAGARA PENINSULA ENERGY INC.</v>
          </cell>
          <cell r="C506">
            <v>2011</v>
          </cell>
        </row>
        <row r="507">
          <cell r="B507" t="str">
            <v>NIAGARA PENINSULA ENERGY INC.</v>
          </cell>
          <cell r="C507">
            <v>2012</v>
          </cell>
        </row>
        <row r="508">
          <cell r="B508" t="str">
            <v>NIAGARA-ON-THE-LAKE HYDRO INC.</v>
          </cell>
          <cell r="C508">
            <v>2002</v>
          </cell>
        </row>
        <row r="509">
          <cell r="B509" t="str">
            <v>NIAGARA-ON-THE-LAKE HYDRO INC.</v>
          </cell>
          <cell r="C509">
            <v>2003</v>
          </cell>
        </row>
        <row r="510">
          <cell r="B510" t="str">
            <v>NIAGARA-ON-THE-LAKE HYDRO INC.</v>
          </cell>
          <cell r="C510">
            <v>2004</v>
          </cell>
        </row>
        <row r="511">
          <cell r="B511" t="str">
            <v>NIAGARA-ON-THE-LAKE HYDRO INC.</v>
          </cell>
          <cell r="C511">
            <v>2005</v>
          </cell>
        </row>
        <row r="512">
          <cell r="B512" t="str">
            <v>NIAGARA-ON-THE-LAKE HYDRO INC.</v>
          </cell>
          <cell r="C512">
            <v>2006</v>
          </cell>
        </row>
        <row r="513">
          <cell r="B513" t="str">
            <v>NIAGARA-ON-THE-LAKE HYDRO INC.</v>
          </cell>
          <cell r="C513">
            <v>2007</v>
          </cell>
        </row>
        <row r="514">
          <cell r="B514" t="str">
            <v>NIAGARA-ON-THE-LAKE HYDRO INC.</v>
          </cell>
          <cell r="C514">
            <v>2008</v>
          </cell>
        </row>
        <row r="515">
          <cell r="B515" t="str">
            <v>NIAGARA-ON-THE-LAKE HYDRO INC.</v>
          </cell>
          <cell r="C515">
            <v>2009</v>
          </cell>
        </row>
        <row r="516">
          <cell r="B516" t="str">
            <v>NIAGARA-ON-THE-LAKE HYDRO INC.</v>
          </cell>
          <cell r="C516">
            <v>2010</v>
          </cell>
        </row>
        <row r="517">
          <cell r="B517" t="str">
            <v>NIAGARA-ON-THE-LAKE HYDRO INC.</v>
          </cell>
          <cell r="C517">
            <v>2011</v>
          </cell>
        </row>
        <row r="518">
          <cell r="B518" t="str">
            <v>NIAGARA-ON-THE-LAKE HYDRO INC.</v>
          </cell>
          <cell r="C518">
            <v>2012</v>
          </cell>
        </row>
        <row r="519">
          <cell r="B519" t="str">
            <v>NORFOLK POWER DISTRIBUTION INC.</v>
          </cell>
          <cell r="C519">
            <v>2002</v>
          </cell>
        </row>
        <row r="520">
          <cell r="B520" t="str">
            <v>NORFOLK POWER DISTRIBUTION INC.</v>
          </cell>
          <cell r="C520">
            <v>2003</v>
          </cell>
        </row>
        <row r="521">
          <cell r="B521" t="str">
            <v>NORFOLK POWER DISTRIBUTION INC.</v>
          </cell>
          <cell r="C521">
            <v>2004</v>
          </cell>
        </row>
        <row r="522">
          <cell r="B522" t="str">
            <v>NORFOLK POWER DISTRIBUTION INC.</v>
          </cell>
          <cell r="C522">
            <v>2005</v>
          </cell>
        </row>
        <row r="523">
          <cell r="B523" t="str">
            <v>NORFOLK POWER DISTRIBUTION INC.</v>
          </cell>
          <cell r="C523">
            <v>2006</v>
          </cell>
        </row>
        <row r="524">
          <cell r="B524" t="str">
            <v>NORFOLK POWER DISTRIBUTION INC.</v>
          </cell>
          <cell r="C524">
            <v>2007</v>
          </cell>
        </row>
        <row r="525">
          <cell r="B525" t="str">
            <v>NORFOLK POWER DISTRIBUTION INC.</v>
          </cell>
          <cell r="C525">
            <v>2008</v>
          </cell>
        </row>
        <row r="526">
          <cell r="B526" t="str">
            <v>NORFOLK POWER DISTRIBUTION INC.</v>
          </cell>
          <cell r="C526">
            <v>2009</v>
          </cell>
        </row>
        <row r="527">
          <cell r="B527" t="str">
            <v>NORFOLK POWER DISTRIBUTION INC.</v>
          </cell>
          <cell r="C527">
            <v>2010</v>
          </cell>
        </row>
        <row r="528">
          <cell r="B528" t="str">
            <v>NORFOLK POWER DISTRIBUTION INC.</v>
          </cell>
          <cell r="C528">
            <v>2011</v>
          </cell>
        </row>
        <row r="529">
          <cell r="B529" t="str">
            <v>NORFOLK POWER DISTRIBUTION INC.</v>
          </cell>
          <cell r="C529">
            <v>2012</v>
          </cell>
        </row>
        <row r="530">
          <cell r="B530" t="str">
            <v>NORTH BAY HYDRO DISTRIBUTION LIMITED</v>
          </cell>
          <cell r="C530">
            <v>2002</v>
          </cell>
        </row>
        <row r="531">
          <cell r="B531" t="str">
            <v>NORTH BAY HYDRO DISTRIBUTION LIMITED</v>
          </cell>
          <cell r="C531">
            <v>2003</v>
          </cell>
        </row>
        <row r="532">
          <cell r="B532" t="str">
            <v>NORTH BAY HYDRO DISTRIBUTION LIMITED</v>
          </cell>
          <cell r="C532">
            <v>2004</v>
          </cell>
        </row>
        <row r="533">
          <cell r="B533" t="str">
            <v>NORTH BAY HYDRO DISTRIBUTION LIMITED</v>
          </cell>
          <cell r="C533">
            <v>2005</v>
          </cell>
        </row>
        <row r="534">
          <cell r="B534" t="str">
            <v>NORTH BAY HYDRO DISTRIBUTION LIMITED</v>
          </cell>
          <cell r="C534">
            <v>2006</v>
          </cell>
        </row>
        <row r="535">
          <cell r="B535" t="str">
            <v>NORTH BAY HYDRO DISTRIBUTION LIMITED</v>
          </cell>
          <cell r="C535">
            <v>2007</v>
          </cell>
        </row>
        <row r="536">
          <cell r="B536" t="str">
            <v>NORTH BAY HYDRO DISTRIBUTION LIMITED</v>
          </cell>
          <cell r="C536">
            <v>2008</v>
          </cell>
        </row>
        <row r="537">
          <cell r="B537" t="str">
            <v>NORTH BAY HYDRO DISTRIBUTION LIMITED</v>
          </cell>
          <cell r="C537">
            <v>2009</v>
          </cell>
        </row>
        <row r="538">
          <cell r="B538" t="str">
            <v>NORTH BAY HYDRO DISTRIBUTION LIMITED</v>
          </cell>
          <cell r="C538">
            <v>2010</v>
          </cell>
        </row>
        <row r="539">
          <cell r="B539" t="str">
            <v>NORTH BAY HYDRO DISTRIBUTION LIMITED</v>
          </cell>
          <cell r="C539">
            <v>2011</v>
          </cell>
        </row>
        <row r="540">
          <cell r="B540" t="str">
            <v>NORTH BAY HYDRO DISTRIBUTION LIMITED</v>
          </cell>
          <cell r="C540">
            <v>2012</v>
          </cell>
        </row>
        <row r="541">
          <cell r="B541" t="str">
            <v>NORTHERN ONTARIO WIRES INC.</v>
          </cell>
          <cell r="C541">
            <v>2002</v>
          </cell>
        </row>
        <row r="542">
          <cell r="B542" t="str">
            <v>NORTHERN ONTARIO WIRES INC.</v>
          </cell>
          <cell r="C542">
            <v>2003</v>
          </cell>
        </row>
        <row r="543">
          <cell r="B543" t="str">
            <v>NORTHERN ONTARIO WIRES INC.</v>
          </cell>
          <cell r="C543">
            <v>2004</v>
          </cell>
        </row>
        <row r="544">
          <cell r="B544" t="str">
            <v>NORTHERN ONTARIO WIRES INC.</v>
          </cell>
          <cell r="C544">
            <v>2005</v>
          </cell>
        </row>
        <row r="545">
          <cell r="B545" t="str">
            <v>NORTHERN ONTARIO WIRES INC.</v>
          </cell>
          <cell r="C545">
            <v>2006</v>
          </cell>
        </row>
        <row r="546">
          <cell r="B546" t="str">
            <v>NORTHERN ONTARIO WIRES INC.</v>
          </cell>
          <cell r="C546">
            <v>2007</v>
          </cell>
        </row>
        <row r="547">
          <cell r="B547" t="str">
            <v>NORTHERN ONTARIO WIRES INC.</v>
          </cell>
          <cell r="C547">
            <v>2008</v>
          </cell>
        </row>
        <row r="548">
          <cell r="B548" t="str">
            <v>NORTHERN ONTARIO WIRES INC.</v>
          </cell>
          <cell r="C548">
            <v>2009</v>
          </cell>
        </row>
        <row r="549">
          <cell r="B549" t="str">
            <v>NORTHERN ONTARIO WIRES INC.</v>
          </cell>
          <cell r="C549">
            <v>2010</v>
          </cell>
        </row>
        <row r="550">
          <cell r="B550" t="str">
            <v>NORTHERN ONTARIO WIRES INC.</v>
          </cell>
          <cell r="C550">
            <v>2011</v>
          </cell>
        </row>
        <row r="551">
          <cell r="B551" t="str">
            <v>NORTHERN ONTARIO WIRES INC.</v>
          </cell>
          <cell r="C551">
            <v>2012</v>
          </cell>
        </row>
        <row r="552">
          <cell r="B552" t="str">
            <v>OAKVILLE HYDRO ELECTRICITY DISTRIBUTION INC.</v>
          </cell>
          <cell r="C552">
            <v>2002</v>
          </cell>
        </row>
        <row r="553">
          <cell r="B553" t="str">
            <v>OAKVILLE HYDRO ELECTRICITY DISTRIBUTION INC.</v>
          </cell>
          <cell r="C553">
            <v>2003</v>
          </cell>
        </row>
        <row r="554">
          <cell r="B554" t="str">
            <v>OAKVILLE HYDRO ELECTRICITY DISTRIBUTION INC.</v>
          </cell>
          <cell r="C554">
            <v>2004</v>
          </cell>
        </row>
        <row r="555">
          <cell r="B555" t="str">
            <v>OAKVILLE HYDRO ELECTRICITY DISTRIBUTION INC.</v>
          </cell>
          <cell r="C555">
            <v>2005</v>
          </cell>
        </row>
        <row r="556">
          <cell r="B556" t="str">
            <v>OAKVILLE HYDRO ELECTRICITY DISTRIBUTION INC.</v>
          </cell>
          <cell r="C556">
            <v>2006</v>
          </cell>
        </row>
        <row r="557">
          <cell r="B557" t="str">
            <v>OAKVILLE HYDRO ELECTRICITY DISTRIBUTION INC.</v>
          </cell>
          <cell r="C557">
            <v>2007</v>
          </cell>
        </row>
        <row r="558">
          <cell r="B558" t="str">
            <v>OAKVILLE HYDRO ELECTRICITY DISTRIBUTION INC.</v>
          </cell>
          <cell r="C558">
            <v>2008</v>
          </cell>
        </row>
        <row r="559">
          <cell r="B559" t="str">
            <v>OAKVILLE HYDRO ELECTRICITY DISTRIBUTION INC.</v>
          </cell>
          <cell r="C559">
            <v>2009</v>
          </cell>
        </row>
        <row r="560">
          <cell r="B560" t="str">
            <v>OAKVILLE HYDRO ELECTRICITY DISTRIBUTION INC.</v>
          </cell>
          <cell r="C560">
            <v>2010</v>
          </cell>
        </row>
        <row r="561">
          <cell r="B561" t="str">
            <v>OAKVILLE HYDRO ELECTRICITY DISTRIBUTION INC.</v>
          </cell>
          <cell r="C561">
            <v>2011</v>
          </cell>
        </row>
        <row r="562">
          <cell r="B562" t="str">
            <v>OAKVILLE HYDRO ELECTRICITY DISTRIBUTION INC.</v>
          </cell>
          <cell r="C562">
            <v>2012</v>
          </cell>
        </row>
        <row r="563">
          <cell r="B563" t="str">
            <v>ORANGEVILLE HYDRO LIMITED</v>
          </cell>
          <cell r="C563">
            <v>2002</v>
          </cell>
        </row>
        <row r="564">
          <cell r="B564" t="str">
            <v>ORANGEVILLE HYDRO LIMITED</v>
          </cell>
          <cell r="C564">
            <v>2003</v>
          </cell>
        </row>
        <row r="565">
          <cell r="B565" t="str">
            <v>ORANGEVILLE HYDRO LIMITED</v>
          </cell>
          <cell r="C565">
            <v>2004</v>
          </cell>
        </row>
        <row r="566">
          <cell r="B566" t="str">
            <v>ORANGEVILLE HYDRO LIMITED</v>
          </cell>
          <cell r="C566">
            <v>2005</v>
          </cell>
        </row>
        <row r="567">
          <cell r="B567" t="str">
            <v>ORANGEVILLE HYDRO LIMITED</v>
          </cell>
          <cell r="C567">
            <v>2006</v>
          </cell>
        </row>
        <row r="568">
          <cell r="B568" t="str">
            <v>ORANGEVILLE HYDRO LIMITED</v>
          </cell>
          <cell r="C568">
            <v>2007</v>
          </cell>
        </row>
        <row r="569">
          <cell r="B569" t="str">
            <v>ORANGEVILLE HYDRO LIMITED</v>
          </cell>
          <cell r="C569">
            <v>2008</v>
          </cell>
        </row>
        <row r="570">
          <cell r="B570" t="str">
            <v>ORANGEVILLE HYDRO LIMITED</v>
          </cell>
          <cell r="C570">
            <v>2009</v>
          </cell>
        </row>
        <row r="571">
          <cell r="B571" t="str">
            <v>ORANGEVILLE HYDRO LIMITED</v>
          </cell>
          <cell r="C571">
            <v>2010</v>
          </cell>
        </row>
        <row r="572">
          <cell r="B572" t="str">
            <v>ORANGEVILLE HYDRO LIMITED</v>
          </cell>
          <cell r="C572">
            <v>2011</v>
          </cell>
        </row>
        <row r="573">
          <cell r="B573" t="str">
            <v>ORANGEVILLE HYDRO LIMITED</v>
          </cell>
          <cell r="C573">
            <v>2012</v>
          </cell>
        </row>
        <row r="574">
          <cell r="B574" t="str">
            <v>ORILLIA POWER DISTRIBUTION CORPORATION</v>
          </cell>
          <cell r="C574">
            <v>2002</v>
          </cell>
        </row>
        <row r="575">
          <cell r="B575" t="str">
            <v>ORILLIA POWER DISTRIBUTION CORPORATION</v>
          </cell>
          <cell r="C575">
            <v>2003</v>
          </cell>
        </row>
        <row r="576">
          <cell r="B576" t="str">
            <v>ORILLIA POWER DISTRIBUTION CORPORATION</v>
          </cell>
          <cell r="C576">
            <v>2004</v>
          </cell>
        </row>
        <row r="577">
          <cell r="B577" t="str">
            <v>ORILLIA POWER DISTRIBUTION CORPORATION</v>
          </cell>
          <cell r="C577">
            <v>2005</v>
          </cell>
        </row>
        <row r="578">
          <cell r="B578" t="str">
            <v>ORILLIA POWER DISTRIBUTION CORPORATION</v>
          </cell>
          <cell r="C578">
            <v>2006</v>
          </cell>
        </row>
        <row r="579">
          <cell r="B579" t="str">
            <v>ORILLIA POWER DISTRIBUTION CORPORATION</v>
          </cell>
          <cell r="C579">
            <v>2007</v>
          </cell>
        </row>
        <row r="580">
          <cell r="B580" t="str">
            <v>ORILLIA POWER DISTRIBUTION CORPORATION</v>
          </cell>
          <cell r="C580">
            <v>2008</v>
          </cell>
        </row>
        <row r="581">
          <cell r="B581" t="str">
            <v>ORILLIA POWER DISTRIBUTION CORPORATION</v>
          </cell>
          <cell r="C581">
            <v>2009</v>
          </cell>
        </row>
        <row r="582">
          <cell r="B582" t="str">
            <v>ORILLIA POWER DISTRIBUTION CORPORATION</v>
          </cell>
          <cell r="C582">
            <v>2010</v>
          </cell>
        </row>
        <row r="583">
          <cell r="B583" t="str">
            <v>ORILLIA POWER DISTRIBUTION CORPORATION</v>
          </cell>
          <cell r="C583">
            <v>2011</v>
          </cell>
        </row>
        <row r="584">
          <cell r="B584" t="str">
            <v>ORILLIA POWER DISTRIBUTION CORPORATION</v>
          </cell>
          <cell r="C584">
            <v>2012</v>
          </cell>
        </row>
        <row r="585">
          <cell r="B585" t="str">
            <v>OSHAWA PUC NETWORKS INC.</v>
          </cell>
          <cell r="C585">
            <v>2002</v>
          </cell>
        </row>
        <row r="586">
          <cell r="B586" t="str">
            <v>OSHAWA PUC NETWORKS INC.</v>
          </cell>
          <cell r="C586">
            <v>2003</v>
          </cell>
        </row>
        <row r="587">
          <cell r="B587" t="str">
            <v>OSHAWA PUC NETWORKS INC.</v>
          </cell>
          <cell r="C587">
            <v>2004</v>
          </cell>
        </row>
        <row r="588">
          <cell r="B588" t="str">
            <v>OSHAWA PUC NETWORKS INC.</v>
          </cell>
          <cell r="C588">
            <v>2005</v>
          </cell>
        </row>
        <row r="589">
          <cell r="B589" t="str">
            <v>OSHAWA PUC NETWORKS INC.</v>
          </cell>
          <cell r="C589">
            <v>2006</v>
          </cell>
        </row>
        <row r="590">
          <cell r="B590" t="str">
            <v>OSHAWA PUC NETWORKS INC.</v>
          </cell>
          <cell r="C590">
            <v>2007</v>
          </cell>
        </row>
        <row r="591">
          <cell r="B591" t="str">
            <v>OSHAWA PUC NETWORKS INC.</v>
          </cell>
          <cell r="C591">
            <v>2008</v>
          </cell>
        </row>
        <row r="592">
          <cell r="B592" t="str">
            <v>OSHAWA PUC NETWORKS INC.</v>
          </cell>
          <cell r="C592">
            <v>2009</v>
          </cell>
        </row>
        <row r="593">
          <cell r="B593" t="str">
            <v>OSHAWA PUC NETWORKS INC.</v>
          </cell>
          <cell r="C593">
            <v>2010</v>
          </cell>
        </row>
        <row r="594">
          <cell r="B594" t="str">
            <v>OSHAWA PUC NETWORKS INC.</v>
          </cell>
          <cell r="C594">
            <v>2011</v>
          </cell>
        </row>
        <row r="595">
          <cell r="B595" t="str">
            <v>OSHAWA PUC NETWORKS INC.</v>
          </cell>
          <cell r="C595">
            <v>2012</v>
          </cell>
        </row>
        <row r="596">
          <cell r="B596" t="str">
            <v>OTTAWA RIVER POWER CORPORATION</v>
          </cell>
          <cell r="C596">
            <v>2002</v>
          </cell>
        </row>
        <row r="597">
          <cell r="B597" t="str">
            <v>OTTAWA RIVER POWER CORPORATION</v>
          </cell>
          <cell r="C597">
            <v>2003</v>
          </cell>
        </row>
        <row r="598">
          <cell r="B598" t="str">
            <v>OTTAWA RIVER POWER CORPORATION</v>
          </cell>
          <cell r="C598">
            <v>2004</v>
          </cell>
        </row>
        <row r="599">
          <cell r="B599" t="str">
            <v>OTTAWA RIVER POWER CORPORATION</v>
          </cell>
          <cell r="C599">
            <v>2005</v>
          </cell>
        </row>
        <row r="600">
          <cell r="B600" t="str">
            <v>OTTAWA RIVER POWER CORPORATION</v>
          </cell>
          <cell r="C600">
            <v>2006</v>
          </cell>
        </row>
        <row r="601">
          <cell r="B601" t="str">
            <v>OTTAWA RIVER POWER CORPORATION</v>
          </cell>
          <cell r="C601">
            <v>2007</v>
          </cell>
        </row>
        <row r="602">
          <cell r="B602" t="str">
            <v>OTTAWA RIVER POWER CORPORATION</v>
          </cell>
          <cell r="C602">
            <v>2008</v>
          </cell>
        </row>
        <row r="603">
          <cell r="B603" t="str">
            <v>OTTAWA RIVER POWER CORPORATION</v>
          </cell>
          <cell r="C603">
            <v>2009</v>
          </cell>
        </row>
        <row r="604">
          <cell r="B604" t="str">
            <v>OTTAWA RIVER POWER CORPORATION</v>
          </cell>
          <cell r="C604">
            <v>2010</v>
          </cell>
        </row>
        <row r="605">
          <cell r="B605" t="str">
            <v>OTTAWA RIVER POWER CORPORATION</v>
          </cell>
          <cell r="C605">
            <v>2011</v>
          </cell>
        </row>
        <row r="606">
          <cell r="B606" t="str">
            <v>OTTAWA RIVER POWER CORPORATION</v>
          </cell>
          <cell r="C606">
            <v>2012</v>
          </cell>
        </row>
        <row r="607">
          <cell r="B607" t="str">
            <v>PARRY SOUND POWER CORPORATION</v>
          </cell>
          <cell r="C607">
            <v>2002</v>
          </cell>
        </row>
        <row r="608">
          <cell r="B608" t="str">
            <v>PARRY SOUND POWER CORPORATION</v>
          </cell>
          <cell r="C608">
            <v>2003</v>
          </cell>
        </row>
        <row r="609">
          <cell r="B609" t="str">
            <v>PARRY SOUND POWER CORPORATION</v>
          </cell>
          <cell r="C609">
            <v>2004</v>
          </cell>
        </row>
        <row r="610">
          <cell r="B610" t="str">
            <v>PARRY SOUND POWER CORPORATION</v>
          </cell>
          <cell r="C610">
            <v>2005</v>
          </cell>
        </row>
        <row r="611">
          <cell r="B611" t="str">
            <v>PARRY SOUND POWER CORPORATION</v>
          </cell>
          <cell r="C611">
            <v>2006</v>
          </cell>
        </row>
        <row r="612">
          <cell r="B612" t="str">
            <v>PARRY SOUND POWER CORPORATION</v>
          </cell>
          <cell r="C612">
            <v>2007</v>
          </cell>
        </row>
        <row r="613">
          <cell r="B613" t="str">
            <v>PARRY SOUND POWER CORPORATION</v>
          </cell>
          <cell r="C613">
            <v>2008</v>
          </cell>
        </row>
        <row r="614">
          <cell r="B614" t="str">
            <v>PARRY SOUND POWER CORPORATION</v>
          </cell>
          <cell r="C614">
            <v>2009</v>
          </cell>
        </row>
        <row r="615">
          <cell r="B615" t="str">
            <v>PARRY SOUND POWER CORPORATION</v>
          </cell>
          <cell r="C615">
            <v>2010</v>
          </cell>
        </row>
        <row r="616">
          <cell r="B616" t="str">
            <v>PARRY SOUND POWER CORPORATION</v>
          </cell>
          <cell r="C616">
            <v>2011</v>
          </cell>
        </row>
        <row r="617">
          <cell r="B617" t="str">
            <v>PARRY SOUND POWER CORPORATION</v>
          </cell>
          <cell r="C617">
            <v>2012</v>
          </cell>
        </row>
        <row r="618">
          <cell r="B618" t="str">
            <v>PETERBOROUGH DISTRIBUTION INCORPORATED</v>
          </cell>
          <cell r="C618">
            <v>2002</v>
          </cell>
        </row>
        <row r="619">
          <cell r="B619" t="str">
            <v>PETERBOROUGH DISTRIBUTION INCORPORATED</v>
          </cell>
          <cell r="C619">
            <v>2003</v>
          </cell>
        </row>
        <row r="620">
          <cell r="B620" t="str">
            <v>PETERBOROUGH DISTRIBUTION INCORPORATED</v>
          </cell>
          <cell r="C620">
            <v>2004</v>
          </cell>
        </row>
        <row r="621">
          <cell r="B621" t="str">
            <v>PETERBOROUGH DISTRIBUTION INCORPORATED</v>
          </cell>
          <cell r="C621">
            <v>2005</v>
          </cell>
        </row>
        <row r="622">
          <cell r="B622" t="str">
            <v>PETERBOROUGH DISTRIBUTION INCORPORATED</v>
          </cell>
          <cell r="C622">
            <v>2006</v>
          </cell>
        </row>
        <row r="623">
          <cell r="B623" t="str">
            <v>PETERBOROUGH DISTRIBUTION INCORPORATED</v>
          </cell>
          <cell r="C623">
            <v>2007</v>
          </cell>
        </row>
        <row r="624">
          <cell r="B624" t="str">
            <v>PETERBOROUGH DISTRIBUTION INCORPORATED</v>
          </cell>
          <cell r="C624">
            <v>2008</v>
          </cell>
        </row>
        <row r="625">
          <cell r="B625" t="str">
            <v>PETERBOROUGH DISTRIBUTION INCORPORATED</v>
          </cell>
          <cell r="C625">
            <v>2009</v>
          </cell>
        </row>
        <row r="626">
          <cell r="B626" t="str">
            <v>PETERBOROUGH DISTRIBUTION INCORPORATED</v>
          </cell>
          <cell r="C626">
            <v>2010</v>
          </cell>
        </row>
        <row r="627">
          <cell r="B627" t="str">
            <v>PETERBOROUGH DISTRIBUTION INCORPORATED</v>
          </cell>
          <cell r="C627">
            <v>2011</v>
          </cell>
        </row>
        <row r="628">
          <cell r="B628" t="str">
            <v>PETERBOROUGH DISTRIBUTION INCORPORATED</v>
          </cell>
          <cell r="C628">
            <v>2012</v>
          </cell>
        </row>
        <row r="629">
          <cell r="B629" t="str">
            <v>POWERSTREAM INC.</v>
          </cell>
          <cell r="C629">
            <v>2002</v>
          </cell>
        </row>
        <row r="630">
          <cell r="B630" t="str">
            <v>POWERSTREAM INC.</v>
          </cell>
          <cell r="C630">
            <v>2003</v>
          </cell>
        </row>
        <row r="631">
          <cell r="B631" t="str">
            <v>POWERSTREAM INC.</v>
          </cell>
          <cell r="C631">
            <v>2004</v>
          </cell>
        </row>
        <row r="632">
          <cell r="B632" t="str">
            <v>POWERSTREAM INC.</v>
          </cell>
          <cell r="C632">
            <v>2005</v>
          </cell>
        </row>
        <row r="633">
          <cell r="B633" t="str">
            <v>POWERSTREAM INC.</v>
          </cell>
          <cell r="C633">
            <v>2006</v>
          </cell>
        </row>
        <row r="634">
          <cell r="B634" t="str">
            <v>POWERSTREAM INC.</v>
          </cell>
          <cell r="C634">
            <v>2007</v>
          </cell>
        </row>
        <row r="635">
          <cell r="B635" t="str">
            <v>POWERSTREAM INC.</v>
          </cell>
          <cell r="C635">
            <v>2008</v>
          </cell>
        </row>
        <row r="636">
          <cell r="B636" t="str">
            <v>POWERSTREAM INC.</v>
          </cell>
          <cell r="C636">
            <v>2009</v>
          </cell>
        </row>
        <row r="637">
          <cell r="B637" t="str">
            <v>POWERSTREAM INC.</v>
          </cell>
          <cell r="C637">
            <v>2010</v>
          </cell>
        </row>
        <row r="638">
          <cell r="B638" t="str">
            <v>POWERSTREAM INC.</v>
          </cell>
          <cell r="C638">
            <v>2011</v>
          </cell>
        </row>
        <row r="639">
          <cell r="B639" t="str">
            <v>POWERSTREAM INC.</v>
          </cell>
          <cell r="C639">
            <v>2012</v>
          </cell>
        </row>
        <row r="640">
          <cell r="B640" t="str">
            <v>PUC DISTRIBUTION INC.</v>
          </cell>
          <cell r="C640">
            <v>2002</v>
          </cell>
        </row>
        <row r="641">
          <cell r="B641" t="str">
            <v>PUC DISTRIBUTION INC.</v>
          </cell>
          <cell r="C641">
            <v>2003</v>
          </cell>
        </row>
        <row r="642">
          <cell r="B642" t="str">
            <v>PUC DISTRIBUTION INC.</v>
          </cell>
          <cell r="C642">
            <v>2004</v>
          </cell>
        </row>
        <row r="643">
          <cell r="B643" t="str">
            <v>PUC DISTRIBUTION INC.</v>
          </cell>
          <cell r="C643">
            <v>2005</v>
          </cell>
        </row>
        <row r="644">
          <cell r="B644" t="str">
            <v>PUC DISTRIBUTION INC.</v>
          </cell>
          <cell r="C644">
            <v>2006</v>
          </cell>
        </row>
        <row r="645">
          <cell r="B645" t="str">
            <v>PUC DISTRIBUTION INC.</v>
          </cell>
          <cell r="C645">
            <v>2007</v>
          </cell>
        </row>
        <row r="646">
          <cell r="B646" t="str">
            <v>PUC DISTRIBUTION INC.</v>
          </cell>
          <cell r="C646">
            <v>2008</v>
          </cell>
        </row>
        <row r="647">
          <cell r="B647" t="str">
            <v>PUC DISTRIBUTION INC.</v>
          </cell>
          <cell r="C647">
            <v>2009</v>
          </cell>
        </row>
        <row r="648">
          <cell r="B648" t="str">
            <v>PUC DISTRIBUTION INC.</v>
          </cell>
          <cell r="C648">
            <v>2010</v>
          </cell>
        </row>
        <row r="649">
          <cell r="B649" t="str">
            <v>PUC DISTRIBUTION INC.</v>
          </cell>
          <cell r="C649">
            <v>2011</v>
          </cell>
        </row>
        <row r="650">
          <cell r="B650" t="str">
            <v>PUC DISTRIBUTION INC.</v>
          </cell>
          <cell r="C650">
            <v>2012</v>
          </cell>
        </row>
        <row r="651">
          <cell r="B651" t="str">
            <v>RENFREW HYDRO INC.</v>
          </cell>
          <cell r="C651">
            <v>2002</v>
          </cell>
        </row>
        <row r="652">
          <cell r="B652" t="str">
            <v>RENFREW HYDRO INC.</v>
          </cell>
          <cell r="C652">
            <v>2003</v>
          </cell>
        </row>
        <row r="653">
          <cell r="B653" t="str">
            <v>RENFREW HYDRO INC.</v>
          </cell>
          <cell r="C653">
            <v>2004</v>
          </cell>
        </row>
        <row r="654">
          <cell r="B654" t="str">
            <v>RENFREW HYDRO INC.</v>
          </cell>
          <cell r="C654">
            <v>2005</v>
          </cell>
        </row>
        <row r="655">
          <cell r="B655" t="str">
            <v>RENFREW HYDRO INC.</v>
          </cell>
          <cell r="C655">
            <v>2006</v>
          </cell>
        </row>
        <row r="656">
          <cell r="B656" t="str">
            <v>RENFREW HYDRO INC.</v>
          </cell>
          <cell r="C656">
            <v>2007</v>
          </cell>
        </row>
        <row r="657">
          <cell r="B657" t="str">
            <v>RENFREW HYDRO INC.</v>
          </cell>
          <cell r="C657">
            <v>2008</v>
          </cell>
        </row>
        <row r="658">
          <cell r="B658" t="str">
            <v>RENFREW HYDRO INC.</v>
          </cell>
          <cell r="C658">
            <v>2009</v>
          </cell>
        </row>
        <row r="659">
          <cell r="B659" t="str">
            <v>RENFREW HYDRO INC.</v>
          </cell>
          <cell r="C659">
            <v>2010</v>
          </cell>
        </row>
        <row r="660">
          <cell r="B660" t="str">
            <v>RENFREW HYDRO INC.</v>
          </cell>
          <cell r="C660">
            <v>2011</v>
          </cell>
        </row>
        <row r="661">
          <cell r="B661" t="str">
            <v>RENFREW HYDRO INC.</v>
          </cell>
          <cell r="C661">
            <v>2012</v>
          </cell>
        </row>
        <row r="662">
          <cell r="B662" t="str">
            <v>RIDEAU ST. LAWRENCE DISTRIBUTION INC.</v>
          </cell>
          <cell r="C662">
            <v>2002</v>
          </cell>
        </row>
        <row r="663">
          <cell r="B663" t="str">
            <v>RIDEAU ST. LAWRENCE DISTRIBUTION INC.</v>
          </cell>
          <cell r="C663">
            <v>2003</v>
          </cell>
        </row>
        <row r="664">
          <cell r="B664" t="str">
            <v>RIDEAU ST. LAWRENCE DISTRIBUTION INC.</v>
          </cell>
          <cell r="C664">
            <v>2004</v>
          </cell>
        </row>
        <row r="665">
          <cell r="B665" t="str">
            <v>RIDEAU ST. LAWRENCE DISTRIBUTION INC.</v>
          </cell>
          <cell r="C665">
            <v>2005</v>
          </cell>
        </row>
        <row r="666">
          <cell r="B666" t="str">
            <v>RIDEAU ST. LAWRENCE DISTRIBUTION INC.</v>
          </cell>
          <cell r="C666">
            <v>2006</v>
          </cell>
        </row>
        <row r="667">
          <cell r="B667" t="str">
            <v>RIDEAU ST. LAWRENCE DISTRIBUTION INC.</v>
          </cell>
          <cell r="C667">
            <v>2007</v>
          </cell>
        </row>
        <row r="668">
          <cell r="B668" t="str">
            <v>RIDEAU ST. LAWRENCE DISTRIBUTION INC.</v>
          </cell>
          <cell r="C668">
            <v>2008</v>
          </cell>
        </row>
        <row r="669">
          <cell r="B669" t="str">
            <v>RIDEAU ST. LAWRENCE DISTRIBUTION INC.</v>
          </cell>
          <cell r="C669">
            <v>2009</v>
          </cell>
        </row>
        <row r="670">
          <cell r="B670" t="str">
            <v>RIDEAU ST. LAWRENCE DISTRIBUTION INC.</v>
          </cell>
          <cell r="C670">
            <v>2010</v>
          </cell>
        </row>
        <row r="671">
          <cell r="B671" t="str">
            <v>RIDEAU ST. LAWRENCE DISTRIBUTION INC.</v>
          </cell>
          <cell r="C671">
            <v>2011</v>
          </cell>
        </row>
        <row r="672">
          <cell r="B672" t="str">
            <v>RIDEAU ST. LAWRENCE DISTRIBUTION INC.</v>
          </cell>
          <cell r="C672">
            <v>2012</v>
          </cell>
        </row>
        <row r="673">
          <cell r="B673" t="str">
            <v>SIOUX LOOKOUT HYDRO INC.</v>
          </cell>
          <cell r="C673">
            <v>2002</v>
          </cell>
        </row>
        <row r="674">
          <cell r="B674" t="str">
            <v>SIOUX LOOKOUT HYDRO INC.</v>
          </cell>
          <cell r="C674">
            <v>2003</v>
          </cell>
        </row>
        <row r="675">
          <cell r="B675" t="str">
            <v>SIOUX LOOKOUT HYDRO INC.</v>
          </cell>
          <cell r="C675">
            <v>2004</v>
          </cell>
        </row>
        <row r="676">
          <cell r="B676" t="str">
            <v>SIOUX LOOKOUT HYDRO INC.</v>
          </cell>
          <cell r="C676">
            <v>2005</v>
          </cell>
        </row>
        <row r="677">
          <cell r="B677" t="str">
            <v>SIOUX LOOKOUT HYDRO INC.</v>
          </cell>
          <cell r="C677">
            <v>2006</v>
          </cell>
        </row>
        <row r="678">
          <cell r="B678" t="str">
            <v>SIOUX LOOKOUT HYDRO INC.</v>
          </cell>
          <cell r="C678">
            <v>2007</v>
          </cell>
        </row>
        <row r="679">
          <cell r="B679" t="str">
            <v>SIOUX LOOKOUT HYDRO INC.</v>
          </cell>
          <cell r="C679">
            <v>2008</v>
          </cell>
        </row>
        <row r="680">
          <cell r="B680" t="str">
            <v>SIOUX LOOKOUT HYDRO INC.</v>
          </cell>
          <cell r="C680">
            <v>2009</v>
          </cell>
        </row>
        <row r="681">
          <cell r="B681" t="str">
            <v>SIOUX LOOKOUT HYDRO INC.</v>
          </cell>
          <cell r="C681">
            <v>2010</v>
          </cell>
        </row>
        <row r="682">
          <cell r="B682" t="str">
            <v>SIOUX LOOKOUT HYDRO INC.</v>
          </cell>
          <cell r="C682">
            <v>2011</v>
          </cell>
        </row>
        <row r="683">
          <cell r="B683" t="str">
            <v>SIOUX LOOKOUT HYDRO INC.</v>
          </cell>
          <cell r="C683">
            <v>2012</v>
          </cell>
        </row>
        <row r="684">
          <cell r="B684" t="str">
            <v>ST. THOMAS ENERGY INC.</v>
          </cell>
          <cell r="C684">
            <v>2002</v>
          </cell>
        </row>
        <row r="685">
          <cell r="B685" t="str">
            <v>ST. THOMAS ENERGY INC.</v>
          </cell>
          <cell r="C685">
            <v>2003</v>
          </cell>
        </row>
        <row r="686">
          <cell r="B686" t="str">
            <v>ST. THOMAS ENERGY INC.</v>
          </cell>
          <cell r="C686">
            <v>2004</v>
          </cell>
        </row>
        <row r="687">
          <cell r="B687" t="str">
            <v>ST. THOMAS ENERGY INC.</v>
          </cell>
          <cell r="C687">
            <v>2005</v>
          </cell>
        </row>
        <row r="688">
          <cell r="B688" t="str">
            <v>ST. THOMAS ENERGY INC.</v>
          </cell>
          <cell r="C688">
            <v>2006</v>
          </cell>
        </row>
        <row r="689">
          <cell r="B689" t="str">
            <v>ST. THOMAS ENERGY INC.</v>
          </cell>
          <cell r="C689">
            <v>2007</v>
          </cell>
        </row>
        <row r="690">
          <cell r="B690" t="str">
            <v>ST. THOMAS ENERGY INC.</v>
          </cell>
          <cell r="C690">
            <v>2008</v>
          </cell>
        </row>
        <row r="691">
          <cell r="B691" t="str">
            <v>ST. THOMAS ENERGY INC.</v>
          </cell>
          <cell r="C691">
            <v>2009</v>
          </cell>
        </row>
        <row r="692">
          <cell r="B692" t="str">
            <v>ST. THOMAS ENERGY INC.</v>
          </cell>
          <cell r="C692">
            <v>2010</v>
          </cell>
        </row>
        <row r="693">
          <cell r="B693" t="str">
            <v>ST. THOMAS ENERGY INC.</v>
          </cell>
          <cell r="C693">
            <v>2011</v>
          </cell>
        </row>
        <row r="694">
          <cell r="B694" t="str">
            <v>ST. THOMAS ENERGY INC.</v>
          </cell>
          <cell r="C694">
            <v>2012</v>
          </cell>
        </row>
        <row r="695">
          <cell r="B695" t="str">
            <v>THUNDER BAY HYDRO ELECTRICITY DISTRIBUTION INC.</v>
          </cell>
          <cell r="C695">
            <v>2002</v>
          </cell>
        </row>
        <row r="696">
          <cell r="B696" t="str">
            <v>THUNDER BAY HYDRO ELECTRICITY DISTRIBUTION INC.</v>
          </cell>
          <cell r="C696">
            <v>2003</v>
          </cell>
        </row>
        <row r="697">
          <cell r="B697" t="str">
            <v>THUNDER BAY HYDRO ELECTRICITY DISTRIBUTION INC.</v>
          </cell>
          <cell r="C697">
            <v>2004</v>
          </cell>
        </row>
        <row r="698">
          <cell r="B698" t="str">
            <v>THUNDER BAY HYDRO ELECTRICITY DISTRIBUTION INC.</v>
          </cell>
          <cell r="C698">
            <v>2005</v>
          </cell>
        </row>
        <row r="699">
          <cell r="B699" t="str">
            <v>THUNDER BAY HYDRO ELECTRICITY DISTRIBUTION INC.</v>
          </cell>
          <cell r="C699">
            <v>2006</v>
          </cell>
        </row>
        <row r="700">
          <cell r="B700" t="str">
            <v>THUNDER BAY HYDRO ELECTRICITY DISTRIBUTION INC.</v>
          </cell>
          <cell r="C700">
            <v>2007</v>
          </cell>
        </row>
        <row r="701">
          <cell r="B701" t="str">
            <v>THUNDER BAY HYDRO ELECTRICITY DISTRIBUTION INC.</v>
          </cell>
          <cell r="C701">
            <v>2008</v>
          </cell>
        </row>
        <row r="702">
          <cell r="B702" t="str">
            <v>THUNDER BAY HYDRO ELECTRICITY DISTRIBUTION INC.</v>
          </cell>
          <cell r="C702">
            <v>2009</v>
          </cell>
        </row>
        <row r="703">
          <cell r="B703" t="str">
            <v>THUNDER BAY HYDRO ELECTRICITY DISTRIBUTION INC.</v>
          </cell>
          <cell r="C703">
            <v>2010</v>
          </cell>
        </row>
        <row r="704">
          <cell r="B704" t="str">
            <v>THUNDER BAY HYDRO ELECTRICITY DISTRIBUTION INC.</v>
          </cell>
          <cell r="C704">
            <v>2011</v>
          </cell>
        </row>
        <row r="705">
          <cell r="B705" t="str">
            <v>THUNDER BAY HYDRO ELECTRICITY DISTRIBUTION INC.</v>
          </cell>
          <cell r="C705">
            <v>2012</v>
          </cell>
        </row>
        <row r="706">
          <cell r="B706" t="str">
            <v>TILLSONBURG HYDRO INC.</v>
          </cell>
          <cell r="C706">
            <v>2002</v>
          </cell>
        </row>
        <row r="707">
          <cell r="B707" t="str">
            <v>TILLSONBURG HYDRO INC.</v>
          </cell>
          <cell r="C707">
            <v>2003</v>
          </cell>
        </row>
        <row r="708">
          <cell r="B708" t="str">
            <v>TILLSONBURG HYDRO INC.</v>
          </cell>
          <cell r="C708">
            <v>2004</v>
          </cell>
        </row>
        <row r="709">
          <cell r="B709" t="str">
            <v>TILLSONBURG HYDRO INC.</v>
          </cell>
          <cell r="C709">
            <v>2005</v>
          </cell>
        </row>
        <row r="710">
          <cell r="B710" t="str">
            <v>TILLSONBURG HYDRO INC.</v>
          </cell>
          <cell r="C710">
            <v>2006</v>
          </cell>
        </row>
        <row r="711">
          <cell r="B711" t="str">
            <v>TILLSONBURG HYDRO INC.</v>
          </cell>
          <cell r="C711">
            <v>2007</v>
          </cell>
        </row>
        <row r="712">
          <cell r="B712" t="str">
            <v>TILLSONBURG HYDRO INC.</v>
          </cell>
          <cell r="C712">
            <v>2008</v>
          </cell>
        </row>
        <row r="713">
          <cell r="B713" t="str">
            <v>TILLSONBURG HYDRO INC.</v>
          </cell>
          <cell r="C713">
            <v>2009</v>
          </cell>
        </row>
        <row r="714">
          <cell r="B714" t="str">
            <v>TILLSONBURG HYDRO INC.</v>
          </cell>
          <cell r="C714">
            <v>2010</v>
          </cell>
        </row>
        <row r="715">
          <cell r="B715" t="str">
            <v>TILLSONBURG HYDRO INC.</v>
          </cell>
          <cell r="C715">
            <v>2011</v>
          </cell>
        </row>
        <row r="716">
          <cell r="B716" t="str">
            <v>TILLSONBURG HYDRO INC.</v>
          </cell>
          <cell r="C716">
            <v>2012</v>
          </cell>
        </row>
        <row r="717">
          <cell r="B717" t="str">
            <v>TORONTO HYDRO-ELECTRIC SYSTEM LIMITED</v>
          </cell>
          <cell r="C717">
            <v>2002</v>
          </cell>
        </row>
        <row r="718">
          <cell r="B718" t="str">
            <v>TORONTO HYDRO-ELECTRIC SYSTEM LIMITED</v>
          </cell>
          <cell r="C718">
            <v>2003</v>
          </cell>
        </row>
        <row r="719">
          <cell r="B719" t="str">
            <v>TORONTO HYDRO-ELECTRIC SYSTEM LIMITED</v>
          </cell>
          <cell r="C719">
            <v>2004</v>
          </cell>
        </row>
        <row r="720">
          <cell r="B720" t="str">
            <v>TORONTO HYDRO-ELECTRIC SYSTEM LIMITED</v>
          </cell>
          <cell r="C720">
            <v>2005</v>
          </cell>
        </row>
        <row r="721">
          <cell r="B721" t="str">
            <v>TORONTO HYDRO-ELECTRIC SYSTEM LIMITED</v>
          </cell>
          <cell r="C721">
            <v>2006</v>
          </cell>
        </row>
        <row r="722">
          <cell r="B722" t="str">
            <v>TORONTO HYDRO-ELECTRIC SYSTEM LIMITED</v>
          </cell>
          <cell r="C722">
            <v>2007</v>
          </cell>
        </row>
        <row r="723">
          <cell r="B723" t="str">
            <v>TORONTO HYDRO-ELECTRIC SYSTEM LIMITED</v>
          </cell>
          <cell r="C723">
            <v>2008</v>
          </cell>
        </row>
        <row r="724">
          <cell r="B724" t="str">
            <v>TORONTO HYDRO-ELECTRIC SYSTEM LIMITED</v>
          </cell>
          <cell r="C724">
            <v>2009</v>
          </cell>
        </row>
        <row r="725">
          <cell r="B725" t="str">
            <v>TORONTO HYDRO-ELECTRIC SYSTEM LIMITED</v>
          </cell>
          <cell r="C725">
            <v>2010</v>
          </cell>
        </row>
        <row r="726">
          <cell r="B726" t="str">
            <v>TORONTO HYDRO-ELECTRIC SYSTEM LIMITED</v>
          </cell>
          <cell r="C726">
            <v>2011</v>
          </cell>
        </row>
        <row r="727">
          <cell r="B727" t="str">
            <v>TORONTO HYDRO-ELECTRIC SYSTEM LIMITED</v>
          </cell>
          <cell r="C727">
            <v>2012</v>
          </cell>
        </row>
        <row r="728">
          <cell r="B728" t="str">
            <v>VERIDIAN CONNECTIONS INC.</v>
          </cell>
          <cell r="C728">
            <v>2002</v>
          </cell>
        </row>
        <row r="729">
          <cell r="B729" t="str">
            <v>VERIDIAN CONNECTIONS INC.</v>
          </cell>
          <cell r="C729">
            <v>2003</v>
          </cell>
        </row>
        <row r="730">
          <cell r="B730" t="str">
            <v>VERIDIAN CONNECTIONS INC.</v>
          </cell>
          <cell r="C730">
            <v>2004</v>
          </cell>
        </row>
        <row r="731">
          <cell r="B731" t="str">
            <v>VERIDIAN CONNECTIONS INC.</v>
          </cell>
          <cell r="C731">
            <v>2005</v>
          </cell>
        </row>
        <row r="732">
          <cell r="B732" t="str">
            <v>VERIDIAN CONNECTIONS INC.</v>
          </cell>
          <cell r="C732">
            <v>2006</v>
          </cell>
        </row>
        <row r="733">
          <cell r="B733" t="str">
            <v>VERIDIAN CONNECTIONS INC.</v>
          </cell>
          <cell r="C733">
            <v>2007</v>
          </cell>
        </row>
        <row r="734">
          <cell r="B734" t="str">
            <v>VERIDIAN CONNECTIONS INC.</v>
          </cell>
          <cell r="C734">
            <v>2008</v>
          </cell>
        </row>
        <row r="735">
          <cell r="B735" t="str">
            <v>VERIDIAN CONNECTIONS INC.</v>
          </cell>
          <cell r="C735">
            <v>2009</v>
          </cell>
        </row>
        <row r="736">
          <cell r="B736" t="str">
            <v>VERIDIAN CONNECTIONS INC.</v>
          </cell>
          <cell r="C736">
            <v>2010</v>
          </cell>
        </row>
        <row r="737">
          <cell r="B737" t="str">
            <v>VERIDIAN CONNECTIONS INC.</v>
          </cell>
          <cell r="C737">
            <v>2011</v>
          </cell>
        </row>
        <row r="738">
          <cell r="B738" t="str">
            <v>VERIDIAN CONNECTIONS INC.</v>
          </cell>
          <cell r="C738">
            <v>2012</v>
          </cell>
        </row>
        <row r="739">
          <cell r="B739" t="str">
            <v>WASAGA DISTRIBUTION INC.</v>
          </cell>
          <cell r="C739">
            <v>2002</v>
          </cell>
        </row>
        <row r="740">
          <cell r="B740" t="str">
            <v>WASAGA DISTRIBUTION INC.</v>
          </cell>
          <cell r="C740">
            <v>2003</v>
          </cell>
        </row>
        <row r="741">
          <cell r="B741" t="str">
            <v>WASAGA DISTRIBUTION INC.</v>
          </cell>
          <cell r="C741">
            <v>2004</v>
          </cell>
        </row>
        <row r="742">
          <cell r="B742" t="str">
            <v>WASAGA DISTRIBUTION INC.</v>
          </cell>
          <cell r="C742">
            <v>2005</v>
          </cell>
        </row>
        <row r="743">
          <cell r="B743" t="str">
            <v>WASAGA DISTRIBUTION INC.</v>
          </cell>
          <cell r="C743">
            <v>2006</v>
          </cell>
        </row>
        <row r="744">
          <cell r="B744" t="str">
            <v>WASAGA DISTRIBUTION INC.</v>
          </cell>
          <cell r="C744">
            <v>2007</v>
          </cell>
        </row>
        <row r="745">
          <cell r="B745" t="str">
            <v>WASAGA DISTRIBUTION INC.</v>
          </cell>
          <cell r="C745">
            <v>2008</v>
          </cell>
        </row>
        <row r="746">
          <cell r="B746" t="str">
            <v>WASAGA DISTRIBUTION INC.</v>
          </cell>
          <cell r="C746">
            <v>2009</v>
          </cell>
        </row>
        <row r="747">
          <cell r="B747" t="str">
            <v>WASAGA DISTRIBUTION INC.</v>
          </cell>
          <cell r="C747">
            <v>2010</v>
          </cell>
        </row>
        <row r="748">
          <cell r="B748" t="str">
            <v>WASAGA DISTRIBUTION INC.</v>
          </cell>
          <cell r="C748">
            <v>2011</v>
          </cell>
        </row>
        <row r="749">
          <cell r="B749" t="str">
            <v>WASAGA DISTRIBUTION INC.</v>
          </cell>
          <cell r="C749">
            <v>2012</v>
          </cell>
        </row>
        <row r="750">
          <cell r="B750" t="str">
            <v>WATERLOO NORTH HYDRO INC.</v>
          </cell>
          <cell r="C750">
            <v>2002</v>
          </cell>
        </row>
        <row r="751">
          <cell r="B751" t="str">
            <v>WATERLOO NORTH HYDRO INC.</v>
          </cell>
          <cell r="C751">
            <v>2003</v>
          </cell>
        </row>
        <row r="752">
          <cell r="B752" t="str">
            <v>WATERLOO NORTH HYDRO INC.</v>
          </cell>
          <cell r="C752">
            <v>2004</v>
          </cell>
        </row>
        <row r="753">
          <cell r="B753" t="str">
            <v>WATERLOO NORTH HYDRO INC.</v>
          </cell>
          <cell r="C753">
            <v>2005</v>
          </cell>
        </row>
        <row r="754">
          <cell r="B754" t="str">
            <v>WATERLOO NORTH HYDRO INC.</v>
          </cell>
          <cell r="C754">
            <v>2006</v>
          </cell>
        </row>
        <row r="755">
          <cell r="B755" t="str">
            <v>WATERLOO NORTH HYDRO INC.</v>
          </cell>
          <cell r="C755">
            <v>2007</v>
          </cell>
        </row>
        <row r="756">
          <cell r="B756" t="str">
            <v>WATERLOO NORTH HYDRO INC.</v>
          </cell>
          <cell r="C756">
            <v>2008</v>
          </cell>
        </row>
        <row r="757">
          <cell r="B757" t="str">
            <v>WATERLOO NORTH HYDRO INC.</v>
          </cell>
          <cell r="C757">
            <v>2009</v>
          </cell>
        </row>
        <row r="758">
          <cell r="B758" t="str">
            <v>WATERLOO NORTH HYDRO INC.</v>
          </cell>
          <cell r="C758">
            <v>2010</v>
          </cell>
        </row>
        <row r="759">
          <cell r="B759" t="str">
            <v>WATERLOO NORTH HYDRO INC.</v>
          </cell>
          <cell r="C759">
            <v>2011</v>
          </cell>
        </row>
        <row r="760">
          <cell r="B760" t="str">
            <v>WATERLOO NORTH HYDRO INC.</v>
          </cell>
          <cell r="C760">
            <v>2012</v>
          </cell>
        </row>
        <row r="761">
          <cell r="B761" t="str">
            <v>WELLAND HYDRO-ELECTRIC SYSTEM CORP.</v>
          </cell>
          <cell r="C761">
            <v>2002</v>
          </cell>
        </row>
        <row r="762">
          <cell r="B762" t="str">
            <v>WELLAND HYDRO-ELECTRIC SYSTEM CORP.</v>
          </cell>
          <cell r="C762">
            <v>2003</v>
          </cell>
        </row>
        <row r="763">
          <cell r="B763" t="str">
            <v>WELLAND HYDRO-ELECTRIC SYSTEM CORP.</v>
          </cell>
          <cell r="C763">
            <v>2004</v>
          </cell>
        </row>
        <row r="764">
          <cell r="B764" t="str">
            <v>WELLAND HYDRO-ELECTRIC SYSTEM CORP.</v>
          </cell>
          <cell r="C764">
            <v>2005</v>
          </cell>
        </row>
        <row r="765">
          <cell r="B765" t="str">
            <v>WELLAND HYDRO-ELECTRIC SYSTEM CORP.</v>
          </cell>
          <cell r="C765">
            <v>2006</v>
          </cell>
        </row>
        <row r="766">
          <cell r="B766" t="str">
            <v>WELLAND HYDRO-ELECTRIC SYSTEM CORP.</v>
          </cell>
          <cell r="C766">
            <v>2007</v>
          </cell>
        </row>
        <row r="767">
          <cell r="B767" t="str">
            <v>WELLAND HYDRO-ELECTRIC SYSTEM CORP.</v>
          </cell>
          <cell r="C767">
            <v>2008</v>
          </cell>
        </row>
        <row r="768">
          <cell r="B768" t="str">
            <v>WELLAND HYDRO-ELECTRIC SYSTEM CORP.</v>
          </cell>
          <cell r="C768">
            <v>2009</v>
          </cell>
        </row>
        <row r="769">
          <cell r="B769" t="str">
            <v>WELLAND HYDRO-ELECTRIC SYSTEM CORP.</v>
          </cell>
          <cell r="C769">
            <v>2010</v>
          </cell>
        </row>
        <row r="770">
          <cell r="B770" t="str">
            <v>WELLAND HYDRO-ELECTRIC SYSTEM CORP.</v>
          </cell>
          <cell r="C770">
            <v>2011</v>
          </cell>
        </row>
        <row r="771">
          <cell r="B771" t="str">
            <v>WELLAND HYDRO-ELECTRIC SYSTEM CORP.</v>
          </cell>
          <cell r="C771">
            <v>2012</v>
          </cell>
        </row>
        <row r="772">
          <cell r="B772" t="str">
            <v>WELLINGTON NORTH POWER INC.</v>
          </cell>
          <cell r="C772">
            <v>2002</v>
          </cell>
        </row>
        <row r="773">
          <cell r="B773" t="str">
            <v>WELLINGTON NORTH POWER INC.</v>
          </cell>
          <cell r="C773">
            <v>2003</v>
          </cell>
        </row>
        <row r="774">
          <cell r="B774" t="str">
            <v>WELLINGTON NORTH POWER INC.</v>
          </cell>
          <cell r="C774">
            <v>2004</v>
          </cell>
        </row>
        <row r="775">
          <cell r="B775" t="str">
            <v>WELLINGTON NORTH POWER INC.</v>
          </cell>
          <cell r="C775">
            <v>2005</v>
          </cell>
        </row>
        <row r="776">
          <cell r="B776" t="str">
            <v>WELLINGTON NORTH POWER INC.</v>
          </cell>
          <cell r="C776">
            <v>2006</v>
          </cell>
        </row>
        <row r="777">
          <cell r="B777" t="str">
            <v>WELLINGTON NORTH POWER INC.</v>
          </cell>
          <cell r="C777">
            <v>2007</v>
          </cell>
        </row>
        <row r="778">
          <cell r="B778" t="str">
            <v>WELLINGTON NORTH POWER INC.</v>
          </cell>
          <cell r="C778">
            <v>2008</v>
          </cell>
        </row>
        <row r="779">
          <cell r="B779" t="str">
            <v>WELLINGTON NORTH POWER INC.</v>
          </cell>
          <cell r="C779">
            <v>2009</v>
          </cell>
        </row>
        <row r="780">
          <cell r="B780" t="str">
            <v>WELLINGTON NORTH POWER INC.</v>
          </cell>
          <cell r="C780">
            <v>2010</v>
          </cell>
        </row>
        <row r="781">
          <cell r="B781" t="str">
            <v>WELLINGTON NORTH POWER INC.</v>
          </cell>
          <cell r="C781">
            <v>2011</v>
          </cell>
        </row>
        <row r="782">
          <cell r="B782" t="str">
            <v>WELLINGTON NORTH POWER INC.</v>
          </cell>
          <cell r="C782">
            <v>2012</v>
          </cell>
        </row>
        <row r="783">
          <cell r="B783" t="str">
            <v>WEST COAST HURON ENERGY INC.</v>
          </cell>
          <cell r="C783">
            <v>2002</v>
          </cell>
        </row>
        <row r="784">
          <cell r="B784" t="str">
            <v>WEST COAST HURON ENERGY INC.</v>
          </cell>
          <cell r="C784">
            <v>2003</v>
          </cell>
        </row>
        <row r="785">
          <cell r="B785" t="str">
            <v>WEST COAST HURON ENERGY INC.</v>
          </cell>
          <cell r="C785">
            <v>2004</v>
          </cell>
        </row>
        <row r="786">
          <cell r="B786" t="str">
            <v>WEST COAST HURON ENERGY INC.</v>
          </cell>
          <cell r="C786">
            <v>2005</v>
          </cell>
        </row>
        <row r="787">
          <cell r="B787" t="str">
            <v>WEST COAST HURON ENERGY INC.</v>
          </cell>
          <cell r="C787">
            <v>2006</v>
          </cell>
        </row>
        <row r="788">
          <cell r="B788" t="str">
            <v>WEST COAST HURON ENERGY INC.</v>
          </cell>
          <cell r="C788">
            <v>2007</v>
          </cell>
        </row>
        <row r="789">
          <cell r="B789" t="str">
            <v>WEST COAST HURON ENERGY INC.</v>
          </cell>
          <cell r="C789">
            <v>2008</v>
          </cell>
        </row>
        <row r="790">
          <cell r="B790" t="str">
            <v>WEST COAST HURON ENERGY INC.</v>
          </cell>
          <cell r="C790">
            <v>2009</v>
          </cell>
        </row>
        <row r="791">
          <cell r="B791" t="str">
            <v>WEST COAST HURON ENERGY INC.</v>
          </cell>
          <cell r="C791">
            <v>2010</v>
          </cell>
        </row>
        <row r="792">
          <cell r="B792" t="str">
            <v>WEST COAST HURON ENERGY INC.</v>
          </cell>
          <cell r="C792">
            <v>2011</v>
          </cell>
        </row>
        <row r="793">
          <cell r="B793" t="str">
            <v>WEST COAST HURON ENERGY INC.</v>
          </cell>
          <cell r="C793">
            <v>2012</v>
          </cell>
        </row>
        <row r="794">
          <cell r="B794" t="str">
            <v>WESTARIO POWER INC.</v>
          </cell>
          <cell r="C794">
            <v>2002</v>
          </cell>
        </row>
        <row r="795">
          <cell r="B795" t="str">
            <v>WESTARIO POWER INC.</v>
          </cell>
          <cell r="C795">
            <v>2003</v>
          </cell>
        </row>
        <row r="796">
          <cell r="B796" t="str">
            <v>WESTARIO POWER INC.</v>
          </cell>
          <cell r="C796">
            <v>2004</v>
          </cell>
        </row>
        <row r="797">
          <cell r="B797" t="str">
            <v>WESTARIO POWER INC.</v>
          </cell>
          <cell r="C797">
            <v>2005</v>
          </cell>
        </row>
        <row r="798">
          <cell r="B798" t="str">
            <v>WESTARIO POWER INC.</v>
          </cell>
          <cell r="C798">
            <v>2006</v>
          </cell>
        </row>
        <row r="799">
          <cell r="B799" t="str">
            <v>WESTARIO POWER INC.</v>
          </cell>
          <cell r="C799">
            <v>2007</v>
          </cell>
        </row>
        <row r="800">
          <cell r="B800" t="str">
            <v>WESTARIO POWER INC.</v>
          </cell>
          <cell r="C800">
            <v>2008</v>
          </cell>
        </row>
        <row r="801">
          <cell r="B801" t="str">
            <v>WESTARIO POWER INC.</v>
          </cell>
          <cell r="C801">
            <v>2009</v>
          </cell>
        </row>
        <row r="802">
          <cell r="B802" t="str">
            <v>WESTARIO POWER INC.</v>
          </cell>
          <cell r="C802">
            <v>2010</v>
          </cell>
        </row>
        <row r="803">
          <cell r="B803" t="str">
            <v>WESTARIO POWER INC.</v>
          </cell>
          <cell r="C803">
            <v>2011</v>
          </cell>
        </row>
        <row r="804">
          <cell r="B804" t="str">
            <v>WESTARIO POWER INC.</v>
          </cell>
          <cell r="C804">
            <v>2012</v>
          </cell>
        </row>
        <row r="805">
          <cell r="B805" t="str">
            <v>WHITBY HYDRO ELECTRIC CORPORATION</v>
          </cell>
          <cell r="C805">
            <v>2002</v>
          </cell>
        </row>
        <row r="806">
          <cell r="B806" t="str">
            <v>WHITBY HYDRO ELECTRIC CORPORATION</v>
          </cell>
          <cell r="C806">
            <v>2003</v>
          </cell>
        </row>
        <row r="807">
          <cell r="B807" t="str">
            <v>WHITBY HYDRO ELECTRIC CORPORATION</v>
          </cell>
          <cell r="C807">
            <v>2004</v>
          </cell>
        </row>
        <row r="808">
          <cell r="B808" t="str">
            <v>WHITBY HYDRO ELECTRIC CORPORATION</v>
          </cell>
          <cell r="C808">
            <v>2005</v>
          </cell>
        </row>
        <row r="809">
          <cell r="B809" t="str">
            <v>WHITBY HYDRO ELECTRIC CORPORATION</v>
          </cell>
          <cell r="C809">
            <v>2006</v>
          </cell>
        </row>
        <row r="810">
          <cell r="B810" t="str">
            <v>WHITBY HYDRO ELECTRIC CORPORATION</v>
          </cell>
          <cell r="C810">
            <v>2007</v>
          </cell>
        </row>
        <row r="811">
          <cell r="B811" t="str">
            <v>WHITBY HYDRO ELECTRIC CORPORATION</v>
          </cell>
          <cell r="C811">
            <v>2008</v>
          </cell>
        </row>
        <row r="812">
          <cell r="B812" t="str">
            <v>WHITBY HYDRO ELECTRIC CORPORATION</v>
          </cell>
          <cell r="C812">
            <v>2009</v>
          </cell>
        </row>
        <row r="813">
          <cell r="B813" t="str">
            <v>WHITBY HYDRO ELECTRIC CORPORATION</v>
          </cell>
          <cell r="C813">
            <v>2010</v>
          </cell>
        </row>
        <row r="814">
          <cell r="B814" t="str">
            <v>WHITBY HYDRO ELECTRIC CORPORATION</v>
          </cell>
          <cell r="C814">
            <v>2011</v>
          </cell>
        </row>
        <row r="815">
          <cell r="B815" t="str">
            <v>WHITBY HYDRO ELECTRIC CORPORATION</v>
          </cell>
          <cell r="C815">
            <v>2012</v>
          </cell>
        </row>
        <row r="816">
          <cell r="B816" t="str">
            <v>WOODSTOCK HYDRO SERVICES INC.</v>
          </cell>
          <cell r="C816">
            <v>2002</v>
          </cell>
        </row>
        <row r="817">
          <cell r="B817" t="str">
            <v>WOODSTOCK HYDRO SERVICES INC.</v>
          </cell>
          <cell r="C817">
            <v>2003</v>
          </cell>
        </row>
        <row r="818">
          <cell r="B818" t="str">
            <v>WOODSTOCK HYDRO SERVICES INC.</v>
          </cell>
          <cell r="C818">
            <v>2004</v>
          </cell>
        </row>
        <row r="819">
          <cell r="B819" t="str">
            <v>WOODSTOCK HYDRO SERVICES INC.</v>
          </cell>
          <cell r="C819">
            <v>2005</v>
          </cell>
        </row>
        <row r="820">
          <cell r="B820" t="str">
            <v>WOODSTOCK HYDRO SERVICES INC.</v>
          </cell>
          <cell r="C820">
            <v>2006</v>
          </cell>
        </row>
        <row r="821">
          <cell r="B821" t="str">
            <v>WOODSTOCK HYDRO SERVICES INC.</v>
          </cell>
          <cell r="C821">
            <v>2007</v>
          </cell>
        </row>
        <row r="822">
          <cell r="B822" t="str">
            <v>WOODSTOCK HYDRO SERVICES INC.</v>
          </cell>
          <cell r="C822">
            <v>2008</v>
          </cell>
        </row>
        <row r="823">
          <cell r="B823" t="str">
            <v>WOODSTOCK HYDRO SERVICES INC.</v>
          </cell>
          <cell r="C823">
            <v>2009</v>
          </cell>
        </row>
        <row r="824">
          <cell r="B824" t="str">
            <v>WOODSTOCK HYDRO SERVICES INC.</v>
          </cell>
          <cell r="C824">
            <v>2010</v>
          </cell>
        </row>
        <row r="825">
          <cell r="B825" t="str">
            <v>WOODSTOCK HYDRO SERVICES INC.</v>
          </cell>
          <cell r="C825">
            <v>2011</v>
          </cell>
        </row>
        <row r="826">
          <cell r="B826" t="str">
            <v>WOODSTOCK HYDRO SERVICES INC.</v>
          </cell>
          <cell r="C826">
            <v>2012</v>
          </cell>
        </row>
      </sheetData>
      <sheetData sheetId="2"/>
      <sheetData sheetId="3">
        <row r="7">
          <cell r="M7">
            <v>5413410.7799999993</v>
          </cell>
        </row>
        <row r="8">
          <cell r="M8">
            <v>6644913.6700000009</v>
          </cell>
        </row>
        <row r="9">
          <cell r="M9">
            <v>6635828.5300000003</v>
          </cell>
        </row>
        <row r="10">
          <cell r="M10">
            <v>7352773.5099999998</v>
          </cell>
        </row>
        <row r="11">
          <cell r="M11">
            <v>7529813.5300000003</v>
          </cell>
        </row>
        <row r="12">
          <cell r="M12">
            <v>7957422.9500000002</v>
          </cell>
        </row>
        <row r="13">
          <cell r="M13">
            <v>8468153.2799999993</v>
          </cell>
        </row>
        <row r="14">
          <cell r="M14">
            <v>8568652.379999999</v>
          </cell>
        </row>
        <row r="15">
          <cell r="M15">
            <v>8596279.7899999991</v>
          </cell>
        </row>
        <row r="16">
          <cell r="M16">
            <v>9643841.3731396217</v>
          </cell>
        </row>
        <row r="17">
          <cell r="M17">
            <v>9344954.1799999997</v>
          </cell>
        </row>
        <row r="18">
          <cell r="M18">
            <v>624115</v>
          </cell>
        </row>
        <row r="19">
          <cell r="M19">
            <v>1014874.03</v>
          </cell>
        </row>
        <row r="20">
          <cell r="M20">
            <v>654855.23</v>
          </cell>
        </row>
        <row r="21">
          <cell r="M21">
            <v>658727.25</v>
          </cell>
        </row>
        <row r="22">
          <cell r="M22">
            <v>649442.06999999995</v>
          </cell>
        </row>
        <row r="23">
          <cell r="M23">
            <v>758525.87999999989</v>
          </cell>
        </row>
        <row r="24">
          <cell r="M24">
            <v>838668.86</v>
          </cell>
        </row>
        <row r="25">
          <cell r="M25">
            <v>865062.42</v>
          </cell>
        </row>
        <row r="26">
          <cell r="M26">
            <v>996788.56</v>
          </cell>
        </row>
        <row r="27">
          <cell r="M27">
            <v>933668.64</v>
          </cell>
        </row>
        <row r="28">
          <cell r="M28">
            <v>1276695.0305502417</v>
          </cell>
        </row>
        <row r="29">
          <cell r="M29">
            <v>7981834</v>
          </cell>
        </row>
        <row r="30">
          <cell r="M30">
            <v>8639170</v>
          </cell>
        </row>
        <row r="31">
          <cell r="M31">
            <v>8510963</v>
          </cell>
        </row>
        <row r="32">
          <cell r="M32">
            <v>8698077</v>
          </cell>
        </row>
        <row r="33">
          <cell r="M33">
            <v>9274775.0600000005</v>
          </cell>
        </row>
        <row r="34">
          <cell r="M34">
            <v>8868767.379999999</v>
          </cell>
        </row>
        <row r="35">
          <cell r="M35">
            <v>9004012.6099999994</v>
          </cell>
        </row>
        <row r="36">
          <cell r="M36">
            <v>9864044.9800000004</v>
          </cell>
        </row>
        <row r="37">
          <cell r="M37">
            <v>9775888.5999999996</v>
          </cell>
        </row>
        <row r="38">
          <cell r="M38">
            <v>10893953.789999999</v>
          </cell>
        </row>
        <row r="39">
          <cell r="M39">
            <v>10898384.141100001</v>
          </cell>
        </row>
        <row r="40">
          <cell r="M40">
            <v>2552047.48</v>
          </cell>
        </row>
        <row r="41">
          <cell r="M41">
            <v>2812374.23</v>
          </cell>
        </row>
        <row r="42">
          <cell r="M42">
            <v>2894173.0300000007</v>
          </cell>
        </row>
        <row r="43">
          <cell r="M43">
            <v>2977851.7199999997</v>
          </cell>
        </row>
        <row r="44">
          <cell r="M44">
            <v>3267333.3499999996</v>
          </cell>
        </row>
        <row r="45">
          <cell r="M45">
            <v>1466877.4800000002</v>
          </cell>
        </row>
        <row r="46">
          <cell r="M46">
            <v>3364521.5700000003</v>
          </cell>
        </row>
        <row r="47">
          <cell r="M47">
            <v>4410218.62</v>
          </cell>
        </row>
        <row r="48">
          <cell r="M48">
            <v>4195114.4800000004</v>
          </cell>
        </row>
        <row r="49">
          <cell r="M49">
            <v>4777036.38</v>
          </cell>
        </row>
        <row r="50">
          <cell r="M50">
            <v>4034569.8598999996</v>
          </cell>
        </row>
        <row r="51">
          <cell r="M51">
            <v>5385677.6299999999</v>
          </cell>
        </row>
        <row r="52">
          <cell r="M52">
            <v>6209275.29</v>
          </cell>
        </row>
        <row r="53">
          <cell r="M53">
            <v>6865587.8199999994</v>
          </cell>
        </row>
        <row r="54">
          <cell r="M54">
            <v>6826172.9000000004</v>
          </cell>
        </row>
        <row r="55">
          <cell r="M55">
            <v>6026179.7300000004</v>
          </cell>
        </row>
        <row r="56">
          <cell r="M56">
            <v>7375870.4400000004</v>
          </cell>
        </row>
        <row r="57">
          <cell r="M57">
            <v>7449927.1529999999</v>
          </cell>
        </row>
        <row r="58">
          <cell r="M58">
            <v>7381417.7000000002</v>
          </cell>
        </row>
        <row r="59">
          <cell r="M59">
            <v>7198722.3799999999</v>
          </cell>
        </row>
        <row r="60">
          <cell r="M60">
            <v>6598559.6100000003</v>
          </cell>
        </row>
        <row r="61">
          <cell r="M61">
            <v>7799196.1700000009</v>
          </cell>
        </row>
        <row r="62">
          <cell r="M62">
            <v>9010484.3100000005</v>
          </cell>
        </row>
        <row r="63">
          <cell r="M63">
            <v>9426621.2699999996</v>
          </cell>
        </row>
        <row r="64">
          <cell r="M64">
            <v>10182464.400000002</v>
          </cell>
        </row>
        <row r="65">
          <cell r="M65">
            <v>10467051.26</v>
          </cell>
        </row>
        <row r="66">
          <cell r="M66">
            <v>11587446.66</v>
          </cell>
        </row>
        <row r="67">
          <cell r="M67">
            <v>12009955.51</v>
          </cell>
        </row>
        <row r="68">
          <cell r="M68">
            <v>12638483.060000001</v>
          </cell>
        </row>
        <row r="69">
          <cell r="M69">
            <v>12936278.32</v>
          </cell>
        </row>
        <row r="70">
          <cell r="M70">
            <v>13328484.169999998</v>
          </cell>
        </row>
        <row r="71">
          <cell r="M71">
            <v>14278410.779999999</v>
          </cell>
        </row>
        <row r="72">
          <cell r="M72">
            <v>15294576.514500001</v>
          </cell>
        </row>
        <row r="73">
          <cell r="M73">
            <v>6742892</v>
          </cell>
        </row>
        <row r="74">
          <cell r="M74">
            <v>6650256</v>
          </cell>
        </row>
        <row r="75">
          <cell r="M75">
            <v>7529267</v>
          </cell>
        </row>
        <row r="76">
          <cell r="M76">
            <v>7085857</v>
          </cell>
        </row>
        <row r="77">
          <cell r="M77">
            <v>7284438</v>
          </cell>
        </row>
        <row r="78">
          <cell r="M78">
            <v>8070932</v>
          </cell>
        </row>
        <row r="79">
          <cell r="M79">
            <v>8566682.8100000005</v>
          </cell>
        </row>
        <row r="80">
          <cell r="M80">
            <v>9538043.1500000004</v>
          </cell>
        </row>
        <row r="81">
          <cell r="M81">
            <v>9278421.1899999995</v>
          </cell>
        </row>
        <row r="82">
          <cell r="M82">
            <v>10516311.43</v>
          </cell>
        </row>
        <row r="83">
          <cell r="M83">
            <v>13013047.5408</v>
          </cell>
        </row>
        <row r="84">
          <cell r="M84">
            <v>5256913.6999999993</v>
          </cell>
        </row>
        <row r="85">
          <cell r="M85">
            <v>6311809.1100000013</v>
          </cell>
        </row>
        <row r="86">
          <cell r="M86">
            <v>6230122.6799999997</v>
          </cell>
        </row>
        <row r="87">
          <cell r="M87">
            <v>8964722.1099999994</v>
          </cell>
        </row>
        <row r="88">
          <cell r="M88">
            <v>9847948.4600000009</v>
          </cell>
        </row>
        <row r="89">
          <cell r="M89">
            <v>10429196.25</v>
          </cell>
        </row>
        <row r="90">
          <cell r="M90">
            <v>9089462.6899999976</v>
          </cell>
        </row>
        <row r="91">
          <cell r="M91">
            <v>8029834.1999999993</v>
          </cell>
        </row>
        <row r="92">
          <cell r="M92">
            <v>8766275.3200000003</v>
          </cell>
        </row>
        <row r="93">
          <cell r="M93">
            <v>8827152.8599999994</v>
          </cell>
        </row>
        <row r="94">
          <cell r="M94">
            <v>7763192.21</v>
          </cell>
        </row>
        <row r="95">
          <cell r="M95">
            <v>1513849.8500000003</v>
          </cell>
        </row>
        <row r="96">
          <cell r="M96">
            <v>1430285.6</v>
          </cell>
        </row>
        <row r="97">
          <cell r="M97">
            <v>1393229.45</v>
          </cell>
        </row>
        <row r="98">
          <cell r="M98">
            <v>1405800.75</v>
          </cell>
        </row>
        <row r="99">
          <cell r="M99">
            <v>1429289.5799999998</v>
          </cell>
        </row>
        <row r="100">
          <cell r="M100">
            <v>1502380.69</v>
          </cell>
        </row>
        <row r="101">
          <cell r="M101">
            <v>1594821.0299999998</v>
          </cell>
        </row>
        <row r="102">
          <cell r="M102">
            <v>1703756.63</v>
          </cell>
        </row>
        <row r="103">
          <cell r="M103">
            <v>1742752.47</v>
          </cell>
        </row>
        <row r="104">
          <cell r="M104">
            <v>1958569.88</v>
          </cell>
        </row>
        <row r="105">
          <cell r="M105">
            <v>2177202.6799999997</v>
          </cell>
        </row>
        <row r="106">
          <cell r="M106">
            <v>472455.39000000007</v>
          </cell>
        </row>
        <row r="107">
          <cell r="M107">
            <v>483794.29000000004</v>
          </cell>
        </row>
        <row r="108">
          <cell r="M108">
            <v>472042.92000000004</v>
          </cell>
        </row>
        <row r="109">
          <cell r="M109">
            <v>521658.19</v>
          </cell>
        </row>
        <row r="110">
          <cell r="M110">
            <v>474009.24</v>
          </cell>
        </row>
        <row r="111">
          <cell r="M111">
            <v>627183.65999999992</v>
          </cell>
        </row>
        <row r="112">
          <cell r="M112">
            <v>580666.64</v>
          </cell>
        </row>
        <row r="113">
          <cell r="M113">
            <v>483671.37</v>
          </cell>
        </row>
        <row r="114">
          <cell r="M114">
            <v>538994.71</v>
          </cell>
        </row>
        <row r="115">
          <cell r="M115">
            <v>531716.38</v>
          </cell>
        </row>
        <row r="116">
          <cell r="M116">
            <v>631919.04020000005</v>
          </cell>
        </row>
        <row r="117">
          <cell r="M117">
            <v>2399857.44</v>
          </cell>
        </row>
        <row r="118">
          <cell r="M118">
            <v>2325210.04</v>
          </cell>
        </row>
        <row r="119">
          <cell r="M119">
            <v>2543664.9900000002</v>
          </cell>
        </row>
        <row r="120">
          <cell r="M120">
            <v>2585797.98</v>
          </cell>
        </row>
        <row r="121">
          <cell r="M121">
            <v>3162463.65</v>
          </cell>
        </row>
        <row r="122">
          <cell r="M122">
            <v>3221238.9330000002</v>
          </cell>
        </row>
        <row r="123">
          <cell r="M123">
            <v>3546305.34</v>
          </cell>
        </row>
        <row r="124">
          <cell r="M124">
            <v>3866117.44</v>
          </cell>
        </row>
        <row r="125">
          <cell r="M125">
            <v>3925598.5</v>
          </cell>
        </row>
        <row r="126">
          <cell r="M126">
            <v>4064348.58</v>
          </cell>
        </row>
        <row r="127">
          <cell r="M127">
            <v>4546539.3312999988</v>
          </cell>
        </row>
        <row r="128">
          <cell r="M128">
            <v>260912.21</v>
          </cell>
        </row>
        <row r="129">
          <cell r="M129">
            <v>302558.18</v>
          </cell>
        </row>
        <row r="130">
          <cell r="M130">
            <v>289734.19</v>
          </cell>
        </row>
        <row r="131">
          <cell r="M131">
            <v>356123.2</v>
          </cell>
        </row>
        <row r="132">
          <cell r="M132">
            <v>361838.47000000003</v>
          </cell>
        </row>
        <row r="133">
          <cell r="M133">
            <v>394002.13999999996</v>
          </cell>
        </row>
        <row r="134">
          <cell r="M134">
            <v>404632.86</v>
          </cell>
        </row>
        <row r="135">
          <cell r="M135">
            <v>412438.32000000007</v>
          </cell>
        </row>
        <row r="136">
          <cell r="M136">
            <v>470780.59</v>
          </cell>
        </row>
        <row r="137">
          <cell r="M137">
            <v>535734.99</v>
          </cell>
        </row>
        <row r="138">
          <cell r="M138">
            <v>527730.87000000011</v>
          </cell>
        </row>
        <row r="139">
          <cell r="M139">
            <v>1725770.0899999999</v>
          </cell>
        </row>
        <row r="140">
          <cell r="M140">
            <v>1812699.5100000002</v>
          </cell>
        </row>
        <row r="141">
          <cell r="M141">
            <v>1602289.93</v>
          </cell>
        </row>
        <row r="142">
          <cell r="M142">
            <v>1131676.1600000001</v>
          </cell>
        </row>
        <row r="143">
          <cell r="M143">
            <v>1836458.6900000002</v>
          </cell>
        </row>
        <row r="144">
          <cell r="M144">
            <v>2003360.8700000003</v>
          </cell>
        </row>
        <row r="145">
          <cell r="M145">
            <v>1961735.7699999996</v>
          </cell>
        </row>
        <row r="146">
          <cell r="M146">
            <v>2277825.1</v>
          </cell>
        </row>
        <row r="147">
          <cell r="M147">
            <v>1868773.2000000002</v>
          </cell>
        </row>
        <row r="148">
          <cell r="M148">
            <v>2100574.4600000004</v>
          </cell>
        </row>
        <row r="149">
          <cell r="M149">
            <v>2301328.5700000003</v>
          </cell>
        </row>
        <row r="150">
          <cell r="M150">
            <v>31549841.899999999</v>
          </cell>
        </row>
        <row r="151">
          <cell r="M151">
            <v>34362571.079999998</v>
          </cell>
        </row>
        <row r="152">
          <cell r="M152">
            <v>35564243</v>
          </cell>
        </row>
        <row r="153">
          <cell r="M153">
            <v>37243069</v>
          </cell>
        </row>
        <row r="154">
          <cell r="M154">
            <v>37928325</v>
          </cell>
        </row>
        <row r="155">
          <cell r="M155">
            <v>42892374</v>
          </cell>
        </row>
        <row r="156">
          <cell r="M156">
            <v>42259513</v>
          </cell>
        </row>
        <row r="157">
          <cell r="M157">
            <v>47489950.774598919</v>
          </cell>
        </row>
        <row r="158">
          <cell r="M158">
            <v>41013152</v>
          </cell>
        </row>
        <row r="159">
          <cell r="M159">
            <v>42768101.390000001</v>
          </cell>
        </row>
        <row r="160">
          <cell r="M160">
            <v>50243869.109999999</v>
          </cell>
        </row>
        <row r="161">
          <cell r="M161">
            <v>6306170.5200000005</v>
          </cell>
        </row>
        <row r="162">
          <cell r="M162">
            <v>6267458.1800000006</v>
          </cell>
        </row>
        <row r="163">
          <cell r="M163">
            <v>6403296.3200000003</v>
          </cell>
        </row>
        <row r="164">
          <cell r="M164">
            <v>6773041.8600000003</v>
          </cell>
        </row>
        <row r="165">
          <cell r="M165">
            <v>6778869.9100000001</v>
          </cell>
        </row>
        <row r="166">
          <cell r="M166">
            <v>6787306.1299999999</v>
          </cell>
        </row>
        <row r="167">
          <cell r="M167">
            <v>7060017.3499999996</v>
          </cell>
        </row>
        <row r="168">
          <cell r="M168">
            <v>7101983.1200000001</v>
          </cell>
        </row>
        <row r="169">
          <cell r="M169">
            <v>8108604.8001489053</v>
          </cell>
        </row>
        <row r="170">
          <cell r="M170">
            <v>8427827.8200000003</v>
          </cell>
        </row>
        <row r="171">
          <cell r="M171">
            <v>7989409.8829510966</v>
          </cell>
        </row>
        <row r="172">
          <cell r="M172">
            <v>23992398</v>
          </cell>
        </row>
        <row r="173">
          <cell r="M173">
            <v>22394656</v>
          </cell>
        </row>
        <row r="174">
          <cell r="M174">
            <v>22296906</v>
          </cell>
        </row>
        <row r="175">
          <cell r="M175">
            <v>20930759</v>
          </cell>
        </row>
        <row r="176">
          <cell r="M176">
            <v>21191645</v>
          </cell>
        </row>
        <row r="177">
          <cell r="M177">
            <v>28361380</v>
          </cell>
        </row>
        <row r="178">
          <cell r="M178">
            <v>20523552</v>
          </cell>
        </row>
        <row r="179">
          <cell r="M179">
            <v>19235053.399999999</v>
          </cell>
        </row>
        <row r="180">
          <cell r="M180">
            <v>21711555</v>
          </cell>
        </row>
        <row r="181">
          <cell r="M181">
            <v>22272713.23</v>
          </cell>
        </row>
        <row r="182">
          <cell r="M182">
            <v>25470629.300000001</v>
          </cell>
        </row>
        <row r="183">
          <cell r="M183">
            <v>3728769.7399999998</v>
          </cell>
        </row>
        <row r="184">
          <cell r="M184">
            <v>4207053.5199999996</v>
          </cell>
        </row>
        <row r="185">
          <cell r="M185">
            <v>4684944.4700000007</v>
          </cell>
        </row>
        <row r="186">
          <cell r="M186">
            <v>4837388.540000001</v>
          </cell>
        </row>
        <row r="187">
          <cell r="M187">
            <v>5184097.3900000006</v>
          </cell>
        </row>
        <row r="188">
          <cell r="M188">
            <v>5882967.2099999981</v>
          </cell>
        </row>
        <row r="189">
          <cell r="M189">
            <v>6070536.1300000008</v>
          </cell>
        </row>
        <row r="190">
          <cell r="M190">
            <v>5648401.2200000007</v>
          </cell>
        </row>
        <row r="191">
          <cell r="M191">
            <v>5859021.3499999996</v>
          </cell>
        </row>
        <row r="192">
          <cell r="M192">
            <v>5712760.2300000004</v>
          </cell>
        </row>
        <row r="193">
          <cell r="M193">
            <v>4853651.0199999996</v>
          </cell>
        </row>
        <row r="194">
          <cell r="M194">
            <v>939906.02000000025</v>
          </cell>
        </row>
        <row r="195">
          <cell r="M195">
            <v>777453.79</v>
          </cell>
        </row>
        <row r="196">
          <cell r="M196">
            <v>727117.47000000009</v>
          </cell>
        </row>
        <row r="197">
          <cell r="M197">
            <v>763976.04</v>
          </cell>
        </row>
        <row r="198">
          <cell r="M198">
            <v>1011143.6565</v>
          </cell>
        </row>
        <row r="199">
          <cell r="M199">
            <v>1029756.5210000001</v>
          </cell>
        </row>
        <row r="200">
          <cell r="M200">
            <v>1067943.0460000001</v>
          </cell>
        </row>
        <row r="201">
          <cell r="M201">
            <v>1155418.8715000001</v>
          </cell>
        </row>
        <row r="202">
          <cell r="M202">
            <v>1077275.4345</v>
          </cell>
        </row>
        <row r="203">
          <cell r="M203">
            <v>1123586.6852195316</v>
          </cell>
        </row>
        <row r="204">
          <cell r="M204">
            <v>1305450.9510999999</v>
          </cell>
        </row>
        <row r="205">
          <cell r="M205">
            <v>5412123.7300000004</v>
          </cell>
        </row>
        <row r="206">
          <cell r="M206">
            <v>4965081.88</v>
          </cell>
        </row>
        <row r="207">
          <cell r="M207">
            <v>5555232.7800000003</v>
          </cell>
        </row>
        <row r="208">
          <cell r="M208">
            <v>6312487.5199999996</v>
          </cell>
        </row>
        <row r="209">
          <cell r="M209">
            <v>5913543.3100000005</v>
          </cell>
        </row>
        <row r="210">
          <cell r="M210">
            <v>5567984.7500000009</v>
          </cell>
        </row>
        <row r="211">
          <cell r="M211">
            <v>5190316.9799999995</v>
          </cell>
        </row>
        <row r="212">
          <cell r="M212">
            <v>5059688.21</v>
          </cell>
        </row>
        <row r="213">
          <cell r="M213">
            <v>5372816.1799999997</v>
          </cell>
        </row>
        <row r="214">
          <cell r="M214">
            <v>5443560.0460022558</v>
          </cell>
        </row>
        <row r="215">
          <cell r="M215">
            <v>6034094.5385246938</v>
          </cell>
        </row>
        <row r="216">
          <cell r="M216">
            <v>3153317.12</v>
          </cell>
        </row>
        <row r="217">
          <cell r="M217">
            <v>2951608.67</v>
          </cell>
        </row>
        <row r="218">
          <cell r="M218">
            <v>3118785.8899999997</v>
          </cell>
        </row>
        <row r="219">
          <cell r="M219">
            <v>3037717.34</v>
          </cell>
        </row>
        <row r="220">
          <cell r="M220">
            <v>3204669.17</v>
          </cell>
        </row>
        <row r="221">
          <cell r="M221">
            <v>3327747.33</v>
          </cell>
        </row>
        <row r="222">
          <cell r="M222">
            <v>3575171.32</v>
          </cell>
        </row>
        <row r="223">
          <cell r="M223">
            <v>3609098.86</v>
          </cell>
        </row>
        <row r="224">
          <cell r="M224">
            <v>3818263.7799999993</v>
          </cell>
        </row>
        <row r="225">
          <cell r="M225">
            <v>3938592.28</v>
          </cell>
        </row>
        <row r="226">
          <cell r="M226">
            <v>4528911.2516520014</v>
          </cell>
        </row>
        <row r="227">
          <cell r="M227">
            <v>0</v>
          </cell>
        </row>
        <row r="228">
          <cell r="M228">
            <v>0</v>
          </cell>
        </row>
        <row r="229">
          <cell r="M229">
            <v>0</v>
          </cell>
        </row>
        <row r="230">
          <cell r="M230">
            <v>0</v>
          </cell>
        </row>
        <row r="231">
          <cell r="M231">
            <v>0</v>
          </cell>
        </row>
        <row r="232">
          <cell r="M232">
            <v>0</v>
          </cell>
        </row>
        <row r="233">
          <cell r="M233">
            <v>0</v>
          </cell>
        </row>
        <row r="234">
          <cell r="M234">
            <v>0</v>
          </cell>
        </row>
        <row r="235">
          <cell r="M235">
            <v>0</v>
          </cell>
        </row>
        <row r="236">
          <cell r="M236">
            <v>0</v>
          </cell>
        </row>
        <row r="237">
          <cell r="M237">
            <v>0</v>
          </cell>
        </row>
        <row r="238">
          <cell r="M238">
            <v>914216.28</v>
          </cell>
        </row>
        <row r="239">
          <cell r="M239">
            <v>894915.54999999993</v>
          </cell>
        </row>
        <row r="240">
          <cell r="M240">
            <v>973683.29</v>
          </cell>
        </row>
        <row r="241">
          <cell r="M241">
            <v>1039412.9999999999</v>
          </cell>
        </row>
        <row r="242">
          <cell r="M242">
            <v>1050968.82</v>
          </cell>
        </row>
        <row r="243">
          <cell r="M243">
            <v>1125424.8</v>
          </cell>
        </row>
        <row r="244">
          <cell r="M244">
            <v>1257859.71</v>
          </cell>
        </row>
        <row r="245">
          <cell r="M245">
            <v>1310033.75</v>
          </cell>
        </row>
        <row r="246">
          <cell r="M246">
            <v>1291457.74</v>
          </cell>
        </row>
        <row r="247">
          <cell r="M247">
            <v>1291776.72</v>
          </cell>
        </row>
        <row r="248">
          <cell r="M248">
            <v>1519108.3457000002</v>
          </cell>
        </row>
        <row r="249">
          <cell r="M249">
            <v>8660373.8000000007</v>
          </cell>
        </row>
        <row r="250">
          <cell r="M250">
            <v>8609253</v>
          </cell>
        </row>
        <row r="251">
          <cell r="M251">
            <v>9926634.9499999993</v>
          </cell>
        </row>
        <row r="252">
          <cell r="M252">
            <v>9548117.120000001</v>
          </cell>
        </row>
        <row r="253">
          <cell r="M253">
            <v>9356104.8499999996</v>
          </cell>
        </row>
        <row r="254">
          <cell r="M254">
            <v>15842248</v>
          </cell>
        </row>
        <row r="255">
          <cell r="M255">
            <v>10582173.16</v>
          </cell>
        </row>
        <row r="256">
          <cell r="M256">
            <v>11183125.449999997</v>
          </cell>
        </row>
        <row r="257">
          <cell r="M257">
            <v>7497420.9500000002</v>
          </cell>
        </row>
        <row r="258">
          <cell r="M258">
            <v>12104256.969999999</v>
          </cell>
        </row>
        <row r="259">
          <cell r="M259">
            <v>12803057.430000002</v>
          </cell>
        </row>
        <row r="260">
          <cell r="M260">
            <v>1177143.3800000001</v>
          </cell>
        </row>
        <row r="261">
          <cell r="M261">
            <v>1186965.98</v>
          </cell>
        </row>
        <row r="262">
          <cell r="M262">
            <v>1381046.4</v>
          </cell>
        </row>
        <row r="263">
          <cell r="M263">
            <v>1511846.4799999997</v>
          </cell>
        </row>
        <row r="264">
          <cell r="M264">
            <v>1460166</v>
          </cell>
        </row>
        <row r="265">
          <cell r="M265">
            <v>1617824.35</v>
          </cell>
        </row>
        <row r="266">
          <cell r="M266">
            <v>1744924.6500000001</v>
          </cell>
        </row>
        <row r="267">
          <cell r="M267">
            <v>1744090.7000000002</v>
          </cell>
        </row>
        <row r="268">
          <cell r="M268">
            <v>1776406.4500000002</v>
          </cell>
        </row>
        <row r="269">
          <cell r="M269">
            <v>2078668.08</v>
          </cell>
        </row>
        <row r="270">
          <cell r="M270">
            <v>2862102.4245000002</v>
          </cell>
        </row>
        <row r="271">
          <cell r="M271">
            <v>7889931.7700000005</v>
          </cell>
        </row>
        <row r="272">
          <cell r="M272">
            <v>8848642.4299999997</v>
          </cell>
        </row>
        <row r="273">
          <cell r="M273">
            <v>8437271.7699999996</v>
          </cell>
        </row>
        <row r="274">
          <cell r="M274">
            <v>8566317.6400000006</v>
          </cell>
        </row>
        <row r="275">
          <cell r="M275">
            <v>8663975.1600000001</v>
          </cell>
        </row>
        <row r="276">
          <cell r="M276">
            <v>10126682.710000001</v>
          </cell>
        </row>
        <row r="277">
          <cell r="M277">
            <v>10008088.84</v>
          </cell>
        </row>
        <row r="278">
          <cell r="M278">
            <v>9246692.0600000005</v>
          </cell>
        </row>
        <row r="279">
          <cell r="M279">
            <v>9673287.379999999</v>
          </cell>
        </row>
        <row r="280">
          <cell r="M280">
            <v>12601319.65</v>
          </cell>
        </row>
        <row r="281">
          <cell r="M281">
            <v>13183392.096979281</v>
          </cell>
        </row>
        <row r="282">
          <cell r="M282">
            <v>4922430.32</v>
          </cell>
        </row>
        <row r="283">
          <cell r="M283">
            <v>4641513.24</v>
          </cell>
        </row>
        <row r="284">
          <cell r="M284">
            <v>5070479.92</v>
          </cell>
        </row>
        <row r="285">
          <cell r="M285">
            <v>5281192.7700000005</v>
          </cell>
        </row>
        <row r="286">
          <cell r="M286">
            <v>5413403.7999999998</v>
          </cell>
        </row>
        <row r="287">
          <cell r="M287">
            <v>7039704.9399999995</v>
          </cell>
        </row>
        <row r="288">
          <cell r="M288">
            <v>7029184.6200000001</v>
          </cell>
        </row>
        <row r="289">
          <cell r="M289">
            <v>6898409.6900000004</v>
          </cell>
        </row>
        <row r="290">
          <cell r="M290">
            <v>6738999.3200000003</v>
          </cell>
        </row>
        <row r="291">
          <cell r="M291">
            <v>7283286.9500000002</v>
          </cell>
        </row>
        <row r="292">
          <cell r="M292">
            <v>8017287.1363000004</v>
          </cell>
        </row>
        <row r="293">
          <cell r="M293">
            <v>3851173</v>
          </cell>
        </row>
        <row r="294">
          <cell r="M294">
            <v>3625957</v>
          </cell>
        </row>
        <row r="295">
          <cell r="M295">
            <v>3823105</v>
          </cell>
        </row>
        <row r="296">
          <cell r="M296">
            <v>3711596</v>
          </cell>
        </row>
        <row r="297">
          <cell r="M297">
            <v>4352958</v>
          </cell>
        </row>
        <row r="298">
          <cell r="M298">
            <v>4201279</v>
          </cell>
        </row>
        <row r="299">
          <cell r="M299">
            <v>4979699</v>
          </cell>
        </row>
        <row r="300">
          <cell r="M300">
            <v>4353194</v>
          </cell>
        </row>
        <row r="301">
          <cell r="M301">
            <v>4289387</v>
          </cell>
        </row>
        <row r="302">
          <cell r="M302">
            <v>4766673</v>
          </cell>
        </row>
        <row r="303">
          <cell r="M303">
            <v>5536538.274262364</v>
          </cell>
        </row>
        <row r="304">
          <cell r="M304">
            <v>495817.33</v>
          </cell>
        </row>
        <row r="305">
          <cell r="M305">
            <v>475414.70999999996</v>
          </cell>
        </row>
        <row r="306">
          <cell r="M306">
            <v>596582.73</v>
          </cell>
        </row>
        <row r="307">
          <cell r="M307">
            <v>594375.69000000006</v>
          </cell>
        </row>
        <row r="308">
          <cell r="M308">
            <v>641459.08000000007</v>
          </cell>
        </row>
        <row r="309">
          <cell r="M309">
            <v>660439.75</v>
          </cell>
        </row>
        <row r="310">
          <cell r="M310">
            <v>677866.85800000012</v>
          </cell>
        </row>
        <row r="311">
          <cell r="M311">
            <v>840535.79</v>
          </cell>
        </row>
        <row r="312">
          <cell r="M312">
            <v>799440.63</v>
          </cell>
        </row>
        <row r="313">
          <cell r="M313">
            <v>819663.00999999989</v>
          </cell>
        </row>
        <row r="314">
          <cell r="M314">
            <v>823872.43</v>
          </cell>
        </row>
        <row r="315">
          <cell r="M315">
            <v>29727973.370000001</v>
          </cell>
        </row>
        <row r="316">
          <cell r="M316">
            <v>31515779.330000002</v>
          </cell>
        </row>
        <row r="317">
          <cell r="M317">
            <v>32160763.030000001</v>
          </cell>
        </row>
        <row r="318">
          <cell r="M318">
            <v>36678344.129999995</v>
          </cell>
        </row>
        <row r="319">
          <cell r="M319">
            <v>31742901.739999998</v>
          </cell>
        </row>
        <row r="320">
          <cell r="M320">
            <v>35706360.049999997</v>
          </cell>
        </row>
        <row r="321">
          <cell r="M321">
            <v>39403841.450000003</v>
          </cell>
        </row>
        <row r="322">
          <cell r="M322">
            <v>38749504.980000004</v>
          </cell>
        </row>
        <row r="323">
          <cell r="M323">
            <v>38438683.899999999</v>
          </cell>
        </row>
        <row r="324">
          <cell r="M324">
            <v>40825300.739999995</v>
          </cell>
        </row>
        <row r="325">
          <cell r="M325">
            <v>46250267.03303086</v>
          </cell>
        </row>
        <row r="326">
          <cell r="M326">
            <v>131482.53</v>
          </cell>
        </row>
        <row r="327">
          <cell r="M327">
            <v>154287.65</v>
          </cell>
        </row>
        <row r="328">
          <cell r="M328">
            <v>154817.92000000001</v>
          </cell>
        </row>
        <row r="329">
          <cell r="M329">
            <v>270949.45</v>
          </cell>
        </row>
        <row r="330">
          <cell r="M330">
            <v>265499.73</v>
          </cell>
        </row>
        <row r="331">
          <cell r="M331">
            <v>332705.52</v>
          </cell>
        </row>
        <row r="332">
          <cell r="M332">
            <v>343218.71</v>
          </cell>
        </row>
        <row r="333">
          <cell r="M333">
            <v>329889.28999999998</v>
          </cell>
        </row>
        <row r="334">
          <cell r="M334">
            <v>354100.69</v>
          </cell>
        </row>
        <row r="335">
          <cell r="M335">
            <v>399593.46</v>
          </cell>
        </row>
        <row r="336">
          <cell r="M336">
            <v>488455.44569999998</v>
          </cell>
        </row>
        <row r="337">
          <cell r="M337">
            <v>622030.38</v>
          </cell>
        </row>
        <row r="338">
          <cell r="M338">
            <v>666771.66999999993</v>
          </cell>
        </row>
        <row r="339">
          <cell r="M339">
            <v>582228.30000000005</v>
          </cell>
        </row>
        <row r="340">
          <cell r="M340">
            <v>711858.12</v>
          </cell>
        </row>
        <row r="341">
          <cell r="M341">
            <v>659322.84</v>
          </cell>
        </row>
        <row r="342">
          <cell r="M342">
            <v>740571.32000000007</v>
          </cell>
        </row>
        <row r="343">
          <cell r="M343">
            <v>767314.16999999993</v>
          </cell>
        </row>
        <row r="344">
          <cell r="M344">
            <v>765804.46</v>
          </cell>
        </row>
        <row r="345">
          <cell r="M345">
            <v>818233.1100000001</v>
          </cell>
        </row>
        <row r="346">
          <cell r="M346">
            <v>881605.3899999999</v>
          </cell>
        </row>
        <row r="347">
          <cell r="M347">
            <v>964305.59680000006</v>
          </cell>
        </row>
        <row r="348">
          <cell r="M348">
            <v>12989525.59</v>
          </cell>
        </row>
        <row r="349">
          <cell r="M349">
            <v>13164469.32</v>
          </cell>
        </row>
        <row r="350">
          <cell r="M350">
            <v>12471034.309999999</v>
          </cell>
        </row>
        <row r="351">
          <cell r="M351">
            <v>13233342.74</v>
          </cell>
        </row>
        <row r="352">
          <cell r="M352">
            <v>15027445.98</v>
          </cell>
        </row>
        <row r="353">
          <cell r="M353">
            <v>15166237.430000002</v>
          </cell>
        </row>
        <row r="354">
          <cell r="M354">
            <v>17647425.670000002</v>
          </cell>
        </row>
        <row r="355">
          <cell r="M355">
            <v>16525952</v>
          </cell>
        </row>
        <row r="356">
          <cell r="M356">
            <v>18008623.330000002</v>
          </cell>
        </row>
        <row r="357">
          <cell r="M357">
            <v>18099067.301070951</v>
          </cell>
        </row>
        <row r="358">
          <cell r="M358">
            <v>19523281.629999999</v>
          </cell>
        </row>
        <row r="359">
          <cell r="M359">
            <v>310231599.88000005</v>
          </cell>
        </row>
        <row r="360">
          <cell r="M360">
            <v>313898476.07999998</v>
          </cell>
        </row>
        <row r="361">
          <cell r="M361">
            <v>301245651.27000004</v>
          </cell>
        </row>
        <row r="362">
          <cell r="M362">
            <v>329243826.68000001</v>
          </cell>
        </row>
        <row r="363">
          <cell r="M363">
            <v>371996261.61000001</v>
          </cell>
        </row>
        <row r="364">
          <cell r="M364">
            <v>454177447.30000001</v>
          </cell>
        </row>
        <row r="365">
          <cell r="M365">
            <v>446088021.48000002</v>
          </cell>
        </row>
        <row r="366">
          <cell r="M366">
            <v>482799623.98389995</v>
          </cell>
        </row>
        <row r="367">
          <cell r="M367">
            <v>519892967.51999998</v>
          </cell>
        </row>
        <row r="368">
          <cell r="M368">
            <v>522934642.77000004</v>
          </cell>
        </row>
        <row r="369">
          <cell r="M369">
            <v>509039133.18000001</v>
          </cell>
        </row>
        <row r="370">
          <cell r="M370">
            <v>0</v>
          </cell>
        </row>
        <row r="371">
          <cell r="M371">
            <v>0</v>
          </cell>
        </row>
        <row r="372">
          <cell r="M372">
            <v>0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376">
          <cell r="M376">
            <v>0</v>
          </cell>
        </row>
        <row r="377">
          <cell r="M377">
            <v>0</v>
          </cell>
        </row>
        <row r="378">
          <cell r="M378">
            <v>0</v>
          </cell>
        </row>
        <row r="379">
          <cell r="M379">
            <v>0</v>
          </cell>
        </row>
        <row r="380">
          <cell r="M380">
            <v>0</v>
          </cell>
        </row>
        <row r="381">
          <cell r="M381">
            <v>44951751.140000001</v>
          </cell>
        </row>
        <row r="382">
          <cell r="M382">
            <v>38140467.109999999</v>
          </cell>
        </row>
        <row r="383">
          <cell r="M383">
            <v>33928693.969999999</v>
          </cell>
        </row>
        <row r="384">
          <cell r="M384">
            <v>32817707.990000006</v>
          </cell>
        </row>
        <row r="385">
          <cell r="M385">
            <v>39694751.361499988</v>
          </cell>
        </row>
        <row r="386">
          <cell r="M386">
            <v>40599346.184500009</v>
          </cell>
        </row>
        <row r="387">
          <cell r="M387">
            <v>50450138.860500008</v>
          </cell>
        </row>
        <row r="388">
          <cell r="M388">
            <v>50099746.523999996</v>
          </cell>
        </row>
        <row r="389">
          <cell r="M389">
            <v>52519053.272500001</v>
          </cell>
        </row>
        <row r="390">
          <cell r="M390">
            <v>53053012.890099995</v>
          </cell>
        </row>
        <row r="391">
          <cell r="M391">
            <v>69443905.36649999</v>
          </cell>
        </row>
        <row r="392">
          <cell r="M392">
            <v>2276218.2600000002</v>
          </cell>
        </row>
        <row r="393">
          <cell r="M393">
            <v>2345580.9500000002</v>
          </cell>
        </row>
        <row r="394">
          <cell r="M394">
            <v>2628204.58</v>
          </cell>
        </row>
        <row r="395">
          <cell r="M395">
            <v>2593786.6799999997</v>
          </cell>
        </row>
        <row r="396">
          <cell r="M396">
            <v>2864569.8499999996</v>
          </cell>
        </row>
        <row r="397">
          <cell r="M397">
            <v>3178235.1720000003</v>
          </cell>
        </row>
        <row r="398">
          <cell r="M398">
            <v>3585077.9899999998</v>
          </cell>
        </row>
        <row r="399">
          <cell r="M399">
            <v>3677981.0599999996</v>
          </cell>
        </row>
        <row r="400">
          <cell r="M400">
            <v>3824885.5900000003</v>
          </cell>
        </row>
        <row r="401">
          <cell r="M401">
            <v>4174017.17</v>
          </cell>
        </row>
        <row r="402">
          <cell r="M402">
            <v>4715317.5844999999</v>
          </cell>
        </row>
        <row r="403">
          <cell r="M403">
            <v>1168085</v>
          </cell>
        </row>
        <row r="404">
          <cell r="M404">
            <v>1189901.3999999997</v>
          </cell>
        </row>
        <row r="405">
          <cell r="M405">
            <v>1230762.5200000003</v>
          </cell>
        </row>
        <row r="406">
          <cell r="M406">
            <v>1212356.6099999999</v>
          </cell>
        </row>
        <row r="407">
          <cell r="M407">
            <v>1238237.1100000001</v>
          </cell>
        </row>
        <row r="408">
          <cell r="M408">
            <v>1379695.2099999997</v>
          </cell>
        </row>
        <row r="409">
          <cell r="M409">
            <v>1522532.05</v>
          </cell>
        </row>
        <row r="410">
          <cell r="M410">
            <v>1752256.6199999999</v>
          </cell>
        </row>
        <row r="411">
          <cell r="M411">
            <v>1676831.65</v>
          </cell>
        </row>
        <row r="412">
          <cell r="M412">
            <v>1961059.307264444</v>
          </cell>
        </row>
        <row r="413">
          <cell r="M413">
            <v>1805783.18</v>
          </cell>
        </row>
        <row r="414">
          <cell r="M414">
            <v>5093842.7299999995</v>
          </cell>
        </row>
        <row r="415">
          <cell r="M415">
            <v>5020222.7399999993</v>
          </cell>
        </row>
        <row r="416">
          <cell r="M416">
            <v>5113846.7699999996</v>
          </cell>
        </row>
        <row r="417">
          <cell r="M417">
            <v>5008954</v>
          </cell>
        </row>
        <row r="418">
          <cell r="M418">
            <v>4321594</v>
          </cell>
        </row>
        <row r="419">
          <cell r="M419">
            <v>4432648.1900000004</v>
          </cell>
        </row>
        <row r="420">
          <cell r="M420">
            <v>4990520.66</v>
          </cell>
        </row>
        <row r="421">
          <cell r="M421">
            <v>5311350</v>
          </cell>
        </row>
        <row r="422">
          <cell r="M422">
            <v>5645427</v>
          </cell>
        </row>
        <row r="423">
          <cell r="M423">
            <v>5768581</v>
          </cell>
        </row>
        <row r="424">
          <cell r="M424">
            <v>5873203</v>
          </cell>
        </row>
        <row r="425">
          <cell r="M425">
            <v>8467519.6099999994</v>
          </cell>
        </row>
        <row r="426">
          <cell r="M426">
            <v>8823374.4299999997</v>
          </cell>
        </row>
        <row r="427">
          <cell r="M427">
            <v>9037319.3600000013</v>
          </cell>
        </row>
        <row r="428">
          <cell r="M428">
            <v>8926823.040000001</v>
          </cell>
        </row>
        <row r="429">
          <cell r="M429">
            <v>10110656.76</v>
          </cell>
        </row>
        <row r="430">
          <cell r="M430">
            <v>10554747.51</v>
          </cell>
        </row>
        <row r="431">
          <cell r="M431">
            <v>11184204.51</v>
          </cell>
        </row>
        <row r="432">
          <cell r="M432">
            <v>11204178.859999999</v>
          </cell>
        </row>
        <row r="433">
          <cell r="M433">
            <v>11318641.240000002</v>
          </cell>
        </row>
        <row r="434">
          <cell r="M434">
            <v>12675779.18</v>
          </cell>
        </row>
        <row r="435">
          <cell r="M435">
            <v>13712945.107607372</v>
          </cell>
        </row>
        <row r="436">
          <cell r="M436">
            <v>1146381.1200000001</v>
          </cell>
        </row>
        <row r="437">
          <cell r="M437">
            <v>1087241.8400000001</v>
          </cell>
        </row>
        <row r="438">
          <cell r="M438">
            <v>1319417.21</v>
          </cell>
        </row>
        <row r="439">
          <cell r="M439">
            <v>1527405.8699999999</v>
          </cell>
        </row>
        <row r="440">
          <cell r="M440">
            <v>1733325.3399999999</v>
          </cell>
        </row>
        <row r="441">
          <cell r="M441">
            <v>1857935.4500000002</v>
          </cell>
        </row>
        <row r="442">
          <cell r="M442">
            <v>1854928.2899999998</v>
          </cell>
        </row>
        <row r="443">
          <cell r="M443">
            <v>1863847.04</v>
          </cell>
        </row>
        <row r="444">
          <cell r="M444">
            <v>2024634.71</v>
          </cell>
        </row>
        <row r="445">
          <cell r="M445">
            <v>2217997.3800000004</v>
          </cell>
        </row>
        <row r="446">
          <cell r="M446">
            <v>2112425.5151000004</v>
          </cell>
        </row>
        <row r="447">
          <cell r="M447">
            <v>1776498.0499999998</v>
          </cell>
        </row>
        <row r="448">
          <cell r="M448">
            <v>2047581.6300000001</v>
          </cell>
        </row>
        <row r="449">
          <cell r="M449">
            <v>1902962.18</v>
          </cell>
        </row>
        <row r="450">
          <cell r="M450">
            <v>1925357.68</v>
          </cell>
        </row>
        <row r="451">
          <cell r="M451">
            <v>2393951.9000000004</v>
          </cell>
        </row>
        <row r="452">
          <cell r="M452">
            <v>2392212.1799999997</v>
          </cell>
        </row>
        <row r="453">
          <cell r="M453">
            <v>3016005.1700000004</v>
          </cell>
        </row>
        <row r="454">
          <cell r="M454">
            <v>3105519.07</v>
          </cell>
        </row>
        <row r="455">
          <cell r="M455">
            <v>3295723.87</v>
          </cell>
        </row>
        <row r="456">
          <cell r="M456">
            <v>3178167.2400000007</v>
          </cell>
        </row>
        <row r="457">
          <cell r="M457">
            <v>3094802.2394999997</v>
          </cell>
        </row>
        <row r="458">
          <cell r="M458">
            <v>19907861.130000003</v>
          </cell>
        </row>
        <row r="459">
          <cell r="M459">
            <v>19688605.5</v>
          </cell>
        </row>
        <row r="460">
          <cell r="M460">
            <v>20879399.979999997</v>
          </cell>
        </row>
        <row r="461">
          <cell r="M461">
            <v>21011035.850000001</v>
          </cell>
        </row>
        <row r="462">
          <cell r="M462">
            <v>23004940.010000002</v>
          </cell>
        </row>
        <row r="463">
          <cell r="M463">
            <v>24376047.779999997</v>
          </cell>
        </row>
        <row r="464">
          <cell r="M464">
            <v>26118820.129999999</v>
          </cell>
        </row>
        <row r="465">
          <cell r="M465">
            <v>26547183.299999997</v>
          </cell>
        </row>
        <row r="466">
          <cell r="M466">
            <v>28760403.079999998</v>
          </cell>
        </row>
        <row r="467">
          <cell r="M467">
            <v>30095686.240000002</v>
          </cell>
        </row>
        <row r="468">
          <cell r="M468">
            <v>29513823.140088189</v>
          </cell>
        </row>
        <row r="469">
          <cell r="M469">
            <v>1711263.49</v>
          </cell>
        </row>
        <row r="470">
          <cell r="M470">
            <v>1654858.9000000001</v>
          </cell>
        </row>
        <row r="471">
          <cell r="M471">
            <v>1636670.8299999998</v>
          </cell>
        </row>
        <row r="472">
          <cell r="M472">
            <v>1520850.79</v>
          </cell>
        </row>
        <row r="473">
          <cell r="M473">
            <v>1711075.01</v>
          </cell>
        </row>
        <row r="474">
          <cell r="M474">
            <v>1669455.19</v>
          </cell>
        </row>
        <row r="475">
          <cell r="M475">
            <v>1776801.97</v>
          </cell>
        </row>
        <row r="476">
          <cell r="M476">
            <v>1733089.35</v>
          </cell>
        </row>
        <row r="477">
          <cell r="M477">
            <v>1800590.57</v>
          </cell>
        </row>
        <row r="478">
          <cell r="M478">
            <v>1928284.9900000002</v>
          </cell>
        </row>
        <row r="479">
          <cell r="M479">
            <v>2282498.9339000001</v>
          </cell>
        </row>
        <row r="480">
          <cell r="M480">
            <v>3394457.3</v>
          </cell>
        </row>
        <row r="481">
          <cell r="M481">
            <v>3471312.45</v>
          </cell>
        </row>
        <row r="482">
          <cell r="M482">
            <v>3521538.38</v>
          </cell>
        </row>
        <row r="483">
          <cell r="M483">
            <v>3997409.29</v>
          </cell>
        </row>
        <row r="484">
          <cell r="M484">
            <v>4029180.06</v>
          </cell>
        </row>
        <row r="485">
          <cell r="M485">
            <v>4428987.2300000004</v>
          </cell>
        </row>
        <row r="486">
          <cell r="M486">
            <v>4971485.8500000006</v>
          </cell>
        </row>
        <row r="487">
          <cell r="M487">
            <v>5286434.95</v>
          </cell>
        </row>
        <row r="488">
          <cell r="M488">
            <v>5445143.0944726532</v>
          </cell>
        </row>
        <row r="489">
          <cell r="M489">
            <v>6368533</v>
          </cell>
        </row>
        <row r="490">
          <cell r="M490">
            <v>6718637</v>
          </cell>
        </row>
        <row r="491">
          <cell r="M491">
            <v>5127573.88</v>
          </cell>
        </row>
        <row r="492">
          <cell r="M492">
            <v>5425739.0199999996</v>
          </cell>
        </row>
        <row r="493">
          <cell r="M493">
            <v>5588598.04</v>
          </cell>
        </row>
        <row r="494">
          <cell r="M494">
            <v>5554092.8500000006</v>
          </cell>
        </row>
        <row r="495">
          <cell r="M495">
            <v>5497459.8900000006</v>
          </cell>
        </row>
        <row r="496">
          <cell r="M496">
            <v>5481285.5899999999</v>
          </cell>
        </row>
        <row r="497">
          <cell r="M497">
            <v>6214558.9799999995</v>
          </cell>
        </row>
        <row r="498">
          <cell r="M498">
            <v>6389095.7399999993</v>
          </cell>
        </row>
        <row r="499">
          <cell r="M499">
            <v>6686058.25</v>
          </cell>
        </row>
        <row r="500">
          <cell r="M500">
            <v>6319398.1822288521</v>
          </cell>
        </row>
        <row r="501">
          <cell r="M501">
            <v>6631888.0200000005</v>
          </cell>
        </row>
        <row r="502">
          <cell r="M502">
            <v>10124430.710000001</v>
          </cell>
        </row>
        <row r="503">
          <cell r="M503">
            <v>10293060.439999999</v>
          </cell>
        </row>
        <row r="504">
          <cell r="M504">
            <v>11374534.459999999</v>
          </cell>
        </row>
        <row r="505">
          <cell r="M505">
            <v>12002400</v>
          </cell>
        </row>
        <row r="506">
          <cell r="M506">
            <v>12327207.15</v>
          </cell>
        </row>
        <row r="507">
          <cell r="M507">
            <v>13040678.510000002</v>
          </cell>
        </row>
        <row r="508">
          <cell r="M508">
            <v>12572741.07</v>
          </cell>
        </row>
        <row r="509">
          <cell r="M509">
            <v>12606613.100000001</v>
          </cell>
        </row>
        <row r="510">
          <cell r="M510">
            <v>13264563.35</v>
          </cell>
        </row>
        <row r="511">
          <cell r="M511">
            <v>13737556.289999999</v>
          </cell>
        </row>
        <row r="512">
          <cell r="M512">
            <v>14194449.67</v>
          </cell>
        </row>
        <row r="513">
          <cell r="M513">
            <v>1307699.6399999997</v>
          </cell>
        </row>
        <row r="514">
          <cell r="M514">
            <v>1195096.5399999998</v>
          </cell>
        </row>
        <row r="515">
          <cell r="M515">
            <v>1370145.8199999998</v>
          </cell>
        </row>
        <row r="516">
          <cell r="M516">
            <v>1313224.51</v>
          </cell>
        </row>
        <row r="517">
          <cell r="M517">
            <v>1425971.29</v>
          </cell>
        </row>
        <row r="518">
          <cell r="M518">
            <v>1674732.4999999998</v>
          </cell>
        </row>
        <row r="519">
          <cell r="M519">
            <v>1648926.6100000003</v>
          </cell>
        </row>
        <row r="520">
          <cell r="M520">
            <v>1729363.6800000002</v>
          </cell>
        </row>
        <row r="521">
          <cell r="M521">
            <v>1685101.27</v>
          </cell>
        </row>
        <row r="522">
          <cell r="M522">
            <v>1822554.3199999998</v>
          </cell>
        </row>
        <row r="523">
          <cell r="M523">
            <v>1956395.799502</v>
          </cell>
        </row>
        <row r="524">
          <cell r="M524">
            <v>4102918.6999999997</v>
          </cell>
        </row>
        <row r="525">
          <cell r="M525">
            <v>3958764.91</v>
          </cell>
        </row>
        <row r="526">
          <cell r="M526">
            <v>3720556.0599999996</v>
          </cell>
        </row>
        <row r="527">
          <cell r="M527">
            <v>3651125.03</v>
          </cell>
        </row>
        <row r="528">
          <cell r="M528">
            <v>3957087.72</v>
          </cell>
        </row>
        <row r="529">
          <cell r="M529">
            <v>4733896.5999999996</v>
          </cell>
        </row>
        <row r="530">
          <cell r="M530">
            <v>5327426.6499999985</v>
          </cell>
        </row>
        <row r="531">
          <cell r="M531">
            <v>4369672.34</v>
          </cell>
        </row>
        <row r="532">
          <cell r="M532">
            <v>4649652.49</v>
          </cell>
        </row>
        <row r="533">
          <cell r="M533">
            <v>4646785.1900000004</v>
          </cell>
        </row>
        <row r="534">
          <cell r="M534">
            <v>5957976.0117999995</v>
          </cell>
        </row>
        <row r="535">
          <cell r="M535">
            <v>4836284.43</v>
          </cell>
        </row>
        <row r="536">
          <cell r="M536">
            <v>5046472</v>
          </cell>
        </row>
        <row r="537">
          <cell r="M537">
            <v>4970541</v>
          </cell>
        </row>
        <row r="538">
          <cell r="M538">
            <v>4461802</v>
          </cell>
        </row>
        <row r="539">
          <cell r="M539">
            <v>5475700.5600000015</v>
          </cell>
        </row>
        <row r="540">
          <cell r="M540">
            <v>4889380.55</v>
          </cell>
        </row>
        <row r="541">
          <cell r="M541">
            <v>4844870.040000001</v>
          </cell>
        </row>
        <row r="542">
          <cell r="M542">
            <v>4616463.49</v>
          </cell>
        </row>
        <row r="543">
          <cell r="M543">
            <v>4809999.0699999994</v>
          </cell>
        </row>
        <row r="544">
          <cell r="M544">
            <v>4996953.09</v>
          </cell>
        </row>
        <row r="545">
          <cell r="M545">
            <v>5223313.1300000008</v>
          </cell>
        </row>
        <row r="546">
          <cell r="M546">
            <v>1848098.8399999999</v>
          </cell>
        </row>
        <row r="547">
          <cell r="M547">
            <v>1690531.5000000002</v>
          </cell>
        </row>
        <row r="548">
          <cell r="M548">
            <v>1740259.93</v>
          </cell>
        </row>
        <row r="549">
          <cell r="M549">
            <v>1619376.47</v>
          </cell>
        </row>
        <row r="550">
          <cell r="M550">
            <v>1743541.716</v>
          </cell>
        </row>
        <row r="551">
          <cell r="M551">
            <v>1897276.0390000001</v>
          </cell>
        </row>
        <row r="552">
          <cell r="M552">
            <v>1990937.6945</v>
          </cell>
        </row>
        <row r="553">
          <cell r="M553">
            <v>2006930.3590000002</v>
          </cell>
        </row>
        <row r="554">
          <cell r="M554">
            <v>2057585.608</v>
          </cell>
        </row>
        <row r="555">
          <cell r="M555">
            <v>2135477.1869999999</v>
          </cell>
        </row>
        <row r="556">
          <cell r="M556">
            <v>2463137.0425</v>
          </cell>
        </row>
        <row r="557">
          <cell r="M557">
            <v>8948605.0999999996</v>
          </cell>
        </row>
        <row r="558">
          <cell r="M558">
            <v>10226768.259999998</v>
          </cell>
        </row>
        <row r="559">
          <cell r="M559">
            <v>10348591.390000001</v>
          </cell>
        </row>
        <row r="560">
          <cell r="M560">
            <v>9670235.5499999989</v>
          </cell>
        </row>
        <row r="561">
          <cell r="M561">
            <v>10955815.17</v>
          </cell>
        </row>
        <row r="562">
          <cell r="M562">
            <v>10541910.630000001</v>
          </cell>
        </row>
        <row r="563">
          <cell r="M563">
            <v>9628982.3100000005</v>
          </cell>
        </row>
        <row r="564">
          <cell r="M564">
            <v>10168114.280000001</v>
          </cell>
        </row>
        <row r="565">
          <cell r="M565">
            <v>10805669.199999999</v>
          </cell>
        </row>
        <row r="566">
          <cell r="M566">
            <v>12832360.600000001</v>
          </cell>
        </row>
        <row r="567">
          <cell r="M567">
            <v>13122737.663600001</v>
          </cell>
        </row>
        <row r="568">
          <cell r="M568">
            <v>1748808.3299999998</v>
          </cell>
        </row>
        <row r="569">
          <cell r="M569">
            <v>1910812.8599999999</v>
          </cell>
        </row>
        <row r="570">
          <cell r="M570">
            <v>1816661.1900000002</v>
          </cell>
        </row>
        <row r="571">
          <cell r="M571">
            <v>1836500.6700000002</v>
          </cell>
        </row>
        <row r="572">
          <cell r="M572">
            <v>1915549.7399999998</v>
          </cell>
        </row>
        <row r="573">
          <cell r="M573">
            <v>2122872.1100000003</v>
          </cell>
        </row>
        <row r="574">
          <cell r="M574">
            <v>2363401.52</v>
          </cell>
        </row>
        <row r="575">
          <cell r="M575">
            <v>2370139.4400000004</v>
          </cell>
        </row>
        <row r="576">
          <cell r="M576">
            <v>2558231.12</v>
          </cell>
        </row>
        <row r="577">
          <cell r="M577">
            <v>2866565.0100000002</v>
          </cell>
        </row>
        <row r="578">
          <cell r="M578">
            <v>3031389.2965463437</v>
          </cell>
        </row>
        <row r="579">
          <cell r="M579">
            <v>2251213.73</v>
          </cell>
        </row>
        <row r="580">
          <cell r="M580">
            <v>2641679.3599999999</v>
          </cell>
        </row>
        <row r="581">
          <cell r="M581">
            <v>2729048.64</v>
          </cell>
        </row>
        <row r="582">
          <cell r="M582">
            <v>2949155.17</v>
          </cell>
        </row>
        <row r="583">
          <cell r="M583">
            <v>3278174.1500000004</v>
          </cell>
        </row>
        <row r="584">
          <cell r="M584">
            <v>3413830.9900000007</v>
          </cell>
        </row>
        <row r="585">
          <cell r="M585">
            <v>3737525.09</v>
          </cell>
        </row>
        <row r="586">
          <cell r="M586">
            <v>3831334.23</v>
          </cell>
        </row>
        <row r="587">
          <cell r="M587">
            <v>4093750.7700000005</v>
          </cell>
        </row>
        <row r="588">
          <cell r="M588">
            <v>4405707.6100000003</v>
          </cell>
        </row>
        <row r="589">
          <cell r="M589">
            <v>4587512.6666000001</v>
          </cell>
        </row>
        <row r="590">
          <cell r="M590">
            <v>8874750.0299999993</v>
          </cell>
        </row>
        <row r="591">
          <cell r="M591">
            <v>8050337</v>
          </cell>
        </row>
        <row r="592">
          <cell r="M592">
            <v>7593543.1900000004</v>
          </cell>
        </row>
        <row r="593">
          <cell r="M593">
            <v>7675841.6899999995</v>
          </cell>
        </row>
        <row r="594">
          <cell r="M594">
            <v>7571117.0899999999</v>
          </cell>
        </row>
        <row r="595">
          <cell r="M595">
            <v>8193467.25</v>
          </cell>
        </row>
        <row r="596">
          <cell r="M596">
            <v>8435686.1600000001</v>
          </cell>
        </row>
        <row r="597">
          <cell r="M597">
            <v>8399845.8200000003</v>
          </cell>
        </row>
        <row r="598">
          <cell r="M598">
            <v>8362787</v>
          </cell>
        </row>
        <row r="599">
          <cell r="M599">
            <v>9463961.5289999992</v>
          </cell>
        </row>
        <row r="600">
          <cell r="M600">
            <v>10665324</v>
          </cell>
        </row>
        <row r="601">
          <cell r="M601">
            <v>1700850.74</v>
          </cell>
        </row>
        <row r="602">
          <cell r="M602">
            <v>1942462.6099999999</v>
          </cell>
        </row>
        <row r="603">
          <cell r="M603">
            <v>1919475.83</v>
          </cell>
        </row>
        <row r="604">
          <cell r="M604">
            <v>1856499.68</v>
          </cell>
        </row>
        <row r="605">
          <cell r="M605">
            <v>2016036.34</v>
          </cell>
        </row>
        <row r="606">
          <cell r="M606">
            <v>2304424.3199999998</v>
          </cell>
        </row>
        <row r="607">
          <cell r="M607">
            <v>2367836.2000000002</v>
          </cell>
        </row>
        <row r="608">
          <cell r="M608">
            <v>2408819.2400000002</v>
          </cell>
        </row>
        <row r="609">
          <cell r="M609">
            <v>2304501.39</v>
          </cell>
        </row>
        <row r="610">
          <cell r="M610">
            <v>2685545.5300000003</v>
          </cell>
        </row>
        <row r="611">
          <cell r="M611">
            <v>2683611.0800000005</v>
          </cell>
        </row>
        <row r="612">
          <cell r="M612">
            <v>712803.57000000007</v>
          </cell>
        </row>
        <row r="613">
          <cell r="M613">
            <v>808023.89</v>
          </cell>
        </row>
        <row r="614">
          <cell r="M614">
            <v>921928.54</v>
          </cell>
        </row>
        <row r="615">
          <cell r="M615">
            <v>984578.89000000013</v>
          </cell>
        </row>
        <row r="616">
          <cell r="M616">
            <v>1000744.0899999999</v>
          </cell>
        </row>
        <row r="617">
          <cell r="M617">
            <v>1033627.8699999999</v>
          </cell>
        </row>
        <row r="618">
          <cell r="M618">
            <v>1171644.75</v>
          </cell>
        </row>
        <row r="619">
          <cell r="M619">
            <v>1210059.1100000001</v>
          </cell>
        </row>
        <row r="620">
          <cell r="M620">
            <v>1204457.8900000001</v>
          </cell>
        </row>
        <row r="621">
          <cell r="M621">
            <v>1301891.3899999999</v>
          </cell>
        </row>
        <row r="622">
          <cell r="M622">
            <v>1362932.92</v>
          </cell>
        </row>
        <row r="623">
          <cell r="M623">
            <v>5179551.09</v>
          </cell>
        </row>
        <row r="624">
          <cell r="M624">
            <v>4858094.12</v>
          </cell>
        </row>
        <row r="625">
          <cell r="M625">
            <v>5103360.25</v>
          </cell>
        </row>
        <row r="626">
          <cell r="M626">
            <v>5271823.58</v>
          </cell>
        </row>
        <row r="627">
          <cell r="M627">
            <v>6166857.4700000007</v>
          </cell>
        </row>
        <row r="628">
          <cell r="M628">
            <v>6430586.3799999999</v>
          </cell>
        </row>
        <row r="629">
          <cell r="M629">
            <v>7017337.2199999997</v>
          </cell>
        </row>
        <row r="630">
          <cell r="M630">
            <v>6359261.0899999999</v>
          </cell>
        </row>
        <row r="631">
          <cell r="M631">
            <v>6041271.7999999998</v>
          </cell>
        </row>
        <row r="632">
          <cell r="M632">
            <v>6763967.1500000004</v>
          </cell>
        </row>
        <row r="633">
          <cell r="M633">
            <v>6408729.4408</v>
          </cell>
        </row>
        <row r="634">
          <cell r="M634">
            <v>34208164.120000005</v>
          </cell>
        </row>
        <row r="635">
          <cell r="M635">
            <v>41424189.820000008</v>
          </cell>
        </row>
        <row r="636">
          <cell r="M636">
            <v>43752484.859999999</v>
          </cell>
        </row>
        <row r="637">
          <cell r="M637">
            <v>44920078.160000004</v>
          </cell>
        </row>
        <row r="638">
          <cell r="M638">
            <v>42313303.840000004</v>
          </cell>
        </row>
        <row r="639">
          <cell r="M639">
            <v>45684280.689999998</v>
          </cell>
        </row>
        <row r="640">
          <cell r="M640">
            <v>52247509.759999998</v>
          </cell>
        </row>
        <row r="641">
          <cell r="M641">
            <v>54413951.18</v>
          </cell>
        </row>
        <row r="642">
          <cell r="M642">
            <v>51331976.382738434</v>
          </cell>
        </row>
        <row r="643">
          <cell r="M643">
            <v>54881976.237251922</v>
          </cell>
        </row>
        <row r="644">
          <cell r="M644">
            <v>72205853.489759102</v>
          </cell>
        </row>
        <row r="645">
          <cell r="M645">
            <v>5425214.1600000011</v>
          </cell>
        </row>
        <row r="646">
          <cell r="M646">
            <v>5782729.29</v>
          </cell>
        </row>
        <row r="647">
          <cell r="M647">
            <v>6702145</v>
          </cell>
        </row>
        <row r="648">
          <cell r="M648">
            <v>6720746.3900000006</v>
          </cell>
        </row>
        <row r="649">
          <cell r="M649">
            <v>6531643.6800000006</v>
          </cell>
        </row>
        <row r="650">
          <cell r="M650">
            <v>7270459.0099999998</v>
          </cell>
        </row>
        <row r="651">
          <cell r="M651">
            <v>6969509</v>
          </cell>
        </row>
        <row r="652">
          <cell r="M652">
            <v>7679535.3600000013</v>
          </cell>
        </row>
        <row r="653">
          <cell r="M653">
            <v>8099346.2799999993</v>
          </cell>
        </row>
        <row r="654">
          <cell r="M654">
            <v>8408512</v>
          </cell>
        </row>
        <row r="655">
          <cell r="M655">
            <v>9300317.7226000018</v>
          </cell>
        </row>
        <row r="656">
          <cell r="M656">
            <v>749735.20000000007</v>
          </cell>
        </row>
        <row r="657">
          <cell r="M657">
            <v>738871.74</v>
          </cell>
        </row>
        <row r="658">
          <cell r="M658">
            <v>745252.56</v>
          </cell>
        </row>
        <row r="659">
          <cell r="M659">
            <v>697695.37</v>
          </cell>
        </row>
        <row r="660">
          <cell r="M660">
            <v>872133.11999999988</v>
          </cell>
        </row>
        <row r="661">
          <cell r="M661">
            <v>940510.67999999993</v>
          </cell>
        </row>
        <row r="662">
          <cell r="M662">
            <v>1027939.27</v>
          </cell>
        </row>
        <row r="663">
          <cell r="M663">
            <v>1018969.4800000001</v>
          </cell>
        </row>
        <row r="664">
          <cell r="M664">
            <v>971487.31999999983</v>
          </cell>
        </row>
        <row r="665">
          <cell r="M665">
            <v>1098769.07</v>
          </cell>
        </row>
        <row r="666">
          <cell r="M666">
            <v>1193548.1199999999</v>
          </cell>
        </row>
        <row r="667">
          <cell r="M667">
            <v>1100128.21</v>
          </cell>
        </row>
        <row r="668">
          <cell r="M668">
            <v>1172427.73</v>
          </cell>
        </row>
        <row r="669">
          <cell r="M669">
            <v>1186148.1100000001</v>
          </cell>
        </row>
        <row r="670">
          <cell r="M670">
            <v>1177051.5</v>
          </cell>
        </row>
        <row r="671">
          <cell r="M671">
            <v>1346420.57</v>
          </cell>
        </row>
        <row r="672">
          <cell r="M672">
            <v>1411255.9999999998</v>
          </cell>
        </row>
        <row r="673">
          <cell r="M673">
            <v>1512432.6199999999</v>
          </cell>
        </row>
        <row r="674">
          <cell r="M674">
            <v>1577170.79</v>
          </cell>
        </row>
        <row r="675">
          <cell r="M675">
            <v>1632867.5100000002</v>
          </cell>
        </row>
        <row r="676">
          <cell r="M676">
            <v>1585721.55</v>
          </cell>
        </row>
        <row r="677">
          <cell r="M677">
            <v>1743358.5176000001</v>
          </cell>
        </row>
        <row r="678">
          <cell r="M678">
            <v>771004.31</v>
          </cell>
        </row>
        <row r="679">
          <cell r="M679">
            <v>650416.84000000008</v>
          </cell>
        </row>
        <row r="680">
          <cell r="M680">
            <v>913441.41999999993</v>
          </cell>
        </row>
        <row r="681">
          <cell r="M681">
            <v>991517.33</v>
          </cell>
        </row>
        <row r="682">
          <cell r="M682">
            <v>980527.73</v>
          </cell>
        </row>
        <row r="683">
          <cell r="M683">
            <v>1025147.62</v>
          </cell>
        </row>
        <row r="684">
          <cell r="M684">
            <v>1124817.5599999998</v>
          </cell>
        </row>
        <row r="685">
          <cell r="M685">
            <v>1110444.8864852274</v>
          </cell>
        </row>
        <row r="686">
          <cell r="M686">
            <v>1140574.5999999999</v>
          </cell>
        </row>
        <row r="687">
          <cell r="M687">
            <v>1150183.3199999998</v>
          </cell>
        </row>
        <row r="688">
          <cell r="M688">
            <v>1382138.8795147727</v>
          </cell>
        </row>
        <row r="689">
          <cell r="M689">
            <v>2246650.3899999997</v>
          </cell>
        </row>
        <row r="690">
          <cell r="M690">
            <v>2397264.17</v>
          </cell>
        </row>
        <row r="691">
          <cell r="M691">
            <v>2651351.9099999997</v>
          </cell>
        </row>
        <row r="692">
          <cell r="M692">
            <v>2904042.9699999997</v>
          </cell>
        </row>
        <row r="693">
          <cell r="M693">
            <v>3300094.64</v>
          </cell>
        </row>
        <row r="694">
          <cell r="M694">
            <v>3226973.5</v>
          </cell>
        </row>
        <row r="695">
          <cell r="M695">
            <v>3075601.4</v>
          </cell>
        </row>
        <row r="696">
          <cell r="M696">
            <v>3152055.5900000003</v>
          </cell>
        </row>
        <row r="697">
          <cell r="M697">
            <v>3215894.01</v>
          </cell>
        </row>
        <row r="698">
          <cell r="M698">
            <v>3450897.29</v>
          </cell>
        </row>
        <row r="699">
          <cell r="M699">
            <v>4701995.9970000004</v>
          </cell>
        </row>
        <row r="700">
          <cell r="M700">
            <v>10187237</v>
          </cell>
        </row>
        <row r="701">
          <cell r="M701">
            <v>10663571</v>
          </cell>
        </row>
        <row r="702">
          <cell r="M702">
            <v>10258976</v>
          </cell>
        </row>
        <row r="703">
          <cell r="M703">
            <v>10019522.030000001</v>
          </cell>
        </row>
        <row r="704">
          <cell r="M704">
            <v>10500903.51</v>
          </cell>
        </row>
        <row r="705">
          <cell r="M705">
            <v>11589643.970000003</v>
          </cell>
        </row>
        <row r="706">
          <cell r="M706">
            <v>11457312.399999999</v>
          </cell>
        </row>
        <row r="707">
          <cell r="M707">
            <v>11703465.470000001</v>
          </cell>
        </row>
        <row r="708">
          <cell r="M708">
            <v>12039742.83</v>
          </cell>
        </row>
        <row r="709">
          <cell r="M709">
            <v>11780375.18</v>
          </cell>
        </row>
        <row r="710">
          <cell r="M710">
            <v>12111748.147100002</v>
          </cell>
        </row>
        <row r="711">
          <cell r="M711">
            <v>1238713.0199999998</v>
          </cell>
        </row>
        <row r="712">
          <cell r="M712">
            <v>1301425.27</v>
          </cell>
        </row>
        <row r="713">
          <cell r="M713">
            <v>1300196.1200000001</v>
          </cell>
        </row>
        <row r="714">
          <cell r="M714">
            <v>1364812</v>
          </cell>
        </row>
        <row r="715">
          <cell r="M715">
            <v>1578564</v>
          </cell>
        </row>
        <row r="716">
          <cell r="M716">
            <v>1596156</v>
          </cell>
        </row>
        <row r="717">
          <cell r="M717">
            <v>1616901.99</v>
          </cell>
        </row>
        <row r="718">
          <cell r="M718">
            <v>1846785.04</v>
          </cell>
        </row>
        <row r="719">
          <cell r="M719">
            <v>2123372.86</v>
          </cell>
        </row>
        <row r="720">
          <cell r="M720">
            <v>2127161.3800000004</v>
          </cell>
        </row>
        <row r="721">
          <cell r="M721">
            <v>2366184.4</v>
          </cell>
        </row>
        <row r="722">
          <cell r="M722">
            <v>130764755.88</v>
          </cell>
        </row>
        <row r="723">
          <cell r="M723">
            <v>139419801.63</v>
          </cell>
        </row>
        <row r="724">
          <cell r="M724">
            <v>142837889.91999999</v>
          </cell>
        </row>
        <row r="725">
          <cell r="M725">
            <v>136233684.62</v>
          </cell>
        </row>
        <row r="726">
          <cell r="M726">
            <v>139336878.24000001</v>
          </cell>
        </row>
        <row r="727">
          <cell r="M727">
            <v>151045666.58000001</v>
          </cell>
        </row>
        <row r="728">
          <cell r="M728">
            <v>160730463.16999999</v>
          </cell>
        </row>
        <row r="729">
          <cell r="M729">
            <v>171291288.77000001</v>
          </cell>
        </row>
        <row r="730">
          <cell r="M730">
            <v>198558924.24000001</v>
          </cell>
        </row>
        <row r="731">
          <cell r="M731">
            <v>219422075.25000003</v>
          </cell>
        </row>
        <row r="732">
          <cell r="M732">
            <v>211458815.23999995</v>
          </cell>
        </row>
        <row r="733">
          <cell r="M733">
            <v>18914125.129999999</v>
          </cell>
        </row>
        <row r="734">
          <cell r="M734">
            <v>23114375.729999997</v>
          </cell>
        </row>
        <row r="735">
          <cell r="M735">
            <v>19309220.739999998</v>
          </cell>
        </row>
        <row r="736">
          <cell r="M736">
            <v>18104751</v>
          </cell>
        </row>
        <row r="737">
          <cell r="M737">
            <v>19335501.050000001</v>
          </cell>
        </row>
        <row r="738">
          <cell r="M738">
            <v>17090836.010000002</v>
          </cell>
        </row>
        <row r="739">
          <cell r="M739">
            <v>18770883.530000001</v>
          </cell>
        </row>
        <row r="740">
          <cell r="M740">
            <v>19002509.039999999</v>
          </cell>
        </row>
        <row r="741">
          <cell r="M741">
            <v>19546947.52</v>
          </cell>
        </row>
        <row r="742">
          <cell r="M742">
            <v>20541478.969999999</v>
          </cell>
        </row>
        <row r="743">
          <cell r="M743">
            <v>24873631.116302464</v>
          </cell>
        </row>
        <row r="744">
          <cell r="M744">
            <v>1078552.19</v>
          </cell>
        </row>
        <row r="745">
          <cell r="M745">
            <v>1193670.7599999998</v>
          </cell>
        </row>
        <row r="746">
          <cell r="M746">
            <v>1346985.5800000003</v>
          </cell>
        </row>
        <row r="747">
          <cell r="M747">
            <v>1552577.23</v>
          </cell>
        </row>
        <row r="748">
          <cell r="M748">
            <v>1707371.6400000001</v>
          </cell>
        </row>
        <row r="749">
          <cell r="M749">
            <v>1787829.5400000003</v>
          </cell>
        </row>
        <row r="750">
          <cell r="M750">
            <v>1883857.3</v>
          </cell>
        </row>
        <row r="751">
          <cell r="M751">
            <v>1985701.9254223893</v>
          </cell>
        </row>
        <row r="752">
          <cell r="M752">
            <v>2070460.6199999999</v>
          </cell>
        </row>
        <row r="753">
          <cell r="M753">
            <v>2189108.31</v>
          </cell>
        </row>
        <row r="754">
          <cell r="M754">
            <v>2626598.7999776108</v>
          </cell>
        </row>
        <row r="755">
          <cell r="M755">
            <v>8200517.4900000002</v>
          </cell>
        </row>
        <row r="756">
          <cell r="M756">
            <v>7900226.2000000002</v>
          </cell>
        </row>
        <row r="757">
          <cell r="M757">
            <v>8060540.3399999999</v>
          </cell>
        </row>
        <row r="758">
          <cell r="M758">
            <v>7870713.46</v>
          </cell>
        </row>
        <row r="759">
          <cell r="M759">
            <v>8120005.1400000006</v>
          </cell>
        </row>
        <row r="760">
          <cell r="M760">
            <v>8261851.7199999988</v>
          </cell>
        </row>
        <row r="761">
          <cell r="M761">
            <v>8360018.3099999987</v>
          </cell>
        </row>
        <row r="762">
          <cell r="M762">
            <v>8429647</v>
          </cell>
        </row>
        <row r="763">
          <cell r="M763">
            <v>9181267.8699999992</v>
          </cell>
        </row>
        <row r="764">
          <cell r="M764">
            <v>9361163.4000000004</v>
          </cell>
        </row>
        <row r="765">
          <cell r="M765">
            <v>9445450.0156999994</v>
          </cell>
        </row>
        <row r="766">
          <cell r="M766">
            <v>3471683.8</v>
          </cell>
        </row>
        <row r="767">
          <cell r="M767">
            <v>3854294.3600000003</v>
          </cell>
        </row>
        <row r="768">
          <cell r="M768">
            <v>4028788.14</v>
          </cell>
        </row>
        <row r="769">
          <cell r="M769">
            <v>3695885</v>
          </cell>
        </row>
        <row r="770">
          <cell r="M770">
            <v>3855996</v>
          </cell>
        </row>
        <row r="771">
          <cell r="M771">
            <v>4362293.74</v>
          </cell>
        </row>
        <row r="772">
          <cell r="M772">
            <v>4486554.82</v>
          </cell>
        </row>
        <row r="773">
          <cell r="M773">
            <v>4808050</v>
          </cell>
        </row>
        <row r="774">
          <cell r="M774">
            <v>4588247</v>
          </cell>
        </row>
        <row r="775">
          <cell r="M775">
            <v>5112142.45</v>
          </cell>
        </row>
        <row r="776">
          <cell r="M776">
            <v>5879789.7389000002</v>
          </cell>
        </row>
        <row r="777">
          <cell r="M777">
            <v>780977.35000000009</v>
          </cell>
        </row>
        <row r="778">
          <cell r="M778">
            <v>807017.17999999982</v>
          </cell>
        </row>
        <row r="779">
          <cell r="M779">
            <v>865906.99</v>
          </cell>
        </row>
        <row r="780">
          <cell r="M780">
            <v>911801.42</v>
          </cell>
        </row>
        <row r="781">
          <cell r="M781">
            <v>1006786.8699999999</v>
          </cell>
        </row>
        <row r="782">
          <cell r="M782">
            <v>990474.29</v>
          </cell>
        </row>
        <row r="783">
          <cell r="M783">
            <v>1186585.93</v>
          </cell>
        </row>
        <row r="784">
          <cell r="M784">
            <v>1142783.3700000001</v>
          </cell>
        </row>
        <row r="785">
          <cell r="M785">
            <v>1237319.9099999999</v>
          </cell>
        </row>
        <row r="786">
          <cell r="M786">
            <v>1548406.54</v>
          </cell>
        </row>
        <row r="787">
          <cell r="M787">
            <v>1524560.8125</v>
          </cell>
        </row>
        <row r="788">
          <cell r="M788">
            <v>937711.64</v>
          </cell>
        </row>
        <row r="789">
          <cell r="M789">
            <v>1072247.3099999998</v>
          </cell>
        </row>
        <row r="790">
          <cell r="M790">
            <v>1089439.5400000003</v>
          </cell>
        </row>
        <row r="791">
          <cell r="M791">
            <v>1352737</v>
          </cell>
        </row>
        <row r="792">
          <cell r="M792">
            <v>1409998</v>
          </cell>
        </row>
        <row r="793">
          <cell r="M793">
            <v>1165055</v>
          </cell>
        </row>
        <row r="794">
          <cell r="M794">
            <v>1266010</v>
          </cell>
        </row>
        <row r="795">
          <cell r="M795">
            <v>1415777</v>
          </cell>
        </row>
        <row r="796">
          <cell r="M796">
            <v>1250461</v>
          </cell>
        </row>
        <row r="797">
          <cell r="M797">
            <v>1350737</v>
          </cell>
        </row>
        <row r="798">
          <cell r="M798">
            <v>1660820</v>
          </cell>
        </row>
        <row r="799">
          <cell r="M799">
            <v>3774982</v>
          </cell>
        </row>
        <row r="800">
          <cell r="M800">
            <v>4332397</v>
          </cell>
        </row>
        <row r="801">
          <cell r="M801">
            <v>4365613</v>
          </cell>
        </row>
        <row r="802">
          <cell r="M802">
            <v>4096622</v>
          </cell>
        </row>
        <row r="803">
          <cell r="M803">
            <v>4292152.45</v>
          </cell>
        </row>
        <row r="804">
          <cell r="M804">
            <v>4058084.68</v>
          </cell>
        </row>
        <row r="805">
          <cell r="M805">
            <v>5023705.6399999997</v>
          </cell>
        </row>
        <row r="806">
          <cell r="M806">
            <v>4285620.05</v>
          </cell>
        </row>
        <row r="807">
          <cell r="M807">
            <v>4282995.68</v>
          </cell>
        </row>
        <row r="808">
          <cell r="M808">
            <v>4623981.87</v>
          </cell>
        </row>
        <row r="809">
          <cell r="M809">
            <v>4568604.3899999997</v>
          </cell>
        </row>
        <row r="810">
          <cell r="M810">
            <v>6197524</v>
          </cell>
        </row>
        <row r="811">
          <cell r="M811">
            <v>7090118</v>
          </cell>
        </row>
        <row r="812">
          <cell r="M812">
            <v>6631739</v>
          </cell>
        </row>
        <row r="813">
          <cell r="M813">
            <v>7168880.7999999998</v>
          </cell>
        </row>
        <row r="814">
          <cell r="M814">
            <v>7560037.1500000004</v>
          </cell>
        </row>
        <row r="815">
          <cell r="M815">
            <v>8066342.1200000001</v>
          </cell>
        </row>
        <row r="816">
          <cell r="M816">
            <v>7844132.5199999996</v>
          </cell>
        </row>
        <row r="817">
          <cell r="M817">
            <v>8192476.2000000002</v>
          </cell>
        </row>
        <row r="818">
          <cell r="M818">
            <v>8463452.6000000015</v>
          </cell>
        </row>
        <row r="819">
          <cell r="M819">
            <v>8403954.5700000003</v>
          </cell>
        </row>
        <row r="820">
          <cell r="M820">
            <v>8762357.8399999999</v>
          </cell>
        </row>
        <row r="821">
          <cell r="M821">
            <v>2557532.96</v>
          </cell>
        </row>
        <row r="822">
          <cell r="M822">
            <v>2700988.01</v>
          </cell>
        </row>
        <row r="823">
          <cell r="M823">
            <v>2843775.92</v>
          </cell>
        </row>
        <row r="824">
          <cell r="M824">
            <v>2955139.43</v>
          </cell>
        </row>
        <row r="825">
          <cell r="M825">
            <v>3054668.4499999997</v>
          </cell>
        </row>
        <row r="826">
          <cell r="M826">
            <v>3162828.45</v>
          </cell>
        </row>
        <row r="827">
          <cell r="M827">
            <v>3215677.7</v>
          </cell>
        </row>
        <row r="828">
          <cell r="M828">
            <v>3291799.4800000004</v>
          </cell>
        </row>
        <row r="829">
          <cell r="M829">
            <v>3470619.95</v>
          </cell>
        </row>
        <row r="830">
          <cell r="M830">
            <v>3701719.9874597494</v>
          </cell>
        </row>
        <row r="831">
          <cell r="M831">
            <v>3717434.6600000006</v>
          </cell>
        </row>
      </sheetData>
      <sheetData sheetId="4"/>
      <sheetData sheetId="5">
        <row r="6">
          <cell r="B6" t="str">
            <v>ALGOMA POWER INC.</v>
          </cell>
          <cell r="C6">
            <v>1989</v>
          </cell>
        </row>
        <row r="7">
          <cell r="B7" t="str">
            <v>ALGOMA POWER INC.</v>
          </cell>
          <cell r="C7">
            <v>1990</v>
          </cell>
        </row>
        <row r="8">
          <cell r="B8" t="str">
            <v>ALGOMA POWER INC.</v>
          </cell>
          <cell r="C8">
            <v>1991</v>
          </cell>
        </row>
        <row r="9">
          <cell r="B9" t="str">
            <v>ALGOMA POWER INC.</v>
          </cell>
          <cell r="C9">
            <v>1992</v>
          </cell>
        </row>
        <row r="10">
          <cell r="B10" t="str">
            <v>ALGOMA POWER INC.</v>
          </cell>
          <cell r="C10">
            <v>1993</v>
          </cell>
        </row>
        <row r="11">
          <cell r="B11" t="str">
            <v>ALGOMA POWER INC.</v>
          </cell>
          <cell r="C11">
            <v>1994</v>
          </cell>
        </row>
        <row r="12">
          <cell r="B12" t="str">
            <v>ALGOMA POWER INC.</v>
          </cell>
          <cell r="C12">
            <v>1995</v>
          </cell>
        </row>
        <row r="13">
          <cell r="B13" t="str">
            <v>ALGOMA POWER INC.</v>
          </cell>
          <cell r="C13">
            <v>1996</v>
          </cell>
        </row>
        <row r="14">
          <cell r="B14" t="str">
            <v>ALGOMA POWER INC.</v>
          </cell>
          <cell r="C14">
            <v>1997</v>
          </cell>
        </row>
        <row r="15">
          <cell r="B15" t="str">
            <v>ALGOMA POWER INC.</v>
          </cell>
          <cell r="C15">
            <v>1998</v>
          </cell>
        </row>
        <row r="16">
          <cell r="B16" t="str">
            <v>ALGOMA POWER INC.</v>
          </cell>
          <cell r="C16">
            <v>1999</v>
          </cell>
        </row>
        <row r="17">
          <cell r="B17" t="str">
            <v>ALGOMA POWER INC.</v>
          </cell>
          <cell r="C17">
            <v>2000</v>
          </cell>
        </row>
        <row r="18">
          <cell r="B18" t="str">
            <v>ALGOMA POWER INC.</v>
          </cell>
          <cell r="C18">
            <v>2001</v>
          </cell>
        </row>
        <row r="19">
          <cell r="B19" t="str">
            <v>ALGOMA POWER INC.</v>
          </cell>
          <cell r="C19">
            <v>2002</v>
          </cell>
          <cell r="AH19">
            <v>16.741565999999999</v>
          </cell>
          <cell r="AI19">
            <v>6766841.8153123986</v>
          </cell>
        </row>
        <row r="20">
          <cell r="B20" t="str">
            <v>ALGOMA POWER INC.</v>
          </cell>
          <cell r="C20">
            <v>2003</v>
          </cell>
          <cell r="AH20">
            <v>16.820820000000001</v>
          </cell>
          <cell r="AI20">
            <v>7466586.5053300969</v>
          </cell>
        </row>
        <row r="21">
          <cell r="B21" t="str">
            <v>ALGOMA POWER INC.</v>
          </cell>
          <cell r="C21">
            <v>2004</v>
          </cell>
          <cell r="AH21">
            <v>16.852066000000001</v>
          </cell>
          <cell r="AI21">
            <v>7996069.8296655798</v>
          </cell>
        </row>
        <row r="22">
          <cell r="B22" t="str">
            <v>ALGOMA POWER INC.</v>
          </cell>
          <cell r="C22">
            <v>2005</v>
          </cell>
          <cell r="AH22">
            <v>17.008296000000001</v>
          </cell>
          <cell r="AI22">
            <v>8391140.1030773371</v>
          </cell>
        </row>
        <row r="23">
          <cell r="B23" t="str">
            <v>ALGOMA POWER INC.</v>
          </cell>
          <cell r="C23">
            <v>2006</v>
          </cell>
          <cell r="AH23">
            <v>16.88236666666667</v>
          </cell>
          <cell r="AI23">
            <v>8773826.2130282372</v>
          </cell>
        </row>
        <row r="24">
          <cell r="B24" t="str">
            <v>ALGOMA POWER INC.</v>
          </cell>
          <cell r="C24">
            <v>2007</v>
          </cell>
          <cell r="AH24">
            <v>17.296320000000001</v>
          </cell>
          <cell r="AI24">
            <v>9526313.340449756</v>
          </cell>
        </row>
        <row r="25">
          <cell r="B25" t="str">
            <v>ALGOMA POWER INC.</v>
          </cell>
          <cell r="C25">
            <v>2008</v>
          </cell>
          <cell r="AH25">
            <v>17.715351999999999</v>
          </cell>
          <cell r="AI25">
            <v>10418184.393685713</v>
          </cell>
        </row>
        <row r="26">
          <cell r="B26" t="str">
            <v>ALGOMA POWER INC.</v>
          </cell>
          <cell r="C26">
            <v>2009</v>
          </cell>
          <cell r="AH26">
            <v>17.930536200000002</v>
          </cell>
          <cell r="AI26">
            <v>9803017.5056776423</v>
          </cell>
        </row>
        <row r="27">
          <cell r="B27" t="str">
            <v>ALGOMA POWER INC.</v>
          </cell>
          <cell r="C27">
            <v>2010</v>
          </cell>
          <cell r="AH27">
            <v>18.29948266666667</v>
          </cell>
          <cell r="AI27">
            <v>10980170.611370578</v>
          </cell>
        </row>
        <row r="28">
          <cell r="B28" t="str">
            <v>ALGOMA POWER INC.</v>
          </cell>
          <cell r="C28">
            <v>2011</v>
          </cell>
          <cell r="AH28">
            <v>18.328728099999999</v>
          </cell>
          <cell r="AI28">
            <v>11711483.658554455</v>
          </cell>
        </row>
        <row r="29">
          <cell r="B29" t="str">
            <v>ALGOMA POWER INC.</v>
          </cell>
          <cell r="C29">
            <v>2012</v>
          </cell>
          <cell r="AH29">
            <v>17.40324</v>
          </cell>
          <cell r="AI29">
            <v>11644454.823338039</v>
          </cell>
        </row>
        <row r="30">
          <cell r="B30" t="str">
            <v>ATIKOKAN HYDRO INC.</v>
          </cell>
          <cell r="C30">
            <v>1989</v>
          </cell>
        </row>
        <row r="31">
          <cell r="B31" t="str">
            <v>ATIKOKAN HYDRO INC.</v>
          </cell>
          <cell r="C31">
            <v>1990</v>
          </cell>
        </row>
        <row r="32">
          <cell r="B32" t="str">
            <v>ATIKOKAN HYDRO INC.</v>
          </cell>
          <cell r="C32">
            <v>1991</v>
          </cell>
        </row>
        <row r="33">
          <cell r="B33" t="str">
            <v>ATIKOKAN HYDRO INC.</v>
          </cell>
          <cell r="C33">
            <v>1992</v>
          </cell>
        </row>
        <row r="34">
          <cell r="B34" t="str">
            <v>ATIKOKAN HYDRO INC.</v>
          </cell>
          <cell r="C34">
            <v>1993</v>
          </cell>
        </row>
        <row r="35">
          <cell r="B35" t="str">
            <v>ATIKOKAN HYDRO INC.</v>
          </cell>
          <cell r="C35">
            <v>1994</v>
          </cell>
        </row>
        <row r="36">
          <cell r="B36" t="str">
            <v>ATIKOKAN HYDRO INC.</v>
          </cell>
          <cell r="C36">
            <v>1995</v>
          </cell>
        </row>
        <row r="37">
          <cell r="B37" t="str">
            <v>ATIKOKAN HYDRO INC.</v>
          </cell>
          <cell r="C37">
            <v>1996</v>
          </cell>
        </row>
        <row r="38">
          <cell r="B38" t="str">
            <v>ATIKOKAN HYDRO INC.</v>
          </cell>
          <cell r="C38">
            <v>1997</v>
          </cell>
        </row>
        <row r="39">
          <cell r="B39" t="str">
            <v>ATIKOKAN HYDRO INC.</v>
          </cell>
          <cell r="C39">
            <v>1998</v>
          </cell>
        </row>
        <row r="40">
          <cell r="B40" t="str">
            <v>ATIKOKAN HYDRO INC.</v>
          </cell>
          <cell r="C40">
            <v>1999</v>
          </cell>
        </row>
        <row r="41">
          <cell r="B41" t="str">
            <v>ATIKOKAN HYDRO INC.</v>
          </cell>
          <cell r="C41">
            <v>2000</v>
          </cell>
        </row>
        <row r="42">
          <cell r="B42" t="str">
            <v>ATIKOKAN HYDRO INC.</v>
          </cell>
          <cell r="C42">
            <v>2001</v>
          </cell>
        </row>
        <row r="43">
          <cell r="B43" t="str">
            <v>ATIKOKAN HYDRO INC.</v>
          </cell>
          <cell r="C43">
            <v>2002</v>
          </cell>
          <cell r="AH43">
            <v>16.741565999999999</v>
          </cell>
          <cell r="AI43">
            <v>280124.14135588525</v>
          </cell>
        </row>
        <row r="44">
          <cell r="B44" t="str">
            <v>ATIKOKAN HYDRO INC.</v>
          </cell>
          <cell r="C44">
            <v>2003</v>
          </cell>
          <cell r="AH44">
            <v>16.820820000000001</v>
          </cell>
          <cell r="AI44">
            <v>278476.93755772972</v>
          </cell>
        </row>
        <row r="45">
          <cell r="B45" t="str">
            <v>ATIKOKAN HYDRO INC.</v>
          </cell>
          <cell r="C45">
            <v>2004</v>
          </cell>
          <cell r="AH45">
            <v>16.852066000000001</v>
          </cell>
          <cell r="AI45">
            <v>288992.1045083038</v>
          </cell>
        </row>
        <row r="46">
          <cell r="B46" t="str">
            <v>ATIKOKAN HYDRO INC.</v>
          </cell>
          <cell r="C46">
            <v>2005</v>
          </cell>
          <cell r="AH46">
            <v>17.008296000000001</v>
          </cell>
          <cell r="AI46">
            <v>303235.27948211884</v>
          </cell>
        </row>
        <row r="47">
          <cell r="B47" t="str">
            <v>ATIKOKAN HYDRO INC.</v>
          </cell>
          <cell r="C47">
            <v>2006</v>
          </cell>
          <cell r="AH47">
            <v>16.88236666666667</v>
          </cell>
          <cell r="AI47">
            <v>308173.85530007759</v>
          </cell>
        </row>
        <row r="48">
          <cell r="B48" t="str">
            <v>ATIKOKAN HYDRO INC.</v>
          </cell>
          <cell r="C48">
            <v>2007</v>
          </cell>
          <cell r="AH48">
            <v>17.296320000000001</v>
          </cell>
          <cell r="AI48">
            <v>418554.68582760257</v>
          </cell>
        </row>
        <row r="49">
          <cell r="B49" t="str">
            <v>ATIKOKAN HYDRO INC.</v>
          </cell>
          <cell r="C49">
            <v>2008</v>
          </cell>
          <cell r="AH49">
            <v>17.715351999999999</v>
          </cell>
          <cell r="AI49">
            <v>426224.43575533509</v>
          </cell>
        </row>
        <row r="50">
          <cell r="B50" t="str">
            <v>ATIKOKAN HYDRO INC.</v>
          </cell>
          <cell r="C50">
            <v>2009</v>
          </cell>
          <cell r="AH50">
            <v>17.930536200000002</v>
          </cell>
          <cell r="AI50">
            <v>455365.91214550717</v>
          </cell>
        </row>
        <row r="51">
          <cell r="B51" t="str">
            <v>ATIKOKAN HYDRO INC.</v>
          </cell>
          <cell r="C51">
            <v>2010</v>
          </cell>
          <cell r="AH51">
            <v>18.29948266666667</v>
          </cell>
          <cell r="AI51">
            <v>491226.3288000914</v>
          </cell>
        </row>
        <row r="52">
          <cell r="B52" t="str">
            <v>ATIKOKAN HYDRO INC.</v>
          </cell>
          <cell r="C52">
            <v>2011</v>
          </cell>
          <cell r="AH52">
            <v>18.328728099999999</v>
          </cell>
          <cell r="AI52">
            <v>484755.2497203495</v>
          </cell>
        </row>
        <row r="53">
          <cell r="B53" t="str">
            <v>ATIKOKAN HYDRO INC.</v>
          </cell>
          <cell r="C53">
            <v>2012</v>
          </cell>
          <cell r="AH53">
            <v>17.40324</v>
          </cell>
          <cell r="AI53">
            <v>477674.08613327082</v>
          </cell>
        </row>
        <row r="54">
          <cell r="B54" t="str">
            <v>BLUEWATER POWER DISTRIBUTION CORPORATION</v>
          </cell>
          <cell r="C54">
            <v>1989</v>
          </cell>
        </row>
        <row r="55">
          <cell r="B55" t="str">
            <v>BLUEWATER POWER DISTRIBUTION CORPORATION</v>
          </cell>
          <cell r="C55">
            <v>1990</v>
          </cell>
        </row>
        <row r="56">
          <cell r="B56" t="str">
            <v>BLUEWATER POWER DISTRIBUTION CORPORATION</v>
          </cell>
          <cell r="C56">
            <v>1991</v>
          </cell>
        </row>
        <row r="57">
          <cell r="B57" t="str">
            <v>BLUEWATER POWER DISTRIBUTION CORPORATION</v>
          </cell>
          <cell r="C57">
            <v>1992</v>
          </cell>
        </row>
        <row r="58">
          <cell r="B58" t="str">
            <v>BLUEWATER POWER DISTRIBUTION CORPORATION</v>
          </cell>
          <cell r="C58">
            <v>1993</v>
          </cell>
        </row>
        <row r="59">
          <cell r="B59" t="str">
            <v>BLUEWATER POWER DISTRIBUTION CORPORATION</v>
          </cell>
          <cell r="C59">
            <v>1994</v>
          </cell>
        </row>
        <row r="60">
          <cell r="B60" t="str">
            <v>BLUEWATER POWER DISTRIBUTION CORPORATION</v>
          </cell>
          <cell r="C60">
            <v>1995</v>
          </cell>
        </row>
        <row r="61">
          <cell r="B61" t="str">
            <v>BLUEWATER POWER DISTRIBUTION CORPORATION</v>
          </cell>
          <cell r="C61">
            <v>1996</v>
          </cell>
        </row>
        <row r="62">
          <cell r="B62" t="str">
            <v>BLUEWATER POWER DISTRIBUTION CORPORATION</v>
          </cell>
          <cell r="C62">
            <v>1997</v>
          </cell>
        </row>
        <row r="63">
          <cell r="B63" t="str">
            <v>BLUEWATER POWER DISTRIBUTION CORPORATION</v>
          </cell>
          <cell r="C63">
            <v>1998</v>
          </cell>
        </row>
        <row r="64">
          <cell r="B64" t="str">
            <v>BLUEWATER POWER DISTRIBUTION CORPORATION</v>
          </cell>
          <cell r="C64">
            <v>1999</v>
          </cell>
        </row>
        <row r="65">
          <cell r="B65" t="str">
            <v>BLUEWATER POWER DISTRIBUTION CORPORATION</v>
          </cell>
          <cell r="C65">
            <v>2000</v>
          </cell>
        </row>
        <row r="66">
          <cell r="B66" t="str">
            <v>BLUEWATER POWER DISTRIBUTION CORPORATION</v>
          </cell>
          <cell r="C66">
            <v>2001</v>
          </cell>
        </row>
        <row r="67">
          <cell r="B67" t="str">
            <v>BLUEWATER POWER DISTRIBUTION CORPORATION</v>
          </cell>
          <cell r="C67">
            <v>2002</v>
          </cell>
          <cell r="AH67">
            <v>16.741565999999999</v>
          </cell>
          <cell r="AI67">
            <v>7125231.8560188301</v>
          </cell>
        </row>
        <row r="68">
          <cell r="B68" t="str">
            <v>BLUEWATER POWER DISTRIBUTION CORPORATION</v>
          </cell>
          <cell r="C68">
            <v>2003</v>
          </cell>
          <cell r="AH68">
            <v>16.820820000000001</v>
          </cell>
          <cell r="AI68">
            <v>7248031.8261298165</v>
          </cell>
        </row>
        <row r="69">
          <cell r="B69" t="str">
            <v>BLUEWATER POWER DISTRIBUTION CORPORATION</v>
          </cell>
          <cell r="C69">
            <v>2004</v>
          </cell>
          <cell r="AH69">
            <v>16.852066000000001</v>
          </cell>
          <cell r="AI69">
            <v>7538711.5003022552</v>
          </cell>
        </row>
        <row r="70">
          <cell r="B70" t="str">
            <v>BLUEWATER POWER DISTRIBUTION CORPORATION</v>
          </cell>
          <cell r="C70">
            <v>2005</v>
          </cell>
          <cell r="AH70">
            <v>17.008296000000001</v>
          </cell>
          <cell r="AI70">
            <v>7929494.4007200412</v>
          </cell>
        </row>
        <row r="71">
          <cell r="B71" t="str">
            <v>BLUEWATER POWER DISTRIBUTION CORPORATION</v>
          </cell>
          <cell r="C71">
            <v>2006</v>
          </cell>
          <cell r="AH71">
            <v>16.88236666666667</v>
          </cell>
          <cell r="AI71">
            <v>8030061.0411530081</v>
          </cell>
        </row>
        <row r="72">
          <cell r="B72" t="str">
            <v>BLUEWATER POWER DISTRIBUTION CORPORATION</v>
          </cell>
          <cell r="C72">
            <v>2007</v>
          </cell>
          <cell r="AH72">
            <v>17.296320000000001</v>
          </cell>
          <cell r="AI72">
            <v>8387747.672235216</v>
          </cell>
        </row>
        <row r="73">
          <cell r="B73" t="str">
            <v>BLUEWATER POWER DISTRIBUTION CORPORATION</v>
          </cell>
          <cell r="C73">
            <v>2008</v>
          </cell>
          <cell r="AH73">
            <v>17.715351999999999</v>
          </cell>
          <cell r="AI73">
            <v>8813567.0313086268</v>
          </cell>
        </row>
        <row r="74">
          <cell r="B74" t="str">
            <v>BLUEWATER POWER DISTRIBUTION CORPORATION</v>
          </cell>
          <cell r="C74">
            <v>2009</v>
          </cell>
          <cell r="AH74">
            <v>17.930536200000002</v>
          </cell>
          <cell r="AI74">
            <v>9073393.1823469717</v>
          </cell>
        </row>
        <row r="75">
          <cell r="B75" t="str">
            <v>BLUEWATER POWER DISTRIBUTION CORPORATION</v>
          </cell>
          <cell r="C75">
            <v>2010</v>
          </cell>
          <cell r="AH75">
            <v>18.29948266666667</v>
          </cell>
          <cell r="AI75">
            <v>10469050.46347809</v>
          </cell>
        </row>
        <row r="76">
          <cell r="B76" t="str">
            <v>BLUEWATER POWER DISTRIBUTION CORPORATION</v>
          </cell>
          <cell r="C76">
            <v>2011</v>
          </cell>
          <cell r="AH76">
            <v>18.328728099999999</v>
          </cell>
          <cell r="AI76">
            <v>10904228.699554587</v>
          </cell>
        </row>
        <row r="77">
          <cell r="B77" t="str">
            <v>BLUEWATER POWER DISTRIBUTION CORPORATION</v>
          </cell>
          <cell r="C77">
            <v>2012</v>
          </cell>
          <cell r="AH77">
            <v>17.40324</v>
          </cell>
          <cell r="AI77">
            <v>11250168.997088587</v>
          </cell>
        </row>
        <row r="78">
          <cell r="B78" t="str">
            <v>BRANT COUNTY POWER INC.</v>
          </cell>
          <cell r="C78">
            <v>1989</v>
          </cell>
        </row>
        <row r="79">
          <cell r="B79" t="str">
            <v>BRANT COUNTY POWER INC.</v>
          </cell>
          <cell r="C79">
            <v>1990</v>
          </cell>
        </row>
        <row r="80">
          <cell r="B80" t="str">
            <v>BRANT COUNTY POWER INC.</v>
          </cell>
          <cell r="C80">
            <v>1991</v>
          </cell>
        </row>
        <row r="81">
          <cell r="B81" t="str">
            <v>BRANT COUNTY POWER INC.</v>
          </cell>
          <cell r="C81">
            <v>1992</v>
          </cell>
        </row>
        <row r="82">
          <cell r="B82" t="str">
            <v>BRANT COUNTY POWER INC.</v>
          </cell>
          <cell r="C82">
            <v>1993</v>
          </cell>
        </row>
        <row r="83">
          <cell r="B83" t="str">
            <v>BRANT COUNTY POWER INC.</v>
          </cell>
          <cell r="C83">
            <v>1994</v>
          </cell>
        </row>
        <row r="84">
          <cell r="B84" t="str">
            <v>BRANT COUNTY POWER INC.</v>
          </cell>
          <cell r="C84">
            <v>1995</v>
          </cell>
        </row>
        <row r="85">
          <cell r="B85" t="str">
            <v>BRANT COUNTY POWER INC.</v>
          </cell>
          <cell r="C85">
            <v>1996</v>
          </cell>
        </row>
        <row r="86">
          <cell r="B86" t="str">
            <v>BRANT COUNTY POWER INC.</v>
          </cell>
          <cell r="C86">
            <v>1997</v>
          </cell>
        </row>
        <row r="87">
          <cell r="B87" t="str">
            <v>BRANT COUNTY POWER INC.</v>
          </cell>
          <cell r="C87">
            <v>1998</v>
          </cell>
        </row>
        <row r="88">
          <cell r="B88" t="str">
            <v>BRANT COUNTY POWER INC.</v>
          </cell>
          <cell r="C88">
            <v>1999</v>
          </cell>
        </row>
        <row r="89">
          <cell r="B89" t="str">
            <v>BRANT COUNTY POWER INC.</v>
          </cell>
          <cell r="C89">
            <v>2000</v>
          </cell>
        </row>
        <row r="90">
          <cell r="B90" t="str">
            <v>BRANT COUNTY POWER INC.</v>
          </cell>
          <cell r="C90">
            <v>2001</v>
          </cell>
        </row>
        <row r="91">
          <cell r="B91" t="str">
            <v>BRANT COUNTY POWER INC.</v>
          </cell>
          <cell r="C91">
            <v>2002</v>
          </cell>
          <cell r="AH91">
            <v>16.741565999999999</v>
          </cell>
          <cell r="AI91">
            <v>2049815.1521735056</v>
          </cell>
        </row>
        <row r="92">
          <cell r="B92" t="str">
            <v>BRANT COUNTY POWER INC.</v>
          </cell>
          <cell r="C92">
            <v>2003</v>
          </cell>
          <cell r="AH92">
            <v>16.820820000000001</v>
          </cell>
          <cell r="AI92">
            <v>2227887.6533011724</v>
          </cell>
        </row>
        <row r="93">
          <cell r="B93" t="str">
            <v>BRANT COUNTY POWER INC.</v>
          </cell>
          <cell r="C93">
            <v>2004</v>
          </cell>
          <cell r="AH93">
            <v>16.852066000000001</v>
          </cell>
          <cell r="AI93">
            <v>2396316.4726419519</v>
          </cell>
        </row>
        <row r="94">
          <cell r="B94" t="str">
            <v>BRANT COUNTY POWER INC.</v>
          </cell>
          <cell r="C94">
            <v>2005</v>
          </cell>
          <cell r="AH94">
            <v>17.008296000000001</v>
          </cell>
          <cell r="AI94">
            <v>2646008.8523409818</v>
          </cell>
        </row>
        <row r="95">
          <cell r="B95" t="str">
            <v>BRANT COUNTY POWER INC.</v>
          </cell>
          <cell r="C95">
            <v>2006</v>
          </cell>
          <cell r="AH95">
            <v>16.88236666666667</v>
          </cell>
          <cell r="AI95">
            <v>2711517.3197070342</v>
          </cell>
        </row>
        <row r="96">
          <cell r="B96" t="str">
            <v>BRANT COUNTY POWER INC.</v>
          </cell>
          <cell r="C96">
            <v>2007</v>
          </cell>
          <cell r="AH96">
            <v>17.296320000000001</v>
          </cell>
          <cell r="AI96">
            <v>2774438.4084275523</v>
          </cell>
        </row>
        <row r="97">
          <cell r="B97" t="str">
            <v>BRANT COUNTY POWER INC.</v>
          </cell>
          <cell r="C97">
            <v>2008</v>
          </cell>
          <cell r="AH97">
            <v>17.715351999999999</v>
          </cell>
          <cell r="AI97">
            <v>2832905.3232930428</v>
          </cell>
        </row>
        <row r="98">
          <cell r="B98" t="str">
            <v>BRANT COUNTY POWER INC.</v>
          </cell>
          <cell r="C98">
            <v>2009</v>
          </cell>
          <cell r="AH98">
            <v>17.930536200000002</v>
          </cell>
          <cell r="AI98">
            <v>2924577.3632446993</v>
          </cell>
        </row>
        <row r="99">
          <cell r="B99" t="str">
            <v>BRANT COUNTY POWER INC.</v>
          </cell>
          <cell r="C99">
            <v>2010</v>
          </cell>
          <cell r="AH99">
            <v>18.29948266666667</v>
          </cell>
          <cell r="AI99">
            <v>3208174.9118626891</v>
          </cell>
        </row>
        <row r="100">
          <cell r="B100" t="str">
            <v>BRANT COUNTY POWER INC.</v>
          </cell>
          <cell r="C100">
            <v>2011</v>
          </cell>
          <cell r="AH100">
            <v>18.328728099999999</v>
          </cell>
          <cell r="AI100">
            <v>3397914.6195547166</v>
          </cell>
        </row>
        <row r="101">
          <cell r="B101" t="str">
            <v>BRANT COUNTY POWER INC.</v>
          </cell>
          <cell r="C101">
            <v>2012</v>
          </cell>
          <cell r="AH101">
            <v>17.40324</v>
          </cell>
          <cell r="AI101">
            <v>3491523.0692017749</v>
          </cell>
        </row>
        <row r="102">
          <cell r="B102" t="str">
            <v>BRANTFORD POWER INC.</v>
          </cell>
          <cell r="C102">
            <v>1989</v>
          </cell>
        </row>
        <row r="103">
          <cell r="B103" t="str">
            <v>BRANTFORD POWER INC.</v>
          </cell>
          <cell r="C103">
            <v>1990</v>
          </cell>
        </row>
        <row r="104">
          <cell r="B104" t="str">
            <v>BRANTFORD POWER INC.</v>
          </cell>
          <cell r="C104">
            <v>1991</v>
          </cell>
        </row>
        <row r="105">
          <cell r="B105" t="str">
            <v>BRANTFORD POWER INC.</v>
          </cell>
          <cell r="C105">
            <v>1992</v>
          </cell>
        </row>
        <row r="106">
          <cell r="B106" t="str">
            <v>BRANTFORD POWER INC.</v>
          </cell>
          <cell r="C106">
            <v>1993</v>
          </cell>
        </row>
        <row r="107">
          <cell r="B107" t="str">
            <v>BRANTFORD POWER INC.</v>
          </cell>
          <cell r="C107">
            <v>1994</v>
          </cell>
        </row>
        <row r="108">
          <cell r="B108" t="str">
            <v>BRANTFORD POWER INC.</v>
          </cell>
          <cell r="C108">
            <v>1995</v>
          </cell>
        </row>
        <row r="109">
          <cell r="B109" t="str">
            <v>BRANTFORD POWER INC.</v>
          </cell>
          <cell r="C109">
            <v>1996</v>
          </cell>
        </row>
        <row r="110">
          <cell r="B110" t="str">
            <v>BRANTFORD POWER INC.</v>
          </cell>
          <cell r="C110">
            <v>1997</v>
          </cell>
        </row>
        <row r="111">
          <cell r="B111" t="str">
            <v>BRANTFORD POWER INC.</v>
          </cell>
          <cell r="C111">
            <v>1998</v>
          </cell>
        </row>
        <row r="112">
          <cell r="B112" t="str">
            <v>BRANTFORD POWER INC.</v>
          </cell>
          <cell r="C112">
            <v>1999</v>
          </cell>
        </row>
        <row r="113">
          <cell r="B113" t="str">
            <v>BRANTFORD POWER INC.</v>
          </cell>
          <cell r="C113">
            <v>2000</v>
          </cell>
        </row>
        <row r="114">
          <cell r="B114" t="str">
            <v>BRANTFORD POWER INC.</v>
          </cell>
          <cell r="C114">
            <v>2001</v>
          </cell>
        </row>
        <row r="115">
          <cell r="B115" t="str">
            <v>BRANTFORD POWER INC.</v>
          </cell>
          <cell r="C115">
            <v>2002</v>
          </cell>
          <cell r="AH115">
            <v>16.741565999999999</v>
          </cell>
          <cell r="AI115">
            <v>8809695.3325505573</v>
          </cell>
        </row>
        <row r="116">
          <cell r="B116" t="str">
            <v>BRANTFORD POWER INC.</v>
          </cell>
          <cell r="C116">
            <v>2003</v>
          </cell>
          <cell r="AH116">
            <v>16.820820000000001</v>
          </cell>
          <cell r="AI116">
            <v>8725112.0859435946</v>
          </cell>
        </row>
        <row r="117">
          <cell r="B117" t="str">
            <v>BRANTFORD POWER INC.</v>
          </cell>
          <cell r="C117">
            <v>2004</v>
          </cell>
          <cell r="AH117">
            <v>16.852066000000001</v>
          </cell>
          <cell r="AI117">
            <v>8814532.7079069577</v>
          </cell>
        </row>
        <row r="118">
          <cell r="B118" t="str">
            <v>BRANTFORD POWER INC.</v>
          </cell>
          <cell r="C118">
            <v>2005</v>
          </cell>
          <cell r="AH118">
            <v>17.008296000000001</v>
          </cell>
          <cell r="AI118">
            <v>9522985.1407124866</v>
          </cell>
        </row>
        <row r="119">
          <cell r="B119" t="str">
            <v>BRANTFORD POWER INC.</v>
          </cell>
          <cell r="C119">
            <v>2006</v>
          </cell>
          <cell r="AH119">
            <v>16.88236666666667</v>
          </cell>
          <cell r="AI119">
            <v>9768788.068944769</v>
          </cell>
        </row>
        <row r="120">
          <cell r="B120" t="str">
            <v>BRANTFORD POWER INC.</v>
          </cell>
          <cell r="C120">
            <v>2007</v>
          </cell>
          <cell r="AH120">
            <v>17.296320000000001</v>
          </cell>
          <cell r="AI120">
            <v>10275264.55590762</v>
          </cell>
        </row>
        <row r="121">
          <cell r="B121" t="str">
            <v>BRANTFORD POWER INC.</v>
          </cell>
          <cell r="C121">
            <v>2008</v>
          </cell>
          <cell r="AH121">
            <v>17.715351999999999</v>
          </cell>
          <cell r="AI121">
            <v>10716277.062150003</v>
          </cell>
        </row>
        <row r="122">
          <cell r="B122" t="str">
            <v>BRANTFORD POWER INC.</v>
          </cell>
          <cell r="C122">
            <v>2009</v>
          </cell>
          <cell r="AH122">
            <v>17.930536200000002</v>
          </cell>
          <cell r="AI122">
            <v>11197991.317595009</v>
          </cell>
        </row>
        <row r="123">
          <cell r="B123" t="str">
            <v>BRANTFORD POWER INC.</v>
          </cell>
          <cell r="C123">
            <v>2010</v>
          </cell>
          <cell r="AH123">
            <v>18.29948266666667</v>
          </cell>
          <cell r="AI123">
            <v>11820874.13404166</v>
          </cell>
        </row>
        <row r="124">
          <cell r="B124" t="str">
            <v>BRANTFORD POWER INC.</v>
          </cell>
          <cell r="C124">
            <v>2011</v>
          </cell>
          <cell r="AH124">
            <v>18.328728099999999</v>
          </cell>
          <cell r="AI124">
            <v>11783617.245804865</v>
          </cell>
        </row>
        <row r="125">
          <cell r="B125" t="str">
            <v>BRANTFORD POWER INC.</v>
          </cell>
          <cell r="C125">
            <v>2012</v>
          </cell>
          <cell r="AH125">
            <v>17.40324</v>
          </cell>
          <cell r="AI125">
            <v>10615973.280401826</v>
          </cell>
        </row>
        <row r="126">
          <cell r="B126" t="str">
            <v>BURLINGTON HYDRO INC.</v>
          </cell>
          <cell r="C126">
            <v>1989</v>
          </cell>
        </row>
        <row r="127">
          <cell r="B127" t="str">
            <v>BURLINGTON HYDRO INC.</v>
          </cell>
          <cell r="C127">
            <v>1990</v>
          </cell>
        </row>
        <row r="128">
          <cell r="B128" t="str">
            <v>BURLINGTON HYDRO INC.</v>
          </cell>
          <cell r="C128">
            <v>1991</v>
          </cell>
        </row>
        <row r="129">
          <cell r="B129" t="str">
            <v>BURLINGTON HYDRO INC.</v>
          </cell>
          <cell r="C129">
            <v>1992</v>
          </cell>
        </row>
        <row r="130">
          <cell r="B130" t="str">
            <v>BURLINGTON HYDRO INC.</v>
          </cell>
          <cell r="C130">
            <v>1993</v>
          </cell>
        </row>
        <row r="131">
          <cell r="B131" t="str">
            <v>BURLINGTON HYDRO INC.</v>
          </cell>
          <cell r="C131">
            <v>1994</v>
          </cell>
        </row>
        <row r="132">
          <cell r="B132" t="str">
            <v>BURLINGTON HYDRO INC.</v>
          </cell>
          <cell r="C132">
            <v>1995</v>
          </cell>
        </row>
        <row r="133">
          <cell r="B133" t="str">
            <v>BURLINGTON HYDRO INC.</v>
          </cell>
          <cell r="C133">
            <v>1996</v>
          </cell>
        </row>
        <row r="134">
          <cell r="B134" t="str">
            <v>BURLINGTON HYDRO INC.</v>
          </cell>
          <cell r="C134">
            <v>1997</v>
          </cell>
        </row>
        <row r="135">
          <cell r="B135" t="str">
            <v>BURLINGTON HYDRO INC.</v>
          </cell>
          <cell r="C135">
            <v>1998</v>
          </cell>
        </row>
        <row r="136">
          <cell r="B136" t="str">
            <v>BURLINGTON HYDRO INC.</v>
          </cell>
          <cell r="C136">
            <v>1999</v>
          </cell>
        </row>
        <row r="137">
          <cell r="B137" t="str">
            <v>BURLINGTON HYDRO INC.</v>
          </cell>
          <cell r="C137">
            <v>2000</v>
          </cell>
        </row>
        <row r="138">
          <cell r="B138" t="str">
            <v>BURLINGTON HYDRO INC.</v>
          </cell>
          <cell r="C138">
            <v>2001</v>
          </cell>
        </row>
        <row r="139">
          <cell r="B139" t="str">
            <v>BURLINGTON HYDRO INC.</v>
          </cell>
          <cell r="C139">
            <v>2002</v>
          </cell>
          <cell r="AH139">
            <v>16.741565999999999</v>
          </cell>
          <cell r="AI139">
            <v>17815106.46982364</v>
          </cell>
        </row>
        <row r="140">
          <cell r="B140" t="str">
            <v>BURLINGTON HYDRO INC.</v>
          </cell>
          <cell r="C140">
            <v>2003</v>
          </cell>
          <cell r="AH140">
            <v>16.820820000000001</v>
          </cell>
          <cell r="AI140">
            <v>18066934.638218872</v>
          </cell>
        </row>
        <row r="141">
          <cell r="B141" t="str">
            <v>BURLINGTON HYDRO INC.</v>
          </cell>
          <cell r="C141">
            <v>2004</v>
          </cell>
          <cell r="AH141">
            <v>16.852066000000001</v>
          </cell>
          <cell r="AI141">
            <v>18424241.105298791</v>
          </cell>
        </row>
        <row r="142">
          <cell r="B142" t="str">
            <v>BURLINGTON HYDRO INC.</v>
          </cell>
          <cell r="C142">
            <v>2005</v>
          </cell>
          <cell r="AH142">
            <v>17.008296000000001</v>
          </cell>
          <cell r="AI142">
            <v>18791577.490384441</v>
          </cell>
        </row>
        <row r="143">
          <cell r="B143" t="str">
            <v>BURLINGTON HYDRO INC.</v>
          </cell>
          <cell r="C143">
            <v>2006</v>
          </cell>
          <cell r="AH143">
            <v>16.88236666666667</v>
          </cell>
          <cell r="AI143">
            <v>18838982.573959146</v>
          </cell>
        </row>
        <row r="144">
          <cell r="B144" t="str">
            <v>BURLINGTON HYDRO INC.</v>
          </cell>
          <cell r="C144">
            <v>2007</v>
          </cell>
          <cell r="AH144">
            <v>17.296320000000001</v>
          </cell>
          <cell r="AI144">
            <v>19620073.169469312</v>
          </cell>
        </row>
        <row r="145">
          <cell r="B145" t="str">
            <v>BURLINGTON HYDRO INC.</v>
          </cell>
          <cell r="C145">
            <v>2008</v>
          </cell>
          <cell r="AH145">
            <v>17.715351999999999</v>
          </cell>
          <cell r="AI145">
            <v>20658292.238454789</v>
          </cell>
        </row>
        <row r="146">
          <cell r="B146" t="str">
            <v>BURLINGTON HYDRO INC.</v>
          </cell>
          <cell r="C146">
            <v>2009</v>
          </cell>
          <cell r="AH146">
            <v>17.930536200000002</v>
          </cell>
          <cell r="AI146">
            <v>22432653.923872154</v>
          </cell>
        </row>
        <row r="147">
          <cell r="B147" t="str">
            <v>BURLINGTON HYDRO INC.</v>
          </cell>
          <cell r="C147">
            <v>2010</v>
          </cell>
          <cell r="AH147">
            <v>18.29948266666667</v>
          </cell>
          <cell r="AI147">
            <v>23757732.054439362</v>
          </cell>
        </row>
        <row r="148">
          <cell r="B148" t="str">
            <v>BURLINGTON HYDRO INC.</v>
          </cell>
          <cell r="C148">
            <v>2011</v>
          </cell>
          <cell r="AH148">
            <v>18.328728099999999</v>
          </cell>
          <cell r="AI148">
            <v>23911253.79219139</v>
          </cell>
        </row>
        <row r="149">
          <cell r="B149" t="str">
            <v>BURLINGTON HYDRO INC.</v>
          </cell>
          <cell r="C149">
            <v>2012</v>
          </cell>
          <cell r="AH149">
            <v>17.40324</v>
          </cell>
          <cell r="AI149">
            <v>24140134.679956134</v>
          </cell>
        </row>
        <row r="150">
          <cell r="B150" t="str">
            <v>CAMBRIDGE AND NORTH DUMFRIES HYDRO INC.</v>
          </cell>
          <cell r="C150">
            <v>1989</v>
          </cell>
        </row>
        <row r="151">
          <cell r="B151" t="str">
            <v>CAMBRIDGE AND NORTH DUMFRIES HYDRO INC.</v>
          </cell>
          <cell r="C151">
            <v>1990</v>
          </cell>
        </row>
        <row r="152">
          <cell r="B152" t="str">
            <v>CAMBRIDGE AND NORTH DUMFRIES HYDRO INC.</v>
          </cell>
          <cell r="C152">
            <v>1991</v>
          </cell>
        </row>
        <row r="153">
          <cell r="B153" t="str">
            <v>CAMBRIDGE AND NORTH DUMFRIES HYDRO INC.</v>
          </cell>
          <cell r="C153">
            <v>1992</v>
          </cell>
        </row>
        <row r="154">
          <cell r="B154" t="str">
            <v>CAMBRIDGE AND NORTH DUMFRIES HYDRO INC.</v>
          </cell>
          <cell r="C154">
            <v>1993</v>
          </cell>
        </row>
        <row r="155">
          <cell r="B155" t="str">
            <v>CAMBRIDGE AND NORTH DUMFRIES HYDRO INC.</v>
          </cell>
          <cell r="C155">
            <v>1994</v>
          </cell>
        </row>
        <row r="156">
          <cell r="B156" t="str">
            <v>CAMBRIDGE AND NORTH DUMFRIES HYDRO INC.</v>
          </cell>
          <cell r="C156">
            <v>1995</v>
          </cell>
        </row>
        <row r="157">
          <cell r="B157" t="str">
            <v>CAMBRIDGE AND NORTH DUMFRIES HYDRO INC.</v>
          </cell>
          <cell r="C157">
            <v>1996</v>
          </cell>
        </row>
        <row r="158">
          <cell r="B158" t="str">
            <v>CAMBRIDGE AND NORTH DUMFRIES HYDRO INC.</v>
          </cell>
          <cell r="C158">
            <v>1997</v>
          </cell>
        </row>
        <row r="159">
          <cell r="B159" t="str">
            <v>CAMBRIDGE AND NORTH DUMFRIES HYDRO INC.</v>
          </cell>
          <cell r="C159">
            <v>1998</v>
          </cell>
        </row>
        <row r="160">
          <cell r="B160" t="str">
            <v>CAMBRIDGE AND NORTH DUMFRIES HYDRO INC.</v>
          </cell>
          <cell r="C160">
            <v>1999</v>
          </cell>
        </row>
        <row r="161">
          <cell r="B161" t="str">
            <v>CAMBRIDGE AND NORTH DUMFRIES HYDRO INC.</v>
          </cell>
          <cell r="C161">
            <v>2000</v>
          </cell>
        </row>
        <row r="162">
          <cell r="B162" t="str">
            <v>CAMBRIDGE AND NORTH DUMFRIES HYDRO INC.</v>
          </cell>
          <cell r="C162">
            <v>2001</v>
          </cell>
        </row>
        <row r="163">
          <cell r="B163" t="str">
            <v>CAMBRIDGE AND NORTH DUMFRIES HYDRO INC.</v>
          </cell>
          <cell r="C163">
            <v>2002</v>
          </cell>
          <cell r="AH163">
            <v>16.741565999999999</v>
          </cell>
          <cell r="AI163">
            <v>13844022.926717123</v>
          </cell>
        </row>
        <row r="164">
          <cell r="B164" t="str">
            <v>CAMBRIDGE AND NORTH DUMFRIES HYDRO INC.</v>
          </cell>
          <cell r="C164">
            <v>2003</v>
          </cell>
          <cell r="AH164">
            <v>16.820820000000001</v>
          </cell>
          <cell r="AI164">
            <v>13982957.032915561</v>
          </cell>
        </row>
        <row r="165">
          <cell r="B165" t="str">
            <v>CAMBRIDGE AND NORTH DUMFRIES HYDRO INC.</v>
          </cell>
          <cell r="C165">
            <v>2004</v>
          </cell>
          <cell r="AH165">
            <v>16.852066000000001</v>
          </cell>
          <cell r="AI165">
            <v>14154501.514323082</v>
          </cell>
        </row>
        <row r="166">
          <cell r="B166" t="str">
            <v>CAMBRIDGE AND NORTH DUMFRIES HYDRO INC.</v>
          </cell>
          <cell r="C166">
            <v>2005</v>
          </cell>
          <cell r="AH166">
            <v>17.008296000000001</v>
          </cell>
          <cell r="AI166">
            <v>14616907.862318069</v>
          </cell>
        </row>
        <row r="167">
          <cell r="B167" t="str">
            <v>CAMBRIDGE AND NORTH DUMFRIES HYDRO INC.</v>
          </cell>
          <cell r="C167">
            <v>2006</v>
          </cell>
          <cell r="AH167">
            <v>16.88236666666667</v>
          </cell>
          <cell r="AI167">
            <v>14861044.521501921</v>
          </cell>
        </row>
        <row r="168">
          <cell r="B168" t="str">
            <v>CAMBRIDGE AND NORTH DUMFRIES HYDRO INC.</v>
          </cell>
          <cell r="C168">
            <v>2007</v>
          </cell>
          <cell r="AH168">
            <v>17.296320000000001</v>
          </cell>
          <cell r="AI168">
            <v>15675277.812425314</v>
          </cell>
        </row>
        <row r="169">
          <cell r="B169" t="str">
            <v>CAMBRIDGE AND NORTH DUMFRIES HYDRO INC.</v>
          </cell>
          <cell r="C169">
            <v>2008</v>
          </cell>
          <cell r="AH169">
            <v>17.715351999999999</v>
          </cell>
          <cell r="AI169">
            <v>16259222.191497855</v>
          </cell>
        </row>
        <row r="170">
          <cell r="B170" t="str">
            <v>CAMBRIDGE AND NORTH DUMFRIES HYDRO INC.</v>
          </cell>
          <cell r="C170">
            <v>2009</v>
          </cell>
          <cell r="AH170">
            <v>17.930536200000002</v>
          </cell>
          <cell r="AI170">
            <v>17143935.412275344</v>
          </cell>
        </row>
        <row r="171">
          <cell r="B171" t="str">
            <v>CAMBRIDGE AND NORTH DUMFRIES HYDRO INC.</v>
          </cell>
          <cell r="C171">
            <v>2010</v>
          </cell>
          <cell r="AH171">
            <v>18.29948266666667</v>
          </cell>
          <cell r="AI171">
            <v>18537588.599459969</v>
          </cell>
        </row>
        <row r="172">
          <cell r="B172" t="str">
            <v>CAMBRIDGE AND NORTH DUMFRIES HYDRO INC.</v>
          </cell>
          <cell r="C172">
            <v>2011</v>
          </cell>
          <cell r="AH172">
            <v>18.328728099999999</v>
          </cell>
          <cell r="AI172">
            <v>18914392.523243144</v>
          </cell>
        </row>
        <row r="173">
          <cell r="B173" t="str">
            <v>CAMBRIDGE AND NORTH DUMFRIES HYDRO INC.</v>
          </cell>
          <cell r="C173">
            <v>2012</v>
          </cell>
          <cell r="AH173">
            <v>17.40324</v>
          </cell>
          <cell r="AI173">
            <v>18685695.349160414</v>
          </cell>
        </row>
        <row r="174">
          <cell r="B174" t="str">
            <v>CANADIAN NIAGARA POWER INC.</v>
          </cell>
          <cell r="C174">
            <v>1989</v>
          </cell>
        </row>
        <row r="175">
          <cell r="B175" t="str">
            <v>CANADIAN NIAGARA POWER INC.</v>
          </cell>
          <cell r="C175">
            <v>1990</v>
          </cell>
        </row>
        <row r="176">
          <cell r="B176" t="str">
            <v>CANADIAN NIAGARA POWER INC.</v>
          </cell>
          <cell r="C176">
            <v>1991</v>
          </cell>
        </row>
        <row r="177">
          <cell r="B177" t="str">
            <v>CANADIAN NIAGARA POWER INC.</v>
          </cell>
          <cell r="C177">
            <v>1992</v>
          </cell>
        </row>
        <row r="178">
          <cell r="B178" t="str">
            <v>CANADIAN NIAGARA POWER INC.</v>
          </cell>
          <cell r="C178">
            <v>1993</v>
          </cell>
        </row>
        <row r="179">
          <cell r="B179" t="str">
            <v>CANADIAN NIAGARA POWER INC.</v>
          </cell>
          <cell r="C179">
            <v>1994</v>
          </cell>
        </row>
        <row r="180">
          <cell r="B180" t="str">
            <v>CANADIAN NIAGARA POWER INC.</v>
          </cell>
          <cell r="C180">
            <v>1995</v>
          </cell>
        </row>
        <row r="181">
          <cell r="B181" t="str">
            <v>CANADIAN NIAGARA POWER INC.</v>
          </cell>
          <cell r="C181">
            <v>1996</v>
          </cell>
        </row>
        <row r="182">
          <cell r="B182" t="str">
            <v>CANADIAN NIAGARA POWER INC.</v>
          </cell>
          <cell r="C182">
            <v>1997</v>
          </cell>
        </row>
        <row r="183">
          <cell r="B183" t="str">
            <v>CANADIAN NIAGARA POWER INC.</v>
          </cell>
          <cell r="C183">
            <v>1998</v>
          </cell>
        </row>
        <row r="184">
          <cell r="B184" t="str">
            <v>CANADIAN NIAGARA POWER INC.</v>
          </cell>
          <cell r="C184">
            <v>1999</v>
          </cell>
        </row>
        <row r="185">
          <cell r="B185" t="str">
            <v>CANADIAN NIAGARA POWER INC.</v>
          </cell>
          <cell r="C185">
            <v>2000</v>
          </cell>
        </row>
        <row r="186">
          <cell r="B186" t="str">
            <v>CANADIAN NIAGARA POWER INC.</v>
          </cell>
          <cell r="C186">
            <v>2001</v>
          </cell>
        </row>
        <row r="187">
          <cell r="B187" t="str">
            <v>CANADIAN NIAGARA POWER INC.</v>
          </cell>
          <cell r="C187">
            <v>2002</v>
          </cell>
          <cell r="AH187">
            <v>16.741565999999999</v>
          </cell>
          <cell r="AI187">
            <v>5160005.2769808983</v>
          </cell>
        </row>
        <row r="188">
          <cell r="B188" t="str">
            <v>CANADIAN NIAGARA POWER INC.</v>
          </cell>
          <cell r="C188">
            <v>2003</v>
          </cell>
          <cell r="AH188">
            <v>16.820820000000001</v>
          </cell>
          <cell r="AI188">
            <v>6470091.6938271876</v>
          </cell>
        </row>
        <row r="189">
          <cell r="B189" t="str">
            <v>CANADIAN NIAGARA POWER INC.</v>
          </cell>
          <cell r="C189">
            <v>2004</v>
          </cell>
          <cell r="AH189">
            <v>16.852066000000001</v>
          </cell>
          <cell r="AI189">
            <v>7532823.9511950752</v>
          </cell>
        </row>
        <row r="190">
          <cell r="B190" t="str">
            <v>CANADIAN NIAGARA POWER INC.</v>
          </cell>
          <cell r="C190">
            <v>2005</v>
          </cell>
          <cell r="AH190">
            <v>17.008296000000001</v>
          </cell>
          <cell r="AI190">
            <v>8121649.7554381099</v>
          </cell>
        </row>
        <row r="191">
          <cell r="B191" t="str">
            <v>CANADIAN NIAGARA POWER INC.</v>
          </cell>
          <cell r="C191">
            <v>2006</v>
          </cell>
          <cell r="AH191">
            <v>16.88236666666667</v>
          </cell>
          <cell r="AI191">
            <v>8400361.6610606723</v>
          </cell>
        </row>
        <row r="192">
          <cell r="B192" t="str">
            <v>CANADIAN NIAGARA POWER INC.</v>
          </cell>
          <cell r="C192">
            <v>2007</v>
          </cell>
          <cell r="AH192">
            <v>17.296320000000001</v>
          </cell>
          <cell r="AI192">
            <v>9230815.7376992106</v>
          </cell>
        </row>
        <row r="193">
          <cell r="B193" t="str">
            <v>CANADIAN NIAGARA POWER INC.</v>
          </cell>
          <cell r="C193">
            <v>2008</v>
          </cell>
          <cell r="AH193">
            <v>17.715351999999999</v>
          </cell>
          <cell r="AI193">
            <v>9767166.0443433262</v>
          </cell>
        </row>
        <row r="194">
          <cell r="B194" t="str">
            <v>CANADIAN NIAGARA POWER INC.</v>
          </cell>
          <cell r="C194">
            <v>2009</v>
          </cell>
          <cell r="AH194">
            <v>17.930536200000002</v>
          </cell>
          <cell r="AI194">
            <v>10818790.009618107</v>
          </cell>
        </row>
        <row r="195">
          <cell r="B195" t="str">
            <v>CANADIAN NIAGARA POWER INC.</v>
          </cell>
          <cell r="C195">
            <v>2010</v>
          </cell>
          <cell r="AH195">
            <v>18.29948266666667</v>
          </cell>
          <cell r="AI195">
            <v>11504384.413996045</v>
          </cell>
        </row>
        <row r="196">
          <cell r="B196" t="str">
            <v>CANADIAN NIAGARA POWER INC.</v>
          </cell>
          <cell r="C196">
            <v>2011</v>
          </cell>
          <cell r="AH196">
            <v>18.328728099999999</v>
          </cell>
          <cell r="AI196">
            <v>11821561.058995502</v>
          </cell>
        </row>
        <row r="197">
          <cell r="B197" t="str">
            <v>CANADIAN NIAGARA POWER INC.</v>
          </cell>
          <cell r="C197">
            <v>2012</v>
          </cell>
          <cell r="AH197">
            <v>17.40324</v>
          </cell>
          <cell r="AI197">
            <v>11580135.520281352</v>
          </cell>
        </row>
        <row r="198">
          <cell r="B198" t="str">
            <v>CENTRE WELLINGTON HYDRO LTD.</v>
          </cell>
          <cell r="C198">
            <v>1989</v>
          </cell>
        </row>
        <row r="199">
          <cell r="B199" t="str">
            <v>CENTRE WELLINGTON HYDRO LTD.</v>
          </cell>
          <cell r="C199">
            <v>1990</v>
          </cell>
        </row>
        <row r="200">
          <cell r="B200" t="str">
            <v>CENTRE WELLINGTON HYDRO LTD.</v>
          </cell>
          <cell r="C200">
            <v>1991</v>
          </cell>
        </row>
        <row r="201">
          <cell r="B201" t="str">
            <v>CENTRE WELLINGTON HYDRO LTD.</v>
          </cell>
          <cell r="C201">
            <v>1992</v>
          </cell>
        </row>
        <row r="202">
          <cell r="B202" t="str">
            <v>CENTRE WELLINGTON HYDRO LTD.</v>
          </cell>
          <cell r="C202">
            <v>1993</v>
          </cell>
        </row>
        <row r="203">
          <cell r="B203" t="str">
            <v>CENTRE WELLINGTON HYDRO LTD.</v>
          </cell>
          <cell r="C203">
            <v>1994</v>
          </cell>
        </row>
        <row r="204">
          <cell r="B204" t="str">
            <v>CENTRE WELLINGTON HYDRO LTD.</v>
          </cell>
          <cell r="C204">
            <v>1995</v>
          </cell>
        </row>
        <row r="205">
          <cell r="B205" t="str">
            <v>CENTRE WELLINGTON HYDRO LTD.</v>
          </cell>
          <cell r="C205">
            <v>1996</v>
          </cell>
        </row>
        <row r="206">
          <cell r="B206" t="str">
            <v>CENTRE WELLINGTON HYDRO LTD.</v>
          </cell>
          <cell r="C206">
            <v>1997</v>
          </cell>
        </row>
        <row r="207">
          <cell r="B207" t="str">
            <v>CENTRE WELLINGTON HYDRO LTD.</v>
          </cell>
          <cell r="C207">
            <v>1998</v>
          </cell>
        </row>
        <row r="208">
          <cell r="B208" t="str">
            <v>CENTRE WELLINGTON HYDRO LTD.</v>
          </cell>
          <cell r="C208">
            <v>1999</v>
          </cell>
        </row>
        <row r="209">
          <cell r="B209" t="str">
            <v>CENTRE WELLINGTON HYDRO LTD.</v>
          </cell>
          <cell r="C209">
            <v>2000</v>
          </cell>
        </row>
        <row r="210">
          <cell r="B210" t="str">
            <v>CENTRE WELLINGTON HYDRO LTD.</v>
          </cell>
          <cell r="C210">
            <v>2001</v>
          </cell>
        </row>
        <row r="211">
          <cell r="B211" t="str">
            <v>CENTRE WELLINGTON HYDRO LTD.</v>
          </cell>
          <cell r="C211">
            <v>2002</v>
          </cell>
          <cell r="AH211">
            <v>16.741565999999999</v>
          </cell>
          <cell r="AI211">
            <v>1479843.6489662493</v>
          </cell>
        </row>
        <row r="212">
          <cell r="B212" t="str">
            <v>CENTRE WELLINGTON HYDRO LTD.</v>
          </cell>
          <cell r="C212">
            <v>2003</v>
          </cell>
          <cell r="AH212">
            <v>16.820820000000001</v>
          </cell>
          <cell r="AI212">
            <v>1503503.4484492328</v>
          </cell>
        </row>
        <row r="213">
          <cell r="B213" t="str">
            <v>CENTRE WELLINGTON HYDRO LTD.</v>
          </cell>
          <cell r="C213">
            <v>2004</v>
          </cell>
          <cell r="AH213">
            <v>16.852066000000001</v>
          </cell>
          <cell r="AI213">
            <v>1520401.0740489257</v>
          </cell>
        </row>
        <row r="214">
          <cell r="B214" t="str">
            <v>CENTRE WELLINGTON HYDRO LTD.</v>
          </cell>
          <cell r="C214">
            <v>2005</v>
          </cell>
          <cell r="AH214">
            <v>17.008296000000001</v>
          </cell>
          <cell r="AI214">
            <v>1532530.2354030081</v>
          </cell>
        </row>
        <row r="215">
          <cell r="B215" t="str">
            <v>CENTRE WELLINGTON HYDRO LTD.</v>
          </cell>
          <cell r="C215">
            <v>2006</v>
          </cell>
          <cell r="AH215">
            <v>16.88236666666667</v>
          </cell>
          <cell r="AI215">
            <v>1558088.8665400632</v>
          </cell>
        </row>
        <row r="216">
          <cell r="B216" t="str">
            <v>CENTRE WELLINGTON HYDRO LTD.</v>
          </cell>
          <cell r="C216">
            <v>2007</v>
          </cell>
          <cell r="AH216">
            <v>17.296320000000001</v>
          </cell>
          <cell r="AI216">
            <v>1578313.9641655788</v>
          </cell>
        </row>
        <row r="217">
          <cell r="B217" t="str">
            <v>CENTRE WELLINGTON HYDRO LTD.</v>
          </cell>
          <cell r="C217">
            <v>2008</v>
          </cell>
          <cell r="AH217">
            <v>17.715351999999999</v>
          </cell>
          <cell r="AI217">
            <v>1601830.1454382064</v>
          </cell>
        </row>
        <row r="218">
          <cell r="B218" t="str">
            <v>CENTRE WELLINGTON HYDRO LTD.</v>
          </cell>
          <cell r="C218">
            <v>2009</v>
          </cell>
          <cell r="AH218">
            <v>17.930536200000002</v>
          </cell>
          <cell r="AI218">
            <v>1659083.8811043829</v>
          </cell>
        </row>
        <row r="219">
          <cell r="B219" t="str">
            <v>CENTRE WELLINGTON HYDRO LTD.</v>
          </cell>
          <cell r="C219">
            <v>2010</v>
          </cell>
          <cell r="AH219">
            <v>18.29948266666667</v>
          </cell>
          <cell r="AI219">
            <v>1698019.7505127229</v>
          </cell>
        </row>
        <row r="220">
          <cell r="B220" t="str">
            <v>CENTRE WELLINGTON HYDRO LTD.</v>
          </cell>
          <cell r="C220">
            <v>2011</v>
          </cell>
          <cell r="AH220">
            <v>18.328728099999999</v>
          </cell>
          <cell r="AI220">
            <v>1730883.5702774916</v>
          </cell>
        </row>
        <row r="221">
          <cell r="B221" t="str">
            <v>CENTRE WELLINGTON HYDRO LTD.</v>
          </cell>
          <cell r="C221">
            <v>2012</v>
          </cell>
          <cell r="AH221">
            <v>17.40324</v>
          </cell>
          <cell r="AI221">
            <v>1803221.3857866151</v>
          </cell>
        </row>
        <row r="222">
          <cell r="B222" t="str">
            <v>CHAPLEAU PUBLIC UTILITIES CORPORATION</v>
          </cell>
          <cell r="C222">
            <v>1989</v>
          </cell>
        </row>
        <row r="223">
          <cell r="B223" t="str">
            <v>CHAPLEAU PUBLIC UTILITIES CORPORATION</v>
          </cell>
          <cell r="C223">
            <v>1990</v>
          </cell>
        </row>
        <row r="224">
          <cell r="B224" t="str">
            <v>CHAPLEAU PUBLIC UTILITIES CORPORATION</v>
          </cell>
          <cell r="C224">
            <v>1991</v>
          </cell>
        </row>
        <row r="225">
          <cell r="B225" t="str">
            <v>CHAPLEAU PUBLIC UTILITIES CORPORATION</v>
          </cell>
          <cell r="C225">
            <v>1992</v>
          </cell>
        </row>
        <row r="226">
          <cell r="B226" t="str">
            <v>CHAPLEAU PUBLIC UTILITIES CORPORATION</v>
          </cell>
          <cell r="C226">
            <v>1993</v>
          </cell>
        </row>
        <row r="227">
          <cell r="B227" t="str">
            <v>CHAPLEAU PUBLIC UTILITIES CORPORATION</v>
          </cell>
          <cell r="C227">
            <v>1994</v>
          </cell>
        </row>
        <row r="228">
          <cell r="B228" t="str">
            <v>CHAPLEAU PUBLIC UTILITIES CORPORATION</v>
          </cell>
          <cell r="C228">
            <v>1995</v>
          </cell>
        </row>
        <row r="229">
          <cell r="B229" t="str">
            <v>CHAPLEAU PUBLIC UTILITIES CORPORATION</v>
          </cell>
          <cell r="C229">
            <v>1996</v>
          </cell>
        </row>
        <row r="230">
          <cell r="B230" t="str">
            <v>CHAPLEAU PUBLIC UTILITIES CORPORATION</v>
          </cell>
          <cell r="C230">
            <v>1997</v>
          </cell>
        </row>
        <row r="231">
          <cell r="B231" t="str">
            <v>CHAPLEAU PUBLIC UTILITIES CORPORATION</v>
          </cell>
          <cell r="C231">
            <v>1998</v>
          </cell>
        </row>
        <row r="232">
          <cell r="B232" t="str">
            <v>CHAPLEAU PUBLIC UTILITIES CORPORATION</v>
          </cell>
          <cell r="C232">
            <v>1999</v>
          </cell>
        </row>
        <row r="233">
          <cell r="B233" t="str">
            <v>CHAPLEAU PUBLIC UTILITIES CORPORATION</v>
          </cell>
          <cell r="C233">
            <v>2000</v>
          </cell>
        </row>
        <row r="234">
          <cell r="B234" t="str">
            <v>CHAPLEAU PUBLIC UTILITIES CORPORATION</v>
          </cell>
          <cell r="C234">
            <v>2001</v>
          </cell>
        </row>
        <row r="235">
          <cell r="B235" t="str">
            <v>CHAPLEAU PUBLIC UTILITIES CORPORATION</v>
          </cell>
          <cell r="C235">
            <v>2002</v>
          </cell>
          <cell r="AH235">
            <v>16.741565999999999</v>
          </cell>
          <cell r="AI235">
            <v>246217.50948966932</v>
          </cell>
        </row>
        <row r="236">
          <cell r="B236" t="str">
            <v>CHAPLEAU PUBLIC UTILITIES CORPORATION</v>
          </cell>
          <cell r="C236">
            <v>2003</v>
          </cell>
          <cell r="AH236">
            <v>16.820820000000001</v>
          </cell>
          <cell r="AI236">
            <v>238778.52488812475</v>
          </cell>
        </row>
        <row r="237">
          <cell r="B237" t="str">
            <v>CHAPLEAU PUBLIC UTILITIES CORPORATION</v>
          </cell>
          <cell r="C237">
            <v>2004</v>
          </cell>
          <cell r="AH237">
            <v>16.852066000000001</v>
          </cell>
          <cell r="AI237">
            <v>234052.58283859357</v>
          </cell>
        </row>
        <row r="238">
          <cell r="B238" t="str">
            <v>CHAPLEAU PUBLIC UTILITIES CORPORATION</v>
          </cell>
          <cell r="C238">
            <v>2005</v>
          </cell>
          <cell r="AH238">
            <v>17.008296000000001</v>
          </cell>
          <cell r="AI238">
            <v>230939.68338849081</v>
          </cell>
        </row>
        <row r="239">
          <cell r="B239" t="str">
            <v>CHAPLEAU PUBLIC UTILITIES CORPORATION</v>
          </cell>
          <cell r="C239">
            <v>2006</v>
          </cell>
          <cell r="AH239">
            <v>16.88236666666667</v>
          </cell>
          <cell r="AI239">
            <v>222863.69136084671</v>
          </cell>
        </row>
        <row r="240">
          <cell r="B240" t="str">
            <v>CHAPLEAU PUBLIC UTILITIES CORPORATION</v>
          </cell>
          <cell r="C240">
            <v>2007</v>
          </cell>
          <cell r="AH240">
            <v>17.296320000000001</v>
          </cell>
          <cell r="AI240">
            <v>219112.65304121311</v>
          </cell>
        </row>
        <row r="241">
          <cell r="B241" t="str">
            <v>CHAPLEAU PUBLIC UTILITIES CORPORATION</v>
          </cell>
          <cell r="C241">
            <v>2008</v>
          </cell>
          <cell r="AH241">
            <v>17.715351999999999</v>
          </cell>
          <cell r="AI241">
            <v>222516.6416099708</v>
          </cell>
        </row>
        <row r="242">
          <cell r="B242" t="str">
            <v>CHAPLEAU PUBLIC UTILITIES CORPORATION</v>
          </cell>
          <cell r="C242">
            <v>2009</v>
          </cell>
          <cell r="AH242">
            <v>17.930536200000002</v>
          </cell>
          <cell r="AI242">
            <v>253882.60099899914</v>
          </cell>
        </row>
        <row r="243">
          <cell r="B243" t="str">
            <v>CHAPLEAU PUBLIC UTILITIES CORPORATION</v>
          </cell>
          <cell r="C243">
            <v>2010</v>
          </cell>
          <cell r="AH243">
            <v>18.29948266666667</v>
          </cell>
          <cell r="AI243">
            <v>255911.39345862932</v>
          </cell>
        </row>
        <row r="244">
          <cell r="B244" t="str">
            <v>CHAPLEAU PUBLIC UTILITIES CORPORATION</v>
          </cell>
          <cell r="C244">
            <v>2011</v>
          </cell>
          <cell r="AH244">
            <v>18.328728099999999</v>
          </cell>
          <cell r="AI244">
            <v>252175.72916260632</v>
          </cell>
        </row>
        <row r="245">
          <cell r="B245" t="str">
            <v>CHAPLEAU PUBLIC UTILITIES CORPORATION</v>
          </cell>
          <cell r="C245">
            <v>2012</v>
          </cell>
          <cell r="AH245">
            <v>17.40324</v>
          </cell>
          <cell r="AI245">
            <v>229640.27643426356</v>
          </cell>
        </row>
        <row r="246">
          <cell r="B246" t="str">
            <v>COLLUS POWER CORPORATION</v>
          </cell>
          <cell r="C246">
            <v>1989</v>
          </cell>
        </row>
        <row r="247">
          <cell r="B247" t="str">
            <v>COLLUS POWER CORPORATION</v>
          </cell>
          <cell r="C247">
            <v>1990</v>
          </cell>
        </row>
        <row r="248">
          <cell r="B248" t="str">
            <v>COLLUS POWER CORPORATION</v>
          </cell>
          <cell r="C248">
            <v>1991</v>
          </cell>
        </row>
        <row r="249">
          <cell r="B249" t="str">
            <v>COLLUS POWER CORPORATION</v>
          </cell>
          <cell r="C249">
            <v>1992</v>
          </cell>
        </row>
        <row r="250">
          <cell r="B250" t="str">
            <v>COLLUS POWER CORPORATION</v>
          </cell>
          <cell r="C250">
            <v>1993</v>
          </cell>
        </row>
        <row r="251">
          <cell r="B251" t="str">
            <v>COLLUS POWER CORPORATION</v>
          </cell>
          <cell r="C251">
            <v>1994</v>
          </cell>
        </row>
        <row r="252">
          <cell r="B252" t="str">
            <v>COLLUS POWER CORPORATION</v>
          </cell>
          <cell r="C252">
            <v>1995</v>
          </cell>
        </row>
        <row r="253">
          <cell r="B253" t="str">
            <v>COLLUS POWER CORPORATION</v>
          </cell>
          <cell r="C253">
            <v>1996</v>
          </cell>
        </row>
        <row r="254">
          <cell r="B254" t="str">
            <v>COLLUS POWER CORPORATION</v>
          </cell>
          <cell r="C254">
            <v>1997</v>
          </cell>
        </row>
        <row r="255">
          <cell r="B255" t="str">
            <v>COLLUS POWER CORPORATION</v>
          </cell>
          <cell r="C255">
            <v>1998</v>
          </cell>
        </row>
        <row r="256">
          <cell r="B256" t="str">
            <v>COLLUS POWER CORPORATION</v>
          </cell>
          <cell r="C256">
            <v>1999</v>
          </cell>
        </row>
        <row r="257">
          <cell r="B257" t="str">
            <v>COLLUS POWER CORPORATION</v>
          </cell>
          <cell r="C257">
            <v>2000</v>
          </cell>
        </row>
        <row r="258">
          <cell r="B258" t="str">
            <v>COLLUS POWER CORPORATION</v>
          </cell>
          <cell r="C258">
            <v>2001</v>
          </cell>
        </row>
        <row r="259">
          <cell r="B259" t="str">
            <v>COLLUS POWER CORPORATION</v>
          </cell>
          <cell r="C259">
            <v>2002</v>
          </cell>
          <cell r="AH259">
            <v>16.741565999999999</v>
          </cell>
          <cell r="AI259">
            <v>1963987.2777210867</v>
          </cell>
        </row>
        <row r="260">
          <cell r="B260" t="str">
            <v>COLLUS POWER CORPORATION</v>
          </cell>
          <cell r="C260">
            <v>2003</v>
          </cell>
          <cell r="AH260">
            <v>16.820820000000001</v>
          </cell>
          <cell r="AI260">
            <v>1986199.214412608</v>
          </cell>
        </row>
        <row r="261">
          <cell r="B261" t="str">
            <v>COLLUS POWER CORPORATION</v>
          </cell>
          <cell r="C261">
            <v>2004</v>
          </cell>
          <cell r="AH261">
            <v>16.852066000000001</v>
          </cell>
          <cell r="AI261">
            <v>2476973.9592287163</v>
          </cell>
        </row>
        <row r="262">
          <cell r="B262" t="str">
            <v>COLLUS POWER CORPORATION</v>
          </cell>
          <cell r="C262">
            <v>2005</v>
          </cell>
          <cell r="AH262">
            <v>17.008296000000001</v>
          </cell>
          <cell r="AI262">
            <v>2570329.9623113247</v>
          </cell>
        </row>
        <row r="263">
          <cell r="B263" t="str">
            <v>COLLUS POWER CORPORATION</v>
          </cell>
          <cell r="C263">
            <v>2006</v>
          </cell>
          <cell r="AH263">
            <v>16.88236666666667</v>
          </cell>
          <cell r="AI263">
            <v>2563564.5966503727</v>
          </cell>
        </row>
        <row r="264">
          <cell r="B264" t="str">
            <v>COLLUS POWER CORPORATION</v>
          </cell>
          <cell r="C264">
            <v>2007</v>
          </cell>
          <cell r="AH264">
            <v>17.296320000000001</v>
          </cell>
          <cell r="AI264">
            <v>2791108.5972471819</v>
          </cell>
        </row>
        <row r="265">
          <cell r="B265" t="str">
            <v>COLLUS POWER CORPORATION</v>
          </cell>
          <cell r="C265">
            <v>2008</v>
          </cell>
          <cell r="AH265">
            <v>17.715351999999999</v>
          </cell>
          <cell r="AI265">
            <v>3097592.3139211796</v>
          </cell>
        </row>
        <row r="266">
          <cell r="B266" t="str">
            <v>COLLUS POWER CORPORATION</v>
          </cell>
          <cell r="C266">
            <v>2009</v>
          </cell>
          <cell r="AH266">
            <v>17.930536200000002</v>
          </cell>
          <cell r="AI266">
            <v>3655165.5464751846</v>
          </cell>
        </row>
        <row r="267">
          <cell r="B267" t="str">
            <v>COLLUS POWER CORPORATION</v>
          </cell>
          <cell r="C267">
            <v>2010</v>
          </cell>
          <cell r="AH267">
            <v>18.29948266666667</v>
          </cell>
          <cell r="AI267">
            <v>3944910.9992717961</v>
          </cell>
        </row>
        <row r="268">
          <cell r="B268" t="str">
            <v>COLLUS POWER CORPORATION</v>
          </cell>
          <cell r="C268">
            <v>2011</v>
          </cell>
          <cell r="AH268">
            <v>18.328728099999999</v>
          </cell>
          <cell r="AI268">
            <v>3917223.5194252939</v>
          </cell>
        </row>
        <row r="269">
          <cell r="B269" t="str">
            <v>COLLUS POWER CORPORATION</v>
          </cell>
          <cell r="C269">
            <v>2012</v>
          </cell>
          <cell r="AH269">
            <v>17.40324</v>
          </cell>
          <cell r="AI269">
            <v>3923580.6435885667</v>
          </cell>
        </row>
        <row r="270">
          <cell r="B270" t="str">
            <v>COOPERATIVE HYDRO EMBRUN INC.</v>
          </cell>
          <cell r="C270">
            <v>1989</v>
          </cell>
        </row>
        <row r="271">
          <cell r="B271" t="str">
            <v>COOPERATIVE HYDRO EMBRUN INC.</v>
          </cell>
          <cell r="C271">
            <v>1990</v>
          </cell>
        </row>
        <row r="272">
          <cell r="B272" t="str">
            <v>COOPERATIVE HYDRO EMBRUN INC.</v>
          </cell>
          <cell r="C272">
            <v>1991</v>
          </cell>
        </row>
        <row r="273">
          <cell r="B273" t="str">
            <v>COOPERATIVE HYDRO EMBRUN INC.</v>
          </cell>
          <cell r="C273">
            <v>1992</v>
          </cell>
        </row>
        <row r="274">
          <cell r="B274" t="str">
            <v>COOPERATIVE HYDRO EMBRUN INC.</v>
          </cell>
          <cell r="C274">
            <v>1993</v>
          </cell>
        </row>
        <row r="275">
          <cell r="B275" t="str">
            <v>COOPERATIVE HYDRO EMBRUN INC.</v>
          </cell>
          <cell r="C275">
            <v>1994</v>
          </cell>
        </row>
        <row r="276">
          <cell r="B276" t="str">
            <v>COOPERATIVE HYDRO EMBRUN INC.</v>
          </cell>
          <cell r="C276">
            <v>1995</v>
          </cell>
        </row>
        <row r="277">
          <cell r="B277" t="str">
            <v>COOPERATIVE HYDRO EMBRUN INC.</v>
          </cell>
          <cell r="C277">
            <v>1996</v>
          </cell>
        </row>
        <row r="278">
          <cell r="B278" t="str">
            <v>COOPERATIVE HYDRO EMBRUN INC.</v>
          </cell>
          <cell r="C278">
            <v>1997</v>
          </cell>
        </row>
        <row r="279">
          <cell r="B279" t="str">
            <v>COOPERATIVE HYDRO EMBRUN INC.</v>
          </cell>
          <cell r="C279">
            <v>1998</v>
          </cell>
        </row>
        <row r="280">
          <cell r="B280" t="str">
            <v>COOPERATIVE HYDRO EMBRUN INC.</v>
          </cell>
          <cell r="C280">
            <v>1999</v>
          </cell>
        </row>
        <row r="281">
          <cell r="B281" t="str">
            <v>COOPERATIVE HYDRO EMBRUN INC.</v>
          </cell>
          <cell r="C281">
            <v>2000</v>
          </cell>
        </row>
        <row r="282">
          <cell r="B282" t="str">
            <v>COOPERATIVE HYDRO EMBRUN INC.</v>
          </cell>
          <cell r="C282">
            <v>2001</v>
          </cell>
        </row>
        <row r="283">
          <cell r="B283" t="str">
            <v>COOPERATIVE HYDRO EMBRUN INC.</v>
          </cell>
          <cell r="C283">
            <v>2002</v>
          </cell>
          <cell r="AH283">
            <v>16.741565999999999</v>
          </cell>
          <cell r="AI283">
            <v>503969.73872785468</v>
          </cell>
        </row>
        <row r="284">
          <cell r="B284" t="str">
            <v>COOPERATIVE HYDRO EMBRUN INC.</v>
          </cell>
          <cell r="C284">
            <v>2003</v>
          </cell>
          <cell r="AH284">
            <v>16.820820000000001</v>
          </cell>
          <cell r="AI284">
            <v>509744.90536390134</v>
          </cell>
        </row>
        <row r="285">
          <cell r="B285" t="str">
            <v>COOPERATIVE HYDRO EMBRUN INC.</v>
          </cell>
          <cell r="C285">
            <v>2004</v>
          </cell>
          <cell r="AH285">
            <v>16.852066000000001</v>
          </cell>
          <cell r="AI285">
            <v>511154.65254096815</v>
          </cell>
        </row>
        <row r="286">
          <cell r="B286" t="str">
            <v>COOPERATIVE HYDRO EMBRUN INC.</v>
          </cell>
          <cell r="C286">
            <v>2005</v>
          </cell>
          <cell r="AH286">
            <v>17.008296000000001</v>
          </cell>
          <cell r="AI286">
            <v>513360.89970117836</v>
          </cell>
        </row>
        <row r="287">
          <cell r="B287" t="str">
            <v>COOPERATIVE HYDRO EMBRUN INC.</v>
          </cell>
          <cell r="C287">
            <v>2006</v>
          </cell>
          <cell r="AH287">
            <v>16.88236666666667</v>
          </cell>
          <cell r="AI287">
            <v>500920.39449356165</v>
          </cell>
        </row>
        <row r="288">
          <cell r="B288" t="str">
            <v>COOPERATIVE HYDRO EMBRUN INC.</v>
          </cell>
          <cell r="C288">
            <v>2007</v>
          </cell>
          <cell r="AH288">
            <v>17.296320000000001</v>
          </cell>
          <cell r="AI288">
            <v>510869.81664852798</v>
          </cell>
        </row>
        <row r="289">
          <cell r="B289" t="str">
            <v>COOPERATIVE HYDRO EMBRUN INC.</v>
          </cell>
          <cell r="C289">
            <v>2008</v>
          </cell>
          <cell r="AH289">
            <v>17.715351999999999</v>
          </cell>
          <cell r="AI289">
            <v>520362.60834405071</v>
          </cell>
        </row>
        <row r="290">
          <cell r="B290" t="str">
            <v>COOPERATIVE HYDRO EMBRUN INC.</v>
          </cell>
          <cell r="C290">
            <v>2009</v>
          </cell>
          <cell r="AH290">
            <v>17.930536200000002</v>
          </cell>
          <cell r="AI290">
            <v>561421.57587618427</v>
          </cell>
        </row>
        <row r="291">
          <cell r="B291" t="str">
            <v>COOPERATIVE HYDRO EMBRUN INC.</v>
          </cell>
          <cell r="C291">
            <v>2010</v>
          </cell>
          <cell r="AH291">
            <v>18.29948266666667</v>
          </cell>
          <cell r="AI291">
            <v>569809.67746789881</v>
          </cell>
        </row>
        <row r="292">
          <cell r="B292" t="str">
            <v>COOPERATIVE HYDRO EMBRUN INC.</v>
          </cell>
          <cell r="C292">
            <v>2011</v>
          </cell>
          <cell r="AH292">
            <v>18.328728099999999</v>
          </cell>
          <cell r="AI292">
            <v>558201.24802805833</v>
          </cell>
        </row>
        <row r="293">
          <cell r="B293" t="str">
            <v>COOPERATIVE HYDRO EMBRUN INC.</v>
          </cell>
          <cell r="C293">
            <v>2012</v>
          </cell>
          <cell r="AH293">
            <v>17.40324</v>
          </cell>
          <cell r="AI293">
            <v>513689.19788387202</v>
          </cell>
        </row>
        <row r="294">
          <cell r="B294" t="str">
            <v>E.L.K. ENERGY INC.</v>
          </cell>
          <cell r="C294">
            <v>1989</v>
          </cell>
        </row>
        <row r="295">
          <cell r="B295" t="str">
            <v>E.L.K. ENERGY INC.</v>
          </cell>
          <cell r="C295">
            <v>1990</v>
          </cell>
        </row>
        <row r="296">
          <cell r="B296" t="str">
            <v>E.L.K. ENERGY INC.</v>
          </cell>
          <cell r="C296">
            <v>1991</v>
          </cell>
        </row>
        <row r="297">
          <cell r="B297" t="str">
            <v>E.L.K. ENERGY INC.</v>
          </cell>
          <cell r="C297">
            <v>1992</v>
          </cell>
        </row>
        <row r="298">
          <cell r="B298" t="str">
            <v>E.L.K. ENERGY INC.</v>
          </cell>
          <cell r="C298">
            <v>1993</v>
          </cell>
        </row>
        <row r="299">
          <cell r="B299" t="str">
            <v>E.L.K. ENERGY INC.</v>
          </cell>
          <cell r="C299">
            <v>1994</v>
          </cell>
        </row>
        <row r="300">
          <cell r="B300" t="str">
            <v>E.L.K. ENERGY INC.</v>
          </cell>
          <cell r="C300">
            <v>1995</v>
          </cell>
        </row>
        <row r="301">
          <cell r="B301" t="str">
            <v>E.L.K. ENERGY INC.</v>
          </cell>
          <cell r="C301">
            <v>1996</v>
          </cell>
        </row>
        <row r="302">
          <cell r="B302" t="str">
            <v>E.L.K. ENERGY INC.</v>
          </cell>
          <cell r="C302">
            <v>1997</v>
          </cell>
        </row>
        <row r="303">
          <cell r="B303" t="str">
            <v>E.L.K. ENERGY INC.</v>
          </cell>
          <cell r="C303">
            <v>1998</v>
          </cell>
        </row>
        <row r="304">
          <cell r="B304" t="str">
            <v>E.L.K. ENERGY INC.</v>
          </cell>
          <cell r="C304">
            <v>1999</v>
          </cell>
        </row>
        <row r="305">
          <cell r="B305" t="str">
            <v>E.L.K. ENERGY INC.</v>
          </cell>
          <cell r="C305">
            <v>2000</v>
          </cell>
        </row>
        <row r="306">
          <cell r="B306" t="str">
            <v>E.L.K. ENERGY INC.</v>
          </cell>
          <cell r="C306">
            <v>2001</v>
          </cell>
        </row>
        <row r="307">
          <cell r="B307" t="str">
            <v>E.L.K. ENERGY INC.</v>
          </cell>
          <cell r="C307">
            <v>2002</v>
          </cell>
          <cell r="AH307">
            <v>16.741565999999999</v>
          </cell>
          <cell r="AI307">
            <v>2071205.9131466602</v>
          </cell>
        </row>
        <row r="308">
          <cell r="B308" t="str">
            <v>E.L.K. ENERGY INC.</v>
          </cell>
          <cell r="C308">
            <v>2003</v>
          </cell>
          <cell r="AH308">
            <v>16.820820000000001</v>
          </cell>
          <cell r="AI308">
            <v>2070959.7564448845</v>
          </cell>
        </row>
        <row r="309">
          <cell r="B309" t="str">
            <v>E.L.K. ENERGY INC.</v>
          </cell>
          <cell r="C309">
            <v>2004</v>
          </cell>
          <cell r="AH309">
            <v>16.852066000000001</v>
          </cell>
          <cell r="AI309">
            <v>2135043.2180556129</v>
          </cell>
        </row>
        <row r="310">
          <cell r="B310" t="str">
            <v>E.L.K. ENERGY INC.</v>
          </cell>
          <cell r="C310">
            <v>2005</v>
          </cell>
          <cell r="AH310">
            <v>17.008296000000001</v>
          </cell>
          <cell r="AI310">
            <v>2247574.0779440985</v>
          </cell>
        </row>
        <row r="311">
          <cell r="B311" t="str">
            <v>E.L.K. ENERGY INC.</v>
          </cell>
          <cell r="C311">
            <v>2006</v>
          </cell>
          <cell r="AH311">
            <v>16.88236666666667</v>
          </cell>
          <cell r="AI311">
            <v>2223586.4253633539</v>
          </cell>
        </row>
        <row r="312">
          <cell r="B312" t="str">
            <v>E.L.K. ENERGY INC.</v>
          </cell>
          <cell r="C312">
            <v>2007</v>
          </cell>
          <cell r="AH312">
            <v>17.296320000000001</v>
          </cell>
          <cell r="AI312">
            <v>2397191.3919024384</v>
          </cell>
        </row>
        <row r="313">
          <cell r="B313" t="str">
            <v>E.L.K. ENERGY INC.</v>
          </cell>
          <cell r="C313">
            <v>2008</v>
          </cell>
          <cell r="AH313">
            <v>17.715351999999999</v>
          </cell>
          <cell r="AI313">
            <v>2523216.9619277576</v>
          </cell>
        </row>
        <row r="314">
          <cell r="B314" t="str">
            <v>E.L.K. ENERGY INC.</v>
          </cell>
          <cell r="C314">
            <v>2009</v>
          </cell>
          <cell r="AH314">
            <v>17.930536200000002</v>
          </cell>
          <cell r="AI314">
            <v>2563133.4291540137</v>
          </cell>
        </row>
        <row r="315">
          <cell r="B315" t="str">
            <v>E.L.K. ENERGY INC.</v>
          </cell>
          <cell r="C315">
            <v>2010</v>
          </cell>
          <cell r="AH315">
            <v>18.29948266666667</v>
          </cell>
          <cell r="AI315">
            <v>2610061.1833182727</v>
          </cell>
        </row>
        <row r="316">
          <cell r="B316" t="str">
            <v>E.L.K. ENERGY INC.</v>
          </cell>
          <cell r="C316">
            <v>2011</v>
          </cell>
          <cell r="AH316">
            <v>18.328728099999999</v>
          </cell>
          <cell r="AI316">
            <v>2611796.4981516749</v>
          </cell>
        </row>
        <row r="317">
          <cell r="B317" t="str">
            <v>E.L.K. ENERGY INC.</v>
          </cell>
          <cell r="C317">
            <v>2012</v>
          </cell>
          <cell r="AH317">
            <v>17.40324</v>
          </cell>
          <cell r="AI317">
            <v>2490486.0593814282</v>
          </cell>
        </row>
        <row r="318">
          <cell r="B318" t="str">
            <v>ENERSOURCE HYDRO MISSISSAUGA INC.</v>
          </cell>
          <cell r="C318">
            <v>1989</v>
          </cell>
        </row>
        <row r="319">
          <cell r="B319" t="str">
            <v>ENERSOURCE HYDRO MISSISSAUGA INC.</v>
          </cell>
          <cell r="C319">
            <v>1990</v>
          </cell>
        </row>
        <row r="320">
          <cell r="B320" t="str">
            <v>ENERSOURCE HYDRO MISSISSAUGA INC.</v>
          </cell>
          <cell r="C320">
            <v>1991</v>
          </cell>
        </row>
        <row r="321">
          <cell r="B321" t="str">
            <v>ENERSOURCE HYDRO MISSISSAUGA INC.</v>
          </cell>
          <cell r="C321">
            <v>1992</v>
          </cell>
        </row>
        <row r="322">
          <cell r="B322" t="str">
            <v>ENERSOURCE HYDRO MISSISSAUGA INC.</v>
          </cell>
          <cell r="C322">
            <v>1993</v>
          </cell>
        </row>
        <row r="323">
          <cell r="B323" t="str">
            <v>ENERSOURCE HYDRO MISSISSAUGA INC.</v>
          </cell>
          <cell r="C323">
            <v>1994</v>
          </cell>
        </row>
        <row r="324">
          <cell r="B324" t="str">
            <v>ENERSOURCE HYDRO MISSISSAUGA INC.</v>
          </cell>
          <cell r="C324">
            <v>1995</v>
          </cell>
        </row>
        <row r="325">
          <cell r="B325" t="str">
            <v>ENERSOURCE HYDRO MISSISSAUGA INC.</v>
          </cell>
          <cell r="C325">
            <v>1996</v>
          </cell>
        </row>
        <row r="326">
          <cell r="B326" t="str">
            <v>ENERSOURCE HYDRO MISSISSAUGA INC.</v>
          </cell>
          <cell r="C326">
            <v>1997</v>
          </cell>
        </row>
        <row r="327">
          <cell r="B327" t="str">
            <v>ENERSOURCE HYDRO MISSISSAUGA INC.</v>
          </cell>
          <cell r="C327">
            <v>1998</v>
          </cell>
        </row>
        <row r="328">
          <cell r="B328" t="str">
            <v>ENERSOURCE HYDRO MISSISSAUGA INC.</v>
          </cell>
          <cell r="C328">
            <v>1999</v>
          </cell>
        </row>
        <row r="329">
          <cell r="B329" t="str">
            <v>ENERSOURCE HYDRO MISSISSAUGA INC.</v>
          </cell>
          <cell r="C329">
            <v>2000</v>
          </cell>
        </row>
        <row r="330">
          <cell r="B330" t="str">
            <v>ENERSOURCE HYDRO MISSISSAUGA INC.</v>
          </cell>
          <cell r="C330">
            <v>2001</v>
          </cell>
        </row>
        <row r="331">
          <cell r="B331" t="str">
            <v>ENERSOURCE HYDRO MISSISSAUGA INC.</v>
          </cell>
          <cell r="C331">
            <v>2002</v>
          </cell>
          <cell r="AH331">
            <v>16.741565999999999</v>
          </cell>
          <cell r="AI331">
            <v>77843860.862649396</v>
          </cell>
        </row>
        <row r="332">
          <cell r="B332" t="str">
            <v>ENERSOURCE HYDRO MISSISSAUGA INC.</v>
          </cell>
          <cell r="C332">
            <v>2003</v>
          </cell>
          <cell r="AH332">
            <v>16.820820000000001</v>
          </cell>
          <cell r="AI332">
            <v>78994304.913873047</v>
          </cell>
        </row>
        <row r="333">
          <cell r="B333" t="str">
            <v>ENERSOURCE HYDRO MISSISSAUGA INC.</v>
          </cell>
          <cell r="C333">
            <v>2004</v>
          </cell>
          <cell r="AH333">
            <v>16.852066000000001</v>
          </cell>
          <cell r="AI333">
            <v>80519334.34806788</v>
          </cell>
        </row>
        <row r="334">
          <cell r="B334" t="str">
            <v>ENERSOURCE HYDRO MISSISSAUGA INC.</v>
          </cell>
          <cell r="C334">
            <v>2005</v>
          </cell>
          <cell r="AH334">
            <v>17.008296000000001</v>
          </cell>
          <cell r="AI334">
            <v>81595132.02743651</v>
          </cell>
        </row>
        <row r="335">
          <cell r="B335" t="str">
            <v>ENERSOURCE HYDRO MISSISSAUGA INC.</v>
          </cell>
          <cell r="C335">
            <v>2006</v>
          </cell>
          <cell r="AH335">
            <v>16.88236666666667</v>
          </cell>
          <cell r="AI335">
            <v>80874446.505837694</v>
          </cell>
        </row>
        <row r="336">
          <cell r="B336" t="str">
            <v>ENERSOURCE HYDRO MISSISSAUGA INC.</v>
          </cell>
          <cell r="C336">
            <v>2007</v>
          </cell>
          <cell r="AH336">
            <v>17.296320000000001</v>
          </cell>
          <cell r="AI336">
            <v>85319743.523413271</v>
          </cell>
        </row>
        <row r="337">
          <cell r="B337" t="str">
            <v>ENERSOURCE HYDRO MISSISSAUGA INC.</v>
          </cell>
          <cell r="C337">
            <v>2008</v>
          </cell>
          <cell r="AH337">
            <v>17.715351999999999</v>
          </cell>
          <cell r="AI337">
            <v>87976198.920660183</v>
          </cell>
        </row>
        <row r="338">
          <cell r="B338" t="str">
            <v>ENERSOURCE HYDRO MISSISSAUGA INC.</v>
          </cell>
          <cell r="C338">
            <v>2009</v>
          </cell>
          <cell r="AH338">
            <v>17.930536200000002</v>
          </cell>
          <cell r="AI338">
            <v>90096620.639093578</v>
          </cell>
        </row>
        <row r="339">
          <cell r="B339" t="str">
            <v>ENERSOURCE HYDRO MISSISSAUGA INC.</v>
          </cell>
          <cell r="C339">
            <v>2010</v>
          </cell>
          <cell r="AH339">
            <v>18.29948266666667</v>
          </cell>
          <cell r="AI339">
            <v>93995463.336472884</v>
          </cell>
        </row>
        <row r="340">
          <cell r="B340" t="str">
            <v>ENERSOURCE HYDRO MISSISSAUGA INC.</v>
          </cell>
          <cell r="C340">
            <v>2011</v>
          </cell>
          <cell r="AH340">
            <v>18.328728099999999</v>
          </cell>
          <cell r="AI340">
            <v>87002571.292080253</v>
          </cell>
        </row>
        <row r="341">
          <cell r="B341" t="str">
            <v>ENERSOURCE HYDRO MISSISSAUGA INC.</v>
          </cell>
          <cell r="C341">
            <v>2012</v>
          </cell>
          <cell r="AH341">
            <v>17.40324</v>
          </cell>
          <cell r="AI341">
            <v>86084984.918696925</v>
          </cell>
        </row>
        <row r="342">
          <cell r="B342" t="str">
            <v>Entegrus Powerlines</v>
          </cell>
          <cell r="C342">
            <v>1989</v>
          </cell>
        </row>
        <row r="343">
          <cell r="B343" t="str">
            <v>Entegrus Powerlines</v>
          </cell>
          <cell r="C343">
            <v>1990</v>
          </cell>
        </row>
        <row r="344">
          <cell r="B344" t="str">
            <v>Entegrus Powerlines</v>
          </cell>
          <cell r="C344">
            <v>1991</v>
          </cell>
        </row>
        <row r="345">
          <cell r="B345" t="str">
            <v>Entegrus Powerlines</v>
          </cell>
          <cell r="C345">
            <v>1992</v>
          </cell>
        </row>
        <row r="346">
          <cell r="B346" t="str">
            <v>Entegrus Powerlines</v>
          </cell>
          <cell r="C346">
            <v>1993</v>
          </cell>
        </row>
        <row r="347">
          <cell r="B347" t="str">
            <v>Entegrus Powerlines</v>
          </cell>
          <cell r="C347">
            <v>1994</v>
          </cell>
        </row>
        <row r="348">
          <cell r="B348" t="str">
            <v>Entegrus Powerlines</v>
          </cell>
          <cell r="C348">
            <v>1995</v>
          </cell>
        </row>
        <row r="349">
          <cell r="B349" t="str">
            <v>Entegrus Powerlines</v>
          </cell>
          <cell r="C349">
            <v>1996</v>
          </cell>
        </row>
        <row r="350">
          <cell r="B350" t="str">
            <v>Entegrus Powerlines</v>
          </cell>
          <cell r="C350">
            <v>1997</v>
          </cell>
        </row>
        <row r="351">
          <cell r="B351" t="str">
            <v>Entegrus Powerlines</v>
          </cell>
          <cell r="C351">
            <v>1998</v>
          </cell>
        </row>
        <row r="352">
          <cell r="B352" t="str">
            <v>Entegrus Powerlines</v>
          </cell>
          <cell r="C352">
            <v>1999</v>
          </cell>
        </row>
        <row r="353">
          <cell r="B353" t="str">
            <v>Entegrus Powerlines</v>
          </cell>
          <cell r="C353">
            <v>2000</v>
          </cell>
        </row>
        <row r="354">
          <cell r="B354" t="str">
            <v>Entegrus Powerlines</v>
          </cell>
          <cell r="C354">
            <v>2001</v>
          </cell>
        </row>
        <row r="355">
          <cell r="B355" t="str">
            <v>Entegrus Powerlines</v>
          </cell>
          <cell r="C355">
            <v>2002</v>
          </cell>
          <cell r="AH355">
            <v>16.741565999999999</v>
          </cell>
          <cell r="AI355">
            <v>9351507.9418216385</v>
          </cell>
        </row>
        <row r="356">
          <cell r="B356" t="str">
            <v>Entegrus Powerlines</v>
          </cell>
          <cell r="C356">
            <v>2003</v>
          </cell>
          <cell r="AH356">
            <v>16.820820000000001</v>
          </cell>
          <cell r="AI356">
            <v>9544763.5766547732</v>
          </cell>
        </row>
        <row r="357">
          <cell r="B357" t="str">
            <v>Entegrus Powerlines</v>
          </cell>
          <cell r="C357">
            <v>2004</v>
          </cell>
          <cell r="AH357">
            <v>16.852066000000001</v>
          </cell>
          <cell r="AI357">
            <v>9763006.3920325991</v>
          </cell>
        </row>
        <row r="358">
          <cell r="B358" t="str">
            <v>Entegrus Powerlines</v>
          </cell>
          <cell r="C358">
            <v>2005</v>
          </cell>
          <cell r="AH358">
            <v>17.008296000000001</v>
          </cell>
          <cell r="AI358">
            <v>9771021.0072682481</v>
          </cell>
        </row>
        <row r="359">
          <cell r="B359" t="str">
            <v>Entegrus Powerlines</v>
          </cell>
          <cell r="C359">
            <v>2006</v>
          </cell>
          <cell r="AH359">
            <v>16.88236666666667</v>
          </cell>
          <cell r="AI359">
            <v>10038643.214491634</v>
          </cell>
        </row>
        <row r="360">
          <cell r="B360" t="str">
            <v>Entegrus Powerlines</v>
          </cell>
          <cell r="C360">
            <v>2007</v>
          </cell>
          <cell r="AH360">
            <v>17.296320000000001</v>
          </cell>
          <cell r="AI360">
            <v>10616386.604376262</v>
          </cell>
        </row>
        <row r="361">
          <cell r="B361" t="str">
            <v>Entegrus Powerlines</v>
          </cell>
          <cell r="C361">
            <v>2008</v>
          </cell>
          <cell r="AH361">
            <v>17.715351999999999</v>
          </cell>
          <cell r="AI361">
            <v>11005449.528482148</v>
          </cell>
        </row>
        <row r="362">
          <cell r="B362" t="str">
            <v>Entegrus Powerlines</v>
          </cell>
          <cell r="C362">
            <v>2009</v>
          </cell>
          <cell r="AH362">
            <v>17.930536200000002</v>
          </cell>
          <cell r="AI362">
            <v>11470311.377670785</v>
          </cell>
        </row>
        <row r="363">
          <cell r="B363" t="str">
            <v>Entegrus Powerlines</v>
          </cell>
          <cell r="C363">
            <v>2010</v>
          </cell>
          <cell r="AH363">
            <v>18.29948266666667</v>
          </cell>
          <cell r="AI363">
            <v>12127457.299391322</v>
          </cell>
        </row>
        <row r="364">
          <cell r="B364" t="str">
            <v>Entegrus Powerlines</v>
          </cell>
          <cell r="C364">
            <v>2011</v>
          </cell>
          <cell r="AH364">
            <v>18.328728099999999</v>
          </cell>
          <cell r="AI364">
            <v>12309699.369475722</v>
          </cell>
        </row>
        <row r="365">
          <cell r="B365" t="str">
            <v>Entegrus Powerlines</v>
          </cell>
          <cell r="C365">
            <v>2012</v>
          </cell>
          <cell r="AH365">
            <v>17.40324</v>
          </cell>
          <cell r="AI365">
            <v>12258260.325789278</v>
          </cell>
        </row>
        <row r="366">
          <cell r="B366" t="str">
            <v>ENWIN UTILITIES LTD.</v>
          </cell>
          <cell r="C366">
            <v>1989</v>
          </cell>
        </row>
        <row r="367">
          <cell r="B367" t="str">
            <v>ENWIN UTILITIES LTD.</v>
          </cell>
          <cell r="C367">
            <v>1990</v>
          </cell>
        </row>
        <row r="368">
          <cell r="B368" t="str">
            <v>ENWIN UTILITIES LTD.</v>
          </cell>
          <cell r="C368">
            <v>1991</v>
          </cell>
        </row>
        <row r="369">
          <cell r="B369" t="str">
            <v>ENWIN UTILITIES LTD.</v>
          </cell>
          <cell r="C369">
            <v>1992</v>
          </cell>
        </row>
        <row r="370">
          <cell r="B370" t="str">
            <v>ENWIN UTILITIES LTD.</v>
          </cell>
          <cell r="C370">
            <v>1993</v>
          </cell>
        </row>
        <row r="371">
          <cell r="B371" t="str">
            <v>ENWIN UTILITIES LTD.</v>
          </cell>
          <cell r="C371">
            <v>1994</v>
          </cell>
        </row>
        <row r="372">
          <cell r="B372" t="str">
            <v>ENWIN UTILITIES LTD.</v>
          </cell>
          <cell r="C372">
            <v>1995</v>
          </cell>
        </row>
        <row r="373">
          <cell r="B373" t="str">
            <v>ENWIN UTILITIES LTD.</v>
          </cell>
          <cell r="C373">
            <v>1996</v>
          </cell>
        </row>
        <row r="374">
          <cell r="B374" t="str">
            <v>ENWIN UTILITIES LTD.</v>
          </cell>
          <cell r="C374">
            <v>1997</v>
          </cell>
        </row>
        <row r="375">
          <cell r="B375" t="str">
            <v>ENWIN UTILITIES LTD.</v>
          </cell>
          <cell r="C375">
            <v>1998</v>
          </cell>
        </row>
        <row r="376">
          <cell r="B376" t="str">
            <v>ENWIN UTILITIES LTD.</v>
          </cell>
          <cell r="C376">
            <v>1999</v>
          </cell>
        </row>
        <row r="377">
          <cell r="B377" t="str">
            <v>ENWIN UTILITIES LTD.</v>
          </cell>
          <cell r="C377">
            <v>2000</v>
          </cell>
        </row>
        <row r="378">
          <cell r="B378" t="str">
            <v>ENWIN UTILITIES LTD.</v>
          </cell>
          <cell r="C378">
            <v>2001</v>
          </cell>
        </row>
        <row r="379">
          <cell r="B379" t="str">
            <v>ENWIN UTILITIES LTD.</v>
          </cell>
          <cell r="C379">
            <v>2002</v>
          </cell>
          <cell r="AH379">
            <v>16.741565999999999</v>
          </cell>
          <cell r="AI379">
            <v>26144240.763355166</v>
          </cell>
        </row>
        <row r="380">
          <cell r="B380" t="str">
            <v>ENWIN UTILITIES LTD.</v>
          </cell>
          <cell r="C380">
            <v>2003</v>
          </cell>
          <cell r="AH380">
            <v>16.820820000000001</v>
          </cell>
          <cell r="AI380">
            <v>27060548.335411601</v>
          </cell>
        </row>
        <row r="381">
          <cell r="B381" t="str">
            <v>ENWIN UTILITIES LTD.</v>
          </cell>
          <cell r="C381">
            <v>2004</v>
          </cell>
          <cell r="AH381">
            <v>16.852066000000001</v>
          </cell>
          <cell r="AI381">
            <v>27202299.555993166</v>
          </cell>
        </row>
        <row r="382">
          <cell r="B382" t="str">
            <v>ENWIN UTILITIES LTD.</v>
          </cell>
          <cell r="C382">
            <v>2005</v>
          </cell>
          <cell r="AH382">
            <v>17.008296000000001</v>
          </cell>
          <cell r="AI382">
            <v>27417468.406925499</v>
          </cell>
        </row>
        <row r="383">
          <cell r="B383" t="str">
            <v>ENWIN UTILITIES LTD.</v>
          </cell>
          <cell r="C383">
            <v>2006</v>
          </cell>
          <cell r="AH383">
            <v>16.88236666666667</v>
          </cell>
          <cell r="AI383">
            <v>27022184.303506099</v>
          </cell>
        </row>
        <row r="384">
          <cell r="B384" t="str">
            <v>ENWIN UTILITIES LTD.</v>
          </cell>
          <cell r="C384">
            <v>2007</v>
          </cell>
          <cell r="AH384">
            <v>17.296320000000001</v>
          </cell>
          <cell r="AI384">
            <v>32407072.391034212</v>
          </cell>
        </row>
        <row r="385">
          <cell r="B385" t="str">
            <v>ENWIN UTILITIES LTD.</v>
          </cell>
          <cell r="C385">
            <v>2008</v>
          </cell>
          <cell r="AH385">
            <v>17.715351999999999</v>
          </cell>
          <cell r="AI385">
            <v>33553925.055557642</v>
          </cell>
        </row>
        <row r="386">
          <cell r="B386" t="str">
            <v>ENWIN UTILITIES LTD.</v>
          </cell>
          <cell r="C386">
            <v>2009</v>
          </cell>
          <cell r="AH386">
            <v>17.930536200000002</v>
          </cell>
          <cell r="AI386">
            <v>33765829.193302125</v>
          </cell>
        </row>
        <row r="387">
          <cell r="B387" t="str">
            <v>ENWIN UTILITIES LTD.</v>
          </cell>
          <cell r="C387">
            <v>2010</v>
          </cell>
          <cell r="AH387">
            <v>18.29948266666667</v>
          </cell>
          <cell r="AI387">
            <v>36091068.948875621</v>
          </cell>
        </row>
        <row r="388">
          <cell r="B388" t="str">
            <v>ENWIN UTILITIES LTD.</v>
          </cell>
          <cell r="C388">
            <v>2011</v>
          </cell>
          <cell r="AH388">
            <v>18.328728099999999</v>
          </cell>
          <cell r="AI388">
            <v>36409107.713857561</v>
          </cell>
        </row>
        <row r="389">
          <cell r="B389" t="str">
            <v>ENWIN UTILITIES LTD.</v>
          </cell>
          <cell r="C389">
            <v>2012</v>
          </cell>
          <cell r="AH389">
            <v>17.40324</v>
          </cell>
          <cell r="AI389">
            <v>34865141.726821154</v>
          </cell>
        </row>
        <row r="390">
          <cell r="B390" t="str">
            <v>ERIE THAMES POWERLINES CORPORATION</v>
          </cell>
          <cell r="C390">
            <v>1989</v>
          </cell>
        </row>
        <row r="391">
          <cell r="B391" t="str">
            <v>ERIE THAMES POWERLINES CORPORATION</v>
          </cell>
          <cell r="C391">
            <v>1990</v>
          </cell>
        </row>
        <row r="392">
          <cell r="B392" t="str">
            <v>ERIE THAMES POWERLINES CORPORATION</v>
          </cell>
          <cell r="C392">
            <v>1991</v>
          </cell>
        </row>
        <row r="393">
          <cell r="B393" t="str">
            <v>ERIE THAMES POWERLINES CORPORATION</v>
          </cell>
          <cell r="C393">
            <v>1992</v>
          </cell>
        </row>
        <row r="394">
          <cell r="B394" t="str">
            <v>ERIE THAMES POWERLINES CORPORATION</v>
          </cell>
          <cell r="C394">
            <v>1993</v>
          </cell>
        </row>
        <row r="395">
          <cell r="B395" t="str">
            <v>ERIE THAMES POWERLINES CORPORATION</v>
          </cell>
          <cell r="C395">
            <v>1994</v>
          </cell>
        </row>
        <row r="396">
          <cell r="B396" t="str">
            <v>ERIE THAMES POWERLINES CORPORATION</v>
          </cell>
          <cell r="C396">
            <v>1995</v>
          </cell>
        </row>
        <row r="397">
          <cell r="B397" t="str">
            <v>ERIE THAMES POWERLINES CORPORATION</v>
          </cell>
          <cell r="C397">
            <v>1996</v>
          </cell>
        </row>
        <row r="398">
          <cell r="B398" t="str">
            <v>ERIE THAMES POWERLINES CORPORATION</v>
          </cell>
          <cell r="C398">
            <v>1997</v>
          </cell>
        </row>
        <row r="399">
          <cell r="B399" t="str">
            <v>ERIE THAMES POWERLINES CORPORATION</v>
          </cell>
          <cell r="C399">
            <v>1998</v>
          </cell>
        </row>
        <row r="400">
          <cell r="B400" t="str">
            <v>ERIE THAMES POWERLINES CORPORATION</v>
          </cell>
          <cell r="C400">
            <v>1999</v>
          </cell>
        </row>
        <row r="401">
          <cell r="B401" t="str">
            <v>ERIE THAMES POWERLINES CORPORATION</v>
          </cell>
          <cell r="C401">
            <v>2000</v>
          </cell>
        </row>
        <row r="402">
          <cell r="B402" t="str">
            <v>ERIE THAMES POWERLINES CORPORATION</v>
          </cell>
          <cell r="C402">
            <v>2001</v>
          </cell>
        </row>
        <row r="403">
          <cell r="B403" t="str">
            <v>ERIE THAMES POWERLINES CORPORATION</v>
          </cell>
          <cell r="C403">
            <v>2002</v>
          </cell>
          <cell r="AH403">
            <v>16.741565999999999</v>
          </cell>
          <cell r="AI403">
            <v>4030607.6416166988</v>
          </cell>
        </row>
        <row r="404">
          <cell r="B404" t="str">
            <v>ERIE THAMES POWERLINES CORPORATION</v>
          </cell>
          <cell r="C404">
            <v>2003</v>
          </cell>
          <cell r="AH404">
            <v>16.820820000000001</v>
          </cell>
          <cell r="AI404">
            <v>4096683.3525060457</v>
          </cell>
        </row>
        <row r="405">
          <cell r="B405" t="str">
            <v>ERIE THAMES POWERLINES CORPORATION</v>
          </cell>
          <cell r="C405">
            <v>2004</v>
          </cell>
          <cell r="AH405">
            <v>16.852066000000001</v>
          </cell>
          <cell r="AI405">
            <v>4139752.2758549657</v>
          </cell>
        </row>
        <row r="406">
          <cell r="B406" t="str">
            <v>ERIE THAMES POWERLINES CORPORATION</v>
          </cell>
          <cell r="C406">
            <v>2005</v>
          </cell>
          <cell r="AH406">
            <v>17.008296000000001</v>
          </cell>
          <cell r="AI406">
            <v>4201589.0640119677</v>
          </cell>
        </row>
        <row r="407">
          <cell r="B407" t="str">
            <v>ERIE THAMES POWERLINES CORPORATION</v>
          </cell>
          <cell r="C407">
            <v>2006</v>
          </cell>
          <cell r="AH407">
            <v>16.88236666666667</v>
          </cell>
          <cell r="AI407">
            <v>4290174.044717541</v>
          </cell>
        </row>
        <row r="408">
          <cell r="B408" t="str">
            <v>ERIE THAMES POWERLINES CORPORATION</v>
          </cell>
          <cell r="C408">
            <v>2007</v>
          </cell>
          <cell r="AH408">
            <v>17.296320000000001</v>
          </cell>
          <cell r="AI408">
            <v>4475339.4141731756</v>
          </cell>
        </row>
        <row r="409">
          <cell r="B409" t="str">
            <v>ERIE THAMES POWERLINES CORPORATION</v>
          </cell>
          <cell r="C409">
            <v>2008</v>
          </cell>
          <cell r="AH409">
            <v>17.715351999999999</v>
          </cell>
          <cell r="AI409">
            <v>4589106.0318126399</v>
          </cell>
        </row>
        <row r="410">
          <cell r="B410" t="str">
            <v>ERIE THAMES POWERLINES CORPORATION</v>
          </cell>
          <cell r="C410">
            <v>2009</v>
          </cell>
          <cell r="AH410">
            <v>17.930536200000002</v>
          </cell>
          <cell r="AI410">
            <v>4874116.7910115207</v>
          </cell>
        </row>
        <row r="411">
          <cell r="B411" t="str">
            <v>ERIE THAMES POWERLINES CORPORATION</v>
          </cell>
          <cell r="C411">
            <v>2010</v>
          </cell>
          <cell r="AH411">
            <v>18.29948266666667</v>
          </cell>
          <cell r="AI411">
            <v>5411546.3366962317</v>
          </cell>
        </row>
        <row r="412">
          <cell r="B412" t="str">
            <v>ERIE THAMES POWERLINES CORPORATION</v>
          </cell>
          <cell r="C412">
            <v>2011</v>
          </cell>
          <cell r="AH412">
            <v>18.328728099999999</v>
          </cell>
          <cell r="AI412">
            <v>5750590.3801959995</v>
          </cell>
        </row>
        <row r="413">
          <cell r="B413" t="str">
            <v>ERIE THAMES POWERLINES CORPORATION</v>
          </cell>
          <cell r="C413">
            <v>2012</v>
          </cell>
          <cell r="AH413">
            <v>17.40324</v>
          </cell>
          <cell r="AI413">
            <v>5571944.3161169831</v>
          </cell>
        </row>
        <row r="414">
          <cell r="B414" t="str">
            <v>ESPANOLA REGIONAL HYDRO DISTRIBUTION CORPORATION</v>
          </cell>
          <cell r="C414">
            <v>1989</v>
          </cell>
        </row>
        <row r="415">
          <cell r="B415" t="str">
            <v>ESPANOLA REGIONAL HYDRO DISTRIBUTION CORPORATION</v>
          </cell>
          <cell r="C415">
            <v>1990</v>
          </cell>
        </row>
        <row r="416">
          <cell r="B416" t="str">
            <v>ESPANOLA REGIONAL HYDRO DISTRIBUTION CORPORATION</v>
          </cell>
          <cell r="C416">
            <v>1991</v>
          </cell>
        </row>
        <row r="417">
          <cell r="B417" t="str">
            <v>ESPANOLA REGIONAL HYDRO DISTRIBUTION CORPORATION</v>
          </cell>
          <cell r="C417">
            <v>1992</v>
          </cell>
        </row>
        <row r="418">
          <cell r="B418" t="str">
            <v>ESPANOLA REGIONAL HYDRO DISTRIBUTION CORPORATION</v>
          </cell>
          <cell r="C418">
            <v>1993</v>
          </cell>
        </row>
        <row r="419">
          <cell r="B419" t="str">
            <v>ESPANOLA REGIONAL HYDRO DISTRIBUTION CORPORATION</v>
          </cell>
          <cell r="C419">
            <v>1994</v>
          </cell>
        </row>
        <row r="420">
          <cell r="B420" t="str">
            <v>ESPANOLA REGIONAL HYDRO DISTRIBUTION CORPORATION</v>
          </cell>
          <cell r="C420">
            <v>1995</v>
          </cell>
        </row>
        <row r="421">
          <cell r="B421" t="str">
            <v>ESPANOLA REGIONAL HYDRO DISTRIBUTION CORPORATION</v>
          </cell>
          <cell r="C421">
            <v>1996</v>
          </cell>
        </row>
        <row r="422">
          <cell r="B422" t="str">
            <v>ESPANOLA REGIONAL HYDRO DISTRIBUTION CORPORATION</v>
          </cell>
          <cell r="C422">
            <v>1997</v>
          </cell>
        </row>
        <row r="423">
          <cell r="B423" t="str">
            <v>ESPANOLA REGIONAL HYDRO DISTRIBUTION CORPORATION</v>
          </cell>
          <cell r="C423">
            <v>1998</v>
          </cell>
        </row>
        <row r="424">
          <cell r="B424" t="str">
            <v>ESPANOLA REGIONAL HYDRO DISTRIBUTION CORPORATION</v>
          </cell>
          <cell r="C424">
            <v>1999</v>
          </cell>
        </row>
        <row r="425">
          <cell r="B425" t="str">
            <v>ESPANOLA REGIONAL HYDRO DISTRIBUTION CORPORATION</v>
          </cell>
          <cell r="C425">
            <v>2000</v>
          </cell>
        </row>
        <row r="426">
          <cell r="B426" t="str">
            <v>ESPANOLA REGIONAL HYDRO DISTRIBUTION CORPORATION</v>
          </cell>
          <cell r="C426">
            <v>2001</v>
          </cell>
        </row>
        <row r="427">
          <cell r="B427" t="str">
            <v>ESPANOLA REGIONAL HYDRO DISTRIBUTION CORPORATION</v>
          </cell>
          <cell r="C427">
            <v>2002</v>
          </cell>
          <cell r="AH427">
            <v>16.741565999999999</v>
          </cell>
          <cell r="AI427">
            <v>588111.745170846</v>
          </cell>
        </row>
        <row r="428">
          <cell r="B428" t="str">
            <v>ESPANOLA REGIONAL HYDRO DISTRIBUTION CORPORATION</v>
          </cell>
          <cell r="C428">
            <v>2003</v>
          </cell>
          <cell r="AH428">
            <v>16.820820000000001</v>
          </cell>
          <cell r="AI428">
            <v>611553.46232000447</v>
          </cell>
        </row>
        <row r="429">
          <cell r="B429" t="str">
            <v>ESPANOLA REGIONAL HYDRO DISTRIBUTION CORPORATION</v>
          </cell>
          <cell r="C429">
            <v>2004</v>
          </cell>
          <cell r="AH429">
            <v>16.852066000000001</v>
          </cell>
          <cell r="AI429">
            <v>510282.85973429901</v>
          </cell>
        </row>
        <row r="430">
          <cell r="B430" t="str">
            <v>ESPANOLA REGIONAL HYDRO DISTRIBUTION CORPORATION</v>
          </cell>
          <cell r="C430">
            <v>2005</v>
          </cell>
          <cell r="AH430">
            <v>17.008296000000001</v>
          </cell>
          <cell r="AI430">
            <v>622895.46085875086</v>
          </cell>
        </row>
        <row r="431">
          <cell r="B431" t="str">
            <v>ESPANOLA REGIONAL HYDRO DISTRIBUTION CORPORATION</v>
          </cell>
          <cell r="C431">
            <v>2006</v>
          </cell>
          <cell r="AH431">
            <v>16.88236666666667</v>
          </cell>
          <cell r="AI431">
            <v>593697.89759395516</v>
          </cell>
        </row>
        <row r="432">
          <cell r="B432" t="str">
            <v>ESPANOLA REGIONAL HYDRO DISTRIBUTION CORPORATION</v>
          </cell>
          <cell r="C432">
            <v>2007</v>
          </cell>
          <cell r="AH432">
            <v>17.296320000000001</v>
          </cell>
          <cell r="AI432">
            <v>612823.79883807932</v>
          </cell>
        </row>
        <row r="433">
          <cell r="B433" t="str">
            <v>ESPANOLA REGIONAL HYDRO DISTRIBUTION CORPORATION</v>
          </cell>
          <cell r="C433">
            <v>2008</v>
          </cell>
          <cell r="AH433">
            <v>17.715351999999999</v>
          </cell>
          <cell r="AI433">
            <v>632661.81840296788</v>
          </cell>
        </row>
        <row r="434">
          <cell r="B434" t="str">
            <v>ESPANOLA REGIONAL HYDRO DISTRIBUTION CORPORATION</v>
          </cell>
          <cell r="C434">
            <v>2009</v>
          </cell>
          <cell r="AH434">
            <v>17.930536200000002</v>
          </cell>
          <cell r="AI434">
            <v>697502.6840691322</v>
          </cell>
        </row>
        <row r="435">
          <cell r="B435" t="str">
            <v>ESPANOLA REGIONAL HYDRO DISTRIBUTION CORPORATION</v>
          </cell>
          <cell r="C435">
            <v>2010</v>
          </cell>
          <cell r="AH435">
            <v>18.29948266666667</v>
          </cell>
          <cell r="AI435">
            <v>763440.94379909732</v>
          </cell>
        </row>
        <row r="436">
          <cell r="B436" t="str">
            <v>ESPANOLA REGIONAL HYDRO DISTRIBUTION CORPORATION</v>
          </cell>
          <cell r="C436">
            <v>2011</v>
          </cell>
          <cell r="AH436">
            <v>18.328728099999999</v>
          </cell>
          <cell r="AI436">
            <v>778484.60099483177</v>
          </cell>
        </row>
        <row r="437">
          <cell r="B437" t="str">
            <v>ESPANOLA REGIONAL HYDRO DISTRIBUTION CORPORATION</v>
          </cell>
          <cell r="C437">
            <v>2012</v>
          </cell>
          <cell r="AH437">
            <v>17.40324</v>
          </cell>
          <cell r="AI437">
            <v>773461.57929167512</v>
          </cell>
        </row>
        <row r="438">
          <cell r="B438" t="str">
            <v>ESSEX POWERLINES CORPORATION</v>
          </cell>
          <cell r="C438">
            <v>1989</v>
          </cell>
        </row>
        <row r="439">
          <cell r="B439" t="str">
            <v>ESSEX POWERLINES CORPORATION</v>
          </cell>
          <cell r="C439">
            <v>1990</v>
          </cell>
        </row>
        <row r="440">
          <cell r="B440" t="str">
            <v>ESSEX POWERLINES CORPORATION</v>
          </cell>
          <cell r="C440">
            <v>1991</v>
          </cell>
        </row>
        <row r="441">
          <cell r="B441" t="str">
            <v>ESSEX POWERLINES CORPORATION</v>
          </cell>
          <cell r="C441">
            <v>1992</v>
          </cell>
        </row>
        <row r="442">
          <cell r="B442" t="str">
            <v>ESSEX POWERLINES CORPORATION</v>
          </cell>
          <cell r="C442">
            <v>1993</v>
          </cell>
        </row>
        <row r="443">
          <cell r="B443" t="str">
            <v>ESSEX POWERLINES CORPORATION</v>
          </cell>
          <cell r="C443">
            <v>1994</v>
          </cell>
        </row>
        <row r="444">
          <cell r="B444" t="str">
            <v>ESSEX POWERLINES CORPORATION</v>
          </cell>
          <cell r="C444">
            <v>1995</v>
          </cell>
        </row>
        <row r="445">
          <cell r="B445" t="str">
            <v>ESSEX POWERLINES CORPORATION</v>
          </cell>
          <cell r="C445">
            <v>1996</v>
          </cell>
        </row>
        <row r="446">
          <cell r="B446" t="str">
            <v>ESSEX POWERLINES CORPORATION</v>
          </cell>
          <cell r="C446">
            <v>1997</v>
          </cell>
        </row>
        <row r="447">
          <cell r="B447" t="str">
            <v>ESSEX POWERLINES CORPORATION</v>
          </cell>
          <cell r="C447">
            <v>1998</v>
          </cell>
        </row>
        <row r="448">
          <cell r="B448" t="str">
            <v>ESSEX POWERLINES CORPORATION</v>
          </cell>
          <cell r="C448">
            <v>1999</v>
          </cell>
        </row>
        <row r="449">
          <cell r="B449" t="str">
            <v>ESSEX POWERLINES CORPORATION</v>
          </cell>
          <cell r="C449">
            <v>2000</v>
          </cell>
        </row>
        <row r="450">
          <cell r="B450" t="str">
            <v>ESSEX POWERLINES CORPORATION</v>
          </cell>
          <cell r="C450">
            <v>2001</v>
          </cell>
        </row>
        <row r="451">
          <cell r="B451" t="str">
            <v>ESSEX POWERLINES CORPORATION</v>
          </cell>
          <cell r="C451">
            <v>2002</v>
          </cell>
          <cell r="AH451">
            <v>16.741565999999999</v>
          </cell>
          <cell r="AI451">
            <v>5305577.3359917579</v>
          </cell>
        </row>
        <row r="452">
          <cell r="B452" t="str">
            <v>ESSEX POWERLINES CORPORATION</v>
          </cell>
          <cell r="C452">
            <v>2003</v>
          </cell>
          <cell r="AH452">
            <v>16.820820000000001</v>
          </cell>
          <cell r="AI452">
            <v>5380070.7763788905</v>
          </cell>
        </row>
        <row r="453">
          <cell r="B453" t="str">
            <v>ESSEX POWERLINES CORPORATION</v>
          </cell>
          <cell r="C453">
            <v>2004</v>
          </cell>
          <cell r="AH453">
            <v>16.852066000000001</v>
          </cell>
          <cell r="AI453">
            <v>5386551.2512892112</v>
          </cell>
        </row>
        <row r="454">
          <cell r="B454" t="str">
            <v>ESSEX POWERLINES CORPORATION</v>
          </cell>
          <cell r="C454">
            <v>2005</v>
          </cell>
          <cell r="AH454">
            <v>17.008296000000001</v>
          </cell>
          <cell r="AI454">
            <v>5582210.1511927992</v>
          </cell>
        </row>
        <row r="455">
          <cell r="B455" t="str">
            <v>ESSEX POWERLINES CORPORATION</v>
          </cell>
          <cell r="C455">
            <v>2006</v>
          </cell>
          <cell r="AH455">
            <v>16.88236666666667</v>
          </cell>
          <cell r="AI455">
            <v>5794243.8581928732</v>
          </cell>
        </row>
        <row r="456">
          <cell r="B456" t="str">
            <v>ESSEX POWERLINES CORPORATION</v>
          </cell>
          <cell r="C456">
            <v>2007</v>
          </cell>
          <cell r="AH456">
            <v>17.296320000000001</v>
          </cell>
          <cell r="AI456">
            <v>6197550.5869086804</v>
          </cell>
        </row>
        <row r="457">
          <cell r="B457" t="str">
            <v>ESSEX POWERLINES CORPORATION</v>
          </cell>
          <cell r="C457">
            <v>2008</v>
          </cell>
          <cell r="AH457">
            <v>17.715351999999999</v>
          </cell>
          <cell r="AI457">
            <v>6846293.6242722115</v>
          </cell>
        </row>
        <row r="458">
          <cell r="B458" t="str">
            <v>ESSEX POWERLINES CORPORATION</v>
          </cell>
          <cell r="C458">
            <v>2009</v>
          </cell>
          <cell r="AH458">
            <v>17.930536200000002</v>
          </cell>
          <cell r="AI458">
            <v>7196468.273605709</v>
          </cell>
        </row>
        <row r="459">
          <cell r="B459" t="str">
            <v>ESSEX POWERLINES CORPORATION</v>
          </cell>
          <cell r="C459">
            <v>2010</v>
          </cell>
          <cell r="AH459">
            <v>18.29948266666667</v>
          </cell>
          <cell r="AI459">
            <v>7725737.9369397461</v>
          </cell>
        </row>
        <row r="460">
          <cell r="B460" t="str">
            <v>ESSEX POWERLINES CORPORATION</v>
          </cell>
          <cell r="C460">
            <v>2011</v>
          </cell>
          <cell r="AH460">
            <v>18.328728099999999</v>
          </cell>
          <cell r="AI460">
            <v>7887414.7707416117</v>
          </cell>
        </row>
        <row r="461">
          <cell r="B461" t="str">
            <v>ESSEX POWERLINES CORPORATION</v>
          </cell>
          <cell r="C461">
            <v>2012</v>
          </cell>
          <cell r="AH461">
            <v>17.40324</v>
          </cell>
          <cell r="AI461">
            <v>7890567.745714101</v>
          </cell>
        </row>
        <row r="462">
          <cell r="B462" t="str">
            <v>FESTIVAL HYDRO INC.</v>
          </cell>
          <cell r="C462">
            <v>1989</v>
          </cell>
        </row>
        <row r="463">
          <cell r="B463" t="str">
            <v>FESTIVAL HYDRO INC.</v>
          </cell>
          <cell r="C463">
            <v>1990</v>
          </cell>
        </row>
        <row r="464">
          <cell r="B464" t="str">
            <v>FESTIVAL HYDRO INC.</v>
          </cell>
          <cell r="C464">
            <v>1991</v>
          </cell>
        </row>
        <row r="465">
          <cell r="B465" t="str">
            <v>FESTIVAL HYDRO INC.</v>
          </cell>
          <cell r="C465">
            <v>1992</v>
          </cell>
        </row>
        <row r="466">
          <cell r="B466" t="str">
            <v>FESTIVAL HYDRO INC.</v>
          </cell>
          <cell r="C466">
            <v>1993</v>
          </cell>
        </row>
        <row r="467">
          <cell r="B467" t="str">
            <v>FESTIVAL HYDRO INC.</v>
          </cell>
          <cell r="C467">
            <v>1994</v>
          </cell>
        </row>
        <row r="468">
          <cell r="B468" t="str">
            <v>FESTIVAL HYDRO INC.</v>
          </cell>
          <cell r="C468">
            <v>1995</v>
          </cell>
        </row>
        <row r="469">
          <cell r="B469" t="str">
            <v>FESTIVAL HYDRO INC.</v>
          </cell>
          <cell r="C469">
            <v>1996</v>
          </cell>
        </row>
        <row r="470">
          <cell r="B470" t="str">
            <v>FESTIVAL HYDRO INC.</v>
          </cell>
          <cell r="C470">
            <v>1997</v>
          </cell>
        </row>
        <row r="471">
          <cell r="B471" t="str">
            <v>FESTIVAL HYDRO INC.</v>
          </cell>
          <cell r="C471">
            <v>1998</v>
          </cell>
        </row>
        <row r="472">
          <cell r="B472" t="str">
            <v>FESTIVAL HYDRO INC.</v>
          </cell>
          <cell r="C472">
            <v>1999</v>
          </cell>
        </row>
        <row r="473">
          <cell r="B473" t="str">
            <v>FESTIVAL HYDRO INC.</v>
          </cell>
          <cell r="C473">
            <v>2000</v>
          </cell>
        </row>
        <row r="474">
          <cell r="B474" t="str">
            <v>FESTIVAL HYDRO INC.</v>
          </cell>
          <cell r="C474">
            <v>2001</v>
          </cell>
        </row>
        <row r="475">
          <cell r="B475" t="str">
            <v>FESTIVAL HYDRO INC.</v>
          </cell>
          <cell r="C475">
            <v>2002</v>
          </cell>
          <cell r="AH475">
            <v>16.741565999999999</v>
          </cell>
          <cell r="AI475">
            <v>5968692.2667780928</v>
          </cell>
        </row>
        <row r="476">
          <cell r="B476" t="str">
            <v>FESTIVAL HYDRO INC.</v>
          </cell>
          <cell r="C476">
            <v>2003</v>
          </cell>
          <cell r="AH476">
            <v>16.820820000000001</v>
          </cell>
          <cell r="AI476">
            <v>6074692.0467352374</v>
          </cell>
        </row>
        <row r="477">
          <cell r="B477" t="str">
            <v>FESTIVAL HYDRO INC.</v>
          </cell>
          <cell r="C477">
            <v>2004</v>
          </cell>
          <cell r="AH477">
            <v>16.852066000000001</v>
          </cell>
          <cell r="AI477">
            <v>6233765.2761969958</v>
          </cell>
        </row>
        <row r="478">
          <cell r="B478" t="str">
            <v>FESTIVAL HYDRO INC.</v>
          </cell>
          <cell r="C478">
            <v>2005</v>
          </cell>
          <cell r="AH478">
            <v>17.008296000000001</v>
          </cell>
          <cell r="AI478">
            <v>6382292.5588275883</v>
          </cell>
        </row>
        <row r="479">
          <cell r="B479" t="str">
            <v>FESTIVAL HYDRO INC.</v>
          </cell>
          <cell r="C479">
            <v>2006</v>
          </cell>
          <cell r="AH479">
            <v>16.88236666666667</v>
          </cell>
          <cell r="AI479">
            <v>6399576.0470428467</v>
          </cell>
        </row>
        <row r="480">
          <cell r="B480" t="str">
            <v>FESTIVAL HYDRO INC.</v>
          </cell>
          <cell r="C480">
            <v>2007</v>
          </cell>
          <cell r="AH480">
            <v>17.296320000000001</v>
          </cell>
          <cell r="AI480">
            <v>6673850.35358686</v>
          </cell>
        </row>
        <row r="481">
          <cell r="B481" t="str">
            <v>FESTIVAL HYDRO INC.</v>
          </cell>
          <cell r="C481">
            <v>2008</v>
          </cell>
          <cell r="AH481">
            <v>17.715351999999999</v>
          </cell>
          <cell r="AI481">
            <v>7174326.719670142</v>
          </cell>
        </row>
        <row r="482">
          <cell r="B482" t="str">
            <v>FESTIVAL HYDRO INC.</v>
          </cell>
          <cell r="C482">
            <v>2009</v>
          </cell>
          <cell r="AH482">
            <v>17.930536200000002</v>
          </cell>
          <cell r="AI482">
            <v>7385638.7210989101</v>
          </cell>
        </row>
        <row r="483">
          <cell r="B483" t="str">
            <v>FESTIVAL HYDRO INC.</v>
          </cell>
          <cell r="C483">
            <v>2010</v>
          </cell>
          <cell r="AH483">
            <v>18.29948266666667</v>
          </cell>
          <cell r="AI483">
            <v>8085687.5077226153</v>
          </cell>
        </row>
        <row r="484">
          <cell r="B484" t="str">
            <v>FESTIVAL HYDRO INC.</v>
          </cell>
          <cell r="C484">
            <v>2011</v>
          </cell>
          <cell r="AH484">
            <v>18.328728099999999</v>
          </cell>
          <cell r="AI484">
            <v>8106520.0420613913</v>
          </cell>
        </row>
        <row r="485">
          <cell r="B485" t="str">
            <v>FESTIVAL HYDRO INC.</v>
          </cell>
          <cell r="C485">
            <v>2012</v>
          </cell>
          <cell r="AH485">
            <v>17.40324</v>
          </cell>
          <cell r="AI485">
            <v>8137297.3048387691</v>
          </cell>
        </row>
        <row r="486">
          <cell r="B486" t="str">
            <v>Five Nations</v>
          </cell>
          <cell r="C486">
            <v>1989</v>
          </cell>
        </row>
        <row r="487">
          <cell r="B487" t="str">
            <v>Five Nations</v>
          </cell>
          <cell r="C487">
            <v>1990</v>
          </cell>
        </row>
        <row r="488">
          <cell r="B488" t="str">
            <v>Five Nations</v>
          </cell>
          <cell r="C488">
            <v>1991</v>
          </cell>
        </row>
        <row r="489">
          <cell r="B489" t="str">
            <v>Five Nations</v>
          </cell>
          <cell r="C489">
            <v>1992</v>
          </cell>
        </row>
        <row r="490">
          <cell r="B490" t="str">
            <v>Five Nations</v>
          </cell>
          <cell r="C490">
            <v>1993</v>
          </cell>
        </row>
        <row r="491">
          <cell r="B491" t="str">
            <v>Five Nations</v>
          </cell>
          <cell r="C491">
            <v>1994</v>
          </cell>
        </row>
        <row r="492">
          <cell r="B492" t="str">
            <v>Five Nations</v>
          </cell>
          <cell r="C492">
            <v>1995</v>
          </cell>
        </row>
        <row r="493">
          <cell r="B493" t="str">
            <v>Five Nations</v>
          </cell>
          <cell r="C493">
            <v>1996</v>
          </cell>
        </row>
        <row r="494">
          <cell r="B494" t="str">
            <v>Five Nations</v>
          </cell>
          <cell r="C494">
            <v>1997</v>
          </cell>
        </row>
        <row r="495">
          <cell r="B495" t="str">
            <v>Five Nations</v>
          </cell>
          <cell r="C495">
            <v>1998</v>
          </cell>
        </row>
        <row r="496">
          <cell r="B496" t="str">
            <v>Five Nations</v>
          </cell>
          <cell r="C496">
            <v>1999</v>
          </cell>
        </row>
        <row r="497">
          <cell r="B497" t="str">
            <v>Five Nations</v>
          </cell>
          <cell r="C497">
            <v>2000</v>
          </cell>
        </row>
        <row r="498">
          <cell r="B498" t="str">
            <v>Five Nations</v>
          </cell>
          <cell r="C498">
            <v>2001</v>
          </cell>
        </row>
        <row r="499">
          <cell r="B499" t="str">
            <v>Five Nations</v>
          </cell>
          <cell r="C499">
            <v>2002</v>
          </cell>
          <cell r="AH499">
            <v>16.741565999999999</v>
          </cell>
          <cell r="AI499">
            <v>14295.266449907651</v>
          </cell>
        </row>
        <row r="500">
          <cell r="B500" t="str">
            <v>Five Nations</v>
          </cell>
          <cell r="C500">
            <v>2003</v>
          </cell>
          <cell r="AH500">
            <v>16.820820000000001</v>
          </cell>
          <cell r="AI500">
            <v>30943.140244471902</v>
          </cell>
        </row>
        <row r="501">
          <cell r="B501" t="str">
            <v>Five Nations</v>
          </cell>
          <cell r="C501">
            <v>2004</v>
          </cell>
          <cell r="AH501">
            <v>16.852066000000001</v>
          </cell>
          <cell r="AI501">
            <v>86190.434240880699</v>
          </cell>
        </row>
        <row r="502">
          <cell r="B502" t="str">
            <v>Five Nations</v>
          </cell>
          <cell r="C502">
            <v>2005</v>
          </cell>
          <cell r="AH502">
            <v>17.008296000000001</v>
          </cell>
          <cell r="AI502">
            <v>124129.54718307473</v>
          </cell>
        </row>
        <row r="503">
          <cell r="B503" t="str">
            <v>Five Nations</v>
          </cell>
          <cell r="C503">
            <v>2006</v>
          </cell>
          <cell r="AH503">
            <v>16.88236666666667</v>
          </cell>
          <cell r="AI503">
            <v>188338.20204964458</v>
          </cell>
        </row>
        <row r="504">
          <cell r="B504" t="str">
            <v>Five Nations</v>
          </cell>
          <cell r="C504">
            <v>2007</v>
          </cell>
          <cell r="AH504">
            <v>17.296320000000001</v>
          </cell>
          <cell r="AI504">
            <v>179381.31344539253</v>
          </cell>
        </row>
        <row r="505">
          <cell r="B505" t="str">
            <v>Five Nations</v>
          </cell>
          <cell r="C505">
            <v>2008</v>
          </cell>
          <cell r="AH505">
            <v>17.715351999999999</v>
          </cell>
          <cell r="AI505">
            <v>217564.69601352472</v>
          </cell>
        </row>
        <row r="506">
          <cell r="B506" t="str">
            <v>Five Nations</v>
          </cell>
          <cell r="C506">
            <v>2009</v>
          </cell>
          <cell r="AH506">
            <v>17.930536200000002</v>
          </cell>
          <cell r="AI506">
            <v>-11489.321447633069</v>
          </cell>
        </row>
        <row r="507">
          <cell r="B507" t="str">
            <v>Five Nations</v>
          </cell>
          <cell r="C507">
            <v>2010</v>
          </cell>
          <cell r="AH507">
            <v>18.29948266666667</v>
          </cell>
          <cell r="AI507">
            <v>86924.229250618679</v>
          </cell>
        </row>
        <row r="508">
          <cell r="B508" t="str">
            <v>Five Nations</v>
          </cell>
          <cell r="C508">
            <v>2011</v>
          </cell>
          <cell r="AH508">
            <v>18.328728099999999</v>
          </cell>
          <cell r="AI508">
            <v>-10798.026670540481</v>
          </cell>
        </row>
        <row r="509">
          <cell r="B509" t="str">
            <v>Five Nations</v>
          </cell>
          <cell r="C509">
            <v>2012</v>
          </cell>
          <cell r="AH509">
            <v>17.40324</v>
          </cell>
          <cell r="AI509">
            <v>-9782.1895155828479</v>
          </cell>
        </row>
        <row r="510">
          <cell r="B510" t="str">
            <v>FORT FRANCES POWER CORPORATION</v>
          </cell>
          <cell r="C510">
            <v>1989</v>
          </cell>
        </row>
        <row r="511">
          <cell r="B511" t="str">
            <v>FORT FRANCES POWER CORPORATION</v>
          </cell>
          <cell r="C511">
            <v>1990</v>
          </cell>
        </row>
        <row r="512">
          <cell r="B512" t="str">
            <v>FORT FRANCES POWER CORPORATION</v>
          </cell>
          <cell r="C512">
            <v>1991</v>
          </cell>
        </row>
        <row r="513">
          <cell r="B513" t="str">
            <v>FORT FRANCES POWER CORPORATION</v>
          </cell>
          <cell r="C513">
            <v>1992</v>
          </cell>
        </row>
        <row r="514">
          <cell r="B514" t="str">
            <v>FORT FRANCES POWER CORPORATION</v>
          </cell>
          <cell r="C514">
            <v>1993</v>
          </cell>
        </row>
        <row r="515">
          <cell r="B515" t="str">
            <v>FORT FRANCES POWER CORPORATION</v>
          </cell>
          <cell r="C515">
            <v>1994</v>
          </cell>
        </row>
        <row r="516">
          <cell r="B516" t="str">
            <v>FORT FRANCES POWER CORPORATION</v>
          </cell>
          <cell r="C516">
            <v>1995</v>
          </cell>
        </row>
        <row r="517">
          <cell r="B517" t="str">
            <v>FORT FRANCES POWER CORPORATION</v>
          </cell>
          <cell r="C517">
            <v>1996</v>
          </cell>
        </row>
        <row r="518">
          <cell r="B518" t="str">
            <v>FORT FRANCES POWER CORPORATION</v>
          </cell>
          <cell r="C518">
            <v>1997</v>
          </cell>
        </row>
        <row r="519">
          <cell r="B519" t="str">
            <v>FORT FRANCES POWER CORPORATION</v>
          </cell>
          <cell r="C519">
            <v>1998</v>
          </cell>
        </row>
        <row r="520">
          <cell r="B520" t="str">
            <v>FORT FRANCES POWER CORPORATION</v>
          </cell>
          <cell r="C520">
            <v>1999</v>
          </cell>
        </row>
        <row r="521">
          <cell r="B521" t="str">
            <v>FORT FRANCES POWER CORPORATION</v>
          </cell>
          <cell r="C521">
            <v>2000</v>
          </cell>
        </row>
        <row r="522">
          <cell r="B522" t="str">
            <v>FORT FRANCES POWER CORPORATION</v>
          </cell>
          <cell r="C522">
            <v>2001</v>
          </cell>
        </row>
        <row r="523">
          <cell r="B523" t="str">
            <v>FORT FRANCES POWER CORPORATION</v>
          </cell>
          <cell r="C523">
            <v>2002</v>
          </cell>
          <cell r="AH523">
            <v>16.741565999999999</v>
          </cell>
          <cell r="AI523">
            <v>1040871.7082814969</v>
          </cell>
        </row>
        <row r="524">
          <cell r="B524" t="str">
            <v>FORT FRANCES POWER CORPORATION</v>
          </cell>
          <cell r="C524">
            <v>2003</v>
          </cell>
          <cell r="AH524">
            <v>16.820820000000001</v>
          </cell>
          <cell r="AI524">
            <v>1012065.2120458689</v>
          </cell>
        </row>
        <row r="525">
          <cell r="B525" t="str">
            <v>FORT FRANCES POWER CORPORATION</v>
          </cell>
          <cell r="C525">
            <v>2004</v>
          </cell>
          <cell r="AH525">
            <v>16.852066000000001</v>
          </cell>
          <cell r="AI525">
            <v>991090.0940857135</v>
          </cell>
        </row>
        <row r="526">
          <cell r="B526" t="str">
            <v>FORT FRANCES POWER CORPORATION</v>
          </cell>
          <cell r="C526">
            <v>2005</v>
          </cell>
          <cell r="AH526">
            <v>17.008296000000001</v>
          </cell>
          <cell r="AI526">
            <v>985594.61435330799</v>
          </cell>
        </row>
        <row r="527">
          <cell r="B527" t="str">
            <v>FORT FRANCES POWER CORPORATION</v>
          </cell>
          <cell r="C527">
            <v>2006</v>
          </cell>
          <cell r="AH527">
            <v>16.88236666666667</v>
          </cell>
          <cell r="AI527">
            <v>975550.59376104665</v>
          </cell>
        </row>
        <row r="528">
          <cell r="B528" t="str">
            <v>FORT FRANCES POWER CORPORATION</v>
          </cell>
          <cell r="C528">
            <v>2007</v>
          </cell>
          <cell r="AH528">
            <v>17.296320000000001</v>
          </cell>
          <cell r="AI528">
            <v>969762.62502420053</v>
          </cell>
        </row>
        <row r="529">
          <cell r="B529" t="str">
            <v>FORT FRANCES POWER CORPORATION</v>
          </cell>
          <cell r="C529">
            <v>2008</v>
          </cell>
          <cell r="AH529">
            <v>17.715351999999999</v>
          </cell>
          <cell r="AI529">
            <v>978222.87176135939</v>
          </cell>
        </row>
        <row r="530">
          <cell r="B530" t="str">
            <v>FORT FRANCES POWER CORPORATION</v>
          </cell>
          <cell r="C530">
            <v>2009</v>
          </cell>
          <cell r="AH530">
            <v>17.930536200000002</v>
          </cell>
          <cell r="AI530">
            <v>1059074.4467221841</v>
          </cell>
        </row>
        <row r="531">
          <cell r="B531" t="str">
            <v>FORT FRANCES POWER CORPORATION</v>
          </cell>
          <cell r="C531">
            <v>2010</v>
          </cell>
          <cell r="AH531">
            <v>18.29948266666667</v>
          </cell>
          <cell r="AI531">
            <v>1118641.9458917626</v>
          </cell>
        </row>
        <row r="532">
          <cell r="B532" t="str">
            <v>FORT FRANCES POWER CORPORATION</v>
          </cell>
          <cell r="C532">
            <v>2011</v>
          </cell>
          <cell r="AH532">
            <v>18.328728099999999</v>
          </cell>
          <cell r="AI532">
            <v>1079054.3691853469</v>
          </cell>
        </row>
        <row r="533">
          <cell r="B533" t="str">
            <v>FORT FRANCES POWER CORPORATION</v>
          </cell>
          <cell r="C533">
            <v>2012</v>
          </cell>
          <cell r="AH533">
            <v>17.40324</v>
          </cell>
          <cell r="AI533">
            <v>936728.55157282425</v>
          </cell>
        </row>
        <row r="534">
          <cell r="B534" t="str">
            <v>GREATER SUDBURY HYDRO INC.</v>
          </cell>
          <cell r="C534">
            <v>1989</v>
          </cell>
        </row>
        <row r="535">
          <cell r="B535" t="str">
            <v>GREATER SUDBURY HYDRO INC.</v>
          </cell>
          <cell r="C535">
            <v>1990</v>
          </cell>
        </row>
        <row r="536">
          <cell r="B536" t="str">
            <v>GREATER SUDBURY HYDRO INC.</v>
          </cell>
          <cell r="C536">
            <v>1991</v>
          </cell>
        </row>
        <row r="537">
          <cell r="B537" t="str">
            <v>GREATER SUDBURY HYDRO INC.</v>
          </cell>
          <cell r="C537">
            <v>1992</v>
          </cell>
        </row>
        <row r="538">
          <cell r="B538" t="str">
            <v>GREATER SUDBURY HYDRO INC.</v>
          </cell>
          <cell r="C538">
            <v>1993</v>
          </cell>
        </row>
        <row r="539">
          <cell r="B539" t="str">
            <v>GREATER SUDBURY HYDRO INC.</v>
          </cell>
          <cell r="C539">
            <v>1994</v>
          </cell>
        </row>
        <row r="540">
          <cell r="B540" t="str">
            <v>GREATER SUDBURY HYDRO INC.</v>
          </cell>
          <cell r="C540">
            <v>1995</v>
          </cell>
        </row>
        <row r="541">
          <cell r="B541" t="str">
            <v>GREATER SUDBURY HYDRO INC.</v>
          </cell>
          <cell r="C541">
            <v>1996</v>
          </cell>
        </row>
        <row r="542">
          <cell r="B542" t="str">
            <v>GREATER SUDBURY HYDRO INC.</v>
          </cell>
          <cell r="C542">
            <v>1997</v>
          </cell>
        </row>
        <row r="543">
          <cell r="B543" t="str">
            <v>GREATER SUDBURY HYDRO INC.</v>
          </cell>
          <cell r="C543">
            <v>1998</v>
          </cell>
        </row>
        <row r="544">
          <cell r="B544" t="str">
            <v>GREATER SUDBURY HYDRO INC.</v>
          </cell>
          <cell r="C544">
            <v>1999</v>
          </cell>
        </row>
        <row r="545">
          <cell r="B545" t="str">
            <v>GREATER SUDBURY HYDRO INC.</v>
          </cell>
          <cell r="C545">
            <v>2000</v>
          </cell>
        </row>
        <row r="546">
          <cell r="B546" t="str">
            <v>GREATER SUDBURY HYDRO INC.</v>
          </cell>
          <cell r="C546">
            <v>2001</v>
          </cell>
        </row>
        <row r="547">
          <cell r="B547" t="str">
            <v>GREATER SUDBURY HYDRO INC.</v>
          </cell>
          <cell r="C547">
            <v>2002</v>
          </cell>
          <cell r="AH547">
            <v>16.741565999999999</v>
          </cell>
          <cell r="AI547">
            <v>12208222.308962358</v>
          </cell>
        </row>
        <row r="548">
          <cell r="B548" t="str">
            <v>GREATER SUDBURY HYDRO INC.</v>
          </cell>
          <cell r="C548">
            <v>2003</v>
          </cell>
          <cell r="AH548">
            <v>16.820820000000001</v>
          </cell>
          <cell r="AI548">
            <v>12425454.178577704</v>
          </cell>
        </row>
        <row r="549">
          <cell r="B549" t="str">
            <v>GREATER SUDBURY HYDRO INC.</v>
          </cell>
          <cell r="C549">
            <v>2004</v>
          </cell>
          <cell r="AH549">
            <v>16.852066000000001</v>
          </cell>
          <cell r="AI549">
            <v>12373422.018401926</v>
          </cell>
        </row>
        <row r="550">
          <cell r="B550" t="str">
            <v>GREATER SUDBURY HYDRO INC.</v>
          </cell>
          <cell r="C550">
            <v>2005</v>
          </cell>
          <cell r="AH550">
            <v>17.008296000000001</v>
          </cell>
          <cell r="AI550">
            <v>12666403.723972796</v>
          </cell>
        </row>
        <row r="551">
          <cell r="B551" t="str">
            <v>GREATER SUDBURY HYDRO INC.</v>
          </cell>
          <cell r="C551">
            <v>2006</v>
          </cell>
          <cell r="AH551">
            <v>16.88236666666667</v>
          </cell>
          <cell r="AI551">
            <v>12825807.644485565</v>
          </cell>
        </row>
        <row r="552">
          <cell r="B552" t="str">
            <v>GREATER SUDBURY HYDRO INC.</v>
          </cell>
          <cell r="C552">
            <v>2007</v>
          </cell>
          <cell r="AH552">
            <v>17.296320000000001</v>
          </cell>
          <cell r="AI552">
            <v>13350851.205727441</v>
          </cell>
        </row>
        <row r="553">
          <cell r="B553" t="str">
            <v>GREATER SUDBURY HYDRO INC.</v>
          </cell>
          <cell r="C553">
            <v>2008</v>
          </cell>
          <cell r="AH553">
            <v>17.715351999999999</v>
          </cell>
          <cell r="AI553">
            <v>13854731.666307537</v>
          </cell>
        </row>
        <row r="554">
          <cell r="B554" t="str">
            <v>GREATER SUDBURY HYDRO INC.</v>
          </cell>
          <cell r="C554">
            <v>2009</v>
          </cell>
          <cell r="AH554">
            <v>17.930536200000002</v>
          </cell>
          <cell r="AI554">
            <v>14522407.51518953</v>
          </cell>
        </row>
        <row r="555">
          <cell r="B555" t="str">
            <v>GREATER SUDBURY HYDRO INC.</v>
          </cell>
          <cell r="C555">
            <v>2010</v>
          </cell>
          <cell r="AH555">
            <v>18.29948266666667</v>
          </cell>
          <cell r="AI555">
            <v>15858087.591912985</v>
          </cell>
        </row>
        <row r="556">
          <cell r="B556" t="str">
            <v>GREATER SUDBURY HYDRO INC.</v>
          </cell>
          <cell r="C556">
            <v>2011</v>
          </cell>
          <cell r="AH556">
            <v>18.328728099999999</v>
          </cell>
          <cell r="AI556">
            <v>16128085.54332651</v>
          </cell>
        </row>
        <row r="557">
          <cell r="B557" t="str">
            <v>GREATER SUDBURY HYDRO INC.</v>
          </cell>
          <cell r="C557">
            <v>2012</v>
          </cell>
          <cell r="AH557">
            <v>17.40324</v>
          </cell>
          <cell r="AI557">
            <v>15555404.626375457</v>
          </cell>
        </row>
        <row r="558">
          <cell r="B558" t="str">
            <v>GRIMSBY POWER INCORPORATED</v>
          </cell>
          <cell r="C558">
            <v>1989</v>
          </cell>
        </row>
        <row r="559">
          <cell r="B559" t="str">
            <v>GRIMSBY POWER INCORPORATED</v>
          </cell>
          <cell r="C559">
            <v>1990</v>
          </cell>
        </row>
        <row r="560">
          <cell r="B560" t="str">
            <v>GRIMSBY POWER INCORPORATED</v>
          </cell>
          <cell r="C560">
            <v>1991</v>
          </cell>
        </row>
        <row r="561">
          <cell r="B561" t="str">
            <v>GRIMSBY POWER INCORPORATED</v>
          </cell>
          <cell r="C561">
            <v>1992</v>
          </cell>
        </row>
        <row r="562">
          <cell r="B562" t="str">
            <v>GRIMSBY POWER INCORPORATED</v>
          </cell>
          <cell r="C562">
            <v>1993</v>
          </cell>
        </row>
        <row r="563">
          <cell r="B563" t="str">
            <v>GRIMSBY POWER INCORPORATED</v>
          </cell>
          <cell r="C563">
            <v>1994</v>
          </cell>
        </row>
        <row r="564">
          <cell r="B564" t="str">
            <v>GRIMSBY POWER INCORPORATED</v>
          </cell>
          <cell r="C564">
            <v>1995</v>
          </cell>
        </row>
        <row r="565">
          <cell r="B565" t="str">
            <v>GRIMSBY POWER INCORPORATED</v>
          </cell>
          <cell r="C565">
            <v>1996</v>
          </cell>
        </row>
        <row r="566">
          <cell r="B566" t="str">
            <v>GRIMSBY POWER INCORPORATED</v>
          </cell>
          <cell r="C566">
            <v>1997</v>
          </cell>
        </row>
        <row r="567">
          <cell r="B567" t="str">
            <v>GRIMSBY POWER INCORPORATED</v>
          </cell>
          <cell r="C567">
            <v>1998</v>
          </cell>
        </row>
        <row r="568">
          <cell r="B568" t="str">
            <v>GRIMSBY POWER INCORPORATED</v>
          </cell>
          <cell r="C568">
            <v>1999</v>
          </cell>
        </row>
        <row r="569">
          <cell r="B569" t="str">
            <v>GRIMSBY POWER INCORPORATED</v>
          </cell>
          <cell r="C569">
            <v>2000</v>
          </cell>
        </row>
        <row r="570">
          <cell r="B570" t="str">
            <v>GRIMSBY POWER INCORPORATED</v>
          </cell>
          <cell r="C570">
            <v>2001</v>
          </cell>
        </row>
        <row r="571">
          <cell r="B571" t="str">
            <v>GRIMSBY POWER INCORPORATED</v>
          </cell>
          <cell r="C571">
            <v>2002</v>
          </cell>
          <cell r="AH571">
            <v>16.741565999999999</v>
          </cell>
          <cell r="AI571">
            <v>2148627.3822785532</v>
          </cell>
        </row>
        <row r="572">
          <cell r="B572" t="str">
            <v>GRIMSBY POWER INCORPORATED</v>
          </cell>
          <cell r="C572">
            <v>2003</v>
          </cell>
          <cell r="AH572">
            <v>16.820820000000001</v>
          </cell>
          <cell r="AI572">
            <v>2295697.30536211</v>
          </cell>
        </row>
        <row r="573">
          <cell r="B573" t="str">
            <v>GRIMSBY POWER INCORPORATED</v>
          </cell>
          <cell r="C573">
            <v>2004</v>
          </cell>
          <cell r="AH573">
            <v>16.852066000000001</v>
          </cell>
          <cell r="AI573">
            <v>2406702.1628754665</v>
          </cell>
        </row>
        <row r="574">
          <cell r="B574" t="str">
            <v>GRIMSBY POWER INCORPORATED</v>
          </cell>
          <cell r="C574">
            <v>2005</v>
          </cell>
          <cell r="AH574">
            <v>17.008296000000001</v>
          </cell>
          <cell r="AI574">
            <v>2492420.9617302567</v>
          </cell>
        </row>
        <row r="575">
          <cell r="B575" t="str">
            <v>GRIMSBY POWER INCORPORATED</v>
          </cell>
          <cell r="C575">
            <v>2006</v>
          </cell>
          <cell r="AH575">
            <v>16.88236666666667</v>
          </cell>
          <cell r="AI575">
            <v>2486935.3327618055</v>
          </cell>
        </row>
        <row r="576">
          <cell r="B576" t="str">
            <v>GRIMSBY POWER INCORPORATED</v>
          </cell>
          <cell r="C576">
            <v>2007</v>
          </cell>
          <cell r="AH576">
            <v>17.296320000000001</v>
          </cell>
          <cell r="AI576">
            <v>2572486.594569176</v>
          </cell>
        </row>
        <row r="577">
          <cell r="B577" t="str">
            <v>GRIMSBY POWER INCORPORATED</v>
          </cell>
          <cell r="C577">
            <v>2008</v>
          </cell>
          <cell r="AH577">
            <v>17.715351999999999</v>
          </cell>
          <cell r="AI577">
            <v>2731693.8577452297</v>
          </cell>
        </row>
        <row r="578">
          <cell r="B578" t="str">
            <v>GRIMSBY POWER INCORPORATED</v>
          </cell>
          <cell r="C578">
            <v>2009</v>
          </cell>
          <cell r="AH578">
            <v>17.930536200000002</v>
          </cell>
          <cell r="AI578">
            <v>2786917.9764796286</v>
          </cell>
        </row>
        <row r="579">
          <cell r="B579" t="str">
            <v>GRIMSBY POWER INCORPORATED</v>
          </cell>
          <cell r="C579">
            <v>2010</v>
          </cell>
          <cell r="AH579">
            <v>18.29948266666667</v>
          </cell>
          <cell r="AI579">
            <v>3127632.4727284065</v>
          </cell>
        </row>
        <row r="580">
          <cell r="B580" t="str">
            <v>GRIMSBY POWER INCORPORATED</v>
          </cell>
          <cell r="C580">
            <v>2011</v>
          </cell>
          <cell r="AH580">
            <v>18.328728099999999</v>
          </cell>
          <cell r="AI580">
            <v>3247699.5143202594</v>
          </cell>
        </row>
        <row r="581">
          <cell r="B581" t="str">
            <v>GRIMSBY POWER INCORPORATED</v>
          </cell>
          <cell r="C581">
            <v>2012</v>
          </cell>
          <cell r="AH581">
            <v>17.40324</v>
          </cell>
          <cell r="AI581">
            <v>3090197.3210114287</v>
          </cell>
        </row>
        <row r="582">
          <cell r="B582" t="str">
            <v>GUELPH HYDRO ELECTRIC SYSTEMS INC.</v>
          </cell>
          <cell r="C582">
            <v>1989</v>
          </cell>
        </row>
        <row r="583">
          <cell r="B583" t="str">
            <v>GUELPH HYDRO ELECTRIC SYSTEMS INC.</v>
          </cell>
          <cell r="C583">
            <v>1990</v>
          </cell>
        </row>
        <row r="584">
          <cell r="B584" t="str">
            <v>GUELPH HYDRO ELECTRIC SYSTEMS INC.</v>
          </cell>
          <cell r="C584">
            <v>1991</v>
          </cell>
        </row>
        <row r="585">
          <cell r="B585" t="str">
            <v>GUELPH HYDRO ELECTRIC SYSTEMS INC.</v>
          </cell>
          <cell r="C585">
            <v>1992</v>
          </cell>
        </row>
        <row r="586">
          <cell r="B586" t="str">
            <v>GUELPH HYDRO ELECTRIC SYSTEMS INC.</v>
          </cell>
          <cell r="C586">
            <v>1993</v>
          </cell>
        </row>
        <row r="587">
          <cell r="B587" t="str">
            <v>GUELPH HYDRO ELECTRIC SYSTEMS INC.</v>
          </cell>
          <cell r="C587">
            <v>1994</v>
          </cell>
        </row>
        <row r="588">
          <cell r="B588" t="str">
            <v>GUELPH HYDRO ELECTRIC SYSTEMS INC.</v>
          </cell>
          <cell r="C588">
            <v>1995</v>
          </cell>
        </row>
        <row r="589">
          <cell r="B589" t="str">
            <v>GUELPH HYDRO ELECTRIC SYSTEMS INC.</v>
          </cell>
          <cell r="C589">
            <v>1996</v>
          </cell>
        </row>
        <row r="590">
          <cell r="B590" t="str">
            <v>GUELPH HYDRO ELECTRIC SYSTEMS INC.</v>
          </cell>
          <cell r="C590">
            <v>1997</v>
          </cell>
        </row>
        <row r="591">
          <cell r="B591" t="str">
            <v>GUELPH HYDRO ELECTRIC SYSTEMS INC.</v>
          </cell>
          <cell r="C591">
            <v>1998</v>
          </cell>
        </row>
        <row r="592">
          <cell r="B592" t="str">
            <v>GUELPH HYDRO ELECTRIC SYSTEMS INC.</v>
          </cell>
          <cell r="C592">
            <v>1999</v>
          </cell>
        </row>
        <row r="593">
          <cell r="B593" t="str">
            <v>GUELPH HYDRO ELECTRIC SYSTEMS INC.</v>
          </cell>
          <cell r="C593">
            <v>2000</v>
          </cell>
        </row>
        <row r="594">
          <cell r="B594" t="str">
            <v>GUELPH HYDRO ELECTRIC SYSTEMS INC.</v>
          </cell>
          <cell r="C594">
            <v>2001</v>
          </cell>
        </row>
        <row r="595">
          <cell r="B595" t="str">
            <v>GUELPH HYDRO ELECTRIC SYSTEMS INC.</v>
          </cell>
          <cell r="C595">
            <v>2002</v>
          </cell>
          <cell r="AH595">
            <v>16.741565999999999</v>
          </cell>
          <cell r="AI595">
            <v>16631880.456497099</v>
          </cell>
        </row>
        <row r="596">
          <cell r="B596" t="str">
            <v>GUELPH HYDRO ELECTRIC SYSTEMS INC.</v>
          </cell>
          <cell r="C596">
            <v>2003</v>
          </cell>
          <cell r="AH596">
            <v>16.820820000000001</v>
          </cell>
          <cell r="AI596">
            <v>16818972.112008553</v>
          </cell>
        </row>
        <row r="597">
          <cell r="B597" t="str">
            <v>GUELPH HYDRO ELECTRIC SYSTEMS INC.</v>
          </cell>
          <cell r="C597">
            <v>2004</v>
          </cell>
          <cell r="AH597">
            <v>16.852066000000001</v>
          </cell>
          <cell r="AI597">
            <v>17197263.426496428</v>
          </cell>
        </row>
        <row r="598">
          <cell r="B598" t="str">
            <v>GUELPH HYDRO ELECTRIC SYSTEMS INC.</v>
          </cell>
          <cell r="C598">
            <v>2005</v>
          </cell>
          <cell r="AH598">
            <v>17.008296000000001</v>
          </cell>
          <cell r="AI598">
            <v>17605687.859251618</v>
          </cell>
        </row>
        <row r="599">
          <cell r="B599" t="str">
            <v>GUELPH HYDRO ELECTRIC SYSTEMS INC.</v>
          </cell>
          <cell r="C599">
            <v>2006</v>
          </cell>
          <cell r="AH599">
            <v>16.88236666666667</v>
          </cell>
          <cell r="AI599">
            <v>18997232.272738732</v>
          </cell>
        </row>
        <row r="600">
          <cell r="B600" t="str">
            <v>GUELPH HYDRO ELECTRIC SYSTEMS INC.</v>
          </cell>
          <cell r="C600">
            <v>2007</v>
          </cell>
          <cell r="AH600">
            <v>17.296320000000001</v>
          </cell>
          <cell r="AI600">
            <v>19908187.97219196</v>
          </cell>
        </row>
        <row r="601">
          <cell r="B601" t="str">
            <v>GUELPH HYDRO ELECTRIC SYSTEMS INC.</v>
          </cell>
          <cell r="C601">
            <v>2008</v>
          </cell>
          <cell r="AH601">
            <v>17.715351999999999</v>
          </cell>
          <cell r="AI601">
            <v>20908107.26788171</v>
          </cell>
        </row>
        <row r="602">
          <cell r="B602" t="str">
            <v>GUELPH HYDRO ELECTRIC SYSTEMS INC.</v>
          </cell>
          <cell r="C602">
            <v>2009</v>
          </cell>
          <cell r="AH602">
            <v>17.930536200000002</v>
          </cell>
          <cell r="AI602">
            <v>21942737.067217954</v>
          </cell>
        </row>
        <row r="603">
          <cell r="B603" t="str">
            <v>GUELPH HYDRO ELECTRIC SYSTEMS INC.</v>
          </cell>
          <cell r="C603">
            <v>2010</v>
          </cell>
          <cell r="AH603">
            <v>18.29948266666667</v>
          </cell>
          <cell r="AI603">
            <v>23644593.838803779</v>
          </cell>
        </row>
        <row r="604">
          <cell r="B604" t="str">
            <v>GUELPH HYDRO ELECTRIC SYSTEMS INC.</v>
          </cell>
          <cell r="C604">
            <v>2011</v>
          </cell>
          <cell r="AH604">
            <v>18.328728099999999</v>
          </cell>
          <cell r="AI604">
            <v>22791727.266261507</v>
          </cell>
        </row>
        <row r="605">
          <cell r="B605" t="str">
            <v>GUELPH HYDRO ELECTRIC SYSTEMS INC.</v>
          </cell>
          <cell r="C605">
            <v>2012</v>
          </cell>
          <cell r="AH605">
            <v>17.40324</v>
          </cell>
          <cell r="AI605">
            <v>18051084.875910189</v>
          </cell>
        </row>
        <row r="606">
          <cell r="B606" t="str">
            <v>HALDIMAND COUNTY HYDRO INC.</v>
          </cell>
          <cell r="C606">
            <v>1989</v>
          </cell>
        </row>
        <row r="607">
          <cell r="B607" t="str">
            <v>HALDIMAND COUNTY HYDRO INC.</v>
          </cell>
          <cell r="C607">
            <v>1990</v>
          </cell>
        </row>
        <row r="608">
          <cell r="B608" t="str">
            <v>HALDIMAND COUNTY HYDRO INC.</v>
          </cell>
          <cell r="C608">
            <v>1991</v>
          </cell>
        </row>
        <row r="609">
          <cell r="B609" t="str">
            <v>HALDIMAND COUNTY HYDRO INC.</v>
          </cell>
          <cell r="C609">
            <v>1992</v>
          </cell>
        </row>
        <row r="610">
          <cell r="B610" t="str">
            <v>HALDIMAND COUNTY HYDRO INC.</v>
          </cell>
          <cell r="C610">
            <v>1993</v>
          </cell>
        </row>
        <row r="611">
          <cell r="B611" t="str">
            <v>HALDIMAND COUNTY HYDRO INC.</v>
          </cell>
          <cell r="C611">
            <v>1994</v>
          </cell>
        </row>
        <row r="612">
          <cell r="B612" t="str">
            <v>HALDIMAND COUNTY HYDRO INC.</v>
          </cell>
          <cell r="C612">
            <v>1995</v>
          </cell>
        </row>
        <row r="613">
          <cell r="B613" t="str">
            <v>HALDIMAND COUNTY HYDRO INC.</v>
          </cell>
          <cell r="C613">
            <v>1996</v>
          </cell>
        </row>
        <row r="614">
          <cell r="B614" t="str">
            <v>HALDIMAND COUNTY HYDRO INC.</v>
          </cell>
          <cell r="C614">
            <v>1997</v>
          </cell>
        </row>
        <row r="615">
          <cell r="B615" t="str">
            <v>HALDIMAND COUNTY HYDRO INC.</v>
          </cell>
          <cell r="C615">
            <v>1998</v>
          </cell>
        </row>
        <row r="616">
          <cell r="B616" t="str">
            <v>HALDIMAND COUNTY HYDRO INC.</v>
          </cell>
          <cell r="C616">
            <v>1999</v>
          </cell>
        </row>
        <row r="617">
          <cell r="B617" t="str">
            <v>HALDIMAND COUNTY HYDRO INC.</v>
          </cell>
          <cell r="C617">
            <v>2000</v>
          </cell>
        </row>
        <row r="618">
          <cell r="B618" t="str">
            <v>HALDIMAND COUNTY HYDRO INC.</v>
          </cell>
          <cell r="C618">
            <v>2001</v>
          </cell>
        </row>
        <row r="619">
          <cell r="B619" t="str">
            <v>HALDIMAND COUNTY HYDRO INC.</v>
          </cell>
          <cell r="C619">
            <v>2002</v>
          </cell>
          <cell r="AH619">
            <v>16.741565999999999</v>
          </cell>
          <cell r="AI619">
            <v>3810128.7960791201</v>
          </cell>
        </row>
        <row r="620">
          <cell r="B620" t="str">
            <v>HALDIMAND COUNTY HYDRO INC.</v>
          </cell>
          <cell r="C620">
            <v>2003</v>
          </cell>
          <cell r="AH620">
            <v>16.820820000000001</v>
          </cell>
          <cell r="AI620">
            <v>4032802.5481802085</v>
          </cell>
        </row>
        <row r="621">
          <cell r="B621" t="str">
            <v>HALDIMAND COUNTY HYDRO INC.</v>
          </cell>
          <cell r="C621">
            <v>2004</v>
          </cell>
          <cell r="AH621">
            <v>16.852066000000001</v>
          </cell>
          <cell r="AI621">
            <v>4177132.3626625012</v>
          </cell>
        </row>
        <row r="622">
          <cell r="B622" t="str">
            <v>HALDIMAND COUNTY HYDRO INC.</v>
          </cell>
          <cell r="C622">
            <v>2005</v>
          </cell>
          <cell r="AH622">
            <v>17.008296000000001</v>
          </cell>
          <cell r="AI622">
            <v>4347748.7074680394</v>
          </cell>
        </row>
        <row r="623">
          <cell r="B623" t="str">
            <v>HALDIMAND COUNTY HYDRO INC.</v>
          </cell>
          <cell r="C623">
            <v>2006</v>
          </cell>
          <cell r="AH623">
            <v>16.88236666666667</v>
          </cell>
          <cell r="AI623">
            <v>4530019.3977855407</v>
          </cell>
        </row>
        <row r="624">
          <cell r="B624" t="str">
            <v>HALDIMAND COUNTY HYDRO INC.</v>
          </cell>
          <cell r="C624">
            <v>2007</v>
          </cell>
          <cell r="AH624">
            <v>17.296320000000001</v>
          </cell>
          <cell r="AI624">
            <v>4840635.0696930476</v>
          </cell>
        </row>
        <row r="625">
          <cell r="B625" t="str">
            <v>HALDIMAND COUNTY HYDRO INC.</v>
          </cell>
          <cell r="C625">
            <v>2008</v>
          </cell>
          <cell r="AH625">
            <v>17.715351999999999</v>
          </cell>
          <cell r="AI625">
            <v>5335022.0357213588</v>
          </cell>
        </row>
        <row r="626">
          <cell r="B626" t="str">
            <v>HALDIMAND COUNTY HYDRO INC.</v>
          </cell>
          <cell r="C626">
            <v>2009</v>
          </cell>
          <cell r="AH626">
            <v>17.930536200000002</v>
          </cell>
          <cell r="AI626">
            <v>6030972.7963379426</v>
          </cell>
        </row>
        <row r="627">
          <cell r="B627" t="str">
            <v>HALDIMAND COUNTY HYDRO INC.</v>
          </cell>
          <cell r="C627">
            <v>2010</v>
          </cell>
          <cell r="AH627">
            <v>18.29948266666667</v>
          </cell>
          <cell r="AI627">
            <v>6384592.4696997078</v>
          </cell>
        </row>
        <row r="628">
          <cell r="B628" t="str">
            <v>HALDIMAND COUNTY HYDRO INC.</v>
          </cell>
          <cell r="C628">
            <v>2011</v>
          </cell>
          <cell r="AH628">
            <v>18.328728099999999</v>
          </cell>
          <cell r="AI628">
            <v>6724660.6804817449</v>
          </cell>
        </row>
        <row r="629">
          <cell r="B629" t="str">
            <v>HALDIMAND COUNTY HYDRO INC.</v>
          </cell>
          <cell r="C629">
            <v>2012</v>
          </cell>
          <cell r="AH629">
            <v>17.40324</v>
          </cell>
          <cell r="AI629">
            <v>7115393.926421782</v>
          </cell>
        </row>
        <row r="630">
          <cell r="B630" t="str">
            <v>HALTON HILLS HYDRO INC.</v>
          </cell>
          <cell r="C630">
            <v>1989</v>
          </cell>
        </row>
        <row r="631">
          <cell r="B631" t="str">
            <v>HALTON HILLS HYDRO INC.</v>
          </cell>
          <cell r="C631">
            <v>1990</v>
          </cell>
        </row>
        <row r="632">
          <cell r="B632" t="str">
            <v>HALTON HILLS HYDRO INC.</v>
          </cell>
          <cell r="C632">
            <v>1991</v>
          </cell>
        </row>
        <row r="633">
          <cell r="B633" t="str">
            <v>HALTON HILLS HYDRO INC.</v>
          </cell>
          <cell r="C633">
            <v>1992</v>
          </cell>
        </row>
        <row r="634">
          <cell r="B634" t="str">
            <v>HALTON HILLS HYDRO INC.</v>
          </cell>
          <cell r="C634">
            <v>1993</v>
          </cell>
        </row>
        <row r="635">
          <cell r="B635" t="str">
            <v>HALTON HILLS HYDRO INC.</v>
          </cell>
          <cell r="C635">
            <v>1994</v>
          </cell>
        </row>
        <row r="636">
          <cell r="B636" t="str">
            <v>HALTON HILLS HYDRO INC.</v>
          </cell>
          <cell r="C636">
            <v>1995</v>
          </cell>
        </row>
        <row r="637">
          <cell r="B637" t="str">
            <v>HALTON HILLS HYDRO INC.</v>
          </cell>
          <cell r="C637">
            <v>1996</v>
          </cell>
        </row>
        <row r="638">
          <cell r="B638" t="str">
            <v>HALTON HILLS HYDRO INC.</v>
          </cell>
          <cell r="C638">
            <v>1997</v>
          </cell>
        </row>
        <row r="639">
          <cell r="B639" t="str">
            <v>HALTON HILLS HYDRO INC.</v>
          </cell>
          <cell r="C639">
            <v>1998</v>
          </cell>
        </row>
        <row r="640">
          <cell r="B640" t="str">
            <v>HALTON HILLS HYDRO INC.</v>
          </cell>
          <cell r="C640">
            <v>1999</v>
          </cell>
        </row>
        <row r="641">
          <cell r="B641" t="str">
            <v>HALTON HILLS HYDRO INC.</v>
          </cell>
          <cell r="C641">
            <v>2000</v>
          </cell>
        </row>
        <row r="642">
          <cell r="B642" t="str">
            <v>HALTON HILLS HYDRO INC.</v>
          </cell>
          <cell r="C642">
            <v>2001</v>
          </cell>
        </row>
        <row r="643">
          <cell r="B643" t="str">
            <v>HALTON HILLS HYDRO INC.</v>
          </cell>
          <cell r="C643">
            <v>2002</v>
          </cell>
          <cell r="AH643">
            <v>16.741565999999999</v>
          </cell>
          <cell r="AI643">
            <v>7261283.0826636245</v>
          </cell>
        </row>
        <row r="644">
          <cell r="B644" t="str">
            <v>HALTON HILLS HYDRO INC.</v>
          </cell>
          <cell r="C644">
            <v>2003</v>
          </cell>
          <cell r="AH644">
            <v>16.820820000000001</v>
          </cell>
          <cell r="AI644">
            <v>7166423.1158885062</v>
          </cell>
        </row>
        <row r="645">
          <cell r="B645" t="str">
            <v>HALTON HILLS HYDRO INC.</v>
          </cell>
          <cell r="C645">
            <v>2004</v>
          </cell>
          <cell r="AH645">
            <v>16.852066000000001</v>
          </cell>
          <cell r="AI645">
            <v>7167925.2257275758</v>
          </cell>
        </row>
        <row r="646">
          <cell r="B646" t="str">
            <v>HALTON HILLS HYDRO INC.</v>
          </cell>
          <cell r="C646">
            <v>2005</v>
          </cell>
          <cell r="AH646">
            <v>17.008296000000001</v>
          </cell>
          <cell r="AI646">
            <v>7697928.0097035924</v>
          </cell>
        </row>
        <row r="647">
          <cell r="B647" t="str">
            <v>HALTON HILLS HYDRO INC.</v>
          </cell>
          <cell r="C647">
            <v>2006</v>
          </cell>
          <cell r="AH647">
            <v>16.88236666666667</v>
          </cell>
          <cell r="AI647">
            <v>7778335.241104356</v>
          </cell>
        </row>
        <row r="648">
          <cell r="B648" t="str">
            <v>HALTON HILLS HYDRO INC.</v>
          </cell>
          <cell r="C648">
            <v>2007</v>
          </cell>
          <cell r="AH648">
            <v>17.296320000000001</v>
          </cell>
          <cell r="AI648">
            <v>8233360.9526691297</v>
          </cell>
        </row>
        <row r="649">
          <cell r="B649" t="str">
            <v>HALTON HILLS HYDRO INC.</v>
          </cell>
          <cell r="C649">
            <v>2008</v>
          </cell>
          <cell r="AH649">
            <v>17.715351999999999</v>
          </cell>
          <cell r="AI649">
            <v>8476437.0240001343</v>
          </cell>
        </row>
        <row r="650">
          <cell r="B650" t="str">
            <v>HALTON HILLS HYDRO INC.</v>
          </cell>
          <cell r="C650">
            <v>2009</v>
          </cell>
          <cell r="AH650">
            <v>17.930536200000002</v>
          </cell>
          <cell r="AI650">
            <v>8514422.3812776115</v>
          </cell>
        </row>
        <row r="651">
          <cell r="B651" t="str">
            <v>HALTON HILLS HYDRO INC.</v>
          </cell>
          <cell r="C651">
            <v>2010</v>
          </cell>
          <cell r="AH651">
            <v>18.29948266666667</v>
          </cell>
          <cell r="AI651">
            <v>8638262.3355996925</v>
          </cell>
        </row>
        <row r="652">
          <cell r="B652" t="str">
            <v>HALTON HILLS HYDRO INC.</v>
          </cell>
          <cell r="C652">
            <v>2011</v>
          </cell>
          <cell r="AH652">
            <v>18.328728099999999</v>
          </cell>
          <cell r="AI652">
            <v>8967638.6979991496</v>
          </cell>
        </row>
        <row r="653">
          <cell r="B653" t="str">
            <v>HALTON HILLS HYDRO INC.</v>
          </cell>
          <cell r="C653">
            <v>2012</v>
          </cell>
          <cell r="AH653">
            <v>17.40324</v>
          </cell>
          <cell r="AI653">
            <v>9159116.6185125299</v>
          </cell>
        </row>
        <row r="654">
          <cell r="B654" t="str">
            <v>HEARST POWER DISTRIBUTION COMPANY LIMITED</v>
          </cell>
          <cell r="C654">
            <v>1989</v>
          </cell>
        </row>
        <row r="655">
          <cell r="B655" t="str">
            <v>HEARST POWER DISTRIBUTION COMPANY LIMITED</v>
          </cell>
          <cell r="C655">
            <v>1990</v>
          </cell>
        </row>
        <row r="656">
          <cell r="B656" t="str">
            <v>HEARST POWER DISTRIBUTION COMPANY LIMITED</v>
          </cell>
          <cell r="C656">
            <v>1991</v>
          </cell>
        </row>
        <row r="657">
          <cell r="B657" t="str">
            <v>HEARST POWER DISTRIBUTION COMPANY LIMITED</v>
          </cell>
          <cell r="C657">
            <v>1992</v>
          </cell>
        </row>
        <row r="658">
          <cell r="B658" t="str">
            <v>HEARST POWER DISTRIBUTION COMPANY LIMITED</v>
          </cell>
          <cell r="C658">
            <v>1993</v>
          </cell>
        </row>
        <row r="659">
          <cell r="B659" t="str">
            <v>HEARST POWER DISTRIBUTION COMPANY LIMITED</v>
          </cell>
          <cell r="C659">
            <v>1994</v>
          </cell>
        </row>
        <row r="660">
          <cell r="B660" t="str">
            <v>HEARST POWER DISTRIBUTION COMPANY LIMITED</v>
          </cell>
          <cell r="C660">
            <v>1995</v>
          </cell>
        </row>
        <row r="661">
          <cell r="B661" t="str">
            <v>HEARST POWER DISTRIBUTION COMPANY LIMITED</v>
          </cell>
          <cell r="C661">
            <v>1996</v>
          </cell>
        </row>
        <row r="662">
          <cell r="B662" t="str">
            <v>HEARST POWER DISTRIBUTION COMPANY LIMITED</v>
          </cell>
          <cell r="C662">
            <v>1997</v>
          </cell>
        </row>
        <row r="663">
          <cell r="B663" t="str">
            <v>HEARST POWER DISTRIBUTION COMPANY LIMITED</v>
          </cell>
          <cell r="C663">
            <v>1998</v>
          </cell>
        </row>
        <row r="664">
          <cell r="B664" t="str">
            <v>HEARST POWER DISTRIBUTION COMPANY LIMITED</v>
          </cell>
          <cell r="C664">
            <v>1999</v>
          </cell>
        </row>
        <row r="665">
          <cell r="B665" t="str">
            <v>HEARST POWER DISTRIBUTION COMPANY LIMITED</v>
          </cell>
          <cell r="C665">
            <v>2000</v>
          </cell>
        </row>
        <row r="666">
          <cell r="B666" t="str">
            <v>HEARST POWER DISTRIBUTION COMPANY LIMITED</v>
          </cell>
          <cell r="C666">
            <v>2001</v>
          </cell>
        </row>
        <row r="667">
          <cell r="B667" t="str">
            <v>HEARST POWER DISTRIBUTION COMPANY LIMITED</v>
          </cell>
          <cell r="C667">
            <v>2002</v>
          </cell>
          <cell r="AH667">
            <v>16.741565999999999</v>
          </cell>
          <cell r="AI667">
            <v>354690.12674468331</v>
          </cell>
        </row>
        <row r="668">
          <cell r="B668" t="str">
            <v>HEARST POWER DISTRIBUTION COMPANY LIMITED</v>
          </cell>
          <cell r="C668">
            <v>2003</v>
          </cell>
          <cell r="AH668">
            <v>16.820820000000001</v>
          </cell>
          <cell r="AI668">
            <v>349515.55723129865</v>
          </cell>
        </row>
        <row r="669">
          <cell r="B669" t="str">
            <v>HEARST POWER DISTRIBUTION COMPANY LIMITED</v>
          </cell>
          <cell r="C669">
            <v>2004</v>
          </cell>
          <cell r="AH669">
            <v>16.852066000000001</v>
          </cell>
          <cell r="AI669">
            <v>342165.82961653778</v>
          </cell>
        </row>
        <row r="670">
          <cell r="B670" t="str">
            <v>HEARST POWER DISTRIBUTION COMPANY LIMITED</v>
          </cell>
          <cell r="C670">
            <v>2005</v>
          </cell>
          <cell r="AH670">
            <v>17.008296000000001</v>
          </cell>
          <cell r="AI670">
            <v>340443.34687264822</v>
          </cell>
        </row>
        <row r="671">
          <cell r="B671" t="str">
            <v>HEARST POWER DISTRIBUTION COMPANY LIMITED</v>
          </cell>
          <cell r="C671">
            <v>2006</v>
          </cell>
          <cell r="AH671">
            <v>16.88236666666667</v>
          </cell>
          <cell r="AI671">
            <v>331497.01738562953</v>
          </cell>
        </row>
        <row r="672">
          <cell r="B672" t="str">
            <v>HEARST POWER DISTRIBUTION COMPANY LIMITED</v>
          </cell>
          <cell r="C672">
            <v>2007</v>
          </cell>
          <cell r="AH672">
            <v>17.296320000000001</v>
          </cell>
          <cell r="AI672">
            <v>335954.60438511719</v>
          </cell>
        </row>
        <row r="673">
          <cell r="B673" t="str">
            <v>HEARST POWER DISTRIBUTION COMPANY LIMITED</v>
          </cell>
          <cell r="C673">
            <v>2008</v>
          </cell>
          <cell r="AH673">
            <v>17.715351999999999</v>
          </cell>
          <cell r="AI673">
            <v>347970.98674077657</v>
          </cell>
        </row>
        <row r="674">
          <cell r="B674" t="str">
            <v>HEARST POWER DISTRIBUTION COMPANY LIMITED</v>
          </cell>
          <cell r="C674">
            <v>2009</v>
          </cell>
          <cell r="AH674">
            <v>17.930536200000002</v>
          </cell>
          <cell r="AI674">
            <v>345516.83410259458</v>
          </cell>
        </row>
        <row r="675">
          <cell r="B675" t="str">
            <v>HEARST POWER DISTRIBUTION COMPANY LIMITED</v>
          </cell>
          <cell r="C675">
            <v>2010</v>
          </cell>
          <cell r="AH675">
            <v>18.29948266666667</v>
          </cell>
          <cell r="AI675">
            <v>345652.26329098025</v>
          </cell>
        </row>
        <row r="676">
          <cell r="B676" t="str">
            <v>HEARST POWER DISTRIBUTION COMPANY LIMITED</v>
          </cell>
          <cell r="C676">
            <v>2011</v>
          </cell>
          <cell r="AH676">
            <v>18.328728099999999</v>
          </cell>
          <cell r="AI676">
            <v>341255.8987380364</v>
          </cell>
        </row>
        <row r="677">
          <cell r="B677" t="str">
            <v>HEARST POWER DISTRIBUTION COMPANY LIMITED</v>
          </cell>
          <cell r="C677">
            <v>2012</v>
          </cell>
          <cell r="AH677">
            <v>17.40324</v>
          </cell>
          <cell r="AI677">
            <v>341014.68700856733</v>
          </cell>
        </row>
        <row r="678">
          <cell r="B678" t="str">
            <v>HORIZON UTILITIES CORPORATION</v>
          </cell>
          <cell r="C678">
            <v>1989</v>
          </cell>
        </row>
        <row r="679">
          <cell r="B679" t="str">
            <v>HORIZON UTILITIES CORPORATION</v>
          </cell>
          <cell r="C679">
            <v>1990</v>
          </cell>
        </row>
        <row r="680">
          <cell r="B680" t="str">
            <v>HORIZON UTILITIES CORPORATION</v>
          </cell>
          <cell r="C680">
            <v>1991</v>
          </cell>
        </row>
        <row r="681">
          <cell r="B681" t="str">
            <v>HORIZON UTILITIES CORPORATION</v>
          </cell>
          <cell r="C681">
            <v>1992</v>
          </cell>
        </row>
        <row r="682">
          <cell r="B682" t="str">
            <v>HORIZON UTILITIES CORPORATION</v>
          </cell>
          <cell r="C682">
            <v>1993</v>
          </cell>
        </row>
        <row r="683">
          <cell r="B683" t="str">
            <v>HORIZON UTILITIES CORPORATION</v>
          </cell>
          <cell r="C683">
            <v>1994</v>
          </cell>
        </row>
        <row r="684">
          <cell r="B684" t="str">
            <v>HORIZON UTILITIES CORPORATION</v>
          </cell>
          <cell r="C684">
            <v>1995</v>
          </cell>
        </row>
        <row r="685">
          <cell r="B685" t="str">
            <v>HORIZON UTILITIES CORPORATION</v>
          </cell>
          <cell r="C685">
            <v>1996</v>
          </cell>
        </row>
        <row r="686">
          <cell r="B686" t="str">
            <v>HORIZON UTILITIES CORPORATION</v>
          </cell>
          <cell r="C686">
            <v>1997</v>
          </cell>
        </row>
        <row r="687">
          <cell r="B687" t="str">
            <v>HORIZON UTILITIES CORPORATION</v>
          </cell>
          <cell r="C687">
            <v>1998</v>
          </cell>
        </row>
        <row r="688">
          <cell r="B688" t="str">
            <v>HORIZON UTILITIES CORPORATION</v>
          </cell>
          <cell r="C688">
            <v>1999</v>
          </cell>
        </row>
        <row r="689">
          <cell r="B689" t="str">
            <v>HORIZON UTILITIES CORPORATION</v>
          </cell>
          <cell r="C689">
            <v>2000</v>
          </cell>
        </row>
        <row r="690">
          <cell r="B690" t="str">
            <v>HORIZON UTILITIES CORPORATION</v>
          </cell>
          <cell r="C690">
            <v>2001</v>
          </cell>
        </row>
        <row r="691">
          <cell r="B691" t="str">
            <v>HORIZON UTILITIES CORPORATION</v>
          </cell>
          <cell r="C691">
            <v>2002</v>
          </cell>
          <cell r="AH691">
            <v>16.741565999999999</v>
          </cell>
          <cell r="AI691">
            <v>52832404.160523057</v>
          </cell>
        </row>
        <row r="692">
          <cell r="B692" t="str">
            <v>HORIZON UTILITIES CORPORATION</v>
          </cell>
          <cell r="C692">
            <v>2003</v>
          </cell>
          <cell r="AH692">
            <v>16.820820000000001</v>
          </cell>
          <cell r="AI692">
            <v>54084679.651349567</v>
          </cell>
        </row>
        <row r="693">
          <cell r="B693" t="str">
            <v>HORIZON UTILITIES CORPORATION</v>
          </cell>
          <cell r="C693">
            <v>2004</v>
          </cell>
          <cell r="AH693">
            <v>16.852066000000001</v>
          </cell>
          <cell r="AI693">
            <v>53956705.982373841</v>
          </cell>
        </row>
        <row r="694">
          <cell r="B694" t="str">
            <v>HORIZON UTILITIES CORPORATION</v>
          </cell>
          <cell r="C694">
            <v>2005</v>
          </cell>
          <cell r="AH694">
            <v>17.008296000000001</v>
          </cell>
          <cell r="AI694">
            <v>54228270.995849833</v>
          </cell>
        </row>
        <row r="695">
          <cell r="B695" t="str">
            <v>HORIZON UTILITIES CORPORATION</v>
          </cell>
          <cell r="C695">
            <v>2006</v>
          </cell>
          <cell r="AH695">
            <v>16.88236666666667</v>
          </cell>
          <cell r="AI695">
            <v>55190486.058089264</v>
          </cell>
        </row>
        <row r="696">
          <cell r="B696" t="str">
            <v>HORIZON UTILITIES CORPORATION</v>
          </cell>
          <cell r="C696">
            <v>2007</v>
          </cell>
          <cell r="AH696">
            <v>17.296320000000001</v>
          </cell>
          <cell r="AI696">
            <v>57975944.591396622</v>
          </cell>
        </row>
        <row r="697">
          <cell r="B697" t="str">
            <v>HORIZON UTILITIES CORPORATION</v>
          </cell>
          <cell r="C697">
            <v>2008</v>
          </cell>
          <cell r="AH697">
            <v>17.715351999999999</v>
          </cell>
          <cell r="AI697">
            <v>61602453.358136907</v>
          </cell>
        </row>
        <row r="698">
          <cell r="B698" t="str">
            <v>HORIZON UTILITIES CORPORATION</v>
          </cell>
          <cell r="C698">
            <v>2009</v>
          </cell>
          <cell r="AH698">
            <v>17.930536200000002</v>
          </cell>
          <cell r="AI698">
            <v>64503157.151101522</v>
          </cell>
        </row>
        <row r="699">
          <cell r="B699" t="str">
            <v>HORIZON UTILITIES CORPORATION</v>
          </cell>
          <cell r="C699">
            <v>2010</v>
          </cell>
          <cell r="AH699">
            <v>18.29948266666667</v>
          </cell>
          <cell r="AI699">
            <v>66776835.41090209</v>
          </cell>
        </row>
        <row r="700">
          <cell r="B700" t="str">
            <v>HORIZON UTILITIES CORPORATION</v>
          </cell>
          <cell r="C700">
            <v>2011</v>
          </cell>
          <cell r="AH700">
            <v>18.328728099999999</v>
          </cell>
          <cell r="AI700">
            <v>65682631.199574001</v>
          </cell>
        </row>
        <row r="701">
          <cell r="B701" t="str">
            <v>HORIZON UTILITIES CORPORATION</v>
          </cell>
          <cell r="C701">
            <v>2012</v>
          </cell>
          <cell r="AH701">
            <v>17.40324</v>
          </cell>
          <cell r="AI701">
            <v>65205020.906531438</v>
          </cell>
        </row>
        <row r="702">
          <cell r="B702" t="str">
            <v>HYDRO 2000 INC.</v>
          </cell>
          <cell r="C702">
            <v>1989</v>
          </cell>
        </row>
        <row r="703">
          <cell r="B703" t="str">
            <v>HYDRO 2000 INC.</v>
          </cell>
          <cell r="C703">
            <v>1990</v>
          </cell>
        </row>
        <row r="704">
          <cell r="B704" t="str">
            <v>HYDRO 2000 INC.</v>
          </cell>
          <cell r="C704">
            <v>1991</v>
          </cell>
        </row>
        <row r="705">
          <cell r="B705" t="str">
            <v>HYDRO 2000 INC.</v>
          </cell>
          <cell r="C705">
            <v>1992</v>
          </cell>
        </row>
        <row r="706">
          <cell r="B706" t="str">
            <v>HYDRO 2000 INC.</v>
          </cell>
          <cell r="C706">
            <v>1993</v>
          </cell>
        </row>
        <row r="707">
          <cell r="B707" t="str">
            <v>HYDRO 2000 INC.</v>
          </cell>
          <cell r="C707">
            <v>1994</v>
          </cell>
        </row>
        <row r="708">
          <cell r="B708" t="str">
            <v>HYDRO 2000 INC.</v>
          </cell>
          <cell r="C708">
            <v>1995</v>
          </cell>
        </row>
        <row r="709">
          <cell r="B709" t="str">
            <v>HYDRO 2000 INC.</v>
          </cell>
          <cell r="C709">
            <v>1996</v>
          </cell>
        </row>
        <row r="710">
          <cell r="B710" t="str">
            <v>HYDRO 2000 INC.</v>
          </cell>
          <cell r="C710">
            <v>1997</v>
          </cell>
        </row>
        <row r="711">
          <cell r="B711" t="str">
            <v>HYDRO 2000 INC.</v>
          </cell>
          <cell r="C711">
            <v>1998</v>
          </cell>
        </row>
        <row r="712">
          <cell r="B712" t="str">
            <v>HYDRO 2000 INC.</v>
          </cell>
          <cell r="C712">
            <v>1999</v>
          </cell>
        </row>
        <row r="713">
          <cell r="B713" t="str">
            <v>HYDRO 2000 INC.</v>
          </cell>
          <cell r="C713">
            <v>2000</v>
          </cell>
        </row>
        <row r="714">
          <cell r="B714" t="str">
            <v>HYDRO 2000 INC.</v>
          </cell>
          <cell r="C714">
            <v>2001</v>
          </cell>
        </row>
        <row r="715">
          <cell r="B715" t="str">
            <v>HYDRO 2000 INC.</v>
          </cell>
          <cell r="C715">
            <v>2002</v>
          </cell>
          <cell r="AH715">
            <v>16.741565999999999</v>
          </cell>
          <cell r="AI715">
            <v>92998.924352007132</v>
          </cell>
        </row>
        <row r="716">
          <cell r="B716" t="str">
            <v>HYDRO 2000 INC.</v>
          </cell>
          <cell r="C716">
            <v>2003</v>
          </cell>
          <cell r="AH716">
            <v>16.820820000000001</v>
          </cell>
          <cell r="AI716">
            <v>90370.086843763915</v>
          </cell>
        </row>
        <row r="717">
          <cell r="B717" t="str">
            <v>HYDRO 2000 INC.</v>
          </cell>
          <cell r="C717">
            <v>2004</v>
          </cell>
          <cell r="AH717">
            <v>16.852066000000001</v>
          </cell>
          <cell r="AI717">
            <v>91055.786872098572</v>
          </cell>
        </row>
        <row r="718">
          <cell r="B718" t="str">
            <v>HYDRO 2000 INC.</v>
          </cell>
          <cell r="C718">
            <v>2005</v>
          </cell>
          <cell r="AH718">
            <v>17.008296000000001</v>
          </cell>
          <cell r="AI718">
            <v>94826.197345884779</v>
          </cell>
        </row>
        <row r="719">
          <cell r="B719" t="str">
            <v>HYDRO 2000 INC.</v>
          </cell>
          <cell r="C719">
            <v>2006</v>
          </cell>
          <cell r="AH719">
            <v>16.88236666666667</v>
          </cell>
          <cell r="AI719">
            <v>103899.27321682543</v>
          </cell>
        </row>
        <row r="720">
          <cell r="B720" t="str">
            <v>HYDRO 2000 INC.</v>
          </cell>
          <cell r="C720">
            <v>2007</v>
          </cell>
          <cell r="AH720">
            <v>17.296320000000001</v>
          </cell>
          <cell r="AI720">
            <v>112414.36039990823</v>
          </cell>
        </row>
        <row r="721">
          <cell r="B721" t="str">
            <v>HYDRO 2000 INC.</v>
          </cell>
          <cell r="C721">
            <v>2008</v>
          </cell>
          <cell r="AH721">
            <v>17.715351999999999</v>
          </cell>
          <cell r="AI721">
            <v>120767.27773844895</v>
          </cell>
        </row>
        <row r="722">
          <cell r="B722" t="str">
            <v>HYDRO 2000 INC.</v>
          </cell>
          <cell r="C722">
            <v>2009</v>
          </cell>
          <cell r="AH722">
            <v>17.930536200000002</v>
          </cell>
          <cell r="AI722">
            <v>152122.79756641659</v>
          </cell>
        </row>
        <row r="723">
          <cell r="B723" t="str">
            <v>HYDRO 2000 INC.</v>
          </cell>
          <cell r="C723">
            <v>2010</v>
          </cell>
          <cell r="AH723">
            <v>18.29948266666667</v>
          </cell>
          <cell r="AI723">
            <v>158506.48969760328</v>
          </cell>
        </row>
        <row r="724">
          <cell r="B724" t="str">
            <v>HYDRO 2000 INC.</v>
          </cell>
          <cell r="C724">
            <v>2011</v>
          </cell>
          <cell r="AH724">
            <v>18.328728099999999</v>
          </cell>
          <cell r="AI724">
            <v>161371.69771765475</v>
          </cell>
        </row>
        <row r="725">
          <cell r="B725" t="str">
            <v>HYDRO 2000 INC.</v>
          </cell>
          <cell r="C725">
            <v>2012</v>
          </cell>
          <cell r="AH725">
            <v>17.40324</v>
          </cell>
          <cell r="AI725">
            <v>171455.1718451136</v>
          </cell>
        </row>
        <row r="726">
          <cell r="B726" t="str">
            <v>HYDRO HAWKESBURY INC.</v>
          </cell>
          <cell r="C726">
            <v>1989</v>
          </cell>
        </row>
        <row r="727">
          <cell r="B727" t="str">
            <v>HYDRO HAWKESBURY INC.</v>
          </cell>
          <cell r="C727">
            <v>1990</v>
          </cell>
        </row>
        <row r="728">
          <cell r="B728" t="str">
            <v>HYDRO HAWKESBURY INC.</v>
          </cell>
          <cell r="C728">
            <v>1991</v>
          </cell>
        </row>
        <row r="729">
          <cell r="B729" t="str">
            <v>HYDRO HAWKESBURY INC.</v>
          </cell>
          <cell r="C729">
            <v>1992</v>
          </cell>
        </row>
        <row r="730">
          <cell r="B730" t="str">
            <v>HYDRO HAWKESBURY INC.</v>
          </cell>
          <cell r="C730">
            <v>1993</v>
          </cell>
        </row>
        <row r="731">
          <cell r="B731" t="str">
            <v>HYDRO HAWKESBURY INC.</v>
          </cell>
          <cell r="C731">
            <v>1994</v>
          </cell>
        </row>
        <row r="732">
          <cell r="B732" t="str">
            <v>HYDRO HAWKESBURY INC.</v>
          </cell>
          <cell r="C732">
            <v>1995</v>
          </cell>
        </row>
        <row r="733">
          <cell r="B733" t="str">
            <v>HYDRO HAWKESBURY INC.</v>
          </cell>
          <cell r="C733">
            <v>1996</v>
          </cell>
        </row>
        <row r="734">
          <cell r="B734" t="str">
            <v>HYDRO HAWKESBURY INC.</v>
          </cell>
          <cell r="C734">
            <v>1997</v>
          </cell>
        </row>
        <row r="735">
          <cell r="B735" t="str">
            <v>HYDRO HAWKESBURY INC.</v>
          </cell>
          <cell r="C735">
            <v>1998</v>
          </cell>
        </row>
        <row r="736">
          <cell r="B736" t="str">
            <v>HYDRO HAWKESBURY INC.</v>
          </cell>
          <cell r="C736">
            <v>1999</v>
          </cell>
        </row>
        <row r="737">
          <cell r="B737" t="str">
            <v>HYDRO HAWKESBURY INC.</v>
          </cell>
          <cell r="C737">
            <v>2000</v>
          </cell>
        </row>
        <row r="738">
          <cell r="B738" t="str">
            <v>HYDRO HAWKESBURY INC.</v>
          </cell>
          <cell r="C738">
            <v>2001</v>
          </cell>
        </row>
        <row r="739">
          <cell r="B739" t="str">
            <v>HYDRO HAWKESBURY INC.</v>
          </cell>
          <cell r="C739">
            <v>2002</v>
          </cell>
          <cell r="AH739">
            <v>16.741565999999999</v>
          </cell>
          <cell r="AI739">
            <v>480759.4775676633</v>
          </cell>
        </row>
        <row r="740">
          <cell r="B740" t="str">
            <v>HYDRO HAWKESBURY INC.</v>
          </cell>
          <cell r="C740">
            <v>2003</v>
          </cell>
          <cell r="AH740">
            <v>16.820820000000001</v>
          </cell>
          <cell r="AI740">
            <v>465051.50051691796</v>
          </cell>
        </row>
        <row r="741">
          <cell r="B741" t="str">
            <v>HYDRO HAWKESBURY INC.</v>
          </cell>
          <cell r="C741">
            <v>2004</v>
          </cell>
          <cell r="AH741">
            <v>16.852066000000001</v>
          </cell>
          <cell r="AI741">
            <v>452571.60612755234</v>
          </cell>
        </row>
        <row r="742">
          <cell r="B742" t="str">
            <v>HYDRO HAWKESBURY INC.</v>
          </cell>
          <cell r="C742">
            <v>2005</v>
          </cell>
          <cell r="AH742">
            <v>17.008296000000001</v>
          </cell>
          <cell r="AI742">
            <v>441139.33652150561</v>
          </cell>
        </row>
        <row r="743">
          <cell r="B743" t="str">
            <v>HYDRO HAWKESBURY INC.</v>
          </cell>
          <cell r="C743">
            <v>2006</v>
          </cell>
          <cell r="AH743">
            <v>16.88236666666667</v>
          </cell>
          <cell r="AI743">
            <v>427867.35297994345</v>
          </cell>
        </row>
        <row r="744">
          <cell r="B744" t="str">
            <v>HYDRO HAWKESBURY INC.</v>
          </cell>
          <cell r="C744">
            <v>2007</v>
          </cell>
          <cell r="AH744">
            <v>17.296320000000001</v>
          </cell>
          <cell r="AI744">
            <v>427540.79601726215</v>
          </cell>
        </row>
        <row r="745">
          <cell r="B745" t="str">
            <v>HYDRO HAWKESBURY INC.</v>
          </cell>
          <cell r="C745">
            <v>2008</v>
          </cell>
          <cell r="AH745">
            <v>17.715351999999999</v>
          </cell>
          <cell r="AI745">
            <v>437403.53545825544</v>
          </cell>
        </row>
        <row r="746">
          <cell r="B746" t="str">
            <v>HYDRO HAWKESBURY INC.</v>
          </cell>
          <cell r="C746">
            <v>2009</v>
          </cell>
          <cell r="AH746">
            <v>17.930536200000002</v>
          </cell>
          <cell r="AI746">
            <v>462284.57022240624</v>
          </cell>
        </row>
        <row r="747">
          <cell r="B747" t="str">
            <v>HYDRO HAWKESBURY INC.</v>
          </cell>
          <cell r="C747">
            <v>2010</v>
          </cell>
          <cell r="AH747">
            <v>18.29948266666667</v>
          </cell>
          <cell r="AI747">
            <v>508836.54637186695</v>
          </cell>
        </row>
        <row r="748">
          <cell r="B748" t="str">
            <v>HYDRO HAWKESBURY INC.</v>
          </cell>
          <cell r="C748">
            <v>2011</v>
          </cell>
          <cell r="AH748">
            <v>18.328728099999999</v>
          </cell>
          <cell r="AI748">
            <v>520234.34946625709</v>
          </cell>
        </row>
        <row r="749">
          <cell r="B749" t="str">
            <v>HYDRO HAWKESBURY INC.</v>
          </cell>
          <cell r="C749">
            <v>2012</v>
          </cell>
          <cell r="AH749">
            <v>17.40324</v>
          </cell>
          <cell r="AI749">
            <v>563211.066947132</v>
          </cell>
        </row>
        <row r="750">
          <cell r="B750" t="str">
            <v>HYDRO ONE BRAMPTON NETWORKS INC.</v>
          </cell>
          <cell r="C750">
            <v>1989</v>
          </cell>
        </row>
        <row r="751">
          <cell r="B751" t="str">
            <v>HYDRO ONE BRAMPTON NETWORKS INC.</v>
          </cell>
          <cell r="C751">
            <v>1990</v>
          </cell>
        </row>
        <row r="752">
          <cell r="B752" t="str">
            <v>HYDRO ONE BRAMPTON NETWORKS INC.</v>
          </cell>
          <cell r="C752">
            <v>1991</v>
          </cell>
        </row>
        <row r="753">
          <cell r="B753" t="str">
            <v>HYDRO ONE BRAMPTON NETWORKS INC.</v>
          </cell>
          <cell r="C753">
            <v>1992</v>
          </cell>
        </row>
        <row r="754">
          <cell r="B754" t="str">
            <v>HYDRO ONE BRAMPTON NETWORKS INC.</v>
          </cell>
          <cell r="C754">
            <v>1993</v>
          </cell>
        </row>
        <row r="755">
          <cell r="B755" t="str">
            <v>HYDRO ONE BRAMPTON NETWORKS INC.</v>
          </cell>
          <cell r="C755">
            <v>1994</v>
          </cell>
        </row>
        <row r="756">
          <cell r="B756" t="str">
            <v>HYDRO ONE BRAMPTON NETWORKS INC.</v>
          </cell>
          <cell r="C756">
            <v>1995</v>
          </cell>
        </row>
        <row r="757">
          <cell r="B757" t="str">
            <v>HYDRO ONE BRAMPTON NETWORKS INC.</v>
          </cell>
          <cell r="C757">
            <v>1996</v>
          </cell>
        </row>
        <row r="758">
          <cell r="B758" t="str">
            <v>HYDRO ONE BRAMPTON NETWORKS INC.</v>
          </cell>
          <cell r="C758">
            <v>1997</v>
          </cell>
        </row>
        <row r="759">
          <cell r="B759" t="str">
            <v>HYDRO ONE BRAMPTON NETWORKS INC.</v>
          </cell>
          <cell r="C759">
            <v>1998</v>
          </cell>
        </row>
        <row r="760">
          <cell r="B760" t="str">
            <v>HYDRO ONE BRAMPTON NETWORKS INC.</v>
          </cell>
          <cell r="C760">
            <v>1999</v>
          </cell>
        </row>
        <row r="761">
          <cell r="B761" t="str">
            <v>HYDRO ONE BRAMPTON NETWORKS INC.</v>
          </cell>
          <cell r="C761">
            <v>2000</v>
          </cell>
        </row>
        <row r="762">
          <cell r="B762" t="str">
            <v>HYDRO ONE BRAMPTON NETWORKS INC.</v>
          </cell>
          <cell r="C762">
            <v>2001</v>
          </cell>
        </row>
        <row r="763">
          <cell r="B763" t="str">
            <v>HYDRO ONE BRAMPTON NETWORKS INC.</v>
          </cell>
          <cell r="C763">
            <v>2002</v>
          </cell>
          <cell r="AH763">
            <v>16.741565999999999</v>
          </cell>
          <cell r="AI763">
            <v>42124536.741088435</v>
          </cell>
        </row>
        <row r="764">
          <cell r="B764" t="str">
            <v>HYDRO ONE BRAMPTON NETWORKS INC.</v>
          </cell>
          <cell r="C764">
            <v>2003</v>
          </cell>
          <cell r="AH764">
            <v>16.820820000000001</v>
          </cell>
          <cell r="AI764">
            <v>43659482.965377457</v>
          </cell>
        </row>
        <row r="765">
          <cell r="B765" t="str">
            <v>HYDRO ONE BRAMPTON NETWORKS INC.</v>
          </cell>
          <cell r="C765">
            <v>2004</v>
          </cell>
          <cell r="AH765">
            <v>16.852066000000001</v>
          </cell>
          <cell r="AI765">
            <v>44374713.043744586</v>
          </cell>
        </row>
        <row r="766">
          <cell r="B766" t="str">
            <v>HYDRO ONE BRAMPTON NETWORKS INC.</v>
          </cell>
          <cell r="C766">
            <v>2005</v>
          </cell>
          <cell r="AH766">
            <v>17.008296000000001</v>
          </cell>
          <cell r="AI766">
            <v>46446288.157288469</v>
          </cell>
        </row>
        <row r="767">
          <cell r="B767" t="str">
            <v>HYDRO ONE BRAMPTON NETWORKS INC.</v>
          </cell>
          <cell r="C767">
            <v>2006</v>
          </cell>
          <cell r="AH767">
            <v>16.88236666666667</v>
          </cell>
          <cell r="AI767">
            <v>47275589.172278509</v>
          </cell>
        </row>
        <row r="768">
          <cell r="B768" t="str">
            <v>HYDRO ONE BRAMPTON NETWORKS INC.</v>
          </cell>
          <cell r="C768">
            <v>2007</v>
          </cell>
          <cell r="AH768">
            <v>17.296320000000001</v>
          </cell>
          <cell r="AI768">
            <v>51827435.097906448</v>
          </cell>
        </row>
        <row r="769">
          <cell r="B769" t="str">
            <v>HYDRO ONE BRAMPTON NETWORKS INC.</v>
          </cell>
          <cell r="C769">
            <v>2008</v>
          </cell>
          <cell r="AH769">
            <v>17.715351999999999</v>
          </cell>
          <cell r="AI769">
            <v>55378406.885912061</v>
          </cell>
        </row>
        <row r="770">
          <cell r="B770" t="str">
            <v>HYDRO ONE BRAMPTON NETWORKS INC.</v>
          </cell>
          <cell r="C770">
            <v>2009</v>
          </cell>
          <cell r="AH770">
            <v>17.930536200000002</v>
          </cell>
          <cell r="AI770">
            <v>58583534.231614552</v>
          </cell>
        </row>
        <row r="771">
          <cell r="B771" t="str">
            <v>HYDRO ONE BRAMPTON NETWORKS INC.</v>
          </cell>
          <cell r="C771">
            <v>2010</v>
          </cell>
          <cell r="AH771">
            <v>18.29948266666667</v>
          </cell>
          <cell r="AI771">
            <v>60910484.761693597</v>
          </cell>
        </row>
        <row r="772">
          <cell r="B772" t="str">
            <v>HYDRO ONE BRAMPTON NETWORKS INC.</v>
          </cell>
          <cell r="C772">
            <v>2011</v>
          </cell>
          <cell r="AH772">
            <v>18.328728099999999</v>
          </cell>
          <cell r="AI772">
            <v>62808975.064581506</v>
          </cell>
        </row>
        <row r="773">
          <cell r="B773" t="str">
            <v>HYDRO ONE BRAMPTON NETWORKS INC.</v>
          </cell>
          <cell r="C773">
            <v>2012</v>
          </cell>
          <cell r="AH773">
            <v>17.40324</v>
          </cell>
          <cell r="AI773">
            <v>61548385.562109165</v>
          </cell>
        </row>
        <row r="774">
          <cell r="B774" t="str">
            <v>HYDRO ONE NETWORKS INC.</v>
          </cell>
          <cell r="C774">
            <v>1989</v>
          </cell>
        </row>
        <row r="775">
          <cell r="B775" t="str">
            <v>HYDRO ONE NETWORKS INC.</v>
          </cell>
          <cell r="C775">
            <v>1990</v>
          </cell>
        </row>
        <row r="776">
          <cell r="B776" t="str">
            <v>HYDRO ONE NETWORKS INC.</v>
          </cell>
          <cell r="C776">
            <v>1991</v>
          </cell>
        </row>
        <row r="777">
          <cell r="B777" t="str">
            <v>HYDRO ONE NETWORKS INC.</v>
          </cell>
          <cell r="C777">
            <v>1992</v>
          </cell>
        </row>
        <row r="778">
          <cell r="B778" t="str">
            <v>HYDRO ONE NETWORKS INC.</v>
          </cell>
          <cell r="C778">
            <v>1993</v>
          </cell>
        </row>
        <row r="779">
          <cell r="B779" t="str">
            <v>HYDRO ONE NETWORKS INC.</v>
          </cell>
          <cell r="C779">
            <v>1994</v>
          </cell>
        </row>
        <row r="780">
          <cell r="B780" t="str">
            <v>HYDRO ONE NETWORKS INC.</v>
          </cell>
          <cell r="C780">
            <v>1995</v>
          </cell>
        </row>
        <row r="781">
          <cell r="B781" t="str">
            <v>HYDRO ONE NETWORKS INC.</v>
          </cell>
          <cell r="C781">
            <v>1996</v>
          </cell>
        </row>
        <row r="782">
          <cell r="B782" t="str">
            <v>HYDRO ONE NETWORKS INC.</v>
          </cell>
          <cell r="C782">
            <v>1997</v>
          </cell>
        </row>
        <row r="783">
          <cell r="B783" t="str">
            <v>HYDRO ONE NETWORKS INC.</v>
          </cell>
          <cell r="C783">
            <v>1998</v>
          </cell>
        </row>
        <row r="784">
          <cell r="B784" t="str">
            <v>HYDRO ONE NETWORKS INC.</v>
          </cell>
          <cell r="C784">
            <v>1999</v>
          </cell>
        </row>
        <row r="785">
          <cell r="B785" t="str">
            <v>HYDRO ONE NETWORKS INC.</v>
          </cell>
          <cell r="C785">
            <v>2000</v>
          </cell>
        </row>
        <row r="786">
          <cell r="B786" t="str">
            <v>HYDRO ONE NETWORKS INC.</v>
          </cell>
          <cell r="C786">
            <v>2001</v>
          </cell>
        </row>
        <row r="787">
          <cell r="B787" t="str">
            <v>HYDRO ONE NETWORKS INC.</v>
          </cell>
          <cell r="C787">
            <v>2002</v>
          </cell>
          <cell r="AH787">
            <v>16.741565999999999</v>
          </cell>
          <cell r="AI787">
            <v>551966707.02597535</v>
          </cell>
        </row>
        <row r="788">
          <cell r="B788" t="str">
            <v>HYDRO ONE NETWORKS INC.</v>
          </cell>
          <cell r="C788">
            <v>2003</v>
          </cell>
          <cell r="AH788">
            <v>16.820820000000001</v>
          </cell>
          <cell r="AI788">
            <v>562402933.83707023</v>
          </cell>
        </row>
        <row r="789">
          <cell r="B789" t="str">
            <v>HYDRO ONE NETWORKS INC.</v>
          </cell>
          <cell r="C789">
            <v>2004</v>
          </cell>
          <cell r="AH789">
            <v>16.852066000000001</v>
          </cell>
          <cell r="AI789">
            <v>575097681.75985944</v>
          </cell>
        </row>
        <row r="790">
          <cell r="B790" t="str">
            <v>HYDRO ONE NETWORKS INC.</v>
          </cell>
          <cell r="C790">
            <v>2005</v>
          </cell>
          <cell r="AH790">
            <v>17.008296000000001</v>
          </cell>
          <cell r="AI790">
            <v>591036342.32716441</v>
          </cell>
        </row>
        <row r="791">
          <cell r="B791" t="str">
            <v>HYDRO ONE NETWORKS INC.</v>
          </cell>
          <cell r="C791">
            <v>2006</v>
          </cell>
          <cell r="AH791">
            <v>16.88236666666667</v>
          </cell>
          <cell r="AI791">
            <v>605206575.56108463</v>
          </cell>
        </row>
        <row r="792">
          <cell r="B792" t="str">
            <v>HYDRO ONE NETWORKS INC.</v>
          </cell>
          <cell r="C792">
            <v>2007</v>
          </cell>
          <cell r="AH792">
            <v>17.296320000000001</v>
          </cell>
          <cell r="AI792">
            <v>634371585.85285938</v>
          </cell>
        </row>
        <row r="793">
          <cell r="B793" t="str">
            <v>HYDRO ONE NETWORKS INC.</v>
          </cell>
          <cell r="C793">
            <v>2008</v>
          </cell>
          <cell r="AH793">
            <v>17.715351999999999</v>
          </cell>
          <cell r="AI793">
            <v>677656146.38415682</v>
          </cell>
        </row>
        <row r="794">
          <cell r="B794" t="str">
            <v>HYDRO ONE NETWORKS INC.</v>
          </cell>
          <cell r="C794">
            <v>2009</v>
          </cell>
          <cell r="AH794">
            <v>17.930536200000002</v>
          </cell>
          <cell r="AI794">
            <v>697517211.96071172</v>
          </cell>
        </row>
        <row r="795">
          <cell r="B795" t="str">
            <v>HYDRO ONE NETWORKS INC.</v>
          </cell>
          <cell r="C795">
            <v>2010</v>
          </cell>
          <cell r="AH795">
            <v>18.29948266666667</v>
          </cell>
          <cell r="AI795">
            <v>746216102.36817443</v>
          </cell>
        </row>
        <row r="796">
          <cell r="B796" t="str">
            <v>HYDRO ONE NETWORKS INC.</v>
          </cell>
          <cell r="C796">
            <v>2011</v>
          </cell>
          <cell r="AH796">
            <v>18.328728099999999</v>
          </cell>
          <cell r="AI796">
            <v>775842592.16192853</v>
          </cell>
        </row>
        <row r="797">
          <cell r="B797" t="str">
            <v>HYDRO ONE NETWORKS INC.</v>
          </cell>
          <cell r="C797">
            <v>2012</v>
          </cell>
          <cell r="AH797">
            <v>17.40324</v>
          </cell>
          <cell r="AI797">
            <v>766444458.45619845</v>
          </cell>
        </row>
        <row r="798">
          <cell r="B798" t="str">
            <v>HYDRO ONE REMOTE COMMUNITIES INC.</v>
          </cell>
          <cell r="C798">
            <v>1989</v>
          </cell>
        </row>
        <row r="799">
          <cell r="B799" t="str">
            <v>HYDRO ONE REMOTE COMMUNITIES INC.</v>
          </cell>
          <cell r="C799">
            <v>1990</v>
          </cell>
        </row>
        <row r="800">
          <cell r="B800" t="str">
            <v>HYDRO ONE REMOTE COMMUNITIES INC.</v>
          </cell>
          <cell r="C800">
            <v>1991</v>
          </cell>
        </row>
        <row r="801">
          <cell r="B801" t="str">
            <v>HYDRO ONE REMOTE COMMUNITIES INC.</v>
          </cell>
          <cell r="C801">
            <v>1992</v>
          </cell>
        </row>
        <row r="802">
          <cell r="B802" t="str">
            <v>HYDRO ONE REMOTE COMMUNITIES INC.</v>
          </cell>
          <cell r="C802">
            <v>1993</v>
          </cell>
        </row>
        <row r="803">
          <cell r="B803" t="str">
            <v>HYDRO ONE REMOTE COMMUNITIES INC.</v>
          </cell>
          <cell r="C803">
            <v>1994</v>
          </cell>
        </row>
        <row r="804">
          <cell r="B804" t="str">
            <v>HYDRO ONE REMOTE COMMUNITIES INC.</v>
          </cell>
          <cell r="C804">
            <v>1995</v>
          </cell>
        </row>
        <row r="805">
          <cell r="B805" t="str">
            <v>HYDRO ONE REMOTE COMMUNITIES INC.</v>
          </cell>
          <cell r="C805">
            <v>1996</v>
          </cell>
        </row>
        <row r="806">
          <cell r="B806" t="str">
            <v>HYDRO ONE REMOTE COMMUNITIES INC.</v>
          </cell>
          <cell r="C806">
            <v>1997</v>
          </cell>
        </row>
        <row r="807">
          <cell r="B807" t="str">
            <v>HYDRO ONE REMOTE COMMUNITIES INC.</v>
          </cell>
          <cell r="C807">
            <v>1998</v>
          </cell>
        </row>
        <row r="808">
          <cell r="B808" t="str">
            <v>HYDRO ONE REMOTE COMMUNITIES INC.</v>
          </cell>
          <cell r="C808">
            <v>1999</v>
          </cell>
        </row>
        <row r="809">
          <cell r="B809" t="str">
            <v>HYDRO ONE REMOTE COMMUNITIES INC.</v>
          </cell>
          <cell r="C809">
            <v>2000</v>
          </cell>
        </row>
        <row r="810">
          <cell r="B810" t="str">
            <v>HYDRO ONE REMOTE COMMUNITIES INC.</v>
          </cell>
          <cell r="C810">
            <v>2001</v>
          </cell>
        </row>
        <row r="811">
          <cell r="B811" t="str">
            <v>HYDRO ONE REMOTE COMMUNITIES INC.</v>
          </cell>
          <cell r="C811">
            <v>2002</v>
          </cell>
          <cell r="AH811">
            <v>16.741565999999999</v>
          </cell>
          <cell r="AI811">
            <v>1042242.2856330028</v>
          </cell>
        </row>
        <row r="812">
          <cell r="B812" t="str">
            <v>HYDRO ONE REMOTE COMMUNITIES INC.</v>
          </cell>
          <cell r="C812">
            <v>2003</v>
          </cell>
          <cell r="AH812">
            <v>16.820820000000001</v>
          </cell>
          <cell r="AI812">
            <v>965824.03048635891</v>
          </cell>
        </row>
        <row r="813">
          <cell r="B813" t="str">
            <v>HYDRO ONE REMOTE COMMUNITIES INC.</v>
          </cell>
          <cell r="C813">
            <v>2004</v>
          </cell>
          <cell r="AH813">
            <v>16.852066000000001</v>
          </cell>
          <cell r="AI813">
            <v>972570.97985901241</v>
          </cell>
        </row>
        <row r="814">
          <cell r="B814" t="str">
            <v>HYDRO ONE REMOTE COMMUNITIES INC.</v>
          </cell>
          <cell r="C814">
            <v>2005</v>
          </cell>
          <cell r="AH814">
            <v>17.008296000000001</v>
          </cell>
          <cell r="AI814">
            <v>1080104.2954312374</v>
          </cell>
        </row>
        <row r="815">
          <cell r="B815" t="str">
            <v>HYDRO ONE REMOTE COMMUNITIES INC.</v>
          </cell>
          <cell r="C815">
            <v>2006</v>
          </cell>
          <cell r="AH815">
            <v>16.88236666666667</v>
          </cell>
          <cell r="AI815">
            <v>1123335.1213603353</v>
          </cell>
        </row>
        <row r="816">
          <cell r="B816" t="str">
            <v>HYDRO ONE REMOTE COMMUNITIES INC.</v>
          </cell>
          <cell r="C816">
            <v>2007</v>
          </cell>
          <cell r="AH816">
            <v>17.296320000000001</v>
          </cell>
          <cell r="AI816">
            <v>1232764.1546145412</v>
          </cell>
        </row>
        <row r="817">
          <cell r="B817" t="str">
            <v>HYDRO ONE REMOTE COMMUNITIES INC.</v>
          </cell>
          <cell r="C817">
            <v>2008</v>
          </cell>
          <cell r="AH817">
            <v>17.715351999999999</v>
          </cell>
          <cell r="AI817">
            <v>1256302.1639772728</v>
          </cell>
        </row>
        <row r="818">
          <cell r="B818" t="str">
            <v>HYDRO ONE REMOTE COMMUNITIES INC.</v>
          </cell>
          <cell r="C818">
            <v>2009</v>
          </cell>
          <cell r="AH818">
            <v>17.930536200000002</v>
          </cell>
          <cell r="AI818">
            <v>1298919.493345001</v>
          </cell>
        </row>
        <row r="819">
          <cell r="B819" t="str">
            <v>HYDRO ONE REMOTE COMMUNITIES INC.</v>
          </cell>
          <cell r="C819">
            <v>2010</v>
          </cell>
          <cell r="AH819">
            <v>18.29948266666667</v>
          </cell>
          <cell r="AI819">
            <v>-144453.44549217614</v>
          </cell>
        </row>
        <row r="820">
          <cell r="B820" t="str">
            <v>HYDRO ONE REMOTE COMMUNITIES INC.</v>
          </cell>
          <cell r="C820">
            <v>2011</v>
          </cell>
          <cell r="AH820">
            <v>18.328728099999999</v>
          </cell>
          <cell r="AI820">
            <v>-137141.05453811216</v>
          </cell>
        </row>
        <row r="821">
          <cell r="B821" t="str">
            <v>HYDRO ONE REMOTE COMMUNITIES INC.</v>
          </cell>
          <cell r="C821">
            <v>2012</v>
          </cell>
          <cell r="AH821">
            <v>17.40324</v>
          </cell>
          <cell r="AI821">
            <v>-124239.34731692483</v>
          </cell>
        </row>
        <row r="822">
          <cell r="B822" t="str">
            <v>HYDRO OTTAWA LIMITED</v>
          </cell>
          <cell r="C822">
            <v>1989</v>
          </cell>
        </row>
        <row r="823">
          <cell r="B823" t="str">
            <v>HYDRO OTTAWA LIMITED</v>
          </cell>
          <cell r="C823">
            <v>1990</v>
          </cell>
        </row>
        <row r="824">
          <cell r="B824" t="str">
            <v>HYDRO OTTAWA LIMITED</v>
          </cell>
          <cell r="C824">
            <v>1991</v>
          </cell>
        </row>
        <row r="825">
          <cell r="B825" t="str">
            <v>HYDRO OTTAWA LIMITED</v>
          </cell>
          <cell r="C825">
            <v>1992</v>
          </cell>
        </row>
        <row r="826">
          <cell r="B826" t="str">
            <v>HYDRO OTTAWA LIMITED</v>
          </cell>
          <cell r="C826">
            <v>1993</v>
          </cell>
        </row>
        <row r="827">
          <cell r="B827" t="str">
            <v>HYDRO OTTAWA LIMITED</v>
          </cell>
          <cell r="C827">
            <v>1994</v>
          </cell>
        </row>
        <row r="828">
          <cell r="B828" t="str">
            <v>HYDRO OTTAWA LIMITED</v>
          </cell>
          <cell r="C828">
            <v>1995</v>
          </cell>
        </row>
        <row r="829">
          <cell r="B829" t="str">
            <v>HYDRO OTTAWA LIMITED</v>
          </cell>
          <cell r="C829">
            <v>1996</v>
          </cell>
        </row>
        <row r="830">
          <cell r="B830" t="str">
            <v>HYDRO OTTAWA LIMITED</v>
          </cell>
          <cell r="C830">
            <v>1997</v>
          </cell>
        </row>
        <row r="831">
          <cell r="B831" t="str">
            <v>HYDRO OTTAWA LIMITED</v>
          </cell>
          <cell r="C831">
            <v>1998</v>
          </cell>
        </row>
        <row r="832">
          <cell r="B832" t="str">
            <v>HYDRO OTTAWA LIMITED</v>
          </cell>
          <cell r="C832">
            <v>1999</v>
          </cell>
        </row>
        <row r="833">
          <cell r="B833" t="str">
            <v>HYDRO OTTAWA LIMITED</v>
          </cell>
          <cell r="C833">
            <v>2000</v>
          </cell>
        </row>
        <row r="834">
          <cell r="B834" t="str">
            <v>HYDRO OTTAWA LIMITED</v>
          </cell>
          <cell r="C834">
            <v>2001</v>
          </cell>
        </row>
        <row r="835">
          <cell r="B835" t="str">
            <v>HYDRO OTTAWA LIMITED</v>
          </cell>
          <cell r="C835">
            <v>2002</v>
          </cell>
          <cell r="AH835">
            <v>16.741565999999999</v>
          </cell>
          <cell r="AI835">
            <v>74417342.688965365</v>
          </cell>
        </row>
        <row r="836">
          <cell r="B836" t="str">
            <v>HYDRO OTTAWA LIMITED</v>
          </cell>
          <cell r="C836">
            <v>2003</v>
          </cell>
          <cell r="AH836">
            <v>16.820820000000001</v>
          </cell>
          <cell r="AI836">
            <v>76314241.290455326</v>
          </cell>
        </row>
        <row r="837">
          <cell r="B837" t="str">
            <v>HYDRO OTTAWA LIMITED</v>
          </cell>
          <cell r="C837">
            <v>2004</v>
          </cell>
          <cell r="AH837">
            <v>16.852066000000001</v>
          </cell>
          <cell r="AI837">
            <v>83672563.868903831</v>
          </cell>
        </row>
        <row r="838">
          <cell r="B838" t="str">
            <v>HYDRO OTTAWA LIMITED</v>
          </cell>
          <cell r="C838">
            <v>2005</v>
          </cell>
          <cell r="AH838">
            <v>17.008296000000001</v>
          </cell>
          <cell r="AI838">
            <v>90460473.487403929</v>
          </cell>
        </row>
        <row r="839">
          <cell r="B839" t="str">
            <v>HYDRO OTTAWA LIMITED</v>
          </cell>
          <cell r="C839">
            <v>2006</v>
          </cell>
          <cell r="AH839">
            <v>16.88236666666667</v>
          </cell>
          <cell r="AI839">
            <v>95145249.698237598</v>
          </cell>
        </row>
        <row r="840">
          <cell r="B840" t="str">
            <v>HYDRO OTTAWA LIMITED</v>
          </cell>
          <cell r="C840">
            <v>2007</v>
          </cell>
          <cell r="AH840">
            <v>17.296320000000001</v>
          </cell>
          <cell r="AI840">
            <v>103987883.18650928</v>
          </cell>
        </row>
        <row r="841">
          <cell r="B841" t="str">
            <v>HYDRO OTTAWA LIMITED</v>
          </cell>
          <cell r="C841">
            <v>2008</v>
          </cell>
          <cell r="AH841">
            <v>17.715351999999999</v>
          </cell>
          <cell r="AI841">
            <v>107441377.51447897</v>
          </cell>
        </row>
        <row r="842">
          <cell r="B842" t="str">
            <v>HYDRO OTTAWA LIMITED</v>
          </cell>
          <cell r="C842">
            <v>2009</v>
          </cell>
          <cell r="AH842">
            <v>17.930536200000002</v>
          </cell>
          <cell r="AI842">
            <v>105028479.12759385</v>
          </cell>
        </row>
        <row r="843">
          <cell r="B843" t="str">
            <v>HYDRO OTTAWA LIMITED</v>
          </cell>
          <cell r="C843">
            <v>2010</v>
          </cell>
          <cell r="AH843">
            <v>18.29948266666667</v>
          </cell>
          <cell r="AI843">
            <v>108685645.85204153</v>
          </cell>
        </row>
        <row r="844">
          <cell r="B844" t="str">
            <v>HYDRO OTTAWA LIMITED</v>
          </cell>
          <cell r="C844">
            <v>2011</v>
          </cell>
          <cell r="AH844">
            <v>18.328728099999999</v>
          </cell>
          <cell r="AI844">
            <v>108361020.8358324</v>
          </cell>
        </row>
        <row r="845">
          <cell r="B845" t="str">
            <v>HYDRO OTTAWA LIMITED</v>
          </cell>
          <cell r="C845">
            <v>2012</v>
          </cell>
          <cell r="AH845">
            <v>17.40324</v>
          </cell>
          <cell r="AI845">
            <v>106561196.48035292</v>
          </cell>
        </row>
        <row r="846">
          <cell r="B846" t="str">
            <v>INNISFIL HYDRO DISTRIBUTION SYSTEMS LIMITED</v>
          </cell>
          <cell r="C846">
            <v>1989</v>
          </cell>
        </row>
        <row r="847">
          <cell r="B847" t="str">
            <v>INNISFIL HYDRO DISTRIBUTION SYSTEMS LIMITED</v>
          </cell>
          <cell r="C847">
            <v>1990</v>
          </cell>
        </row>
        <row r="848">
          <cell r="B848" t="str">
            <v>INNISFIL HYDRO DISTRIBUTION SYSTEMS LIMITED</v>
          </cell>
          <cell r="C848">
            <v>1991</v>
          </cell>
        </row>
        <row r="849">
          <cell r="B849" t="str">
            <v>INNISFIL HYDRO DISTRIBUTION SYSTEMS LIMITED</v>
          </cell>
          <cell r="C849">
            <v>1992</v>
          </cell>
        </row>
        <row r="850">
          <cell r="B850" t="str">
            <v>INNISFIL HYDRO DISTRIBUTION SYSTEMS LIMITED</v>
          </cell>
          <cell r="C850">
            <v>1993</v>
          </cell>
        </row>
        <row r="851">
          <cell r="B851" t="str">
            <v>INNISFIL HYDRO DISTRIBUTION SYSTEMS LIMITED</v>
          </cell>
          <cell r="C851">
            <v>1994</v>
          </cell>
        </row>
        <row r="852">
          <cell r="B852" t="str">
            <v>INNISFIL HYDRO DISTRIBUTION SYSTEMS LIMITED</v>
          </cell>
          <cell r="C852">
            <v>1995</v>
          </cell>
        </row>
        <row r="853">
          <cell r="B853" t="str">
            <v>INNISFIL HYDRO DISTRIBUTION SYSTEMS LIMITED</v>
          </cell>
          <cell r="C853">
            <v>1996</v>
          </cell>
        </row>
        <row r="854">
          <cell r="B854" t="str">
            <v>INNISFIL HYDRO DISTRIBUTION SYSTEMS LIMITED</v>
          </cell>
          <cell r="C854">
            <v>1997</v>
          </cell>
        </row>
        <row r="855">
          <cell r="B855" t="str">
            <v>INNISFIL HYDRO DISTRIBUTION SYSTEMS LIMITED</v>
          </cell>
          <cell r="C855">
            <v>1998</v>
          </cell>
        </row>
        <row r="856">
          <cell r="B856" t="str">
            <v>INNISFIL HYDRO DISTRIBUTION SYSTEMS LIMITED</v>
          </cell>
          <cell r="C856">
            <v>1999</v>
          </cell>
        </row>
        <row r="857">
          <cell r="B857" t="str">
            <v>INNISFIL HYDRO DISTRIBUTION SYSTEMS LIMITED</v>
          </cell>
          <cell r="C857">
            <v>2000</v>
          </cell>
        </row>
        <row r="858">
          <cell r="B858" t="str">
            <v>INNISFIL HYDRO DISTRIBUTION SYSTEMS LIMITED</v>
          </cell>
          <cell r="C858">
            <v>2001</v>
          </cell>
        </row>
        <row r="859">
          <cell r="B859" t="str">
            <v>INNISFIL HYDRO DISTRIBUTION SYSTEMS LIMITED</v>
          </cell>
          <cell r="C859">
            <v>2002</v>
          </cell>
          <cell r="AH859">
            <v>16.741565999999999</v>
          </cell>
          <cell r="AI859">
            <v>4058347.2039226317</v>
          </cell>
        </row>
        <row r="860">
          <cell r="B860" t="str">
            <v>INNISFIL HYDRO DISTRIBUTION SYSTEMS LIMITED</v>
          </cell>
          <cell r="C860">
            <v>2003</v>
          </cell>
          <cell r="AH860">
            <v>16.820820000000001</v>
          </cell>
          <cell r="AI860">
            <v>4030972.0054799789</v>
          </cell>
        </row>
        <row r="861">
          <cell r="B861" t="str">
            <v>INNISFIL HYDRO DISTRIBUTION SYSTEMS LIMITED</v>
          </cell>
          <cell r="C861">
            <v>2004</v>
          </cell>
          <cell r="AH861">
            <v>16.852066000000001</v>
          </cell>
          <cell r="AI861">
            <v>4049223.677724333</v>
          </cell>
        </row>
        <row r="862">
          <cell r="B862" t="str">
            <v>INNISFIL HYDRO DISTRIBUTION SYSTEMS LIMITED</v>
          </cell>
          <cell r="C862">
            <v>2005</v>
          </cell>
          <cell r="AH862">
            <v>17.008296000000001</v>
          </cell>
          <cell r="AI862">
            <v>4083624.222034283</v>
          </cell>
        </row>
        <row r="863">
          <cell r="B863" t="str">
            <v>INNISFIL HYDRO DISTRIBUTION SYSTEMS LIMITED</v>
          </cell>
          <cell r="C863">
            <v>2006</v>
          </cell>
          <cell r="AH863">
            <v>16.88236666666667</v>
          </cell>
          <cell r="AI863">
            <v>4304947.6090513114</v>
          </cell>
        </row>
        <row r="864">
          <cell r="B864" t="str">
            <v>INNISFIL HYDRO DISTRIBUTION SYSTEMS LIMITED</v>
          </cell>
          <cell r="C864">
            <v>2007</v>
          </cell>
          <cell r="AH864">
            <v>17.296320000000001</v>
          </cell>
          <cell r="AI864">
            <v>4475527.5766769769</v>
          </cell>
        </row>
        <row r="865">
          <cell r="B865" t="str">
            <v>INNISFIL HYDRO DISTRIBUTION SYSTEMS LIMITED</v>
          </cell>
          <cell r="C865">
            <v>2008</v>
          </cell>
          <cell r="AH865">
            <v>17.715351999999999</v>
          </cell>
          <cell r="AI865">
            <v>4675709.4221159732</v>
          </cell>
        </row>
        <row r="866">
          <cell r="B866" t="str">
            <v>INNISFIL HYDRO DISTRIBUTION SYSTEMS LIMITED</v>
          </cell>
          <cell r="C866">
            <v>2009</v>
          </cell>
          <cell r="AH866">
            <v>17.930536200000002</v>
          </cell>
          <cell r="AI866">
            <v>5324488.315535211</v>
          </cell>
        </row>
        <row r="867">
          <cell r="B867" t="str">
            <v>INNISFIL HYDRO DISTRIBUTION SYSTEMS LIMITED</v>
          </cell>
          <cell r="C867">
            <v>2010</v>
          </cell>
          <cell r="AH867">
            <v>18.29948266666667</v>
          </cell>
          <cell r="AI867">
            <v>6080128.9838462127</v>
          </cell>
        </row>
        <row r="868">
          <cell r="B868" t="str">
            <v>INNISFIL HYDRO DISTRIBUTION SYSTEMS LIMITED</v>
          </cell>
          <cell r="C868">
            <v>2011</v>
          </cell>
          <cell r="AH868">
            <v>18.328728099999999</v>
          </cell>
          <cell r="AI868">
            <v>6134591.2146049459</v>
          </cell>
        </row>
        <row r="869">
          <cell r="B869" t="str">
            <v>INNISFIL HYDRO DISTRIBUTION SYSTEMS LIMITED</v>
          </cell>
          <cell r="C869">
            <v>2012</v>
          </cell>
          <cell r="AH869">
            <v>17.40324</v>
          </cell>
          <cell r="AI869">
            <v>6355261.4145882428</v>
          </cell>
        </row>
        <row r="870">
          <cell r="B870" t="str">
            <v>KENORA HYDRO ELECTRIC CORPORATION LTD.</v>
          </cell>
          <cell r="C870">
            <v>1989</v>
          </cell>
        </row>
        <row r="871">
          <cell r="B871" t="str">
            <v>KENORA HYDRO ELECTRIC CORPORATION LTD.</v>
          </cell>
          <cell r="C871">
            <v>1990</v>
          </cell>
        </row>
        <row r="872">
          <cell r="B872" t="str">
            <v>KENORA HYDRO ELECTRIC CORPORATION LTD.</v>
          </cell>
          <cell r="C872">
            <v>1991</v>
          </cell>
        </row>
        <row r="873">
          <cell r="B873" t="str">
            <v>KENORA HYDRO ELECTRIC CORPORATION LTD.</v>
          </cell>
          <cell r="C873">
            <v>1992</v>
          </cell>
        </row>
        <row r="874">
          <cell r="B874" t="str">
            <v>KENORA HYDRO ELECTRIC CORPORATION LTD.</v>
          </cell>
          <cell r="C874">
            <v>1993</v>
          </cell>
        </row>
        <row r="875">
          <cell r="B875" t="str">
            <v>KENORA HYDRO ELECTRIC CORPORATION LTD.</v>
          </cell>
          <cell r="C875">
            <v>1994</v>
          </cell>
        </row>
        <row r="876">
          <cell r="B876" t="str">
            <v>KENORA HYDRO ELECTRIC CORPORATION LTD.</v>
          </cell>
          <cell r="C876">
            <v>1995</v>
          </cell>
        </row>
        <row r="877">
          <cell r="B877" t="str">
            <v>KENORA HYDRO ELECTRIC CORPORATION LTD.</v>
          </cell>
          <cell r="C877">
            <v>1996</v>
          </cell>
        </row>
        <row r="878">
          <cell r="B878" t="str">
            <v>KENORA HYDRO ELECTRIC CORPORATION LTD.</v>
          </cell>
          <cell r="C878">
            <v>1997</v>
          </cell>
        </row>
        <row r="879">
          <cell r="B879" t="str">
            <v>KENORA HYDRO ELECTRIC CORPORATION LTD.</v>
          </cell>
          <cell r="C879">
            <v>1998</v>
          </cell>
        </row>
        <row r="880">
          <cell r="B880" t="str">
            <v>KENORA HYDRO ELECTRIC CORPORATION LTD.</v>
          </cell>
          <cell r="C880">
            <v>1999</v>
          </cell>
        </row>
        <row r="881">
          <cell r="B881" t="str">
            <v>KENORA HYDRO ELECTRIC CORPORATION LTD.</v>
          </cell>
          <cell r="C881">
            <v>2000</v>
          </cell>
        </row>
        <row r="882">
          <cell r="B882" t="str">
            <v>KENORA HYDRO ELECTRIC CORPORATION LTD.</v>
          </cell>
          <cell r="C882">
            <v>2001</v>
          </cell>
        </row>
        <row r="883">
          <cell r="B883" t="str">
            <v>KENORA HYDRO ELECTRIC CORPORATION LTD.</v>
          </cell>
          <cell r="C883">
            <v>2002</v>
          </cell>
          <cell r="AH883">
            <v>16.741565999999999</v>
          </cell>
          <cell r="AI883">
            <v>941665.89975243981</v>
          </cell>
        </row>
        <row r="884">
          <cell r="B884" t="str">
            <v>KENORA HYDRO ELECTRIC CORPORATION LTD.</v>
          </cell>
          <cell r="C884">
            <v>2003</v>
          </cell>
          <cell r="AH884">
            <v>16.820820000000001</v>
          </cell>
          <cell r="AI884">
            <v>942030.70170161966</v>
          </cell>
        </row>
        <row r="885">
          <cell r="B885" t="str">
            <v>KENORA HYDRO ELECTRIC CORPORATION LTD.</v>
          </cell>
          <cell r="C885">
            <v>2004</v>
          </cell>
          <cell r="AH885">
            <v>16.852066000000001</v>
          </cell>
          <cell r="AI885">
            <v>953525.47808874177</v>
          </cell>
        </row>
        <row r="886">
          <cell r="B886" t="str">
            <v>KENORA HYDRO ELECTRIC CORPORATION LTD.</v>
          </cell>
          <cell r="C886">
            <v>2005</v>
          </cell>
          <cell r="AH886">
            <v>17.008296000000001</v>
          </cell>
          <cell r="AI886">
            <v>984775.44648479309</v>
          </cell>
        </row>
        <row r="887">
          <cell r="B887" t="str">
            <v>KENORA HYDRO ELECTRIC CORPORATION LTD.</v>
          </cell>
          <cell r="C887">
            <v>2006</v>
          </cell>
          <cell r="AH887">
            <v>16.88236666666667</v>
          </cell>
          <cell r="AI887">
            <v>880675.4906044408</v>
          </cell>
        </row>
        <row r="888">
          <cell r="B888" t="str">
            <v>KENORA HYDRO ELECTRIC CORPORATION LTD.</v>
          </cell>
          <cell r="C888">
            <v>2007</v>
          </cell>
          <cell r="AH888">
            <v>17.296320000000001</v>
          </cell>
          <cell r="AI888">
            <v>907475.53125813557</v>
          </cell>
        </row>
        <row r="889">
          <cell r="B889" t="str">
            <v>KENORA HYDRO ELECTRIC CORPORATION LTD.</v>
          </cell>
          <cell r="C889">
            <v>2008</v>
          </cell>
          <cell r="AH889">
            <v>17.715351999999999</v>
          </cell>
          <cell r="AI889">
            <v>927634.35112397419</v>
          </cell>
        </row>
        <row r="890">
          <cell r="B890" t="str">
            <v>KENORA HYDRO ELECTRIC CORPORATION LTD.</v>
          </cell>
          <cell r="C890">
            <v>2009</v>
          </cell>
          <cell r="AH890">
            <v>17.930536200000002</v>
          </cell>
          <cell r="AI890">
            <v>1080056.9709506526</v>
          </cell>
        </row>
        <row r="891">
          <cell r="B891" t="str">
            <v>KENORA HYDRO ELECTRIC CORPORATION LTD.</v>
          </cell>
          <cell r="C891">
            <v>2010</v>
          </cell>
          <cell r="AH891">
            <v>18.29948266666667</v>
          </cell>
          <cell r="AI891">
            <v>1142084.868675831</v>
          </cell>
        </row>
        <row r="892">
          <cell r="B892" t="str">
            <v>KENORA HYDRO ELECTRIC CORPORATION LTD.</v>
          </cell>
          <cell r="C892">
            <v>2011</v>
          </cell>
          <cell r="AH892">
            <v>18.328728099999999</v>
          </cell>
          <cell r="AI892">
            <v>1133209.5039528343</v>
          </cell>
        </row>
        <row r="893">
          <cell r="B893" t="str">
            <v>KENORA HYDRO ELECTRIC CORPORATION LTD.</v>
          </cell>
          <cell r="C893">
            <v>2012</v>
          </cell>
          <cell r="AH893">
            <v>17.40324</v>
          </cell>
          <cell r="AI893">
            <v>1127301.9458311235</v>
          </cell>
        </row>
        <row r="894">
          <cell r="B894" t="str">
            <v>KINGSTON HYDRO CORPORATION</v>
          </cell>
          <cell r="C894">
            <v>1989</v>
          </cell>
        </row>
        <row r="895">
          <cell r="B895" t="str">
            <v>KINGSTON HYDRO CORPORATION</v>
          </cell>
          <cell r="C895">
            <v>1990</v>
          </cell>
        </row>
        <row r="896">
          <cell r="B896" t="str">
            <v>KINGSTON HYDRO CORPORATION</v>
          </cell>
          <cell r="C896">
            <v>1991</v>
          </cell>
        </row>
        <row r="897">
          <cell r="B897" t="str">
            <v>KINGSTON HYDRO CORPORATION</v>
          </cell>
          <cell r="C897">
            <v>1992</v>
          </cell>
        </row>
        <row r="898">
          <cell r="B898" t="str">
            <v>KINGSTON HYDRO CORPORATION</v>
          </cell>
          <cell r="C898">
            <v>1993</v>
          </cell>
        </row>
        <row r="899">
          <cell r="B899" t="str">
            <v>KINGSTON HYDRO CORPORATION</v>
          </cell>
          <cell r="C899">
            <v>1994</v>
          </cell>
        </row>
        <row r="900">
          <cell r="B900" t="str">
            <v>KINGSTON HYDRO CORPORATION</v>
          </cell>
          <cell r="C900">
            <v>1995</v>
          </cell>
        </row>
        <row r="901">
          <cell r="B901" t="str">
            <v>KINGSTON HYDRO CORPORATION</v>
          </cell>
          <cell r="C901">
            <v>1996</v>
          </cell>
        </row>
        <row r="902">
          <cell r="B902" t="str">
            <v>KINGSTON HYDRO CORPORATION</v>
          </cell>
          <cell r="C902">
            <v>1997</v>
          </cell>
        </row>
        <row r="903">
          <cell r="B903" t="str">
            <v>KINGSTON HYDRO CORPORATION</v>
          </cell>
          <cell r="C903">
            <v>1998</v>
          </cell>
        </row>
        <row r="904">
          <cell r="B904" t="str">
            <v>KINGSTON HYDRO CORPORATION</v>
          </cell>
          <cell r="C904">
            <v>1999</v>
          </cell>
        </row>
        <row r="905">
          <cell r="B905" t="str">
            <v>KINGSTON HYDRO CORPORATION</v>
          </cell>
          <cell r="C905">
            <v>2000</v>
          </cell>
        </row>
        <row r="906">
          <cell r="B906" t="str">
            <v>KINGSTON HYDRO CORPORATION</v>
          </cell>
          <cell r="C906">
            <v>2001</v>
          </cell>
        </row>
        <row r="907">
          <cell r="B907" t="str">
            <v>KINGSTON HYDRO CORPORATION</v>
          </cell>
          <cell r="C907">
            <v>2002</v>
          </cell>
          <cell r="AH907">
            <v>16.741565999999999</v>
          </cell>
          <cell r="AI907">
            <v>5111260.9776366623</v>
          </cell>
        </row>
        <row r="908">
          <cell r="B908" t="str">
            <v>KINGSTON HYDRO CORPORATION</v>
          </cell>
          <cell r="C908">
            <v>2003</v>
          </cell>
          <cell r="AH908">
            <v>16.820820000000001</v>
          </cell>
          <cell r="AI908">
            <v>5122735.2142485511</v>
          </cell>
        </row>
        <row r="909">
          <cell r="B909" t="str">
            <v>KINGSTON HYDRO CORPORATION</v>
          </cell>
          <cell r="C909">
            <v>2004</v>
          </cell>
          <cell r="AH909">
            <v>16.852066000000001</v>
          </cell>
          <cell r="AI909">
            <v>5169592.4214890357</v>
          </cell>
        </row>
        <row r="910">
          <cell r="B910" t="str">
            <v>KINGSTON HYDRO CORPORATION</v>
          </cell>
          <cell r="C910">
            <v>2005</v>
          </cell>
          <cell r="AH910">
            <v>17.008296000000001</v>
          </cell>
          <cell r="AI910">
            <v>5275417.7703338321</v>
          </cell>
        </row>
        <row r="911">
          <cell r="B911" t="str">
            <v>KINGSTON HYDRO CORPORATION</v>
          </cell>
          <cell r="C911">
            <v>2006</v>
          </cell>
          <cell r="AH911">
            <v>16.88236666666667</v>
          </cell>
          <cell r="AI911">
            <v>5332817.657365039</v>
          </cell>
        </row>
        <row r="912">
          <cell r="B912" t="str">
            <v>KINGSTON HYDRO CORPORATION</v>
          </cell>
          <cell r="C912">
            <v>2007</v>
          </cell>
          <cell r="AH912">
            <v>17.296320000000001</v>
          </cell>
          <cell r="AI912">
            <v>5714610.9829868609</v>
          </cell>
        </row>
        <row r="913">
          <cell r="B913" t="str">
            <v>KINGSTON HYDRO CORPORATION</v>
          </cell>
          <cell r="C913">
            <v>2008</v>
          </cell>
          <cell r="AH913">
            <v>17.715351999999999</v>
          </cell>
          <cell r="AI913">
            <v>5897991.8104074067</v>
          </cell>
        </row>
        <row r="914">
          <cell r="B914" t="str">
            <v>KINGSTON HYDRO CORPORATION</v>
          </cell>
          <cell r="C914">
            <v>2009</v>
          </cell>
          <cell r="AH914">
            <v>17.930536200000002</v>
          </cell>
          <cell r="AI914">
            <v>6262060.3726157472</v>
          </cell>
        </row>
        <row r="915">
          <cell r="B915" t="str">
            <v>KINGSTON HYDRO CORPORATION</v>
          </cell>
          <cell r="C915">
            <v>2010</v>
          </cell>
          <cell r="AH915">
            <v>18.29948266666667</v>
          </cell>
          <cell r="AI915">
            <v>7173843.8934261482</v>
          </cell>
        </row>
        <row r="916">
          <cell r="B916" t="str">
            <v>KINGSTON HYDRO CORPORATION</v>
          </cell>
          <cell r="C916">
            <v>2011</v>
          </cell>
          <cell r="AH916">
            <v>18.328728099999999</v>
          </cell>
          <cell r="AI916">
            <v>7641980.5984275378</v>
          </cell>
        </row>
        <row r="917">
          <cell r="B917" t="str">
            <v>KINGSTON HYDRO CORPORATION</v>
          </cell>
          <cell r="C917">
            <v>2012</v>
          </cell>
          <cell r="AH917">
            <v>17.40324</v>
          </cell>
          <cell r="AI917">
            <v>7337807.2494624034</v>
          </cell>
        </row>
        <row r="918">
          <cell r="B918" t="str">
            <v>KITCHENER-WILMOT HYDRO INC.</v>
          </cell>
          <cell r="C918">
            <v>1989</v>
          </cell>
        </row>
        <row r="919">
          <cell r="B919" t="str">
            <v>KITCHENER-WILMOT HYDRO INC.</v>
          </cell>
          <cell r="C919">
            <v>1990</v>
          </cell>
        </row>
        <row r="920">
          <cell r="B920" t="str">
            <v>KITCHENER-WILMOT HYDRO INC.</v>
          </cell>
          <cell r="C920">
            <v>1991</v>
          </cell>
        </row>
        <row r="921">
          <cell r="B921" t="str">
            <v>KITCHENER-WILMOT HYDRO INC.</v>
          </cell>
          <cell r="C921">
            <v>1992</v>
          </cell>
        </row>
        <row r="922">
          <cell r="B922" t="str">
            <v>KITCHENER-WILMOT HYDRO INC.</v>
          </cell>
          <cell r="C922">
            <v>1993</v>
          </cell>
        </row>
        <row r="923">
          <cell r="B923" t="str">
            <v>KITCHENER-WILMOT HYDRO INC.</v>
          </cell>
          <cell r="C923">
            <v>1994</v>
          </cell>
        </row>
        <row r="924">
          <cell r="B924" t="str">
            <v>KITCHENER-WILMOT HYDRO INC.</v>
          </cell>
          <cell r="C924">
            <v>1995</v>
          </cell>
        </row>
        <row r="925">
          <cell r="B925" t="str">
            <v>KITCHENER-WILMOT HYDRO INC.</v>
          </cell>
          <cell r="C925">
            <v>1996</v>
          </cell>
        </row>
        <row r="926">
          <cell r="B926" t="str">
            <v>KITCHENER-WILMOT HYDRO INC.</v>
          </cell>
          <cell r="C926">
            <v>1997</v>
          </cell>
        </row>
        <row r="927">
          <cell r="B927" t="str">
            <v>KITCHENER-WILMOT HYDRO INC.</v>
          </cell>
          <cell r="C927">
            <v>1998</v>
          </cell>
        </row>
        <row r="928">
          <cell r="B928" t="str">
            <v>KITCHENER-WILMOT HYDRO INC.</v>
          </cell>
          <cell r="C928">
            <v>1999</v>
          </cell>
        </row>
        <row r="929">
          <cell r="B929" t="str">
            <v>KITCHENER-WILMOT HYDRO INC.</v>
          </cell>
          <cell r="C929">
            <v>2000</v>
          </cell>
        </row>
        <row r="930">
          <cell r="B930" t="str">
            <v>KITCHENER-WILMOT HYDRO INC.</v>
          </cell>
          <cell r="C930">
            <v>2001</v>
          </cell>
        </row>
        <row r="931">
          <cell r="B931" t="str">
            <v>KITCHENER-WILMOT HYDRO INC.</v>
          </cell>
          <cell r="C931">
            <v>2002</v>
          </cell>
          <cell r="AH931">
            <v>16.741565999999999</v>
          </cell>
          <cell r="AI931">
            <v>21715098.62331761</v>
          </cell>
        </row>
        <row r="932">
          <cell r="B932" t="str">
            <v>KITCHENER-WILMOT HYDRO INC.</v>
          </cell>
          <cell r="C932">
            <v>2003</v>
          </cell>
          <cell r="AH932">
            <v>16.820820000000001</v>
          </cell>
          <cell r="AI932">
            <v>22564563.57679835</v>
          </cell>
        </row>
        <row r="933">
          <cell r="B933" t="str">
            <v>KITCHENER-WILMOT HYDRO INC.</v>
          </cell>
          <cell r="C933">
            <v>2004</v>
          </cell>
          <cell r="AH933">
            <v>16.852066000000001</v>
          </cell>
          <cell r="AI933">
            <v>23264065.209078789</v>
          </cell>
        </row>
        <row r="934">
          <cell r="B934" t="str">
            <v>KITCHENER-WILMOT HYDRO INC.</v>
          </cell>
          <cell r="C934">
            <v>2005</v>
          </cell>
          <cell r="AH934">
            <v>17.008296000000001</v>
          </cell>
          <cell r="AI934">
            <v>23949203.848134603</v>
          </cell>
        </row>
        <row r="935">
          <cell r="B935" t="str">
            <v>KITCHENER-WILMOT HYDRO INC.</v>
          </cell>
          <cell r="C935">
            <v>2006</v>
          </cell>
          <cell r="AH935">
            <v>16.88236666666667</v>
          </cell>
          <cell r="AI935">
            <v>24414038.396139812</v>
          </cell>
        </row>
        <row r="936">
          <cell r="B936" t="str">
            <v>KITCHENER-WILMOT HYDRO INC.</v>
          </cell>
          <cell r="C936">
            <v>2007</v>
          </cell>
          <cell r="AH936">
            <v>17.296320000000001</v>
          </cell>
          <cell r="AI936">
            <v>25594628.20543918</v>
          </cell>
        </row>
        <row r="937">
          <cell r="B937" t="str">
            <v>KITCHENER-WILMOT HYDRO INC.</v>
          </cell>
          <cell r="C937">
            <v>2008</v>
          </cell>
          <cell r="AH937">
            <v>17.715351999999999</v>
          </cell>
          <cell r="AI937">
            <v>25047495.924594786</v>
          </cell>
        </row>
        <row r="938">
          <cell r="B938" t="str">
            <v>KITCHENER-WILMOT HYDRO INC.</v>
          </cell>
          <cell r="C938">
            <v>2009</v>
          </cell>
          <cell r="AH938">
            <v>17.930536200000002</v>
          </cell>
          <cell r="AI938">
            <v>26121046.363975555</v>
          </cell>
        </row>
        <row r="939">
          <cell r="B939" t="str">
            <v>KITCHENER-WILMOT HYDRO INC.</v>
          </cell>
          <cell r="C939">
            <v>2010</v>
          </cell>
          <cell r="AH939">
            <v>18.29948266666667</v>
          </cell>
          <cell r="AI939">
            <v>27132354.390201692</v>
          </cell>
        </row>
        <row r="940">
          <cell r="B940" t="str">
            <v>KITCHENER-WILMOT HYDRO INC.</v>
          </cell>
          <cell r="C940">
            <v>2011</v>
          </cell>
          <cell r="AH940">
            <v>18.328728099999999</v>
          </cell>
          <cell r="AI940">
            <v>26910381.53855874</v>
          </cell>
        </row>
        <row r="941">
          <cell r="B941" t="str">
            <v>KITCHENER-WILMOT HYDRO INC.</v>
          </cell>
          <cell r="C941">
            <v>2012</v>
          </cell>
          <cell r="AH941">
            <v>17.40324</v>
          </cell>
          <cell r="AI941">
            <v>26640230.186602484</v>
          </cell>
        </row>
        <row r="942">
          <cell r="B942" t="str">
            <v>LAKEFRONT UTILITIES INC.</v>
          </cell>
          <cell r="C942">
            <v>1989</v>
          </cell>
        </row>
        <row r="943">
          <cell r="B943" t="str">
            <v>LAKEFRONT UTILITIES INC.</v>
          </cell>
          <cell r="C943">
            <v>1990</v>
          </cell>
        </row>
        <row r="944">
          <cell r="B944" t="str">
            <v>LAKEFRONT UTILITIES INC.</v>
          </cell>
          <cell r="C944">
            <v>1991</v>
          </cell>
        </row>
        <row r="945">
          <cell r="B945" t="str">
            <v>LAKEFRONT UTILITIES INC.</v>
          </cell>
          <cell r="C945">
            <v>1992</v>
          </cell>
        </row>
        <row r="946">
          <cell r="B946" t="str">
            <v>LAKEFRONT UTILITIES INC.</v>
          </cell>
          <cell r="C946">
            <v>1993</v>
          </cell>
        </row>
        <row r="947">
          <cell r="B947" t="str">
            <v>LAKEFRONT UTILITIES INC.</v>
          </cell>
          <cell r="C947">
            <v>1994</v>
          </cell>
        </row>
        <row r="948">
          <cell r="B948" t="str">
            <v>LAKEFRONT UTILITIES INC.</v>
          </cell>
          <cell r="C948">
            <v>1995</v>
          </cell>
        </row>
        <row r="949">
          <cell r="B949" t="str">
            <v>LAKEFRONT UTILITIES INC.</v>
          </cell>
          <cell r="C949">
            <v>1996</v>
          </cell>
        </row>
        <row r="950">
          <cell r="B950" t="str">
            <v>LAKEFRONT UTILITIES INC.</v>
          </cell>
          <cell r="C950">
            <v>1997</v>
          </cell>
        </row>
        <row r="951">
          <cell r="B951" t="str">
            <v>LAKEFRONT UTILITIES INC.</v>
          </cell>
          <cell r="C951">
            <v>1998</v>
          </cell>
        </row>
        <row r="952">
          <cell r="B952" t="str">
            <v>LAKEFRONT UTILITIES INC.</v>
          </cell>
          <cell r="C952">
            <v>1999</v>
          </cell>
        </row>
        <row r="953">
          <cell r="B953" t="str">
            <v>LAKEFRONT UTILITIES INC.</v>
          </cell>
          <cell r="C953">
            <v>2000</v>
          </cell>
        </row>
        <row r="954">
          <cell r="B954" t="str">
            <v>LAKEFRONT UTILITIES INC.</v>
          </cell>
          <cell r="C954">
            <v>2001</v>
          </cell>
        </row>
        <row r="955">
          <cell r="B955" t="str">
            <v>LAKEFRONT UTILITIES INC.</v>
          </cell>
          <cell r="C955">
            <v>2002</v>
          </cell>
          <cell r="AH955">
            <v>16.741565999999999</v>
          </cell>
          <cell r="AI955">
            <v>1781826.7676589903</v>
          </cell>
        </row>
        <row r="956">
          <cell r="B956" t="str">
            <v>LAKEFRONT UTILITIES INC.</v>
          </cell>
          <cell r="C956">
            <v>2003</v>
          </cell>
          <cell r="AH956">
            <v>16.820820000000001</v>
          </cell>
          <cell r="AI956">
            <v>1789195.9557742006</v>
          </cell>
        </row>
        <row r="957">
          <cell r="B957" t="str">
            <v>LAKEFRONT UTILITIES INC.</v>
          </cell>
          <cell r="C957">
            <v>2004</v>
          </cell>
          <cell r="AH957">
            <v>16.852066000000001</v>
          </cell>
          <cell r="AI957">
            <v>1798814.0058752485</v>
          </cell>
        </row>
        <row r="958">
          <cell r="B958" t="str">
            <v>LAKEFRONT UTILITIES INC.</v>
          </cell>
          <cell r="C958">
            <v>2005</v>
          </cell>
          <cell r="AH958">
            <v>17.008296000000001</v>
          </cell>
          <cell r="AI958">
            <v>1760804.9007283389</v>
          </cell>
        </row>
        <row r="959">
          <cell r="B959" t="str">
            <v>LAKEFRONT UTILITIES INC.</v>
          </cell>
          <cell r="C959">
            <v>2006</v>
          </cell>
          <cell r="AH959">
            <v>16.88236666666667</v>
          </cell>
          <cell r="AI959">
            <v>1932834.0084251068</v>
          </cell>
        </row>
        <row r="960">
          <cell r="B960" t="str">
            <v>LAKEFRONT UTILITIES INC.</v>
          </cell>
          <cell r="C960">
            <v>2007</v>
          </cell>
          <cell r="AH960">
            <v>17.296320000000001</v>
          </cell>
          <cell r="AI960">
            <v>1848564.1669012604</v>
          </cell>
        </row>
        <row r="961">
          <cell r="B961" t="str">
            <v>LAKEFRONT UTILITIES INC.</v>
          </cell>
          <cell r="C961">
            <v>2008</v>
          </cell>
          <cell r="AH961">
            <v>17.715351999999999</v>
          </cell>
          <cell r="AI961">
            <v>1913320.2647618495</v>
          </cell>
        </row>
        <row r="962">
          <cell r="B962" t="str">
            <v>LAKEFRONT UTILITIES INC.</v>
          </cell>
          <cell r="C962">
            <v>2009</v>
          </cell>
          <cell r="AH962">
            <v>17.930536200000002</v>
          </cell>
          <cell r="AI962">
            <v>1710612.1799620413</v>
          </cell>
        </row>
        <row r="963">
          <cell r="B963" t="str">
            <v>LAKEFRONT UTILITIES INC.</v>
          </cell>
          <cell r="C963">
            <v>2010</v>
          </cell>
          <cell r="AH963">
            <v>18.29948266666667</v>
          </cell>
          <cell r="AI963">
            <v>1925657.1973871368</v>
          </cell>
        </row>
        <row r="964">
          <cell r="B964" t="str">
            <v>LAKEFRONT UTILITIES INC.</v>
          </cell>
          <cell r="C964">
            <v>2011</v>
          </cell>
          <cell r="AH964">
            <v>18.328728099999999</v>
          </cell>
          <cell r="AI964">
            <v>2036926.5524045562</v>
          </cell>
        </row>
        <row r="965">
          <cell r="B965" t="str">
            <v>LAKEFRONT UTILITIES INC.</v>
          </cell>
          <cell r="C965">
            <v>2012</v>
          </cell>
          <cell r="AH965">
            <v>17.40324</v>
          </cell>
          <cell r="AI965">
            <v>2305975.5133943981</v>
          </cell>
        </row>
        <row r="966">
          <cell r="B966" t="str">
            <v>LAKELAND POWER DISTRIBUTION LTD.</v>
          </cell>
          <cell r="C966">
            <v>1989</v>
          </cell>
        </row>
        <row r="967">
          <cell r="B967" t="str">
            <v>LAKELAND POWER DISTRIBUTION LTD.</v>
          </cell>
          <cell r="C967">
            <v>1990</v>
          </cell>
        </row>
        <row r="968">
          <cell r="B968" t="str">
            <v>LAKELAND POWER DISTRIBUTION LTD.</v>
          </cell>
          <cell r="C968">
            <v>1991</v>
          </cell>
        </row>
        <row r="969">
          <cell r="B969" t="str">
            <v>LAKELAND POWER DISTRIBUTION LTD.</v>
          </cell>
          <cell r="C969">
            <v>1992</v>
          </cell>
        </row>
        <row r="970">
          <cell r="B970" t="str">
            <v>LAKELAND POWER DISTRIBUTION LTD.</v>
          </cell>
          <cell r="C970">
            <v>1993</v>
          </cell>
        </row>
        <row r="971">
          <cell r="B971" t="str">
            <v>LAKELAND POWER DISTRIBUTION LTD.</v>
          </cell>
          <cell r="C971">
            <v>1994</v>
          </cell>
        </row>
        <row r="972">
          <cell r="B972" t="str">
            <v>LAKELAND POWER DISTRIBUTION LTD.</v>
          </cell>
          <cell r="C972">
            <v>1995</v>
          </cell>
        </row>
        <row r="973">
          <cell r="B973" t="str">
            <v>LAKELAND POWER DISTRIBUTION LTD.</v>
          </cell>
          <cell r="C973">
            <v>1996</v>
          </cell>
        </row>
        <row r="974">
          <cell r="B974" t="str">
            <v>LAKELAND POWER DISTRIBUTION LTD.</v>
          </cell>
          <cell r="C974">
            <v>1997</v>
          </cell>
        </row>
        <row r="975">
          <cell r="B975" t="str">
            <v>LAKELAND POWER DISTRIBUTION LTD.</v>
          </cell>
          <cell r="C975">
            <v>1998</v>
          </cell>
        </row>
        <row r="976">
          <cell r="B976" t="str">
            <v>LAKELAND POWER DISTRIBUTION LTD.</v>
          </cell>
          <cell r="C976">
            <v>1999</v>
          </cell>
        </row>
        <row r="977">
          <cell r="B977" t="str">
            <v>LAKELAND POWER DISTRIBUTION LTD.</v>
          </cell>
          <cell r="C977">
            <v>2000</v>
          </cell>
        </row>
        <row r="978">
          <cell r="B978" t="str">
            <v>LAKELAND POWER DISTRIBUTION LTD.</v>
          </cell>
          <cell r="C978">
            <v>2001</v>
          </cell>
        </row>
        <row r="979">
          <cell r="B979" t="str">
            <v>LAKELAND POWER DISTRIBUTION LTD.</v>
          </cell>
          <cell r="C979">
            <v>2002</v>
          </cell>
          <cell r="AH979">
            <v>16.741565999999999</v>
          </cell>
          <cell r="AI979">
            <v>1771271.4645116583</v>
          </cell>
        </row>
        <row r="980">
          <cell r="B980" t="str">
            <v>LAKELAND POWER DISTRIBUTION LTD.</v>
          </cell>
          <cell r="C980">
            <v>2003</v>
          </cell>
          <cell r="AH980">
            <v>16.820820000000001</v>
          </cell>
          <cell r="AI980">
            <v>1861902.667999445</v>
          </cell>
        </row>
        <row r="981">
          <cell r="B981" t="str">
            <v>LAKELAND POWER DISTRIBUTION LTD.</v>
          </cell>
          <cell r="C981">
            <v>2004</v>
          </cell>
          <cell r="AH981">
            <v>16.852066000000001</v>
          </cell>
          <cell r="AI981">
            <v>1946651.2691256672</v>
          </cell>
        </row>
        <row r="982">
          <cell r="B982" t="str">
            <v>LAKELAND POWER DISTRIBUTION LTD.</v>
          </cell>
          <cell r="C982">
            <v>2005</v>
          </cell>
          <cell r="AH982">
            <v>17.008296000000001</v>
          </cell>
          <cell r="AI982">
            <v>2013878.726140382</v>
          </cell>
        </row>
        <row r="983">
          <cell r="B983" t="str">
            <v>LAKELAND POWER DISTRIBUTION LTD.</v>
          </cell>
          <cell r="C983">
            <v>2006</v>
          </cell>
          <cell r="AH983">
            <v>16.88236666666667</v>
          </cell>
          <cell r="AI983">
            <v>2098629.1813842771</v>
          </cell>
        </row>
        <row r="984">
          <cell r="B984" t="str">
            <v>LAKELAND POWER DISTRIBUTION LTD.</v>
          </cell>
          <cell r="C984">
            <v>2007</v>
          </cell>
          <cell r="AH984">
            <v>17.296320000000001</v>
          </cell>
          <cell r="AI984">
            <v>2245534.463191539</v>
          </cell>
        </row>
        <row r="985">
          <cell r="B985" t="str">
            <v>LAKELAND POWER DISTRIBUTION LTD.</v>
          </cell>
          <cell r="C985">
            <v>2008</v>
          </cell>
          <cell r="AH985">
            <v>17.715351999999999</v>
          </cell>
          <cell r="AI985">
            <v>2349951.4061461971</v>
          </cell>
        </row>
        <row r="986">
          <cell r="B986" t="str">
            <v>LAKELAND POWER DISTRIBUTION LTD.</v>
          </cell>
          <cell r="C986">
            <v>2009</v>
          </cell>
          <cell r="AH986">
            <v>17.930536200000002</v>
          </cell>
          <cell r="AI986">
            <v>2750611.7573966808</v>
          </cell>
        </row>
        <row r="987">
          <cell r="B987" t="str">
            <v>LAKELAND POWER DISTRIBUTION LTD.</v>
          </cell>
          <cell r="C987">
            <v>2010</v>
          </cell>
          <cell r="AH987">
            <v>18.29948266666667</v>
          </cell>
          <cell r="AI987">
            <v>2996032.6191218751</v>
          </cell>
        </row>
        <row r="988">
          <cell r="B988" t="str">
            <v>LAKELAND POWER DISTRIBUTION LTD.</v>
          </cell>
          <cell r="C988">
            <v>2011</v>
          </cell>
          <cell r="AH988">
            <v>18.328728099999999</v>
          </cell>
          <cell r="AI988">
            <v>3198973.9139161306</v>
          </cell>
        </row>
        <row r="989">
          <cell r="B989" t="str">
            <v>LAKELAND POWER DISTRIBUTION LTD.</v>
          </cell>
          <cell r="C989">
            <v>2012</v>
          </cell>
          <cell r="AH989">
            <v>17.40324</v>
          </cell>
          <cell r="AI989">
            <v>3191944.7708746917</v>
          </cell>
        </row>
        <row r="990">
          <cell r="B990" t="str">
            <v>LONDON HYDRO INC.</v>
          </cell>
          <cell r="C990">
            <v>1989</v>
          </cell>
        </row>
        <row r="991">
          <cell r="B991" t="str">
            <v>LONDON HYDRO INC.</v>
          </cell>
          <cell r="C991">
            <v>1990</v>
          </cell>
        </row>
        <row r="992">
          <cell r="B992" t="str">
            <v>LONDON HYDRO INC.</v>
          </cell>
          <cell r="C992">
            <v>1991</v>
          </cell>
        </row>
        <row r="993">
          <cell r="B993" t="str">
            <v>LONDON HYDRO INC.</v>
          </cell>
          <cell r="C993">
            <v>1992</v>
          </cell>
        </row>
        <row r="994">
          <cell r="B994" t="str">
            <v>LONDON HYDRO INC.</v>
          </cell>
          <cell r="C994">
            <v>1993</v>
          </cell>
        </row>
        <row r="995">
          <cell r="B995" t="str">
            <v>LONDON HYDRO INC.</v>
          </cell>
          <cell r="C995">
            <v>1994</v>
          </cell>
        </row>
        <row r="996">
          <cell r="B996" t="str">
            <v>LONDON HYDRO INC.</v>
          </cell>
          <cell r="C996">
            <v>1995</v>
          </cell>
        </row>
        <row r="997">
          <cell r="B997" t="str">
            <v>LONDON HYDRO INC.</v>
          </cell>
          <cell r="C997">
            <v>1996</v>
          </cell>
        </row>
        <row r="998">
          <cell r="B998" t="str">
            <v>LONDON HYDRO INC.</v>
          </cell>
          <cell r="C998">
            <v>1997</v>
          </cell>
        </row>
        <row r="999">
          <cell r="B999" t="str">
            <v>LONDON HYDRO INC.</v>
          </cell>
          <cell r="C999">
            <v>1998</v>
          </cell>
        </row>
        <row r="1000">
          <cell r="B1000" t="str">
            <v>LONDON HYDRO INC.</v>
          </cell>
          <cell r="C1000">
            <v>1999</v>
          </cell>
        </row>
        <row r="1001">
          <cell r="B1001" t="str">
            <v>LONDON HYDRO INC.</v>
          </cell>
          <cell r="C1001">
            <v>2000</v>
          </cell>
        </row>
        <row r="1002">
          <cell r="B1002" t="str">
            <v>LONDON HYDRO INC.</v>
          </cell>
          <cell r="C1002">
            <v>2001</v>
          </cell>
        </row>
        <row r="1003">
          <cell r="B1003" t="str">
            <v>LONDON HYDRO INC.</v>
          </cell>
          <cell r="C1003">
            <v>2002</v>
          </cell>
          <cell r="AH1003">
            <v>16.741565999999999</v>
          </cell>
          <cell r="AI1003">
            <v>30745401.111466274</v>
          </cell>
        </row>
        <row r="1004">
          <cell r="B1004" t="str">
            <v>LONDON HYDRO INC.</v>
          </cell>
          <cell r="C1004">
            <v>2003</v>
          </cell>
          <cell r="AH1004">
            <v>16.820820000000001</v>
          </cell>
          <cell r="AI1004">
            <v>31400695.958792701</v>
          </cell>
        </row>
        <row r="1005">
          <cell r="B1005" t="str">
            <v>LONDON HYDRO INC.</v>
          </cell>
          <cell r="C1005">
            <v>2004</v>
          </cell>
          <cell r="AH1005">
            <v>16.852066000000001</v>
          </cell>
          <cell r="AI1005">
            <v>32048752.09857038</v>
          </cell>
        </row>
        <row r="1006">
          <cell r="B1006" t="str">
            <v>LONDON HYDRO INC.</v>
          </cell>
          <cell r="C1006">
            <v>2005</v>
          </cell>
          <cell r="AH1006">
            <v>17.008296000000001</v>
          </cell>
          <cell r="AI1006">
            <v>31339406.534786023</v>
          </cell>
        </row>
        <row r="1007">
          <cell r="B1007" t="str">
            <v>LONDON HYDRO INC.</v>
          </cell>
          <cell r="C1007">
            <v>2006</v>
          </cell>
          <cell r="AH1007">
            <v>16.88236666666667</v>
          </cell>
          <cell r="AI1007">
            <v>31265933.271158744</v>
          </cell>
        </row>
        <row r="1008">
          <cell r="B1008" t="str">
            <v>LONDON HYDRO INC.</v>
          </cell>
          <cell r="C1008">
            <v>2007</v>
          </cell>
          <cell r="AH1008">
            <v>17.296320000000001</v>
          </cell>
          <cell r="AI1008">
            <v>33250303.317280356</v>
          </cell>
        </row>
        <row r="1009">
          <cell r="B1009" t="str">
            <v>LONDON HYDRO INC.</v>
          </cell>
          <cell r="C1009">
            <v>2008</v>
          </cell>
          <cell r="AH1009">
            <v>17.715351999999999</v>
          </cell>
          <cell r="AI1009">
            <v>35595124.070887916</v>
          </cell>
        </row>
        <row r="1010">
          <cell r="B1010" t="str">
            <v>LONDON HYDRO INC.</v>
          </cell>
          <cell r="C1010">
            <v>2009</v>
          </cell>
          <cell r="AH1010">
            <v>17.930536200000002</v>
          </cell>
          <cell r="AI1010">
            <v>37226783.686464287</v>
          </cell>
        </row>
        <row r="1011">
          <cell r="B1011" t="str">
            <v>LONDON HYDRO INC.</v>
          </cell>
          <cell r="C1011">
            <v>2010</v>
          </cell>
          <cell r="AH1011">
            <v>18.29948266666667</v>
          </cell>
          <cell r="AI1011">
            <v>35319549.804320313</v>
          </cell>
        </row>
        <row r="1012">
          <cell r="B1012" t="str">
            <v>LONDON HYDRO INC.</v>
          </cell>
          <cell r="C1012">
            <v>2011</v>
          </cell>
          <cell r="AH1012">
            <v>18.328728099999999</v>
          </cell>
          <cell r="AI1012">
            <v>40063303.207740597</v>
          </cell>
        </row>
        <row r="1013">
          <cell r="B1013" t="str">
            <v>LONDON HYDRO INC.</v>
          </cell>
          <cell r="C1013">
            <v>2012</v>
          </cell>
          <cell r="AH1013">
            <v>17.40324</v>
          </cell>
          <cell r="AI1013">
            <v>41637503.714583509</v>
          </cell>
        </row>
        <row r="1014">
          <cell r="B1014" t="str">
            <v>MIDLAND POWER UTILITY CORPORATION</v>
          </cell>
          <cell r="C1014">
            <v>1989</v>
          </cell>
        </row>
        <row r="1015">
          <cell r="B1015" t="str">
            <v>MIDLAND POWER UTILITY CORPORATION</v>
          </cell>
          <cell r="C1015">
            <v>1990</v>
          </cell>
        </row>
        <row r="1016">
          <cell r="B1016" t="str">
            <v>MIDLAND POWER UTILITY CORPORATION</v>
          </cell>
          <cell r="C1016">
            <v>1991</v>
          </cell>
        </row>
        <row r="1017">
          <cell r="B1017" t="str">
            <v>MIDLAND POWER UTILITY CORPORATION</v>
          </cell>
          <cell r="C1017">
            <v>1992</v>
          </cell>
        </row>
        <row r="1018">
          <cell r="B1018" t="str">
            <v>MIDLAND POWER UTILITY CORPORATION</v>
          </cell>
          <cell r="C1018">
            <v>1993</v>
          </cell>
        </row>
        <row r="1019">
          <cell r="B1019" t="str">
            <v>MIDLAND POWER UTILITY CORPORATION</v>
          </cell>
          <cell r="C1019">
            <v>1994</v>
          </cell>
        </row>
        <row r="1020">
          <cell r="B1020" t="str">
            <v>MIDLAND POWER UTILITY CORPORATION</v>
          </cell>
          <cell r="C1020">
            <v>1995</v>
          </cell>
        </row>
        <row r="1021">
          <cell r="B1021" t="str">
            <v>MIDLAND POWER UTILITY CORPORATION</v>
          </cell>
          <cell r="C1021">
            <v>1996</v>
          </cell>
        </row>
        <row r="1022">
          <cell r="B1022" t="str">
            <v>MIDLAND POWER UTILITY CORPORATION</v>
          </cell>
          <cell r="C1022">
            <v>1997</v>
          </cell>
        </row>
        <row r="1023">
          <cell r="B1023" t="str">
            <v>MIDLAND POWER UTILITY CORPORATION</v>
          </cell>
          <cell r="C1023">
            <v>1998</v>
          </cell>
        </row>
        <row r="1024">
          <cell r="B1024" t="str">
            <v>MIDLAND POWER UTILITY CORPORATION</v>
          </cell>
          <cell r="C1024">
            <v>1999</v>
          </cell>
        </row>
        <row r="1025">
          <cell r="B1025" t="str">
            <v>MIDLAND POWER UTILITY CORPORATION</v>
          </cell>
          <cell r="C1025">
            <v>2000</v>
          </cell>
        </row>
        <row r="1026">
          <cell r="B1026" t="str">
            <v>MIDLAND POWER UTILITY CORPORATION</v>
          </cell>
          <cell r="C1026">
            <v>2001</v>
          </cell>
        </row>
        <row r="1027">
          <cell r="B1027" t="str">
            <v>MIDLAND POWER UTILITY CORPORATION</v>
          </cell>
          <cell r="C1027">
            <v>2002</v>
          </cell>
          <cell r="AH1027">
            <v>16.741565999999999</v>
          </cell>
          <cell r="AI1027">
            <v>1352976.4527050632</v>
          </cell>
        </row>
        <row r="1028">
          <cell r="B1028" t="str">
            <v>MIDLAND POWER UTILITY CORPORATION</v>
          </cell>
          <cell r="C1028">
            <v>2003</v>
          </cell>
          <cell r="AH1028">
            <v>16.820820000000001</v>
          </cell>
          <cell r="AI1028">
            <v>1320621.1100553202</v>
          </cell>
        </row>
        <row r="1029">
          <cell r="B1029" t="str">
            <v>MIDLAND POWER UTILITY CORPORATION</v>
          </cell>
          <cell r="C1029">
            <v>2004</v>
          </cell>
          <cell r="AH1029">
            <v>16.852066000000001</v>
          </cell>
          <cell r="AI1029">
            <v>1332812.3821676299</v>
          </cell>
        </row>
        <row r="1030">
          <cell r="B1030" t="str">
            <v>MIDLAND POWER UTILITY CORPORATION</v>
          </cell>
          <cell r="C1030">
            <v>2005</v>
          </cell>
          <cell r="AH1030">
            <v>17.008296000000001</v>
          </cell>
          <cell r="AI1030">
            <v>1411692.7825548034</v>
          </cell>
        </row>
        <row r="1031">
          <cell r="B1031" t="str">
            <v>MIDLAND POWER UTILITY CORPORATION</v>
          </cell>
          <cell r="C1031">
            <v>2006</v>
          </cell>
          <cell r="AH1031">
            <v>16.88236666666667</v>
          </cell>
          <cell r="AI1031">
            <v>1452639.191889141</v>
          </cell>
        </row>
        <row r="1032">
          <cell r="B1032" t="str">
            <v>MIDLAND POWER UTILITY CORPORATION</v>
          </cell>
          <cell r="C1032">
            <v>2007</v>
          </cell>
          <cell r="AH1032">
            <v>17.296320000000001</v>
          </cell>
          <cell r="AI1032">
            <v>1614904.7321443805</v>
          </cell>
        </row>
        <row r="1033">
          <cell r="B1033" t="str">
            <v>MIDLAND POWER UTILITY CORPORATION</v>
          </cell>
          <cell r="C1033">
            <v>2008</v>
          </cell>
          <cell r="AH1033">
            <v>17.715351999999999</v>
          </cell>
          <cell r="AI1033">
            <v>1855365.8235404673</v>
          </cell>
        </row>
        <row r="1034">
          <cell r="B1034" t="str">
            <v>MIDLAND POWER UTILITY CORPORATION</v>
          </cell>
          <cell r="C1034">
            <v>2009</v>
          </cell>
          <cell r="AH1034">
            <v>17.930536200000002</v>
          </cell>
          <cell r="AI1034">
            <v>2056868.189819051</v>
          </cell>
        </row>
        <row r="1035">
          <cell r="B1035" t="str">
            <v>MIDLAND POWER UTILITY CORPORATION</v>
          </cell>
          <cell r="C1035">
            <v>2010</v>
          </cell>
          <cell r="AH1035">
            <v>18.29948266666667</v>
          </cell>
          <cell r="AI1035">
            <v>2469059.8307870664</v>
          </cell>
        </row>
        <row r="1036">
          <cell r="B1036" t="str">
            <v>MIDLAND POWER UTILITY CORPORATION</v>
          </cell>
          <cell r="C1036">
            <v>2011</v>
          </cell>
          <cell r="AH1036">
            <v>18.328728099999999</v>
          </cell>
          <cell r="AI1036">
            <v>2494611.3016207297</v>
          </cell>
        </row>
        <row r="1037">
          <cell r="B1037" t="str">
            <v>MIDLAND POWER UTILITY CORPORATION</v>
          </cell>
          <cell r="C1037">
            <v>2012</v>
          </cell>
          <cell r="AH1037">
            <v>17.40324</v>
          </cell>
          <cell r="AI1037">
            <v>2543572.7949846215</v>
          </cell>
        </row>
        <row r="1038">
          <cell r="B1038" t="str">
            <v>MILTON HYDRO DISTRIBUTION INC.</v>
          </cell>
          <cell r="C1038">
            <v>1989</v>
          </cell>
        </row>
        <row r="1039">
          <cell r="B1039" t="str">
            <v>MILTON HYDRO DISTRIBUTION INC.</v>
          </cell>
          <cell r="C1039">
            <v>1990</v>
          </cell>
        </row>
        <row r="1040">
          <cell r="B1040" t="str">
            <v>MILTON HYDRO DISTRIBUTION INC.</v>
          </cell>
          <cell r="C1040">
            <v>1991</v>
          </cell>
        </row>
        <row r="1041">
          <cell r="B1041" t="str">
            <v>MILTON HYDRO DISTRIBUTION INC.</v>
          </cell>
          <cell r="C1041">
            <v>1992</v>
          </cell>
        </row>
        <row r="1042">
          <cell r="B1042" t="str">
            <v>MILTON HYDRO DISTRIBUTION INC.</v>
          </cell>
          <cell r="C1042">
            <v>1993</v>
          </cell>
        </row>
        <row r="1043">
          <cell r="B1043" t="str">
            <v>MILTON HYDRO DISTRIBUTION INC.</v>
          </cell>
          <cell r="C1043">
            <v>1994</v>
          </cell>
        </row>
        <row r="1044">
          <cell r="B1044" t="str">
            <v>MILTON HYDRO DISTRIBUTION INC.</v>
          </cell>
          <cell r="C1044">
            <v>1995</v>
          </cell>
        </row>
        <row r="1045">
          <cell r="B1045" t="str">
            <v>MILTON HYDRO DISTRIBUTION INC.</v>
          </cell>
          <cell r="C1045">
            <v>1996</v>
          </cell>
        </row>
        <row r="1046">
          <cell r="B1046" t="str">
            <v>MILTON HYDRO DISTRIBUTION INC.</v>
          </cell>
          <cell r="C1046">
            <v>1997</v>
          </cell>
        </row>
        <row r="1047">
          <cell r="B1047" t="str">
            <v>MILTON HYDRO DISTRIBUTION INC.</v>
          </cell>
          <cell r="C1047">
            <v>1998</v>
          </cell>
        </row>
        <row r="1048">
          <cell r="B1048" t="str">
            <v>MILTON HYDRO DISTRIBUTION INC.</v>
          </cell>
          <cell r="C1048">
            <v>1999</v>
          </cell>
        </row>
        <row r="1049">
          <cell r="B1049" t="str">
            <v>MILTON HYDRO DISTRIBUTION INC.</v>
          </cell>
          <cell r="C1049">
            <v>2000</v>
          </cell>
        </row>
        <row r="1050">
          <cell r="B1050" t="str">
            <v>MILTON HYDRO DISTRIBUTION INC.</v>
          </cell>
          <cell r="C1050">
            <v>2001</v>
          </cell>
        </row>
        <row r="1051">
          <cell r="B1051" t="str">
            <v>MILTON HYDRO DISTRIBUTION INC.</v>
          </cell>
          <cell r="C1051">
            <v>2002</v>
          </cell>
          <cell r="AH1051">
            <v>16.741565999999999</v>
          </cell>
          <cell r="AI1051">
            <v>6634561.1700378209</v>
          </cell>
        </row>
        <row r="1052">
          <cell r="B1052" t="str">
            <v>MILTON HYDRO DISTRIBUTION INC.</v>
          </cell>
          <cell r="C1052">
            <v>2003</v>
          </cell>
          <cell r="AH1052">
            <v>16.820820000000001</v>
          </cell>
          <cell r="AI1052">
            <v>7409591.0950483466</v>
          </cell>
        </row>
        <row r="1053">
          <cell r="B1053" t="str">
            <v>MILTON HYDRO DISTRIBUTION INC.</v>
          </cell>
          <cell r="C1053">
            <v>2004</v>
          </cell>
          <cell r="AH1053">
            <v>16.852066000000001</v>
          </cell>
          <cell r="AI1053">
            <v>8091384.7066183761</v>
          </cell>
        </row>
        <row r="1054">
          <cell r="B1054" t="str">
            <v>MILTON HYDRO DISTRIBUTION INC.</v>
          </cell>
          <cell r="C1054">
            <v>2005</v>
          </cell>
          <cell r="AH1054">
            <v>17.008296000000001</v>
          </cell>
          <cell r="AI1054">
            <v>9171258.3721537217</v>
          </cell>
        </row>
        <row r="1055">
          <cell r="B1055" t="str">
            <v>MILTON HYDRO DISTRIBUTION INC.</v>
          </cell>
          <cell r="C1055">
            <v>2006</v>
          </cell>
          <cell r="AH1055">
            <v>16.88236666666667</v>
          </cell>
          <cell r="AI1055">
            <v>9866599.8390210457</v>
          </cell>
        </row>
        <row r="1056">
          <cell r="B1056" t="str">
            <v>MILTON HYDRO DISTRIBUTION INC.</v>
          </cell>
          <cell r="C1056">
            <v>2007</v>
          </cell>
          <cell r="AH1056">
            <v>17.296320000000001</v>
          </cell>
          <cell r="AI1056">
            <v>10743872.94357108</v>
          </cell>
        </row>
        <row r="1057">
          <cell r="B1057" t="str">
            <v>MILTON HYDRO DISTRIBUTION INC.</v>
          </cell>
          <cell r="C1057">
            <v>2008</v>
          </cell>
          <cell r="AH1057">
            <v>17.715351999999999</v>
          </cell>
          <cell r="AI1057">
            <v>11901205.270916214</v>
          </cell>
        </row>
        <row r="1058">
          <cell r="B1058" t="str">
            <v>MILTON HYDRO DISTRIBUTION INC.</v>
          </cell>
          <cell r="C1058">
            <v>2009</v>
          </cell>
          <cell r="AH1058">
            <v>17.930536200000002</v>
          </cell>
          <cell r="AI1058">
            <v>12879411.33839532</v>
          </cell>
        </row>
        <row r="1059">
          <cell r="B1059" t="str">
            <v>MILTON HYDRO DISTRIBUTION INC.</v>
          </cell>
          <cell r="C1059">
            <v>2010</v>
          </cell>
          <cell r="AH1059">
            <v>18.29948266666667</v>
          </cell>
          <cell r="AI1059">
            <v>13762997.891234992</v>
          </cell>
        </row>
        <row r="1060">
          <cell r="B1060" t="str">
            <v>MILTON HYDRO DISTRIBUTION INC.</v>
          </cell>
          <cell r="C1060">
            <v>2011</v>
          </cell>
          <cell r="AH1060">
            <v>18.328728099999999</v>
          </cell>
          <cell r="AI1060">
            <v>14244717.742626442</v>
          </cell>
        </row>
        <row r="1061">
          <cell r="B1061" t="str">
            <v>MILTON HYDRO DISTRIBUTION INC.</v>
          </cell>
          <cell r="C1061">
            <v>2012</v>
          </cell>
          <cell r="AH1061">
            <v>17.40324</v>
          </cell>
          <cell r="AI1061">
            <v>14149445.21772746</v>
          </cell>
        </row>
        <row r="1062">
          <cell r="B1062" t="str">
            <v>NEWMARKET-TAY POWER DISTRIBUTION LTD.</v>
          </cell>
          <cell r="C1062">
            <v>1989</v>
          </cell>
        </row>
        <row r="1063">
          <cell r="B1063" t="str">
            <v>NEWMARKET-TAY POWER DISTRIBUTION LTD.</v>
          </cell>
          <cell r="C1063">
            <v>1990</v>
          </cell>
        </row>
        <row r="1064">
          <cell r="B1064" t="str">
            <v>NEWMARKET-TAY POWER DISTRIBUTION LTD.</v>
          </cell>
          <cell r="C1064">
            <v>1991</v>
          </cell>
        </row>
        <row r="1065">
          <cell r="B1065" t="str">
            <v>NEWMARKET-TAY POWER DISTRIBUTION LTD.</v>
          </cell>
          <cell r="C1065">
            <v>1992</v>
          </cell>
        </row>
        <row r="1066">
          <cell r="B1066" t="str">
            <v>NEWMARKET-TAY POWER DISTRIBUTION LTD.</v>
          </cell>
          <cell r="C1066">
            <v>1993</v>
          </cell>
        </row>
        <row r="1067">
          <cell r="B1067" t="str">
            <v>NEWMARKET-TAY POWER DISTRIBUTION LTD.</v>
          </cell>
          <cell r="C1067">
            <v>1994</v>
          </cell>
        </row>
        <row r="1068">
          <cell r="B1068" t="str">
            <v>NEWMARKET-TAY POWER DISTRIBUTION LTD.</v>
          </cell>
          <cell r="C1068">
            <v>1995</v>
          </cell>
        </row>
        <row r="1069">
          <cell r="B1069" t="str">
            <v>NEWMARKET-TAY POWER DISTRIBUTION LTD.</v>
          </cell>
          <cell r="C1069">
            <v>1996</v>
          </cell>
        </row>
        <row r="1070">
          <cell r="B1070" t="str">
            <v>NEWMARKET-TAY POWER DISTRIBUTION LTD.</v>
          </cell>
          <cell r="C1070">
            <v>1997</v>
          </cell>
        </row>
        <row r="1071">
          <cell r="B1071" t="str">
            <v>NEWMARKET-TAY POWER DISTRIBUTION LTD.</v>
          </cell>
          <cell r="C1071">
            <v>1998</v>
          </cell>
        </row>
        <row r="1072">
          <cell r="B1072" t="str">
            <v>NEWMARKET-TAY POWER DISTRIBUTION LTD.</v>
          </cell>
          <cell r="C1072">
            <v>1999</v>
          </cell>
        </row>
        <row r="1073">
          <cell r="B1073" t="str">
            <v>NEWMARKET-TAY POWER DISTRIBUTION LTD.</v>
          </cell>
          <cell r="C1073">
            <v>2000</v>
          </cell>
        </row>
        <row r="1074">
          <cell r="B1074" t="str">
            <v>NEWMARKET-TAY POWER DISTRIBUTION LTD.</v>
          </cell>
          <cell r="C1074">
            <v>2001</v>
          </cell>
        </row>
        <row r="1075">
          <cell r="B1075" t="str">
            <v>NEWMARKET-TAY POWER DISTRIBUTION LTD.</v>
          </cell>
          <cell r="C1075">
            <v>2002</v>
          </cell>
          <cell r="AH1075">
            <v>16.741565999999999</v>
          </cell>
          <cell r="AI1075">
            <v>9185641.8770251945</v>
          </cell>
        </row>
        <row r="1076">
          <cell r="B1076" t="str">
            <v>NEWMARKET-TAY POWER DISTRIBUTION LTD.</v>
          </cell>
          <cell r="C1076">
            <v>2003</v>
          </cell>
          <cell r="AH1076">
            <v>16.820820000000001</v>
          </cell>
          <cell r="AI1076">
            <v>9503085.5645734072</v>
          </cell>
        </row>
        <row r="1077">
          <cell r="B1077" t="str">
            <v>NEWMARKET-TAY POWER DISTRIBUTION LTD.</v>
          </cell>
          <cell r="C1077">
            <v>2004</v>
          </cell>
          <cell r="AH1077">
            <v>16.852066000000001</v>
          </cell>
          <cell r="AI1077">
            <v>9884664.470870262</v>
          </cell>
        </row>
        <row r="1078">
          <cell r="B1078" t="str">
            <v>NEWMARKET-TAY POWER DISTRIBUTION LTD.</v>
          </cell>
          <cell r="C1078">
            <v>2005</v>
          </cell>
          <cell r="AH1078">
            <v>17.008296000000001</v>
          </cell>
          <cell r="AI1078">
            <v>10356869.835552556</v>
          </cell>
        </row>
        <row r="1079">
          <cell r="B1079" t="str">
            <v>NEWMARKET-TAY POWER DISTRIBUTION LTD.</v>
          </cell>
          <cell r="C1079">
            <v>2006</v>
          </cell>
          <cell r="AH1079">
            <v>16.88236666666667</v>
          </cell>
          <cell r="AI1079">
            <v>10674907.805866672</v>
          </cell>
        </row>
        <row r="1080">
          <cell r="B1080" t="str">
            <v>NEWMARKET-TAY POWER DISTRIBUTION LTD.</v>
          </cell>
          <cell r="C1080">
            <v>2007</v>
          </cell>
          <cell r="AH1080">
            <v>17.296320000000001</v>
          </cell>
          <cell r="AI1080">
            <v>11244697.547450664</v>
          </cell>
        </row>
        <row r="1081">
          <cell r="B1081" t="str">
            <v>NEWMARKET-TAY POWER DISTRIBUTION LTD.</v>
          </cell>
          <cell r="C1081">
            <v>2008</v>
          </cell>
          <cell r="AH1081">
            <v>17.715351999999999</v>
          </cell>
          <cell r="AI1081">
            <v>11913811.986214111</v>
          </cell>
        </row>
        <row r="1082">
          <cell r="B1082" t="str">
            <v>NEWMARKET-TAY POWER DISTRIBUTION LTD.</v>
          </cell>
          <cell r="C1082">
            <v>2009</v>
          </cell>
          <cell r="AH1082">
            <v>17.930536200000002</v>
          </cell>
          <cell r="AI1082">
            <v>12554252.854392955</v>
          </cell>
        </row>
        <row r="1083">
          <cell r="B1083" t="str">
            <v>NEWMARKET-TAY POWER DISTRIBUTION LTD.</v>
          </cell>
          <cell r="C1083">
            <v>2010</v>
          </cell>
          <cell r="AH1083">
            <v>18.29948266666667</v>
          </cell>
          <cell r="AI1083">
            <v>11713324.170822388</v>
          </cell>
        </row>
        <row r="1084">
          <cell r="B1084" t="str">
            <v>NEWMARKET-TAY POWER DISTRIBUTION LTD.</v>
          </cell>
          <cell r="C1084">
            <v>2011</v>
          </cell>
          <cell r="AH1084">
            <v>18.328728099999999</v>
          </cell>
          <cell r="AI1084">
            <v>11495505.241643814</v>
          </cell>
        </row>
        <row r="1085">
          <cell r="B1085" t="str">
            <v>NEWMARKET-TAY POWER DISTRIBUTION LTD.</v>
          </cell>
          <cell r="C1085">
            <v>2012</v>
          </cell>
          <cell r="AH1085">
            <v>17.40324</v>
          </cell>
          <cell r="AI1085">
            <v>11553562.015215077</v>
          </cell>
        </row>
        <row r="1086">
          <cell r="B1086" t="str">
            <v>NIAGARA PENINSULA ENERGY INC.</v>
          </cell>
          <cell r="C1086">
            <v>1989</v>
          </cell>
        </row>
        <row r="1087">
          <cell r="B1087" t="str">
            <v>NIAGARA PENINSULA ENERGY INC.</v>
          </cell>
          <cell r="C1087">
            <v>1990</v>
          </cell>
        </row>
        <row r="1088">
          <cell r="B1088" t="str">
            <v>NIAGARA PENINSULA ENERGY INC.</v>
          </cell>
          <cell r="C1088">
            <v>1991</v>
          </cell>
        </row>
        <row r="1089">
          <cell r="B1089" t="str">
            <v>NIAGARA PENINSULA ENERGY INC.</v>
          </cell>
          <cell r="C1089">
            <v>1992</v>
          </cell>
        </row>
        <row r="1090">
          <cell r="B1090" t="str">
            <v>NIAGARA PENINSULA ENERGY INC.</v>
          </cell>
          <cell r="C1090">
            <v>1993</v>
          </cell>
        </row>
        <row r="1091">
          <cell r="B1091" t="str">
            <v>NIAGARA PENINSULA ENERGY INC.</v>
          </cell>
          <cell r="C1091">
            <v>1994</v>
          </cell>
        </row>
        <row r="1092">
          <cell r="B1092" t="str">
            <v>NIAGARA PENINSULA ENERGY INC.</v>
          </cell>
          <cell r="C1092">
            <v>1995</v>
          </cell>
        </row>
        <row r="1093">
          <cell r="B1093" t="str">
            <v>NIAGARA PENINSULA ENERGY INC.</v>
          </cell>
          <cell r="C1093">
            <v>1996</v>
          </cell>
        </row>
        <row r="1094">
          <cell r="B1094" t="str">
            <v>NIAGARA PENINSULA ENERGY INC.</v>
          </cell>
          <cell r="C1094">
            <v>1997</v>
          </cell>
        </row>
        <row r="1095">
          <cell r="B1095" t="str">
            <v>NIAGARA PENINSULA ENERGY INC.</v>
          </cell>
          <cell r="C1095">
            <v>1998</v>
          </cell>
        </row>
        <row r="1096">
          <cell r="B1096" t="str">
            <v>NIAGARA PENINSULA ENERGY INC.</v>
          </cell>
          <cell r="C1096">
            <v>1999</v>
          </cell>
        </row>
        <row r="1097">
          <cell r="B1097" t="str">
            <v>NIAGARA PENINSULA ENERGY INC.</v>
          </cell>
          <cell r="C1097">
            <v>2000</v>
          </cell>
        </row>
        <row r="1098">
          <cell r="B1098" t="str">
            <v>NIAGARA PENINSULA ENERGY INC.</v>
          </cell>
          <cell r="C1098">
            <v>2001</v>
          </cell>
        </row>
        <row r="1099">
          <cell r="B1099" t="str">
            <v>NIAGARA PENINSULA ENERGY INC.</v>
          </cell>
          <cell r="C1099">
            <v>2002</v>
          </cell>
          <cell r="AH1099">
            <v>16.741565999999999</v>
          </cell>
          <cell r="AI1099">
            <v>14518800.468881119</v>
          </cell>
        </row>
        <row r="1100">
          <cell r="B1100" t="str">
            <v>NIAGARA PENINSULA ENERGY INC.</v>
          </cell>
          <cell r="C1100">
            <v>2003</v>
          </cell>
          <cell r="AH1100">
            <v>16.820820000000001</v>
          </cell>
          <cell r="AI1100">
            <v>15202166.772346905</v>
          </cell>
        </row>
        <row r="1101">
          <cell r="B1101" t="str">
            <v>NIAGARA PENINSULA ENERGY INC.</v>
          </cell>
          <cell r="C1101">
            <v>2004</v>
          </cell>
          <cell r="AH1101">
            <v>16.852066000000001</v>
          </cell>
          <cell r="AI1101">
            <v>15702479.628357619</v>
          </cell>
        </row>
        <row r="1102">
          <cell r="B1102" t="str">
            <v>NIAGARA PENINSULA ENERGY INC.</v>
          </cell>
          <cell r="C1102">
            <v>2005</v>
          </cell>
          <cell r="AH1102">
            <v>17.008296000000001</v>
          </cell>
          <cell r="AI1102">
            <v>16503433.694483725</v>
          </cell>
        </row>
        <row r="1103">
          <cell r="B1103" t="str">
            <v>NIAGARA PENINSULA ENERGY INC.</v>
          </cell>
          <cell r="C1103">
            <v>2006</v>
          </cell>
          <cell r="AH1103">
            <v>16.88236666666667</v>
          </cell>
          <cell r="AI1103">
            <v>16829971.865857672</v>
          </cell>
        </row>
        <row r="1104">
          <cell r="B1104" t="str">
            <v>NIAGARA PENINSULA ENERGY INC.</v>
          </cell>
          <cell r="C1104">
            <v>2007</v>
          </cell>
          <cell r="AH1104">
            <v>17.296320000000001</v>
          </cell>
          <cell r="AI1104">
            <v>17816495.988922864</v>
          </cell>
        </row>
        <row r="1105">
          <cell r="B1105" t="str">
            <v>NIAGARA PENINSULA ENERGY INC.</v>
          </cell>
          <cell r="C1105">
            <v>2008</v>
          </cell>
          <cell r="AH1105">
            <v>17.715351999999999</v>
          </cell>
          <cell r="AI1105">
            <v>19068096.975338623</v>
          </cell>
        </row>
        <row r="1106">
          <cell r="B1106" t="str">
            <v>NIAGARA PENINSULA ENERGY INC.</v>
          </cell>
          <cell r="C1106">
            <v>2009</v>
          </cell>
          <cell r="AH1106">
            <v>17.930536200000002</v>
          </cell>
          <cell r="AI1106">
            <v>20161778.211873442</v>
          </cell>
        </row>
        <row r="1107">
          <cell r="B1107" t="str">
            <v>NIAGARA PENINSULA ENERGY INC.</v>
          </cell>
          <cell r="C1107">
            <v>2010</v>
          </cell>
          <cell r="AH1107">
            <v>18.29948266666667</v>
          </cell>
          <cell r="AI1107">
            <v>21269236.373804808</v>
          </cell>
        </row>
        <row r="1108">
          <cell r="B1108" t="str">
            <v>NIAGARA PENINSULA ENERGY INC.</v>
          </cell>
          <cell r="C1108">
            <v>2011</v>
          </cell>
          <cell r="AH1108">
            <v>18.328728099999999</v>
          </cell>
          <cell r="AI1108">
            <v>21577064.093913794</v>
          </cell>
        </row>
        <row r="1109">
          <cell r="B1109" t="str">
            <v>NIAGARA PENINSULA ENERGY INC.</v>
          </cell>
          <cell r="C1109">
            <v>2012</v>
          </cell>
          <cell r="AH1109">
            <v>17.40324</v>
          </cell>
          <cell r="AI1109">
            <v>20816933.625872567</v>
          </cell>
        </row>
        <row r="1110">
          <cell r="B1110" t="str">
            <v>NIAGARA-ON-THE-LAKE HYDRO INC.</v>
          </cell>
          <cell r="C1110">
            <v>1989</v>
          </cell>
        </row>
        <row r="1111">
          <cell r="B1111" t="str">
            <v>NIAGARA-ON-THE-LAKE HYDRO INC.</v>
          </cell>
          <cell r="C1111">
            <v>1990</v>
          </cell>
        </row>
        <row r="1112">
          <cell r="B1112" t="str">
            <v>NIAGARA-ON-THE-LAKE HYDRO INC.</v>
          </cell>
          <cell r="C1112">
            <v>1991</v>
          </cell>
        </row>
        <row r="1113">
          <cell r="B1113" t="str">
            <v>NIAGARA-ON-THE-LAKE HYDRO INC.</v>
          </cell>
          <cell r="C1113">
            <v>1992</v>
          </cell>
        </row>
        <row r="1114">
          <cell r="B1114" t="str">
            <v>NIAGARA-ON-THE-LAKE HYDRO INC.</v>
          </cell>
          <cell r="C1114">
            <v>1993</v>
          </cell>
        </row>
        <row r="1115">
          <cell r="B1115" t="str">
            <v>NIAGARA-ON-THE-LAKE HYDRO INC.</v>
          </cell>
          <cell r="C1115">
            <v>1994</v>
          </cell>
        </row>
        <row r="1116">
          <cell r="B1116" t="str">
            <v>NIAGARA-ON-THE-LAKE HYDRO INC.</v>
          </cell>
          <cell r="C1116">
            <v>1995</v>
          </cell>
        </row>
        <row r="1117">
          <cell r="B1117" t="str">
            <v>NIAGARA-ON-THE-LAKE HYDRO INC.</v>
          </cell>
          <cell r="C1117">
            <v>1996</v>
          </cell>
        </row>
        <row r="1118">
          <cell r="B1118" t="str">
            <v>NIAGARA-ON-THE-LAKE HYDRO INC.</v>
          </cell>
          <cell r="C1118">
            <v>1997</v>
          </cell>
        </row>
        <row r="1119">
          <cell r="B1119" t="str">
            <v>NIAGARA-ON-THE-LAKE HYDRO INC.</v>
          </cell>
          <cell r="C1119">
            <v>1998</v>
          </cell>
        </row>
        <row r="1120">
          <cell r="B1120" t="str">
            <v>NIAGARA-ON-THE-LAKE HYDRO INC.</v>
          </cell>
          <cell r="C1120">
            <v>1999</v>
          </cell>
        </row>
        <row r="1121">
          <cell r="B1121" t="str">
            <v>NIAGARA-ON-THE-LAKE HYDRO INC.</v>
          </cell>
          <cell r="C1121">
            <v>2000</v>
          </cell>
        </row>
        <row r="1122">
          <cell r="B1122" t="str">
            <v>NIAGARA-ON-THE-LAKE HYDRO INC.</v>
          </cell>
          <cell r="C1122">
            <v>2001</v>
          </cell>
        </row>
        <row r="1123">
          <cell r="B1123" t="str">
            <v>NIAGARA-ON-THE-LAKE HYDRO INC.</v>
          </cell>
          <cell r="C1123">
            <v>2002</v>
          </cell>
          <cell r="AH1123">
            <v>16.741565999999999</v>
          </cell>
          <cell r="AI1123">
            <v>2914363.6867921688</v>
          </cell>
        </row>
        <row r="1124">
          <cell r="B1124" t="str">
            <v>NIAGARA-ON-THE-LAKE HYDRO INC.</v>
          </cell>
          <cell r="C1124">
            <v>2003</v>
          </cell>
          <cell r="AH1124">
            <v>16.820820000000001</v>
          </cell>
          <cell r="AI1124">
            <v>3069489.6828713058</v>
          </cell>
        </row>
        <row r="1125">
          <cell r="B1125" t="str">
            <v>NIAGARA-ON-THE-LAKE HYDRO INC.</v>
          </cell>
          <cell r="C1125">
            <v>2004</v>
          </cell>
          <cell r="AH1125">
            <v>16.852066000000001</v>
          </cell>
          <cell r="AI1125">
            <v>3172520.9701934862</v>
          </cell>
        </row>
        <row r="1126">
          <cell r="B1126" t="str">
            <v>NIAGARA-ON-THE-LAKE HYDRO INC.</v>
          </cell>
          <cell r="C1126">
            <v>2005</v>
          </cell>
          <cell r="AH1126">
            <v>17.008296000000001</v>
          </cell>
          <cell r="AI1126">
            <v>3296100.6112157917</v>
          </cell>
        </row>
        <row r="1127">
          <cell r="B1127" t="str">
            <v>NIAGARA-ON-THE-LAKE HYDRO INC.</v>
          </cell>
          <cell r="C1127">
            <v>2006</v>
          </cell>
          <cell r="AH1127">
            <v>16.88236666666667</v>
          </cell>
          <cell r="AI1127">
            <v>3417127.0378181147</v>
          </cell>
        </row>
        <row r="1128">
          <cell r="B1128" t="str">
            <v>NIAGARA-ON-THE-LAKE HYDRO INC.</v>
          </cell>
          <cell r="C1128">
            <v>2007</v>
          </cell>
          <cell r="AH1128">
            <v>17.296320000000001</v>
          </cell>
          <cell r="AI1128">
            <v>3498004.1408834248</v>
          </cell>
        </row>
        <row r="1129">
          <cell r="B1129" t="str">
            <v>NIAGARA-ON-THE-LAKE HYDRO INC.</v>
          </cell>
          <cell r="C1129">
            <v>2008</v>
          </cell>
          <cell r="AH1129">
            <v>17.715351999999999</v>
          </cell>
          <cell r="AI1129">
            <v>3606007.0463833585</v>
          </cell>
        </row>
        <row r="1130">
          <cell r="B1130" t="str">
            <v>NIAGARA-ON-THE-LAKE HYDRO INC.</v>
          </cell>
          <cell r="C1130">
            <v>2009</v>
          </cell>
          <cell r="AH1130">
            <v>17.930536200000002</v>
          </cell>
          <cell r="AI1130">
            <v>3821972.7041354738</v>
          </cell>
        </row>
        <row r="1131">
          <cell r="B1131" t="str">
            <v>NIAGARA-ON-THE-LAKE HYDRO INC.</v>
          </cell>
          <cell r="C1131">
            <v>2010</v>
          </cell>
          <cell r="AH1131">
            <v>18.29948266666667</v>
          </cell>
          <cell r="AI1131">
            <v>4053283.8308099722</v>
          </cell>
        </row>
        <row r="1132">
          <cell r="B1132" t="str">
            <v>NIAGARA-ON-THE-LAKE HYDRO INC.</v>
          </cell>
          <cell r="C1132">
            <v>2011</v>
          </cell>
          <cell r="AH1132">
            <v>18.328728099999999</v>
          </cell>
          <cell r="AI1132">
            <v>4068805.550452021</v>
          </cell>
        </row>
        <row r="1133">
          <cell r="B1133" t="str">
            <v>NIAGARA-ON-THE-LAKE HYDRO INC.</v>
          </cell>
          <cell r="C1133">
            <v>2012</v>
          </cell>
          <cell r="AH1133">
            <v>17.40324</v>
          </cell>
          <cell r="AI1133">
            <v>4111316.6794398767</v>
          </cell>
        </row>
        <row r="1134">
          <cell r="B1134" t="str">
            <v>NORFOLK POWER DISTRIBUTION INC.</v>
          </cell>
          <cell r="C1134">
            <v>1989</v>
          </cell>
        </row>
        <row r="1135">
          <cell r="B1135" t="str">
            <v>NORFOLK POWER DISTRIBUTION INC.</v>
          </cell>
          <cell r="C1135">
            <v>1990</v>
          </cell>
        </row>
        <row r="1136">
          <cell r="B1136" t="str">
            <v>NORFOLK POWER DISTRIBUTION INC.</v>
          </cell>
          <cell r="C1136">
            <v>1991</v>
          </cell>
        </row>
        <row r="1137">
          <cell r="B1137" t="str">
            <v>NORFOLK POWER DISTRIBUTION INC.</v>
          </cell>
          <cell r="C1137">
            <v>1992</v>
          </cell>
        </row>
        <row r="1138">
          <cell r="B1138" t="str">
            <v>NORFOLK POWER DISTRIBUTION INC.</v>
          </cell>
          <cell r="C1138">
            <v>1993</v>
          </cell>
        </row>
        <row r="1139">
          <cell r="B1139" t="str">
            <v>NORFOLK POWER DISTRIBUTION INC.</v>
          </cell>
          <cell r="C1139">
            <v>1994</v>
          </cell>
        </row>
        <row r="1140">
          <cell r="B1140" t="str">
            <v>NORFOLK POWER DISTRIBUTION INC.</v>
          </cell>
          <cell r="C1140">
            <v>1995</v>
          </cell>
        </row>
        <row r="1141">
          <cell r="B1141" t="str">
            <v>NORFOLK POWER DISTRIBUTION INC.</v>
          </cell>
          <cell r="C1141">
            <v>1996</v>
          </cell>
        </row>
        <row r="1142">
          <cell r="B1142" t="str">
            <v>NORFOLK POWER DISTRIBUTION INC.</v>
          </cell>
          <cell r="C1142">
            <v>1997</v>
          </cell>
        </row>
        <row r="1143">
          <cell r="B1143" t="str">
            <v>NORFOLK POWER DISTRIBUTION INC.</v>
          </cell>
          <cell r="C1143">
            <v>1998</v>
          </cell>
        </row>
        <row r="1144">
          <cell r="B1144" t="str">
            <v>NORFOLK POWER DISTRIBUTION INC.</v>
          </cell>
          <cell r="C1144">
            <v>1999</v>
          </cell>
        </row>
        <row r="1145">
          <cell r="B1145" t="str">
            <v>NORFOLK POWER DISTRIBUTION INC.</v>
          </cell>
          <cell r="C1145">
            <v>2000</v>
          </cell>
        </row>
        <row r="1146">
          <cell r="B1146" t="str">
            <v>NORFOLK POWER DISTRIBUTION INC.</v>
          </cell>
          <cell r="C1146">
            <v>2001</v>
          </cell>
        </row>
        <row r="1147">
          <cell r="B1147" t="str">
            <v>NORFOLK POWER DISTRIBUTION INC.</v>
          </cell>
          <cell r="C1147">
            <v>2002</v>
          </cell>
          <cell r="AH1147">
            <v>16.741565999999999</v>
          </cell>
          <cell r="AI1147">
            <v>6039307.0149949044</v>
          </cell>
        </row>
        <row r="1148">
          <cell r="B1148" t="str">
            <v>NORFOLK POWER DISTRIBUTION INC.</v>
          </cell>
          <cell r="C1148">
            <v>2003</v>
          </cell>
          <cell r="AH1148">
            <v>16.820820000000001</v>
          </cell>
          <cell r="AI1148">
            <v>6265540.9344122298</v>
          </cell>
        </row>
        <row r="1149">
          <cell r="B1149" t="str">
            <v>NORFOLK POWER DISTRIBUTION INC.</v>
          </cell>
          <cell r="C1149">
            <v>2004</v>
          </cell>
          <cell r="AH1149">
            <v>16.852066000000001</v>
          </cell>
          <cell r="AI1149">
            <v>6741609.2029148974</v>
          </cell>
        </row>
        <row r="1150">
          <cell r="B1150" t="str">
            <v>NORFOLK POWER DISTRIBUTION INC.</v>
          </cell>
          <cell r="C1150">
            <v>2005</v>
          </cell>
          <cell r="AH1150">
            <v>17.008296000000001</v>
          </cell>
          <cell r="AI1150">
            <v>7005542.4401197275</v>
          </cell>
        </row>
        <row r="1151">
          <cell r="B1151" t="str">
            <v>NORFOLK POWER DISTRIBUTION INC.</v>
          </cell>
          <cell r="C1151">
            <v>2006</v>
          </cell>
          <cell r="AH1151">
            <v>16.88236666666667</v>
          </cell>
          <cell r="AI1151">
            <v>7270768.0348131182</v>
          </cell>
        </row>
        <row r="1152">
          <cell r="B1152" t="str">
            <v>NORFOLK POWER DISTRIBUTION INC.</v>
          </cell>
          <cell r="C1152">
            <v>2007</v>
          </cell>
          <cell r="AH1152">
            <v>17.296320000000001</v>
          </cell>
          <cell r="AI1152">
            <v>7824560.6230151113</v>
          </cell>
        </row>
        <row r="1153">
          <cell r="B1153" t="str">
            <v>NORFOLK POWER DISTRIBUTION INC.</v>
          </cell>
          <cell r="C1153">
            <v>2008</v>
          </cell>
          <cell r="AH1153">
            <v>17.715351999999999</v>
          </cell>
          <cell r="AI1153">
            <v>8161312.9655595506</v>
          </cell>
        </row>
        <row r="1154">
          <cell r="B1154" t="str">
            <v>NORFOLK POWER DISTRIBUTION INC.</v>
          </cell>
          <cell r="C1154">
            <v>2009</v>
          </cell>
          <cell r="AH1154">
            <v>17.930536200000002</v>
          </cell>
          <cell r="AI1154">
            <v>8673677.0261129886</v>
          </cell>
        </row>
        <row r="1155">
          <cell r="B1155" t="str">
            <v>NORFOLK POWER DISTRIBUTION INC.</v>
          </cell>
          <cell r="C1155">
            <v>2010</v>
          </cell>
          <cell r="AH1155">
            <v>18.29948266666667</v>
          </cell>
          <cell r="AI1155">
            <v>7489774.6946967784</v>
          </cell>
        </row>
        <row r="1156">
          <cell r="B1156" t="str">
            <v>NORFOLK POWER DISTRIBUTION INC.</v>
          </cell>
          <cell r="C1156">
            <v>2011</v>
          </cell>
          <cell r="AH1156">
            <v>18.328728099999999</v>
          </cell>
          <cell r="AI1156">
            <v>7747700.6395801036</v>
          </cell>
        </row>
        <row r="1157">
          <cell r="B1157" t="str">
            <v>NORFOLK POWER DISTRIBUTION INC.</v>
          </cell>
          <cell r="C1157">
            <v>2012</v>
          </cell>
          <cell r="AH1157">
            <v>17.40324</v>
          </cell>
          <cell r="AI1157">
            <v>7699553.9652166329</v>
          </cell>
        </row>
        <row r="1158">
          <cell r="B1158" t="str">
            <v>NORTH BAY HYDRO DISTRIBUTION LIMITED</v>
          </cell>
          <cell r="C1158">
            <v>1989</v>
          </cell>
        </row>
        <row r="1159">
          <cell r="B1159" t="str">
            <v>NORTH BAY HYDRO DISTRIBUTION LIMITED</v>
          </cell>
          <cell r="C1159">
            <v>1990</v>
          </cell>
        </row>
        <row r="1160">
          <cell r="B1160" t="str">
            <v>NORTH BAY HYDRO DISTRIBUTION LIMITED</v>
          </cell>
          <cell r="C1160">
            <v>1991</v>
          </cell>
        </row>
        <row r="1161">
          <cell r="B1161" t="str">
            <v>NORTH BAY HYDRO DISTRIBUTION LIMITED</v>
          </cell>
          <cell r="C1161">
            <v>1992</v>
          </cell>
        </row>
        <row r="1162">
          <cell r="B1162" t="str">
            <v>NORTH BAY HYDRO DISTRIBUTION LIMITED</v>
          </cell>
          <cell r="C1162">
            <v>1993</v>
          </cell>
        </row>
        <row r="1163">
          <cell r="B1163" t="str">
            <v>NORTH BAY HYDRO DISTRIBUTION LIMITED</v>
          </cell>
          <cell r="C1163">
            <v>1994</v>
          </cell>
        </row>
        <row r="1164">
          <cell r="B1164" t="str">
            <v>NORTH BAY HYDRO DISTRIBUTION LIMITED</v>
          </cell>
          <cell r="C1164">
            <v>1995</v>
          </cell>
        </row>
        <row r="1165">
          <cell r="B1165" t="str">
            <v>NORTH BAY HYDRO DISTRIBUTION LIMITED</v>
          </cell>
          <cell r="C1165">
            <v>1996</v>
          </cell>
        </row>
        <row r="1166">
          <cell r="B1166" t="str">
            <v>NORTH BAY HYDRO DISTRIBUTION LIMITED</v>
          </cell>
          <cell r="C1166">
            <v>1997</v>
          </cell>
        </row>
        <row r="1167">
          <cell r="B1167" t="str">
            <v>NORTH BAY HYDRO DISTRIBUTION LIMITED</v>
          </cell>
          <cell r="C1167">
            <v>1998</v>
          </cell>
        </row>
        <row r="1168">
          <cell r="B1168" t="str">
            <v>NORTH BAY HYDRO DISTRIBUTION LIMITED</v>
          </cell>
          <cell r="C1168">
            <v>1999</v>
          </cell>
        </row>
        <row r="1169">
          <cell r="B1169" t="str">
            <v>NORTH BAY HYDRO DISTRIBUTION LIMITED</v>
          </cell>
          <cell r="C1169">
            <v>2000</v>
          </cell>
        </row>
        <row r="1170">
          <cell r="B1170" t="str">
            <v>NORTH BAY HYDRO DISTRIBUTION LIMITED</v>
          </cell>
          <cell r="C1170">
            <v>2001</v>
          </cell>
        </row>
        <row r="1171">
          <cell r="B1171" t="str">
            <v>NORTH BAY HYDRO DISTRIBUTION LIMITED</v>
          </cell>
          <cell r="C1171">
            <v>2002</v>
          </cell>
          <cell r="AH1171">
            <v>16.741565999999999</v>
          </cell>
          <cell r="AI1171">
            <v>6752850.0692710225</v>
          </cell>
        </row>
        <row r="1172">
          <cell r="B1172" t="str">
            <v>NORTH BAY HYDRO DISTRIBUTION LIMITED</v>
          </cell>
          <cell r="C1172">
            <v>2003</v>
          </cell>
          <cell r="AH1172">
            <v>16.820820000000001</v>
          </cell>
          <cell r="AI1172">
            <v>6602404.2936240407</v>
          </cell>
        </row>
        <row r="1173">
          <cell r="B1173" t="str">
            <v>NORTH BAY HYDRO DISTRIBUTION LIMITED</v>
          </cell>
          <cell r="C1173">
            <v>2004</v>
          </cell>
          <cell r="AH1173">
            <v>16.852066000000001</v>
          </cell>
          <cell r="AI1173">
            <v>6406278.9371336969</v>
          </cell>
        </row>
        <row r="1174">
          <cell r="B1174" t="str">
            <v>NORTH BAY HYDRO DISTRIBUTION LIMITED</v>
          </cell>
          <cell r="C1174">
            <v>2005</v>
          </cell>
          <cell r="AH1174">
            <v>17.008296000000001</v>
          </cell>
          <cell r="AI1174">
            <v>6498377.277544938</v>
          </cell>
        </row>
        <row r="1175">
          <cell r="B1175" t="str">
            <v>NORTH BAY HYDRO DISTRIBUTION LIMITED</v>
          </cell>
          <cell r="C1175">
            <v>2006</v>
          </cell>
          <cell r="AH1175">
            <v>16.88236666666667</v>
          </cell>
          <cell r="AI1175">
            <v>6793976.1002267897</v>
          </cell>
        </row>
        <row r="1176">
          <cell r="B1176" t="str">
            <v>NORTH BAY HYDRO DISTRIBUTION LIMITED</v>
          </cell>
          <cell r="C1176">
            <v>2007</v>
          </cell>
          <cell r="AH1176">
            <v>17.296320000000001</v>
          </cell>
          <cell r="AI1176">
            <v>6954172.4430988505</v>
          </cell>
        </row>
        <row r="1177">
          <cell r="B1177" t="str">
            <v>NORTH BAY HYDRO DISTRIBUTION LIMITED</v>
          </cell>
          <cell r="C1177">
            <v>2008</v>
          </cell>
          <cell r="AH1177">
            <v>17.715351999999999</v>
          </cell>
          <cell r="AI1177">
            <v>7411159.8292715754</v>
          </cell>
        </row>
        <row r="1178">
          <cell r="B1178" t="str">
            <v>NORTH BAY HYDRO DISTRIBUTION LIMITED</v>
          </cell>
          <cell r="C1178">
            <v>2009</v>
          </cell>
          <cell r="AH1178">
            <v>17.930536200000002</v>
          </cell>
          <cell r="AI1178">
            <v>8301656.031182914</v>
          </cell>
        </row>
        <row r="1179">
          <cell r="B1179" t="str">
            <v>NORTH BAY HYDRO DISTRIBUTION LIMITED</v>
          </cell>
          <cell r="C1179">
            <v>2010</v>
          </cell>
          <cell r="AH1179">
            <v>18.29948266666667</v>
          </cell>
          <cell r="AI1179">
            <v>8968159.3032585531</v>
          </cell>
        </row>
        <row r="1180">
          <cell r="B1180" t="str">
            <v>NORTH BAY HYDRO DISTRIBUTION LIMITED</v>
          </cell>
          <cell r="C1180">
            <v>2011</v>
          </cell>
          <cell r="AH1180">
            <v>18.328728099999999</v>
          </cell>
          <cell r="AI1180">
            <v>9434175.6797956768</v>
          </cell>
        </row>
        <row r="1181">
          <cell r="B1181" t="str">
            <v>NORTH BAY HYDRO DISTRIBUTION LIMITED</v>
          </cell>
          <cell r="C1181">
            <v>2012</v>
          </cell>
          <cell r="AH1181">
            <v>17.40324</v>
          </cell>
          <cell r="AI1181">
            <v>9119327.1123847943</v>
          </cell>
        </row>
        <row r="1182">
          <cell r="B1182" t="str">
            <v>NORTHERN ONTARIO WIRES INC.</v>
          </cell>
          <cell r="C1182">
            <v>1989</v>
          </cell>
        </row>
        <row r="1183">
          <cell r="B1183" t="str">
            <v>NORTHERN ONTARIO WIRES INC.</v>
          </cell>
          <cell r="C1183">
            <v>1990</v>
          </cell>
        </row>
        <row r="1184">
          <cell r="B1184" t="str">
            <v>NORTHERN ONTARIO WIRES INC.</v>
          </cell>
          <cell r="C1184">
            <v>1991</v>
          </cell>
        </row>
        <row r="1185">
          <cell r="B1185" t="str">
            <v>NORTHERN ONTARIO WIRES INC.</v>
          </cell>
          <cell r="C1185">
            <v>1992</v>
          </cell>
        </row>
        <row r="1186">
          <cell r="B1186" t="str">
            <v>NORTHERN ONTARIO WIRES INC.</v>
          </cell>
          <cell r="C1186">
            <v>1993</v>
          </cell>
        </row>
        <row r="1187">
          <cell r="B1187" t="str">
            <v>NORTHERN ONTARIO WIRES INC.</v>
          </cell>
          <cell r="C1187">
            <v>1994</v>
          </cell>
        </row>
        <row r="1188">
          <cell r="B1188" t="str">
            <v>NORTHERN ONTARIO WIRES INC.</v>
          </cell>
          <cell r="C1188">
            <v>1995</v>
          </cell>
        </row>
        <row r="1189">
          <cell r="B1189" t="str">
            <v>NORTHERN ONTARIO WIRES INC.</v>
          </cell>
          <cell r="C1189">
            <v>1996</v>
          </cell>
        </row>
        <row r="1190">
          <cell r="B1190" t="str">
            <v>NORTHERN ONTARIO WIRES INC.</v>
          </cell>
          <cell r="C1190">
            <v>1997</v>
          </cell>
        </row>
        <row r="1191">
          <cell r="B1191" t="str">
            <v>NORTHERN ONTARIO WIRES INC.</v>
          </cell>
          <cell r="C1191">
            <v>1998</v>
          </cell>
        </row>
        <row r="1192">
          <cell r="B1192" t="str">
            <v>NORTHERN ONTARIO WIRES INC.</v>
          </cell>
          <cell r="C1192">
            <v>1999</v>
          </cell>
        </row>
        <row r="1193">
          <cell r="B1193" t="str">
            <v>NORTHERN ONTARIO WIRES INC.</v>
          </cell>
          <cell r="C1193">
            <v>2000</v>
          </cell>
        </row>
        <row r="1194">
          <cell r="B1194" t="str">
            <v>NORTHERN ONTARIO WIRES INC.</v>
          </cell>
          <cell r="C1194">
            <v>2001</v>
          </cell>
        </row>
        <row r="1195">
          <cell r="B1195" t="str">
            <v>NORTHERN ONTARIO WIRES INC.</v>
          </cell>
          <cell r="C1195">
            <v>2002</v>
          </cell>
          <cell r="AH1195">
            <v>16.741565999999999</v>
          </cell>
          <cell r="AI1195">
            <v>1190236.9161907935</v>
          </cell>
        </row>
        <row r="1196">
          <cell r="B1196" t="str">
            <v>NORTHERN ONTARIO WIRES INC.</v>
          </cell>
          <cell r="C1196">
            <v>2003</v>
          </cell>
          <cell r="AH1196">
            <v>16.820820000000001</v>
          </cell>
          <cell r="AI1196">
            <v>1152460.2027160362</v>
          </cell>
        </row>
        <row r="1197">
          <cell r="B1197" t="str">
            <v>NORTHERN ONTARIO WIRES INC.</v>
          </cell>
          <cell r="C1197">
            <v>2004</v>
          </cell>
          <cell r="AH1197">
            <v>16.852066000000001</v>
          </cell>
          <cell r="AI1197">
            <v>1119481.8725356427</v>
          </cell>
        </row>
        <row r="1198">
          <cell r="B1198" t="str">
            <v>NORTHERN ONTARIO WIRES INC.</v>
          </cell>
          <cell r="C1198">
            <v>2005</v>
          </cell>
          <cell r="AH1198">
            <v>17.008296000000001</v>
          </cell>
          <cell r="AI1198">
            <v>1102682.3029542756</v>
          </cell>
        </row>
        <row r="1199">
          <cell r="B1199" t="str">
            <v>NORTHERN ONTARIO WIRES INC.</v>
          </cell>
          <cell r="C1199">
            <v>2006</v>
          </cell>
          <cell r="AH1199">
            <v>16.88236666666667</v>
          </cell>
          <cell r="AI1199">
            <v>1069311.6215651932</v>
          </cell>
        </row>
        <row r="1200">
          <cell r="B1200" t="str">
            <v>NORTHERN ONTARIO WIRES INC.</v>
          </cell>
          <cell r="C1200">
            <v>2007</v>
          </cell>
          <cell r="AH1200">
            <v>17.296320000000001</v>
          </cell>
          <cell r="AI1200">
            <v>1091747.8669965474</v>
          </cell>
        </row>
        <row r="1201">
          <cell r="B1201" t="str">
            <v>NORTHERN ONTARIO WIRES INC.</v>
          </cell>
          <cell r="C1201">
            <v>2008</v>
          </cell>
          <cell r="AH1201">
            <v>17.715351999999999</v>
          </cell>
          <cell r="AI1201">
            <v>1133687.3793512529</v>
          </cell>
        </row>
        <row r="1202">
          <cell r="B1202" t="str">
            <v>NORTHERN ONTARIO WIRES INC.</v>
          </cell>
          <cell r="C1202">
            <v>2009</v>
          </cell>
          <cell r="AH1202">
            <v>17.930536200000002</v>
          </cell>
          <cell r="AI1202">
            <v>1251168.7672284024</v>
          </cell>
        </row>
        <row r="1203">
          <cell r="B1203" t="str">
            <v>NORTHERN ONTARIO WIRES INC.</v>
          </cell>
          <cell r="C1203">
            <v>2010</v>
          </cell>
          <cell r="AH1203">
            <v>18.29948266666667</v>
          </cell>
          <cell r="AI1203">
            <v>1266201.7721250153</v>
          </cell>
        </row>
        <row r="1204">
          <cell r="B1204" t="str">
            <v>NORTHERN ONTARIO WIRES INC.</v>
          </cell>
          <cell r="C1204">
            <v>2011</v>
          </cell>
          <cell r="AH1204">
            <v>18.328728099999999</v>
          </cell>
          <cell r="AI1204">
            <v>1381881.7494814172</v>
          </cell>
        </row>
        <row r="1205">
          <cell r="B1205" t="str">
            <v>NORTHERN ONTARIO WIRES INC.</v>
          </cell>
          <cell r="C1205">
            <v>2012</v>
          </cell>
          <cell r="AH1205">
            <v>17.40324</v>
          </cell>
          <cell r="AI1205">
            <v>1341108.2367592317</v>
          </cell>
        </row>
        <row r="1206">
          <cell r="B1206" t="str">
            <v>OAKVILLE HYDRO ELECTRICITY DISTRIBUTION INC.</v>
          </cell>
          <cell r="C1206">
            <v>1989</v>
          </cell>
        </row>
        <row r="1207">
          <cell r="B1207" t="str">
            <v>OAKVILLE HYDRO ELECTRICITY DISTRIBUTION INC.</v>
          </cell>
          <cell r="C1207">
            <v>1990</v>
          </cell>
        </row>
        <row r="1208">
          <cell r="B1208" t="str">
            <v>OAKVILLE HYDRO ELECTRICITY DISTRIBUTION INC.</v>
          </cell>
          <cell r="C1208">
            <v>1991</v>
          </cell>
        </row>
        <row r="1209">
          <cell r="B1209" t="str">
            <v>OAKVILLE HYDRO ELECTRICITY DISTRIBUTION INC.</v>
          </cell>
          <cell r="C1209">
            <v>1992</v>
          </cell>
        </row>
        <row r="1210">
          <cell r="B1210" t="str">
            <v>OAKVILLE HYDRO ELECTRICITY DISTRIBUTION INC.</v>
          </cell>
          <cell r="C1210">
            <v>1993</v>
          </cell>
        </row>
        <row r="1211">
          <cell r="B1211" t="str">
            <v>OAKVILLE HYDRO ELECTRICITY DISTRIBUTION INC.</v>
          </cell>
          <cell r="C1211">
            <v>1994</v>
          </cell>
        </row>
        <row r="1212">
          <cell r="B1212" t="str">
            <v>OAKVILLE HYDRO ELECTRICITY DISTRIBUTION INC.</v>
          </cell>
          <cell r="C1212">
            <v>1995</v>
          </cell>
        </row>
        <row r="1213">
          <cell r="B1213" t="str">
            <v>OAKVILLE HYDRO ELECTRICITY DISTRIBUTION INC.</v>
          </cell>
          <cell r="C1213">
            <v>1996</v>
          </cell>
        </row>
        <row r="1214">
          <cell r="B1214" t="str">
            <v>OAKVILLE HYDRO ELECTRICITY DISTRIBUTION INC.</v>
          </cell>
          <cell r="C1214">
            <v>1997</v>
          </cell>
        </row>
        <row r="1215">
          <cell r="B1215" t="str">
            <v>OAKVILLE HYDRO ELECTRICITY DISTRIBUTION INC.</v>
          </cell>
          <cell r="C1215">
            <v>1998</v>
          </cell>
        </row>
        <row r="1216">
          <cell r="B1216" t="str">
            <v>OAKVILLE HYDRO ELECTRICITY DISTRIBUTION INC.</v>
          </cell>
          <cell r="C1216">
            <v>1999</v>
          </cell>
        </row>
        <row r="1217">
          <cell r="B1217" t="str">
            <v>OAKVILLE HYDRO ELECTRICITY DISTRIBUTION INC.</v>
          </cell>
          <cell r="C1217">
            <v>2000</v>
          </cell>
        </row>
        <row r="1218">
          <cell r="B1218" t="str">
            <v>OAKVILLE HYDRO ELECTRICITY DISTRIBUTION INC.</v>
          </cell>
          <cell r="C1218">
            <v>2001</v>
          </cell>
        </row>
        <row r="1219">
          <cell r="B1219" t="str">
            <v>OAKVILLE HYDRO ELECTRICITY DISTRIBUTION INC.</v>
          </cell>
          <cell r="C1219">
            <v>2002</v>
          </cell>
          <cell r="AH1219">
            <v>16.741565999999999</v>
          </cell>
          <cell r="AI1219">
            <v>25966291.714497663</v>
          </cell>
        </row>
        <row r="1220">
          <cell r="B1220" t="str">
            <v>OAKVILLE HYDRO ELECTRICITY DISTRIBUTION INC.</v>
          </cell>
          <cell r="C1220">
            <v>2003</v>
          </cell>
          <cell r="AH1220">
            <v>16.820820000000001</v>
          </cell>
          <cell r="AI1220">
            <v>25972651.975382686</v>
          </cell>
        </row>
        <row r="1221">
          <cell r="B1221" t="str">
            <v>OAKVILLE HYDRO ELECTRICITY DISTRIBUTION INC.</v>
          </cell>
          <cell r="C1221">
            <v>2004</v>
          </cell>
          <cell r="AH1221">
            <v>16.852066000000001</v>
          </cell>
          <cell r="AI1221">
            <v>26008613.920445021</v>
          </cell>
        </row>
        <row r="1222">
          <cell r="B1222" t="str">
            <v>OAKVILLE HYDRO ELECTRICITY DISTRIBUTION INC.</v>
          </cell>
          <cell r="C1222">
            <v>2005</v>
          </cell>
          <cell r="AH1222">
            <v>17.008296000000001</v>
          </cell>
          <cell r="AI1222">
            <v>23013797.152674053</v>
          </cell>
        </row>
        <row r="1223">
          <cell r="B1223" t="str">
            <v>OAKVILLE HYDRO ELECTRICITY DISTRIBUTION INC.</v>
          </cell>
          <cell r="C1223">
            <v>2006</v>
          </cell>
          <cell r="AH1223">
            <v>16.88236666666667</v>
          </cell>
          <cell r="AI1223">
            <v>23297674.837246645</v>
          </cell>
        </row>
        <row r="1224">
          <cell r="B1224" t="str">
            <v>OAKVILLE HYDRO ELECTRICITY DISTRIBUTION INC.</v>
          </cell>
          <cell r="C1224">
            <v>2007</v>
          </cell>
          <cell r="AH1224">
            <v>17.296320000000001</v>
          </cell>
          <cell r="AI1224">
            <v>24279882.155142702</v>
          </cell>
        </row>
        <row r="1225">
          <cell r="B1225" t="str">
            <v>OAKVILLE HYDRO ELECTRICITY DISTRIBUTION INC.</v>
          </cell>
          <cell r="C1225">
            <v>2008</v>
          </cell>
          <cell r="AH1225">
            <v>17.715351999999999</v>
          </cell>
          <cell r="AI1225">
            <v>25994536.108010724</v>
          </cell>
        </row>
        <row r="1226">
          <cell r="B1226" t="str">
            <v>OAKVILLE HYDRO ELECTRICITY DISTRIBUTION INC.</v>
          </cell>
          <cell r="C1226">
            <v>2009</v>
          </cell>
          <cell r="AH1226">
            <v>17.930536200000002</v>
          </cell>
          <cell r="AI1226">
            <v>28297375.840560447</v>
          </cell>
        </row>
        <row r="1227">
          <cell r="B1227" t="str">
            <v>OAKVILLE HYDRO ELECTRICITY DISTRIBUTION INC.</v>
          </cell>
          <cell r="C1227">
            <v>2010</v>
          </cell>
          <cell r="AH1227">
            <v>18.29948266666667</v>
          </cell>
          <cell r="AI1227">
            <v>30799150.376789689</v>
          </cell>
        </row>
        <row r="1228">
          <cell r="B1228" t="str">
            <v>OAKVILLE HYDRO ELECTRICITY DISTRIBUTION INC.</v>
          </cell>
          <cell r="C1228">
            <v>2011</v>
          </cell>
          <cell r="AH1228">
            <v>18.328728099999999</v>
          </cell>
          <cell r="AI1228">
            <v>32350046.614666387</v>
          </cell>
        </row>
        <row r="1229">
          <cell r="B1229" t="str">
            <v>OAKVILLE HYDRO ELECTRICITY DISTRIBUTION INC.</v>
          </cell>
          <cell r="C1229">
            <v>2012</v>
          </cell>
          <cell r="AH1229">
            <v>17.40324</v>
          </cell>
          <cell r="AI1229">
            <v>32518767.923197769</v>
          </cell>
        </row>
        <row r="1230">
          <cell r="B1230" t="str">
            <v>ORANGEVILLE HYDRO LIMITED</v>
          </cell>
          <cell r="C1230">
            <v>1989</v>
          </cell>
        </row>
        <row r="1231">
          <cell r="B1231" t="str">
            <v>ORANGEVILLE HYDRO LIMITED</v>
          </cell>
          <cell r="C1231">
            <v>1990</v>
          </cell>
        </row>
        <row r="1232">
          <cell r="B1232" t="str">
            <v>ORANGEVILLE HYDRO LIMITED</v>
          </cell>
          <cell r="C1232">
            <v>1991</v>
          </cell>
        </row>
        <row r="1233">
          <cell r="B1233" t="str">
            <v>ORANGEVILLE HYDRO LIMITED</v>
          </cell>
          <cell r="C1233">
            <v>1992</v>
          </cell>
        </row>
        <row r="1234">
          <cell r="B1234" t="str">
            <v>ORANGEVILLE HYDRO LIMITED</v>
          </cell>
          <cell r="C1234">
            <v>1993</v>
          </cell>
        </row>
        <row r="1235">
          <cell r="B1235" t="str">
            <v>ORANGEVILLE HYDRO LIMITED</v>
          </cell>
          <cell r="C1235">
            <v>1994</v>
          </cell>
        </row>
        <row r="1236">
          <cell r="B1236" t="str">
            <v>ORANGEVILLE HYDRO LIMITED</v>
          </cell>
          <cell r="C1236">
            <v>1995</v>
          </cell>
        </row>
        <row r="1237">
          <cell r="B1237" t="str">
            <v>ORANGEVILLE HYDRO LIMITED</v>
          </cell>
          <cell r="C1237">
            <v>1996</v>
          </cell>
        </row>
        <row r="1238">
          <cell r="B1238" t="str">
            <v>ORANGEVILLE HYDRO LIMITED</v>
          </cell>
          <cell r="C1238">
            <v>1997</v>
          </cell>
        </row>
        <row r="1239">
          <cell r="B1239" t="str">
            <v>ORANGEVILLE HYDRO LIMITED</v>
          </cell>
          <cell r="C1239">
            <v>1998</v>
          </cell>
        </row>
        <row r="1240">
          <cell r="B1240" t="str">
            <v>ORANGEVILLE HYDRO LIMITED</v>
          </cell>
          <cell r="C1240">
            <v>1999</v>
          </cell>
        </row>
        <row r="1241">
          <cell r="B1241" t="str">
            <v>ORANGEVILLE HYDRO LIMITED</v>
          </cell>
          <cell r="C1241">
            <v>2000</v>
          </cell>
        </row>
        <row r="1242">
          <cell r="B1242" t="str">
            <v>ORANGEVILLE HYDRO LIMITED</v>
          </cell>
          <cell r="C1242">
            <v>2001</v>
          </cell>
        </row>
        <row r="1243">
          <cell r="B1243" t="str">
            <v>ORANGEVILLE HYDRO LIMITED</v>
          </cell>
          <cell r="C1243">
            <v>2002</v>
          </cell>
          <cell r="AH1243">
            <v>16.741565999999999</v>
          </cell>
          <cell r="AI1243">
            <v>2800336.889406506</v>
          </cell>
        </row>
        <row r="1244">
          <cell r="B1244" t="str">
            <v>ORANGEVILLE HYDRO LIMITED</v>
          </cell>
          <cell r="C1244">
            <v>2003</v>
          </cell>
          <cell r="AH1244">
            <v>16.820820000000001</v>
          </cell>
          <cell r="AI1244">
            <v>2962094.425324894</v>
          </cell>
        </row>
        <row r="1245">
          <cell r="B1245" t="str">
            <v>ORANGEVILLE HYDRO LIMITED</v>
          </cell>
          <cell r="C1245">
            <v>2004</v>
          </cell>
          <cell r="AH1245">
            <v>16.852066000000001</v>
          </cell>
          <cell r="AI1245">
            <v>2959209.1477183853</v>
          </cell>
        </row>
        <row r="1246">
          <cell r="B1246" t="str">
            <v>ORANGEVILLE HYDRO LIMITED</v>
          </cell>
          <cell r="C1246">
            <v>2005</v>
          </cell>
          <cell r="AH1246">
            <v>17.008296000000001</v>
          </cell>
          <cell r="AI1246">
            <v>2980556.5568012036</v>
          </cell>
        </row>
        <row r="1247">
          <cell r="B1247" t="str">
            <v>ORANGEVILLE HYDRO LIMITED</v>
          </cell>
          <cell r="C1247">
            <v>2006</v>
          </cell>
          <cell r="AH1247">
            <v>16.88236666666667</v>
          </cell>
          <cell r="AI1247">
            <v>2985969.2455826481</v>
          </cell>
        </row>
        <row r="1248">
          <cell r="B1248" t="str">
            <v>ORANGEVILLE HYDRO LIMITED</v>
          </cell>
          <cell r="C1248">
            <v>2007</v>
          </cell>
          <cell r="AH1248">
            <v>17.296320000000001</v>
          </cell>
          <cell r="AI1248">
            <v>3104234.4975955402</v>
          </cell>
        </row>
        <row r="1249">
          <cell r="B1249" t="str">
            <v>ORANGEVILLE HYDRO LIMITED</v>
          </cell>
          <cell r="C1249">
            <v>2008</v>
          </cell>
          <cell r="AH1249">
            <v>17.715351999999999</v>
          </cell>
          <cell r="AI1249">
            <v>3227785.3707029759</v>
          </cell>
        </row>
        <row r="1250">
          <cell r="B1250" t="str">
            <v>ORANGEVILLE HYDRO LIMITED</v>
          </cell>
          <cell r="C1250">
            <v>2009</v>
          </cell>
          <cell r="AH1250">
            <v>17.930536200000002</v>
          </cell>
          <cell r="AI1250">
            <v>3219398.3763200128</v>
          </cell>
        </row>
        <row r="1251">
          <cell r="B1251" t="str">
            <v>ORANGEVILLE HYDRO LIMITED</v>
          </cell>
          <cell r="C1251">
            <v>2010</v>
          </cell>
          <cell r="AH1251">
            <v>18.29948266666667</v>
          </cell>
          <cell r="AI1251">
            <v>3436440.3323265682</v>
          </cell>
        </row>
        <row r="1252">
          <cell r="B1252" t="str">
            <v>ORANGEVILLE HYDRO LIMITED</v>
          </cell>
          <cell r="C1252">
            <v>2011</v>
          </cell>
          <cell r="AH1252">
            <v>18.328728099999999</v>
          </cell>
          <cell r="AI1252">
            <v>3550659.2091847863</v>
          </cell>
        </row>
        <row r="1253">
          <cell r="B1253" t="str">
            <v>ORANGEVILLE HYDRO LIMITED</v>
          </cell>
          <cell r="C1253">
            <v>2012</v>
          </cell>
          <cell r="AH1253">
            <v>17.40324</v>
          </cell>
          <cell r="AI1253">
            <v>3417044.7529394282</v>
          </cell>
        </row>
        <row r="1254">
          <cell r="B1254" t="str">
            <v>ORILLIA POWER DISTRIBUTION CORPORATION</v>
          </cell>
          <cell r="C1254">
            <v>1989</v>
          </cell>
        </row>
        <row r="1255">
          <cell r="B1255" t="str">
            <v>ORILLIA POWER DISTRIBUTION CORPORATION</v>
          </cell>
          <cell r="C1255">
            <v>1990</v>
          </cell>
        </row>
        <row r="1256">
          <cell r="B1256" t="str">
            <v>ORILLIA POWER DISTRIBUTION CORPORATION</v>
          </cell>
          <cell r="C1256">
            <v>1991</v>
          </cell>
        </row>
        <row r="1257">
          <cell r="B1257" t="str">
            <v>ORILLIA POWER DISTRIBUTION CORPORATION</v>
          </cell>
          <cell r="C1257">
            <v>1992</v>
          </cell>
        </row>
        <row r="1258">
          <cell r="B1258" t="str">
            <v>ORILLIA POWER DISTRIBUTION CORPORATION</v>
          </cell>
          <cell r="C1258">
            <v>1993</v>
          </cell>
        </row>
        <row r="1259">
          <cell r="B1259" t="str">
            <v>ORILLIA POWER DISTRIBUTION CORPORATION</v>
          </cell>
          <cell r="C1259">
            <v>1994</v>
          </cell>
        </row>
        <row r="1260">
          <cell r="B1260" t="str">
            <v>ORILLIA POWER DISTRIBUTION CORPORATION</v>
          </cell>
          <cell r="C1260">
            <v>1995</v>
          </cell>
        </row>
        <row r="1261">
          <cell r="B1261" t="str">
            <v>ORILLIA POWER DISTRIBUTION CORPORATION</v>
          </cell>
          <cell r="C1261">
            <v>1996</v>
          </cell>
        </row>
        <row r="1262">
          <cell r="B1262" t="str">
            <v>ORILLIA POWER DISTRIBUTION CORPORATION</v>
          </cell>
          <cell r="C1262">
            <v>1997</v>
          </cell>
        </row>
        <row r="1263">
          <cell r="B1263" t="str">
            <v>ORILLIA POWER DISTRIBUTION CORPORATION</v>
          </cell>
          <cell r="C1263">
            <v>1998</v>
          </cell>
        </row>
        <row r="1264">
          <cell r="B1264" t="str">
            <v>ORILLIA POWER DISTRIBUTION CORPORATION</v>
          </cell>
          <cell r="C1264">
            <v>1999</v>
          </cell>
        </row>
        <row r="1265">
          <cell r="B1265" t="str">
            <v>ORILLIA POWER DISTRIBUTION CORPORATION</v>
          </cell>
          <cell r="C1265">
            <v>2000</v>
          </cell>
        </row>
        <row r="1266">
          <cell r="B1266" t="str">
            <v>ORILLIA POWER DISTRIBUTION CORPORATION</v>
          </cell>
          <cell r="C1266">
            <v>2001</v>
          </cell>
        </row>
        <row r="1267">
          <cell r="B1267" t="str">
            <v>ORILLIA POWER DISTRIBUTION CORPORATION</v>
          </cell>
          <cell r="C1267">
            <v>2002</v>
          </cell>
          <cell r="AH1267">
            <v>16.741565999999999</v>
          </cell>
          <cell r="AI1267">
            <v>3250188.9139586929</v>
          </cell>
        </row>
        <row r="1268">
          <cell r="B1268" t="str">
            <v>ORILLIA POWER DISTRIBUTION CORPORATION</v>
          </cell>
          <cell r="C1268">
            <v>2003</v>
          </cell>
          <cell r="AH1268">
            <v>16.820820000000001</v>
          </cell>
          <cell r="AI1268">
            <v>3290413.4319965029</v>
          </cell>
        </row>
        <row r="1269">
          <cell r="B1269" t="str">
            <v>ORILLIA POWER DISTRIBUTION CORPORATION</v>
          </cell>
          <cell r="C1269">
            <v>2004</v>
          </cell>
          <cell r="AH1269">
            <v>16.852066000000001</v>
          </cell>
          <cell r="AI1269">
            <v>3415205.6596957864</v>
          </cell>
        </row>
        <row r="1270">
          <cell r="B1270" t="str">
            <v>ORILLIA POWER DISTRIBUTION CORPORATION</v>
          </cell>
          <cell r="C1270">
            <v>2005</v>
          </cell>
          <cell r="AH1270">
            <v>17.008296000000001</v>
          </cell>
          <cell r="AI1270">
            <v>3459454.2646508995</v>
          </cell>
        </row>
        <row r="1271">
          <cell r="B1271" t="str">
            <v>ORILLIA POWER DISTRIBUTION CORPORATION</v>
          </cell>
          <cell r="C1271">
            <v>2006</v>
          </cell>
          <cell r="AH1271">
            <v>16.88236666666667</v>
          </cell>
          <cell r="AI1271">
            <v>3509427.8436972369</v>
          </cell>
        </row>
        <row r="1272">
          <cell r="B1272" t="str">
            <v>ORILLIA POWER DISTRIBUTION CORPORATION</v>
          </cell>
          <cell r="C1272">
            <v>2007</v>
          </cell>
          <cell r="AH1272">
            <v>17.296320000000001</v>
          </cell>
          <cell r="AI1272">
            <v>3584656.1456426545</v>
          </cell>
        </row>
        <row r="1273">
          <cell r="B1273" t="str">
            <v>ORILLIA POWER DISTRIBUTION CORPORATION</v>
          </cell>
          <cell r="C1273">
            <v>2008</v>
          </cell>
          <cell r="AH1273">
            <v>17.715351999999999</v>
          </cell>
          <cell r="AI1273">
            <v>3164321.3311184766</v>
          </cell>
        </row>
        <row r="1274">
          <cell r="B1274" t="str">
            <v>ORILLIA POWER DISTRIBUTION CORPORATION</v>
          </cell>
          <cell r="C1274">
            <v>2009</v>
          </cell>
          <cell r="AH1274">
            <v>17.930536200000002</v>
          </cell>
          <cell r="AI1274">
            <v>3327934.4800279071</v>
          </cell>
        </row>
        <row r="1275">
          <cell r="B1275" t="str">
            <v>ORILLIA POWER DISTRIBUTION CORPORATION</v>
          </cell>
          <cell r="C1275">
            <v>2010</v>
          </cell>
          <cell r="AH1275">
            <v>18.29948266666667</v>
          </cell>
          <cell r="AI1275">
            <v>3294591.8272726163</v>
          </cell>
        </row>
        <row r="1276">
          <cell r="B1276" t="str">
            <v>ORILLIA POWER DISTRIBUTION CORPORATION</v>
          </cell>
          <cell r="C1276">
            <v>2011</v>
          </cell>
          <cell r="AH1276">
            <v>18.328728099999999</v>
          </cell>
          <cell r="AI1276">
            <v>3371504.1348427329</v>
          </cell>
        </row>
        <row r="1277">
          <cell r="B1277" t="str">
            <v>ORILLIA POWER DISTRIBUTION CORPORATION</v>
          </cell>
          <cell r="C1277">
            <v>2012</v>
          </cell>
          <cell r="AH1277">
            <v>17.40324</v>
          </cell>
          <cell r="AI1277">
            <v>3457497.0050309752</v>
          </cell>
        </row>
        <row r="1278">
          <cell r="B1278" t="str">
            <v>OSHAWA PUC NETWORKS INC.</v>
          </cell>
          <cell r="C1278">
            <v>1989</v>
          </cell>
        </row>
        <row r="1279">
          <cell r="B1279" t="str">
            <v>OSHAWA PUC NETWORKS INC.</v>
          </cell>
          <cell r="C1279">
            <v>1990</v>
          </cell>
        </row>
        <row r="1280">
          <cell r="B1280" t="str">
            <v>OSHAWA PUC NETWORKS INC.</v>
          </cell>
          <cell r="C1280">
            <v>1991</v>
          </cell>
        </row>
        <row r="1281">
          <cell r="B1281" t="str">
            <v>OSHAWA PUC NETWORKS INC.</v>
          </cell>
          <cell r="C1281">
            <v>1992</v>
          </cell>
        </row>
        <row r="1282">
          <cell r="B1282" t="str">
            <v>OSHAWA PUC NETWORKS INC.</v>
          </cell>
          <cell r="C1282">
            <v>1993</v>
          </cell>
        </row>
        <row r="1283">
          <cell r="B1283" t="str">
            <v>OSHAWA PUC NETWORKS INC.</v>
          </cell>
          <cell r="C1283">
            <v>1994</v>
          </cell>
        </row>
        <row r="1284">
          <cell r="B1284" t="str">
            <v>OSHAWA PUC NETWORKS INC.</v>
          </cell>
          <cell r="C1284">
            <v>1995</v>
          </cell>
        </row>
        <row r="1285">
          <cell r="B1285" t="str">
            <v>OSHAWA PUC NETWORKS INC.</v>
          </cell>
          <cell r="C1285">
            <v>1996</v>
          </cell>
        </row>
        <row r="1286">
          <cell r="B1286" t="str">
            <v>OSHAWA PUC NETWORKS INC.</v>
          </cell>
          <cell r="C1286">
            <v>1997</v>
          </cell>
        </row>
        <row r="1287">
          <cell r="B1287" t="str">
            <v>OSHAWA PUC NETWORKS INC.</v>
          </cell>
          <cell r="C1287">
            <v>1998</v>
          </cell>
        </row>
        <row r="1288">
          <cell r="B1288" t="str">
            <v>OSHAWA PUC NETWORKS INC.</v>
          </cell>
          <cell r="C1288">
            <v>1999</v>
          </cell>
        </row>
        <row r="1289">
          <cell r="B1289" t="str">
            <v>OSHAWA PUC NETWORKS INC.</v>
          </cell>
          <cell r="C1289">
            <v>2000</v>
          </cell>
        </row>
        <row r="1290">
          <cell r="B1290" t="str">
            <v>OSHAWA PUC NETWORKS INC.</v>
          </cell>
          <cell r="C1290">
            <v>2001</v>
          </cell>
        </row>
        <row r="1291">
          <cell r="B1291" t="str">
            <v>OSHAWA PUC NETWORKS INC.</v>
          </cell>
          <cell r="C1291">
            <v>2002</v>
          </cell>
          <cell r="AH1291">
            <v>16.741565999999999</v>
          </cell>
          <cell r="AI1291">
            <v>10329498.397843299</v>
          </cell>
        </row>
        <row r="1292">
          <cell r="B1292" t="str">
            <v>OSHAWA PUC NETWORKS INC.</v>
          </cell>
          <cell r="C1292">
            <v>2003</v>
          </cell>
          <cell r="AH1292">
            <v>16.820820000000001</v>
          </cell>
          <cell r="AI1292">
            <v>10830071.157173498</v>
          </cell>
        </row>
        <row r="1293">
          <cell r="B1293" t="str">
            <v>OSHAWA PUC NETWORKS INC.</v>
          </cell>
          <cell r="C1293">
            <v>2004</v>
          </cell>
          <cell r="AH1293">
            <v>16.852066000000001</v>
          </cell>
          <cell r="AI1293">
            <v>11356939.50034247</v>
          </cell>
        </row>
        <row r="1294">
          <cell r="B1294" t="str">
            <v>OSHAWA PUC NETWORKS INC.</v>
          </cell>
          <cell r="C1294">
            <v>2005</v>
          </cell>
          <cell r="AH1294">
            <v>17.008296000000001</v>
          </cell>
          <cell r="AI1294">
            <v>12621073.955013087</v>
          </cell>
        </row>
        <row r="1295">
          <cell r="B1295" t="str">
            <v>OSHAWA PUC NETWORKS INC.</v>
          </cell>
          <cell r="C1295">
            <v>2006</v>
          </cell>
          <cell r="AH1295">
            <v>16.88236666666667</v>
          </cell>
          <cell r="AI1295">
            <v>13087967.110999266</v>
          </cell>
        </row>
        <row r="1296">
          <cell r="B1296" t="str">
            <v>OSHAWA PUC NETWORKS INC.</v>
          </cell>
          <cell r="C1296">
            <v>2007</v>
          </cell>
          <cell r="AH1296">
            <v>17.296320000000001</v>
          </cell>
          <cell r="AI1296">
            <v>14129194.239676455</v>
          </cell>
        </row>
        <row r="1297">
          <cell r="B1297" t="str">
            <v>OSHAWA PUC NETWORKS INC.</v>
          </cell>
          <cell r="C1297">
            <v>2008</v>
          </cell>
          <cell r="AH1297">
            <v>17.715351999999999</v>
          </cell>
          <cell r="AI1297">
            <v>14997591.37304171</v>
          </cell>
        </row>
        <row r="1298">
          <cell r="B1298" t="str">
            <v>OSHAWA PUC NETWORKS INC.</v>
          </cell>
          <cell r="C1298">
            <v>2009</v>
          </cell>
          <cell r="AH1298">
            <v>17.930536200000002</v>
          </cell>
          <cell r="AI1298">
            <v>15420295.673059095</v>
          </cell>
        </row>
        <row r="1299">
          <cell r="B1299" t="str">
            <v>OSHAWA PUC NETWORKS INC.</v>
          </cell>
          <cell r="C1299">
            <v>2010</v>
          </cell>
          <cell r="AH1299">
            <v>18.29948266666667</v>
          </cell>
          <cell r="AI1299">
            <v>16578322.472743969</v>
          </cell>
        </row>
        <row r="1300">
          <cell r="B1300" t="str">
            <v>OSHAWA PUC NETWORKS INC.</v>
          </cell>
          <cell r="C1300">
            <v>2011</v>
          </cell>
          <cell r="AH1300">
            <v>18.328728099999999</v>
          </cell>
          <cell r="AI1300">
            <v>17087769.270149268</v>
          </cell>
        </row>
        <row r="1301">
          <cell r="B1301" t="str">
            <v>OSHAWA PUC NETWORKS INC.</v>
          </cell>
          <cell r="C1301">
            <v>2012</v>
          </cell>
          <cell r="AH1301">
            <v>17.40324</v>
          </cell>
          <cell r="AI1301">
            <v>16602626.438084811</v>
          </cell>
        </row>
        <row r="1302">
          <cell r="B1302" t="str">
            <v>OTTAWA RIVER POWER CORPORATION</v>
          </cell>
          <cell r="C1302">
            <v>1989</v>
          </cell>
        </row>
        <row r="1303">
          <cell r="B1303" t="str">
            <v>OTTAWA RIVER POWER CORPORATION</v>
          </cell>
          <cell r="C1303">
            <v>1990</v>
          </cell>
        </row>
        <row r="1304">
          <cell r="B1304" t="str">
            <v>OTTAWA RIVER POWER CORPORATION</v>
          </cell>
          <cell r="C1304">
            <v>1991</v>
          </cell>
        </row>
        <row r="1305">
          <cell r="B1305" t="str">
            <v>OTTAWA RIVER POWER CORPORATION</v>
          </cell>
          <cell r="C1305">
            <v>1992</v>
          </cell>
        </row>
        <row r="1306">
          <cell r="B1306" t="str">
            <v>OTTAWA RIVER POWER CORPORATION</v>
          </cell>
          <cell r="C1306">
            <v>1993</v>
          </cell>
        </row>
        <row r="1307">
          <cell r="B1307" t="str">
            <v>OTTAWA RIVER POWER CORPORATION</v>
          </cell>
          <cell r="C1307">
            <v>1994</v>
          </cell>
        </row>
        <row r="1308">
          <cell r="B1308" t="str">
            <v>OTTAWA RIVER POWER CORPORATION</v>
          </cell>
          <cell r="C1308">
            <v>1995</v>
          </cell>
        </row>
        <row r="1309">
          <cell r="B1309" t="str">
            <v>OTTAWA RIVER POWER CORPORATION</v>
          </cell>
          <cell r="C1309">
            <v>1996</v>
          </cell>
        </row>
        <row r="1310">
          <cell r="B1310" t="str">
            <v>OTTAWA RIVER POWER CORPORATION</v>
          </cell>
          <cell r="C1310">
            <v>1997</v>
          </cell>
        </row>
        <row r="1311">
          <cell r="B1311" t="str">
            <v>OTTAWA RIVER POWER CORPORATION</v>
          </cell>
          <cell r="C1311">
            <v>1998</v>
          </cell>
        </row>
        <row r="1312">
          <cell r="B1312" t="str">
            <v>OTTAWA RIVER POWER CORPORATION</v>
          </cell>
          <cell r="C1312">
            <v>1999</v>
          </cell>
        </row>
        <row r="1313">
          <cell r="B1313" t="str">
            <v>OTTAWA RIVER POWER CORPORATION</v>
          </cell>
          <cell r="C1313">
            <v>2000</v>
          </cell>
        </row>
        <row r="1314">
          <cell r="B1314" t="str">
            <v>OTTAWA RIVER POWER CORPORATION</v>
          </cell>
          <cell r="C1314">
            <v>2001</v>
          </cell>
        </row>
        <row r="1315">
          <cell r="B1315" t="str">
            <v>OTTAWA RIVER POWER CORPORATION</v>
          </cell>
          <cell r="C1315">
            <v>2002</v>
          </cell>
          <cell r="AH1315">
            <v>16.741565999999999</v>
          </cell>
          <cell r="AI1315">
            <v>1922236.7763256216</v>
          </cell>
        </row>
        <row r="1316">
          <cell r="B1316" t="str">
            <v>OTTAWA RIVER POWER CORPORATION</v>
          </cell>
          <cell r="C1316">
            <v>2003</v>
          </cell>
          <cell r="AH1316">
            <v>16.820820000000001</v>
          </cell>
          <cell r="AI1316">
            <v>1929913.2712566904</v>
          </cell>
        </row>
        <row r="1317">
          <cell r="B1317" t="str">
            <v>OTTAWA RIVER POWER CORPORATION</v>
          </cell>
          <cell r="C1317">
            <v>2004</v>
          </cell>
          <cell r="AH1317">
            <v>16.852066000000001</v>
          </cell>
          <cell r="AI1317">
            <v>2000213.8038197926</v>
          </cell>
        </row>
        <row r="1318">
          <cell r="B1318" t="str">
            <v>OTTAWA RIVER POWER CORPORATION</v>
          </cell>
          <cell r="C1318">
            <v>2005</v>
          </cell>
          <cell r="AH1318">
            <v>17.008296000000001</v>
          </cell>
          <cell r="AI1318">
            <v>2044752.1932747304</v>
          </cell>
        </row>
        <row r="1319">
          <cell r="B1319" t="str">
            <v>OTTAWA RIVER POWER CORPORATION</v>
          </cell>
          <cell r="C1319">
            <v>2006</v>
          </cell>
          <cell r="AH1319">
            <v>16.88236666666667</v>
          </cell>
          <cell r="AI1319">
            <v>2036082.180460549</v>
          </cell>
        </row>
        <row r="1320">
          <cell r="B1320" t="str">
            <v>OTTAWA RIVER POWER CORPORATION</v>
          </cell>
          <cell r="C1320">
            <v>2007</v>
          </cell>
          <cell r="AH1320">
            <v>17.296320000000001</v>
          </cell>
          <cell r="AI1320">
            <v>2120848.9043272696</v>
          </cell>
        </row>
        <row r="1321">
          <cell r="B1321" t="str">
            <v>OTTAWA RIVER POWER CORPORATION</v>
          </cell>
          <cell r="C1321">
            <v>2008</v>
          </cell>
          <cell r="AH1321">
            <v>17.715351999999999</v>
          </cell>
          <cell r="AI1321">
            <v>2198198.1532601314</v>
          </cell>
        </row>
        <row r="1322">
          <cell r="B1322" t="str">
            <v>OTTAWA RIVER POWER CORPORATION</v>
          </cell>
          <cell r="C1322">
            <v>2009</v>
          </cell>
          <cell r="AH1322">
            <v>17.930536200000002</v>
          </cell>
          <cell r="AI1322">
            <v>2284388.1376922266</v>
          </cell>
        </row>
        <row r="1323">
          <cell r="B1323" t="str">
            <v>OTTAWA RIVER POWER CORPORATION</v>
          </cell>
          <cell r="C1323">
            <v>2010</v>
          </cell>
          <cell r="AH1323">
            <v>18.29948266666667</v>
          </cell>
          <cell r="AI1323">
            <v>2401015.0971341254</v>
          </cell>
        </row>
        <row r="1324">
          <cell r="B1324" t="str">
            <v>OTTAWA RIVER POWER CORPORATION</v>
          </cell>
          <cell r="C1324">
            <v>2011</v>
          </cell>
          <cell r="AH1324">
            <v>18.328728099999999</v>
          </cell>
          <cell r="AI1324">
            <v>2450318.549217578</v>
          </cell>
        </row>
        <row r="1325">
          <cell r="B1325" t="str">
            <v>OTTAWA RIVER POWER CORPORATION</v>
          </cell>
          <cell r="C1325">
            <v>2012</v>
          </cell>
          <cell r="AH1325">
            <v>17.40324</v>
          </cell>
          <cell r="AI1325">
            <v>2314383.6806026795</v>
          </cell>
        </row>
        <row r="1326">
          <cell r="B1326" t="str">
            <v>PARRY SOUND POWER CORPORATION</v>
          </cell>
          <cell r="C1326">
            <v>1989</v>
          </cell>
        </row>
        <row r="1327">
          <cell r="B1327" t="str">
            <v>PARRY SOUND POWER CORPORATION</v>
          </cell>
          <cell r="C1327">
            <v>1990</v>
          </cell>
        </row>
        <row r="1328">
          <cell r="B1328" t="str">
            <v>PARRY SOUND POWER CORPORATION</v>
          </cell>
          <cell r="C1328">
            <v>1991</v>
          </cell>
        </row>
        <row r="1329">
          <cell r="B1329" t="str">
            <v>PARRY SOUND POWER CORPORATION</v>
          </cell>
          <cell r="C1329">
            <v>1992</v>
          </cell>
        </row>
        <row r="1330">
          <cell r="B1330" t="str">
            <v>PARRY SOUND POWER CORPORATION</v>
          </cell>
          <cell r="C1330">
            <v>1993</v>
          </cell>
        </row>
        <row r="1331">
          <cell r="B1331" t="str">
            <v>PARRY SOUND POWER CORPORATION</v>
          </cell>
          <cell r="C1331">
            <v>1994</v>
          </cell>
        </row>
        <row r="1332">
          <cell r="B1332" t="str">
            <v>PARRY SOUND POWER CORPORATION</v>
          </cell>
          <cell r="C1332">
            <v>1995</v>
          </cell>
        </row>
        <row r="1333">
          <cell r="B1333" t="str">
            <v>PARRY SOUND POWER CORPORATION</v>
          </cell>
          <cell r="C1333">
            <v>1996</v>
          </cell>
        </row>
        <row r="1334">
          <cell r="B1334" t="str">
            <v>PARRY SOUND POWER CORPORATION</v>
          </cell>
          <cell r="C1334">
            <v>1997</v>
          </cell>
        </row>
        <row r="1335">
          <cell r="B1335" t="str">
            <v>PARRY SOUND POWER CORPORATION</v>
          </cell>
          <cell r="C1335">
            <v>1998</v>
          </cell>
        </row>
        <row r="1336">
          <cell r="B1336" t="str">
            <v>PARRY SOUND POWER CORPORATION</v>
          </cell>
          <cell r="C1336">
            <v>1999</v>
          </cell>
        </row>
        <row r="1337">
          <cell r="B1337" t="str">
            <v>PARRY SOUND POWER CORPORATION</v>
          </cell>
          <cell r="C1337">
            <v>2000</v>
          </cell>
        </row>
        <row r="1338">
          <cell r="B1338" t="str">
            <v>PARRY SOUND POWER CORPORATION</v>
          </cell>
          <cell r="C1338">
            <v>2001</v>
          </cell>
        </row>
        <row r="1339">
          <cell r="B1339" t="str">
            <v>PARRY SOUND POWER CORPORATION</v>
          </cell>
          <cell r="C1339">
            <v>2002</v>
          </cell>
          <cell r="AH1339">
            <v>16.741565999999999</v>
          </cell>
          <cell r="AI1339">
            <v>1019190.2603500049</v>
          </cell>
        </row>
        <row r="1340">
          <cell r="B1340" t="str">
            <v>PARRY SOUND POWER CORPORATION</v>
          </cell>
          <cell r="C1340">
            <v>2003</v>
          </cell>
          <cell r="AH1340">
            <v>16.820820000000001</v>
          </cell>
          <cell r="AI1340">
            <v>1013139.6977645581</v>
          </cell>
        </row>
        <row r="1341">
          <cell r="B1341" t="str">
            <v>PARRY SOUND POWER CORPORATION</v>
          </cell>
          <cell r="C1341">
            <v>2004</v>
          </cell>
          <cell r="AH1341">
            <v>16.852066000000001</v>
          </cell>
          <cell r="AI1341">
            <v>1018392.6886639547</v>
          </cell>
        </row>
        <row r="1342">
          <cell r="B1342" t="str">
            <v>PARRY SOUND POWER CORPORATION</v>
          </cell>
          <cell r="C1342">
            <v>2005</v>
          </cell>
          <cell r="AH1342">
            <v>17.008296000000001</v>
          </cell>
          <cell r="AI1342">
            <v>1003159.7585675163</v>
          </cell>
        </row>
        <row r="1343">
          <cell r="B1343" t="str">
            <v>PARRY SOUND POWER CORPORATION</v>
          </cell>
          <cell r="C1343">
            <v>2006</v>
          </cell>
          <cell r="AH1343">
            <v>16.88236666666667</v>
          </cell>
          <cell r="AI1343">
            <v>978373.21639474889</v>
          </cell>
        </row>
        <row r="1344">
          <cell r="B1344" t="str">
            <v>PARRY SOUND POWER CORPORATION</v>
          </cell>
          <cell r="C1344">
            <v>2007</v>
          </cell>
          <cell r="AH1344">
            <v>17.296320000000001</v>
          </cell>
          <cell r="AI1344">
            <v>988916.94010071608</v>
          </cell>
        </row>
        <row r="1345">
          <cell r="B1345" t="str">
            <v>PARRY SOUND POWER CORPORATION</v>
          </cell>
          <cell r="C1345">
            <v>2008</v>
          </cell>
          <cell r="AH1345">
            <v>17.715351999999999</v>
          </cell>
          <cell r="AI1345">
            <v>1034166.1161909183</v>
          </cell>
        </row>
        <row r="1346">
          <cell r="B1346" t="str">
            <v>PARRY SOUND POWER CORPORATION</v>
          </cell>
          <cell r="C1346">
            <v>2009</v>
          </cell>
          <cell r="AH1346">
            <v>17.930536200000002</v>
          </cell>
          <cell r="AI1346">
            <v>1056966.8648270955</v>
          </cell>
        </row>
        <row r="1347">
          <cell r="B1347" t="str">
            <v>PARRY SOUND POWER CORPORATION</v>
          </cell>
          <cell r="C1347">
            <v>2010</v>
          </cell>
          <cell r="AH1347">
            <v>18.29948266666667</v>
          </cell>
          <cell r="AI1347">
            <v>1117830.1867351178</v>
          </cell>
        </row>
        <row r="1348">
          <cell r="B1348" t="str">
            <v>PARRY SOUND POWER CORPORATION</v>
          </cell>
          <cell r="C1348">
            <v>2011</v>
          </cell>
          <cell r="AH1348">
            <v>18.328728099999999</v>
          </cell>
          <cell r="AI1348">
            <v>1125069.2157937342</v>
          </cell>
        </row>
        <row r="1349">
          <cell r="B1349" t="str">
            <v>PARRY SOUND POWER CORPORATION</v>
          </cell>
          <cell r="C1349">
            <v>2012</v>
          </cell>
          <cell r="AH1349">
            <v>17.40324</v>
          </cell>
          <cell r="AI1349">
            <v>1067918.3754224228</v>
          </cell>
        </row>
        <row r="1350">
          <cell r="B1350" t="str">
            <v>PETERBOROUGH DISTRIBUTION INCORPORATED</v>
          </cell>
          <cell r="C1350">
            <v>1989</v>
          </cell>
        </row>
        <row r="1351">
          <cell r="B1351" t="str">
            <v>PETERBOROUGH DISTRIBUTION INCORPORATED</v>
          </cell>
          <cell r="C1351">
            <v>1990</v>
          </cell>
        </row>
        <row r="1352">
          <cell r="B1352" t="str">
            <v>PETERBOROUGH DISTRIBUTION INCORPORATED</v>
          </cell>
          <cell r="C1352">
            <v>1991</v>
          </cell>
        </row>
        <row r="1353">
          <cell r="B1353" t="str">
            <v>PETERBOROUGH DISTRIBUTION INCORPORATED</v>
          </cell>
          <cell r="C1353">
            <v>1992</v>
          </cell>
        </row>
        <row r="1354">
          <cell r="B1354" t="str">
            <v>PETERBOROUGH DISTRIBUTION INCORPORATED</v>
          </cell>
          <cell r="C1354">
            <v>1993</v>
          </cell>
        </row>
        <row r="1355">
          <cell r="B1355" t="str">
            <v>PETERBOROUGH DISTRIBUTION INCORPORATED</v>
          </cell>
          <cell r="C1355">
            <v>1994</v>
          </cell>
        </row>
        <row r="1356">
          <cell r="B1356" t="str">
            <v>PETERBOROUGH DISTRIBUTION INCORPORATED</v>
          </cell>
          <cell r="C1356">
            <v>1995</v>
          </cell>
        </row>
        <row r="1357">
          <cell r="B1357" t="str">
            <v>PETERBOROUGH DISTRIBUTION INCORPORATED</v>
          </cell>
          <cell r="C1357">
            <v>1996</v>
          </cell>
        </row>
        <row r="1358">
          <cell r="B1358" t="str">
            <v>PETERBOROUGH DISTRIBUTION INCORPORATED</v>
          </cell>
          <cell r="C1358">
            <v>1997</v>
          </cell>
        </row>
        <row r="1359">
          <cell r="B1359" t="str">
            <v>PETERBOROUGH DISTRIBUTION INCORPORATED</v>
          </cell>
          <cell r="C1359">
            <v>1998</v>
          </cell>
        </row>
        <row r="1360">
          <cell r="B1360" t="str">
            <v>PETERBOROUGH DISTRIBUTION INCORPORATED</v>
          </cell>
          <cell r="C1360">
            <v>1999</v>
          </cell>
        </row>
        <row r="1361">
          <cell r="B1361" t="str">
            <v>PETERBOROUGH DISTRIBUTION INCORPORATED</v>
          </cell>
          <cell r="C1361">
            <v>2000</v>
          </cell>
        </row>
        <row r="1362">
          <cell r="B1362" t="str">
            <v>PETERBOROUGH DISTRIBUTION INCORPORATED</v>
          </cell>
          <cell r="C1362">
            <v>2001</v>
          </cell>
        </row>
        <row r="1363">
          <cell r="B1363" t="str">
            <v>PETERBOROUGH DISTRIBUTION INCORPORATED</v>
          </cell>
          <cell r="C1363">
            <v>2002</v>
          </cell>
          <cell r="AH1363">
            <v>16.741565999999999</v>
          </cell>
          <cell r="AI1363">
            <v>9825356.132144941</v>
          </cell>
        </row>
        <row r="1364">
          <cell r="B1364" t="str">
            <v>PETERBOROUGH DISTRIBUTION INCORPORATED</v>
          </cell>
          <cell r="C1364">
            <v>2003</v>
          </cell>
          <cell r="AH1364">
            <v>16.820820000000001</v>
          </cell>
          <cell r="AI1364">
            <v>9855412.881534189</v>
          </cell>
        </row>
        <row r="1365">
          <cell r="B1365" t="str">
            <v>PETERBOROUGH DISTRIBUTION INCORPORATED</v>
          </cell>
          <cell r="C1365">
            <v>2004</v>
          </cell>
          <cell r="AH1365">
            <v>16.852066000000001</v>
          </cell>
          <cell r="AI1365">
            <v>10011458.849159926</v>
          </cell>
        </row>
        <row r="1366">
          <cell r="B1366" t="str">
            <v>PETERBOROUGH DISTRIBUTION INCORPORATED</v>
          </cell>
          <cell r="C1366">
            <v>2005</v>
          </cell>
          <cell r="AH1366">
            <v>17.008296000000001</v>
          </cell>
          <cell r="AI1366">
            <v>9950827.5703515597</v>
          </cell>
        </row>
        <row r="1367">
          <cell r="B1367" t="str">
            <v>PETERBOROUGH DISTRIBUTION INCORPORATED</v>
          </cell>
          <cell r="C1367">
            <v>2006</v>
          </cell>
          <cell r="AH1367">
            <v>16.88236666666667</v>
          </cell>
          <cell r="AI1367">
            <v>9799028.8329273891</v>
          </cell>
        </row>
        <row r="1368">
          <cell r="B1368" t="str">
            <v>PETERBOROUGH DISTRIBUTION INCORPORATED</v>
          </cell>
          <cell r="C1368">
            <v>2007</v>
          </cell>
          <cell r="AH1368">
            <v>17.296320000000001</v>
          </cell>
          <cell r="AI1368">
            <v>10219114.498726048</v>
          </cell>
        </row>
        <row r="1369">
          <cell r="B1369" t="str">
            <v>PETERBOROUGH DISTRIBUTION INCORPORATED</v>
          </cell>
          <cell r="C1369">
            <v>2008</v>
          </cell>
          <cell r="AH1369">
            <v>17.715351999999999</v>
          </cell>
          <cell r="AI1369">
            <v>11537246.896624586</v>
          </cell>
        </row>
        <row r="1370">
          <cell r="B1370" t="str">
            <v>PETERBOROUGH DISTRIBUTION INCORPORATED</v>
          </cell>
          <cell r="C1370">
            <v>2009</v>
          </cell>
          <cell r="AH1370">
            <v>17.930536200000002</v>
          </cell>
          <cell r="AI1370">
            <v>12128733.130753009</v>
          </cell>
        </row>
        <row r="1371">
          <cell r="B1371" t="str">
            <v>PETERBOROUGH DISTRIBUTION INCORPORATED</v>
          </cell>
          <cell r="C1371">
            <v>2010</v>
          </cell>
          <cell r="AH1371">
            <v>18.29948266666667</v>
          </cell>
          <cell r="AI1371">
            <v>12844355.589943424</v>
          </cell>
        </row>
        <row r="1372">
          <cell r="B1372" t="str">
            <v>PETERBOROUGH DISTRIBUTION INCORPORATED</v>
          </cell>
          <cell r="C1372">
            <v>2011</v>
          </cell>
          <cell r="AH1372">
            <v>18.328728099999999</v>
          </cell>
          <cell r="AI1372">
            <v>13009315.757129941</v>
          </cell>
        </row>
        <row r="1373">
          <cell r="B1373" t="str">
            <v>PETERBOROUGH DISTRIBUTION INCORPORATED</v>
          </cell>
          <cell r="C1373">
            <v>2012</v>
          </cell>
          <cell r="AH1373">
            <v>17.40324</v>
          </cell>
          <cell r="AI1373">
            <v>13348717.940673064</v>
          </cell>
        </row>
        <row r="1374">
          <cell r="B1374" t="str">
            <v>POWERSTREAM INC.</v>
          </cell>
          <cell r="C1374">
            <v>1989</v>
          </cell>
        </row>
        <row r="1375">
          <cell r="B1375" t="str">
            <v>POWERSTREAM INC.</v>
          </cell>
          <cell r="C1375">
            <v>1990</v>
          </cell>
        </row>
        <row r="1376">
          <cell r="B1376" t="str">
            <v>POWERSTREAM INC.</v>
          </cell>
          <cell r="C1376">
            <v>1991</v>
          </cell>
        </row>
        <row r="1377">
          <cell r="B1377" t="str">
            <v>POWERSTREAM INC.</v>
          </cell>
          <cell r="C1377">
            <v>1992</v>
          </cell>
        </row>
        <row r="1378">
          <cell r="B1378" t="str">
            <v>POWERSTREAM INC.</v>
          </cell>
          <cell r="C1378">
            <v>1993</v>
          </cell>
        </row>
        <row r="1379">
          <cell r="B1379" t="str">
            <v>POWERSTREAM INC.</v>
          </cell>
          <cell r="C1379">
            <v>1994</v>
          </cell>
        </row>
        <row r="1380">
          <cell r="B1380" t="str">
            <v>POWERSTREAM INC.</v>
          </cell>
          <cell r="C1380">
            <v>1995</v>
          </cell>
        </row>
        <row r="1381">
          <cell r="B1381" t="str">
            <v>POWERSTREAM INC.</v>
          </cell>
          <cell r="C1381">
            <v>1996</v>
          </cell>
        </row>
        <row r="1382">
          <cell r="B1382" t="str">
            <v>POWERSTREAM INC.</v>
          </cell>
          <cell r="C1382">
            <v>1997</v>
          </cell>
        </row>
        <row r="1383">
          <cell r="B1383" t="str">
            <v>POWERSTREAM INC.</v>
          </cell>
          <cell r="C1383">
            <v>1998</v>
          </cell>
        </row>
        <row r="1384">
          <cell r="B1384" t="str">
            <v>POWERSTREAM INC.</v>
          </cell>
          <cell r="C1384">
            <v>1999</v>
          </cell>
        </row>
        <row r="1385">
          <cell r="B1385" t="str">
            <v>POWERSTREAM INC.</v>
          </cell>
          <cell r="C1385">
            <v>2000</v>
          </cell>
        </row>
        <row r="1386">
          <cell r="B1386" t="str">
            <v>POWERSTREAM INC.</v>
          </cell>
          <cell r="C1386">
            <v>2001</v>
          </cell>
        </row>
        <row r="1387">
          <cell r="B1387" t="str">
            <v>POWERSTREAM INC.</v>
          </cell>
          <cell r="C1387">
            <v>2002</v>
          </cell>
          <cell r="AH1387">
            <v>16.741565999999999</v>
          </cell>
          <cell r="AI1387">
            <v>100067146.13005269</v>
          </cell>
        </row>
        <row r="1388">
          <cell r="B1388" t="str">
            <v>POWERSTREAM INC.</v>
          </cell>
          <cell r="C1388">
            <v>2003</v>
          </cell>
          <cell r="AH1388">
            <v>16.820820000000001</v>
          </cell>
          <cell r="AI1388">
            <v>103560635.11084943</v>
          </cell>
        </row>
        <row r="1389">
          <cell r="B1389" t="str">
            <v>POWERSTREAM INC.</v>
          </cell>
          <cell r="C1389">
            <v>2004</v>
          </cell>
          <cell r="AH1389">
            <v>16.852066000000001</v>
          </cell>
          <cell r="AI1389">
            <v>105370043.51704811</v>
          </cell>
        </row>
        <row r="1390">
          <cell r="B1390" t="str">
            <v>POWERSTREAM INC.</v>
          </cell>
          <cell r="C1390">
            <v>2005</v>
          </cell>
          <cell r="AH1390">
            <v>17.008296000000001</v>
          </cell>
          <cell r="AI1390">
            <v>116853392.21369067</v>
          </cell>
        </row>
        <row r="1391">
          <cell r="B1391" t="str">
            <v>POWERSTREAM INC.</v>
          </cell>
          <cell r="C1391">
            <v>2006</v>
          </cell>
          <cell r="AH1391">
            <v>16.88236666666667</v>
          </cell>
          <cell r="AI1391">
            <v>114391324.2582476</v>
          </cell>
        </row>
        <row r="1392">
          <cell r="B1392" t="str">
            <v>POWERSTREAM INC.</v>
          </cell>
          <cell r="C1392">
            <v>2007</v>
          </cell>
          <cell r="AH1392">
            <v>17.296320000000001</v>
          </cell>
          <cell r="AI1392">
            <v>120903084.1114715</v>
          </cell>
        </row>
        <row r="1393">
          <cell r="B1393" t="str">
            <v>POWERSTREAM INC.</v>
          </cell>
          <cell r="C1393">
            <v>2008</v>
          </cell>
          <cell r="AH1393">
            <v>17.715351999999999</v>
          </cell>
          <cell r="AI1393">
            <v>130973398.89208579</v>
          </cell>
        </row>
        <row r="1394">
          <cell r="B1394" t="str">
            <v>POWERSTREAM INC.</v>
          </cell>
          <cell r="C1394">
            <v>2009</v>
          </cell>
          <cell r="AH1394">
            <v>17.930536200000002</v>
          </cell>
          <cell r="AI1394">
            <v>137078330.5659979</v>
          </cell>
        </row>
        <row r="1395">
          <cell r="B1395" t="str">
            <v>POWERSTREAM INC.</v>
          </cell>
          <cell r="C1395">
            <v>2010</v>
          </cell>
          <cell r="AH1395">
            <v>18.29948266666667</v>
          </cell>
          <cell r="AI1395">
            <v>145499270.39673123</v>
          </cell>
        </row>
        <row r="1396">
          <cell r="B1396" t="str">
            <v>POWERSTREAM INC.</v>
          </cell>
          <cell r="C1396">
            <v>2011</v>
          </cell>
          <cell r="AH1396">
            <v>18.328728099999999</v>
          </cell>
          <cell r="AI1396">
            <v>149427814.50780529</v>
          </cell>
        </row>
        <row r="1397">
          <cell r="B1397" t="str">
            <v>POWERSTREAM INC.</v>
          </cell>
          <cell r="C1397">
            <v>2012</v>
          </cell>
          <cell r="AH1397">
            <v>17.40324</v>
          </cell>
          <cell r="AI1397">
            <v>147329585.00137812</v>
          </cell>
        </row>
        <row r="1398">
          <cell r="B1398" t="str">
            <v>PUC DISTRIBUTION INC.</v>
          </cell>
          <cell r="C1398">
            <v>1989</v>
          </cell>
        </row>
        <row r="1399">
          <cell r="B1399" t="str">
            <v>PUC DISTRIBUTION INC.</v>
          </cell>
          <cell r="C1399">
            <v>1990</v>
          </cell>
        </row>
        <row r="1400">
          <cell r="B1400" t="str">
            <v>PUC DISTRIBUTION INC.</v>
          </cell>
          <cell r="C1400">
            <v>1991</v>
          </cell>
        </row>
        <row r="1401">
          <cell r="B1401" t="str">
            <v>PUC DISTRIBUTION INC.</v>
          </cell>
          <cell r="C1401">
            <v>1992</v>
          </cell>
        </row>
        <row r="1402">
          <cell r="B1402" t="str">
            <v>PUC DISTRIBUTION INC.</v>
          </cell>
          <cell r="C1402">
            <v>1993</v>
          </cell>
        </row>
        <row r="1403">
          <cell r="B1403" t="str">
            <v>PUC DISTRIBUTION INC.</v>
          </cell>
          <cell r="C1403">
            <v>1994</v>
          </cell>
        </row>
        <row r="1404">
          <cell r="B1404" t="str">
            <v>PUC DISTRIBUTION INC.</v>
          </cell>
          <cell r="C1404">
            <v>1995</v>
          </cell>
        </row>
        <row r="1405">
          <cell r="B1405" t="str">
            <v>PUC DISTRIBUTION INC.</v>
          </cell>
          <cell r="C1405">
            <v>1996</v>
          </cell>
        </row>
        <row r="1406">
          <cell r="B1406" t="str">
            <v>PUC DISTRIBUTION INC.</v>
          </cell>
          <cell r="C1406">
            <v>1997</v>
          </cell>
        </row>
        <row r="1407">
          <cell r="B1407" t="str">
            <v>PUC DISTRIBUTION INC.</v>
          </cell>
          <cell r="C1407">
            <v>1998</v>
          </cell>
        </row>
        <row r="1408">
          <cell r="B1408" t="str">
            <v>PUC DISTRIBUTION INC.</v>
          </cell>
          <cell r="C1408">
            <v>1999</v>
          </cell>
        </row>
        <row r="1409">
          <cell r="B1409" t="str">
            <v>PUC DISTRIBUTION INC.</v>
          </cell>
          <cell r="C1409">
            <v>2000</v>
          </cell>
        </row>
        <row r="1410">
          <cell r="B1410" t="str">
            <v>PUC DISTRIBUTION INC.</v>
          </cell>
          <cell r="C1410">
            <v>2001</v>
          </cell>
        </row>
        <row r="1411">
          <cell r="B1411" t="str">
            <v>PUC DISTRIBUTION INC.</v>
          </cell>
          <cell r="C1411">
            <v>2002</v>
          </cell>
          <cell r="AH1411">
            <v>16.741565999999999</v>
          </cell>
          <cell r="AI1411">
            <v>5758194.3178654704</v>
          </cell>
        </row>
        <row r="1412">
          <cell r="B1412" t="str">
            <v>PUC DISTRIBUTION INC.</v>
          </cell>
          <cell r="C1412">
            <v>2003</v>
          </cell>
          <cell r="AH1412">
            <v>16.820820000000001</v>
          </cell>
          <cell r="AI1412">
            <v>5670412.7343983408</v>
          </cell>
        </row>
        <row r="1413">
          <cell r="B1413" t="str">
            <v>PUC DISTRIBUTION INC.</v>
          </cell>
          <cell r="C1413">
            <v>2004</v>
          </cell>
          <cell r="AH1413">
            <v>16.852066000000001</v>
          </cell>
          <cell r="AI1413">
            <v>5688853.1146246772</v>
          </cell>
        </row>
        <row r="1414">
          <cell r="B1414" t="str">
            <v>PUC DISTRIBUTION INC.</v>
          </cell>
          <cell r="C1414">
            <v>2005</v>
          </cell>
          <cell r="AH1414">
            <v>17.008296000000001</v>
          </cell>
          <cell r="AI1414">
            <v>5855362.7206732659</v>
          </cell>
        </row>
        <row r="1415">
          <cell r="B1415" t="str">
            <v>PUC DISTRIBUTION INC.</v>
          </cell>
          <cell r="C1415">
            <v>2006</v>
          </cell>
          <cell r="AH1415">
            <v>16.88236666666667</v>
          </cell>
          <cell r="AI1415">
            <v>5885527.4222489446</v>
          </cell>
        </row>
        <row r="1416">
          <cell r="B1416" t="str">
            <v>PUC DISTRIBUTION INC.</v>
          </cell>
          <cell r="C1416">
            <v>2007</v>
          </cell>
          <cell r="AH1416">
            <v>17.296320000000001</v>
          </cell>
          <cell r="AI1416">
            <v>6148271.9084997764</v>
          </cell>
        </row>
        <row r="1417">
          <cell r="B1417" t="str">
            <v>PUC DISTRIBUTION INC.</v>
          </cell>
          <cell r="C1417">
            <v>2008</v>
          </cell>
          <cell r="AH1417">
            <v>17.715351999999999</v>
          </cell>
          <cell r="AI1417">
            <v>6441782.6479008719</v>
          </cell>
        </row>
        <row r="1418">
          <cell r="B1418" t="str">
            <v>PUC DISTRIBUTION INC.</v>
          </cell>
          <cell r="C1418">
            <v>2009</v>
          </cell>
          <cell r="AH1418">
            <v>17.930536200000002</v>
          </cell>
          <cell r="AI1418">
            <v>7285915.6609101752</v>
          </cell>
        </row>
        <row r="1419">
          <cell r="B1419" t="str">
            <v>PUC DISTRIBUTION INC.</v>
          </cell>
          <cell r="C1419">
            <v>2010</v>
          </cell>
          <cell r="AH1419">
            <v>18.29948266666667</v>
          </cell>
          <cell r="AI1419">
            <v>7827801.0944728944</v>
          </cell>
        </row>
        <row r="1420">
          <cell r="B1420" t="str">
            <v>PUC DISTRIBUTION INC.</v>
          </cell>
          <cell r="C1420">
            <v>2011</v>
          </cell>
          <cell r="AH1420">
            <v>18.328728099999999</v>
          </cell>
          <cell r="AI1420">
            <v>8528322.7650727555</v>
          </cell>
        </row>
        <row r="1421">
          <cell r="B1421" t="str">
            <v>PUC DISTRIBUTION INC.</v>
          </cell>
          <cell r="C1421">
            <v>2012</v>
          </cell>
          <cell r="AH1421">
            <v>17.40324</v>
          </cell>
          <cell r="AI1421">
            <v>11673600.194379222</v>
          </cell>
        </row>
        <row r="1422">
          <cell r="B1422" t="str">
            <v>RENFREW HYDRO INC.</v>
          </cell>
          <cell r="C1422">
            <v>1989</v>
          </cell>
        </row>
        <row r="1423">
          <cell r="B1423" t="str">
            <v>RENFREW HYDRO INC.</v>
          </cell>
          <cell r="C1423">
            <v>1990</v>
          </cell>
        </row>
        <row r="1424">
          <cell r="B1424" t="str">
            <v>RENFREW HYDRO INC.</v>
          </cell>
          <cell r="C1424">
            <v>1991</v>
          </cell>
        </row>
        <row r="1425">
          <cell r="B1425" t="str">
            <v>RENFREW HYDRO INC.</v>
          </cell>
          <cell r="C1425">
            <v>1992</v>
          </cell>
        </row>
        <row r="1426">
          <cell r="B1426" t="str">
            <v>RENFREW HYDRO INC.</v>
          </cell>
          <cell r="C1426">
            <v>1993</v>
          </cell>
        </row>
        <row r="1427">
          <cell r="B1427" t="str">
            <v>RENFREW HYDRO INC.</v>
          </cell>
          <cell r="C1427">
            <v>1994</v>
          </cell>
        </row>
        <row r="1428">
          <cell r="B1428" t="str">
            <v>RENFREW HYDRO INC.</v>
          </cell>
          <cell r="C1428">
            <v>1995</v>
          </cell>
        </row>
        <row r="1429">
          <cell r="B1429" t="str">
            <v>RENFREW HYDRO INC.</v>
          </cell>
          <cell r="C1429">
            <v>1996</v>
          </cell>
        </row>
        <row r="1430">
          <cell r="B1430" t="str">
            <v>RENFREW HYDRO INC.</v>
          </cell>
          <cell r="C1430">
            <v>1997</v>
          </cell>
        </row>
        <row r="1431">
          <cell r="B1431" t="str">
            <v>RENFREW HYDRO INC.</v>
          </cell>
          <cell r="C1431">
            <v>1998</v>
          </cell>
        </row>
        <row r="1432">
          <cell r="B1432" t="str">
            <v>RENFREW HYDRO INC.</v>
          </cell>
          <cell r="C1432">
            <v>1999</v>
          </cell>
        </row>
        <row r="1433">
          <cell r="B1433" t="str">
            <v>RENFREW HYDRO INC.</v>
          </cell>
          <cell r="C1433">
            <v>2000</v>
          </cell>
        </row>
        <row r="1434">
          <cell r="B1434" t="str">
            <v>RENFREW HYDRO INC.</v>
          </cell>
          <cell r="C1434">
            <v>2001</v>
          </cell>
        </row>
        <row r="1435">
          <cell r="B1435" t="str">
            <v>RENFREW HYDRO INC.</v>
          </cell>
          <cell r="C1435">
            <v>2002</v>
          </cell>
          <cell r="AH1435">
            <v>16.741565999999999</v>
          </cell>
          <cell r="AI1435">
            <v>1015880.5085758056</v>
          </cell>
        </row>
        <row r="1436">
          <cell r="B1436" t="str">
            <v>RENFREW HYDRO INC.</v>
          </cell>
          <cell r="C1436">
            <v>2003</v>
          </cell>
          <cell r="AH1436">
            <v>16.820820000000001</v>
          </cell>
          <cell r="AI1436">
            <v>992342.50302587461</v>
          </cell>
        </row>
        <row r="1437">
          <cell r="B1437" t="str">
            <v>RENFREW HYDRO INC.</v>
          </cell>
          <cell r="C1437">
            <v>2004</v>
          </cell>
          <cell r="AH1437">
            <v>16.852066000000001</v>
          </cell>
          <cell r="AI1437">
            <v>1004346.8128413034</v>
          </cell>
        </row>
        <row r="1438">
          <cell r="B1438" t="str">
            <v>RENFREW HYDRO INC.</v>
          </cell>
          <cell r="C1438">
            <v>2005</v>
          </cell>
          <cell r="AH1438">
            <v>17.008296000000001</v>
          </cell>
          <cell r="AI1438">
            <v>1025457.9562642088</v>
          </cell>
        </row>
        <row r="1439">
          <cell r="B1439" t="str">
            <v>RENFREW HYDRO INC.</v>
          </cell>
          <cell r="C1439">
            <v>2006</v>
          </cell>
          <cell r="AH1439">
            <v>16.88236666666667</v>
          </cell>
          <cell r="AI1439">
            <v>1011284.5767440113</v>
          </cell>
        </row>
        <row r="1440">
          <cell r="B1440" t="str">
            <v>RENFREW HYDRO INC.</v>
          </cell>
          <cell r="C1440">
            <v>2007</v>
          </cell>
          <cell r="AH1440">
            <v>17.296320000000001</v>
          </cell>
          <cell r="AI1440">
            <v>1051419.1411153784</v>
          </cell>
        </row>
        <row r="1441">
          <cell r="B1441" t="str">
            <v>RENFREW HYDRO INC.</v>
          </cell>
          <cell r="C1441">
            <v>2008</v>
          </cell>
          <cell r="AH1441">
            <v>17.715351999999999</v>
          </cell>
          <cell r="AI1441">
            <v>1076734.6791182742</v>
          </cell>
        </row>
        <row r="1442">
          <cell r="B1442" t="str">
            <v>RENFREW HYDRO INC.</v>
          </cell>
          <cell r="C1442">
            <v>2009</v>
          </cell>
          <cell r="AH1442">
            <v>17.930536200000002</v>
          </cell>
          <cell r="AI1442">
            <v>1127117.0353543367</v>
          </cell>
        </row>
        <row r="1443">
          <cell r="B1443" t="str">
            <v>RENFREW HYDRO INC.</v>
          </cell>
          <cell r="C1443">
            <v>2010</v>
          </cell>
          <cell r="AH1443">
            <v>18.29948266666667</v>
          </cell>
          <cell r="AI1443">
            <v>1225254.10221956</v>
          </cell>
        </row>
        <row r="1444">
          <cell r="B1444" t="str">
            <v>RENFREW HYDRO INC.</v>
          </cell>
          <cell r="C1444">
            <v>2011</v>
          </cell>
          <cell r="AH1444">
            <v>18.328728099999999</v>
          </cell>
          <cell r="AI1444">
            <v>1239602.4424680541</v>
          </cell>
        </row>
        <row r="1445">
          <cell r="B1445" t="str">
            <v>RENFREW HYDRO INC.</v>
          </cell>
          <cell r="C1445">
            <v>2012</v>
          </cell>
          <cell r="AH1445">
            <v>17.40324</v>
          </cell>
          <cell r="AI1445">
            <v>1170324.8788664844</v>
          </cell>
        </row>
        <row r="1446">
          <cell r="B1446" t="str">
            <v>RIDEAU ST. LAWRENCE DISTRIBUTION INC.</v>
          </cell>
          <cell r="C1446">
            <v>1989</v>
          </cell>
        </row>
        <row r="1447">
          <cell r="B1447" t="str">
            <v>RIDEAU ST. LAWRENCE DISTRIBUTION INC.</v>
          </cell>
          <cell r="C1447">
            <v>1990</v>
          </cell>
        </row>
        <row r="1448">
          <cell r="B1448" t="str">
            <v>RIDEAU ST. LAWRENCE DISTRIBUTION INC.</v>
          </cell>
          <cell r="C1448">
            <v>1991</v>
          </cell>
        </row>
        <row r="1449">
          <cell r="B1449" t="str">
            <v>RIDEAU ST. LAWRENCE DISTRIBUTION INC.</v>
          </cell>
          <cell r="C1449">
            <v>1992</v>
          </cell>
        </row>
        <row r="1450">
          <cell r="B1450" t="str">
            <v>RIDEAU ST. LAWRENCE DISTRIBUTION INC.</v>
          </cell>
          <cell r="C1450">
            <v>1993</v>
          </cell>
        </row>
        <row r="1451">
          <cell r="B1451" t="str">
            <v>RIDEAU ST. LAWRENCE DISTRIBUTION INC.</v>
          </cell>
          <cell r="C1451">
            <v>1994</v>
          </cell>
        </row>
        <row r="1452">
          <cell r="B1452" t="str">
            <v>RIDEAU ST. LAWRENCE DISTRIBUTION INC.</v>
          </cell>
          <cell r="C1452">
            <v>1995</v>
          </cell>
        </row>
        <row r="1453">
          <cell r="B1453" t="str">
            <v>RIDEAU ST. LAWRENCE DISTRIBUTION INC.</v>
          </cell>
          <cell r="C1453">
            <v>1996</v>
          </cell>
        </row>
        <row r="1454">
          <cell r="B1454" t="str">
            <v>RIDEAU ST. LAWRENCE DISTRIBUTION INC.</v>
          </cell>
          <cell r="C1454">
            <v>1997</v>
          </cell>
        </row>
        <row r="1455">
          <cell r="B1455" t="str">
            <v>RIDEAU ST. LAWRENCE DISTRIBUTION INC.</v>
          </cell>
          <cell r="C1455">
            <v>1998</v>
          </cell>
        </row>
        <row r="1456">
          <cell r="B1456" t="str">
            <v>RIDEAU ST. LAWRENCE DISTRIBUTION INC.</v>
          </cell>
          <cell r="C1456">
            <v>1999</v>
          </cell>
        </row>
        <row r="1457">
          <cell r="B1457" t="str">
            <v>RIDEAU ST. LAWRENCE DISTRIBUTION INC.</v>
          </cell>
          <cell r="C1457">
            <v>2000</v>
          </cell>
        </row>
        <row r="1458">
          <cell r="B1458" t="str">
            <v>RIDEAU ST. LAWRENCE DISTRIBUTION INC.</v>
          </cell>
          <cell r="C1458">
            <v>2001</v>
          </cell>
        </row>
        <row r="1459">
          <cell r="B1459" t="str">
            <v>RIDEAU ST. LAWRENCE DISTRIBUTION INC.</v>
          </cell>
          <cell r="C1459">
            <v>2002</v>
          </cell>
          <cell r="AH1459">
            <v>16.741565999999999</v>
          </cell>
          <cell r="AI1459">
            <v>679750.91210997978</v>
          </cell>
        </row>
        <row r="1460">
          <cell r="B1460" t="str">
            <v>RIDEAU ST. LAWRENCE DISTRIBUTION INC.</v>
          </cell>
          <cell r="C1460">
            <v>2003</v>
          </cell>
          <cell r="AH1460">
            <v>16.820820000000001</v>
          </cell>
          <cell r="AI1460">
            <v>674001.29827249341</v>
          </cell>
        </row>
        <row r="1461">
          <cell r="B1461" t="str">
            <v>RIDEAU ST. LAWRENCE DISTRIBUTION INC.</v>
          </cell>
          <cell r="C1461">
            <v>2004</v>
          </cell>
          <cell r="AH1461">
            <v>16.852066000000001</v>
          </cell>
          <cell r="AI1461">
            <v>695617.79283191136</v>
          </cell>
        </row>
        <row r="1462">
          <cell r="B1462" t="str">
            <v>RIDEAU ST. LAWRENCE DISTRIBUTION INC.</v>
          </cell>
          <cell r="C1462">
            <v>2005</v>
          </cell>
          <cell r="AH1462">
            <v>17.008296000000001</v>
          </cell>
          <cell r="AI1462">
            <v>706462.11883632524</v>
          </cell>
        </row>
        <row r="1463">
          <cell r="B1463" t="str">
            <v>RIDEAU ST. LAWRENCE DISTRIBUTION INC.</v>
          </cell>
          <cell r="C1463">
            <v>2006</v>
          </cell>
          <cell r="AH1463">
            <v>16.88236666666667</v>
          </cell>
          <cell r="AI1463">
            <v>711590.82928671991</v>
          </cell>
        </row>
        <row r="1464">
          <cell r="B1464" t="str">
            <v>RIDEAU ST. LAWRENCE DISTRIBUTION INC.</v>
          </cell>
          <cell r="C1464">
            <v>2007</v>
          </cell>
          <cell r="AH1464">
            <v>17.296320000000001</v>
          </cell>
          <cell r="AI1464">
            <v>719494.02775912161</v>
          </cell>
        </row>
        <row r="1465">
          <cell r="B1465" t="str">
            <v>RIDEAU ST. LAWRENCE DISTRIBUTION INC.</v>
          </cell>
          <cell r="C1465">
            <v>2008</v>
          </cell>
          <cell r="AH1465">
            <v>17.715351999999999</v>
          </cell>
          <cell r="AI1465">
            <v>782565.58281628019</v>
          </cell>
        </row>
        <row r="1466">
          <cell r="B1466" t="str">
            <v>RIDEAU ST. LAWRENCE DISTRIBUTION INC.</v>
          </cell>
          <cell r="C1466">
            <v>2009</v>
          </cell>
          <cell r="AH1466">
            <v>17.930536200000002</v>
          </cell>
          <cell r="AI1466">
            <v>923328.43377734302</v>
          </cell>
        </row>
        <row r="1467">
          <cell r="B1467" t="str">
            <v>RIDEAU ST. LAWRENCE DISTRIBUTION INC.</v>
          </cell>
          <cell r="C1467">
            <v>2010</v>
          </cell>
          <cell r="AH1467">
            <v>18.29948266666667</v>
          </cell>
          <cell r="AI1467">
            <v>961922.79313594277</v>
          </cell>
        </row>
        <row r="1468">
          <cell r="B1468" t="str">
            <v>RIDEAU ST. LAWRENCE DISTRIBUTION INC.</v>
          </cell>
          <cell r="C1468">
            <v>2011</v>
          </cell>
          <cell r="AH1468">
            <v>18.328728099999999</v>
          </cell>
          <cell r="AI1468">
            <v>1000847.8267712091</v>
          </cell>
        </row>
        <row r="1469">
          <cell r="B1469" t="str">
            <v>RIDEAU ST. LAWRENCE DISTRIBUTION INC.</v>
          </cell>
          <cell r="C1469">
            <v>2012</v>
          </cell>
          <cell r="AH1469">
            <v>17.40324</v>
          </cell>
          <cell r="AI1469">
            <v>1051280.4978434274</v>
          </cell>
        </row>
        <row r="1470">
          <cell r="B1470" t="str">
            <v>SIOUX LOOKOUT HYDRO INC.</v>
          </cell>
          <cell r="C1470">
            <v>1989</v>
          </cell>
        </row>
        <row r="1471">
          <cell r="B1471" t="str">
            <v>SIOUX LOOKOUT HYDRO INC.</v>
          </cell>
          <cell r="C1471">
            <v>1990</v>
          </cell>
        </row>
        <row r="1472">
          <cell r="B1472" t="str">
            <v>SIOUX LOOKOUT HYDRO INC.</v>
          </cell>
          <cell r="C1472">
            <v>1991</v>
          </cell>
        </row>
        <row r="1473">
          <cell r="B1473" t="str">
            <v>SIOUX LOOKOUT HYDRO INC.</v>
          </cell>
          <cell r="C1473">
            <v>1992</v>
          </cell>
        </row>
        <row r="1474">
          <cell r="B1474" t="str">
            <v>SIOUX LOOKOUT HYDRO INC.</v>
          </cell>
          <cell r="C1474">
            <v>1993</v>
          </cell>
        </row>
        <row r="1475">
          <cell r="B1475" t="str">
            <v>SIOUX LOOKOUT HYDRO INC.</v>
          </cell>
          <cell r="C1475">
            <v>1994</v>
          </cell>
        </row>
        <row r="1476">
          <cell r="B1476" t="str">
            <v>SIOUX LOOKOUT HYDRO INC.</v>
          </cell>
          <cell r="C1476">
            <v>1995</v>
          </cell>
        </row>
        <row r="1477">
          <cell r="B1477" t="str">
            <v>SIOUX LOOKOUT HYDRO INC.</v>
          </cell>
          <cell r="C1477">
            <v>1996</v>
          </cell>
        </row>
        <row r="1478">
          <cell r="B1478" t="str">
            <v>SIOUX LOOKOUT HYDRO INC.</v>
          </cell>
          <cell r="C1478">
            <v>1997</v>
          </cell>
        </row>
        <row r="1479">
          <cell r="B1479" t="str">
            <v>SIOUX LOOKOUT HYDRO INC.</v>
          </cell>
          <cell r="C1479">
            <v>1998</v>
          </cell>
        </row>
        <row r="1480">
          <cell r="B1480" t="str">
            <v>SIOUX LOOKOUT HYDRO INC.</v>
          </cell>
          <cell r="C1480">
            <v>1999</v>
          </cell>
        </row>
        <row r="1481">
          <cell r="B1481" t="str">
            <v>SIOUX LOOKOUT HYDRO INC.</v>
          </cell>
          <cell r="C1481">
            <v>2000</v>
          </cell>
        </row>
        <row r="1482">
          <cell r="B1482" t="str">
            <v>SIOUX LOOKOUT HYDRO INC.</v>
          </cell>
          <cell r="C1482">
            <v>2001</v>
          </cell>
        </row>
        <row r="1483">
          <cell r="B1483" t="str">
            <v>SIOUX LOOKOUT HYDRO INC.</v>
          </cell>
          <cell r="C1483">
            <v>2002</v>
          </cell>
          <cell r="AH1483">
            <v>16.741565999999999</v>
          </cell>
          <cell r="AI1483">
            <v>663865.35898448748</v>
          </cell>
        </row>
        <row r="1484">
          <cell r="B1484" t="str">
            <v>SIOUX LOOKOUT HYDRO INC.</v>
          </cell>
          <cell r="C1484">
            <v>2003</v>
          </cell>
          <cell r="AH1484">
            <v>16.820820000000001</v>
          </cell>
          <cell r="AI1484">
            <v>692769.64669098018</v>
          </cell>
        </row>
        <row r="1485">
          <cell r="B1485" t="str">
            <v>SIOUX LOOKOUT HYDRO INC.</v>
          </cell>
          <cell r="C1485">
            <v>2004</v>
          </cell>
          <cell r="AH1485">
            <v>16.852066000000001</v>
          </cell>
          <cell r="AI1485">
            <v>714595.37305193359</v>
          </cell>
        </row>
        <row r="1486">
          <cell r="B1486" t="str">
            <v>SIOUX LOOKOUT HYDRO INC.</v>
          </cell>
          <cell r="C1486">
            <v>2005</v>
          </cell>
          <cell r="AH1486">
            <v>17.008296000000001</v>
          </cell>
          <cell r="AI1486">
            <v>729353.09043459827</v>
          </cell>
        </row>
        <row r="1487">
          <cell r="B1487" t="str">
            <v>SIOUX LOOKOUT HYDRO INC.</v>
          </cell>
          <cell r="C1487">
            <v>2006</v>
          </cell>
          <cell r="AH1487">
            <v>16.88236666666667</v>
          </cell>
          <cell r="AI1487">
            <v>719027.87769468199</v>
          </cell>
        </row>
        <row r="1488">
          <cell r="B1488" t="str">
            <v>SIOUX LOOKOUT HYDRO INC.</v>
          </cell>
          <cell r="C1488">
            <v>2007</v>
          </cell>
          <cell r="AH1488">
            <v>17.296320000000001</v>
          </cell>
          <cell r="AI1488">
            <v>736809.54308900225</v>
          </cell>
        </row>
        <row r="1489">
          <cell r="B1489" t="str">
            <v>SIOUX LOOKOUT HYDRO INC.</v>
          </cell>
          <cell r="C1489">
            <v>2008</v>
          </cell>
          <cell r="AH1489">
            <v>17.715351999999999</v>
          </cell>
          <cell r="AI1489">
            <v>774408.42235669924</v>
          </cell>
        </row>
        <row r="1490">
          <cell r="B1490" t="str">
            <v>SIOUX LOOKOUT HYDRO INC.</v>
          </cell>
          <cell r="C1490">
            <v>2009</v>
          </cell>
          <cell r="AH1490">
            <v>17.930536200000002</v>
          </cell>
          <cell r="AI1490">
            <v>863345.09785038431</v>
          </cell>
        </row>
        <row r="1491">
          <cell r="B1491" t="str">
            <v>SIOUX LOOKOUT HYDRO INC.</v>
          </cell>
          <cell r="C1491">
            <v>2010</v>
          </cell>
          <cell r="AH1491">
            <v>18.29948266666667</v>
          </cell>
          <cell r="AI1491">
            <v>889627.54457970953</v>
          </cell>
        </row>
        <row r="1492">
          <cell r="B1492" t="str">
            <v>SIOUX LOOKOUT HYDRO INC.</v>
          </cell>
          <cell r="C1492">
            <v>2011</v>
          </cell>
          <cell r="AH1492">
            <v>18.328728099999999</v>
          </cell>
          <cell r="AI1492">
            <v>892833.85549482238</v>
          </cell>
        </row>
        <row r="1493">
          <cell r="B1493" t="str">
            <v>SIOUX LOOKOUT HYDRO INC.</v>
          </cell>
          <cell r="C1493">
            <v>2012</v>
          </cell>
          <cell r="AH1493">
            <v>17.40324</v>
          </cell>
          <cell r="AI1493">
            <v>900317.43401051837</v>
          </cell>
        </row>
        <row r="1494">
          <cell r="B1494" t="str">
            <v>ST. THOMAS ENERGY INC.</v>
          </cell>
          <cell r="C1494">
            <v>1989</v>
          </cell>
        </row>
        <row r="1495">
          <cell r="B1495" t="str">
            <v>ST. THOMAS ENERGY INC.</v>
          </cell>
          <cell r="C1495">
            <v>1990</v>
          </cell>
        </row>
        <row r="1496">
          <cell r="B1496" t="str">
            <v>ST. THOMAS ENERGY INC.</v>
          </cell>
          <cell r="C1496">
            <v>1991</v>
          </cell>
        </row>
        <row r="1497">
          <cell r="B1497" t="str">
            <v>ST. THOMAS ENERGY INC.</v>
          </cell>
          <cell r="C1497">
            <v>1992</v>
          </cell>
        </row>
        <row r="1498">
          <cell r="B1498" t="str">
            <v>ST. THOMAS ENERGY INC.</v>
          </cell>
          <cell r="C1498">
            <v>1993</v>
          </cell>
        </row>
        <row r="1499">
          <cell r="B1499" t="str">
            <v>ST. THOMAS ENERGY INC.</v>
          </cell>
          <cell r="C1499">
            <v>1994</v>
          </cell>
        </row>
        <row r="1500">
          <cell r="B1500" t="str">
            <v>ST. THOMAS ENERGY INC.</v>
          </cell>
          <cell r="C1500">
            <v>1995</v>
          </cell>
        </row>
        <row r="1501">
          <cell r="B1501" t="str">
            <v>ST. THOMAS ENERGY INC.</v>
          </cell>
          <cell r="C1501">
            <v>1996</v>
          </cell>
        </row>
        <row r="1502">
          <cell r="B1502" t="str">
            <v>ST. THOMAS ENERGY INC.</v>
          </cell>
          <cell r="C1502">
            <v>1997</v>
          </cell>
        </row>
        <row r="1503">
          <cell r="B1503" t="str">
            <v>ST. THOMAS ENERGY INC.</v>
          </cell>
          <cell r="C1503">
            <v>1998</v>
          </cell>
        </row>
        <row r="1504">
          <cell r="B1504" t="str">
            <v>ST. THOMAS ENERGY INC.</v>
          </cell>
          <cell r="C1504">
            <v>1999</v>
          </cell>
        </row>
        <row r="1505">
          <cell r="B1505" t="str">
            <v>ST. THOMAS ENERGY INC.</v>
          </cell>
          <cell r="C1505">
            <v>2000</v>
          </cell>
        </row>
        <row r="1506">
          <cell r="B1506" t="str">
            <v>ST. THOMAS ENERGY INC.</v>
          </cell>
          <cell r="C1506">
            <v>2001</v>
          </cell>
        </row>
        <row r="1507">
          <cell r="B1507" t="str">
            <v>ST. THOMAS ENERGY INC.</v>
          </cell>
          <cell r="C1507">
            <v>2002</v>
          </cell>
          <cell r="AH1507">
            <v>16.741565999999999</v>
          </cell>
          <cell r="AI1507">
            <v>3098842.2611583597</v>
          </cell>
        </row>
        <row r="1508">
          <cell r="B1508" t="str">
            <v>ST. THOMAS ENERGY INC.</v>
          </cell>
          <cell r="C1508">
            <v>2003</v>
          </cell>
          <cell r="AH1508">
            <v>16.820820000000001</v>
          </cell>
          <cell r="AI1508">
            <v>3322304.1792968353</v>
          </cell>
        </row>
        <row r="1509">
          <cell r="B1509" t="str">
            <v>ST. THOMAS ENERGY INC.</v>
          </cell>
          <cell r="C1509">
            <v>2004</v>
          </cell>
          <cell r="AH1509">
            <v>16.852066000000001</v>
          </cell>
          <cell r="AI1509">
            <v>3409937.8652898446</v>
          </cell>
        </row>
        <row r="1510">
          <cell r="B1510" t="str">
            <v>ST. THOMAS ENERGY INC.</v>
          </cell>
          <cell r="C1510">
            <v>2005</v>
          </cell>
          <cell r="AH1510">
            <v>17.008296000000001</v>
          </cell>
          <cell r="AI1510">
            <v>3609070.2883792878</v>
          </cell>
        </row>
        <row r="1511">
          <cell r="B1511" t="str">
            <v>ST. THOMAS ENERGY INC.</v>
          </cell>
          <cell r="C1511">
            <v>2006</v>
          </cell>
          <cell r="AH1511">
            <v>16.88236666666667</v>
          </cell>
          <cell r="AI1511">
            <v>3698248.175975</v>
          </cell>
        </row>
        <row r="1512">
          <cell r="B1512" t="str">
            <v>ST. THOMAS ENERGY INC.</v>
          </cell>
          <cell r="C1512">
            <v>2007</v>
          </cell>
          <cell r="AH1512">
            <v>17.296320000000001</v>
          </cell>
          <cell r="AI1512">
            <v>3941686.9951449935</v>
          </cell>
        </row>
        <row r="1513">
          <cell r="B1513" t="str">
            <v>ST. THOMAS ENERGY INC.</v>
          </cell>
          <cell r="C1513">
            <v>2008</v>
          </cell>
          <cell r="AH1513">
            <v>17.715351999999999</v>
          </cell>
          <cell r="AI1513">
            <v>4164695.4580875821</v>
          </cell>
        </row>
        <row r="1514">
          <cell r="B1514" t="str">
            <v>ST. THOMAS ENERGY INC.</v>
          </cell>
          <cell r="C1514">
            <v>2009</v>
          </cell>
          <cell r="AH1514">
            <v>17.930536200000002</v>
          </cell>
          <cell r="AI1514">
            <v>4188488.6602020045</v>
          </cell>
        </row>
        <row r="1515">
          <cell r="B1515" t="str">
            <v>ST. THOMAS ENERGY INC.</v>
          </cell>
          <cell r="C1515">
            <v>2010</v>
          </cell>
          <cell r="AH1515">
            <v>18.29948266666667</v>
          </cell>
          <cell r="AI1515">
            <v>4579899.3595857779</v>
          </cell>
        </row>
        <row r="1516">
          <cell r="B1516" t="str">
            <v>ST. THOMAS ENERGY INC.</v>
          </cell>
          <cell r="C1516">
            <v>2011</v>
          </cell>
          <cell r="AH1516">
            <v>18.328728099999999</v>
          </cell>
          <cell r="AI1516">
            <v>4702439.1126032332</v>
          </cell>
        </row>
        <row r="1517">
          <cell r="B1517" t="str">
            <v>ST. THOMAS ENERGY INC.</v>
          </cell>
          <cell r="C1517">
            <v>2012</v>
          </cell>
          <cell r="AH1517">
            <v>17.40324</v>
          </cell>
          <cell r="AI1517">
            <v>5081493.1493526353</v>
          </cell>
        </row>
        <row r="1518">
          <cell r="B1518" t="str">
            <v>THUNDER BAY HYDRO ELECTRICITY DISTRIBUTION INC.</v>
          </cell>
          <cell r="C1518">
            <v>1989</v>
          </cell>
        </row>
        <row r="1519">
          <cell r="B1519" t="str">
            <v>THUNDER BAY HYDRO ELECTRICITY DISTRIBUTION INC.</v>
          </cell>
          <cell r="C1519">
            <v>1990</v>
          </cell>
        </row>
        <row r="1520">
          <cell r="B1520" t="str">
            <v>THUNDER BAY HYDRO ELECTRICITY DISTRIBUTION INC.</v>
          </cell>
          <cell r="C1520">
            <v>1991</v>
          </cell>
        </row>
        <row r="1521">
          <cell r="B1521" t="str">
            <v>THUNDER BAY HYDRO ELECTRICITY DISTRIBUTION INC.</v>
          </cell>
          <cell r="C1521">
            <v>1992</v>
          </cell>
        </row>
        <row r="1522">
          <cell r="B1522" t="str">
            <v>THUNDER BAY HYDRO ELECTRICITY DISTRIBUTION INC.</v>
          </cell>
          <cell r="C1522">
            <v>1993</v>
          </cell>
        </row>
        <row r="1523">
          <cell r="B1523" t="str">
            <v>THUNDER BAY HYDRO ELECTRICITY DISTRIBUTION INC.</v>
          </cell>
          <cell r="C1523">
            <v>1994</v>
          </cell>
        </row>
        <row r="1524">
          <cell r="B1524" t="str">
            <v>THUNDER BAY HYDRO ELECTRICITY DISTRIBUTION INC.</v>
          </cell>
          <cell r="C1524">
            <v>1995</v>
          </cell>
        </row>
        <row r="1525">
          <cell r="B1525" t="str">
            <v>THUNDER BAY HYDRO ELECTRICITY DISTRIBUTION INC.</v>
          </cell>
          <cell r="C1525">
            <v>1996</v>
          </cell>
        </row>
        <row r="1526">
          <cell r="B1526" t="str">
            <v>THUNDER BAY HYDRO ELECTRICITY DISTRIBUTION INC.</v>
          </cell>
          <cell r="C1526">
            <v>1997</v>
          </cell>
        </row>
        <row r="1527">
          <cell r="B1527" t="str">
            <v>THUNDER BAY HYDRO ELECTRICITY DISTRIBUTION INC.</v>
          </cell>
          <cell r="C1527">
            <v>1998</v>
          </cell>
        </row>
        <row r="1528">
          <cell r="B1528" t="str">
            <v>THUNDER BAY HYDRO ELECTRICITY DISTRIBUTION INC.</v>
          </cell>
          <cell r="C1528">
            <v>1999</v>
          </cell>
        </row>
        <row r="1529">
          <cell r="B1529" t="str">
            <v>THUNDER BAY HYDRO ELECTRICITY DISTRIBUTION INC.</v>
          </cell>
          <cell r="C1529">
            <v>2000</v>
          </cell>
        </row>
        <row r="1530">
          <cell r="B1530" t="str">
            <v>THUNDER BAY HYDRO ELECTRICITY DISTRIBUTION INC.</v>
          </cell>
          <cell r="C1530">
            <v>2001</v>
          </cell>
        </row>
        <row r="1531">
          <cell r="B1531" t="str">
            <v>THUNDER BAY HYDRO ELECTRICITY DISTRIBUTION INC.</v>
          </cell>
          <cell r="C1531">
            <v>2002</v>
          </cell>
          <cell r="AH1531">
            <v>16.741565999999999</v>
          </cell>
          <cell r="AI1531">
            <v>12627533.589180646</v>
          </cell>
        </row>
        <row r="1532">
          <cell r="B1532" t="str">
            <v>THUNDER BAY HYDRO ELECTRICITY DISTRIBUTION INC.</v>
          </cell>
          <cell r="C1532">
            <v>2003</v>
          </cell>
          <cell r="AH1532">
            <v>16.820820000000001</v>
          </cell>
          <cell r="AI1532">
            <v>12786326.749014821</v>
          </cell>
        </row>
        <row r="1533">
          <cell r="B1533" t="str">
            <v>THUNDER BAY HYDRO ELECTRICITY DISTRIBUTION INC.</v>
          </cell>
          <cell r="C1533">
            <v>2004</v>
          </cell>
          <cell r="AH1533">
            <v>16.852066000000001</v>
          </cell>
          <cell r="AI1533">
            <v>12872907.299430147</v>
          </cell>
        </row>
        <row r="1534">
          <cell r="B1534" t="str">
            <v>THUNDER BAY HYDRO ELECTRICITY DISTRIBUTION INC.</v>
          </cell>
          <cell r="C1534">
            <v>2005</v>
          </cell>
          <cell r="AH1534">
            <v>17.008296000000001</v>
          </cell>
          <cell r="AI1534">
            <v>13133467.692041587</v>
          </cell>
        </row>
        <row r="1535">
          <cell r="B1535" t="str">
            <v>THUNDER BAY HYDRO ELECTRICITY DISTRIBUTION INC.</v>
          </cell>
          <cell r="C1535">
            <v>2006</v>
          </cell>
          <cell r="AH1535">
            <v>16.88236666666667</v>
          </cell>
          <cell r="AI1535">
            <v>13313663.664860863</v>
          </cell>
        </row>
        <row r="1536">
          <cell r="B1536" t="str">
            <v>THUNDER BAY HYDRO ELECTRICITY DISTRIBUTION INC.</v>
          </cell>
          <cell r="C1536">
            <v>2007</v>
          </cell>
          <cell r="AH1536">
            <v>17.296320000000001</v>
          </cell>
          <cell r="AI1536">
            <v>13695314.678833811</v>
          </cell>
        </row>
        <row r="1537">
          <cell r="B1537" t="str">
            <v>THUNDER BAY HYDRO ELECTRICITY DISTRIBUTION INC.</v>
          </cell>
          <cell r="C1537">
            <v>2008</v>
          </cell>
          <cell r="AH1537">
            <v>17.715351999999999</v>
          </cell>
          <cell r="AI1537">
            <v>14252852.78570107</v>
          </cell>
        </row>
        <row r="1538">
          <cell r="B1538" t="str">
            <v>THUNDER BAY HYDRO ELECTRICITY DISTRIBUTION INC.</v>
          </cell>
          <cell r="C1538">
            <v>2009</v>
          </cell>
          <cell r="AH1538">
            <v>17.930536200000002</v>
          </cell>
          <cell r="AI1538">
            <v>15585342.603474537</v>
          </cell>
        </row>
        <row r="1539">
          <cell r="B1539" t="str">
            <v>THUNDER BAY HYDRO ELECTRICITY DISTRIBUTION INC.</v>
          </cell>
          <cell r="C1539">
            <v>2010</v>
          </cell>
          <cell r="AH1539">
            <v>18.29948266666667</v>
          </cell>
          <cell r="AI1539">
            <v>16298846.941371454</v>
          </cell>
        </row>
        <row r="1540">
          <cell r="B1540" t="str">
            <v>THUNDER BAY HYDRO ELECTRICITY DISTRIBUTION INC.</v>
          </cell>
          <cell r="C1540">
            <v>2011</v>
          </cell>
          <cell r="AH1540">
            <v>18.328728099999999</v>
          </cell>
          <cell r="AI1540">
            <v>16731653.337523285</v>
          </cell>
        </row>
        <row r="1541">
          <cell r="B1541" t="str">
            <v>THUNDER BAY HYDRO ELECTRICITY DISTRIBUTION INC.</v>
          </cell>
          <cell r="C1541">
            <v>2012</v>
          </cell>
          <cell r="AH1541">
            <v>17.40324</v>
          </cell>
          <cell r="AI1541">
            <v>17119157.227025457</v>
          </cell>
        </row>
        <row r="1542">
          <cell r="B1542" t="str">
            <v>TILLSONBURG HYDRO INC.</v>
          </cell>
          <cell r="C1542">
            <v>1989</v>
          </cell>
        </row>
        <row r="1543">
          <cell r="B1543" t="str">
            <v>TILLSONBURG HYDRO INC.</v>
          </cell>
          <cell r="C1543">
            <v>1990</v>
          </cell>
        </row>
        <row r="1544">
          <cell r="B1544" t="str">
            <v>TILLSONBURG HYDRO INC.</v>
          </cell>
          <cell r="C1544">
            <v>1991</v>
          </cell>
        </row>
        <row r="1545">
          <cell r="B1545" t="str">
            <v>TILLSONBURG HYDRO INC.</v>
          </cell>
          <cell r="C1545">
            <v>1992</v>
          </cell>
        </row>
        <row r="1546">
          <cell r="B1546" t="str">
            <v>TILLSONBURG HYDRO INC.</v>
          </cell>
          <cell r="C1546">
            <v>1993</v>
          </cell>
        </row>
        <row r="1547">
          <cell r="B1547" t="str">
            <v>TILLSONBURG HYDRO INC.</v>
          </cell>
          <cell r="C1547">
            <v>1994</v>
          </cell>
        </row>
        <row r="1548">
          <cell r="B1548" t="str">
            <v>TILLSONBURG HYDRO INC.</v>
          </cell>
          <cell r="C1548">
            <v>1995</v>
          </cell>
        </row>
        <row r="1549">
          <cell r="B1549" t="str">
            <v>TILLSONBURG HYDRO INC.</v>
          </cell>
          <cell r="C1549">
            <v>1996</v>
          </cell>
        </row>
        <row r="1550">
          <cell r="B1550" t="str">
            <v>TILLSONBURG HYDRO INC.</v>
          </cell>
          <cell r="C1550">
            <v>1997</v>
          </cell>
        </row>
        <row r="1551">
          <cell r="B1551" t="str">
            <v>TILLSONBURG HYDRO INC.</v>
          </cell>
          <cell r="C1551">
            <v>1998</v>
          </cell>
        </row>
        <row r="1552">
          <cell r="B1552" t="str">
            <v>TILLSONBURG HYDRO INC.</v>
          </cell>
          <cell r="C1552">
            <v>1999</v>
          </cell>
        </row>
        <row r="1553">
          <cell r="B1553" t="str">
            <v>TILLSONBURG HYDRO INC.</v>
          </cell>
          <cell r="C1553">
            <v>2000</v>
          </cell>
        </row>
        <row r="1554">
          <cell r="B1554" t="str">
            <v>TILLSONBURG HYDRO INC.</v>
          </cell>
          <cell r="C1554">
            <v>2001</v>
          </cell>
        </row>
        <row r="1555">
          <cell r="B1555" t="str">
            <v>TILLSONBURG HYDRO INC.</v>
          </cell>
          <cell r="C1555">
            <v>2002</v>
          </cell>
          <cell r="AH1555">
            <v>16.741565999999999</v>
          </cell>
          <cell r="AI1555">
            <v>1302749.7510594677</v>
          </cell>
        </row>
        <row r="1556">
          <cell r="B1556" t="str">
            <v>TILLSONBURG HYDRO INC.</v>
          </cell>
          <cell r="C1556">
            <v>2003</v>
          </cell>
          <cell r="AH1556">
            <v>16.820820000000001</v>
          </cell>
          <cell r="AI1556">
            <v>1325910.5813912135</v>
          </cell>
        </row>
        <row r="1557">
          <cell r="B1557" t="str">
            <v>TILLSONBURG HYDRO INC.</v>
          </cell>
          <cell r="C1557">
            <v>2004</v>
          </cell>
          <cell r="AH1557">
            <v>16.852066000000001</v>
          </cell>
          <cell r="AI1557">
            <v>1390696.9733773619</v>
          </cell>
        </row>
        <row r="1558">
          <cell r="B1558" t="str">
            <v>TILLSONBURG HYDRO INC.</v>
          </cell>
          <cell r="C1558">
            <v>2005</v>
          </cell>
          <cell r="AH1558">
            <v>17.008296000000001</v>
          </cell>
          <cell r="AI1558">
            <v>1965554.2276041573</v>
          </cell>
        </row>
        <row r="1559">
          <cell r="B1559" t="str">
            <v>TILLSONBURG HYDRO INC.</v>
          </cell>
          <cell r="C1559">
            <v>2006</v>
          </cell>
          <cell r="AH1559">
            <v>16.88236666666667</v>
          </cell>
          <cell r="AI1559">
            <v>1978496.0877894228</v>
          </cell>
        </row>
        <row r="1560">
          <cell r="B1560" t="str">
            <v>TILLSONBURG HYDRO INC.</v>
          </cell>
          <cell r="C1560">
            <v>2007</v>
          </cell>
          <cell r="AH1560">
            <v>17.296320000000001</v>
          </cell>
          <cell r="AI1560">
            <v>2061950.4295231537</v>
          </cell>
        </row>
        <row r="1561">
          <cell r="B1561" t="str">
            <v>TILLSONBURG HYDRO INC.</v>
          </cell>
          <cell r="C1561">
            <v>2008</v>
          </cell>
          <cell r="AH1561">
            <v>17.715351999999999</v>
          </cell>
          <cell r="AI1561">
            <v>2161424.8342890185</v>
          </cell>
        </row>
        <row r="1562">
          <cell r="B1562" t="str">
            <v>TILLSONBURG HYDRO INC.</v>
          </cell>
          <cell r="C1562">
            <v>2009</v>
          </cell>
          <cell r="AH1562">
            <v>17.930536200000002</v>
          </cell>
          <cell r="AI1562">
            <v>2232921.9196103211</v>
          </cell>
        </row>
        <row r="1563">
          <cell r="B1563" t="str">
            <v>TILLSONBURG HYDRO INC.</v>
          </cell>
          <cell r="C1563">
            <v>2010</v>
          </cell>
          <cell r="AH1563">
            <v>18.29948266666667</v>
          </cell>
          <cell r="AI1563">
            <v>2281813.6294205445</v>
          </cell>
        </row>
        <row r="1564">
          <cell r="B1564" t="str">
            <v>TILLSONBURG HYDRO INC.</v>
          </cell>
          <cell r="C1564">
            <v>2011</v>
          </cell>
          <cell r="AH1564">
            <v>18.328728099999999</v>
          </cell>
          <cell r="AI1564">
            <v>2298346.1400355096</v>
          </cell>
        </row>
        <row r="1565">
          <cell r="B1565" t="str">
            <v>TILLSONBURG HYDRO INC.</v>
          </cell>
          <cell r="C1565">
            <v>2012</v>
          </cell>
          <cell r="AH1565">
            <v>17.40324</v>
          </cell>
          <cell r="AI1565">
            <v>2162965.4519151845</v>
          </cell>
        </row>
        <row r="1566">
          <cell r="B1566" t="str">
            <v>TORONTO HYDRO-ELECTRIC SYSTEM LIMITED</v>
          </cell>
          <cell r="C1566">
            <v>1989</v>
          </cell>
        </row>
        <row r="1567">
          <cell r="B1567" t="str">
            <v>TORONTO HYDRO-ELECTRIC SYSTEM LIMITED</v>
          </cell>
          <cell r="C1567">
            <v>1990</v>
          </cell>
        </row>
        <row r="1568">
          <cell r="B1568" t="str">
            <v>TORONTO HYDRO-ELECTRIC SYSTEM LIMITED</v>
          </cell>
          <cell r="C1568">
            <v>1991</v>
          </cell>
        </row>
        <row r="1569">
          <cell r="B1569" t="str">
            <v>TORONTO HYDRO-ELECTRIC SYSTEM LIMITED</v>
          </cell>
          <cell r="C1569">
            <v>1992</v>
          </cell>
        </row>
        <row r="1570">
          <cell r="B1570" t="str">
            <v>TORONTO HYDRO-ELECTRIC SYSTEM LIMITED</v>
          </cell>
          <cell r="C1570">
            <v>1993</v>
          </cell>
        </row>
        <row r="1571">
          <cell r="B1571" t="str">
            <v>TORONTO HYDRO-ELECTRIC SYSTEM LIMITED</v>
          </cell>
          <cell r="C1571">
            <v>1994</v>
          </cell>
        </row>
        <row r="1572">
          <cell r="B1572" t="str">
            <v>TORONTO HYDRO-ELECTRIC SYSTEM LIMITED</v>
          </cell>
          <cell r="C1572">
            <v>1995</v>
          </cell>
        </row>
        <row r="1573">
          <cell r="B1573" t="str">
            <v>TORONTO HYDRO-ELECTRIC SYSTEM LIMITED</v>
          </cell>
          <cell r="C1573">
            <v>1996</v>
          </cell>
        </row>
        <row r="1574">
          <cell r="B1574" t="str">
            <v>TORONTO HYDRO-ELECTRIC SYSTEM LIMITED</v>
          </cell>
          <cell r="C1574">
            <v>1997</v>
          </cell>
        </row>
        <row r="1575">
          <cell r="B1575" t="str">
            <v>TORONTO HYDRO-ELECTRIC SYSTEM LIMITED</v>
          </cell>
          <cell r="C1575">
            <v>1998</v>
          </cell>
        </row>
        <row r="1576">
          <cell r="B1576" t="str">
            <v>TORONTO HYDRO-ELECTRIC SYSTEM LIMITED</v>
          </cell>
          <cell r="C1576">
            <v>1999</v>
          </cell>
        </row>
        <row r="1577">
          <cell r="B1577" t="str">
            <v>TORONTO HYDRO-ELECTRIC SYSTEM LIMITED</v>
          </cell>
          <cell r="C1577">
            <v>2000</v>
          </cell>
        </row>
        <row r="1578">
          <cell r="B1578" t="str">
            <v>TORONTO HYDRO-ELECTRIC SYSTEM LIMITED</v>
          </cell>
          <cell r="C1578">
            <v>2001</v>
          </cell>
        </row>
        <row r="1579">
          <cell r="B1579" t="str">
            <v>TORONTO HYDRO-ELECTRIC SYSTEM LIMITED</v>
          </cell>
          <cell r="C1579">
            <v>2002</v>
          </cell>
          <cell r="AH1579">
            <v>16.741565999999999</v>
          </cell>
          <cell r="AI1579">
            <v>313218980.39350623</v>
          </cell>
        </row>
        <row r="1580">
          <cell r="B1580" t="str">
            <v>TORONTO HYDRO-ELECTRIC SYSTEM LIMITED</v>
          </cell>
          <cell r="C1580">
            <v>2003</v>
          </cell>
          <cell r="AH1580">
            <v>16.820820000000001</v>
          </cell>
          <cell r="AI1580">
            <v>320759158.06532973</v>
          </cell>
        </row>
        <row r="1581">
          <cell r="B1581" t="str">
            <v>TORONTO HYDRO-ELECTRIC SYSTEM LIMITED</v>
          </cell>
          <cell r="C1581">
            <v>2004</v>
          </cell>
          <cell r="AH1581">
            <v>16.852066000000001</v>
          </cell>
          <cell r="AI1581">
            <v>324412541.76490664</v>
          </cell>
        </row>
        <row r="1582">
          <cell r="B1582" t="str">
            <v>TORONTO HYDRO-ELECTRIC SYSTEM LIMITED</v>
          </cell>
          <cell r="C1582">
            <v>2005</v>
          </cell>
          <cell r="AH1582">
            <v>17.008296000000001</v>
          </cell>
          <cell r="AI1582">
            <v>328946151.59872401</v>
          </cell>
        </row>
        <row r="1583">
          <cell r="B1583" t="str">
            <v>TORONTO HYDRO-ELECTRIC SYSTEM LIMITED</v>
          </cell>
          <cell r="C1583">
            <v>2006</v>
          </cell>
          <cell r="AH1583">
            <v>16.88236666666667</v>
          </cell>
          <cell r="AI1583">
            <v>335862283.42717934</v>
          </cell>
        </row>
        <row r="1584">
          <cell r="B1584" t="str">
            <v>TORONTO HYDRO-ELECTRIC SYSTEM LIMITED</v>
          </cell>
          <cell r="C1584">
            <v>2007</v>
          </cell>
          <cell r="AH1584">
            <v>17.296320000000001</v>
          </cell>
          <cell r="AI1584">
            <v>353396499.33119249</v>
          </cell>
        </row>
        <row r="1585">
          <cell r="B1585" t="str">
            <v>TORONTO HYDRO-ELECTRIC SYSTEM LIMITED</v>
          </cell>
          <cell r="C1585">
            <v>2008</v>
          </cell>
          <cell r="AH1585">
            <v>17.715351999999999</v>
          </cell>
          <cell r="AI1585">
            <v>383069184.88490242</v>
          </cell>
        </row>
        <row r="1586">
          <cell r="B1586" t="str">
            <v>TORONTO HYDRO-ELECTRIC SYSTEM LIMITED</v>
          </cell>
          <cell r="C1586">
            <v>2009</v>
          </cell>
          <cell r="AH1586">
            <v>17.930536200000002</v>
          </cell>
          <cell r="AI1586">
            <v>394650405.39875734</v>
          </cell>
        </row>
        <row r="1587">
          <cell r="B1587" t="str">
            <v>TORONTO HYDRO-ELECTRIC SYSTEM LIMITED</v>
          </cell>
          <cell r="C1587">
            <v>2010</v>
          </cell>
          <cell r="AH1587">
            <v>18.29948266666667</v>
          </cell>
          <cell r="AI1587">
            <v>421431395.00054067</v>
          </cell>
        </row>
        <row r="1588">
          <cell r="B1588" t="str">
            <v>TORONTO HYDRO-ELECTRIC SYSTEM LIMITED</v>
          </cell>
          <cell r="C1588">
            <v>2011</v>
          </cell>
          <cell r="AH1588">
            <v>18.328728099999999</v>
          </cell>
          <cell r="AI1588">
            <v>454815147.4064942</v>
          </cell>
        </row>
        <row r="1589">
          <cell r="B1589" t="str">
            <v>TORONTO HYDRO-ELECTRIC SYSTEM LIMITED</v>
          </cell>
          <cell r="C1589">
            <v>2012</v>
          </cell>
          <cell r="AH1589">
            <v>17.40324</v>
          </cell>
          <cell r="AI1589">
            <v>435135604.15947628</v>
          </cell>
        </row>
        <row r="1590">
          <cell r="B1590" t="str">
            <v>VERIDIAN CONNECTIONS INC.</v>
          </cell>
          <cell r="C1590">
            <v>1989</v>
          </cell>
        </row>
        <row r="1591">
          <cell r="B1591" t="str">
            <v>VERIDIAN CONNECTIONS INC.</v>
          </cell>
          <cell r="C1591">
            <v>1990</v>
          </cell>
        </row>
        <row r="1592">
          <cell r="B1592" t="str">
            <v>VERIDIAN CONNECTIONS INC.</v>
          </cell>
          <cell r="C1592">
            <v>1991</v>
          </cell>
        </row>
        <row r="1593">
          <cell r="B1593" t="str">
            <v>VERIDIAN CONNECTIONS INC.</v>
          </cell>
          <cell r="C1593">
            <v>1992</v>
          </cell>
        </row>
        <row r="1594">
          <cell r="B1594" t="str">
            <v>VERIDIAN CONNECTIONS INC.</v>
          </cell>
          <cell r="C1594">
            <v>1993</v>
          </cell>
        </row>
        <row r="1595">
          <cell r="B1595" t="str">
            <v>VERIDIAN CONNECTIONS INC.</v>
          </cell>
          <cell r="C1595">
            <v>1994</v>
          </cell>
        </row>
        <row r="1596">
          <cell r="B1596" t="str">
            <v>VERIDIAN CONNECTIONS INC.</v>
          </cell>
          <cell r="C1596">
            <v>1995</v>
          </cell>
        </row>
        <row r="1597">
          <cell r="B1597" t="str">
            <v>VERIDIAN CONNECTIONS INC.</v>
          </cell>
          <cell r="C1597">
            <v>1996</v>
          </cell>
        </row>
        <row r="1598">
          <cell r="B1598" t="str">
            <v>VERIDIAN CONNECTIONS INC.</v>
          </cell>
          <cell r="C1598">
            <v>1997</v>
          </cell>
        </row>
        <row r="1599">
          <cell r="B1599" t="str">
            <v>VERIDIAN CONNECTIONS INC.</v>
          </cell>
          <cell r="C1599">
            <v>1998</v>
          </cell>
        </row>
        <row r="1600">
          <cell r="B1600" t="str">
            <v>VERIDIAN CONNECTIONS INC.</v>
          </cell>
          <cell r="C1600">
            <v>1999</v>
          </cell>
        </row>
        <row r="1601">
          <cell r="B1601" t="str">
            <v>VERIDIAN CONNECTIONS INC.</v>
          </cell>
          <cell r="C1601">
            <v>2000</v>
          </cell>
        </row>
        <row r="1602">
          <cell r="B1602" t="str">
            <v>VERIDIAN CONNECTIONS INC.</v>
          </cell>
          <cell r="C1602">
            <v>2001</v>
          </cell>
        </row>
        <row r="1603">
          <cell r="B1603" t="str">
            <v>VERIDIAN CONNECTIONS INC.</v>
          </cell>
          <cell r="C1603">
            <v>2002</v>
          </cell>
          <cell r="AH1603">
            <v>16.741565999999999</v>
          </cell>
          <cell r="AI1603">
            <v>25356610.25645379</v>
          </cell>
        </row>
        <row r="1604">
          <cell r="B1604" t="str">
            <v>VERIDIAN CONNECTIONS INC.</v>
          </cell>
          <cell r="C1604">
            <v>2003</v>
          </cell>
          <cell r="AH1604">
            <v>16.820820000000001</v>
          </cell>
          <cell r="AI1604">
            <v>25366945.924563468</v>
          </cell>
        </row>
        <row r="1605">
          <cell r="B1605" t="str">
            <v>VERIDIAN CONNECTIONS INC.</v>
          </cell>
          <cell r="C1605">
            <v>2004</v>
          </cell>
          <cell r="AH1605">
            <v>16.852066000000001</v>
          </cell>
          <cell r="AI1605">
            <v>25551318.238957249</v>
          </cell>
        </row>
        <row r="1606">
          <cell r="B1606" t="str">
            <v>VERIDIAN CONNECTIONS INC.</v>
          </cell>
          <cell r="C1606">
            <v>2005</v>
          </cell>
          <cell r="AH1606">
            <v>17.008296000000001</v>
          </cell>
          <cell r="AI1606">
            <v>27815771.178099398</v>
          </cell>
        </row>
        <row r="1607">
          <cell r="B1607" t="str">
            <v>VERIDIAN CONNECTIONS INC.</v>
          </cell>
          <cell r="C1607">
            <v>2006</v>
          </cell>
          <cell r="AH1607">
            <v>16.88236666666667</v>
          </cell>
          <cell r="AI1607">
            <v>27242146.319653071</v>
          </cell>
        </row>
        <row r="1608">
          <cell r="B1608" t="str">
            <v>VERIDIAN CONNECTIONS INC.</v>
          </cell>
          <cell r="C1608">
            <v>2007</v>
          </cell>
          <cell r="AH1608">
            <v>17.296320000000001</v>
          </cell>
          <cell r="AI1608">
            <v>31767680.109439474</v>
          </cell>
        </row>
        <row r="1609">
          <cell r="B1609" t="str">
            <v>VERIDIAN CONNECTIONS INC.</v>
          </cell>
          <cell r="C1609">
            <v>2008</v>
          </cell>
          <cell r="AH1609">
            <v>17.715351999999999</v>
          </cell>
          <cell r="AI1609">
            <v>34488697.490627185</v>
          </cell>
        </row>
        <row r="1610">
          <cell r="B1610" t="str">
            <v>VERIDIAN CONNECTIONS INC.</v>
          </cell>
          <cell r="C1610">
            <v>2009</v>
          </cell>
          <cell r="AH1610">
            <v>17.930536200000002</v>
          </cell>
          <cell r="AI1610">
            <v>36027717.65324232</v>
          </cell>
        </row>
        <row r="1611">
          <cell r="B1611" t="str">
            <v>VERIDIAN CONNECTIONS INC.</v>
          </cell>
          <cell r="C1611">
            <v>2010</v>
          </cell>
          <cell r="AH1611">
            <v>18.29948266666667</v>
          </cell>
          <cell r="AI1611">
            <v>38126603.829700939</v>
          </cell>
        </row>
        <row r="1612">
          <cell r="B1612" t="str">
            <v>VERIDIAN CONNECTIONS INC.</v>
          </cell>
          <cell r="C1612">
            <v>2011</v>
          </cell>
          <cell r="AH1612">
            <v>18.328728099999999</v>
          </cell>
          <cell r="AI1612">
            <v>39269436.948194154</v>
          </cell>
        </row>
        <row r="1613">
          <cell r="B1613" t="str">
            <v>VERIDIAN CONNECTIONS INC.</v>
          </cell>
          <cell r="C1613">
            <v>2012</v>
          </cell>
          <cell r="AH1613">
            <v>17.40324</v>
          </cell>
          <cell r="AI1613">
            <v>39763220.92601531</v>
          </cell>
        </row>
        <row r="1614">
          <cell r="B1614" t="str">
            <v>WASAGA DISTRIBUTION INC.</v>
          </cell>
          <cell r="C1614">
            <v>1989</v>
          </cell>
        </row>
        <row r="1615">
          <cell r="B1615" t="str">
            <v>WASAGA DISTRIBUTION INC.</v>
          </cell>
          <cell r="C1615">
            <v>1990</v>
          </cell>
        </row>
        <row r="1616">
          <cell r="B1616" t="str">
            <v>WASAGA DISTRIBUTION INC.</v>
          </cell>
          <cell r="C1616">
            <v>1991</v>
          </cell>
        </row>
        <row r="1617">
          <cell r="B1617" t="str">
            <v>WASAGA DISTRIBUTION INC.</v>
          </cell>
          <cell r="C1617">
            <v>1992</v>
          </cell>
        </row>
        <row r="1618">
          <cell r="B1618" t="str">
            <v>WASAGA DISTRIBUTION INC.</v>
          </cell>
          <cell r="C1618">
            <v>1993</v>
          </cell>
        </row>
        <row r="1619">
          <cell r="B1619" t="str">
            <v>WASAGA DISTRIBUTION INC.</v>
          </cell>
          <cell r="C1619">
            <v>1994</v>
          </cell>
        </row>
        <row r="1620">
          <cell r="B1620" t="str">
            <v>WASAGA DISTRIBUTION INC.</v>
          </cell>
          <cell r="C1620">
            <v>1995</v>
          </cell>
        </row>
        <row r="1621">
          <cell r="B1621" t="str">
            <v>WASAGA DISTRIBUTION INC.</v>
          </cell>
          <cell r="C1621">
            <v>1996</v>
          </cell>
        </row>
        <row r="1622">
          <cell r="B1622" t="str">
            <v>WASAGA DISTRIBUTION INC.</v>
          </cell>
          <cell r="C1622">
            <v>1997</v>
          </cell>
        </row>
        <row r="1623">
          <cell r="B1623" t="str">
            <v>WASAGA DISTRIBUTION INC.</v>
          </cell>
          <cell r="C1623">
            <v>1998</v>
          </cell>
        </row>
        <row r="1624">
          <cell r="B1624" t="str">
            <v>WASAGA DISTRIBUTION INC.</v>
          </cell>
          <cell r="C1624">
            <v>1999</v>
          </cell>
        </row>
        <row r="1625">
          <cell r="B1625" t="str">
            <v>WASAGA DISTRIBUTION INC.</v>
          </cell>
          <cell r="C1625">
            <v>2000</v>
          </cell>
        </row>
        <row r="1626">
          <cell r="B1626" t="str">
            <v>WASAGA DISTRIBUTION INC.</v>
          </cell>
          <cell r="C1626">
            <v>2001</v>
          </cell>
        </row>
        <row r="1627">
          <cell r="B1627" t="str">
            <v>WASAGA DISTRIBUTION INC.</v>
          </cell>
          <cell r="C1627">
            <v>2002</v>
          </cell>
          <cell r="AH1627">
            <v>16.741565999999999</v>
          </cell>
          <cell r="AI1627">
            <v>1593251.8702031355</v>
          </cell>
        </row>
        <row r="1628">
          <cell r="B1628" t="str">
            <v>WASAGA DISTRIBUTION INC.</v>
          </cell>
          <cell r="C1628">
            <v>2003</v>
          </cell>
          <cell r="AH1628">
            <v>16.820820000000001</v>
          </cell>
          <cell r="AI1628">
            <v>1605040.5324352486</v>
          </cell>
        </row>
        <row r="1629">
          <cell r="B1629" t="str">
            <v>WASAGA DISTRIBUTION INC.</v>
          </cell>
          <cell r="C1629">
            <v>2004</v>
          </cell>
          <cell r="AH1629">
            <v>16.852066000000001</v>
          </cell>
          <cell r="AI1629">
            <v>1687816.732340995</v>
          </cell>
        </row>
        <row r="1630">
          <cell r="B1630" t="str">
            <v>WASAGA DISTRIBUTION INC.</v>
          </cell>
          <cell r="C1630">
            <v>2005</v>
          </cell>
          <cell r="AH1630">
            <v>17.008296000000001</v>
          </cell>
          <cell r="AI1630">
            <v>1736762.9836432063</v>
          </cell>
        </row>
        <row r="1631">
          <cell r="B1631" t="str">
            <v>WASAGA DISTRIBUTION INC.</v>
          </cell>
          <cell r="C1631">
            <v>2006</v>
          </cell>
          <cell r="AH1631">
            <v>16.88236666666667</v>
          </cell>
          <cell r="AI1631">
            <v>1765936.8391083588</v>
          </cell>
        </row>
        <row r="1632">
          <cell r="B1632" t="str">
            <v>WASAGA DISTRIBUTION INC.</v>
          </cell>
          <cell r="C1632">
            <v>2007</v>
          </cell>
          <cell r="AH1632">
            <v>17.296320000000001</v>
          </cell>
          <cell r="AI1632">
            <v>1830721.601731499</v>
          </cell>
        </row>
        <row r="1633">
          <cell r="B1633" t="str">
            <v>WASAGA DISTRIBUTION INC.</v>
          </cell>
          <cell r="C1633">
            <v>2008</v>
          </cell>
          <cell r="AH1633">
            <v>17.715351999999999</v>
          </cell>
          <cell r="AI1633">
            <v>1967012.7747941208</v>
          </cell>
        </row>
        <row r="1634">
          <cell r="B1634" t="str">
            <v>WASAGA DISTRIBUTION INC.</v>
          </cell>
          <cell r="C1634">
            <v>2009</v>
          </cell>
          <cell r="AH1634">
            <v>17.930536200000002</v>
          </cell>
          <cell r="AI1634">
            <v>2348456.7865061779</v>
          </cell>
        </row>
        <row r="1635">
          <cell r="B1635" t="str">
            <v>WASAGA DISTRIBUTION INC.</v>
          </cell>
          <cell r="C1635">
            <v>2010</v>
          </cell>
          <cell r="AH1635">
            <v>18.29948266666667</v>
          </cell>
          <cell r="AI1635">
            <v>2489610.2519221785</v>
          </cell>
        </row>
        <row r="1636">
          <cell r="B1636" t="str">
            <v>WASAGA DISTRIBUTION INC.</v>
          </cell>
          <cell r="C1636">
            <v>2011</v>
          </cell>
          <cell r="AH1636">
            <v>18.328728099999999</v>
          </cell>
          <cell r="AI1636">
            <v>2549224.5754373376</v>
          </cell>
        </row>
        <row r="1637">
          <cell r="B1637" t="str">
            <v>WASAGA DISTRIBUTION INC.</v>
          </cell>
          <cell r="C1637">
            <v>2012</v>
          </cell>
          <cell r="AH1637">
            <v>17.40324</v>
          </cell>
          <cell r="AI1637">
            <v>2663632.787452925</v>
          </cell>
        </row>
        <row r="1638">
          <cell r="B1638" t="str">
            <v>WATERLOO NORTH HYDRO INC.</v>
          </cell>
          <cell r="C1638">
            <v>1989</v>
          </cell>
        </row>
        <row r="1639">
          <cell r="B1639" t="str">
            <v>WATERLOO NORTH HYDRO INC.</v>
          </cell>
          <cell r="C1639">
            <v>1990</v>
          </cell>
        </row>
        <row r="1640">
          <cell r="B1640" t="str">
            <v>WATERLOO NORTH HYDRO INC.</v>
          </cell>
          <cell r="C1640">
            <v>1991</v>
          </cell>
        </row>
        <row r="1641">
          <cell r="B1641" t="str">
            <v>WATERLOO NORTH HYDRO INC.</v>
          </cell>
          <cell r="C1641">
            <v>1992</v>
          </cell>
        </row>
        <row r="1642">
          <cell r="B1642" t="str">
            <v>WATERLOO NORTH HYDRO INC.</v>
          </cell>
          <cell r="C1642">
            <v>1993</v>
          </cell>
        </row>
        <row r="1643">
          <cell r="B1643" t="str">
            <v>WATERLOO NORTH HYDRO INC.</v>
          </cell>
          <cell r="C1643">
            <v>1994</v>
          </cell>
        </row>
        <row r="1644">
          <cell r="B1644" t="str">
            <v>WATERLOO NORTH HYDRO INC.</v>
          </cell>
          <cell r="C1644">
            <v>1995</v>
          </cell>
        </row>
        <row r="1645">
          <cell r="B1645" t="str">
            <v>WATERLOO NORTH HYDRO INC.</v>
          </cell>
          <cell r="C1645">
            <v>1996</v>
          </cell>
        </row>
        <row r="1646">
          <cell r="B1646" t="str">
            <v>WATERLOO NORTH HYDRO INC.</v>
          </cell>
          <cell r="C1646">
            <v>1997</v>
          </cell>
        </row>
        <row r="1647">
          <cell r="B1647" t="str">
            <v>WATERLOO NORTH HYDRO INC.</v>
          </cell>
          <cell r="C1647">
            <v>1998</v>
          </cell>
        </row>
        <row r="1648">
          <cell r="B1648" t="str">
            <v>WATERLOO NORTH HYDRO INC.</v>
          </cell>
          <cell r="C1648">
            <v>1999</v>
          </cell>
        </row>
        <row r="1649">
          <cell r="B1649" t="str">
            <v>WATERLOO NORTH HYDRO INC.</v>
          </cell>
          <cell r="C1649">
            <v>2000</v>
          </cell>
        </row>
        <row r="1650">
          <cell r="B1650" t="str">
            <v>WATERLOO NORTH HYDRO INC.</v>
          </cell>
          <cell r="C1650">
            <v>2001</v>
          </cell>
        </row>
        <row r="1651">
          <cell r="B1651" t="str">
            <v>WATERLOO NORTH HYDRO INC.</v>
          </cell>
          <cell r="C1651">
            <v>2002</v>
          </cell>
          <cell r="AH1651">
            <v>16.741565999999999</v>
          </cell>
          <cell r="AI1651">
            <v>14546962.976225581</v>
          </cell>
        </row>
        <row r="1652">
          <cell r="B1652" t="str">
            <v>WATERLOO NORTH HYDRO INC.</v>
          </cell>
          <cell r="C1652">
            <v>2003</v>
          </cell>
          <cell r="AH1652">
            <v>16.820820000000001</v>
          </cell>
          <cell r="AI1652">
            <v>15049127.072161611</v>
          </cell>
        </row>
        <row r="1653">
          <cell r="B1653" t="str">
            <v>WATERLOO NORTH HYDRO INC.</v>
          </cell>
          <cell r="C1653">
            <v>2004</v>
          </cell>
          <cell r="AH1653">
            <v>16.852066000000001</v>
          </cell>
          <cell r="AI1653">
            <v>15827416.867639214</v>
          </cell>
        </row>
        <row r="1654">
          <cell r="B1654" t="str">
            <v>WATERLOO NORTH HYDRO INC.</v>
          </cell>
          <cell r="C1654">
            <v>2005</v>
          </cell>
          <cell r="AH1654">
            <v>17.008296000000001</v>
          </cell>
          <cell r="AI1654">
            <v>16619500.250760132</v>
          </cell>
        </row>
        <row r="1655">
          <cell r="B1655" t="str">
            <v>WATERLOO NORTH HYDRO INC.</v>
          </cell>
          <cell r="C1655">
            <v>2006</v>
          </cell>
          <cell r="AH1655">
            <v>16.88236666666667</v>
          </cell>
          <cell r="AI1655">
            <v>16867652.188613713</v>
          </cell>
        </row>
        <row r="1656">
          <cell r="B1656" t="str">
            <v>WATERLOO NORTH HYDRO INC.</v>
          </cell>
          <cell r="C1656">
            <v>2007</v>
          </cell>
          <cell r="AH1656">
            <v>17.296320000000001</v>
          </cell>
          <cell r="AI1656">
            <v>18158634.713146005</v>
          </cell>
        </row>
        <row r="1657">
          <cell r="B1657" t="str">
            <v>WATERLOO NORTH HYDRO INC.</v>
          </cell>
          <cell r="C1657">
            <v>2008</v>
          </cell>
          <cell r="AH1657">
            <v>17.715351999999999</v>
          </cell>
          <cell r="AI1657">
            <v>19386481.972638555</v>
          </cell>
        </row>
        <row r="1658">
          <cell r="B1658" t="str">
            <v>WATERLOO NORTH HYDRO INC.</v>
          </cell>
          <cell r="C1658">
            <v>2009</v>
          </cell>
          <cell r="AH1658">
            <v>17.930536200000002</v>
          </cell>
          <cell r="AI1658">
            <v>21064379.364164047</v>
          </cell>
        </row>
        <row r="1659">
          <cell r="B1659" t="str">
            <v>WATERLOO NORTH HYDRO INC.</v>
          </cell>
          <cell r="C1659">
            <v>2010</v>
          </cell>
          <cell r="AH1659">
            <v>18.29948266666667</v>
          </cell>
          <cell r="AI1659">
            <v>22873553.807596862</v>
          </cell>
        </row>
        <row r="1660">
          <cell r="B1660" t="str">
            <v>WATERLOO NORTH HYDRO INC.</v>
          </cell>
          <cell r="C1660">
            <v>2011</v>
          </cell>
          <cell r="AH1660">
            <v>18.328728099999999</v>
          </cell>
          <cell r="AI1660">
            <v>27210170.412088398</v>
          </cell>
        </row>
        <row r="1661">
          <cell r="B1661" t="str">
            <v>WATERLOO NORTH HYDRO INC.</v>
          </cell>
          <cell r="C1661">
            <v>2012</v>
          </cell>
          <cell r="AH1661">
            <v>17.40324</v>
          </cell>
          <cell r="AI1661">
            <v>27438722.949743692</v>
          </cell>
        </row>
        <row r="1662">
          <cell r="B1662" t="str">
            <v>WELLAND HYDRO-ELECTRIC SYSTEM CORP.</v>
          </cell>
          <cell r="C1662">
            <v>1989</v>
          </cell>
        </row>
        <row r="1663">
          <cell r="B1663" t="str">
            <v>WELLAND HYDRO-ELECTRIC SYSTEM CORP.</v>
          </cell>
          <cell r="C1663">
            <v>1990</v>
          </cell>
        </row>
        <row r="1664">
          <cell r="B1664" t="str">
            <v>WELLAND HYDRO-ELECTRIC SYSTEM CORP.</v>
          </cell>
          <cell r="C1664">
            <v>1991</v>
          </cell>
        </row>
        <row r="1665">
          <cell r="B1665" t="str">
            <v>WELLAND HYDRO-ELECTRIC SYSTEM CORP.</v>
          </cell>
          <cell r="C1665">
            <v>1992</v>
          </cell>
        </row>
        <row r="1666">
          <cell r="B1666" t="str">
            <v>WELLAND HYDRO-ELECTRIC SYSTEM CORP.</v>
          </cell>
          <cell r="C1666">
            <v>1993</v>
          </cell>
        </row>
        <row r="1667">
          <cell r="B1667" t="str">
            <v>WELLAND HYDRO-ELECTRIC SYSTEM CORP.</v>
          </cell>
          <cell r="C1667">
            <v>1994</v>
          </cell>
        </row>
        <row r="1668">
          <cell r="B1668" t="str">
            <v>WELLAND HYDRO-ELECTRIC SYSTEM CORP.</v>
          </cell>
          <cell r="C1668">
            <v>1995</v>
          </cell>
        </row>
        <row r="1669">
          <cell r="B1669" t="str">
            <v>WELLAND HYDRO-ELECTRIC SYSTEM CORP.</v>
          </cell>
          <cell r="C1669">
            <v>1996</v>
          </cell>
        </row>
        <row r="1670">
          <cell r="B1670" t="str">
            <v>WELLAND HYDRO-ELECTRIC SYSTEM CORP.</v>
          </cell>
          <cell r="C1670">
            <v>1997</v>
          </cell>
        </row>
        <row r="1671">
          <cell r="B1671" t="str">
            <v>WELLAND HYDRO-ELECTRIC SYSTEM CORP.</v>
          </cell>
          <cell r="C1671">
            <v>1998</v>
          </cell>
        </row>
        <row r="1672">
          <cell r="B1672" t="str">
            <v>WELLAND HYDRO-ELECTRIC SYSTEM CORP.</v>
          </cell>
          <cell r="C1672">
            <v>1999</v>
          </cell>
        </row>
        <row r="1673">
          <cell r="B1673" t="str">
            <v>WELLAND HYDRO-ELECTRIC SYSTEM CORP.</v>
          </cell>
          <cell r="C1673">
            <v>2000</v>
          </cell>
        </row>
        <row r="1674">
          <cell r="B1674" t="str">
            <v>WELLAND HYDRO-ELECTRIC SYSTEM CORP.</v>
          </cell>
          <cell r="C1674">
            <v>2001</v>
          </cell>
        </row>
        <row r="1675">
          <cell r="B1675" t="str">
            <v>WELLAND HYDRO-ELECTRIC SYSTEM CORP.</v>
          </cell>
          <cell r="C1675">
            <v>2002</v>
          </cell>
          <cell r="AH1675">
            <v>16.741565999999999</v>
          </cell>
          <cell r="AI1675">
            <v>3795763.696737241</v>
          </cell>
        </row>
        <row r="1676">
          <cell r="B1676" t="str">
            <v>WELLAND HYDRO-ELECTRIC SYSTEM CORP.</v>
          </cell>
          <cell r="C1676">
            <v>2003</v>
          </cell>
          <cell r="AH1676">
            <v>16.820820000000001</v>
          </cell>
          <cell r="AI1676">
            <v>3733481.5913348873</v>
          </cell>
        </row>
        <row r="1677">
          <cell r="B1677" t="str">
            <v>WELLAND HYDRO-ELECTRIC SYSTEM CORP.</v>
          </cell>
          <cell r="C1677">
            <v>2004</v>
          </cell>
          <cell r="AH1677">
            <v>16.852066000000001</v>
          </cell>
          <cell r="AI1677">
            <v>3583203.0825977009</v>
          </cell>
        </row>
        <row r="1678">
          <cell r="B1678" t="str">
            <v>WELLAND HYDRO-ELECTRIC SYSTEM CORP.</v>
          </cell>
          <cell r="C1678">
            <v>2005</v>
          </cell>
          <cell r="AH1678">
            <v>17.008296000000001</v>
          </cell>
          <cell r="AI1678">
            <v>3692609.6372680101</v>
          </cell>
        </row>
        <row r="1679">
          <cell r="B1679" t="str">
            <v>WELLAND HYDRO-ELECTRIC SYSTEM CORP.</v>
          </cell>
          <cell r="C1679">
            <v>2006</v>
          </cell>
          <cell r="AH1679">
            <v>16.88236666666667</v>
          </cell>
          <cell r="AI1679">
            <v>3774084.5231781485</v>
          </cell>
        </row>
        <row r="1680">
          <cell r="B1680" t="str">
            <v>WELLAND HYDRO-ELECTRIC SYSTEM CORP.</v>
          </cell>
          <cell r="C1680">
            <v>2007</v>
          </cell>
          <cell r="AH1680">
            <v>17.296320000000001</v>
          </cell>
          <cell r="AI1680">
            <v>4064799.113371456</v>
          </cell>
        </row>
        <row r="1681">
          <cell r="B1681" t="str">
            <v>WELLAND HYDRO-ELECTRIC SYSTEM CORP.</v>
          </cell>
          <cell r="C1681">
            <v>2008</v>
          </cell>
          <cell r="AH1681">
            <v>17.715351999999999</v>
          </cell>
          <cell r="AI1681">
            <v>4265477.3308800533</v>
          </cell>
        </row>
        <row r="1682">
          <cell r="B1682" t="str">
            <v>WELLAND HYDRO-ELECTRIC SYSTEM CORP.</v>
          </cell>
          <cell r="C1682">
            <v>2009</v>
          </cell>
          <cell r="AH1682">
            <v>17.930536200000002</v>
          </cell>
          <cell r="AI1682">
            <v>4091672.5477302782</v>
          </cell>
        </row>
        <row r="1683">
          <cell r="B1683" t="str">
            <v>WELLAND HYDRO-ELECTRIC SYSTEM CORP.</v>
          </cell>
          <cell r="C1683">
            <v>2010</v>
          </cell>
          <cell r="AH1683">
            <v>18.29948266666667</v>
          </cell>
          <cell r="AI1683">
            <v>4802637.1569453757</v>
          </cell>
        </row>
        <row r="1684">
          <cell r="B1684" t="str">
            <v>WELLAND HYDRO-ELECTRIC SYSTEM CORP.</v>
          </cell>
          <cell r="C1684">
            <v>2011</v>
          </cell>
          <cell r="AH1684">
            <v>18.328728099999999</v>
          </cell>
          <cell r="AI1684">
            <v>4956481.4751002984</v>
          </cell>
        </row>
        <row r="1685">
          <cell r="B1685" t="str">
            <v>WELLAND HYDRO-ELECTRIC SYSTEM CORP.</v>
          </cell>
          <cell r="C1685">
            <v>2012</v>
          </cell>
          <cell r="AH1685">
            <v>17.40324</v>
          </cell>
          <cell r="AI1685">
            <v>4818547.1924495483</v>
          </cell>
        </row>
        <row r="1686">
          <cell r="B1686" t="str">
            <v>WELLINGTON NORTH POWER INC.</v>
          </cell>
          <cell r="C1686">
            <v>1989</v>
          </cell>
        </row>
        <row r="1687">
          <cell r="B1687" t="str">
            <v>WELLINGTON NORTH POWER INC.</v>
          </cell>
          <cell r="C1687">
            <v>1990</v>
          </cell>
        </row>
        <row r="1688">
          <cell r="B1688" t="str">
            <v>WELLINGTON NORTH POWER INC.</v>
          </cell>
          <cell r="C1688">
            <v>1991</v>
          </cell>
        </row>
        <row r="1689">
          <cell r="B1689" t="str">
            <v>WELLINGTON NORTH POWER INC.</v>
          </cell>
          <cell r="C1689">
            <v>1992</v>
          </cell>
        </row>
        <row r="1690">
          <cell r="B1690" t="str">
            <v>WELLINGTON NORTH POWER INC.</v>
          </cell>
          <cell r="C1690">
            <v>1993</v>
          </cell>
        </row>
        <row r="1691">
          <cell r="B1691" t="str">
            <v>WELLINGTON NORTH POWER INC.</v>
          </cell>
          <cell r="C1691">
            <v>1994</v>
          </cell>
        </row>
        <row r="1692">
          <cell r="B1692" t="str">
            <v>WELLINGTON NORTH POWER INC.</v>
          </cell>
          <cell r="C1692">
            <v>1995</v>
          </cell>
        </row>
        <row r="1693">
          <cell r="B1693" t="str">
            <v>WELLINGTON NORTH POWER INC.</v>
          </cell>
          <cell r="C1693">
            <v>1996</v>
          </cell>
        </row>
        <row r="1694">
          <cell r="B1694" t="str">
            <v>WELLINGTON NORTH POWER INC.</v>
          </cell>
          <cell r="C1694">
            <v>1997</v>
          </cell>
        </row>
        <row r="1695">
          <cell r="B1695" t="str">
            <v>WELLINGTON NORTH POWER INC.</v>
          </cell>
          <cell r="C1695">
            <v>1998</v>
          </cell>
        </row>
        <row r="1696">
          <cell r="B1696" t="str">
            <v>WELLINGTON NORTH POWER INC.</v>
          </cell>
          <cell r="C1696">
            <v>1999</v>
          </cell>
        </row>
        <row r="1697">
          <cell r="B1697" t="str">
            <v>WELLINGTON NORTH POWER INC.</v>
          </cell>
          <cell r="C1697">
            <v>2000</v>
          </cell>
        </row>
        <row r="1698">
          <cell r="B1698" t="str">
            <v>WELLINGTON NORTH POWER INC.</v>
          </cell>
          <cell r="C1698">
            <v>2001</v>
          </cell>
        </row>
        <row r="1699">
          <cell r="B1699" t="str">
            <v>WELLINGTON NORTH POWER INC.</v>
          </cell>
          <cell r="C1699">
            <v>2002</v>
          </cell>
          <cell r="AH1699">
            <v>16.741565999999999</v>
          </cell>
          <cell r="AI1699">
            <v>667444.40175529127</v>
          </cell>
        </row>
        <row r="1700">
          <cell r="B1700" t="str">
            <v>WELLINGTON NORTH POWER INC.</v>
          </cell>
          <cell r="C1700">
            <v>2003</v>
          </cell>
          <cell r="AH1700">
            <v>16.820820000000001</v>
          </cell>
          <cell r="AI1700">
            <v>689837.65919686377</v>
          </cell>
        </row>
        <row r="1701">
          <cell r="B1701" t="str">
            <v>WELLINGTON NORTH POWER INC.</v>
          </cell>
          <cell r="C1701">
            <v>2004</v>
          </cell>
          <cell r="AH1701">
            <v>16.852066000000001</v>
          </cell>
          <cell r="AI1701">
            <v>726116.91357063968</v>
          </cell>
        </row>
        <row r="1702">
          <cell r="B1702" t="str">
            <v>WELLINGTON NORTH POWER INC.</v>
          </cell>
          <cell r="C1702">
            <v>2005</v>
          </cell>
          <cell r="AH1702">
            <v>17.008296000000001</v>
          </cell>
          <cell r="AI1702">
            <v>747096.1678770479</v>
          </cell>
        </row>
        <row r="1703">
          <cell r="B1703" t="str">
            <v>WELLINGTON NORTH POWER INC.</v>
          </cell>
          <cell r="C1703">
            <v>2006</v>
          </cell>
          <cell r="AH1703">
            <v>16.88236666666667</v>
          </cell>
          <cell r="AI1703">
            <v>835125.17012045265</v>
          </cell>
        </row>
        <row r="1704">
          <cell r="B1704" t="str">
            <v>WELLINGTON NORTH POWER INC.</v>
          </cell>
          <cell r="C1704">
            <v>2007</v>
          </cell>
          <cell r="AH1704">
            <v>17.296320000000001</v>
          </cell>
          <cell r="AI1704">
            <v>875191.66210705286</v>
          </cell>
        </row>
        <row r="1705">
          <cell r="B1705" t="str">
            <v>WELLINGTON NORTH POWER INC.</v>
          </cell>
          <cell r="C1705">
            <v>2008</v>
          </cell>
          <cell r="AH1705">
            <v>17.715351999999999</v>
          </cell>
          <cell r="AI1705">
            <v>1037763.8320200684</v>
          </cell>
        </row>
        <row r="1706">
          <cell r="B1706" t="str">
            <v>WELLINGTON NORTH POWER INC.</v>
          </cell>
          <cell r="C1706">
            <v>2009</v>
          </cell>
          <cell r="AH1706">
            <v>17.930536200000002</v>
          </cell>
          <cell r="AI1706">
            <v>1029619.9393662243</v>
          </cell>
        </row>
        <row r="1707">
          <cell r="B1707" t="str">
            <v>WELLINGTON NORTH POWER INC.</v>
          </cell>
          <cell r="C1707">
            <v>2010</v>
          </cell>
          <cell r="AH1707">
            <v>18.29948266666667</v>
          </cell>
          <cell r="AI1707">
            <v>1189319.7966207189</v>
          </cell>
        </row>
        <row r="1708">
          <cell r="B1708" t="str">
            <v>WELLINGTON NORTH POWER INC.</v>
          </cell>
          <cell r="C1708">
            <v>2011</v>
          </cell>
          <cell r="AH1708">
            <v>18.328728099999999</v>
          </cell>
          <cell r="AI1708">
            <v>1221117.3703900028</v>
          </cell>
        </row>
        <row r="1709">
          <cell r="B1709" t="str">
            <v>WELLINGTON NORTH POWER INC.</v>
          </cell>
          <cell r="C1709">
            <v>2012</v>
          </cell>
          <cell r="AH1709">
            <v>17.40324</v>
          </cell>
          <cell r="AI1709">
            <v>1198606.3482411527</v>
          </cell>
        </row>
        <row r="1710">
          <cell r="B1710" t="str">
            <v>WEST COAST HURON ENERGY INC.</v>
          </cell>
          <cell r="C1710">
            <v>1989</v>
          </cell>
        </row>
        <row r="1711">
          <cell r="B1711" t="str">
            <v>WEST COAST HURON ENERGY INC.</v>
          </cell>
          <cell r="C1711">
            <v>1990</v>
          </cell>
        </row>
        <row r="1712">
          <cell r="B1712" t="str">
            <v>WEST COAST HURON ENERGY INC.</v>
          </cell>
          <cell r="C1712">
            <v>1991</v>
          </cell>
        </row>
        <row r="1713">
          <cell r="B1713" t="str">
            <v>WEST COAST HURON ENERGY INC.</v>
          </cell>
          <cell r="C1713">
            <v>1992</v>
          </cell>
        </row>
        <row r="1714">
          <cell r="B1714" t="str">
            <v>WEST COAST HURON ENERGY INC.</v>
          </cell>
          <cell r="C1714">
            <v>1993</v>
          </cell>
        </row>
        <row r="1715">
          <cell r="B1715" t="str">
            <v>WEST COAST HURON ENERGY INC.</v>
          </cell>
          <cell r="C1715">
            <v>1994</v>
          </cell>
        </row>
        <row r="1716">
          <cell r="B1716" t="str">
            <v>WEST COAST HURON ENERGY INC.</v>
          </cell>
          <cell r="C1716">
            <v>1995</v>
          </cell>
        </row>
        <row r="1717">
          <cell r="B1717" t="str">
            <v>WEST COAST HURON ENERGY INC.</v>
          </cell>
          <cell r="C1717">
            <v>1996</v>
          </cell>
        </row>
        <row r="1718">
          <cell r="B1718" t="str">
            <v>WEST COAST HURON ENERGY INC.</v>
          </cell>
          <cell r="C1718">
            <v>1997</v>
          </cell>
        </row>
        <row r="1719">
          <cell r="B1719" t="str">
            <v>WEST COAST HURON ENERGY INC.</v>
          </cell>
          <cell r="C1719">
            <v>1998</v>
          </cell>
        </row>
        <row r="1720">
          <cell r="B1720" t="str">
            <v>WEST COAST HURON ENERGY INC.</v>
          </cell>
          <cell r="C1720">
            <v>1999</v>
          </cell>
        </row>
        <row r="1721">
          <cell r="B1721" t="str">
            <v>WEST COAST HURON ENERGY INC.</v>
          </cell>
          <cell r="C1721">
            <v>2000</v>
          </cell>
        </row>
        <row r="1722">
          <cell r="B1722" t="str">
            <v>WEST COAST HURON ENERGY INC.</v>
          </cell>
          <cell r="C1722">
            <v>2001</v>
          </cell>
        </row>
        <row r="1723">
          <cell r="B1723" t="str">
            <v>WEST COAST HURON ENERGY INC.</v>
          </cell>
          <cell r="C1723">
            <v>2002</v>
          </cell>
          <cell r="AH1723">
            <v>16.741565999999999</v>
          </cell>
          <cell r="AI1723">
            <v>850893.06510715198</v>
          </cell>
        </row>
        <row r="1724">
          <cell r="B1724" t="str">
            <v>WEST COAST HURON ENERGY INC.</v>
          </cell>
          <cell r="C1724">
            <v>2003</v>
          </cell>
          <cell r="AH1724">
            <v>16.820820000000001</v>
          </cell>
          <cell r="AI1724">
            <v>842643.54223474965</v>
          </cell>
        </row>
        <row r="1725">
          <cell r="B1725" t="str">
            <v>WEST COAST HURON ENERGY INC.</v>
          </cell>
          <cell r="C1725">
            <v>2004</v>
          </cell>
          <cell r="AH1725">
            <v>16.852066000000001</v>
          </cell>
          <cell r="AI1725">
            <v>836458.7429664646</v>
          </cell>
        </row>
        <row r="1726">
          <cell r="B1726" t="str">
            <v>WEST COAST HURON ENERGY INC.</v>
          </cell>
          <cell r="C1726">
            <v>2005</v>
          </cell>
          <cell r="AH1726">
            <v>17.008296000000001</v>
          </cell>
          <cell r="AI1726">
            <v>845313.87805748032</v>
          </cell>
        </row>
        <row r="1727">
          <cell r="B1727" t="str">
            <v>WEST COAST HURON ENERGY INC.</v>
          </cell>
          <cell r="C1727">
            <v>2006</v>
          </cell>
          <cell r="AH1727">
            <v>16.88236666666667</v>
          </cell>
          <cell r="AI1727">
            <v>814601.3859349211</v>
          </cell>
        </row>
        <row r="1728">
          <cell r="B1728" t="str">
            <v>WEST COAST HURON ENERGY INC.</v>
          </cell>
          <cell r="C1728">
            <v>2007</v>
          </cell>
          <cell r="AH1728">
            <v>17.296320000000001</v>
          </cell>
          <cell r="AI1728">
            <v>849419.19023883424</v>
          </cell>
        </row>
        <row r="1729">
          <cell r="B1729" t="str">
            <v>WEST COAST HURON ENERGY INC.</v>
          </cell>
          <cell r="C1729">
            <v>2008</v>
          </cell>
          <cell r="AH1729">
            <v>17.715351999999999</v>
          </cell>
          <cell r="AI1729">
            <v>872946.67559549818</v>
          </cell>
        </row>
        <row r="1730">
          <cell r="B1730" t="str">
            <v>WEST COAST HURON ENERGY INC.</v>
          </cell>
          <cell r="C1730">
            <v>2009</v>
          </cell>
          <cell r="AH1730">
            <v>17.930536200000002</v>
          </cell>
          <cell r="AI1730">
            <v>958883.55074171687</v>
          </cell>
        </row>
        <row r="1731">
          <cell r="B1731" t="str">
            <v>WEST COAST HURON ENERGY INC.</v>
          </cell>
          <cell r="C1731">
            <v>2010</v>
          </cell>
          <cell r="AH1731">
            <v>18.29948266666667</v>
          </cell>
          <cell r="AI1731">
            <v>992760.27828039881</v>
          </cell>
        </row>
        <row r="1732">
          <cell r="B1732" t="str">
            <v>WEST COAST HURON ENERGY INC.</v>
          </cell>
          <cell r="C1732">
            <v>2011</v>
          </cell>
          <cell r="AH1732">
            <v>18.328728099999999</v>
          </cell>
          <cell r="AI1732">
            <v>929116.83426191623</v>
          </cell>
        </row>
        <row r="1733">
          <cell r="B1733" t="str">
            <v>WEST COAST HURON ENERGY INC.</v>
          </cell>
          <cell r="C1733">
            <v>2012</v>
          </cell>
          <cell r="AH1733">
            <v>17.40324</v>
          </cell>
          <cell r="AI1733">
            <v>1143197.628101778</v>
          </cell>
        </row>
        <row r="1734">
          <cell r="B1734" t="str">
            <v>WESTARIO POWER INC.</v>
          </cell>
          <cell r="C1734">
            <v>1989</v>
          </cell>
        </row>
        <row r="1735">
          <cell r="B1735" t="str">
            <v>WESTARIO POWER INC.</v>
          </cell>
          <cell r="C1735">
            <v>1990</v>
          </cell>
        </row>
        <row r="1736">
          <cell r="B1736" t="str">
            <v>WESTARIO POWER INC.</v>
          </cell>
          <cell r="C1736">
            <v>1991</v>
          </cell>
        </row>
        <row r="1737">
          <cell r="B1737" t="str">
            <v>WESTARIO POWER INC.</v>
          </cell>
          <cell r="C1737">
            <v>1992</v>
          </cell>
        </row>
        <row r="1738">
          <cell r="B1738" t="str">
            <v>WESTARIO POWER INC.</v>
          </cell>
          <cell r="C1738">
            <v>1993</v>
          </cell>
        </row>
        <row r="1739">
          <cell r="B1739" t="str">
            <v>WESTARIO POWER INC.</v>
          </cell>
          <cell r="C1739">
            <v>1994</v>
          </cell>
        </row>
        <row r="1740">
          <cell r="B1740" t="str">
            <v>WESTARIO POWER INC.</v>
          </cell>
          <cell r="C1740">
            <v>1995</v>
          </cell>
        </row>
        <row r="1741">
          <cell r="B1741" t="str">
            <v>WESTARIO POWER INC.</v>
          </cell>
          <cell r="C1741">
            <v>1996</v>
          </cell>
        </row>
        <row r="1742">
          <cell r="B1742" t="str">
            <v>WESTARIO POWER INC.</v>
          </cell>
          <cell r="C1742">
            <v>1997</v>
          </cell>
        </row>
        <row r="1743">
          <cell r="B1743" t="str">
            <v>WESTARIO POWER INC.</v>
          </cell>
          <cell r="C1743">
            <v>1998</v>
          </cell>
        </row>
        <row r="1744">
          <cell r="B1744" t="str">
            <v>WESTARIO POWER INC.</v>
          </cell>
          <cell r="C1744">
            <v>1999</v>
          </cell>
        </row>
        <row r="1745">
          <cell r="B1745" t="str">
            <v>WESTARIO POWER INC.</v>
          </cell>
          <cell r="C1745">
            <v>2000</v>
          </cell>
        </row>
        <row r="1746">
          <cell r="B1746" t="str">
            <v>WESTARIO POWER INC.</v>
          </cell>
          <cell r="C1746">
            <v>2001</v>
          </cell>
        </row>
        <row r="1747">
          <cell r="B1747" t="str">
            <v>WESTARIO POWER INC.</v>
          </cell>
          <cell r="C1747">
            <v>2002</v>
          </cell>
          <cell r="AH1747">
            <v>16.741565999999999</v>
          </cell>
          <cell r="AI1747">
            <v>4123235.8709679893</v>
          </cell>
        </row>
        <row r="1748">
          <cell r="B1748" t="str">
            <v>WESTARIO POWER INC.</v>
          </cell>
          <cell r="C1748">
            <v>2003</v>
          </cell>
          <cell r="AH1748">
            <v>16.820820000000001</v>
          </cell>
          <cell r="AI1748">
            <v>4338722.845865651</v>
          </cell>
        </row>
        <row r="1749">
          <cell r="B1749" t="str">
            <v>WESTARIO POWER INC.</v>
          </cell>
          <cell r="C1749">
            <v>2004</v>
          </cell>
          <cell r="AH1749">
            <v>16.852066000000001</v>
          </cell>
          <cell r="AI1749">
            <v>4500634.0270219455</v>
          </cell>
        </row>
        <row r="1750">
          <cell r="B1750" t="str">
            <v>WESTARIO POWER INC.</v>
          </cell>
          <cell r="C1750">
            <v>2005</v>
          </cell>
          <cell r="AH1750">
            <v>17.008296000000001</v>
          </cell>
          <cell r="AI1750">
            <v>4792353.4449783331</v>
          </cell>
        </row>
        <row r="1751">
          <cell r="B1751" t="str">
            <v>WESTARIO POWER INC.</v>
          </cell>
          <cell r="C1751">
            <v>2006</v>
          </cell>
          <cell r="AH1751">
            <v>16.88236666666667</v>
          </cell>
          <cell r="AI1751">
            <v>5040158.8417307539</v>
          </cell>
        </row>
        <row r="1752">
          <cell r="B1752" t="str">
            <v>WESTARIO POWER INC.</v>
          </cell>
          <cell r="C1752">
            <v>2007</v>
          </cell>
          <cell r="AH1752">
            <v>17.296320000000001</v>
          </cell>
          <cell r="AI1752">
            <v>5566403.9190490916</v>
          </cell>
        </row>
        <row r="1753">
          <cell r="B1753" t="str">
            <v>WESTARIO POWER INC.</v>
          </cell>
          <cell r="C1753">
            <v>2008</v>
          </cell>
          <cell r="AH1753">
            <v>17.715351999999999</v>
          </cell>
          <cell r="AI1753">
            <v>6161319.5010407697</v>
          </cell>
        </row>
        <row r="1754">
          <cell r="B1754" t="str">
            <v>WESTARIO POWER INC.</v>
          </cell>
          <cell r="C1754">
            <v>2009</v>
          </cell>
          <cell r="AH1754">
            <v>17.930536200000002</v>
          </cell>
          <cell r="AI1754">
            <v>6620307.5057990002</v>
          </cell>
        </row>
        <row r="1755">
          <cell r="B1755" t="str">
            <v>WESTARIO POWER INC.</v>
          </cell>
          <cell r="C1755">
            <v>2010</v>
          </cell>
          <cell r="AH1755">
            <v>18.29948266666667</v>
          </cell>
          <cell r="AI1755">
            <v>6875609.2528697224</v>
          </cell>
        </row>
        <row r="1756">
          <cell r="B1756" t="str">
            <v>WESTARIO POWER INC.</v>
          </cell>
          <cell r="C1756">
            <v>2011</v>
          </cell>
          <cell r="AH1756">
            <v>18.328728099999999</v>
          </cell>
          <cell r="AI1756">
            <v>7137387.8057244606</v>
          </cell>
        </row>
        <row r="1757">
          <cell r="B1757" t="str">
            <v>WESTARIO POWER INC.</v>
          </cell>
          <cell r="C1757">
            <v>2012</v>
          </cell>
          <cell r="AH1757">
            <v>17.40324</v>
          </cell>
          <cell r="AI1757">
            <v>6915754.7543121101</v>
          </cell>
        </row>
        <row r="1758">
          <cell r="B1758" t="str">
            <v>WHITBY HYDRO ELECTRIC CORPORATION</v>
          </cell>
          <cell r="C1758">
            <v>1989</v>
          </cell>
        </row>
        <row r="1759">
          <cell r="B1759" t="str">
            <v>WHITBY HYDRO ELECTRIC CORPORATION</v>
          </cell>
          <cell r="C1759">
            <v>1990</v>
          </cell>
        </row>
        <row r="1760">
          <cell r="B1760" t="str">
            <v>WHITBY HYDRO ELECTRIC CORPORATION</v>
          </cell>
          <cell r="C1760">
            <v>1991</v>
          </cell>
        </row>
        <row r="1761">
          <cell r="B1761" t="str">
            <v>WHITBY HYDRO ELECTRIC CORPORATION</v>
          </cell>
          <cell r="C1761">
            <v>1992</v>
          </cell>
        </row>
        <row r="1762">
          <cell r="B1762" t="str">
            <v>WHITBY HYDRO ELECTRIC CORPORATION</v>
          </cell>
          <cell r="C1762">
            <v>1993</v>
          </cell>
        </row>
        <row r="1763">
          <cell r="B1763" t="str">
            <v>WHITBY HYDRO ELECTRIC CORPORATION</v>
          </cell>
          <cell r="C1763">
            <v>1994</v>
          </cell>
        </row>
        <row r="1764">
          <cell r="B1764" t="str">
            <v>WHITBY HYDRO ELECTRIC CORPORATION</v>
          </cell>
          <cell r="C1764">
            <v>1995</v>
          </cell>
        </row>
        <row r="1765">
          <cell r="B1765" t="str">
            <v>WHITBY HYDRO ELECTRIC CORPORATION</v>
          </cell>
          <cell r="C1765">
            <v>1996</v>
          </cell>
        </row>
        <row r="1766">
          <cell r="B1766" t="str">
            <v>WHITBY HYDRO ELECTRIC CORPORATION</v>
          </cell>
          <cell r="C1766">
            <v>1997</v>
          </cell>
        </row>
        <row r="1767">
          <cell r="B1767" t="str">
            <v>WHITBY HYDRO ELECTRIC CORPORATION</v>
          </cell>
          <cell r="C1767">
            <v>1998</v>
          </cell>
        </row>
        <row r="1768">
          <cell r="B1768" t="str">
            <v>WHITBY HYDRO ELECTRIC CORPORATION</v>
          </cell>
          <cell r="C1768">
            <v>1999</v>
          </cell>
        </row>
        <row r="1769">
          <cell r="B1769" t="str">
            <v>WHITBY HYDRO ELECTRIC CORPORATION</v>
          </cell>
          <cell r="C1769">
            <v>2000</v>
          </cell>
        </row>
        <row r="1770">
          <cell r="B1770" t="str">
            <v>WHITBY HYDRO ELECTRIC CORPORATION</v>
          </cell>
          <cell r="C1770">
            <v>2001</v>
          </cell>
        </row>
        <row r="1771">
          <cell r="B1771" t="str">
            <v>WHITBY HYDRO ELECTRIC CORPORATION</v>
          </cell>
          <cell r="C1771">
            <v>2002</v>
          </cell>
          <cell r="AH1771">
            <v>16.741565999999999</v>
          </cell>
          <cell r="AI1771">
            <v>10907719.080643972</v>
          </cell>
        </row>
        <row r="1772">
          <cell r="B1772" t="str">
            <v>WHITBY HYDRO ELECTRIC CORPORATION</v>
          </cell>
          <cell r="C1772">
            <v>2003</v>
          </cell>
          <cell r="AH1772">
            <v>16.820820000000001</v>
          </cell>
          <cell r="AI1772">
            <v>11423416.025648862</v>
          </cell>
        </row>
        <row r="1773">
          <cell r="B1773" t="str">
            <v>WHITBY HYDRO ELECTRIC CORPORATION</v>
          </cell>
          <cell r="C1773">
            <v>2004</v>
          </cell>
          <cell r="AH1773">
            <v>16.852066000000001</v>
          </cell>
          <cell r="AI1773">
            <v>12144346.153635992</v>
          </cell>
        </row>
        <row r="1774">
          <cell r="B1774" t="str">
            <v>WHITBY HYDRO ELECTRIC CORPORATION</v>
          </cell>
          <cell r="C1774">
            <v>2005</v>
          </cell>
          <cell r="AH1774">
            <v>17.008296000000001</v>
          </cell>
          <cell r="AI1774">
            <v>12730502.686016377</v>
          </cell>
        </row>
        <row r="1775">
          <cell r="B1775" t="str">
            <v>WHITBY HYDRO ELECTRIC CORPORATION</v>
          </cell>
          <cell r="C1775">
            <v>2006</v>
          </cell>
          <cell r="AH1775">
            <v>16.88236666666667</v>
          </cell>
          <cell r="AI1775">
            <v>13159965.044251468</v>
          </cell>
        </row>
        <row r="1776">
          <cell r="B1776" t="str">
            <v>WHITBY HYDRO ELECTRIC CORPORATION</v>
          </cell>
          <cell r="C1776">
            <v>2007</v>
          </cell>
          <cell r="AH1776">
            <v>17.296320000000001</v>
          </cell>
          <cell r="AI1776">
            <v>13910726.058058763</v>
          </cell>
        </row>
        <row r="1777">
          <cell r="B1777" t="str">
            <v>WHITBY HYDRO ELECTRIC CORPORATION</v>
          </cell>
          <cell r="C1777">
            <v>2008</v>
          </cell>
          <cell r="AH1777">
            <v>17.715351999999999</v>
          </cell>
          <cell r="AI1777">
            <v>14965820.216432568</v>
          </cell>
        </row>
        <row r="1778">
          <cell r="B1778" t="str">
            <v>WHITBY HYDRO ELECTRIC CORPORATION</v>
          </cell>
          <cell r="C1778">
            <v>2009</v>
          </cell>
          <cell r="AH1778">
            <v>17.930536200000002</v>
          </cell>
          <cell r="AI1778">
            <v>15424747.020265434</v>
          </cell>
        </row>
        <row r="1779">
          <cell r="B1779" t="str">
            <v>WHITBY HYDRO ELECTRIC CORPORATION</v>
          </cell>
          <cell r="C1779">
            <v>2010</v>
          </cell>
          <cell r="AH1779">
            <v>18.29948266666667</v>
          </cell>
          <cell r="AI1779">
            <v>16605985.843972746</v>
          </cell>
        </row>
        <row r="1780">
          <cell r="B1780" t="str">
            <v>WHITBY HYDRO ELECTRIC CORPORATION</v>
          </cell>
          <cell r="C1780">
            <v>2011</v>
          </cell>
          <cell r="AH1780">
            <v>18.328728099999999</v>
          </cell>
          <cell r="AI1780">
            <v>16916605.15100158</v>
          </cell>
        </row>
        <row r="1781">
          <cell r="B1781" t="str">
            <v>WHITBY HYDRO ELECTRIC CORPORATION</v>
          </cell>
          <cell r="C1781">
            <v>2012</v>
          </cell>
          <cell r="AH1781">
            <v>17.40324</v>
          </cell>
          <cell r="AI1781">
            <v>15802170.313923502</v>
          </cell>
        </row>
        <row r="1782">
          <cell r="B1782" t="str">
            <v>WOODSTOCK HYDRO SERVICES INC.</v>
          </cell>
          <cell r="C1782">
            <v>1989</v>
          </cell>
        </row>
        <row r="1783">
          <cell r="B1783" t="str">
            <v>WOODSTOCK HYDRO SERVICES INC.</v>
          </cell>
          <cell r="C1783">
            <v>1990</v>
          </cell>
        </row>
        <row r="1784">
          <cell r="B1784" t="str">
            <v>WOODSTOCK HYDRO SERVICES INC.</v>
          </cell>
          <cell r="C1784">
            <v>1991</v>
          </cell>
        </row>
        <row r="1785">
          <cell r="B1785" t="str">
            <v>WOODSTOCK HYDRO SERVICES INC.</v>
          </cell>
          <cell r="C1785">
            <v>1992</v>
          </cell>
        </row>
        <row r="1786">
          <cell r="B1786" t="str">
            <v>WOODSTOCK HYDRO SERVICES INC.</v>
          </cell>
          <cell r="C1786">
            <v>1993</v>
          </cell>
        </row>
        <row r="1787">
          <cell r="B1787" t="str">
            <v>WOODSTOCK HYDRO SERVICES INC.</v>
          </cell>
          <cell r="C1787">
            <v>1994</v>
          </cell>
        </row>
        <row r="1788">
          <cell r="B1788" t="str">
            <v>WOODSTOCK HYDRO SERVICES INC.</v>
          </cell>
          <cell r="C1788">
            <v>1995</v>
          </cell>
        </row>
        <row r="1789">
          <cell r="B1789" t="str">
            <v>WOODSTOCK HYDRO SERVICES INC.</v>
          </cell>
          <cell r="C1789">
            <v>1996</v>
          </cell>
        </row>
        <row r="1790">
          <cell r="B1790" t="str">
            <v>WOODSTOCK HYDRO SERVICES INC.</v>
          </cell>
          <cell r="C1790">
            <v>1997</v>
          </cell>
        </row>
        <row r="1791">
          <cell r="B1791" t="str">
            <v>WOODSTOCK HYDRO SERVICES INC.</v>
          </cell>
          <cell r="C1791">
            <v>1998</v>
          </cell>
        </row>
        <row r="1792">
          <cell r="B1792" t="str">
            <v>WOODSTOCK HYDRO SERVICES INC.</v>
          </cell>
          <cell r="C1792">
            <v>1999</v>
          </cell>
        </row>
        <row r="1793">
          <cell r="B1793" t="str">
            <v>WOODSTOCK HYDRO SERVICES INC.</v>
          </cell>
          <cell r="C1793">
            <v>2000</v>
          </cell>
        </row>
        <row r="1794">
          <cell r="B1794" t="str">
            <v>WOODSTOCK HYDRO SERVICES INC.</v>
          </cell>
          <cell r="C1794">
            <v>2001</v>
          </cell>
        </row>
        <row r="1795">
          <cell r="B1795" t="str">
            <v>WOODSTOCK HYDRO SERVICES INC.</v>
          </cell>
          <cell r="C1795">
            <v>2002</v>
          </cell>
          <cell r="AH1795">
            <v>16.741565999999999</v>
          </cell>
          <cell r="AI1795">
            <v>6671567.0412233267</v>
          </cell>
        </row>
        <row r="1796">
          <cell r="B1796" t="str">
            <v>WOODSTOCK HYDRO SERVICES INC.</v>
          </cell>
          <cell r="C1796">
            <v>2003</v>
          </cell>
          <cell r="AH1796">
            <v>16.820820000000001</v>
          </cell>
          <cell r="AI1796">
            <v>6661766.752391478</v>
          </cell>
        </row>
        <row r="1797">
          <cell r="B1797" t="str">
            <v>WOODSTOCK HYDRO SERVICES INC.</v>
          </cell>
          <cell r="C1797">
            <v>2004</v>
          </cell>
          <cell r="AH1797">
            <v>16.852066000000001</v>
          </cell>
          <cell r="AI1797">
            <v>6653217.3018741179</v>
          </cell>
        </row>
        <row r="1798">
          <cell r="B1798" t="str">
            <v>WOODSTOCK HYDRO SERVICES INC.</v>
          </cell>
          <cell r="C1798">
            <v>2005</v>
          </cell>
          <cell r="AH1798">
            <v>17.008296000000001</v>
          </cell>
          <cell r="AI1798">
            <v>6625644.6387317367</v>
          </cell>
        </row>
        <row r="1799">
          <cell r="B1799" t="str">
            <v>WOODSTOCK HYDRO SERVICES INC.</v>
          </cell>
          <cell r="C1799">
            <v>2006</v>
          </cell>
          <cell r="AH1799">
            <v>16.88236666666667</v>
          </cell>
          <cell r="AI1799">
            <v>6551224.4575190032</v>
          </cell>
        </row>
        <row r="1800">
          <cell r="B1800" t="str">
            <v>WOODSTOCK HYDRO SERVICES INC.</v>
          </cell>
          <cell r="C1800">
            <v>2007</v>
          </cell>
          <cell r="AH1800">
            <v>17.296320000000001</v>
          </cell>
          <cell r="AI1800">
            <v>6694341.8860623026</v>
          </cell>
        </row>
        <row r="1801">
          <cell r="B1801" t="str">
            <v>WOODSTOCK HYDRO SERVICES INC.</v>
          </cell>
          <cell r="C1801">
            <v>2008</v>
          </cell>
          <cell r="AH1801">
            <v>17.715351999999999</v>
          </cell>
          <cell r="AI1801">
            <v>7156536.4167477759</v>
          </cell>
        </row>
        <row r="1802">
          <cell r="B1802" t="str">
            <v>WOODSTOCK HYDRO SERVICES INC.</v>
          </cell>
          <cell r="C1802">
            <v>2009</v>
          </cell>
          <cell r="AH1802">
            <v>17.930536200000002</v>
          </cell>
          <cell r="AI1802">
            <v>7429415.1524243038</v>
          </cell>
        </row>
        <row r="1803">
          <cell r="B1803" t="str">
            <v>WOODSTOCK HYDRO SERVICES INC.</v>
          </cell>
          <cell r="C1803">
            <v>2010</v>
          </cell>
          <cell r="AH1803">
            <v>18.29948266666667</v>
          </cell>
          <cell r="AI1803">
            <v>7768870.2046820158</v>
          </cell>
        </row>
        <row r="1804">
          <cell r="B1804" t="str">
            <v>WOODSTOCK HYDRO SERVICES INC.</v>
          </cell>
          <cell r="C1804">
            <v>2011</v>
          </cell>
          <cell r="AH1804">
            <v>18.328728099999999</v>
          </cell>
          <cell r="AI1804">
            <v>7819230.63830256</v>
          </cell>
        </row>
        <row r="1805">
          <cell r="B1805" t="str">
            <v>WOODSTOCK HYDRO SERVICES INC.</v>
          </cell>
          <cell r="C1805">
            <v>2012</v>
          </cell>
          <cell r="AH1805">
            <v>17.40324</v>
          </cell>
          <cell r="AI1805">
            <v>7463608.8167922124</v>
          </cell>
        </row>
      </sheetData>
      <sheetData sheetId="6">
        <row r="9">
          <cell r="M9">
            <v>100</v>
          </cell>
        </row>
        <row r="10">
          <cell r="M10">
            <v>102.21331567783656</v>
          </cell>
        </row>
        <row r="11">
          <cell r="M11">
            <v>104.79144501899948</v>
          </cell>
        </row>
        <row r="12">
          <cell r="M12">
            <v>108.15605108354616</v>
          </cell>
        </row>
        <row r="13">
          <cell r="M13">
            <v>110.14154301171514</v>
          </cell>
        </row>
        <row r="14">
          <cell r="M14">
            <v>113.88036490943945</v>
          </cell>
        </row>
        <row r="15">
          <cell r="M15">
            <v>116.60459237157336</v>
          </cell>
        </row>
        <row r="16">
          <cell r="M16">
            <v>118.1120482521444</v>
          </cell>
        </row>
        <row r="17">
          <cell r="M17">
            <v>121.67950876493377</v>
          </cell>
        </row>
        <row r="18">
          <cell r="M18">
            <v>123.73002481130355</v>
          </cell>
        </row>
        <row r="19">
          <cell r="M19">
            <v>125.68281390738366</v>
          </cell>
        </row>
      </sheetData>
      <sheetData sheetId="7"/>
      <sheetData sheetId="8">
        <row r="1">
          <cell r="AD1" t="str">
            <v>Summer Peak kW</v>
          </cell>
          <cell r="AE1" t="str">
            <v>Winter Peak kW</v>
          </cell>
          <cell r="AF1" t="str">
            <v>Annual Peak kW</v>
          </cell>
          <cell r="AH1" t="str">
            <v>System Capacity Proxy</v>
          </cell>
          <cell r="AJ1" t="str">
            <v>Circuit km</v>
          </cell>
          <cell r="AK1" t="str">
            <v>% of km that is underground</v>
          </cell>
          <cell r="AR1" t="str">
            <v>Percentage of customers added in last 10 years</v>
          </cell>
        </row>
        <row r="3">
          <cell r="B3" t="str">
            <v>ALGOMA POWER INC.</v>
          </cell>
          <cell r="C3">
            <v>2002</v>
          </cell>
          <cell r="P3">
            <v>1828.7</v>
          </cell>
          <cell r="R3">
            <v>1.1000000000000001</v>
          </cell>
          <cell r="AD3">
            <v>35439</v>
          </cell>
          <cell r="AE3">
            <v>47365</v>
          </cell>
        </row>
        <row r="4">
          <cell r="B4" t="str">
            <v>ALGOMA POWER INC.</v>
          </cell>
          <cell r="C4">
            <v>2003</v>
          </cell>
          <cell r="P4">
            <v>1828.6</v>
          </cell>
          <cell r="R4">
            <v>1.1000000000000001</v>
          </cell>
          <cell r="AD4">
            <v>27926</v>
          </cell>
          <cell r="AE4">
            <v>39692</v>
          </cell>
        </row>
        <row r="5">
          <cell r="B5" t="str">
            <v>ALGOMA POWER INC.</v>
          </cell>
          <cell r="C5">
            <v>2004</v>
          </cell>
          <cell r="P5">
            <v>1832.5</v>
          </cell>
          <cell r="R5">
            <v>1.1000000000000001</v>
          </cell>
          <cell r="AD5">
            <v>23287</v>
          </cell>
          <cell r="AE5">
            <v>44252</v>
          </cell>
        </row>
        <row r="6">
          <cell r="B6" t="str">
            <v>ALGOMA POWER INC.</v>
          </cell>
          <cell r="C6">
            <v>2005</v>
          </cell>
          <cell r="P6">
            <v>1832</v>
          </cell>
          <cell r="R6">
            <v>1</v>
          </cell>
          <cell r="AD6">
            <v>27018</v>
          </cell>
          <cell r="AE6">
            <v>44521</v>
          </cell>
        </row>
        <row r="7">
          <cell r="B7" t="str">
            <v>ALGOMA POWER INC.</v>
          </cell>
          <cell r="C7">
            <v>2006</v>
          </cell>
          <cell r="P7">
            <v>1832</v>
          </cell>
          <cell r="R7">
            <v>1</v>
          </cell>
          <cell r="AD7">
            <v>24683</v>
          </cell>
          <cell r="AE7">
            <v>37031</v>
          </cell>
        </row>
        <row r="8">
          <cell r="B8" t="str">
            <v>ALGOMA POWER INC.</v>
          </cell>
          <cell r="C8">
            <v>2007</v>
          </cell>
          <cell r="P8">
            <v>1823</v>
          </cell>
          <cell r="R8">
            <v>1</v>
          </cell>
          <cell r="AD8">
            <v>26592</v>
          </cell>
          <cell r="AE8">
            <v>41804</v>
          </cell>
        </row>
        <row r="9">
          <cell r="B9" t="str">
            <v>ALGOMA POWER INC.</v>
          </cell>
          <cell r="C9">
            <v>2008</v>
          </cell>
          <cell r="P9">
            <v>1845</v>
          </cell>
          <cell r="R9">
            <v>4</v>
          </cell>
          <cell r="AD9">
            <v>24929</v>
          </cell>
          <cell r="AE9">
            <v>39583</v>
          </cell>
        </row>
        <row r="10">
          <cell r="B10" t="str">
            <v>ALGOMA POWER INC.</v>
          </cell>
          <cell r="C10">
            <v>2009</v>
          </cell>
          <cell r="P10">
            <v>1845</v>
          </cell>
          <cell r="R10">
            <v>4</v>
          </cell>
          <cell r="AD10">
            <v>29337</v>
          </cell>
          <cell r="AE10">
            <v>41137</v>
          </cell>
        </row>
        <row r="11">
          <cell r="B11" t="str">
            <v>ALGOMA POWER INC.</v>
          </cell>
          <cell r="C11">
            <v>2010</v>
          </cell>
          <cell r="P11">
            <v>1848</v>
          </cell>
          <cell r="R11">
            <v>4</v>
          </cell>
          <cell r="AD11">
            <v>27678</v>
          </cell>
          <cell r="AE11">
            <v>39570</v>
          </cell>
        </row>
        <row r="12">
          <cell r="B12" t="str">
            <v>ALGOMA POWER INC.</v>
          </cell>
          <cell r="C12">
            <v>2011</v>
          </cell>
          <cell r="P12">
            <v>1848</v>
          </cell>
          <cell r="R12">
            <v>4</v>
          </cell>
          <cell r="AD12">
            <v>29018</v>
          </cell>
          <cell r="AE12">
            <v>42342</v>
          </cell>
        </row>
        <row r="13">
          <cell r="B13" t="str">
            <v>ATIKOKAN HYDRO INC.</v>
          </cell>
          <cell r="C13">
            <v>2002</v>
          </cell>
          <cell r="P13">
            <v>92.5</v>
          </cell>
          <cell r="R13">
            <v>0.5</v>
          </cell>
          <cell r="AD13">
            <v>8358</v>
          </cell>
          <cell r="AE13">
            <v>8622</v>
          </cell>
        </row>
        <row r="14">
          <cell r="B14" t="str">
            <v>ATIKOKAN HYDRO INC.</v>
          </cell>
          <cell r="C14">
            <v>2003</v>
          </cell>
          <cell r="P14">
            <v>92.5</v>
          </cell>
          <cell r="R14">
            <v>0.5</v>
          </cell>
          <cell r="AD14">
            <v>8045</v>
          </cell>
          <cell r="AE14">
            <v>8722</v>
          </cell>
        </row>
        <row r="15">
          <cell r="B15" t="str">
            <v>ATIKOKAN HYDRO INC.</v>
          </cell>
          <cell r="C15">
            <v>2004</v>
          </cell>
          <cell r="P15">
            <v>92.5</v>
          </cell>
          <cell r="R15">
            <v>0.5</v>
          </cell>
          <cell r="AD15">
            <v>7482</v>
          </cell>
          <cell r="AE15">
            <v>7906</v>
          </cell>
        </row>
        <row r="16">
          <cell r="B16" t="str">
            <v>ATIKOKAN HYDRO INC.</v>
          </cell>
          <cell r="C16">
            <v>2005</v>
          </cell>
          <cell r="P16">
            <v>92</v>
          </cell>
          <cell r="R16">
            <v>0</v>
          </cell>
          <cell r="AD16">
            <v>6822</v>
          </cell>
          <cell r="AE16">
            <v>8071</v>
          </cell>
        </row>
        <row r="17">
          <cell r="B17" t="str">
            <v>ATIKOKAN HYDRO INC.</v>
          </cell>
          <cell r="C17">
            <v>2006</v>
          </cell>
          <cell r="P17">
            <v>92</v>
          </cell>
          <cell r="R17">
            <v>0</v>
          </cell>
          <cell r="AD17">
            <v>6790</v>
          </cell>
          <cell r="AE17">
            <v>7570</v>
          </cell>
        </row>
        <row r="18">
          <cell r="B18" t="str">
            <v>ATIKOKAN HYDRO INC.</v>
          </cell>
          <cell r="C18">
            <v>2007</v>
          </cell>
          <cell r="P18">
            <v>92</v>
          </cell>
          <cell r="R18">
            <v>0</v>
          </cell>
          <cell r="AD18">
            <v>7100</v>
          </cell>
          <cell r="AE18">
            <v>7722</v>
          </cell>
        </row>
        <row r="19">
          <cell r="B19" t="str">
            <v>ATIKOKAN HYDRO INC.</v>
          </cell>
          <cell r="C19">
            <v>2008</v>
          </cell>
          <cell r="P19">
            <v>92</v>
          </cell>
          <cell r="R19">
            <v>0</v>
          </cell>
          <cell r="AD19">
            <v>4092</v>
          </cell>
          <cell r="AE19">
            <v>4948</v>
          </cell>
        </row>
        <row r="20">
          <cell r="B20" t="str">
            <v>ATIKOKAN HYDRO INC.</v>
          </cell>
          <cell r="C20">
            <v>2009</v>
          </cell>
          <cell r="P20">
            <v>92</v>
          </cell>
          <cell r="R20">
            <v>0</v>
          </cell>
          <cell r="AD20">
            <v>4154</v>
          </cell>
          <cell r="AE20">
            <v>5065</v>
          </cell>
        </row>
        <row r="21">
          <cell r="B21" t="str">
            <v>ATIKOKAN HYDRO INC.</v>
          </cell>
          <cell r="C21">
            <v>2010</v>
          </cell>
          <cell r="P21">
            <v>92</v>
          </cell>
          <cell r="R21">
            <v>0</v>
          </cell>
          <cell r="AD21">
            <v>4103</v>
          </cell>
          <cell r="AE21">
            <v>4622</v>
          </cell>
        </row>
        <row r="22">
          <cell r="B22" t="str">
            <v>ATIKOKAN HYDRO INC.</v>
          </cell>
          <cell r="C22">
            <v>2011</v>
          </cell>
          <cell r="P22">
            <v>92</v>
          </cell>
          <cell r="R22">
            <v>0</v>
          </cell>
          <cell r="AD22">
            <v>3226</v>
          </cell>
          <cell r="AE22">
            <v>4503</v>
          </cell>
        </row>
        <row r="23">
          <cell r="B23" t="str">
            <v>BLUEWATER POWER DISTRIBUTION CORPORATION</v>
          </cell>
          <cell r="C23">
            <v>2002</v>
          </cell>
          <cell r="P23">
            <v>766.9</v>
          </cell>
          <cell r="R23">
            <v>124.7</v>
          </cell>
          <cell r="AD23">
            <v>213493</v>
          </cell>
          <cell r="AE23">
            <v>174559</v>
          </cell>
        </row>
        <row r="24">
          <cell r="B24" t="str">
            <v>BLUEWATER POWER DISTRIBUTION CORPORATION</v>
          </cell>
          <cell r="C24">
            <v>2003</v>
          </cell>
          <cell r="P24">
            <v>776.4</v>
          </cell>
          <cell r="R24">
            <v>168.9</v>
          </cell>
          <cell r="AD24">
            <v>207470</v>
          </cell>
          <cell r="AE24">
            <v>171280</v>
          </cell>
        </row>
        <row r="25">
          <cell r="B25" t="str">
            <v>BLUEWATER POWER DISTRIBUTION CORPORATION</v>
          </cell>
          <cell r="C25">
            <v>2004</v>
          </cell>
          <cell r="P25">
            <v>783.5</v>
          </cell>
          <cell r="R25">
            <v>176.6</v>
          </cell>
          <cell r="AD25">
            <v>203116</v>
          </cell>
          <cell r="AE25">
            <v>176687</v>
          </cell>
        </row>
        <row r="26">
          <cell r="B26" t="str">
            <v>BLUEWATER POWER DISTRIBUTION CORPORATION</v>
          </cell>
          <cell r="C26">
            <v>2005</v>
          </cell>
          <cell r="P26">
            <v>785</v>
          </cell>
          <cell r="R26">
            <v>180</v>
          </cell>
          <cell r="AD26">
            <v>211240</v>
          </cell>
          <cell r="AE26">
            <v>172545.5</v>
          </cell>
        </row>
        <row r="27">
          <cell r="B27" t="str">
            <v>BLUEWATER POWER DISTRIBUTION CORPORATION</v>
          </cell>
          <cell r="C27">
            <v>2006</v>
          </cell>
          <cell r="P27">
            <v>746</v>
          </cell>
          <cell r="R27">
            <v>163</v>
          </cell>
          <cell r="AD27">
            <v>219364</v>
          </cell>
          <cell r="AE27">
            <v>168404</v>
          </cell>
        </row>
        <row r="28">
          <cell r="B28" t="str">
            <v>BLUEWATER POWER DISTRIBUTION CORPORATION</v>
          </cell>
          <cell r="C28">
            <v>2007</v>
          </cell>
          <cell r="P28">
            <v>746</v>
          </cell>
          <cell r="R28">
            <v>169</v>
          </cell>
          <cell r="AD28">
            <v>208366</v>
          </cell>
          <cell r="AE28">
            <v>174463</v>
          </cell>
        </row>
        <row r="29">
          <cell r="B29" t="str">
            <v>BLUEWATER POWER DISTRIBUTION CORPORATION</v>
          </cell>
          <cell r="C29">
            <v>2008</v>
          </cell>
          <cell r="P29">
            <v>747</v>
          </cell>
          <cell r="R29">
            <v>173</v>
          </cell>
          <cell r="AD29">
            <v>191640</v>
          </cell>
          <cell r="AE29">
            <v>162830</v>
          </cell>
        </row>
        <row r="30">
          <cell r="B30" t="str">
            <v>BLUEWATER POWER DISTRIBUTION CORPORATION</v>
          </cell>
          <cell r="C30">
            <v>2009</v>
          </cell>
          <cell r="P30">
            <v>751</v>
          </cell>
          <cell r="R30">
            <v>177</v>
          </cell>
          <cell r="AD30">
            <v>168894</v>
          </cell>
          <cell r="AE30">
            <v>148400</v>
          </cell>
        </row>
        <row r="31">
          <cell r="B31" t="str">
            <v>BLUEWATER POWER DISTRIBUTION CORPORATION</v>
          </cell>
          <cell r="C31">
            <v>2010</v>
          </cell>
          <cell r="P31">
            <v>752</v>
          </cell>
          <cell r="R31">
            <v>178</v>
          </cell>
          <cell r="AD31">
            <v>188562</v>
          </cell>
          <cell r="AE31">
            <v>141970</v>
          </cell>
        </row>
        <row r="32">
          <cell r="B32" t="str">
            <v>BLUEWATER POWER DISTRIBUTION CORPORATION</v>
          </cell>
          <cell r="C32">
            <v>2011</v>
          </cell>
          <cell r="P32">
            <v>777</v>
          </cell>
          <cell r="R32">
            <v>196</v>
          </cell>
          <cell r="AD32">
            <v>187658</v>
          </cell>
          <cell r="AE32">
            <v>140212</v>
          </cell>
        </row>
        <row r="33">
          <cell r="B33" t="str">
            <v>BRANT COUNTY POWER INC.</v>
          </cell>
          <cell r="C33">
            <v>2002</v>
          </cell>
          <cell r="P33">
            <v>432</v>
          </cell>
          <cell r="R33">
            <v>27</v>
          </cell>
          <cell r="AD33">
            <v>69987</v>
          </cell>
          <cell r="AE33">
            <v>59893</v>
          </cell>
        </row>
        <row r="34">
          <cell r="B34" t="str">
            <v>BRANT COUNTY POWER INC.</v>
          </cell>
          <cell r="C34">
            <v>2003</v>
          </cell>
          <cell r="P34">
            <v>432</v>
          </cell>
          <cell r="R34">
            <v>27</v>
          </cell>
          <cell r="AD34">
            <v>44756</v>
          </cell>
          <cell r="AE34">
            <v>42403</v>
          </cell>
        </row>
        <row r="35">
          <cell r="B35" t="str">
            <v>BRANT COUNTY POWER INC.</v>
          </cell>
          <cell r="C35">
            <v>2004</v>
          </cell>
          <cell r="P35">
            <v>432</v>
          </cell>
          <cell r="R35">
            <v>27</v>
          </cell>
          <cell r="AD35">
            <v>45669</v>
          </cell>
          <cell r="AE35">
            <v>43268</v>
          </cell>
        </row>
        <row r="36">
          <cell r="B36" t="str">
            <v>BRANT COUNTY POWER INC.</v>
          </cell>
          <cell r="C36">
            <v>2005</v>
          </cell>
          <cell r="P36">
            <v>432</v>
          </cell>
          <cell r="R36">
            <v>27</v>
          </cell>
          <cell r="AD36">
            <v>46125</v>
          </cell>
          <cell r="AE36">
            <v>43700</v>
          </cell>
        </row>
        <row r="37">
          <cell r="B37" t="str">
            <v>BRANT COUNTY POWER INC.</v>
          </cell>
          <cell r="C37">
            <v>2006</v>
          </cell>
          <cell r="P37">
            <v>321</v>
          </cell>
          <cell r="R37">
            <v>38</v>
          </cell>
          <cell r="AD37">
            <v>46817</v>
          </cell>
          <cell r="AE37">
            <v>44355</v>
          </cell>
        </row>
        <row r="38">
          <cell r="B38" t="str">
            <v>BRANT COUNTY POWER INC.</v>
          </cell>
          <cell r="C38">
            <v>2007</v>
          </cell>
          <cell r="P38">
            <v>290</v>
          </cell>
          <cell r="R38">
            <v>38</v>
          </cell>
          <cell r="AD38">
            <v>46817</v>
          </cell>
          <cell r="AE38">
            <v>44355</v>
          </cell>
        </row>
        <row r="39">
          <cell r="B39" t="str">
            <v>BRANT COUNTY POWER INC.</v>
          </cell>
          <cell r="C39">
            <v>2008</v>
          </cell>
          <cell r="P39">
            <v>320</v>
          </cell>
          <cell r="R39">
            <v>38</v>
          </cell>
          <cell r="AD39">
            <v>46817</v>
          </cell>
          <cell r="AE39">
            <v>44355</v>
          </cell>
        </row>
        <row r="40">
          <cell r="B40" t="str">
            <v>BRANT COUNTY POWER INC.</v>
          </cell>
          <cell r="C40">
            <v>2009</v>
          </cell>
          <cell r="P40">
            <v>320</v>
          </cell>
          <cell r="R40">
            <v>38</v>
          </cell>
          <cell r="AD40">
            <v>46817</v>
          </cell>
          <cell r="AE40">
            <v>44355</v>
          </cell>
        </row>
        <row r="41">
          <cell r="B41" t="str">
            <v>BRANT COUNTY POWER INC.</v>
          </cell>
          <cell r="C41">
            <v>2010</v>
          </cell>
          <cell r="P41">
            <v>320</v>
          </cell>
          <cell r="R41">
            <v>38</v>
          </cell>
          <cell r="AD41">
            <v>46817</v>
          </cell>
          <cell r="AE41">
            <v>44355</v>
          </cell>
        </row>
        <row r="42">
          <cell r="B42" t="str">
            <v>BRANT COUNTY POWER INC.</v>
          </cell>
          <cell r="C42">
            <v>2011</v>
          </cell>
          <cell r="P42">
            <v>332</v>
          </cell>
          <cell r="R42">
            <v>42</v>
          </cell>
          <cell r="AD42">
            <v>57677</v>
          </cell>
          <cell r="AE42">
            <v>47834</v>
          </cell>
        </row>
        <row r="43">
          <cell r="B43" t="str">
            <v>BRANTFORD POWER INC.</v>
          </cell>
          <cell r="C43">
            <v>2002</v>
          </cell>
          <cell r="P43">
            <v>444</v>
          </cell>
          <cell r="R43">
            <v>180</v>
          </cell>
          <cell r="AD43">
            <v>178399</v>
          </cell>
          <cell r="AE43">
            <v>145652</v>
          </cell>
        </row>
        <row r="44">
          <cell r="B44" t="str">
            <v>BRANTFORD POWER INC.</v>
          </cell>
          <cell r="C44">
            <v>2003</v>
          </cell>
          <cell r="P44">
            <v>471</v>
          </cell>
          <cell r="R44">
            <v>197</v>
          </cell>
          <cell r="AD44">
            <v>188025</v>
          </cell>
          <cell r="AE44">
            <v>150623</v>
          </cell>
        </row>
        <row r="45">
          <cell r="B45" t="str">
            <v>BRANTFORD POWER INC.</v>
          </cell>
          <cell r="C45">
            <v>2004</v>
          </cell>
          <cell r="P45">
            <v>446</v>
          </cell>
          <cell r="R45">
            <v>191</v>
          </cell>
          <cell r="AD45">
            <v>172536</v>
          </cell>
          <cell r="AE45">
            <v>159544</v>
          </cell>
        </row>
        <row r="46">
          <cell r="B46" t="str">
            <v>BRANTFORD POWER INC.</v>
          </cell>
          <cell r="C46">
            <v>2005</v>
          </cell>
          <cell r="P46">
            <v>478</v>
          </cell>
          <cell r="R46">
            <v>203</v>
          </cell>
          <cell r="AD46">
            <v>192711</v>
          </cell>
          <cell r="AE46">
            <v>158578</v>
          </cell>
        </row>
        <row r="47">
          <cell r="B47" t="str">
            <v>BRANTFORD POWER INC.</v>
          </cell>
          <cell r="C47">
            <v>2006</v>
          </cell>
          <cell r="P47">
            <v>491</v>
          </cell>
          <cell r="R47">
            <v>214</v>
          </cell>
          <cell r="AD47">
            <v>196464</v>
          </cell>
          <cell r="AE47">
            <v>160975</v>
          </cell>
        </row>
        <row r="48">
          <cell r="B48" t="str">
            <v>BRANTFORD POWER INC.</v>
          </cell>
          <cell r="C48">
            <v>2007</v>
          </cell>
          <cell r="P48">
            <v>490</v>
          </cell>
          <cell r="R48">
            <v>217</v>
          </cell>
          <cell r="AD48">
            <v>191679</v>
          </cell>
          <cell r="AE48">
            <v>162924</v>
          </cell>
        </row>
        <row r="49">
          <cell r="B49" t="str">
            <v>BRANTFORD POWER INC.</v>
          </cell>
          <cell r="C49">
            <v>2008</v>
          </cell>
          <cell r="P49">
            <v>486</v>
          </cell>
          <cell r="R49">
            <v>221</v>
          </cell>
          <cell r="AD49">
            <v>182439</v>
          </cell>
          <cell r="AE49">
            <v>157904</v>
          </cell>
        </row>
        <row r="50">
          <cell r="B50" t="str">
            <v>BRANTFORD POWER INC.</v>
          </cell>
          <cell r="C50">
            <v>2009</v>
          </cell>
          <cell r="P50">
            <v>541</v>
          </cell>
          <cell r="R50">
            <v>275</v>
          </cell>
          <cell r="AD50">
            <v>180423</v>
          </cell>
          <cell r="AE50">
            <v>152415</v>
          </cell>
        </row>
        <row r="51">
          <cell r="B51" t="str">
            <v>BRANTFORD POWER INC.</v>
          </cell>
          <cell r="C51">
            <v>2010</v>
          </cell>
          <cell r="P51">
            <v>508</v>
          </cell>
          <cell r="R51">
            <v>242</v>
          </cell>
          <cell r="AD51">
            <v>189600</v>
          </cell>
          <cell r="AE51">
            <v>152255</v>
          </cell>
        </row>
        <row r="52">
          <cell r="B52" t="str">
            <v>BRANTFORD POWER INC.</v>
          </cell>
          <cell r="C52">
            <v>2011</v>
          </cell>
          <cell r="P52">
            <v>649</v>
          </cell>
          <cell r="R52">
            <v>260</v>
          </cell>
          <cell r="AD52">
            <v>192538</v>
          </cell>
          <cell r="AE52">
            <v>150179</v>
          </cell>
        </row>
        <row r="53">
          <cell r="B53" t="str">
            <v>BURLINGTON HYDRO INC.</v>
          </cell>
          <cell r="C53">
            <v>2002</v>
          </cell>
          <cell r="P53">
            <v>1392</v>
          </cell>
          <cell r="R53">
            <v>509</v>
          </cell>
          <cell r="AD53">
            <v>358237</v>
          </cell>
          <cell r="AE53">
            <v>285277</v>
          </cell>
        </row>
        <row r="54">
          <cell r="B54" t="str">
            <v>BURLINGTON HYDRO INC.</v>
          </cell>
          <cell r="C54">
            <v>2003</v>
          </cell>
          <cell r="P54">
            <v>1363.9</v>
          </cell>
          <cell r="R54">
            <v>555.1</v>
          </cell>
          <cell r="AD54">
            <v>334138</v>
          </cell>
          <cell r="AE54">
            <v>266915</v>
          </cell>
        </row>
        <row r="55">
          <cell r="B55" t="str">
            <v>BURLINGTON HYDRO INC.</v>
          </cell>
          <cell r="C55">
            <v>2004</v>
          </cell>
          <cell r="P55">
            <v>1383</v>
          </cell>
          <cell r="R55">
            <v>565</v>
          </cell>
          <cell r="AD55">
            <v>338382</v>
          </cell>
          <cell r="AE55">
            <v>286076</v>
          </cell>
        </row>
        <row r="56">
          <cell r="B56" t="str">
            <v>BURLINGTON HYDRO INC.</v>
          </cell>
          <cell r="C56">
            <v>2005</v>
          </cell>
          <cell r="P56">
            <v>1384</v>
          </cell>
          <cell r="R56">
            <v>570</v>
          </cell>
          <cell r="AD56">
            <v>364963</v>
          </cell>
          <cell r="AE56">
            <v>281190</v>
          </cell>
        </row>
        <row r="57">
          <cell r="B57" t="str">
            <v>BURLINGTON HYDRO INC.</v>
          </cell>
          <cell r="C57">
            <v>2006</v>
          </cell>
          <cell r="P57">
            <v>1511</v>
          </cell>
          <cell r="R57">
            <v>616</v>
          </cell>
          <cell r="AD57">
            <v>378162</v>
          </cell>
          <cell r="AE57">
            <v>270966</v>
          </cell>
        </row>
        <row r="58">
          <cell r="B58" t="str">
            <v>BURLINGTON HYDRO INC.</v>
          </cell>
          <cell r="C58">
            <v>2007</v>
          </cell>
          <cell r="P58">
            <v>1548</v>
          </cell>
          <cell r="R58">
            <v>623</v>
          </cell>
          <cell r="AD58">
            <v>367280</v>
          </cell>
          <cell r="AE58">
            <v>280394</v>
          </cell>
        </row>
        <row r="59">
          <cell r="B59" t="str">
            <v>BURLINGTON HYDRO INC.</v>
          </cell>
          <cell r="C59">
            <v>2008</v>
          </cell>
          <cell r="P59">
            <v>1643</v>
          </cell>
          <cell r="R59">
            <v>641</v>
          </cell>
          <cell r="AD59">
            <v>346409</v>
          </cell>
          <cell r="AE59">
            <v>269003</v>
          </cell>
        </row>
        <row r="60">
          <cell r="B60" t="str">
            <v>BURLINGTON HYDRO INC.</v>
          </cell>
          <cell r="C60">
            <v>2009</v>
          </cell>
          <cell r="P60">
            <v>1718</v>
          </cell>
          <cell r="R60">
            <v>654</v>
          </cell>
          <cell r="AD60">
            <v>350428</v>
          </cell>
          <cell r="AE60">
            <v>267776</v>
          </cell>
        </row>
        <row r="61">
          <cell r="B61" t="str">
            <v>BURLINGTON HYDRO INC.</v>
          </cell>
          <cell r="C61">
            <v>2010</v>
          </cell>
          <cell r="P61">
            <v>1727</v>
          </cell>
          <cell r="R61">
            <v>841</v>
          </cell>
          <cell r="AD61">
            <v>364929</v>
          </cell>
          <cell r="AE61">
            <v>273536</v>
          </cell>
        </row>
        <row r="62">
          <cell r="B62" t="str">
            <v>BURLINGTON HYDRO INC.</v>
          </cell>
          <cell r="C62">
            <v>2011</v>
          </cell>
          <cell r="P62">
            <v>1703</v>
          </cell>
          <cell r="R62">
            <v>740</v>
          </cell>
          <cell r="AD62">
            <v>379690</v>
          </cell>
          <cell r="AE62">
            <v>269328</v>
          </cell>
        </row>
        <row r="63">
          <cell r="B63" t="str">
            <v>CAMBRIDGE AND NORTH DUMFRIES HYDRO INC.</v>
          </cell>
          <cell r="C63">
            <v>2002</v>
          </cell>
          <cell r="P63">
            <v>1049</v>
          </cell>
          <cell r="R63">
            <v>332</v>
          </cell>
          <cell r="AD63">
            <v>280311</v>
          </cell>
          <cell r="AE63">
            <v>238272</v>
          </cell>
        </row>
        <row r="64">
          <cell r="B64" t="str">
            <v>CAMBRIDGE AND NORTH DUMFRIES HYDRO INC.</v>
          </cell>
          <cell r="C64">
            <v>2003</v>
          </cell>
          <cell r="P64">
            <v>1078.7</v>
          </cell>
          <cell r="R64">
            <v>351.5</v>
          </cell>
          <cell r="AD64">
            <v>287386</v>
          </cell>
          <cell r="AE64">
            <v>239745</v>
          </cell>
        </row>
        <row r="65">
          <cell r="B65" t="str">
            <v>CAMBRIDGE AND NORTH DUMFRIES HYDRO INC.</v>
          </cell>
          <cell r="C65">
            <v>2004</v>
          </cell>
          <cell r="P65">
            <v>1082</v>
          </cell>
          <cell r="R65">
            <v>355</v>
          </cell>
          <cell r="AD65">
            <v>278055</v>
          </cell>
          <cell r="AE65">
            <v>244129</v>
          </cell>
        </row>
        <row r="66">
          <cell r="B66" t="str">
            <v>CAMBRIDGE AND NORTH DUMFRIES HYDRO INC.</v>
          </cell>
          <cell r="C66">
            <v>2005</v>
          </cell>
          <cell r="P66">
            <v>1089</v>
          </cell>
          <cell r="R66">
            <v>362</v>
          </cell>
          <cell r="AD66">
            <v>312448</v>
          </cell>
          <cell r="AE66">
            <v>253000</v>
          </cell>
        </row>
        <row r="67">
          <cell r="B67" t="str">
            <v>CAMBRIDGE AND NORTH DUMFRIES HYDRO INC.</v>
          </cell>
          <cell r="C67">
            <v>2006</v>
          </cell>
          <cell r="P67">
            <v>1097</v>
          </cell>
          <cell r="R67">
            <v>369</v>
          </cell>
          <cell r="AD67">
            <v>308912</v>
          </cell>
          <cell r="AE67">
            <v>249195</v>
          </cell>
        </row>
        <row r="68">
          <cell r="B68" t="str">
            <v>CAMBRIDGE AND NORTH DUMFRIES HYDRO INC.</v>
          </cell>
          <cell r="C68">
            <v>2007</v>
          </cell>
          <cell r="P68">
            <v>1101</v>
          </cell>
          <cell r="R68">
            <v>373</v>
          </cell>
          <cell r="AD68">
            <v>308393</v>
          </cell>
          <cell r="AE68">
            <v>254098</v>
          </cell>
        </row>
        <row r="69">
          <cell r="B69" t="str">
            <v>CAMBRIDGE AND NORTH DUMFRIES HYDRO INC.</v>
          </cell>
          <cell r="C69">
            <v>2008</v>
          </cell>
          <cell r="P69">
            <v>1112</v>
          </cell>
          <cell r="R69">
            <v>382</v>
          </cell>
          <cell r="AD69">
            <v>291292</v>
          </cell>
          <cell r="AE69">
            <v>244764</v>
          </cell>
        </row>
        <row r="70">
          <cell r="B70" t="str">
            <v>CAMBRIDGE AND NORTH DUMFRIES HYDRO INC.</v>
          </cell>
          <cell r="C70">
            <v>2009</v>
          </cell>
          <cell r="P70">
            <v>1105</v>
          </cell>
          <cell r="R70">
            <v>397</v>
          </cell>
          <cell r="AD70">
            <v>286911</v>
          </cell>
          <cell r="AE70">
            <v>235126</v>
          </cell>
        </row>
        <row r="71">
          <cell r="B71" t="str">
            <v>CAMBRIDGE AND NORTH DUMFRIES HYDRO INC.</v>
          </cell>
          <cell r="C71">
            <v>2010</v>
          </cell>
          <cell r="P71">
            <v>1111</v>
          </cell>
          <cell r="R71">
            <v>403</v>
          </cell>
          <cell r="AD71">
            <v>302537</v>
          </cell>
          <cell r="AE71">
            <v>241182</v>
          </cell>
        </row>
        <row r="72">
          <cell r="B72" t="str">
            <v>CAMBRIDGE AND NORTH DUMFRIES HYDRO INC.</v>
          </cell>
          <cell r="C72">
            <v>2011</v>
          </cell>
          <cell r="P72">
            <v>1119</v>
          </cell>
          <cell r="R72">
            <v>406</v>
          </cell>
          <cell r="AD72">
            <v>309690</v>
          </cell>
          <cell r="AE72">
            <v>235762</v>
          </cell>
        </row>
        <row r="73">
          <cell r="B73" t="str">
            <v>CANADIAN NIAGARA POWER INC.</v>
          </cell>
          <cell r="C73">
            <v>2002</v>
          </cell>
          <cell r="P73">
            <v>740.1</v>
          </cell>
          <cell r="R73">
            <v>26.300000000000011</v>
          </cell>
          <cell r="AD73">
            <v>98420</v>
          </cell>
          <cell r="AE73">
            <v>81610</v>
          </cell>
        </row>
        <row r="74">
          <cell r="B74" t="str">
            <v>CANADIAN NIAGARA POWER INC.</v>
          </cell>
          <cell r="C74">
            <v>2003</v>
          </cell>
          <cell r="P74">
            <v>881.1</v>
          </cell>
          <cell r="R74">
            <v>31.599999999999966</v>
          </cell>
          <cell r="AD74">
            <v>103585</v>
          </cell>
          <cell r="AE74">
            <v>99504</v>
          </cell>
        </row>
        <row r="75">
          <cell r="B75" t="str">
            <v>CANADIAN NIAGARA POWER INC.</v>
          </cell>
          <cell r="C75">
            <v>2004</v>
          </cell>
          <cell r="P75">
            <v>900.6</v>
          </cell>
          <cell r="R75">
            <v>33.800000000000011</v>
          </cell>
          <cell r="AD75">
            <v>99351</v>
          </cell>
          <cell r="AE75">
            <v>100758</v>
          </cell>
        </row>
        <row r="76">
          <cell r="B76" t="str">
            <v>CANADIAN NIAGARA POWER INC.</v>
          </cell>
          <cell r="C76">
            <v>2005</v>
          </cell>
          <cell r="P76">
            <v>976</v>
          </cell>
          <cell r="R76">
            <v>33</v>
          </cell>
          <cell r="AD76">
            <v>115300</v>
          </cell>
          <cell r="AE76">
            <v>101310</v>
          </cell>
        </row>
        <row r="77">
          <cell r="B77" t="str">
            <v>CANADIAN NIAGARA POWER INC.</v>
          </cell>
          <cell r="C77">
            <v>2006</v>
          </cell>
          <cell r="P77">
            <v>997</v>
          </cell>
          <cell r="R77">
            <v>49</v>
          </cell>
          <cell r="AD77">
            <v>116948</v>
          </cell>
          <cell r="AE77">
            <v>94884</v>
          </cell>
        </row>
        <row r="78">
          <cell r="B78" t="str">
            <v>CANADIAN NIAGARA POWER INC.</v>
          </cell>
          <cell r="C78">
            <v>2007</v>
          </cell>
          <cell r="P78">
            <v>1031</v>
          </cell>
          <cell r="R78">
            <v>80</v>
          </cell>
          <cell r="AD78">
            <v>109596</v>
          </cell>
          <cell r="AE78">
            <v>103037</v>
          </cell>
        </row>
        <row r="79">
          <cell r="B79" t="str">
            <v>CANADIAN NIAGARA POWER INC.</v>
          </cell>
          <cell r="C79">
            <v>2008</v>
          </cell>
          <cell r="P79">
            <v>1012</v>
          </cell>
          <cell r="R79">
            <v>66</v>
          </cell>
          <cell r="AD79">
            <v>107227</v>
          </cell>
          <cell r="AE79">
            <v>96031</v>
          </cell>
        </row>
        <row r="80">
          <cell r="B80" t="str">
            <v>CANADIAN NIAGARA POWER INC.</v>
          </cell>
          <cell r="C80">
            <v>2009</v>
          </cell>
          <cell r="P80">
            <v>1012</v>
          </cell>
          <cell r="R80">
            <v>69</v>
          </cell>
          <cell r="AD80">
            <v>107124</v>
          </cell>
          <cell r="AE80">
            <v>97297</v>
          </cell>
        </row>
        <row r="81">
          <cell r="B81" t="str">
            <v>CANADIAN NIAGARA POWER INC.</v>
          </cell>
          <cell r="C81">
            <v>2010</v>
          </cell>
          <cell r="P81">
            <v>1019</v>
          </cell>
          <cell r="R81">
            <v>72</v>
          </cell>
          <cell r="AD81">
            <v>115700</v>
          </cell>
          <cell r="AE81">
            <v>93700</v>
          </cell>
        </row>
        <row r="82">
          <cell r="B82" t="str">
            <v>CANADIAN NIAGARA POWER INC.</v>
          </cell>
          <cell r="C82">
            <v>2011</v>
          </cell>
          <cell r="P82">
            <v>1022</v>
          </cell>
          <cell r="R82">
            <v>71</v>
          </cell>
          <cell r="AD82">
            <v>109934</v>
          </cell>
          <cell r="AE82">
            <v>93419</v>
          </cell>
        </row>
        <row r="83">
          <cell r="B83" t="str">
            <v>CENTRE WELLINGTON HYDRO LTD.</v>
          </cell>
          <cell r="C83">
            <v>2002</v>
          </cell>
          <cell r="P83">
            <v>136.9</v>
          </cell>
          <cell r="R83">
            <v>59.7</v>
          </cell>
          <cell r="AD83">
            <v>26150</v>
          </cell>
          <cell r="AE83">
            <v>27558</v>
          </cell>
        </row>
        <row r="84">
          <cell r="B84" t="str">
            <v>CENTRE WELLINGTON HYDRO LTD.</v>
          </cell>
          <cell r="C84">
            <v>2003</v>
          </cell>
          <cell r="P84">
            <v>138.80000000000001</v>
          </cell>
          <cell r="R84">
            <v>61.5</v>
          </cell>
          <cell r="AD84">
            <v>33926</v>
          </cell>
          <cell r="AE84">
            <v>39945</v>
          </cell>
        </row>
        <row r="85">
          <cell r="B85" t="str">
            <v>CENTRE WELLINGTON HYDRO LTD.</v>
          </cell>
          <cell r="C85">
            <v>2004</v>
          </cell>
          <cell r="P85">
            <v>140.30000000000001</v>
          </cell>
          <cell r="R85">
            <v>63.3</v>
          </cell>
          <cell r="AD85">
            <v>24930</v>
          </cell>
          <cell r="AE85">
            <v>27631</v>
          </cell>
        </row>
        <row r="86">
          <cell r="B86" t="str">
            <v>CENTRE WELLINGTON HYDRO LTD.</v>
          </cell>
          <cell r="C86">
            <v>2005</v>
          </cell>
          <cell r="P86">
            <v>140</v>
          </cell>
          <cell r="R86">
            <v>63</v>
          </cell>
          <cell r="AD86">
            <v>28286</v>
          </cell>
          <cell r="AE86">
            <v>27808</v>
          </cell>
        </row>
        <row r="87">
          <cell r="B87" t="str">
            <v>CENTRE WELLINGTON HYDRO LTD.</v>
          </cell>
          <cell r="C87">
            <v>2006</v>
          </cell>
          <cell r="P87">
            <v>140</v>
          </cell>
          <cell r="R87">
            <v>63</v>
          </cell>
          <cell r="AD87">
            <v>27179</v>
          </cell>
          <cell r="AE87">
            <v>26491</v>
          </cell>
        </row>
        <row r="88">
          <cell r="B88" t="str">
            <v>CENTRE WELLINGTON HYDRO LTD.</v>
          </cell>
          <cell r="C88">
            <v>2007</v>
          </cell>
          <cell r="P88">
            <v>146</v>
          </cell>
          <cell r="R88">
            <v>69</v>
          </cell>
          <cell r="AD88">
            <v>27573</v>
          </cell>
          <cell r="AE88">
            <v>26792</v>
          </cell>
        </row>
        <row r="89">
          <cell r="B89" t="str">
            <v>CENTRE WELLINGTON HYDRO LTD.</v>
          </cell>
          <cell r="C89">
            <v>2008</v>
          </cell>
          <cell r="P89">
            <v>146</v>
          </cell>
          <cell r="R89">
            <v>69</v>
          </cell>
          <cell r="AD89">
            <v>26681</v>
          </cell>
          <cell r="AE89">
            <v>27584</v>
          </cell>
        </row>
        <row r="90">
          <cell r="B90" t="str">
            <v>CENTRE WELLINGTON HYDRO LTD.</v>
          </cell>
          <cell r="C90">
            <v>2009</v>
          </cell>
          <cell r="P90">
            <v>146</v>
          </cell>
          <cell r="R90">
            <v>69</v>
          </cell>
          <cell r="AD90">
            <v>26103</v>
          </cell>
          <cell r="AE90">
            <v>27294</v>
          </cell>
        </row>
        <row r="91">
          <cell r="B91" t="str">
            <v>CENTRE WELLINGTON HYDRO LTD.</v>
          </cell>
          <cell r="C91">
            <v>2010</v>
          </cell>
          <cell r="P91">
            <v>147</v>
          </cell>
          <cell r="R91">
            <v>69</v>
          </cell>
          <cell r="AD91">
            <v>27922</v>
          </cell>
          <cell r="AE91">
            <v>26855</v>
          </cell>
        </row>
        <row r="92">
          <cell r="B92" t="str">
            <v>CENTRE WELLINGTON HYDRO LTD.</v>
          </cell>
          <cell r="C92">
            <v>2011</v>
          </cell>
          <cell r="P92">
            <v>161</v>
          </cell>
          <cell r="R92">
            <v>70</v>
          </cell>
          <cell r="AD92">
            <v>28006</v>
          </cell>
          <cell r="AE92">
            <v>26436</v>
          </cell>
        </row>
        <row r="93">
          <cell r="B93" t="str">
            <v>CHAPLEAU PUBLIC UTILITIES CORPORATION</v>
          </cell>
          <cell r="C93">
            <v>2002</v>
          </cell>
          <cell r="P93">
            <v>27.5</v>
          </cell>
          <cell r="R93">
            <v>1.5</v>
          </cell>
          <cell r="AD93">
            <v>7234</v>
          </cell>
          <cell r="AE93">
            <v>7172</v>
          </cell>
        </row>
        <row r="94">
          <cell r="B94" t="str">
            <v>CHAPLEAU PUBLIC UTILITIES CORPORATION</v>
          </cell>
          <cell r="C94">
            <v>2003</v>
          </cell>
          <cell r="P94">
            <v>27.5</v>
          </cell>
          <cell r="R94">
            <v>1.5</v>
          </cell>
          <cell r="AD94">
            <v>7461</v>
          </cell>
          <cell r="AE94">
            <v>7754</v>
          </cell>
        </row>
        <row r="95">
          <cell r="B95" t="str">
            <v>CHAPLEAU PUBLIC UTILITIES CORPORATION</v>
          </cell>
          <cell r="C95">
            <v>2004</v>
          </cell>
          <cell r="P95">
            <v>27.5</v>
          </cell>
          <cell r="R95">
            <v>1.5</v>
          </cell>
          <cell r="AD95">
            <v>6092</v>
          </cell>
          <cell r="AE95">
            <v>7834</v>
          </cell>
        </row>
        <row r="96">
          <cell r="B96" t="str">
            <v>CHAPLEAU PUBLIC UTILITIES CORPORATION</v>
          </cell>
          <cell r="C96">
            <v>2005</v>
          </cell>
          <cell r="P96">
            <v>27</v>
          </cell>
          <cell r="R96">
            <v>1</v>
          </cell>
          <cell r="AD96">
            <v>6080</v>
          </cell>
          <cell r="AE96">
            <v>7691</v>
          </cell>
        </row>
        <row r="97">
          <cell r="B97" t="str">
            <v>CHAPLEAU PUBLIC UTILITIES CORPORATION</v>
          </cell>
          <cell r="C97">
            <v>2006</v>
          </cell>
          <cell r="P97">
            <v>27</v>
          </cell>
          <cell r="R97">
            <v>1</v>
          </cell>
          <cell r="AD97">
            <v>5971</v>
          </cell>
          <cell r="AE97">
            <v>8879</v>
          </cell>
        </row>
        <row r="98">
          <cell r="B98" t="str">
            <v>CHAPLEAU PUBLIC UTILITIES CORPORATION</v>
          </cell>
          <cell r="C98">
            <v>2007</v>
          </cell>
          <cell r="P98">
            <v>27</v>
          </cell>
          <cell r="R98">
            <v>1</v>
          </cell>
          <cell r="AD98">
            <v>6873</v>
          </cell>
          <cell r="AE98">
            <v>7058</v>
          </cell>
        </row>
        <row r="99">
          <cell r="B99" t="str">
            <v>CHAPLEAU PUBLIC UTILITIES CORPORATION</v>
          </cell>
          <cell r="C99">
            <v>2008</v>
          </cell>
          <cell r="P99">
            <v>27</v>
          </cell>
          <cell r="R99">
            <v>1</v>
          </cell>
          <cell r="AD99">
            <v>5618</v>
          </cell>
          <cell r="AE99">
            <v>6703</v>
          </cell>
        </row>
        <row r="100">
          <cell r="B100" t="str">
            <v>CHAPLEAU PUBLIC UTILITIES CORPORATION</v>
          </cell>
          <cell r="C100">
            <v>2009</v>
          </cell>
          <cell r="P100">
            <v>27</v>
          </cell>
          <cell r="R100">
            <v>1</v>
          </cell>
          <cell r="AD100">
            <v>4724</v>
          </cell>
          <cell r="AE100">
            <v>7365</v>
          </cell>
        </row>
        <row r="101">
          <cell r="B101" t="str">
            <v>CHAPLEAU PUBLIC UTILITIES CORPORATION</v>
          </cell>
          <cell r="C101">
            <v>2010</v>
          </cell>
          <cell r="P101">
            <v>27</v>
          </cell>
          <cell r="R101">
            <v>1</v>
          </cell>
          <cell r="AD101">
            <v>4156</v>
          </cell>
          <cell r="AE101">
            <v>6531</v>
          </cell>
        </row>
        <row r="102">
          <cell r="B102" t="str">
            <v>CHAPLEAU PUBLIC UTILITIES CORPORATION</v>
          </cell>
          <cell r="C102">
            <v>2011</v>
          </cell>
          <cell r="P102">
            <v>27</v>
          </cell>
          <cell r="R102">
            <v>1</v>
          </cell>
          <cell r="AD102">
            <v>4532</v>
          </cell>
          <cell r="AE102">
            <v>6676</v>
          </cell>
        </row>
        <row r="103">
          <cell r="B103" t="str">
            <v>COLLUS POWER CORPORATION</v>
          </cell>
          <cell r="C103">
            <v>2002</v>
          </cell>
          <cell r="P103">
            <v>281</v>
          </cell>
          <cell r="R103">
            <v>72</v>
          </cell>
          <cell r="AD103">
            <v>56946</v>
          </cell>
          <cell r="AE103">
            <v>62919</v>
          </cell>
        </row>
        <row r="104">
          <cell r="B104" t="str">
            <v>COLLUS POWER CORPORATION</v>
          </cell>
          <cell r="C104">
            <v>2003</v>
          </cell>
          <cell r="P104">
            <v>283</v>
          </cell>
          <cell r="R104">
            <v>73</v>
          </cell>
          <cell r="AD104">
            <v>57786</v>
          </cell>
          <cell r="AE104">
            <v>67393</v>
          </cell>
        </row>
        <row r="105">
          <cell r="B105" t="str">
            <v>COLLUS POWER CORPORATION</v>
          </cell>
          <cell r="C105">
            <v>2004</v>
          </cell>
          <cell r="P105">
            <v>320</v>
          </cell>
          <cell r="R105">
            <v>100</v>
          </cell>
          <cell r="AD105">
            <v>54873</v>
          </cell>
          <cell r="AE105">
            <v>70523</v>
          </cell>
        </row>
        <row r="106">
          <cell r="B106" t="str">
            <v>COLLUS POWER CORPORATION</v>
          </cell>
          <cell r="C106">
            <v>2005</v>
          </cell>
          <cell r="P106">
            <v>340</v>
          </cell>
          <cell r="R106">
            <v>110</v>
          </cell>
          <cell r="AD106">
            <v>54854</v>
          </cell>
          <cell r="AE106">
            <v>62540</v>
          </cell>
        </row>
        <row r="107">
          <cell r="B107" t="str">
            <v>COLLUS POWER CORPORATION</v>
          </cell>
          <cell r="C107">
            <v>2006</v>
          </cell>
          <cell r="P107">
            <v>350</v>
          </cell>
          <cell r="R107">
            <v>115</v>
          </cell>
          <cell r="AD107">
            <v>57418</v>
          </cell>
          <cell r="AE107">
            <v>58743</v>
          </cell>
        </row>
        <row r="108">
          <cell r="B108" t="str">
            <v>COLLUS POWER CORPORATION</v>
          </cell>
          <cell r="C108">
            <v>2007</v>
          </cell>
          <cell r="P108">
            <v>322</v>
          </cell>
          <cell r="R108">
            <v>109</v>
          </cell>
          <cell r="AD108">
            <v>50409</v>
          </cell>
          <cell r="AE108">
            <v>62291</v>
          </cell>
        </row>
        <row r="109">
          <cell r="B109" t="str">
            <v>COLLUS POWER CORPORATION</v>
          </cell>
          <cell r="C109">
            <v>2008</v>
          </cell>
          <cell r="P109">
            <v>327</v>
          </cell>
          <cell r="R109">
            <v>113</v>
          </cell>
          <cell r="AD109">
            <v>48384</v>
          </cell>
          <cell r="AE109">
            <v>57168</v>
          </cell>
        </row>
        <row r="110">
          <cell r="B110" t="str">
            <v>COLLUS POWER CORPORATION</v>
          </cell>
          <cell r="C110">
            <v>2009</v>
          </cell>
          <cell r="P110">
            <v>338</v>
          </cell>
          <cell r="R110">
            <v>125</v>
          </cell>
          <cell r="AD110">
            <v>46966</v>
          </cell>
          <cell r="AE110">
            <v>59168</v>
          </cell>
        </row>
        <row r="111">
          <cell r="B111" t="str">
            <v>COLLUS POWER CORPORATION</v>
          </cell>
          <cell r="C111">
            <v>2010</v>
          </cell>
          <cell r="P111">
            <v>339</v>
          </cell>
          <cell r="R111">
            <v>128</v>
          </cell>
          <cell r="AD111">
            <v>51307</v>
          </cell>
          <cell r="AE111">
            <v>57125</v>
          </cell>
        </row>
        <row r="112">
          <cell r="B112" t="str">
            <v>COLLUS POWER CORPORATION</v>
          </cell>
          <cell r="C112">
            <v>2011</v>
          </cell>
          <cell r="P112">
            <v>339</v>
          </cell>
          <cell r="R112">
            <v>132</v>
          </cell>
          <cell r="AD112">
            <v>50957</v>
          </cell>
          <cell r="AE112">
            <v>58755</v>
          </cell>
        </row>
        <row r="113">
          <cell r="B113" t="str">
            <v>COOPERATIVE HYDRO EMBRUN INC.</v>
          </cell>
          <cell r="C113">
            <v>2002</v>
          </cell>
          <cell r="P113">
            <v>27</v>
          </cell>
          <cell r="R113">
            <v>11.4</v>
          </cell>
          <cell r="AD113">
            <v>4333</v>
          </cell>
          <cell r="AE113">
            <v>5731</v>
          </cell>
        </row>
        <row r="114">
          <cell r="B114" t="str">
            <v>COOPERATIVE HYDRO EMBRUN INC.</v>
          </cell>
          <cell r="C114">
            <v>2003</v>
          </cell>
          <cell r="P114">
            <v>28</v>
          </cell>
          <cell r="R114">
            <v>12.4</v>
          </cell>
          <cell r="AD114">
            <v>4528</v>
          </cell>
          <cell r="AE114">
            <v>6221</v>
          </cell>
        </row>
        <row r="115">
          <cell r="B115" t="str">
            <v>COOPERATIVE HYDRO EMBRUN INC.</v>
          </cell>
          <cell r="C115">
            <v>2004</v>
          </cell>
          <cell r="P115">
            <v>28.1</v>
          </cell>
          <cell r="R115">
            <v>12.6</v>
          </cell>
          <cell r="AD115">
            <v>4509</v>
          </cell>
          <cell r="AE115">
            <v>7251</v>
          </cell>
        </row>
        <row r="116">
          <cell r="B116" t="str">
            <v>COOPERATIVE HYDRO EMBRUN INC.</v>
          </cell>
          <cell r="C116">
            <v>2005</v>
          </cell>
          <cell r="P116">
            <v>28</v>
          </cell>
          <cell r="R116">
            <v>12</v>
          </cell>
          <cell r="AD116">
            <v>5611</v>
          </cell>
          <cell r="AE116">
            <v>6624</v>
          </cell>
        </row>
        <row r="117">
          <cell r="B117" t="str">
            <v>COOPERATIVE HYDRO EMBRUN INC.</v>
          </cell>
          <cell r="C117">
            <v>2006</v>
          </cell>
          <cell r="P117">
            <v>28</v>
          </cell>
          <cell r="R117">
            <v>12</v>
          </cell>
          <cell r="AD117">
            <v>5902</v>
          </cell>
          <cell r="AE117">
            <v>6286</v>
          </cell>
        </row>
        <row r="118">
          <cell r="B118" t="str">
            <v>COOPERATIVE HYDRO EMBRUN INC.</v>
          </cell>
          <cell r="C118">
            <v>2007</v>
          </cell>
          <cell r="P118">
            <v>27</v>
          </cell>
          <cell r="R118">
            <v>12</v>
          </cell>
          <cell r="AD118">
            <v>5833</v>
          </cell>
          <cell r="AE118">
            <v>7084</v>
          </cell>
        </row>
        <row r="119">
          <cell r="B119" t="str">
            <v>COOPERATIVE HYDRO EMBRUN INC.</v>
          </cell>
          <cell r="C119">
            <v>2008</v>
          </cell>
          <cell r="P119">
            <v>27</v>
          </cell>
          <cell r="R119">
            <v>12</v>
          </cell>
          <cell r="AD119">
            <v>5793</v>
          </cell>
          <cell r="AE119">
            <v>6974</v>
          </cell>
        </row>
        <row r="120">
          <cell r="B120" t="str">
            <v>COOPERATIVE HYDRO EMBRUN INC.</v>
          </cell>
          <cell r="C120">
            <v>2009</v>
          </cell>
          <cell r="P120">
            <v>27</v>
          </cell>
          <cell r="R120">
            <v>12</v>
          </cell>
          <cell r="AD120">
            <v>6052</v>
          </cell>
          <cell r="AE120">
            <v>6862</v>
          </cell>
        </row>
        <row r="121">
          <cell r="B121" t="str">
            <v>COOPERATIVE HYDRO EMBRUN INC.</v>
          </cell>
          <cell r="C121">
            <v>2010</v>
          </cell>
          <cell r="P121">
            <v>27</v>
          </cell>
          <cell r="R121">
            <v>12</v>
          </cell>
          <cell r="AD121">
            <v>6052</v>
          </cell>
          <cell r="AE121">
            <v>6862</v>
          </cell>
        </row>
        <row r="122">
          <cell r="B122" t="str">
            <v>COOPERATIVE HYDRO EMBRUN INC.</v>
          </cell>
          <cell r="C122">
            <v>2011</v>
          </cell>
          <cell r="P122">
            <v>27</v>
          </cell>
          <cell r="R122">
            <v>12</v>
          </cell>
          <cell r="AD122">
            <v>6573</v>
          </cell>
          <cell r="AE122">
            <v>6744</v>
          </cell>
        </row>
        <row r="123">
          <cell r="B123" t="str">
            <v>E.L.K. ENERGY INC.</v>
          </cell>
          <cell r="C123">
            <v>2002</v>
          </cell>
          <cell r="P123">
            <v>132.19999999999999</v>
          </cell>
          <cell r="R123">
            <v>45.6</v>
          </cell>
          <cell r="AD123">
            <v>35572.9</v>
          </cell>
          <cell r="AE123">
            <v>29248</v>
          </cell>
        </row>
        <row r="124">
          <cell r="B124" t="str">
            <v>E.L.K. ENERGY INC.</v>
          </cell>
          <cell r="C124">
            <v>2003</v>
          </cell>
          <cell r="P124">
            <v>132.19999999999999</v>
          </cell>
          <cell r="R124">
            <v>45.6</v>
          </cell>
          <cell r="AD124">
            <v>35572.9</v>
          </cell>
          <cell r="AE124">
            <v>29248.9</v>
          </cell>
        </row>
        <row r="125">
          <cell r="B125" t="str">
            <v>E.L.K. ENERGY INC.</v>
          </cell>
          <cell r="C125">
            <v>2004</v>
          </cell>
          <cell r="P125">
            <v>136.1</v>
          </cell>
          <cell r="R125">
            <v>48.3</v>
          </cell>
          <cell r="AD125">
            <v>43845</v>
          </cell>
          <cell r="AE125">
            <v>34623</v>
          </cell>
        </row>
        <row r="126">
          <cell r="B126" t="str">
            <v>E.L.K. ENERGY INC.</v>
          </cell>
          <cell r="C126">
            <v>2005</v>
          </cell>
          <cell r="P126">
            <v>142</v>
          </cell>
          <cell r="R126">
            <v>52</v>
          </cell>
          <cell r="AD126">
            <v>47354</v>
          </cell>
          <cell r="AE126">
            <v>46528</v>
          </cell>
        </row>
        <row r="127">
          <cell r="B127" t="str">
            <v>E.L.K. ENERGY INC.</v>
          </cell>
          <cell r="C127">
            <v>2006</v>
          </cell>
          <cell r="P127">
            <v>145</v>
          </cell>
          <cell r="R127">
            <v>55</v>
          </cell>
          <cell r="AD127">
            <v>53170</v>
          </cell>
          <cell r="AE127">
            <v>47174</v>
          </cell>
        </row>
        <row r="128">
          <cell r="B128" t="str">
            <v>E.L.K. ENERGY INC.</v>
          </cell>
          <cell r="C128">
            <v>2007</v>
          </cell>
          <cell r="P128">
            <v>146</v>
          </cell>
          <cell r="R128">
            <v>56</v>
          </cell>
          <cell r="AD128">
            <v>61745</v>
          </cell>
          <cell r="AE128">
            <v>49746</v>
          </cell>
        </row>
        <row r="129">
          <cell r="B129" t="str">
            <v>E.L.K. ENERGY INC.</v>
          </cell>
          <cell r="C129">
            <v>2008</v>
          </cell>
          <cell r="P129">
            <v>147</v>
          </cell>
          <cell r="R129">
            <v>58</v>
          </cell>
          <cell r="AD129">
            <v>58453</v>
          </cell>
          <cell r="AE129">
            <v>44280</v>
          </cell>
        </row>
        <row r="130">
          <cell r="B130" t="str">
            <v>E.L.K. ENERGY INC.</v>
          </cell>
          <cell r="C130">
            <v>2009</v>
          </cell>
          <cell r="P130">
            <v>147</v>
          </cell>
          <cell r="R130">
            <v>58</v>
          </cell>
          <cell r="AD130">
            <v>56218</v>
          </cell>
          <cell r="AE130">
            <v>45013</v>
          </cell>
        </row>
        <row r="131">
          <cell r="B131" t="str">
            <v>E.L.K. ENERGY INC.</v>
          </cell>
          <cell r="C131">
            <v>2010</v>
          </cell>
          <cell r="P131">
            <v>149</v>
          </cell>
          <cell r="R131">
            <v>60</v>
          </cell>
          <cell r="AD131">
            <v>62277</v>
          </cell>
          <cell r="AE131">
            <v>53821</v>
          </cell>
        </row>
        <row r="132">
          <cell r="B132" t="str">
            <v>E.L.K. ENERGY INC.</v>
          </cell>
          <cell r="C132">
            <v>2011</v>
          </cell>
          <cell r="P132">
            <v>150</v>
          </cell>
          <cell r="R132">
            <v>61</v>
          </cell>
          <cell r="AD132">
            <v>64272</v>
          </cell>
          <cell r="AE132">
            <v>41770</v>
          </cell>
        </row>
        <row r="133">
          <cell r="B133" t="str">
            <v>ENERSOURCE HYDRO MISSISSAUGA INC.</v>
          </cell>
          <cell r="C133">
            <v>2002</v>
          </cell>
          <cell r="P133">
            <v>4870</v>
          </cell>
          <cell r="R133">
            <v>3209</v>
          </cell>
          <cell r="AD133">
            <v>1501741</v>
          </cell>
          <cell r="AE133">
            <v>1214606</v>
          </cell>
        </row>
        <row r="134">
          <cell r="B134" t="str">
            <v>ENERSOURCE HYDRO MISSISSAUGA INC.</v>
          </cell>
          <cell r="C134">
            <v>2003</v>
          </cell>
          <cell r="P134">
            <v>4937</v>
          </cell>
          <cell r="R134">
            <v>3253</v>
          </cell>
          <cell r="AD134">
            <v>1497890</v>
          </cell>
          <cell r="AE134">
            <v>1180533</v>
          </cell>
        </row>
        <row r="135">
          <cell r="B135" t="str">
            <v>ENERSOURCE HYDRO MISSISSAUGA INC.</v>
          </cell>
          <cell r="C135">
            <v>2004</v>
          </cell>
          <cell r="P135">
            <v>4972</v>
          </cell>
          <cell r="R135">
            <v>3276</v>
          </cell>
          <cell r="AD135">
            <v>1426800</v>
          </cell>
          <cell r="AE135">
            <v>1240200</v>
          </cell>
        </row>
        <row r="136">
          <cell r="B136" t="str">
            <v>ENERSOURCE HYDRO MISSISSAUGA INC.</v>
          </cell>
          <cell r="C136">
            <v>2005</v>
          </cell>
          <cell r="P136">
            <v>5027</v>
          </cell>
          <cell r="R136">
            <v>3312</v>
          </cell>
          <cell r="AD136">
            <v>1570200</v>
          </cell>
          <cell r="AE136">
            <v>1225200</v>
          </cell>
        </row>
        <row r="137">
          <cell r="B137" t="str">
            <v>ENERSOURCE HYDRO MISSISSAUGA INC.</v>
          </cell>
          <cell r="C137">
            <v>2006</v>
          </cell>
          <cell r="P137">
            <v>5092</v>
          </cell>
          <cell r="R137">
            <v>3335</v>
          </cell>
          <cell r="AD137">
            <v>1610300</v>
          </cell>
          <cell r="AE137">
            <v>1200000</v>
          </cell>
        </row>
        <row r="138">
          <cell r="B138" t="str">
            <v>ENERSOURCE HYDRO MISSISSAUGA INC.</v>
          </cell>
          <cell r="C138">
            <v>2007</v>
          </cell>
          <cell r="P138">
            <v>5180</v>
          </cell>
          <cell r="R138">
            <v>3381</v>
          </cell>
          <cell r="AD138">
            <v>1556900</v>
          </cell>
          <cell r="AE138">
            <v>1234600</v>
          </cell>
        </row>
        <row r="139">
          <cell r="B139" t="str">
            <v>ENERSOURCE HYDRO MISSISSAUGA INC.</v>
          </cell>
          <cell r="C139">
            <v>2008</v>
          </cell>
          <cell r="P139">
            <v>5246</v>
          </cell>
          <cell r="R139">
            <v>3430</v>
          </cell>
          <cell r="AD139">
            <v>1507900</v>
          </cell>
          <cell r="AE139">
            <v>1196300</v>
          </cell>
        </row>
        <row r="140">
          <cell r="B140" t="str">
            <v>ENERSOURCE HYDRO MISSISSAUGA INC.</v>
          </cell>
          <cell r="C140">
            <v>2009</v>
          </cell>
          <cell r="P140">
            <v>5300</v>
          </cell>
          <cell r="R140">
            <v>3466</v>
          </cell>
          <cell r="AD140">
            <v>1504000</v>
          </cell>
          <cell r="AE140">
            <v>1188400</v>
          </cell>
        </row>
        <row r="141">
          <cell r="B141" t="str">
            <v>ENERSOURCE HYDRO MISSISSAUGA INC.</v>
          </cell>
          <cell r="C141">
            <v>2010</v>
          </cell>
          <cell r="P141">
            <v>5167</v>
          </cell>
          <cell r="R141">
            <v>3360</v>
          </cell>
          <cell r="AD141">
            <v>1546600</v>
          </cell>
          <cell r="AE141">
            <v>1179415</v>
          </cell>
        </row>
        <row r="142">
          <cell r="B142" t="str">
            <v>ENERSOURCE HYDRO MISSISSAUGA INC.</v>
          </cell>
          <cell r="C142">
            <v>2011</v>
          </cell>
          <cell r="P142">
            <v>5163</v>
          </cell>
          <cell r="R142">
            <v>3365</v>
          </cell>
          <cell r="AD142">
            <v>1606494</v>
          </cell>
          <cell r="AE142">
            <v>1170459</v>
          </cell>
        </row>
        <row r="143">
          <cell r="B143" t="str">
            <v>Entegrus Powerlines</v>
          </cell>
          <cell r="C143">
            <v>2002</v>
          </cell>
          <cell r="P143">
            <v>857.5</v>
          </cell>
          <cell r="R143">
            <v>241.8</v>
          </cell>
          <cell r="AD143">
            <v>236974</v>
          </cell>
          <cell r="AE143">
            <v>192542</v>
          </cell>
        </row>
        <row r="144">
          <cell r="B144" t="str">
            <v>Entegrus Powerlines</v>
          </cell>
          <cell r="C144">
            <v>2003</v>
          </cell>
          <cell r="P144">
            <v>859.5</v>
          </cell>
          <cell r="R144">
            <v>243.1</v>
          </cell>
          <cell r="AD144">
            <v>214157</v>
          </cell>
          <cell r="AE144">
            <v>171651</v>
          </cell>
        </row>
        <row r="145">
          <cell r="B145" t="str">
            <v>Entegrus Powerlines</v>
          </cell>
          <cell r="C145">
            <v>2004</v>
          </cell>
          <cell r="P145">
            <v>864.6</v>
          </cell>
          <cell r="R145">
            <v>246.2</v>
          </cell>
          <cell r="AD145">
            <v>210247</v>
          </cell>
          <cell r="AE145">
            <v>180720</v>
          </cell>
        </row>
        <row r="146">
          <cell r="B146" t="str">
            <v>Entegrus Powerlines</v>
          </cell>
          <cell r="C146">
            <v>2005</v>
          </cell>
          <cell r="P146">
            <v>901</v>
          </cell>
          <cell r="R146">
            <v>260</v>
          </cell>
          <cell r="AD146">
            <v>224559</v>
          </cell>
          <cell r="AE146">
            <v>182022</v>
          </cell>
        </row>
        <row r="147">
          <cell r="B147" t="str">
            <v>Entegrus Powerlines</v>
          </cell>
          <cell r="C147">
            <v>2006</v>
          </cell>
          <cell r="P147">
            <v>898</v>
          </cell>
          <cell r="R147">
            <v>242</v>
          </cell>
          <cell r="AD147">
            <v>224070</v>
          </cell>
          <cell r="AE147">
            <v>168296</v>
          </cell>
        </row>
        <row r="148">
          <cell r="B148" t="str">
            <v>Entegrus Powerlines</v>
          </cell>
          <cell r="C148">
            <v>2007</v>
          </cell>
          <cell r="P148">
            <v>892</v>
          </cell>
          <cell r="R148">
            <v>240</v>
          </cell>
          <cell r="AD148">
            <v>212105</v>
          </cell>
          <cell r="AE148">
            <v>165129</v>
          </cell>
        </row>
        <row r="149">
          <cell r="B149" t="str">
            <v>Entegrus Powerlines</v>
          </cell>
          <cell r="C149">
            <v>2008</v>
          </cell>
          <cell r="P149">
            <v>901</v>
          </cell>
          <cell r="R149">
            <v>251</v>
          </cell>
          <cell r="AD149">
            <v>202817</v>
          </cell>
          <cell r="AE149">
            <v>160527</v>
          </cell>
        </row>
        <row r="150">
          <cell r="B150" t="str">
            <v>Entegrus Powerlines</v>
          </cell>
          <cell r="C150">
            <v>2009</v>
          </cell>
          <cell r="P150">
            <v>935</v>
          </cell>
          <cell r="R150">
            <v>253</v>
          </cell>
          <cell r="AD150">
            <v>184677</v>
          </cell>
          <cell r="AE150">
            <v>154588</v>
          </cell>
        </row>
        <row r="151">
          <cell r="B151" t="str">
            <v>Entegrus Powerlines</v>
          </cell>
          <cell r="C151">
            <v>2010</v>
          </cell>
          <cell r="P151">
            <v>1008</v>
          </cell>
          <cell r="R151">
            <v>310</v>
          </cell>
          <cell r="AD151">
            <v>198400</v>
          </cell>
          <cell r="AE151">
            <v>146208</v>
          </cell>
        </row>
        <row r="152">
          <cell r="B152" t="str">
            <v>Entegrus Powerlines</v>
          </cell>
          <cell r="C152">
            <v>2011</v>
          </cell>
          <cell r="P152">
            <v>946</v>
          </cell>
          <cell r="R152">
            <v>268</v>
          </cell>
          <cell r="AD152">
            <v>173385</v>
          </cell>
          <cell r="AE152">
            <v>137287</v>
          </cell>
        </row>
        <row r="153">
          <cell r="B153" t="str">
            <v>ENWIN UTILITIES LTD.</v>
          </cell>
          <cell r="C153">
            <v>2002</v>
          </cell>
          <cell r="P153">
            <v>1239.7</v>
          </cell>
          <cell r="R153">
            <v>179</v>
          </cell>
          <cell r="AD153">
            <v>640000</v>
          </cell>
          <cell r="AE153">
            <v>507000</v>
          </cell>
        </row>
        <row r="154">
          <cell r="B154" t="str">
            <v>ENWIN UTILITIES LTD.</v>
          </cell>
          <cell r="C154">
            <v>2003</v>
          </cell>
          <cell r="P154">
            <v>1167.3</v>
          </cell>
          <cell r="R154">
            <v>347.7</v>
          </cell>
          <cell r="AD154">
            <v>609000</v>
          </cell>
          <cell r="AE154">
            <v>487000</v>
          </cell>
        </row>
        <row r="155">
          <cell r="B155" t="str">
            <v>ENWIN UTILITIES LTD.</v>
          </cell>
          <cell r="C155">
            <v>2004</v>
          </cell>
          <cell r="P155">
            <v>1184</v>
          </cell>
          <cell r="R155">
            <v>371</v>
          </cell>
          <cell r="AD155">
            <v>602000</v>
          </cell>
          <cell r="AE155">
            <v>488000</v>
          </cell>
        </row>
        <row r="156">
          <cell r="B156" t="str">
            <v>ENWIN UTILITIES LTD.</v>
          </cell>
          <cell r="C156">
            <v>2005</v>
          </cell>
          <cell r="P156">
            <v>1184</v>
          </cell>
          <cell r="R156">
            <v>371</v>
          </cell>
          <cell r="AD156">
            <v>640300</v>
          </cell>
          <cell r="AE156">
            <v>481500</v>
          </cell>
        </row>
        <row r="157">
          <cell r="B157" t="str">
            <v>ENWIN UTILITIES LTD.</v>
          </cell>
          <cell r="C157">
            <v>2006</v>
          </cell>
          <cell r="P157">
            <v>1158</v>
          </cell>
          <cell r="R157">
            <v>446</v>
          </cell>
          <cell r="AD157">
            <v>656700</v>
          </cell>
          <cell r="AE157">
            <v>450300</v>
          </cell>
        </row>
        <row r="158">
          <cell r="B158" t="str">
            <v>ENWIN UTILITIES LTD.</v>
          </cell>
          <cell r="C158">
            <v>2007</v>
          </cell>
          <cell r="P158">
            <v>1133</v>
          </cell>
          <cell r="R158">
            <v>410</v>
          </cell>
          <cell r="AD158">
            <v>577900</v>
          </cell>
          <cell r="AE158">
            <v>458800</v>
          </cell>
        </row>
        <row r="159">
          <cell r="B159" t="str">
            <v>ENWIN UTILITIES LTD.</v>
          </cell>
          <cell r="C159">
            <v>2008</v>
          </cell>
          <cell r="P159">
            <v>1133</v>
          </cell>
          <cell r="R159">
            <v>410</v>
          </cell>
          <cell r="AD159">
            <v>532600</v>
          </cell>
          <cell r="AE159">
            <v>419000</v>
          </cell>
        </row>
        <row r="160">
          <cell r="B160" t="str">
            <v>ENWIN UTILITIES LTD.</v>
          </cell>
          <cell r="C160">
            <v>2009</v>
          </cell>
          <cell r="P160">
            <v>1127</v>
          </cell>
          <cell r="R160">
            <v>414</v>
          </cell>
          <cell r="AD160">
            <v>494900</v>
          </cell>
          <cell r="AE160">
            <v>399800</v>
          </cell>
        </row>
        <row r="161">
          <cell r="B161" t="str">
            <v>ENWIN UTILITIES LTD.</v>
          </cell>
          <cell r="C161">
            <v>2010</v>
          </cell>
          <cell r="P161">
            <v>1179</v>
          </cell>
          <cell r="R161">
            <v>466</v>
          </cell>
          <cell r="AD161">
            <v>517600</v>
          </cell>
          <cell r="AE161">
            <v>390400</v>
          </cell>
        </row>
        <row r="162">
          <cell r="B162" t="str">
            <v>ENWIN UTILITIES LTD.</v>
          </cell>
          <cell r="C162">
            <v>2011</v>
          </cell>
          <cell r="P162">
            <v>1176</v>
          </cell>
          <cell r="R162">
            <v>467</v>
          </cell>
          <cell r="AD162">
            <v>550900</v>
          </cell>
          <cell r="AE162">
            <v>366400</v>
          </cell>
        </row>
        <row r="163">
          <cell r="B163" t="str">
            <v>ERIE THAMES POWERLINES CORPORATION</v>
          </cell>
          <cell r="C163">
            <v>2002</v>
          </cell>
          <cell r="P163">
            <v>294.10000000000002</v>
          </cell>
          <cell r="R163">
            <v>58.8</v>
          </cell>
          <cell r="AD163">
            <v>82754</v>
          </cell>
          <cell r="AE163">
            <v>81853</v>
          </cell>
        </row>
        <row r="164">
          <cell r="B164" t="str">
            <v>ERIE THAMES POWERLINES CORPORATION</v>
          </cell>
          <cell r="C164">
            <v>2003</v>
          </cell>
          <cell r="P164">
            <v>309.7</v>
          </cell>
          <cell r="R164">
            <v>61.4</v>
          </cell>
          <cell r="AD164">
            <v>81924</v>
          </cell>
          <cell r="AE164">
            <v>84047</v>
          </cell>
        </row>
        <row r="165">
          <cell r="B165" t="str">
            <v>ERIE THAMES POWERLINES CORPORATION</v>
          </cell>
          <cell r="C165">
            <v>2004</v>
          </cell>
          <cell r="P165">
            <v>311.60000000000002</v>
          </cell>
          <cell r="R165">
            <v>66.099999999999994</v>
          </cell>
          <cell r="AD165">
            <v>81077</v>
          </cell>
          <cell r="AE165">
            <v>98167</v>
          </cell>
        </row>
        <row r="166">
          <cell r="B166" t="str">
            <v>ERIE THAMES POWERLINES CORPORATION</v>
          </cell>
          <cell r="C166">
            <v>2005</v>
          </cell>
          <cell r="P166">
            <v>313</v>
          </cell>
          <cell r="R166">
            <v>66</v>
          </cell>
          <cell r="AD166">
            <v>86411</v>
          </cell>
          <cell r="AE166">
            <v>80046</v>
          </cell>
        </row>
        <row r="167">
          <cell r="B167" t="str">
            <v>ERIE THAMES POWERLINES CORPORATION</v>
          </cell>
          <cell r="C167">
            <v>2006</v>
          </cell>
          <cell r="P167">
            <v>313</v>
          </cell>
          <cell r="R167">
            <v>66</v>
          </cell>
          <cell r="AD167">
            <v>95023</v>
          </cell>
          <cell r="AE167">
            <v>87959</v>
          </cell>
        </row>
        <row r="168">
          <cell r="B168" t="str">
            <v>ERIE THAMES POWERLINES CORPORATION</v>
          </cell>
          <cell r="C168">
            <v>2007</v>
          </cell>
          <cell r="P168">
            <v>308</v>
          </cell>
          <cell r="R168">
            <v>63</v>
          </cell>
          <cell r="AD168">
            <v>90824</v>
          </cell>
          <cell r="AE168">
            <v>94218</v>
          </cell>
        </row>
        <row r="169">
          <cell r="B169" t="str">
            <v>ERIE THAMES POWERLINES CORPORATION</v>
          </cell>
          <cell r="C169">
            <v>2008</v>
          </cell>
          <cell r="P169">
            <v>301</v>
          </cell>
          <cell r="R169">
            <v>66</v>
          </cell>
          <cell r="AD169">
            <v>79931</v>
          </cell>
          <cell r="AE169">
            <v>87672</v>
          </cell>
        </row>
        <row r="170">
          <cell r="B170" t="str">
            <v>ERIE THAMES POWERLINES CORPORATION</v>
          </cell>
          <cell r="C170">
            <v>2009</v>
          </cell>
          <cell r="P170">
            <v>327</v>
          </cell>
          <cell r="R170">
            <v>73</v>
          </cell>
          <cell r="AD170">
            <v>92950</v>
          </cell>
          <cell r="AE170">
            <v>80631</v>
          </cell>
        </row>
        <row r="171">
          <cell r="B171" t="str">
            <v>ERIE THAMES POWERLINES CORPORATION</v>
          </cell>
          <cell r="C171">
            <v>2010</v>
          </cell>
          <cell r="P171">
            <v>327</v>
          </cell>
          <cell r="R171">
            <v>73</v>
          </cell>
          <cell r="AD171">
            <v>86776</v>
          </cell>
          <cell r="AE171">
            <v>91125</v>
          </cell>
        </row>
        <row r="172">
          <cell r="B172" t="str">
            <v>ERIE THAMES POWERLINES CORPORATION</v>
          </cell>
          <cell r="C172">
            <v>2011</v>
          </cell>
          <cell r="P172">
            <v>327</v>
          </cell>
          <cell r="R172">
            <v>73</v>
          </cell>
          <cell r="AD172">
            <v>92146</v>
          </cell>
          <cell r="AE172">
            <v>74900</v>
          </cell>
        </row>
        <row r="173">
          <cell r="B173" t="str">
            <v>ESPANOLA REGIONAL HYDRO DISTRIBUTION CORPORATION</v>
          </cell>
          <cell r="C173">
            <v>2002</v>
          </cell>
          <cell r="P173">
            <v>133.19999999999999</v>
          </cell>
          <cell r="R173">
            <v>10.6</v>
          </cell>
          <cell r="AD173">
            <v>11755</v>
          </cell>
          <cell r="AE173">
            <v>13002</v>
          </cell>
        </row>
        <row r="174">
          <cell r="B174" t="str">
            <v>ESPANOLA REGIONAL HYDRO DISTRIBUTION CORPORATION</v>
          </cell>
          <cell r="C174">
            <v>2003</v>
          </cell>
          <cell r="P174">
            <v>133.19999999999999</v>
          </cell>
          <cell r="R174">
            <v>10.6</v>
          </cell>
          <cell r="AD174">
            <v>11992</v>
          </cell>
          <cell r="AE174">
            <v>12948</v>
          </cell>
        </row>
        <row r="175">
          <cell r="B175" t="str">
            <v>ESPANOLA REGIONAL HYDRO DISTRIBUTION CORPORATION</v>
          </cell>
          <cell r="C175">
            <v>2004</v>
          </cell>
          <cell r="P175">
            <v>136.19999999999999</v>
          </cell>
          <cell r="R175">
            <v>10.6</v>
          </cell>
          <cell r="AD175">
            <v>9225</v>
          </cell>
          <cell r="AE175">
            <v>15318</v>
          </cell>
        </row>
        <row r="176">
          <cell r="B176" t="str">
            <v>ESPANOLA REGIONAL HYDRO DISTRIBUTION CORPORATION</v>
          </cell>
          <cell r="C176">
            <v>2005</v>
          </cell>
          <cell r="P176">
            <v>136</v>
          </cell>
          <cell r="R176">
            <v>11</v>
          </cell>
          <cell r="AD176">
            <v>9609</v>
          </cell>
          <cell r="AE176">
            <v>15021</v>
          </cell>
        </row>
        <row r="177">
          <cell r="B177" t="str">
            <v>ESPANOLA REGIONAL HYDRO DISTRIBUTION CORPORATION</v>
          </cell>
          <cell r="C177">
            <v>2006</v>
          </cell>
          <cell r="P177">
            <v>136</v>
          </cell>
          <cell r="R177">
            <v>11</v>
          </cell>
          <cell r="AD177">
            <v>9646</v>
          </cell>
          <cell r="AE177">
            <v>13185</v>
          </cell>
        </row>
        <row r="178">
          <cell r="B178" t="str">
            <v>ESPANOLA REGIONAL HYDRO DISTRIBUTION CORPORATION</v>
          </cell>
          <cell r="C178">
            <v>2007</v>
          </cell>
          <cell r="P178">
            <v>137</v>
          </cell>
          <cell r="R178">
            <v>11</v>
          </cell>
          <cell r="AD178">
            <v>9516</v>
          </cell>
          <cell r="AE178">
            <v>13650</v>
          </cell>
        </row>
        <row r="179">
          <cell r="B179" t="str">
            <v>ESPANOLA REGIONAL HYDRO DISTRIBUTION CORPORATION</v>
          </cell>
          <cell r="C179">
            <v>2008</v>
          </cell>
          <cell r="P179">
            <v>137</v>
          </cell>
          <cell r="R179">
            <v>11</v>
          </cell>
          <cell r="AD179">
            <v>9562</v>
          </cell>
          <cell r="AE179">
            <v>14006</v>
          </cell>
        </row>
        <row r="180">
          <cell r="B180" t="str">
            <v>ESPANOLA REGIONAL HYDRO DISTRIBUTION CORPORATION</v>
          </cell>
          <cell r="C180">
            <v>2009</v>
          </cell>
          <cell r="P180">
            <v>137</v>
          </cell>
          <cell r="R180">
            <v>11</v>
          </cell>
          <cell r="AD180">
            <v>9617</v>
          </cell>
          <cell r="AE180">
            <v>15590</v>
          </cell>
        </row>
        <row r="181">
          <cell r="B181" t="str">
            <v>ESPANOLA REGIONAL HYDRO DISTRIBUTION CORPORATION</v>
          </cell>
          <cell r="C181">
            <v>2010</v>
          </cell>
          <cell r="P181">
            <v>137</v>
          </cell>
          <cell r="R181">
            <v>11</v>
          </cell>
          <cell r="AD181">
            <v>9350</v>
          </cell>
          <cell r="AE181">
            <v>13449</v>
          </cell>
        </row>
        <row r="182">
          <cell r="B182" t="str">
            <v>ESPANOLA REGIONAL HYDRO DISTRIBUTION CORPORATION</v>
          </cell>
          <cell r="C182">
            <v>2011</v>
          </cell>
          <cell r="P182">
            <v>137</v>
          </cell>
          <cell r="R182">
            <v>11</v>
          </cell>
          <cell r="AD182">
            <v>9299</v>
          </cell>
          <cell r="AE182">
            <v>13753</v>
          </cell>
        </row>
        <row r="183">
          <cell r="B183" t="str">
            <v>ESSEX POWERLINES CORPORATION</v>
          </cell>
          <cell r="C183">
            <v>2002</v>
          </cell>
          <cell r="P183">
            <v>408.1</v>
          </cell>
          <cell r="R183">
            <v>205.9</v>
          </cell>
          <cell r="AD183">
            <v>136195</v>
          </cell>
          <cell r="AE183">
            <v>101188</v>
          </cell>
        </row>
        <row r="184">
          <cell r="B184" t="str">
            <v>ESSEX POWERLINES CORPORATION</v>
          </cell>
          <cell r="C184">
            <v>2003</v>
          </cell>
          <cell r="P184">
            <v>445.3</v>
          </cell>
          <cell r="R184">
            <v>211.3</v>
          </cell>
          <cell r="AD184">
            <v>123955</v>
          </cell>
          <cell r="AE184">
            <v>86084</v>
          </cell>
        </row>
        <row r="185">
          <cell r="B185" t="str">
            <v>ESSEX POWERLINES CORPORATION</v>
          </cell>
          <cell r="C185">
            <v>2004</v>
          </cell>
          <cell r="P185">
            <v>462.9</v>
          </cell>
          <cell r="R185">
            <v>227.6</v>
          </cell>
          <cell r="AD185">
            <v>124845</v>
          </cell>
          <cell r="AE185">
            <v>91605</v>
          </cell>
        </row>
        <row r="186">
          <cell r="B186" t="str">
            <v>ESSEX POWERLINES CORPORATION</v>
          </cell>
          <cell r="C186">
            <v>2005</v>
          </cell>
          <cell r="P186">
            <v>458</v>
          </cell>
          <cell r="R186">
            <v>225</v>
          </cell>
          <cell r="AD186">
            <v>138842</v>
          </cell>
          <cell r="AE186">
            <v>100287</v>
          </cell>
        </row>
        <row r="187">
          <cell r="B187" t="str">
            <v>ESSEX POWERLINES CORPORATION</v>
          </cell>
          <cell r="C187">
            <v>2006</v>
          </cell>
          <cell r="P187">
            <v>462</v>
          </cell>
          <cell r="R187">
            <v>229</v>
          </cell>
          <cell r="AD187">
            <v>142300</v>
          </cell>
          <cell r="AE187">
            <v>89900</v>
          </cell>
        </row>
        <row r="188">
          <cell r="B188" t="str">
            <v>ESSEX POWERLINES CORPORATION</v>
          </cell>
          <cell r="C188">
            <v>2007</v>
          </cell>
          <cell r="P188">
            <v>469</v>
          </cell>
          <cell r="R188">
            <v>236</v>
          </cell>
          <cell r="AD188">
            <v>142300</v>
          </cell>
          <cell r="AE188">
            <v>113400</v>
          </cell>
        </row>
        <row r="189">
          <cell r="B189" t="str">
            <v>ESSEX POWERLINES CORPORATION</v>
          </cell>
          <cell r="C189">
            <v>2008</v>
          </cell>
          <cell r="P189">
            <v>467</v>
          </cell>
          <cell r="R189">
            <v>240</v>
          </cell>
          <cell r="AD189">
            <v>137328</v>
          </cell>
          <cell r="AE189">
            <v>89667</v>
          </cell>
        </row>
        <row r="190">
          <cell r="B190" t="str">
            <v>ESSEX POWERLINES CORPORATION</v>
          </cell>
          <cell r="C190">
            <v>2009</v>
          </cell>
          <cell r="P190">
            <v>458</v>
          </cell>
          <cell r="R190">
            <v>239</v>
          </cell>
          <cell r="AD190">
            <v>122372</v>
          </cell>
          <cell r="AE190">
            <v>86442</v>
          </cell>
        </row>
        <row r="191">
          <cell r="B191" t="str">
            <v>ESSEX POWERLINES CORPORATION</v>
          </cell>
          <cell r="C191">
            <v>2010</v>
          </cell>
          <cell r="P191">
            <v>476</v>
          </cell>
          <cell r="R191">
            <v>259</v>
          </cell>
          <cell r="AD191">
            <v>143420</v>
          </cell>
          <cell r="AE191">
            <v>88536</v>
          </cell>
        </row>
        <row r="192">
          <cell r="B192" t="str">
            <v>ESSEX POWERLINES CORPORATION</v>
          </cell>
          <cell r="C192">
            <v>2011</v>
          </cell>
          <cell r="P192">
            <v>465</v>
          </cell>
          <cell r="R192">
            <v>254</v>
          </cell>
          <cell r="AD192">
            <v>125478</v>
          </cell>
          <cell r="AE192">
            <v>82710</v>
          </cell>
        </row>
        <row r="193">
          <cell r="B193" t="str">
            <v>FESTIVAL HYDRO INC.</v>
          </cell>
          <cell r="C193">
            <v>2002</v>
          </cell>
          <cell r="P193">
            <v>274.89999999999998</v>
          </cell>
          <cell r="R193">
            <v>90.1</v>
          </cell>
          <cell r="AD193">
            <v>108780</v>
          </cell>
          <cell r="AE193">
            <v>94884</v>
          </cell>
        </row>
        <row r="194">
          <cell r="B194" t="str">
            <v>FESTIVAL HYDRO INC.</v>
          </cell>
          <cell r="C194">
            <v>2003</v>
          </cell>
          <cell r="P194">
            <v>274.89999999999998</v>
          </cell>
          <cell r="R194">
            <v>90.1</v>
          </cell>
          <cell r="AD194">
            <v>102244</v>
          </cell>
          <cell r="AE194">
            <v>94740</v>
          </cell>
        </row>
        <row r="195">
          <cell r="B195" t="str">
            <v>FESTIVAL HYDRO INC.</v>
          </cell>
          <cell r="C195">
            <v>2004</v>
          </cell>
          <cell r="P195">
            <v>274.89999999999998</v>
          </cell>
          <cell r="R195">
            <v>90.1</v>
          </cell>
          <cell r="AD195">
            <v>99671</v>
          </cell>
          <cell r="AE195">
            <v>102891</v>
          </cell>
        </row>
        <row r="196">
          <cell r="B196" t="str">
            <v>FESTIVAL HYDRO INC.</v>
          </cell>
          <cell r="C196">
            <v>2005</v>
          </cell>
          <cell r="P196">
            <v>275</v>
          </cell>
          <cell r="R196">
            <v>90</v>
          </cell>
          <cell r="AD196">
            <v>101863</v>
          </cell>
          <cell r="AE196">
            <v>97761</v>
          </cell>
        </row>
        <row r="197">
          <cell r="B197" t="str">
            <v>FESTIVAL HYDRO INC.</v>
          </cell>
          <cell r="C197">
            <v>2006</v>
          </cell>
          <cell r="P197">
            <v>274</v>
          </cell>
          <cell r="R197">
            <v>90</v>
          </cell>
          <cell r="AD197">
            <v>111673</v>
          </cell>
          <cell r="AE197">
            <v>101191</v>
          </cell>
        </row>
        <row r="198">
          <cell r="B198" t="str">
            <v>FESTIVAL HYDRO INC.</v>
          </cell>
          <cell r="C198">
            <v>2007</v>
          </cell>
          <cell r="P198">
            <v>274</v>
          </cell>
          <cell r="R198">
            <v>90</v>
          </cell>
          <cell r="AD198">
            <v>107690</v>
          </cell>
          <cell r="AE198">
            <v>100885</v>
          </cell>
        </row>
        <row r="199">
          <cell r="B199" t="str">
            <v>FESTIVAL HYDRO INC.</v>
          </cell>
          <cell r="C199">
            <v>2008</v>
          </cell>
          <cell r="P199">
            <v>274</v>
          </cell>
          <cell r="R199">
            <v>90</v>
          </cell>
          <cell r="AD199">
            <v>105205</v>
          </cell>
          <cell r="AE199">
            <v>97999</v>
          </cell>
        </row>
        <row r="200">
          <cell r="B200" t="str">
            <v>FESTIVAL HYDRO INC.</v>
          </cell>
          <cell r="C200">
            <v>2009</v>
          </cell>
          <cell r="P200">
            <v>276</v>
          </cell>
          <cell r="R200">
            <v>92</v>
          </cell>
          <cell r="AD200">
            <v>99720</v>
          </cell>
          <cell r="AE200">
            <v>93350</v>
          </cell>
        </row>
        <row r="201">
          <cell r="B201" t="str">
            <v>FESTIVAL HYDRO INC.</v>
          </cell>
          <cell r="C201">
            <v>2010</v>
          </cell>
          <cell r="P201">
            <v>277</v>
          </cell>
          <cell r="R201">
            <v>92</v>
          </cell>
          <cell r="AD201">
            <v>103100</v>
          </cell>
          <cell r="AE201">
            <v>94400</v>
          </cell>
        </row>
        <row r="202">
          <cell r="B202" t="str">
            <v>FESTIVAL HYDRO INC.</v>
          </cell>
          <cell r="C202">
            <v>2011</v>
          </cell>
          <cell r="P202">
            <v>277</v>
          </cell>
          <cell r="R202">
            <v>92</v>
          </cell>
          <cell r="AD202">
            <v>107415</v>
          </cell>
          <cell r="AE202">
            <v>94031</v>
          </cell>
        </row>
        <row r="203">
          <cell r="B203" t="str">
            <v>Five Nations</v>
          </cell>
          <cell r="C203">
            <v>2002</v>
          </cell>
          <cell r="P203">
            <v>0</v>
          </cell>
          <cell r="R203">
            <v>0</v>
          </cell>
        </row>
        <row r="204">
          <cell r="B204" t="str">
            <v>Five Nations</v>
          </cell>
          <cell r="C204">
            <v>2003</v>
          </cell>
          <cell r="P204">
            <v>0</v>
          </cell>
          <cell r="R204">
            <v>0</v>
          </cell>
        </row>
        <row r="205">
          <cell r="B205" t="str">
            <v>Five Nations</v>
          </cell>
          <cell r="C205">
            <v>2004</v>
          </cell>
          <cell r="P205">
            <v>0</v>
          </cell>
          <cell r="R205">
            <v>0</v>
          </cell>
        </row>
        <row r="206">
          <cell r="B206" t="str">
            <v>Five Nations</v>
          </cell>
          <cell r="C206">
            <v>2005</v>
          </cell>
          <cell r="P206">
            <v>0</v>
          </cell>
          <cell r="R206">
            <v>0</v>
          </cell>
        </row>
        <row r="207">
          <cell r="B207" t="str">
            <v>Five Nations</v>
          </cell>
          <cell r="C207">
            <v>2006</v>
          </cell>
          <cell r="P207">
            <v>0</v>
          </cell>
          <cell r="R207">
            <v>0</v>
          </cell>
        </row>
        <row r="208">
          <cell r="B208" t="str">
            <v>Five Nations</v>
          </cell>
          <cell r="C208">
            <v>2007</v>
          </cell>
          <cell r="P208">
            <v>0</v>
          </cell>
          <cell r="R208">
            <v>0</v>
          </cell>
        </row>
        <row r="209">
          <cell r="B209" t="str">
            <v>Five Nations</v>
          </cell>
          <cell r="C209">
            <v>2008</v>
          </cell>
          <cell r="P209">
            <v>0</v>
          </cell>
          <cell r="R209">
            <v>0</v>
          </cell>
        </row>
        <row r="210">
          <cell r="B210" t="str">
            <v>Five Nations</v>
          </cell>
          <cell r="C210">
            <v>2009</v>
          </cell>
          <cell r="P210">
            <v>0</v>
          </cell>
          <cell r="R210">
            <v>0</v>
          </cell>
        </row>
        <row r="211">
          <cell r="B211" t="str">
            <v>Five Nations</v>
          </cell>
          <cell r="C211">
            <v>2010</v>
          </cell>
          <cell r="P211">
            <v>0</v>
          </cell>
          <cell r="R211">
            <v>0</v>
          </cell>
        </row>
        <row r="212">
          <cell r="B212" t="str">
            <v>Five Nations</v>
          </cell>
          <cell r="C212">
            <v>2011</v>
          </cell>
          <cell r="P212">
            <v>0</v>
          </cell>
          <cell r="R212">
            <v>0</v>
          </cell>
        </row>
        <row r="213">
          <cell r="B213" t="str">
            <v>FORT FRANCES POWER CORPORATION</v>
          </cell>
          <cell r="C213">
            <v>2002</v>
          </cell>
          <cell r="P213">
            <v>76.599999999999994</v>
          </cell>
          <cell r="R213">
            <v>8</v>
          </cell>
          <cell r="AD213">
            <v>13335</v>
          </cell>
          <cell r="AE213">
            <v>15900</v>
          </cell>
        </row>
        <row r="214">
          <cell r="B214" t="str">
            <v>FORT FRANCES POWER CORPORATION</v>
          </cell>
          <cell r="C214">
            <v>2003</v>
          </cell>
          <cell r="P214">
            <v>84.6</v>
          </cell>
          <cell r="R214">
            <v>8</v>
          </cell>
          <cell r="AD214">
            <v>13785</v>
          </cell>
          <cell r="AE214">
            <v>17145</v>
          </cell>
        </row>
        <row r="215">
          <cell r="B215" t="str">
            <v>FORT FRANCES POWER CORPORATION</v>
          </cell>
          <cell r="C215">
            <v>2004</v>
          </cell>
          <cell r="P215">
            <v>84.6</v>
          </cell>
          <cell r="R215">
            <v>8</v>
          </cell>
          <cell r="AD215">
            <v>13508</v>
          </cell>
          <cell r="AE215">
            <v>18859</v>
          </cell>
        </row>
        <row r="216">
          <cell r="B216" t="str">
            <v>FORT FRANCES POWER CORPORATION</v>
          </cell>
          <cell r="C216">
            <v>2005</v>
          </cell>
          <cell r="P216">
            <v>84</v>
          </cell>
          <cell r="R216">
            <v>0</v>
          </cell>
          <cell r="AD216">
            <v>14695</v>
          </cell>
          <cell r="AE216">
            <v>18575</v>
          </cell>
        </row>
        <row r="217">
          <cell r="B217" t="str">
            <v>FORT FRANCES POWER CORPORATION</v>
          </cell>
          <cell r="C217">
            <v>2006</v>
          </cell>
          <cell r="P217">
            <v>84</v>
          </cell>
          <cell r="R217">
            <v>0</v>
          </cell>
          <cell r="AD217">
            <v>14085</v>
          </cell>
          <cell r="AE217">
            <v>17382</v>
          </cell>
        </row>
        <row r="218">
          <cell r="B218" t="str">
            <v>FORT FRANCES POWER CORPORATION</v>
          </cell>
          <cell r="C218">
            <v>2007</v>
          </cell>
          <cell r="P218">
            <v>84</v>
          </cell>
          <cell r="R218">
            <v>8</v>
          </cell>
          <cell r="AD218">
            <v>14414</v>
          </cell>
          <cell r="AE218">
            <v>18097</v>
          </cell>
        </row>
        <row r="219">
          <cell r="B219" t="str">
            <v>FORT FRANCES POWER CORPORATION</v>
          </cell>
          <cell r="C219">
            <v>2008</v>
          </cell>
          <cell r="P219">
            <v>84</v>
          </cell>
          <cell r="R219">
            <v>8</v>
          </cell>
          <cell r="AD219">
            <v>12843</v>
          </cell>
          <cell r="AE219">
            <v>18421</v>
          </cell>
        </row>
        <row r="220">
          <cell r="B220" t="str">
            <v>FORT FRANCES POWER CORPORATION</v>
          </cell>
          <cell r="C220">
            <v>2009</v>
          </cell>
          <cell r="P220">
            <v>84</v>
          </cell>
          <cell r="R220">
            <v>8</v>
          </cell>
          <cell r="AD220">
            <v>12143</v>
          </cell>
          <cell r="AE220">
            <v>18432</v>
          </cell>
        </row>
        <row r="221">
          <cell r="B221" t="str">
            <v>FORT FRANCES POWER CORPORATION</v>
          </cell>
          <cell r="C221">
            <v>2010</v>
          </cell>
          <cell r="P221">
            <v>84</v>
          </cell>
          <cell r="R221">
            <v>8</v>
          </cell>
          <cell r="AD221">
            <v>13893</v>
          </cell>
          <cell r="AE221">
            <v>18000</v>
          </cell>
        </row>
        <row r="222">
          <cell r="B222" t="str">
            <v>FORT FRANCES POWER CORPORATION</v>
          </cell>
          <cell r="C222">
            <v>2011</v>
          </cell>
          <cell r="P222">
            <v>74</v>
          </cell>
          <cell r="R222">
            <v>8</v>
          </cell>
          <cell r="AD222">
            <v>13707</v>
          </cell>
          <cell r="AE222">
            <v>16925</v>
          </cell>
        </row>
        <row r="223">
          <cell r="B223" t="str">
            <v>GREATER SUDBURY HYDRO INC.</v>
          </cell>
          <cell r="C223">
            <v>2002</v>
          </cell>
          <cell r="P223">
            <v>870.6</v>
          </cell>
          <cell r="R223">
            <v>175</v>
          </cell>
          <cell r="AD223">
            <v>141910</v>
          </cell>
          <cell r="AE223">
            <v>175607</v>
          </cell>
        </row>
        <row r="224">
          <cell r="B224" t="str">
            <v>GREATER SUDBURY HYDRO INC.</v>
          </cell>
          <cell r="C224">
            <v>2003</v>
          </cell>
          <cell r="P224">
            <v>870.6</v>
          </cell>
          <cell r="R224">
            <v>175</v>
          </cell>
          <cell r="AD224">
            <v>89881</v>
          </cell>
          <cell r="AE224">
            <v>91061</v>
          </cell>
        </row>
        <row r="225">
          <cell r="B225" t="str">
            <v>GREATER SUDBURY HYDRO INC.</v>
          </cell>
          <cell r="C225">
            <v>2004</v>
          </cell>
          <cell r="P225">
            <v>870.6</v>
          </cell>
          <cell r="R225">
            <v>175</v>
          </cell>
          <cell r="AD225">
            <v>149649</v>
          </cell>
          <cell r="AE225">
            <v>197509</v>
          </cell>
        </row>
        <row r="226">
          <cell r="B226" t="str">
            <v>GREATER SUDBURY HYDRO INC.</v>
          </cell>
          <cell r="C226">
            <v>2005</v>
          </cell>
          <cell r="P226">
            <v>870</v>
          </cell>
          <cell r="R226">
            <v>175</v>
          </cell>
          <cell r="AD226">
            <v>154571</v>
          </cell>
          <cell r="AE226">
            <v>193604</v>
          </cell>
        </row>
        <row r="227">
          <cell r="B227" t="str">
            <v>GREATER SUDBURY HYDRO INC.</v>
          </cell>
          <cell r="C227">
            <v>2006</v>
          </cell>
          <cell r="P227">
            <v>871</v>
          </cell>
          <cell r="R227">
            <v>175</v>
          </cell>
          <cell r="AD227">
            <v>182397</v>
          </cell>
          <cell r="AE227">
            <v>187511</v>
          </cell>
        </row>
        <row r="228">
          <cell r="B228" t="str">
            <v>GREATER SUDBURY HYDRO INC.</v>
          </cell>
          <cell r="C228">
            <v>2007</v>
          </cell>
          <cell r="P228">
            <v>871</v>
          </cell>
          <cell r="R228">
            <v>175</v>
          </cell>
          <cell r="AD228">
            <v>182990</v>
          </cell>
          <cell r="AE228">
            <v>195452</v>
          </cell>
        </row>
        <row r="229">
          <cell r="B229" t="str">
            <v>GREATER SUDBURY HYDRO INC.</v>
          </cell>
          <cell r="C229">
            <v>2008</v>
          </cell>
          <cell r="P229">
            <v>871</v>
          </cell>
          <cell r="R229">
            <v>175</v>
          </cell>
          <cell r="AD229">
            <v>148081</v>
          </cell>
          <cell r="AE229">
            <v>189105</v>
          </cell>
        </row>
        <row r="230">
          <cell r="B230" t="str">
            <v>GREATER SUDBURY HYDRO INC.</v>
          </cell>
          <cell r="C230">
            <v>2009</v>
          </cell>
          <cell r="P230">
            <v>944</v>
          </cell>
          <cell r="R230">
            <v>213</v>
          </cell>
          <cell r="AD230">
            <v>154643</v>
          </cell>
          <cell r="AE230">
            <v>206940</v>
          </cell>
        </row>
        <row r="231">
          <cell r="B231" t="str">
            <v>GREATER SUDBURY HYDRO INC.</v>
          </cell>
          <cell r="C231">
            <v>2010</v>
          </cell>
          <cell r="P231">
            <v>944</v>
          </cell>
          <cell r="R231">
            <v>213</v>
          </cell>
          <cell r="AD231">
            <v>154643</v>
          </cell>
          <cell r="AE231">
            <v>206940</v>
          </cell>
        </row>
        <row r="232">
          <cell r="B232" t="str">
            <v>GREATER SUDBURY HYDRO INC.</v>
          </cell>
          <cell r="C232">
            <v>2011</v>
          </cell>
          <cell r="P232">
            <v>962</v>
          </cell>
          <cell r="R232">
            <v>225</v>
          </cell>
          <cell r="AD232">
            <v>155517</v>
          </cell>
          <cell r="AE232">
            <v>196115</v>
          </cell>
        </row>
        <row r="233">
          <cell r="B233" t="str">
            <v>GRIMSBY POWER INCORPORATED</v>
          </cell>
          <cell r="C233">
            <v>2002</v>
          </cell>
          <cell r="P233">
            <v>215.6</v>
          </cell>
          <cell r="R233">
            <v>47</v>
          </cell>
          <cell r="AD233">
            <v>36517</v>
          </cell>
          <cell r="AE233">
            <v>27655</v>
          </cell>
        </row>
        <row r="234">
          <cell r="B234" t="str">
            <v>GRIMSBY POWER INCORPORATED</v>
          </cell>
          <cell r="C234">
            <v>2003</v>
          </cell>
          <cell r="P234">
            <v>232</v>
          </cell>
          <cell r="R234">
            <v>54.6</v>
          </cell>
          <cell r="AD234">
            <v>34776</v>
          </cell>
          <cell r="AE234">
            <v>27834</v>
          </cell>
        </row>
        <row r="235">
          <cell r="B235" t="str">
            <v>GRIMSBY POWER INCORPORATED</v>
          </cell>
          <cell r="C235">
            <v>2004</v>
          </cell>
          <cell r="P235">
            <v>233.4</v>
          </cell>
          <cell r="R235">
            <v>56.2</v>
          </cell>
          <cell r="AD235">
            <v>53374</v>
          </cell>
          <cell r="AE235">
            <v>39459</v>
          </cell>
        </row>
        <row r="236">
          <cell r="B236" t="str">
            <v>GRIMSBY POWER INCORPORATED</v>
          </cell>
          <cell r="C236">
            <v>2005</v>
          </cell>
          <cell r="P236">
            <v>238</v>
          </cell>
          <cell r="R236">
            <v>58</v>
          </cell>
          <cell r="AD236">
            <v>39019</v>
          </cell>
          <cell r="AE236">
            <v>32833</v>
          </cell>
        </row>
        <row r="237">
          <cell r="B237" t="str">
            <v>GRIMSBY POWER INCORPORATED</v>
          </cell>
          <cell r="C237">
            <v>2006</v>
          </cell>
          <cell r="P237">
            <v>202</v>
          </cell>
          <cell r="R237">
            <v>49</v>
          </cell>
          <cell r="AD237">
            <v>42675</v>
          </cell>
          <cell r="AE237">
            <v>28835</v>
          </cell>
        </row>
        <row r="238">
          <cell r="B238" t="str">
            <v>GRIMSBY POWER INCORPORATED</v>
          </cell>
          <cell r="C238">
            <v>2007</v>
          </cell>
          <cell r="P238">
            <v>235</v>
          </cell>
          <cell r="R238">
            <v>57</v>
          </cell>
          <cell r="AD238">
            <v>42790</v>
          </cell>
          <cell r="AE238">
            <v>35770</v>
          </cell>
        </row>
        <row r="239">
          <cell r="B239" t="str">
            <v>GRIMSBY POWER INCORPORATED</v>
          </cell>
          <cell r="C239">
            <v>2008</v>
          </cell>
          <cell r="P239">
            <v>238</v>
          </cell>
          <cell r="R239">
            <v>60</v>
          </cell>
          <cell r="AD239">
            <v>39817</v>
          </cell>
          <cell r="AE239">
            <v>32246</v>
          </cell>
        </row>
        <row r="240">
          <cell r="B240" t="str">
            <v>GRIMSBY POWER INCORPORATED</v>
          </cell>
          <cell r="C240">
            <v>2009</v>
          </cell>
          <cell r="P240">
            <v>172</v>
          </cell>
          <cell r="R240">
            <v>33</v>
          </cell>
          <cell r="AD240">
            <v>40871</v>
          </cell>
          <cell r="AE240">
            <v>30568</v>
          </cell>
        </row>
        <row r="241">
          <cell r="B241" t="str">
            <v>GRIMSBY POWER INCORPORATED</v>
          </cell>
          <cell r="C241">
            <v>2010</v>
          </cell>
          <cell r="P241">
            <v>241</v>
          </cell>
          <cell r="R241">
            <v>68</v>
          </cell>
          <cell r="AD241">
            <v>57081</v>
          </cell>
          <cell r="AE241">
            <v>31678</v>
          </cell>
        </row>
        <row r="242">
          <cell r="B242" t="str">
            <v>GRIMSBY POWER INCORPORATED</v>
          </cell>
          <cell r="C242">
            <v>2011</v>
          </cell>
          <cell r="P242">
            <v>240</v>
          </cell>
          <cell r="R242">
            <v>70</v>
          </cell>
          <cell r="AD242">
            <v>44698</v>
          </cell>
          <cell r="AE242">
            <v>29983</v>
          </cell>
        </row>
        <row r="243">
          <cell r="B243" t="str">
            <v>GUELPH HYDRO ELECTRIC SYSTEMS INC.</v>
          </cell>
          <cell r="C243">
            <v>2002</v>
          </cell>
          <cell r="P243">
            <v>893.1</v>
          </cell>
          <cell r="R243">
            <v>481.4</v>
          </cell>
          <cell r="AD243">
            <v>264088</v>
          </cell>
          <cell r="AE243">
            <v>236957</v>
          </cell>
        </row>
        <row r="244">
          <cell r="B244" t="str">
            <v>GUELPH HYDRO ELECTRIC SYSTEMS INC.</v>
          </cell>
          <cell r="C244">
            <v>2003</v>
          </cell>
          <cell r="P244">
            <v>921.1</v>
          </cell>
          <cell r="R244">
            <v>509.4</v>
          </cell>
          <cell r="AD244">
            <v>259138</v>
          </cell>
          <cell r="AE244">
            <v>239155</v>
          </cell>
        </row>
        <row r="245">
          <cell r="B245" t="str">
            <v>GUELPH HYDRO ELECTRIC SYSTEMS INC.</v>
          </cell>
          <cell r="C245">
            <v>2004</v>
          </cell>
          <cell r="P245">
            <v>948.4</v>
          </cell>
          <cell r="R245">
            <v>536.6</v>
          </cell>
          <cell r="AD245">
            <v>258016</v>
          </cell>
          <cell r="AE245">
            <v>247574</v>
          </cell>
        </row>
        <row r="246">
          <cell r="B246" t="str">
            <v>GUELPH HYDRO ELECTRIC SYSTEMS INC.</v>
          </cell>
          <cell r="C246">
            <v>2005</v>
          </cell>
          <cell r="P246">
            <v>976</v>
          </cell>
          <cell r="R246">
            <v>554</v>
          </cell>
          <cell r="AD246">
            <v>283187</v>
          </cell>
          <cell r="AE246">
            <v>255760</v>
          </cell>
        </row>
        <row r="247">
          <cell r="B247" t="str">
            <v>GUELPH HYDRO ELECTRIC SYSTEMS INC.</v>
          </cell>
          <cell r="C247">
            <v>2006</v>
          </cell>
          <cell r="P247">
            <v>1002</v>
          </cell>
          <cell r="R247">
            <v>577</v>
          </cell>
          <cell r="AD247">
            <v>285750</v>
          </cell>
          <cell r="AE247">
            <v>249415</v>
          </cell>
        </row>
        <row r="248">
          <cell r="B248" t="str">
            <v>GUELPH HYDRO ELECTRIC SYSTEMS INC.</v>
          </cell>
          <cell r="C248">
            <v>2007</v>
          </cell>
          <cell r="P248">
            <v>1030</v>
          </cell>
          <cell r="R248">
            <v>604</v>
          </cell>
          <cell r="AD248">
            <v>281377</v>
          </cell>
          <cell r="AE248">
            <v>255488</v>
          </cell>
        </row>
        <row r="249">
          <cell r="B249" t="str">
            <v>GUELPH HYDRO ELECTRIC SYSTEMS INC.</v>
          </cell>
          <cell r="C249">
            <v>2008</v>
          </cell>
          <cell r="P249">
            <v>1049</v>
          </cell>
          <cell r="R249">
            <v>620</v>
          </cell>
          <cell r="AD249">
            <v>273898</v>
          </cell>
          <cell r="AE249">
            <v>248660</v>
          </cell>
        </row>
        <row r="250">
          <cell r="B250" t="str">
            <v>GUELPH HYDRO ELECTRIC SYSTEMS INC.</v>
          </cell>
          <cell r="C250">
            <v>2009</v>
          </cell>
          <cell r="P250">
            <v>1063</v>
          </cell>
          <cell r="R250">
            <v>636</v>
          </cell>
          <cell r="AD250">
            <v>267576</v>
          </cell>
          <cell r="AE250">
            <v>246202</v>
          </cell>
        </row>
        <row r="251">
          <cell r="B251" t="str">
            <v>GUELPH HYDRO ELECTRIC SYSTEMS INC.</v>
          </cell>
          <cell r="C251">
            <v>2010</v>
          </cell>
          <cell r="P251">
            <v>1065</v>
          </cell>
          <cell r="R251">
            <v>638</v>
          </cell>
          <cell r="AD251">
            <v>285955</v>
          </cell>
          <cell r="AE251">
            <v>253725</v>
          </cell>
        </row>
        <row r="252">
          <cell r="B252" t="str">
            <v>GUELPH HYDRO ELECTRIC SYSTEMS INC.</v>
          </cell>
          <cell r="C252">
            <v>2011</v>
          </cell>
          <cell r="P252">
            <v>1084</v>
          </cell>
          <cell r="R252">
            <v>654</v>
          </cell>
          <cell r="AD252">
            <v>297500</v>
          </cell>
          <cell r="AE252">
            <v>253600</v>
          </cell>
        </row>
        <row r="253">
          <cell r="B253" t="str">
            <v>HALDIMAND COUNTY HYDRO INC.</v>
          </cell>
          <cell r="C253">
            <v>2002</v>
          </cell>
          <cell r="P253">
            <v>1616</v>
          </cell>
          <cell r="R253">
            <v>77</v>
          </cell>
          <cell r="AD253">
            <v>88607</v>
          </cell>
          <cell r="AE253">
            <v>72096</v>
          </cell>
        </row>
        <row r="254">
          <cell r="B254" t="str">
            <v>HALDIMAND COUNTY HYDRO INC.</v>
          </cell>
          <cell r="C254">
            <v>2003</v>
          </cell>
          <cell r="P254">
            <v>1631</v>
          </cell>
          <cell r="R254">
            <v>78</v>
          </cell>
          <cell r="AD254">
            <v>78443</v>
          </cell>
          <cell r="AE254">
            <v>75593</v>
          </cell>
        </row>
        <row r="255">
          <cell r="B255" t="str">
            <v>HALDIMAND COUNTY HYDRO INC.</v>
          </cell>
          <cell r="C255">
            <v>2004</v>
          </cell>
          <cell r="P255">
            <v>1649</v>
          </cell>
          <cell r="R255">
            <v>79</v>
          </cell>
          <cell r="AD255">
            <v>66423</v>
          </cell>
          <cell r="AE255">
            <v>73676</v>
          </cell>
        </row>
        <row r="256">
          <cell r="B256" t="str">
            <v>HALDIMAND COUNTY HYDRO INC.</v>
          </cell>
          <cell r="C256">
            <v>2005</v>
          </cell>
          <cell r="P256">
            <v>1665</v>
          </cell>
          <cell r="R256">
            <v>80</v>
          </cell>
          <cell r="AD256">
            <v>88622</v>
          </cell>
          <cell r="AE256">
            <v>80079</v>
          </cell>
        </row>
        <row r="257">
          <cell r="B257" t="str">
            <v>HALDIMAND COUNTY HYDRO INC.</v>
          </cell>
          <cell r="C257">
            <v>2006</v>
          </cell>
          <cell r="P257">
            <v>1693</v>
          </cell>
          <cell r="R257">
            <v>78</v>
          </cell>
          <cell r="AD257">
            <v>84996</v>
          </cell>
          <cell r="AE257">
            <v>73868</v>
          </cell>
        </row>
        <row r="258">
          <cell r="B258" t="str">
            <v>HALDIMAND COUNTY HYDRO INC.</v>
          </cell>
          <cell r="C258">
            <v>2007</v>
          </cell>
          <cell r="P258">
            <v>1706</v>
          </cell>
          <cell r="R258">
            <v>81</v>
          </cell>
          <cell r="AD258">
            <v>87934</v>
          </cell>
          <cell r="AE258">
            <v>81117</v>
          </cell>
        </row>
        <row r="259">
          <cell r="B259" t="str">
            <v>HALDIMAND COUNTY HYDRO INC.</v>
          </cell>
          <cell r="C259">
            <v>2008</v>
          </cell>
          <cell r="P259">
            <v>1716</v>
          </cell>
          <cell r="R259">
            <v>83</v>
          </cell>
          <cell r="AD259">
            <v>88198</v>
          </cell>
          <cell r="AE259">
            <v>77749</v>
          </cell>
        </row>
        <row r="260">
          <cell r="B260" t="str">
            <v>HALDIMAND COUNTY HYDRO INC.</v>
          </cell>
          <cell r="C260">
            <v>2009</v>
          </cell>
          <cell r="P260">
            <v>1731</v>
          </cell>
          <cell r="R260">
            <v>88</v>
          </cell>
          <cell r="AD260">
            <v>114709</v>
          </cell>
          <cell r="AE260">
            <v>109996</v>
          </cell>
        </row>
        <row r="261">
          <cell r="B261" t="str">
            <v>HALDIMAND COUNTY HYDRO INC.</v>
          </cell>
          <cell r="C261">
            <v>2010</v>
          </cell>
          <cell r="P261">
            <v>1723</v>
          </cell>
          <cell r="R261">
            <v>89</v>
          </cell>
          <cell r="AD261">
            <v>98223</v>
          </cell>
          <cell r="AE261">
            <v>95666</v>
          </cell>
        </row>
        <row r="262">
          <cell r="B262" t="str">
            <v>HALDIMAND COUNTY HYDRO INC.</v>
          </cell>
          <cell r="C262">
            <v>2011</v>
          </cell>
          <cell r="P262">
            <v>1734</v>
          </cell>
          <cell r="R262">
            <v>92</v>
          </cell>
          <cell r="AD262">
            <v>100582</v>
          </cell>
          <cell r="AE262">
            <v>81845</v>
          </cell>
        </row>
        <row r="263">
          <cell r="B263" t="str">
            <v>HALTON HILLS HYDRO INC.</v>
          </cell>
          <cell r="C263">
            <v>2002</v>
          </cell>
          <cell r="P263">
            <v>746.5</v>
          </cell>
          <cell r="R263">
            <v>145.19999999999999</v>
          </cell>
          <cell r="AD263">
            <v>73588</v>
          </cell>
          <cell r="AE263">
            <v>85058</v>
          </cell>
        </row>
        <row r="264">
          <cell r="B264" t="str">
            <v>HALTON HILLS HYDRO INC.</v>
          </cell>
          <cell r="C264">
            <v>2003</v>
          </cell>
          <cell r="P264">
            <v>1229.5999999999999</v>
          </cell>
          <cell r="R264">
            <v>358.1</v>
          </cell>
          <cell r="AD264">
            <v>117773</v>
          </cell>
          <cell r="AE264">
            <v>103035</v>
          </cell>
        </row>
        <row r="265">
          <cell r="B265" t="str">
            <v>HALTON HILLS HYDRO INC.</v>
          </cell>
          <cell r="C265">
            <v>2004</v>
          </cell>
          <cell r="P265">
            <v>1301.0999999999999</v>
          </cell>
          <cell r="R265">
            <v>429.4</v>
          </cell>
          <cell r="AD265">
            <v>90154</v>
          </cell>
          <cell r="AE265">
            <v>98950</v>
          </cell>
        </row>
        <row r="266">
          <cell r="B266" t="str">
            <v>HALTON HILLS HYDRO INC.</v>
          </cell>
          <cell r="C266">
            <v>2005</v>
          </cell>
          <cell r="P266">
            <v>1320</v>
          </cell>
          <cell r="R266">
            <v>445</v>
          </cell>
          <cell r="AD266">
            <v>106324</v>
          </cell>
          <cell r="AE266">
            <v>108866</v>
          </cell>
        </row>
        <row r="267">
          <cell r="B267" t="str">
            <v>HALTON HILLS HYDRO INC.</v>
          </cell>
          <cell r="C267">
            <v>2006</v>
          </cell>
          <cell r="P267">
            <v>1332</v>
          </cell>
          <cell r="R267">
            <v>456</v>
          </cell>
          <cell r="AD267">
            <v>106324</v>
          </cell>
          <cell r="AE267">
            <v>108866</v>
          </cell>
        </row>
        <row r="268">
          <cell r="B268" t="str">
            <v>HALTON HILLS HYDRO INC.</v>
          </cell>
          <cell r="C268">
            <v>2007</v>
          </cell>
          <cell r="P268">
            <v>1344</v>
          </cell>
          <cell r="R268">
            <v>463</v>
          </cell>
          <cell r="AD268">
            <v>122494</v>
          </cell>
          <cell r="AE268">
            <v>118782</v>
          </cell>
        </row>
        <row r="269">
          <cell r="B269" t="str">
            <v>HALTON HILLS HYDRO INC.</v>
          </cell>
          <cell r="C269">
            <v>2008</v>
          </cell>
          <cell r="P269">
            <v>1363</v>
          </cell>
          <cell r="R269">
            <v>481</v>
          </cell>
          <cell r="AD269">
            <v>99539</v>
          </cell>
          <cell r="AE269">
            <v>83557</v>
          </cell>
        </row>
        <row r="270">
          <cell r="B270" t="str">
            <v>HALTON HILLS HYDRO INC.</v>
          </cell>
          <cell r="C270">
            <v>2009</v>
          </cell>
          <cell r="P270">
            <v>1363</v>
          </cell>
          <cell r="R270">
            <v>481</v>
          </cell>
          <cell r="AD270">
            <v>97839</v>
          </cell>
          <cell r="AE270">
            <v>83214</v>
          </cell>
        </row>
        <row r="271">
          <cell r="B271" t="str">
            <v>HALTON HILLS HYDRO INC.</v>
          </cell>
          <cell r="C271">
            <v>2010</v>
          </cell>
          <cell r="P271">
            <v>1404</v>
          </cell>
          <cell r="R271">
            <v>545</v>
          </cell>
          <cell r="AD271">
            <v>107148</v>
          </cell>
          <cell r="AE271">
            <v>87789</v>
          </cell>
        </row>
        <row r="272">
          <cell r="B272" t="str">
            <v>HALTON HILLS HYDRO INC.</v>
          </cell>
          <cell r="C272">
            <v>2011</v>
          </cell>
          <cell r="P272">
            <v>1464</v>
          </cell>
          <cell r="R272">
            <v>576</v>
          </cell>
          <cell r="AD272">
            <v>110391</v>
          </cell>
          <cell r="AE272">
            <v>84038</v>
          </cell>
        </row>
        <row r="273">
          <cell r="B273" t="str">
            <v>HEARST POWER DISTRIBUTION COMPANY LIMITED</v>
          </cell>
          <cell r="C273">
            <v>2002</v>
          </cell>
          <cell r="P273">
            <v>68.400000000000006</v>
          </cell>
          <cell r="R273">
            <v>11</v>
          </cell>
          <cell r="AD273">
            <v>18647</v>
          </cell>
          <cell r="AE273">
            <v>20777</v>
          </cell>
        </row>
        <row r="274">
          <cell r="B274" t="str">
            <v>HEARST POWER DISTRIBUTION COMPANY LIMITED</v>
          </cell>
          <cell r="C274">
            <v>2003</v>
          </cell>
          <cell r="P274">
            <v>68.400000000000006</v>
          </cell>
          <cell r="R274">
            <v>11</v>
          </cell>
          <cell r="AD274">
            <v>18452</v>
          </cell>
          <cell r="AE274">
            <v>20065</v>
          </cell>
        </row>
        <row r="275">
          <cell r="B275" t="str">
            <v>HEARST POWER DISTRIBUTION COMPANY LIMITED</v>
          </cell>
          <cell r="C275">
            <v>2004</v>
          </cell>
          <cell r="P275">
            <v>68.400000000000006</v>
          </cell>
          <cell r="R275">
            <v>11</v>
          </cell>
          <cell r="AD275">
            <v>17926</v>
          </cell>
          <cell r="AE275">
            <v>22160</v>
          </cell>
        </row>
        <row r="276">
          <cell r="B276" t="str">
            <v>HEARST POWER DISTRIBUTION COMPANY LIMITED</v>
          </cell>
          <cell r="C276">
            <v>2005</v>
          </cell>
          <cell r="P276">
            <v>68</v>
          </cell>
          <cell r="R276">
            <v>11</v>
          </cell>
          <cell r="AD276">
            <v>17937</v>
          </cell>
          <cell r="AE276">
            <v>22617</v>
          </cell>
        </row>
        <row r="277">
          <cell r="B277" t="str">
            <v>HEARST POWER DISTRIBUTION COMPANY LIMITED</v>
          </cell>
          <cell r="C277">
            <v>2006</v>
          </cell>
          <cell r="P277">
            <v>68</v>
          </cell>
          <cell r="R277">
            <v>11</v>
          </cell>
          <cell r="AD277">
            <v>18329</v>
          </cell>
          <cell r="AE277">
            <v>20766</v>
          </cell>
        </row>
        <row r="278">
          <cell r="B278" t="str">
            <v>HEARST POWER DISTRIBUTION COMPANY LIMITED</v>
          </cell>
          <cell r="C278">
            <v>2007</v>
          </cell>
          <cell r="P278">
            <v>68</v>
          </cell>
          <cell r="R278">
            <v>11</v>
          </cell>
          <cell r="AD278">
            <v>19067</v>
          </cell>
          <cell r="AE278">
            <v>21901</v>
          </cell>
        </row>
        <row r="279">
          <cell r="B279" t="str">
            <v>HEARST POWER DISTRIBUTION COMPANY LIMITED</v>
          </cell>
          <cell r="C279">
            <v>2008</v>
          </cell>
          <cell r="P279">
            <v>68</v>
          </cell>
          <cell r="R279">
            <v>11</v>
          </cell>
          <cell r="AD279">
            <v>14301</v>
          </cell>
          <cell r="AE279">
            <v>17862</v>
          </cell>
        </row>
        <row r="280">
          <cell r="B280" t="str">
            <v>HEARST POWER DISTRIBUTION COMPANY LIMITED</v>
          </cell>
          <cell r="C280">
            <v>2009</v>
          </cell>
          <cell r="P280">
            <v>68</v>
          </cell>
          <cell r="R280">
            <v>11</v>
          </cell>
          <cell r="AD280">
            <v>12737</v>
          </cell>
          <cell r="AE280">
            <v>18067</v>
          </cell>
        </row>
        <row r="281">
          <cell r="B281" t="str">
            <v>HEARST POWER DISTRIBUTION COMPANY LIMITED</v>
          </cell>
          <cell r="C281">
            <v>2010</v>
          </cell>
          <cell r="P281">
            <v>68</v>
          </cell>
          <cell r="R281">
            <v>11</v>
          </cell>
          <cell r="AD281">
            <v>13283</v>
          </cell>
          <cell r="AE281">
            <v>16576</v>
          </cell>
        </row>
        <row r="282">
          <cell r="B282" t="str">
            <v>HEARST POWER DISTRIBUTION COMPANY LIMITED</v>
          </cell>
          <cell r="C282">
            <v>2011</v>
          </cell>
          <cell r="P282">
            <v>68</v>
          </cell>
          <cell r="R282">
            <v>11</v>
          </cell>
          <cell r="AD282">
            <v>11855</v>
          </cell>
          <cell r="AE282">
            <v>16328</v>
          </cell>
        </row>
        <row r="283">
          <cell r="B283" t="str">
            <v>HORIZON UTILITIES CORPORATION</v>
          </cell>
          <cell r="C283">
            <v>2002</v>
          </cell>
          <cell r="P283">
            <v>3178</v>
          </cell>
          <cell r="R283">
            <v>1553</v>
          </cell>
          <cell r="AD283">
            <v>1318006.26</v>
          </cell>
          <cell r="AE283">
            <v>1055744.1000000001</v>
          </cell>
        </row>
        <row r="284">
          <cell r="B284" t="str">
            <v>HORIZON UTILITIES CORPORATION</v>
          </cell>
          <cell r="C284">
            <v>2003</v>
          </cell>
          <cell r="P284">
            <v>3180</v>
          </cell>
          <cell r="R284">
            <v>1568</v>
          </cell>
          <cell r="AD284">
            <v>1240093.78</v>
          </cell>
          <cell r="AE284">
            <v>1064121.56</v>
          </cell>
        </row>
        <row r="285">
          <cell r="B285" t="str">
            <v>HORIZON UTILITIES CORPORATION</v>
          </cell>
          <cell r="C285">
            <v>2004</v>
          </cell>
          <cell r="P285">
            <v>3203</v>
          </cell>
          <cell r="R285">
            <v>1594</v>
          </cell>
          <cell r="AD285">
            <v>1181579.23</v>
          </cell>
          <cell r="AE285">
            <v>1077296.67</v>
          </cell>
        </row>
        <row r="286">
          <cell r="B286" t="str">
            <v>HORIZON UTILITIES CORPORATION</v>
          </cell>
          <cell r="C286">
            <v>2005</v>
          </cell>
          <cell r="P286">
            <v>3273</v>
          </cell>
          <cell r="R286">
            <v>1670</v>
          </cell>
          <cell r="AD286">
            <v>1231753.8899999999</v>
          </cell>
          <cell r="AE286">
            <v>1003342.99</v>
          </cell>
        </row>
        <row r="287">
          <cell r="B287" t="str">
            <v>HORIZON UTILITIES CORPORATION</v>
          </cell>
          <cell r="C287">
            <v>2006</v>
          </cell>
          <cell r="P287">
            <v>3265</v>
          </cell>
          <cell r="R287">
            <v>1740</v>
          </cell>
          <cell r="AD287">
            <v>1125947</v>
          </cell>
          <cell r="AE287">
            <v>686690</v>
          </cell>
        </row>
        <row r="288">
          <cell r="B288" t="str">
            <v>HORIZON UTILITIES CORPORATION</v>
          </cell>
          <cell r="C288">
            <v>2007</v>
          </cell>
          <cell r="P288">
            <v>3343</v>
          </cell>
          <cell r="R288">
            <v>1839</v>
          </cell>
          <cell r="AD288">
            <v>1161891</v>
          </cell>
          <cell r="AE288">
            <v>958009</v>
          </cell>
        </row>
        <row r="289">
          <cell r="B289" t="str">
            <v>HORIZON UTILITIES CORPORATION</v>
          </cell>
          <cell r="C289">
            <v>2008</v>
          </cell>
          <cell r="P289">
            <v>3294</v>
          </cell>
          <cell r="R289">
            <v>1775</v>
          </cell>
          <cell r="AD289">
            <v>1112056</v>
          </cell>
          <cell r="AE289">
            <v>927256</v>
          </cell>
        </row>
        <row r="290">
          <cell r="B290" t="str">
            <v>HORIZON UTILITIES CORPORATION</v>
          </cell>
          <cell r="C290">
            <v>2009</v>
          </cell>
          <cell r="P290">
            <v>3363</v>
          </cell>
          <cell r="R290">
            <v>1843</v>
          </cell>
          <cell r="AD290">
            <v>1008981</v>
          </cell>
          <cell r="AE290">
            <v>850861</v>
          </cell>
        </row>
        <row r="291">
          <cell r="B291" t="str">
            <v>HORIZON UTILITIES CORPORATION</v>
          </cell>
          <cell r="C291">
            <v>2010</v>
          </cell>
          <cell r="P291">
            <v>3415</v>
          </cell>
          <cell r="R291">
            <v>1872</v>
          </cell>
          <cell r="AD291">
            <v>1091173</v>
          </cell>
          <cell r="AE291">
            <v>847591</v>
          </cell>
        </row>
        <row r="292">
          <cell r="B292" t="str">
            <v>HORIZON UTILITIES CORPORATION</v>
          </cell>
          <cell r="C292">
            <v>2011</v>
          </cell>
          <cell r="P292">
            <v>3414</v>
          </cell>
          <cell r="R292">
            <v>1891</v>
          </cell>
          <cell r="AD292">
            <v>1092560</v>
          </cell>
          <cell r="AE292">
            <v>819019</v>
          </cell>
        </row>
        <row r="293">
          <cell r="B293" t="str">
            <v>HYDRO 2000 INC.</v>
          </cell>
          <cell r="C293">
            <v>2002</v>
          </cell>
          <cell r="P293">
            <v>22.6</v>
          </cell>
          <cell r="R293">
            <v>2.5</v>
          </cell>
          <cell r="AD293">
            <v>4029</v>
          </cell>
          <cell r="AE293">
            <v>5905</v>
          </cell>
        </row>
        <row r="294">
          <cell r="B294" t="str">
            <v>HYDRO 2000 INC.</v>
          </cell>
          <cell r="C294">
            <v>2003</v>
          </cell>
          <cell r="P294">
            <v>22.6</v>
          </cell>
          <cell r="R294">
            <v>2.5</v>
          </cell>
          <cell r="AD294">
            <v>5009</v>
          </cell>
          <cell r="AE294">
            <v>7008</v>
          </cell>
        </row>
        <row r="295">
          <cell r="B295" t="str">
            <v>HYDRO 2000 INC.</v>
          </cell>
          <cell r="C295">
            <v>2004</v>
          </cell>
          <cell r="P295">
            <v>22.8</v>
          </cell>
          <cell r="R295">
            <v>2.5</v>
          </cell>
          <cell r="AD295">
            <v>4896</v>
          </cell>
          <cell r="AE295">
            <v>7653</v>
          </cell>
        </row>
        <row r="296">
          <cell r="B296" t="str">
            <v>HYDRO 2000 INC.</v>
          </cell>
          <cell r="C296">
            <v>2005</v>
          </cell>
          <cell r="P296">
            <v>20</v>
          </cell>
          <cell r="R296">
            <v>2</v>
          </cell>
          <cell r="AD296">
            <v>3874</v>
          </cell>
          <cell r="AE296">
            <v>6976</v>
          </cell>
        </row>
        <row r="297">
          <cell r="B297" t="str">
            <v>HYDRO 2000 INC.</v>
          </cell>
          <cell r="C297">
            <v>2006</v>
          </cell>
          <cell r="P297">
            <v>20</v>
          </cell>
          <cell r="R297">
            <v>2</v>
          </cell>
          <cell r="AD297">
            <v>4034</v>
          </cell>
          <cell r="AE297">
            <v>5998</v>
          </cell>
        </row>
        <row r="298">
          <cell r="B298" t="str">
            <v>HYDRO 2000 INC.</v>
          </cell>
          <cell r="C298">
            <v>2007</v>
          </cell>
          <cell r="P298">
            <v>21</v>
          </cell>
          <cell r="R298">
            <v>3</v>
          </cell>
          <cell r="AD298">
            <v>4253</v>
          </cell>
          <cell r="AE298">
            <v>6571</v>
          </cell>
        </row>
        <row r="299">
          <cell r="B299" t="str">
            <v>HYDRO 2000 INC.</v>
          </cell>
          <cell r="C299">
            <v>2008</v>
          </cell>
          <cell r="P299">
            <v>21</v>
          </cell>
          <cell r="R299">
            <v>3</v>
          </cell>
          <cell r="AD299">
            <v>4283</v>
          </cell>
          <cell r="AE299">
            <v>6156</v>
          </cell>
        </row>
        <row r="300">
          <cell r="B300" t="str">
            <v>HYDRO 2000 INC.</v>
          </cell>
          <cell r="C300">
            <v>2009</v>
          </cell>
          <cell r="P300">
            <v>21</v>
          </cell>
          <cell r="R300">
            <v>3</v>
          </cell>
          <cell r="AD300">
            <v>4814</v>
          </cell>
          <cell r="AE300">
            <v>7009</v>
          </cell>
        </row>
        <row r="301">
          <cell r="B301" t="str">
            <v>HYDRO 2000 INC.</v>
          </cell>
          <cell r="C301">
            <v>2010</v>
          </cell>
          <cell r="P301">
            <v>21</v>
          </cell>
          <cell r="R301">
            <v>3</v>
          </cell>
          <cell r="AD301">
            <v>3665</v>
          </cell>
          <cell r="AE301">
            <v>6133</v>
          </cell>
        </row>
        <row r="302">
          <cell r="B302" t="str">
            <v>HYDRO 2000 INC.</v>
          </cell>
          <cell r="C302">
            <v>2011</v>
          </cell>
          <cell r="P302">
            <v>21</v>
          </cell>
          <cell r="R302">
            <v>3</v>
          </cell>
          <cell r="AD302">
            <v>3940</v>
          </cell>
          <cell r="AE302">
            <v>6368</v>
          </cell>
        </row>
        <row r="303">
          <cell r="B303" t="str">
            <v>HYDRO HAWKESBURY INC.</v>
          </cell>
          <cell r="C303">
            <v>2002</v>
          </cell>
          <cell r="P303">
            <v>64.900000000000006</v>
          </cell>
          <cell r="R303">
            <v>8.3000000000000007</v>
          </cell>
          <cell r="AD303">
            <v>29000</v>
          </cell>
          <cell r="AE303">
            <v>33790</v>
          </cell>
        </row>
        <row r="304">
          <cell r="B304" t="str">
            <v>HYDRO HAWKESBURY INC.</v>
          </cell>
          <cell r="C304">
            <v>2003</v>
          </cell>
          <cell r="P304">
            <v>65.2</v>
          </cell>
          <cell r="R304">
            <v>8.6</v>
          </cell>
          <cell r="AD304">
            <v>30948</v>
          </cell>
          <cell r="AE304">
            <v>37643</v>
          </cell>
        </row>
        <row r="305">
          <cell r="B305" t="str">
            <v>HYDRO HAWKESBURY INC.</v>
          </cell>
          <cell r="C305">
            <v>2004</v>
          </cell>
          <cell r="P305">
            <v>65.400000000000006</v>
          </cell>
          <cell r="R305">
            <v>8.8000000000000007</v>
          </cell>
          <cell r="AD305">
            <v>32076</v>
          </cell>
          <cell r="AE305">
            <v>40003</v>
          </cell>
        </row>
        <row r="306">
          <cell r="B306" t="str">
            <v>HYDRO HAWKESBURY INC.</v>
          </cell>
          <cell r="C306">
            <v>2005</v>
          </cell>
          <cell r="P306">
            <v>65</v>
          </cell>
          <cell r="R306">
            <v>8</v>
          </cell>
          <cell r="AD306">
            <v>30809</v>
          </cell>
          <cell r="AE306">
            <v>37386</v>
          </cell>
        </row>
        <row r="307">
          <cell r="B307" t="str">
            <v>HYDRO HAWKESBURY INC.</v>
          </cell>
          <cell r="C307">
            <v>2006</v>
          </cell>
          <cell r="P307">
            <v>65</v>
          </cell>
          <cell r="R307">
            <v>9</v>
          </cell>
          <cell r="AD307">
            <v>30501</v>
          </cell>
          <cell r="AE307">
            <v>37012</v>
          </cell>
        </row>
        <row r="308">
          <cell r="B308" t="str">
            <v>HYDRO HAWKESBURY INC.</v>
          </cell>
          <cell r="C308">
            <v>2007</v>
          </cell>
          <cell r="P308">
            <v>65</v>
          </cell>
          <cell r="R308">
            <v>9</v>
          </cell>
          <cell r="AD308">
            <v>33120</v>
          </cell>
          <cell r="AE308">
            <v>37110</v>
          </cell>
        </row>
        <row r="309">
          <cell r="B309" t="str">
            <v>HYDRO HAWKESBURY INC.</v>
          </cell>
          <cell r="C309">
            <v>2008</v>
          </cell>
          <cell r="P309">
            <v>65</v>
          </cell>
          <cell r="R309">
            <v>9</v>
          </cell>
          <cell r="AD309">
            <v>31074</v>
          </cell>
          <cell r="AE309">
            <v>35335</v>
          </cell>
        </row>
        <row r="310">
          <cell r="B310" t="str">
            <v>HYDRO HAWKESBURY INC.</v>
          </cell>
          <cell r="C310">
            <v>2009</v>
          </cell>
          <cell r="P310">
            <v>66</v>
          </cell>
          <cell r="R310">
            <v>10</v>
          </cell>
          <cell r="AD310">
            <v>28593</v>
          </cell>
          <cell r="AE310">
            <v>35693</v>
          </cell>
        </row>
        <row r="311">
          <cell r="B311" t="str">
            <v>HYDRO HAWKESBURY INC.</v>
          </cell>
          <cell r="C311">
            <v>2010</v>
          </cell>
          <cell r="P311">
            <v>66</v>
          </cell>
          <cell r="R311">
            <v>10</v>
          </cell>
          <cell r="AD311">
            <v>26499</v>
          </cell>
          <cell r="AE311">
            <v>30183</v>
          </cell>
        </row>
        <row r="312">
          <cell r="B312" t="str">
            <v>HYDRO HAWKESBURY INC.</v>
          </cell>
          <cell r="C312">
            <v>2011</v>
          </cell>
          <cell r="P312">
            <v>66</v>
          </cell>
          <cell r="R312">
            <v>10</v>
          </cell>
          <cell r="AD312">
            <v>30227</v>
          </cell>
          <cell r="AE312">
            <v>31966</v>
          </cell>
        </row>
        <row r="313">
          <cell r="B313" t="str">
            <v>HYDRO ONE BRAMPTON NETWORKS INC.</v>
          </cell>
          <cell r="C313">
            <v>2002</v>
          </cell>
          <cell r="P313">
            <v>2189</v>
          </cell>
          <cell r="R313">
            <v>1458</v>
          </cell>
          <cell r="AD313">
            <v>656000</v>
          </cell>
          <cell r="AE313">
            <v>540000</v>
          </cell>
        </row>
        <row r="314">
          <cell r="B314" t="str">
            <v>HYDRO ONE BRAMPTON NETWORKS INC.</v>
          </cell>
          <cell r="C314">
            <v>2003</v>
          </cell>
          <cell r="P314">
            <v>2286</v>
          </cell>
          <cell r="R314">
            <v>1549</v>
          </cell>
          <cell r="AD314">
            <v>661800</v>
          </cell>
          <cell r="AE314">
            <v>546300</v>
          </cell>
        </row>
        <row r="315">
          <cell r="B315" t="str">
            <v>HYDRO ONE BRAMPTON NETWORKS INC.</v>
          </cell>
          <cell r="C315">
            <v>2004</v>
          </cell>
          <cell r="P315">
            <v>2384</v>
          </cell>
          <cell r="R315">
            <v>1650</v>
          </cell>
          <cell r="AD315">
            <v>645900</v>
          </cell>
          <cell r="AE315">
            <v>578900</v>
          </cell>
        </row>
        <row r="316">
          <cell r="B316" t="str">
            <v>HYDRO ONE BRAMPTON NETWORKS INC.</v>
          </cell>
          <cell r="C316">
            <v>2005</v>
          </cell>
          <cell r="P316">
            <v>2486</v>
          </cell>
          <cell r="R316">
            <v>1723</v>
          </cell>
          <cell r="AD316">
            <v>731200</v>
          </cell>
          <cell r="AE316">
            <v>593400</v>
          </cell>
        </row>
        <row r="317">
          <cell r="B317" t="str">
            <v>HYDRO ONE BRAMPTON NETWORKS INC.</v>
          </cell>
          <cell r="C317">
            <v>2006</v>
          </cell>
          <cell r="P317">
            <v>2601</v>
          </cell>
          <cell r="R317">
            <v>1816</v>
          </cell>
          <cell r="AD317">
            <v>784900</v>
          </cell>
          <cell r="AE317">
            <v>586900</v>
          </cell>
        </row>
        <row r="318">
          <cell r="B318" t="str">
            <v>HYDRO ONE BRAMPTON NETWORKS INC.</v>
          </cell>
          <cell r="C318">
            <v>2007</v>
          </cell>
          <cell r="P318">
            <v>2702</v>
          </cell>
          <cell r="R318">
            <v>1902</v>
          </cell>
          <cell r="AD318">
            <v>772100</v>
          </cell>
          <cell r="AE318">
            <v>618000</v>
          </cell>
        </row>
        <row r="319">
          <cell r="B319" t="str">
            <v>HYDRO ONE BRAMPTON NETWORKS INC.</v>
          </cell>
          <cell r="C319">
            <v>2008</v>
          </cell>
          <cell r="P319">
            <v>2744</v>
          </cell>
          <cell r="R319">
            <v>1938</v>
          </cell>
          <cell r="AD319">
            <v>729000</v>
          </cell>
          <cell r="AE319">
            <v>597000</v>
          </cell>
        </row>
        <row r="320">
          <cell r="B320" t="str">
            <v>HYDRO ONE BRAMPTON NETWORKS INC.</v>
          </cell>
          <cell r="C320">
            <v>2009</v>
          </cell>
          <cell r="P320">
            <v>2778</v>
          </cell>
          <cell r="R320">
            <v>1959</v>
          </cell>
          <cell r="AD320">
            <v>737026</v>
          </cell>
          <cell r="AE320">
            <v>590772</v>
          </cell>
        </row>
        <row r="321">
          <cell r="B321" t="str">
            <v>HYDRO ONE BRAMPTON NETWORKS INC.</v>
          </cell>
          <cell r="C321">
            <v>2010</v>
          </cell>
          <cell r="P321">
            <v>2823</v>
          </cell>
          <cell r="R321">
            <v>2017</v>
          </cell>
          <cell r="AD321">
            <v>799130</v>
          </cell>
          <cell r="AE321">
            <v>606690</v>
          </cell>
        </row>
        <row r="322">
          <cell r="B322" t="str">
            <v>HYDRO ONE BRAMPTON NETWORKS INC.</v>
          </cell>
          <cell r="C322">
            <v>2011</v>
          </cell>
          <cell r="P322">
            <v>2896</v>
          </cell>
          <cell r="R322">
            <v>2094</v>
          </cell>
          <cell r="AD322">
            <v>820000</v>
          </cell>
          <cell r="AE322">
            <v>595700</v>
          </cell>
        </row>
        <row r="323">
          <cell r="B323" t="str">
            <v>HYDRO ONE NETWORKS INC.</v>
          </cell>
          <cell r="C323">
            <v>2002</v>
          </cell>
          <cell r="P323">
            <v>118710.39999999999</v>
          </cell>
          <cell r="R323">
            <v>4190.3999999999996</v>
          </cell>
          <cell r="AD323">
            <v>3548137</v>
          </cell>
          <cell r="AE323">
            <v>4294344</v>
          </cell>
        </row>
        <row r="324">
          <cell r="B324" t="str">
            <v>HYDRO ONE NETWORKS INC.</v>
          </cell>
          <cell r="C324">
            <v>2003</v>
          </cell>
          <cell r="P324">
            <v>119060.4</v>
          </cell>
          <cell r="R324">
            <v>4200.3999999999996</v>
          </cell>
          <cell r="AD324">
            <v>3533513.5</v>
          </cell>
          <cell r="AE324">
            <v>4350791</v>
          </cell>
        </row>
        <row r="325">
          <cell r="B325" t="str">
            <v>HYDRO ONE NETWORKS INC.</v>
          </cell>
          <cell r="C325">
            <v>2004</v>
          </cell>
          <cell r="P325">
            <v>119060.4</v>
          </cell>
          <cell r="R325">
            <v>4200.3999999999996</v>
          </cell>
          <cell r="AD325">
            <v>3533513.5</v>
          </cell>
          <cell r="AE325">
            <v>4350791</v>
          </cell>
        </row>
        <row r="326">
          <cell r="B326" t="str">
            <v>HYDRO ONE NETWORKS INC.</v>
          </cell>
          <cell r="C326">
            <v>2005</v>
          </cell>
          <cell r="P326">
            <v>119650</v>
          </cell>
          <cell r="R326">
            <v>4220</v>
          </cell>
          <cell r="AD326">
            <v>3518890</v>
          </cell>
          <cell r="AE326">
            <v>4407238</v>
          </cell>
        </row>
        <row r="327">
          <cell r="B327" t="str">
            <v>HYDRO ONE NETWORKS INC.</v>
          </cell>
          <cell r="C327">
            <v>2006</v>
          </cell>
          <cell r="P327">
            <v>119879</v>
          </cell>
          <cell r="R327">
            <v>4230</v>
          </cell>
          <cell r="AD327">
            <v>3774951</v>
          </cell>
          <cell r="AE327">
            <v>4163173</v>
          </cell>
        </row>
        <row r="328">
          <cell r="B328" t="str">
            <v>HYDRO ONE NETWORKS INC.</v>
          </cell>
          <cell r="C328">
            <v>2007</v>
          </cell>
          <cell r="P328">
            <v>120231</v>
          </cell>
          <cell r="R328">
            <v>4241</v>
          </cell>
          <cell r="AD328">
            <v>3365195</v>
          </cell>
          <cell r="AE328">
            <v>4146927</v>
          </cell>
        </row>
        <row r="329">
          <cell r="B329" t="str">
            <v>HYDRO ONE NETWORKS INC.</v>
          </cell>
          <cell r="C329">
            <v>2008</v>
          </cell>
          <cell r="P329">
            <v>120516</v>
          </cell>
          <cell r="R329">
            <v>4251</v>
          </cell>
          <cell r="AD329">
            <v>3077912</v>
          </cell>
          <cell r="AE329">
            <v>3867055</v>
          </cell>
        </row>
        <row r="330">
          <cell r="B330" t="str">
            <v>HYDRO ONE NETWORKS INC.</v>
          </cell>
          <cell r="C330">
            <v>2009</v>
          </cell>
          <cell r="P330">
            <v>120750</v>
          </cell>
          <cell r="R330">
            <v>4259</v>
          </cell>
          <cell r="AD330">
            <v>2928200</v>
          </cell>
          <cell r="AE330">
            <v>4143339</v>
          </cell>
        </row>
        <row r="331">
          <cell r="B331" t="str">
            <v>HYDRO ONE NETWORKS INC.</v>
          </cell>
          <cell r="C331">
            <v>2010</v>
          </cell>
          <cell r="P331">
            <v>120921</v>
          </cell>
          <cell r="R331">
            <v>4265</v>
          </cell>
          <cell r="AD331">
            <v>3479473</v>
          </cell>
          <cell r="AE331">
            <v>4180551</v>
          </cell>
        </row>
        <row r="332">
          <cell r="B332" t="str">
            <v>HYDRO ONE NETWORKS INC.</v>
          </cell>
          <cell r="C332">
            <v>2011</v>
          </cell>
          <cell r="P332">
            <v>117385</v>
          </cell>
          <cell r="R332">
            <v>7886</v>
          </cell>
          <cell r="AD332">
            <v>3395487</v>
          </cell>
          <cell r="AE332">
            <v>3923771</v>
          </cell>
        </row>
        <row r="333">
          <cell r="B333" t="str">
            <v>HYDRO ONE REMOTE COMMUNITIES INC.</v>
          </cell>
          <cell r="C333">
            <v>2002</v>
          </cell>
          <cell r="P333">
            <v>0</v>
          </cell>
          <cell r="R333">
            <v>0</v>
          </cell>
        </row>
        <row r="334">
          <cell r="B334" t="str">
            <v>HYDRO ONE REMOTE COMMUNITIES INC.</v>
          </cell>
          <cell r="C334">
            <v>2003</v>
          </cell>
          <cell r="P334">
            <v>0</v>
          </cell>
          <cell r="R334">
            <v>0</v>
          </cell>
        </row>
        <row r="335">
          <cell r="B335" t="str">
            <v>HYDRO ONE REMOTE COMMUNITIES INC.</v>
          </cell>
          <cell r="C335">
            <v>2004</v>
          </cell>
          <cell r="P335">
            <v>0</v>
          </cell>
          <cell r="R335">
            <v>0</v>
          </cell>
        </row>
        <row r="336">
          <cell r="B336" t="str">
            <v>HYDRO ONE REMOTE COMMUNITIES INC.</v>
          </cell>
          <cell r="C336">
            <v>2005</v>
          </cell>
          <cell r="P336">
            <v>0</v>
          </cell>
          <cell r="R336">
            <v>0</v>
          </cell>
        </row>
        <row r="337">
          <cell r="B337" t="str">
            <v>HYDRO ONE REMOTE COMMUNITIES INC.</v>
          </cell>
          <cell r="C337">
            <v>2006</v>
          </cell>
          <cell r="P337">
            <v>0</v>
          </cell>
          <cell r="R337">
            <v>0</v>
          </cell>
        </row>
        <row r="338">
          <cell r="B338" t="str">
            <v>HYDRO ONE REMOTE COMMUNITIES INC.</v>
          </cell>
          <cell r="C338">
            <v>2007</v>
          </cell>
          <cell r="P338">
            <v>0</v>
          </cell>
          <cell r="R338">
            <v>0</v>
          </cell>
        </row>
        <row r="339">
          <cell r="B339" t="str">
            <v>HYDRO ONE REMOTE COMMUNITIES INC.</v>
          </cell>
          <cell r="C339">
            <v>2008</v>
          </cell>
          <cell r="P339">
            <v>0</v>
          </cell>
          <cell r="R339">
            <v>0</v>
          </cell>
        </row>
        <row r="340">
          <cell r="B340" t="str">
            <v>HYDRO ONE REMOTE COMMUNITIES INC.</v>
          </cell>
          <cell r="C340">
            <v>2009</v>
          </cell>
          <cell r="P340">
            <v>0</v>
          </cell>
          <cell r="R340">
            <v>0</v>
          </cell>
        </row>
        <row r="341">
          <cell r="B341" t="str">
            <v>HYDRO ONE REMOTE COMMUNITIES INC.</v>
          </cell>
          <cell r="C341">
            <v>2010</v>
          </cell>
          <cell r="P341">
            <v>0</v>
          </cell>
          <cell r="R341">
            <v>0</v>
          </cell>
        </row>
        <row r="342">
          <cell r="B342" t="str">
            <v>HYDRO ONE REMOTE COMMUNITIES INC.</v>
          </cell>
          <cell r="C342">
            <v>2011</v>
          </cell>
          <cell r="P342">
            <v>0</v>
          </cell>
          <cell r="R342">
            <v>0</v>
          </cell>
        </row>
        <row r="343">
          <cell r="B343" t="str">
            <v>HYDRO OTTAWA LIMITED</v>
          </cell>
          <cell r="C343">
            <v>2002</v>
          </cell>
          <cell r="P343">
            <v>4830</v>
          </cell>
          <cell r="R343">
            <v>1790</v>
          </cell>
          <cell r="AD343">
            <v>1433666</v>
          </cell>
          <cell r="AE343">
            <v>1269578</v>
          </cell>
        </row>
        <row r="344">
          <cell r="B344" t="str">
            <v>HYDRO OTTAWA LIMITED</v>
          </cell>
          <cell r="C344">
            <v>2003</v>
          </cell>
          <cell r="P344">
            <v>4830</v>
          </cell>
          <cell r="R344">
            <v>1790</v>
          </cell>
          <cell r="AD344">
            <v>1420437</v>
          </cell>
          <cell r="AE344">
            <v>1367738</v>
          </cell>
        </row>
        <row r="345">
          <cell r="B345" t="str">
            <v>HYDRO OTTAWA LIMITED</v>
          </cell>
          <cell r="C345">
            <v>2004</v>
          </cell>
          <cell r="P345">
            <v>5040</v>
          </cell>
          <cell r="R345">
            <v>1850</v>
          </cell>
          <cell r="AD345">
            <v>1256230</v>
          </cell>
          <cell r="AE345">
            <v>1405279</v>
          </cell>
        </row>
        <row r="346">
          <cell r="B346" t="str">
            <v>HYDRO OTTAWA LIMITED</v>
          </cell>
          <cell r="C346">
            <v>2005</v>
          </cell>
          <cell r="P346">
            <v>5242</v>
          </cell>
          <cell r="R346">
            <v>1924</v>
          </cell>
          <cell r="AD346">
            <v>1464855</v>
          </cell>
          <cell r="AE346">
            <v>1361692</v>
          </cell>
        </row>
        <row r="347">
          <cell r="B347" t="str">
            <v>HYDRO OTTAWA LIMITED</v>
          </cell>
          <cell r="C347">
            <v>2006</v>
          </cell>
          <cell r="P347">
            <v>5451</v>
          </cell>
          <cell r="R347">
            <v>2001</v>
          </cell>
          <cell r="AD347">
            <v>1495303</v>
          </cell>
          <cell r="AE347">
            <v>1249032</v>
          </cell>
        </row>
        <row r="348">
          <cell r="B348" t="str">
            <v>HYDRO OTTAWA LIMITED</v>
          </cell>
          <cell r="C348">
            <v>2007</v>
          </cell>
          <cell r="P348">
            <v>5739</v>
          </cell>
          <cell r="R348">
            <v>2841</v>
          </cell>
          <cell r="AD348">
            <v>1425095</v>
          </cell>
          <cell r="AE348">
            <v>1323948</v>
          </cell>
        </row>
        <row r="349">
          <cell r="B349" t="str">
            <v>HYDRO OTTAWA LIMITED</v>
          </cell>
          <cell r="C349">
            <v>2008</v>
          </cell>
          <cell r="P349">
            <v>5353</v>
          </cell>
          <cell r="R349">
            <v>2623</v>
          </cell>
          <cell r="AD349">
            <v>1355421</v>
          </cell>
          <cell r="AE349">
            <v>1267613</v>
          </cell>
        </row>
        <row r="350">
          <cell r="B350" t="str">
            <v>HYDRO OTTAWA LIMITED</v>
          </cell>
          <cell r="C350">
            <v>2009</v>
          </cell>
          <cell r="P350">
            <v>5387</v>
          </cell>
          <cell r="R350">
            <v>2677</v>
          </cell>
          <cell r="AD350">
            <v>1363575</v>
          </cell>
          <cell r="AE350">
            <v>1268127</v>
          </cell>
        </row>
        <row r="351">
          <cell r="B351" t="str">
            <v>HYDRO OTTAWA LIMITED</v>
          </cell>
          <cell r="C351">
            <v>2010</v>
          </cell>
          <cell r="P351">
            <v>5414</v>
          </cell>
          <cell r="R351">
            <v>2721</v>
          </cell>
          <cell r="AD351">
            <v>1518168</v>
          </cell>
          <cell r="AE351">
            <v>1239498</v>
          </cell>
        </row>
        <row r="352">
          <cell r="B352" t="str">
            <v>HYDRO OTTAWA LIMITED</v>
          </cell>
          <cell r="C352">
            <v>2011</v>
          </cell>
          <cell r="P352">
            <v>5606</v>
          </cell>
          <cell r="R352">
            <v>2690</v>
          </cell>
          <cell r="AD352">
            <v>1501701</v>
          </cell>
          <cell r="AE352">
            <v>1305498</v>
          </cell>
        </row>
        <row r="353">
          <cell r="B353" t="str">
            <v>INNISFIL HYDRO DISTRIBUTION SYSTEMS LIMITED</v>
          </cell>
          <cell r="C353">
            <v>2002</v>
          </cell>
          <cell r="P353">
            <v>584</v>
          </cell>
          <cell r="R353">
            <v>90</v>
          </cell>
          <cell r="AD353">
            <v>66861</v>
          </cell>
          <cell r="AE353">
            <v>66369</v>
          </cell>
        </row>
        <row r="354">
          <cell r="B354" t="str">
            <v>INNISFIL HYDRO DISTRIBUTION SYSTEMS LIMITED</v>
          </cell>
          <cell r="C354">
            <v>2003</v>
          </cell>
          <cell r="P354">
            <v>590</v>
          </cell>
          <cell r="R354">
            <v>95</v>
          </cell>
          <cell r="AD354">
            <v>40502</v>
          </cell>
          <cell r="AE354">
            <v>48745</v>
          </cell>
        </row>
        <row r="355">
          <cell r="B355" t="str">
            <v>INNISFIL HYDRO DISTRIBUTION SYSTEMS LIMITED</v>
          </cell>
          <cell r="C355">
            <v>2004</v>
          </cell>
          <cell r="P355">
            <v>596</v>
          </cell>
          <cell r="R355">
            <v>103</v>
          </cell>
          <cell r="AD355">
            <v>38260</v>
          </cell>
          <cell r="AE355">
            <v>53706</v>
          </cell>
        </row>
        <row r="356">
          <cell r="B356" t="str">
            <v>INNISFIL HYDRO DISTRIBUTION SYSTEMS LIMITED</v>
          </cell>
          <cell r="C356">
            <v>2005</v>
          </cell>
          <cell r="P356">
            <v>597</v>
          </cell>
          <cell r="R356">
            <v>104</v>
          </cell>
          <cell r="AD356">
            <v>47387</v>
          </cell>
          <cell r="AE356">
            <v>62729</v>
          </cell>
        </row>
        <row r="357">
          <cell r="B357" t="str">
            <v>INNISFIL HYDRO DISTRIBUTION SYSTEMS LIMITED</v>
          </cell>
          <cell r="C357">
            <v>2006</v>
          </cell>
          <cell r="P357">
            <v>631</v>
          </cell>
          <cell r="R357">
            <v>111</v>
          </cell>
          <cell r="AD357">
            <v>45056</v>
          </cell>
          <cell r="AE357">
            <v>48245</v>
          </cell>
        </row>
        <row r="358">
          <cell r="B358" t="str">
            <v>INNISFIL HYDRO DISTRIBUTION SYSTEMS LIMITED</v>
          </cell>
          <cell r="C358">
            <v>2007</v>
          </cell>
          <cell r="P358">
            <v>637</v>
          </cell>
          <cell r="R358">
            <v>116</v>
          </cell>
          <cell r="AD358">
            <v>43491</v>
          </cell>
          <cell r="AE358">
            <v>48562</v>
          </cell>
        </row>
        <row r="359">
          <cell r="B359" t="str">
            <v>INNISFIL HYDRO DISTRIBUTION SYSTEMS LIMITED</v>
          </cell>
          <cell r="C359">
            <v>2008</v>
          </cell>
          <cell r="P359">
            <v>647</v>
          </cell>
          <cell r="R359">
            <v>122</v>
          </cell>
          <cell r="AD359">
            <v>41063</v>
          </cell>
          <cell r="AE359">
            <v>49100</v>
          </cell>
        </row>
        <row r="360">
          <cell r="B360" t="str">
            <v>INNISFIL HYDRO DISTRIBUTION SYSTEMS LIMITED</v>
          </cell>
          <cell r="C360">
            <v>2009</v>
          </cell>
          <cell r="P360">
            <v>741</v>
          </cell>
          <cell r="R360">
            <v>136</v>
          </cell>
          <cell r="AD360">
            <v>42327</v>
          </cell>
          <cell r="AE360">
            <v>49692</v>
          </cell>
        </row>
        <row r="361">
          <cell r="B361" t="str">
            <v>INNISFIL HYDRO DISTRIBUTION SYSTEMS LIMITED</v>
          </cell>
          <cell r="C361">
            <v>2010</v>
          </cell>
          <cell r="P361">
            <v>753</v>
          </cell>
          <cell r="R361">
            <v>140</v>
          </cell>
          <cell r="AD361">
            <v>49647</v>
          </cell>
          <cell r="AE361">
            <v>51327</v>
          </cell>
        </row>
        <row r="362">
          <cell r="B362" t="str">
            <v>INNISFIL HYDRO DISTRIBUTION SYSTEMS LIMITED</v>
          </cell>
          <cell r="C362">
            <v>2011</v>
          </cell>
          <cell r="P362">
            <v>748</v>
          </cell>
          <cell r="R362">
            <v>141</v>
          </cell>
          <cell r="AD362">
            <v>48959</v>
          </cell>
          <cell r="AE362">
            <v>49220</v>
          </cell>
        </row>
        <row r="363">
          <cell r="B363" t="str">
            <v>KENORA HYDRO ELECTRIC CORPORATION LTD.</v>
          </cell>
          <cell r="C363">
            <v>2002</v>
          </cell>
          <cell r="P363">
            <v>98</v>
          </cell>
          <cell r="R363">
            <v>10</v>
          </cell>
          <cell r="AD363">
            <v>18060</v>
          </cell>
          <cell r="AE363">
            <v>20644</v>
          </cell>
        </row>
        <row r="364">
          <cell r="B364" t="str">
            <v>KENORA HYDRO ELECTRIC CORPORATION LTD.</v>
          </cell>
          <cell r="C364">
            <v>2003</v>
          </cell>
          <cell r="P364">
            <v>98</v>
          </cell>
          <cell r="R364">
            <v>10</v>
          </cell>
          <cell r="AD364">
            <v>18412</v>
          </cell>
          <cell r="AE364">
            <v>21645</v>
          </cell>
        </row>
        <row r="365">
          <cell r="B365" t="str">
            <v>KENORA HYDRO ELECTRIC CORPORATION LTD.</v>
          </cell>
          <cell r="C365">
            <v>2004</v>
          </cell>
          <cell r="P365">
            <v>98</v>
          </cell>
          <cell r="R365">
            <v>10</v>
          </cell>
          <cell r="AD365">
            <v>17147</v>
          </cell>
          <cell r="AE365">
            <v>22867</v>
          </cell>
        </row>
        <row r="366">
          <cell r="B366" t="str">
            <v>KENORA HYDRO ELECTRIC CORPORATION LTD.</v>
          </cell>
          <cell r="C366">
            <v>2005</v>
          </cell>
          <cell r="P366">
            <v>98</v>
          </cell>
          <cell r="R366">
            <v>10</v>
          </cell>
          <cell r="AD366">
            <v>20100</v>
          </cell>
          <cell r="AE366">
            <v>23000</v>
          </cell>
        </row>
        <row r="367">
          <cell r="B367" t="str">
            <v>KENORA HYDRO ELECTRIC CORPORATION LTD.</v>
          </cell>
          <cell r="C367">
            <v>2006</v>
          </cell>
          <cell r="P367">
            <v>98</v>
          </cell>
          <cell r="R367">
            <v>10</v>
          </cell>
          <cell r="AD367">
            <v>18857</v>
          </cell>
          <cell r="AE367">
            <v>20864</v>
          </cell>
        </row>
        <row r="368">
          <cell r="B368" t="str">
            <v>KENORA HYDRO ELECTRIC CORPORATION LTD.</v>
          </cell>
          <cell r="C368">
            <v>2007</v>
          </cell>
          <cell r="P368">
            <v>98</v>
          </cell>
          <cell r="R368">
            <v>10</v>
          </cell>
          <cell r="AD368">
            <v>20499</v>
          </cell>
          <cell r="AE368">
            <v>20993</v>
          </cell>
        </row>
        <row r="369">
          <cell r="B369" t="str">
            <v>KENORA HYDRO ELECTRIC CORPORATION LTD.</v>
          </cell>
          <cell r="C369">
            <v>2008</v>
          </cell>
          <cell r="P369">
            <v>98</v>
          </cell>
          <cell r="R369">
            <v>10</v>
          </cell>
          <cell r="AD369">
            <v>20081</v>
          </cell>
          <cell r="AE369">
            <v>22435</v>
          </cell>
        </row>
        <row r="370">
          <cell r="B370" t="str">
            <v>KENORA HYDRO ELECTRIC CORPORATION LTD.</v>
          </cell>
          <cell r="C370">
            <v>2009</v>
          </cell>
          <cell r="P370">
            <v>98</v>
          </cell>
          <cell r="R370">
            <v>10</v>
          </cell>
          <cell r="AD370">
            <v>17045</v>
          </cell>
          <cell r="AE370">
            <v>22360</v>
          </cell>
        </row>
        <row r="371">
          <cell r="B371" t="str">
            <v>KENORA HYDRO ELECTRIC CORPORATION LTD.</v>
          </cell>
          <cell r="C371">
            <v>2010</v>
          </cell>
          <cell r="P371">
            <v>98</v>
          </cell>
          <cell r="R371">
            <v>10</v>
          </cell>
          <cell r="AD371">
            <v>18403</v>
          </cell>
          <cell r="AE371">
            <v>21034</v>
          </cell>
        </row>
        <row r="372">
          <cell r="B372" t="str">
            <v>KENORA HYDRO ELECTRIC CORPORATION LTD.</v>
          </cell>
          <cell r="C372">
            <v>2011</v>
          </cell>
          <cell r="P372">
            <v>98</v>
          </cell>
          <cell r="R372">
            <v>10</v>
          </cell>
          <cell r="AD372">
            <v>18511</v>
          </cell>
          <cell r="AE372">
            <v>20492</v>
          </cell>
        </row>
        <row r="373">
          <cell r="B373" t="str">
            <v>KINGSTON HYDRO CORPORATION</v>
          </cell>
          <cell r="C373">
            <v>2002</v>
          </cell>
          <cell r="P373">
            <v>347.9</v>
          </cell>
          <cell r="R373">
            <v>106.3</v>
          </cell>
          <cell r="AD373">
            <v>114519</v>
          </cell>
          <cell r="AE373">
            <v>128652</v>
          </cell>
        </row>
        <row r="374">
          <cell r="B374" t="str">
            <v>KINGSTON HYDRO CORPORATION</v>
          </cell>
          <cell r="C374">
            <v>2003</v>
          </cell>
          <cell r="P374">
            <v>348</v>
          </cell>
          <cell r="R374">
            <v>106</v>
          </cell>
          <cell r="AD374">
            <v>115981</v>
          </cell>
          <cell r="AE374">
            <v>141229</v>
          </cell>
        </row>
        <row r="375">
          <cell r="B375" t="str">
            <v>KINGSTON HYDRO CORPORATION</v>
          </cell>
          <cell r="C375">
            <v>2004</v>
          </cell>
          <cell r="P375">
            <v>347.9</v>
          </cell>
          <cell r="R375">
            <v>106.3</v>
          </cell>
          <cell r="AD375">
            <v>109502</v>
          </cell>
          <cell r="AE375">
            <v>147462</v>
          </cell>
        </row>
        <row r="376">
          <cell r="B376" t="str">
            <v>KINGSTON HYDRO CORPORATION</v>
          </cell>
          <cell r="C376">
            <v>2005</v>
          </cell>
          <cell r="P376">
            <v>348</v>
          </cell>
          <cell r="R376">
            <v>106</v>
          </cell>
          <cell r="AD376">
            <v>116616</v>
          </cell>
          <cell r="AE376">
            <v>143124</v>
          </cell>
        </row>
        <row r="377">
          <cell r="B377" t="str">
            <v>KINGSTON HYDRO CORPORATION</v>
          </cell>
          <cell r="C377">
            <v>2006</v>
          </cell>
          <cell r="P377">
            <v>348</v>
          </cell>
          <cell r="R377">
            <v>106</v>
          </cell>
          <cell r="AD377">
            <v>119658</v>
          </cell>
          <cell r="AE377">
            <v>125800</v>
          </cell>
        </row>
        <row r="378">
          <cell r="B378" t="str">
            <v>KINGSTON HYDRO CORPORATION</v>
          </cell>
          <cell r="C378">
            <v>2007</v>
          </cell>
          <cell r="P378">
            <v>348</v>
          </cell>
          <cell r="R378">
            <v>106</v>
          </cell>
          <cell r="AD378">
            <v>110399</v>
          </cell>
          <cell r="AE378">
            <v>132343</v>
          </cell>
        </row>
        <row r="379">
          <cell r="B379" t="str">
            <v>KINGSTON HYDRO CORPORATION</v>
          </cell>
          <cell r="C379">
            <v>2008</v>
          </cell>
          <cell r="P379">
            <v>386</v>
          </cell>
          <cell r="R379">
            <v>134</v>
          </cell>
          <cell r="AD379">
            <v>110106</v>
          </cell>
          <cell r="AE379">
            <v>126174</v>
          </cell>
        </row>
        <row r="380">
          <cell r="B380" t="str">
            <v>KINGSTON HYDRO CORPORATION</v>
          </cell>
          <cell r="C380">
            <v>2009</v>
          </cell>
          <cell r="P380">
            <v>357</v>
          </cell>
          <cell r="R380">
            <v>124</v>
          </cell>
          <cell r="AD380">
            <v>111401</v>
          </cell>
          <cell r="AE380">
            <v>134412</v>
          </cell>
        </row>
        <row r="381">
          <cell r="B381" t="str">
            <v>KINGSTON HYDRO CORPORATION</v>
          </cell>
          <cell r="C381">
            <v>2010</v>
          </cell>
          <cell r="P381">
            <v>361</v>
          </cell>
          <cell r="R381">
            <v>128</v>
          </cell>
          <cell r="AD381">
            <v>119546</v>
          </cell>
          <cell r="AE381">
            <v>125098</v>
          </cell>
        </row>
        <row r="382">
          <cell r="B382" t="str">
            <v>KINGSTON HYDRO CORPORATION</v>
          </cell>
          <cell r="C382">
            <v>2011</v>
          </cell>
          <cell r="P382">
            <v>362</v>
          </cell>
          <cell r="R382">
            <v>129</v>
          </cell>
          <cell r="AD382">
            <v>109026</v>
          </cell>
          <cell r="AE382">
            <v>136597</v>
          </cell>
        </row>
        <row r="383">
          <cell r="B383" t="str">
            <v>KITCHENER-WILMOT HYDRO INC.</v>
          </cell>
          <cell r="C383">
            <v>2002</v>
          </cell>
          <cell r="P383">
            <v>1675</v>
          </cell>
          <cell r="R383">
            <v>713</v>
          </cell>
          <cell r="AD383">
            <v>360765</v>
          </cell>
          <cell r="AE383">
            <v>325546</v>
          </cell>
        </row>
        <row r="384">
          <cell r="B384" t="str">
            <v>KITCHENER-WILMOT HYDRO INC.</v>
          </cell>
          <cell r="C384">
            <v>2003</v>
          </cell>
          <cell r="P384">
            <v>1719</v>
          </cell>
          <cell r="R384">
            <v>745</v>
          </cell>
          <cell r="AD384">
            <v>357759</v>
          </cell>
          <cell r="AE384">
            <v>322854</v>
          </cell>
        </row>
        <row r="385">
          <cell r="B385" t="str">
            <v>KITCHENER-WILMOT HYDRO INC.</v>
          </cell>
          <cell r="C385">
            <v>2004</v>
          </cell>
          <cell r="P385">
            <v>1758</v>
          </cell>
          <cell r="R385">
            <v>777</v>
          </cell>
          <cell r="AD385">
            <v>338448</v>
          </cell>
          <cell r="AE385">
            <v>344351</v>
          </cell>
        </row>
        <row r="386">
          <cell r="B386" t="str">
            <v>KITCHENER-WILMOT HYDRO INC.</v>
          </cell>
          <cell r="C386">
            <v>2005</v>
          </cell>
          <cell r="P386">
            <v>1706</v>
          </cell>
          <cell r="R386">
            <v>684</v>
          </cell>
          <cell r="AD386">
            <v>386568</v>
          </cell>
          <cell r="AE386">
            <v>337284</v>
          </cell>
        </row>
        <row r="387">
          <cell r="B387" t="str">
            <v>KITCHENER-WILMOT HYDRO INC.</v>
          </cell>
          <cell r="C387">
            <v>2006</v>
          </cell>
          <cell r="P387">
            <v>1787</v>
          </cell>
          <cell r="R387">
            <v>751</v>
          </cell>
          <cell r="AD387">
            <v>379972</v>
          </cell>
          <cell r="AE387">
            <v>316195</v>
          </cell>
        </row>
        <row r="388">
          <cell r="B388" t="str">
            <v>KITCHENER-WILMOT HYDRO INC.</v>
          </cell>
          <cell r="C388">
            <v>2007</v>
          </cell>
          <cell r="P388">
            <v>1840</v>
          </cell>
          <cell r="R388">
            <v>797</v>
          </cell>
          <cell r="AD388">
            <v>370934</v>
          </cell>
          <cell r="AE388">
            <v>312517</v>
          </cell>
        </row>
        <row r="389">
          <cell r="B389" t="str">
            <v>KITCHENER-WILMOT HYDRO INC.</v>
          </cell>
          <cell r="C389">
            <v>2008</v>
          </cell>
          <cell r="P389">
            <v>1872</v>
          </cell>
          <cell r="R389">
            <v>828</v>
          </cell>
          <cell r="AD389">
            <v>350930</v>
          </cell>
          <cell r="AE389">
            <v>312977</v>
          </cell>
        </row>
        <row r="390">
          <cell r="B390" t="str">
            <v>KITCHENER-WILMOT HYDRO INC.</v>
          </cell>
          <cell r="C390">
            <v>2009</v>
          </cell>
          <cell r="P390">
            <v>1854</v>
          </cell>
          <cell r="R390">
            <v>819</v>
          </cell>
          <cell r="AD390">
            <v>339973</v>
          </cell>
          <cell r="AE390">
            <v>309396</v>
          </cell>
        </row>
        <row r="391">
          <cell r="B391" t="str">
            <v>KITCHENER-WILMOT HYDRO INC.</v>
          </cell>
          <cell r="C391">
            <v>2010</v>
          </cell>
          <cell r="P391">
            <v>1866</v>
          </cell>
          <cell r="R391">
            <v>824</v>
          </cell>
          <cell r="AD391">
            <v>367988</v>
          </cell>
          <cell r="AE391">
            <v>306685</v>
          </cell>
        </row>
        <row r="392">
          <cell r="B392" t="str">
            <v>KITCHENER-WILMOT HYDRO INC.</v>
          </cell>
          <cell r="C392">
            <v>2011</v>
          </cell>
          <cell r="P392">
            <v>1878</v>
          </cell>
          <cell r="R392">
            <v>832</v>
          </cell>
          <cell r="AD392">
            <v>377020</v>
          </cell>
          <cell r="AE392">
            <v>309627</v>
          </cell>
        </row>
        <row r="393">
          <cell r="B393" t="str">
            <v>LAKEFRONT UTILITIES INC.</v>
          </cell>
          <cell r="C393">
            <v>2002</v>
          </cell>
          <cell r="P393">
            <v>100</v>
          </cell>
          <cell r="R393">
            <v>7</v>
          </cell>
          <cell r="AD393">
            <v>41012</v>
          </cell>
          <cell r="AE393">
            <v>43222</v>
          </cell>
        </row>
        <row r="394">
          <cell r="B394" t="str">
            <v>LAKEFRONT UTILITIES INC.</v>
          </cell>
          <cell r="C394">
            <v>2003</v>
          </cell>
          <cell r="P394">
            <v>100</v>
          </cell>
          <cell r="R394">
            <v>7</v>
          </cell>
          <cell r="AD394">
            <v>45008</v>
          </cell>
          <cell r="AE394">
            <v>50701</v>
          </cell>
        </row>
        <row r="395">
          <cell r="B395" t="str">
            <v>LAKEFRONT UTILITIES INC.</v>
          </cell>
          <cell r="C395">
            <v>2004</v>
          </cell>
          <cell r="P395">
            <v>100</v>
          </cell>
          <cell r="R395">
            <v>7</v>
          </cell>
          <cell r="AD395">
            <v>43804</v>
          </cell>
          <cell r="AE395">
            <v>50333</v>
          </cell>
        </row>
        <row r="396">
          <cell r="B396" t="str">
            <v>LAKEFRONT UTILITIES INC.</v>
          </cell>
          <cell r="C396">
            <v>2005</v>
          </cell>
          <cell r="P396">
            <v>100</v>
          </cell>
          <cell r="R396">
            <v>7</v>
          </cell>
          <cell r="AD396">
            <v>48706</v>
          </cell>
          <cell r="AE396">
            <v>48397</v>
          </cell>
        </row>
        <row r="397">
          <cell r="B397" t="str">
            <v>LAKEFRONT UTILITIES INC.</v>
          </cell>
          <cell r="C397">
            <v>2006</v>
          </cell>
          <cell r="P397">
            <v>114</v>
          </cell>
          <cell r="R397">
            <v>19</v>
          </cell>
          <cell r="AD397">
            <v>47537</v>
          </cell>
          <cell r="AE397">
            <v>46874</v>
          </cell>
        </row>
        <row r="398">
          <cell r="B398" t="str">
            <v>LAKEFRONT UTILITIES INC.</v>
          </cell>
          <cell r="C398">
            <v>2007</v>
          </cell>
          <cell r="P398">
            <v>114</v>
          </cell>
          <cell r="R398">
            <v>19</v>
          </cell>
          <cell r="AD398">
            <v>46392</v>
          </cell>
          <cell r="AE398">
            <v>49230</v>
          </cell>
        </row>
        <row r="399">
          <cell r="B399" t="str">
            <v>LAKEFRONT UTILITIES INC.</v>
          </cell>
          <cell r="C399">
            <v>2008</v>
          </cell>
          <cell r="P399">
            <v>114</v>
          </cell>
          <cell r="R399">
            <v>19</v>
          </cell>
          <cell r="AD399">
            <v>45235</v>
          </cell>
          <cell r="AE399">
            <v>46944</v>
          </cell>
        </row>
        <row r="400">
          <cell r="B400" t="str">
            <v>LAKEFRONT UTILITIES INC.</v>
          </cell>
          <cell r="C400">
            <v>2009</v>
          </cell>
          <cell r="P400">
            <v>115</v>
          </cell>
          <cell r="R400">
            <v>20</v>
          </cell>
          <cell r="AD400">
            <v>44542</v>
          </cell>
          <cell r="AE400">
            <v>44396</v>
          </cell>
        </row>
        <row r="401">
          <cell r="B401" t="str">
            <v>LAKEFRONT UTILITIES INC.</v>
          </cell>
          <cell r="C401">
            <v>2010</v>
          </cell>
          <cell r="P401">
            <v>115</v>
          </cell>
          <cell r="R401">
            <v>20</v>
          </cell>
          <cell r="AD401">
            <v>45140</v>
          </cell>
          <cell r="AE401">
            <v>44096</v>
          </cell>
        </row>
        <row r="402">
          <cell r="B402" t="str">
            <v>LAKEFRONT UTILITIES INC.</v>
          </cell>
          <cell r="C402">
            <v>2011</v>
          </cell>
          <cell r="P402">
            <v>115</v>
          </cell>
          <cell r="R402">
            <v>20</v>
          </cell>
          <cell r="AD402">
            <v>44011</v>
          </cell>
          <cell r="AE402">
            <v>44452</v>
          </cell>
        </row>
        <row r="403">
          <cell r="B403" t="str">
            <v>LAKELAND POWER DISTRIBUTION LTD.</v>
          </cell>
          <cell r="C403">
            <v>2002</v>
          </cell>
          <cell r="P403">
            <v>652</v>
          </cell>
          <cell r="R403">
            <v>73</v>
          </cell>
          <cell r="AD403">
            <v>33945</v>
          </cell>
          <cell r="AE403">
            <v>39788</v>
          </cell>
        </row>
        <row r="404">
          <cell r="B404" t="str">
            <v>LAKELAND POWER DISTRIBUTION LTD.</v>
          </cell>
          <cell r="C404">
            <v>2003</v>
          </cell>
          <cell r="P404">
            <v>652</v>
          </cell>
          <cell r="R404">
            <v>73</v>
          </cell>
          <cell r="AD404">
            <v>35426</v>
          </cell>
          <cell r="AE404">
            <v>44695</v>
          </cell>
        </row>
        <row r="405">
          <cell r="B405" t="str">
            <v>LAKELAND POWER DISTRIBUTION LTD.</v>
          </cell>
          <cell r="C405">
            <v>2004</v>
          </cell>
          <cell r="P405">
            <v>659</v>
          </cell>
          <cell r="R405">
            <v>79</v>
          </cell>
          <cell r="AD405">
            <v>34343</v>
          </cell>
          <cell r="AE405">
            <v>46324</v>
          </cell>
        </row>
        <row r="406">
          <cell r="B406" t="str">
            <v>LAKELAND POWER DISTRIBUTION LTD.</v>
          </cell>
          <cell r="C406">
            <v>2005</v>
          </cell>
          <cell r="P406">
            <v>659</v>
          </cell>
          <cell r="R406">
            <v>79</v>
          </cell>
          <cell r="AD406">
            <v>34620</v>
          </cell>
          <cell r="AE406">
            <v>44197</v>
          </cell>
        </row>
        <row r="407">
          <cell r="B407" t="str">
            <v>LAKELAND POWER DISTRIBUTION LTD.</v>
          </cell>
          <cell r="C407">
            <v>2006</v>
          </cell>
          <cell r="P407">
            <v>338</v>
          </cell>
          <cell r="R407">
            <v>58</v>
          </cell>
          <cell r="AD407">
            <v>36089</v>
          </cell>
          <cell r="AE407">
            <v>40915</v>
          </cell>
        </row>
        <row r="408">
          <cell r="B408" t="str">
            <v>LAKELAND POWER DISTRIBUTION LTD.</v>
          </cell>
          <cell r="C408">
            <v>2007</v>
          </cell>
          <cell r="P408">
            <v>355</v>
          </cell>
          <cell r="R408">
            <v>70</v>
          </cell>
          <cell r="AD408">
            <v>34402</v>
          </cell>
          <cell r="AE408">
            <v>42285</v>
          </cell>
        </row>
        <row r="409">
          <cell r="B409" t="str">
            <v>LAKELAND POWER DISTRIBUTION LTD.</v>
          </cell>
          <cell r="C409">
            <v>2008</v>
          </cell>
          <cell r="P409">
            <v>355</v>
          </cell>
          <cell r="R409">
            <v>71</v>
          </cell>
          <cell r="AD409">
            <v>34161</v>
          </cell>
          <cell r="AE409">
            <v>49384</v>
          </cell>
        </row>
        <row r="410">
          <cell r="B410" t="str">
            <v>LAKELAND POWER DISTRIBUTION LTD.</v>
          </cell>
          <cell r="C410">
            <v>2009</v>
          </cell>
          <cell r="P410">
            <v>350</v>
          </cell>
          <cell r="R410">
            <v>65</v>
          </cell>
          <cell r="AD410">
            <v>32875</v>
          </cell>
          <cell r="AE410">
            <v>44128</v>
          </cell>
        </row>
        <row r="411">
          <cell r="B411" t="str">
            <v>LAKELAND POWER DISTRIBUTION LTD.</v>
          </cell>
          <cell r="C411">
            <v>2010</v>
          </cell>
          <cell r="P411">
            <v>355</v>
          </cell>
          <cell r="R411">
            <v>67</v>
          </cell>
          <cell r="AD411">
            <v>37000</v>
          </cell>
          <cell r="AE411">
            <v>39610</v>
          </cell>
        </row>
        <row r="412">
          <cell r="B412" t="str">
            <v>LAKELAND POWER DISTRIBUTION LTD.</v>
          </cell>
          <cell r="C412">
            <v>2011</v>
          </cell>
          <cell r="P412">
            <v>333</v>
          </cell>
          <cell r="R412">
            <v>76</v>
          </cell>
          <cell r="AD412">
            <v>34472</v>
          </cell>
          <cell r="AE412">
            <v>41419</v>
          </cell>
        </row>
        <row r="413">
          <cell r="B413" t="str">
            <v>LONDON HYDRO INC.</v>
          </cell>
          <cell r="C413">
            <v>2002</v>
          </cell>
          <cell r="P413">
            <v>2459</v>
          </cell>
          <cell r="R413">
            <v>1198</v>
          </cell>
          <cell r="AD413">
            <v>670874</v>
          </cell>
          <cell r="AE413">
            <v>523139</v>
          </cell>
        </row>
        <row r="414">
          <cell r="B414" t="str">
            <v>LONDON HYDRO INC.</v>
          </cell>
          <cell r="C414">
            <v>2003</v>
          </cell>
          <cell r="P414">
            <v>2481</v>
          </cell>
          <cell r="R414">
            <v>1221</v>
          </cell>
          <cell r="AD414">
            <v>635806</v>
          </cell>
          <cell r="AE414">
            <v>513206</v>
          </cell>
        </row>
        <row r="415">
          <cell r="B415" t="str">
            <v>LONDON HYDRO INC.</v>
          </cell>
          <cell r="C415">
            <v>2004</v>
          </cell>
          <cell r="P415">
            <v>2498</v>
          </cell>
          <cell r="R415">
            <v>1242</v>
          </cell>
          <cell r="AD415">
            <v>626856</v>
          </cell>
          <cell r="AE415">
            <v>536394</v>
          </cell>
        </row>
        <row r="416">
          <cell r="B416" t="str">
            <v>LONDON HYDRO INC.</v>
          </cell>
          <cell r="C416">
            <v>2005</v>
          </cell>
          <cell r="P416">
            <v>2536</v>
          </cell>
          <cell r="R416">
            <v>1280</v>
          </cell>
          <cell r="AD416">
            <v>708063</v>
          </cell>
          <cell r="AE416">
            <v>546920</v>
          </cell>
        </row>
        <row r="417">
          <cell r="B417" t="str">
            <v>LONDON HYDRO INC.</v>
          </cell>
          <cell r="C417">
            <v>2006</v>
          </cell>
          <cell r="P417">
            <v>2568</v>
          </cell>
          <cell r="R417">
            <v>1309</v>
          </cell>
          <cell r="AD417">
            <v>719375</v>
          </cell>
          <cell r="AE417">
            <v>566710</v>
          </cell>
        </row>
        <row r="418">
          <cell r="B418" t="str">
            <v>LONDON HYDRO INC.</v>
          </cell>
          <cell r="C418">
            <v>2007</v>
          </cell>
          <cell r="P418">
            <v>2609</v>
          </cell>
          <cell r="R418">
            <v>1335</v>
          </cell>
          <cell r="AD418">
            <v>681825</v>
          </cell>
          <cell r="AE418">
            <v>566710</v>
          </cell>
        </row>
        <row r="419">
          <cell r="B419" t="str">
            <v>LONDON HYDRO INC.</v>
          </cell>
          <cell r="C419">
            <v>2008</v>
          </cell>
          <cell r="P419">
            <v>2781</v>
          </cell>
          <cell r="R419">
            <v>1412</v>
          </cell>
          <cell r="AD419">
            <v>659564</v>
          </cell>
          <cell r="AE419">
            <v>536384</v>
          </cell>
        </row>
        <row r="420">
          <cell r="B420" t="str">
            <v>LONDON HYDRO INC.</v>
          </cell>
          <cell r="C420">
            <v>2009</v>
          </cell>
          <cell r="P420">
            <v>2705</v>
          </cell>
          <cell r="R420">
            <v>1382</v>
          </cell>
          <cell r="AD420">
            <v>662418</v>
          </cell>
          <cell r="AE420">
            <v>535154</v>
          </cell>
        </row>
        <row r="421">
          <cell r="B421" t="str">
            <v>LONDON HYDRO INC.</v>
          </cell>
          <cell r="C421">
            <v>2010</v>
          </cell>
          <cell r="P421">
            <v>2774</v>
          </cell>
          <cell r="R421">
            <v>1410</v>
          </cell>
          <cell r="AD421">
            <v>687625</v>
          </cell>
          <cell r="AE421">
            <v>516721</v>
          </cell>
        </row>
        <row r="422">
          <cell r="B422" t="str">
            <v>LONDON HYDRO INC.</v>
          </cell>
          <cell r="C422">
            <v>2011</v>
          </cell>
          <cell r="P422">
            <v>2820</v>
          </cell>
          <cell r="R422">
            <v>1457</v>
          </cell>
          <cell r="AD422">
            <v>717155</v>
          </cell>
          <cell r="AE422">
            <v>531481</v>
          </cell>
        </row>
        <row r="423">
          <cell r="B423" t="str">
            <v>MIDLAND POWER UTILITY CORPORATION</v>
          </cell>
          <cell r="C423">
            <v>2002</v>
          </cell>
          <cell r="P423">
            <v>105.6</v>
          </cell>
          <cell r="R423">
            <v>30.1</v>
          </cell>
          <cell r="AD423">
            <v>38396</v>
          </cell>
          <cell r="AE423">
            <v>37705</v>
          </cell>
        </row>
        <row r="424">
          <cell r="B424" t="str">
            <v>MIDLAND POWER UTILITY CORPORATION</v>
          </cell>
          <cell r="C424">
            <v>2003</v>
          </cell>
          <cell r="P424">
            <v>105.6</v>
          </cell>
          <cell r="R424">
            <v>30.1</v>
          </cell>
          <cell r="AD424">
            <v>38396</v>
          </cell>
          <cell r="AE424">
            <v>37705</v>
          </cell>
        </row>
        <row r="425">
          <cell r="B425" t="str">
            <v>MIDLAND POWER UTILITY CORPORATION</v>
          </cell>
          <cell r="C425">
            <v>2004</v>
          </cell>
          <cell r="P425">
            <v>112</v>
          </cell>
          <cell r="R425">
            <v>34</v>
          </cell>
          <cell r="AD425">
            <v>36300</v>
          </cell>
          <cell r="AE425">
            <v>40658</v>
          </cell>
        </row>
        <row r="426">
          <cell r="B426" t="str">
            <v>MIDLAND POWER UTILITY CORPORATION</v>
          </cell>
          <cell r="C426">
            <v>2005</v>
          </cell>
          <cell r="P426">
            <v>115</v>
          </cell>
          <cell r="R426">
            <v>36</v>
          </cell>
          <cell r="AD426">
            <v>32039</v>
          </cell>
          <cell r="AE426">
            <v>39722</v>
          </cell>
        </row>
        <row r="427">
          <cell r="B427" t="str">
            <v>MIDLAND POWER UTILITY CORPORATION</v>
          </cell>
          <cell r="C427">
            <v>2006</v>
          </cell>
          <cell r="P427">
            <v>115</v>
          </cell>
          <cell r="R427">
            <v>36</v>
          </cell>
          <cell r="AD427">
            <v>39188</v>
          </cell>
          <cell r="AE427">
            <v>37334</v>
          </cell>
        </row>
        <row r="428">
          <cell r="B428" t="str">
            <v>MIDLAND POWER UTILITY CORPORATION</v>
          </cell>
          <cell r="C428">
            <v>2007</v>
          </cell>
          <cell r="P428">
            <v>115</v>
          </cell>
          <cell r="R428">
            <v>36</v>
          </cell>
          <cell r="AD428">
            <v>40128</v>
          </cell>
          <cell r="AE428">
            <v>38557</v>
          </cell>
        </row>
        <row r="429">
          <cell r="B429" t="str">
            <v>MIDLAND POWER UTILITY CORPORATION</v>
          </cell>
          <cell r="C429">
            <v>2008</v>
          </cell>
          <cell r="P429">
            <v>115</v>
          </cell>
          <cell r="R429">
            <v>36</v>
          </cell>
          <cell r="AD429">
            <v>38488</v>
          </cell>
          <cell r="AE429">
            <v>36876</v>
          </cell>
        </row>
        <row r="430">
          <cell r="B430" t="str">
            <v>MIDLAND POWER UTILITY CORPORATION</v>
          </cell>
          <cell r="C430">
            <v>2009</v>
          </cell>
          <cell r="P430">
            <v>115</v>
          </cell>
          <cell r="R430">
            <v>36</v>
          </cell>
          <cell r="AD430">
            <v>36857</v>
          </cell>
          <cell r="AE430">
            <v>37116</v>
          </cell>
        </row>
        <row r="431">
          <cell r="B431" t="str">
            <v>MIDLAND POWER UTILITY CORPORATION</v>
          </cell>
          <cell r="C431">
            <v>2010</v>
          </cell>
          <cell r="P431">
            <v>149</v>
          </cell>
          <cell r="R431">
            <v>38</v>
          </cell>
          <cell r="AD431">
            <v>40302</v>
          </cell>
          <cell r="AE431">
            <v>35827</v>
          </cell>
        </row>
        <row r="432">
          <cell r="B432" t="str">
            <v>MIDLAND POWER UTILITY CORPORATION</v>
          </cell>
          <cell r="C432">
            <v>2011</v>
          </cell>
          <cell r="P432">
            <v>265</v>
          </cell>
          <cell r="R432">
            <v>67</v>
          </cell>
          <cell r="AD432">
            <v>37873</v>
          </cell>
          <cell r="AE432">
            <v>35345</v>
          </cell>
        </row>
        <row r="433">
          <cell r="B433" t="str">
            <v>MILTON HYDRO DISTRIBUTION INC.</v>
          </cell>
          <cell r="C433">
            <v>2002</v>
          </cell>
          <cell r="P433">
            <v>700.5</v>
          </cell>
          <cell r="R433">
            <v>176.7</v>
          </cell>
          <cell r="AD433">
            <v>100389</v>
          </cell>
          <cell r="AE433">
            <v>93069</v>
          </cell>
        </row>
        <row r="434">
          <cell r="B434" t="str">
            <v>MILTON HYDRO DISTRIBUTION INC.</v>
          </cell>
          <cell r="C434">
            <v>2003</v>
          </cell>
          <cell r="P434">
            <v>711</v>
          </cell>
          <cell r="R434">
            <v>190</v>
          </cell>
          <cell r="AD434">
            <v>105986</v>
          </cell>
          <cell r="AE434">
            <v>94785</v>
          </cell>
        </row>
        <row r="435">
          <cell r="B435" t="str">
            <v>MILTON HYDRO DISTRIBUTION INC.</v>
          </cell>
          <cell r="C435">
            <v>2004</v>
          </cell>
          <cell r="P435">
            <v>730</v>
          </cell>
          <cell r="R435">
            <v>206</v>
          </cell>
          <cell r="AD435">
            <v>101506</v>
          </cell>
          <cell r="AE435">
            <v>104178</v>
          </cell>
        </row>
        <row r="436">
          <cell r="B436" t="str">
            <v>MILTON HYDRO DISTRIBUTION INC.</v>
          </cell>
          <cell r="C436">
            <v>2005</v>
          </cell>
          <cell r="P436">
            <v>788</v>
          </cell>
          <cell r="R436">
            <v>241</v>
          </cell>
          <cell r="AD436">
            <v>120578</v>
          </cell>
          <cell r="AE436">
            <v>106124</v>
          </cell>
        </row>
        <row r="437">
          <cell r="B437" t="str">
            <v>MILTON HYDRO DISTRIBUTION INC.</v>
          </cell>
          <cell r="C437">
            <v>2006</v>
          </cell>
          <cell r="P437">
            <v>792</v>
          </cell>
          <cell r="R437">
            <v>261</v>
          </cell>
          <cell r="AD437">
            <v>126855</v>
          </cell>
          <cell r="AE437">
            <v>107023</v>
          </cell>
        </row>
        <row r="438">
          <cell r="B438" t="str">
            <v>MILTON HYDRO DISTRIBUTION INC.</v>
          </cell>
          <cell r="C438">
            <v>2007</v>
          </cell>
          <cell r="P438">
            <v>833</v>
          </cell>
          <cell r="R438">
            <v>293</v>
          </cell>
          <cell r="AD438">
            <v>130375</v>
          </cell>
          <cell r="AE438">
            <v>111168</v>
          </cell>
        </row>
        <row r="439">
          <cell r="B439" t="str">
            <v>MILTON HYDRO DISTRIBUTION INC.</v>
          </cell>
          <cell r="C439">
            <v>2008</v>
          </cell>
          <cell r="P439">
            <v>866</v>
          </cell>
          <cell r="R439">
            <v>320</v>
          </cell>
          <cell r="AD439">
            <v>125846</v>
          </cell>
          <cell r="AE439">
            <v>110590</v>
          </cell>
        </row>
        <row r="440">
          <cell r="B440" t="str">
            <v>MILTON HYDRO DISTRIBUTION INC.</v>
          </cell>
          <cell r="C440">
            <v>2009</v>
          </cell>
          <cell r="P440">
            <v>866</v>
          </cell>
          <cell r="R440">
            <v>320</v>
          </cell>
          <cell r="AD440">
            <v>134672</v>
          </cell>
          <cell r="AE440">
            <v>118179</v>
          </cell>
        </row>
        <row r="441">
          <cell r="B441" t="str">
            <v>MILTON HYDRO DISTRIBUTION INC.</v>
          </cell>
          <cell r="C441">
            <v>2010</v>
          </cell>
          <cell r="P441">
            <v>938</v>
          </cell>
          <cell r="R441">
            <v>362</v>
          </cell>
          <cell r="AD441">
            <v>147307</v>
          </cell>
          <cell r="AE441">
            <v>122227</v>
          </cell>
        </row>
        <row r="442">
          <cell r="B442" t="str">
            <v>MILTON HYDRO DISTRIBUTION INC.</v>
          </cell>
          <cell r="C442">
            <v>2011</v>
          </cell>
          <cell r="P442">
            <v>950</v>
          </cell>
          <cell r="R442">
            <v>383</v>
          </cell>
          <cell r="AD442">
            <v>161635</v>
          </cell>
          <cell r="AE442">
            <v>118892</v>
          </cell>
        </row>
        <row r="443">
          <cell r="B443" t="str">
            <v>NEWMARKET-TAY POWER DISTRIBUTION LTD.</v>
          </cell>
          <cell r="C443">
            <v>2002</v>
          </cell>
          <cell r="P443">
            <v>956.7</v>
          </cell>
          <cell r="R443">
            <v>393.6</v>
          </cell>
          <cell r="AD443">
            <v>143570</v>
          </cell>
          <cell r="AE443">
            <v>116690</v>
          </cell>
        </row>
        <row r="444">
          <cell r="B444" t="str">
            <v>NEWMARKET-TAY POWER DISTRIBUTION LTD.</v>
          </cell>
          <cell r="C444">
            <v>2003</v>
          </cell>
          <cell r="P444">
            <v>976.3</v>
          </cell>
          <cell r="R444">
            <v>398.6</v>
          </cell>
          <cell r="AD444">
            <v>144926</v>
          </cell>
          <cell r="AE444">
            <v>121170</v>
          </cell>
        </row>
        <row r="445">
          <cell r="B445" t="str">
            <v>NEWMARKET-TAY POWER DISTRIBUTION LTD.</v>
          </cell>
          <cell r="C445">
            <v>2004</v>
          </cell>
          <cell r="P445">
            <v>984.8</v>
          </cell>
          <cell r="R445">
            <v>407.3</v>
          </cell>
          <cell r="AD445">
            <v>140248</v>
          </cell>
          <cell r="AE445">
            <v>132614</v>
          </cell>
        </row>
        <row r="446">
          <cell r="B446" t="str">
            <v>NEWMARKET-TAY POWER DISTRIBUTION LTD.</v>
          </cell>
          <cell r="C446">
            <v>2005</v>
          </cell>
          <cell r="P446">
            <v>1002</v>
          </cell>
          <cell r="R446">
            <v>421</v>
          </cell>
          <cell r="AD446">
            <v>158205</v>
          </cell>
          <cell r="AE446">
            <v>129763</v>
          </cell>
        </row>
        <row r="447">
          <cell r="B447" t="str">
            <v>NEWMARKET-TAY POWER DISTRIBUTION LTD.</v>
          </cell>
          <cell r="C447">
            <v>2006</v>
          </cell>
          <cell r="P447">
            <v>1012</v>
          </cell>
          <cell r="R447">
            <v>430</v>
          </cell>
          <cell r="AD447">
            <v>163930</v>
          </cell>
          <cell r="AE447">
            <v>122583</v>
          </cell>
        </row>
        <row r="448">
          <cell r="B448" t="str">
            <v>NEWMARKET-TAY POWER DISTRIBUTION LTD.</v>
          </cell>
          <cell r="C448">
            <v>2007</v>
          </cell>
          <cell r="P448">
            <v>1034</v>
          </cell>
          <cell r="R448">
            <v>454</v>
          </cell>
          <cell r="AD448">
            <v>155199</v>
          </cell>
          <cell r="AE448">
            <v>125023</v>
          </cell>
        </row>
        <row r="449">
          <cell r="B449" t="str">
            <v>NEWMARKET-TAY POWER DISTRIBUTION LTD.</v>
          </cell>
          <cell r="C449">
            <v>2008</v>
          </cell>
          <cell r="P449">
            <v>1050</v>
          </cell>
          <cell r="R449">
            <v>467</v>
          </cell>
          <cell r="AD449">
            <v>141148</v>
          </cell>
          <cell r="AE449">
            <v>124190</v>
          </cell>
        </row>
        <row r="450">
          <cell r="B450" t="str">
            <v>NEWMARKET-TAY POWER DISTRIBUTION LTD.</v>
          </cell>
          <cell r="C450">
            <v>2009</v>
          </cell>
          <cell r="P450">
            <v>1053</v>
          </cell>
          <cell r="R450">
            <v>468</v>
          </cell>
          <cell r="AD450">
            <v>143359</v>
          </cell>
          <cell r="AE450">
            <v>122972</v>
          </cell>
        </row>
        <row r="451">
          <cell r="B451" t="str">
            <v>NEWMARKET-TAY POWER DISTRIBUTION LTD.</v>
          </cell>
          <cell r="C451">
            <v>2010</v>
          </cell>
          <cell r="P451">
            <v>1071</v>
          </cell>
          <cell r="R451">
            <v>482</v>
          </cell>
          <cell r="AD451">
            <v>154388</v>
          </cell>
          <cell r="AE451">
            <v>120634</v>
          </cell>
        </row>
        <row r="452">
          <cell r="B452" t="str">
            <v>NEWMARKET-TAY POWER DISTRIBUTION LTD.</v>
          </cell>
          <cell r="C452">
            <v>2011</v>
          </cell>
          <cell r="P452">
            <v>830</v>
          </cell>
          <cell r="R452">
            <v>471</v>
          </cell>
          <cell r="AD452">
            <v>156479</v>
          </cell>
          <cell r="AE452">
            <v>116122</v>
          </cell>
        </row>
        <row r="453">
          <cell r="B453" t="str">
            <v>NIAGARA PENINSULA ENERGY INC.</v>
          </cell>
          <cell r="C453">
            <v>2002</v>
          </cell>
          <cell r="P453">
            <v>1960</v>
          </cell>
          <cell r="R453">
            <v>401</v>
          </cell>
          <cell r="AD453">
            <v>240144</v>
          </cell>
          <cell r="AE453">
            <v>178785</v>
          </cell>
        </row>
        <row r="454">
          <cell r="B454" t="str">
            <v>NIAGARA PENINSULA ENERGY INC.</v>
          </cell>
          <cell r="C454">
            <v>2003</v>
          </cell>
          <cell r="P454">
            <v>2050</v>
          </cell>
          <cell r="R454">
            <v>487</v>
          </cell>
          <cell r="AD454">
            <v>226693</v>
          </cell>
          <cell r="AE454">
            <v>183339</v>
          </cell>
        </row>
        <row r="455">
          <cell r="B455" t="str">
            <v>NIAGARA PENINSULA ENERGY INC.</v>
          </cell>
          <cell r="C455">
            <v>2004</v>
          </cell>
          <cell r="P455">
            <v>2091</v>
          </cell>
          <cell r="R455">
            <v>525</v>
          </cell>
          <cell r="AD455">
            <v>232149</v>
          </cell>
          <cell r="AE455">
            <v>201345</v>
          </cell>
        </row>
        <row r="456">
          <cell r="B456" t="str">
            <v>NIAGARA PENINSULA ENERGY INC.</v>
          </cell>
          <cell r="C456">
            <v>2005</v>
          </cell>
          <cell r="P456">
            <v>2114</v>
          </cell>
          <cell r="R456">
            <v>541</v>
          </cell>
          <cell r="AD456">
            <v>260983</v>
          </cell>
          <cell r="AE456">
            <v>203581</v>
          </cell>
        </row>
        <row r="457">
          <cell r="B457" t="str">
            <v>NIAGARA PENINSULA ENERGY INC.</v>
          </cell>
          <cell r="C457">
            <v>2006</v>
          </cell>
          <cell r="P457">
            <v>1830</v>
          </cell>
          <cell r="R457">
            <v>372</v>
          </cell>
          <cell r="AD457">
            <v>268958</v>
          </cell>
          <cell r="AE457">
            <v>192801</v>
          </cell>
        </row>
        <row r="458">
          <cell r="B458" t="str">
            <v>NIAGARA PENINSULA ENERGY INC.</v>
          </cell>
          <cell r="C458">
            <v>2007</v>
          </cell>
          <cell r="P458">
            <v>2773</v>
          </cell>
          <cell r="R458">
            <v>757</v>
          </cell>
          <cell r="AD458">
            <v>254457</v>
          </cell>
          <cell r="AE458">
            <v>197500</v>
          </cell>
        </row>
        <row r="459">
          <cell r="B459" t="str">
            <v>NIAGARA PENINSULA ENERGY INC.</v>
          </cell>
          <cell r="C459">
            <v>2008</v>
          </cell>
          <cell r="P459">
            <v>1820</v>
          </cell>
          <cell r="R459">
            <v>433</v>
          </cell>
          <cell r="AD459">
            <v>249175</v>
          </cell>
          <cell r="AE459">
            <v>194310</v>
          </cell>
        </row>
        <row r="460">
          <cell r="B460" t="str">
            <v>NIAGARA PENINSULA ENERGY INC.</v>
          </cell>
          <cell r="C460">
            <v>2009</v>
          </cell>
          <cell r="P460">
            <v>1944</v>
          </cell>
          <cell r="R460">
            <v>469</v>
          </cell>
          <cell r="AD460">
            <v>254557</v>
          </cell>
          <cell r="AE460">
            <v>193622</v>
          </cell>
        </row>
        <row r="461">
          <cell r="B461" t="str">
            <v>NIAGARA PENINSULA ENERGY INC.</v>
          </cell>
          <cell r="C461">
            <v>2010</v>
          </cell>
          <cell r="P461">
            <v>1950</v>
          </cell>
          <cell r="R461">
            <v>479</v>
          </cell>
          <cell r="AD461">
            <v>261045</v>
          </cell>
          <cell r="AE461">
            <v>196717</v>
          </cell>
        </row>
        <row r="462">
          <cell r="B462" t="str">
            <v>NIAGARA PENINSULA ENERGY INC.</v>
          </cell>
          <cell r="C462">
            <v>2011</v>
          </cell>
          <cell r="P462">
            <v>1975</v>
          </cell>
          <cell r="R462">
            <v>491</v>
          </cell>
          <cell r="AD462">
            <v>269269</v>
          </cell>
          <cell r="AE462">
            <v>191328</v>
          </cell>
        </row>
        <row r="463">
          <cell r="B463" t="str">
            <v>NIAGARA-ON-THE-LAKE HYDRO INC.</v>
          </cell>
          <cell r="C463">
            <v>2002</v>
          </cell>
          <cell r="P463">
            <v>317.60000000000002</v>
          </cell>
          <cell r="R463">
            <v>53.6</v>
          </cell>
          <cell r="AD463">
            <v>45154</v>
          </cell>
          <cell r="AE463">
            <v>28098</v>
          </cell>
        </row>
        <row r="464">
          <cell r="B464" t="str">
            <v>NIAGARA-ON-THE-LAKE HYDRO INC.</v>
          </cell>
          <cell r="C464">
            <v>2003</v>
          </cell>
          <cell r="P464">
            <v>315</v>
          </cell>
          <cell r="R464">
            <v>63</v>
          </cell>
          <cell r="AD464">
            <v>36989</v>
          </cell>
          <cell r="AE464">
            <v>29062</v>
          </cell>
        </row>
        <row r="465">
          <cell r="B465" t="str">
            <v>NIAGARA-ON-THE-LAKE HYDRO INC.</v>
          </cell>
          <cell r="C465">
            <v>2004</v>
          </cell>
          <cell r="P465">
            <v>327</v>
          </cell>
          <cell r="R465">
            <v>75</v>
          </cell>
          <cell r="AD465">
            <v>36150</v>
          </cell>
          <cell r="AE465">
            <v>30163</v>
          </cell>
        </row>
        <row r="466">
          <cell r="B466" t="str">
            <v>NIAGARA-ON-THE-LAKE HYDRO INC.</v>
          </cell>
          <cell r="C466">
            <v>2005</v>
          </cell>
          <cell r="P466">
            <v>335</v>
          </cell>
          <cell r="R466">
            <v>82</v>
          </cell>
          <cell r="AD466">
            <v>40534</v>
          </cell>
          <cell r="AE466">
            <v>29598</v>
          </cell>
        </row>
        <row r="467">
          <cell r="B467" t="str">
            <v>NIAGARA-ON-THE-LAKE HYDRO INC.</v>
          </cell>
          <cell r="C467">
            <v>2006</v>
          </cell>
          <cell r="P467">
            <v>338</v>
          </cell>
          <cell r="R467">
            <v>83</v>
          </cell>
          <cell r="AD467">
            <v>43843</v>
          </cell>
          <cell r="AE467">
            <v>29693</v>
          </cell>
        </row>
        <row r="468">
          <cell r="B468" t="str">
            <v>NIAGARA-ON-THE-LAKE HYDRO INC.</v>
          </cell>
          <cell r="C468">
            <v>2007</v>
          </cell>
          <cell r="P468">
            <v>337</v>
          </cell>
          <cell r="R468">
            <v>90</v>
          </cell>
          <cell r="AD468">
            <v>41136</v>
          </cell>
          <cell r="AE468">
            <v>29786</v>
          </cell>
        </row>
        <row r="469">
          <cell r="B469" t="str">
            <v>NIAGARA-ON-THE-LAKE HYDRO INC.</v>
          </cell>
          <cell r="C469">
            <v>2008</v>
          </cell>
          <cell r="P469">
            <v>337</v>
          </cell>
          <cell r="R469">
            <v>90</v>
          </cell>
          <cell r="AD469">
            <v>40775</v>
          </cell>
          <cell r="AE469">
            <v>29013</v>
          </cell>
        </row>
        <row r="470">
          <cell r="B470" t="str">
            <v>NIAGARA-ON-THE-LAKE HYDRO INC.</v>
          </cell>
          <cell r="C470">
            <v>2009</v>
          </cell>
          <cell r="P470">
            <v>341</v>
          </cell>
          <cell r="R470">
            <v>95</v>
          </cell>
          <cell r="AD470">
            <v>40256</v>
          </cell>
          <cell r="AE470">
            <v>28303</v>
          </cell>
        </row>
        <row r="471">
          <cell r="B471" t="str">
            <v>NIAGARA-ON-THE-LAKE HYDRO INC.</v>
          </cell>
          <cell r="C471">
            <v>2010</v>
          </cell>
          <cell r="P471">
            <v>342</v>
          </cell>
          <cell r="R471">
            <v>101</v>
          </cell>
          <cell r="AD471">
            <v>42306</v>
          </cell>
          <cell r="AE471">
            <v>30132</v>
          </cell>
        </row>
        <row r="472">
          <cell r="B472" t="str">
            <v>NIAGARA-ON-THE-LAKE HYDRO INC.</v>
          </cell>
          <cell r="C472">
            <v>2011</v>
          </cell>
          <cell r="P472">
            <v>348</v>
          </cell>
          <cell r="R472">
            <v>102</v>
          </cell>
          <cell r="AD472">
            <v>45651</v>
          </cell>
          <cell r="AE472">
            <v>28568</v>
          </cell>
        </row>
        <row r="473">
          <cell r="B473" t="str">
            <v>NORFOLK POWER DISTRIBUTION INC.</v>
          </cell>
          <cell r="C473">
            <v>2002</v>
          </cell>
          <cell r="P473">
            <v>745</v>
          </cell>
          <cell r="R473">
            <v>67</v>
          </cell>
          <cell r="AD473">
            <v>72368</v>
          </cell>
          <cell r="AE473">
            <v>60282</v>
          </cell>
        </row>
        <row r="474">
          <cell r="B474" t="str">
            <v>NORFOLK POWER DISTRIBUTION INC.</v>
          </cell>
          <cell r="C474">
            <v>2003</v>
          </cell>
          <cell r="P474">
            <v>749</v>
          </cell>
          <cell r="R474">
            <v>71</v>
          </cell>
          <cell r="AD474">
            <v>73156</v>
          </cell>
          <cell r="AE474">
            <v>62220</v>
          </cell>
        </row>
        <row r="475">
          <cell r="B475" t="str">
            <v>NORFOLK POWER DISTRIBUTION INC.</v>
          </cell>
          <cell r="C475">
            <v>2004</v>
          </cell>
          <cell r="P475">
            <v>770</v>
          </cell>
          <cell r="R475">
            <v>77</v>
          </cell>
          <cell r="AD475">
            <v>62443</v>
          </cell>
          <cell r="AE475">
            <v>64706</v>
          </cell>
        </row>
        <row r="476">
          <cell r="B476" t="str">
            <v>NORFOLK POWER DISTRIBUTION INC.</v>
          </cell>
          <cell r="C476">
            <v>2005</v>
          </cell>
          <cell r="P476">
            <v>771</v>
          </cell>
          <cell r="R476">
            <v>78</v>
          </cell>
          <cell r="AD476">
            <v>73575</v>
          </cell>
          <cell r="AE476">
            <v>67289</v>
          </cell>
        </row>
        <row r="477">
          <cell r="B477" t="str">
            <v>NORFOLK POWER DISTRIBUTION INC.</v>
          </cell>
          <cell r="C477">
            <v>2006</v>
          </cell>
          <cell r="P477">
            <v>653</v>
          </cell>
          <cell r="R477">
            <v>80</v>
          </cell>
          <cell r="AD477">
            <v>75689</v>
          </cell>
          <cell r="AE477">
            <v>63046</v>
          </cell>
        </row>
        <row r="478">
          <cell r="B478" t="str">
            <v>NORFOLK POWER DISTRIBUTION INC.</v>
          </cell>
          <cell r="C478">
            <v>2007</v>
          </cell>
          <cell r="P478">
            <v>655</v>
          </cell>
          <cell r="R478">
            <v>82</v>
          </cell>
          <cell r="AD478">
            <v>77718</v>
          </cell>
          <cell r="AE478">
            <v>71056</v>
          </cell>
        </row>
        <row r="479">
          <cell r="B479" t="str">
            <v>NORFOLK POWER DISTRIBUTION INC.</v>
          </cell>
          <cell r="C479">
            <v>2008</v>
          </cell>
          <cell r="P479">
            <v>691</v>
          </cell>
          <cell r="R479">
            <v>84</v>
          </cell>
          <cell r="AD479">
            <v>75381</v>
          </cell>
          <cell r="AE479">
            <v>67627</v>
          </cell>
        </row>
        <row r="480">
          <cell r="B480" t="str">
            <v>NORFOLK POWER DISTRIBUTION INC.</v>
          </cell>
          <cell r="C480">
            <v>2009</v>
          </cell>
          <cell r="P480">
            <v>765</v>
          </cell>
          <cell r="R480">
            <v>108</v>
          </cell>
          <cell r="AD480">
            <v>92162</v>
          </cell>
          <cell r="AE480">
            <v>82592</v>
          </cell>
        </row>
        <row r="481">
          <cell r="B481" t="str">
            <v>NORFOLK POWER DISTRIBUTION INC.</v>
          </cell>
          <cell r="C481">
            <v>2010</v>
          </cell>
          <cell r="P481">
            <v>768</v>
          </cell>
          <cell r="R481">
            <v>108</v>
          </cell>
          <cell r="AD481">
            <v>87941</v>
          </cell>
          <cell r="AE481">
            <v>85057</v>
          </cell>
        </row>
        <row r="482">
          <cell r="B482" t="str">
            <v>NORFOLK POWER DISTRIBUTION INC.</v>
          </cell>
          <cell r="C482">
            <v>2011</v>
          </cell>
          <cell r="P482">
            <v>770</v>
          </cell>
          <cell r="R482">
            <v>114</v>
          </cell>
          <cell r="AD482">
            <v>80766</v>
          </cell>
          <cell r="AE482">
            <v>61767</v>
          </cell>
        </row>
        <row r="483">
          <cell r="B483" t="str">
            <v>NORTH BAY HYDRO DISTRIBUTION LIMITED</v>
          </cell>
          <cell r="C483">
            <v>2002</v>
          </cell>
          <cell r="P483">
            <v>560</v>
          </cell>
          <cell r="R483">
            <v>60</v>
          </cell>
          <cell r="AD483">
            <v>86200</v>
          </cell>
          <cell r="AE483">
            <v>119700</v>
          </cell>
        </row>
        <row r="484">
          <cell r="B484" t="str">
            <v>NORTH BAY HYDRO DISTRIBUTION LIMITED</v>
          </cell>
          <cell r="C484">
            <v>2003</v>
          </cell>
          <cell r="P484">
            <v>560</v>
          </cell>
          <cell r="R484">
            <v>60</v>
          </cell>
          <cell r="AD484">
            <v>87633</v>
          </cell>
          <cell r="AE484">
            <v>116105</v>
          </cell>
        </row>
        <row r="485">
          <cell r="B485" t="str">
            <v>NORTH BAY HYDRO DISTRIBUTION LIMITED</v>
          </cell>
          <cell r="C485">
            <v>2004</v>
          </cell>
          <cell r="P485">
            <v>560</v>
          </cell>
          <cell r="R485">
            <v>60</v>
          </cell>
          <cell r="AD485">
            <v>83059</v>
          </cell>
          <cell r="AE485">
            <v>121809</v>
          </cell>
        </row>
        <row r="486">
          <cell r="B486" t="str">
            <v>NORTH BAY HYDRO DISTRIBUTION LIMITED</v>
          </cell>
          <cell r="C486">
            <v>2005</v>
          </cell>
          <cell r="P486">
            <v>558</v>
          </cell>
          <cell r="R486">
            <v>90</v>
          </cell>
          <cell r="AD486">
            <v>78000</v>
          </cell>
          <cell r="AE486">
            <v>119000</v>
          </cell>
        </row>
        <row r="487">
          <cell r="B487" t="str">
            <v>NORTH BAY HYDRO DISTRIBUTION LIMITED</v>
          </cell>
          <cell r="C487">
            <v>2006</v>
          </cell>
          <cell r="P487">
            <v>600</v>
          </cell>
          <cell r="R487">
            <v>91</v>
          </cell>
          <cell r="AD487">
            <v>87634</v>
          </cell>
          <cell r="AE487">
            <v>107416</v>
          </cell>
        </row>
        <row r="488">
          <cell r="B488" t="str">
            <v>NORTH BAY HYDRO DISTRIBUTION LIMITED</v>
          </cell>
          <cell r="C488">
            <v>2007</v>
          </cell>
          <cell r="P488">
            <v>608</v>
          </cell>
          <cell r="R488">
            <v>95</v>
          </cell>
          <cell r="AD488">
            <v>88833</v>
          </cell>
          <cell r="AE488">
            <v>113519</v>
          </cell>
        </row>
        <row r="489">
          <cell r="B489" t="str">
            <v>NORTH BAY HYDRO DISTRIBUTION LIMITED</v>
          </cell>
          <cell r="C489">
            <v>2008</v>
          </cell>
          <cell r="P489">
            <v>612</v>
          </cell>
          <cell r="R489">
            <v>96</v>
          </cell>
          <cell r="AD489">
            <v>81287</v>
          </cell>
          <cell r="AE489">
            <v>108731</v>
          </cell>
        </row>
        <row r="490">
          <cell r="B490" t="str">
            <v>NORTH BAY HYDRO DISTRIBUTION LIMITED</v>
          </cell>
          <cell r="C490">
            <v>2009</v>
          </cell>
          <cell r="P490">
            <v>616</v>
          </cell>
          <cell r="R490">
            <v>99</v>
          </cell>
          <cell r="AD490">
            <v>86154</v>
          </cell>
          <cell r="AE490">
            <v>119797</v>
          </cell>
        </row>
        <row r="491">
          <cell r="B491" t="str">
            <v>NORTH BAY HYDRO DISTRIBUTION LIMITED</v>
          </cell>
          <cell r="C491">
            <v>2010</v>
          </cell>
          <cell r="P491">
            <v>611</v>
          </cell>
          <cell r="R491">
            <v>97</v>
          </cell>
          <cell r="AD491">
            <v>93148</v>
          </cell>
          <cell r="AE491">
            <v>109866</v>
          </cell>
        </row>
        <row r="492">
          <cell r="B492" t="str">
            <v>NORTH BAY HYDRO DISTRIBUTION LIMITED</v>
          </cell>
          <cell r="C492">
            <v>2011</v>
          </cell>
          <cell r="P492">
            <v>618</v>
          </cell>
          <cell r="R492">
            <v>108</v>
          </cell>
          <cell r="AD492">
            <v>92484</v>
          </cell>
          <cell r="AE492">
            <v>113732</v>
          </cell>
        </row>
        <row r="493">
          <cell r="B493" t="str">
            <v>NORTHERN ONTARIO WIRES INC.</v>
          </cell>
          <cell r="C493">
            <v>2002</v>
          </cell>
          <cell r="P493">
            <v>370</v>
          </cell>
          <cell r="R493">
            <v>5</v>
          </cell>
          <cell r="AD493">
            <v>21520</v>
          </cell>
          <cell r="AE493">
            <v>24769</v>
          </cell>
        </row>
        <row r="494">
          <cell r="B494" t="str">
            <v>NORTHERN ONTARIO WIRES INC.</v>
          </cell>
          <cell r="C494">
            <v>2003</v>
          </cell>
          <cell r="P494">
            <v>370</v>
          </cell>
          <cell r="R494">
            <v>5</v>
          </cell>
          <cell r="AD494">
            <v>21480</v>
          </cell>
          <cell r="AE494">
            <v>26895</v>
          </cell>
        </row>
        <row r="495">
          <cell r="B495" t="str">
            <v>NORTHERN ONTARIO WIRES INC.</v>
          </cell>
          <cell r="C495">
            <v>2004</v>
          </cell>
          <cell r="P495">
            <v>370</v>
          </cell>
          <cell r="R495">
            <v>5</v>
          </cell>
          <cell r="AD495">
            <v>19088</v>
          </cell>
          <cell r="AE495">
            <v>23920</v>
          </cell>
        </row>
        <row r="496">
          <cell r="B496" t="str">
            <v>NORTHERN ONTARIO WIRES INC.</v>
          </cell>
          <cell r="C496">
            <v>2005</v>
          </cell>
          <cell r="P496">
            <v>370</v>
          </cell>
          <cell r="R496">
            <v>5</v>
          </cell>
          <cell r="AD496">
            <v>21005</v>
          </cell>
          <cell r="AE496">
            <v>23943</v>
          </cell>
        </row>
        <row r="497">
          <cell r="B497" t="str">
            <v>NORTHERN ONTARIO WIRES INC.</v>
          </cell>
          <cell r="C497">
            <v>2006</v>
          </cell>
          <cell r="P497">
            <v>370</v>
          </cell>
          <cell r="R497">
            <v>5</v>
          </cell>
          <cell r="AD497">
            <v>21012</v>
          </cell>
          <cell r="AE497">
            <v>21843</v>
          </cell>
        </row>
        <row r="498">
          <cell r="B498" t="str">
            <v>NORTHERN ONTARIO WIRES INC.</v>
          </cell>
          <cell r="C498">
            <v>2007</v>
          </cell>
          <cell r="P498">
            <v>370</v>
          </cell>
          <cell r="R498">
            <v>5</v>
          </cell>
          <cell r="AD498">
            <v>24540</v>
          </cell>
          <cell r="AE498">
            <v>25689</v>
          </cell>
        </row>
        <row r="499">
          <cell r="B499" t="str">
            <v>NORTHERN ONTARIO WIRES INC.</v>
          </cell>
          <cell r="C499">
            <v>2008</v>
          </cell>
          <cell r="P499">
            <v>370</v>
          </cell>
          <cell r="R499">
            <v>5</v>
          </cell>
          <cell r="AD499">
            <v>19447</v>
          </cell>
          <cell r="AE499">
            <v>24006</v>
          </cell>
        </row>
        <row r="500">
          <cell r="B500" t="str">
            <v>NORTHERN ONTARIO WIRES INC.</v>
          </cell>
          <cell r="C500">
            <v>2009</v>
          </cell>
          <cell r="P500">
            <v>370</v>
          </cell>
          <cell r="R500">
            <v>5</v>
          </cell>
          <cell r="AD500">
            <v>20755</v>
          </cell>
          <cell r="AE500">
            <v>24291</v>
          </cell>
        </row>
        <row r="501">
          <cell r="B501" t="str">
            <v>NORTHERN ONTARIO WIRES INC.</v>
          </cell>
          <cell r="C501">
            <v>2010</v>
          </cell>
          <cell r="P501">
            <v>370</v>
          </cell>
          <cell r="R501">
            <v>5</v>
          </cell>
          <cell r="AD501">
            <v>22022</v>
          </cell>
          <cell r="AE501">
            <v>23892</v>
          </cell>
        </row>
        <row r="502">
          <cell r="B502" t="str">
            <v>NORTHERN ONTARIO WIRES INC.</v>
          </cell>
          <cell r="C502">
            <v>2011</v>
          </cell>
          <cell r="P502">
            <v>370</v>
          </cell>
          <cell r="R502">
            <v>5</v>
          </cell>
          <cell r="AD502">
            <v>20631</v>
          </cell>
          <cell r="AE502">
            <v>22918</v>
          </cell>
        </row>
        <row r="503">
          <cell r="B503" t="str">
            <v>OAKVILLE HYDRO ELECTRICITY DISTRIBUTION INC.</v>
          </cell>
          <cell r="C503">
            <v>2002</v>
          </cell>
          <cell r="P503">
            <v>1255</v>
          </cell>
          <cell r="R503">
            <v>735</v>
          </cell>
          <cell r="AD503">
            <v>341368</v>
          </cell>
          <cell r="AE503">
            <v>290267</v>
          </cell>
        </row>
        <row r="504">
          <cell r="B504" t="str">
            <v>OAKVILLE HYDRO ELECTRICITY DISTRIBUTION INC.</v>
          </cell>
          <cell r="C504">
            <v>2003</v>
          </cell>
          <cell r="P504">
            <v>1285</v>
          </cell>
          <cell r="R504">
            <v>760</v>
          </cell>
          <cell r="AD504">
            <v>332574</v>
          </cell>
          <cell r="AE504">
            <v>264086</v>
          </cell>
        </row>
        <row r="505">
          <cell r="B505" t="str">
            <v>OAKVILLE HYDRO ELECTRICITY DISTRIBUTION INC.</v>
          </cell>
          <cell r="C505">
            <v>2004</v>
          </cell>
          <cell r="P505">
            <v>1316</v>
          </cell>
          <cell r="R505">
            <v>786</v>
          </cell>
          <cell r="AD505">
            <v>330378</v>
          </cell>
          <cell r="AE505">
            <v>275735</v>
          </cell>
        </row>
        <row r="506">
          <cell r="B506" t="str">
            <v>OAKVILLE HYDRO ELECTRICITY DISTRIBUTION INC.</v>
          </cell>
          <cell r="C506">
            <v>2005</v>
          </cell>
          <cell r="P506">
            <v>1347</v>
          </cell>
          <cell r="R506">
            <v>812</v>
          </cell>
          <cell r="AD506">
            <v>335427</v>
          </cell>
          <cell r="AE506">
            <v>266138</v>
          </cell>
        </row>
        <row r="507">
          <cell r="B507" t="str">
            <v>OAKVILLE HYDRO ELECTRICITY DISTRIBUTION INC.</v>
          </cell>
          <cell r="C507">
            <v>2006</v>
          </cell>
          <cell r="P507">
            <v>1372</v>
          </cell>
          <cell r="R507">
            <v>832</v>
          </cell>
          <cell r="AD507">
            <v>363987</v>
          </cell>
          <cell r="AE507">
            <v>261884</v>
          </cell>
        </row>
        <row r="508">
          <cell r="B508" t="str">
            <v>OAKVILLE HYDRO ELECTRICITY DISTRIBUTION INC.</v>
          </cell>
          <cell r="C508">
            <v>2007</v>
          </cell>
          <cell r="P508">
            <v>1397</v>
          </cell>
          <cell r="R508">
            <v>852</v>
          </cell>
          <cell r="AD508">
            <v>351188</v>
          </cell>
          <cell r="AE508">
            <v>268651</v>
          </cell>
        </row>
        <row r="509">
          <cell r="B509" t="str">
            <v>OAKVILLE HYDRO ELECTRICITY DISTRIBUTION INC.</v>
          </cell>
          <cell r="C509">
            <v>2008</v>
          </cell>
          <cell r="P509">
            <v>1414</v>
          </cell>
          <cell r="R509">
            <v>867</v>
          </cell>
          <cell r="AD509">
            <v>346908</v>
          </cell>
          <cell r="AE509">
            <v>347832</v>
          </cell>
        </row>
        <row r="510">
          <cell r="B510" t="str">
            <v>OAKVILLE HYDRO ELECTRICITY DISTRIBUTION INC.</v>
          </cell>
          <cell r="C510">
            <v>2009</v>
          </cell>
          <cell r="P510">
            <v>1428</v>
          </cell>
          <cell r="R510">
            <v>877</v>
          </cell>
          <cell r="AD510">
            <v>339629</v>
          </cell>
          <cell r="AE510">
            <v>254560</v>
          </cell>
        </row>
        <row r="511">
          <cell r="B511" t="str">
            <v>OAKVILLE HYDRO ELECTRICITY DISTRIBUTION INC.</v>
          </cell>
          <cell r="C511">
            <v>2010</v>
          </cell>
          <cell r="P511">
            <v>1439</v>
          </cell>
          <cell r="R511">
            <v>886</v>
          </cell>
          <cell r="AD511">
            <v>354830</v>
          </cell>
          <cell r="AE511">
            <v>258870</v>
          </cell>
        </row>
        <row r="512">
          <cell r="B512" t="str">
            <v>OAKVILLE HYDRO ELECTRICITY DISTRIBUTION INC.</v>
          </cell>
          <cell r="C512">
            <v>2011</v>
          </cell>
          <cell r="P512">
            <v>1455</v>
          </cell>
          <cell r="R512">
            <v>894</v>
          </cell>
          <cell r="AD512">
            <v>380100</v>
          </cell>
          <cell r="AE512">
            <v>239300</v>
          </cell>
        </row>
        <row r="513">
          <cell r="B513" t="str">
            <v>ORANGEVILLE HYDRO LIMITED</v>
          </cell>
          <cell r="C513">
            <v>2002</v>
          </cell>
          <cell r="P513">
            <v>149.6</v>
          </cell>
          <cell r="R513">
            <v>59.8</v>
          </cell>
          <cell r="AD513">
            <v>51179</v>
          </cell>
          <cell r="AE513">
            <v>53047</v>
          </cell>
        </row>
        <row r="514">
          <cell r="B514" t="str">
            <v>ORANGEVILLE HYDRO LIMITED</v>
          </cell>
          <cell r="C514">
            <v>2003</v>
          </cell>
          <cell r="P514">
            <v>155.6</v>
          </cell>
          <cell r="R514">
            <v>62.8</v>
          </cell>
          <cell r="AD514">
            <v>52432</v>
          </cell>
          <cell r="AE514">
            <v>53014</v>
          </cell>
        </row>
        <row r="515">
          <cell r="B515" t="str">
            <v>ORANGEVILLE HYDRO LIMITED</v>
          </cell>
          <cell r="C515">
            <v>2004</v>
          </cell>
          <cell r="P515">
            <v>244.1</v>
          </cell>
          <cell r="R515">
            <v>88.8</v>
          </cell>
          <cell r="AD515">
            <v>50622</v>
          </cell>
          <cell r="AE515">
            <v>53650</v>
          </cell>
        </row>
        <row r="516">
          <cell r="B516" t="str">
            <v>ORANGEVILLE HYDRO LIMITED</v>
          </cell>
          <cell r="C516">
            <v>2005</v>
          </cell>
          <cell r="P516">
            <v>161</v>
          </cell>
          <cell r="R516">
            <v>65</v>
          </cell>
          <cell r="AD516">
            <v>47678</v>
          </cell>
          <cell r="AE516">
            <v>44874</v>
          </cell>
        </row>
        <row r="517">
          <cell r="B517" t="str">
            <v>ORANGEVILLE HYDRO LIMITED</v>
          </cell>
          <cell r="C517">
            <v>2006</v>
          </cell>
          <cell r="P517">
            <v>165</v>
          </cell>
          <cell r="R517">
            <v>66</v>
          </cell>
          <cell r="AD517">
            <v>50330</v>
          </cell>
          <cell r="AE517">
            <v>44156</v>
          </cell>
        </row>
        <row r="518">
          <cell r="B518" t="str">
            <v>ORANGEVILLE HYDRO LIMITED</v>
          </cell>
          <cell r="C518">
            <v>2007</v>
          </cell>
          <cell r="P518">
            <v>168</v>
          </cell>
          <cell r="R518">
            <v>67</v>
          </cell>
          <cell r="AD518">
            <v>47692</v>
          </cell>
          <cell r="AE518">
            <v>44801</v>
          </cell>
        </row>
        <row r="519">
          <cell r="B519" t="str">
            <v>ORANGEVILLE HYDRO LIMITED</v>
          </cell>
          <cell r="C519">
            <v>2008</v>
          </cell>
          <cell r="P519">
            <v>170</v>
          </cell>
          <cell r="R519">
            <v>67</v>
          </cell>
          <cell r="AD519">
            <v>44089</v>
          </cell>
          <cell r="AE519">
            <v>43382</v>
          </cell>
        </row>
        <row r="520">
          <cell r="B520" t="str">
            <v>ORANGEVILLE HYDRO LIMITED</v>
          </cell>
          <cell r="C520">
            <v>2009</v>
          </cell>
          <cell r="P520">
            <v>173</v>
          </cell>
          <cell r="R520">
            <v>71</v>
          </cell>
          <cell r="AD520">
            <v>45326</v>
          </cell>
          <cell r="AE520">
            <v>43705</v>
          </cell>
        </row>
        <row r="521">
          <cell r="B521" t="str">
            <v>ORANGEVILLE HYDRO LIMITED</v>
          </cell>
          <cell r="C521">
            <v>2010</v>
          </cell>
          <cell r="P521">
            <v>176</v>
          </cell>
          <cell r="R521">
            <v>73</v>
          </cell>
          <cell r="AD521">
            <v>47841</v>
          </cell>
          <cell r="AE521">
            <v>43609</v>
          </cell>
        </row>
        <row r="522">
          <cell r="B522" t="str">
            <v>ORANGEVILLE HYDRO LIMITED</v>
          </cell>
          <cell r="C522">
            <v>2011</v>
          </cell>
          <cell r="P522">
            <v>176</v>
          </cell>
          <cell r="R522">
            <v>73</v>
          </cell>
          <cell r="AD522">
            <v>47996</v>
          </cell>
          <cell r="AE522">
            <v>42505</v>
          </cell>
        </row>
        <row r="523">
          <cell r="B523" t="str">
            <v>ORILLIA POWER DISTRIBUTION CORPORATION</v>
          </cell>
          <cell r="C523">
            <v>2002</v>
          </cell>
          <cell r="P523">
            <v>280.3</v>
          </cell>
          <cell r="R523">
            <v>43.3</v>
          </cell>
          <cell r="AD523">
            <v>63040</v>
          </cell>
          <cell r="AE523">
            <v>58480</v>
          </cell>
        </row>
        <row r="524">
          <cell r="B524" t="str">
            <v>ORILLIA POWER DISTRIBUTION CORPORATION</v>
          </cell>
          <cell r="C524">
            <v>2003</v>
          </cell>
          <cell r="P524">
            <v>286.3</v>
          </cell>
          <cell r="R524">
            <v>45.5</v>
          </cell>
          <cell r="AD524">
            <v>53830</v>
          </cell>
          <cell r="AE524">
            <v>61913</v>
          </cell>
        </row>
        <row r="525">
          <cell r="B525" t="str">
            <v>ORILLIA POWER DISTRIBUTION CORPORATION</v>
          </cell>
          <cell r="C525">
            <v>2004</v>
          </cell>
          <cell r="P525">
            <v>297.7</v>
          </cell>
          <cell r="R525">
            <v>52.7</v>
          </cell>
          <cell r="AD525">
            <v>73528</v>
          </cell>
          <cell r="AE525">
            <v>74924</v>
          </cell>
        </row>
        <row r="526">
          <cell r="B526" t="str">
            <v>ORILLIA POWER DISTRIBUTION CORPORATION</v>
          </cell>
          <cell r="C526">
            <v>2005</v>
          </cell>
          <cell r="P526">
            <v>299</v>
          </cell>
          <cell r="R526">
            <v>54</v>
          </cell>
          <cell r="AD526">
            <v>56765</v>
          </cell>
          <cell r="AE526">
            <v>60656</v>
          </cell>
        </row>
        <row r="527">
          <cell r="B527" t="str">
            <v>ORILLIA POWER DISTRIBUTION CORPORATION</v>
          </cell>
          <cell r="C527">
            <v>2006</v>
          </cell>
          <cell r="P527">
            <v>302</v>
          </cell>
          <cell r="R527">
            <v>57</v>
          </cell>
          <cell r="AD527">
            <v>58542</v>
          </cell>
          <cell r="AE527">
            <v>55532</v>
          </cell>
        </row>
        <row r="528">
          <cell r="B528" t="str">
            <v>ORILLIA POWER DISTRIBUTION CORPORATION</v>
          </cell>
          <cell r="C528">
            <v>2007</v>
          </cell>
          <cell r="P528">
            <v>302</v>
          </cell>
          <cell r="R528">
            <v>57</v>
          </cell>
          <cell r="AD528">
            <v>55709</v>
          </cell>
          <cell r="AE528">
            <v>57057</v>
          </cell>
        </row>
        <row r="529">
          <cell r="B529" t="str">
            <v>ORILLIA POWER DISTRIBUTION CORPORATION</v>
          </cell>
          <cell r="C529">
            <v>2008</v>
          </cell>
          <cell r="P529">
            <v>304</v>
          </cell>
          <cell r="R529">
            <v>59</v>
          </cell>
          <cell r="AD529">
            <v>50520</v>
          </cell>
          <cell r="AE529">
            <v>55775</v>
          </cell>
        </row>
        <row r="530">
          <cell r="B530" t="str">
            <v>ORILLIA POWER DISTRIBUTION CORPORATION</v>
          </cell>
          <cell r="C530">
            <v>2009</v>
          </cell>
          <cell r="P530">
            <v>307</v>
          </cell>
          <cell r="R530">
            <v>59</v>
          </cell>
          <cell r="AD530">
            <v>51144</v>
          </cell>
          <cell r="AE530">
            <v>59109</v>
          </cell>
        </row>
        <row r="531">
          <cell r="B531" t="str">
            <v>ORILLIA POWER DISTRIBUTION CORPORATION</v>
          </cell>
          <cell r="C531">
            <v>2010</v>
          </cell>
          <cell r="P531">
            <v>313</v>
          </cell>
          <cell r="R531">
            <v>65</v>
          </cell>
          <cell r="AD531">
            <v>55679</v>
          </cell>
          <cell r="AE531">
            <v>57908</v>
          </cell>
        </row>
        <row r="532">
          <cell r="B532" t="str">
            <v>ORILLIA POWER DISTRIBUTION CORPORATION</v>
          </cell>
          <cell r="C532">
            <v>2011</v>
          </cell>
          <cell r="P532">
            <v>314</v>
          </cell>
          <cell r="R532">
            <v>66</v>
          </cell>
          <cell r="AD532">
            <v>57089</v>
          </cell>
          <cell r="AE532">
            <v>59312</v>
          </cell>
        </row>
        <row r="533">
          <cell r="B533" t="str">
            <v>OSHAWA PUC NETWORKS INC.</v>
          </cell>
          <cell r="C533">
            <v>2002</v>
          </cell>
          <cell r="P533">
            <v>1455</v>
          </cell>
          <cell r="R533">
            <v>657</v>
          </cell>
          <cell r="AD533">
            <v>222000</v>
          </cell>
          <cell r="AE533">
            <v>210000</v>
          </cell>
        </row>
        <row r="534">
          <cell r="B534" t="str">
            <v>OSHAWA PUC NETWORKS INC.</v>
          </cell>
          <cell r="C534">
            <v>2003</v>
          </cell>
          <cell r="P534">
            <v>1538</v>
          </cell>
          <cell r="R534">
            <v>725</v>
          </cell>
          <cell r="AD534">
            <v>218000</v>
          </cell>
          <cell r="AE534">
            <v>228000</v>
          </cell>
        </row>
        <row r="535">
          <cell r="B535" t="str">
            <v>OSHAWA PUC NETWORKS INC.</v>
          </cell>
          <cell r="C535">
            <v>2004</v>
          </cell>
          <cell r="P535">
            <v>1731</v>
          </cell>
          <cell r="R535">
            <v>839</v>
          </cell>
          <cell r="AD535">
            <v>200000</v>
          </cell>
          <cell r="AE535">
            <v>233000</v>
          </cell>
        </row>
        <row r="536">
          <cell r="B536" t="str">
            <v>OSHAWA PUC NETWORKS INC.</v>
          </cell>
          <cell r="C536">
            <v>2005</v>
          </cell>
          <cell r="P536">
            <v>2002</v>
          </cell>
          <cell r="R536">
            <v>999</v>
          </cell>
          <cell r="AD536">
            <v>211272</v>
          </cell>
          <cell r="AE536">
            <v>217814</v>
          </cell>
        </row>
        <row r="537">
          <cell r="B537" t="str">
            <v>OSHAWA PUC NETWORKS INC.</v>
          </cell>
          <cell r="C537">
            <v>2006</v>
          </cell>
          <cell r="P537">
            <v>934</v>
          </cell>
          <cell r="R537">
            <v>431</v>
          </cell>
          <cell r="AD537">
            <v>222832</v>
          </cell>
          <cell r="AE537">
            <v>208543</v>
          </cell>
        </row>
        <row r="538">
          <cell r="B538" t="str">
            <v>OSHAWA PUC NETWORKS INC.</v>
          </cell>
          <cell r="C538">
            <v>2007</v>
          </cell>
          <cell r="P538">
            <v>953</v>
          </cell>
          <cell r="R538">
            <v>440</v>
          </cell>
          <cell r="AD538">
            <v>221904</v>
          </cell>
          <cell r="AE538">
            <v>212930</v>
          </cell>
        </row>
        <row r="539">
          <cell r="B539" t="str">
            <v>OSHAWA PUC NETWORKS INC.</v>
          </cell>
          <cell r="C539">
            <v>2008</v>
          </cell>
          <cell r="P539">
            <v>948</v>
          </cell>
          <cell r="R539">
            <v>438</v>
          </cell>
          <cell r="AD539">
            <v>192721</v>
          </cell>
          <cell r="AE539">
            <v>208345</v>
          </cell>
        </row>
        <row r="540">
          <cell r="B540" t="str">
            <v>OSHAWA PUC NETWORKS INC.</v>
          </cell>
          <cell r="C540">
            <v>2009</v>
          </cell>
          <cell r="P540">
            <v>950</v>
          </cell>
          <cell r="R540">
            <v>439</v>
          </cell>
          <cell r="AD540">
            <v>210068</v>
          </cell>
          <cell r="AE540">
            <v>208345</v>
          </cell>
        </row>
        <row r="541">
          <cell r="B541" t="str">
            <v>OSHAWA PUC NETWORKS INC.</v>
          </cell>
          <cell r="C541">
            <v>2010</v>
          </cell>
          <cell r="P541">
            <v>955</v>
          </cell>
          <cell r="R541">
            <v>393</v>
          </cell>
          <cell r="AD541">
            <v>214439</v>
          </cell>
          <cell r="AE541">
            <v>220115</v>
          </cell>
        </row>
        <row r="542">
          <cell r="B542" t="str">
            <v>OSHAWA PUC NETWORKS INC.</v>
          </cell>
          <cell r="C542">
            <v>2011</v>
          </cell>
          <cell r="P542">
            <v>987</v>
          </cell>
          <cell r="R542">
            <v>417</v>
          </cell>
          <cell r="AD542">
            <v>234849</v>
          </cell>
          <cell r="AE542">
            <v>205860</v>
          </cell>
        </row>
        <row r="543">
          <cell r="B543" t="str">
            <v>OTTAWA RIVER POWER CORPORATION</v>
          </cell>
          <cell r="C543">
            <v>2002</v>
          </cell>
          <cell r="P543">
            <v>147.4</v>
          </cell>
          <cell r="R543">
            <v>19.899999999999999</v>
          </cell>
          <cell r="AD543">
            <v>32303</v>
          </cell>
          <cell r="AE543">
            <v>37988</v>
          </cell>
        </row>
        <row r="544">
          <cell r="B544" t="str">
            <v>OTTAWA RIVER POWER CORPORATION</v>
          </cell>
          <cell r="C544">
            <v>2003</v>
          </cell>
          <cell r="P544">
            <v>147.4</v>
          </cell>
          <cell r="R544">
            <v>19.899999999999999</v>
          </cell>
          <cell r="AD544">
            <v>29942</v>
          </cell>
          <cell r="AE544">
            <v>39960</v>
          </cell>
        </row>
        <row r="545">
          <cell r="B545" t="str">
            <v>OTTAWA RIVER POWER CORPORATION</v>
          </cell>
          <cell r="C545">
            <v>2004</v>
          </cell>
          <cell r="P545">
            <v>147.4</v>
          </cell>
          <cell r="R545">
            <v>19.899999999999999</v>
          </cell>
          <cell r="AD545">
            <v>26600</v>
          </cell>
          <cell r="AE545">
            <v>43015</v>
          </cell>
        </row>
        <row r="546">
          <cell r="B546" t="str">
            <v>OTTAWA RIVER POWER CORPORATION</v>
          </cell>
          <cell r="C546">
            <v>2005</v>
          </cell>
          <cell r="P546">
            <v>146</v>
          </cell>
          <cell r="R546">
            <v>19</v>
          </cell>
          <cell r="AD546">
            <v>35915</v>
          </cell>
          <cell r="AE546">
            <v>41386</v>
          </cell>
        </row>
        <row r="547">
          <cell r="B547" t="str">
            <v>OTTAWA RIVER POWER CORPORATION</v>
          </cell>
          <cell r="C547">
            <v>2006</v>
          </cell>
          <cell r="P547">
            <v>146</v>
          </cell>
          <cell r="R547">
            <v>19</v>
          </cell>
          <cell r="AD547">
            <v>36020</v>
          </cell>
          <cell r="AE547">
            <v>37266</v>
          </cell>
        </row>
        <row r="548">
          <cell r="B548" t="str">
            <v>OTTAWA RIVER POWER CORPORATION</v>
          </cell>
          <cell r="C548">
            <v>2007</v>
          </cell>
          <cell r="P548">
            <v>146</v>
          </cell>
          <cell r="R548">
            <v>19</v>
          </cell>
          <cell r="AD548">
            <v>32198</v>
          </cell>
          <cell r="AE548">
            <v>38695</v>
          </cell>
        </row>
        <row r="549">
          <cell r="B549" t="str">
            <v>OTTAWA RIVER POWER CORPORATION</v>
          </cell>
          <cell r="C549">
            <v>2008</v>
          </cell>
          <cell r="P549">
            <v>146</v>
          </cell>
          <cell r="R549">
            <v>19</v>
          </cell>
          <cell r="AD549">
            <v>29118</v>
          </cell>
          <cell r="AE549">
            <v>37482</v>
          </cell>
        </row>
        <row r="550">
          <cell r="B550" t="str">
            <v>OTTAWA RIVER POWER CORPORATION</v>
          </cell>
          <cell r="C550">
            <v>2009</v>
          </cell>
          <cell r="P550">
            <v>146</v>
          </cell>
          <cell r="R550">
            <v>19</v>
          </cell>
          <cell r="AD550">
            <v>29961</v>
          </cell>
          <cell r="AE550">
            <v>36925</v>
          </cell>
        </row>
        <row r="551">
          <cell r="B551" t="str">
            <v>OTTAWA RIVER POWER CORPORATION</v>
          </cell>
          <cell r="C551">
            <v>2010</v>
          </cell>
          <cell r="P551">
            <v>148</v>
          </cell>
          <cell r="R551">
            <v>19</v>
          </cell>
          <cell r="AD551">
            <v>33526</v>
          </cell>
          <cell r="AE551">
            <v>32708</v>
          </cell>
        </row>
        <row r="552">
          <cell r="B552" t="str">
            <v>OTTAWA RIVER POWER CORPORATION</v>
          </cell>
          <cell r="C552">
            <v>2011</v>
          </cell>
          <cell r="P552">
            <v>148</v>
          </cell>
          <cell r="R552">
            <v>19</v>
          </cell>
          <cell r="AD552">
            <v>33019</v>
          </cell>
          <cell r="AE552">
            <v>37173</v>
          </cell>
        </row>
        <row r="553">
          <cell r="B553" t="str">
            <v>PARRY SOUND POWER CORPORATION</v>
          </cell>
          <cell r="C553">
            <v>2002</v>
          </cell>
          <cell r="P553">
            <v>128</v>
          </cell>
          <cell r="R553">
            <v>11</v>
          </cell>
          <cell r="AD553">
            <v>11497</v>
          </cell>
          <cell r="AE553">
            <v>19182</v>
          </cell>
        </row>
        <row r="554">
          <cell r="B554" t="str">
            <v>PARRY SOUND POWER CORPORATION</v>
          </cell>
          <cell r="C554">
            <v>2003</v>
          </cell>
          <cell r="P554">
            <v>128</v>
          </cell>
          <cell r="R554">
            <v>11</v>
          </cell>
          <cell r="AD554">
            <v>11497</v>
          </cell>
          <cell r="AE554">
            <v>19182</v>
          </cell>
        </row>
        <row r="555">
          <cell r="B555" t="str">
            <v>PARRY SOUND POWER CORPORATION</v>
          </cell>
          <cell r="C555">
            <v>2004</v>
          </cell>
          <cell r="P555">
            <v>128</v>
          </cell>
          <cell r="R555">
            <v>11</v>
          </cell>
          <cell r="AD555">
            <v>10625</v>
          </cell>
          <cell r="AE555">
            <v>20090</v>
          </cell>
        </row>
        <row r="556">
          <cell r="B556" t="str">
            <v>PARRY SOUND POWER CORPORATION</v>
          </cell>
          <cell r="C556">
            <v>2005</v>
          </cell>
          <cell r="P556">
            <v>128</v>
          </cell>
          <cell r="R556">
            <v>11</v>
          </cell>
          <cell r="AD556">
            <v>12000</v>
          </cell>
          <cell r="AE556">
            <v>20000</v>
          </cell>
        </row>
        <row r="557">
          <cell r="B557" t="str">
            <v>PARRY SOUND POWER CORPORATION</v>
          </cell>
          <cell r="C557">
            <v>2006</v>
          </cell>
          <cell r="P557">
            <v>128</v>
          </cell>
          <cell r="R557">
            <v>11</v>
          </cell>
          <cell r="AD557">
            <v>12570</v>
          </cell>
          <cell r="AE557">
            <v>17750</v>
          </cell>
        </row>
        <row r="558">
          <cell r="B558" t="str">
            <v>PARRY SOUND POWER CORPORATION</v>
          </cell>
          <cell r="C558">
            <v>2007</v>
          </cell>
          <cell r="P558">
            <v>128</v>
          </cell>
          <cell r="R558">
            <v>11</v>
          </cell>
          <cell r="AD558">
            <v>12650</v>
          </cell>
          <cell r="AE558">
            <v>19170</v>
          </cell>
        </row>
        <row r="559">
          <cell r="B559" t="str">
            <v>PARRY SOUND POWER CORPORATION</v>
          </cell>
          <cell r="C559">
            <v>2008</v>
          </cell>
          <cell r="P559">
            <v>128</v>
          </cell>
          <cell r="R559">
            <v>11</v>
          </cell>
          <cell r="AD559">
            <v>11820</v>
          </cell>
          <cell r="AE559">
            <v>18670</v>
          </cell>
        </row>
        <row r="560">
          <cell r="B560" t="str">
            <v>PARRY SOUND POWER CORPORATION</v>
          </cell>
          <cell r="C560">
            <v>2009</v>
          </cell>
          <cell r="P560">
            <v>128</v>
          </cell>
          <cell r="R560">
            <v>11</v>
          </cell>
          <cell r="AD560">
            <v>12820</v>
          </cell>
          <cell r="AE560">
            <v>20600</v>
          </cell>
        </row>
        <row r="561">
          <cell r="B561" t="str">
            <v>PARRY SOUND POWER CORPORATION</v>
          </cell>
          <cell r="C561">
            <v>2010</v>
          </cell>
          <cell r="P561">
            <v>129</v>
          </cell>
          <cell r="R561">
            <v>11</v>
          </cell>
          <cell r="AD561">
            <v>13004</v>
          </cell>
          <cell r="AE561">
            <v>17871</v>
          </cell>
        </row>
        <row r="562">
          <cell r="B562" t="str">
            <v>PARRY SOUND POWER CORPORATION</v>
          </cell>
          <cell r="C562">
            <v>2011</v>
          </cell>
          <cell r="P562">
            <v>129</v>
          </cell>
          <cell r="R562">
            <v>11</v>
          </cell>
          <cell r="AD562">
            <v>13168</v>
          </cell>
          <cell r="AE562">
            <v>19700</v>
          </cell>
        </row>
        <row r="563">
          <cell r="B563" t="str">
            <v>PETERBOROUGH DISTRIBUTION INCORPORATED</v>
          </cell>
          <cell r="C563">
            <v>2002</v>
          </cell>
          <cell r="P563">
            <v>523.1</v>
          </cell>
          <cell r="R563">
            <v>145.4</v>
          </cell>
          <cell r="AD563">
            <v>138749</v>
          </cell>
          <cell r="AE563">
            <v>137199</v>
          </cell>
        </row>
        <row r="564">
          <cell r="B564" t="str">
            <v>PETERBOROUGH DISTRIBUTION INCORPORATED</v>
          </cell>
          <cell r="C564">
            <v>2003</v>
          </cell>
          <cell r="P564">
            <v>529.1</v>
          </cell>
          <cell r="R564">
            <v>151.4</v>
          </cell>
          <cell r="AD564">
            <v>143722</v>
          </cell>
          <cell r="AE564">
            <v>148653</v>
          </cell>
        </row>
        <row r="565">
          <cell r="B565" t="str">
            <v>PETERBOROUGH DISTRIBUTION INCORPORATED</v>
          </cell>
          <cell r="C565">
            <v>2004</v>
          </cell>
          <cell r="P565">
            <v>533.79999999999995</v>
          </cell>
          <cell r="R565">
            <v>153.1</v>
          </cell>
          <cell r="AD565">
            <v>136574</v>
          </cell>
          <cell r="AE565">
            <v>161348</v>
          </cell>
        </row>
        <row r="566">
          <cell r="B566" t="str">
            <v>PETERBOROUGH DISTRIBUTION INCORPORATED</v>
          </cell>
          <cell r="C566">
            <v>2005</v>
          </cell>
          <cell r="P566">
            <v>536</v>
          </cell>
          <cell r="R566">
            <v>156</v>
          </cell>
          <cell r="AD566">
            <v>154667</v>
          </cell>
          <cell r="AE566">
            <v>152882</v>
          </cell>
        </row>
        <row r="567">
          <cell r="B567" t="str">
            <v>PETERBOROUGH DISTRIBUTION INCORPORATED</v>
          </cell>
          <cell r="C567">
            <v>2006</v>
          </cell>
          <cell r="P567">
            <v>545</v>
          </cell>
          <cell r="R567">
            <v>161</v>
          </cell>
          <cell r="AD567">
            <v>157909</v>
          </cell>
          <cell r="AE567">
            <v>145957</v>
          </cell>
        </row>
        <row r="568">
          <cell r="B568" t="str">
            <v>PETERBOROUGH DISTRIBUTION INCORPORATED</v>
          </cell>
          <cell r="C568">
            <v>2007</v>
          </cell>
          <cell r="P568">
            <v>545</v>
          </cell>
          <cell r="R568">
            <v>161</v>
          </cell>
          <cell r="AD568">
            <v>152219</v>
          </cell>
          <cell r="AE568">
            <v>148761</v>
          </cell>
        </row>
        <row r="569">
          <cell r="B569" t="str">
            <v>PETERBOROUGH DISTRIBUTION INCORPORATED</v>
          </cell>
          <cell r="C569">
            <v>2008</v>
          </cell>
          <cell r="P569">
            <v>550</v>
          </cell>
          <cell r="R569">
            <v>166</v>
          </cell>
          <cell r="AD569">
            <v>142964</v>
          </cell>
          <cell r="AE569">
            <v>148395</v>
          </cell>
        </row>
        <row r="570">
          <cell r="B570" t="str">
            <v>PETERBOROUGH DISTRIBUTION INCORPORATED</v>
          </cell>
          <cell r="C570">
            <v>2009</v>
          </cell>
          <cell r="P570">
            <v>550</v>
          </cell>
          <cell r="R570">
            <v>166</v>
          </cell>
          <cell r="AD570">
            <v>147235</v>
          </cell>
          <cell r="AE570">
            <v>153787</v>
          </cell>
        </row>
        <row r="571">
          <cell r="B571" t="str">
            <v>PETERBOROUGH DISTRIBUTION INCORPORATED</v>
          </cell>
          <cell r="C571">
            <v>2010</v>
          </cell>
          <cell r="P571">
            <v>552</v>
          </cell>
          <cell r="R571">
            <v>168</v>
          </cell>
          <cell r="AD571">
            <v>150103</v>
          </cell>
          <cell r="AE571">
            <v>147722</v>
          </cell>
        </row>
        <row r="572">
          <cell r="B572" t="str">
            <v>PETERBOROUGH DISTRIBUTION INCORPORATED</v>
          </cell>
          <cell r="C572">
            <v>2011</v>
          </cell>
          <cell r="P572">
            <v>553</v>
          </cell>
          <cell r="R572">
            <v>168</v>
          </cell>
          <cell r="AD572">
            <v>161697</v>
          </cell>
          <cell r="AE572">
            <v>153393</v>
          </cell>
        </row>
        <row r="573">
          <cell r="B573" t="str">
            <v>POWERSTREAM INC.</v>
          </cell>
          <cell r="C573">
            <v>2002</v>
          </cell>
          <cell r="P573">
            <v>6741.3</v>
          </cell>
          <cell r="R573">
            <v>3727.9</v>
          </cell>
          <cell r="AD573">
            <v>2047474</v>
          </cell>
          <cell r="AE573">
            <v>1656548</v>
          </cell>
        </row>
        <row r="574">
          <cell r="B574" t="str">
            <v>POWERSTREAM INC.</v>
          </cell>
          <cell r="C574">
            <v>2003</v>
          </cell>
          <cell r="P574">
            <v>7805.4</v>
          </cell>
          <cell r="R574">
            <v>4966</v>
          </cell>
          <cell r="AD574">
            <v>1696979</v>
          </cell>
          <cell r="AE574">
            <v>1289042</v>
          </cell>
        </row>
        <row r="575">
          <cell r="B575" t="str">
            <v>POWERSTREAM INC.</v>
          </cell>
          <cell r="C575">
            <v>2004</v>
          </cell>
          <cell r="P575">
            <v>7268.2</v>
          </cell>
          <cell r="R575">
            <v>4663</v>
          </cell>
          <cell r="AD575">
            <v>1574964</v>
          </cell>
          <cell r="AE575">
            <v>1340932</v>
          </cell>
        </row>
        <row r="576">
          <cell r="B576" t="str">
            <v>POWERSTREAM INC.</v>
          </cell>
          <cell r="C576">
            <v>2005</v>
          </cell>
          <cell r="P576">
            <v>7342</v>
          </cell>
          <cell r="R576">
            <v>4736</v>
          </cell>
          <cell r="AD576">
            <v>1802105</v>
          </cell>
          <cell r="AE576">
            <v>1380493</v>
          </cell>
        </row>
        <row r="577">
          <cell r="B577" t="str">
            <v>POWERSTREAM INC.</v>
          </cell>
          <cell r="C577">
            <v>2006</v>
          </cell>
          <cell r="P577">
            <v>7465</v>
          </cell>
          <cell r="R577">
            <v>4943</v>
          </cell>
          <cell r="AD577">
            <v>1901048</v>
          </cell>
          <cell r="AE577">
            <v>1371104</v>
          </cell>
        </row>
        <row r="578">
          <cell r="B578" t="str">
            <v>POWERSTREAM INC.</v>
          </cell>
          <cell r="C578">
            <v>2007</v>
          </cell>
          <cell r="P578">
            <v>7645</v>
          </cell>
          <cell r="R578">
            <v>5087</v>
          </cell>
          <cell r="AD578">
            <v>1827737</v>
          </cell>
          <cell r="AE578">
            <v>1359180</v>
          </cell>
        </row>
        <row r="579">
          <cell r="B579" t="str">
            <v>POWERSTREAM INC.</v>
          </cell>
          <cell r="C579">
            <v>2008</v>
          </cell>
          <cell r="P579">
            <v>7591</v>
          </cell>
          <cell r="R579">
            <v>4999</v>
          </cell>
          <cell r="AD579">
            <v>1762513</v>
          </cell>
          <cell r="AE579">
            <v>1403820</v>
          </cell>
        </row>
        <row r="580">
          <cell r="B580" t="str">
            <v>POWERSTREAM INC.</v>
          </cell>
          <cell r="C580">
            <v>2009</v>
          </cell>
          <cell r="P580">
            <v>7681</v>
          </cell>
          <cell r="R580">
            <v>4926</v>
          </cell>
          <cell r="AD580">
            <v>1762834</v>
          </cell>
          <cell r="AE580">
            <v>1336784</v>
          </cell>
        </row>
        <row r="581">
          <cell r="B581" t="str">
            <v>POWERSTREAM INC.</v>
          </cell>
          <cell r="C581">
            <v>2010</v>
          </cell>
          <cell r="P581">
            <v>7381</v>
          </cell>
          <cell r="R581">
            <v>4830</v>
          </cell>
          <cell r="AD581">
            <v>1895989</v>
          </cell>
          <cell r="AE581">
            <v>1380420</v>
          </cell>
        </row>
        <row r="582">
          <cell r="B582" t="str">
            <v>POWERSTREAM INC.</v>
          </cell>
          <cell r="C582">
            <v>2011</v>
          </cell>
          <cell r="P582">
            <v>7431</v>
          </cell>
          <cell r="R582">
            <v>4847</v>
          </cell>
          <cell r="AD582">
            <v>1961144</v>
          </cell>
          <cell r="AE582">
            <v>1350678</v>
          </cell>
        </row>
        <row r="583">
          <cell r="B583" t="str">
            <v>PUC DISTRIBUTION INC.</v>
          </cell>
          <cell r="C583">
            <v>2002</v>
          </cell>
          <cell r="P583">
            <v>710</v>
          </cell>
          <cell r="R583">
            <v>106</v>
          </cell>
          <cell r="AD583">
            <v>111000</v>
          </cell>
          <cell r="AE583">
            <v>138000</v>
          </cell>
        </row>
        <row r="584">
          <cell r="B584" t="str">
            <v>PUC DISTRIBUTION INC.</v>
          </cell>
          <cell r="C584">
            <v>2003</v>
          </cell>
          <cell r="P584">
            <v>710</v>
          </cell>
          <cell r="R584">
            <v>106</v>
          </cell>
          <cell r="AD584">
            <v>118000</v>
          </cell>
          <cell r="AE584">
            <v>147000</v>
          </cell>
        </row>
        <row r="585">
          <cell r="B585" t="str">
            <v>PUC DISTRIBUTION INC.</v>
          </cell>
          <cell r="C585">
            <v>2004</v>
          </cell>
          <cell r="P585">
            <v>711</v>
          </cell>
          <cell r="R585">
            <v>106</v>
          </cell>
          <cell r="AD585">
            <v>108000</v>
          </cell>
          <cell r="AE585">
            <v>151000</v>
          </cell>
        </row>
        <row r="586">
          <cell r="B586" t="str">
            <v>PUC DISTRIBUTION INC.</v>
          </cell>
          <cell r="C586">
            <v>2005</v>
          </cell>
          <cell r="P586">
            <v>715</v>
          </cell>
          <cell r="R586">
            <v>111</v>
          </cell>
          <cell r="AD586">
            <v>100440</v>
          </cell>
          <cell r="AE586">
            <v>156336</v>
          </cell>
        </row>
        <row r="587">
          <cell r="B587" t="str">
            <v>PUC DISTRIBUTION INC.</v>
          </cell>
          <cell r="C587">
            <v>2006</v>
          </cell>
          <cell r="P587">
            <v>722</v>
          </cell>
          <cell r="R587">
            <v>112</v>
          </cell>
          <cell r="AD587">
            <v>99704</v>
          </cell>
          <cell r="AE587">
            <v>137316</v>
          </cell>
        </row>
        <row r="588">
          <cell r="B588" t="str">
            <v>PUC DISTRIBUTION INC.</v>
          </cell>
          <cell r="C588">
            <v>2007</v>
          </cell>
          <cell r="P588">
            <v>725</v>
          </cell>
          <cell r="R588">
            <v>114</v>
          </cell>
          <cell r="AD588">
            <v>101464</v>
          </cell>
          <cell r="AE588">
            <v>139708</v>
          </cell>
        </row>
        <row r="589">
          <cell r="B589" t="str">
            <v>PUC DISTRIBUTION INC.</v>
          </cell>
          <cell r="C589">
            <v>2008</v>
          </cell>
          <cell r="P589">
            <v>728</v>
          </cell>
          <cell r="R589">
            <v>116</v>
          </cell>
          <cell r="AD589">
            <v>92154</v>
          </cell>
          <cell r="AE589">
            <v>139124</v>
          </cell>
        </row>
        <row r="590">
          <cell r="B590" t="str">
            <v>PUC DISTRIBUTION INC.</v>
          </cell>
          <cell r="C590">
            <v>2009</v>
          </cell>
          <cell r="P590">
            <v>732</v>
          </cell>
          <cell r="R590">
            <v>116</v>
          </cell>
          <cell r="AD590">
            <v>97507</v>
          </cell>
          <cell r="AE590">
            <v>147108</v>
          </cell>
        </row>
        <row r="591">
          <cell r="B591" t="str">
            <v>PUC DISTRIBUTION INC.</v>
          </cell>
          <cell r="C591">
            <v>2010</v>
          </cell>
          <cell r="P591">
            <v>733</v>
          </cell>
          <cell r="R591">
            <v>117</v>
          </cell>
          <cell r="AD591">
            <v>101492</v>
          </cell>
          <cell r="AE591">
            <v>141244</v>
          </cell>
        </row>
        <row r="592">
          <cell r="B592" t="str">
            <v>PUC DISTRIBUTION INC.</v>
          </cell>
          <cell r="C592">
            <v>2011</v>
          </cell>
          <cell r="P592">
            <v>737</v>
          </cell>
          <cell r="R592">
            <v>120</v>
          </cell>
          <cell r="AD592">
            <v>95135</v>
          </cell>
          <cell r="AE592">
            <v>149857</v>
          </cell>
        </row>
        <row r="593">
          <cell r="B593" t="str">
            <v>RENFREW HYDRO INC.</v>
          </cell>
          <cell r="C593">
            <v>2002</v>
          </cell>
          <cell r="P593">
            <v>70</v>
          </cell>
          <cell r="R593">
            <v>2</v>
          </cell>
          <cell r="AD593">
            <v>17566</v>
          </cell>
          <cell r="AE593">
            <v>17140</v>
          </cell>
        </row>
        <row r="594">
          <cell r="B594" t="str">
            <v>RENFREW HYDRO INC.</v>
          </cell>
          <cell r="C594">
            <v>2003</v>
          </cell>
          <cell r="P594">
            <v>70</v>
          </cell>
          <cell r="R594">
            <v>2</v>
          </cell>
          <cell r="AD594">
            <v>16608</v>
          </cell>
          <cell r="AE594">
            <v>18946</v>
          </cell>
        </row>
        <row r="595">
          <cell r="B595" t="str">
            <v>RENFREW HYDRO INC.</v>
          </cell>
          <cell r="C595">
            <v>2004</v>
          </cell>
          <cell r="P595">
            <v>70</v>
          </cell>
          <cell r="R595">
            <v>2</v>
          </cell>
          <cell r="AD595">
            <v>14941</v>
          </cell>
          <cell r="AE595">
            <v>19991</v>
          </cell>
        </row>
        <row r="596">
          <cell r="B596" t="str">
            <v>RENFREW HYDRO INC.</v>
          </cell>
          <cell r="C596">
            <v>2005</v>
          </cell>
          <cell r="P596">
            <v>70</v>
          </cell>
          <cell r="R596">
            <v>2</v>
          </cell>
          <cell r="AD596">
            <v>18576</v>
          </cell>
          <cell r="AE596">
            <v>19031</v>
          </cell>
        </row>
        <row r="597">
          <cell r="B597" t="str">
            <v>RENFREW HYDRO INC.</v>
          </cell>
          <cell r="C597">
            <v>2006</v>
          </cell>
          <cell r="P597">
            <v>55</v>
          </cell>
          <cell r="R597">
            <v>2</v>
          </cell>
          <cell r="AD597">
            <v>19051</v>
          </cell>
          <cell r="AE597">
            <v>18162</v>
          </cell>
        </row>
        <row r="598">
          <cell r="B598" t="str">
            <v>RENFREW HYDRO INC.</v>
          </cell>
          <cell r="C598">
            <v>2007</v>
          </cell>
          <cell r="P598">
            <v>55</v>
          </cell>
          <cell r="R598">
            <v>2</v>
          </cell>
          <cell r="AD598">
            <v>19086</v>
          </cell>
          <cell r="AE598">
            <v>19154</v>
          </cell>
        </row>
        <row r="599">
          <cell r="B599" t="str">
            <v>RENFREW HYDRO INC.</v>
          </cell>
          <cell r="C599">
            <v>2008</v>
          </cell>
          <cell r="P599">
            <v>55</v>
          </cell>
          <cell r="R599">
            <v>2</v>
          </cell>
          <cell r="AD599">
            <v>17745</v>
          </cell>
          <cell r="AE599">
            <v>19183</v>
          </cell>
        </row>
        <row r="600">
          <cell r="B600" t="str">
            <v>RENFREW HYDRO INC.</v>
          </cell>
          <cell r="C600">
            <v>2009</v>
          </cell>
          <cell r="P600">
            <v>55</v>
          </cell>
          <cell r="R600">
            <v>2</v>
          </cell>
          <cell r="AD600">
            <v>18505</v>
          </cell>
          <cell r="AE600">
            <v>19807</v>
          </cell>
        </row>
        <row r="601">
          <cell r="B601" t="str">
            <v>RENFREW HYDRO INC.</v>
          </cell>
          <cell r="C601">
            <v>2010</v>
          </cell>
          <cell r="P601">
            <v>55</v>
          </cell>
          <cell r="R601">
            <v>2</v>
          </cell>
          <cell r="AD601">
            <v>18705</v>
          </cell>
          <cell r="AE601">
            <v>17707</v>
          </cell>
        </row>
        <row r="602">
          <cell r="B602" t="str">
            <v>RENFREW HYDRO INC.</v>
          </cell>
          <cell r="C602">
            <v>2011</v>
          </cell>
          <cell r="P602">
            <v>55</v>
          </cell>
          <cell r="R602">
            <v>2</v>
          </cell>
          <cell r="AD602">
            <v>18295</v>
          </cell>
          <cell r="AE602">
            <v>10822</v>
          </cell>
        </row>
        <row r="603">
          <cell r="B603" t="str">
            <v>RIDEAU ST. LAWRENCE DISTRIBUTION INC.</v>
          </cell>
          <cell r="C603">
            <v>2002</v>
          </cell>
          <cell r="P603">
            <v>84.4</v>
          </cell>
          <cell r="R603">
            <v>8.8000000000000007</v>
          </cell>
          <cell r="AD603">
            <v>21704</v>
          </cell>
          <cell r="AE603">
            <v>23030</v>
          </cell>
        </row>
        <row r="604">
          <cell r="B604" t="str">
            <v>RIDEAU ST. LAWRENCE DISTRIBUTION INC.</v>
          </cell>
          <cell r="C604">
            <v>2003</v>
          </cell>
          <cell r="P604">
            <v>85</v>
          </cell>
          <cell r="R604">
            <v>9</v>
          </cell>
          <cell r="AD604">
            <v>29127</v>
          </cell>
          <cell r="AE604">
            <v>31849</v>
          </cell>
        </row>
        <row r="605">
          <cell r="B605" t="str">
            <v>RIDEAU ST. LAWRENCE DISTRIBUTION INC.</v>
          </cell>
          <cell r="C605">
            <v>2004</v>
          </cell>
          <cell r="P605">
            <v>86</v>
          </cell>
          <cell r="R605">
            <v>9.5</v>
          </cell>
          <cell r="AD605">
            <v>30552</v>
          </cell>
          <cell r="AE605">
            <v>26771</v>
          </cell>
        </row>
        <row r="606">
          <cell r="B606" t="str">
            <v>RIDEAU ST. LAWRENCE DISTRIBUTION INC.</v>
          </cell>
          <cell r="C606">
            <v>2005</v>
          </cell>
          <cell r="P606">
            <v>86</v>
          </cell>
          <cell r="R606">
            <v>9</v>
          </cell>
          <cell r="AD606">
            <v>22345</v>
          </cell>
          <cell r="AE606">
            <v>25475</v>
          </cell>
        </row>
        <row r="607">
          <cell r="B607" t="str">
            <v>RIDEAU ST. LAWRENCE DISTRIBUTION INC.</v>
          </cell>
          <cell r="C607">
            <v>2006</v>
          </cell>
          <cell r="P607">
            <v>87</v>
          </cell>
          <cell r="R607">
            <v>9</v>
          </cell>
          <cell r="AD607">
            <v>21274</v>
          </cell>
          <cell r="AE607">
            <v>29587</v>
          </cell>
        </row>
        <row r="608">
          <cell r="B608" t="str">
            <v>RIDEAU ST. LAWRENCE DISTRIBUTION INC.</v>
          </cell>
          <cell r="C608">
            <v>2007</v>
          </cell>
          <cell r="P608">
            <v>87</v>
          </cell>
          <cell r="R608">
            <v>9</v>
          </cell>
          <cell r="AD608">
            <v>31422</v>
          </cell>
          <cell r="AE608">
            <v>32731</v>
          </cell>
        </row>
        <row r="609">
          <cell r="B609" t="str">
            <v>RIDEAU ST. LAWRENCE DISTRIBUTION INC.</v>
          </cell>
          <cell r="C609">
            <v>2008</v>
          </cell>
          <cell r="P609">
            <v>88</v>
          </cell>
          <cell r="R609">
            <v>9</v>
          </cell>
          <cell r="AD609">
            <v>21598</v>
          </cell>
          <cell r="AE609">
            <v>39622</v>
          </cell>
        </row>
        <row r="610">
          <cell r="B610" t="str">
            <v>RIDEAU ST. LAWRENCE DISTRIBUTION INC.</v>
          </cell>
          <cell r="C610">
            <v>2009</v>
          </cell>
          <cell r="P610">
            <v>89</v>
          </cell>
          <cell r="R610">
            <v>9</v>
          </cell>
          <cell r="AD610">
            <v>18378</v>
          </cell>
          <cell r="AE610">
            <v>26268</v>
          </cell>
        </row>
        <row r="611">
          <cell r="B611" t="str">
            <v>RIDEAU ST. LAWRENCE DISTRIBUTION INC.</v>
          </cell>
          <cell r="C611">
            <v>2010</v>
          </cell>
          <cell r="P611">
            <v>94</v>
          </cell>
          <cell r="R611">
            <v>10</v>
          </cell>
          <cell r="AD611">
            <v>32187</v>
          </cell>
          <cell r="AE611">
            <v>29160</v>
          </cell>
        </row>
        <row r="612">
          <cell r="B612" t="str">
            <v>RIDEAU ST. LAWRENCE DISTRIBUTION INC.</v>
          </cell>
          <cell r="C612">
            <v>2011</v>
          </cell>
          <cell r="P612">
            <v>94</v>
          </cell>
          <cell r="R612">
            <v>10</v>
          </cell>
          <cell r="AD612">
            <v>32356</v>
          </cell>
          <cell r="AE612">
            <v>26579</v>
          </cell>
        </row>
        <row r="613">
          <cell r="B613" t="str">
            <v>SIOUX LOOKOUT HYDRO INC.</v>
          </cell>
          <cell r="C613">
            <v>2002</v>
          </cell>
          <cell r="P613">
            <v>202.9</v>
          </cell>
          <cell r="R613">
            <v>5.4</v>
          </cell>
          <cell r="AD613">
            <v>15228</v>
          </cell>
          <cell r="AE613">
            <v>18850</v>
          </cell>
        </row>
        <row r="614">
          <cell r="B614" t="str">
            <v>SIOUX LOOKOUT HYDRO INC.</v>
          </cell>
          <cell r="C614">
            <v>2003</v>
          </cell>
          <cell r="P614">
            <v>210.5</v>
          </cell>
          <cell r="R614">
            <v>6</v>
          </cell>
          <cell r="AD614">
            <v>15713</v>
          </cell>
          <cell r="AE614">
            <v>20972</v>
          </cell>
        </row>
        <row r="615">
          <cell r="B615" t="str">
            <v>SIOUX LOOKOUT HYDRO INC.</v>
          </cell>
          <cell r="C615">
            <v>2004</v>
          </cell>
          <cell r="P615">
            <v>212</v>
          </cell>
          <cell r="R615">
            <v>6.5</v>
          </cell>
          <cell r="AD615">
            <v>14564</v>
          </cell>
          <cell r="AE615">
            <v>21279</v>
          </cell>
        </row>
        <row r="616">
          <cell r="B616" t="str">
            <v>SIOUX LOOKOUT HYDRO INC.</v>
          </cell>
          <cell r="C616">
            <v>2005</v>
          </cell>
          <cell r="P616">
            <v>212</v>
          </cell>
          <cell r="R616">
            <v>6</v>
          </cell>
          <cell r="AD616">
            <v>15308</v>
          </cell>
          <cell r="AE616">
            <v>22753</v>
          </cell>
        </row>
        <row r="617">
          <cell r="B617" t="str">
            <v>SIOUX LOOKOUT HYDRO INC.</v>
          </cell>
          <cell r="C617">
            <v>2006</v>
          </cell>
          <cell r="P617">
            <v>211</v>
          </cell>
          <cell r="R617">
            <v>6</v>
          </cell>
          <cell r="AD617">
            <v>15345</v>
          </cell>
          <cell r="AE617">
            <v>22013</v>
          </cell>
        </row>
        <row r="618">
          <cell r="B618" t="str">
            <v>SIOUX LOOKOUT HYDRO INC.</v>
          </cell>
          <cell r="C618">
            <v>2007</v>
          </cell>
          <cell r="P618">
            <v>211</v>
          </cell>
          <cell r="R618">
            <v>6</v>
          </cell>
          <cell r="AD618">
            <v>14949</v>
          </cell>
          <cell r="AE618">
            <v>22552</v>
          </cell>
        </row>
        <row r="619">
          <cell r="B619" t="str">
            <v>SIOUX LOOKOUT HYDRO INC.</v>
          </cell>
          <cell r="C619">
            <v>2008</v>
          </cell>
          <cell r="P619">
            <v>211</v>
          </cell>
          <cell r="R619">
            <v>6</v>
          </cell>
          <cell r="AD619">
            <v>11853</v>
          </cell>
          <cell r="AE619">
            <v>18091</v>
          </cell>
        </row>
        <row r="620">
          <cell r="B620" t="str">
            <v>SIOUX LOOKOUT HYDRO INC.</v>
          </cell>
          <cell r="C620">
            <v>2009</v>
          </cell>
          <cell r="P620">
            <v>211</v>
          </cell>
          <cell r="R620">
            <v>6</v>
          </cell>
          <cell r="AD620">
            <v>11160</v>
          </cell>
          <cell r="AE620">
            <v>18326</v>
          </cell>
        </row>
        <row r="621">
          <cell r="B621" t="str">
            <v>SIOUX LOOKOUT HYDRO INC.</v>
          </cell>
          <cell r="C621">
            <v>2010</v>
          </cell>
          <cell r="P621">
            <v>211</v>
          </cell>
          <cell r="R621">
            <v>6</v>
          </cell>
          <cell r="AD621">
            <v>11303</v>
          </cell>
          <cell r="AE621">
            <v>17859</v>
          </cell>
        </row>
        <row r="622">
          <cell r="B622" t="str">
            <v>SIOUX LOOKOUT HYDRO INC.</v>
          </cell>
          <cell r="C622">
            <v>2011</v>
          </cell>
          <cell r="P622">
            <v>283</v>
          </cell>
          <cell r="R622">
            <v>6</v>
          </cell>
          <cell r="AD622">
            <v>10767</v>
          </cell>
          <cell r="AE622">
            <v>18704</v>
          </cell>
        </row>
        <row r="623">
          <cell r="B623" t="str">
            <v>ST. THOMAS ENERGY INC.</v>
          </cell>
          <cell r="C623">
            <v>2002</v>
          </cell>
          <cell r="P623">
            <v>244</v>
          </cell>
          <cell r="R623">
            <v>62.5</v>
          </cell>
          <cell r="AD623">
            <v>70523</v>
          </cell>
          <cell r="AE623">
            <v>58183</v>
          </cell>
        </row>
        <row r="624">
          <cell r="B624" t="str">
            <v>ST. THOMAS ENERGY INC.</v>
          </cell>
          <cell r="C624">
            <v>2003</v>
          </cell>
          <cell r="P624">
            <v>232</v>
          </cell>
          <cell r="R624">
            <v>58</v>
          </cell>
          <cell r="AD624">
            <v>66301</v>
          </cell>
          <cell r="AE624">
            <v>57359</v>
          </cell>
        </row>
        <row r="625">
          <cell r="B625" t="str">
            <v>ST. THOMAS ENERGY INC.</v>
          </cell>
          <cell r="C625">
            <v>2004</v>
          </cell>
          <cell r="P625">
            <v>233</v>
          </cell>
          <cell r="R625">
            <v>58</v>
          </cell>
          <cell r="AD625">
            <v>65409</v>
          </cell>
          <cell r="AE625">
            <v>60964</v>
          </cell>
        </row>
        <row r="626">
          <cell r="B626" t="str">
            <v>ST. THOMAS ENERGY INC.</v>
          </cell>
          <cell r="C626">
            <v>2005</v>
          </cell>
          <cell r="P626">
            <v>239</v>
          </cell>
          <cell r="R626">
            <v>67</v>
          </cell>
          <cell r="AD626">
            <v>74621</v>
          </cell>
          <cell r="AE626">
            <v>61768</v>
          </cell>
        </row>
        <row r="627">
          <cell r="B627" t="str">
            <v>ST. THOMAS ENERGY INC.</v>
          </cell>
          <cell r="C627">
            <v>2006</v>
          </cell>
          <cell r="P627">
            <v>246</v>
          </cell>
          <cell r="R627">
            <v>75</v>
          </cell>
          <cell r="AD627">
            <v>77500</v>
          </cell>
          <cell r="AE627">
            <v>61700</v>
          </cell>
        </row>
        <row r="628">
          <cell r="B628" t="str">
            <v>ST. THOMAS ENERGY INC.</v>
          </cell>
          <cell r="C628">
            <v>2007</v>
          </cell>
          <cell r="P628">
            <v>240</v>
          </cell>
          <cell r="R628">
            <v>80</v>
          </cell>
          <cell r="AD628">
            <v>73561</v>
          </cell>
          <cell r="AE628">
            <v>60692</v>
          </cell>
        </row>
        <row r="629">
          <cell r="B629" t="str">
            <v>ST. THOMAS ENERGY INC.</v>
          </cell>
          <cell r="C629">
            <v>2008</v>
          </cell>
          <cell r="P629">
            <v>244</v>
          </cell>
          <cell r="R629">
            <v>86</v>
          </cell>
          <cell r="AD629">
            <v>67027</v>
          </cell>
          <cell r="AE629">
            <v>58384</v>
          </cell>
        </row>
        <row r="630">
          <cell r="B630" t="str">
            <v>ST. THOMAS ENERGY INC.</v>
          </cell>
          <cell r="C630">
            <v>2009</v>
          </cell>
          <cell r="P630">
            <v>243</v>
          </cell>
          <cell r="R630">
            <v>87</v>
          </cell>
          <cell r="AD630">
            <v>61895</v>
          </cell>
          <cell r="AE630">
            <v>52131</v>
          </cell>
        </row>
        <row r="631">
          <cell r="B631" t="str">
            <v>ST. THOMAS ENERGY INC.</v>
          </cell>
          <cell r="C631">
            <v>2010</v>
          </cell>
          <cell r="P631">
            <v>247</v>
          </cell>
          <cell r="R631">
            <v>89</v>
          </cell>
          <cell r="AD631">
            <v>62047</v>
          </cell>
          <cell r="AE631">
            <v>50015</v>
          </cell>
        </row>
        <row r="632">
          <cell r="B632" t="str">
            <v>ST. THOMAS ENERGY INC.</v>
          </cell>
          <cell r="C632">
            <v>2011</v>
          </cell>
          <cell r="P632">
            <v>248</v>
          </cell>
          <cell r="R632">
            <v>92</v>
          </cell>
          <cell r="AD632">
            <v>65534</v>
          </cell>
          <cell r="AE632">
            <v>47750</v>
          </cell>
        </row>
        <row r="633">
          <cell r="B633" t="str">
            <v>THUNDER BAY HYDRO ELECTRICITY DISTRIBUTION INC.</v>
          </cell>
          <cell r="C633">
            <v>2002</v>
          </cell>
          <cell r="P633">
            <v>1351</v>
          </cell>
          <cell r="R633">
            <v>39.200000000000003</v>
          </cell>
          <cell r="AD633">
            <v>169159</v>
          </cell>
          <cell r="AE633">
            <v>189837</v>
          </cell>
        </row>
        <row r="634">
          <cell r="B634" t="str">
            <v>THUNDER BAY HYDRO ELECTRICITY DISTRIBUTION INC.</v>
          </cell>
          <cell r="C634">
            <v>2003</v>
          </cell>
          <cell r="P634">
            <v>1349.3</v>
          </cell>
          <cell r="R634">
            <v>454.1</v>
          </cell>
          <cell r="AD634">
            <v>166343</v>
          </cell>
          <cell r="AE634">
            <v>195658</v>
          </cell>
        </row>
        <row r="635">
          <cell r="B635" t="str">
            <v>THUNDER BAY HYDRO ELECTRICITY DISTRIBUTION INC.</v>
          </cell>
          <cell r="C635">
            <v>2004</v>
          </cell>
          <cell r="P635">
            <v>1338.1</v>
          </cell>
          <cell r="R635">
            <v>452</v>
          </cell>
          <cell r="AD635">
            <v>155397</v>
          </cell>
          <cell r="AE635">
            <v>198752</v>
          </cell>
        </row>
        <row r="636">
          <cell r="B636" t="str">
            <v>THUNDER BAY HYDRO ELECTRICITY DISTRIBUTION INC.</v>
          </cell>
          <cell r="C636">
            <v>2005</v>
          </cell>
          <cell r="P636">
            <v>1340</v>
          </cell>
          <cell r="R636">
            <v>454</v>
          </cell>
          <cell r="AD636">
            <v>171000</v>
          </cell>
          <cell r="AE636">
            <v>197000</v>
          </cell>
        </row>
        <row r="637">
          <cell r="B637" t="str">
            <v>THUNDER BAY HYDRO ELECTRICITY DISTRIBUTION INC.</v>
          </cell>
          <cell r="C637">
            <v>2006</v>
          </cell>
          <cell r="P637">
            <v>1340</v>
          </cell>
          <cell r="R637">
            <v>454</v>
          </cell>
          <cell r="AD637">
            <v>168500</v>
          </cell>
          <cell r="AE637">
            <v>181900</v>
          </cell>
        </row>
        <row r="638">
          <cell r="B638" t="str">
            <v>THUNDER BAY HYDRO ELECTRICITY DISTRIBUTION INC.</v>
          </cell>
          <cell r="C638">
            <v>2007</v>
          </cell>
          <cell r="P638">
            <v>1160</v>
          </cell>
          <cell r="R638">
            <v>231</v>
          </cell>
          <cell r="AD638">
            <v>177000</v>
          </cell>
          <cell r="AE638">
            <v>190600</v>
          </cell>
        </row>
        <row r="639">
          <cell r="B639" t="str">
            <v>THUNDER BAY HYDRO ELECTRICITY DISTRIBUTION INC.</v>
          </cell>
          <cell r="C639">
            <v>2008</v>
          </cell>
          <cell r="P639">
            <v>1172</v>
          </cell>
          <cell r="R639">
            <v>232</v>
          </cell>
          <cell r="AD639">
            <v>161660</v>
          </cell>
          <cell r="AE639">
            <v>186530</v>
          </cell>
        </row>
        <row r="640">
          <cell r="B640" t="str">
            <v>THUNDER BAY HYDRO ELECTRICITY DISTRIBUTION INC.</v>
          </cell>
          <cell r="C640">
            <v>2009</v>
          </cell>
          <cell r="P640">
            <v>1186</v>
          </cell>
          <cell r="R640">
            <v>234</v>
          </cell>
          <cell r="AD640">
            <v>153937</v>
          </cell>
          <cell r="AE640">
            <v>186606</v>
          </cell>
        </row>
        <row r="641">
          <cell r="B641" t="str">
            <v>THUNDER BAY HYDRO ELECTRICITY DISTRIBUTION INC.</v>
          </cell>
          <cell r="C641">
            <v>2010</v>
          </cell>
          <cell r="P641">
            <v>1178</v>
          </cell>
          <cell r="R641">
            <v>234</v>
          </cell>
          <cell r="AD641">
            <v>155411</v>
          </cell>
          <cell r="AE641">
            <v>176768</v>
          </cell>
        </row>
        <row r="642">
          <cell r="B642" t="str">
            <v>THUNDER BAY HYDRO ELECTRICITY DISTRIBUTION INC.</v>
          </cell>
          <cell r="C642">
            <v>2011</v>
          </cell>
          <cell r="P642">
            <v>1186</v>
          </cell>
          <cell r="R642">
            <v>236</v>
          </cell>
          <cell r="AD642">
            <v>154665</v>
          </cell>
          <cell r="AE642">
            <v>171304</v>
          </cell>
        </row>
        <row r="643">
          <cell r="B643" t="str">
            <v>TILLSONBURG HYDRO INC.</v>
          </cell>
          <cell r="C643">
            <v>2002</v>
          </cell>
          <cell r="P643">
            <v>134</v>
          </cell>
          <cell r="R643">
            <v>38.5</v>
          </cell>
          <cell r="AD643">
            <v>42560</v>
          </cell>
          <cell r="AE643">
            <v>37004</v>
          </cell>
        </row>
        <row r="644">
          <cell r="B644" t="str">
            <v>TILLSONBURG HYDRO INC.</v>
          </cell>
          <cell r="C644">
            <v>2003</v>
          </cell>
          <cell r="P644">
            <v>135.1</v>
          </cell>
          <cell r="R644">
            <v>39.200000000000003</v>
          </cell>
          <cell r="AD644">
            <v>41306</v>
          </cell>
          <cell r="AE644">
            <v>37722</v>
          </cell>
        </row>
        <row r="645">
          <cell r="B645" t="str">
            <v>TILLSONBURG HYDRO INC.</v>
          </cell>
          <cell r="C645">
            <v>2004</v>
          </cell>
          <cell r="P645">
            <v>231</v>
          </cell>
          <cell r="R645">
            <v>95.9</v>
          </cell>
          <cell r="AD645">
            <v>41171</v>
          </cell>
          <cell r="AE645">
            <v>38752</v>
          </cell>
        </row>
        <row r="646">
          <cell r="B646" t="str">
            <v>TILLSONBURG HYDRO INC.</v>
          </cell>
          <cell r="C646">
            <v>2005</v>
          </cell>
          <cell r="P646">
            <v>147</v>
          </cell>
          <cell r="R646">
            <v>47</v>
          </cell>
          <cell r="AD646">
            <v>42283</v>
          </cell>
          <cell r="AE646">
            <v>37330</v>
          </cell>
        </row>
        <row r="647">
          <cell r="B647" t="str">
            <v>TILLSONBURG HYDRO INC.</v>
          </cell>
          <cell r="C647">
            <v>2006</v>
          </cell>
          <cell r="P647">
            <v>151</v>
          </cell>
          <cell r="R647">
            <v>49</v>
          </cell>
          <cell r="AD647">
            <v>43121</v>
          </cell>
          <cell r="AE647">
            <v>39491</v>
          </cell>
        </row>
        <row r="648">
          <cell r="B648" t="str">
            <v>TILLSONBURG HYDRO INC.</v>
          </cell>
          <cell r="C648">
            <v>2007</v>
          </cell>
          <cell r="P648">
            <v>153</v>
          </cell>
          <cell r="R648">
            <v>51</v>
          </cell>
          <cell r="AD648">
            <v>48436</v>
          </cell>
          <cell r="AE648">
            <v>41226</v>
          </cell>
        </row>
        <row r="649">
          <cell r="B649" t="str">
            <v>TILLSONBURG HYDRO INC.</v>
          </cell>
          <cell r="C649">
            <v>2008</v>
          </cell>
          <cell r="P649">
            <v>156</v>
          </cell>
          <cell r="R649">
            <v>54</v>
          </cell>
          <cell r="AD649">
            <v>41632</v>
          </cell>
          <cell r="AE649">
            <v>36361</v>
          </cell>
        </row>
        <row r="650">
          <cell r="B650" t="str">
            <v>TILLSONBURG HYDRO INC.</v>
          </cell>
          <cell r="C650">
            <v>2009</v>
          </cell>
          <cell r="P650">
            <v>156</v>
          </cell>
          <cell r="R650">
            <v>54</v>
          </cell>
          <cell r="AD650">
            <v>41632</v>
          </cell>
          <cell r="AE650">
            <v>36361</v>
          </cell>
        </row>
        <row r="651">
          <cell r="B651" t="str">
            <v>TILLSONBURG HYDRO INC.</v>
          </cell>
          <cell r="C651">
            <v>2010</v>
          </cell>
          <cell r="P651">
            <v>156</v>
          </cell>
          <cell r="R651">
            <v>54</v>
          </cell>
          <cell r="AD651">
            <v>41632</v>
          </cell>
          <cell r="AE651">
            <v>36361</v>
          </cell>
        </row>
        <row r="652">
          <cell r="B652" t="str">
            <v>TILLSONBURG HYDRO INC.</v>
          </cell>
          <cell r="C652">
            <v>2011</v>
          </cell>
          <cell r="P652">
            <v>157</v>
          </cell>
          <cell r="R652">
            <v>55</v>
          </cell>
          <cell r="AD652">
            <v>37105</v>
          </cell>
          <cell r="AE652">
            <v>29488</v>
          </cell>
        </row>
        <row r="653">
          <cell r="B653" t="str">
            <v>TORONTO HYDRO-ELECTRIC SYSTEM LIMITED</v>
          </cell>
          <cell r="C653">
            <v>2002</v>
          </cell>
          <cell r="P653">
            <v>16638</v>
          </cell>
          <cell r="R653">
            <v>7561</v>
          </cell>
          <cell r="AD653">
            <v>4770509</v>
          </cell>
          <cell r="AE653">
            <v>4204000</v>
          </cell>
        </row>
        <row r="654">
          <cell r="B654" t="str">
            <v>TORONTO HYDRO-ELECTRIC SYSTEM LIMITED</v>
          </cell>
          <cell r="C654">
            <v>2003</v>
          </cell>
          <cell r="P654">
            <v>16781</v>
          </cell>
          <cell r="R654">
            <v>7661</v>
          </cell>
          <cell r="AD654">
            <v>4820891</v>
          </cell>
          <cell r="AE654">
            <v>4251999</v>
          </cell>
        </row>
        <row r="655">
          <cell r="B655" t="str">
            <v>TORONTO HYDRO-ELECTRIC SYSTEM LIMITED</v>
          </cell>
          <cell r="C655">
            <v>2004</v>
          </cell>
          <cell r="P655">
            <v>16869</v>
          </cell>
          <cell r="R655">
            <v>7733</v>
          </cell>
          <cell r="AD655">
            <v>4520766</v>
          </cell>
          <cell r="AE655">
            <v>4420214</v>
          </cell>
        </row>
        <row r="656">
          <cell r="B656" t="str">
            <v>TORONTO HYDRO-ELECTRIC SYSTEM LIMITED</v>
          </cell>
          <cell r="C656">
            <v>2005</v>
          </cell>
          <cell r="P656">
            <v>20422</v>
          </cell>
          <cell r="R656">
            <v>11288</v>
          </cell>
          <cell r="AD656">
            <v>5005205</v>
          </cell>
          <cell r="AE656">
            <v>4326536</v>
          </cell>
        </row>
        <row r="657">
          <cell r="B657" t="str">
            <v>TORONTO HYDRO-ELECTRIC SYSTEM LIMITED</v>
          </cell>
          <cell r="C657">
            <v>2006</v>
          </cell>
          <cell r="P657">
            <v>16700</v>
          </cell>
          <cell r="R657">
            <v>7600</v>
          </cell>
          <cell r="AD657">
            <v>5018278</v>
          </cell>
          <cell r="AE657">
            <v>3997737</v>
          </cell>
        </row>
        <row r="658">
          <cell r="B658" t="str">
            <v>TORONTO HYDRO-ELECTRIC SYSTEM LIMITED</v>
          </cell>
          <cell r="C658">
            <v>2007</v>
          </cell>
          <cell r="P658">
            <v>16700</v>
          </cell>
          <cell r="R658">
            <v>7600</v>
          </cell>
          <cell r="AD658">
            <v>4788341</v>
          </cell>
          <cell r="AE658">
            <v>4111669</v>
          </cell>
        </row>
        <row r="659">
          <cell r="B659" t="str">
            <v>TORONTO HYDRO-ELECTRIC SYSTEM LIMITED</v>
          </cell>
          <cell r="C659">
            <v>2008</v>
          </cell>
          <cell r="P659">
            <v>9816</v>
          </cell>
          <cell r="R659">
            <v>5598</v>
          </cell>
          <cell r="AD659">
            <v>4564349</v>
          </cell>
          <cell r="AE659">
            <v>4095298</v>
          </cell>
        </row>
        <row r="660">
          <cell r="B660" t="str">
            <v>TORONTO HYDRO-ELECTRIC SYSTEM LIMITED</v>
          </cell>
          <cell r="C660">
            <v>2009</v>
          </cell>
          <cell r="P660">
            <v>9794</v>
          </cell>
          <cell r="R660">
            <v>5641</v>
          </cell>
          <cell r="AD660">
            <v>4607346</v>
          </cell>
          <cell r="AE660">
            <v>4108656</v>
          </cell>
        </row>
        <row r="661">
          <cell r="B661" t="str">
            <v>TORONTO HYDRO-ELECTRIC SYSTEM LIMITED</v>
          </cell>
          <cell r="C661">
            <v>2010</v>
          </cell>
          <cell r="P661">
            <v>9990</v>
          </cell>
          <cell r="R661">
            <v>5776</v>
          </cell>
          <cell r="AD661">
            <v>4785876</v>
          </cell>
          <cell r="AE661">
            <v>4006799</v>
          </cell>
        </row>
        <row r="662">
          <cell r="B662" t="str">
            <v>TORONTO HYDRO-ELECTRIC SYSTEM LIMITED</v>
          </cell>
          <cell r="C662">
            <v>2011</v>
          </cell>
          <cell r="P662">
            <v>10061</v>
          </cell>
          <cell r="R662">
            <v>5893</v>
          </cell>
          <cell r="AD662">
            <v>4919150</v>
          </cell>
          <cell r="AE662">
            <v>4060630</v>
          </cell>
        </row>
        <row r="663">
          <cell r="B663" t="str">
            <v>VERIDIAN CONNECTIONS INC.</v>
          </cell>
          <cell r="C663">
            <v>2002</v>
          </cell>
          <cell r="P663">
            <v>1584.7</v>
          </cell>
          <cell r="R663">
            <v>427.4</v>
          </cell>
          <cell r="AD663">
            <v>443458</v>
          </cell>
          <cell r="AE663">
            <v>399031</v>
          </cell>
        </row>
        <row r="664">
          <cell r="B664" t="str">
            <v>VERIDIAN CONNECTIONS INC.</v>
          </cell>
          <cell r="C664">
            <v>2003</v>
          </cell>
          <cell r="P664">
            <v>1675.4</v>
          </cell>
          <cell r="R664">
            <v>489.2</v>
          </cell>
          <cell r="AD664">
            <v>447099</v>
          </cell>
          <cell r="AE664">
            <v>415218</v>
          </cell>
        </row>
        <row r="665">
          <cell r="B665" t="str">
            <v>VERIDIAN CONNECTIONS INC.</v>
          </cell>
          <cell r="C665">
            <v>2004</v>
          </cell>
          <cell r="P665">
            <v>1789</v>
          </cell>
          <cell r="R665">
            <v>532.4</v>
          </cell>
          <cell r="AD665">
            <v>421821</v>
          </cell>
          <cell r="AE665">
            <v>458551</v>
          </cell>
        </row>
        <row r="666">
          <cell r="B666" t="str">
            <v>VERIDIAN CONNECTIONS INC.</v>
          </cell>
          <cell r="C666">
            <v>2005</v>
          </cell>
          <cell r="P666">
            <v>1927</v>
          </cell>
          <cell r="R666">
            <v>583</v>
          </cell>
          <cell r="AD666">
            <v>477431</v>
          </cell>
          <cell r="AE666">
            <v>447500</v>
          </cell>
        </row>
        <row r="667">
          <cell r="B667" t="str">
            <v>VERIDIAN CONNECTIONS INC.</v>
          </cell>
          <cell r="C667">
            <v>2006</v>
          </cell>
          <cell r="P667">
            <v>1977</v>
          </cell>
          <cell r="R667">
            <v>631</v>
          </cell>
          <cell r="AD667">
            <v>506600</v>
          </cell>
          <cell r="AE667">
            <v>429300</v>
          </cell>
        </row>
        <row r="668">
          <cell r="B668" t="str">
            <v>VERIDIAN CONNECTIONS INC.</v>
          </cell>
          <cell r="C668">
            <v>2007</v>
          </cell>
          <cell r="P668">
            <v>2066</v>
          </cell>
          <cell r="R668">
            <v>680</v>
          </cell>
          <cell r="AD668">
            <v>480200</v>
          </cell>
          <cell r="AE668">
            <v>444200</v>
          </cell>
        </row>
        <row r="669">
          <cell r="B669" t="str">
            <v>VERIDIAN CONNECTIONS INC.</v>
          </cell>
          <cell r="C669">
            <v>2008</v>
          </cell>
          <cell r="P669">
            <v>2135</v>
          </cell>
          <cell r="R669">
            <v>749</v>
          </cell>
          <cell r="AD669">
            <v>444396</v>
          </cell>
          <cell r="AE669">
            <v>435452</v>
          </cell>
        </row>
        <row r="670">
          <cell r="B670" t="str">
            <v>VERIDIAN CONNECTIONS INC.</v>
          </cell>
          <cell r="C670">
            <v>2009</v>
          </cell>
          <cell r="P670">
            <v>2201</v>
          </cell>
          <cell r="R670">
            <v>921</v>
          </cell>
          <cell r="AD670">
            <v>488365</v>
          </cell>
          <cell r="AE670">
            <v>433843</v>
          </cell>
        </row>
        <row r="671">
          <cell r="B671" t="str">
            <v>VERIDIAN CONNECTIONS INC.</v>
          </cell>
          <cell r="C671">
            <v>2010</v>
          </cell>
          <cell r="P671">
            <v>2301</v>
          </cell>
          <cell r="R671">
            <v>1027</v>
          </cell>
          <cell r="AD671">
            <v>509726</v>
          </cell>
          <cell r="AE671">
            <v>436342</v>
          </cell>
        </row>
        <row r="672">
          <cell r="B672" t="str">
            <v>VERIDIAN CONNECTIONS INC.</v>
          </cell>
          <cell r="C672">
            <v>2011</v>
          </cell>
          <cell r="P672">
            <v>2409</v>
          </cell>
          <cell r="R672">
            <v>1078</v>
          </cell>
          <cell r="AD672">
            <v>526513</v>
          </cell>
          <cell r="AE672">
            <v>433549</v>
          </cell>
        </row>
        <row r="673">
          <cell r="B673" t="str">
            <v>WASAGA DISTRIBUTION INC.</v>
          </cell>
          <cell r="C673">
            <v>2002</v>
          </cell>
          <cell r="P673">
            <v>196.7</v>
          </cell>
          <cell r="R673">
            <v>78.599999999999994</v>
          </cell>
          <cell r="AD673">
            <v>21580</v>
          </cell>
          <cell r="AE673">
            <v>19392</v>
          </cell>
        </row>
        <row r="674">
          <cell r="B674" t="str">
            <v>WASAGA DISTRIBUTION INC.</v>
          </cell>
          <cell r="C674">
            <v>2003</v>
          </cell>
          <cell r="P674">
            <v>201.8</v>
          </cell>
          <cell r="R674">
            <v>83.7</v>
          </cell>
          <cell r="AD674">
            <v>19449</v>
          </cell>
          <cell r="AE674">
            <v>20863</v>
          </cell>
        </row>
        <row r="675">
          <cell r="B675" t="str">
            <v>WASAGA DISTRIBUTION INC.</v>
          </cell>
          <cell r="C675">
            <v>2004</v>
          </cell>
          <cell r="P675">
            <v>208</v>
          </cell>
          <cell r="R675">
            <v>87.2</v>
          </cell>
          <cell r="AD675">
            <v>21397</v>
          </cell>
          <cell r="AE675">
            <v>24285</v>
          </cell>
        </row>
        <row r="676">
          <cell r="B676" t="str">
            <v>WASAGA DISTRIBUTION INC.</v>
          </cell>
          <cell r="C676">
            <v>2005</v>
          </cell>
          <cell r="P676">
            <v>217</v>
          </cell>
          <cell r="R676">
            <v>96</v>
          </cell>
          <cell r="AD676">
            <v>23337</v>
          </cell>
          <cell r="AE676">
            <v>23086</v>
          </cell>
        </row>
        <row r="677">
          <cell r="B677" t="str">
            <v>WASAGA DISTRIBUTION INC.</v>
          </cell>
          <cell r="C677">
            <v>2006</v>
          </cell>
          <cell r="P677">
            <v>223</v>
          </cell>
          <cell r="R677">
            <v>101</v>
          </cell>
          <cell r="AD677">
            <v>26156</v>
          </cell>
          <cell r="AE677">
            <v>21968</v>
          </cell>
        </row>
        <row r="678">
          <cell r="B678" t="str">
            <v>WASAGA DISTRIBUTION INC.</v>
          </cell>
          <cell r="C678">
            <v>2007</v>
          </cell>
          <cell r="P678">
            <v>229</v>
          </cell>
          <cell r="R678">
            <v>104</v>
          </cell>
          <cell r="AD678">
            <v>26430</v>
          </cell>
          <cell r="AE678">
            <v>24081</v>
          </cell>
        </row>
        <row r="679">
          <cell r="B679" t="str">
            <v>WASAGA DISTRIBUTION INC.</v>
          </cell>
          <cell r="C679">
            <v>2008</v>
          </cell>
          <cell r="P679">
            <v>232</v>
          </cell>
          <cell r="R679">
            <v>107</v>
          </cell>
          <cell r="AD679">
            <v>24236</v>
          </cell>
          <cell r="AE679">
            <v>25438</v>
          </cell>
        </row>
        <row r="680">
          <cell r="B680" t="str">
            <v>WASAGA DISTRIBUTION INC.</v>
          </cell>
          <cell r="C680">
            <v>2009</v>
          </cell>
          <cell r="P680">
            <v>236</v>
          </cell>
          <cell r="R680">
            <v>111</v>
          </cell>
          <cell r="AD680">
            <v>26445</v>
          </cell>
          <cell r="AE680">
            <v>24315</v>
          </cell>
        </row>
        <row r="681">
          <cell r="B681" t="str">
            <v>WASAGA DISTRIBUTION INC.</v>
          </cell>
          <cell r="C681">
            <v>2010</v>
          </cell>
          <cell r="P681">
            <v>240</v>
          </cell>
          <cell r="R681">
            <v>115</v>
          </cell>
          <cell r="AD681">
            <v>27340</v>
          </cell>
          <cell r="AE681">
            <v>25352</v>
          </cell>
        </row>
        <row r="682">
          <cell r="B682" t="str">
            <v>WASAGA DISTRIBUTION INC.</v>
          </cell>
          <cell r="C682">
            <v>2011</v>
          </cell>
          <cell r="P682">
            <v>243</v>
          </cell>
          <cell r="R682">
            <v>116</v>
          </cell>
          <cell r="AD682">
            <v>28946</v>
          </cell>
          <cell r="AE682">
            <v>24245</v>
          </cell>
        </row>
        <row r="683">
          <cell r="B683" t="str">
            <v>WATERLOO NORTH HYDRO INC.</v>
          </cell>
          <cell r="C683">
            <v>2002</v>
          </cell>
          <cell r="P683">
            <v>1292</v>
          </cell>
          <cell r="R683">
            <v>371</v>
          </cell>
          <cell r="AD683">
            <v>242930</v>
          </cell>
          <cell r="AE683">
            <v>213093</v>
          </cell>
        </row>
        <row r="684">
          <cell r="B684" t="str">
            <v>WATERLOO NORTH HYDRO INC.</v>
          </cell>
          <cell r="C684">
            <v>2003</v>
          </cell>
          <cell r="P684">
            <v>1306</v>
          </cell>
          <cell r="R684">
            <v>380</v>
          </cell>
          <cell r="AD684">
            <v>232507</v>
          </cell>
          <cell r="AE684">
            <v>216500</v>
          </cell>
        </row>
        <row r="685">
          <cell r="B685" t="str">
            <v>WATERLOO NORTH HYDRO INC.</v>
          </cell>
          <cell r="C685">
            <v>2004</v>
          </cell>
          <cell r="P685">
            <v>1324.2</v>
          </cell>
          <cell r="R685">
            <v>389.7</v>
          </cell>
          <cell r="AD685">
            <v>229605</v>
          </cell>
          <cell r="AE685">
            <v>227746</v>
          </cell>
        </row>
        <row r="686">
          <cell r="B686" t="str">
            <v>WATERLOO NORTH HYDRO INC.</v>
          </cell>
          <cell r="C686">
            <v>2005</v>
          </cell>
          <cell r="P686">
            <v>1334</v>
          </cell>
          <cell r="R686">
            <v>398</v>
          </cell>
          <cell r="AD686">
            <v>258204</v>
          </cell>
          <cell r="AE686">
            <v>222407</v>
          </cell>
        </row>
        <row r="687">
          <cell r="B687" t="str">
            <v>WATERLOO NORTH HYDRO INC.</v>
          </cell>
          <cell r="C687">
            <v>2006</v>
          </cell>
          <cell r="P687">
            <v>1342</v>
          </cell>
          <cell r="R687">
            <v>402</v>
          </cell>
          <cell r="AD687">
            <v>267631</v>
          </cell>
          <cell r="AE687">
            <v>224636</v>
          </cell>
        </row>
        <row r="688">
          <cell r="B688" t="str">
            <v>WATERLOO NORTH HYDRO INC.</v>
          </cell>
          <cell r="C688">
            <v>2007</v>
          </cell>
          <cell r="P688">
            <v>1522.5</v>
          </cell>
          <cell r="R688">
            <v>480</v>
          </cell>
          <cell r="AD688">
            <v>264915</v>
          </cell>
          <cell r="AE688">
            <v>234655</v>
          </cell>
        </row>
        <row r="689">
          <cell r="B689" t="str">
            <v>WATERLOO NORTH HYDRO INC.</v>
          </cell>
          <cell r="C689">
            <v>2008</v>
          </cell>
          <cell r="P689">
            <v>1542</v>
          </cell>
          <cell r="R689">
            <v>483</v>
          </cell>
          <cell r="AD689">
            <v>255540</v>
          </cell>
          <cell r="AE689">
            <v>229318</v>
          </cell>
        </row>
        <row r="690">
          <cell r="B690" t="str">
            <v>WATERLOO NORTH HYDRO INC.</v>
          </cell>
          <cell r="C690">
            <v>2009</v>
          </cell>
          <cell r="P690">
            <v>1541</v>
          </cell>
          <cell r="R690">
            <v>482</v>
          </cell>
          <cell r="AD690">
            <v>259232</v>
          </cell>
          <cell r="AE690">
            <v>233874</v>
          </cell>
        </row>
        <row r="691">
          <cell r="B691" t="str">
            <v>WATERLOO NORTH HYDRO INC.</v>
          </cell>
          <cell r="C691">
            <v>2010</v>
          </cell>
          <cell r="P691">
            <v>1547</v>
          </cell>
          <cell r="R691">
            <v>488</v>
          </cell>
          <cell r="AD691">
            <v>283517</v>
          </cell>
          <cell r="AE691">
            <v>242686</v>
          </cell>
        </row>
        <row r="692">
          <cell r="B692" t="str">
            <v>WATERLOO NORTH HYDRO INC.</v>
          </cell>
          <cell r="C692">
            <v>2011</v>
          </cell>
          <cell r="P692">
            <v>1542</v>
          </cell>
          <cell r="R692">
            <v>491</v>
          </cell>
          <cell r="AD692">
            <v>294349</v>
          </cell>
          <cell r="AE692">
            <v>240964</v>
          </cell>
        </row>
        <row r="693">
          <cell r="B693" t="str">
            <v>WELLAND HYDRO-ELECTRIC SYSTEM CORP.</v>
          </cell>
          <cell r="C693">
            <v>2002</v>
          </cell>
          <cell r="P693">
            <v>411.4</v>
          </cell>
          <cell r="R693">
            <v>87.7</v>
          </cell>
          <cell r="AD693">
            <v>104299</v>
          </cell>
          <cell r="AE693">
            <v>93760</v>
          </cell>
        </row>
        <row r="694">
          <cell r="B694" t="str">
            <v>WELLAND HYDRO-ELECTRIC SYSTEM CORP.</v>
          </cell>
          <cell r="C694">
            <v>2003</v>
          </cell>
          <cell r="P694">
            <v>417.7</v>
          </cell>
          <cell r="R694">
            <v>93.8</v>
          </cell>
          <cell r="AD694">
            <v>101388</v>
          </cell>
          <cell r="AE694">
            <v>82946</v>
          </cell>
        </row>
        <row r="695">
          <cell r="B695" t="str">
            <v>WELLAND HYDRO-ELECTRIC SYSTEM CORP.</v>
          </cell>
          <cell r="C695">
            <v>2004</v>
          </cell>
          <cell r="P695">
            <v>417.7</v>
          </cell>
          <cell r="R695">
            <v>93.8</v>
          </cell>
          <cell r="AD695">
            <v>87178</v>
          </cell>
          <cell r="AE695">
            <v>84210</v>
          </cell>
        </row>
        <row r="696">
          <cell r="B696" t="str">
            <v>WELLAND HYDRO-ELECTRIC SYSTEM CORP.</v>
          </cell>
          <cell r="C696">
            <v>2005</v>
          </cell>
          <cell r="P696">
            <v>430</v>
          </cell>
          <cell r="R696">
            <v>104</v>
          </cell>
          <cell r="AD696">
            <v>104312</v>
          </cell>
          <cell r="AE696">
            <v>87268</v>
          </cell>
        </row>
        <row r="697">
          <cell r="B697" t="str">
            <v>WELLAND HYDRO-ELECTRIC SYSTEM CORP.</v>
          </cell>
          <cell r="C697">
            <v>2006</v>
          </cell>
          <cell r="P697">
            <v>431</v>
          </cell>
          <cell r="R697">
            <v>104</v>
          </cell>
          <cell r="AD697">
            <v>104372</v>
          </cell>
          <cell r="AE697">
            <v>83838</v>
          </cell>
        </row>
        <row r="698">
          <cell r="B698" t="str">
            <v>WELLAND HYDRO-ELECTRIC SYSTEM CORP.</v>
          </cell>
          <cell r="C698">
            <v>2007</v>
          </cell>
          <cell r="P698">
            <v>438</v>
          </cell>
          <cell r="R698">
            <v>109</v>
          </cell>
          <cell r="AD698">
            <v>104372</v>
          </cell>
          <cell r="AE698">
            <v>83837</v>
          </cell>
        </row>
        <row r="699">
          <cell r="B699" t="str">
            <v>WELLAND HYDRO-ELECTRIC SYSTEM CORP.</v>
          </cell>
          <cell r="C699">
            <v>2008</v>
          </cell>
          <cell r="P699">
            <v>443</v>
          </cell>
          <cell r="R699">
            <v>113</v>
          </cell>
          <cell r="AD699">
            <v>94801</v>
          </cell>
          <cell r="AE699">
            <v>80092</v>
          </cell>
        </row>
        <row r="700">
          <cell r="B700" t="str">
            <v>WELLAND HYDRO-ELECTRIC SYSTEM CORP.</v>
          </cell>
          <cell r="C700">
            <v>2009</v>
          </cell>
          <cell r="P700">
            <v>443</v>
          </cell>
          <cell r="R700">
            <v>113</v>
          </cell>
          <cell r="AD700">
            <v>85983</v>
          </cell>
          <cell r="AE700">
            <v>78842</v>
          </cell>
        </row>
        <row r="701">
          <cell r="B701" t="str">
            <v>WELLAND HYDRO-ELECTRIC SYSTEM CORP.</v>
          </cell>
          <cell r="C701">
            <v>2010</v>
          </cell>
          <cell r="P701">
            <v>441</v>
          </cell>
          <cell r="R701">
            <v>112</v>
          </cell>
          <cell r="AD701">
            <v>96028</v>
          </cell>
          <cell r="AE701">
            <v>77653</v>
          </cell>
        </row>
        <row r="702">
          <cell r="B702" t="str">
            <v>WELLAND HYDRO-ELECTRIC SYSTEM CORP.</v>
          </cell>
          <cell r="C702">
            <v>2011</v>
          </cell>
          <cell r="P702">
            <v>300</v>
          </cell>
          <cell r="R702">
            <v>87</v>
          </cell>
          <cell r="AD702">
            <v>98478</v>
          </cell>
          <cell r="AE702">
            <v>75412</v>
          </cell>
        </row>
        <row r="703">
          <cell r="B703" t="str">
            <v>WELLINGTON NORTH POWER INC.</v>
          </cell>
          <cell r="C703">
            <v>2002</v>
          </cell>
          <cell r="P703">
            <v>122</v>
          </cell>
          <cell r="R703">
            <v>8</v>
          </cell>
          <cell r="AD703">
            <v>14258</v>
          </cell>
          <cell r="AE703">
            <v>15528</v>
          </cell>
        </row>
        <row r="704">
          <cell r="B704" t="str">
            <v>WELLINGTON NORTH POWER INC.</v>
          </cell>
          <cell r="C704">
            <v>2003</v>
          </cell>
          <cell r="P704">
            <v>122</v>
          </cell>
          <cell r="R704">
            <v>8</v>
          </cell>
          <cell r="AD704">
            <v>13827</v>
          </cell>
          <cell r="AE704">
            <v>15708</v>
          </cell>
        </row>
        <row r="705">
          <cell r="B705" t="str">
            <v>WELLINGTON NORTH POWER INC.</v>
          </cell>
          <cell r="C705">
            <v>2004</v>
          </cell>
          <cell r="P705">
            <v>122</v>
          </cell>
          <cell r="R705">
            <v>8</v>
          </cell>
          <cell r="AD705">
            <v>13414</v>
          </cell>
          <cell r="AE705">
            <v>16254</v>
          </cell>
        </row>
        <row r="706">
          <cell r="B706" t="str">
            <v>WELLINGTON NORTH POWER INC.</v>
          </cell>
          <cell r="C706">
            <v>2005</v>
          </cell>
          <cell r="P706">
            <v>165</v>
          </cell>
          <cell r="R706">
            <v>12</v>
          </cell>
          <cell r="AD706">
            <v>14920</v>
          </cell>
          <cell r="AE706">
            <v>16598</v>
          </cell>
        </row>
        <row r="707">
          <cell r="B707" t="str">
            <v>WELLINGTON NORTH POWER INC.</v>
          </cell>
          <cell r="C707">
            <v>2006</v>
          </cell>
          <cell r="P707">
            <v>139</v>
          </cell>
          <cell r="R707">
            <v>12</v>
          </cell>
          <cell r="AD707">
            <v>15137</v>
          </cell>
          <cell r="AE707">
            <v>16328</v>
          </cell>
        </row>
        <row r="708">
          <cell r="B708" t="str">
            <v>WELLINGTON NORTH POWER INC.</v>
          </cell>
          <cell r="C708">
            <v>2007</v>
          </cell>
          <cell r="P708">
            <v>73</v>
          </cell>
          <cell r="R708">
            <v>9</v>
          </cell>
          <cell r="AD708">
            <v>15711</v>
          </cell>
          <cell r="AE708">
            <v>16478</v>
          </cell>
        </row>
        <row r="709">
          <cell r="B709" t="str">
            <v>WELLINGTON NORTH POWER INC.</v>
          </cell>
          <cell r="C709">
            <v>2008</v>
          </cell>
          <cell r="P709">
            <v>75</v>
          </cell>
          <cell r="R709">
            <v>9</v>
          </cell>
          <cell r="AD709">
            <v>15025</v>
          </cell>
          <cell r="AE709">
            <v>16519</v>
          </cell>
        </row>
        <row r="710">
          <cell r="B710" t="str">
            <v>WELLINGTON NORTH POWER INC.</v>
          </cell>
          <cell r="C710">
            <v>2009</v>
          </cell>
          <cell r="P710">
            <v>76</v>
          </cell>
          <cell r="R710">
            <v>10</v>
          </cell>
          <cell r="AD710">
            <v>14640</v>
          </cell>
          <cell r="AE710">
            <v>16602</v>
          </cell>
        </row>
        <row r="711">
          <cell r="B711" t="str">
            <v>WELLINGTON NORTH POWER INC.</v>
          </cell>
          <cell r="C711">
            <v>2010</v>
          </cell>
          <cell r="P711">
            <v>76</v>
          </cell>
          <cell r="R711">
            <v>10</v>
          </cell>
          <cell r="AD711">
            <v>16834</v>
          </cell>
          <cell r="AE711">
            <v>17452</v>
          </cell>
        </row>
        <row r="712">
          <cell r="B712" t="str">
            <v>WELLINGTON NORTH POWER INC.</v>
          </cell>
          <cell r="C712">
            <v>2011</v>
          </cell>
          <cell r="P712">
            <v>76</v>
          </cell>
          <cell r="R712">
            <v>10</v>
          </cell>
          <cell r="AD712">
            <v>16621</v>
          </cell>
          <cell r="AE712">
            <v>17539</v>
          </cell>
        </row>
        <row r="713">
          <cell r="B713" t="str">
            <v>WEST COAST HURON ENERGY INC.</v>
          </cell>
          <cell r="C713">
            <v>2002</v>
          </cell>
          <cell r="P713">
            <v>65.099999999999994</v>
          </cell>
          <cell r="R713">
            <v>11.9</v>
          </cell>
          <cell r="AD713">
            <v>25000</v>
          </cell>
          <cell r="AE713">
            <v>24000</v>
          </cell>
        </row>
        <row r="714">
          <cell r="B714" t="str">
            <v>WEST COAST HURON ENERGY INC.</v>
          </cell>
          <cell r="C714">
            <v>2003</v>
          </cell>
          <cell r="P714">
            <v>65.2</v>
          </cell>
          <cell r="R714">
            <v>12</v>
          </cell>
          <cell r="AD714">
            <v>25000</v>
          </cell>
          <cell r="AE714">
            <v>24000</v>
          </cell>
        </row>
        <row r="715">
          <cell r="B715" t="str">
            <v>WEST COAST HURON ENERGY INC.</v>
          </cell>
          <cell r="C715">
            <v>2004</v>
          </cell>
          <cell r="P715">
            <v>65.2</v>
          </cell>
          <cell r="R715">
            <v>12</v>
          </cell>
          <cell r="AD715">
            <v>25000</v>
          </cell>
          <cell r="AE715">
            <v>24000</v>
          </cell>
        </row>
        <row r="716">
          <cell r="B716" t="str">
            <v>WEST COAST HURON ENERGY INC.</v>
          </cell>
          <cell r="C716">
            <v>2005</v>
          </cell>
          <cell r="P716">
            <v>65</v>
          </cell>
          <cell r="R716">
            <v>12</v>
          </cell>
          <cell r="AD716">
            <v>25000</v>
          </cell>
          <cell r="AE716">
            <v>25000</v>
          </cell>
        </row>
        <row r="717">
          <cell r="B717" t="str">
            <v>WEST COAST HURON ENERGY INC.</v>
          </cell>
          <cell r="C717">
            <v>2006</v>
          </cell>
          <cell r="P717">
            <v>65</v>
          </cell>
          <cell r="R717">
            <v>13</v>
          </cell>
          <cell r="AD717">
            <v>25000</v>
          </cell>
          <cell r="AE717">
            <v>25000</v>
          </cell>
        </row>
        <row r="718">
          <cell r="B718" t="str">
            <v>WEST COAST HURON ENERGY INC.</v>
          </cell>
          <cell r="C718">
            <v>2007</v>
          </cell>
          <cell r="P718">
            <v>65</v>
          </cell>
          <cell r="R718">
            <v>13</v>
          </cell>
          <cell r="AD718">
            <v>26000</v>
          </cell>
          <cell r="AE718">
            <v>26000</v>
          </cell>
        </row>
        <row r="719">
          <cell r="B719" t="str">
            <v>WEST COAST HURON ENERGY INC.</v>
          </cell>
          <cell r="C719">
            <v>2008</v>
          </cell>
          <cell r="P719">
            <v>65</v>
          </cell>
          <cell r="R719">
            <v>13</v>
          </cell>
          <cell r="AD719">
            <v>26000</v>
          </cell>
          <cell r="AE719">
            <v>26000</v>
          </cell>
        </row>
        <row r="720">
          <cell r="B720" t="str">
            <v>WEST COAST HURON ENERGY INC.</v>
          </cell>
          <cell r="C720">
            <v>2009</v>
          </cell>
          <cell r="P720">
            <v>65</v>
          </cell>
          <cell r="R720">
            <v>13</v>
          </cell>
          <cell r="AD720">
            <v>26561</v>
          </cell>
          <cell r="AE720">
            <v>26342</v>
          </cell>
        </row>
        <row r="721">
          <cell r="B721" t="str">
            <v>WEST COAST HURON ENERGY INC.</v>
          </cell>
          <cell r="C721">
            <v>2010</v>
          </cell>
          <cell r="P721">
            <v>65</v>
          </cell>
          <cell r="R721">
            <v>13</v>
          </cell>
          <cell r="AD721">
            <v>25975</v>
          </cell>
          <cell r="AE721">
            <v>26132</v>
          </cell>
        </row>
        <row r="722">
          <cell r="B722" t="str">
            <v>WEST COAST HURON ENERGY INC.</v>
          </cell>
          <cell r="C722">
            <v>2011</v>
          </cell>
          <cell r="P722">
            <v>68</v>
          </cell>
          <cell r="R722">
            <v>15</v>
          </cell>
          <cell r="AD722">
            <v>27350</v>
          </cell>
          <cell r="AE722">
            <v>26222</v>
          </cell>
        </row>
        <row r="723">
          <cell r="B723" t="str">
            <v>WESTARIO POWER INC.</v>
          </cell>
          <cell r="C723">
            <v>2002</v>
          </cell>
          <cell r="P723">
            <v>375.8</v>
          </cell>
          <cell r="R723">
            <v>37.299999999999997</v>
          </cell>
          <cell r="AD723">
            <v>62176.3</v>
          </cell>
          <cell r="AE723">
            <v>80842.03</v>
          </cell>
        </row>
        <row r="724">
          <cell r="B724" t="str">
            <v>WESTARIO POWER INC.</v>
          </cell>
          <cell r="C724">
            <v>2003</v>
          </cell>
          <cell r="P724">
            <v>415.2</v>
          </cell>
          <cell r="R724">
            <v>80.400000000000006</v>
          </cell>
          <cell r="AD724">
            <v>62176.3</v>
          </cell>
          <cell r="AE724">
            <v>80842.03</v>
          </cell>
        </row>
        <row r="725">
          <cell r="B725" t="str">
            <v>WESTARIO POWER INC.</v>
          </cell>
          <cell r="C725">
            <v>2004</v>
          </cell>
          <cell r="P725">
            <v>443.2</v>
          </cell>
          <cell r="R725">
            <v>108.5</v>
          </cell>
          <cell r="AD725">
            <v>61323</v>
          </cell>
          <cell r="AE725">
            <v>94390</v>
          </cell>
        </row>
        <row r="726">
          <cell r="B726" t="str">
            <v>WESTARIO POWER INC.</v>
          </cell>
          <cell r="C726">
            <v>2005</v>
          </cell>
          <cell r="P726">
            <v>432</v>
          </cell>
          <cell r="R726">
            <v>118</v>
          </cell>
          <cell r="AD726">
            <v>66916</v>
          </cell>
          <cell r="AE726">
            <v>83355</v>
          </cell>
        </row>
        <row r="727">
          <cell r="B727" t="str">
            <v>WESTARIO POWER INC.</v>
          </cell>
          <cell r="C727">
            <v>2006</v>
          </cell>
          <cell r="P727">
            <v>436</v>
          </cell>
          <cell r="R727">
            <v>126</v>
          </cell>
          <cell r="AD727">
            <v>70839</v>
          </cell>
          <cell r="AE727">
            <v>86857</v>
          </cell>
        </row>
        <row r="728">
          <cell r="B728" t="str">
            <v>WESTARIO POWER INC.</v>
          </cell>
          <cell r="C728">
            <v>2007</v>
          </cell>
          <cell r="P728">
            <v>435</v>
          </cell>
          <cell r="R728">
            <v>126</v>
          </cell>
          <cell r="AD728">
            <v>73472</v>
          </cell>
          <cell r="AE728">
            <v>90205</v>
          </cell>
        </row>
        <row r="729">
          <cell r="B729" t="str">
            <v>WESTARIO POWER INC.</v>
          </cell>
          <cell r="C729">
            <v>2008</v>
          </cell>
          <cell r="P729">
            <v>440</v>
          </cell>
          <cell r="R729">
            <v>131</v>
          </cell>
          <cell r="AD729">
            <v>65309</v>
          </cell>
          <cell r="AE729">
            <v>84988</v>
          </cell>
        </row>
        <row r="730">
          <cell r="B730" t="str">
            <v>WESTARIO POWER INC.</v>
          </cell>
          <cell r="C730">
            <v>2009</v>
          </cell>
          <cell r="P730">
            <v>436</v>
          </cell>
          <cell r="R730">
            <v>126</v>
          </cell>
          <cell r="AD730">
            <v>60590</v>
          </cell>
          <cell r="AE730">
            <v>80151</v>
          </cell>
        </row>
        <row r="731">
          <cell r="B731" t="str">
            <v>WESTARIO POWER INC.</v>
          </cell>
          <cell r="C731">
            <v>2010</v>
          </cell>
          <cell r="P731">
            <v>515</v>
          </cell>
          <cell r="R731">
            <v>144</v>
          </cell>
          <cell r="AD731">
            <v>72813</v>
          </cell>
          <cell r="AE731">
            <v>89468</v>
          </cell>
        </row>
        <row r="732">
          <cell r="B732" t="str">
            <v>WESTARIO POWER INC.</v>
          </cell>
          <cell r="C732">
            <v>2011</v>
          </cell>
          <cell r="P732">
            <v>515</v>
          </cell>
          <cell r="R732">
            <v>144</v>
          </cell>
          <cell r="AD732">
            <v>73789</v>
          </cell>
          <cell r="AE732">
            <v>86667</v>
          </cell>
        </row>
        <row r="733">
          <cell r="B733" t="str">
            <v>WHITBY HYDRO ELECTRIC CORPORATION</v>
          </cell>
          <cell r="C733">
            <v>2002</v>
          </cell>
          <cell r="P733">
            <v>898.8</v>
          </cell>
          <cell r="R733">
            <v>443.1</v>
          </cell>
          <cell r="AD733">
            <v>157757</v>
          </cell>
          <cell r="AE733">
            <v>130557</v>
          </cell>
        </row>
        <row r="734">
          <cell r="B734" t="str">
            <v>WHITBY HYDRO ELECTRIC CORPORATION</v>
          </cell>
          <cell r="C734">
            <v>2003</v>
          </cell>
          <cell r="P734">
            <v>928.1</v>
          </cell>
          <cell r="R734">
            <v>464.8</v>
          </cell>
          <cell r="AD734">
            <v>156866</v>
          </cell>
          <cell r="AE734">
            <v>134089</v>
          </cell>
        </row>
        <row r="735">
          <cell r="B735" t="str">
            <v>WHITBY HYDRO ELECTRIC CORPORATION</v>
          </cell>
          <cell r="C735">
            <v>2004</v>
          </cell>
          <cell r="P735">
            <v>956</v>
          </cell>
          <cell r="R735">
            <v>483.9</v>
          </cell>
          <cell r="AD735">
            <v>155149</v>
          </cell>
          <cell r="AE735">
            <v>152518</v>
          </cell>
        </row>
        <row r="736">
          <cell r="B736" t="str">
            <v>WHITBY HYDRO ELECTRIC CORPORATION</v>
          </cell>
          <cell r="C736">
            <v>2005</v>
          </cell>
          <cell r="P736">
            <v>980</v>
          </cell>
          <cell r="R736">
            <v>505</v>
          </cell>
          <cell r="AD736">
            <v>181998</v>
          </cell>
          <cell r="AE736">
            <v>150630</v>
          </cell>
        </row>
        <row r="737">
          <cell r="B737" t="str">
            <v>WHITBY HYDRO ELECTRIC CORPORATION</v>
          </cell>
          <cell r="C737">
            <v>2006</v>
          </cell>
          <cell r="P737">
            <v>996</v>
          </cell>
          <cell r="R737">
            <v>520</v>
          </cell>
          <cell r="AD737">
            <v>192475</v>
          </cell>
          <cell r="AE737">
            <v>146687</v>
          </cell>
        </row>
        <row r="738">
          <cell r="B738" t="str">
            <v>WHITBY HYDRO ELECTRIC CORPORATION</v>
          </cell>
          <cell r="C738">
            <v>2007</v>
          </cell>
          <cell r="P738">
            <v>1021</v>
          </cell>
          <cell r="R738">
            <v>530</v>
          </cell>
          <cell r="AD738">
            <v>185761</v>
          </cell>
          <cell r="AE738">
            <v>152456</v>
          </cell>
        </row>
        <row r="739">
          <cell r="B739" t="str">
            <v>WHITBY HYDRO ELECTRIC CORPORATION</v>
          </cell>
          <cell r="C739">
            <v>2008</v>
          </cell>
          <cell r="P739">
            <v>1030</v>
          </cell>
          <cell r="R739">
            <v>535</v>
          </cell>
          <cell r="AD739">
            <v>167732</v>
          </cell>
          <cell r="AE739">
            <v>151856</v>
          </cell>
        </row>
        <row r="740">
          <cell r="B740" t="str">
            <v>WHITBY HYDRO ELECTRIC CORPORATION</v>
          </cell>
          <cell r="C740">
            <v>2009</v>
          </cell>
          <cell r="P740">
            <v>1034</v>
          </cell>
          <cell r="R740">
            <v>539</v>
          </cell>
          <cell r="AD740">
            <v>184500</v>
          </cell>
          <cell r="AE740">
            <v>147709</v>
          </cell>
        </row>
        <row r="741">
          <cell r="B741" t="str">
            <v>WHITBY HYDRO ELECTRIC CORPORATION</v>
          </cell>
          <cell r="C741">
            <v>2010</v>
          </cell>
          <cell r="P741">
            <v>1051</v>
          </cell>
          <cell r="R741">
            <v>552</v>
          </cell>
          <cell r="AD741">
            <v>191768</v>
          </cell>
          <cell r="AE741">
            <v>153366</v>
          </cell>
        </row>
        <row r="742">
          <cell r="B742" t="str">
            <v>WHITBY HYDRO ELECTRIC CORPORATION</v>
          </cell>
          <cell r="C742">
            <v>2011</v>
          </cell>
          <cell r="P742">
            <v>1060</v>
          </cell>
          <cell r="R742">
            <v>557</v>
          </cell>
          <cell r="AD742">
            <v>208479</v>
          </cell>
          <cell r="AE742">
            <v>149997</v>
          </cell>
        </row>
        <row r="743">
          <cell r="B743" t="str">
            <v>WOODSTOCK HYDRO SERVICES INC.</v>
          </cell>
          <cell r="C743">
            <v>2002</v>
          </cell>
          <cell r="P743">
            <v>245.8</v>
          </cell>
          <cell r="R743">
            <v>97.2</v>
          </cell>
          <cell r="AD743">
            <v>76634</v>
          </cell>
          <cell r="AE743">
            <v>70698</v>
          </cell>
        </row>
        <row r="744">
          <cell r="B744" t="str">
            <v>WOODSTOCK HYDRO SERVICES INC.</v>
          </cell>
          <cell r="C744">
            <v>2003</v>
          </cell>
          <cell r="P744">
            <v>247.7</v>
          </cell>
          <cell r="R744">
            <v>99.1</v>
          </cell>
          <cell r="AD744">
            <v>71552</v>
          </cell>
          <cell r="AE744">
            <v>64515</v>
          </cell>
        </row>
        <row r="745">
          <cell r="B745" t="str">
            <v>WOODSTOCK HYDRO SERVICES INC.</v>
          </cell>
          <cell r="C745">
            <v>2004</v>
          </cell>
          <cell r="P745">
            <v>247.7</v>
          </cell>
          <cell r="R745">
            <v>99.1</v>
          </cell>
          <cell r="AD745">
            <v>70862</v>
          </cell>
          <cell r="AE745">
            <v>67515</v>
          </cell>
        </row>
        <row r="746">
          <cell r="B746" t="str">
            <v>WOODSTOCK HYDRO SERVICES INC.</v>
          </cell>
          <cell r="C746">
            <v>2005</v>
          </cell>
          <cell r="P746">
            <v>254</v>
          </cell>
          <cell r="R746">
            <v>104</v>
          </cell>
          <cell r="AD746">
            <v>79084</v>
          </cell>
          <cell r="AE746">
            <v>68957</v>
          </cell>
        </row>
        <row r="747">
          <cell r="B747" t="str">
            <v>WOODSTOCK HYDRO SERVICES INC.</v>
          </cell>
          <cell r="C747">
            <v>2006</v>
          </cell>
          <cell r="P747">
            <v>260</v>
          </cell>
          <cell r="R747">
            <v>105</v>
          </cell>
          <cell r="AD747">
            <v>81815</v>
          </cell>
          <cell r="AE747">
            <v>68265</v>
          </cell>
        </row>
        <row r="748">
          <cell r="B748" t="str">
            <v>WOODSTOCK HYDRO SERVICES INC.</v>
          </cell>
          <cell r="C748">
            <v>2007</v>
          </cell>
          <cell r="P748">
            <v>268</v>
          </cell>
          <cell r="R748">
            <v>116</v>
          </cell>
          <cell r="AD748">
            <v>74897</v>
          </cell>
          <cell r="AE748">
            <v>67025</v>
          </cell>
        </row>
        <row r="749">
          <cell r="B749" t="str">
            <v>WOODSTOCK HYDRO SERVICES INC.</v>
          </cell>
          <cell r="C749">
            <v>2008</v>
          </cell>
          <cell r="P749">
            <v>246</v>
          </cell>
          <cell r="R749">
            <v>90</v>
          </cell>
          <cell r="AD749">
            <v>74117</v>
          </cell>
          <cell r="AE749">
            <v>65208</v>
          </cell>
        </row>
        <row r="750">
          <cell r="B750" t="str">
            <v>WOODSTOCK HYDRO SERVICES INC.</v>
          </cell>
          <cell r="C750">
            <v>2009</v>
          </cell>
          <cell r="P750">
            <v>245</v>
          </cell>
          <cell r="R750">
            <v>91</v>
          </cell>
          <cell r="AD750">
            <v>72543</v>
          </cell>
          <cell r="AE750">
            <v>62219</v>
          </cell>
        </row>
        <row r="751">
          <cell r="B751" t="str">
            <v>WOODSTOCK HYDRO SERVICES INC.</v>
          </cell>
          <cell r="C751">
            <v>2010</v>
          </cell>
          <cell r="P751">
            <v>248</v>
          </cell>
          <cell r="R751">
            <v>93</v>
          </cell>
          <cell r="AD751">
            <v>74659</v>
          </cell>
          <cell r="AE751">
            <v>61971</v>
          </cell>
        </row>
        <row r="752">
          <cell r="B752" t="str">
            <v>WOODSTOCK HYDRO SERVICES INC.</v>
          </cell>
          <cell r="C752">
            <v>2011</v>
          </cell>
          <cell r="P752">
            <v>249</v>
          </cell>
          <cell r="R752">
            <v>94</v>
          </cell>
          <cell r="AD752">
            <v>76830</v>
          </cell>
          <cell r="AE752">
            <v>61443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B2" t="str">
            <v>ALGOMA POWER INC.</v>
          </cell>
          <cell r="C2">
            <v>2012</v>
          </cell>
          <cell r="BR2">
            <v>11609</v>
          </cell>
          <cell r="BZ2">
            <v>193014831</v>
          </cell>
          <cell r="CZ2">
            <v>14200</v>
          </cell>
          <cell r="DH2">
            <v>38076</v>
          </cell>
          <cell r="DI2">
            <v>26215</v>
          </cell>
          <cell r="DL2">
            <v>1848</v>
          </cell>
          <cell r="DN2">
            <v>4</v>
          </cell>
        </row>
        <row r="3">
          <cell r="B3" t="str">
            <v>ATIKOKAN HYDRO INC.</v>
          </cell>
          <cell r="C3">
            <v>2012</v>
          </cell>
          <cell r="BR3">
            <v>1660</v>
          </cell>
          <cell r="BZ3">
            <v>21589804</v>
          </cell>
          <cell r="CZ3">
            <v>380</v>
          </cell>
          <cell r="DH3">
            <v>4356</v>
          </cell>
          <cell r="DI3">
            <v>3971</v>
          </cell>
          <cell r="DL3">
            <v>92</v>
          </cell>
          <cell r="DN3">
            <v>0</v>
          </cell>
        </row>
        <row r="4">
          <cell r="B4" t="str">
            <v>BLUEWATER POWER DISTRIBUTION CORPORATION</v>
          </cell>
          <cell r="C4">
            <v>2012</v>
          </cell>
          <cell r="BR4">
            <v>35820</v>
          </cell>
          <cell r="BZ4">
            <v>1012066685</v>
          </cell>
          <cell r="CZ4">
            <v>201</v>
          </cell>
          <cell r="DH4">
            <v>136780</v>
          </cell>
          <cell r="DI4">
            <v>182509</v>
          </cell>
          <cell r="DL4">
            <v>797</v>
          </cell>
          <cell r="DN4">
            <v>212</v>
          </cell>
        </row>
        <row r="5">
          <cell r="B5" t="str">
            <v>BRANT COUNTY POWER INC.</v>
          </cell>
          <cell r="C5">
            <v>2012</v>
          </cell>
          <cell r="BR5">
            <v>9783</v>
          </cell>
          <cell r="BZ5">
            <v>272480829</v>
          </cell>
          <cell r="CZ5">
            <v>258</v>
          </cell>
          <cell r="DH5">
            <v>47834</v>
          </cell>
          <cell r="DI5">
            <v>57677</v>
          </cell>
          <cell r="DL5">
            <v>493</v>
          </cell>
          <cell r="DN5">
            <v>76</v>
          </cell>
        </row>
        <row r="6">
          <cell r="B6" t="str">
            <v>BRANTFORD POWER INC.</v>
          </cell>
          <cell r="C6">
            <v>2012</v>
          </cell>
          <cell r="BR6">
            <v>38263</v>
          </cell>
          <cell r="BZ6">
            <v>926919627</v>
          </cell>
          <cell r="CZ6">
            <v>74</v>
          </cell>
          <cell r="DH6">
            <v>144712</v>
          </cell>
          <cell r="DI6">
            <v>192045</v>
          </cell>
          <cell r="DL6">
            <v>512</v>
          </cell>
          <cell r="DN6">
            <v>238</v>
          </cell>
        </row>
        <row r="7">
          <cell r="B7" t="str">
            <v>BURLINGTON HYDRO INC.</v>
          </cell>
          <cell r="C7">
            <v>2012</v>
          </cell>
          <cell r="BR7">
            <v>65377</v>
          </cell>
          <cell r="BZ7">
            <v>1695193906</v>
          </cell>
          <cell r="CZ7">
            <v>188</v>
          </cell>
          <cell r="DH7">
            <v>265513</v>
          </cell>
          <cell r="DI7">
            <v>373210</v>
          </cell>
          <cell r="DL7">
            <v>1520</v>
          </cell>
          <cell r="DN7">
            <v>658</v>
          </cell>
        </row>
        <row r="8">
          <cell r="B8" t="str">
            <v>CAMBRIDGE AND NORTH DUMFRIES HYDRO INC.</v>
          </cell>
          <cell r="C8">
            <v>2012</v>
          </cell>
          <cell r="BR8">
            <v>51985</v>
          </cell>
          <cell r="BZ8">
            <v>1451576852</v>
          </cell>
          <cell r="CZ8">
            <v>306</v>
          </cell>
          <cell r="DH8">
            <v>236799</v>
          </cell>
          <cell r="DI8">
            <v>294037</v>
          </cell>
          <cell r="DL8">
            <v>1124</v>
          </cell>
          <cell r="DN8">
            <v>413</v>
          </cell>
        </row>
        <row r="9">
          <cell r="B9" t="str">
            <v>CANADIAN NIAGARA POWER INC.</v>
          </cell>
          <cell r="C9">
            <v>2012</v>
          </cell>
          <cell r="BR9" t="e">
            <v>#N/A</v>
          </cell>
          <cell r="BZ9">
            <v>531133416</v>
          </cell>
          <cell r="CZ9">
            <v>356</v>
          </cell>
          <cell r="DH9">
            <v>91385</v>
          </cell>
          <cell r="DI9">
            <v>109451</v>
          </cell>
          <cell r="DL9">
            <v>1027</v>
          </cell>
          <cell r="DN9">
            <v>73</v>
          </cell>
        </row>
        <row r="10">
          <cell r="B10" t="str">
            <v>CENTRE WELLINGTON HYDRO LTD.</v>
          </cell>
          <cell r="C10">
            <v>2012</v>
          </cell>
          <cell r="BR10">
            <v>6647</v>
          </cell>
          <cell r="BZ10">
            <v>148746765</v>
          </cell>
          <cell r="CZ10">
            <v>10</v>
          </cell>
          <cell r="DH10">
            <v>26202</v>
          </cell>
          <cell r="DI10">
            <v>28573</v>
          </cell>
          <cell r="DL10">
            <v>149</v>
          </cell>
          <cell r="DN10">
            <v>70</v>
          </cell>
        </row>
        <row r="11">
          <cell r="B11" t="str">
            <v>CHAPLEAU PUBLIC UTILITIES CORPORATION</v>
          </cell>
          <cell r="C11">
            <v>2012</v>
          </cell>
          <cell r="BR11">
            <v>1275</v>
          </cell>
          <cell r="BZ11">
            <v>25709821</v>
          </cell>
          <cell r="CZ11">
            <v>2</v>
          </cell>
          <cell r="DH11">
            <v>6359</v>
          </cell>
          <cell r="DI11">
            <v>4316</v>
          </cell>
          <cell r="DL11">
            <v>27</v>
          </cell>
          <cell r="DN11">
            <v>1</v>
          </cell>
        </row>
        <row r="12">
          <cell r="B12" t="str">
            <v>Entegrus Powerlines</v>
          </cell>
          <cell r="C12">
            <v>2012</v>
          </cell>
          <cell r="BR12">
            <v>40232</v>
          </cell>
          <cell r="BZ12">
            <v>928081976</v>
          </cell>
          <cell r="CZ12">
            <v>96</v>
          </cell>
          <cell r="DH12">
            <v>137390</v>
          </cell>
          <cell r="DI12">
            <v>199699</v>
          </cell>
          <cell r="DL12">
            <v>959</v>
          </cell>
          <cell r="DN12">
            <v>270</v>
          </cell>
        </row>
        <row r="13">
          <cell r="B13" t="str">
            <v>COLLUS POWER CORPORATION</v>
          </cell>
          <cell r="C13">
            <v>2012</v>
          </cell>
          <cell r="BR13">
            <v>15716</v>
          </cell>
          <cell r="BZ13">
            <v>304777816</v>
          </cell>
          <cell r="CZ13">
            <v>45</v>
          </cell>
          <cell r="DH13">
            <v>56538</v>
          </cell>
          <cell r="DI13">
            <v>51532</v>
          </cell>
          <cell r="DL13">
            <v>344</v>
          </cell>
          <cell r="DN13">
            <v>133</v>
          </cell>
        </row>
        <row r="14">
          <cell r="B14" t="str">
            <v>COOPERATIVE HYDRO EMBRUN INC.</v>
          </cell>
          <cell r="C14">
            <v>2012</v>
          </cell>
          <cell r="BR14">
            <v>1956</v>
          </cell>
          <cell r="BZ14">
            <v>28738457</v>
          </cell>
          <cell r="CZ14">
            <v>5</v>
          </cell>
          <cell r="DH14">
            <v>6309</v>
          </cell>
          <cell r="DI14">
            <v>6607</v>
          </cell>
          <cell r="DL14">
            <v>27</v>
          </cell>
          <cell r="DN14">
            <v>12</v>
          </cell>
        </row>
        <row r="15">
          <cell r="B15" t="str">
            <v>E.L.K. ENERGY INC.</v>
          </cell>
          <cell r="C15">
            <v>2012</v>
          </cell>
          <cell r="BR15">
            <v>11371</v>
          </cell>
          <cell r="BZ15">
            <v>266004641</v>
          </cell>
          <cell r="CZ15">
            <v>22</v>
          </cell>
          <cell r="DH15">
            <v>40509</v>
          </cell>
          <cell r="DI15">
            <v>63217</v>
          </cell>
          <cell r="DL15">
            <v>152</v>
          </cell>
          <cell r="DN15">
            <v>63</v>
          </cell>
        </row>
        <row r="16">
          <cell r="B16" t="str">
            <v>ENERSOURCE HYDRO MISSISSAUGA INC.</v>
          </cell>
          <cell r="C16">
            <v>2012</v>
          </cell>
          <cell r="BR16">
            <v>197746</v>
          </cell>
          <cell r="BZ16">
            <v>7536071262</v>
          </cell>
          <cell r="CZ16">
            <v>292</v>
          </cell>
          <cell r="DH16">
            <v>1128447</v>
          </cell>
          <cell r="DI16">
            <v>1552685</v>
          </cell>
          <cell r="DL16">
            <v>5168</v>
          </cell>
          <cell r="DN16">
            <v>3370</v>
          </cell>
        </row>
        <row r="17">
          <cell r="B17" t="str">
            <v>ENWIN UTILITIES LTD.</v>
          </cell>
          <cell r="C17">
            <v>2012</v>
          </cell>
          <cell r="BR17">
            <v>85620</v>
          </cell>
          <cell r="BZ17">
            <v>2462189604</v>
          </cell>
          <cell r="CZ17">
            <v>120</v>
          </cell>
          <cell r="DH17">
            <v>368900</v>
          </cell>
          <cell r="DI17">
            <v>516300</v>
          </cell>
          <cell r="DL17">
            <v>1159</v>
          </cell>
          <cell r="DN17">
            <v>468</v>
          </cell>
        </row>
        <row r="18">
          <cell r="B18" t="str">
            <v>ERIE THAMES POWERLINES CORPORATION</v>
          </cell>
          <cell r="C18">
            <v>2012</v>
          </cell>
          <cell r="BR18">
            <v>18451</v>
          </cell>
          <cell r="BZ18">
            <v>482533545</v>
          </cell>
          <cell r="CZ18">
            <v>1887</v>
          </cell>
          <cell r="DH18">
            <v>77980</v>
          </cell>
          <cell r="DI18">
            <v>95349</v>
          </cell>
          <cell r="DL18">
            <v>337</v>
          </cell>
          <cell r="DN18">
            <v>88</v>
          </cell>
        </row>
        <row r="19">
          <cell r="B19" t="str">
            <v>ESPANOLA REGIONAL HYDRO DISTRIBUTION CORPORATION</v>
          </cell>
          <cell r="C19">
            <v>2012</v>
          </cell>
          <cell r="BR19">
            <v>3302</v>
          </cell>
          <cell r="BZ19">
            <v>59530334</v>
          </cell>
          <cell r="CZ19">
            <v>99</v>
          </cell>
          <cell r="DH19">
            <v>12524</v>
          </cell>
          <cell r="DI19">
            <v>9129</v>
          </cell>
          <cell r="DL19">
            <v>137</v>
          </cell>
          <cell r="DN19">
            <v>11</v>
          </cell>
        </row>
        <row r="20">
          <cell r="B20" t="str">
            <v>ESSEX POWERLINES CORPORATION</v>
          </cell>
          <cell r="C20">
            <v>2012</v>
          </cell>
          <cell r="BR20">
            <v>28130</v>
          </cell>
          <cell r="BZ20">
            <v>518081410</v>
          </cell>
          <cell r="CZ20">
            <v>104</v>
          </cell>
          <cell r="DH20">
            <v>78037</v>
          </cell>
          <cell r="DI20">
            <v>122227</v>
          </cell>
          <cell r="DL20">
            <v>448</v>
          </cell>
          <cell r="DN20">
            <v>248</v>
          </cell>
        </row>
        <row r="21">
          <cell r="B21" t="str">
            <v>FESTIVAL HYDRO INC.</v>
          </cell>
          <cell r="C21">
            <v>2012</v>
          </cell>
          <cell r="BR21">
            <v>20057</v>
          </cell>
          <cell r="BZ21">
            <v>590338321</v>
          </cell>
          <cell r="CZ21">
            <v>45</v>
          </cell>
          <cell r="DH21">
            <v>94384</v>
          </cell>
          <cell r="DI21">
            <v>104736</v>
          </cell>
          <cell r="DL21">
            <v>277</v>
          </cell>
          <cell r="DN21">
            <v>92</v>
          </cell>
        </row>
        <row r="22">
          <cell r="B22" t="str">
            <v>FORT FRANCES POWER CORPORATION</v>
          </cell>
          <cell r="C22">
            <v>2012</v>
          </cell>
          <cell r="BR22">
            <v>3780</v>
          </cell>
          <cell r="BZ22">
            <v>75181367</v>
          </cell>
          <cell r="CZ22">
            <v>26</v>
          </cell>
          <cell r="DH22">
            <v>16288</v>
          </cell>
          <cell r="DI22">
            <v>12915</v>
          </cell>
          <cell r="DL22">
            <v>74</v>
          </cell>
          <cell r="DN22">
            <v>8</v>
          </cell>
        </row>
        <row r="23">
          <cell r="B23" t="str">
            <v>GREATER SUDBURY HYDRO INC.</v>
          </cell>
          <cell r="C23">
            <v>2012</v>
          </cell>
          <cell r="BR23">
            <v>46879</v>
          </cell>
          <cell r="BZ23">
            <v>900454764</v>
          </cell>
          <cell r="CZ23">
            <v>410</v>
          </cell>
          <cell r="DH23">
            <v>180332</v>
          </cell>
          <cell r="DI23">
            <v>145185</v>
          </cell>
          <cell r="DL23">
            <v>971</v>
          </cell>
          <cell r="DN23">
            <v>228</v>
          </cell>
        </row>
        <row r="24">
          <cell r="B24" t="str">
            <v>GRIMSBY POWER INCORPORATED</v>
          </cell>
          <cell r="C24">
            <v>2012</v>
          </cell>
          <cell r="BR24">
            <v>10488</v>
          </cell>
          <cell r="BZ24">
            <v>179194013</v>
          </cell>
          <cell r="CZ24">
            <v>69</v>
          </cell>
          <cell r="DH24">
            <v>30041</v>
          </cell>
          <cell r="DI24">
            <v>43383</v>
          </cell>
          <cell r="DL24">
            <v>238</v>
          </cell>
          <cell r="DN24">
            <v>70</v>
          </cell>
        </row>
        <row r="25">
          <cell r="B25" t="str">
            <v>GUELPH HYDRO ELECTRIC SYSTEMS INC.</v>
          </cell>
          <cell r="C25">
            <v>2012</v>
          </cell>
          <cell r="BR25">
            <v>51553</v>
          </cell>
          <cell r="BZ25">
            <v>1688300532</v>
          </cell>
          <cell r="CZ25">
            <v>93</v>
          </cell>
          <cell r="DH25">
            <v>254300</v>
          </cell>
          <cell r="DI25">
            <v>294400</v>
          </cell>
          <cell r="DL25">
            <v>1103</v>
          </cell>
          <cell r="DN25">
            <v>672</v>
          </cell>
        </row>
        <row r="26">
          <cell r="B26" t="str">
            <v>HALDIMAND COUNTY HYDRO INC.</v>
          </cell>
          <cell r="C26">
            <v>2012</v>
          </cell>
          <cell r="BR26">
            <v>21166</v>
          </cell>
          <cell r="BZ26">
            <v>413280348</v>
          </cell>
          <cell r="CZ26">
            <v>1252</v>
          </cell>
          <cell r="DH26">
            <v>78706</v>
          </cell>
          <cell r="DI26">
            <v>97028</v>
          </cell>
          <cell r="DL26">
            <v>1748</v>
          </cell>
          <cell r="DN26">
            <v>96</v>
          </cell>
        </row>
        <row r="27">
          <cell r="B27" t="str">
            <v>HALTON HILLS HYDRO INC.</v>
          </cell>
          <cell r="C27">
            <v>2012</v>
          </cell>
          <cell r="BR27">
            <v>20893</v>
          </cell>
          <cell r="BZ27">
            <v>483431961</v>
          </cell>
          <cell r="CZ27">
            <v>280</v>
          </cell>
          <cell r="DH27">
            <v>214152</v>
          </cell>
          <cell r="DI27">
            <v>149613</v>
          </cell>
          <cell r="DL27">
            <v>1497</v>
          </cell>
          <cell r="DN27">
            <v>605</v>
          </cell>
        </row>
        <row r="28">
          <cell r="B28" t="str">
            <v>HEARST POWER DISTRIBUTION COMPANY LIMITED</v>
          </cell>
          <cell r="C28">
            <v>2012</v>
          </cell>
          <cell r="BR28">
            <v>2787</v>
          </cell>
          <cell r="BZ28">
            <v>89787415</v>
          </cell>
          <cell r="CZ28">
            <v>93</v>
          </cell>
          <cell r="DH28">
            <v>15231</v>
          </cell>
          <cell r="DI28">
            <v>12167</v>
          </cell>
          <cell r="DL28">
            <v>68</v>
          </cell>
          <cell r="DN28">
            <v>11</v>
          </cell>
        </row>
        <row r="29">
          <cell r="B29" t="str">
            <v>HORIZON UTILITIES CORPORATION</v>
          </cell>
          <cell r="C29">
            <v>2012</v>
          </cell>
          <cell r="BR29">
            <v>237185</v>
          </cell>
          <cell r="BZ29">
            <v>5464784415</v>
          </cell>
          <cell r="CZ29">
            <v>426</v>
          </cell>
          <cell r="DH29">
            <v>814423</v>
          </cell>
          <cell r="DI29">
            <v>1088675</v>
          </cell>
          <cell r="DL29">
            <v>3428</v>
          </cell>
          <cell r="DN29">
            <v>1904</v>
          </cell>
        </row>
        <row r="30">
          <cell r="B30" t="str">
            <v>HYDRO 2000 INC.</v>
          </cell>
          <cell r="C30">
            <v>2012</v>
          </cell>
          <cell r="BR30">
            <v>1216</v>
          </cell>
          <cell r="BZ30">
            <v>22610182</v>
          </cell>
          <cell r="CZ30">
            <v>9</v>
          </cell>
          <cell r="DH30">
            <v>5816</v>
          </cell>
          <cell r="DI30">
            <v>3660</v>
          </cell>
          <cell r="DL30">
            <v>21</v>
          </cell>
          <cell r="DN30">
            <v>3</v>
          </cell>
        </row>
        <row r="31">
          <cell r="B31" t="str">
            <v>HYDRO HAWKESBURY INC.</v>
          </cell>
          <cell r="C31">
            <v>2012</v>
          </cell>
          <cell r="BR31">
            <v>5579</v>
          </cell>
          <cell r="BZ31">
            <v>147539204</v>
          </cell>
          <cell r="CZ31">
            <v>8</v>
          </cell>
          <cell r="DH31">
            <v>29</v>
          </cell>
          <cell r="DI31">
            <v>25</v>
          </cell>
          <cell r="DL31">
            <v>66</v>
          </cell>
          <cell r="DN31">
            <v>10</v>
          </cell>
        </row>
        <row r="32">
          <cell r="B32" t="str">
            <v>HYDRO ONE BRAMPTON NETWORKS INC.</v>
          </cell>
          <cell r="C32">
            <v>2012</v>
          </cell>
          <cell r="BR32">
            <v>141795</v>
          </cell>
          <cell r="BZ32">
            <v>3878339613</v>
          </cell>
          <cell r="CZ32">
            <v>269</v>
          </cell>
          <cell r="DH32">
            <v>590582</v>
          </cell>
          <cell r="DI32">
            <v>817322</v>
          </cell>
          <cell r="DL32">
            <v>2952</v>
          </cell>
          <cell r="DN32">
            <v>2164</v>
          </cell>
        </row>
        <row r="33">
          <cell r="B33" t="str">
            <v>HYDRO ONE NETWORKS INC.</v>
          </cell>
          <cell r="C33">
            <v>2012</v>
          </cell>
          <cell r="BR33">
            <v>1221411</v>
          </cell>
          <cell r="BZ33">
            <v>23342000000</v>
          </cell>
          <cell r="CZ33">
            <v>650000</v>
          </cell>
          <cell r="DH33">
            <v>3716700</v>
          </cell>
          <cell r="DI33">
            <v>3236635</v>
          </cell>
          <cell r="DL33">
            <v>118340</v>
          </cell>
          <cell r="DN33">
            <v>8107</v>
          </cell>
        </row>
        <row r="34">
          <cell r="B34" t="str">
            <v>HYDRO OTTAWA LIMITED</v>
          </cell>
          <cell r="C34">
            <v>2012</v>
          </cell>
          <cell r="BR34">
            <v>309534</v>
          </cell>
          <cell r="BZ34">
            <v>7504577323</v>
          </cell>
          <cell r="CZ34">
            <v>1104</v>
          </cell>
          <cell r="DH34">
            <v>1242039</v>
          </cell>
          <cell r="DI34">
            <v>1458497</v>
          </cell>
          <cell r="DL34">
            <v>5658</v>
          </cell>
          <cell r="DN34">
            <v>2735</v>
          </cell>
        </row>
        <row r="35">
          <cell r="B35" t="str">
            <v>INNISFIL HYDRO DISTRIBUTION SYSTEMS LIMITED</v>
          </cell>
          <cell r="C35">
            <v>2012</v>
          </cell>
          <cell r="BR35">
            <v>15062</v>
          </cell>
          <cell r="BZ35">
            <v>243724226</v>
          </cell>
          <cell r="CZ35">
            <v>292</v>
          </cell>
          <cell r="DH35">
            <v>46737</v>
          </cell>
          <cell r="DI35">
            <v>46554</v>
          </cell>
          <cell r="DL35">
            <v>783</v>
          </cell>
          <cell r="DN35">
            <v>163</v>
          </cell>
        </row>
        <row r="36">
          <cell r="B36" t="str">
            <v>KENORA HYDRO ELECTRIC CORPORATION LTD.</v>
          </cell>
          <cell r="C36">
            <v>2012</v>
          </cell>
          <cell r="BR36">
            <v>5568</v>
          </cell>
          <cell r="BZ36">
            <v>101403685</v>
          </cell>
          <cell r="CZ36">
            <v>24</v>
          </cell>
          <cell r="DH36">
            <v>20768</v>
          </cell>
          <cell r="DI36">
            <v>17837</v>
          </cell>
          <cell r="DL36">
            <v>98</v>
          </cell>
          <cell r="DN36">
            <v>10</v>
          </cell>
        </row>
        <row r="37">
          <cell r="B37" t="str">
            <v>KINGSTON HYDRO CORPORATION</v>
          </cell>
          <cell r="C37">
            <v>2012</v>
          </cell>
          <cell r="BR37">
            <v>26775</v>
          </cell>
          <cell r="BZ37">
            <v>697335421</v>
          </cell>
          <cell r="CZ37">
            <v>32</v>
          </cell>
          <cell r="DH37">
            <v>122717</v>
          </cell>
          <cell r="DI37">
            <v>121269</v>
          </cell>
          <cell r="DL37">
            <v>361</v>
          </cell>
          <cell r="DN37">
            <v>129</v>
          </cell>
        </row>
        <row r="38">
          <cell r="B38" t="str">
            <v>KITCHENER-WILMOT HYDRO INC.</v>
          </cell>
          <cell r="C38">
            <v>2012</v>
          </cell>
          <cell r="BR38">
            <v>89026</v>
          </cell>
          <cell r="BZ38">
            <v>1823184553</v>
          </cell>
          <cell r="CZ38">
            <v>405</v>
          </cell>
          <cell r="DH38">
            <v>299562</v>
          </cell>
          <cell r="DI38">
            <v>378977</v>
          </cell>
          <cell r="DL38">
            <v>1887</v>
          </cell>
          <cell r="DN38">
            <v>854</v>
          </cell>
        </row>
        <row r="39">
          <cell r="B39" t="str">
            <v>LAKEFRONT UTILITIES INC.</v>
          </cell>
          <cell r="C39">
            <v>2012</v>
          </cell>
          <cell r="BR39">
            <v>9773</v>
          </cell>
          <cell r="BZ39">
            <v>247810020</v>
          </cell>
          <cell r="CZ39">
            <v>27</v>
          </cell>
          <cell r="DH39">
            <v>43165</v>
          </cell>
          <cell r="DI39">
            <v>45252</v>
          </cell>
          <cell r="DL39">
            <v>115</v>
          </cell>
          <cell r="DN39">
            <v>20</v>
          </cell>
        </row>
        <row r="40">
          <cell r="B40" t="str">
            <v>LAKELAND POWER DISTRIBUTION LTD.</v>
          </cell>
          <cell r="C40">
            <v>2012</v>
          </cell>
          <cell r="BR40">
            <v>9685</v>
          </cell>
          <cell r="BZ40">
            <v>205090392</v>
          </cell>
          <cell r="CZ40">
            <v>144</v>
          </cell>
          <cell r="DH40">
            <v>38731</v>
          </cell>
          <cell r="DI40">
            <v>34107</v>
          </cell>
          <cell r="DL40">
            <v>300</v>
          </cell>
          <cell r="DN40">
            <v>77</v>
          </cell>
        </row>
        <row r="41">
          <cell r="B41" t="str">
            <v>LONDON HYDRO INC.</v>
          </cell>
          <cell r="C41">
            <v>2012</v>
          </cell>
          <cell r="BR41">
            <v>149742</v>
          </cell>
          <cell r="BZ41">
            <v>3221720937</v>
          </cell>
          <cell r="CZ41">
            <v>421</v>
          </cell>
          <cell r="DH41">
            <v>491107</v>
          </cell>
          <cell r="DI41">
            <v>693268</v>
          </cell>
          <cell r="DL41">
            <v>2842</v>
          </cell>
          <cell r="DN41">
            <v>1480</v>
          </cell>
        </row>
        <row r="42">
          <cell r="B42" t="str">
            <v>MIDLAND POWER UTILITY CORPORATION</v>
          </cell>
          <cell r="C42">
            <v>2012</v>
          </cell>
          <cell r="BR42">
            <v>6975</v>
          </cell>
          <cell r="BZ42">
            <v>193626658</v>
          </cell>
          <cell r="CZ42">
            <v>20</v>
          </cell>
          <cell r="DH42">
            <v>33071</v>
          </cell>
          <cell r="DI42">
            <v>38530</v>
          </cell>
          <cell r="DL42">
            <v>132</v>
          </cell>
          <cell r="DN42">
            <v>49</v>
          </cell>
        </row>
        <row r="43">
          <cell r="B43" t="str">
            <v>MILTON HYDRO DISTRIBUTION INC.</v>
          </cell>
          <cell r="C43">
            <v>2012</v>
          </cell>
          <cell r="BR43">
            <v>32324</v>
          </cell>
          <cell r="BZ43">
            <v>775130278</v>
          </cell>
          <cell r="CZ43">
            <v>371</v>
          </cell>
          <cell r="DH43">
            <v>126240</v>
          </cell>
          <cell r="DI43">
            <v>166579</v>
          </cell>
          <cell r="DL43">
            <v>983</v>
          </cell>
          <cell r="DN43">
            <v>399</v>
          </cell>
        </row>
        <row r="44">
          <cell r="B44" t="str">
            <v>NEWMARKET-TAY POWER DISTRIBUTION LTD.</v>
          </cell>
          <cell r="C44">
            <v>2012</v>
          </cell>
          <cell r="BR44">
            <v>33883</v>
          </cell>
          <cell r="BZ44">
            <v>661173841</v>
          </cell>
          <cell r="CZ44">
            <v>74</v>
          </cell>
          <cell r="DH44">
            <v>113873</v>
          </cell>
          <cell r="DI44">
            <v>154735</v>
          </cell>
          <cell r="DL44">
            <v>832</v>
          </cell>
          <cell r="DN44">
            <v>460</v>
          </cell>
        </row>
        <row r="45">
          <cell r="B45" t="str">
            <v>NIAGARA PENINSULA ENERGY INC.</v>
          </cell>
          <cell r="C45">
            <v>2012</v>
          </cell>
          <cell r="BR45">
            <v>50986</v>
          </cell>
          <cell r="BZ45">
            <v>1152993887</v>
          </cell>
          <cell r="CZ45">
            <v>827</v>
          </cell>
          <cell r="DH45">
            <v>191017</v>
          </cell>
          <cell r="DI45">
            <v>262917</v>
          </cell>
          <cell r="DL45">
            <v>1960</v>
          </cell>
          <cell r="DN45">
            <v>500</v>
          </cell>
        </row>
        <row r="46">
          <cell r="B46" t="str">
            <v>NIAGARA-ON-THE-LAKE HYDRO INC.</v>
          </cell>
          <cell r="C46">
            <v>2012</v>
          </cell>
          <cell r="BR46">
            <v>8187</v>
          </cell>
          <cell r="BZ46">
            <v>181574574</v>
          </cell>
          <cell r="CZ46">
            <v>133</v>
          </cell>
          <cell r="DH46">
            <v>28135</v>
          </cell>
          <cell r="DI46">
            <v>44481</v>
          </cell>
          <cell r="DL46">
            <v>326</v>
          </cell>
          <cell r="DN46">
            <v>91</v>
          </cell>
        </row>
        <row r="47">
          <cell r="B47" t="str">
            <v>NORFOLK POWER DISTRIBUTION INC.</v>
          </cell>
          <cell r="C47">
            <v>2012</v>
          </cell>
          <cell r="BR47">
            <v>19075</v>
          </cell>
          <cell r="BZ47">
            <v>355081982</v>
          </cell>
          <cell r="CZ47">
            <v>693</v>
          </cell>
          <cell r="DH47">
            <v>62210</v>
          </cell>
          <cell r="DI47">
            <v>86338</v>
          </cell>
          <cell r="DL47">
            <v>779</v>
          </cell>
          <cell r="DN47">
            <v>116</v>
          </cell>
        </row>
        <row r="48">
          <cell r="B48" t="str">
            <v>NORTH BAY HYDRO DISTRIBUTION LIMITED</v>
          </cell>
          <cell r="C48">
            <v>2012</v>
          </cell>
          <cell r="BR48">
            <v>23972</v>
          </cell>
          <cell r="BZ48">
            <v>544974321</v>
          </cell>
          <cell r="CZ48">
            <v>330</v>
          </cell>
          <cell r="DH48">
            <v>105211</v>
          </cell>
          <cell r="DI48">
            <v>86850</v>
          </cell>
          <cell r="DL48">
            <v>621</v>
          </cell>
          <cell r="DN48">
            <v>110</v>
          </cell>
        </row>
        <row r="49">
          <cell r="B49" t="str">
            <v>NORTHERN ONTARIO WIRES INC.</v>
          </cell>
          <cell r="C49">
            <v>2012</v>
          </cell>
          <cell r="BR49">
            <v>6068</v>
          </cell>
          <cell r="BZ49">
            <v>115702661</v>
          </cell>
          <cell r="CZ49">
            <v>28</v>
          </cell>
          <cell r="DH49">
            <v>22683</v>
          </cell>
          <cell r="DI49">
            <v>20200</v>
          </cell>
          <cell r="DL49">
            <v>370</v>
          </cell>
          <cell r="DN49">
            <v>3</v>
          </cell>
        </row>
        <row r="50">
          <cell r="B50" t="str">
            <v>OAKVILLE HYDRO ELECTRICITY DISTRIBUTION INC.</v>
          </cell>
          <cell r="C50">
            <v>2012</v>
          </cell>
          <cell r="BR50">
            <v>64106</v>
          </cell>
          <cell r="BZ50">
            <v>1526970466</v>
          </cell>
          <cell r="CZ50">
            <v>143</v>
          </cell>
          <cell r="DH50">
            <v>246748</v>
          </cell>
          <cell r="DI50">
            <v>362482</v>
          </cell>
          <cell r="DL50">
            <v>1529</v>
          </cell>
          <cell r="DN50">
            <v>1070</v>
          </cell>
        </row>
        <row r="51">
          <cell r="B51" t="str">
            <v>ORANGEVILLE HYDRO LIMITED</v>
          </cell>
          <cell r="C51">
            <v>2012</v>
          </cell>
          <cell r="BR51">
            <v>11392</v>
          </cell>
          <cell r="BZ51">
            <v>241810640</v>
          </cell>
          <cell r="CZ51">
            <v>17</v>
          </cell>
          <cell r="DH51">
            <v>41495</v>
          </cell>
          <cell r="DI51">
            <v>47320</v>
          </cell>
          <cell r="DL51">
            <v>187</v>
          </cell>
          <cell r="DN51">
            <v>92</v>
          </cell>
        </row>
        <row r="52">
          <cell r="B52" t="str">
            <v>ORILLIA POWER DISTRIBUTION CORPORATION</v>
          </cell>
          <cell r="C52">
            <v>2012</v>
          </cell>
          <cell r="BR52">
            <v>13146</v>
          </cell>
          <cell r="BZ52">
            <v>298505033</v>
          </cell>
          <cell r="CZ52">
            <v>27</v>
          </cell>
          <cell r="DH52">
            <v>54175</v>
          </cell>
          <cell r="DI52">
            <v>56769</v>
          </cell>
          <cell r="DL52">
            <v>244</v>
          </cell>
          <cell r="DN52">
            <v>62</v>
          </cell>
        </row>
        <row r="53">
          <cell r="B53" t="str">
            <v>OSHAWA PUC NETWORKS INC.</v>
          </cell>
          <cell r="C53">
            <v>2012</v>
          </cell>
          <cell r="BR53">
            <v>53361</v>
          </cell>
          <cell r="BZ53">
            <v>1080898462</v>
          </cell>
          <cell r="CZ53">
            <v>149</v>
          </cell>
          <cell r="DH53">
            <v>197460</v>
          </cell>
          <cell r="DI53">
            <v>231093</v>
          </cell>
          <cell r="DL53">
            <v>996</v>
          </cell>
          <cell r="DN53">
            <v>423</v>
          </cell>
        </row>
        <row r="54">
          <cell r="B54" t="str">
            <v>OTTAWA RIVER POWER CORPORATION</v>
          </cell>
          <cell r="C54">
            <v>2012</v>
          </cell>
          <cell r="BR54">
            <v>10633</v>
          </cell>
          <cell r="BZ54">
            <v>182910053</v>
          </cell>
          <cell r="CZ54">
            <v>35</v>
          </cell>
          <cell r="DH54">
            <v>35963</v>
          </cell>
          <cell r="DI54">
            <v>33570</v>
          </cell>
          <cell r="DL54">
            <v>148</v>
          </cell>
          <cell r="DN54">
            <v>19</v>
          </cell>
        </row>
        <row r="55">
          <cell r="B55" t="str">
            <v>PARRY SOUND POWER CORPORATION</v>
          </cell>
          <cell r="C55">
            <v>2012</v>
          </cell>
          <cell r="BR55">
            <v>3480</v>
          </cell>
          <cell r="BZ55">
            <v>80650499</v>
          </cell>
          <cell r="CZ55">
            <v>15</v>
          </cell>
          <cell r="DH55">
            <v>17100</v>
          </cell>
          <cell r="DI55">
            <v>12853</v>
          </cell>
          <cell r="DL55">
            <v>129</v>
          </cell>
          <cell r="DN55">
            <v>11</v>
          </cell>
        </row>
        <row r="56">
          <cell r="B56" t="str">
            <v>PETERBOROUGH DISTRIBUTION INCORPORATED</v>
          </cell>
          <cell r="C56">
            <v>2012</v>
          </cell>
          <cell r="BR56">
            <v>35436</v>
          </cell>
          <cell r="BZ56">
            <v>787731557</v>
          </cell>
          <cell r="CZ56">
            <v>64</v>
          </cell>
          <cell r="DH56">
            <v>135234</v>
          </cell>
          <cell r="DI56">
            <v>147149</v>
          </cell>
          <cell r="DL56">
            <v>560</v>
          </cell>
          <cell r="DN56">
            <v>172</v>
          </cell>
        </row>
        <row r="57">
          <cell r="B57" t="str">
            <v>POWERSTREAM INC.</v>
          </cell>
          <cell r="C57">
            <v>2012</v>
          </cell>
          <cell r="BR57">
            <v>340343</v>
          </cell>
          <cell r="BZ57">
            <v>8400196151</v>
          </cell>
          <cell r="CZ57">
            <v>806</v>
          </cell>
          <cell r="DH57">
            <v>1322299</v>
          </cell>
          <cell r="DI57">
            <v>1940793</v>
          </cell>
          <cell r="DL57">
            <v>7466</v>
          </cell>
          <cell r="DN57">
            <v>4944</v>
          </cell>
        </row>
        <row r="58">
          <cell r="B58" t="str">
            <v>PUC DISTRIBUTION INC.</v>
          </cell>
          <cell r="C58">
            <v>2012</v>
          </cell>
          <cell r="BR58">
            <v>33058</v>
          </cell>
          <cell r="BZ58">
            <v>667920746</v>
          </cell>
          <cell r="CZ58">
            <v>342</v>
          </cell>
          <cell r="DH58">
            <v>132090</v>
          </cell>
          <cell r="DI58">
            <v>92591</v>
          </cell>
          <cell r="DL58">
            <v>739</v>
          </cell>
          <cell r="DN58">
            <v>120</v>
          </cell>
        </row>
        <row r="59">
          <cell r="B59" t="str">
            <v>RENFREW HYDRO INC.</v>
          </cell>
          <cell r="C59">
            <v>2012</v>
          </cell>
          <cell r="BR59">
            <v>4215</v>
          </cell>
          <cell r="BZ59">
            <v>85762247</v>
          </cell>
          <cell r="CZ59">
            <v>13</v>
          </cell>
          <cell r="DH59">
            <v>16470</v>
          </cell>
          <cell r="DI59">
            <v>16739</v>
          </cell>
          <cell r="DL59">
            <v>55</v>
          </cell>
          <cell r="DN59">
            <v>2</v>
          </cell>
        </row>
        <row r="60">
          <cell r="B60" t="str">
            <v>RIDEAU ST. LAWRENCE DISTRIBUTION INC.</v>
          </cell>
          <cell r="C60">
            <v>2012</v>
          </cell>
          <cell r="BR60">
            <v>5862</v>
          </cell>
          <cell r="BZ60">
            <v>104336162</v>
          </cell>
          <cell r="CZ60">
            <v>18</v>
          </cell>
          <cell r="DH60">
            <v>21785</v>
          </cell>
          <cell r="DI60">
            <v>33214</v>
          </cell>
          <cell r="DL60">
            <v>103</v>
          </cell>
          <cell r="DN60">
            <v>11</v>
          </cell>
        </row>
        <row r="61">
          <cell r="B61" t="str">
            <v>SIOUX LOOKOUT HYDRO INC.</v>
          </cell>
          <cell r="C61">
            <v>2012</v>
          </cell>
          <cell r="BR61">
            <v>2755</v>
          </cell>
          <cell r="BZ61">
            <v>70719386</v>
          </cell>
          <cell r="CZ61">
            <v>536</v>
          </cell>
          <cell r="DH61">
            <v>18063</v>
          </cell>
          <cell r="DI61">
            <v>12044</v>
          </cell>
          <cell r="DL61">
            <v>283</v>
          </cell>
          <cell r="DN61">
            <v>6</v>
          </cell>
        </row>
        <row r="62">
          <cell r="B62" t="str">
            <v>ST. THOMAS ENERGY INC.</v>
          </cell>
          <cell r="C62">
            <v>2012</v>
          </cell>
          <cell r="BR62">
            <v>16563</v>
          </cell>
          <cell r="BZ62">
            <v>287989674</v>
          </cell>
          <cell r="CZ62">
            <v>33</v>
          </cell>
          <cell r="DH62">
            <v>46854</v>
          </cell>
          <cell r="DI62">
            <v>63087</v>
          </cell>
          <cell r="DL62">
            <v>252</v>
          </cell>
          <cell r="DN62">
            <v>98</v>
          </cell>
        </row>
        <row r="63">
          <cell r="B63" t="str">
            <v>THUNDER BAY HYDRO ELECTRICITY DISTRIBUTION INC.</v>
          </cell>
          <cell r="C63">
            <v>2012</v>
          </cell>
          <cell r="BR63">
            <v>49998</v>
          </cell>
          <cell r="BZ63">
            <v>940012098</v>
          </cell>
          <cell r="CZ63">
            <v>381</v>
          </cell>
          <cell r="DH63">
            <v>168172</v>
          </cell>
          <cell r="DI63">
            <v>161993</v>
          </cell>
          <cell r="DL63">
            <v>1157</v>
          </cell>
          <cell r="DN63">
            <v>235</v>
          </cell>
        </row>
        <row r="64">
          <cell r="B64" t="str">
            <v>TILLSONBURG HYDRO INC.</v>
          </cell>
          <cell r="C64">
            <v>2012</v>
          </cell>
          <cell r="BR64">
            <v>6782</v>
          </cell>
          <cell r="BZ64">
            <v>183840372</v>
          </cell>
          <cell r="CZ64">
            <v>24</v>
          </cell>
          <cell r="DH64">
            <v>28651</v>
          </cell>
          <cell r="DI64">
            <v>36355</v>
          </cell>
          <cell r="DL64">
            <v>157</v>
          </cell>
          <cell r="DN64">
            <v>55</v>
          </cell>
        </row>
        <row r="65">
          <cell r="B65" t="str">
            <v>TORONTO HYDRO-ELECTRIC SYSTEM LIMITED</v>
          </cell>
          <cell r="C65">
            <v>2012</v>
          </cell>
          <cell r="BR65">
            <v>718661</v>
          </cell>
          <cell r="BZ65">
            <v>24404366530</v>
          </cell>
          <cell r="CZ65">
            <v>630</v>
          </cell>
          <cell r="DH65">
            <v>3849278</v>
          </cell>
          <cell r="DI65">
            <v>4829627</v>
          </cell>
          <cell r="DL65">
            <v>9913</v>
          </cell>
          <cell r="DN65">
            <v>5764</v>
          </cell>
        </row>
        <row r="66">
          <cell r="B66" t="str">
            <v>VERIDIAN CONNECTIONS INC.</v>
          </cell>
          <cell r="C66">
            <v>2012</v>
          </cell>
          <cell r="BR66">
            <v>115280</v>
          </cell>
          <cell r="BZ66">
            <v>2567952781</v>
          </cell>
          <cell r="CZ66">
            <v>639</v>
          </cell>
          <cell r="DH66">
            <v>426400</v>
          </cell>
          <cell r="DI66">
            <v>531367</v>
          </cell>
          <cell r="DL66">
            <v>2541</v>
          </cell>
          <cell r="DN66">
            <v>1091</v>
          </cell>
        </row>
        <row r="67">
          <cell r="B67" t="str">
            <v>WASAGA DISTRIBUTION INC.</v>
          </cell>
          <cell r="C67">
            <v>2012</v>
          </cell>
          <cell r="BR67">
            <v>12538</v>
          </cell>
          <cell r="BZ67">
            <v>117392929</v>
          </cell>
          <cell r="CZ67">
            <v>61</v>
          </cell>
          <cell r="DH67">
            <v>23575</v>
          </cell>
          <cell r="DI67">
            <v>31515</v>
          </cell>
          <cell r="DL67">
            <v>257</v>
          </cell>
          <cell r="DN67">
            <v>117</v>
          </cell>
        </row>
        <row r="68">
          <cell r="B68" t="str">
            <v>WATERLOO NORTH HYDRO INC.</v>
          </cell>
          <cell r="C68">
            <v>2012</v>
          </cell>
          <cell r="BR68">
            <v>53388</v>
          </cell>
          <cell r="BZ68">
            <v>1438979357</v>
          </cell>
          <cell r="CZ68">
            <v>672</v>
          </cell>
          <cell r="DH68">
            <v>235287</v>
          </cell>
          <cell r="DI68">
            <v>286310</v>
          </cell>
          <cell r="DL68">
            <v>1557</v>
          </cell>
          <cell r="DN68">
            <v>494</v>
          </cell>
        </row>
        <row r="69">
          <cell r="B69" t="str">
            <v>WELLAND HYDRO-ELECTRIC SYSTEM CORP.</v>
          </cell>
          <cell r="C69">
            <v>2012</v>
          </cell>
          <cell r="BR69">
            <v>22053</v>
          </cell>
          <cell r="BZ69">
            <v>397757856</v>
          </cell>
          <cell r="CZ69">
            <v>86</v>
          </cell>
          <cell r="DH69">
            <v>72</v>
          </cell>
          <cell r="DI69">
            <v>89</v>
          </cell>
          <cell r="DL69">
            <v>461</v>
          </cell>
          <cell r="DN69">
            <v>123</v>
          </cell>
        </row>
        <row r="70">
          <cell r="B70" t="str">
            <v>WELLINGTON NORTH POWER INC.</v>
          </cell>
          <cell r="C70">
            <v>2012</v>
          </cell>
          <cell r="BR70">
            <v>3649</v>
          </cell>
          <cell r="BZ70">
            <v>100501326</v>
          </cell>
          <cell r="CZ70">
            <v>14</v>
          </cell>
          <cell r="DH70">
            <v>17146</v>
          </cell>
          <cell r="DI70">
            <v>17225</v>
          </cell>
          <cell r="DL70">
            <v>76</v>
          </cell>
          <cell r="DN70">
            <v>10</v>
          </cell>
        </row>
        <row r="71">
          <cell r="B71" t="str">
            <v>WEST COAST HURON ENERGY INC.</v>
          </cell>
          <cell r="C71">
            <v>2012</v>
          </cell>
          <cell r="BR71">
            <v>3753</v>
          </cell>
          <cell r="BZ71">
            <v>137452522</v>
          </cell>
          <cell r="CZ71">
            <v>8</v>
          </cell>
          <cell r="DH71">
            <v>24560</v>
          </cell>
          <cell r="DI71">
            <v>25064</v>
          </cell>
          <cell r="DL71">
            <v>68</v>
          </cell>
          <cell r="DN71">
            <v>15</v>
          </cell>
        </row>
        <row r="72">
          <cell r="B72" t="str">
            <v>WESTARIO POWER INC.</v>
          </cell>
          <cell r="C72">
            <v>2012</v>
          </cell>
          <cell r="BR72">
            <v>22593</v>
          </cell>
          <cell r="BZ72">
            <v>418323290</v>
          </cell>
          <cell r="CZ72">
            <v>64</v>
          </cell>
          <cell r="DH72">
            <v>83916</v>
          </cell>
          <cell r="DI72">
            <v>71136</v>
          </cell>
          <cell r="DL72">
            <v>515</v>
          </cell>
          <cell r="DN72">
            <v>144</v>
          </cell>
        </row>
        <row r="73">
          <cell r="B73" t="str">
            <v>WHITBY HYDRO ELECTRIC CORPORATION</v>
          </cell>
          <cell r="C73">
            <v>2012</v>
          </cell>
          <cell r="BR73">
            <v>40915</v>
          </cell>
          <cell r="BZ73">
            <v>867348643</v>
          </cell>
          <cell r="CZ73">
            <v>148</v>
          </cell>
          <cell r="DH73">
            <v>146826</v>
          </cell>
          <cell r="DI73">
            <v>203146</v>
          </cell>
          <cell r="DL73">
            <v>1063</v>
          </cell>
          <cell r="DN73">
            <v>563</v>
          </cell>
        </row>
        <row r="74">
          <cell r="B74" t="str">
            <v>WOODSTOCK HYDRO SERVICES INC.</v>
          </cell>
          <cell r="C74">
            <v>2012</v>
          </cell>
          <cell r="BR74">
            <v>15356</v>
          </cell>
          <cell r="BZ74">
            <v>375165658</v>
          </cell>
          <cell r="CZ74">
            <v>29</v>
          </cell>
          <cell r="DH74">
            <v>65420</v>
          </cell>
          <cell r="DI74">
            <v>74379</v>
          </cell>
          <cell r="DL74">
            <v>252</v>
          </cell>
          <cell r="DN74">
            <v>99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ALGOMA POWER INC.</v>
          </cell>
          <cell r="C3">
            <v>2002</v>
          </cell>
          <cell r="E3">
            <v>11372</v>
          </cell>
          <cell r="L3">
            <v>92650990.900000006</v>
          </cell>
        </row>
        <row r="4">
          <cell r="B4" t="str">
            <v>ALGOMA POWER INC.</v>
          </cell>
          <cell r="C4">
            <v>2003</v>
          </cell>
          <cell r="E4">
            <v>11467</v>
          </cell>
          <cell r="L4">
            <v>411268868.19999999</v>
          </cell>
        </row>
        <row r="5">
          <cell r="B5" t="str">
            <v>ALGOMA POWER INC.</v>
          </cell>
          <cell r="C5">
            <v>2004</v>
          </cell>
          <cell r="E5">
            <v>11457</v>
          </cell>
          <cell r="L5">
            <v>191906813.59999999</v>
          </cell>
        </row>
        <row r="6">
          <cell r="B6" t="str">
            <v>ALGOMA POWER INC.</v>
          </cell>
          <cell r="C6">
            <v>2005</v>
          </cell>
          <cell r="E6">
            <v>11457</v>
          </cell>
          <cell r="L6">
            <v>199430709</v>
          </cell>
        </row>
        <row r="7">
          <cell r="B7" t="str">
            <v>ALGOMA POWER INC.</v>
          </cell>
          <cell r="C7">
            <v>2006</v>
          </cell>
          <cell r="E7">
            <v>11491</v>
          </cell>
          <cell r="L7">
            <v>194594892.19999999</v>
          </cell>
        </row>
        <row r="8">
          <cell r="B8" t="str">
            <v>ALGOMA POWER INC.</v>
          </cell>
          <cell r="C8">
            <v>2007</v>
          </cell>
          <cell r="E8">
            <v>11522</v>
          </cell>
          <cell r="L8">
            <v>203057354.90000001</v>
          </cell>
        </row>
        <row r="9">
          <cell r="B9" t="str">
            <v>ALGOMA POWER INC.</v>
          </cell>
          <cell r="C9">
            <v>2008</v>
          </cell>
          <cell r="E9">
            <v>11587</v>
          </cell>
          <cell r="L9">
            <v>178230984.19999999</v>
          </cell>
        </row>
        <row r="10">
          <cell r="B10" t="str">
            <v>ALGOMA POWER INC.</v>
          </cell>
          <cell r="C10">
            <v>2009</v>
          </cell>
          <cell r="E10">
            <v>11688</v>
          </cell>
          <cell r="L10">
            <v>186826562</v>
          </cell>
        </row>
        <row r="11">
          <cell r="B11" t="str">
            <v>ALGOMA POWER INC.</v>
          </cell>
          <cell r="C11">
            <v>2010</v>
          </cell>
          <cell r="E11">
            <v>11612</v>
          </cell>
          <cell r="L11">
            <v>180583894.5</v>
          </cell>
        </row>
        <row r="12">
          <cell r="B12" t="str">
            <v>ALGOMA POWER INC.</v>
          </cell>
          <cell r="C12">
            <v>2011</v>
          </cell>
          <cell r="E12">
            <v>11581</v>
          </cell>
          <cell r="L12">
            <v>188825588.5</v>
          </cell>
        </row>
        <row r="13">
          <cell r="B13" t="str">
            <v>ATIKOKAN HYDRO INC.</v>
          </cell>
          <cell r="C13">
            <v>2002</v>
          </cell>
          <cell r="E13">
            <v>1814</v>
          </cell>
          <cell r="L13">
            <v>48452299</v>
          </cell>
        </row>
        <row r="14">
          <cell r="B14" t="str">
            <v>ATIKOKAN HYDRO INC.</v>
          </cell>
          <cell r="C14">
            <v>2003</v>
          </cell>
          <cell r="E14">
            <v>1764</v>
          </cell>
          <cell r="L14">
            <v>43095892</v>
          </cell>
        </row>
        <row r="15">
          <cell r="B15" t="str">
            <v>ATIKOKAN HYDRO INC.</v>
          </cell>
          <cell r="C15">
            <v>2004</v>
          </cell>
          <cell r="E15">
            <v>1745</v>
          </cell>
          <cell r="L15">
            <v>37609928</v>
          </cell>
        </row>
        <row r="16">
          <cell r="B16" t="str">
            <v>ATIKOKAN HYDRO INC.</v>
          </cell>
          <cell r="C16">
            <v>2005</v>
          </cell>
          <cell r="E16">
            <v>1765</v>
          </cell>
          <cell r="L16">
            <v>45002145</v>
          </cell>
        </row>
        <row r="17">
          <cell r="B17" t="str">
            <v>ATIKOKAN HYDRO INC.</v>
          </cell>
          <cell r="C17">
            <v>2006</v>
          </cell>
          <cell r="E17">
            <v>1720</v>
          </cell>
          <cell r="L17">
            <v>27467360.5</v>
          </cell>
        </row>
        <row r="18">
          <cell r="B18" t="str">
            <v>ATIKOKAN HYDRO INC.</v>
          </cell>
          <cell r="C18">
            <v>2007</v>
          </cell>
          <cell r="E18">
            <v>1711</v>
          </cell>
          <cell r="L18">
            <v>27467360.5</v>
          </cell>
        </row>
        <row r="19">
          <cell r="B19" t="str">
            <v>ATIKOKAN HYDRO INC.</v>
          </cell>
          <cell r="C19">
            <v>2008</v>
          </cell>
          <cell r="E19">
            <v>1676</v>
          </cell>
          <cell r="L19">
            <v>26557829</v>
          </cell>
        </row>
        <row r="20">
          <cell r="B20" t="str">
            <v>ATIKOKAN HYDRO INC.</v>
          </cell>
          <cell r="C20">
            <v>2009</v>
          </cell>
          <cell r="E20">
            <v>1670</v>
          </cell>
          <cell r="L20">
            <v>24810879.390000001</v>
          </cell>
        </row>
        <row r="21">
          <cell r="B21" t="str">
            <v>ATIKOKAN HYDRO INC.</v>
          </cell>
          <cell r="C21">
            <v>2010</v>
          </cell>
          <cell r="E21">
            <v>1663</v>
          </cell>
          <cell r="L21">
            <v>21531663.359999999</v>
          </cell>
        </row>
        <row r="22">
          <cell r="B22" t="str">
            <v>ATIKOKAN HYDRO INC.</v>
          </cell>
          <cell r="C22">
            <v>2011</v>
          </cell>
          <cell r="E22">
            <v>1661</v>
          </cell>
          <cell r="L22">
            <v>21914149</v>
          </cell>
        </row>
        <row r="23">
          <cell r="B23" t="str">
            <v>BLUEWATER POWER DISTRIBUTION CORPORATION</v>
          </cell>
          <cell r="C23">
            <v>2002</v>
          </cell>
          <cell r="E23">
            <v>34402</v>
          </cell>
          <cell r="L23">
            <v>1142049563</v>
          </cell>
        </row>
        <row r="24">
          <cell r="B24" t="str">
            <v>BLUEWATER POWER DISTRIBUTION CORPORATION</v>
          </cell>
          <cell r="C24">
            <v>2003</v>
          </cell>
          <cell r="E24">
            <v>34736</v>
          </cell>
          <cell r="L24">
            <v>1132704213</v>
          </cell>
        </row>
        <row r="25">
          <cell r="B25" t="str">
            <v>BLUEWATER POWER DISTRIBUTION CORPORATION</v>
          </cell>
          <cell r="C25">
            <v>2004</v>
          </cell>
          <cell r="E25">
            <v>34984</v>
          </cell>
          <cell r="L25">
            <v>1149895557</v>
          </cell>
        </row>
        <row r="26">
          <cell r="B26" t="str">
            <v>BLUEWATER POWER DISTRIBUTION CORPORATION</v>
          </cell>
          <cell r="C26">
            <v>2005</v>
          </cell>
          <cell r="E26">
            <v>35208</v>
          </cell>
          <cell r="L26">
            <v>1154632630</v>
          </cell>
        </row>
        <row r="27">
          <cell r="B27" t="str">
            <v>BLUEWATER POWER DISTRIBUTION CORPORATION</v>
          </cell>
          <cell r="C27">
            <v>2006</v>
          </cell>
          <cell r="E27">
            <v>35510</v>
          </cell>
          <cell r="L27">
            <v>1113292448</v>
          </cell>
        </row>
        <row r="28">
          <cell r="B28" t="str">
            <v>BLUEWATER POWER DISTRIBUTION CORPORATION</v>
          </cell>
          <cell r="C28">
            <v>2007</v>
          </cell>
          <cell r="E28">
            <v>35906</v>
          </cell>
          <cell r="L28">
            <v>1129981468</v>
          </cell>
        </row>
        <row r="29">
          <cell r="B29" t="str">
            <v>BLUEWATER POWER DISTRIBUTION CORPORATION</v>
          </cell>
          <cell r="C29">
            <v>2008</v>
          </cell>
          <cell r="E29">
            <v>36218</v>
          </cell>
          <cell r="L29">
            <v>1092208914</v>
          </cell>
        </row>
        <row r="30">
          <cell r="B30" t="str">
            <v>BLUEWATER POWER DISTRIBUTION CORPORATION</v>
          </cell>
          <cell r="C30">
            <v>2009</v>
          </cell>
          <cell r="E30">
            <v>35580</v>
          </cell>
          <cell r="L30">
            <v>1014894015</v>
          </cell>
        </row>
        <row r="31">
          <cell r="B31" t="str">
            <v>BLUEWATER POWER DISTRIBUTION CORPORATION</v>
          </cell>
          <cell r="C31">
            <v>2010</v>
          </cell>
          <cell r="E31">
            <v>35688</v>
          </cell>
          <cell r="L31">
            <v>1030817957</v>
          </cell>
        </row>
        <row r="32">
          <cell r="B32" t="str">
            <v>BLUEWATER POWER DISTRIBUTION CORPORATION</v>
          </cell>
          <cell r="C32">
            <v>2011</v>
          </cell>
          <cell r="E32">
            <v>35772</v>
          </cell>
          <cell r="L32">
            <v>1013462454</v>
          </cell>
        </row>
        <row r="33">
          <cell r="B33" t="str">
            <v>BRANT COUNTY POWER INC.</v>
          </cell>
          <cell r="C33">
            <v>2002</v>
          </cell>
          <cell r="E33">
            <v>8432</v>
          </cell>
          <cell r="L33">
            <v>247453181</v>
          </cell>
        </row>
        <row r="34">
          <cell r="B34" t="str">
            <v>BRANT COUNTY POWER INC.</v>
          </cell>
          <cell r="C34">
            <v>2003</v>
          </cell>
          <cell r="E34">
            <v>8741</v>
          </cell>
          <cell r="L34">
            <v>217523822</v>
          </cell>
        </row>
        <row r="35">
          <cell r="B35" t="str">
            <v>BRANT COUNTY POWER INC.</v>
          </cell>
          <cell r="C35">
            <v>2004</v>
          </cell>
          <cell r="E35">
            <v>8878</v>
          </cell>
          <cell r="L35">
            <v>211134602</v>
          </cell>
        </row>
        <row r="36">
          <cell r="B36" t="str">
            <v>BRANT COUNTY POWER INC.</v>
          </cell>
          <cell r="C36">
            <v>2005</v>
          </cell>
          <cell r="E36">
            <v>9149</v>
          </cell>
          <cell r="L36">
            <v>220596967</v>
          </cell>
        </row>
        <row r="37">
          <cell r="B37" t="str">
            <v>BRANT COUNTY POWER INC.</v>
          </cell>
          <cell r="C37">
            <v>2006</v>
          </cell>
          <cell r="E37">
            <v>9284</v>
          </cell>
          <cell r="L37">
            <v>224910004</v>
          </cell>
        </row>
        <row r="38">
          <cell r="B38" t="str">
            <v>BRANT COUNTY POWER INC.</v>
          </cell>
          <cell r="C38">
            <v>2007</v>
          </cell>
          <cell r="E38">
            <v>9339</v>
          </cell>
          <cell r="L38">
            <v>290630141</v>
          </cell>
        </row>
        <row r="39">
          <cell r="B39" t="str">
            <v>BRANT COUNTY POWER INC.</v>
          </cell>
          <cell r="C39">
            <v>2008</v>
          </cell>
          <cell r="E39">
            <v>9456</v>
          </cell>
          <cell r="L39">
            <v>282717136</v>
          </cell>
        </row>
        <row r="40">
          <cell r="B40" t="str">
            <v>BRANT COUNTY POWER INC.</v>
          </cell>
          <cell r="C40">
            <v>2009</v>
          </cell>
          <cell r="E40">
            <v>9614</v>
          </cell>
          <cell r="L40">
            <v>270197028</v>
          </cell>
        </row>
        <row r="41">
          <cell r="B41" t="str">
            <v>BRANT COUNTY POWER INC.</v>
          </cell>
          <cell r="C41">
            <v>2010</v>
          </cell>
          <cell r="E41">
            <v>9667</v>
          </cell>
          <cell r="L41">
            <v>288299093</v>
          </cell>
        </row>
        <row r="42">
          <cell r="B42" t="str">
            <v>BRANT COUNTY POWER INC.</v>
          </cell>
          <cell r="C42">
            <v>2011</v>
          </cell>
          <cell r="E42">
            <v>9741</v>
          </cell>
          <cell r="L42">
            <v>276100189</v>
          </cell>
        </row>
        <row r="43">
          <cell r="B43" t="str">
            <v>BRANTFORD POWER INC.</v>
          </cell>
          <cell r="C43">
            <v>2002</v>
          </cell>
          <cell r="E43">
            <v>34375</v>
          </cell>
          <cell r="L43">
            <v>907624411</v>
          </cell>
        </row>
        <row r="44">
          <cell r="B44" t="str">
            <v>BRANTFORD POWER INC.</v>
          </cell>
          <cell r="C44">
            <v>2003</v>
          </cell>
          <cell r="E44">
            <v>34804</v>
          </cell>
          <cell r="L44">
            <v>914155229</v>
          </cell>
        </row>
        <row r="45">
          <cell r="B45" t="str">
            <v>BRANTFORD POWER INC.</v>
          </cell>
          <cell r="C45">
            <v>2004</v>
          </cell>
          <cell r="E45">
            <v>35483</v>
          </cell>
          <cell r="L45">
            <v>954965318</v>
          </cell>
        </row>
        <row r="46">
          <cell r="B46" t="str">
            <v>BRANTFORD POWER INC.</v>
          </cell>
          <cell r="C46">
            <v>2005</v>
          </cell>
          <cell r="E46">
            <v>35986</v>
          </cell>
          <cell r="L46">
            <v>931155703</v>
          </cell>
        </row>
        <row r="47">
          <cell r="B47" t="str">
            <v>BRANTFORD POWER INC.</v>
          </cell>
          <cell r="C47">
            <v>2006</v>
          </cell>
          <cell r="E47">
            <v>36569</v>
          </cell>
          <cell r="L47">
            <v>972703713</v>
          </cell>
        </row>
        <row r="48">
          <cell r="B48" t="str">
            <v>BRANTFORD POWER INC.</v>
          </cell>
          <cell r="C48">
            <v>2007</v>
          </cell>
          <cell r="E48">
            <v>37108</v>
          </cell>
          <cell r="L48">
            <v>1048068374</v>
          </cell>
        </row>
        <row r="49">
          <cell r="B49" t="str">
            <v>BRANTFORD POWER INC.</v>
          </cell>
          <cell r="C49">
            <v>2008</v>
          </cell>
          <cell r="E49">
            <v>37473</v>
          </cell>
          <cell r="L49">
            <v>1019524613</v>
          </cell>
        </row>
        <row r="50">
          <cell r="B50" t="str">
            <v>BRANTFORD POWER INC.</v>
          </cell>
          <cell r="C50">
            <v>2009</v>
          </cell>
          <cell r="E50">
            <v>37668</v>
          </cell>
          <cell r="L50">
            <v>954349490</v>
          </cell>
        </row>
        <row r="51">
          <cell r="B51" t="str">
            <v>BRANTFORD POWER INC.</v>
          </cell>
          <cell r="C51">
            <v>2010</v>
          </cell>
          <cell r="E51">
            <v>37654</v>
          </cell>
          <cell r="L51">
            <v>911212372</v>
          </cell>
        </row>
        <row r="52">
          <cell r="B52" t="str">
            <v>BRANTFORD POWER INC.</v>
          </cell>
          <cell r="C52">
            <v>2011</v>
          </cell>
          <cell r="E52">
            <v>37967</v>
          </cell>
          <cell r="L52">
            <v>909897725.10000002</v>
          </cell>
        </row>
        <row r="53">
          <cell r="B53" t="str">
            <v>BURLINGTON HYDRO INC.</v>
          </cell>
          <cell r="C53">
            <v>2002</v>
          </cell>
          <cell r="E53">
            <v>55423</v>
          </cell>
          <cell r="L53">
            <v>1648001699</v>
          </cell>
        </row>
        <row r="54">
          <cell r="B54" t="str">
            <v>BURLINGTON HYDRO INC.</v>
          </cell>
          <cell r="C54">
            <v>2003</v>
          </cell>
          <cell r="E54">
            <v>56873</v>
          </cell>
          <cell r="L54">
            <v>1621983270</v>
          </cell>
        </row>
        <row r="55">
          <cell r="B55" t="str">
            <v>BURLINGTON HYDRO INC.</v>
          </cell>
          <cell r="C55">
            <v>2004</v>
          </cell>
          <cell r="E55">
            <v>58256</v>
          </cell>
          <cell r="L55">
            <v>1638103136</v>
          </cell>
        </row>
        <row r="56">
          <cell r="B56" t="str">
            <v>BURLINGTON HYDRO INC.</v>
          </cell>
          <cell r="C56">
            <v>2005</v>
          </cell>
          <cell r="E56">
            <v>59537</v>
          </cell>
          <cell r="L56">
            <v>1810325433</v>
          </cell>
        </row>
        <row r="57">
          <cell r="B57" t="str">
            <v>BURLINGTON HYDRO INC.</v>
          </cell>
          <cell r="C57">
            <v>2006</v>
          </cell>
          <cell r="E57">
            <v>60749</v>
          </cell>
          <cell r="L57">
            <v>1743176663</v>
          </cell>
        </row>
        <row r="58">
          <cell r="B58" t="str">
            <v>BURLINGTON HYDRO INC.</v>
          </cell>
          <cell r="C58">
            <v>2007</v>
          </cell>
          <cell r="E58">
            <v>61776</v>
          </cell>
          <cell r="L58">
            <v>1776325233</v>
          </cell>
        </row>
        <row r="59">
          <cell r="B59" t="str">
            <v>BURLINGTON HYDRO INC.</v>
          </cell>
          <cell r="C59">
            <v>2008</v>
          </cell>
          <cell r="E59">
            <v>62737</v>
          </cell>
          <cell r="L59">
            <v>1725723668</v>
          </cell>
        </row>
        <row r="60">
          <cell r="B60" t="str">
            <v>BURLINGTON HYDRO INC.</v>
          </cell>
          <cell r="C60">
            <v>2009</v>
          </cell>
          <cell r="E60">
            <v>63558</v>
          </cell>
          <cell r="L60">
            <v>1654209046</v>
          </cell>
        </row>
        <row r="61">
          <cell r="B61" t="str">
            <v>BURLINGTON HYDRO INC.</v>
          </cell>
          <cell r="C61">
            <v>2010</v>
          </cell>
          <cell r="E61">
            <v>64329</v>
          </cell>
          <cell r="L61">
            <v>1700835297</v>
          </cell>
        </row>
        <row r="62">
          <cell r="B62" t="str">
            <v>BURLINGTON HYDRO INC.</v>
          </cell>
          <cell r="C62">
            <v>2011</v>
          </cell>
          <cell r="E62">
            <v>64329</v>
          </cell>
          <cell r="L62">
            <v>1697206413</v>
          </cell>
        </row>
        <row r="63">
          <cell r="B63" t="str">
            <v>CAMBRIDGE AND NORTH DUMFRIES HYDRO INC.</v>
          </cell>
          <cell r="C63">
            <v>2002</v>
          </cell>
          <cell r="E63">
            <v>44373</v>
          </cell>
          <cell r="L63">
            <v>1450044760</v>
          </cell>
        </row>
        <row r="64">
          <cell r="B64" t="str">
            <v>CAMBRIDGE AND NORTH DUMFRIES HYDRO INC.</v>
          </cell>
          <cell r="C64">
            <v>2003</v>
          </cell>
          <cell r="E64">
            <v>45765</v>
          </cell>
          <cell r="L64">
            <v>1457949580</v>
          </cell>
        </row>
        <row r="65">
          <cell r="B65" t="str">
            <v>CAMBRIDGE AND NORTH DUMFRIES HYDRO INC.</v>
          </cell>
          <cell r="C65">
            <v>2004</v>
          </cell>
          <cell r="E65">
            <v>46459</v>
          </cell>
          <cell r="L65">
            <v>1566869038</v>
          </cell>
        </row>
        <row r="66">
          <cell r="B66" t="str">
            <v>CAMBRIDGE AND NORTH DUMFRIES HYDRO INC.</v>
          </cell>
          <cell r="C66">
            <v>2005</v>
          </cell>
          <cell r="E66">
            <v>47346</v>
          </cell>
          <cell r="L66">
            <v>1627497173</v>
          </cell>
        </row>
        <row r="67">
          <cell r="B67" t="str">
            <v>CAMBRIDGE AND NORTH DUMFRIES HYDRO INC.</v>
          </cell>
          <cell r="C67">
            <v>2006</v>
          </cell>
          <cell r="E67">
            <v>48619</v>
          </cell>
          <cell r="L67">
            <v>1574603112</v>
          </cell>
        </row>
        <row r="68">
          <cell r="B68" t="str">
            <v>CAMBRIDGE AND NORTH DUMFRIES HYDRO INC.</v>
          </cell>
          <cell r="C68">
            <v>2007</v>
          </cell>
          <cell r="E68">
            <v>48944</v>
          </cell>
          <cell r="L68">
            <v>1569666081</v>
          </cell>
        </row>
        <row r="69">
          <cell r="B69" t="str">
            <v>CAMBRIDGE AND NORTH DUMFRIES HYDRO INC.</v>
          </cell>
          <cell r="C69">
            <v>2008</v>
          </cell>
          <cell r="E69">
            <v>49297</v>
          </cell>
          <cell r="L69">
            <v>1519758329</v>
          </cell>
        </row>
        <row r="70">
          <cell r="B70" t="str">
            <v>CAMBRIDGE AND NORTH DUMFRIES HYDRO INC.</v>
          </cell>
          <cell r="C70">
            <v>2009</v>
          </cell>
          <cell r="E70">
            <v>50201</v>
          </cell>
          <cell r="L70">
            <v>1418249796</v>
          </cell>
        </row>
        <row r="71">
          <cell r="B71" t="str">
            <v>CAMBRIDGE AND NORTH DUMFRIES HYDRO INC.</v>
          </cell>
          <cell r="C71">
            <v>2010</v>
          </cell>
          <cell r="E71">
            <v>50890</v>
          </cell>
          <cell r="L71">
            <v>1457680195</v>
          </cell>
        </row>
        <row r="72">
          <cell r="B72" t="str">
            <v>CAMBRIDGE AND NORTH DUMFRIES HYDRO INC.</v>
          </cell>
          <cell r="C72">
            <v>2011</v>
          </cell>
          <cell r="E72">
            <v>51586</v>
          </cell>
          <cell r="L72">
            <v>1488576772.01</v>
          </cell>
        </row>
        <row r="73">
          <cell r="B73" t="str">
            <v>CANADIAN NIAGARA POWER INC.</v>
          </cell>
          <cell r="C73">
            <v>2002</v>
          </cell>
          <cell r="E73">
            <v>27815</v>
          </cell>
          <cell r="L73">
            <v>432760994</v>
          </cell>
        </row>
        <row r="74">
          <cell r="B74" t="str">
            <v>CANADIAN NIAGARA POWER INC.</v>
          </cell>
          <cell r="C74">
            <v>2003</v>
          </cell>
          <cell r="E74">
            <v>27653</v>
          </cell>
          <cell r="L74">
            <v>533567660.30000001</v>
          </cell>
        </row>
        <row r="75">
          <cell r="B75" t="str">
            <v>CANADIAN NIAGARA POWER INC.</v>
          </cell>
          <cell r="C75">
            <v>2004</v>
          </cell>
          <cell r="E75">
            <v>28768</v>
          </cell>
          <cell r="L75">
            <v>552820988</v>
          </cell>
        </row>
        <row r="76">
          <cell r="B76" t="str">
            <v>CANADIAN NIAGARA POWER INC.</v>
          </cell>
          <cell r="C76">
            <v>2005</v>
          </cell>
          <cell r="E76">
            <v>27902</v>
          </cell>
          <cell r="L76">
            <v>564866752</v>
          </cell>
        </row>
        <row r="77">
          <cell r="B77" t="str">
            <v>CANADIAN NIAGARA POWER INC.</v>
          </cell>
          <cell r="C77">
            <v>2006</v>
          </cell>
          <cell r="E77">
            <v>28024</v>
          </cell>
          <cell r="L77">
            <v>559367775</v>
          </cell>
        </row>
        <row r="78">
          <cell r="B78" t="str">
            <v>CANADIAN NIAGARA POWER INC.</v>
          </cell>
          <cell r="C78">
            <v>2007</v>
          </cell>
          <cell r="E78">
            <v>28205</v>
          </cell>
          <cell r="L78">
            <v>556001259</v>
          </cell>
        </row>
        <row r="79">
          <cell r="B79" t="str">
            <v>CANADIAN NIAGARA POWER INC.</v>
          </cell>
          <cell r="C79">
            <v>2008</v>
          </cell>
          <cell r="E79">
            <v>28388</v>
          </cell>
          <cell r="L79">
            <v>543711072</v>
          </cell>
        </row>
        <row r="80">
          <cell r="B80" t="str">
            <v>CANADIAN NIAGARA POWER INC.</v>
          </cell>
          <cell r="C80">
            <v>2009</v>
          </cell>
          <cell r="E80">
            <v>28291</v>
          </cell>
          <cell r="L80">
            <v>527100793</v>
          </cell>
        </row>
        <row r="81">
          <cell r="B81" t="str">
            <v>CANADIAN NIAGARA POWER INC.</v>
          </cell>
          <cell r="C81">
            <v>2010</v>
          </cell>
          <cell r="E81">
            <v>28365</v>
          </cell>
          <cell r="L81">
            <v>526315744</v>
          </cell>
        </row>
        <row r="82">
          <cell r="B82" t="str">
            <v>CANADIAN NIAGARA POWER INC.</v>
          </cell>
          <cell r="C82">
            <v>2011</v>
          </cell>
          <cell r="E82">
            <v>28397</v>
          </cell>
          <cell r="L82">
            <v>533637389</v>
          </cell>
        </row>
        <row r="83">
          <cell r="B83" t="str">
            <v>CENTRE WELLINGTON HYDRO LTD.</v>
          </cell>
          <cell r="C83">
            <v>2002</v>
          </cell>
          <cell r="E83">
            <v>5662</v>
          </cell>
          <cell r="L83">
            <v>68742121</v>
          </cell>
        </row>
        <row r="84">
          <cell r="B84" t="str">
            <v>CENTRE WELLINGTON HYDRO LTD.</v>
          </cell>
          <cell r="C84">
            <v>2003</v>
          </cell>
          <cell r="E84">
            <v>5833</v>
          </cell>
          <cell r="L84">
            <v>63632595</v>
          </cell>
        </row>
        <row r="85">
          <cell r="B85" t="str">
            <v>CENTRE WELLINGTON HYDRO LTD.</v>
          </cell>
          <cell r="C85">
            <v>2004</v>
          </cell>
          <cell r="E85">
            <v>6002</v>
          </cell>
          <cell r="L85">
            <v>68574646</v>
          </cell>
        </row>
        <row r="86">
          <cell r="B86" t="str">
            <v>CENTRE WELLINGTON HYDRO LTD.</v>
          </cell>
          <cell r="C86">
            <v>2005</v>
          </cell>
          <cell r="E86">
            <v>6086</v>
          </cell>
          <cell r="L86">
            <v>160523822</v>
          </cell>
        </row>
        <row r="87">
          <cell r="B87" t="str">
            <v>CENTRE WELLINGTON HYDRO LTD.</v>
          </cell>
          <cell r="C87">
            <v>2006</v>
          </cell>
          <cell r="E87">
            <v>6158</v>
          </cell>
          <cell r="L87">
            <v>150448653.38999999</v>
          </cell>
        </row>
        <row r="88">
          <cell r="B88" t="str">
            <v>CENTRE WELLINGTON HYDRO LTD.</v>
          </cell>
          <cell r="C88">
            <v>2007</v>
          </cell>
          <cell r="E88">
            <v>6239</v>
          </cell>
          <cell r="L88">
            <v>159753692</v>
          </cell>
        </row>
        <row r="89">
          <cell r="B89" t="str">
            <v>CENTRE WELLINGTON HYDRO LTD.</v>
          </cell>
          <cell r="C89">
            <v>2008</v>
          </cell>
          <cell r="E89">
            <v>6309</v>
          </cell>
          <cell r="L89">
            <v>169766970</v>
          </cell>
        </row>
        <row r="90">
          <cell r="B90" t="str">
            <v>CENTRE WELLINGTON HYDRO LTD.</v>
          </cell>
          <cell r="C90">
            <v>2009</v>
          </cell>
          <cell r="E90">
            <v>6382</v>
          </cell>
          <cell r="L90">
            <v>154225799.30000001</v>
          </cell>
        </row>
        <row r="91">
          <cell r="B91" t="str">
            <v>CENTRE WELLINGTON HYDRO LTD.</v>
          </cell>
          <cell r="C91">
            <v>2010</v>
          </cell>
          <cell r="E91">
            <v>6463</v>
          </cell>
          <cell r="L91">
            <v>147441430.02000001</v>
          </cell>
        </row>
        <row r="92">
          <cell r="B92" t="str">
            <v>CENTRE WELLINGTON HYDRO LTD.</v>
          </cell>
          <cell r="C92">
            <v>2011</v>
          </cell>
          <cell r="E92">
            <v>6496</v>
          </cell>
          <cell r="L92">
            <v>147194209</v>
          </cell>
        </row>
        <row r="93">
          <cell r="B93" t="str">
            <v>CHAPLEAU PUBLIC UTILITIES CORPORATION</v>
          </cell>
          <cell r="C93">
            <v>2002</v>
          </cell>
          <cell r="E93">
            <v>1371</v>
          </cell>
          <cell r="L93">
            <v>33581386</v>
          </cell>
        </row>
        <row r="94">
          <cell r="B94" t="str">
            <v>CHAPLEAU PUBLIC UTILITIES CORPORATION</v>
          </cell>
          <cell r="C94">
            <v>2003</v>
          </cell>
          <cell r="E94">
            <v>1346</v>
          </cell>
          <cell r="L94">
            <v>32484068</v>
          </cell>
        </row>
        <row r="95">
          <cell r="B95" t="str">
            <v>CHAPLEAU PUBLIC UTILITIES CORPORATION</v>
          </cell>
          <cell r="C95">
            <v>2004</v>
          </cell>
          <cell r="E95">
            <v>1348</v>
          </cell>
          <cell r="L95">
            <v>30980687</v>
          </cell>
        </row>
        <row r="96">
          <cell r="B96" t="str">
            <v>CHAPLEAU PUBLIC UTILITIES CORPORATION</v>
          </cell>
          <cell r="C96">
            <v>2005</v>
          </cell>
          <cell r="E96">
            <v>1353</v>
          </cell>
          <cell r="L96">
            <v>29440248</v>
          </cell>
        </row>
        <row r="97">
          <cell r="B97" t="str">
            <v>CHAPLEAU PUBLIC UTILITIES CORPORATION</v>
          </cell>
          <cell r="C97">
            <v>2006</v>
          </cell>
          <cell r="E97">
            <v>1316</v>
          </cell>
          <cell r="L97">
            <v>28375490</v>
          </cell>
        </row>
        <row r="98">
          <cell r="B98" t="str">
            <v>CHAPLEAU PUBLIC UTILITIES CORPORATION</v>
          </cell>
          <cell r="C98">
            <v>2007</v>
          </cell>
          <cell r="E98">
            <v>1338</v>
          </cell>
          <cell r="L98">
            <v>28525074</v>
          </cell>
        </row>
        <row r="99">
          <cell r="B99" t="str">
            <v>CHAPLEAU PUBLIC UTILITIES CORPORATION</v>
          </cell>
          <cell r="C99">
            <v>2008</v>
          </cell>
          <cell r="E99">
            <v>1335</v>
          </cell>
          <cell r="L99">
            <v>28582032</v>
          </cell>
        </row>
        <row r="100">
          <cell r="B100" t="str">
            <v>CHAPLEAU PUBLIC UTILITIES CORPORATION</v>
          </cell>
          <cell r="C100">
            <v>2009</v>
          </cell>
          <cell r="E100">
            <v>1326</v>
          </cell>
          <cell r="L100">
            <v>28674687</v>
          </cell>
        </row>
        <row r="101">
          <cell r="B101" t="str">
            <v>CHAPLEAU PUBLIC UTILITIES CORPORATION</v>
          </cell>
          <cell r="C101">
            <v>2010</v>
          </cell>
          <cell r="E101">
            <v>1306</v>
          </cell>
          <cell r="L101">
            <v>25835710</v>
          </cell>
        </row>
        <row r="102">
          <cell r="B102" t="str">
            <v>CHAPLEAU PUBLIC UTILITIES CORPORATION</v>
          </cell>
          <cell r="C102">
            <v>2011</v>
          </cell>
          <cell r="E102">
            <v>1293</v>
          </cell>
          <cell r="L102">
            <v>26562880</v>
          </cell>
        </row>
        <row r="103">
          <cell r="B103" t="str">
            <v>COLLUS POWER CORPORATION</v>
          </cell>
          <cell r="C103">
            <v>2002</v>
          </cell>
          <cell r="E103">
            <v>13162</v>
          </cell>
          <cell r="L103">
            <v>354595877</v>
          </cell>
        </row>
        <row r="104">
          <cell r="B104" t="str">
            <v>COLLUS POWER CORPORATION</v>
          </cell>
          <cell r="C104">
            <v>2003</v>
          </cell>
          <cell r="E104">
            <v>13397</v>
          </cell>
          <cell r="L104">
            <v>364621938</v>
          </cell>
        </row>
        <row r="105">
          <cell r="B105" t="str">
            <v>COLLUS POWER CORPORATION</v>
          </cell>
          <cell r="C105">
            <v>2004</v>
          </cell>
          <cell r="E105">
            <v>13459</v>
          </cell>
          <cell r="L105">
            <v>367636690</v>
          </cell>
        </row>
        <row r="106">
          <cell r="B106" t="str">
            <v>COLLUS POWER CORPORATION</v>
          </cell>
          <cell r="C106">
            <v>2005</v>
          </cell>
          <cell r="E106">
            <v>14124</v>
          </cell>
          <cell r="L106">
            <v>353069346</v>
          </cell>
        </row>
        <row r="107">
          <cell r="B107" t="str">
            <v>COLLUS POWER CORPORATION</v>
          </cell>
          <cell r="C107">
            <v>2006</v>
          </cell>
          <cell r="E107">
            <v>14300</v>
          </cell>
          <cell r="L107">
            <v>338274830</v>
          </cell>
        </row>
        <row r="108">
          <cell r="B108" t="str">
            <v>COLLUS POWER CORPORATION</v>
          </cell>
          <cell r="C108">
            <v>2007</v>
          </cell>
          <cell r="E108">
            <v>14325</v>
          </cell>
          <cell r="L108">
            <v>303322628</v>
          </cell>
        </row>
        <row r="109">
          <cell r="B109" t="str">
            <v>COLLUS POWER CORPORATION</v>
          </cell>
          <cell r="C109">
            <v>2008</v>
          </cell>
          <cell r="E109">
            <v>14387</v>
          </cell>
          <cell r="L109">
            <v>322535808</v>
          </cell>
        </row>
        <row r="110">
          <cell r="B110" t="str">
            <v>COLLUS POWER CORPORATION</v>
          </cell>
          <cell r="C110">
            <v>2009</v>
          </cell>
          <cell r="E110">
            <v>14908</v>
          </cell>
          <cell r="L110">
            <v>306783697</v>
          </cell>
        </row>
        <row r="111">
          <cell r="B111" t="str">
            <v>COLLUS POWER CORPORATION</v>
          </cell>
          <cell r="C111">
            <v>2010</v>
          </cell>
          <cell r="E111">
            <v>15533</v>
          </cell>
          <cell r="L111">
            <v>336639728</v>
          </cell>
        </row>
        <row r="112">
          <cell r="B112" t="str">
            <v>COLLUS POWER CORPORATION</v>
          </cell>
          <cell r="C112">
            <v>2011</v>
          </cell>
          <cell r="E112">
            <v>15723</v>
          </cell>
          <cell r="L112">
            <v>304695726</v>
          </cell>
        </row>
        <row r="113">
          <cell r="B113" t="str">
            <v>COOPERATIVE HYDRO EMBRUN INC.</v>
          </cell>
          <cell r="C113">
            <v>2002</v>
          </cell>
          <cell r="E113">
            <v>1485</v>
          </cell>
          <cell r="L113">
            <v>25472898</v>
          </cell>
        </row>
        <row r="114">
          <cell r="B114" t="str">
            <v>COOPERATIVE HYDRO EMBRUN INC.</v>
          </cell>
          <cell r="C114">
            <v>2003</v>
          </cell>
          <cell r="E114">
            <v>1601</v>
          </cell>
          <cell r="L114">
            <v>26954399</v>
          </cell>
        </row>
        <row r="115">
          <cell r="B115" t="str">
            <v>COOPERATIVE HYDRO EMBRUN INC.</v>
          </cell>
          <cell r="C115">
            <v>2004</v>
          </cell>
          <cell r="E115">
            <v>1707</v>
          </cell>
          <cell r="L115">
            <v>29167075</v>
          </cell>
        </row>
        <row r="116">
          <cell r="B116" t="str">
            <v>COOPERATIVE HYDRO EMBRUN INC.</v>
          </cell>
          <cell r="C116">
            <v>2005</v>
          </cell>
          <cell r="E116">
            <v>1791</v>
          </cell>
          <cell r="L116">
            <v>30467427</v>
          </cell>
        </row>
        <row r="117">
          <cell r="B117" t="str">
            <v>COOPERATIVE HYDRO EMBRUN INC.</v>
          </cell>
          <cell r="C117">
            <v>2006</v>
          </cell>
          <cell r="E117">
            <v>1836</v>
          </cell>
          <cell r="L117">
            <v>29859625</v>
          </cell>
        </row>
        <row r="118">
          <cell r="B118" t="str">
            <v>COOPERATIVE HYDRO EMBRUN INC.</v>
          </cell>
          <cell r="C118">
            <v>2007</v>
          </cell>
          <cell r="E118">
            <v>1882</v>
          </cell>
          <cell r="L118">
            <v>29064175</v>
          </cell>
        </row>
        <row r="119">
          <cell r="B119" t="str">
            <v>COOPERATIVE HYDRO EMBRUN INC.</v>
          </cell>
          <cell r="C119">
            <v>2008</v>
          </cell>
          <cell r="E119">
            <v>1936</v>
          </cell>
          <cell r="L119">
            <v>29483564</v>
          </cell>
        </row>
        <row r="120">
          <cell r="B120" t="str">
            <v>COOPERATIVE HYDRO EMBRUN INC.</v>
          </cell>
          <cell r="C120">
            <v>2009</v>
          </cell>
          <cell r="E120">
            <v>1941</v>
          </cell>
          <cell r="L120">
            <v>29476112</v>
          </cell>
        </row>
        <row r="121">
          <cell r="B121" t="str">
            <v>COOPERATIVE HYDRO EMBRUN INC.</v>
          </cell>
          <cell r="C121">
            <v>2010</v>
          </cell>
          <cell r="E121">
            <v>1958</v>
          </cell>
          <cell r="L121">
            <v>28686561</v>
          </cell>
        </row>
        <row r="122">
          <cell r="B122" t="str">
            <v>COOPERATIVE HYDRO EMBRUN INC.</v>
          </cell>
          <cell r="C122">
            <v>2011</v>
          </cell>
          <cell r="E122">
            <v>1954</v>
          </cell>
          <cell r="L122">
            <v>28988375</v>
          </cell>
        </row>
        <row r="123">
          <cell r="B123" t="str">
            <v>E.L.K. ENERGY INC.</v>
          </cell>
          <cell r="C123">
            <v>2002</v>
          </cell>
          <cell r="E123">
            <v>10266</v>
          </cell>
          <cell r="L123">
            <v>186236990</v>
          </cell>
        </row>
        <row r="124">
          <cell r="B124" t="str">
            <v>E.L.K. ENERGY INC.</v>
          </cell>
          <cell r="C124">
            <v>2003</v>
          </cell>
          <cell r="E124">
            <v>10263</v>
          </cell>
          <cell r="L124">
            <v>182780776</v>
          </cell>
        </row>
        <row r="125">
          <cell r="B125" t="str">
            <v>E.L.K. ENERGY INC.</v>
          </cell>
          <cell r="C125">
            <v>2004</v>
          </cell>
          <cell r="E125">
            <v>10524</v>
          </cell>
          <cell r="L125">
            <v>199496976</v>
          </cell>
        </row>
        <row r="126">
          <cell r="B126" t="str">
            <v>E.L.K. ENERGY INC.</v>
          </cell>
          <cell r="C126">
            <v>2005</v>
          </cell>
          <cell r="E126">
            <v>10555</v>
          </cell>
          <cell r="L126">
            <v>188200406</v>
          </cell>
        </row>
        <row r="127">
          <cell r="B127" t="str">
            <v>E.L.K. ENERGY INC.</v>
          </cell>
          <cell r="C127">
            <v>2006</v>
          </cell>
          <cell r="E127">
            <v>10626</v>
          </cell>
          <cell r="L127">
            <v>195862325.56999999</v>
          </cell>
        </row>
        <row r="128">
          <cell r="B128" t="str">
            <v>E.L.K. ENERGY INC.</v>
          </cell>
          <cell r="C128">
            <v>2007</v>
          </cell>
          <cell r="E128">
            <v>10719</v>
          </cell>
          <cell r="L128">
            <v>257449809</v>
          </cell>
        </row>
        <row r="129">
          <cell r="B129" t="str">
            <v>E.L.K. ENERGY INC.</v>
          </cell>
          <cell r="C129">
            <v>2008</v>
          </cell>
          <cell r="E129">
            <v>10853</v>
          </cell>
          <cell r="L129">
            <v>252650781.16999999</v>
          </cell>
        </row>
        <row r="130">
          <cell r="B130" t="str">
            <v>E.L.K. ENERGY INC.</v>
          </cell>
          <cell r="C130">
            <v>2009</v>
          </cell>
          <cell r="E130">
            <v>11112</v>
          </cell>
          <cell r="L130">
            <v>231256859</v>
          </cell>
        </row>
        <row r="131">
          <cell r="B131" t="str">
            <v>E.L.K. ENERGY INC.</v>
          </cell>
          <cell r="C131">
            <v>2010</v>
          </cell>
          <cell r="E131">
            <v>11205</v>
          </cell>
          <cell r="L131">
            <v>234677916</v>
          </cell>
        </row>
        <row r="132">
          <cell r="B132" t="str">
            <v>E.L.K. ENERGY INC.</v>
          </cell>
          <cell r="C132">
            <v>2011</v>
          </cell>
          <cell r="E132">
            <v>11276</v>
          </cell>
          <cell r="L132">
            <v>243982199</v>
          </cell>
        </row>
        <row r="133">
          <cell r="B133" t="str">
            <v>ENERSOURCE HYDRO MISSISSAUGA INC.</v>
          </cell>
          <cell r="C133">
            <v>2002</v>
          </cell>
          <cell r="E133">
            <v>166622</v>
          </cell>
          <cell r="L133">
            <v>7582464083</v>
          </cell>
        </row>
        <row r="134">
          <cell r="B134" t="str">
            <v>ENERSOURCE HYDRO MISSISSAUGA INC.</v>
          </cell>
          <cell r="C134">
            <v>2003</v>
          </cell>
          <cell r="E134">
            <v>173862</v>
          </cell>
          <cell r="L134">
            <v>7860688083</v>
          </cell>
        </row>
        <row r="135">
          <cell r="B135" t="str">
            <v>ENERSOURCE HYDRO MISSISSAUGA INC.</v>
          </cell>
          <cell r="C135">
            <v>2004</v>
          </cell>
          <cell r="E135">
            <v>176871</v>
          </cell>
          <cell r="L135">
            <v>7960522460</v>
          </cell>
        </row>
        <row r="136">
          <cell r="B136" t="str">
            <v>ENERSOURCE HYDRO MISSISSAUGA INC.</v>
          </cell>
          <cell r="C136">
            <v>2005</v>
          </cell>
          <cell r="E136">
            <v>178140</v>
          </cell>
          <cell r="L136">
            <v>8316326455</v>
          </cell>
        </row>
        <row r="137">
          <cell r="B137" t="str">
            <v>ENERSOURCE HYDRO MISSISSAUGA INC.</v>
          </cell>
          <cell r="C137">
            <v>2006</v>
          </cell>
          <cell r="E137">
            <v>182596</v>
          </cell>
          <cell r="L137">
            <v>8133404244</v>
          </cell>
        </row>
        <row r="138">
          <cell r="B138" t="str">
            <v>ENERSOURCE HYDRO MISSISSAUGA INC.</v>
          </cell>
          <cell r="C138">
            <v>2007</v>
          </cell>
          <cell r="E138">
            <v>183715</v>
          </cell>
          <cell r="L138">
            <v>8278380806</v>
          </cell>
        </row>
        <row r="139">
          <cell r="B139" t="str">
            <v>ENERSOURCE HYDRO MISSISSAUGA INC.</v>
          </cell>
          <cell r="C139">
            <v>2008</v>
          </cell>
          <cell r="E139">
            <v>186929</v>
          </cell>
          <cell r="L139">
            <v>8095934029</v>
          </cell>
        </row>
        <row r="140">
          <cell r="B140" t="str">
            <v>ENERSOURCE HYDRO MISSISSAUGA INC.</v>
          </cell>
          <cell r="C140">
            <v>2009</v>
          </cell>
          <cell r="E140">
            <v>189738</v>
          </cell>
          <cell r="L140">
            <v>7747244745</v>
          </cell>
        </row>
        <row r="141">
          <cell r="B141" t="str">
            <v>ENERSOURCE HYDRO MISSISSAUGA INC.</v>
          </cell>
          <cell r="C141">
            <v>2010</v>
          </cell>
          <cell r="E141">
            <v>192960</v>
          </cell>
          <cell r="L141">
            <v>7658093088</v>
          </cell>
        </row>
        <row r="142">
          <cell r="B142" t="str">
            <v>ENERSOURCE HYDRO MISSISSAUGA INC.</v>
          </cell>
          <cell r="C142">
            <v>2011</v>
          </cell>
          <cell r="E142">
            <v>195381</v>
          </cell>
          <cell r="L142">
            <v>7575590224</v>
          </cell>
        </row>
        <row r="143">
          <cell r="B143" t="str">
            <v>Entegrus Powerlines</v>
          </cell>
          <cell r="C143">
            <v>2002</v>
          </cell>
          <cell r="E143">
            <v>38982</v>
          </cell>
          <cell r="L143">
            <v>1114707792</v>
          </cell>
        </row>
        <row r="144">
          <cell r="B144" t="str">
            <v>Entegrus Powerlines</v>
          </cell>
          <cell r="C144">
            <v>2003</v>
          </cell>
          <cell r="E144">
            <v>39144</v>
          </cell>
          <cell r="L144">
            <v>1071527343</v>
          </cell>
        </row>
        <row r="145">
          <cell r="B145" t="str">
            <v>Entegrus Powerlines</v>
          </cell>
          <cell r="C145">
            <v>2004</v>
          </cell>
          <cell r="E145">
            <v>39397</v>
          </cell>
          <cell r="L145">
            <v>1086891956</v>
          </cell>
        </row>
        <row r="146">
          <cell r="B146" t="str">
            <v>Entegrus Powerlines</v>
          </cell>
          <cell r="C146">
            <v>2005</v>
          </cell>
          <cell r="E146">
            <v>39559</v>
          </cell>
          <cell r="L146">
            <v>1246317695</v>
          </cell>
        </row>
        <row r="147">
          <cell r="B147" t="str">
            <v>Entegrus Powerlines</v>
          </cell>
          <cell r="C147">
            <v>2006</v>
          </cell>
          <cell r="E147">
            <v>39667</v>
          </cell>
          <cell r="L147">
            <v>1073788538</v>
          </cell>
        </row>
        <row r="148">
          <cell r="B148" t="str">
            <v>Entegrus Powerlines</v>
          </cell>
          <cell r="C148">
            <v>2007</v>
          </cell>
          <cell r="E148">
            <v>39163</v>
          </cell>
          <cell r="L148">
            <v>1044260256.05</v>
          </cell>
        </row>
        <row r="149">
          <cell r="B149" t="str">
            <v>Entegrus Powerlines</v>
          </cell>
          <cell r="C149">
            <v>2008</v>
          </cell>
          <cell r="E149">
            <v>39120</v>
          </cell>
          <cell r="L149">
            <v>1009320962</v>
          </cell>
        </row>
        <row r="150">
          <cell r="B150" t="str">
            <v>Entegrus Powerlines</v>
          </cell>
          <cell r="C150">
            <v>2009</v>
          </cell>
          <cell r="E150">
            <v>40079</v>
          </cell>
          <cell r="L150">
            <v>881754991</v>
          </cell>
        </row>
        <row r="151">
          <cell r="B151" t="str">
            <v>Entegrus Powerlines</v>
          </cell>
          <cell r="C151">
            <v>2010</v>
          </cell>
          <cell r="E151">
            <v>39892</v>
          </cell>
          <cell r="L151">
            <v>922359613.10000002</v>
          </cell>
        </row>
        <row r="152">
          <cell r="B152" t="str">
            <v>Entegrus Powerlines</v>
          </cell>
          <cell r="C152">
            <v>2011</v>
          </cell>
          <cell r="E152">
            <v>40120</v>
          </cell>
          <cell r="L152">
            <v>928354621</v>
          </cell>
        </row>
        <row r="153">
          <cell r="B153" t="str">
            <v>ENWIN UTILITIES LTD.</v>
          </cell>
          <cell r="C153">
            <v>2002</v>
          </cell>
          <cell r="E153">
            <v>80733</v>
          </cell>
          <cell r="L153">
            <v>936089556</v>
          </cell>
        </row>
        <row r="154">
          <cell r="B154" t="str">
            <v>ENWIN UTILITIES LTD.</v>
          </cell>
          <cell r="C154">
            <v>2003</v>
          </cell>
          <cell r="E154">
            <v>82132</v>
          </cell>
          <cell r="L154">
            <v>904313775</v>
          </cell>
        </row>
        <row r="155">
          <cell r="B155" t="str">
            <v>ENWIN UTILITIES LTD.</v>
          </cell>
          <cell r="C155">
            <v>2004</v>
          </cell>
          <cell r="E155">
            <v>83426</v>
          </cell>
          <cell r="L155">
            <v>892419399</v>
          </cell>
        </row>
        <row r="156">
          <cell r="B156" t="str">
            <v>ENWIN UTILITIES LTD.</v>
          </cell>
          <cell r="C156">
            <v>2005</v>
          </cell>
          <cell r="E156">
            <v>84254</v>
          </cell>
          <cell r="L156">
            <v>961633772</v>
          </cell>
        </row>
        <row r="157">
          <cell r="B157" t="str">
            <v>ENWIN UTILITIES LTD.</v>
          </cell>
          <cell r="C157">
            <v>2006</v>
          </cell>
          <cell r="E157">
            <v>84701</v>
          </cell>
          <cell r="L157">
            <v>899872611</v>
          </cell>
        </row>
        <row r="158">
          <cell r="B158" t="str">
            <v>ENWIN UTILITIES LTD.</v>
          </cell>
          <cell r="C158">
            <v>2007</v>
          </cell>
          <cell r="E158">
            <v>84757</v>
          </cell>
          <cell r="L158">
            <v>2586778728</v>
          </cell>
        </row>
        <row r="159">
          <cell r="B159" t="str">
            <v>ENWIN UTILITIES LTD.</v>
          </cell>
          <cell r="C159">
            <v>2008</v>
          </cell>
          <cell r="E159">
            <v>84644</v>
          </cell>
          <cell r="L159">
            <v>2456938199</v>
          </cell>
        </row>
        <row r="160">
          <cell r="B160" t="str">
            <v>ENWIN UTILITIES LTD.</v>
          </cell>
          <cell r="C160">
            <v>2009</v>
          </cell>
          <cell r="E160">
            <v>84726</v>
          </cell>
          <cell r="L160">
            <v>2217497147</v>
          </cell>
        </row>
        <row r="161">
          <cell r="B161" t="str">
            <v>ENWIN UTILITIES LTD.</v>
          </cell>
          <cell r="C161">
            <v>2010</v>
          </cell>
          <cell r="E161">
            <v>84866</v>
          </cell>
          <cell r="L161">
            <v>2310814488.4099998</v>
          </cell>
        </row>
        <row r="162">
          <cell r="B162" t="str">
            <v>ENWIN UTILITIES LTD.</v>
          </cell>
          <cell r="C162">
            <v>2011</v>
          </cell>
          <cell r="E162">
            <v>85083</v>
          </cell>
          <cell r="L162">
            <v>2250502159</v>
          </cell>
        </row>
        <row r="163">
          <cell r="B163" t="str">
            <v>ERIE THAMES POWERLINES CORPORATION</v>
          </cell>
          <cell r="C163">
            <v>2002</v>
          </cell>
          <cell r="E163">
            <v>16921</v>
          </cell>
          <cell r="L163">
            <v>416701683</v>
          </cell>
        </row>
        <row r="164">
          <cell r="B164" t="str">
            <v>ERIE THAMES POWERLINES CORPORATION</v>
          </cell>
          <cell r="C164">
            <v>2003</v>
          </cell>
          <cell r="E164">
            <v>16968</v>
          </cell>
          <cell r="L164">
            <v>454881206</v>
          </cell>
        </row>
        <row r="165">
          <cell r="B165" t="str">
            <v>ERIE THAMES POWERLINES CORPORATION</v>
          </cell>
          <cell r="C165">
            <v>2004</v>
          </cell>
          <cell r="E165">
            <v>17207</v>
          </cell>
          <cell r="L165">
            <v>907892451</v>
          </cell>
        </row>
        <row r="166">
          <cell r="B166" t="str">
            <v>ERIE THAMES POWERLINES CORPORATION</v>
          </cell>
          <cell r="C166">
            <v>2005</v>
          </cell>
          <cell r="E166">
            <v>17179</v>
          </cell>
          <cell r="L166">
            <v>478128782</v>
          </cell>
        </row>
        <row r="167">
          <cell r="B167" t="str">
            <v>ERIE THAMES POWERLINES CORPORATION</v>
          </cell>
          <cell r="C167">
            <v>2006</v>
          </cell>
          <cell r="E167">
            <v>15423</v>
          </cell>
          <cell r="L167">
            <v>171215956</v>
          </cell>
        </row>
        <row r="168">
          <cell r="B168" t="str">
            <v>ERIE THAMES POWERLINES CORPORATION</v>
          </cell>
          <cell r="C168">
            <v>2007</v>
          </cell>
          <cell r="E168">
            <v>17854</v>
          </cell>
          <cell r="L168">
            <v>504238646</v>
          </cell>
        </row>
        <row r="169">
          <cell r="B169" t="str">
            <v>ERIE THAMES POWERLINES CORPORATION</v>
          </cell>
          <cell r="C169">
            <v>2008</v>
          </cell>
          <cell r="E169">
            <v>16319</v>
          </cell>
          <cell r="L169">
            <v>455655643.67000002</v>
          </cell>
        </row>
        <row r="170">
          <cell r="B170" t="str">
            <v>ERIE THAMES POWERLINES CORPORATION</v>
          </cell>
          <cell r="C170">
            <v>2009</v>
          </cell>
          <cell r="E170">
            <v>17752</v>
          </cell>
          <cell r="L170">
            <v>475824221</v>
          </cell>
        </row>
        <row r="171">
          <cell r="B171" t="str">
            <v>ERIE THAMES POWERLINES CORPORATION</v>
          </cell>
          <cell r="C171">
            <v>2010</v>
          </cell>
          <cell r="E171">
            <v>18061</v>
          </cell>
          <cell r="L171">
            <v>485068466.80000001</v>
          </cell>
        </row>
        <row r="172">
          <cell r="B172" t="str">
            <v>ERIE THAMES POWERLINES CORPORATION</v>
          </cell>
          <cell r="C172">
            <v>2011</v>
          </cell>
          <cell r="E172">
            <v>18094</v>
          </cell>
          <cell r="L172">
            <v>456033398</v>
          </cell>
        </row>
        <row r="173">
          <cell r="B173" t="str">
            <v>ESPANOLA REGIONAL HYDRO DISTRIBUTION CORPORATION</v>
          </cell>
          <cell r="C173">
            <v>2002</v>
          </cell>
          <cell r="E173">
            <v>3325</v>
          </cell>
          <cell r="L173">
            <v>63927147</v>
          </cell>
        </row>
        <row r="174">
          <cell r="B174" t="str">
            <v>ESPANOLA REGIONAL HYDRO DISTRIBUTION CORPORATION</v>
          </cell>
          <cell r="C174">
            <v>2003</v>
          </cell>
          <cell r="E174">
            <v>3325</v>
          </cell>
          <cell r="L174">
            <v>64447371</v>
          </cell>
        </row>
        <row r="175">
          <cell r="B175" t="str">
            <v>ESPANOLA REGIONAL HYDRO DISTRIBUTION CORPORATION</v>
          </cell>
          <cell r="C175">
            <v>2004</v>
          </cell>
          <cell r="E175">
            <v>3298</v>
          </cell>
          <cell r="L175">
            <v>64638104</v>
          </cell>
        </row>
        <row r="176">
          <cell r="B176" t="str">
            <v>ESPANOLA REGIONAL HYDRO DISTRIBUTION CORPORATION</v>
          </cell>
          <cell r="C176">
            <v>2005</v>
          </cell>
          <cell r="E176">
            <v>3315</v>
          </cell>
          <cell r="L176">
            <v>65748316</v>
          </cell>
        </row>
        <row r="177">
          <cell r="B177" t="str">
            <v>ESPANOLA REGIONAL HYDRO DISTRIBUTION CORPORATION</v>
          </cell>
          <cell r="C177">
            <v>2006</v>
          </cell>
          <cell r="E177">
            <v>3331</v>
          </cell>
          <cell r="L177">
            <v>63548206</v>
          </cell>
        </row>
        <row r="178">
          <cell r="B178" t="str">
            <v>ESPANOLA REGIONAL HYDRO DISTRIBUTION CORPORATION</v>
          </cell>
          <cell r="C178">
            <v>2007</v>
          </cell>
          <cell r="E178">
            <v>3316</v>
          </cell>
          <cell r="L178">
            <v>63704669</v>
          </cell>
        </row>
        <row r="179">
          <cell r="B179" t="str">
            <v>ESPANOLA REGIONAL HYDRO DISTRIBUTION CORPORATION</v>
          </cell>
          <cell r="C179">
            <v>2008</v>
          </cell>
          <cell r="E179">
            <v>3349</v>
          </cell>
          <cell r="L179">
            <v>63594843</v>
          </cell>
        </row>
        <row r="180">
          <cell r="B180" t="str">
            <v>ESPANOLA REGIONAL HYDRO DISTRIBUTION CORPORATION</v>
          </cell>
          <cell r="C180">
            <v>2009</v>
          </cell>
          <cell r="E180">
            <v>3383</v>
          </cell>
          <cell r="L180">
            <v>65264543</v>
          </cell>
        </row>
        <row r="181">
          <cell r="B181" t="str">
            <v>ESPANOLA REGIONAL HYDRO DISTRIBUTION CORPORATION</v>
          </cell>
          <cell r="C181">
            <v>2010</v>
          </cell>
          <cell r="E181">
            <v>3300</v>
          </cell>
          <cell r="L181">
            <v>59959618</v>
          </cell>
        </row>
        <row r="182">
          <cell r="B182" t="str">
            <v>ESPANOLA REGIONAL HYDRO DISTRIBUTION CORPORATION</v>
          </cell>
          <cell r="C182">
            <v>2011</v>
          </cell>
          <cell r="E182">
            <v>3299</v>
          </cell>
          <cell r="L182">
            <v>63642400</v>
          </cell>
        </row>
        <row r="183">
          <cell r="B183" t="str">
            <v>ESSEX POWERLINES CORPORATION</v>
          </cell>
          <cell r="C183">
            <v>2002</v>
          </cell>
          <cell r="E183">
            <v>26285</v>
          </cell>
          <cell r="L183">
            <v>538507764</v>
          </cell>
        </row>
        <row r="184">
          <cell r="B184" t="str">
            <v>ESSEX POWERLINES CORPORATION</v>
          </cell>
          <cell r="C184">
            <v>2003</v>
          </cell>
          <cell r="E184">
            <v>26734</v>
          </cell>
          <cell r="L184">
            <v>574514918</v>
          </cell>
        </row>
        <row r="185">
          <cell r="B185" t="str">
            <v>ESSEX POWERLINES CORPORATION</v>
          </cell>
          <cell r="C185">
            <v>2004</v>
          </cell>
          <cell r="E185">
            <v>27067</v>
          </cell>
          <cell r="L185">
            <v>572734438</v>
          </cell>
        </row>
        <row r="186">
          <cell r="B186" t="str">
            <v>ESSEX POWERLINES CORPORATION</v>
          </cell>
          <cell r="C186">
            <v>2005</v>
          </cell>
          <cell r="E186">
            <v>27437</v>
          </cell>
          <cell r="L186">
            <v>590255414</v>
          </cell>
        </row>
        <row r="187">
          <cell r="B187" t="str">
            <v>ESSEX POWERLINES CORPORATION</v>
          </cell>
          <cell r="C187">
            <v>2006</v>
          </cell>
          <cell r="E187">
            <v>27636</v>
          </cell>
          <cell r="L187">
            <v>569801532</v>
          </cell>
        </row>
        <row r="188">
          <cell r="B188" t="str">
            <v>ESSEX POWERLINES CORPORATION</v>
          </cell>
          <cell r="C188">
            <v>2007</v>
          </cell>
          <cell r="E188">
            <v>27789</v>
          </cell>
          <cell r="L188">
            <v>566514632</v>
          </cell>
        </row>
        <row r="189">
          <cell r="B189" t="str">
            <v>ESSEX POWERLINES CORPORATION</v>
          </cell>
          <cell r="C189">
            <v>2008</v>
          </cell>
          <cell r="E189">
            <v>27929</v>
          </cell>
          <cell r="L189">
            <v>546871555.95000005</v>
          </cell>
        </row>
        <row r="190">
          <cell r="B190" t="str">
            <v>ESSEX POWERLINES CORPORATION</v>
          </cell>
          <cell r="C190">
            <v>2009</v>
          </cell>
          <cell r="E190">
            <v>28202</v>
          </cell>
          <cell r="L190">
            <v>565404881.51999998</v>
          </cell>
        </row>
        <row r="191">
          <cell r="B191" t="str">
            <v>ESSEX POWERLINES CORPORATION</v>
          </cell>
          <cell r="C191">
            <v>2010</v>
          </cell>
          <cell r="E191">
            <v>28183</v>
          </cell>
          <cell r="L191">
            <v>587451344</v>
          </cell>
        </row>
        <row r="192">
          <cell r="B192" t="str">
            <v>ESSEX POWERLINES CORPORATION</v>
          </cell>
          <cell r="C192">
            <v>2011</v>
          </cell>
          <cell r="E192">
            <v>28094</v>
          </cell>
          <cell r="L192">
            <v>533687309</v>
          </cell>
        </row>
        <row r="193">
          <cell r="B193" t="str">
            <v>FESTIVAL HYDRO INC.</v>
          </cell>
          <cell r="C193">
            <v>2002</v>
          </cell>
          <cell r="E193">
            <v>18367</v>
          </cell>
          <cell r="L193">
            <v>624925472</v>
          </cell>
        </row>
        <row r="194">
          <cell r="B194" t="str">
            <v>FESTIVAL HYDRO INC.</v>
          </cell>
          <cell r="C194">
            <v>2003</v>
          </cell>
          <cell r="E194">
            <v>18487</v>
          </cell>
          <cell r="L194">
            <v>627031302</v>
          </cell>
        </row>
        <row r="195">
          <cell r="B195" t="str">
            <v>FESTIVAL HYDRO INC.</v>
          </cell>
          <cell r="C195">
            <v>2004</v>
          </cell>
          <cell r="E195">
            <v>18684</v>
          </cell>
          <cell r="L195">
            <v>632340069</v>
          </cell>
        </row>
        <row r="196">
          <cell r="B196" t="str">
            <v>FESTIVAL HYDRO INC.</v>
          </cell>
          <cell r="C196">
            <v>2005</v>
          </cell>
          <cell r="E196">
            <v>18860</v>
          </cell>
          <cell r="L196">
            <v>632444846</v>
          </cell>
        </row>
        <row r="197">
          <cell r="B197" t="str">
            <v>FESTIVAL HYDRO INC.</v>
          </cell>
          <cell r="C197">
            <v>2006</v>
          </cell>
          <cell r="E197">
            <v>19025</v>
          </cell>
          <cell r="L197">
            <v>617899375</v>
          </cell>
        </row>
        <row r="198">
          <cell r="B198" t="str">
            <v>FESTIVAL HYDRO INC.</v>
          </cell>
          <cell r="C198">
            <v>2007</v>
          </cell>
          <cell r="E198">
            <v>19262</v>
          </cell>
          <cell r="L198">
            <v>615535178</v>
          </cell>
        </row>
        <row r="199">
          <cell r="B199" t="str">
            <v>FESTIVAL HYDRO INC.</v>
          </cell>
          <cell r="C199">
            <v>2008</v>
          </cell>
          <cell r="E199">
            <v>19394</v>
          </cell>
          <cell r="L199">
            <v>593387454</v>
          </cell>
        </row>
        <row r="200">
          <cell r="B200" t="str">
            <v>FESTIVAL HYDRO INC.</v>
          </cell>
          <cell r="C200">
            <v>2009</v>
          </cell>
          <cell r="E200">
            <v>19531</v>
          </cell>
          <cell r="L200">
            <v>549506615</v>
          </cell>
        </row>
        <row r="201">
          <cell r="B201" t="str">
            <v>FESTIVAL HYDRO INC.</v>
          </cell>
          <cell r="C201">
            <v>2010</v>
          </cell>
          <cell r="E201">
            <v>19579</v>
          </cell>
          <cell r="L201">
            <v>567392652</v>
          </cell>
        </row>
        <row r="202">
          <cell r="B202" t="str">
            <v>FESTIVAL HYDRO INC.</v>
          </cell>
          <cell r="C202">
            <v>2011</v>
          </cell>
          <cell r="E202">
            <v>19885</v>
          </cell>
          <cell r="L202">
            <v>577484414</v>
          </cell>
        </row>
        <row r="203">
          <cell r="B203" t="str">
            <v>Five Nations</v>
          </cell>
          <cell r="C203">
            <v>2002</v>
          </cell>
          <cell r="E203">
            <v>0</v>
          </cell>
          <cell r="L203">
            <v>0</v>
          </cell>
        </row>
        <row r="204">
          <cell r="B204" t="str">
            <v>Five Nations</v>
          </cell>
          <cell r="C204">
            <v>2003</v>
          </cell>
          <cell r="E204">
            <v>0</v>
          </cell>
          <cell r="L204">
            <v>0</v>
          </cell>
        </row>
        <row r="205">
          <cell r="B205" t="str">
            <v>Five Nations</v>
          </cell>
          <cell r="C205">
            <v>2004</v>
          </cell>
          <cell r="E205">
            <v>0</v>
          </cell>
          <cell r="L205">
            <v>0</v>
          </cell>
        </row>
        <row r="206">
          <cell r="B206" t="str">
            <v>Five Nations</v>
          </cell>
          <cell r="C206">
            <v>2005</v>
          </cell>
          <cell r="E206">
            <v>0</v>
          </cell>
          <cell r="L206">
            <v>0</v>
          </cell>
        </row>
        <row r="207">
          <cell r="B207" t="str">
            <v>Five Nations</v>
          </cell>
          <cell r="C207">
            <v>2006</v>
          </cell>
          <cell r="E207">
            <v>0</v>
          </cell>
          <cell r="L207">
            <v>0</v>
          </cell>
        </row>
        <row r="208">
          <cell r="B208" t="str">
            <v>Five Nations</v>
          </cell>
          <cell r="C208">
            <v>2007</v>
          </cell>
          <cell r="E208">
            <v>0</v>
          </cell>
          <cell r="L208">
            <v>0</v>
          </cell>
        </row>
        <row r="209">
          <cell r="B209" t="str">
            <v>Five Nations</v>
          </cell>
          <cell r="C209">
            <v>2008</v>
          </cell>
          <cell r="E209">
            <v>0</v>
          </cell>
          <cell r="L209">
            <v>0</v>
          </cell>
        </row>
        <row r="210">
          <cell r="B210" t="str">
            <v>Five Nations</v>
          </cell>
          <cell r="C210">
            <v>2009</v>
          </cell>
          <cell r="E210">
            <v>0</v>
          </cell>
          <cell r="L210">
            <v>0</v>
          </cell>
        </row>
        <row r="211">
          <cell r="B211" t="str">
            <v>Five Nations</v>
          </cell>
          <cell r="C211">
            <v>2010</v>
          </cell>
          <cell r="E211">
            <v>0</v>
          </cell>
          <cell r="L211">
            <v>0</v>
          </cell>
        </row>
        <row r="212">
          <cell r="B212" t="str">
            <v>Five Nations</v>
          </cell>
          <cell r="C212">
            <v>2011</v>
          </cell>
          <cell r="E212">
            <v>0</v>
          </cell>
          <cell r="L212">
            <v>0</v>
          </cell>
        </row>
        <row r="213">
          <cell r="B213" t="str">
            <v>FORT FRANCES POWER CORPORATION</v>
          </cell>
          <cell r="C213">
            <v>2002</v>
          </cell>
          <cell r="E213">
            <v>3818</v>
          </cell>
          <cell r="L213">
            <v>76689691</v>
          </cell>
        </row>
        <row r="214">
          <cell r="B214" t="str">
            <v>FORT FRANCES POWER CORPORATION</v>
          </cell>
          <cell r="C214">
            <v>2003</v>
          </cell>
          <cell r="E214">
            <v>3787</v>
          </cell>
          <cell r="L214">
            <v>80106927</v>
          </cell>
        </row>
        <row r="215">
          <cell r="B215" t="str">
            <v>FORT FRANCES POWER CORPORATION</v>
          </cell>
          <cell r="C215">
            <v>2004</v>
          </cell>
          <cell r="E215">
            <v>4057</v>
          </cell>
          <cell r="L215">
            <v>81252177</v>
          </cell>
        </row>
        <row r="216">
          <cell r="B216" t="str">
            <v>FORT FRANCES POWER CORPORATION</v>
          </cell>
          <cell r="C216">
            <v>2005</v>
          </cell>
          <cell r="E216">
            <v>4040</v>
          </cell>
          <cell r="L216">
            <v>97239869</v>
          </cell>
        </row>
        <row r="217">
          <cell r="B217" t="str">
            <v>FORT FRANCES POWER CORPORATION</v>
          </cell>
          <cell r="C217">
            <v>2006</v>
          </cell>
          <cell r="E217">
            <v>3981</v>
          </cell>
          <cell r="L217">
            <v>82347301</v>
          </cell>
        </row>
        <row r="218">
          <cell r="B218" t="str">
            <v>FORT FRANCES POWER CORPORATION</v>
          </cell>
          <cell r="C218">
            <v>2007</v>
          </cell>
          <cell r="E218">
            <v>3864</v>
          </cell>
          <cell r="L218">
            <v>83900561</v>
          </cell>
        </row>
        <row r="219">
          <cell r="B219" t="str">
            <v>FORT FRANCES POWER CORPORATION</v>
          </cell>
          <cell r="C219">
            <v>2008</v>
          </cell>
          <cell r="E219">
            <v>4001</v>
          </cell>
          <cell r="L219">
            <v>84002098</v>
          </cell>
        </row>
        <row r="220">
          <cell r="B220" t="str">
            <v>FORT FRANCES POWER CORPORATION</v>
          </cell>
          <cell r="C220">
            <v>2009</v>
          </cell>
          <cell r="E220">
            <v>3768</v>
          </cell>
          <cell r="L220">
            <v>82558537</v>
          </cell>
        </row>
        <row r="221">
          <cell r="B221" t="str">
            <v>FORT FRANCES POWER CORPORATION</v>
          </cell>
          <cell r="C221">
            <v>2010</v>
          </cell>
          <cell r="E221">
            <v>3777</v>
          </cell>
          <cell r="L221">
            <v>79959168</v>
          </cell>
        </row>
        <row r="222">
          <cell r="B222" t="str">
            <v>FORT FRANCES POWER CORPORATION</v>
          </cell>
          <cell r="C222">
            <v>2011</v>
          </cell>
          <cell r="E222">
            <v>3775</v>
          </cell>
          <cell r="L222">
            <v>78311374</v>
          </cell>
        </row>
        <row r="223">
          <cell r="B223" t="str">
            <v>GREATER SUDBURY HYDRO INC.</v>
          </cell>
          <cell r="C223">
            <v>2002</v>
          </cell>
          <cell r="E223">
            <v>45975</v>
          </cell>
          <cell r="L223">
            <v>905209929.5</v>
          </cell>
        </row>
        <row r="224">
          <cell r="B224" t="str">
            <v>GREATER SUDBURY HYDRO INC.</v>
          </cell>
          <cell r="C224">
            <v>2003</v>
          </cell>
          <cell r="E224">
            <v>45752</v>
          </cell>
          <cell r="L224">
            <v>940082897.10000002</v>
          </cell>
        </row>
        <row r="225">
          <cell r="B225" t="str">
            <v>GREATER SUDBURY HYDRO INC.</v>
          </cell>
          <cell r="C225">
            <v>2004</v>
          </cell>
          <cell r="E225">
            <v>46296</v>
          </cell>
          <cell r="L225">
            <v>987376976.5</v>
          </cell>
        </row>
        <row r="226">
          <cell r="B226" t="str">
            <v>GREATER SUDBURY HYDRO INC.</v>
          </cell>
          <cell r="C226">
            <v>2005</v>
          </cell>
          <cell r="E226">
            <v>45915</v>
          </cell>
          <cell r="L226">
            <v>957243410</v>
          </cell>
        </row>
        <row r="227">
          <cell r="B227" t="str">
            <v>GREATER SUDBURY HYDRO INC.</v>
          </cell>
          <cell r="C227">
            <v>2006</v>
          </cell>
          <cell r="E227">
            <v>46020</v>
          </cell>
          <cell r="L227">
            <v>941826285</v>
          </cell>
        </row>
        <row r="228">
          <cell r="B228" t="str">
            <v>GREATER SUDBURY HYDRO INC.</v>
          </cell>
          <cell r="C228">
            <v>2007</v>
          </cell>
          <cell r="E228">
            <v>46451</v>
          </cell>
          <cell r="L228">
            <v>958691850.28999996</v>
          </cell>
        </row>
        <row r="229">
          <cell r="B229" t="str">
            <v>GREATER SUDBURY HYDRO INC.</v>
          </cell>
          <cell r="C229">
            <v>2008</v>
          </cell>
          <cell r="E229">
            <v>46215</v>
          </cell>
          <cell r="L229">
            <v>966826977.00999999</v>
          </cell>
        </row>
        <row r="230">
          <cell r="B230" t="str">
            <v>GREATER SUDBURY HYDRO INC.</v>
          </cell>
          <cell r="C230">
            <v>2009</v>
          </cell>
          <cell r="E230">
            <v>46539</v>
          </cell>
          <cell r="L230">
            <v>957230159.16999996</v>
          </cell>
        </row>
        <row r="231">
          <cell r="B231" t="str">
            <v>GREATER SUDBURY HYDRO INC.</v>
          </cell>
          <cell r="C231">
            <v>2010</v>
          </cell>
          <cell r="E231">
            <v>46710</v>
          </cell>
          <cell r="L231">
            <v>921289657</v>
          </cell>
        </row>
        <row r="232">
          <cell r="B232" t="str">
            <v>GREATER SUDBURY HYDRO INC.</v>
          </cell>
          <cell r="C232">
            <v>2011</v>
          </cell>
          <cell r="E232">
            <v>46748</v>
          </cell>
          <cell r="L232">
            <v>923827081.64999998</v>
          </cell>
        </row>
        <row r="233">
          <cell r="B233" t="str">
            <v>GRIMSBY POWER INCORPORATED</v>
          </cell>
          <cell r="C233">
            <v>2002</v>
          </cell>
          <cell r="E233">
            <v>8665</v>
          </cell>
          <cell r="L233">
            <v>151859107</v>
          </cell>
        </row>
        <row r="234">
          <cell r="B234" t="str">
            <v>GRIMSBY POWER INCORPORATED</v>
          </cell>
          <cell r="C234">
            <v>2003</v>
          </cell>
          <cell r="E234">
            <v>8969</v>
          </cell>
          <cell r="L234">
            <v>156079163</v>
          </cell>
        </row>
        <row r="235">
          <cell r="B235" t="str">
            <v>GRIMSBY POWER INCORPORATED</v>
          </cell>
          <cell r="C235">
            <v>2004</v>
          </cell>
          <cell r="E235">
            <v>9356</v>
          </cell>
          <cell r="L235">
            <v>98472447</v>
          </cell>
        </row>
        <row r="236">
          <cell r="B236" t="str">
            <v>GRIMSBY POWER INCORPORATED</v>
          </cell>
          <cell r="C236">
            <v>2005</v>
          </cell>
          <cell r="E236">
            <v>9530</v>
          </cell>
          <cell r="L236">
            <v>182318202.77000001</v>
          </cell>
        </row>
        <row r="237">
          <cell r="B237" t="str">
            <v>GRIMSBY POWER INCORPORATED</v>
          </cell>
          <cell r="C237">
            <v>2006</v>
          </cell>
          <cell r="E237">
            <v>9508</v>
          </cell>
          <cell r="L237">
            <v>103904686</v>
          </cell>
        </row>
        <row r="238">
          <cell r="B238" t="str">
            <v>GRIMSBY POWER INCORPORATED</v>
          </cell>
          <cell r="C238">
            <v>2007</v>
          </cell>
          <cell r="E238">
            <v>9792</v>
          </cell>
          <cell r="L238">
            <v>176884016</v>
          </cell>
        </row>
        <row r="239">
          <cell r="B239" t="str">
            <v>GRIMSBY POWER INCORPORATED</v>
          </cell>
          <cell r="C239">
            <v>2008</v>
          </cell>
          <cell r="E239">
            <v>9937</v>
          </cell>
          <cell r="L239">
            <v>180714045.77000001</v>
          </cell>
        </row>
        <row r="240">
          <cell r="B240" t="str">
            <v>GRIMSBY POWER INCORPORATED</v>
          </cell>
          <cell r="C240">
            <v>2009</v>
          </cell>
          <cell r="E240">
            <v>10073</v>
          </cell>
          <cell r="L240">
            <v>179672015.21000001</v>
          </cell>
        </row>
        <row r="241">
          <cell r="B241" t="str">
            <v>GRIMSBY POWER INCORPORATED</v>
          </cell>
          <cell r="C241">
            <v>2010</v>
          </cell>
          <cell r="E241">
            <v>10151</v>
          </cell>
          <cell r="L241">
            <v>186559007.97</v>
          </cell>
        </row>
        <row r="242">
          <cell r="B242" t="str">
            <v>GRIMSBY POWER INCORPORATED</v>
          </cell>
          <cell r="C242">
            <v>2011</v>
          </cell>
          <cell r="E242">
            <v>10307</v>
          </cell>
          <cell r="L242">
            <v>180803939.71000001</v>
          </cell>
        </row>
        <row r="243">
          <cell r="B243" t="str">
            <v>GUELPH HYDRO ELECTRIC SYSTEMS INC.</v>
          </cell>
          <cell r="C243">
            <v>2002</v>
          </cell>
          <cell r="E243">
            <v>41817</v>
          </cell>
          <cell r="L243">
            <v>1482923145</v>
          </cell>
        </row>
        <row r="244">
          <cell r="B244" t="str">
            <v>GUELPH HYDRO ELECTRIC SYSTEMS INC.</v>
          </cell>
          <cell r="C244">
            <v>2003</v>
          </cell>
          <cell r="E244">
            <v>44229</v>
          </cell>
          <cell r="L244">
            <v>1478910438</v>
          </cell>
        </row>
        <row r="245">
          <cell r="B245" t="str">
            <v>GUELPH HYDRO ELECTRIC SYSTEMS INC.</v>
          </cell>
          <cell r="C245">
            <v>2004</v>
          </cell>
          <cell r="E245">
            <v>44556</v>
          </cell>
          <cell r="L245">
            <v>1570349840</v>
          </cell>
        </row>
        <row r="246">
          <cell r="B246" t="str">
            <v>GUELPH HYDRO ELECTRIC SYSTEMS INC.</v>
          </cell>
          <cell r="C246">
            <v>2005</v>
          </cell>
          <cell r="E246">
            <v>56177</v>
          </cell>
          <cell r="L246">
            <v>1624508601</v>
          </cell>
        </row>
        <row r="247">
          <cell r="B247" t="str">
            <v>GUELPH HYDRO ELECTRIC SYSTEMS INC.</v>
          </cell>
          <cell r="C247">
            <v>2006</v>
          </cell>
          <cell r="E247">
            <v>58941</v>
          </cell>
          <cell r="L247">
            <v>1631312252</v>
          </cell>
        </row>
        <row r="248">
          <cell r="B248" t="str">
            <v>GUELPH HYDRO ELECTRIC SYSTEMS INC.</v>
          </cell>
          <cell r="C248">
            <v>2007</v>
          </cell>
          <cell r="E248">
            <v>47720</v>
          </cell>
          <cell r="L248">
            <v>1637140161.6500001</v>
          </cell>
        </row>
        <row r="249">
          <cell r="B249" t="str">
            <v>GUELPH HYDRO ELECTRIC SYSTEMS INC.</v>
          </cell>
          <cell r="C249">
            <v>2008</v>
          </cell>
          <cell r="E249">
            <v>48914</v>
          </cell>
          <cell r="L249">
            <v>1599755326.1700001</v>
          </cell>
        </row>
        <row r="250">
          <cell r="B250" t="str">
            <v>GUELPH HYDRO ELECTRIC SYSTEMS INC.</v>
          </cell>
          <cell r="C250">
            <v>2009</v>
          </cell>
          <cell r="E250">
            <v>49299</v>
          </cell>
          <cell r="L250">
            <v>1485530568</v>
          </cell>
        </row>
        <row r="251">
          <cell r="B251" t="str">
            <v>GUELPH HYDRO ELECTRIC SYSTEMS INC.</v>
          </cell>
          <cell r="C251">
            <v>2010</v>
          </cell>
          <cell r="E251">
            <v>50250</v>
          </cell>
          <cell r="L251">
            <v>1614445248.05</v>
          </cell>
        </row>
        <row r="252">
          <cell r="B252" t="str">
            <v>GUELPH HYDRO ELECTRIC SYSTEMS INC.</v>
          </cell>
          <cell r="C252">
            <v>2011</v>
          </cell>
          <cell r="E252">
            <v>50859</v>
          </cell>
          <cell r="L252">
            <v>1664955455</v>
          </cell>
        </row>
        <row r="253">
          <cell r="B253" t="str">
            <v>HALDIMAND COUNTY HYDRO INC.</v>
          </cell>
          <cell r="C253">
            <v>2002</v>
          </cell>
          <cell r="E253">
            <v>19936</v>
          </cell>
          <cell r="L253">
            <v>350911723</v>
          </cell>
        </row>
        <row r="254">
          <cell r="B254" t="str">
            <v>HALDIMAND COUNTY HYDRO INC.</v>
          </cell>
          <cell r="C254">
            <v>2003</v>
          </cell>
          <cell r="E254">
            <v>20112</v>
          </cell>
          <cell r="L254">
            <v>352419237</v>
          </cell>
        </row>
        <row r="255">
          <cell r="B255" t="str">
            <v>HALDIMAND COUNTY HYDRO INC.</v>
          </cell>
          <cell r="C255">
            <v>2004</v>
          </cell>
          <cell r="E255">
            <v>20312</v>
          </cell>
          <cell r="L255">
            <v>362422451</v>
          </cell>
        </row>
        <row r="256">
          <cell r="B256" t="str">
            <v>HALDIMAND COUNTY HYDRO INC.</v>
          </cell>
          <cell r="C256">
            <v>2005</v>
          </cell>
          <cell r="E256">
            <v>20462</v>
          </cell>
          <cell r="L256">
            <v>373431336</v>
          </cell>
        </row>
        <row r="257">
          <cell r="B257" t="str">
            <v>HALDIMAND COUNTY HYDRO INC.</v>
          </cell>
          <cell r="C257">
            <v>2006</v>
          </cell>
          <cell r="E257">
            <v>20577</v>
          </cell>
          <cell r="L257">
            <v>360381638</v>
          </cell>
        </row>
        <row r="258">
          <cell r="B258" t="str">
            <v>HALDIMAND COUNTY HYDRO INC.</v>
          </cell>
          <cell r="C258">
            <v>2007</v>
          </cell>
          <cell r="E258">
            <v>20698</v>
          </cell>
          <cell r="L258">
            <v>360337098</v>
          </cell>
        </row>
        <row r="259">
          <cell r="B259" t="str">
            <v>HALDIMAND COUNTY HYDRO INC.</v>
          </cell>
          <cell r="C259">
            <v>2008</v>
          </cell>
          <cell r="E259">
            <v>20815</v>
          </cell>
          <cell r="L259">
            <v>352084248</v>
          </cell>
        </row>
        <row r="260">
          <cell r="B260" t="str">
            <v>HALDIMAND COUNTY HYDRO INC.</v>
          </cell>
          <cell r="C260">
            <v>2009</v>
          </cell>
          <cell r="E260">
            <v>20911</v>
          </cell>
          <cell r="L260">
            <v>338528028</v>
          </cell>
        </row>
        <row r="261">
          <cell r="B261" t="str">
            <v>HALDIMAND COUNTY HYDRO INC.</v>
          </cell>
          <cell r="C261">
            <v>2010</v>
          </cell>
          <cell r="E261">
            <v>20971</v>
          </cell>
          <cell r="L261">
            <v>345304603</v>
          </cell>
        </row>
        <row r="262">
          <cell r="B262" t="str">
            <v>HALDIMAND COUNTY HYDRO INC.</v>
          </cell>
          <cell r="C262">
            <v>2011</v>
          </cell>
          <cell r="E262">
            <v>21078</v>
          </cell>
          <cell r="L262">
            <v>421078100</v>
          </cell>
        </row>
        <row r="263">
          <cell r="B263" t="str">
            <v>HALTON HILLS HYDRO INC.</v>
          </cell>
          <cell r="C263">
            <v>2002</v>
          </cell>
          <cell r="E263">
            <v>17686</v>
          </cell>
          <cell r="L263">
            <v>413942278</v>
          </cell>
        </row>
        <row r="264">
          <cell r="B264" t="str">
            <v>HALTON HILLS HYDRO INC.</v>
          </cell>
          <cell r="C264">
            <v>2003</v>
          </cell>
          <cell r="E264">
            <v>18365</v>
          </cell>
          <cell r="L264">
            <v>446024317</v>
          </cell>
        </row>
        <row r="265">
          <cell r="B265" t="str">
            <v>HALTON HILLS HYDRO INC.</v>
          </cell>
          <cell r="C265">
            <v>2004</v>
          </cell>
          <cell r="E265">
            <v>18719</v>
          </cell>
          <cell r="L265">
            <v>454683669</v>
          </cell>
        </row>
        <row r="266">
          <cell r="B266" t="str">
            <v>HALTON HILLS HYDRO INC.</v>
          </cell>
          <cell r="C266">
            <v>2005</v>
          </cell>
          <cell r="E266">
            <v>19873</v>
          </cell>
          <cell r="L266">
            <v>483654085</v>
          </cell>
        </row>
        <row r="267">
          <cell r="B267" t="str">
            <v>HALTON HILLS HYDRO INC.</v>
          </cell>
          <cell r="C267">
            <v>2006</v>
          </cell>
          <cell r="E267">
            <v>19007</v>
          </cell>
          <cell r="L267">
            <v>475893341.64999998</v>
          </cell>
        </row>
        <row r="268">
          <cell r="B268" t="str">
            <v>HALTON HILLS HYDRO INC.</v>
          </cell>
          <cell r="C268">
            <v>2007</v>
          </cell>
          <cell r="E268">
            <v>20078</v>
          </cell>
          <cell r="L268">
            <v>523095983.72000003</v>
          </cell>
        </row>
        <row r="269">
          <cell r="B269" t="str">
            <v>HALTON HILLS HYDRO INC.</v>
          </cell>
          <cell r="C269">
            <v>2008</v>
          </cell>
          <cell r="E269">
            <v>20818</v>
          </cell>
          <cell r="L269">
            <v>500675922.25999999</v>
          </cell>
        </row>
        <row r="270">
          <cell r="B270" t="str">
            <v>HALTON HILLS HYDRO INC.</v>
          </cell>
          <cell r="C270">
            <v>2009</v>
          </cell>
          <cell r="E270">
            <v>21184</v>
          </cell>
          <cell r="L270">
            <v>493699000</v>
          </cell>
        </row>
        <row r="271">
          <cell r="B271" t="str">
            <v>HALTON HILLS HYDRO INC.</v>
          </cell>
          <cell r="C271">
            <v>2010</v>
          </cell>
          <cell r="E271">
            <v>20790</v>
          </cell>
          <cell r="L271">
            <v>510209689.68000001</v>
          </cell>
        </row>
        <row r="272">
          <cell r="B272" t="str">
            <v>HALTON HILLS HYDRO INC.</v>
          </cell>
          <cell r="C272">
            <v>2011</v>
          </cell>
          <cell r="E272">
            <v>21232</v>
          </cell>
          <cell r="L272">
            <v>491642005</v>
          </cell>
        </row>
        <row r="273">
          <cell r="B273" t="str">
            <v>HEARST POWER DISTRIBUTION COMPANY LIMITED</v>
          </cell>
          <cell r="C273">
            <v>2002</v>
          </cell>
          <cell r="E273">
            <v>2742</v>
          </cell>
          <cell r="L273">
            <v>119108138</v>
          </cell>
        </row>
        <row r="274">
          <cell r="B274" t="str">
            <v>HEARST POWER DISTRIBUTION COMPANY LIMITED</v>
          </cell>
          <cell r="C274">
            <v>2003</v>
          </cell>
          <cell r="E274">
            <v>2755</v>
          </cell>
          <cell r="L274">
            <v>115380947</v>
          </cell>
        </row>
        <row r="275">
          <cell r="B275" t="str">
            <v>HEARST POWER DISTRIBUTION COMPANY LIMITED</v>
          </cell>
          <cell r="C275">
            <v>2004</v>
          </cell>
          <cell r="E275">
            <v>2797</v>
          </cell>
          <cell r="L275">
            <v>123183299</v>
          </cell>
        </row>
        <row r="276">
          <cell r="B276" t="str">
            <v>HEARST POWER DISTRIBUTION COMPANY LIMITED</v>
          </cell>
          <cell r="C276">
            <v>2005</v>
          </cell>
          <cell r="E276">
            <v>2780</v>
          </cell>
          <cell r="L276">
            <v>121037860</v>
          </cell>
        </row>
        <row r="277">
          <cell r="B277" t="str">
            <v>HEARST POWER DISTRIBUTION COMPANY LIMITED</v>
          </cell>
          <cell r="C277">
            <v>2006</v>
          </cell>
          <cell r="E277">
            <v>2757</v>
          </cell>
          <cell r="L277">
            <v>115147285</v>
          </cell>
        </row>
        <row r="278">
          <cell r="B278" t="str">
            <v>HEARST POWER DISTRIBUTION COMPANY LIMITED</v>
          </cell>
          <cell r="C278">
            <v>2007</v>
          </cell>
          <cell r="E278">
            <v>2772</v>
          </cell>
          <cell r="L278">
            <v>111646717</v>
          </cell>
        </row>
        <row r="279">
          <cell r="B279" t="str">
            <v>HEARST POWER DISTRIBUTION COMPANY LIMITED</v>
          </cell>
          <cell r="C279">
            <v>2008</v>
          </cell>
          <cell r="E279">
            <v>2763</v>
          </cell>
          <cell r="L279">
            <v>84590449</v>
          </cell>
        </row>
        <row r="280">
          <cell r="B280" t="str">
            <v>HEARST POWER DISTRIBUTION COMPANY LIMITED</v>
          </cell>
          <cell r="C280">
            <v>2009</v>
          </cell>
          <cell r="E280">
            <v>2764</v>
          </cell>
          <cell r="L280">
            <v>77414752</v>
          </cell>
        </row>
        <row r="281">
          <cell r="B281" t="str">
            <v>HEARST POWER DISTRIBUTION COMPANY LIMITED</v>
          </cell>
          <cell r="C281">
            <v>2010</v>
          </cell>
          <cell r="E281">
            <v>2734</v>
          </cell>
          <cell r="L281">
            <v>72819055</v>
          </cell>
        </row>
        <row r="282">
          <cell r="B282" t="str">
            <v>HEARST POWER DISTRIBUTION COMPANY LIMITED</v>
          </cell>
          <cell r="C282">
            <v>2011</v>
          </cell>
          <cell r="E282">
            <v>2817</v>
          </cell>
          <cell r="L282">
            <v>77706108</v>
          </cell>
        </row>
        <row r="283">
          <cell r="B283" t="str">
            <v>HORIZON UTILITIES CORPORATION</v>
          </cell>
          <cell r="C283">
            <v>2002</v>
          </cell>
          <cell r="E283">
            <v>224566</v>
          </cell>
          <cell r="L283">
            <v>3313495227</v>
          </cell>
        </row>
        <row r="284">
          <cell r="B284" t="str">
            <v>HORIZON UTILITIES CORPORATION</v>
          </cell>
          <cell r="C284">
            <v>2003</v>
          </cell>
          <cell r="E284">
            <v>227634</v>
          </cell>
          <cell r="L284">
            <v>3097879811</v>
          </cell>
        </row>
        <row r="285">
          <cell r="B285" t="str">
            <v>HORIZON UTILITIES CORPORATION</v>
          </cell>
          <cell r="C285">
            <v>2004</v>
          </cell>
          <cell r="E285">
            <v>229474</v>
          </cell>
          <cell r="L285">
            <v>3048589478</v>
          </cell>
        </row>
        <row r="286">
          <cell r="B286" t="str">
            <v>HORIZON UTILITIES CORPORATION</v>
          </cell>
          <cell r="C286">
            <v>2005</v>
          </cell>
          <cell r="E286">
            <v>230327</v>
          </cell>
          <cell r="L286">
            <v>5648818655.8400002</v>
          </cell>
        </row>
        <row r="287">
          <cell r="B287" t="str">
            <v>HORIZON UTILITIES CORPORATION</v>
          </cell>
          <cell r="C287">
            <v>2006</v>
          </cell>
          <cell r="E287">
            <v>231499</v>
          </cell>
          <cell r="L287">
            <v>5333180389.54</v>
          </cell>
        </row>
        <row r="288">
          <cell r="B288" t="str">
            <v>HORIZON UTILITIES CORPORATION</v>
          </cell>
          <cell r="C288">
            <v>2007</v>
          </cell>
          <cell r="E288">
            <v>232493</v>
          </cell>
          <cell r="L288">
            <v>6282229664.5299997</v>
          </cell>
        </row>
        <row r="289">
          <cell r="B289" t="str">
            <v>HORIZON UTILITIES CORPORATION</v>
          </cell>
          <cell r="C289">
            <v>2008</v>
          </cell>
          <cell r="E289">
            <v>233947</v>
          </cell>
          <cell r="L289">
            <v>5999400877</v>
          </cell>
        </row>
        <row r="290">
          <cell r="B290" t="str">
            <v>HORIZON UTILITIES CORPORATION</v>
          </cell>
          <cell r="C290">
            <v>2009</v>
          </cell>
          <cell r="E290">
            <v>234666</v>
          </cell>
          <cell r="L290">
            <v>5279120084</v>
          </cell>
        </row>
        <row r="291">
          <cell r="B291" t="str">
            <v>HORIZON UTILITIES CORPORATION</v>
          </cell>
          <cell r="C291">
            <v>2010</v>
          </cell>
          <cell r="E291">
            <v>234464</v>
          </cell>
          <cell r="L291">
            <v>4818803039</v>
          </cell>
        </row>
        <row r="292">
          <cell r="B292" t="str">
            <v>HORIZON UTILITIES CORPORATION</v>
          </cell>
          <cell r="C292">
            <v>2011</v>
          </cell>
          <cell r="E292">
            <v>235327</v>
          </cell>
          <cell r="L292">
            <v>4626970393</v>
          </cell>
        </row>
        <row r="293">
          <cell r="B293" t="str">
            <v>HYDRO 2000 INC.</v>
          </cell>
          <cell r="C293">
            <v>2002</v>
          </cell>
          <cell r="E293">
            <v>1119</v>
          </cell>
          <cell r="L293">
            <v>25609211</v>
          </cell>
        </row>
        <row r="294">
          <cell r="B294" t="str">
            <v>HYDRO 2000 INC.</v>
          </cell>
          <cell r="C294">
            <v>2003</v>
          </cell>
          <cell r="E294">
            <v>1122</v>
          </cell>
          <cell r="L294">
            <v>26545865</v>
          </cell>
        </row>
        <row r="295">
          <cell r="B295" t="str">
            <v>HYDRO 2000 INC.</v>
          </cell>
          <cell r="C295">
            <v>2004</v>
          </cell>
          <cell r="E295">
            <v>1133</v>
          </cell>
          <cell r="L295">
            <v>27530421.5</v>
          </cell>
        </row>
        <row r="296">
          <cell r="B296" t="str">
            <v>HYDRO 2000 INC.</v>
          </cell>
          <cell r="C296">
            <v>2005</v>
          </cell>
          <cell r="E296">
            <v>1130</v>
          </cell>
          <cell r="L296">
            <v>26270838</v>
          </cell>
        </row>
        <row r="297">
          <cell r="B297" t="str">
            <v>HYDRO 2000 INC.</v>
          </cell>
          <cell r="C297">
            <v>2006</v>
          </cell>
          <cell r="E297">
            <v>1138</v>
          </cell>
          <cell r="L297">
            <v>25844397.699999999</v>
          </cell>
        </row>
        <row r="298">
          <cell r="B298" t="str">
            <v>HYDRO 2000 INC.</v>
          </cell>
          <cell r="C298">
            <v>2007</v>
          </cell>
          <cell r="E298">
            <v>1159</v>
          </cell>
          <cell r="L298">
            <v>25247492</v>
          </cell>
        </row>
        <row r="299">
          <cell r="B299" t="str">
            <v>HYDRO 2000 INC.</v>
          </cell>
          <cell r="C299">
            <v>2008</v>
          </cell>
          <cell r="E299">
            <v>1177</v>
          </cell>
          <cell r="L299">
            <v>25805833</v>
          </cell>
        </row>
        <row r="300">
          <cell r="B300" t="str">
            <v>HYDRO 2000 INC.</v>
          </cell>
          <cell r="C300">
            <v>2009</v>
          </cell>
          <cell r="E300">
            <v>1184</v>
          </cell>
          <cell r="L300">
            <v>26230086</v>
          </cell>
        </row>
        <row r="301">
          <cell r="B301" t="str">
            <v>HYDRO 2000 INC.</v>
          </cell>
          <cell r="C301">
            <v>2010</v>
          </cell>
          <cell r="E301">
            <v>1196</v>
          </cell>
          <cell r="L301">
            <v>24291392</v>
          </cell>
        </row>
        <row r="302">
          <cell r="B302" t="str">
            <v>HYDRO 2000 INC.</v>
          </cell>
          <cell r="C302">
            <v>2011</v>
          </cell>
          <cell r="E302">
            <v>1208</v>
          </cell>
          <cell r="L302">
            <v>19660484</v>
          </cell>
        </row>
        <row r="303">
          <cell r="B303" t="str">
            <v>HYDRO HAWKESBURY INC.</v>
          </cell>
          <cell r="C303">
            <v>2002</v>
          </cell>
          <cell r="E303">
            <v>5154</v>
          </cell>
          <cell r="L303">
            <v>198637486</v>
          </cell>
        </row>
        <row r="304">
          <cell r="B304" t="str">
            <v>HYDRO HAWKESBURY INC.</v>
          </cell>
          <cell r="C304">
            <v>2003</v>
          </cell>
          <cell r="E304">
            <v>5214</v>
          </cell>
          <cell r="L304">
            <v>212661300.5</v>
          </cell>
        </row>
        <row r="305">
          <cell r="B305" t="str">
            <v>HYDRO HAWKESBURY INC.</v>
          </cell>
          <cell r="C305">
            <v>2004</v>
          </cell>
          <cell r="E305">
            <v>5227</v>
          </cell>
          <cell r="L305">
            <v>208673361</v>
          </cell>
        </row>
        <row r="306">
          <cell r="B306" t="str">
            <v>HYDRO HAWKESBURY INC.</v>
          </cell>
          <cell r="C306">
            <v>2005</v>
          </cell>
          <cell r="E306">
            <v>5248</v>
          </cell>
          <cell r="L306">
            <v>199656293.83000001</v>
          </cell>
        </row>
        <row r="307">
          <cell r="B307" t="str">
            <v>HYDRO HAWKESBURY INC.</v>
          </cell>
          <cell r="C307">
            <v>2006</v>
          </cell>
          <cell r="E307">
            <v>5286</v>
          </cell>
          <cell r="L307">
            <v>199828713</v>
          </cell>
        </row>
        <row r="308">
          <cell r="B308" t="str">
            <v>HYDRO HAWKESBURY INC.</v>
          </cell>
          <cell r="C308">
            <v>2007</v>
          </cell>
          <cell r="E308">
            <v>5428</v>
          </cell>
          <cell r="L308">
            <v>202779963</v>
          </cell>
        </row>
        <row r="309">
          <cell r="B309" t="str">
            <v>HYDRO HAWKESBURY INC.</v>
          </cell>
          <cell r="C309">
            <v>2008</v>
          </cell>
          <cell r="E309">
            <v>5375</v>
          </cell>
          <cell r="L309">
            <v>195203593</v>
          </cell>
        </row>
        <row r="310">
          <cell r="B310" t="str">
            <v>HYDRO HAWKESBURY INC.</v>
          </cell>
          <cell r="C310">
            <v>2009</v>
          </cell>
          <cell r="E310">
            <v>5453</v>
          </cell>
          <cell r="L310">
            <v>179636985</v>
          </cell>
        </row>
        <row r="311">
          <cell r="B311" t="str">
            <v>HYDRO HAWKESBURY INC.</v>
          </cell>
          <cell r="C311">
            <v>2010</v>
          </cell>
          <cell r="E311">
            <v>5496</v>
          </cell>
          <cell r="L311">
            <v>158272196</v>
          </cell>
        </row>
        <row r="312">
          <cell r="B312" t="str">
            <v>HYDRO HAWKESBURY INC.</v>
          </cell>
          <cell r="C312">
            <v>2011</v>
          </cell>
          <cell r="E312">
            <v>5521</v>
          </cell>
          <cell r="L312">
            <v>152469854</v>
          </cell>
        </row>
        <row r="313">
          <cell r="B313" t="str">
            <v>HYDRO ONE BRAMPTON NETWORKS INC.</v>
          </cell>
          <cell r="C313">
            <v>2002</v>
          </cell>
          <cell r="E313">
            <v>96402</v>
          </cell>
          <cell r="L313">
            <v>3418980431</v>
          </cell>
        </row>
        <row r="314">
          <cell r="B314" t="str">
            <v>HYDRO ONE BRAMPTON NETWORKS INC.</v>
          </cell>
          <cell r="C314">
            <v>2003</v>
          </cell>
          <cell r="E314">
            <v>103204</v>
          </cell>
          <cell r="L314">
            <v>3440644511</v>
          </cell>
        </row>
        <row r="315">
          <cell r="B315" t="str">
            <v>HYDRO ONE BRAMPTON NETWORKS INC.</v>
          </cell>
          <cell r="C315">
            <v>2004</v>
          </cell>
          <cell r="E315">
            <v>110437</v>
          </cell>
          <cell r="L315">
            <v>3599518806</v>
          </cell>
        </row>
        <row r="316">
          <cell r="B316" t="str">
            <v>HYDRO ONE BRAMPTON NETWORKS INC.</v>
          </cell>
          <cell r="C316">
            <v>2005</v>
          </cell>
          <cell r="E316">
            <v>116166</v>
          </cell>
          <cell r="L316">
            <v>3848132954.5300002</v>
          </cell>
        </row>
        <row r="317">
          <cell r="B317" t="str">
            <v>HYDRO ONE BRAMPTON NETWORKS INC.</v>
          </cell>
          <cell r="C317">
            <v>2006</v>
          </cell>
          <cell r="E317">
            <v>120364</v>
          </cell>
          <cell r="L317">
            <v>3843080000</v>
          </cell>
        </row>
        <row r="318">
          <cell r="B318" t="str">
            <v>HYDRO ONE BRAMPTON NETWORKS INC.</v>
          </cell>
          <cell r="C318">
            <v>2007</v>
          </cell>
          <cell r="E318">
            <v>126026</v>
          </cell>
          <cell r="L318">
            <v>3967000000</v>
          </cell>
        </row>
        <row r="319">
          <cell r="B319" t="str">
            <v>HYDRO ONE BRAMPTON NETWORKS INC.</v>
          </cell>
          <cell r="C319">
            <v>2008</v>
          </cell>
          <cell r="E319">
            <v>129585</v>
          </cell>
          <cell r="L319">
            <v>3913100000</v>
          </cell>
        </row>
        <row r="320">
          <cell r="B320" t="str">
            <v>HYDRO ONE BRAMPTON NETWORKS INC.</v>
          </cell>
          <cell r="C320">
            <v>2009</v>
          </cell>
          <cell r="E320">
            <v>131027</v>
          </cell>
          <cell r="L320">
            <v>3724190759</v>
          </cell>
        </row>
        <row r="321">
          <cell r="B321" t="str">
            <v>HYDRO ONE BRAMPTON NETWORKS INC.</v>
          </cell>
          <cell r="C321">
            <v>2010</v>
          </cell>
          <cell r="E321">
            <v>134228</v>
          </cell>
          <cell r="L321">
            <v>3748744754</v>
          </cell>
        </row>
        <row r="322">
          <cell r="B322" t="str">
            <v>HYDRO ONE BRAMPTON NETWORKS INC.</v>
          </cell>
          <cell r="C322">
            <v>2011</v>
          </cell>
          <cell r="E322">
            <v>137856</v>
          </cell>
          <cell r="L322">
            <v>3807829878.9699998</v>
          </cell>
        </row>
        <row r="323">
          <cell r="B323" t="str">
            <v>HYDRO ONE NETWORKS INC.</v>
          </cell>
          <cell r="C323">
            <v>2002</v>
          </cell>
          <cell r="E323">
            <v>1113463</v>
          </cell>
          <cell r="L323">
            <v>21556707252</v>
          </cell>
        </row>
        <row r="324">
          <cell r="B324" t="str">
            <v>HYDRO ONE NETWORKS INC.</v>
          </cell>
          <cell r="C324">
            <v>2003</v>
          </cell>
          <cell r="E324">
            <v>1129064</v>
          </cell>
          <cell r="L324">
            <v>22403641725</v>
          </cell>
        </row>
        <row r="325">
          <cell r="B325" t="str">
            <v>HYDRO ONE NETWORKS INC.</v>
          </cell>
          <cell r="C325">
            <v>2004</v>
          </cell>
          <cell r="E325">
            <v>1140552</v>
          </cell>
          <cell r="L325">
            <v>22598933403.400002</v>
          </cell>
        </row>
        <row r="326">
          <cell r="B326" t="str">
            <v>HYDRO ONE NETWORKS INC.</v>
          </cell>
          <cell r="C326">
            <v>2005</v>
          </cell>
          <cell r="E326">
            <v>1152927</v>
          </cell>
          <cell r="L326">
            <v>22976809392</v>
          </cell>
        </row>
        <row r="327">
          <cell r="B327" t="str">
            <v>HYDRO ONE NETWORKS INC.</v>
          </cell>
          <cell r="C327">
            <v>2006</v>
          </cell>
          <cell r="E327">
            <v>1164887</v>
          </cell>
          <cell r="L327">
            <v>22312008992.599998</v>
          </cell>
        </row>
        <row r="328">
          <cell r="B328" t="str">
            <v>HYDRO ONE NETWORKS INC.</v>
          </cell>
          <cell r="C328">
            <v>2007</v>
          </cell>
          <cell r="E328">
            <v>1173360</v>
          </cell>
          <cell r="L328">
            <v>23063283000</v>
          </cell>
        </row>
        <row r="329">
          <cell r="B329" t="str">
            <v>HYDRO ONE NETWORKS INC.</v>
          </cell>
          <cell r="C329">
            <v>2008</v>
          </cell>
          <cell r="E329">
            <v>1187253</v>
          </cell>
          <cell r="L329">
            <v>22541000000</v>
          </cell>
        </row>
        <row r="330">
          <cell r="B330" t="str">
            <v>HYDRO ONE NETWORKS INC.</v>
          </cell>
          <cell r="C330">
            <v>2009</v>
          </cell>
          <cell r="E330">
            <v>1193767</v>
          </cell>
          <cell r="L330">
            <v>21762000000</v>
          </cell>
        </row>
        <row r="331">
          <cell r="B331" t="str">
            <v>HYDRO ONE NETWORKS INC.</v>
          </cell>
          <cell r="C331">
            <v>2010</v>
          </cell>
          <cell r="E331">
            <v>1203030</v>
          </cell>
          <cell r="L331">
            <v>21663000000</v>
          </cell>
        </row>
        <row r="332">
          <cell r="B332" t="str">
            <v>HYDRO ONE NETWORKS INC.</v>
          </cell>
          <cell r="C332">
            <v>2011</v>
          </cell>
          <cell r="E332">
            <v>1211071</v>
          </cell>
          <cell r="L332">
            <v>23414000000</v>
          </cell>
        </row>
        <row r="333">
          <cell r="B333" t="str">
            <v>HYDRO ONE REMOTE COMMUNITIES INC.</v>
          </cell>
          <cell r="C333">
            <v>2002</v>
          </cell>
          <cell r="E333">
            <v>0</v>
          </cell>
          <cell r="L333">
            <v>0</v>
          </cell>
        </row>
        <row r="334">
          <cell r="B334" t="str">
            <v>HYDRO ONE REMOTE COMMUNITIES INC.</v>
          </cell>
          <cell r="C334">
            <v>2003</v>
          </cell>
          <cell r="E334">
            <v>0</v>
          </cell>
          <cell r="L334">
            <v>0</v>
          </cell>
        </row>
        <row r="335">
          <cell r="B335" t="str">
            <v>HYDRO ONE REMOTE COMMUNITIES INC.</v>
          </cell>
          <cell r="C335">
            <v>2004</v>
          </cell>
          <cell r="E335">
            <v>0</v>
          </cell>
          <cell r="L335">
            <v>0</v>
          </cell>
        </row>
        <row r="336">
          <cell r="B336" t="str">
            <v>HYDRO ONE REMOTE COMMUNITIES INC.</v>
          </cell>
          <cell r="C336">
            <v>2005</v>
          </cell>
          <cell r="E336">
            <v>0</v>
          </cell>
          <cell r="L336">
            <v>0</v>
          </cell>
        </row>
        <row r="337">
          <cell r="B337" t="str">
            <v>HYDRO ONE REMOTE COMMUNITIES INC.</v>
          </cell>
          <cell r="C337">
            <v>2006</v>
          </cell>
          <cell r="E337">
            <v>0</v>
          </cell>
          <cell r="L337">
            <v>0</v>
          </cell>
        </row>
        <row r="338">
          <cell r="B338" t="str">
            <v>HYDRO ONE REMOTE COMMUNITIES INC.</v>
          </cell>
          <cell r="C338">
            <v>2007</v>
          </cell>
          <cell r="E338">
            <v>0</v>
          </cell>
          <cell r="L338">
            <v>0</v>
          </cell>
        </row>
        <row r="339">
          <cell r="B339" t="str">
            <v>HYDRO ONE REMOTE COMMUNITIES INC.</v>
          </cell>
          <cell r="C339">
            <v>2008</v>
          </cell>
          <cell r="E339">
            <v>0</v>
          </cell>
          <cell r="L339">
            <v>0</v>
          </cell>
        </row>
        <row r="340">
          <cell r="B340" t="str">
            <v>HYDRO ONE REMOTE COMMUNITIES INC.</v>
          </cell>
          <cell r="C340">
            <v>2009</v>
          </cell>
          <cell r="E340">
            <v>0</v>
          </cell>
          <cell r="L340">
            <v>0</v>
          </cell>
        </row>
        <row r="341">
          <cell r="B341" t="str">
            <v>HYDRO ONE REMOTE COMMUNITIES INC.</v>
          </cell>
          <cell r="C341">
            <v>2010</v>
          </cell>
          <cell r="E341">
            <v>0</v>
          </cell>
          <cell r="L341">
            <v>0</v>
          </cell>
        </row>
        <row r="342">
          <cell r="B342" t="str">
            <v>HYDRO ONE REMOTE COMMUNITIES INC.</v>
          </cell>
          <cell r="C342">
            <v>2011</v>
          </cell>
          <cell r="E342">
            <v>0</v>
          </cell>
          <cell r="L342">
            <v>0</v>
          </cell>
        </row>
        <row r="343">
          <cell r="B343" t="str">
            <v>HYDRO OTTAWA LIMITED</v>
          </cell>
          <cell r="C343">
            <v>2002</v>
          </cell>
          <cell r="E343">
            <v>264520</v>
          </cell>
          <cell r="L343">
            <v>7470558035</v>
          </cell>
        </row>
        <row r="344">
          <cell r="B344" t="str">
            <v>HYDRO OTTAWA LIMITED</v>
          </cell>
          <cell r="C344">
            <v>2003</v>
          </cell>
          <cell r="E344">
            <v>269190</v>
          </cell>
          <cell r="L344">
            <v>7483288325</v>
          </cell>
        </row>
        <row r="345">
          <cell r="B345" t="str">
            <v>HYDRO OTTAWA LIMITED</v>
          </cell>
          <cell r="C345">
            <v>2004</v>
          </cell>
          <cell r="E345">
            <v>274025</v>
          </cell>
          <cell r="L345">
            <v>7514934346</v>
          </cell>
        </row>
        <row r="346">
          <cell r="B346" t="str">
            <v>HYDRO OTTAWA LIMITED</v>
          </cell>
          <cell r="C346">
            <v>2005</v>
          </cell>
          <cell r="E346">
            <v>278581</v>
          </cell>
          <cell r="L346">
            <v>7663197036</v>
          </cell>
        </row>
        <row r="347">
          <cell r="B347" t="str">
            <v>HYDRO OTTAWA LIMITED</v>
          </cell>
          <cell r="C347">
            <v>2006</v>
          </cell>
          <cell r="E347">
            <v>282393</v>
          </cell>
          <cell r="L347">
            <v>7450733721</v>
          </cell>
        </row>
        <row r="348">
          <cell r="B348" t="str">
            <v>HYDRO OTTAWA LIMITED</v>
          </cell>
          <cell r="C348">
            <v>2007</v>
          </cell>
          <cell r="E348">
            <v>287006</v>
          </cell>
          <cell r="L348">
            <v>7529898388</v>
          </cell>
        </row>
        <row r="349">
          <cell r="B349" t="str">
            <v>HYDRO OTTAWA LIMITED</v>
          </cell>
          <cell r="C349">
            <v>2008</v>
          </cell>
          <cell r="E349">
            <v>291639</v>
          </cell>
          <cell r="L349">
            <v>7537708054</v>
          </cell>
        </row>
        <row r="350">
          <cell r="B350" t="str">
            <v>HYDRO OTTAWA LIMITED</v>
          </cell>
          <cell r="C350">
            <v>2009</v>
          </cell>
          <cell r="E350">
            <v>298855</v>
          </cell>
          <cell r="L350">
            <v>7557357094.3999996</v>
          </cell>
        </row>
        <row r="351">
          <cell r="B351" t="str">
            <v>HYDRO OTTAWA LIMITED</v>
          </cell>
          <cell r="C351">
            <v>2010</v>
          </cell>
          <cell r="E351">
            <v>300664</v>
          </cell>
          <cell r="L351">
            <v>7530979620</v>
          </cell>
        </row>
        <row r="352">
          <cell r="B352" t="str">
            <v>HYDRO OTTAWA LIMITED</v>
          </cell>
          <cell r="C352">
            <v>2011</v>
          </cell>
          <cell r="E352">
            <v>305266</v>
          </cell>
          <cell r="L352">
            <v>7542801651</v>
          </cell>
        </row>
        <row r="353">
          <cell r="B353" t="str">
            <v>INNISFIL HYDRO DISTRIBUTION SYSTEMS LIMITED</v>
          </cell>
          <cell r="C353">
            <v>2002</v>
          </cell>
          <cell r="E353">
            <v>13145</v>
          </cell>
          <cell r="L353">
            <v>169658537</v>
          </cell>
        </row>
        <row r="354">
          <cell r="B354" t="str">
            <v>INNISFIL HYDRO DISTRIBUTION SYSTEMS LIMITED</v>
          </cell>
          <cell r="C354">
            <v>2003</v>
          </cell>
          <cell r="E354">
            <v>13362</v>
          </cell>
          <cell r="L354">
            <v>181647218</v>
          </cell>
        </row>
        <row r="355">
          <cell r="B355" t="str">
            <v>INNISFIL HYDRO DISTRIBUTION SYSTEMS LIMITED</v>
          </cell>
          <cell r="C355">
            <v>2004</v>
          </cell>
          <cell r="E355">
            <v>13632</v>
          </cell>
          <cell r="L355">
            <v>185208558</v>
          </cell>
        </row>
        <row r="356">
          <cell r="B356" t="str">
            <v>INNISFIL HYDRO DISTRIBUTION SYSTEMS LIMITED</v>
          </cell>
          <cell r="C356">
            <v>2005</v>
          </cell>
          <cell r="E356">
            <v>13793</v>
          </cell>
          <cell r="L356">
            <v>193008478</v>
          </cell>
        </row>
        <row r="357">
          <cell r="B357" t="str">
            <v>INNISFIL HYDRO DISTRIBUTION SYSTEMS LIMITED</v>
          </cell>
          <cell r="C357">
            <v>2006</v>
          </cell>
          <cell r="E357">
            <v>13832</v>
          </cell>
          <cell r="L357">
            <v>186105147</v>
          </cell>
        </row>
        <row r="358">
          <cell r="B358" t="str">
            <v>INNISFIL HYDRO DISTRIBUTION SYSTEMS LIMITED</v>
          </cell>
          <cell r="C358">
            <v>2007</v>
          </cell>
          <cell r="E358">
            <v>14120</v>
          </cell>
          <cell r="L358">
            <v>230401436</v>
          </cell>
        </row>
        <row r="359">
          <cell r="B359" t="str">
            <v>INNISFIL HYDRO DISTRIBUTION SYSTEMS LIMITED</v>
          </cell>
          <cell r="C359">
            <v>2008</v>
          </cell>
          <cell r="E359">
            <v>14471</v>
          </cell>
          <cell r="L359">
            <v>236218957.02000001</v>
          </cell>
        </row>
        <row r="360">
          <cell r="B360" t="str">
            <v>INNISFIL HYDRO DISTRIBUTION SYSTEMS LIMITED</v>
          </cell>
          <cell r="C360">
            <v>2009</v>
          </cell>
          <cell r="E360">
            <v>14645</v>
          </cell>
          <cell r="L360">
            <v>238660027.02000001</v>
          </cell>
        </row>
        <row r="361">
          <cell r="B361" t="str">
            <v>INNISFIL HYDRO DISTRIBUTION SYSTEMS LIMITED</v>
          </cell>
          <cell r="C361">
            <v>2010</v>
          </cell>
          <cell r="E361">
            <v>14707</v>
          </cell>
          <cell r="L361">
            <v>245715888</v>
          </cell>
        </row>
        <row r="362">
          <cell r="B362" t="str">
            <v>INNISFIL HYDRO DISTRIBUTION SYSTEMS LIMITED</v>
          </cell>
          <cell r="C362">
            <v>2011</v>
          </cell>
          <cell r="E362">
            <v>14826</v>
          </cell>
          <cell r="L362">
            <v>247768900</v>
          </cell>
        </row>
        <row r="363">
          <cell r="B363" t="str">
            <v>KENORA HYDRO ELECTRIC CORPORATION LTD.</v>
          </cell>
          <cell r="C363">
            <v>2002</v>
          </cell>
          <cell r="E363">
            <v>5991</v>
          </cell>
          <cell r="L363">
            <v>111208080</v>
          </cell>
        </row>
        <row r="364">
          <cell r="B364" t="str">
            <v>KENORA HYDRO ELECTRIC CORPORATION LTD.</v>
          </cell>
          <cell r="C364">
            <v>2003</v>
          </cell>
          <cell r="E364">
            <v>5627</v>
          </cell>
          <cell r="L364">
            <v>107599752</v>
          </cell>
        </row>
        <row r="365">
          <cell r="B365" t="str">
            <v>KENORA HYDRO ELECTRIC CORPORATION LTD.</v>
          </cell>
          <cell r="C365">
            <v>2004</v>
          </cell>
          <cell r="E365">
            <v>5834</v>
          </cell>
          <cell r="L365">
            <v>110808802</v>
          </cell>
        </row>
        <row r="366">
          <cell r="B366" t="str">
            <v>KENORA HYDRO ELECTRIC CORPORATION LTD.</v>
          </cell>
          <cell r="C366">
            <v>2005</v>
          </cell>
          <cell r="E366">
            <v>5847</v>
          </cell>
          <cell r="L366">
            <v>112447624</v>
          </cell>
        </row>
        <row r="367">
          <cell r="B367" t="str">
            <v>KENORA HYDRO ELECTRIC CORPORATION LTD.</v>
          </cell>
          <cell r="C367">
            <v>2006</v>
          </cell>
          <cell r="E367">
            <v>5828</v>
          </cell>
          <cell r="L367">
            <v>109125457.08</v>
          </cell>
        </row>
        <row r="368">
          <cell r="B368" t="str">
            <v>KENORA HYDRO ELECTRIC CORPORATION LTD.</v>
          </cell>
          <cell r="C368">
            <v>2007</v>
          </cell>
          <cell r="E368">
            <v>5642</v>
          </cell>
          <cell r="L368">
            <v>111276421</v>
          </cell>
        </row>
        <row r="369">
          <cell r="B369" t="str">
            <v>KENORA HYDRO ELECTRIC CORPORATION LTD.</v>
          </cell>
          <cell r="C369">
            <v>2008</v>
          </cell>
          <cell r="E369">
            <v>5583</v>
          </cell>
          <cell r="L369">
            <v>110421190</v>
          </cell>
        </row>
        <row r="370">
          <cell r="B370" t="str">
            <v>KENORA HYDRO ELECTRIC CORPORATION LTD.</v>
          </cell>
          <cell r="C370">
            <v>2009</v>
          </cell>
          <cell r="E370">
            <v>5579</v>
          </cell>
          <cell r="L370">
            <v>110828990</v>
          </cell>
        </row>
        <row r="371">
          <cell r="B371" t="str">
            <v>KENORA HYDRO ELECTRIC CORPORATION LTD.</v>
          </cell>
          <cell r="C371">
            <v>2010</v>
          </cell>
          <cell r="E371">
            <v>5580</v>
          </cell>
          <cell r="L371">
            <v>108826235.3</v>
          </cell>
        </row>
        <row r="372">
          <cell r="B372" t="str">
            <v>KENORA HYDRO ELECTRIC CORPORATION LTD.</v>
          </cell>
          <cell r="C372">
            <v>2011</v>
          </cell>
          <cell r="E372">
            <v>5572</v>
          </cell>
          <cell r="L372">
            <v>105544154</v>
          </cell>
        </row>
        <row r="373">
          <cell r="B373" t="str">
            <v>KINGSTON HYDRO CORPORATION</v>
          </cell>
          <cell r="C373">
            <v>2002</v>
          </cell>
          <cell r="E373">
            <v>26458</v>
          </cell>
          <cell r="L373">
            <v>733454032</v>
          </cell>
        </row>
        <row r="374">
          <cell r="B374" t="str">
            <v>KINGSTON HYDRO CORPORATION</v>
          </cell>
          <cell r="C374">
            <v>2003</v>
          </cell>
          <cell r="E374">
            <v>26358</v>
          </cell>
          <cell r="L374">
            <v>717736043</v>
          </cell>
        </row>
        <row r="375">
          <cell r="B375" t="str">
            <v>KINGSTON HYDRO CORPORATION</v>
          </cell>
          <cell r="C375">
            <v>2004</v>
          </cell>
          <cell r="E375">
            <v>26477</v>
          </cell>
          <cell r="L375">
            <v>718541335</v>
          </cell>
        </row>
        <row r="376">
          <cell r="B376" t="str">
            <v>KINGSTON HYDRO CORPORATION</v>
          </cell>
          <cell r="C376">
            <v>2005</v>
          </cell>
          <cell r="E376">
            <v>26265</v>
          </cell>
          <cell r="L376">
            <v>730565274</v>
          </cell>
        </row>
        <row r="377">
          <cell r="B377" t="str">
            <v>KINGSTON HYDRO CORPORATION</v>
          </cell>
          <cell r="C377">
            <v>2006</v>
          </cell>
          <cell r="E377">
            <v>26525</v>
          </cell>
          <cell r="L377">
            <v>735332929</v>
          </cell>
        </row>
        <row r="378">
          <cell r="B378" t="str">
            <v>KINGSTON HYDRO CORPORATION</v>
          </cell>
          <cell r="C378">
            <v>2007</v>
          </cell>
          <cell r="E378">
            <v>26632</v>
          </cell>
          <cell r="L378">
            <v>723094046</v>
          </cell>
        </row>
        <row r="379">
          <cell r="B379" t="str">
            <v>KINGSTON HYDRO CORPORATION</v>
          </cell>
          <cell r="C379">
            <v>2008</v>
          </cell>
          <cell r="E379">
            <v>26940</v>
          </cell>
          <cell r="L379">
            <v>739656116</v>
          </cell>
        </row>
        <row r="380">
          <cell r="B380" t="str">
            <v>KINGSTON HYDRO CORPORATION</v>
          </cell>
          <cell r="C380">
            <v>2009</v>
          </cell>
          <cell r="E380">
            <v>26991</v>
          </cell>
          <cell r="L380">
            <v>735126071</v>
          </cell>
        </row>
        <row r="381">
          <cell r="B381" t="str">
            <v>KINGSTON HYDRO CORPORATION</v>
          </cell>
          <cell r="C381">
            <v>2010</v>
          </cell>
          <cell r="E381">
            <v>26944</v>
          </cell>
          <cell r="L381">
            <v>704481097</v>
          </cell>
        </row>
        <row r="382">
          <cell r="B382" t="str">
            <v>KINGSTON HYDRO CORPORATION</v>
          </cell>
          <cell r="C382">
            <v>2011</v>
          </cell>
          <cell r="E382">
            <v>26844</v>
          </cell>
          <cell r="L382">
            <v>710434028</v>
          </cell>
        </row>
        <row r="383">
          <cell r="B383" t="str">
            <v>KITCHENER-WILMOT HYDRO INC.</v>
          </cell>
          <cell r="C383">
            <v>2002</v>
          </cell>
          <cell r="E383">
            <v>73324</v>
          </cell>
          <cell r="L383">
            <v>1915214161</v>
          </cell>
        </row>
        <row r="384">
          <cell r="B384" t="str">
            <v>KITCHENER-WILMOT HYDRO INC.</v>
          </cell>
          <cell r="C384">
            <v>2003</v>
          </cell>
          <cell r="E384">
            <v>75269</v>
          </cell>
          <cell r="L384">
            <v>1950945679</v>
          </cell>
        </row>
        <row r="385">
          <cell r="B385" t="str">
            <v>KITCHENER-WILMOT HYDRO INC.</v>
          </cell>
          <cell r="C385">
            <v>2004</v>
          </cell>
          <cell r="E385">
            <v>77283</v>
          </cell>
          <cell r="L385">
            <v>1949677336</v>
          </cell>
        </row>
        <row r="386">
          <cell r="B386" t="str">
            <v>KITCHENER-WILMOT HYDRO INC.</v>
          </cell>
          <cell r="C386">
            <v>2005</v>
          </cell>
          <cell r="E386">
            <v>79487</v>
          </cell>
          <cell r="L386">
            <v>2096185970</v>
          </cell>
        </row>
        <row r="387">
          <cell r="B387" t="str">
            <v>KITCHENER-WILMOT HYDRO INC.</v>
          </cell>
          <cell r="C387">
            <v>2006</v>
          </cell>
          <cell r="E387">
            <v>80940</v>
          </cell>
          <cell r="L387">
            <v>1969186093</v>
          </cell>
        </row>
        <row r="388">
          <cell r="B388" t="str">
            <v>KITCHENER-WILMOT HYDRO INC.</v>
          </cell>
          <cell r="C388">
            <v>2007</v>
          </cell>
          <cell r="E388">
            <v>82599</v>
          </cell>
          <cell r="L388">
            <v>1988501760</v>
          </cell>
        </row>
        <row r="389">
          <cell r="B389" t="str">
            <v>KITCHENER-WILMOT HYDRO INC.</v>
          </cell>
          <cell r="C389">
            <v>2008</v>
          </cell>
          <cell r="E389">
            <v>84195</v>
          </cell>
          <cell r="L389">
            <v>1935115529</v>
          </cell>
        </row>
        <row r="390">
          <cell r="B390" t="str">
            <v>KITCHENER-WILMOT HYDRO INC.</v>
          </cell>
          <cell r="C390">
            <v>2009</v>
          </cell>
          <cell r="E390">
            <v>85998</v>
          </cell>
          <cell r="L390">
            <v>1837078457</v>
          </cell>
        </row>
        <row r="391">
          <cell r="B391" t="str">
            <v>KITCHENER-WILMOT HYDRO INC.</v>
          </cell>
          <cell r="C391">
            <v>2010</v>
          </cell>
          <cell r="E391">
            <v>86611</v>
          </cell>
          <cell r="L391">
            <v>1867408458</v>
          </cell>
        </row>
        <row r="392">
          <cell r="B392" t="str">
            <v>KITCHENER-WILMOT HYDRO INC.</v>
          </cell>
          <cell r="C392">
            <v>2011</v>
          </cell>
          <cell r="E392">
            <v>87965</v>
          </cell>
          <cell r="L392">
            <v>1836015046</v>
          </cell>
        </row>
        <row r="393">
          <cell r="B393" t="str">
            <v>LAKEFRONT UTILITIES INC.</v>
          </cell>
          <cell r="C393">
            <v>2002</v>
          </cell>
          <cell r="E393">
            <v>8439</v>
          </cell>
          <cell r="L393">
            <v>290072203</v>
          </cell>
        </row>
        <row r="394">
          <cell r="B394" t="str">
            <v>LAKEFRONT UTILITIES INC.</v>
          </cell>
          <cell r="C394">
            <v>2003</v>
          </cell>
          <cell r="E394">
            <v>8539</v>
          </cell>
          <cell r="L394">
            <v>277498686</v>
          </cell>
        </row>
        <row r="395">
          <cell r="B395" t="str">
            <v>LAKEFRONT UTILITIES INC.</v>
          </cell>
          <cell r="C395">
            <v>2004</v>
          </cell>
          <cell r="E395">
            <v>8634</v>
          </cell>
          <cell r="L395">
            <v>276130945</v>
          </cell>
        </row>
        <row r="396">
          <cell r="B396" t="str">
            <v>LAKEFRONT UTILITIES INC.</v>
          </cell>
          <cell r="C396">
            <v>2005</v>
          </cell>
          <cell r="E396">
            <v>8551</v>
          </cell>
          <cell r="L396">
            <v>282135179</v>
          </cell>
        </row>
        <row r="397">
          <cell r="B397" t="str">
            <v>LAKEFRONT UTILITIES INC.</v>
          </cell>
          <cell r="C397">
            <v>2006</v>
          </cell>
          <cell r="E397">
            <v>9048</v>
          </cell>
          <cell r="L397">
            <v>283279181</v>
          </cell>
        </row>
        <row r="398">
          <cell r="B398" t="str">
            <v>LAKEFRONT UTILITIES INC.</v>
          </cell>
          <cell r="C398">
            <v>2007</v>
          </cell>
          <cell r="E398">
            <v>9057</v>
          </cell>
          <cell r="L398">
            <v>292657767</v>
          </cell>
        </row>
        <row r="399">
          <cell r="B399" t="str">
            <v>LAKEFRONT UTILITIES INC.</v>
          </cell>
          <cell r="C399">
            <v>2008</v>
          </cell>
          <cell r="E399">
            <v>9215</v>
          </cell>
          <cell r="L399">
            <v>282851594</v>
          </cell>
        </row>
        <row r="400">
          <cell r="B400" t="str">
            <v>LAKEFRONT UTILITIES INC.</v>
          </cell>
          <cell r="C400">
            <v>2009</v>
          </cell>
          <cell r="E400">
            <v>9534</v>
          </cell>
          <cell r="L400">
            <v>260568563</v>
          </cell>
        </row>
        <row r="401">
          <cell r="B401" t="str">
            <v>LAKEFRONT UTILITIES INC.</v>
          </cell>
          <cell r="C401">
            <v>2010</v>
          </cell>
          <cell r="E401">
            <v>9571</v>
          </cell>
          <cell r="L401">
            <v>258268674</v>
          </cell>
        </row>
        <row r="402">
          <cell r="B402" t="str">
            <v>LAKEFRONT UTILITIES INC.</v>
          </cell>
          <cell r="C402">
            <v>2011</v>
          </cell>
          <cell r="E402">
            <v>9976</v>
          </cell>
          <cell r="L402">
            <v>231056870</v>
          </cell>
        </row>
        <row r="403">
          <cell r="B403" t="str">
            <v>LAKELAND POWER DISTRIBUTION LTD.</v>
          </cell>
          <cell r="C403">
            <v>2002</v>
          </cell>
          <cell r="E403">
            <v>8778</v>
          </cell>
          <cell r="L403">
            <v>126736273</v>
          </cell>
        </row>
        <row r="404">
          <cell r="B404" t="str">
            <v>LAKELAND POWER DISTRIBUTION LTD.</v>
          </cell>
          <cell r="C404">
            <v>2003</v>
          </cell>
          <cell r="E404">
            <v>8871</v>
          </cell>
          <cell r="L404">
            <v>136446751</v>
          </cell>
        </row>
        <row r="405">
          <cell r="B405" t="str">
            <v>LAKELAND POWER DISTRIBUTION LTD.</v>
          </cell>
          <cell r="C405">
            <v>2004</v>
          </cell>
          <cell r="E405">
            <v>8936</v>
          </cell>
          <cell r="L405">
            <v>127469051.5</v>
          </cell>
        </row>
        <row r="406">
          <cell r="B406" t="str">
            <v>LAKELAND POWER DISTRIBUTION LTD.</v>
          </cell>
          <cell r="C406">
            <v>2005</v>
          </cell>
          <cell r="E406">
            <v>8995</v>
          </cell>
          <cell r="L406">
            <v>130465148</v>
          </cell>
        </row>
        <row r="407">
          <cell r="B407" t="str">
            <v>LAKELAND POWER DISTRIBUTION LTD.</v>
          </cell>
          <cell r="C407">
            <v>2006</v>
          </cell>
          <cell r="E407">
            <v>9050</v>
          </cell>
          <cell r="L407">
            <v>124906021</v>
          </cell>
        </row>
        <row r="408">
          <cell r="B408" t="str">
            <v>LAKELAND POWER DISTRIBUTION LTD.</v>
          </cell>
          <cell r="C408">
            <v>2007</v>
          </cell>
          <cell r="E408">
            <v>9135</v>
          </cell>
          <cell r="L408">
            <v>215649405.03999999</v>
          </cell>
        </row>
        <row r="409">
          <cell r="B409" t="str">
            <v>LAKELAND POWER DISTRIBUTION LTD.</v>
          </cell>
          <cell r="C409">
            <v>2008</v>
          </cell>
          <cell r="E409">
            <v>9295</v>
          </cell>
          <cell r="L409">
            <v>219438641</v>
          </cell>
        </row>
        <row r="410">
          <cell r="B410" t="str">
            <v>LAKELAND POWER DISTRIBUTION LTD.</v>
          </cell>
          <cell r="C410">
            <v>2009</v>
          </cell>
          <cell r="E410">
            <v>9387</v>
          </cell>
          <cell r="L410">
            <v>213656607</v>
          </cell>
        </row>
        <row r="411">
          <cell r="B411" t="str">
            <v>LAKELAND POWER DISTRIBUTION LTD.</v>
          </cell>
          <cell r="C411">
            <v>2010</v>
          </cell>
          <cell r="E411">
            <v>9439</v>
          </cell>
          <cell r="L411">
            <v>201597611</v>
          </cell>
        </row>
        <row r="412">
          <cell r="B412" t="str">
            <v>LAKELAND POWER DISTRIBUTION LTD.</v>
          </cell>
          <cell r="C412">
            <v>2011</v>
          </cell>
          <cell r="E412">
            <v>9598</v>
          </cell>
          <cell r="L412">
            <v>204378205</v>
          </cell>
        </row>
        <row r="413">
          <cell r="B413" t="str">
            <v>LONDON HYDRO INC.</v>
          </cell>
          <cell r="C413">
            <v>2002</v>
          </cell>
          <cell r="E413">
            <v>132670</v>
          </cell>
          <cell r="L413">
            <v>3338203398</v>
          </cell>
        </row>
        <row r="414">
          <cell r="B414" t="str">
            <v>LONDON HYDRO INC.</v>
          </cell>
          <cell r="C414">
            <v>2003</v>
          </cell>
          <cell r="E414">
            <v>134387</v>
          </cell>
          <cell r="L414">
            <v>3339303820</v>
          </cell>
        </row>
        <row r="415">
          <cell r="B415" t="str">
            <v>LONDON HYDRO INC.</v>
          </cell>
          <cell r="C415">
            <v>2004</v>
          </cell>
          <cell r="E415">
            <v>136487</v>
          </cell>
          <cell r="L415">
            <v>3383633950</v>
          </cell>
        </row>
        <row r="416">
          <cell r="B416" t="str">
            <v>LONDON HYDRO INC.</v>
          </cell>
          <cell r="C416">
            <v>2005</v>
          </cell>
          <cell r="E416">
            <v>138046</v>
          </cell>
          <cell r="L416">
            <v>3429289369</v>
          </cell>
        </row>
        <row r="417">
          <cell r="B417" t="str">
            <v>LONDON HYDRO INC.</v>
          </cell>
          <cell r="C417">
            <v>2006</v>
          </cell>
          <cell r="E417">
            <v>140007</v>
          </cell>
          <cell r="L417">
            <v>3356779315</v>
          </cell>
        </row>
        <row r="418">
          <cell r="B418" t="str">
            <v>LONDON HYDRO INC.</v>
          </cell>
          <cell r="C418">
            <v>2007</v>
          </cell>
          <cell r="E418">
            <v>142105</v>
          </cell>
          <cell r="L418">
            <v>3387777809</v>
          </cell>
        </row>
        <row r="419">
          <cell r="B419" t="str">
            <v>LONDON HYDRO INC.</v>
          </cell>
          <cell r="C419">
            <v>2008</v>
          </cell>
          <cell r="E419">
            <v>143797</v>
          </cell>
          <cell r="L419">
            <v>3333873406</v>
          </cell>
        </row>
        <row r="420">
          <cell r="B420" t="str">
            <v>LONDON HYDRO INC.</v>
          </cell>
          <cell r="C420">
            <v>2009</v>
          </cell>
          <cell r="E420">
            <v>146787</v>
          </cell>
          <cell r="L420">
            <v>3150821439</v>
          </cell>
        </row>
        <row r="421">
          <cell r="B421" t="str">
            <v>LONDON HYDRO INC.</v>
          </cell>
          <cell r="C421">
            <v>2010</v>
          </cell>
          <cell r="E421">
            <v>146974</v>
          </cell>
          <cell r="L421">
            <v>3346831943</v>
          </cell>
        </row>
        <row r="422">
          <cell r="B422" t="str">
            <v>LONDON HYDRO INC.</v>
          </cell>
          <cell r="C422">
            <v>2011</v>
          </cell>
          <cell r="E422">
            <v>148331</v>
          </cell>
          <cell r="L422">
            <v>3286890316</v>
          </cell>
        </row>
        <row r="423">
          <cell r="B423" t="str">
            <v>MIDLAND POWER UTILITY CORPORATION</v>
          </cell>
          <cell r="C423">
            <v>2002</v>
          </cell>
          <cell r="E423">
            <v>6133</v>
          </cell>
          <cell r="L423">
            <v>183909651.19999999</v>
          </cell>
        </row>
        <row r="424">
          <cell r="B424" t="str">
            <v>MIDLAND POWER UTILITY CORPORATION</v>
          </cell>
          <cell r="C424">
            <v>2003</v>
          </cell>
          <cell r="E424">
            <v>6363</v>
          </cell>
          <cell r="L424">
            <v>228083608</v>
          </cell>
        </row>
        <row r="425">
          <cell r="B425" t="str">
            <v>MIDLAND POWER UTILITY CORPORATION</v>
          </cell>
          <cell r="C425">
            <v>2004</v>
          </cell>
          <cell r="E425">
            <v>6423</v>
          </cell>
          <cell r="L425">
            <v>229646100.59999999</v>
          </cell>
        </row>
        <row r="426">
          <cell r="B426" t="str">
            <v>MIDLAND POWER UTILITY CORPORATION</v>
          </cell>
          <cell r="C426">
            <v>2005</v>
          </cell>
          <cell r="E426">
            <v>6516</v>
          </cell>
          <cell r="L426">
            <v>233239876</v>
          </cell>
        </row>
        <row r="427">
          <cell r="B427" t="str">
            <v>MIDLAND POWER UTILITY CORPORATION</v>
          </cell>
          <cell r="C427">
            <v>2006</v>
          </cell>
          <cell r="E427">
            <v>6634</v>
          </cell>
          <cell r="L427">
            <v>225495203</v>
          </cell>
        </row>
        <row r="428">
          <cell r="B428" t="str">
            <v>MIDLAND POWER UTILITY CORPORATION</v>
          </cell>
          <cell r="C428">
            <v>2007</v>
          </cell>
          <cell r="E428">
            <v>6709</v>
          </cell>
          <cell r="L428">
            <v>224566925</v>
          </cell>
        </row>
        <row r="429">
          <cell r="B429" t="str">
            <v>MIDLAND POWER UTILITY CORPORATION</v>
          </cell>
          <cell r="C429">
            <v>2008</v>
          </cell>
          <cell r="E429">
            <v>6773</v>
          </cell>
          <cell r="L429">
            <v>215492783</v>
          </cell>
        </row>
        <row r="430">
          <cell r="B430" t="str">
            <v>MIDLAND POWER UTILITY CORPORATION</v>
          </cell>
          <cell r="C430">
            <v>2009</v>
          </cell>
          <cell r="E430">
            <v>6905</v>
          </cell>
          <cell r="L430">
            <v>203110374</v>
          </cell>
        </row>
        <row r="431">
          <cell r="B431" t="str">
            <v>MIDLAND POWER UTILITY CORPORATION</v>
          </cell>
          <cell r="C431">
            <v>2010</v>
          </cell>
          <cell r="E431">
            <v>6914</v>
          </cell>
          <cell r="L431">
            <v>205510058</v>
          </cell>
        </row>
        <row r="432">
          <cell r="B432" t="str">
            <v>MIDLAND POWER UTILITY CORPORATION</v>
          </cell>
          <cell r="C432">
            <v>2011</v>
          </cell>
          <cell r="E432">
            <v>6951</v>
          </cell>
          <cell r="L432">
            <v>199189616</v>
          </cell>
        </row>
        <row r="433">
          <cell r="B433" t="str">
            <v>MILTON HYDRO DISTRIBUTION INC.</v>
          </cell>
          <cell r="C433">
            <v>2002</v>
          </cell>
          <cell r="E433">
            <v>14092</v>
          </cell>
          <cell r="L433">
            <v>563564723</v>
          </cell>
        </row>
        <row r="434">
          <cell r="B434" t="str">
            <v>MILTON HYDRO DISTRIBUTION INC.</v>
          </cell>
          <cell r="C434">
            <v>2003</v>
          </cell>
          <cell r="E434">
            <v>16171</v>
          </cell>
          <cell r="L434">
            <v>585195347</v>
          </cell>
        </row>
        <row r="435">
          <cell r="B435" t="str">
            <v>MILTON HYDRO DISTRIBUTION INC.</v>
          </cell>
          <cell r="C435">
            <v>2004</v>
          </cell>
          <cell r="E435">
            <v>17199</v>
          </cell>
          <cell r="L435">
            <v>590836869</v>
          </cell>
        </row>
        <row r="436">
          <cell r="B436" t="str">
            <v>MILTON HYDRO DISTRIBUTION INC.</v>
          </cell>
          <cell r="C436">
            <v>2005</v>
          </cell>
          <cell r="E436">
            <v>19858</v>
          </cell>
          <cell r="L436">
            <v>546558100</v>
          </cell>
        </row>
        <row r="437">
          <cell r="B437" t="str">
            <v>MILTON HYDRO DISTRIBUTION INC.</v>
          </cell>
          <cell r="C437">
            <v>2006</v>
          </cell>
          <cell r="E437">
            <v>20975</v>
          </cell>
          <cell r="L437">
            <v>640893665</v>
          </cell>
        </row>
        <row r="438">
          <cell r="B438" t="str">
            <v>MILTON HYDRO DISTRIBUTION INC.</v>
          </cell>
          <cell r="C438">
            <v>2007</v>
          </cell>
          <cell r="E438">
            <v>22811</v>
          </cell>
          <cell r="L438">
            <v>694256898</v>
          </cell>
        </row>
        <row r="439">
          <cell r="B439" t="str">
            <v>MILTON HYDRO DISTRIBUTION INC.</v>
          </cell>
          <cell r="C439">
            <v>2008</v>
          </cell>
          <cell r="E439">
            <v>25373</v>
          </cell>
          <cell r="L439">
            <v>707444570</v>
          </cell>
        </row>
        <row r="440">
          <cell r="B440" t="str">
            <v>MILTON HYDRO DISTRIBUTION INC.</v>
          </cell>
          <cell r="C440">
            <v>2009</v>
          </cell>
          <cell r="E440">
            <v>27506</v>
          </cell>
          <cell r="L440">
            <v>674088801</v>
          </cell>
        </row>
        <row r="441">
          <cell r="B441" t="str">
            <v>MILTON HYDRO DISTRIBUTION INC.</v>
          </cell>
          <cell r="C441">
            <v>2010</v>
          </cell>
          <cell r="E441">
            <v>29142</v>
          </cell>
          <cell r="L441">
            <v>718110957</v>
          </cell>
        </row>
        <row r="442">
          <cell r="B442" t="str">
            <v>MILTON HYDRO DISTRIBUTION INC.</v>
          </cell>
          <cell r="C442">
            <v>2011</v>
          </cell>
          <cell r="E442">
            <v>30485</v>
          </cell>
          <cell r="L442">
            <v>746591129</v>
          </cell>
        </row>
        <row r="443">
          <cell r="B443" t="str">
            <v>NEWMARKET-TAY POWER DISTRIBUTION LTD.</v>
          </cell>
          <cell r="C443">
            <v>2002</v>
          </cell>
          <cell r="E443">
            <v>27713</v>
          </cell>
          <cell r="L443">
            <v>677272067</v>
          </cell>
        </row>
        <row r="444">
          <cell r="B444" t="str">
            <v>NEWMARKET-TAY POWER DISTRIBUTION LTD.</v>
          </cell>
          <cell r="C444">
            <v>2003</v>
          </cell>
          <cell r="E444">
            <v>28235</v>
          </cell>
          <cell r="L444">
            <v>677083143</v>
          </cell>
        </row>
        <row r="445">
          <cell r="B445" t="str">
            <v>NEWMARKET-TAY POWER DISTRIBUTION LTD.</v>
          </cell>
          <cell r="C445">
            <v>2004</v>
          </cell>
          <cell r="E445">
            <v>29594</v>
          </cell>
          <cell r="L445">
            <v>691078575</v>
          </cell>
        </row>
        <row r="446">
          <cell r="B446" t="str">
            <v>NEWMARKET-TAY POWER DISTRIBUTION LTD.</v>
          </cell>
          <cell r="C446">
            <v>2005</v>
          </cell>
          <cell r="E446">
            <v>30166</v>
          </cell>
          <cell r="L446">
            <v>384947379</v>
          </cell>
        </row>
        <row r="447">
          <cell r="B447" t="str">
            <v>NEWMARKET-TAY POWER DISTRIBUTION LTD.</v>
          </cell>
          <cell r="C447">
            <v>2006</v>
          </cell>
          <cell r="E447">
            <v>30684</v>
          </cell>
          <cell r="L447">
            <v>356262160</v>
          </cell>
        </row>
        <row r="448">
          <cell r="B448" t="str">
            <v>NEWMARKET-TAY POWER DISTRIBUTION LTD.</v>
          </cell>
          <cell r="C448">
            <v>2007</v>
          </cell>
          <cell r="E448">
            <v>31193</v>
          </cell>
          <cell r="L448">
            <v>367784844</v>
          </cell>
        </row>
        <row r="449">
          <cell r="B449" t="str">
            <v>NEWMARKET-TAY POWER DISTRIBUTION LTD.</v>
          </cell>
          <cell r="C449">
            <v>2008</v>
          </cell>
          <cell r="E449">
            <v>31874</v>
          </cell>
          <cell r="L449">
            <v>726444941</v>
          </cell>
        </row>
        <row r="450">
          <cell r="B450" t="str">
            <v>NEWMARKET-TAY POWER DISTRIBUTION LTD.</v>
          </cell>
          <cell r="C450">
            <v>2009</v>
          </cell>
          <cell r="E450">
            <v>32827</v>
          </cell>
          <cell r="L450">
            <v>676328678</v>
          </cell>
        </row>
        <row r="451">
          <cell r="B451" t="str">
            <v>NEWMARKET-TAY POWER DISTRIBUTION LTD.</v>
          </cell>
          <cell r="C451">
            <v>2010</v>
          </cell>
          <cell r="E451">
            <v>32911</v>
          </cell>
          <cell r="L451">
            <v>681230183</v>
          </cell>
        </row>
        <row r="452">
          <cell r="B452" t="str">
            <v>NEWMARKET-TAY POWER DISTRIBUTION LTD.</v>
          </cell>
          <cell r="C452">
            <v>2011</v>
          </cell>
          <cell r="E452">
            <v>33338</v>
          </cell>
          <cell r="L452">
            <v>680451871</v>
          </cell>
        </row>
        <row r="453">
          <cell r="B453" t="str">
            <v>NIAGARA PENINSULA ENERGY INC.</v>
          </cell>
          <cell r="C453">
            <v>2002</v>
          </cell>
          <cell r="E453">
            <v>46887</v>
          </cell>
          <cell r="L453">
            <v>1098901709</v>
          </cell>
        </row>
        <row r="454">
          <cell r="B454" t="str">
            <v>NIAGARA PENINSULA ENERGY INC.</v>
          </cell>
          <cell r="C454">
            <v>2003</v>
          </cell>
          <cell r="E454">
            <v>47784</v>
          </cell>
          <cell r="L454">
            <v>1141514050</v>
          </cell>
        </row>
        <row r="455">
          <cell r="B455" t="str">
            <v>NIAGARA PENINSULA ENERGY INC.</v>
          </cell>
          <cell r="C455">
            <v>2004</v>
          </cell>
          <cell r="E455">
            <v>49729</v>
          </cell>
          <cell r="L455">
            <v>1200380634</v>
          </cell>
        </row>
        <row r="456">
          <cell r="B456" t="str">
            <v>NIAGARA PENINSULA ENERGY INC.</v>
          </cell>
          <cell r="C456">
            <v>2005</v>
          </cell>
          <cell r="E456">
            <v>48671</v>
          </cell>
          <cell r="L456">
            <v>1288232430</v>
          </cell>
        </row>
        <row r="457">
          <cell r="B457" t="str">
            <v>NIAGARA PENINSULA ENERGY INC.</v>
          </cell>
          <cell r="C457">
            <v>2006</v>
          </cell>
          <cell r="E457">
            <v>48493</v>
          </cell>
          <cell r="L457">
            <v>1267613270</v>
          </cell>
        </row>
        <row r="458">
          <cell r="B458" t="str">
            <v>NIAGARA PENINSULA ENERGY INC.</v>
          </cell>
          <cell r="C458">
            <v>2007</v>
          </cell>
          <cell r="E458">
            <v>50195</v>
          </cell>
          <cell r="L458">
            <v>1285146851</v>
          </cell>
        </row>
        <row r="459">
          <cell r="B459" t="str">
            <v>NIAGARA PENINSULA ENERGY INC.</v>
          </cell>
          <cell r="C459">
            <v>2008</v>
          </cell>
          <cell r="E459">
            <v>50255</v>
          </cell>
          <cell r="L459">
            <v>1223657037</v>
          </cell>
        </row>
        <row r="460">
          <cell r="B460" t="str">
            <v>NIAGARA PENINSULA ENERGY INC.</v>
          </cell>
          <cell r="C460">
            <v>2009</v>
          </cell>
          <cell r="E460">
            <v>50823</v>
          </cell>
          <cell r="L460">
            <v>1171202445</v>
          </cell>
        </row>
        <row r="461">
          <cell r="B461" t="str">
            <v>NIAGARA PENINSULA ENERGY INC.</v>
          </cell>
          <cell r="C461">
            <v>2010</v>
          </cell>
          <cell r="E461">
            <v>51048</v>
          </cell>
          <cell r="L461">
            <v>1183703863</v>
          </cell>
        </row>
        <row r="462">
          <cell r="B462" t="str">
            <v>NIAGARA PENINSULA ENERGY INC.</v>
          </cell>
          <cell r="C462">
            <v>2011</v>
          </cell>
          <cell r="E462">
            <v>51162</v>
          </cell>
          <cell r="L462">
            <v>1176025374</v>
          </cell>
        </row>
        <row r="463">
          <cell r="B463" t="str">
            <v>NIAGARA-ON-THE-LAKE HYDRO INC.</v>
          </cell>
          <cell r="C463">
            <v>2002</v>
          </cell>
          <cell r="E463">
            <v>6854</v>
          </cell>
          <cell r="L463">
            <v>169174548</v>
          </cell>
        </row>
        <row r="464">
          <cell r="B464" t="str">
            <v>NIAGARA-ON-THE-LAKE HYDRO INC.</v>
          </cell>
          <cell r="C464">
            <v>2003</v>
          </cell>
          <cell r="E464">
            <v>7010</v>
          </cell>
          <cell r="L464">
            <v>166928066</v>
          </cell>
        </row>
        <row r="465">
          <cell r="B465" t="str">
            <v>NIAGARA-ON-THE-LAKE HYDRO INC.</v>
          </cell>
          <cell r="C465">
            <v>2004</v>
          </cell>
          <cell r="E465">
            <v>7257</v>
          </cell>
          <cell r="L465">
            <v>168165203</v>
          </cell>
        </row>
        <row r="466">
          <cell r="B466" t="str">
            <v>NIAGARA-ON-THE-LAKE HYDRO INC.</v>
          </cell>
          <cell r="C466">
            <v>2005</v>
          </cell>
          <cell r="E466">
            <v>7466</v>
          </cell>
          <cell r="L466">
            <v>179455433</v>
          </cell>
        </row>
        <row r="467">
          <cell r="B467" t="str">
            <v>NIAGARA-ON-THE-LAKE HYDRO INC.</v>
          </cell>
          <cell r="C467">
            <v>2006</v>
          </cell>
          <cell r="E467">
            <v>7703</v>
          </cell>
          <cell r="L467">
            <v>176186452</v>
          </cell>
        </row>
        <row r="468">
          <cell r="B468" t="str">
            <v>NIAGARA-ON-THE-LAKE HYDRO INC.</v>
          </cell>
          <cell r="C468">
            <v>2007</v>
          </cell>
          <cell r="E468">
            <v>7778</v>
          </cell>
          <cell r="L468">
            <v>179610430</v>
          </cell>
        </row>
        <row r="469">
          <cell r="B469" t="str">
            <v>NIAGARA-ON-THE-LAKE HYDRO INC.</v>
          </cell>
          <cell r="C469">
            <v>2008</v>
          </cell>
          <cell r="E469">
            <v>7798</v>
          </cell>
          <cell r="L469">
            <v>174363672</v>
          </cell>
        </row>
        <row r="470">
          <cell r="B470" t="str">
            <v>NIAGARA-ON-THE-LAKE HYDRO INC.</v>
          </cell>
          <cell r="C470">
            <v>2009</v>
          </cell>
          <cell r="E470">
            <v>7880</v>
          </cell>
          <cell r="L470">
            <v>173481558</v>
          </cell>
        </row>
        <row r="471">
          <cell r="B471" t="str">
            <v>NIAGARA-ON-THE-LAKE HYDRO INC.</v>
          </cell>
          <cell r="C471">
            <v>2010</v>
          </cell>
          <cell r="E471">
            <v>7882</v>
          </cell>
          <cell r="L471">
            <v>177316883</v>
          </cell>
        </row>
        <row r="472">
          <cell r="B472" t="str">
            <v>NIAGARA-ON-THE-LAKE HYDRO INC.</v>
          </cell>
          <cell r="C472">
            <v>2011</v>
          </cell>
          <cell r="E472">
            <v>8000</v>
          </cell>
          <cell r="L472">
            <v>182461223</v>
          </cell>
        </row>
        <row r="473">
          <cell r="B473" t="str">
            <v>NORFOLK POWER DISTRIBUTION INC.</v>
          </cell>
          <cell r="C473">
            <v>2002</v>
          </cell>
          <cell r="E473">
            <v>17516</v>
          </cell>
          <cell r="L473">
            <v>352729950</v>
          </cell>
        </row>
        <row r="474">
          <cell r="B474" t="str">
            <v>NORFOLK POWER DISTRIBUTION INC.</v>
          </cell>
          <cell r="C474">
            <v>2003</v>
          </cell>
          <cell r="E474">
            <v>17636</v>
          </cell>
          <cell r="L474">
            <v>349046084</v>
          </cell>
        </row>
        <row r="475">
          <cell r="B475" t="str">
            <v>NORFOLK POWER DISTRIBUTION INC.</v>
          </cell>
          <cell r="C475">
            <v>2004</v>
          </cell>
          <cell r="E475">
            <v>17967</v>
          </cell>
          <cell r="L475">
            <v>372962643</v>
          </cell>
        </row>
        <row r="476">
          <cell r="B476" t="str">
            <v>NORFOLK POWER DISTRIBUTION INC.</v>
          </cell>
          <cell r="C476">
            <v>2005</v>
          </cell>
          <cell r="E476">
            <v>18171</v>
          </cell>
          <cell r="L476">
            <v>359438988.14999998</v>
          </cell>
        </row>
        <row r="477">
          <cell r="B477" t="str">
            <v>NORFOLK POWER DISTRIBUTION INC.</v>
          </cell>
          <cell r="C477">
            <v>2006</v>
          </cell>
          <cell r="E477">
            <v>18384</v>
          </cell>
          <cell r="L477">
            <v>381325254</v>
          </cell>
        </row>
        <row r="478">
          <cell r="B478" t="str">
            <v>NORFOLK POWER DISTRIBUTION INC.</v>
          </cell>
          <cell r="C478">
            <v>2007</v>
          </cell>
          <cell r="E478">
            <v>18641</v>
          </cell>
          <cell r="L478">
            <v>382902025</v>
          </cell>
        </row>
        <row r="479">
          <cell r="B479" t="str">
            <v>NORFOLK POWER DISTRIBUTION INC.</v>
          </cell>
          <cell r="C479">
            <v>2008</v>
          </cell>
          <cell r="E479">
            <v>18806</v>
          </cell>
          <cell r="L479">
            <v>374500068</v>
          </cell>
        </row>
        <row r="480">
          <cell r="B480" t="str">
            <v>NORFOLK POWER DISTRIBUTION INC.</v>
          </cell>
          <cell r="C480">
            <v>2009</v>
          </cell>
          <cell r="E480">
            <v>18895</v>
          </cell>
          <cell r="L480">
            <v>363134721</v>
          </cell>
        </row>
        <row r="481">
          <cell r="B481" t="str">
            <v>NORFOLK POWER DISTRIBUTION INC.</v>
          </cell>
          <cell r="C481">
            <v>2010</v>
          </cell>
          <cell r="E481">
            <v>18940</v>
          </cell>
          <cell r="L481">
            <v>364476577</v>
          </cell>
        </row>
        <row r="482">
          <cell r="B482" t="str">
            <v>NORFOLK POWER DISTRIBUTION INC.</v>
          </cell>
          <cell r="C482">
            <v>2011</v>
          </cell>
          <cell r="E482">
            <v>19032</v>
          </cell>
          <cell r="L482">
            <v>364192396</v>
          </cell>
        </row>
        <row r="483">
          <cell r="B483" t="str">
            <v>NORTH BAY HYDRO DISTRIBUTION LIMITED</v>
          </cell>
          <cell r="C483">
            <v>2002</v>
          </cell>
          <cell r="E483">
            <v>23268</v>
          </cell>
          <cell r="L483">
            <v>583444622</v>
          </cell>
        </row>
        <row r="484">
          <cell r="B484" t="str">
            <v>NORTH BAY HYDRO DISTRIBUTION LIMITED</v>
          </cell>
          <cell r="C484">
            <v>2003</v>
          </cell>
          <cell r="E484">
            <v>23603</v>
          </cell>
          <cell r="L484">
            <v>587011482</v>
          </cell>
        </row>
        <row r="485">
          <cell r="B485" t="str">
            <v>NORTH BAY HYDRO DISTRIBUTION LIMITED</v>
          </cell>
          <cell r="C485">
            <v>2004</v>
          </cell>
          <cell r="E485">
            <v>23514</v>
          </cell>
          <cell r="L485">
            <v>590330329</v>
          </cell>
        </row>
        <row r="486">
          <cell r="B486" t="str">
            <v>NORTH BAY HYDRO DISTRIBUTION LIMITED</v>
          </cell>
          <cell r="C486">
            <v>2005</v>
          </cell>
          <cell r="E486">
            <v>23405</v>
          </cell>
          <cell r="L486">
            <v>598747463</v>
          </cell>
        </row>
        <row r="487">
          <cell r="B487" t="str">
            <v>NORTH BAY HYDRO DISTRIBUTION LIMITED</v>
          </cell>
          <cell r="C487">
            <v>2006</v>
          </cell>
          <cell r="E487">
            <v>23493</v>
          </cell>
          <cell r="L487">
            <v>560230800</v>
          </cell>
        </row>
        <row r="488">
          <cell r="B488" t="str">
            <v>NORTH BAY HYDRO DISTRIBUTION LIMITED</v>
          </cell>
          <cell r="C488">
            <v>2007</v>
          </cell>
          <cell r="E488">
            <v>23642</v>
          </cell>
          <cell r="L488">
            <v>570440204</v>
          </cell>
        </row>
        <row r="489">
          <cell r="B489" t="str">
            <v>NORTH BAY HYDRO DISTRIBUTION LIMITED</v>
          </cell>
          <cell r="C489">
            <v>2008</v>
          </cell>
          <cell r="E489">
            <v>23669</v>
          </cell>
          <cell r="L489">
            <v>567021540</v>
          </cell>
        </row>
        <row r="490">
          <cell r="B490" t="str">
            <v>NORTH BAY HYDRO DISTRIBUTION LIMITED</v>
          </cell>
          <cell r="C490">
            <v>2009</v>
          </cell>
          <cell r="E490">
            <v>23776</v>
          </cell>
          <cell r="L490">
            <v>552881331</v>
          </cell>
        </row>
        <row r="491">
          <cell r="B491" t="str">
            <v>NORTH BAY HYDRO DISTRIBUTION LIMITED</v>
          </cell>
          <cell r="C491">
            <v>2010</v>
          </cell>
          <cell r="E491">
            <v>23754</v>
          </cell>
          <cell r="L491">
            <v>562643058</v>
          </cell>
        </row>
        <row r="492">
          <cell r="B492" t="str">
            <v>NORTH BAY HYDRO DISTRIBUTION LIMITED</v>
          </cell>
          <cell r="C492">
            <v>2011</v>
          </cell>
          <cell r="E492">
            <v>23850</v>
          </cell>
          <cell r="L492">
            <v>561135444</v>
          </cell>
        </row>
        <row r="493">
          <cell r="B493" t="str">
            <v>NORTHERN ONTARIO WIRES INC.</v>
          </cell>
          <cell r="C493">
            <v>2002</v>
          </cell>
          <cell r="E493">
            <v>6373</v>
          </cell>
          <cell r="L493">
            <v>142682627</v>
          </cell>
        </row>
        <row r="494">
          <cell r="B494" t="str">
            <v>NORTHERN ONTARIO WIRES INC.</v>
          </cell>
          <cell r="C494">
            <v>2003</v>
          </cell>
          <cell r="E494">
            <v>6324</v>
          </cell>
          <cell r="L494">
            <v>146072536</v>
          </cell>
        </row>
        <row r="495">
          <cell r="B495" t="str">
            <v>NORTHERN ONTARIO WIRES INC.</v>
          </cell>
          <cell r="C495">
            <v>2004</v>
          </cell>
          <cell r="E495">
            <v>6232</v>
          </cell>
          <cell r="L495">
            <v>124118006</v>
          </cell>
        </row>
        <row r="496">
          <cell r="B496" t="str">
            <v>NORTHERN ONTARIO WIRES INC.</v>
          </cell>
          <cell r="C496">
            <v>2005</v>
          </cell>
          <cell r="E496">
            <v>6202</v>
          </cell>
          <cell r="L496">
            <v>134684870.25999999</v>
          </cell>
        </row>
        <row r="497">
          <cell r="B497" t="str">
            <v>NORTHERN ONTARIO WIRES INC.</v>
          </cell>
          <cell r="C497">
            <v>2006</v>
          </cell>
          <cell r="E497">
            <v>6135</v>
          </cell>
          <cell r="L497">
            <v>136197737.00999999</v>
          </cell>
        </row>
        <row r="498">
          <cell r="B498" t="str">
            <v>NORTHERN ONTARIO WIRES INC.</v>
          </cell>
          <cell r="C498">
            <v>2007</v>
          </cell>
          <cell r="E498">
            <v>6112</v>
          </cell>
          <cell r="L498">
            <v>132769913</v>
          </cell>
        </row>
        <row r="499">
          <cell r="B499" t="str">
            <v>NORTHERN ONTARIO WIRES INC.</v>
          </cell>
          <cell r="C499">
            <v>2008</v>
          </cell>
          <cell r="E499">
            <v>6055</v>
          </cell>
          <cell r="L499">
            <v>122730092</v>
          </cell>
        </row>
        <row r="500">
          <cell r="B500" t="str">
            <v>NORTHERN ONTARIO WIRES INC.</v>
          </cell>
          <cell r="C500">
            <v>2009</v>
          </cell>
          <cell r="E500">
            <v>6069</v>
          </cell>
          <cell r="L500">
            <v>123574678</v>
          </cell>
        </row>
        <row r="501">
          <cell r="B501" t="str">
            <v>NORTHERN ONTARIO WIRES INC.</v>
          </cell>
          <cell r="C501">
            <v>2010</v>
          </cell>
          <cell r="E501">
            <v>6026</v>
          </cell>
          <cell r="L501">
            <v>121642982</v>
          </cell>
        </row>
        <row r="502">
          <cell r="B502" t="str">
            <v>NORTHERN ONTARIO WIRES INC.</v>
          </cell>
          <cell r="C502">
            <v>2011</v>
          </cell>
          <cell r="E502">
            <v>6059</v>
          </cell>
          <cell r="L502">
            <v>114314366</v>
          </cell>
        </row>
        <row r="503">
          <cell r="B503" t="str">
            <v>OAKVILLE HYDRO ELECTRICITY DISTRIBUTION INC.</v>
          </cell>
          <cell r="C503">
            <v>2002</v>
          </cell>
          <cell r="E503">
            <v>49860</v>
          </cell>
          <cell r="L503">
            <v>1739077845</v>
          </cell>
        </row>
        <row r="504">
          <cell r="B504" t="str">
            <v>OAKVILLE HYDRO ELECTRICITY DISTRIBUTION INC.</v>
          </cell>
          <cell r="C504">
            <v>2003</v>
          </cell>
          <cell r="E504">
            <v>51814</v>
          </cell>
          <cell r="L504">
            <v>1696547681</v>
          </cell>
        </row>
        <row r="505">
          <cell r="B505" t="str">
            <v>OAKVILLE HYDRO ELECTRICITY DISTRIBUTION INC.</v>
          </cell>
          <cell r="C505">
            <v>2004</v>
          </cell>
          <cell r="E505">
            <v>53230</v>
          </cell>
          <cell r="L505">
            <v>1728259010</v>
          </cell>
        </row>
        <row r="506">
          <cell r="B506" t="str">
            <v>OAKVILLE HYDRO ELECTRICITY DISTRIBUTION INC.</v>
          </cell>
          <cell r="C506">
            <v>2005</v>
          </cell>
          <cell r="E506">
            <v>54677</v>
          </cell>
          <cell r="L506">
            <v>1650320458</v>
          </cell>
        </row>
        <row r="507">
          <cell r="B507" t="str">
            <v>OAKVILLE HYDRO ELECTRICITY DISTRIBUTION INC.</v>
          </cell>
          <cell r="C507">
            <v>2006</v>
          </cell>
          <cell r="E507">
            <v>58220</v>
          </cell>
          <cell r="L507">
            <v>1575176317</v>
          </cell>
        </row>
        <row r="508">
          <cell r="B508" t="str">
            <v>OAKVILLE HYDRO ELECTRICITY DISTRIBUTION INC.</v>
          </cell>
          <cell r="C508">
            <v>2007</v>
          </cell>
          <cell r="E508">
            <v>59883</v>
          </cell>
          <cell r="L508">
            <v>1619548481</v>
          </cell>
        </row>
        <row r="509">
          <cell r="B509" t="str">
            <v>OAKVILLE HYDRO ELECTRICITY DISTRIBUTION INC.</v>
          </cell>
          <cell r="C509">
            <v>2008</v>
          </cell>
          <cell r="E509">
            <v>62038</v>
          </cell>
          <cell r="L509">
            <v>1591392611</v>
          </cell>
        </row>
        <row r="510">
          <cell r="B510" t="str">
            <v>OAKVILLE HYDRO ELECTRICITY DISTRIBUTION INC.</v>
          </cell>
          <cell r="C510">
            <v>2009</v>
          </cell>
          <cell r="E510">
            <v>62858</v>
          </cell>
          <cell r="L510">
            <v>1547576995</v>
          </cell>
        </row>
        <row r="511">
          <cell r="B511" t="str">
            <v>OAKVILLE HYDRO ELECTRICITY DISTRIBUTION INC.</v>
          </cell>
          <cell r="C511">
            <v>2010</v>
          </cell>
          <cell r="E511">
            <v>62674</v>
          </cell>
          <cell r="L511">
            <v>1593218181.73</v>
          </cell>
        </row>
        <row r="512">
          <cell r="B512" t="str">
            <v>OAKVILLE HYDRO ELECTRICITY DISTRIBUTION INC.</v>
          </cell>
          <cell r="C512">
            <v>2011</v>
          </cell>
          <cell r="E512">
            <v>63614</v>
          </cell>
          <cell r="L512">
            <v>1507117575.8099999</v>
          </cell>
        </row>
        <row r="513">
          <cell r="B513" t="str">
            <v>ORANGEVILLE HYDRO LIMITED</v>
          </cell>
          <cell r="C513">
            <v>2002</v>
          </cell>
          <cell r="E513">
            <v>10086</v>
          </cell>
          <cell r="L513">
            <v>224702094</v>
          </cell>
        </row>
        <row r="514">
          <cell r="B514" t="str">
            <v>ORANGEVILLE HYDRO LIMITED</v>
          </cell>
          <cell r="C514">
            <v>2003</v>
          </cell>
          <cell r="E514">
            <v>10288</v>
          </cell>
          <cell r="L514">
            <v>241274309</v>
          </cell>
        </row>
        <row r="515">
          <cell r="B515" t="str">
            <v>ORANGEVILLE HYDRO LIMITED</v>
          </cell>
          <cell r="C515">
            <v>2004</v>
          </cell>
          <cell r="E515">
            <v>10524</v>
          </cell>
          <cell r="L515">
            <v>240770114.30000001</v>
          </cell>
        </row>
        <row r="516">
          <cell r="B516" t="str">
            <v>ORANGEVILLE HYDRO LIMITED</v>
          </cell>
          <cell r="C516">
            <v>2005</v>
          </cell>
          <cell r="E516">
            <v>10609</v>
          </cell>
          <cell r="L516">
            <v>260072469</v>
          </cell>
        </row>
        <row r="517">
          <cell r="B517" t="str">
            <v>ORANGEVILLE HYDRO LIMITED</v>
          </cell>
          <cell r="C517">
            <v>2006</v>
          </cell>
          <cell r="E517">
            <v>10675</v>
          </cell>
          <cell r="L517">
            <v>250625252</v>
          </cell>
        </row>
        <row r="518">
          <cell r="B518" t="str">
            <v>ORANGEVILLE HYDRO LIMITED</v>
          </cell>
          <cell r="C518">
            <v>2007</v>
          </cell>
          <cell r="E518">
            <v>10811</v>
          </cell>
          <cell r="L518">
            <v>256723573</v>
          </cell>
        </row>
        <row r="519">
          <cell r="B519" t="str">
            <v>ORANGEVILLE HYDRO LIMITED</v>
          </cell>
          <cell r="C519">
            <v>2008</v>
          </cell>
          <cell r="E519">
            <v>10881</v>
          </cell>
          <cell r="L519">
            <v>249716486</v>
          </cell>
        </row>
        <row r="520">
          <cell r="B520" t="str">
            <v>ORANGEVILLE HYDRO LIMITED</v>
          </cell>
          <cell r="C520">
            <v>2009</v>
          </cell>
          <cell r="E520">
            <v>11126</v>
          </cell>
          <cell r="L520">
            <v>243621743</v>
          </cell>
        </row>
        <row r="521">
          <cell r="B521" t="str">
            <v>ORANGEVILLE HYDRO LIMITED</v>
          </cell>
          <cell r="C521">
            <v>2010</v>
          </cell>
          <cell r="E521">
            <v>11256</v>
          </cell>
          <cell r="L521">
            <v>245699092</v>
          </cell>
        </row>
        <row r="522">
          <cell r="B522" t="str">
            <v>ORANGEVILLE HYDRO LIMITED</v>
          </cell>
          <cell r="C522">
            <v>2011</v>
          </cell>
          <cell r="E522">
            <v>11248</v>
          </cell>
          <cell r="L522">
            <v>243474417</v>
          </cell>
        </row>
        <row r="523">
          <cell r="B523" t="str">
            <v>ORILLIA POWER DISTRIBUTION CORPORATION</v>
          </cell>
          <cell r="C523">
            <v>2002</v>
          </cell>
          <cell r="E523">
            <v>12106</v>
          </cell>
          <cell r="L523">
            <v>286884558</v>
          </cell>
        </row>
        <row r="524">
          <cell r="B524" t="str">
            <v>ORILLIA POWER DISTRIBUTION CORPORATION</v>
          </cell>
          <cell r="C524">
            <v>2003</v>
          </cell>
          <cell r="E524">
            <v>12258</v>
          </cell>
          <cell r="L524">
            <v>320550420</v>
          </cell>
        </row>
        <row r="525">
          <cell r="B525" t="str">
            <v>ORILLIA POWER DISTRIBUTION CORPORATION</v>
          </cell>
          <cell r="C525">
            <v>2004</v>
          </cell>
          <cell r="E525">
            <v>12248</v>
          </cell>
          <cell r="L525">
            <v>313903113</v>
          </cell>
        </row>
        <row r="526">
          <cell r="B526" t="str">
            <v>ORILLIA POWER DISTRIBUTION CORPORATION</v>
          </cell>
          <cell r="C526">
            <v>2005</v>
          </cell>
          <cell r="E526">
            <v>12374</v>
          </cell>
          <cell r="L526">
            <v>323017339</v>
          </cell>
        </row>
        <row r="527">
          <cell r="B527" t="str">
            <v>ORILLIA POWER DISTRIBUTION CORPORATION</v>
          </cell>
          <cell r="C527">
            <v>2006</v>
          </cell>
          <cell r="E527">
            <v>12551</v>
          </cell>
          <cell r="L527">
            <v>320376795</v>
          </cell>
        </row>
        <row r="528">
          <cell r="B528" t="str">
            <v>ORILLIA POWER DISTRIBUTION CORPORATION</v>
          </cell>
          <cell r="C528">
            <v>2007</v>
          </cell>
          <cell r="E528">
            <v>12648</v>
          </cell>
          <cell r="L528">
            <v>321106485</v>
          </cell>
        </row>
        <row r="529">
          <cell r="B529" t="str">
            <v>ORILLIA POWER DISTRIBUTION CORPORATION</v>
          </cell>
          <cell r="C529">
            <v>2008</v>
          </cell>
          <cell r="E529">
            <v>12797</v>
          </cell>
          <cell r="L529">
            <v>319007969</v>
          </cell>
        </row>
        <row r="530">
          <cell r="B530" t="str">
            <v>ORILLIA POWER DISTRIBUTION CORPORATION</v>
          </cell>
          <cell r="C530">
            <v>2009</v>
          </cell>
          <cell r="E530">
            <v>12962</v>
          </cell>
          <cell r="L530">
            <v>309605840</v>
          </cell>
        </row>
        <row r="531">
          <cell r="B531" t="str">
            <v>ORILLIA POWER DISTRIBUTION CORPORATION</v>
          </cell>
          <cell r="C531">
            <v>2010</v>
          </cell>
          <cell r="E531">
            <v>12862</v>
          </cell>
          <cell r="L531">
            <v>305338215</v>
          </cell>
        </row>
        <row r="532">
          <cell r="B532" t="str">
            <v>ORILLIA POWER DISTRIBUTION CORPORATION</v>
          </cell>
          <cell r="C532">
            <v>2011</v>
          </cell>
          <cell r="E532">
            <v>13035</v>
          </cell>
          <cell r="L532">
            <v>303545330</v>
          </cell>
        </row>
        <row r="533">
          <cell r="B533" t="str">
            <v>OSHAWA PUC NETWORKS INC.</v>
          </cell>
          <cell r="C533">
            <v>2002</v>
          </cell>
          <cell r="E533">
            <v>47533</v>
          </cell>
          <cell r="L533">
            <v>1163441783</v>
          </cell>
        </row>
        <row r="534">
          <cell r="B534" t="str">
            <v>OSHAWA PUC NETWORKS INC.</v>
          </cell>
          <cell r="C534">
            <v>2003</v>
          </cell>
          <cell r="E534">
            <v>48202</v>
          </cell>
          <cell r="L534">
            <v>1192940488</v>
          </cell>
        </row>
        <row r="535">
          <cell r="B535" t="str">
            <v>OSHAWA PUC NETWORKS INC.</v>
          </cell>
          <cell r="C535">
            <v>2004</v>
          </cell>
          <cell r="E535">
            <v>48675</v>
          </cell>
          <cell r="L535">
            <v>1175439752</v>
          </cell>
        </row>
        <row r="536">
          <cell r="B536" t="str">
            <v>OSHAWA PUC NETWORKS INC.</v>
          </cell>
          <cell r="C536">
            <v>2005</v>
          </cell>
          <cell r="E536">
            <v>49500</v>
          </cell>
          <cell r="L536">
            <v>1128827182</v>
          </cell>
        </row>
        <row r="537">
          <cell r="B537" t="str">
            <v>OSHAWA PUC NETWORKS INC.</v>
          </cell>
          <cell r="C537">
            <v>2006</v>
          </cell>
          <cell r="E537">
            <v>50528</v>
          </cell>
          <cell r="L537">
            <v>1107170264</v>
          </cell>
        </row>
        <row r="538">
          <cell r="B538" t="str">
            <v>OSHAWA PUC NETWORKS INC.</v>
          </cell>
          <cell r="C538">
            <v>2007</v>
          </cell>
          <cell r="E538">
            <v>50980</v>
          </cell>
          <cell r="L538">
            <v>1191135111</v>
          </cell>
        </row>
        <row r="539">
          <cell r="B539" t="str">
            <v>OSHAWA PUC NETWORKS INC.</v>
          </cell>
          <cell r="C539">
            <v>2008</v>
          </cell>
          <cell r="E539">
            <v>51813</v>
          </cell>
          <cell r="L539">
            <v>1165414350</v>
          </cell>
        </row>
        <row r="540">
          <cell r="B540" t="str">
            <v>OSHAWA PUC NETWORKS INC.</v>
          </cell>
          <cell r="C540">
            <v>2009</v>
          </cell>
          <cell r="E540">
            <v>52488</v>
          </cell>
          <cell r="L540">
            <v>1134000394</v>
          </cell>
        </row>
        <row r="541">
          <cell r="B541" t="str">
            <v>OSHAWA PUC NETWORKS INC.</v>
          </cell>
          <cell r="C541">
            <v>2010</v>
          </cell>
          <cell r="E541">
            <v>52710</v>
          </cell>
          <cell r="L541">
            <v>1128809412</v>
          </cell>
        </row>
        <row r="542">
          <cell r="B542" t="str">
            <v>OSHAWA PUC NETWORKS INC.</v>
          </cell>
          <cell r="C542">
            <v>2011</v>
          </cell>
          <cell r="E542">
            <v>53083</v>
          </cell>
          <cell r="L542">
            <v>1097496802</v>
          </cell>
        </row>
        <row r="543">
          <cell r="B543" t="str">
            <v>OTTAWA RIVER POWER CORPORATION</v>
          </cell>
          <cell r="C543">
            <v>2002</v>
          </cell>
          <cell r="E543">
            <v>10011</v>
          </cell>
          <cell r="L543">
            <v>191317428</v>
          </cell>
        </row>
        <row r="544">
          <cell r="B544" t="str">
            <v>OTTAWA RIVER POWER CORPORATION</v>
          </cell>
          <cell r="C544">
            <v>2003</v>
          </cell>
          <cell r="E544">
            <v>10032</v>
          </cell>
          <cell r="L544">
            <v>205451211</v>
          </cell>
        </row>
        <row r="545">
          <cell r="B545" t="str">
            <v>OTTAWA RIVER POWER CORPORATION</v>
          </cell>
          <cell r="C545">
            <v>2004</v>
          </cell>
          <cell r="E545">
            <v>10108</v>
          </cell>
          <cell r="L545">
            <v>204676301</v>
          </cell>
        </row>
        <row r="546">
          <cell r="B546" t="str">
            <v>OTTAWA RIVER POWER CORPORATION</v>
          </cell>
          <cell r="C546">
            <v>2005</v>
          </cell>
          <cell r="E546">
            <v>10190</v>
          </cell>
          <cell r="L546">
            <v>200891724</v>
          </cell>
        </row>
        <row r="547">
          <cell r="B547" t="str">
            <v>OTTAWA RIVER POWER CORPORATION</v>
          </cell>
          <cell r="C547">
            <v>2006</v>
          </cell>
          <cell r="E547">
            <v>10230</v>
          </cell>
          <cell r="L547">
            <v>193210045.66999999</v>
          </cell>
        </row>
        <row r="548">
          <cell r="B548" t="str">
            <v>OTTAWA RIVER POWER CORPORATION</v>
          </cell>
          <cell r="C548">
            <v>2007</v>
          </cell>
          <cell r="E548">
            <v>10230</v>
          </cell>
          <cell r="L548">
            <v>163417590</v>
          </cell>
        </row>
        <row r="549">
          <cell r="B549" t="str">
            <v>OTTAWA RIVER POWER CORPORATION</v>
          </cell>
          <cell r="C549">
            <v>2008</v>
          </cell>
          <cell r="E549">
            <v>10381</v>
          </cell>
          <cell r="L549">
            <v>195950229.71000001</v>
          </cell>
        </row>
        <row r="550">
          <cell r="B550" t="str">
            <v>OTTAWA RIVER POWER CORPORATION</v>
          </cell>
          <cell r="C550">
            <v>2009</v>
          </cell>
          <cell r="E550">
            <v>10462</v>
          </cell>
          <cell r="L550">
            <v>197012949.49000001</v>
          </cell>
        </row>
        <row r="551">
          <cell r="B551" t="str">
            <v>OTTAWA RIVER POWER CORPORATION</v>
          </cell>
          <cell r="C551">
            <v>2010</v>
          </cell>
          <cell r="E551">
            <v>10475</v>
          </cell>
          <cell r="L551">
            <v>185435680</v>
          </cell>
        </row>
        <row r="552">
          <cell r="B552" t="str">
            <v>OTTAWA RIVER POWER CORPORATION</v>
          </cell>
          <cell r="C552">
            <v>2011</v>
          </cell>
          <cell r="E552">
            <v>10555</v>
          </cell>
          <cell r="L552">
            <v>186403533.46000001</v>
          </cell>
        </row>
        <row r="553">
          <cell r="B553" t="str">
            <v>PARRY SOUND POWER CORPORATION</v>
          </cell>
          <cell r="C553">
            <v>2002</v>
          </cell>
          <cell r="E553">
            <v>3227</v>
          </cell>
          <cell r="L553">
            <v>78937017.299999997</v>
          </cell>
        </row>
        <row r="554">
          <cell r="B554" t="str">
            <v>PARRY SOUND POWER CORPORATION</v>
          </cell>
          <cell r="C554">
            <v>2003</v>
          </cell>
          <cell r="E554">
            <v>3191</v>
          </cell>
          <cell r="L554">
            <v>93063317.200000003</v>
          </cell>
        </row>
        <row r="555">
          <cell r="B555" t="str">
            <v>PARRY SOUND POWER CORPORATION</v>
          </cell>
          <cell r="C555">
            <v>2004</v>
          </cell>
          <cell r="E555">
            <v>3230</v>
          </cell>
          <cell r="L555">
            <v>89026826.799999997</v>
          </cell>
        </row>
        <row r="556">
          <cell r="B556" t="str">
            <v>PARRY SOUND POWER CORPORATION</v>
          </cell>
          <cell r="C556">
            <v>2005</v>
          </cell>
          <cell r="E556">
            <v>3265</v>
          </cell>
          <cell r="L556">
            <v>93693596</v>
          </cell>
        </row>
        <row r="557">
          <cell r="B557" t="str">
            <v>PARRY SOUND POWER CORPORATION</v>
          </cell>
          <cell r="C557">
            <v>2006</v>
          </cell>
          <cell r="E557">
            <v>3271</v>
          </cell>
          <cell r="L557">
            <v>85636750.730000004</v>
          </cell>
        </row>
        <row r="558">
          <cell r="B558" t="str">
            <v>PARRY SOUND POWER CORPORATION</v>
          </cell>
          <cell r="C558">
            <v>2007</v>
          </cell>
          <cell r="E558">
            <v>3365</v>
          </cell>
          <cell r="L558">
            <v>89725494.760000005</v>
          </cell>
        </row>
        <row r="559">
          <cell r="B559" t="str">
            <v>PARRY SOUND POWER CORPORATION</v>
          </cell>
          <cell r="C559">
            <v>2008</v>
          </cell>
          <cell r="E559">
            <v>3356</v>
          </cell>
          <cell r="L559">
            <v>88199452.25</v>
          </cell>
        </row>
        <row r="560">
          <cell r="B560" t="str">
            <v>PARRY SOUND POWER CORPORATION</v>
          </cell>
          <cell r="C560">
            <v>2009</v>
          </cell>
          <cell r="E560">
            <v>3378</v>
          </cell>
          <cell r="L560">
            <v>89991083.280000001</v>
          </cell>
        </row>
        <row r="561">
          <cell r="B561" t="str">
            <v>PARRY SOUND POWER CORPORATION</v>
          </cell>
          <cell r="C561">
            <v>2010</v>
          </cell>
          <cell r="E561">
            <v>3377</v>
          </cell>
          <cell r="L561">
            <v>83932778.170000002</v>
          </cell>
        </row>
        <row r="562">
          <cell r="B562" t="str">
            <v>PARRY SOUND POWER CORPORATION</v>
          </cell>
          <cell r="C562">
            <v>2011</v>
          </cell>
          <cell r="E562">
            <v>3441</v>
          </cell>
          <cell r="L562">
            <v>84106262.439999998</v>
          </cell>
        </row>
        <row r="563">
          <cell r="B563" t="str">
            <v>PETERBOROUGH DISTRIBUTION INCORPORATED</v>
          </cell>
          <cell r="C563">
            <v>2002</v>
          </cell>
          <cell r="E563">
            <v>32850</v>
          </cell>
          <cell r="L563">
            <v>808921986</v>
          </cell>
        </row>
        <row r="564">
          <cell r="B564" t="str">
            <v>PETERBOROUGH DISTRIBUTION INCORPORATED</v>
          </cell>
          <cell r="C564">
            <v>2003</v>
          </cell>
          <cell r="E564">
            <v>32847</v>
          </cell>
          <cell r="L564">
            <v>805996163</v>
          </cell>
        </row>
        <row r="565">
          <cell r="B565" t="str">
            <v>PETERBOROUGH DISTRIBUTION INCORPORATED</v>
          </cell>
          <cell r="C565">
            <v>2004</v>
          </cell>
          <cell r="E565">
            <v>33438</v>
          </cell>
          <cell r="L565">
            <v>790191455</v>
          </cell>
        </row>
        <row r="566">
          <cell r="B566" t="str">
            <v>PETERBOROUGH DISTRIBUTION INCORPORATED</v>
          </cell>
          <cell r="C566">
            <v>2005</v>
          </cell>
          <cell r="E566">
            <v>33531</v>
          </cell>
          <cell r="L566">
            <v>822852234</v>
          </cell>
        </row>
        <row r="567">
          <cell r="B567" t="str">
            <v>PETERBOROUGH DISTRIBUTION INCORPORATED</v>
          </cell>
          <cell r="C567">
            <v>2006</v>
          </cell>
          <cell r="E567">
            <v>33866</v>
          </cell>
          <cell r="L567">
            <v>810188267</v>
          </cell>
        </row>
        <row r="568">
          <cell r="B568" t="str">
            <v>PETERBOROUGH DISTRIBUTION INCORPORATED</v>
          </cell>
          <cell r="C568">
            <v>2007</v>
          </cell>
          <cell r="E568">
            <v>34161</v>
          </cell>
          <cell r="L568">
            <v>820201487</v>
          </cell>
        </row>
        <row r="569">
          <cell r="B569" t="str">
            <v>PETERBOROUGH DISTRIBUTION INCORPORATED</v>
          </cell>
          <cell r="C569">
            <v>2008</v>
          </cell>
          <cell r="E569">
            <v>34349</v>
          </cell>
          <cell r="L569">
            <v>819538763</v>
          </cell>
        </row>
        <row r="570">
          <cell r="B570" t="str">
            <v>PETERBOROUGH DISTRIBUTION INCORPORATED</v>
          </cell>
          <cell r="C570">
            <v>2009</v>
          </cell>
          <cell r="E570">
            <v>35037</v>
          </cell>
          <cell r="L570">
            <v>791578450</v>
          </cell>
        </row>
        <row r="571">
          <cell r="B571" t="str">
            <v>PETERBOROUGH DISTRIBUTION INCORPORATED</v>
          </cell>
          <cell r="C571">
            <v>2010</v>
          </cell>
          <cell r="E571">
            <v>35012</v>
          </cell>
          <cell r="L571">
            <v>792968780</v>
          </cell>
        </row>
        <row r="572">
          <cell r="B572" t="str">
            <v>PETERBOROUGH DISTRIBUTION INCORPORATED</v>
          </cell>
          <cell r="C572">
            <v>2011</v>
          </cell>
          <cell r="E572">
            <v>35270</v>
          </cell>
          <cell r="L572">
            <v>805584296</v>
          </cell>
        </row>
        <row r="573">
          <cell r="B573" t="str">
            <v>POWERSTREAM INC.</v>
          </cell>
          <cell r="C573">
            <v>2002</v>
          </cell>
          <cell r="E573">
            <v>254371</v>
          </cell>
          <cell r="L573">
            <v>6114520082</v>
          </cell>
        </row>
        <row r="574">
          <cell r="B574" t="str">
            <v>POWERSTREAM INC.</v>
          </cell>
          <cell r="C574">
            <v>2003</v>
          </cell>
          <cell r="E574">
            <v>266615</v>
          </cell>
          <cell r="L574">
            <v>7621829135</v>
          </cell>
        </row>
        <row r="575">
          <cell r="B575" t="str">
            <v>POWERSTREAM INC.</v>
          </cell>
          <cell r="C575">
            <v>2004</v>
          </cell>
          <cell r="E575">
            <v>276954</v>
          </cell>
          <cell r="L575">
            <v>7855779569</v>
          </cell>
        </row>
        <row r="576">
          <cell r="B576" t="str">
            <v>POWERSTREAM INC.</v>
          </cell>
          <cell r="C576">
            <v>2005</v>
          </cell>
          <cell r="E576">
            <v>285600</v>
          </cell>
          <cell r="L576">
            <v>8326289635</v>
          </cell>
        </row>
        <row r="577">
          <cell r="B577" t="str">
            <v>POWERSTREAM INC.</v>
          </cell>
          <cell r="C577">
            <v>2006</v>
          </cell>
          <cell r="E577">
            <v>295994</v>
          </cell>
          <cell r="L577">
            <v>8222841409</v>
          </cell>
        </row>
        <row r="578">
          <cell r="B578" t="str">
            <v>POWERSTREAM INC.</v>
          </cell>
          <cell r="C578">
            <v>2007</v>
          </cell>
          <cell r="E578">
            <v>304755</v>
          </cell>
          <cell r="L578">
            <v>8332001245</v>
          </cell>
        </row>
        <row r="579">
          <cell r="B579" t="str">
            <v>POWERSTREAM INC.</v>
          </cell>
          <cell r="C579">
            <v>2008</v>
          </cell>
          <cell r="E579">
            <v>314201</v>
          </cell>
          <cell r="L579">
            <v>8367820584</v>
          </cell>
        </row>
        <row r="580">
          <cell r="B580" t="str">
            <v>POWERSTREAM INC.</v>
          </cell>
          <cell r="C580">
            <v>2009</v>
          </cell>
          <cell r="E580">
            <v>320695</v>
          </cell>
          <cell r="L580">
            <v>8292914586</v>
          </cell>
        </row>
        <row r="581">
          <cell r="B581" t="str">
            <v>POWERSTREAM INC.</v>
          </cell>
          <cell r="C581">
            <v>2010</v>
          </cell>
          <cell r="E581">
            <v>325540</v>
          </cell>
          <cell r="L581">
            <v>8263543864</v>
          </cell>
        </row>
        <row r="582">
          <cell r="B582" t="str">
            <v>POWERSTREAM INC.</v>
          </cell>
          <cell r="C582">
            <v>2011</v>
          </cell>
          <cell r="E582">
            <v>332993</v>
          </cell>
          <cell r="L582">
            <v>8322749725</v>
          </cell>
        </row>
        <row r="583">
          <cell r="B583" t="str">
            <v>PUC DISTRIBUTION INC.</v>
          </cell>
          <cell r="C583">
            <v>2002</v>
          </cell>
          <cell r="E583">
            <v>32240</v>
          </cell>
          <cell r="L583">
            <v>714673992</v>
          </cell>
        </row>
        <row r="584">
          <cell r="B584" t="str">
            <v>PUC DISTRIBUTION INC.</v>
          </cell>
          <cell r="C584">
            <v>2003</v>
          </cell>
          <cell r="E584">
            <v>32443</v>
          </cell>
          <cell r="L584">
            <v>726783940</v>
          </cell>
        </row>
        <row r="585">
          <cell r="B585" t="str">
            <v>PUC DISTRIBUTION INC.</v>
          </cell>
          <cell r="C585">
            <v>2004</v>
          </cell>
          <cell r="E585">
            <v>32365</v>
          </cell>
          <cell r="L585">
            <v>723592739</v>
          </cell>
        </row>
        <row r="586">
          <cell r="B586" t="str">
            <v>PUC DISTRIBUTION INC.</v>
          </cell>
          <cell r="C586">
            <v>2005</v>
          </cell>
          <cell r="E586">
            <v>32497</v>
          </cell>
          <cell r="L586">
            <v>717784001</v>
          </cell>
        </row>
        <row r="587">
          <cell r="B587" t="str">
            <v>PUC DISTRIBUTION INC.</v>
          </cell>
          <cell r="C587">
            <v>2006</v>
          </cell>
          <cell r="E587">
            <v>32438</v>
          </cell>
          <cell r="L587">
            <v>697140805</v>
          </cell>
        </row>
        <row r="588">
          <cell r="B588" t="str">
            <v>PUC DISTRIBUTION INC.</v>
          </cell>
          <cell r="C588">
            <v>2007</v>
          </cell>
          <cell r="E588">
            <v>32512</v>
          </cell>
          <cell r="L588">
            <v>701800772</v>
          </cell>
        </row>
        <row r="589">
          <cell r="B589" t="str">
            <v>PUC DISTRIBUTION INC.</v>
          </cell>
          <cell r="C589">
            <v>2008</v>
          </cell>
          <cell r="E589">
            <v>32734</v>
          </cell>
          <cell r="L589">
            <v>710698626</v>
          </cell>
        </row>
        <row r="590">
          <cell r="B590" t="str">
            <v>PUC DISTRIBUTION INC.</v>
          </cell>
          <cell r="C590">
            <v>2009</v>
          </cell>
          <cell r="E590">
            <v>32825</v>
          </cell>
          <cell r="L590">
            <v>707756700</v>
          </cell>
        </row>
        <row r="591">
          <cell r="B591" t="str">
            <v>PUC DISTRIBUTION INC.</v>
          </cell>
          <cell r="C591">
            <v>2010</v>
          </cell>
          <cell r="E591">
            <v>32870</v>
          </cell>
          <cell r="L591">
            <v>674907898</v>
          </cell>
        </row>
        <row r="592">
          <cell r="B592" t="str">
            <v>PUC DISTRIBUTION INC.</v>
          </cell>
          <cell r="C592">
            <v>2011</v>
          </cell>
          <cell r="E592">
            <v>32998</v>
          </cell>
          <cell r="L592">
            <v>693540710</v>
          </cell>
        </row>
        <row r="593">
          <cell r="B593" t="str">
            <v>RENFREW HYDRO INC.</v>
          </cell>
          <cell r="C593">
            <v>2002</v>
          </cell>
          <cell r="E593">
            <v>3984</v>
          </cell>
          <cell r="L593">
            <v>90391062</v>
          </cell>
        </row>
        <row r="594">
          <cell r="B594" t="str">
            <v>RENFREW HYDRO INC.</v>
          </cell>
          <cell r="C594">
            <v>2003</v>
          </cell>
          <cell r="E594">
            <v>4048</v>
          </cell>
          <cell r="L594">
            <v>90960035</v>
          </cell>
        </row>
        <row r="595">
          <cell r="B595" t="str">
            <v>RENFREW HYDRO INC.</v>
          </cell>
          <cell r="C595">
            <v>2004</v>
          </cell>
          <cell r="E595">
            <v>4050</v>
          </cell>
          <cell r="L595">
            <v>92881382</v>
          </cell>
        </row>
        <row r="596">
          <cell r="B596" t="str">
            <v>RENFREW HYDRO INC.</v>
          </cell>
          <cell r="C596">
            <v>2005</v>
          </cell>
          <cell r="E596">
            <v>4116</v>
          </cell>
          <cell r="L596">
            <v>98424070</v>
          </cell>
        </row>
        <row r="597">
          <cell r="B597" t="str">
            <v>RENFREW HYDRO INC.</v>
          </cell>
          <cell r="C597">
            <v>2006</v>
          </cell>
          <cell r="E597">
            <v>4133</v>
          </cell>
          <cell r="L597">
            <v>97310234</v>
          </cell>
        </row>
        <row r="598">
          <cell r="B598" t="str">
            <v>RENFREW HYDRO INC.</v>
          </cell>
          <cell r="C598">
            <v>2007</v>
          </cell>
          <cell r="E598">
            <v>4149</v>
          </cell>
          <cell r="L598">
            <v>99235605</v>
          </cell>
        </row>
        <row r="599">
          <cell r="B599" t="str">
            <v>RENFREW HYDRO INC.</v>
          </cell>
          <cell r="C599">
            <v>2008</v>
          </cell>
          <cell r="E599">
            <v>4194</v>
          </cell>
          <cell r="L599">
            <v>101925474</v>
          </cell>
        </row>
        <row r="600">
          <cell r="B600" t="str">
            <v>RENFREW HYDRO INC.</v>
          </cell>
          <cell r="C600">
            <v>2009</v>
          </cell>
          <cell r="E600">
            <v>4180</v>
          </cell>
          <cell r="L600">
            <v>96981360</v>
          </cell>
        </row>
        <row r="601">
          <cell r="B601" t="str">
            <v>RENFREW HYDRO INC.</v>
          </cell>
          <cell r="C601">
            <v>2010</v>
          </cell>
          <cell r="E601">
            <v>4155</v>
          </cell>
          <cell r="L601">
            <v>94435422</v>
          </cell>
        </row>
        <row r="602">
          <cell r="B602" t="str">
            <v>RENFREW HYDRO INC.</v>
          </cell>
          <cell r="C602">
            <v>2011</v>
          </cell>
          <cell r="E602">
            <v>4183</v>
          </cell>
          <cell r="L602">
            <v>88568831</v>
          </cell>
        </row>
        <row r="603">
          <cell r="B603" t="str">
            <v>RIDEAU ST. LAWRENCE DISTRIBUTION INC.</v>
          </cell>
          <cell r="C603">
            <v>2002</v>
          </cell>
          <cell r="E603">
            <v>5713</v>
          </cell>
          <cell r="L603">
            <v>122481365</v>
          </cell>
        </row>
        <row r="604">
          <cell r="B604" t="str">
            <v>RIDEAU ST. LAWRENCE DISTRIBUTION INC.</v>
          </cell>
          <cell r="C604">
            <v>2003</v>
          </cell>
          <cell r="E604">
            <v>5738</v>
          </cell>
          <cell r="L604">
            <v>124591891</v>
          </cell>
        </row>
        <row r="605">
          <cell r="B605" t="str">
            <v>RIDEAU ST. LAWRENCE DISTRIBUTION INC.</v>
          </cell>
          <cell r="C605">
            <v>2004</v>
          </cell>
          <cell r="E605">
            <v>5749</v>
          </cell>
          <cell r="L605">
            <v>128527347</v>
          </cell>
        </row>
        <row r="606">
          <cell r="B606" t="str">
            <v>RIDEAU ST. LAWRENCE DISTRIBUTION INC.</v>
          </cell>
          <cell r="C606">
            <v>2005</v>
          </cell>
          <cell r="E606">
            <v>5823</v>
          </cell>
          <cell r="L606">
            <v>123510432</v>
          </cell>
        </row>
        <row r="607">
          <cell r="B607" t="str">
            <v>RIDEAU ST. LAWRENCE DISTRIBUTION INC.</v>
          </cell>
          <cell r="C607">
            <v>2006</v>
          </cell>
          <cell r="E607">
            <v>5839</v>
          </cell>
          <cell r="L607">
            <v>67020068</v>
          </cell>
        </row>
        <row r="608">
          <cell r="B608" t="str">
            <v>RIDEAU ST. LAWRENCE DISTRIBUTION INC.</v>
          </cell>
          <cell r="C608">
            <v>2007</v>
          </cell>
          <cell r="E608">
            <v>5864</v>
          </cell>
          <cell r="L608">
            <v>113998664</v>
          </cell>
        </row>
        <row r="609">
          <cell r="B609" t="str">
            <v>RIDEAU ST. LAWRENCE DISTRIBUTION INC.</v>
          </cell>
          <cell r="C609">
            <v>2008</v>
          </cell>
          <cell r="E609">
            <v>5859</v>
          </cell>
          <cell r="L609">
            <v>111785106</v>
          </cell>
        </row>
        <row r="610">
          <cell r="B610" t="str">
            <v>RIDEAU ST. LAWRENCE DISTRIBUTION INC.</v>
          </cell>
          <cell r="C610">
            <v>2009</v>
          </cell>
          <cell r="E610">
            <v>5863</v>
          </cell>
          <cell r="L610">
            <v>110613517</v>
          </cell>
        </row>
        <row r="611">
          <cell r="B611" t="str">
            <v>RIDEAU ST. LAWRENCE DISTRIBUTION INC.</v>
          </cell>
          <cell r="C611">
            <v>2010</v>
          </cell>
          <cell r="E611">
            <v>5818</v>
          </cell>
          <cell r="L611">
            <v>105964407</v>
          </cell>
        </row>
        <row r="612">
          <cell r="B612" t="str">
            <v>RIDEAU ST. LAWRENCE DISTRIBUTION INC.</v>
          </cell>
          <cell r="C612">
            <v>2011</v>
          </cell>
          <cell r="E612">
            <v>5839</v>
          </cell>
          <cell r="L612">
            <v>106753165</v>
          </cell>
        </row>
        <row r="613">
          <cell r="B613" t="str">
            <v>SIOUX LOOKOUT HYDRO INC.</v>
          </cell>
          <cell r="C613">
            <v>2002</v>
          </cell>
          <cell r="E613">
            <v>2729</v>
          </cell>
          <cell r="L613">
            <v>86260326</v>
          </cell>
        </row>
        <row r="614">
          <cell r="B614" t="str">
            <v>SIOUX LOOKOUT HYDRO INC.</v>
          </cell>
          <cell r="C614">
            <v>2003</v>
          </cell>
          <cell r="E614">
            <v>2735</v>
          </cell>
          <cell r="L614">
            <v>91371270</v>
          </cell>
        </row>
        <row r="615">
          <cell r="B615" t="str">
            <v>SIOUX LOOKOUT HYDRO INC.</v>
          </cell>
          <cell r="C615">
            <v>2004</v>
          </cell>
          <cell r="E615">
            <v>2749</v>
          </cell>
          <cell r="L615">
            <v>89665584</v>
          </cell>
        </row>
        <row r="616">
          <cell r="B616" t="str">
            <v>SIOUX LOOKOUT HYDRO INC.</v>
          </cell>
          <cell r="C616">
            <v>2005</v>
          </cell>
          <cell r="E616">
            <v>2760</v>
          </cell>
          <cell r="L616">
            <v>94428257.5</v>
          </cell>
        </row>
        <row r="617">
          <cell r="B617" t="str">
            <v>SIOUX LOOKOUT HYDRO INC.</v>
          </cell>
          <cell r="C617">
            <v>2006</v>
          </cell>
          <cell r="E617">
            <v>2734</v>
          </cell>
          <cell r="L617">
            <v>92077783</v>
          </cell>
        </row>
        <row r="618">
          <cell r="B618" t="str">
            <v>SIOUX LOOKOUT HYDRO INC.</v>
          </cell>
          <cell r="C618">
            <v>2007</v>
          </cell>
          <cell r="E618">
            <v>2754</v>
          </cell>
          <cell r="L618">
            <v>90679122</v>
          </cell>
        </row>
        <row r="619">
          <cell r="B619" t="str">
            <v>SIOUX LOOKOUT HYDRO INC.</v>
          </cell>
          <cell r="C619">
            <v>2008</v>
          </cell>
          <cell r="E619">
            <v>2734</v>
          </cell>
          <cell r="L619">
            <v>76752093</v>
          </cell>
        </row>
        <row r="620">
          <cell r="B620" t="str">
            <v>SIOUX LOOKOUT HYDRO INC.</v>
          </cell>
          <cell r="C620">
            <v>2009</v>
          </cell>
          <cell r="E620">
            <v>2740</v>
          </cell>
          <cell r="L620">
            <v>72428352</v>
          </cell>
        </row>
        <row r="621">
          <cell r="B621" t="str">
            <v>SIOUX LOOKOUT HYDRO INC.</v>
          </cell>
          <cell r="C621">
            <v>2010</v>
          </cell>
          <cell r="E621">
            <v>2754</v>
          </cell>
          <cell r="L621">
            <v>70574452</v>
          </cell>
        </row>
        <row r="622">
          <cell r="B622" t="str">
            <v>SIOUX LOOKOUT HYDRO INC.</v>
          </cell>
          <cell r="C622">
            <v>2011</v>
          </cell>
          <cell r="E622">
            <v>2755</v>
          </cell>
          <cell r="L622">
            <v>72584384.75</v>
          </cell>
        </row>
        <row r="623">
          <cell r="B623" t="str">
            <v>ST. THOMAS ENERGY INC.</v>
          </cell>
          <cell r="C623">
            <v>2002</v>
          </cell>
          <cell r="E623">
            <v>14395</v>
          </cell>
          <cell r="L623">
            <v>362208340</v>
          </cell>
        </row>
        <row r="624">
          <cell r="B624" t="str">
            <v>ST. THOMAS ENERGY INC.</v>
          </cell>
          <cell r="C624">
            <v>2003</v>
          </cell>
          <cell r="E624">
            <v>14613</v>
          </cell>
          <cell r="L624">
            <v>359240700</v>
          </cell>
        </row>
        <row r="625">
          <cell r="B625" t="str">
            <v>ST. THOMAS ENERGY INC.</v>
          </cell>
          <cell r="C625">
            <v>2004</v>
          </cell>
          <cell r="E625">
            <v>14931</v>
          </cell>
          <cell r="L625">
            <v>356758413</v>
          </cell>
        </row>
        <row r="626">
          <cell r="B626" t="str">
            <v>ST. THOMAS ENERGY INC.</v>
          </cell>
          <cell r="C626">
            <v>2005</v>
          </cell>
          <cell r="E626">
            <v>15243</v>
          </cell>
          <cell r="L626">
            <v>376178610</v>
          </cell>
        </row>
        <row r="627">
          <cell r="B627" t="str">
            <v>ST. THOMAS ENERGY INC.</v>
          </cell>
          <cell r="C627">
            <v>2006</v>
          </cell>
          <cell r="E627">
            <v>15597</v>
          </cell>
          <cell r="L627">
            <v>367218614</v>
          </cell>
        </row>
        <row r="628">
          <cell r="B628" t="str">
            <v>ST. THOMAS ENERGY INC.</v>
          </cell>
          <cell r="C628">
            <v>2007</v>
          </cell>
          <cell r="E628">
            <v>15919</v>
          </cell>
          <cell r="L628">
            <v>366885092</v>
          </cell>
        </row>
        <row r="629">
          <cell r="B629" t="str">
            <v>ST. THOMAS ENERGY INC.</v>
          </cell>
          <cell r="C629">
            <v>2008</v>
          </cell>
          <cell r="E629">
            <v>16133</v>
          </cell>
          <cell r="L629">
            <v>343399650</v>
          </cell>
        </row>
        <row r="630">
          <cell r="B630" t="str">
            <v>ST. THOMAS ENERGY INC.</v>
          </cell>
          <cell r="C630">
            <v>2009</v>
          </cell>
          <cell r="E630">
            <v>16243</v>
          </cell>
          <cell r="L630">
            <v>289185003</v>
          </cell>
        </row>
        <row r="631">
          <cell r="B631" t="str">
            <v>ST. THOMAS ENERGY INC.</v>
          </cell>
          <cell r="C631">
            <v>2010</v>
          </cell>
          <cell r="E631">
            <v>16419</v>
          </cell>
          <cell r="L631">
            <v>294869479</v>
          </cell>
        </row>
        <row r="632">
          <cell r="B632" t="str">
            <v>ST. THOMAS ENERGY INC.</v>
          </cell>
          <cell r="C632">
            <v>2011</v>
          </cell>
          <cell r="E632">
            <v>16436</v>
          </cell>
          <cell r="L632">
            <v>291893294</v>
          </cell>
        </row>
        <row r="633">
          <cell r="B633" t="str">
            <v>THUNDER BAY HYDRO ELECTRICITY DISTRIBUTION INC.</v>
          </cell>
          <cell r="C633">
            <v>2002</v>
          </cell>
          <cell r="E633">
            <v>48820</v>
          </cell>
          <cell r="L633">
            <v>1015641442</v>
          </cell>
        </row>
        <row r="634">
          <cell r="B634" t="str">
            <v>THUNDER BAY HYDRO ELECTRICITY DISTRIBUTION INC.</v>
          </cell>
          <cell r="C634">
            <v>2003</v>
          </cell>
          <cell r="E634">
            <v>49236</v>
          </cell>
          <cell r="L634">
            <v>1051685176</v>
          </cell>
        </row>
        <row r="635">
          <cell r="B635" t="str">
            <v>THUNDER BAY HYDRO ELECTRICITY DISTRIBUTION INC.</v>
          </cell>
          <cell r="C635">
            <v>2004</v>
          </cell>
          <cell r="E635">
            <v>49323</v>
          </cell>
          <cell r="L635">
            <v>1033807068</v>
          </cell>
        </row>
        <row r="636">
          <cell r="B636" t="str">
            <v>THUNDER BAY HYDRO ELECTRICITY DISTRIBUTION INC.</v>
          </cell>
          <cell r="C636">
            <v>2005</v>
          </cell>
          <cell r="E636">
            <v>49558</v>
          </cell>
          <cell r="L636">
            <v>1054662883</v>
          </cell>
        </row>
        <row r="637">
          <cell r="B637" t="str">
            <v>THUNDER BAY HYDRO ELECTRICITY DISTRIBUTION INC.</v>
          </cell>
          <cell r="C637">
            <v>2006</v>
          </cell>
          <cell r="E637">
            <v>49556</v>
          </cell>
          <cell r="L637">
            <v>1040012689</v>
          </cell>
        </row>
        <row r="638">
          <cell r="B638" t="str">
            <v>THUNDER BAY HYDRO ELECTRICITY DISTRIBUTION INC.</v>
          </cell>
          <cell r="C638">
            <v>2007</v>
          </cell>
          <cell r="E638">
            <v>49421</v>
          </cell>
          <cell r="L638">
            <v>1024516481</v>
          </cell>
        </row>
        <row r="639">
          <cell r="B639" t="str">
            <v>THUNDER BAY HYDRO ELECTRICITY DISTRIBUTION INC.</v>
          </cell>
          <cell r="C639">
            <v>2008</v>
          </cell>
          <cell r="E639">
            <v>49361</v>
          </cell>
          <cell r="L639">
            <v>1006913914</v>
          </cell>
        </row>
        <row r="640">
          <cell r="B640" t="str">
            <v>THUNDER BAY HYDRO ELECTRICITY DISTRIBUTION INC.</v>
          </cell>
          <cell r="C640">
            <v>2009</v>
          </cell>
          <cell r="E640">
            <v>49922</v>
          </cell>
          <cell r="L640">
            <v>982671593</v>
          </cell>
        </row>
        <row r="641">
          <cell r="B641" t="str">
            <v>THUNDER BAY HYDRO ELECTRICITY DISTRIBUTION INC.</v>
          </cell>
          <cell r="C641">
            <v>2010</v>
          </cell>
          <cell r="E641">
            <v>49508</v>
          </cell>
          <cell r="L641">
            <v>931409728</v>
          </cell>
        </row>
        <row r="642">
          <cell r="B642" t="str">
            <v>THUNDER BAY HYDRO ELECTRICITY DISTRIBUTION INC.</v>
          </cell>
          <cell r="C642">
            <v>2011</v>
          </cell>
          <cell r="E642">
            <v>49765</v>
          </cell>
          <cell r="L642">
            <v>943030337.75999999</v>
          </cell>
        </row>
        <row r="643">
          <cell r="B643" t="str">
            <v>TILLSONBURG HYDRO INC.</v>
          </cell>
          <cell r="C643">
            <v>2002</v>
          </cell>
          <cell r="E643">
            <v>6075</v>
          </cell>
          <cell r="L643">
            <v>217790206</v>
          </cell>
        </row>
        <row r="644">
          <cell r="B644" t="str">
            <v>TILLSONBURG HYDRO INC.</v>
          </cell>
          <cell r="C644">
            <v>2003</v>
          </cell>
          <cell r="E644">
            <v>6165</v>
          </cell>
          <cell r="L644">
            <v>229514052</v>
          </cell>
        </row>
        <row r="645">
          <cell r="B645" t="str">
            <v>TILLSONBURG HYDRO INC.</v>
          </cell>
          <cell r="C645">
            <v>2004</v>
          </cell>
          <cell r="E645">
            <v>6263</v>
          </cell>
          <cell r="L645">
            <v>237490418</v>
          </cell>
        </row>
        <row r="646">
          <cell r="B646" t="str">
            <v>TILLSONBURG HYDRO INC.</v>
          </cell>
          <cell r="C646">
            <v>2005</v>
          </cell>
          <cell r="E646">
            <v>6343</v>
          </cell>
          <cell r="L646">
            <v>235792985.47</v>
          </cell>
        </row>
        <row r="647">
          <cell r="B647" t="str">
            <v>TILLSONBURG HYDRO INC.</v>
          </cell>
          <cell r="C647">
            <v>2006</v>
          </cell>
          <cell r="E647">
            <v>6457</v>
          </cell>
          <cell r="L647">
            <v>229230519.68000001</v>
          </cell>
        </row>
        <row r="648">
          <cell r="B648" t="str">
            <v>TILLSONBURG HYDRO INC.</v>
          </cell>
          <cell r="C648">
            <v>2007</v>
          </cell>
          <cell r="E648">
            <v>6571</v>
          </cell>
          <cell r="L648">
            <v>238023374.63999999</v>
          </cell>
        </row>
        <row r="649">
          <cell r="B649" t="str">
            <v>TILLSONBURG HYDRO INC.</v>
          </cell>
          <cell r="C649">
            <v>2008</v>
          </cell>
          <cell r="E649">
            <v>6622</v>
          </cell>
          <cell r="L649">
            <v>216493155.44</v>
          </cell>
        </row>
        <row r="650">
          <cell r="B650" t="str">
            <v>TILLSONBURG HYDRO INC.</v>
          </cell>
          <cell r="C650">
            <v>2009</v>
          </cell>
          <cell r="E650">
            <v>6738</v>
          </cell>
          <cell r="L650">
            <v>184230659</v>
          </cell>
        </row>
        <row r="651">
          <cell r="B651" t="str">
            <v>TILLSONBURG HYDRO INC.</v>
          </cell>
          <cell r="C651">
            <v>2010</v>
          </cell>
          <cell r="E651">
            <v>6700</v>
          </cell>
          <cell r="L651">
            <v>192156166</v>
          </cell>
        </row>
        <row r="652">
          <cell r="B652" t="str">
            <v>TILLSONBURG HYDRO INC.</v>
          </cell>
          <cell r="C652">
            <v>2011</v>
          </cell>
          <cell r="E652">
            <v>6745</v>
          </cell>
          <cell r="L652">
            <v>182329432</v>
          </cell>
        </row>
        <row r="653">
          <cell r="B653" t="str">
            <v>TORONTO HYDRO-ELECTRIC SYSTEM LIMITED</v>
          </cell>
          <cell r="C653">
            <v>2002</v>
          </cell>
          <cell r="E653">
            <v>665043</v>
          </cell>
          <cell r="L653">
            <v>26177019147</v>
          </cell>
        </row>
        <row r="654">
          <cell r="B654" t="str">
            <v>TORONTO HYDRO-ELECTRIC SYSTEM LIMITED</v>
          </cell>
          <cell r="C654">
            <v>2003</v>
          </cell>
          <cell r="E654">
            <v>668625</v>
          </cell>
          <cell r="L654">
            <v>25604519834</v>
          </cell>
        </row>
        <row r="655">
          <cell r="B655" t="str">
            <v>TORONTO HYDRO-ELECTRIC SYSTEM LIMITED</v>
          </cell>
          <cell r="C655">
            <v>2004</v>
          </cell>
          <cell r="E655">
            <v>673172</v>
          </cell>
          <cell r="L655">
            <v>25508050686</v>
          </cell>
        </row>
        <row r="656">
          <cell r="B656" t="str">
            <v>TORONTO HYDRO-ELECTRIC SYSTEM LIMITED</v>
          </cell>
          <cell r="C656">
            <v>2005</v>
          </cell>
          <cell r="E656">
            <v>676678</v>
          </cell>
          <cell r="L656">
            <v>26372168650</v>
          </cell>
        </row>
        <row r="657">
          <cell r="B657" t="str">
            <v>TORONTO HYDRO-ELECTRIC SYSTEM LIMITED</v>
          </cell>
          <cell r="C657">
            <v>2006</v>
          </cell>
          <cell r="E657">
            <v>678106</v>
          </cell>
          <cell r="L657">
            <v>25527304675</v>
          </cell>
        </row>
        <row r="658">
          <cell r="B658" t="str">
            <v>TORONTO HYDRO-ELECTRIC SYSTEM LIMITED</v>
          </cell>
          <cell r="C658">
            <v>2007</v>
          </cell>
          <cell r="E658">
            <v>679913</v>
          </cell>
          <cell r="L658">
            <v>25759823917</v>
          </cell>
        </row>
        <row r="659">
          <cell r="B659" t="str">
            <v>TORONTO HYDRO-ELECTRIC SYSTEM LIMITED</v>
          </cell>
          <cell r="C659">
            <v>2008</v>
          </cell>
          <cell r="E659">
            <v>684145</v>
          </cell>
          <cell r="L659">
            <v>25139059221</v>
          </cell>
        </row>
        <row r="660">
          <cell r="B660" t="str">
            <v>TORONTO HYDRO-ELECTRIC SYSTEM LIMITED</v>
          </cell>
          <cell r="C660">
            <v>2009</v>
          </cell>
          <cell r="E660">
            <v>690243</v>
          </cell>
          <cell r="L660">
            <v>24588094032</v>
          </cell>
        </row>
        <row r="661">
          <cell r="B661" t="str">
            <v>TORONTO HYDRO-ELECTRIC SYSTEM LIMITED</v>
          </cell>
          <cell r="C661">
            <v>2010</v>
          </cell>
          <cell r="E661">
            <v>700386</v>
          </cell>
          <cell r="L661">
            <v>24580686671</v>
          </cell>
        </row>
        <row r="662">
          <cell r="B662" t="str">
            <v>TORONTO HYDRO-ELECTRIC SYSTEM LIMITED</v>
          </cell>
          <cell r="C662">
            <v>2011</v>
          </cell>
          <cell r="E662">
            <v>709323</v>
          </cell>
          <cell r="L662">
            <v>24556469348</v>
          </cell>
        </row>
        <row r="663">
          <cell r="B663" t="str">
            <v>VERIDIAN CONNECTIONS INC.</v>
          </cell>
          <cell r="C663">
            <v>2002</v>
          </cell>
          <cell r="E663">
            <v>97128</v>
          </cell>
          <cell r="L663">
            <v>2404558622</v>
          </cell>
        </row>
        <row r="664">
          <cell r="B664" t="str">
            <v>VERIDIAN CONNECTIONS INC.</v>
          </cell>
          <cell r="C664">
            <v>2003</v>
          </cell>
          <cell r="E664">
            <v>99022</v>
          </cell>
          <cell r="L664">
            <v>2387224809</v>
          </cell>
        </row>
        <row r="665">
          <cell r="B665" t="str">
            <v>VERIDIAN CONNECTIONS INC.</v>
          </cell>
          <cell r="C665">
            <v>2004</v>
          </cell>
          <cell r="E665">
            <v>101867</v>
          </cell>
          <cell r="L665">
            <v>2400607118</v>
          </cell>
        </row>
        <row r="666">
          <cell r="B666" t="str">
            <v>VERIDIAN CONNECTIONS INC.</v>
          </cell>
          <cell r="C666">
            <v>2005</v>
          </cell>
          <cell r="E666">
            <v>106730</v>
          </cell>
          <cell r="L666">
            <v>2554393866</v>
          </cell>
        </row>
        <row r="667">
          <cell r="B667" t="str">
            <v>VERIDIAN CONNECTIONS INC.</v>
          </cell>
          <cell r="C667">
            <v>2006</v>
          </cell>
          <cell r="E667">
            <v>107231</v>
          </cell>
          <cell r="L667">
            <v>2532414193</v>
          </cell>
        </row>
        <row r="668">
          <cell r="B668" t="str">
            <v>VERIDIAN CONNECTIONS INC.</v>
          </cell>
          <cell r="C668">
            <v>2007</v>
          </cell>
          <cell r="E668">
            <v>109225</v>
          </cell>
          <cell r="L668">
            <v>2547644309</v>
          </cell>
        </row>
        <row r="669">
          <cell r="B669" t="str">
            <v>VERIDIAN CONNECTIONS INC.</v>
          </cell>
          <cell r="C669">
            <v>2008</v>
          </cell>
          <cell r="E669">
            <v>110861</v>
          </cell>
          <cell r="L669">
            <v>2501313739</v>
          </cell>
        </row>
        <row r="670">
          <cell r="B670" t="str">
            <v>VERIDIAN CONNECTIONS INC.</v>
          </cell>
          <cell r="C670">
            <v>2009</v>
          </cell>
          <cell r="E670">
            <v>111994</v>
          </cell>
          <cell r="L670">
            <v>2473069288</v>
          </cell>
        </row>
        <row r="671">
          <cell r="B671" t="str">
            <v>VERIDIAN CONNECTIONS INC.</v>
          </cell>
          <cell r="C671">
            <v>2010</v>
          </cell>
          <cell r="E671">
            <v>112569</v>
          </cell>
          <cell r="L671">
            <v>2517857267</v>
          </cell>
        </row>
        <row r="672">
          <cell r="B672" t="str">
            <v>VERIDIAN CONNECTIONS INC.</v>
          </cell>
          <cell r="C672">
            <v>2011</v>
          </cell>
          <cell r="E672">
            <v>113709</v>
          </cell>
          <cell r="L672">
            <v>2526635929</v>
          </cell>
        </row>
        <row r="673">
          <cell r="B673" t="str">
            <v>WASAGA DISTRIBUTION INC.</v>
          </cell>
          <cell r="C673">
            <v>2002</v>
          </cell>
          <cell r="E673">
            <v>9379</v>
          </cell>
          <cell r="L673">
            <v>93651360.400000006</v>
          </cell>
        </row>
        <row r="674">
          <cell r="B674" t="str">
            <v>WASAGA DISTRIBUTION INC.</v>
          </cell>
          <cell r="C674">
            <v>2003</v>
          </cell>
          <cell r="E674">
            <v>9691</v>
          </cell>
          <cell r="L674">
            <v>97838571.099999994</v>
          </cell>
        </row>
        <row r="675">
          <cell r="B675" t="str">
            <v>WASAGA DISTRIBUTION INC.</v>
          </cell>
          <cell r="C675">
            <v>2004</v>
          </cell>
          <cell r="E675">
            <v>10108</v>
          </cell>
          <cell r="L675">
            <v>99506595.700000003</v>
          </cell>
        </row>
        <row r="676">
          <cell r="B676" t="str">
            <v>WASAGA DISTRIBUTION INC.</v>
          </cell>
          <cell r="C676">
            <v>2005</v>
          </cell>
          <cell r="E676">
            <v>10545</v>
          </cell>
          <cell r="L676">
            <v>105073227.97</v>
          </cell>
        </row>
        <row r="677">
          <cell r="B677" t="str">
            <v>WASAGA DISTRIBUTION INC.</v>
          </cell>
          <cell r="C677">
            <v>2006</v>
          </cell>
          <cell r="E677">
            <v>10902</v>
          </cell>
          <cell r="L677">
            <v>105889143.48</v>
          </cell>
        </row>
        <row r="678">
          <cell r="B678" t="str">
            <v>WASAGA DISTRIBUTION INC.</v>
          </cell>
          <cell r="C678">
            <v>2007</v>
          </cell>
          <cell r="E678">
            <v>11311</v>
          </cell>
          <cell r="L678">
            <v>115252110</v>
          </cell>
        </row>
        <row r="679">
          <cell r="B679" t="str">
            <v>WASAGA DISTRIBUTION INC.</v>
          </cell>
          <cell r="C679">
            <v>2008</v>
          </cell>
          <cell r="E679">
            <v>11660</v>
          </cell>
          <cell r="L679">
            <v>116309548</v>
          </cell>
        </row>
        <row r="680">
          <cell r="B680" t="str">
            <v>WASAGA DISTRIBUTION INC.</v>
          </cell>
          <cell r="C680">
            <v>2009</v>
          </cell>
          <cell r="E680">
            <v>11869</v>
          </cell>
          <cell r="L680">
            <v>97280499.019999996</v>
          </cell>
        </row>
        <row r="681">
          <cell r="B681" t="str">
            <v>WASAGA DISTRIBUTION INC.</v>
          </cell>
          <cell r="C681">
            <v>2010</v>
          </cell>
          <cell r="E681">
            <v>12046</v>
          </cell>
          <cell r="L681">
            <v>118820900.25</v>
          </cell>
        </row>
        <row r="682">
          <cell r="B682" t="str">
            <v>WASAGA DISTRIBUTION INC.</v>
          </cell>
          <cell r="C682">
            <v>2011</v>
          </cell>
          <cell r="E682">
            <v>12324</v>
          </cell>
          <cell r="L682">
            <v>119660738</v>
          </cell>
        </row>
        <row r="683">
          <cell r="B683" t="str">
            <v>WATERLOO NORTH HYDRO INC.</v>
          </cell>
          <cell r="C683">
            <v>2002</v>
          </cell>
          <cell r="E683">
            <v>44258</v>
          </cell>
          <cell r="L683">
            <v>1251191402</v>
          </cell>
        </row>
        <row r="684">
          <cell r="B684" t="str">
            <v>WATERLOO NORTH HYDRO INC.</v>
          </cell>
          <cell r="C684">
            <v>2003</v>
          </cell>
          <cell r="E684">
            <v>45484</v>
          </cell>
          <cell r="L684">
            <v>1222390968</v>
          </cell>
        </row>
        <row r="685">
          <cell r="B685" t="str">
            <v>WATERLOO NORTH HYDRO INC.</v>
          </cell>
          <cell r="C685">
            <v>2004</v>
          </cell>
          <cell r="E685">
            <v>46881</v>
          </cell>
          <cell r="L685">
            <v>1243491867</v>
          </cell>
        </row>
        <row r="686">
          <cell r="B686" t="str">
            <v>WATERLOO NORTH HYDRO INC.</v>
          </cell>
          <cell r="C686">
            <v>2005</v>
          </cell>
          <cell r="E686">
            <v>48041</v>
          </cell>
          <cell r="L686">
            <v>1304073193</v>
          </cell>
        </row>
        <row r="687">
          <cell r="B687" t="str">
            <v>WATERLOO NORTH HYDRO INC.</v>
          </cell>
          <cell r="C687">
            <v>2006</v>
          </cell>
          <cell r="E687">
            <v>48777</v>
          </cell>
          <cell r="L687">
            <v>1321845279</v>
          </cell>
        </row>
        <row r="688">
          <cell r="B688" t="str">
            <v>WATERLOO NORTH HYDRO INC.</v>
          </cell>
          <cell r="C688">
            <v>2007</v>
          </cell>
          <cell r="E688">
            <v>49558</v>
          </cell>
          <cell r="L688">
            <v>1367149467</v>
          </cell>
        </row>
        <row r="689">
          <cell r="B689" t="str">
            <v>WATERLOO NORTH HYDRO INC.</v>
          </cell>
          <cell r="C689">
            <v>2008</v>
          </cell>
          <cell r="E689">
            <v>50478</v>
          </cell>
          <cell r="L689">
            <v>1369710373</v>
          </cell>
        </row>
        <row r="690">
          <cell r="B690" t="str">
            <v>WATERLOO NORTH HYDRO INC.</v>
          </cell>
          <cell r="C690">
            <v>2009</v>
          </cell>
          <cell r="E690">
            <v>51089</v>
          </cell>
          <cell r="L690">
            <v>1360024643</v>
          </cell>
        </row>
        <row r="691">
          <cell r="B691" t="str">
            <v>WATERLOO NORTH HYDRO INC.</v>
          </cell>
          <cell r="C691">
            <v>2010</v>
          </cell>
          <cell r="E691">
            <v>51914</v>
          </cell>
          <cell r="L691">
            <v>1415659467</v>
          </cell>
        </row>
        <row r="692">
          <cell r="B692" t="str">
            <v>WATERLOO NORTH HYDRO INC.</v>
          </cell>
          <cell r="C692">
            <v>2011</v>
          </cell>
          <cell r="E692">
            <v>52612</v>
          </cell>
          <cell r="L692">
            <v>1427314949</v>
          </cell>
        </row>
        <row r="693">
          <cell r="B693" t="str">
            <v>WELLAND HYDRO-ELECTRIC SYSTEM CORP.</v>
          </cell>
          <cell r="C693">
            <v>2002</v>
          </cell>
          <cell r="E693">
            <v>20985</v>
          </cell>
          <cell r="L693">
            <v>472785317</v>
          </cell>
        </row>
        <row r="694">
          <cell r="B694" t="str">
            <v>WELLAND HYDRO-ELECTRIC SYSTEM CORP.</v>
          </cell>
          <cell r="C694">
            <v>2003</v>
          </cell>
          <cell r="E694">
            <v>21155</v>
          </cell>
          <cell r="L694">
            <v>469186419</v>
          </cell>
        </row>
        <row r="695">
          <cell r="B695" t="str">
            <v>WELLAND HYDRO-ELECTRIC SYSTEM CORP.</v>
          </cell>
          <cell r="C695">
            <v>2004</v>
          </cell>
          <cell r="E695">
            <v>21239</v>
          </cell>
          <cell r="L695">
            <v>489398304</v>
          </cell>
        </row>
        <row r="696">
          <cell r="B696" t="str">
            <v>WELLAND HYDRO-ELECTRIC SYSTEM CORP.</v>
          </cell>
          <cell r="C696">
            <v>2005</v>
          </cell>
          <cell r="E696">
            <v>21430</v>
          </cell>
          <cell r="L696">
            <v>522014198</v>
          </cell>
        </row>
        <row r="697">
          <cell r="B697" t="str">
            <v>WELLAND HYDRO-ELECTRIC SYSTEM CORP.</v>
          </cell>
          <cell r="C697">
            <v>2006</v>
          </cell>
          <cell r="E697">
            <v>21295</v>
          </cell>
          <cell r="L697">
            <v>490692769</v>
          </cell>
        </row>
        <row r="698">
          <cell r="B698" t="str">
            <v>WELLAND HYDRO-ELECTRIC SYSTEM CORP.</v>
          </cell>
          <cell r="C698">
            <v>2007</v>
          </cell>
          <cell r="E698">
            <v>21389</v>
          </cell>
          <cell r="L698">
            <v>469099636</v>
          </cell>
        </row>
        <row r="699">
          <cell r="B699" t="str">
            <v>WELLAND HYDRO-ELECTRIC SYSTEM CORP.</v>
          </cell>
          <cell r="C699">
            <v>2008</v>
          </cell>
          <cell r="E699">
            <v>21706</v>
          </cell>
          <cell r="L699">
            <v>467724991</v>
          </cell>
        </row>
        <row r="700">
          <cell r="B700" t="str">
            <v>WELLAND HYDRO-ELECTRIC SYSTEM CORP.</v>
          </cell>
          <cell r="C700">
            <v>2009</v>
          </cell>
          <cell r="E700">
            <v>21916</v>
          </cell>
          <cell r="L700">
            <v>402188612</v>
          </cell>
        </row>
        <row r="701">
          <cell r="B701" t="str">
            <v>WELLAND HYDRO-ELECTRIC SYSTEM CORP.</v>
          </cell>
          <cell r="C701">
            <v>2010</v>
          </cell>
          <cell r="E701">
            <v>21411</v>
          </cell>
          <cell r="L701">
            <v>417555177</v>
          </cell>
        </row>
        <row r="702">
          <cell r="B702" t="str">
            <v>WELLAND HYDRO-ELECTRIC SYSTEM CORP.</v>
          </cell>
          <cell r="C702">
            <v>2011</v>
          </cell>
          <cell r="E702">
            <v>21768</v>
          </cell>
          <cell r="L702">
            <v>423225290</v>
          </cell>
        </row>
        <row r="703">
          <cell r="B703" t="str">
            <v>WELLINGTON NORTH POWER INC.</v>
          </cell>
          <cell r="C703">
            <v>2002</v>
          </cell>
          <cell r="E703">
            <v>3279</v>
          </cell>
          <cell r="L703">
            <v>89683500.799999997</v>
          </cell>
        </row>
        <row r="704">
          <cell r="B704" t="str">
            <v>WELLINGTON NORTH POWER INC.</v>
          </cell>
          <cell r="C704">
            <v>2003</v>
          </cell>
          <cell r="E704">
            <v>3314</v>
          </cell>
          <cell r="L704">
            <v>88305059.200000003</v>
          </cell>
        </row>
        <row r="705">
          <cell r="B705" t="str">
            <v>WELLINGTON NORTH POWER INC.</v>
          </cell>
          <cell r="C705">
            <v>2004</v>
          </cell>
          <cell r="E705">
            <v>3349</v>
          </cell>
          <cell r="L705">
            <v>94234305</v>
          </cell>
        </row>
        <row r="706">
          <cell r="B706" t="str">
            <v>WELLINGTON NORTH POWER INC.</v>
          </cell>
          <cell r="C706">
            <v>2005</v>
          </cell>
          <cell r="E706">
            <v>3416</v>
          </cell>
          <cell r="L706">
            <v>92239845</v>
          </cell>
        </row>
        <row r="707">
          <cell r="B707" t="str">
            <v>WELLINGTON NORTH POWER INC.</v>
          </cell>
          <cell r="C707">
            <v>2006</v>
          </cell>
          <cell r="E707">
            <v>3454</v>
          </cell>
          <cell r="L707">
            <v>94367252</v>
          </cell>
        </row>
        <row r="708">
          <cell r="B708" t="str">
            <v>WELLINGTON NORTH POWER INC.</v>
          </cell>
          <cell r="C708">
            <v>2007</v>
          </cell>
          <cell r="E708">
            <v>3486</v>
          </cell>
          <cell r="L708">
            <v>95199648.200000003</v>
          </cell>
        </row>
        <row r="709">
          <cell r="B709" t="str">
            <v>WELLINGTON NORTH POWER INC.</v>
          </cell>
          <cell r="C709">
            <v>2008</v>
          </cell>
          <cell r="E709">
            <v>3535</v>
          </cell>
          <cell r="L709">
            <v>93707617.5</v>
          </cell>
        </row>
        <row r="710">
          <cell r="B710" t="str">
            <v>WELLINGTON NORTH POWER INC.</v>
          </cell>
          <cell r="C710">
            <v>2009</v>
          </cell>
          <cell r="E710">
            <v>3588</v>
          </cell>
          <cell r="L710">
            <v>87132498.900000006</v>
          </cell>
        </row>
        <row r="711">
          <cell r="B711" t="str">
            <v>WELLINGTON NORTH POWER INC.</v>
          </cell>
          <cell r="C711">
            <v>2010</v>
          </cell>
          <cell r="E711">
            <v>3613</v>
          </cell>
          <cell r="L711">
            <v>95579103.439999998</v>
          </cell>
        </row>
        <row r="712">
          <cell r="B712" t="str">
            <v>WELLINGTON NORTH POWER INC.</v>
          </cell>
          <cell r="C712">
            <v>2011</v>
          </cell>
          <cell r="E712">
            <v>3626</v>
          </cell>
          <cell r="L712">
            <v>89373924</v>
          </cell>
        </row>
        <row r="713">
          <cell r="B713" t="str">
            <v>WEST COAST HURON ENERGY INC.</v>
          </cell>
          <cell r="C713">
            <v>2002</v>
          </cell>
          <cell r="E713">
            <v>3702</v>
          </cell>
          <cell r="L713">
            <v>132708672</v>
          </cell>
        </row>
        <row r="714">
          <cell r="B714" t="str">
            <v>WEST COAST HURON ENERGY INC.</v>
          </cell>
          <cell r="C714">
            <v>2003</v>
          </cell>
          <cell r="E714">
            <v>3740</v>
          </cell>
          <cell r="L714">
            <v>145709728.80000001</v>
          </cell>
        </row>
        <row r="715">
          <cell r="B715" t="str">
            <v>WEST COAST HURON ENERGY INC.</v>
          </cell>
          <cell r="C715">
            <v>2004</v>
          </cell>
          <cell r="E715">
            <v>3767</v>
          </cell>
          <cell r="L715">
            <v>150385613.59999999</v>
          </cell>
        </row>
        <row r="716">
          <cell r="B716" t="str">
            <v>WEST COAST HURON ENERGY INC.</v>
          </cell>
          <cell r="C716">
            <v>2005</v>
          </cell>
          <cell r="E716">
            <v>3773</v>
          </cell>
          <cell r="L716">
            <v>150869466.86000001</v>
          </cell>
        </row>
        <row r="717">
          <cell r="B717" t="str">
            <v>WEST COAST HURON ENERGY INC.</v>
          </cell>
          <cell r="C717">
            <v>2006</v>
          </cell>
          <cell r="E717">
            <v>3811</v>
          </cell>
          <cell r="L717">
            <v>147392539</v>
          </cell>
        </row>
        <row r="718">
          <cell r="B718" t="str">
            <v>WEST COAST HURON ENERGY INC.</v>
          </cell>
          <cell r="C718">
            <v>2007</v>
          </cell>
          <cell r="E718">
            <v>3853</v>
          </cell>
          <cell r="L718">
            <v>145743157.84</v>
          </cell>
        </row>
        <row r="719">
          <cell r="B719" t="str">
            <v>WEST COAST HURON ENERGY INC.</v>
          </cell>
          <cell r="C719">
            <v>2008</v>
          </cell>
          <cell r="E719">
            <v>3878</v>
          </cell>
          <cell r="L719">
            <v>154353218.66999999</v>
          </cell>
        </row>
        <row r="720">
          <cell r="B720" t="str">
            <v>WEST COAST HURON ENERGY INC.</v>
          </cell>
          <cell r="C720">
            <v>2009</v>
          </cell>
          <cell r="E720">
            <v>3763</v>
          </cell>
          <cell r="L720">
            <v>155318970.66</v>
          </cell>
        </row>
        <row r="721">
          <cell r="B721" t="str">
            <v>WEST COAST HURON ENERGY INC.</v>
          </cell>
          <cell r="C721">
            <v>2010</v>
          </cell>
          <cell r="E721">
            <v>3770</v>
          </cell>
          <cell r="L721">
            <v>138131785.69999999</v>
          </cell>
        </row>
        <row r="722">
          <cell r="B722" t="str">
            <v>WEST COAST HURON ENERGY INC.</v>
          </cell>
          <cell r="C722">
            <v>2011</v>
          </cell>
          <cell r="E722">
            <v>3697</v>
          </cell>
          <cell r="L722">
            <v>144028502</v>
          </cell>
        </row>
        <row r="723">
          <cell r="B723" t="str">
            <v>WESTARIO POWER INC.</v>
          </cell>
          <cell r="C723">
            <v>2002</v>
          </cell>
          <cell r="E723">
            <v>20113</v>
          </cell>
          <cell r="L723">
            <v>428242940</v>
          </cell>
        </row>
        <row r="724">
          <cell r="B724" t="str">
            <v>WESTARIO POWER INC.</v>
          </cell>
          <cell r="C724">
            <v>2003</v>
          </cell>
          <cell r="E724">
            <v>20382</v>
          </cell>
          <cell r="L724">
            <v>441285683</v>
          </cell>
        </row>
        <row r="725">
          <cell r="B725" t="str">
            <v>WESTARIO POWER INC.</v>
          </cell>
          <cell r="C725">
            <v>2004</v>
          </cell>
          <cell r="E725">
            <v>20528</v>
          </cell>
          <cell r="L725">
            <v>336593577</v>
          </cell>
        </row>
        <row r="726">
          <cell r="B726" t="str">
            <v>WESTARIO POWER INC.</v>
          </cell>
          <cell r="C726">
            <v>2005</v>
          </cell>
          <cell r="E726">
            <v>20699</v>
          </cell>
          <cell r="L726">
            <v>363910371</v>
          </cell>
        </row>
        <row r="727">
          <cell r="B727" t="str">
            <v>WESTARIO POWER INC.</v>
          </cell>
          <cell r="C727">
            <v>2006</v>
          </cell>
          <cell r="E727">
            <v>20983</v>
          </cell>
          <cell r="L727">
            <v>456146506</v>
          </cell>
        </row>
        <row r="728">
          <cell r="B728" t="str">
            <v>WESTARIO POWER INC.</v>
          </cell>
          <cell r="C728">
            <v>2007</v>
          </cell>
          <cell r="E728">
            <v>21297</v>
          </cell>
          <cell r="L728">
            <v>464427615.86000001</v>
          </cell>
        </row>
        <row r="729">
          <cell r="B729" t="str">
            <v>WESTARIO POWER INC.</v>
          </cell>
          <cell r="C729">
            <v>2008</v>
          </cell>
          <cell r="E729">
            <v>21592</v>
          </cell>
          <cell r="L729">
            <v>472219420</v>
          </cell>
        </row>
        <row r="730">
          <cell r="B730" t="str">
            <v>WESTARIO POWER INC.</v>
          </cell>
          <cell r="C730">
            <v>2009</v>
          </cell>
          <cell r="E730">
            <v>21805</v>
          </cell>
          <cell r="L730">
            <v>475053892</v>
          </cell>
        </row>
        <row r="731">
          <cell r="B731" t="str">
            <v>WESTARIO POWER INC.</v>
          </cell>
          <cell r="C731">
            <v>2010</v>
          </cell>
          <cell r="E731">
            <v>22007</v>
          </cell>
          <cell r="L731">
            <v>473069663</v>
          </cell>
        </row>
        <row r="732">
          <cell r="B732" t="str">
            <v>WESTARIO POWER INC.</v>
          </cell>
          <cell r="C732">
            <v>2011</v>
          </cell>
          <cell r="E732">
            <v>22257</v>
          </cell>
          <cell r="L732">
            <v>430635546</v>
          </cell>
        </row>
        <row r="733">
          <cell r="B733" t="str">
            <v>WHITBY HYDRO ELECTRIC CORPORATION</v>
          </cell>
          <cell r="C733">
            <v>2002</v>
          </cell>
          <cell r="E733">
            <v>30710</v>
          </cell>
          <cell r="L733">
            <v>756869340</v>
          </cell>
        </row>
        <row r="734">
          <cell r="B734" t="str">
            <v>WHITBY HYDRO ELECTRIC CORPORATION</v>
          </cell>
          <cell r="C734">
            <v>2003</v>
          </cell>
          <cell r="E734">
            <v>33174</v>
          </cell>
          <cell r="L734">
            <v>379870193</v>
          </cell>
        </row>
        <row r="735">
          <cell r="B735" t="str">
            <v>WHITBY HYDRO ELECTRIC CORPORATION</v>
          </cell>
          <cell r="C735">
            <v>2004</v>
          </cell>
          <cell r="E735">
            <v>34936</v>
          </cell>
          <cell r="L735">
            <v>386398550</v>
          </cell>
        </row>
        <row r="736">
          <cell r="B736" t="str">
            <v>WHITBY HYDRO ELECTRIC CORPORATION</v>
          </cell>
          <cell r="C736">
            <v>2005</v>
          </cell>
          <cell r="E736">
            <v>36235</v>
          </cell>
          <cell r="L736">
            <v>423047546</v>
          </cell>
        </row>
        <row r="737">
          <cell r="B737" t="str">
            <v>WHITBY HYDRO ELECTRIC CORPORATION</v>
          </cell>
          <cell r="C737">
            <v>2006</v>
          </cell>
          <cell r="E737">
            <v>37473</v>
          </cell>
          <cell r="L737">
            <v>857623947</v>
          </cell>
        </row>
        <row r="738">
          <cell r="B738" t="str">
            <v>WHITBY HYDRO ELECTRIC CORPORATION</v>
          </cell>
          <cell r="C738">
            <v>2007</v>
          </cell>
          <cell r="E738">
            <v>38278</v>
          </cell>
          <cell r="L738">
            <v>868602748</v>
          </cell>
        </row>
        <row r="739">
          <cell r="B739" t="str">
            <v>WHITBY HYDRO ELECTRIC CORPORATION</v>
          </cell>
          <cell r="C739">
            <v>2008</v>
          </cell>
          <cell r="E739">
            <v>39225</v>
          </cell>
          <cell r="L739">
            <v>855637025</v>
          </cell>
        </row>
        <row r="740">
          <cell r="B740" t="str">
            <v>WHITBY HYDRO ELECTRIC CORPORATION</v>
          </cell>
          <cell r="C740">
            <v>2009</v>
          </cell>
          <cell r="E740">
            <v>39513</v>
          </cell>
          <cell r="L740">
            <v>843306758</v>
          </cell>
        </row>
        <row r="741">
          <cell r="B741" t="str">
            <v>WHITBY HYDRO ELECTRIC CORPORATION</v>
          </cell>
          <cell r="C741">
            <v>2010</v>
          </cell>
          <cell r="E741">
            <v>39669</v>
          </cell>
          <cell r="L741">
            <v>851053371</v>
          </cell>
        </row>
        <row r="742">
          <cell r="B742" t="str">
            <v>WHITBY HYDRO ELECTRIC CORPORATION</v>
          </cell>
          <cell r="C742">
            <v>2011</v>
          </cell>
          <cell r="E742">
            <v>40337</v>
          </cell>
          <cell r="L742">
            <v>861945119</v>
          </cell>
        </row>
        <row r="743">
          <cell r="B743" t="str">
            <v>WOODSTOCK HYDRO SERVICES INC.</v>
          </cell>
          <cell r="C743">
            <v>2002</v>
          </cell>
          <cell r="E743">
            <v>13882</v>
          </cell>
          <cell r="L743">
            <v>377796305</v>
          </cell>
        </row>
        <row r="744">
          <cell r="B744" t="str">
            <v>WOODSTOCK HYDRO SERVICES INC.</v>
          </cell>
          <cell r="C744">
            <v>2003</v>
          </cell>
          <cell r="E744">
            <v>13863</v>
          </cell>
          <cell r="L744">
            <v>414447866</v>
          </cell>
        </row>
        <row r="745">
          <cell r="B745" t="str">
            <v>WOODSTOCK HYDRO SERVICES INC.</v>
          </cell>
          <cell r="C745">
            <v>2004</v>
          </cell>
          <cell r="E745">
            <v>13999</v>
          </cell>
          <cell r="L745">
            <v>415036402</v>
          </cell>
        </row>
        <row r="746">
          <cell r="B746" t="str">
            <v>WOODSTOCK HYDRO SERVICES INC.</v>
          </cell>
          <cell r="C746">
            <v>2005</v>
          </cell>
          <cell r="E746">
            <v>14195</v>
          </cell>
          <cell r="L746">
            <v>435838216</v>
          </cell>
        </row>
        <row r="747">
          <cell r="B747" t="str">
            <v>WOODSTOCK HYDRO SERVICES INC.</v>
          </cell>
          <cell r="C747">
            <v>2006</v>
          </cell>
          <cell r="E747">
            <v>14316</v>
          </cell>
          <cell r="L747">
            <v>407408088</v>
          </cell>
        </row>
        <row r="748">
          <cell r="B748" t="str">
            <v>WOODSTOCK HYDRO SERVICES INC.</v>
          </cell>
          <cell r="C748">
            <v>2007</v>
          </cell>
          <cell r="E748">
            <v>14441</v>
          </cell>
          <cell r="L748">
            <v>394794950</v>
          </cell>
        </row>
        <row r="749">
          <cell r="B749" t="str">
            <v>WOODSTOCK HYDRO SERVICES INC.</v>
          </cell>
          <cell r="C749">
            <v>2008</v>
          </cell>
          <cell r="E749">
            <v>14645</v>
          </cell>
          <cell r="L749">
            <v>408223851</v>
          </cell>
        </row>
        <row r="750">
          <cell r="B750" t="str">
            <v>WOODSTOCK HYDRO SERVICES INC.</v>
          </cell>
          <cell r="C750">
            <v>2009</v>
          </cell>
          <cell r="E750">
            <v>14838</v>
          </cell>
          <cell r="L750">
            <v>342064464</v>
          </cell>
        </row>
        <row r="751">
          <cell r="B751" t="str">
            <v>WOODSTOCK HYDRO SERVICES INC.</v>
          </cell>
          <cell r="C751">
            <v>2010</v>
          </cell>
          <cell r="E751">
            <v>15074</v>
          </cell>
          <cell r="L751">
            <v>371077515</v>
          </cell>
        </row>
        <row r="752">
          <cell r="B752" t="str">
            <v>WOODSTOCK HYDRO SERVICES INC.</v>
          </cell>
          <cell r="C752">
            <v>2011</v>
          </cell>
          <cell r="E752">
            <v>15181</v>
          </cell>
          <cell r="L752">
            <v>371114633</v>
          </cell>
        </row>
      </sheetData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8"/>
  <sheetViews>
    <sheetView tabSelected="1" workbookViewId="0"/>
  </sheetViews>
  <sheetFormatPr defaultRowHeight="12.75" x14ac:dyDescent="0.2"/>
  <cols>
    <col min="2" max="2" width="79" customWidth="1"/>
  </cols>
  <sheetData>
    <row r="2" spans="2:2" ht="25.5" x14ac:dyDescent="0.2">
      <c r="B2" s="11" t="s">
        <v>902</v>
      </c>
    </row>
    <row r="4" spans="2:2" x14ac:dyDescent="0.2">
      <c r="B4" t="s">
        <v>908</v>
      </c>
    </row>
    <row r="6" spans="2:2" ht="25.5" x14ac:dyDescent="0.2">
      <c r="B6" s="11" t="s">
        <v>903</v>
      </c>
    </row>
    <row r="8" spans="2:2" ht="25.5" x14ac:dyDescent="0.2">
      <c r="B8" s="11" t="s">
        <v>904</v>
      </c>
    </row>
    <row r="10" spans="2:2" ht="51" x14ac:dyDescent="0.2">
      <c r="B10" s="11" t="s">
        <v>905</v>
      </c>
    </row>
    <row r="12" spans="2:2" ht="25.5" x14ac:dyDescent="0.2">
      <c r="B12" s="11" t="s">
        <v>906</v>
      </c>
    </row>
    <row r="14" spans="2:2" ht="25.5" x14ac:dyDescent="0.2">
      <c r="B14" s="11" t="s">
        <v>907</v>
      </c>
    </row>
    <row r="16" spans="2:2" x14ac:dyDescent="0.2">
      <c r="B16" t="s">
        <v>910</v>
      </c>
    </row>
    <row r="17" spans="2:2" x14ac:dyDescent="0.2">
      <c r="B17" t="s">
        <v>911</v>
      </c>
    </row>
    <row r="18" spans="2:2" x14ac:dyDescent="0.2">
      <c r="B18" t="s">
        <v>909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55"/>
  <sheetViews>
    <sheetView zoomScale="85" zoomScaleNormal="85" workbookViewId="0">
      <pane xSplit="3" ySplit="1" topLeftCell="J787" activePane="bottomRight" state="frozen"/>
      <selection activeCell="F32" sqref="F32"/>
      <selection pane="topRight" activeCell="F32" sqref="F32"/>
      <selection pane="bottomLeft" activeCell="F32" sqref="F32"/>
      <selection pane="bottomRight" activeCell="W788" sqref="W788"/>
    </sheetView>
  </sheetViews>
  <sheetFormatPr defaultRowHeight="12.75" x14ac:dyDescent="0.2"/>
  <cols>
    <col min="1" max="1" width="14" style="39" customWidth="1"/>
    <col min="2" max="2" width="53.42578125" style="35" customWidth="1"/>
    <col min="3" max="4" width="14" style="39" customWidth="1"/>
    <col min="5" max="5" width="18.5703125" style="35" customWidth="1"/>
    <col min="6" max="7" width="15.140625" style="35" customWidth="1"/>
    <col min="8" max="8" width="15.28515625" style="35" customWidth="1"/>
    <col min="9" max="9" width="19" style="35" customWidth="1"/>
    <col min="10" max="13" width="15.140625" style="35" customWidth="1"/>
    <col min="14" max="14" width="14" style="35" customWidth="1"/>
    <col min="15" max="15" width="18.85546875" style="35" customWidth="1"/>
    <col min="16" max="19" width="12.7109375" style="34" customWidth="1"/>
    <col min="20" max="21" width="15.42578125" style="34" customWidth="1"/>
    <col min="22" max="22" width="12.42578125" style="35" customWidth="1"/>
    <col min="23" max="23" width="13.85546875" style="35" customWidth="1"/>
    <col min="24" max="24" width="14.140625" style="35" customWidth="1"/>
    <col min="25" max="25" width="10.28515625" style="40" bestFit="1" customWidth="1"/>
    <col min="26" max="27" width="9.140625" style="35"/>
    <col min="28" max="28" width="37.140625" style="35" customWidth="1"/>
    <col min="29" max="45" width="9.140625" style="35"/>
    <col min="46" max="46" width="9.140625" style="33"/>
    <col min="47" max="16384" width="9.140625" style="35"/>
  </cols>
  <sheetData>
    <row r="1" spans="1:46" s="48" customFormat="1" ht="52.5" thickBot="1" x14ac:dyDescent="0.3">
      <c r="A1" s="30" t="s">
        <v>96</v>
      </c>
      <c r="B1" s="37" t="s">
        <v>129</v>
      </c>
      <c r="C1" s="37" t="s">
        <v>1</v>
      </c>
      <c r="D1" s="38" t="s">
        <v>225</v>
      </c>
      <c r="E1" s="38" t="s">
        <v>102</v>
      </c>
      <c r="F1" s="38" t="s">
        <v>103</v>
      </c>
      <c r="G1" s="38" t="s">
        <v>104</v>
      </c>
      <c r="H1" s="38" t="s">
        <v>105</v>
      </c>
      <c r="I1" s="38" t="s">
        <v>106</v>
      </c>
      <c r="J1" s="43" t="s">
        <v>355</v>
      </c>
      <c r="K1" s="43" t="s">
        <v>643</v>
      </c>
      <c r="L1" s="43" t="s">
        <v>644</v>
      </c>
      <c r="M1" s="43" t="s">
        <v>826</v>
      </c>
      <c r="N1" s="43" t="s">
        <v>127</v>
      </c>
      <c r="O1" s="43" t="s">
        <v>128</v>
      </c>
      <c r="P1" s="44" t="str">
        <f>'[1]9. Z variables'!AD1</f>
        <v>Summer Peak kW</v>
      </c>
      <c r="Q1" s="44" t="str">
        <f>'[1]9. Z variables'!AE1</f>
        <v>Winter Peak kW</v>
      </c>
      <c r="R1" s="44" t="str">
        <f>'[1]9. Z variables'!AF1</f>
        <v>Annual Peak kW</v>
      </c>
      <c r="S1" s="44" t="str">
        <f>'[1]9. Z variables'!AH1</f>
        <v>System Capacity Proxy</v>
      </c>
      <c r="T1" s="44" t="str">
        <f>'[1]9. Z variables'!AJ1</f>
        <v>Circuit km</v>
      </c>
      <c r="U1" s="44" t="s">
        <v>357</v>
      </c>
      <c r="V1" s="45" t="str">
        <f>'[1]9. Z variables'!AK1</f>
        <v>% of km that is underground</v>
      </c>
      <c r="W1" s="45" t="str">
        <f>'[1]9. Z variables'!AR1</f>
        <v>Percentage of customers added in last 10 years</v>
      </c>
      <c r="X1" s="46" t="s">
        <v>356</v>
      </c>
      <c r="Y1" s="47"/>
      <c r="AT1" s="49"/>
    </row>
    <row r="2" spans="1:46" ht="15.75" thickTop="1" x14ac:dyDescent="0.25">
      <c r="A2" s="182">
        <v>1</v>
      </c>
      <c r="B2" s="183" t="s">
        <v>4</v>
      </c>
      <c r="C2" s="184">
        <v>2002</v>
      </c>
      <c r="D2" s="184">
        <f>'[1]1. Industry TFP Calculations'!$M$48</f>
        <v>1</v>
      </c>
      <c r="E2" s="42">
        <f>SUMIFS('[1]6. Capital Calculations for BM'!$AI$6:$AI$1805,'[1]6. Capital Calculations for BM'!$C$6:$C$1805,'[1]2. BM Database'!$C2,'[1]6. Capital Calculations for BM'!$B$6:$B$1805,'[1]2. BM Database'!$B2)</f>
        <v>6766841.8153123986</v>
      </c>
      <c r="F2" s="42">
        <f>'[1]4. OM&amp;A Calculation'!M7</f>
        <v>5413410.7799999993</v>
      </c>
      <c r="G2" s="42">
        <f>E2+F2</f>
        <v>12180252.595312398</v>
      </c>
      <c r="H2" s="33">
        <f>E2/G2</f>
        <v>0.55555841411011753</v>
      </c>
      <c r="I2" s="33">
        <f>1-H2</f>
        <v>0.44444158588988247</v>
      </c>
      <c r="J2" s="40">
        <f>SUMIFS('[1]6. Capital Calculations for BM'!$AH$6:$AH$1805,'[1]6. Capital Calculations for BM'!$C$6:$C$1805,'[1]2. BM Database'!$C2,'[1]6. Capital Calculations for BM'!$B$6:$B$1805,'[1]2. BM Database'!$B2)</f>
        <v>16.741565999999999</v>
      </c>
      <c r="K2" s="41">
        <f>'[1]7. OM&amp;A Price'!M9</f>
        <v>100</v>
      </c>
      <c r="L2" s="41">
        <v>0.83800007677936506</v>
      </c>
      <c r="M2" s="41">
        <f>K2*L2</f>
        <v>83.800007677936506</v>
      </c>
      <c r="N2" s="34">
        <f>SUMIFS('[1]41. Output Indexes'!$E$3:$E$752,'[1]41. Output Indexes'!$B$3:$B$752,$B2,'[1]41. Output Indexes'!$C$3:$C$752,$C2)</f>
        <v>11372</v>
      </c>
      <c r="O2" s="34">
        <f>SUMIFS('[1]41. Output Indexes'!$L$3:$L$752,'[1]41. Output Indexes'!$B$3:$B$752,$B2,'[1]41. Output Indexes'!$C$3:$C$752,$C2)</f>
        <v>92650990.900000006</v>
      </c>
      <c r="P2" s="34">
        <f>SUMIFS('[1]9. Z variables'!$AD$3:$AD$752,'[1]9. Z variables'!$B$3:$B$752,$B2,'[1]9. Z variables'!$C$3:$C$752,$C2)</f>
        <v>35439</v>
      </c>
      <c r="Q2" s="34">
        <f>SUMIFS('[1]9. Z variables'!$AE$3:$AE$752,'[1]9. Z variables'!$B$3:$B$752,$B2,'[1]9. Z variables'!$C$3:$C$752,$C2)</f>
        <v>47365</v>
      </c>
      <c r="R2" s="34">
        <f t="shared" ref="R2:R65" si="0">MAX(P2,Q2)</f>
        <v>47365</v>
      </c>
      <c r="S2" s="34">
        <f>R2</f>
        <v>47365</v>
      </c>
      <c r="T2" s="34">
        <f>SUMIFS('[1]9. Z variables'!$P$3:$P$752,'[1]9. Z variables'!$C$3:$C$752,$C2,'[1]9. Z variables'!$B$3:$B$752,$B2)</f>
        <v>1828.7</v>
      </c>
      <c r="U2" s="34">
        <f t="shared" ref="U2:U10" si="1">U3</f>
        <v>1837.3454545454545</v>
      </c>
      <c r="V2" s="33">
        <f>SUMIFS('[1]9. Z variables'!$R$3:$R$752,'[1]9. Z variables'!$C$3:$C$752,$C2,'[1]9. Z variables'!$B$3:$B$752,$B2)/T2</f>
        <v>6.0152020561054305E-4</v>
      </c>
      <c r="W2" s="36">
        <f t="shared" ref="W2:X10" si="2">W3</f>
        <v>2.0840661273302849E-2</v>
      </c>
      <c r="X2" s="35">
        <f t="shared" si="2"/>
        <v>14200</v>
      </c>
    </row>
    <row r="3" spans="1:46" ht="15" x14ac:dyDescent="0.25">
      <c r="A3" s="182">
        <v>1</v>
      </c>
      <c r="B3" s="183" t="s">
        <v>4</v>
      </c>
      <c r="C3" s="184">
        <v>2003</v>
      </c>
      <c r="D3" s="184">
        <f>'[1]1. Industry TFP Calculations'!$M$48</f>
        <v>1</v>
      </c>
      <c r="E3" s="42">
        <f>SUMIFS('[1]6. Capital Calculations for BM'!$AI$6:$AI$1805,'[1]6. Capital Calculations for BM'!$C$6:$C$1805,'[1]2. BM Database'!$C3,'[1]6. Capital Calculations for BM'!$B$6:$B$1805,'[1]2. BM Database'!$B3)</f>
        <v>7466586.5053300969</v>
      </c>
      <c r="F3" s="42">
        <f>'[1]4. OM&amp;A Calculation'!M8</f>
        <v>6644913.6700000009</v>
      </c>
      <c r="G3" s="42">
        <f t="shared" ref="G3:G66" si="3">E3+F3</f>
        <v>14111500.175330099</v>
      </c>
      <c r="H3" s="33">
        <f t="shared" ref="H3:H66" si="4">E3/G3</f>
        <v>0.52911358909829287</v>
      </c>
      <c r="I3" s="33">
        <f t="shared" ref="I3:I66" si="5">1-H3</f>
        <v>0.47088641090170713</v>
      </c>
      <c r="J3" s="40">
        <f>SUMIFS('[1]6. Capital Calculations for BM'!$AH$6:$AH$1805,'[1]6. Capital Calculations for BM'!$C$6:$C$1805,'[1]2. BM Database'!$C3,'[1]6. Capital Calculations for BM'!$B$6:$B$1805,'[1]2. BM Database'!$B3)</f>
        <v>16.820820000000001</v>
      </c>
      <c r="K3" s="41">
        <f>'[1]7. OM&amp;A Price'!M10</f>
        <v>102.21331567783656</v>
      </c>
      <c r="L3" s="41">
        <v>0.83800007677936506</v>
      </c>
      <c r="M3" s="41">
        <f t="shared" ref="M3:M66" si="6">K3*L3</f>
        <v>85.654766385900516</v>
      </c>
      <c r="N3" s="34">
        <f>SUMIFS('[1]41. Output Indexes'!$E$3:$E$752,'[1]41. Output Indexes'!$B$3:$B$752,$B3,'[1]41. Output Indexes'!$C$3:$C$752,$C3)</f>
        <v>11467</v>
      </c>
      <c r="O3" s="34">
        <f>SUMIFS('[1]41. Output Indexes'!$L$3:$L$752,'[1]41. Output Indexes'!$B$3:$B$752,$B3,'[1]41. Output Indexes'!$C$3:$C$752,$C3)</f>
        <v>411268868.19999999</v>
      </c>
      <c r="P3" s="34">
        <f>SUMIFS('[1]9. Z variables'!$AD$3:$AD$752,'[1]9. Z variables'!$B$3:$B$752,$B3,'[1]9. Z variables'!$C$3:$C$752,$C3)</f>
        <v>27926</v>
      </c>
      <c r="Q3" s="34">
        <f>SUMIFS('[1]9. Z variables'!$AE$3:$AE$752,'[1]9. Z variables'!$B$3:$B$752,$B3,'[1]9. Z variables'!$C$3:$C$752,$C3)</f>
        <v>39692</v>
      </c>
      <c r="R3" s="34">
        <f t="shared" si="0"/>
        <v>39692</v>
      </c>
      <c r="S3" s="34">
        <f>MAX(S2,R3)</f>
        <v>47365</v>
      </c>
      <c r="T3" s="34">
        <f>SUMIFS('[1]9. Z variables'!$P$3:$P$752,'[1]9. Z variables'!$C$3:$C$752,$C3,'[1]9. Z variables'!$B$3:$B$752,$B3)</f>
        <v>1828.6</v>
      </c>
      <c r="U3" s="34">
        <f t="shared" si="1"/>
        <v>1837.3454545454545</v>
      </c>
      <c r="V3" s="33">
        <f>SUMIFS('[1]9. Z variables'!$R$3:$R$752,'[1]9. Z variables'!$C$3:$C$752,$C3,'[1]9. Z variables'!$B$3:$B$752,$B3)/T3</f>
        <v>6.0155310073280112E-4</v>
      </c>
      <c r="W3" s="36">
        <f t="shared" si="2"/>
        <v>2.0840661273302849E-2</v>
      </c>
      <c r="X3" s="35">
        <f t="shared" si="2"/>
        <v>14200</v>
      </c>
    </row>
    <row r="4" spans="1:46" ht="15" x14ac:dyDescent="0.25">
      <c r="A4" s="182">
        <v>1</v>
      </c>
      <c r="B4" s="183" t="s">
        <v>4</v>
      </c>
      <c r="C4" s="184">
        <v>2004</v>
      </c>
      <c r="D4" s="184">
        <f>'[1]1. Industry TFP Calculations'!$M$48</f>
        <v>1</v>
      </c>
      <c r="E4" s="42">
        <f>SUMIFS('[1]6. Capital Calculations for BM'!$AI$6:$AI$1805,'[1]6. Capital Calculations for BM'!$C$6:$C$1805,'[1]2. BM Database'!$C4,'[1]6. Capital Calculations for BM'!$B$6:$B$1805,'[1]2. BM Database'!$B4)</f>
        <v>7996069.8296655798</v>
      </c>
      <c r="F4" s="42">
        <f>'[1]4. OM&amp;A Calculation'!M9</f>
        <v>6635828.5300000003</v>
      </c>
      <c r="G4" s="42">
        <f t="shared" si="3"/>
        <v>14631898.35966558</v>
      </c>
      <c r="H4" s="33">
        <f t="shared" si="4"/>
        <v>0.54648205127692906</v>
      </c>
      <c r="I4" s="33">
        <f t="shared" si="5"/>
        <v>0.45351794872307094</v>
      </c>
      <c r="J4" s="40">
        <f>SUMIFS('[1]6. Capital Calculations for BM'!$AH$6:$AH$1805,'[1]6. Capital Calculations for BM'!$C$6:$C$1805,'[1]2. BM Database'!$C4,'[1]6. Capital Calculations for BM'!$B$6:$B$1805,'[1]2. BM Database'!$B4)</f>
        <v>16.852066000000001</v>
      </c>
      <c r="K4" s="41">
        <f>'[1]7. OM&amp;A Price'!M11</f>
        <v>104.79144501899948</v>
      </c>
      <c r="L4" s="41">
        <v>0.83800007677936506</v>
      </c>
      <c r="M4" s="41">
        <f t="shared" si="6"/>
        <v>87.815238971742176</v>
      </c>
      <c r="N4" s="34">
        <f>SUMIFS('[1]41. Output Indexes'!$E$3:$E$752,'[1]41. Output Indexes'!$B$3:$B$752,$B4,'[1]41. Output Indexes'!$C$3:$C$752,$C4)</f>
        <v>11457</v>
      </c>
      <c r="O4" s="34">
        <f>SUMIFS('[1]41. Output Indexes'!$L$3:$L$752,'[1]41. Output Indexes'!$B$3:$B$752,$B4,'[1]41. Output Indexes'!$C$3:$C$752,$C4)</f>
        <v>191906813.59999999</v>
      </c>
      <c r="P4" s="34">
        <f>SUMIFS('[1]9. Z variables'!$AD$3:$AD$752,'[1]9. Z variables'!$B$3:$B$752,$B4,'[1]9. Z variables'!$C$3:$C$752,$C4)</f>
        <v>23287</v>
      </c>
      <c r="Q4" s="34">
        <f>SUMIFS('[1]9. Z variables'!$AE$3:$AE$752,'[1]9. Z variables'!$B$3:$B$752,$B4,'[1]9. Z variables'!$C$3:$C$752,$C4)</f>
        <v>44252</v>
      </c>
      <c r="R4" s="34">
        <f t="shared" si="0"/>
        <v>44252</v>
      </c>
      <c r="S4" s="34">
        <f t="shared" ref="S4:S12" si="7">MAX(S3,R4)</f>
        <v>47365</v>
      </c>
      <c r="T4" s="34">
        <f>SUMIFS('[1]9. Z variables'!$P$3:$P$752,'[1]9. Z variables'!$C$3:$C$752,$C4,'[1]9. Z variables'!$B$3:$B$752,$B4)</f>
        <v>1832.5</v>
      </c>
      <c r="U4" s="34">
        <f t="shared" si="1"/>
        <v>1837.3454545454545</v>
      </c>
      <c r="V4" s="33">
        <f>SUMIFS('[1]9. Z variables'!$R$3:$R$752,'[1]9. Z variables'!$C$3:$C$752,$C4,'[1]9. Z variables'!$B$3:$B$752,$B4)/T4</f>
        <v>6.0027285129604375E-4</v>
      </c>
      <c r="W4" s="36">
        <f t="shared" si="2"/>
        <v>2.0840661273302849E-2</v>
      </c>
      <c r="X4" s="35">
        <f t="shared" si="2"/>
        <v>14200</v>
      </c>
    </row>
    <row r="5" spans="1:46" ht="15" x14ac:dyDescent="0.25">
      <c r="A5" s="182">
        <v>1</v>
      </c>
      <c r="B5" s="183" t="s">
        <v>4</v>
      </c>
      <c r="C5" s="184">
        <v>2005</v>
      </c>
      <c r="D5" s="184">
        <f>'[1]1. Industry TFP Calculations'!$M$48</f>
        <v>1</v>
      </c>
      <c r="E5" s="42">
        <f>SUMIFS('[1]6. Capital Calculations for BM'!$AI$6:$AI$1805,'[1]6. Capital Calculations for BM'!$C$6:$C$1805,'[1]2. BM Database'!$C5,'[1]6. Capital Calculations for BM'!$B$6:$B$1805,'[1]2. BM Database'!$B5)</f>
        <v>8391140.1030773371</v>
      </c>
      <c r="F5" s="42">
        <f>'[1]4. OM&amp;A Calculation'!M10</f>
        <v>7352773.5099999998</v>
      </c>
      <c r="G5" s="42">
        <f t="shared" si="3"/>
        <v>15743913.613077337</v>
      </c>
      <c r="H5" s="33">
        <f t="shared" si="4"/>
        <v>0.53297676227767288</v>
      </c>
      <c r="I5" s="33">
        <f t="shared" si="5"/>
        <v>0.46702323772232712</v>
      </c>
      <c r="J5" s="40">
        <f>SUMIFS('[1]6. Capital Calculations for BM'!$AH$6:$AH$1805,'[1]6. Capital Calculations for BM'!$C$6:$C$1805,'[1]2. BM Database'!$C5,'[1]6. Capital Calculations for BM'!$B$6:$B$1805,'[1]2. BM Database'!$B5)</f>
        <v>17.008296000000001</v>
      </c>
      <c r="K5" s="41">
        <f>'[1]7. OM&amp;A Price'!M12</f>
        <v>108.15605108354616</v>
      </c>
      <c r="L5" s="41">
        <v>0.83800007677936506</v>
      </c>
      <c r="M5" s="41">
        <f t="shared" si="6"/>
        <v>90.634779112164608</v>
      </c>
      <c r="N5" s="34">
        <f>SUMIFS('[1]41. Output Indexes'!$E$3:$E$752,'[1]41. Output Indexes'!$B$3:$B$752,$B5,'[1]41. Output Indexes'!$C$3:$C$752,$C5)</f>
        <v>11457</v>
      </c>
      <c r="O5" s="34">
        <f>SUMIFS('[1]41. Output Indexes'!$L$3:$L$752,'[1]41. Output Indexes'!$B$3:$B$752,$B5,'[1]41. Output Indexes'!$C$3:$C$752,$C5)</f>
        <v>199430709</v>
      </c>
      <c r="P5" s="34">
        <f>SUMIFS('[1]9. Z variables'!$AD$3:$AD$752,'[1]9. Z variables'!$B$3:$B$752,$B5,'[1]9. Z variables'!$C$3:$C$752,$C5)</f>
        <v>27018</v>
      </c>
      <c r="Q5" s="34">
        <f>SUMIFS('[1]9. Z variables'!$AE$3:$AE$752,'[1]9. Z variables'!$B$3:$B$752,$B5,'[1]9. Z variables'!$C$3:$C$752,$C5)</f>
        <v>44521</v>
      </c>
      <c r="R5" s="34">
        <f t="shared" si="0"/>
        <v>44521</v>
      </c>
      <c r="S5" s="34">
        <f t="shared" si="7"/>
        <v>47365</v>
      </c>
      <c r="T5" s="34">
        <f>SUMIFS('[1]9. Z variables'!$P$3:$P$752,'[1]9. Z variables'!$C$3:$C$752,$C5,'[1]9. Z variables'!$B$3:$B$752,$B5)</f>
        <v>1832</v>
      </c>
      <c r="U5" s="34">
        <f t="shared" si="1"/>
        <v>1837.3454545454545</v>
      </c>
      <c r="V5" s="33">
        <f>SUMIFS('[1]9. Z variables'!$R$3:$R$752,'[1]9. Z variables'!$C$3:$C$752,$C5,'[1]9. Z variables'!$B$3:$B$752,$B5)/T5</f>
        <v>5.4585152838427945E-4</v>
      </c>
      <c r="W5" s="36">
        <f t="shared" si="2"/>
        <v>2.0840661273302849E-2</v>
      </c>
      <c r="X5" s="35">
        <f t="shared" si="2"/>
        <v>14200</v>
      </c>
    </row>
    <row r="6" spans="1:46" ht="15" x14ac:dyDescent="0.25">
      <c r="A6" s="182">
        <v>1</v>
      </c>
      <c r="B6" s="183" t="s">
        <v>4</v>
      </c>
      <c r="C6" s="184">
        <v>2006</v>
      </c>
      <c r="D6" s="184">
        <f>'[1]1. Industry TFP Calculations'!$M$48</f>
        <v>1</v>
      </c>
      <c r="E6" s="42">
        <f>SUMIFS('[1]6. Capital Calculations for BM'!$AI$6:$AI$1805,'[1]6. Capital Calculations for BM'!$C$6:$C$1805,'[1]2. BM Database'!$C6,'[1]6. Capital Calculations for BM'!$B$6:$B$1805,'[1]2. BM Database'!$B6)</f>
        <v>8773826.2130282372</v>
      </c>
      <c r="F6" s="42">
        <f>'[1]4. OM&amp;A Calculation'!M11</f>
        <v>7529813.5300000003</v>
      </c>
      <c r="G6" s="42">
        <f t="shared" si="3"/>
        <v>16303639.743028238</v>
      </c>
      <c r="H6" s="33">
        <f t="shared" si="4"/>
        <v>0.5381513791593745</v>
      </c>
      <c r="I6" s="33">
        <f t="shared" si="5"/>
        <v>0.4618486208406255</v>
      </c>
      <c r="J6" s="40">
        <f>SUMIFS('[1]6. Capital Calculations for BM'!$AH$6:$AH$1805,'[1]6. Capital Calculations for BM'!$C$6:$C$1805,'[1]2. BM Database'!$C6,'[1]6. Capital Calculations for BM'!$B$6:$B$1805,'[1]2. BM Database'!$B6)</f>
        <v>16.88236666666667</v>
      </c>
      <c r="K6" s="41">
        <f>'[1]7. OM&amp;A Price'!M13</f>
        <v>110.14154301171514</v>
      </c>
      <c r="L6" s="41">
        <v>0.83800007677936506</v>
      </c>
      <c r="M6" s="41">
        <f t="shared" si="6"/>
        <v>92.298621500415024</v>
      </c>
      <c r="N6" s="34">
        <f>SUMIFS('[1]41. Output Indexes'!$E$3:$E$752,'[1]41. Output Indexes'!$B$3:$B$752,$B6,'[1]41. Output Indexes'!$C$3:$C$752,$C6)</f>
        <v>11491</v>
      </c>
      <c r="O6" s="34">
        <f>SUMIFS('[1]41. Output Indexes'!$L$3:$L$752,'[1]41. Output Indexes'!$B$3:$B$752,$B6,'[1]41. Output Indexes'!$C$3:$C$752,$C6)</f>
        <v>194594892.19999999</v>
      </c>
      <c r="P6" s="34">
        <f>SUMIFS('[1]9. Z variables'!$AD$3:$AD$752,'[1]9. Z variables'!$B$3:$B$752,$B6,'[1]9. Z variables'!$C$3:$C$752,$C6)</f>
        <v>24683</v>
      </c>
      <c r="Q6" s="34">
        <f>SUMIFS('[1]9. Z variables'!$AE$3:$AE$752,'[1]9. Z variables'!$B$3:$B$752,$B6,'[1]9. Z variables'!$C$3:$C$752,$C6)</f>
        <v>37031</v>
      </c>
      <c r="R6" s="34">
        <f t="shared" si="0"/>
        <v>37031</v>
      </c>
      <c r="S6" s="34">
        <f t="shared" si="7"/>
        <v>47365</v>
      </c>
      <c r="T6" s="34">
        <f>SUMIFS('[1]9. Z variables'!$P$3:$P$752,'[1]9. Z variables'!$C$3:$C$752,$C6,'[1]9. Z variables'!$B$3:$B$752,$B6)</f>
        <v>1832</v>
      </c>
      <c r="U6" s="34">
        <f t="shared" si="1"/>
        <v>1837.3454545454545</v>
      </c>
      <c r="V6" s="33">
        <f>SUMIFS('[1]9. Z variables'!$R$3:$R$752,'[1]9. Z variables'!$C$3:$C$752,$C6,'[1]9. Z variables'!$B$3:$B$752,$B6)/T6</f>
        <v>5.4585152838427945E-4</v>
      </c>
      <c r="W6" s="36">
        <f t="shared" si="2"/>
        <v>2.0840661273302849E-2</v>
      </c>
      <c r="X6" s="35">
        <f t="shared" si="2"/>
        <v>14200</v>
      </c>
    </row>
    <row r="7" spans="1:46" ht="15" x14ac:dyDescent="0.25">
      <c r="A7" s="182">
        <v>1</v>
      </c>
      <c r="B7" s="183" t="s">
        <v>4</v>
      </c>
      <c r="C7" s="184">
        <v>2007</v>
      </c>
      <c r="D7" s="184">
        <f>'[1]1. Industry TFP Calculations'!$M$48</f>
        <v>1</v>
      </c>
      <c r="E7" s="42">
        <f>SUMIFS('[1]6. Capital Calculations for BM'!$AI$6:$AI$1805,'[1]6. Capital Calculations for BM'!$C$6:$C$1805,'[1]2. BM Database'!$C7,'[1]6. Capital Calculations for BM'!$B$6:$B$1805,'[1]2. BM Database'!$B7)</f>
        <v>9526313.340449756</v>
      </c>
      <c r="F7" s="42">
        <f>'[1]4. OM&amp;A Calculation'!M12</f>
        <v>7957422.9500000002</v>
      </c>
      <c r="G7" s="42">
        <f t="shared" si="3"/>
        <v>17483736.290449757</v>
      </c>
      <c r="H7" s="33">
        <f t="shared" si="4"/>
        <v>0.54486713721788227</v>
      </c>
      <c r="I7" s="33">
        <f t="shared" si="5"/>
        <v>0.45513286278211773</v>
      </c>
      <c r="J7" s="40">
        <f>SUMIFS('[1]6. Capital Calculations for BM'!$AH$6:$AH$1805,'[1]6. Capital Calculations for BM'!$C$6:$C$1805,'[1]2. BM Database'!$C7,'[1]6. Capital Calculations for BM'!$B$6:$B$1805,'[1]2. BM Database'!$B7)</f>
        <v>17.296320000000001</v>
      </c>
      <c r="K7" s="41">
        <f>'[1]7. OM&amp;A Price'!M14</f>
        <v>113.88036490943945</v>
      </c>
      <c r="L7" s="41">
        <v>0.83800007677936506</v>
      </c>
      <c r="M7" s="41">
        <f t="shared" si="6"/>
        <v>95.431754537772363</v>
      </c>
      <c r="N7" s="34">
        <f>SUMIFS('[1]41. Output Indexes'!$E$3:$E$752,'[1]41. Output Indexes'!$B$3:$B$752,$B7,'[1]41. Output Indexes'!$C$3:$C$752,$C7)</f>
        <v>11522</v>
      </c>
      <c r="O7" s="34">
        <f>SUMIFS('[1]41. Output Indexes'!$L$3:$L$752,'[1]41. Output Indexes'!$B$3:$B$752,$B7,'[1]41. Output Indexes'!$C$3:$C$752,$C7)</f>
        <v>203057354.90000001</v>
      </c>
      <c r="P7" s="34">
        <f>SUMIFS('[1]9. Z variables'!$AD$3:$AD$752,'[1]9. Z variables'!$B$3:$B$752,$B7,'[1]9. Z variables'!$C$3:$C$752,$C7)</f>
        <v>26592</v>
      </c>
      <c r="Q7" s="34">
        <f>SUMIFS('[1]9. Z variables'!$AE$3:$AE$752,'[1]9. Z variables'!$B$3:$B$752,$B7,'[1]9. Z variables'!$C$3:$C$752,$C7)</f>
        <v>41804</v>
      </c>
      <c r="R7" s="34">
        <f t="shared" si="0"/>
        <v>41804</v>
      </c>
      <c r="S7" s="34">
        <f t="shared" si="7"/>
        <v>47365</v>
      </c>
      <c r="T7" s="34">
        <f>SUMIFS('[1]9. Z variables'!$P$3:$P$752,'[1]9. Z variables'!$C$3:$C$752,$C7,'[1]9. Z variables'!$B$3:$B$752,$B7)</f>
        <v>1823</v>
      </c>
      <c r="U7" s="34">
        <f t="shared" si="1"/>
        <v>1837.3454545454545</v>
      </c>
      <c r="V7" s="33">
        <f>SUMIFS('[1]9. Z variables'!$R$3:$R$752,'[1]9. Z variables'!$C$3:$C$752,$C7,'[1]9. Z variables'!$B$3:$B$752,$B7)/T7</f>
        <v>5.4854635216675812E-4</v>
      </c>
      <c r="W7" s="36">
        <f t="shared" si="2"/>
        <v>2.0840661273302849E-2</v>
      </c>
      <c r="X7" s="35">
        <f t="shared" si="2"/>
        <v>14200</v>
      </c>
    </row>
    <row r="8" spans="1:46" ht="15" x14ac:dyDescent="0.25">
      <c r="A8" s="182">
        <v>1</v>
      </c>
      <c r="B8" s="183" t="s">
        <v>4</v>
      </c>
      <c r="C8" s="184">
        <v>2008</v>
      </c>
      <c r="D8" s="184">
        <f>'[1]1. Industry TFP Calculations'!$M$48</f>
        <v>1</v>
      </c>
      <c r="E8" s="42">
        <f>SUMIFS('[1]6. Capital Calculations for BM'!$AI$6:$AI$1805,'[1]6. Capital Calculations for BM'!$C$6:$C$1805,'[1]2. BM Database'!$C8,'[1]6. Capital Calculations for BM'!$B$6:$B$1805,'[1]2. BM Database'!$B8)</f>
        <v>10418184.393685713</v>
      </c>
      <c r="F8" s="42">
        <f>'[1]4. OM&amp;A Calculation'!M13</f>
        <v>8468153.2799999993</v>
      </c>
      <c r="G8" s="42">
        <f t="shared" si="3"/>
        <v>18886337.673685715</v>
      </c>
      <c r="H8" s="33">
        <f t="shared" si="4"/>
        <v>0.55162544341253317</v>
      </c>
      <c r="I8" s="33">
        <f t="shared" si="5"/>
        <v>0.44837455658746683</v>
      </c>
      <c r="J8" s="40">
        <f>SUMIFS('[1]6. Capital Calculations for BM'!$AH$6:$AH$1805,'[1]6. Capital Calculations for BM'!$C$6:$C$1805,'[1]2. BM Database'!$C8,'[1]6. Capital Calculations for BM'!$B$6:$B$1805,'[1]2. BM Database'!$B8)</f>
        <v>17.715351999999999</v>
      </c>
      <c r="K8" s="41">
        <f>'[1]7. OM&amp;A Price'!M15</f>
        <v>116.60459237157336</v>
      </c>
      <c r="L8" s="41">
        <v>0.83800007677936506</v>
      </c>
      <c r="M8" s="41">
        <f t="shared" si="6"/>
        <v>97.714657360205038</v>
      </c>
      <c r="N8" s="34">
        <f>SUMIFS('[1]41. Output Indexes'!$E$3:$E$752,'[1]41. Output Indexes'!$B$3:$B$752,$B8,'[1]41. Output Indexes'!$C$3:$C$752,$C8)</f>
        <v>11587</v>
      </c>
      <c r="O8" s="34">
        <f>SUMIFS('[1]41. Output Indexes'!$L$3:$L$752,'[1]41. Output Indexes'!$B$3:$B$752,$B8,'[1]41. Output Indexes'!$C$3:$C$752,$C8)</f>
        <v>178230984.19999999</v>
      </c>
      <c r="P8" s="34">
        <f>SUMIFS('[1]9. Z variables'!$AD$3:$AD$752,'[1]9. Z variables'!$B$3:$B$752,$B8,'[1]9. Z variables'!$C$3:$C$752,$C8)</f>
        <v>24929</v>
      </c>
      <c r="Q8" s="34">
        <f>SUMIFS('[1]9. Z variables'!$AE$3:$AE$752,'[1]9. Z variables'!$B$3:$B$752,$B8,'[1]9. Z variables'!$C$3:$C$752,$C8)</f>
        <v>39583</v>
      </c>
      <c r="R8" s="34">
        <f t="shared" si="0"/>
        <v>39583</v>
      </c>
      <c r="S8" s="34">
        <f t="shared" si="7"/>
        <v>47365</v>
      </c>
      <c r="T8" s="34">
        <f>SUMIFS('[1]9. Z variables'!$P$3:$P$752,'[1]9. Z variables'!$C$3:$C$752,$C8,'[1]9. Z variables'!$B$3:$B$752,$B8)</f>
        <v>1845</v>
      </c>
      <c r="U8" s="34">
        <f t="shared" si="1"/>
        <v>1837.3454545454545</v>
      </c>
      <c r="V8" s="33">
        <f>SUMIFS('[1]9. Z variables'!$R$3:$R$752,'[1]9. Z variables'!$C$3:$C$752,$C8,'[1]9. Z variables'!$B$3:$B$752,$B8)/T8</f>
        <v>2.1680216802168022E-3</v>
      </c>
      <c r="W8" s="36">
        <f t="shared" si="2"/>
        <v>2.0840661273302849E-2</v>
      </c>
      <c r="X8" s="35">
        <f t="shared" si="2"/>
        <v>14200</v>
      </c>
    </row>
    <row r="9" spans="1:46" ht="15" x14ac:dyDescent="0.25">
      <c r="A9" s="182">
        <v>1</v>
      </c>
      <c r="B9" s="183" t="s">
        <v>4</v>
      </c>
      <c r="C9" s="184">
        <v>2009</v>
      </c>
      <c r="D9" s="184">
        <f>'[1]1. Industry TFP Calculations'!$M$48</f>
        <v>1</v>
      </c>
      <c r="E9" s="42">
        <f>SUMIFS('[1]6. Capital Calculations for BM'!$AI$6:$AI$1805,'[1]6. Capital Calculations for BM'!$C$6:$C$1805,'[1]2. BM Database'!$C9,'[1]6. Capital Calculations for BM'!$B$6:$B$1805,'[1]2. BM Database'!$B9)</f>
        <v>9803017.5056776423</v>
      </c>
      <c r="F9" s="42">
        <f>'[1]4. OM&amp;A Calculation'!M14</f>
        <v>8568652.379999999</v>
      </c>
      <c r="G9" s="42">
        <f t="shared" si="3"/>
        <v>18371669.885677643</v>
      </c>
      <c r="H9" s="33">
        <f t="shared" si="4"/>
        <v>0.53359425499583846</v>
      </c>
      <c r="I9" s="33">
        <f t="shared" si="5"/>
        <v>0.46640574500416154</v>
      </c>
      <c r="J9" s="40">
        <f>SUMIFS('[1]6. Capital Calculations for BM'!$AH$6:$AH$1805,'[1]6. Capital Calculations for BM'!$C$6:$C$1805,'[1]2. BM Database'!$C9,'[1]6. Capital Calculations for BM'!$B$6:$B$1805,'[1]2. BM Database'!$B9)</f>
        <v>17.930536200000002</v>
      </c>
      <c r="K9" s="41">
        <f>'[1]7. OM&amp;A Price'!M16</f>
        <v>118.1120482521444</v>
      </c>
      <c r="L9" s="41">
        <v>0.83800007677936506</v>
      </c>
      <c r="M9" s="41">
        <f t="shared" si="6"/>
        <v>98.977905503865088</v>
      </c>
      <c r="N9" s="34">
        <f>SUMIFS('[1]41. Output Indexes'!$E$3:$E$752,'[1]41. Output Indexes'!$B$3:$B$752,$B9,'[1]41. Output Indexes'!$C$3:$C$752,$C9)</f>
        <v>11688</v>
      </c>
      <c r="O9" s="34">
        <f>SUMIFS('[1]41. Output Indexes'!$L$3:$L$752,'[1]41. Output Indexes'!$B$3:$B$752,$B9,'[1]41. Output Indexes'!$C$3:$C$752,$C9)</f>
        <v>186826562</v>
      </c>
      <c r="P9" s="34">
        <f>SUMIFS('[1]9. Z variables'!$AD$3:$AD$752,'[1]9. Z variables'!$B$3:$B$752,$B9,'[1]9. Z variables'!$C$3:$C$752,$C9)</f>
        <v>29337</v>
      </c>
      <c r="Q9" s="34">
        <f>SUMIFS('[1]9. Z variables'!$AE$3:$AE$752,'[1]9. Z variables'!$B$3:$B$752,$B9,'[1]9. Z variables'!$C$3:$C$752,$C9)</f>
        <v>41137</v>
      </c>
      <c r="R9" s="34">
        <f t="shared" si="0"/>
        <v>41137</v>
      </c>
      <c r="S9" s="34">
        <f t="shared" si="7"/>
        <v>47365</v>
      </c>
      <c r="T9" s="34">
        <f>SUMIFS('[1]9. Z variables'!$P$3:$P$752,'[1]9. Z variables'!$C$3:$C$752,$C9,'[1]9. Z variables'!$B$3:$B$752,$B9)</f>
        <v>1845</v>
      </c>
      <c r="U9" s="34">
        <f t="shared" si="1"/>
        <v>1837.3454545454545</v>
      </c>
      <c r="V9" s="33">
        <f>SUMIFS('[1]9. Z variables'!$R$3:$R$752,'[1]9. Z variables'!$C$3:$C$752,$C9,'[1]9. Z variables'!$B$3:$B$752,$B9)/T9</f>
        <v>2.1680216802168022E-3</v>
      </c>
      <c r="W9" s="36">
        <f t="shared" si="2"/>
        <v>2.0840661273302849E-2</v>
      </c>
      <c r="X9" s="35">
        <f t="shared" si="2"/>
        <v>14200</v>
      </c>
    </row>
    <row r="10" spans="1:46" ht="15" x14ac:dyDescent="0.25">
      <c r="A10" s="182">
        <v>1</v>
      </c>
      <c r="B10" s="183" t="s">
        <v>4</v>
      </c>
      <c r="C10" s="184">
        <v>2010</v>
      </c>
      <c r="D10" s="184">
        <f>'[1]1. Industry TFP Calculations'!$M$48</f>
        <v>1</v>
      </c>
      <c r="E10" s="42">
        <f>SUMIFS('[1]6. Capital Calculations for BM'!$AI$6:$AI$1805,'[1]6. Capital Calculations for BM'!$C$6:$C$1805,'[1]2. BM Database'!$C10,'[1]6. Capital Calculations for BM'!$B$6:$B$1805,'[1]2. BM Database'!$B10)</f>
        <v>10980170.611370578</v>
      </c>
      <c r="F10" s="42">
        <f>'[1]4. OM&amp;A Calculation'!M15</f>
        <v>8596279.7899999991</v>
      </c>
      <c r="G10" s="42">
        <f t="shared" si="3"/>
        <v>19576450.401370578</v>
      </c>
      <c r="H10" s="33">
        <f t="shared" si="4"/>
        <v>0.56088669734538998</v>
      </c>
      <c r="I10" s="33">
        <f t="shared" si="5"/>
        <v>0.43911330265461002</v>
      </c>
      <c r="J10" s="40">
        <f>SUMIFS('[1]6. Capital Calculations for BM'!$AH$6:$AH$1805,'[1]6. Capital Calculations for BM'!$C$6:$C$1805,'[1]2. BM Database'!$C10,'[1]6. Capital Calculations for BM'!$B$6:$B$1805,'[1]2. BM Database'!$B10)</f>
        <v>18.29948266666667</v>
      </c>
      <c r="K10" s="41">
        <f>'[1]7. OM&amp;A Price'!M17</f>
        <v>121.67950876493377</v>
      </c>
      <c r="L10" s="41">
        <v>0.83800007677936506</v>
      </c>
      <c r="M10" s="41">
        <f t="shared" si="6"/>
        <v>101.96743768748992</v>
      </c>
      <c r="N10" s="34">
        <f>SUMIFS('[1]41. Output Indexes'!$E$3:$E$752,'[1]41. Output Indexes'!$B$3:$B$752,$B10,'[1]41. Output Indexes'!$C$3:$C$752,$C10)</f>
        <v>11612</v>
      </c>
      <c r="O10" s="34">
        <f>SUMIFS('[1]41. Output Indexes'!$L$3:$L$752,'[1]41. Output Indexes'!$B$3:$B$752,$B10,'[1]41. Output Indexes'!$C$3:$C$752,$C10)</f>
        <v>180583894.5</v>
      </c>
      <c r="P10" s="34">
        <f>SUMIFS('[1]9. Z variables'!$AD$3:$AD$752,'[1]9. Z variables'!$B$3:$B$752,$B10,'[1]9. Z variables'!$C$3:$C$752,$C10)</f>
        <v>27678</v>
      </c>
      <c r="Q10" s="34">
        <f>SUMIFS('[1]9. Z variables'!$AE$3:$AE$752,'[1]9. Z variables'!$B$3:$B$752,$B10,'[1]9. Z variables'!$C$3:$C$752,$C10)</f>
        <v>39570</v>
      </c>
      <c r="R10" s="34">
        <f t="shared" si="0"/>
        <v>39570</v>
      </c>
      <c r="S10" s="34">
        <f t="shared" si="7"/>
        <v>47365</v>
      </c>
      <c r="T10" s="34">
        <f>SUMIFS('[1]9. Z variables'!$P$3:$P$752,'[1]9. Z variables'!$C$3:$C$752,$C10,'[1]9. Z variables'!$B$3:$B$752,$B10)</f>
        <v>1848</v>
      </c>
      <c r="U10" s="34">
        <f t="shared" si="1"/>
        <v>1837.3454545454545</v>
      </c>
      <c r="V10" s="33">
        <f>SUMIFS('[1]9. Z variables'!$R$3:$R$752,'[1]9. Z variables'!$C$3:$C$752,$C10,'[1]9. Z variables'!$B$3:$B$752,$B10)/T10</f>
        <v>2.1645021645021645E-3</v>
      </c>
      <c r="W10" s="36">
        <f t="shared" si="2"/>
        <v>2.0840661273302849E-2</v>
      </c>
      <c r="X10" s="35">
        <f>X11</f>
        <v>14200</v>
      </c>
    </row>
    <row r="11" spans="1:46" ht="15" x14ac:dyDescent="0.25">
      <c r="A11" s="182">
        <v>1</v>
      </c>
      <c r="B11" s="183" t="s">
        <v>4</v>
      </c>
      <c r="C11" s="184">
        <v>2011</v>
      </c>
      <c r="D11" s="184">
        <f>'[1]1. Industry TFP Calculations'!$M$48</f>
        <v>1</v>
      </c>
      <c r="E11" s="42">
        <f>SUMIFS('[1]6. Capital Calculations for BM'!$AI$6:$AI$1805,'[1]6. Capital Calculations for BM'!$C$6:$C$1805,'[1]2. BM Database'!$C11,'[1]6. Capital Calculations for BM'!$B$6:$B$1805,'[1]2. BM Database'!$B11)</f>
        <v>11711483.658554455</v>
      </c>
      <c r="F11" s="42">
        <f>'[1]4. OM&amp;A Calculation'!M16</f>
        <v>9643841.3731396217</v>
      </c>
      <c r="G11" s="42">
        <f t="shared" si="3"/>
        <v>21355325.031694077</v>
      </c>
      <c r="H11" s="33">
        <f t="shared" si="4"/>
        <v>0.54841046161428553</v>
      </c>
      <c r="I11" s="33">
        <f t="shared" si="5"/>
        <v>0.45158953838571447</v>
      </c>
      <c r="J11" s="40">
        <f>SUMIFS('[1]6. Capital Calculations for BM'!$AH$6:$AH$1805,'[1]6. Capital Calculations for BM'!$C$6:$C$1805,'[1]2. BM Database'!$C11,'[1]6. Capital Calculations for BM'!$B$6:$B$1805,'[1]2. BM Database'!$B11)</f>
        <v>18.328728099999999</v>
      </c>
      <c r="K11" s="41">
        <f>'[1]7. OM&amp;A Price'!M18</f>
        <v>123.73002481130355</v>
      </c>
      <c r="L11" s="41">
        <v>0.83800007677936506</v>
      </c>
      <c r="M11" s="41">
        <f t="shared" si="6"/>
        <v>103.68577029178512</v>
      </c>
      <c r="N11" s="34">
        <f>SUMIFS('[1]41. Output Indexes'!$E$3:$E$752,'[1]41. Output Indexes'!$B$3:$B$752,$B11,'[1]41. Output Indexes'!$C$3:$C$752,$C11)</f>
        <v>11581</v>
      </c>
      <c r="O11" s="34">
        <f>SUMIFS('[1]41. Output Indexes'!$L$3:$L$752,'[1]41. Output Indexes'!$B$3:$B$752,$B11,'[1]41. Output Indexes'!$C$3:$C$752,$C11)</f>
        <v>188825588.5</v>
      </c>
      <c r="P11" s="34">
        <f>SUMIFS('[1]9. Z variables'!$AD$3:$AD$752,'[1]9. Z variables'!$B$3:$B$752,$B11,'[1]9. Z variables'!$C$3:$C$752,$C11)</f>
        <v>29018</v>
      </c>
      <c r="Q11" s="34">
        <f>SUMIFS('[1]9. Z variables'!$AE$3:$AE$752,'[1]9. Z variables'!$B$3:$B$752,$B11,'[1]9. Z variables'!$C$3:$C$752,$C11)</f>
        <v>42342</v>
      </c>
      <c r="R11" s="34">
        <f t="shared" si="0"/>
        <v>42342</v>
      </c>
      <c r="S11" s="34">
        <f t="shared" si="7"/>
        <v>47365</v>
      </c>
      <c r="T11" s="34">
        <f>SUMIFS('[1]9. Z variables'!$P$3:$P$752,'[1]9. Z variables'!$C$3:$C$752,$C11,'[1]9. Z variables'!$B$3:$B$752,$B11)</f>
        <v>1848</v>
      </c>
      <c r="U11" s="34">
        <f>U12</f>
        <v>1837.3454545454545</v>
      </c>
      <c r="V11" s="33">
        <f>SUMIFS('[1]9. Z variables'!$R$3:$R$752,'[1]9. Z variables'!$C$3:$C$752,$C11,'[1]9. Z variables'!$B$3:$B$752,$B11)/T11</f>
        <v>2.1645021645021645E-3</v>
      </c>
      <c r="W11" s="36">
        <f>W12</f>
        <v>2.0840661273302849E-2</v>
      </c>
      <c r="X11" s="23">
        <f>X12</f>
        <v>14200</v>
      </c>
    </row>
    <row r="12" spans="1:46" ht="15" x14ac:dyDescent="0.25">
      <c r="A12" s="182">
        <v>1</v>
      </c>
      <c r="B12" s="183" t="s">
        <v>4</v>
      </c>
      <c r="C12" s="184">
        <v>2012</v>
      </c>
      <c r="D12" s="184">
        <f>'[1]1. Industry TFP Calculations'!$M$48</f>
        <v>1</v>
      </c>
      <c r="E12" s="42">
        <f>SUMIFS('[1]6. Capital Calculations for BM'!$AI$6:$AI$1805,'[1]6. Capital Calculations for BM'!$C$6:$C$1805,'[1]2. BM Database'!$C12,'[1]6. Capital Calculations for BM'!$B$6:$B$1805,'[1]2. BM Database'!$B12)</f>
        <v>11644454.823338039</v>
      </c>
      <c r="F12" s="42">
        <f>'[1]4. OM&amp;A Calculation'!M17</f>
        <v>9344954.1799999997</v>
      </c>
      <c r="G12" s="42">
        <f t="shared" si="3"/>
        <v>20989409.003338039</v>
      </c>
      <c r="H12" s="33">
        <f t="shared" si="4"/>
        <v>0.55477764149939479</v>
      </c>
      <c r="I12" s="33">
        <f t="shared" si="5"/>
        <v>0.44522235850060521</v>
      </c>
      <c r="J12" s="40">
        <f>SUMIFS('[1]6. Capital Calculations for BM'!$AH$6:$AH$1805,'[1]6. Capital Calculations for BM'!$C$6:$C$1805,'[1]2. BM Database'!$C12,'[1]6. Capital Calculations for BM'!$B$6:$B$1805,'[1]2. BM Database'!$B12)</f>
        <v>17.40324</v>
      </c>
      <c r="K12" s="41">
        <f>'[1]7. OM&amp;A Price'!M19</f>
        <v>125.68281390738366</v>
      </c>
      <c r="L12" s="41">
        <f>L11</f>
        <v>0.83800007677936506</v>
      </c>
      <c r="M12" s="41">
        <f t="shared" si="6"/>
        <v>105.32220770423416</v>
      </c>
      <c r="N12" s="34">
        <f>SUMIFS('[1]24. 2012 data'!$BR$2:$BR$74,'[1]24. 2012 data'!$B$2:$B$74,'[1]2. BM Database'!$B12,'[1]24. 2012 data'!$C$2:$C$74,2012)</f>
        <v>11609</v>
      </c>
      <c r="O12" s="34">
        <f>SUMIFS('[1]24. 2012 data'!$BZ$2:$BZ$74,'[1]24. 2012 data'!$B$2:$B$74,'[1]2. BM Database'!$B12,'[1]24. 2012 data'!$C$2:$C$74,2012)</f>
        <v>193014831</v>
      </c>
      <c r="P12" s="34">
        <f>SUMIFS('[1]24. 2012 data'!$DI$2:$DI$74,'[1]24. 2012 data'!$B$2:$B$74,'[1]2. BM Database'!$B12,'[1]24. 2012 data'!$C$2:$C$74,2012)</f>
        <v>26215</v>
      </c>
      <c r="Q12" s="34">
        <f>SUMIFS('[1]24. 2012 data'!$DH$2:$DH$74,'[1]24. 2012 data'!$B$2:$B$74,'[1]2. BM Database'!$B12,'[1]24. 2012 data'!$C$2:$C$74,2012)</f>
        <v>38076</v>
      </c>
      <c r="R12" s="34">
        <f t="shared" si="0"/>
        <v>38076</v>
      </c>
      <c r="S12" s="34">
        <f t="shared" si="7"/>
        <v>47365</v>
      </c>
      <c r="T12" s="34">
        <f>SUMIF('[1]24. 2012 data'!$B$2:$B$74,$B12,'[1]24. 2012 data'!$DL$2:$DL$74)</f>
        <v>1848</v>
      </c>
      <c r="U12" s="34">
        <f>AVERAGE(T2:T12)</f>
        <v>1837.3454545454545</v>
      </c>
      <c r="V12" s="33">
        <f>SUMIF('[1]24. 2012 data'!$B$2:$B$74,$B12,'[1]24. 2012 data'!$DN$2:$DN$74)/SUMIF('[1]24. 2012 data'!$B$2:$B$74,$B12,'[1]24. 2012 data'!$DL$2:$DL$74)</f>
        <v>2.1645021645021645E-3</v>
      </c>
      <c r="W12" s="36">
        <f>(N12-N2)/N2</f>
        <v>2.0840661273302849E-2</v>
      </c>
      <c r="X12" s="34">
        <f>SUMIF('[1]24. 2012 data'!$B$2:$B$74,$B12,'[1]24. 2012 data'!$CZ$2:$CZ$74)</f>
        <v>14200</v>
      </c>
    </row>
    <row r="13" spans="1:46" ht="15" x14ac:dyDescent="0.25">
      <c r="A13" s="182">
        <v>2</v>
      </c>
      <c r="B13" s="183" t="s">
        <v>5</v>
      </c>
      <c r="C13" s="184">
        <v>2002</v>
      </c>
      <c r="D13" s="184">
        <v>1</v>
      </c>
      <c r="E13" s="42">
        <f>SUMIFS('[1]6. Capital Calculations for BM'!$AI$6:$AI$1805,'[1]6. Capital Calculations for BM'!$C$6:$C$1805,'[1]2. BM Database'!$C13,'[1]6. Capital Calculations for BM'!$B$6:$B$1805,'[1]2. BM Database'!$B13)</f>
        <v>280124.14135588525</v>
      </c>
      <c r="F13" s="42">
        <f>'[1]4. OM&amp;A Calculation'!M18</f>
        <v>624115</v>
      </c>
      <c r="G13" s="42">
        <f t="shared" si="3"/>
        <v>904239.14135588519</v>
      </c>
      <c r="H13" s="33">
        <f t="shared" si="4"/>
        <v>0.30978988692730747</v>
      </c>
      <c r="I13" s="33">
        <f t="shared" si="5"/>
        <v>0.69021011307269253</v>
      </c>
      <c r="J13" s="40">
        <f>SUMIFS('[1]6. Capital Calculations for BM'!$AH$6:$AH$1805,'[1]6. Capital Calculations for BM'!$C$6:$C$1805,'[1]2. BM Database'!$C13,'[1]6. Capital Calculations for BM'!$B$6:$B$1805,'[1]2. BM Database'!$B13)</f>
        <v>16.741565999999999</v>
      </c>
      <c r="K13" s="41">
        <f t="shared" ref="K13:K21" si="8">K2</f>
        <v>100</v>
      </c>
      <c r="L13" s="41">
        <v>0.88965771921730397</v>
      </c>
      <c r="M13" s="41">
        <f t="shared" si="6"/>
        <v>88.965771921730394</v>
      </c>
      <c r="N13" s="34">
        <f>SUMIFS('[1]41. Output Indexes'!$E$3:$E$752,'[1]41. Output Indexes'!$B$3:$B$752,$B13,'[1]41. Output Indexes'!$C$3:$C$752,$C13)</f>
        <v>1814</v>
      </c>
      <c r="O13" s="34">
        <f>SUMIFS('[1]41. Output Indexes'!$L$3:$L$752,'[1]41. Output Indexes'!$B$3:$B$752,$B13,'[1]41. Output Indexes'!$C$3:$C$752,$C13)</f>
        <v>48452299</v>
      </c>
      <c r="P13" s="34">
        <f>SUMIFS('[1]9. Z variables'!$AD$3:$AD$752,'[1]9. Z variables'!$B$3:$B$752,$B13,'[1]9. Z variables'!$C$3:$C$752,$C13)</f>
        <v>8358</v>
      </c>
      <c r="Q13" s="34">
        <f>SUMIFS('[1]9. Z variables'!$AE$3:$AE$752,'[1]9. Z variables'!$B$3:$B$752,$B13,'[1]9. Z variables'!$C$3:$C$752,$C13)</f>
        <v>8622</v>
      </c>
      <c r="R13" s="34">
        <f t="shared" si="0"/>
        <v>8622</v>
      </c>
      <c r="S13" s="34">
        <f>R13</f>
        <v>8622</v>
      </c>
      <c r="T13" s="34">
        <f>SUMIFS('[1]9. Z variables'!$P$3:$P$752,'[1]9. Z variables'!$C$3:$C$752,$C13,'[1]9. Z variables'!$B$3:$B$752,$B13)</f>
        <v>92.5</v>
      </c>
      <c r="U13" s="34">
        <f t="shared" ref="U13:U76" si="9">U14</f>
        <v>92.13636363636364</v>
      </c>
      <c r="V13" s="33">
        <f>SUMIFS('[1]9. Z variables'!$R$3:$R$752,'[1]9. Z variables'!$C$3:$C$752,$C13,'[1]9. Z variables'!$B$3:$B$752,$B13)/T13</f>
        <v>5.4054054054054057E-3</v>
      </c>
      <c r="W13" s="36">
        <f t="shared" ref="W13:X76" si="10">W14</f>
        <v>-8.4895259095920619E-2</v>
      </c>
      <c r="X13" s="35">
        <f t="shared" si="10"/>
        <v>380</v>
      </c>
    </row>
    <row r="14" spans="1:46" ht="15" x14ac:dyDescent="0.25">
      <c r="A14" s="182">
        <v>2</v>
      </c>
      <c r="B14" s="183" t="s">
        <v>5</v>
      </c>
      <c r="C14" s="184">
        <v>2003</v>
      </c>
      <c r="D14" s="184">
        <v>1</v>
      </c>
      <c r="E14" s="42">
        <f>SUMIFS('[1]6. Capital Calculations for BM'!$AI$6:$AI$1805,'[1]6. Capital Calculations for BM'!$C$6:$C$1805,'[1]2. BM Database'!$C14,'[1]6. Capital Calculations for BM'!$B$6:$B$1805,'[1]2. BM Database'!$B14)</f>
        <v>278476.93755772972</v>
      </c>
      <c r="F14" s="42">
        <f>'[1]4. OM&amp;A Calculation'!M19</f>
        <v>1014874.03</v>
      </c>
      <c r="G14" s="42">
        <f t="shared" si="3"/>
        <v>1293350.9675577297</v>
      </c>
      <c r="H14" s="33">
        <f t="shared" si="4"/>
        <v>0.21531428401339925</v>
      </c>
      <c r="I14" s="33">
        <f t="shared" si="5"/>
        <v>0.78468571598660075</v>
      </c>
      <c r="J14" s="40">
        <f>SUMIFS('[1]6. Capital Calculations for BM'!$AH$6:$AH$1805,'[1]6. Capital Calculations for BM'!$C$6:$C$1805,'[1]2. BM Database'!$C14,'[1]6. Capital Calculations for BM'!$B$6:$B$1805,'[1]2. BM Database'!$B14)</f>
        <v>16.820820000000001</v>
      </c>
      <c r="K14" s="41">
        <f t="shared" si="8"/>
        <v>102.21331567783656</v>
      </c>
      <c r="L14" s="41">
        <v>0.88965771921730397</v>
      </c>
      <c r="M14" s="41">
        <f t="shared" si="6"/>
        <v>90.93486529958237</v>
      </c>
      <c r="N14" s="34">
        <f>SUMIFS('[1]41. Output Indexes'!$E$3:$E$752,'[1]41. Output Indexes'!$B$3:$B$752,$B14,'[1]41. Output Indexes'!$C$3:$C$752,$C14)</f>
        <v>1764</v>
      </c>
      <c r="O14" s="34">
        <f>SUMIFS('[1]41. Output Indexes'!$L$3:$L$752,'[1]41. Output Indexes'!$B$3:$B$752,$B14,'[1]41. Output Indexes'!$C$3:$C$752,$C14)</f>
        <v>43095892</v>
      </c>
      <c r="P14" s="34">
        <f>SUMIFS('[1]9. Z variables'!$AD$3:$AD$752,'[1]9. Z variables'!$B$3:$B$752,$B14,'[1]9. Z variables'!$C$3:$C$752,$C14)</f>
        <v>8045</v>
      </c>
      <c r="Q14" s="34">
        <f>SUMIFS('[1]9. Z variables'!$AE$3:$AE$752,'[1]9. Z variables'!$B$3:$B$752,$B14,'[1]9. Z variables'!$C$3:$C$752,$C14)</f>
        <v>8722</v>
      </c>
      <c r="R14" s="34">
        <f t="shared" si="0"/>
        <v>8722</v>
      </c>
      <c r="S14" s="34">
        <f t="shared" ref="S14:S23" si="11">MAX(S13,R14)</f>
        <v>8722</v>
      </c>
      <c r="T14" s="34">
        <f>SUMIFS('[1]9. Z variables'!$P$3:$P$752,'[1]9. Z variables'!$C$3:$C$752,$C14,'[1]9. Z variables'!$B$3:$B$752,$B14)</f>
        <v>92.5</v>
      </c>
      <c r="U14" s="34">
        <f t="shared" si="9"/>
        <v>92.13636363636364</v>
      </c>
      <c r="V14" s="33">
        <f>SUMIFS('[1]9. Z variables'!$R$3:$R$752,'[1]9. Z variables'!$C$3:$C$752,$C14,'[1]9. Z variables'!$B$3:$B$752,$B14)/T14</f>
        <v>5.4054054054054057E-3</v>
      </c>
      <c r="W14" s="36">
        <f t="shared" si="10"/>
        <v>-8.4895259095920619E-2</v>
      </c>
      <c r="X14" s="35">
        <f t="shared" si="10"/>
        <v>380</v>
      </c>
    </row>
    <row r="15" spans="1:46" ht="15" x14ac:dyDescent="0.25">
      <c r="A15" s="182">
        <v>2</v>
      </c>
      <c r="B15" s="183" t="s">
        <v>5</v>
      </c>
      <c r="C15" s="184">
        <v>2004</v>
      </c>
      <c r="D15" s="184">
        <v>1</v>
      </c>
      <c r="E15" s="42">
        <f>SUMIFS('[1]6. Capital Calculations for BM'!$AI$6:$AI$1805,'[1]6. Capital Calculations for BM'!$C$6:$C$1805,'[1]2. BM Database'!$C15,'[1]6. Capital Calculations for BM'!$B$6:$B$1805,'[1]2. BM Database'!$B15)</f>
        <v>288992.1045083038</v>
      </c>
      <c r="F15" s="42">
        <f>'[1]4. OM&amp;A Calculation'!M20</f>
        <v>654855.23</v>
      </c>
      <c r="G15" s="42">
        <f t="shared" si="3"/>
        <v>943847.33450830379</v>
      </c>
      <c r="H15" s="33">
        <f t="shared" si="4"/>
        <v>0.30618522078981547</v>
      </c>
      <c r="I15" s="33">
        <f t="shared" si="5"/>
        <v>0.69381477921018453</v>
      </c>
      <c r="J15" s="40">
        <f>SUMIFS('[1]6. Capital Calculations for BM'!$AH$6:$AH$1805,'[1]6. Capital Calculations for BM'!$C$6:$C$1805,'[1]2. BM Database'!$C15,'[1]6. Capital Calculations for BM'!$B$6:$B$1805,'[1]2. BM Database'!$B15)</f>
        <v>16.852066000000001</v>
      </c>
      <c r="K15" s="41">
        <f t="shared" si="8"/>
        <v>104.79144501899948</v>
      </c>
      <c r="L15" s="41">
        <v>0.88965771921730397</v>
      </c>
      <c r="M15" s="41">
        <f t="shared" si="6"/>
        <v>93.228517969088585</v>
      </c>
      <c r="N15" s="34">
        <f>SUMIFS('[1]41. Output Indexes'!$E$3:$E$752,'[1]41. Output Indexes'!$B$3:$B$752,$B15,'[1]41. Output Indexes'!$C$3:$C$752,$C15)</f>
        <v>1745</v>
      </c>
      <c r="O15" s="34">
        <f>SUMIFS('[1]41. Output Indexes'!$L$3:$L$752,'[1]41. Output Indexes'!$B$3:$B$752,$B15,'[1]41. Output Indexes'!$C$3:$C$752,$C15)</f>
        <v>37609928</v>
      </c>
      <c r="P15" s="34">
        <f>SUMIFS('[1]9. Z variables'!$AD$3:$AD$752,'[1]9. Z variables'!$B$3:$B$752,$B15,'[1]9. Z variables'!$C$3:$C$752,$C15)</f>
        <v>7482</v>
      </c>
      <c r="Q15" s="34">
        <f>SUMIFS('[1]9. Z variables'!$AE$3:$AE$752,'[1]9. Z variables'!$B$3:$B$752,$B15,'[1]9. Z variables'!$C$3:$C$752,$C15)</f>
        <v>7906</v>
      </c>
      <c r="R15" s="34">
        <f t="shared" si="0"/>
        <v>7906</v>
      </c>
      <c r="S15" s="34">
        <f t="shared" si="11"/>
        <v>8722</v>
      </c>
      <c r="T15" s="34">
        <f>SUMIFS('[1]9. Z variables'!$P$3:$P$752,'[1]9. Z variables'!$C$3:$C$752,$C15,'[1]9. Z variables'!$B$3:$B$752,$B15)</f>
        <v>92.5</v>
      </c>
      <c r="U15" s="34">
        <f t="shared" si="9"/>
        <v>92.13636363636364</v>
      </c>
      <c r="V15" s="33">
        <f>SUMIFS('[1]9. Z variables'!$R$3:$R$752,'[1]9. Z variables'!$C$3:$C$752,$C15,'[1]9. Z variables'!$B$3:$B$752,$B15)/T15</f>
        <v>5.4054054054054057E-3</v>
      </c>
      <c r="W15" s="36">
        <f t="shared" si="10"/>
        <v>-8.4895259095920619E-2</v>
      </c>
      <c r="X15" s="35">
        <f t="shared" si="10"/>
        <v>380</v>
      </c>
    </row>
    <row r="16" spans="1:46" ht="15" x14ac:dyDescent="0.25">
      <c r="A16" s="182">
        <v>2</v>
      </c>
      <c r="B16" s="183" t="s">
        <v>5</v>
      </c>
      <c r="C16" s="184">
        <v>2005</v>
      </c>
      <c r="D16" s="184">
        <v>1</v>
      </c>
      <c r="E16" s="42">
        <f>SUMIFS('[1]6. Capital Calculations for BM'!$AI$6:$AI$1805,'[1]6. Capital Calculations for BM'!$C$6:$C$1805,'[1]2. BM Database'!$C16,'[1]6. Capital Calculations for BM'!$B$6:$B$1805,'[1]2. BM Database'!$B16)</f>
        <v>303235.27948211884</v>
      </c>
      <c r="F16" s="42">
        <f>'[1]4. OM&amp;A Calculation'!M21</f>
        <v>658727.25</v>
      </c>
      <c r="G16" s="42">
        <f t="shared" si="3"/>
        <v>961962.52948211879</v>
      </c>
      <c r="H16" s="33">
        <f t="shared" si="4"/>
        <v>0.31522566647722577</v>
      </c>
      <c r="I16" s="33">
        <f t="shared" si="5"/>
        <v>0.68477433352277428</v>
      </c>
      <c r="J16" s="40">
        <f>SUMIFS('[1]6. Capital Calculations for BM'!$AH$6:$AH$1805,'[1]6. Capital Calculations for BM'!$C$6:$C$1805,'[1]2. BM Database'!$C16,'[1]6. Capital Calculations for BM'!$B$6:$B$1805,'[1]2. BM Database'!$B16)</f>
        <v>17.008296000000001</v>
      </c>
      <c r="K16" s="41">
        <f t="shared" si="8"/>
        <v>108.15605108354616</v>
      </c>
      <c r="L16" s="41">
        <v>0.88965771921730397</v>
      </c>
      <c r="M16" s="41">
        <f t="shared" si="6"/>
        <v>96.221865726537899</v>
      </c>
      <c r="N16" s="34">
        <f>SUMIFS('[1]41. Output Indexes'!$E$3:$E$752,'[1]41. Output Indexes'!$B$3:$B$752,$B16,'[1]41. Output Indexes'!$C$3:$C$752,$C16)</f>
        <v>1765</v>
      </c>
      <c r="O16" s="34">
        <f>SUMIFS('[1]41. Output Indexes'!$L$3:$L$752,'[1]41. Output Indexes'!$B$3:$B$752,$B16,'[1]41. Output Indexes'!$C$3:$C$752,$C16)</f>
        <v>45002145</v>
      </c>
      <c r="P16" s="34">
        <f>SUMIFS('[1]9. Z variables'!$AD$3:$AD$752,'[1]9. Z variables'!$B$3:$B$752,$B16,'[1]9. Z variables'!$C$3:$C$752,$C16)</f>
        <v>6822</v>
      </c>
      <c r="Q16" s="34">
        <f>SUMIFS('[1]9. Z variables'!$AE$3:$AE$752,'[1]9. Z variables'!$B$3:$B$752,$B16,'[1]9. Z variables'!$C$3:$C$752,$C16)</f>
        <v>8071</v>
      </c>
      <c r="R16" s="34">
        <f t="shared" si="0"/>
        <v>8071</v>
      </c>
      <c r="S16" s="34">
        <f t="shared" si="11"/>
        <v>8722</v>
      </c>
      <c r="T16" s="34">
        <f>SUMIFS('[1]9. Z variables'!$P$3:$P$752,'[1]9. Z variables'!$C$3:$C$752,$C16,'[1]9. Z variables'!$B$3:$B$752,$B16)</f>
        <v>92</v>
      </c>
      <c r="U16" s="34">
        <f t="shared" si="9"/>
        <v>92.13636363636364</v>
      </c>
      <c r="V16" s="33">
        <f>SUMIFS('[1]9. Z variables'!$R$3:$R$752,'[1]9. Z variables'!$C$3:$C$752,$C16,'[1]9. Z variables'!$B$3:$B$752,$B16)/T16</f>
        <v>0</v>
      </c>
      <c r="W16" s="36">
        <f t="shared" si="10"/>
        <v>-8.4895259095920619E-2</v>
      </c>
      <c r="X16" s="35">
        <f t="shared" si="10"/>
        <v>380</v>
      </c>
    </row>
    <row r="17" spans="1:24" ht="15" x14ac:dyDescent="0.25">
      <c r="A17" s="182">
        <v>2</v>
      </c>
      <c r="B17" s="183" t="s">
        <v>5</v>
      </c>
      <c r="C17" s="184">
        <v>2006</v>
      </c>
      <c r="D17" s="184">
        <v>1</v>
      </c>
      <c r="E17" s="42">
        <f>SUMIFS('[1]6. Capital Calculations for BM'!$AI$6:$AI$1805,'[1]6. Capital Calculations for BM'!$C$6:$C$1805,'[1]2. BM Database'!$C17,'[1]6. Capital Calculations for BM'!$B$6:$B$1805,'[1]2. BM Database'!$B17)</f>
        <v>308173.85530007759</v>
      </c>
      <c r="F17" s="42">
        <f>'[1]4. OM&amp;A Calculation'!M22</f>
        <v>649442.06999999995</v>
      </c>
      <c r="G17" s="42">
        <f t="shared" si="3"/>
        <v>957615.92530007754</v>
      </c>
      <c r="H17" s="33">
        <f t="shared" si="4"/>
        <v>0.32181362815526332</v>
      </c>
      <c r="I17" s="33">
        <f t="shared" si="5"/>
        <v>0.67818637184473674</v>
      </c>
      <c r="J17" s="40">
        <f>SUMIFS('[1]6. Capital Calculations for BM'!$AH$6:$AH$1805,'[1]6. Capital Calculations for BM'!$C$6:$C$1805,'[1]2. BM Database'!$C17,'[1]6. Capital Calculations for BM'!$B$6:$B$1805,'[1]2. BM Database'!$B17)</f>
        <v>16.88236666666667</v>
      </c>
      <c r="K17" s="41">
        <f t="shared" si="8"/>
        <v>110.14154301171514</v>
      </c>
      <c r="L17" s="41">
        <v>0.88965771921730397</v>
      </c>
      <c r="M17" s="41">
        <f t="shared" si="6"/>
        <v>97.988273946877072</v>
      </c>
      <c r="N17" s="34">
        <f>SUMIFS('[1]41. Output Indexes'!$E$3:$E$752,'[1]41. Output Indexes'!$B$3:$B$752,$B17,'[1]41. Output Indexes'!$C$3:$C$752,$C17)</f>
        <v>1720</v>
      </c>
      <c r="O17" s="34">
        <f>SUMIFS('[1]41. Output Indexes'!$L$3:$L$752,'[1]41. Output Indexes'!$B$3:$B$752,$B17,'[1]41. Output Indexes'!$C$3:$C$752,$C17)</f>
        <v>27467360.5</v>
      </c>
      <c r="P17" s="34">
        <f>SUMIFS('[1]9. Z variables'!$AD$3:$AD$752,'[1]9. Z variables'!$B$3:$B$752,$B17,'[1]9. Z variables'!$C$3:$C$752,$C17)</f>
        <v>6790</v>
      </c>
      <c r="Q17" s="34">
        <f>SUMIFS('[1]9. Z variables'!$AE$3:$AE$752,'[1]9. Z variables'!$B$3:$B$752,$B17,'[1]9. Z variables'!$C$3:$C$752,$C17)</f>
        <v>7570</v>
      </c>
      <c r="R17" s="34">
        <f t="shared" si="0"/>
        <v>7570</v>
      </c>
      <c r="S17" s="34">
        <f t="shared" si="11"/>
        <v>8722</v>
      </c>
      <c r="T17" s="34">
        <f>SUMIFS('[1]9. Z variables'!$P$3:$P$752,'[1]9. Z variables'!$C$3:$C$752,$C17,'[1]9. Z variables'!$B$3:$B$752,$B17)</f>
        <v>92</v>
      </c>
      <c r="U17" s="34">
        <f t="shared" si="9"/>
        <v>92.13636363636364</v>
      </c>
      <c r="V17" s="33">
        <f>SUMIFS('[1]9. Z variables'!$R$3:$R$752,'[1]9. Z variables'!$C$3:$C$752,$C17,'[1]9. Z variables'!$B$3:$B$752,$B17)/T17</f>
        <v>0</v>
      </c>
      <c r="W17" s="36">
        <f t="shared" si="10"/>
        <v>-8.4895259095920619E-2</v>
      </c>
      <c r="X17" s="35">
        <f t="shared" si="10"/>
        <v>380</v>
      </c>
    </row>
    <row r="18" spans="1:24" ht="15" x14ac:dyDescent="0.25">
      <c r="A18" s="182">
        <v>2</v>
      </c>
      <c r="B18" s="183" t="s">
        <v>5</v>
      </c>
      <c r="C18" s="184">
        <v>2007</v>
      </c>
      <c r="D18" s="184">
        <v>1</v>
      </c>
      <c r="E18" s="42">
        <f>SUMIFS('[1]6. Capital Calculations for BM'!$AI$6:$AI$1805,'[1]6. Capital Calculations for BM'!$C$6:$C$1805,'[1]2. BM Database'!$C18,'[1]6. Capital Calculations for BM'!$B$6:$B$1805,'[1]2. BM Database'!$B18)</f>
        <v>418554.68582760257</v>
      </c>
      <c r="F18" s="42">
        <f>'[1]4. OM&amp;A Calculation'!M23</f>
        <v>758525.87999999989</v>
      </c>
      <c r="G18" s="42">
        <f t="shared" si="3"/>
        <v>1177080.5658276025</v>
      </c>
      <c r="H18" s="33">
        <f t="shared" si="4"/>
        <v>0.3555871178055835</v>
      </c>
      <c r="I18" s="33">
        <f t="shared" si="5"/>
        <v>0.6444128821944165</v>
      </c>
      <c r="J18" s="40">
        <f>SUMIFS('[1]6. Capital Calculations for BM'!$AH$6:$AH$1805,'[1]6. Capital Calculations for BM'!$C$6:$C$1805,'[1]2. BM Database'!$C18,'[1]6. Capital Calculations for BM'!$B$6:$B$1805,'[1]2. BM Database'!$B18)</f>
        <v>17.296320000000001</v>
      </c>
      <c r="K18" s="41">
        <f t="shared" si="8"/>
        <v>113.88036490943945</v>
      </c>
      <c r="L18" s="41">
        <v>0.88965771921730397</v>
      </c>
      <c r="M18" s="41">
        <f t="shared" si="6"/>
        <v>101.31454570896619</v>
      </c>
      <c r="N18" s="34">
        <f>SUMIFS('[1]41. Output Indexes'!$E$3:$E$752,'[1]41. Output Indexes'!$B$3:$B$752,$B18,'[1]41. Output Indexes'!$C$3:$C$752,$C18)</f>
        <v>1711</v>
      </c>
      <c r="O18" s="34">
        <f>SUMIFS('[1]41. Output Indexes'!$L$3:$L$752,'[1]41. Output Indexes'!$B$3:$B$752,$B18,'[1]41. Output Indexes'!$C$3:$C$752,$C18)</f>
        <v>27467360.5</v>
      </c>
      <c r="P18" s="34">
        <f>SUMIFS('[1]9. Z variables'!$AD$3:$AD$752,'[1]9. Z variables'!$B$3:$B$752,$B18,'[1]9. Z variables'!$C$3:$C$752,$C18)</f>
        <v>7100</v>
      </c>
      <c r="Q18" s="34">
        <f>SUMIFS('[1]9. Z variables'!$AE$3:$AE$752,'[1]9. Z variables'!$B$3:$B$752,$B18,'[1]9. Z variables'!$C$3:$C$752,$C18)</f>
        <v>7722</v>
      </c>
      <c r="R18" s="34">
        <f t="shared" si="0"/>
        <v>7722</v>
      </c>
      <c r="S18" s="34">
        <f t="shared" si="11"/>
        <v>8722</v>
      </c>
      <c r="T18" s="34">
        <f>SUMIFS('[1]9. Z variables'!$P$3:$P$752,'[1]9. Z variables'!$C$3:$C$752,$C18,'[1]9. Z variables'!$B$3:$B$752,$B18)</f>
        <v>92</v>
      </c>
      <c r="U18" s="34">
        <f t="shared" si="9"/>
        <v>92.13636363636364</v>
      </c>
      <c r="V18" s="33">
        <f>SUMIFS('[1]9. Z variables'!$R$3:$R$752,'[1]9. Z variables'!$C$3:$C$752,$C18,'[1]9. Z variables'!$B$3:$B$752,$B18)/T18</f>
        <v>0</v>
      </c>
      <c r="W18" s="36">
        <f t="shared" si="10"/>
        <v>-8.4895259095920619E-2</v>
      </c>
      <c r="X18" s="35">
        <f t="shared" si="10"/>
        <v>380</v>
      </c>
    </row>
    <row r="19" spans="1:24" ht="15" x14ac:dyDescent="0.25">
      <c r="A19" s="182">
        <v>2</v>
      </c>
      <c r="B19" s="183" t="s">
        <v>5</v>
      </c>
      <c r="C19" s="184">
        <v>2008</v>
      </c>
      <c r="D19" s="184">
        <v>1</v>
      </c>
      <c r="E19" s="42">
        <f>SUMIFS('[1]6. Capital Calculations for BM'!$AI$6:$AI$1805,'[1]6. Capital Calculations for BM'!$C$6:$C$1805,'[1]2. BM Database'!$C19,'[1]6. Capital Calculations for BM'!$B$6:$B$1805,'[1]2. BM Database'!$B19)</f>
        <v>426224.43575533509</v>
      </c>
      <c r="F19" s="42">
        <f>'[1]4. OM&amp;A Calculation'!M24</f>
        <v>838668.86</v>
      </c>
      <c r="G19" s="42">
        <f t="shared" si="3"/>
        <v>1264893.2957553351</v>
      </c>
      <c r="H19" s="33">
        <f t="shared" si="4"/>
        <v>0.33696473622370954</v>
      </c>
      <c r="I19" s="33">
        <f t="shared" si="5"/>
        <v>0.66303526377629041</v>
      </c>
      <c r="J19" s="40">
        <f>SUMIFS('[1]6. Capital Calculations for BM'!$AH$6:$AH$1805,'[1]6. Capital Calculations for BM'!$C$6:$C$1805,'[1]2. BM Database'!$C19,'[1]6. Capital Calculations for BM'!$B$6:$B$1805,'[1]2. BM Database'!$B19)</f>
        <v>17.715351999999999</v>
      </c>
      <c r="K19" s="41">
        <f t="shared" si="8"/>
        <v>116.60459237157336</v>
      </c>
      <c r="L19" s="41">
        <v>0.88965771921730397</v>
      </c>
      <c r="M19" s="41">
        <f t="shared" si="6"/>
        <v>103.7381756995574</v>
      </c>
      <c r="N19" s="34">
        <f>SUMIFS('[1]41. Output Indexes'!$E$3:$E$752,'[1]41. Output Indexes'!$B$3:$B$752,$B19,'[1]41. Output Indexes'!$C$3:$C$752,$C19)</f>
        <v>1676</v>
      </c>
      <c r="O19" s="34">
        <f>SUMIFS('[1]41. Output Indexes'!$L$3:$L$752,'[1]41. Output Indexes'!$B$3:$B$752,$B19,'[1]41. Output Indexes'!$C$3:$C$752,$C19)</f>
        <v>26557829</v>
      </c>
      <c r="P19" s="34">
        <f>SUMIFS('[1]9. Z variables'!$AD$3:$AD$752,'[1]9. Z variables'!$B$3:$B$752,$B19,'[1]9. Z variables'!$C$3:$C$752,$C19)</f>
        <v>4092</v>
      </c>
      <c r="Q19" s="34">
        <f>SUMIFS('[1]9. Z variables'!$AE$3:$AE$752,'[1]9. Z variables'!$B$3:$B$752,$B19,'[1]9. Z variables'!$C$3:$C$752,$C19)</f>
        <v>4948</v>
      </c>
      <c r="R19" s="34">
        <f t="shared" si="0"/>
        <v>4948</v>
      </c>
      <c r="S19" s="34">
        <f t="shared" si="11"/>
        <v>8722</v>
      </c>
      <c r="T19" s="34">
        <f>SUMIFS('[1]9. Z variables'!$P$3:$P$752,'[1]9. Z variables'!$C$3:$C$752,$C19,'[1]9. Z variables'!$B$3:$B$752,$B19)</f>
        <v>92</v>
      </c>
      <c r="U19" s="34">
        <f t="shared" si="9"/>
        <v>92.13636363636364</v>
      </c>
      <c r="V19" s="33">
        <f>SUMIFS('[1]9. Z variables'!$R$3:$R$752,'[1]9. Z variables'!$C$3:$C$752,$C19,'[1]9. Z variables'!$B$3:$B$752,$B19)/T19</f>
        <v>0</v>
      </c>
      <c r="W19" s="36">
        <f t="shared" si="10"/>
        <v>-8.4895259095920619E-2</v>
      </c>
      <c r="X19" s="35">
        <f t="shared" si="10"/>
        <v>380</v>
      </c>
    </row>
    <row r="20" spans="1:24" ht="15" x14ac:dyDescent="0.25">
      <c r="A20" s="182">
        <v>2</v>
      </c>
      <c r="B20" s="183" t="s">
        <v>5</v>
      </c>
      <c r="C20" s="184">
        <v>2009</v>
      </c>
      <c r="D20" s="184">
        <v>1</v>
      </c>
      <c r="E20" s="42">
        <f>SUMIFS('[1]6. Capital Calculations for BM'!$AI$6:$AI$1805,'[1]6. Capital Calculations for BM'!$C$6:$C$1805,'[1]2. BM Database'!$C20,'[1]6. Capital Calculations for BM'!$B$6:$B$1805,'[1]2. BM Database'!$B20)</f>
        <v>455365.91214550717</v>
      </c>
      <c r="F20" s="42">
        <f>'[1]4. OM&amp;A Calculation'!M25</f>
        <v>865062.42</v>
      </c>
      <c r="G20" s="42">
        <f t="shared" si="3"/>
        <v>1320428.3321455072</v>
      </c>
      <c r="H20" s="33">
        <f t="shared" si="4"/>
        <v>0.34486227011321596</v>
      </c>
      <c r="I20" s="33">
        <f t="shared" si="5"/>
        <v>0.65513772988678398</v>
      </c>
      <c r="J20" s="40">
        <f>SUMIFS('[1]6. Capital Calculations for BM'!$AH$6:$AH$1805,'[1]6. Capital Calculations for BM'!$C$6:$C$1805,'[1]2. BM Database'!$C20,'[1]6. Capital Calculations for BM'!$B$6:$B$1805,'[1]2. BM Database'!$B20)</f>
        <v>17.930536200000002</v>
      </c>
      <c r="K20" s="41">
        <f t="shared" si="8"/>
        <v>118.1120482521444</v>
      </c>
      <c r="L20" s="41">
        <v>0.88965771921730397</v>
      </c>
      <c r="M20" s="41">
        <f t="shared" si="6"/>
        <v>105.07929546008694</v>
      </c>
      <c r="N20" s="34">
        <f>SUMIFS('[1]41. Output Indexes'!$E$3:$E$752,'[1]41. Output Indexes'!$B$3:$B$752,$B20,'[1]41. Output Indexes'!$C$3:$C$752,$C20)</f>
        <v>1670</v>
      </c>
      <c r="O20" s="34">
        <f>SUMIFS('[1]41. Output Indexes'!$L$3:$L$752,'[1]41. Output Indexes'!$B$3:$B$752,$B20,'[1]41. Output Indexes'!$C$3:$C$752,$C20)</f>
        <v>24810879.390000001</v>
      </c>
      <c r="P20" s="34">
        <f>SUMIFS('[1]9. Z variables'!$AD$3:$AD$752,'[1]9. Z variables'!$B$3:$B$752,$B20,'[1]9. Z variables'!$C$3:$C$752,$C20)</f>
        <v>4154</v>
      </c>
      <c r="Q20" s="34">
        <f>SUMIFS('[1]9. Z variables'!$AE$3:$AE$752,'[1]9. Z variables'!$B$3:$B$752,$B20,'[1]9. Z variables'!$C$3:$C$752,$C20)</f>
        <v>5065</v>
      </c>
      <c r="R20" s="34">
        <f t="shared" si="0"/>
        <v>5065</v>
      </c>
      <c r="S20" s="34">
        <f t="shared" si="11"/>
        <v>8722</v>
      </c>
      <c r="T20" s="34">
        <f>SUMIFS('[1]9. Z variables'!$P$3:$P$752,'[1]9. Z variables'!$C$3:$C$752,$C20,'[1]9. Z variables'!$B$3:$B$752,$B20)</f>
        <v>92</v>
      </c>
      <c r="U20" s="34">
        <f t="shared" si="9"/>
        <v>92.13636363636364</v>
      </c>
      <c r="V20" s="33">
        <f>SUMIFS('[1]9. Z variables'!$R$3:$R$752,'[1]9. Z variables'!$C$3:$C$752,$C20,'[1]9. Z variables'!$B$3:$B$752,$B20)/T20</f>
        <v>0</v>
      </c>
      <c r="W20" s="36">
        <f t="shared" si="10"/>
        <v>-8.4895259095920619E-2</v>
      </c>
      <c r="X20" s="35">
        <f t="shared" si="10"/>
        <v>380</v>
      </c>
    </row>
    <row r="21" spans="1:24" ht="15" x14ac:dyDescent="0.25">
      <c r="A21" s="182">
        <v>2</v>
      </c>
      <c r="B21" s="183" t="s">
        <v>5</v>
      </c>
      <c r="C21" s="184">
        <v>2010</v>
      </c>
      <c r="D21" s="184">
        <v>1</v>
      </c>
      <c r="E21" s="42">
        <f>SUMIFS('[1]6. Capital Calculations for BM'!$AI$6:$AI$1805,'[1]6. Capital Calculations for BM'!$C$6:$C$1805,'[1]2. BM Database'!$C21,'[1]6. Capital Calculations for BM'!$B$6:$B$1805,'[1]2. BM Database'!$B21)</f>
        <v>491226.3288000914</v>
      </c>
      <c r="F21" s="42">
        <f>'[1]4. OM&amp;A Calculation'!M26</f>
        <v>996788.56</v>
      </c>
      <c r="G21" s="42">
        <f t="shared" si="3"/>
        <v>1488014.8888000916</v>
      </c>
      <c r="H21" s="33">
        <f t="shared" si="4"/>
        <v>0.33012191779627115</v>
      </c>
      <c r="I21" s="33">
        <f t="shared" si="5"/>
        <v>0.66987808220372891</v>
      </c>
      <c r="J21" s="40">
        <f>SUMIFS('[1]6. Capital Calculations for BM'!$AH$6:$AH$1805,'[1]6. Capital Calculations for BM'!$C$6:$C$1805,'[1]2. BM Database'!$C21,'[1]6. Capital Calculations for BM'!$B$6:$B$1805,'[1]2. BM Database'!$B21)</f>
        <v>18.29948266666667</v>
      </c>
      <c r="K21" s="41">
        <f t="shared" si="8"/>
        <v>121.67950876493377</v>
      </c>
      <c r="L21" s="41">
        <v>0.88965771921730397</v>
      </c>
      <c r="M21" s="41">
        <f t="shared" si="6"/>
        <v>108.25311424329293</v>
      </c>
      <c r="N21" s="34">
        <f>SUMIFS('[1]41. Output Indexes'!$E$3:$E$752,'[1]41. Output Indexes'!$B$3:$B$752,$B21,'[1]41. Output Indexes'!$C$3:$C$752,$C21)</f>
        <v>1663</v>
      </c>
      <c r="O21" s="34">
        <f>SUMIFS('[1]41. Output Indexes'!$L$3:$L$752,'[1]41. Output Indexes'!$B$3:$B$752,$B21,'[1]41. Output Indexes'!$C$3:$C$752,$C21)</f>
        <v>21531663.359999999</v>
      </c>
      <c r="P21" s="34">
        <f>SUMIFS('[1]9. Z variables'!$AD$3:$AD$752,'[1]9. Z variables'!$B$3:$B$752,$B21,'[1]9. Z variables'!$C$3:$C$752,$C21)</f>
        <v>4103</v>
      </c>
      <c r="Q21" s="34">
        <f>SUMIFS('[1]9. Z variables'!$AE$3:$AE$752,'[1]9. Z variables'!$B$3:$B$752,$B21,'[1]9. Z variables'!$C$3:$C$752,$C21)</f>
        <v>4622</v>
      </c>
      <c r="R21" s="34">
        <f t="shared" si="0"/>
        <v>4622</v>
      </c>
      <c r="S21" s="34">
        <f t="shared" si="11"/>
        <v>8722</v>
      </c>
      <c r="T21" s="34">
        <f>SUMIFS('[1]9. Z variables'!$P$3:$P$752,'[1]9. Z variables'!$C$3:$C$752,$C21,'[1]9. Z variables'!$B$3:$B$752,$B21)</f>
        <v>92</v>
      </c>
      <c r="U21" s="34">
        <f t="shared" si="9"/>
        <v>92.13636363636364</v>
      </c>
      <c r="V21" s="33">
        <f>SUMIFS('[1]9. Z variables'!$R$3:$R$752,'[1]9. Z variables'!$C$3:$C$752,$C21,'[1]9. Z variables'!$B$3:$B$752,$B21)/T21</f>
        <v>0</v>
      </c>
      <c r="W21" s="36">
        <f t="shared" si="10"/>
        <v>-8.4895259095920619E-2</v>
      </c>
      <c r="X21" s="35">
        <f t="shared" si="10"/>
        <v>380</v>
      </c>
    </row>
    <row r="22" spans="1:24" ht="15" x14ac:dyDescent="0.25">
      <c r="A22" s="182">
        <v>2</v>
      </c>
      <c r="B22" s="183" t="s">
        <v>5</v>
      </c>
      <c r="C22" s="184">
        <v>2011</v>
      </c>
      <c r="D22" s="184">
        <v>1</v>
      </c>
      <c r="E22" s="42">
        <f>SUMIFS('[1]6. Capital Calculations for BM'!$AI$6:$AI$1805,'[1]6. Capital Calculations for BM'!$C$6:$C$1805,'[1]2. BM Database'!$C22,'[1]6. Capital Calculations for BM'!$B$6:$B$1805,'[1]2. BM Database'!$B22)</f>
        <v>484755.2497203495</v>
      </c>
      <c r="F22" s="42">
        <f>'[1]4. OM&amp;A Calculation'!M27</f>
        <v>933668.64</v>
      </c>
      <c r="G22" s="42">
        <f t="shared" si="3"/>
        <v>1418423.8897203496</v>
      </c>
      <c r="H22" s="33">
        <f t="shared" si="4"/>
        <v>0.3417562642828314</v>
      </c>
      <c r="I22" s="33">
        <f t="shared" si="5"/>
        <v>0.65824373571716865</v>
      </c>
      <c r="J22" s="40">
        <f>SUMIFS('[1]6. Capital Calculations for BM'!$AH$6:$AH$1805,'[1]6. Capital Calculations for BM'!$C$6:$C$1805,'[1]2. BM Database'!$C22,'[1]6. Capital Calculations for BM'!$B$6:$B$1805,'[1]2. BM Database'!$B22)</f>
        <v>18.328728099999999</v>
      </c>
      <c r="K22" s="41">
        <f>K11</f>
        <v>123.73002481130355</v>
      </c>
      <c r="L22" s="41">
        <v>0.88965771921730397</v>
      </c>
      <c r="M22" s="41">
        <f t="shared" si="6"/>
        <v>110.07737167232474</v>
      </c>
      <c r="N22" s="34">
        <f>SUMIFS('[1]41. Output Indexes'!$E$3:$E$752,'[1]41. Output Indexes'!$B$3:$B$752,$B22,'[1]41. Output Indexes'!$C$3:$C$752,$C22)</f>
        <v>1661</v>
      </c>
      <c r="O22" s="34">
        <f>SUMIFS('[1]41. Output Indexes'!$L$3:$L$752,'[1]41. Output Indexes'!$B$3:$B$752,$B22,'[1]41. Output Indexes'!$C$3:$C$752,$C22)</f>
        <v>21914149</v>
      </c>
      <c r="P22" s="34">
        <f>SUMIFS('[1]9. Z variables'!$AD$3:$AD$752,'[1]9. Z variables'!$B$3:$B$752,$B22,'[1]9. Z variables'!$C$3:$C$752,$C22)</f>
        <v>3226</v>
      </c>
      <c r="Q22" s="34">
        <f>SUMIFS('[1]9. Z variables'!$AE$3:$AE$752,'[1]9. Z variables'!$B$3:$B$752,$B22,'[1]9. Z variables'!$C$3:$C$752,$C22)</f>
        <v>4503</v>
      </c>
      <c r="R22" s="34">
        <f t="shared" si="0"/>
        <v>4503</v>
      </c>
      <c r="S22" s="34">
        <f t="shared" si="11"/>
        <v>8722</v>
      </c>
      <c r="T22" s="34">
        <f>SUMIFS('[1]9. Z variables'!$P$3:$P$752,'[1]9. Z variables'!$C$3:$C$752,$C22,'[1]9. Z variables'!$B$3:$B$752,$B22)</f>
        <v>92</v>
      </c>
      <c r="U22" s="34">
        <f t="shared" si="9"/>
        <v>92.13636363636364</v>
      </c>
      <c r="V22" s="33">
        <f>SUMIFS('[1]9. Z variables'!$R$3:$R$752,'[1]9. Z variables'!$C$3:$C$752,$C22,'[1]9. Z variables'!$B$3:$B$752,$B22)/T22</f>
        <v>0</v>
      </c>
      <c r="W22" s="36">
        <f t="shared" si="10"/>
        <v>-8.4895259095920619E-2</v>
      </c>
      <c r="X22" s="23">
        <f t="shared" si="10"/>
        <v>380</v>
      </c>
    </row>
    <row r="23" spans="1:24" ht="15" x14ac:dyDescent="0.25">
      <c r="A23" s="182">
        <v>2</v>
      </c>
      <c r="B23" s="183" t="s">
        <v>5</v>
      </c>
      <c r="C23" s="184">
        <v>2012</v>
      </c>
      <c r="D23" s="184">
        <f>D22</f>
        <v>1</v>
      </c>
      <c r="E23" s="42">
        <f>SUMIFS('[1]6. Capital Calculations for BM'!$AI$6:$AI$1805,'[1]6. Capital Calculations for BM'!$C$6:$C$1805,'[1]2. BM Database'!$C23,'[1]6. Capital Calculations for BM'!$B$6:$B$1805,'[1]2. BM Database'!$B23)</f>
        <v>477674.08613327082</v>
      </c>
      <c r="F23" s="42">
        <f>'[1]4. OM&amp;A Calculation'!M28</f>
        <v>1276695.0305502417</v>
      </c>
      <c r="G23" s="42">
        <f t="shared" si="3"/>
        <v>1754369.1166835125</v>
      </c>
      <c r="H23" s="33">
        <f t="shared" si="4"/>
        <v>0.27227684390402035</v>
      </c>
      <c r="I23" s="33">
        <f t="shared" si="5"/>
        <v>0.7277231560959796</v>
      </c>
      <c r="J23" s="40">
        <f>SUMIFS('[1]6. Capital Calculations for BM'!$AH$6:$AH$1805,'[1]6. Capital Calculations for BM'!$C$6:$C$1805,'[1]2. BM Database'!$C23,'[1]6. Capital Calculations for BM'!$B$6:$B$1805,'[1]2. BM Database'!$B23)</f>
        <v>17.40324</v>
      </c>
      <c r="K23" s="41">
        <f t="shared" ref="K23:K86" si="12">K12</f>
        <v>125.68281390738366</v>
      </c>
      <c r="L23" s="41">
        <f>L22</f>
        <v>0.88965771921730397</v>
      </c>
      <c r="M23" s="41">
        <f t="shared" si="6"/>
        <v>111.81468556565579</v>
      </c>
      <c r="N23" s="34">
        <f>SUMIFS('[1]24. 2012 data'!$BR$2:$BR$74,'[1]24. 2012 data'!$B$2:$B$74,'[1]2. BM Database'!$B23,'[1]24. 2012 data'!$C$2:$C$74,2012)</f>
        <v>1660</v>
      </c>
      <c r="O23" s="34">
        <f>SUMIFS('[1]24. 2012 data'!$BZ$2:$BZ$74,'[1]24. 2012 data'!$B$2:$B$74,'[1]2. BM Database'!$B23,'[1]24. 2012 data'!$C$2:$C$74,2012)</f>
        <v>21589804</v>
      </c>
      <c r="P23" s="34">
        <f>SUMIFS('[1]24. 2012 data'!$DI$2:$DI$74,'[1]24. 2012 data'!$B$2:$B$74,'[1]2. BM Database'!$B23,'[1]24. 2012 data'!$C$2:$C$74,2012)</f>
        <v>3971</v>
      </c>
      <c r="Q23" s="34">
        <f>SUMIFS('[1]24. 2012 data'!$DH$2:$DH$74,'[1]24. 2012 data'!$B$2:$B$74,'[1]2. BM Database'!$B23,'[1]24. 2012 data'!$C$2:$C$74,2012)</f>
        <v>4356</v>
      </c>
      <c r="R23" s="34">
        <f t="shared" si="0"/>
        <v>4356</v>
      </c>
      <c r="S23" s="34">
        <f t="shared" si="11"/>
        <v>8722</v>
      </c>
      <c r="T23" s="34">
        <f>SUMIF('[1]24. 2012 data'!$B$2:$B$74,$B23,'[1]24. 2012 data'!$DL$2:$DL$74)</f>
        <v>92</v>
      </c>
      <c r="U23" s="34">
        <f>AVERAGE(T13:T23)</f>
        <v>92.13636363636364</v>
      </c>
      <c r="V23" s="33">
        <f>SUMIF('[1]24. 2012 data'!$B$2:$B$74,$B23,'[1]24. 2012 data'!$DN$2:$DN$74)/SUMIF('[1]24. 2012 data'!$B$2:$B$74,$B23,'[1]24. 2012 data'!$DL$2:$DL$74)</f>
        <v>0</v>
      </c>
      <c r="W23" s="36">
        <f>(N23-N13)/N13</f>
        <v>-8.4895259095920619E-2</v>
      </c>
      <c r="X23" s="34">
        <f>SUMIF('[1]24. 2012 data'!$B$2:$B$74,$B23,'[1]24. 2012 data'!$CZ$2:$CZ$74)</f>
        <v>380</v>
      </c>
    </row>
    <row r="24" spans="1:24" ht="15" x14ac:dyDescent="0.25">
      <c r="A24" s="182">
        <v>3</v>
      </c>
      <c r="B24" s="183" t="s">
        <v>6</v>
      </c>
      <c r="C24" s="184">
        <v>2002</v>
      </c>
      <c r="D24" s="184">
        <v>1</v>
      </c>
      <c r="E24" s="42">
        <f>SUMIFS('[1]6. Capital Calculations for BM'!$AI$6:$AI$1805,'[1]6. Capital Calculations for BM'!$C$6:$C$1805,'[1]2. BM Database'!$C24,'[1]6. Capital Calculations for BM'!$B$6:$B$1805,'[1]2. BM Database'!$B24)</f>
        <v>7125231.8560188301</v>
      </c>
      <c r="F24" s="42">
        <f>'[1]4. OM&amp;A Calculation'!M29</f>
        <v>7981834</v>
      </c>
      <c r="G24" s="42">
        <f t="shared" si="3"/>
        <v>15107065.85601883</v>
      </c>
      <c r="H24" s="33">
        <f t="shared" si="4"/>
        <v>0.47164895711234722</v>
      </c>
      <c r="I24" s="33">
        <f t="shared" si="5"/>
        <v>0.52835104288765278</v>
      </c>
      <c r="J24" s="40">
        <f>SUMIFS('[1]6. Capital Calculations for BM'!$AH$6:$AH$1805,'[1]6. Capital Calculations for BM'!$C$6:$C$1805,'[1]2. BM Database'!$C24,'[1]6. Capital Calculations for BM'!$B$6:$B$1805,'[1]2. BM Database'!$B24)</f>
        <v>16.741565999999999</v>
      </c>
      <c r="K24" s="41">
        <f t="shared" si="12"/>
        <v>100</v>
      </c>
      <c r="L24" s="41">
        <v>0.96322590772196603</v>
      </c>
      <c r="M24" s="41">
        <f t="shared" si="6"/>
        <v>96.322590772196605</v>
      </c>
      <c r="N24" s="34">
        <f>SUMIFS('[1]41. Output Indexes'!$E$3:$E$752,'[1]41. Output Indexes'!$B$3:$B$752,$B24,'[1]41. Output Indexes'!$C$3:$C$752,$C24)</f>
        <v>34402</v>
      </c>
      <c r="O24" s="34">
        <f>SUMIFS('[1]41. Output Indexes'!$L$3:$L$752,'[1]41. Output Indexes'!$B$3:$B$752,$B24,'[1]41. Output Indexes'!$C$3:$C$752,$C24)</f>
        <v>1142049563</v>
      </c>
      <c r="P24" s="34">
        <f>SUMIFS('[1]9. Z variables'!$AD$3:$AD$752,'[1]9. Z variables'!$B$3:$B$752,$B24,'[1]9. Z variables'!$C$3:$C$752,$C24)</f>
        <v>213493</v>
      </c>
      <c r="Q24" s="34">
        <f>SUMIFS('[1]9. Z variables'!$AE$3:$AE$752,'[1]9. Z variables'!$B$3:$B$752,$B24,'[1]9. Z variables'!$C$3:$C$752,$C24)</f>
        <v>174559</v>
      </c>
      <c r="R24" s="34">
        <f t="shared" si="0"/>
        <v>213493</v>
      </c>
      <c r="S24" s="34">
        <f>R24</f>
        <v>213493</v>
      </c>
      <c r="T24" s="34">
        <f>SUMIFS('[1]9. Z variables'!$P$3:$P$752,'[1]9. Z variables'!$C$3:$C$752,$C24,'[1]9. Z variables'!$B$3:$B$752,$B24)</f>
        <v>766.9</v>
      </c>
      <c r="U24" s="34">
        <f t="shared" si="9"/>
        <v>766.16363636363633</v>
      </c>
      <c r="V24" s="33">
        <f>SUMIFS('[1]9. Z variables'!$R$3:$R$752,'[1]9. Z variables'!$C$3:$C$752,$C24,'[1]9. Z variables'!$B$3:$B$752,$B24)/T24</f>
        <v>0.1626026861390012</v>
      </c>
      <c r="W24" s="36">
        <f t="shared" si="10"/>
        <v>4.121853380617406E-2</v>
      </c>
      <c r="X24" s="35">
        <f t="shared" si="10"/>
        <v>201</v>
      </c>
    </row>
    <row r="25" spans="1:24" ht="15" x14ac:dyDescent="0.25">
      <c r="A25" s="182">
        <v>3</v>
      </c>
      <c r="B25" s="183" t="s">
        <v>6</v>
      </c>
      <c r="C25" s="184">
        <v>2003</v>
      </c>
      <c r="D25" s="184">
        <v>1</v>
      </c>
      <c r="E25" s="42">
        <f>SUMIFS('[1]6. Capital Calculations for BM'!$AI$6:$AI$1805,'[1]6. Capital Calculations for BM'!$C$6:$C$1805,'[1]2. BM Database'!$C25,'[1]6. Capital Calculations for BM'!$B$6:$B$1805,'[1]2. BM Database'!$B25)</f>
        <v>7248031.8261298165</v>
      </c>
      <c r="F25" s="42">
        <f>'[1]4. OM&amp;A Calculation'!M30</f>
        <v>8639170</v>
      </c>
      <c r="G25" s="42">
        <f t="shared" si="3"/>
        <v>15887201.826129816</v>
      </c>
      <c r="H25" s="33">
        <f t="shared" si="4"/>
        <v>0.45621827590865727</v>
      </c>
      <c r="I25" s="33">
        <f t="shared" si="5"/>
        <v>0.54378172409134273</v>
      </c>
      <c r="J25" s="40">
        <f>SUMIFS('[1]6. Capital Calculations for BM'!$AH$6:$AH$1805,'[1]6. Capital Calculations for BM'!$C$6:$C$1805,'[1]2. BM Database'!$C25,'[1]6. Capital Calculations for BM'!$B$6:$B$1805,'[1]2. BM Database'!$B25)</f>
        <v>16.820820000000001</v>
      </c>
      <c r="K25" s="41">
        <f t="shared" si="12"/>
        <v>102.21331567783656</v>
      </c>
      <c r="L25" s="41">
        <v>0.96322590772196603</v>
      </c>
      <c r="M25" s="41">
        <f t="shared" si="6"/>
        <v>98.454513775055986</v>
      </c>
      <c r="N25" s="34">
        <f>SUMIFS('[1]41. Output Indexes'!$E$3:$E$752,'[1]41. Output Indexes'!$B$3:$B$752,$B25,'[1]41. Output Indexes'!$C$3:$C$752,$C25)</f>
        <v>34736</v>
      </c>
      <c r="O25" s="34">
        <f>SUMIFS('[1]41. Output Indexes'!$L$3:$L$752,'[1]41. Output Indexes'!$B$3:$B$752,$B25,'[1]41. Output Indexes'!$C$3:$C$752,$C25)</f>
        <v>1132704213</v>
      </c>
      <c r="P25" s="34">
        <f>SUMIFS('[1]9. Z variables'!$AD$3:$AD$752,'[1]9. Z variables'!$B$3:$B$752,$B25,'[1]9. Z variables'!$C$3:$C$752,$C25)</f>
        <v>207470</v>
      </c>
      <c r="Q25" s="34">
        <f>SUMIFS('[1]9. Z variables'!$AE$3:$AE$752,'[1]9. Z variables'!$B$3:$B$752,$B25,'[1]9. Z variables'!$C$3:$C$752,$C25)</f>
        <v>171280</v>
      </c>
      <c r="R25" s="34">
        <f t="shared" si="0"/>
        <v>207470</v>
      </c>
      <c r="S25" s="34">
        <f t="shared" ref="S25:S34" si="13">MAX(S24,R25)</f>
        <v>213493</v>
      </c>
      <c r="T25" s="34">
        <f>SUMIFS('[1]9. Z variables'!$P$3:$P$752,'[1]9. Z variables'!$C$3:$C$752,$C25,'[1]9. Z variables'!$B$3:$B$752,$B25)</f>
        <v>776.4</v>
      </c>
      <c r="U25" s="34">
        <f t="shared" si="9"/>
        <v>766.16363636363633</v>
      </c>
      <c r="V25" s="33">
        <f>SUMIFS('[1]9. Z variables'!$R$3:$R$752,'[1]9. Z variables'!$C$3:$C$752,$C25,'[1]9. Z variables'!$B$3:$B$752,$B25)/T25</f>
        <v>0.21754250386398766</v>
      </c>
      <c r="W25" s="36">
        <f t="shared" si="10"/>
        <v>4.121853380617406E-2</v>
      </c>
      <c r="X25" s="35">
        <f t="shared" si="10"/>
        <v>201</v>
      </c>
    </row>
    <row r="26" spans="1:24" ht="15" x14ac:dyDescent="0.25">
      <c r="A26" s="182">
        <v>3</v>
      </c>
      <c r="B26" s="183" t="s">
        <v>6</v>
      </c>
      <c r="C26" s="184">
        <v>2004</v>
      </c>
      <c r="D26" s="184">
        <v>1</v>
      </c>
      <c r="E26" s="42">
        <f>SUMIFS('[1]6. Capital Calculations for BM'!$AI$6:$AI$1805,'[1]6. Capital Calculations for BM'!$C$6:$C$1805,'[1]2. BM Database'!$C26,'[1]6. Capital Calculations for BM'!$B$6:$B$1805,'[1]2. BM Database'!$B26)</f>
        <v>7538711.5003022552</v>
      </c>
      <c r="F26" s="42">
        <f>'[1]4. OM&amp;A Calculation'!M31</f>
        <v>8510963</v>
      </c>
      <c r="G26" s="42">
        <f t="shared" si="3"/>
        <v>16049674.500302255</v>
      </c>
      <c r="H26" s="33">
        <f t="shared" si="4"/>
        <v>0.46971117701859205</v>
      </c>
      <c r="I26" s="33">
        <f t="shared" si="5"/>
        <v>0.530288822981408</v>
      </c>
      <c r="J26" s="40">
        <f>SUMIFS('[1]6. Capital Calculations for BM'!$AH$6:$AH$1805,'[1]6. Capital Calculations for BM'!$C$6:$C$1805,'[1]2. BM Database'!$C26,'[1]6. Capital Calculations for BM'!$B$6:$B$1805,'[1]2. BM Database'!$B26)</f>
        <v>16.852066000000001</v>
      </c>
      <c r="K26" s="41">
        <f t="shared" si="12"/>
        <v>104.79144501899948</v>
      </c>
      <c r="L26" s="41">
        <v>0.96322590772196603</v>
      </c>
      <c r="M26" s="41">
        <f t="shared" si="6"/>
        <v>100.93783474992227</v>
      </c>
      <c r="N26" s="34">
        <f>SUMIFS('[1]41. Output Indexes'!$E$3:$E$752,'[1]41. Output Indexes'!$B$3:$B$752,$B26,'[1]41. Output Indexes'!$C$3:$C$752,$C26)</f>
        <v>34984</v>
      </c>
      <c r="O26" s="34">
        <f>SUMIFS('[1]41. Output Indexes'!$L$3:$L$752,'[1]41. Output Indexes'!$B$3:$B$752,$B26,'[1]41. Output Indexes'!$C$3:$C$752,$C26)</f>
        <v>1149895557</v>
      </c>
      <c r="P26" s="34">
        <f>SUMIFS('[1]9. Z variables'!$AD$3:$AD$752,'[1]9. Z variables'!$B$3:$B$752,$B26,'[1]9. Z variables'!$C$3:$C$752,$C26)</f>
        <v>203116</v>
      </c>
      <c r="Q26" s="34">
        <f>SUMIFS('[1]9. Z variables'!$AE$3:$AE$752,'[1]9. Z variables'!$B$3:$B$752,$B26,'[1]9. Z variables'!$C$3:$C$752,$C26)</f>
        <v>176687</v>
      </c>
      <c r="R26" s="34">
        <f t="shared" si="0"/>
        <v>203116</v>
      </c>
      <c r="S26" s="34">
        <f t="shared" si="13"/>
        <v>213493</v>
      </c>
      <c r="T26" s="34">
        <f>SUMIFS('[1]9. Z variables'!$P$3:$P$752,'[1]9. Z variables'!$C$3:$C$752,$C26,'[1]9. Z variables'!$B$3:$B$752,$B26)</f>
        <v>783.5</v>
      </c>
      <c r="U26" s="34">
        <f t="shared" si="9"/>
        <v>766.16363636363633</v>
      </c>
      <c r="V26" s="33">
        <f>SUMIFS('[1]9. Z variables'!$R$3:$R$752,'[1]9. Z variables'!$C$3:$C$752,$C26,'[1]9. Z variables'!$B$3:$B$752,$B26)/T26</f>
        <v>0.22539885130823228</v>
      </c>
      <c r="W26" s="36">
        <f t="shared" si="10"/>
        <v>4.121853380617406E-2</v>
      </c>
      <c r="X26" s="35">
        <f t="shared" si="10"/>
        <v>201</v>
      </c>
    </row>
    <row r="27" spans="1:24" ht="15" x14ac:dyDescent="0.25">
      <c r="A27" s="182">
        <v>3</v>
      </c>
      <c r="B27" s="183" t="s">
        <v>6</v>
      </c>
      <c r="C27" s="184">
        <v>2005</v>
      </c>
      <c r="D27" s="184">
        <v>1</v>
      </c>
      <c r="E27" s="42">
        <f>SUMIFS('[1]6. Capital Calculations for BM'!$AI$6:$AI$1805,'[1]6. Capital Calculations for BM'!$C$6:$C$1805,'[1]2. BM Database'!$C27,'[1]6. Capital Calculations for BM'!$B$6:$B$1805,'[1]2. BM Database'!$B27)</f>
        <v>7929494.4007200412</v>
      </c>
      <c r="F27" s="42">
        <f>'[1]4. OM&amp;A Calculation'!M32</f>
        <v>8698077</v>
      </c>
      <c r="G27" s="42">
        <f t="shared" si="3"/>
        <v>16627571.400720041</v>
      </c>
      <c r="H27" s="33">
        <f t="shared" si="4"/>
        <v>0.47688830855819764</v>
      </c>
      <c r="I27" s="33">
        <f t="shared" si="5"/>
        <v>0.52311169144180236</v>
      </c>
      <c r="J27" s="40">
        <f>SUMIFS('[1]6. Capital Calculations for BM'!$AH$6:$AH$1805,'[1]6. Capital Calculations for BM'!$C$6:$C$1805,'[1]2. BM Database'!$C27,'[1]6. Capital Calculations for BM'!$B$6:$B$1805,'[1]2. BM Database'!$B27)</f>
        <v>17.008296000000001</v>
      </c>
      <c r="K27" s="41">
        <f t="shared" si="12"/>
        <v>108.15605108354616</v>
      </c>
      <c r="L27" s="41">
        <v>0.96322590772196603</v>
      </c>
      <c r="M27" s="41">
        <f t="shared" si="6"/>
        <v>104.17871048057208</v>
      </c>
      <c r="N27" s="34">
        <f>SUMIFS('[1]41. Output Indexes'!$E$3:$E$752,'[1]41. Output Indexes'!$B$3:$B$752,$B27,'[1]41. Output Indexes'!$C$3:$C$752,$C27)</f>
        <v>35208</v>
      </c>
      <c r="O27" s="34">
        <f>SUMIFS('[1]41. Output Indexes'!$L$3:$L$752,'[1]41. Output Indexes'!$B$3:$B$752,$B27,'[1]41. Output Indexes'!$C$3:$C$752,$C27)</f>
        <v>1154632630</v>
      </c>
      <c r="P27" s="34">
        <f>SUMIFS('[1]9. Z variables'!$AD$3:$AD$752,'[1]9. Z variables'!$B$3:$B$752,$B27,'[1]9. Z variables'!$C$3:$C$752,$C27)</f>
        <v>211240</v>
      </c>
      <c r="Q27" s="34">
        <f>SUMIFS('[1]9. Z variables'!$AE$3:$AE$752,'[1]9. Z variables'!$B$3:$B$752,$B27,'[1]9. Z variables'!$C$3:$C$752,$C27)</f>
        <v>172545.5</v>
      </c>
      <c r="R27" s="34">
        <f t="shared" si="0"/>
        <v>211240</v>
      </c>
      <c r="S27" s="34">
        <f t="shared" si="13"/>
        <v>213493</v>
      </c>
      <c r="T27" s="34">
        <f>SUMIFS('[1]9. Z variables'!$P$3:$P$752,'[1]9. Z variables'!$C$3:$C$752,$C27,'[1]9. Z variables'!$B$3:$B$752,$B27)</f>
        <v>785</v>
      </c>
      <c r="U27" s="34">
        <f t="shared" si="9"/>
        <v>766.16363636363633</v>
      </c>
      <c r="V27" s="33">
        <f>SUMIFS('[1]9. Z variables'!$R$3:$R$752,'[1]9. Z variables'!$C$3:$C$752,$C27,'[1]9. Z variables'!$B$3:$B$752,$B27)/T27</f>
        <v>0.22929936305732485</v>
      </c>
      <c r="W27" s="36">
        <f t="shared" si="10"/>
        <v>4.121853380617406E-2</v>
      </c>
      <c r="X27" s="35">
        <f t="shared" si="10"/>
        <v>201</v>
      </c>
    </row>
    <row r="28" spans="1:24" ht="15" x14ac:dyDescent="0.25">
      <c r="A28" s="182">
        <v>3</v>
      </c>
      <c r="B28" s="183" t="s">
        <v>6</v>
      </c>
      <c r="C28" s="184">
        <v>2006</v>
      </c>
      <c r="D28" s="184">
        <v>1</v>
      </c>
      <c r="E28" s="42">
        <f>SUMIFS('[1]6. Capital Calculations for BM'!$AI$6:$AI$1805,'[1]6. Capital Calculations for BM'!$C$6:$C$1805,'[1]2. BM Database'!$C28,'[1]6. Capital Calculations for BM'!$B$6:$B$1805,'[1]2. BM Database'!$B28)</f>
        <v>8030061.0411530081</v>
      </c>
      <c r="F28" s="42">
        <f>'[1]4. OM&amp;A Calculation'!M33</f>
        <v>9274775.0600000005</v>
      </c>
      <c r="G28" s="42">
        <f t="shared" si="3"/>
        <v>17304836.101153009</v>
      </c>
      <c r="H28" s="33">
        <f t="shared" si="4"/>
        <v>0.46403565998628388</v>
      </c>
      <c r="I28" s="33">
        <f t="shared" si="5"/>
        <v>0.53596434001371618</v>
      </c>
      <c r="J28" s="40">
        <f>SUMIFS('[1]6. Capital Calculations for BM'!$AH$6:$AH$1805,'[1]6. Capital Calculations for BM'!$C$6:$C$1805,'[1]2. BM Database'!$C28,'[1]6. Capital Calculations for BM'!$B$6:$B$1805,'[1]2. BM Database'!$B28)</f>
        <v>16.88236666666667</v>
      </c>
      <c r="K28" s="41">
        <f t="shared" si="12"/>
        <v>110.14154301171514</v>
      </c>
      <c r="L28" s="41">
        <v>0.96322590772196603</v>
      </c>
      <c r="M28" s="41">
        <f t="shared" si="6"/>
        <v>106.09118774535729</v>
      </c>
      <c r="N28" s="34">
        <f>SUMIFS('[1]41. Output Indexes'!$E$3:$E$752,'[1]41. Output Indexes'!$B$3:$B$752,$B28,'[1]41. Output Indexes'!$C$3:$C$752,$C28)</f>
        <v>35510</v>
      </c>
      <c r="O28" s="34">
        <f>SUMIFS('[1]41. Output Indexes'!$L$3:$L$752,'[1]41. Output Indexes'!$B$3:$B$752,$B28,'[1]41. Output Indexes'!$C$3:$C$752,$C28)</f>
        <v>1113292448</v>
      </c>
      <c r="P28" s="34">
        <f>SUMIFS('[1]9. Z variables'!$AD$3:$AD$752,'[1]9. Z variables'!$B$3:$B$752,$B28,'[1]9. Z variables'!$C$3:$C$752,$C28)</f>
        <v>219364</v>
      </c>
      <c r="Q28" s="34">
        <f>SUMIFS('[1]9. Z variables'!$AE$3:$AE$752,'[1]9. Z variables'!$B$3:$B$752,$B28,'[1]9. Z variables'!$C$3:$C$752,$C28)</f>
        <v>168404</v>
      </c>
      <c r="R28" s="34">
        <f t="shared" si="0"/>
        <v>219364</v>
      </c>
      <c r="S28" s="34">
        <f t="shared" si="13"/>
        <v>219364</v>
      </c>
      <c r="T28" s="34">
        <f>SUMIFS('[1]9. Z variables'!$P$3:$P$752,'[1]9. Z variables'!$C$3:$C$752,$C28,'[1]9. Z variables'!$B$3:$B$752,$B28)</f>
        <v>746</v>
      </c>
      <c r="U28" s="34">
        <f t="shared" si="9"/>
        <v>766.16363636363633</v>
      </c>
      <c r="V28" s="33">
        <f>SUMIFS('[1]9. Z variables'!$R$3:$R$752,'[1]9. Z variables'!$C$3:$C$752,$C28,'[1]9. Z variables'!$B$3:$B$752,$B28)/T28</f>
        <v>0.21849865951742628</v>
      </c>
      <c r="W28" s="36">
        <f t="shared" si="10"/>
        <v>4.121853380617406E-2</v>
      </c>
      <c r="X28" s="35">
        <f t="shared" si="10"/>
        <v>201</v>
      </c>
    </row>
    <row r="29" spans="1:24" ht="15" x14ac:dyDescent="0.25">
      <c r="A29" s="182">
        <v>3</v>
      </c>
      <c r="B29" s="183" t="s">
        <v>6</v>
      </c>
      <c r="C29" s="184">
        <v>2007</v>
      </c>
      <c r="D29" s="184">
        <v>1</v>
      </c>
      <c r="E29" s="42">
        <f>SUMIFS('[1]6. Capital Calculations for BM'!$AI$6:$AI$1805,'[1]6. Capital Calculations for BM'!$C$6:$C$1805,'[1]2. BM Database'!$C29,'[1]6. Capital Calculations for BM'!$B$6:$B$1805,'[1]2. BM Database'!$B29)</f>
        <v>8387747.672235216</v>
      </c>
      <c r="F29" s="42">
        <f>'[1]4. OM&amp;A Calculation'!M34</f>
        <v>8868767.379999999</v>
      </c>
      <c r="G29" s="42">
        <f t="shared" si="3"/>
        <v>17256515.052235216</v>
      </c>
      <c r="H29" s="33">
        <f t="shared" si="4"/>
        <v>0.48606266368647599</v>
      </c>
      <c r="I29" s="33">
        <f t="shared" si="5"/>
        <v>0.51393733631352401</v>
      </c>
      <c r="J29" s="40">
        <f>SUMIFS('[1]6. Capital Calculations for BM'!$AH$6:$AH$1805,'[1]6. Capital Calculations for BM'!$C$6:$C$1805,'[1]2. BM Database'!$C29,'[1]6. Capital Calculations for BM'!$B$6:$B$1805,'[1]2. BM Database'!$B29)</f>
        <v>17.296320000000001</v>
      </c>
      <c r="K29" s="41">
        <f t="shared" si="12"/>
        <v>113.88036490943945</v>
      </c>
      <c r="L29" s="41">
        <v>0.96322590772196603</v>
      </c>
      <c r="M29" s="41">
        <f t="shared" si="6"/>
        <v>109.69251786160355</v>
      </c>
      <c r="N29" s="34">
        <f>SUMIFS('[1]41. Output Indexes'!$E$3:$E$752,'[1]41. Output Indexes'!$B$3:$B$752,$B29,'[1]41. Output Indexes'!$C$3:$C$752,$C29)</f>
        <v>35906</v>
      </c>
      <c r="O29" s="34">
        <f>SUMIFS('[1]41. Output Indexes'!$L$3:$L$752,'[1]41. Output Indexes'!$B$3:$B$752,$B29,'[1]41. Output Indexes'!$C$3:$C$752,$C29)</f>
        <v>1129981468</v>
      </c>
      <c r="P29" s="34">
        <f>SUMIFS('[1]9. Z variables'!$AD$3:$AD$752,'[1]9. Z variables'!$B$3:$B$752,$B29,'[1]9. Z variables'!$C$3:$C$752,$C29)</f>
        <v>208366</v>
      </c>
      <c r="Q29" s="34">
        <f>SUMIFS('[1]9. Z variables'!$AE$3:$AE$752,'[1]9. Z variables'!$B$3:$B$752,$B29,'[1]9. Z variables'!$C$3:$C$752,$C29)</f>
        <v>174463</v>
      </c>
      <c r="R29" s="34">
        <f t="shared" si="0"/>
        <v>208366</v>
      </c>
      <c r="S29" s="34">
        <f t="shared" si="13"/>
        <v>219364</v>
      </c>
      <c r="T29" s="34">
        <f>SUMIFS('[1]9. Z variables'!$P$3:$P$752,'[1]9. Z variables'!$C$3:$C$752,$C29,'[1]9. Z variables'!$B$3:$B$752,$B29)</f>
        <v>746</v>
      </c>
      <c r="U29" s="34">
        <f t="shared" si="9"/>
        <v>766.16363636363633</v>
      </c>
      <c r="V29" s="33">
        <f>SUMIFS('[1]9. Z variables'!$R$3:$R$752,'[1]9. Z variables'!$C$3:$C$752,$C29,'[1]9. Z variables'!$B$3:$B$752,$B29)/T29</f>
        <v>0.22654155495978553</v>
      </c>
      <c r="W29" s="36">
        <f t="shared" si="10"/>
        <v>4.121853380617406E-2</v>
      </c>
      <c r="X29" s="35">
        <f t="shared" si="10"/>
        <v>201</v>
      </c>
    </row>
    <row r="30" spans="1:24" ht="15" x14ac:dyDescent="0.25">
      <c r="A30" s="182">
        <v>3</v>
      </c>
      <c r="B30" s="183" t="s">
        <v>6</v>
      </c>
      <c r="C30" s="184">
        <v>2008</v>
      </c>
      <c r="D30" s="184">
        <v>1</v>
      </c>
      <c r="E30" s="42">
        <f>SUMIFS('[1]6. Capital Calculations for BM'!$AI$6:$AI$1805,'[1]6. Capital Calculations for BM'!$C$6:$C$1805,'[1]2. BM Database'!$C30,'[1]6. Capital Calculations for BM'!$B$6:$B$1805,'[1]2. BM Database'!$B30)</f>
        <v>8813567.0313086268</v>
      </c>
      <c r="F30" s="42">
        <f>'[1]4. OM&amp;A Calculation'!M35</f>
        <v>9004012.6099999994</v>
      </c>
      <c r="G30" s="42">
        <f t="shared" si="3"/>
        <v>17817579.641308628</v>
      </c>
      <c r="H30" s="33">
        <f t="shared" si="4"/>
        <v>0.49465568324864279</v>
      </c>
      <c r="I30" s="33">
        <f t="shared" si="5"/>
        <v>0.50534431675135716</v>
      </c>
      <c r="J30" s="40">
        <f>SUMIFS('[1]6. Capital Calculations for BM'!$AH$6:$AH$1805,'[1]6. Capital Calculations for BM'!$C$6:$C$1805,'[1]2. BM Database'!$C30,'[1]6. Capital Calculations for BM'!$B$6:$B$1805,'[1]2. BM Database'!$B30)</f>
        <v>17.715351999999999</v>
      </c>
      <c r="K30" s="41">
        <f t="shared" si="12"/>
        <v>116.60459237157336</v>
      </c>
      <c r="L30" s="41">
        <v>0.96322590772196603</v>
      </c>
      <c r="M30" s="41">
        <f t="shared" si="6"/>
        <v>112.31656433165858</v>
      </c>
      <c r="N30" s="34">
        <f>SUMIFS('[1]41. Output Indexes'!$E$3:$E$752,'[1]41. Output Indexes'!$B$3:$B$752,$B30,'[1]41. Output Indexes'!$C$3:$C$752,$C30)</f>
        <v>36218</v>
      </c>
      <c r="O30" s="34">
        <f>SUMIFS('[1]41. Output Indexes'!$L$3:$L$752,'[1]41. Output Indexes'!$B$3:$B$752,$B30,'[1]41. Output Indexes'!$C$3:$C$752,$C30)</f>
        <v>1092208914</v>
      </c>
      <c r="P30" s="34">
        <f>SUMIFS('[1]9. Z variables'!$AD$3:$AD$752,'[1]9. Z variables'!$B$3:$B$752,$B30,'[1]9. Z variables'!$C$3:$C$752,$C30)</f>
        <v>191640</v>
      </c>
      <c r="Q30" s="34">
        <f>SUMIFS('[1]9. Z variables'!$AE$3:$AE$752,'[1]9. Z variables'!$B$3:$B$752,$B30,'[1]9. Z variables'!$C$3:$C$752,$C30)</f>
        <v>162830</v>
      </c>
      <c r="R30" s="34">
        <f t="shared" si="0"/>
        <v>191640</v>
      </c>
      <c r="S30" s="34">
        <f t="shared" si="13"/>
        <v>219364</v>
      </c>
      <c r="T30" s="34">
        <f>SUMIFS('[1]9. Z variables'!$P$3:$P$752,'[1]9. Z variables'!$C$3:$C$752,$C30,'[1]9. Z variables'!$B$3:$B$752,$B30)</f>
        <v>747</v>
      </c>
      <c r="U30" s="34">
        <f t="shared" si="9"/>
        <v>766.16363636363633</v>
      </c>
      <c r="V30" s="33">
        <f>SUMIFS('[1]9. Z variables'!$R$3:$R$752,'[1]9. Z variables'!$C$3:$C$752,$C30,'[1]9. Z variables'!$B$3:$B$752,$B30)/T30</f>
        <v>0.23159303882195448</v>
      </c>
      <c r="W30" s="36">
        <f t="shared" si="10"/>
        <v>4.121853380617406E-2</v>
      </c>
      <c r="X30" s="35">
        <f t="shared" si="10"/>
        <v>201</v>
      </c>
    </row>
    <row r="31" spans="1:24" ht="15" x14ac:dyDescent="0.25">
      <c r="A31" s="182">
        <v>3</v>
      </c>
      <c r="B31" s="183" t="s">
        <v>6</v>
      </c>
      <c r="C31" s="184">
        <v>2009</v>
      </c>
      <c r="D31" s="184">
        <v>1</v>
      </c>
      <c r="E31" s="42">
        <f>SUMIFS('[1]6. Capital Calculations for BM'!$AI$6:$AI$1805,'[1]6. Capital Calculations for BM'!$C$6:$C$1805,'[1]2. BM Database'!$C31,'[1]6. Capital Calculations for BM'!$B$6:$B$1805,'[1]2. BM Database'!$B31)</f>
        <v>9073393.1823469717</v>
      </c>
      <c r="F31" s="42">
        <f>'[1]4. OM&amp;A Calculation'!M36</f>
        <v>9864044.9800000004</v>
      </c>
      <c r="G31" s="42">
        <f t="shared" si="3"/>
        <v>18937438.162346974</v>
      </c>
      <c r="H31" s="33">
        <f t="shared" si="4"/>
        <v>0.4791246368469978</v>
      </c>
      <c r="I31" s="33">
        <f t="shared" si="5"/>
        <v>0.5208753631530022</v>
      </c>
      <c r="J31" s="40">
        <f>SUMIFS('[1]6. Capital Calculations for BM'!$AH$6:$AH$1805,'[1]6. Capital Calculations for BM'!$C$6:$C$1805,'[1]2. BM Database'!$C31,'[1]6. Capital Calculations for BM'!$B$6:$B$1805,'[1]2. BM Database'!$B31)</f>
        <v>17.930536200000002</v>
      </c>
      <c r="K31" s="41">
        <f t="shared" si="12"/>
        <v>118.1120482521444</v>
      </c>
      <c r="L31" s="41">
        <v>0.96322590772196603</v>
      </c>
      <c r="M31" s="41">
        <f t="shared" si="6"/>
        <v>113.76858489057244</v>
      </c>
      <c r="N31" s="34">
        <f>SUMIFS('[1]41. Output Indexes'!$E$3:$E$752,'[1]41. Output Indexes'!$B$3:$B$752,$B31,'[1]41. Output Indexes'!$C$3:$C$752,$C31)</f>
        <v>35580</v>
      </c>
      <c r="O31" s="34">
        <f>SUMIFS('[1]41. Output Indexes'!$L$3:$L$752,'[1]41. Output Indexes'!$B$3:$B$752,$B31,'[1]41. Output Indexes'!$C$3:$C$752,$C31)</f>
        <v>1014894015</v>
      </c>
      <c r="P31" s="34">
        <f>SUMIFS('[1]9. Z variables'!$AD$3:$AD$752,'[1]9. Z variables'!$B$3:$B$752,$B31,'[1]9. Z variables'!$C$3:$C$752,$C31)</f>
        <v>168894</v>
      </c>
      <c r="Q31" s="34">
        <f>SUMIFS('[1]9. Z variables'!$AE$3:$AE$752,'[1]9. Z variables'!$B$3:$B$752,$B31,'[1]9. Z variables'!$C$3:$C$752,$C31)</f>
        <v>148400</v>
      </c>
      <c r="R31" s="34">
        <f t="shared" si="0"/>
        <v>168894</v>
      </c>
      <c r="S31" s="34">
        <f t="shared" si="13"/>
        <v>219364</v>
      </c>
      <c r="T31" s="34">
        <f>SUMIFS('[1]9. Z variables'!$P$3:$P$752,'[1]9. Z variables'!$C$3:$C$752,$C31,'[1]9. Z variables'!$B$3:$B$752,$B31)</f>
        <v>751</v>
      </c>
      <c r="U31" s="34">
        <f t="shared" si="9"/>
        <v>766.16363636363633</v>
      </c>
      <c r="V31" s="33">
        <f>SUMIFS('[1]9. Z variables'!$R$3:$R$752,'[1]9. Z variables'!$C$3:$C$752,$C31,'[1]9. Z variables'!$B$3:$B$752,$B31)/T31</f>
        <v>0.23568575233022637</v>
      </c>
      <c r="W31" s="36">
        <f t="shared" si="10"/>
        <v>4.121853380617406E-2</v>
      </c>
      <c r="X31" s="35">
        <f t="shared" si="10"/>
        <v>201</v>
      </c>
    </row>
    <row r="32" spans="1:24" ht="15" x14ac:dyDescent="0.25">
      <c r="A32" s="182">
        <v>3</v>
      </c>
      <c r="B32" s="183" t="s">
        <v>6</v>
      </c>
      <c r="C32" s="184">
        <v>2010</v>
      </c>
      <c r="D32" s="184">
        <v>1</v>
      </c>
      <c r="E32" s="42">
        <f>SUMIFS('[1]6. Capital Calculations for BM'!$AI$6:$AI$1805,'[1]6. Capital Calculations for BM'!$C$6:$C$1805,'[1]2. BM Database'!$C32,'[1]6. Capital Calculations for BM'!$B$6:$B$1805,'[1]2. BM Database'!$B32)</f>
        <v>10469050.46347809</v>
      </c>
      <c r="F32" s="42">
        <f>'[1]4. OM&amp;A Calculation'!M37</f>
        <v>9775888.5999999996</v>
      </c>
      <c r="G32" s="42">
        <f t="shared" si="3"/>
        <v>20244939.06347809</v>
      </c>
      <c r="H32" s="33">
        <f t="shared" si="4"/>
        <v>0.51711938626499887</v>
      </c>
      <c r="I32" s="33">
        <f t="shared" si="5"/>
        <v>0.48288061373500113</v>
      </c>
      <c r="J32" s="40">
        <f>SUMIFS('[1]6. Capital Calculations for BM'!$AH$6:$AH$1805,'[1]6. Capital Calculations for BM'!$C$6:$C$1805,'[1]2. BM Database'!$C32,'[1]6. Capital Calculations for BM'!$B$6:$B$1805,'[1]2. BM Database'!$B32)</f>
        <v>18.29948266666667</v>
      </c>
      <c r="K32" s="41">
        <f t="shared" si="12"/>
        <v>121.67950876493377</v>
      </c>
      <c r="L32" s="41">
        <v>0.96322590772196603</v>
      </c>
      <c r="M32" s="41">
        <f t="shared" si="6"/>
        <v>117.20485528126625</v>
      </c>
      <c r="N32" s="34">
        <f>SUMIFS('[1]41. Output Indexes'!$E$3:$E$752,'[1]41. Output Indexes'!$B$3:$B$752,$B32,'[1]41. Output Indexes'!$C$3:$C$752,$C32)</f>
        <v>35688</v>
      </c>
      <c r="O32" s="34">
        <f>SUMIFS('[1]41. Output Indexes'!$L$3:$L$752,'[1]41. Output Indexes'!$B$3:$B$752,$B32,'[1]41. Output Indexes'!$C$3:$C$752,$C32)</f>
        <v>1030817957</v>
      </c>
      <c r="P32" s="34">
        <f>SUMIFS('[1]9. Z variables'!$AD$3:$AD$752,'[1]9. Z variables'!$B$3:$B$752,$B32,'[1]9. Z variables'!$C$3:$C$752,$C32)</f>
        <v>188562</v>
      </c>
      <c r="Q32" s="34">
        <f>SUMIFS('[1]9. Z variables'!$AE$3:$AE$752,'[1]9. Z variables'!$B$3:$B$752,$B32,'[1]9. Z variables'!$C$3:$C$752,$C32)</f>
        <v>141970</v>
      </c>
      <c r="R32" s="34">
        <f t="shared" si="0"/>
        <v>188562</v>
      </c>
      <c r="S32" s="34">
        <f t="shared" si="13"/>
        <v>219364</v>
      </c>
      <c r="T32" s="34">
        <f>SUMIFS('[1]9. Z variables'!$P$3:$P$752,'[1]9. Z variables'!$C$3:$C$752,$C32,'[1]9. Z variables'!$B$3:$B$752,$B32)</f>
        <v>752</v>
      </c>
      <c r="U32" s="34">
        <f t="shared" si="9"/>
        <v>766.16363636363633</v>
      </c>
      <c r="V32" s="33">
        <f>SUMIFS('[1]9. Z variables'!$R$3:$R$752,'[1]9. Z variables'!$C$3:$C$752,$C32,'[1]9. Z variables'!$B$3:$B$752,$B32)/T32</f>
        <v>0.23670212765957446</v>
      </c>
      <c r="W32" s="36">
        <f t="shared" si="10"/>
        <v>4.121853380617406E-2</v>
      </c>
      <c r="X32" s="35">
        <f t="shared" si="10"/>
        <v>201</v>
      </c>
    </row>
    <row r="33" spans="1:24" ht="15" x14ac:dyDescent="0.25">
      <c r="A33" s="182">
        <v>3</v>
      </c>
      <c r="B33" s="183" t="s">
        <v>6</v>
      </c>
      <c r="C33" s="184">
        <v>2011</v>
      </c>
      <c r="D33" s="184">
        <v>1</v>
      </c>
      <c r="E33" s="42">
        <f>SUMIFS('[1]6. Capital Calculations for BM'!$AI$6:$AI$1805,'[1]6. Capital Calculations for BM'!$C$6:$C$1805,'[1]2. BM Database'!$C33,'[1]6. Capital Calculations for BM'!$B$6:$B$1805,'[1]2. BM Database'!$B33)</f>
        <v>10904228.699554587</v>
      </c>
      <c r="F33" s="42">
        <f>'[1]4. OM&amp;A Calculation'!M38</f>
        <v>10893953.789999999</v>
      </c>
      <c r="G33" s="42">
        <f t="shared" si="3"/>
        <v>21798182.489554584</v>
      </c>
      <c r="H33" s="33">
        <f t="shared" si="4"/>
        <v>0.50023568271252694</v>
      </c>
      <c r="I33" s="33">
        <f t="shared" si="5"/>
        <v>0.49976431728747306</v>
      </c>
      <c r="J33" s="40">
        <f>SUMIFS('[1]6. Capital Calculations for BM'!$AH$6:$AH$1805,'[1]6. Capital Calculations for BM'!$C$6:$C$1805,'[1]2. BM Database'!$C33,'[1]6. Capital Calculations for BM'!$B$6:$B$1805,'[1]2. BM Database'!$B33)</f>
        <v>18.328728099999999</v>
      </c>
      <c r="K33" s="41">
        <f t="shared" si="12"/>
        <v>123.73002481130355</v>
      </c>
      <c r="L33" s="41">
        <v>0.96322590772196603</v>
      </c>
      <c r="M33" s="41">
        <f t="shared" si="6"/>
        <v>119.17996546132925</v>
      </c>
      <c r="N33" s="34">
        <f>SUMIFS('[1]41. Output Indexes'!$E$3:$E$752,'[1]41. Output Indexes'!$B$3:$B$752,$B33,'[1]41. Output Indexes'!$C$3:$C$752,$C33)</f>
        <v>35772</v>
      </c>
      <c r="O33" s="34">
        <f>SUMIFS('[1]41. Output Indexes'!$L$3:$L$752,'[1]41. Output Indexes'!$B$3:$B$752,$B33,'[1]41. Output Indexes'!$C$3:$C$752,$C33)</f>
        <v>1013462454</v>
      </c>
      <c r="P33" s="34">
        <f>SUMIFS('[1]9. Z variables'!$AD$3:$AD$752,'[1]9. Z variables'!$B$3:$B$752,$B33,'[1]9. Z variables'!$C$3:$C$752,$C33)</f>
        <v>187658</v>
      </c>
      <c r="Q33" s="34">
        <f>SUMIFS('[1]9. Z variables'!$AE$3:$AE$752,'[1]9. Z variables'!$B$3:$B$752,$B33,'[1]9. Z variables'!$C$3:$C$752,$C33)</f>
        <v>140212</v>
      </c>
      <c r="R33" s="34">
        <f t="shared" si="0"/>
        <v>187658</v>
      </c>
      <c r="S33" s="34">
        <f t="shared" si="13"/>
        <v>219364</v>
      </c>
      <c r="T33" s="34">
        <f>SUMIFS('[1]9. Z variables'!$P$3:$P$752,'[1]9. Z variables'!$C$3:$C$752,$C33,'[1]9. Z variables'!$B$3:$B$752,$B33)</f>
        <v>777</v>
      </c>
      <c r="U33" s="34">
        <f t="shared" si="9"/>
        <v>766.16363636363633</v>
      </c>
      <c r="V33" s="33">
        <f>SUMIFS('[1]9. Z variables'!$R$3:$R$752,'[1]9. Z variables'!$C$3:$C$752,$C33,'[1]9. Z variables'!$B$3:$B$752,$B33)/T33</f>
        <v>0.25225225225225223</v>
      </c>
      <c r="W33" s="36">
        <f t="shared" si="10"/>
        <v>4.121853380617406E-2</v>
      </c>
      <c r="X33" s="23">
        <f t="shared" si="10"/>
        <v>201</v>
      </c>
    </row>
    <row r="34" spans="1:24" ht="15" x14ac:dyDescent="0.25">
      <c r="A34" s="182">
        <v>3</v>
      </c>
      <c r="B34" s="183" t="s">
        <v>6</v>
      </c>
      <c r="C34" s="184">
        <v>2012</v>
      </c>
      <c r="D34" s="184">
        <f>D33</f>
        <v>1</v>
      </c>
      <c r="E34" s="42">
        <f>SUMIFS('[1]6. Capital Calculations for BM'!$AI$6:$AI$1805,'[1]6. Capital Calculations for BM'!$C$6:$C$1805,'[1]2. BM Database'!$C34,'[1]6. Capital Calculations for BM'!$B$6:$B$1805,'[1]2. BM Database'!$B34)</f>
        <v>11250168.997088587</v>
      </c>
      <c r="F34" s="42">
        <f>'[1]4. OM&amp;A Calculation'!M39</f>
        <v>10898384.141100001</v>
      </c>
      <c r="G34" s="42">
        <f t="shared" si="3"/>
        <v>22148553.138188586</v>
      </c>
      <c r="H34" s="33">
        <f t="shared" si="4"/>
        <v>0.50794148615021806</v>
      </c>
      <c r="I34" s="33">
        <f t="shared" si="5"/>
        <v>0.49205851384978194</v>
      </c>
      <c r="J34" s="40">
        <f>SUMIFS('[1]6. Capital Calculations for BM'!$AH$6:$AH$1805,'[1]6. Capital Calculations for BM'!$C$6:$C$1805,'[1]2. BM Database'!$C34,'[1]6. Capital Calculations for BM'!$B$6:$B$1805,'[1]2. BM Database'!$B34)</f>
        <v>17.40324</v>
      </c>
      <c r="K34" s="41">
        <f t="shared" si="12"/>
        <v>125.68281390738366</v>
      </c>
      <c r="L34" s="41">
        <f>L33</f>
        <v>0.96322590772196603</v>
      </c>
      <c r="M34" s="41">
        <f t="shared" si="6"/>
        <v>121.06094251099056</v>
      </c>
      <c r="N34" s="34">
        <f>SUMIFS('[1]24. 2012 data'!$BR$2:$BR$74,'[1]24. 2012 data'!$B$2:$B$74,'[1]2. BM Database'!$B34,'[1]24. 2012 data'!$C$2:$C$74,2012)</f>
        <v>35820</v>
      </c>
      <c r="O34" s="34">
        <f>SUMIFS('[1]24. 2012 data'!$BZ$2:$BZ$74,'[1]24. 2012 data'!$B$2:$B$74,'[1]2. BM Database'!$B34,'[1]24. 2012 data'!$C$2:$C$74,2012)</f>
        <v>1012066685</v>
      </c>
      <c r="P34" s="34">
        <f>SUMIFS('[1]24. 2012 data'!$DI$2:$DI$74,'[1]24. 2012 data'!$B$2:$B$74,'[1]2. BM Database'!$B34,'[1]24. 2012 data'!$C$2:$C$74,2012)</f>
        <v>182509</v>
      </c>
      <c r="Q34" s="34">
        <f>SUMIFS('[1]24. 2012 data'!$DH$2:$DH$74,'[1]24. 2012 data'!$B$2:$B$74,'[1]2. BM Database'!$B34,'[1]24. 2012 data'!$C$2:$C$74,2012)</f>
        <v>136780</v>
      </c>
      <c r="R34" s="34">
        <f t="shared" si="0"/>
        <v>182509</v>
      </c>
      <c r="S34" s="34">
        <f t="shared" si="13"/>
        <v>219364</v>
      </c>
      <c r="T34" s="34">
        <f>SUMIF('[1]24. 2012 data'!$B$2:$B$74,$B34,'[1]24. 2012 data'!$DL$2:$DL$74)</f>
        <v>797</v>
      </c>
      <c r="U34" s="34">
        <f>AVERAGE(T24:T34)</f>
        <v>766.16363636363633</v>
      </c>
      <c r="V34" s="33">
        <f>SUMIF('[1]24. 2012 data'!$B$2:$B$74,$B34,'[1]24. 2012 data'!$DN$2:$DN$74)/SUMIF('[1]24. 2012 data'!$B$2:$B$74,$B34,'[1]24. 2012 data'!$DL$2:$DL$74)</f>
        <v>0.26599749058971139</v>
      </c>
      <c r="W34" s="36">
        <f>(N34-N24)/N24</f>
        <v>4.121853380617406E-2</v>
      </c>
      <c r="X34" s="34">
        <f>SUMIF('[1]24. 2012 data'!$B$2:$B$74,$B34,'[1]24. 2012 data'!$CZ$2:$CZ$74)</f>
        <v>201</v>
      </c>
    </row>
    <row r="35" spans="1:24" ht="15" x14ac:dyDescent="0.25">
      <c r="A35" s="182">
        <v>4</v>
      </c>
      <c r="B35" s="183" t="s">
        <v>7</v>
      </c>
      <c r="C35" s="184">
        <v>2002</v>
      </c>
      <c r="D35" s="184">
        <v>1</v>
      </c>
      <c r="E35" s="42">
        <f>SUMIFS('[1]6. Capital Calculations for BM'!$AI$6:$AI$1805,'[1]6. Capital Calculations for BM'!$C$6:$C$1805,'[1]2. BM Database'!$C35,'[1]6. Capital Calculations for BM'!$B$6:$B$1805,'[1]2. BM Database'!$B35)</f>
        <v>2049815.1521735056</v>
      </c>
      <c r="F35" s="42">
        <f>'[1]4. OM&amp;A Calculation'!M40</f>
        <v>2552047.48</v>
      </c>
      <c r="G35" s="42">
        <f t="shared" si="3"/>
        <v>4601862.6321735056</v>
      </c>
      <c r="H35" s="33">
        <f t="shared" si="4"/>
        <v>0.44543162541237297</v>
      </c>
      <c r="I35" s="33">
        <f t="shared" si="5"/>
        <v>0.55456837458762709</v>
      </c>
      <c r="J35" s="40">
        <f>SUMIFS('[1]6. Capital Calculations for BM'!$AH$6:$AH$1805,'[1]6. Capital Calculations for BM'!$C$6:$C$1805,'[1]2. BM Database'!$C35,'[1]6. Capital Calculations for BM'!$B$6:$B$1805,'[1]2. BM Database'!$B35)</f>
        <v>16.741565999999999</v>
      </c>
      <c r="K35" s="41">
        <f t="shared" si="12"/>
        <v>100</v>
      </c>
      <c r="L35" s="41">
        <v>0.90345126430392497</v>
      </c>
      <c r="M35" s="41">
        <f t="shared" si="6"/>
        <v>90.345126430392497</v>
      </c>
      <c r="N35" s="34">
        <f>SUMIFS('[1]41. Output Indexes'!$E$3:$E$752,'[1]41. Output Indexes'!$B$3:$B$752,$B35,'[1]41. Output Indexes'!$C$3:$C$752,$C35)</f>
        <v>8432</v>
      </c>
      <c r="O35" s="34">
        <f>SUMIFS('[1]41. Output Indexes'!$L$3:$L$752,'[1]41. Output Indexes'!$B$3:$B$752,$B35,'[1]41. Output Indexes'!$C$3:$C$752,$C35)</f>
        <v>247453181</v>
      </c>
      <c r="P35" s="34">
        <f>SUMIFS('[1]9. Z variables'!$AD$3:$AD$752,'[1]9. Z variables'!$B$3:$B$752,$B35,'[1]9. Z variables'!$C$3:$C$752,$C35)</f>
        <v>69987</v>
      </c>
      <c r="Q35" s="34">
        <f>SUMIFS('[1]9. Z variables'!$AE$3:$AE$752,'[1]9. Z variables'!$B$3:$B$752,$B35,'[1]9. Z variables'!$C$3:$C$752,$C35)</f>
        <v>59893</v>
      </c>
      <c r="R35" s="34">
        <f t="shared" si="0"/>
        <v>69987</v>
      </c>
      <c r="S35" s="34">
        <f>R35</f>
        <v>69987</v>
      </c>
      <c r="T35" s="34">
        <f>SUMIFS('[1]9. Z variables'!$P$3:$P$752,'[1]9. Z variables'!$C$3:$C$752,$C35,'[1]9. Z variables'!$B$3:$B$752,$B35)</f>
        <v>432</v>
      </c>
      <c r="U35" s="34">
        <f t="shared" si="9"/>
        <v>374.90909090909093</v>
      </c>
      <c r="V35" s="33">
        <f>SUMIFS('[1]9. Z variables'!$R$3:$R$752,'[1]9. Z variables'!$C$3:$C$752,$C35,'[1]9. Z variables'!$B$3:$B$752,$B35)/T35</f>
        <v>6.25E-2</v>
      </c>
      <c r="W35" s="36">
        <f t="shared" si="10"/>
        <v>0.16022296015180265</v>
      </c>
      <c r="X35" s="35">
        <f t="shared" si="10"/>
        <v>258</v>
      </c>
    </row>
    <row r="36" spans="1:24" ht="15" x14ac:dyDescent="0.25">
      <c r="A36" s="182">
        <v>4</v>
      </c>
      <c r="B36" s="183" t="s">
        <v>7</v>
      </c>
      <c r="C36" s="184">
        <v>2003</v>
      </c>
      <c r="D36" s="184">
        <v>1</v>
      </c>
      <c r="E36" s="42">
        <f>SUMIFS('[1]6. Capital Calculations for BM'!$AI$6:$AI$1805,'[1]6. Capital Calculations for BM'!$C$6:$C$1805,'[1]2. BM Database'!$C36,'[1]6. Capital Calculations for BM'!$B$6:$B$1805,'[1]2. BM Database'!$B36)</f>
        <v>2227887.6533011724</v>
      </c>
      <c r="F36" s="42">
        <f>'[1]4. OM&amp;A Calculation'!M41</f>
        <v>2812374.23</v>
      </c>
      <c r="G36" s="42">
        <f t="shared" si="3"/>
        <v>5040261.8833011724</v>
      </c>
      <c r="H36" s="33">
        <f t="shared" si="4"/>
        <v>0.44201823335457208</v>
      </c>
      <c r="I36" s="33">
        <f t="shared" si="5"/>
        <v>0.55798176664542787</v>
      </c>
      <c r="J36" s="40">
        <f>SUMIFS('[1]6. Capital Calculations for BM'!$AH$6:$AH$1805,'[1]6. Capital Calculations for BM'!$C$6:$C$1805,'[1]2. BM Database'!$C36,'[1]6. Capital Calculations for BM'!$B$6:$B$1805,'[1]2. BM Database'!$B36)</f>
        <v>16.820820000000001</v>
      </c>
      <c r="K36" s="41">
        <f t="shared" si="12"/>
        <v>102.21331567783656</v>
      </c>
      <c r="L36" s="41">
        <v>0.90345126430392497</v>
      </c>
      <c r="M36" s="41">
        <f t="shared" si="6"/>
        <v>92.344749277837636</v>
      </c>
      <c r="N36" s="34">
        <f>SUMIFS('[1]41. Output Indexes'!$E$3:$E$752,'[1]41. Output Indexes'!$B$3:$B$752,$B36,'[1]41. Output Indexes'!$C$3:$C$752,$C36)</f>
        <v>8741</v>
      </c>
      <c r="O36" s="34">
        <f>SUMIFS('[1]41. Output Indexes'!$L$3:$L$752,'[1]41. Output Indexes'!$B$3:$B$752,$B36,'[1]41. Output Indexes'!$C$3:$C$752,$C36)</f>
        <v>217523822</v>
      </c>
      <c r="P36" s="34">
        <f>SUMIFS('[1]9. Z variables'!$AD$3:$AD$752,'[1]9. Z variables'!$B$3:$B$752,$B36,'[1]9. Z variables'!$C$3:$C$752,$C36)</f>
        <v>44756</v>
      </c>
      <c r="Q36" s="34">
        <f>SUMIFS('[1]9. Z variables'!$AE$3:$AE$752,'[1]9. Z variables'!$B$3:$B$752,$B36,'[1]9. Z variables'!$C$3:$C$752,$C36)</f>
        <v>42403</v>
      </c>
      <c r="R36" s="34">
        <f t="shared" si="0"/>
        <v>44756</v>
      </c>
      <c r="S36" s="34">
        <f t="shared" ref="S36:S45" si="14">MAX(S35,R36)</f>
        <v>69987</v>
      </c>
      <c r="T36" s="34">
        <f>SUMIFS('[1]9. Z variables'!$P$3:$P$752,'[1]9. Z variables'!$C$3:$C$752,$C36,'[1]9. Z variables'!$B$3:$B$752,$B36)</f>
        <v>432</v>
      </c>
      <c r="U36" s="34">
        <f t="shared" si="9"/>
        <v>374.90909090909093</v>
      </c>
      <c r="V36" s="33">
        <f>SUMIFS('[1]9. Z variables'!$R$3:$R$752,'[1]9. Z variables'!$C$3:$C$752,$C36,'[1]9. Z variables'!$B$3:$B$752,$B36)/T36</f>
        <v>6.25E-2</v>
      </c>
      <c r="W36" s="36">
        <f t="shared" si="10"/>
        <v>0.16022296015180265</v>
      </c>
      <c r="X36" s="35">
        <f t="shared" si="10"/>
        <v>258</v>
      </c>
    </row>
    <row r="37" spans="1:24" ht="15" x14ac:dyDescent="0.25">
      <c r="A37" s="182">
        <v>4</v>
      </c>
      <c r="B37" s="183" t="s">
        <v>7</v>
      </c>
      <c r="C37" s="184">
        <v>2004</v>
      </c>
      <c r="D37" s="184">
        <v>1</v>
      </c>
      <c r="E37" s="42">
        <f>SUMIFS('[1]6. Capital Calculations for BM'!$AI$6:$AI$1805,'[1]6. Capital Calculations for BM'!$C$6:$C$1805,'[1]2. BM Database'!$C37,'[1]6. Capital Calculations for BM'!$B$6:$B$1805,'[1]2. BM Database'!$B37)</f>
        <v>2396316.4726419519</v>
      </c>
      <c r="F37" s="42">
        <f>'[1]4. OM&amp;A Calculation'!M42</f>
        <v>2894173.0300000007</v>
      </c>
      <c r="G37" s="42">
        <f t="shared" si="3"/>
        <v>5290489.5026419526</v>
      </c>
      <c r="H37" s="33">
        <f t="shared" si="4"/>
        <v>0.452947968509395</v>
      </c>
      <c r="I37" s="33">
        <f t="shared" si="5"/>
        <v>0.547052031490605</v>
      </c>
      <c r="J37" s="40">
        <f>SUMIFS('[1]6. Capital Calculations for BM'!$AH$6:$AH$1805,'[1]6. Capital Calculations for BM'!$C$6:$C$1805,'[1]2. BM Database'!$C37,'[1]6. Capital Calculations for BM'!$B$6:$B$1805,'[1]2. BM Database'!$B37)</f>
        <v>16.852066000000001</v>
      </c>
      <c r="K37" s="41">
        <f t="shared" si="12"/>
        <v>104.79144501899948</v>
      </c>
      <c r="L37" s="41">
        <v>0.90345126430392497</v>
      </c>
      <c r="M37" s="41">
        <f t="shared" si="6"/>
        <v>94.673963490650323</v>
      </c>
      <c r="N37" s="34">
        <f>SUMIFS('[1]41. Output Indexes'!$E$3:$E$752,'[1]41. Output Indexes'!$B$3:$B$752,$B37,'[1]41. Output Indexes'!$C$3:$C$752,$C37)</f>
        <v>8878</v>
      </c>
      <c r="O37" s="34">
        <f>SUMIFS('[1]41. Output Indexes'!$L$3:$L$752,'[1]41. Output Indexes'!$B$3:$B$752,$B37,'[1]41. Output Indexes'!$C$3:$C$752,$C37)</f>
        <v>211134602</v>
      </c>
      <c r="P37" s="34">
        <f>SUMIFS('[1]9. Z variables'!$AD$3:$AD$752,'[1]9. Z variables'!$B$3:$B$752,$B37,'[1]9. Z variables'!$C$3:$C$752,$C37)</f>
        <v>45669</v>
      </c>
      <c r="Q37" s="34">
        <f>SUMIFS('[1]9. Z variables'!$AE$3:$AE$752,'[1]9. Z variables'!$B$3:$B$752,$B37,'[1]9. Z variables'!$C$3:$C$752,$C37)</f>
        <v>43268</v>
      </c>
      <c r="R37" s="34">
        <f t="shared" si="0"/>
        <v>45669</v>
      </c>
      <c r="S37" s="34">
        <f t="shared" si="14"/>
        <v>69987</v>
      </c>
      <c r="T37" s="34">
        <f>SUMIFS('[1]9. Z variables'!$P$3:$P$752,'[1]9. Z variables'!$C$3:$C$752,$C37,'[1]9. Z variables'!$B$3:$B$752,$B37)</f>
        <v>432</v>
      </c>
      <c r="U37" s="34">
        <f t="shared" si="9"/>
        <v>374.90909090909093</v>
      </c>
      <c r="V37" s="33">
        <f>SUMIFS('[1]9. Z variables'!$R$3:$R$752,'[1]9. Z variables'!$C$3:$C$752,$C37,'[1]9. Z variables'!$B$3:$B$752,$B37)/T37</f>
        <v>6.25E-2</v>
      </c>
      <c r="W37" s="36">
        <f t="shared" si="10"/>
        <v>0.16022296015180265</v>
      </c>
      <c r="X37" s="35">
        <f t="shared" si="10"/>
        <v>258</v>
      </c>
    </row>
    <row r="38" spans="1:24" ht="15" x14ac:dyDescent="0.25">
      <c r="A38" s="182">
        <v>4</v>
      </c>
      <c r="B38" s="183" t="s">
        <v>7</v>
      </c>
      <c r="C38" s="184">
        <v>2005</v>
      </c>
      <c r="D38" s="184">
        <v>1</v>
      </c>
      <c r="E38" s="42">
        <f>SUMIFS('[1]6. Capital Calculations for BM'!$AI$6:$AI$1805,'[1]6. Capital Calculations for BM'!$C$6:$C$1805,'[1]2. BM Database'!$C38,'[1]6. Capital Calculations for BM'!$B$6:$B$1805,'[1]2. BM Database'!$B38)</f>
        <v>2646008.8523409818</v>
      </c>
      <c r="F38" s="42">
        <f>'[1]4. OM&amp;A Calculation'!M43</f>
        <v>2977851.7199999997</v>
      </c>
      <c r="G38" s="42">
        <f t="shared" si="3"/>
        <v>5623860.572340982</v>
      </c>
      <c r="H38" s="33">
        <f t="shared" si="4"/>
        <v>0.47049687991101052</v>
      </c>
      <c r="I38" s="33">
        <f t="shared" si="5"/>
        <v>0.52950312008898948</v>
      </c>
      <c r="J38" s="40">
        <f>SUMIFS('[1]6. Capital Calculations for BM'!$AH$6:$AH$1805,'[1]6. Capital Calculations for BM'!$C$6:$C$1805,'[1]2. BM Database'!$C38,'[1]6. Capital Calculations for BM'!$B$6:$B$1805,'[1]2. BM Database'!$B38)</f>
        <v>17.008296000000001</v>
      </c>
      <c r="K38" s="41">
        <f t="shared" si="12"/>
        <v>108.15605108354616</v>
      </c>
      <c r="L38" s="41">
        <v>0.90345126430392497</v>
      </c>
      <c r="M38" s="41">
        <f t="shared" si="6"/>
        <v>97.71372109354968</v>
      </c>
      <c r="N38" s="34">
        <f>SUMIFS('[1]41. Output Indexes'!$E$3:$E$752,'[1]41. Output Indexes'!$B$3:$B$752,$B38,'[1]41. Output Indexes'!$C$3:$C$752,$C38)</f>
        <v>9149</v>
      </c>
      <c r="O38" s="34">
        <f>SUMIFS('[1]41. Output Indexes'!$L$3:$L$752,'[1]41. Output Indexes'!$B$3:$B$752,$B38,'[1]41. Output Indexes'!$C$3:$C$752,$C38)</f>
        <v>220596967</v>
      </c>
      <c r="P38" s="34">
        <f>SUMIFS('[1]9. Z variables'!$AD$3:$AD$752,'[1]9. Z variables'!$B$3:$B$752,$B38,'[1]9. Z variables'!$C$3:$C$752,$C38)</f>
        <v>46125</v>
      </c>
      <c r="Q38" s="34">
        <f>SUMIFS('[1]9. Z variables'!$AE$3:$AE$752,'[1]9. Z variables'!$B$3:$B$752,$B38,'[1]9. Z variables'!$C$3:$C$752,$C38)</f>
        <v>43700</v>
      </c>
      <c r="R38" s="34">
        <f t="shared" si="0"/>
        <v>46125</v>
      </c>
      <c r="S38" s="34">
        <f t="shared" si="14"/>
        <v>69987</v>
      </c>
      <c r="T38" s="34">
        <f>SUMIFS('[1]9. Z variables'!$P$3:$P$752,'[1]9. Z variables'!$C$3:$C$752,$C38,'[1]9. Z variables'!$B$3:$B$752,$B38)</f>
        <v>432</v>
      </c>
      <c r="U38" s="34">
        <f t="shared" si="9"/>
        <v>374.90909090909093</v>
      </c>
      <c r="V38" s="33">
        <f>SUMIFS('[1]9. Z variables'!$R$3:$R$752,'[1]9. Z variables'!$C$3:$C$752,$C38,'[1]9. Z variables'!$B$3:$B$752,$B38)/T38</f>
        <v>6.25E-2</v>
      </c>
      <c r="W38" s="36">
        <f t="shared" si="10"/>
        <v>0.16022296015180265</v>
      </c>
      <c r="X38" s="35">
        <f t="shared" si="10"/>
        <v>258</v>
      </c>
    </row>
    <row r="39" spans="1:24" ht="15" x14ac:dyDescent="0.25">
      <c r="A39" s="182">
        <v>4</v>
      </c>
      <c r="B39" s="183" t="s">
        <v>7</v>
      </c>
      <c r="C39" s="184">
        <v>2006</v>
      </c>
      <c r="D39" s="184">
        <v>1</v>
      </c>
      <c r="E39" s="42">
        <f>SUMIFS('[1]6. Capital Calculations for BM'!$AI$6:$AI$1805,'[1]6. Capital Calculations for BM'!$C$6:$C$1805,'[1]2. BM Database'!$C39,'[1]6. Capital Calculations for BM'!$B$6:$B$1805,'[1]2. BM Database'!$B39)</f>
        <v>2711517.3197070342</v>
      </c>
      <c r="F39" s="42">
        <f>'[1]4. OM&amp;A Calculation'!M44</f>
        <v>3267333.3499999996</v>
      </c>
      <c r="G39" s="42">
        <f t="shared" si="3"/>
        <v>5978850.6697070338</v>
      </c>
      <c r="H39" s="33">
        <f t="shared" si="4"/>
        <v>0.45351815415719349</v>
      </c>
      <c r="I39" s="33">
        <f t="shared" si="5"/>
        <v>0.54648184584280646</v>
      </c>
      <c r="J39" s="40">
        <f>SUMIFS('[1]6. Capital Calculations for BM'!$AH$6:$AH$1805,'[1]6. Capital Calculations for BM'!$C$6:$C$1805,'[1]2. BM Database'!$C39,'[1]6. Capital Calculations for BM'!$B$6:$B$1805,'[1]2. BM Database'!$B39)</f>
        <v>16.88236666666667</v>
      </c>
      <c r="K39" s="41">
        <f t="shared" si="12"/>
        <v>110.14154301171514</v>
      </c>
      <c r="L39" s="41">
        <v>0.90345126430392497</v>
      </c>
      <c r="M39" s="41">
        <f t="shared" si="6"/>
        <v>99.507516286319174</v>
      </c>
      <c r="N39" s="34">
        <f>SUMIFS('[1]41. Output Indexes'!$E$3:$E$752,'[1]41. Output Indexes'!$B$3:$B$752,$B39,'[1]41. Output Indexes'!$C$3:$C$752,$C39)</f>
        <v>9284</v>
      </c>
      <c r="O39" s="34">
        <f>SUMIFS('[1]41. Output Indexes'!$L$3:$L$752,'[1]41. Output Indexes'!$B$3:$B$752,$B39,'[1]41. Output Indexes'!$C$3:$C$752,$C39)</f>
        <v>224910004</v>
      </c>
      <c r="P39" s="34">
        <f>SUMIFS('[1]9. Z variables'!$AD$3:$AD$752,'[1]9. Z variables'!$B$3:$B$752,$B39,'[1]9. Z variables'!$C$3:$C$752,$C39)</f>
        <v>46817</v>
      </c>
      <c r="Q39" s="34">
        <f>SUMIFS('[1]9. Z variables'!$AE$3:$AE$752,'[1]9. Z variables'!$B$3:$B$752,$B39,'[1]9. Z variables'!$C$3:$C$752,$C39)</f>
        <v>44355</v>
      </c>
      <c r="R39" s="34">
        <f t="shared" si="0"/>
        <v>46817</v>
      </c>
      <c r="S39" s="34">
        <f t="shared" si="14"/>
        <v>69987</v>
      </c>
      <c r="T39" s="34">
        <f>SUMIFS('[1]9. Z variables'!$P$3:$P$752,'[1]9. Z variables'!$C$3:$C$752,$C39,'[1]9. Z variables'!$B$3:$B$752,$B39)</f>
        <v>321</v>
      </c>
      <c r="U39" s="34">
        <f t="shared" si="9"/>
        <v>374.90909090909093</v>
      </c>
      <c r="V39" s="33">
        <f>SUMIFS('[1]9. Z variables'!$R$3:$R$752,'[1]9. Z variables'!$C$3:$C$752,$C39,'[1]9. Z variables'!$B$3:$B$752,$B39)/T39</f>
        <v>0.11838006230529595</v>
      </c>
      <c r="W39" s="36">
        <f t="shared" si="10"/>
        <v>0.16022296015180265</v>
      </c>
      <c r="X39" s="35">
        <f t="shared" si="10"/>
        <v>258</v>
      </c>
    </row>
    <row r="40" spans="1:24" ht="15" x14ac:dyDescent="0.25">
      <c r="A40" s="182">
        <v>4</v>
      </c>
      <c r="B40" s="183" t="s">
        <v>7</v>
      </c>
      <c r="C40" s="184">
        <v>2007</v>
      </c>
      <c r="D40" s="184">
        <v>1</v>
      </c>
      <c r="E40" s="42">
        <f>SUMIFS('[1]6. Capital Calculations for BM'!$AI$6:$AI$1805,'[1]6. Capital Calculations for BM'!$C$6:$C$1805,'[1]2. BM Database'!$C40,'[1]6. Capital Calculations for BM'!$B$6:$B$1805,'[1]2. BM Database'!$B40)</f>
        <v>2774438.4084275523</v>
      </c>
      <c r="F40" s="42">
        <f>'[1]4. OM&amp;A Calculation'!M45</f>
        <v>1466877.4800000002</v>
      </c>
      <c r="G40" s="42">
        <f t="shared" si="3"/>
        <v>4241315.8884275528</v>
      </c>
      <c r="H40" s="33">
        <f t="shared" si="4"/>
        <v>0.65414566644225169</v>
      </c>
      <c r="I40" s="33">
        <f t="shared" si="5"/>
        <v>0.34585433355774831</v>
      </c>
      <c r="J40" s="40">
        <f>SUMIFS('[1]6. Capital Calculations for BM'!$AH$6:$AH$1805,'[1]6. Capital Calculations for BM'!$C$6:$C$1805,'[1]2. BM Database'!$C40,'[1]6. Capital Calculations for BM'!$B$6:$B$1805,'[1]2. BM Database'!$B40)</f>
        <v>17.296320000000001</v>
      </c>
      <c r="K40" s="41">
        <f t="shared" si="12"/>
        <v>113.88036490943945</v>
      </c>
      <c r="L40" s="41">
        <v>0.90345126430392497</v>
      </c>
      <c r="M40" s="41">
        <f t="shared" si="6"/>
        <v>102.8853596568254</v>
      </c>
      <c r="N40" s="34">
        <f>SUMIFS('[1]41. Output Indexes'!$E$3:$E$752,'[1]41. Output Indexes'!$B$3:$B$752,$B40,'[1]41. Output Indexes'!$C$3:$C$752,$C40)</f>
        <v>9339</v>
      </c>
      <c r="O40" s="34">
        <f>SUMIFS('[1]41. Output Indexes'!$L$3:$L$752,'[1]41. Output Indexes'!$B$3:$B$752,$B40,'[1]41. Output Indexes'!$C$3:$C$752,$C40)</f>
        <v>290630141</v>
      </c>
      <c r="P40" s="34">
        <f>SUMIFS('[1]9. Z variables'!$AD$3:$AD$752,'[1]9. Z variables'!$B$3:$B$752,$B40,'[1]9. Z variables'!$C$3:$C$752,$C40)</f>
        <v>46817</v>
      </c>
      <c r="Q40" s="34">
        <f>SUMIFS('[1]9. Z variables'!$AE$3:$AE$752,'[1]9. Z variables'!$B$3:$B$752,$B40,'[1]9. Z variables'!$C$3:$C$752,$C40)</f>
        <v>44355</v>
      </c>
      <c r="R40" s="34">
        <f t="shared" si="0"/>
        <v>46817</v>
      </c>
      <c r="S40" s="34">
        <f t="shared" si="14"/>
        <v>69987</v>
      </c>
      <c r="T40" s="34">
        <f>SUMIFS('[1]9. Z variables'!$P$3:$P$752,'[1]9. Z variables'!$C$3:$C$752,$C40,'[1]9. Z variables'!$B$3:$B$752,$B40)</f>
        <v>290</v>
      </c>
      <c r="U40" s="34">
        <f t="shared" si="9"/>
        <v>374.90909090909093</v>
      </c>
      <c r="V40" s="33">
        <f>SUMIFS('[1]9. Z variables'!$R$3:$R$752,'[1]9. Z variables'!$C$3:$C$752,$C40,'[1]9. Z variables'!$B$3:$B$752,$B40)/T40</f>
        <v>0.1310344827586207</v>
      </c>
      <c r="W40" s="36">
        <f t="shared" si="10"/>
        <v>0.16022296015180265</v>
      </c>
      <c r="X40" s="35">
        <f t="shared" si="10"/>
        <v>258</v>
      </c>
    </row>
    <row r="41" spans="1:24" ht="15" x14ac:dyDescent="0.25">
      <c r="A41" s="182">
        <v>4</v>
      </c>
      <c r="B41" s="183" t="s">
        <v>7</v>
      </c>
      <c r="C41" s="184">
        <v>2008</v>
      </c>
      <c r="D41" s="184">
        <v>1</v>
      </c>
      <c r="E41" s="42">
        <f>SUMIFS('[1]6. Capital Calculations for BM'!$AI$6:$AI$1805,'[1]6. Capital Calculations for BM'!$C$6:$C$1805,'[1]2. BM Database'!$C41,'[1]6. Capital Calculations for BM'!$B$6:$B$1805,'[1]2. BM Database'!$B41)</f>
        <v>2832905.3232930428</v>
      </c>
      <c r="F41" s="42">
        <f>'[1]4. OM&amp;A Calculation'!M46</f>
        <v>3364521.5700000003</v>
      </c>
      <c r="G41" s="42">
        <f t="shared" si="3"/>
        <v>6197426.8932930436</v>
      </c>
      <c r="H41" s="33">
        <f t="shared" si="4"/>
        <v>0.45710992191918537</v>
      </c>
      <c r="I41" s="33">
        <f t="shared" si="5"/>
        <v>0.54289007808081458</v>
      </c>
      <c r="J41" s="40">
        <f>SUMIFS('[1]6. Capital Calculations for BM'!$AH$6:$AH$1805,'[1]6. Capital Calculations for BM'!$C$6:$C$1805,'[1]2. BM Database'!$C41,'[1]6. Capital Calculations for BM'!$B$6:$B$1805,'[1]2. BM Database'!$B41)</f>
        <v>17.715351999999999</v>
      </c>
      <c r="K41" s="41">
        <f t="shared" si="12"/>
        <v>116.60459237157336</v>
      </c>
      <c r="L41" s="41">
        <v>0.90345126430392497</v>
      </c>
      <c r="M41" s="41">
        <f t="shared" si="6"/>
        <v>105.34656640174175</v>
      </c>
      <c r="N41" s="34">
        <f>SUMIFS('[1]41. Output Indexes'!$E$3:$E$752,'[1]41. Output Indexes'!$B$3:$B$752,$B41,'[1]41. Output Indexes'!$C$3:$C$752,$C41)</f>
        <v>9456</v>
      </c>
      <c r="O41" s="34">
        <f>SUMIFS('[1]41. Output Indexes'!$L$3:$L$752,'[1]41. Output Indexes'!$B$3:$B$752,$B41,'[1]41. Output Indexes'!$C$3:$C$752,$C41)</f>
        <v>282717136</v>
      </c>
      <c r="P41" s="34">
        <f>SUMIFS('[1]9. Z variables'!$AD$3:$AD$752,'[1]9. Z variables'!$B$3:$B$752,$B41,'[1]9. Z variables'!$C$3:$C$752,$C41)</f>
        <v>46817</v>
      </c>
      <c r="Q41" s="34">
        <f>SUMIFS('[1]9. Z variables'!$AE$3:$AE$752,'[1]9. Z variables'!$B$3:$B$752,$B41,'[1]9. Z variables'!$C$3:$C$752,$C41)</f>
        <v>44355</v>
      </c>
      <c r="R41" s="34">
        <f t="shared" si="0"/>
        <v>46817</v>
      </c>
      <c r="S41" s="34">
        <f t="shared" si="14"/>
        <v>69987</v>
      </c>
      <c r="T41" s="34">
        <f>SUMIFS('[1]9. Z variables'!$P$3:$P$752,'[1]9. Z variables'!$C$3:$C$752,$C41,'[1]9. Z variables'!$B$3:$B$752,$B41)</f>
        <v>320</v>
      </c>
      <c r="U41" s="34">
        <f t="shared" si="9"/>
        <v>374.90909090909093</v>
      </c>
      <c r="V41" s="33">
        <f>SUMIFS('[1]9. Z variables'!$R$3:$R$752,'[1]9. Z variables'!$C$3:$C$752,$C41,'[1]9. Z variables'!$B$3:$B$752,$B41)/T41</f>
        <v>0.11874999999999999</v>
      </c>
      <c r="W41" s="36">
        <f t="shared" si="10"/>
        <v>0.16022296015180265</v>
      </c>
      <c r="X41" s="35">
        <f t="shared" si="10"/>
        <v>258</v>
      </c>
    </row>
    <row r="42" spans="1:24" ht="15" x14ac:dyDescent="0.25">
      <c r="A42" s="182">
        <v>4</v>
      </c>
      <c r="B42" s="183" t="s">
        <v>7</v>
      </c>
      <c r="C42" s="184">
        <v>2009</v>
      </c>
      <c r="D42" s="184">
        <v>1</v>
      </c>
      <c r="E42" s="42">
        <f>SUMIFS('[1]6. Capital Calculations for BM'!$AI$6:$AI$1805,'[1]6. Capital Calculations for BM'!$C$6:$C$1805,'[1]2. BM Database'!$C42,'[1]6. Capital Calculations for BM'!$B$6:$B$1805,'[1]2. BM Database'!$B42)</f>
        <v>2924577.3632446993</v>
      </c>
      <c r="F42" s="42">
        <f>'[1]4. OM&amp;A Calculation'!M47</f>
        <v>4410218.62</v>
      </c>
      <c r="G42" s="42">
        <f t="shared" si="3"/>
        <v>7334795.9832446994</v>
      </c>
      <c r="H42" s="33">
        <f t="shared" si="4"/>
        <v>0.39872647718157139</v>
      </c>
      <c r="I42" s="33">
        <f t="shared" si="5"/>
        <v>0.60127352281842861</v>
      </c>
      <c r="J42" s="40">
        <f>SUMIFS('[1]6. Capital Calculations for BM'!$AH$6:$AH$1805,'[1]6. Capital Calculations for BM'!$C$6:$C$1805,'[1]2. BM Database'!$C42,'[1]6. Capital Calculations for BM'!$B$6:$B$1805,'[1]2. BM Database'!$B42)</f>
        <v>17.930536200000002</v>
      </c>
      <c r="K42" s="41">
        <f t="shared" si="12"/>
        <v>118.1120482521444</v>
      </c>
      <c r="L42" s="41">
        <v>0.90345126430392497</v>
      </c>
      <c r="M42" s="41">
        <f t="shared" si="6"/>
        <v>106.70847932292605</v>
      </c>
      <c r="N42" s="34">
        <f>SUMIFS('[1]41. Output Indexes'!$E$3:$E$752,'[1]41. Output Indexes'!$B$3:$B$752,$B42,'[1]41. Output Indexes'!$C$3:$C$752,$C42)</f>
        <v>9614</v>
      </c>
      <c r="O42" s="34">
        <f>SUMIFS('[1]41. Output Indexes'!$L$3:$L$752,'[1]41. Output Indexes'!$B$3:$B$752,$B42,'[1]41. Output Indexes'!$C$3:$C$752,$C42)</f>
        <v>270197028</v>
      </c>
      <c r="P42" s="34">
        <f>SUMIFS('[1]9. Z variables'!$AD$3:$AD$752,'[1]9. Z variables'!$B$3:$B$752,$B42,'[1]9. Z variables'!$C$3:$C$752,$C42)</f>
        <v>46817</v>
      </c>
      <c r="Q42" s="34">
        <f>SUMIFS('[1]9. Z variables'!$AE$3:$AE$752,'[1]9. Z variables'!$B$3:$B$752,$B42,'[1]9. Z variables'!$C$3:$C$752,$C42)</f>
        <v>44355</v>
      </c>
      <c r="R42" s="34">
        <f t="shared" si="0"/>
        <v>46817</v>
      </c>
      <c r="S42" s="34">
        <f t="shared" si="14"/>
        <v>69987</v>
      </c>
      <c r="T42" s="34">
        <f>SUMIFS('[1]9. Z variables'!$P$3:$P$752,'[1]9. Z variables'!$C$3:$C$752,$C42,'[1]9. Z variables'!$B$3:$B$752,$B42)</f>
        <v>320</v>
      </c>
      <c r="U42" s="34">
        <f t="shared" si="9"/>
        <v>374.90909090909093</v>
      </c>
      <c r="V42" s="33">
        <f>SUMIFS('[1]9. Z variables'!$R$3:$R$752,'[1]9. Z variables'!$C$3:$C$752,$C42,'[1]9. Z variables'!$B$3:$B$752,$B42)/T42</f>
        <v>0.11874999999999999</v>
      </c>
      <c r="W42" s="36">
        <f t="shared" si="10"/>
        <v>0.16022296015180265</v>
      </c>
      <c r="X42" s="35">
        <f t="shared" si="10"/>
        <v>258</v>
      </c>
    </row>
    <row r="43" spans="1:24" ht="15" x14ac:dyDescent="0.25">
      <c r="A43" s="182">
        <v>4</v>
      </c>
      <c r="B43" s="183" t="s">
        <v>7</v>
      </c>
      <c r="C43" s="184">
        <v>2010</v>
      </c>
      <c r="D43" s="184">
        <v>1</v>
      </c>
      <c r="E43" s="42">
        <f>SUMIFS('[1]6. Capital Calculations for BM'!$AI$6:$AI$1805,'[1]6. Capital Calculations for BM'!$C$6:$C$1805,'[1]2. BM Database'!$C43,'[1]6. Capital Calculations for BM'!$B$6:$B$1805,'[1]2. BM Database'!$B43)</f>
        <v>3208174.9118626891</v>
      </c>
      <c r="F43" s="42">
        <f>'[1]4. OM&amp;A Calculation'!M48</f>
        <v>4195114.4800000004</v>
      </c>
      <c r="G43" s="42">
        <f t="shared" si="3"/>
        <v>7403289.3918626895</v>
      </c>
      <c r="H43" s="33">
        <f t="shared" si="4"/>
        <v>0.43334452323165268</v>
      </c>
      <c r="I43" s="33">
        <f t="shared" si="5"/>
        <v>0.56665547676834738</v>
      </c>
      <c r="J43" s="40">
        <f>SUMIFS('[1]6. Capital Calculations for BM'!$AH$6:$AH$1805,'[1]6. Capital Calculations for BM'!$C$6:$C$1805,'[1]2. BM Database'!$C43,'[1]6. Capital Calculations for BM'!$B$6:$B$1805,'[1]2. BM Database'!$B43)</f>
        <v>18.29948266666667</v>
      </c>
      <c r="K43" s="41">
        <f t="shared" si="12"/>
        <v>121.67950876493377</v>
      </c>
      <c r="L43" s="41">
        <v>0.90345126430392497</v>
      </c>
      <c r="M43" s="41">
        <f t="shared" si="6"/>
        <v>109.93150603355994</v>
      </c>
      <c r="N43" s="34">
        <f>SUMIFS('[1]41. Output Indexes'!$E$3:$E$752,'[1]41. Output Indexes'!$B$3:$B$752,$B43,'[1]41. Output Indexes'!$C$3:$C$752,$C43)</f>
        <v>9667</v>
      </c>
      <c r="O43" s="34">
        <f>SUMIFS('[1]41. Output Indexes'!$L$3:$L$752,'[1]41. Output Indexes'!$B$3:$B$752,$B43,'[1]41. Output Indexes'!$C$3:$C$752,$C43)</f>
        <v>288299093</v>
      </c>
      <c r="P43" s="34">
        <f>SUMIFS('[1]9. Z variables'!$AD$3:$AD$752,'[1]9. Z variables'!$B$3:$B$752,$B43,'[1]9. Z variables'!$C$3:$C$752,$C43)</f>
        <v>46817</v>
      </c>
      <c r="Q43" s="34">
        <f>SUMIFS('[1]9. Z variables'!$AE$3:$AE$752,'[1]9. Z variables'!$B$3:$B$752,$B43,'[1]9. Z variables'!$C$3:$C$752,$C43)</f>
        <v>44355</v>
      </c>
      <c r="R43" s="34">
        <f t="shared" si="0"/>
        <v>46817</v>
      </c>
      <c r="S43" s="34">
        <f t="shared" si="14"/>
        <v>69987</v>
      </c>
      <c r="T43" s="34">
        <f>SUMIFS('[1]9. Z variables'!$P$3:$P$752,'[1]9. Z variables'!$C$3:$C$752,$C43,'[1]9. Z variables'!$B$3:$B$752,$B43)</f>
        <v>320</v>
      </c>
      <c r="U43" s="34">
        <f t="shared" si="9"/>
        <v>374.90909090909093</v>
      </c>
      <c r="V43" s="33">
        <f>SUMIFS('[1]9. Z variables'!$R$3:$R$752,'[1]9. Z variables'!$C$3:$C$752,$C43,'[1]9. Z variables'!$B$3:$B$752,$B43)/T43</f>
        <v>0.11874999999999999</v>
      </c>
      <c r="W43" s="36">
        <f t="shared" si="10"/>
        <v>0.16022296015180265</v>
      </c>
      <c r="X43" s="35">
        <f t="shared" si="10"/>
        <v>258</v>
      </c>
    </row>
    <row r="44" spans="1:24" ht="15" x14ac:dyDescent="0.25">
      <c r="A44" s="182">
        <v>4</v>
      </c>
      <c r="B44" s="183" t="s">
        <v>7</v>
      </c>
      <c r="C44" s="184">
        <v>2011</v>
      </c>
      <c r="D44" s="184">
        <v>1</v>
      </c>
      <c r="E44" s="42">
        <f>SUMIFS('[1]6. Capital Calculations for BM'!$AI$6:$AI$1805,'[1]6. Capital Calculations for BM'!$C$6:$C$1805,'[1]2. BM Database'!$C44,'[1]6. Capital Calculations for BM'!$B$6:$B$1805,'[1]2. BM Database'!$B44)</f>
        <v>3397914.6195547166</v>
      </c>
      <c r="F44" s="42">
        <f>'[1]4. OM&amp;A Calculation'!M49</f>
        <v>4777036.38</v>
      </c>
      <c r="G44" s="42">
        <f t="shared" si="3"/>
        <v>8174950.9995547161</v>
      </c>
      <c r="H44" s="33">
        <f t="shared" si="4"/>
        <v>0.41564953964125273</v>
      </c>
      <c r="I44" s="33">
        <f t="shared" si="5"/>
        <v>0.58435046035874727</v>
      </c>
      <c r="J44" s="40">
        <f>SUMIFS('[1]6. Capital Calculations for BM'!$AH$6:$AH$1805,'[1]6. Capital Calculations for BM'!$C$6:$C$1805,'[1]2. BM Database'!$C44,'[1]6. Capital Calculations for BM'!$B$6:$B$1805,'[1]2. BM Database'!$B44)</f>
        <v>18.328728099999999</v>
      </c>
      <c r="K44" s="41">
        <f t="shared" si="12"/>
        <v>123.73002481130355</v>
      </c>
      <c r="L44" s="41">
        <v>0.90345126430392497</v>
      </c>
      <c r="M44" s="41">
        <f t="shared" si="6"/>
        <v>111.7840473481282</v>
      </c>
      <c r="N44" s="34">
        <f>SUMIFS('[1]41. Output Indexes'!$E$3:$E$752,'[1]41. Output Indexes'!$B$3:$B$752,$B44,'[1]41. Output Indexes'!$C$3:$C$752,$C44)</f>
        <v>9741</v>
      </c>
      <c r="O44" s="34">
        <f>SUMIFS('[1]41. Output Indexes'!$L$3:$L$752,'[1]41. Output Indexes'!$B$3:$B$752,$B44,'[1]41. Output Indexes'!$C$3:$C$752,$C44)</f>
        <v>276100189</v>
      </c>
      <c r="P44" s="34">
        <f>SUMIFS('[1]9. Z variables'!$AD$3:$AD$752,'[1]9. Z variables'!$B$3:$B$752,$B44,'[1]9. Z variables'!$C$3:$C$752,$C44)</f>
        <v>57677</v>
      </c>
      <c r="Q44" s="34">
        <f>SUMIFS('[1]9. Z variables'!$AE$3:$AE$752,'[1]9. Z variables'!$B$3:$B$752,$B44,'[1]9. Z variables'!$C$3:$C$752,$C44)</f>
        <v>47834</v>
      </c>
      <c r="R44" s="34">
        <f t="shared" si="0"/>
        <v>57677</v>
      </c>
      <c r="S44" s="34">
        <f t="shared" si="14"/>
        <v>69987</v>
      </c>
      <c r="T44" s="34">
        <f>SUMIFS('[1]9. Z variables'!$P$3:$P$752,'[1]9. Z variables'!$C$3:$C$752,$C44,'[1]9. Z variables'!$B$3:$B$752,$B44)</f>
        <v>332</v>
      </c>
      <c r="U44" s="34">
        <f t="shared" si="9"/>
        <v>374.90909090909093</v>
      </c>
      <c r="V44" s="33">
        <f>SUMIFS('[1]9. Z variables'!$R$3:$R$752,'[1]9. Z variables'!$C$3:$C$752,$C44,'[1]9. Z variables'!$B$3:$B$752,$B44)/T44</f>
        <v>0.12650602409638553</v>
      </c>
      <c r="W44" s="36">
        <f t="shared" si="10"/>
        <v>0.16022296015180265</v>
      </c>
      <c r="X44" s="23">
        <f t="shared" si="10"/>
        <v>258</v>
      </c>
    </row>
    <row r="45" spans="1:24" ht="15" x14ac:dyDescent="0.25">
      <c r="A45" s="182">
        <v>4</v>
      </c>
      <c r="B45" s="183" t="s">
        <v>7</v>
      </c>
      <c r="C45" s="184">
        <v>2012</v>
      </c>
      <c r="D45" s="184">
        <f>D44</f>
        <v>1</v>
      </c>
      <c r="E45" s="42">
        <f>SUMIFS('[1]6. Capital Calculations for BM'!$AI$6:$AI$1805,'[1]6. Capital Calculations for BM'!$C$6:$C$1805,'[1]2. BM Database'!$C45,'[1]6. Capital Calculations for BM'!$B$6:$B$1805,'[1]2. BM Database'!$B45)</f>
        <v>3491523.0692017749</v>
      </c>
      <c r="F45" s="42">
        <f>'[1]4. OM&amp;A Calculation'!M50</f>
        <v>4034569.8598999996</v>
      </c>
      <c r="G45" s="42">
        <f t="shared" si="3"/>
        <v>7526092.9291017745</v>
      </c>
      <c r="H45" s="33">
        <f t="shared" si="4"/>
        <v>0.46392239666624496</v>
      </c>
      <c r="I45" s="33">
        <f t="shared" si="5"/>
        <v>0.53607760333375509</v>
      </c>
      <c r="J45" s="40">
        <f>SUMIFS('[1]6. Capital Calculations for BM'!$AH$6:$AH$1805,'[1]6. Capital Calculations for BM'!$C$6:$C$1805,'[1]2. BM Database'!$C45,'[1]6. Capital Calculations for BM'!$B$6:$B$1805,'[1]2. BM Database'!$B45)</f>
        <v>17.40324</v>
      </c>
      <c r="K45" s="41">
        <f t="shared" si="12"/>
        <v>125.68281390738366</v>
      </c>
      <c r="L45" s="41">
        <f>L44</f>
        <v>0.90345126430392497</v>
      </c>
      <c r="M45" s="41">
        <f t="shared" si="6"/>
        <v>113.54829712590069</v>
      </c>
      <c r="N45" s="34">
        <f>SUMIFS('[1]24. 2012 data'!$BR$2:$BR$74,'[1]24. 2012 data'!$B$2:$B$74,'[1]2. BM Database'!$B45,'[1]24. 2012 data'!$C$2:$C$74,2012)</f>
        <v>9783</v>
      </c>
      <c r="O45" s="34">
        <f>SUMIFS('[1]24. 2012 data'!$BZ$2:$BZ$74,'[1]24. 2012 data'!$B$2:$B$74,'[1]2. BM Database'!$B45,'[1]24. 2012 data'!$C$2:$C$74,2012)</f>
        <v>272480829</v>
      </c>
      <c r="P45" s="34">
        <f>SUMIFS('[1]24. 2012 data'!$DI$2:$DI$74,'[1]24. 2012 data'!$B$2:$B$74,'[1]2. BM Database'!$B45,'[1]24. 2012 data'!$C$2:$C$74,2012)</f>
        <v>57677</v>
      </c>
      <c r="Q45" s="34">
        <f>SUMIFS('[1]24. 2012 data'!$DH$2:$DH$74,'[1]24. 2012 data'!$B$2:$B$74,'[1]2. BM Database'!$B45,'[1]24. 2012 data'!$C$2:$C$74,2012)</f>
        <v>47834</v>
      </c>
      <c r="R45" s="34">
        <f t="shared" si="0"/>
        <v>57677</v>
      </c>
      <c r="S45" s="34">
        <f t="shared" si="14"/>
        <v>69987</v>
      </c>
      <c r="T45" s="34">
        <f>SUMIF('[1]24. 2012 data'!$B$2:$B$74,$B45,'[1]24. 2012 data'!$DL$2:$DL$74)</f>
        <v>493</v>
      </c>
      <c r="U45" s="34">
        <f>AVERAGE(T35:T45)</f>
        <v>374.90909090909093</v>
      </c>
      <c r="V45" s="33">
        <f>SUMIF('[1]24. 2012 data'!$B$2:$B$74,$B45,'[1]24. 2012 data'!$DN$2:$DN$74)/SUMIF('[1]24. 2012 data'!$B$2:$B$74,$B45,'[1]24. 2012 data'!$DL$2:$DL$74)</f>
        <v>0.15415821501014199</v>
      </c>
      <c r="W45" s="36">
        <f>(N45-N35)/N35</f>
        <v>0.16022296015180265</v>
      </c>
      <c r="X45" s="34">
        <f>SUMIF('[1]24. 2012 data'!$B$2:$B$74,$B45,'[1]24. 2012 data'!$CZ$2:$CZ$74)</f>
        <v>258</v>
      </c>
    </row>
    <row r="46" spans="1:24" ht="15" x14ac:dyDescent="0.25">
      <c r="A46" s="182">
        <v>5</v>
      </c>
      <c r="B46" s="183" t="s">
        <v>8</v>
      </c>
      <c r="C46" s="184">
        <v>2002</v>
      </c>
      <c r="D46" s="184">
        <v>1</v>
      </c>
      <c r="E46" s="42">
        <f>SUMIFS('[1]6. Capital Calculations for BM'!$AI$6:$AI$1805,'[1]6. Capital Calculations for BM'!$C$6:$C$1805,'[1]2. BM Database'!$C46,'[1]6. Capital Calculations for BM'!$B$6:$B$1805,'[1]2. BM Database'!$B46)</f>
        <v>8809695.3325505573</v>
      </c>
      <c r="F46" s="42">
        <f>'[1]4. OM&amp;A Calculation'!M51</f>
        <v>5385677.6299999999</v>
      </c>
      <c r="G46" s="42">
        <f t="shared" si="3"/>
        <v>14195372.962550558</v>
      </c>
      <c r="H46" s="33">
        <f t="shared" si="4"/>
        <v>0.6206033019204078</v>
      </c>
      <c r="I46" s="33">
        <f t="shared" si="5"/>
        <v>0.3793966980795922</v>
      </c>
      <c r="J46" s="40">
        <f>SUMIFS('[1]6. Capital Calculations for BM'!$AH$6:$AH$1805,'[1]6. Capital Calculations for BM'!$C$6:$C$1805,'[1]2. BM Database'!$C46,'[1]6. Capital Calculations for BM'!$B$6:$B$1805,'[1]2. BM Database'!$B46)</f>
        <v>16.741565999999999</v>
      </c>
      <c r="K46" s="41">
        <f t="shared" si="12"/>
        <v>100</v>
      </c>
      <c r="L46" s="41">
        <v>0.90345126430392497</v>
      </c>
      <c r="M46" s="41">
        <f t="shared" si="6"/>
        <v>90.345126430392497</v>
      </c>
      <c r="N46" s="34">
        <f>SUMIFS('[1]41. Output Indexes'!$E$3:$E$752,'[1]41. Output Indexes'!$B$3:$B$752,$B46,'[1]41. Output Indexes'!$C$3:$C$752,$C46)</f>
        <v>34375</v>
      </c>
      <c r="O46" s="34">
        <f>SUMIFS('[1]41. Output Indexes'!$L$3:$L$752,'[1]41. Output Indexes'!$B$3:$B$752,$B46,'[1]41. Output Indexes'!$C$3:$C$752,$C46)</f>
        <v>907624411</v>
      </c>
      <c r="P46" s="34">
        <f>SUMIFS('[1]9. Z variables'!$AD$3:$AD$752,'[1]9. Z variables'!$B$3:$B$752,$B46,'[1]9. Z variables'!$C$3:$C$752,$C46)</f>
        <v>178399</v>
      </c>
      <c r="Q46" s="34">
        <f>SUMIFS('[1]9. Z variables'!$AE$3:$AE$752,'[1]9. Z variables'!$B$3:$B$752,$B46,'[1]9. Z variables'!$C$3:$C$752,$C46)</f>
        <v>145652</v>
      </c>
      <c r="R46" s="34">
        <f t="shared" si="0"/>
        <v>178399</v>
      </c>
      <c r="S46" s="34">
        <f>R46</f>
        <v>178399</v>
      </c>
      <c r="T46" s="34">
        <f>SUMIFS('[1]9. Z variables'!$P$3:$P$752,'[1]9. Z variables'!$C$3:$C$752,$C46,'[1]9. Z variables'!$B$3:$B$752,$B46)</f>
        <v>444</v>
      </c>
      <c r="U46" s="34">
        <f t="shared" si="9"/>
        <v>501.45454545454544</v>
      </c>
      <c r="V46" s="33">
        <f>SUMIFS('[1]9. Z variables'!$R$3:$R$752,'[1]9. Z variables'!$C$3:$C$752,$C46,'[1]9. Z variables'!$B$3:$B$752,$B46)/T46</f>
        <v>0.40540540540540543</v>
      </c>
      <c r="W46" s="36">
        <f t="shared" si="10"/>
        <v>0.11310545454545455</v>
      </c>
      <c r="X46" s="35">
        <f t="shared" si="10"/>
        <v>74</v>
      </c>
    </row>
    <row r="47" spans="1:24" ht="15" x14ac:dyDescent="0.25">
      <c r="A47" s="182">
        <v>5</v>
      </c>
      <c r="B47" s="183" t="s">
        <v>8</v>
      </c>
      <c r="C47" s="184">
        <v>2003</v>
      </c>
      <c r="D47" s="184">
        <v>1</v>
      </c>
      <c r="E47" s="42">
        <f>SUMIFS('[1]6. Capital Calculations for BM'!$AI$6:$AI$1805,'[1]6. Capital Calculations for BM'!$C$6:$C$1805,'[1]2. BM Database'!$C47,'[1]6. Capital Calculations for BM'!$B$6:$B$1805,'[1]2. BM Database'!$B47)</f>
        <v>8725112.0859435946</v>
      </c>
      <c r="F47" s="42">
        <f>'[1]4. OM&amp;A Calculation'!M52</f>
        <v>6209275.29</v>
      </c>
      <c r="G47" s="42">
        <f t="shared" si="3"/>
        <v>14934387.375943594</v>
      </c>
      <c r="H47" s="33">
        <f t="shared" si="4"/>
        <v>0.58422966180708968</v>
      </c>
      <c r="I47" s="33">
        <f t="shared" si="5"/>
        <v>0.41577033819291032</v>
      </c>
      <c r="J47" s="40">
        <f>SUMIFS('[1]6. Capital Calculations for BM'!$AH$6:$AH$1805,'[1]6. Capital Calculations for BM'!$C$6:$C$1805,'[1]2. BM Database'!$C47,'[1]6. Capital Calculations for BM'!$B$6:$B$1805,'[1]2. BM Database'!$B47)</f>
        <v>16.820820000000001</v>
      </c>
      <c r="K47" s="41">
        <f t="shared" si="12"/>
        <v>102.21331567783656</v>
      </c>
      <c r="L47" s="41">
        <v>0.90345126430392497</v>
      </c>
      <c r="M47" s="41">
        <f t="shared" si="6"/>
        <v>92.344749277837636</v>
      </c>
      <c r="N47" s="34">
        <f>SUMIFS('[1]41. Output Indexes'!$E$3:$E$752,'[1]41. Output Indexes'!$B$3:$B$752,$B47,'[1]41. Output Indexes'!$C$3:$C$752,$C47)</f>
        <v>34804</v>
      </c>
      <c r="O47" s="34">
        <f>SUMIFS('[1]41. Output Indexes'!$L$3:$L$752,'[1]41. Output Indexes'!$B$3:$B$752,$B47,'[1]41. Output Indexes'!$C$3:$C$752,$C47)</f>
        <v>914155229</v>
      </c>
      <c r="P47" s="34">
        <f>SUMIFS('[1]9. Z variables'!$AD$3:$AD$752,'[1]9. Z variables'!$B$3:$B$752,$B47,'[1]9. Z variables'!$C$3:$C$752,$C47)</f>
        <v>188025</v>
      </c>
      <c r="Q47" s="34">
        <f>SUMIFS('[1]9. Z variables'!$AE$3:$AE$752,'[1]9. Z variables'!$B$3:$B$752,$B47,'[1]9. Z variables'!$C$3:$C$752,$C47)</f>
        <v>150623</v>
      </c>
      <c r="R47" s="34">
        <f t="shared" si="0"/>
        <v>188025</v>
      </c>
      <c r="S47" s="34">
        <f t="shared" ref="S47:S56" si="15">MAX(S46,R47)</f>
        <v>188025</v>
      </c>
      <c r="T47" s="34">
        <f>SUMIFS('[1]9. Z variables'!$P$3:$P$752,'[1]9. Z variables'!$C$3:$C$752,$C47,'[1]9. Z variables'!$B$3:$B$752,$B47)</f>
        <v>471</v>
      </c>
      <c r="U47" s="34">
        <f t="shared" si="9"/>
        <v>501.45454545454544</v>
      </c>
      <c r="V47" s="33">
        <f>SUMIFS('[1]9. Z variables'!$R$3:$R$752,'[1]9. Z variables'!$C$3:$C$752,$C47,'[1]9. Z variables'!$B$3:$B$752,$B47)/T47</f>
        <v>0.41825902335456477</v>
      </c>
      <c r="W47" s="36">
        <f t="shared" si="10"/>
        <v>0.11310545454545455</v>
      </c>
      <c r="X47" s="35">
        <f t="shared" si="10"/>
        <v>74</v>
      </c>
    </row>
    <row r="48" spans="1:24" ht="15" x14ac:dyDescent="0.25">
      <c r="A48" s="182">
        <v>5</v>
      </c>
      <c r="B48" s="183" t="s">
        <v>8</v>
      </c>
      <c r="C48" s="184">
        <v>2004</v>
      </c>
      <c r="D48" s="184">
        <v>1</v>
      </c>
      <c r="E48" s="42">
        <f>SUMIFS('[1]6. Capital Calculations for BM'!$AI$6:$AI$1805,'[1]6. Capital Calculations for BM'!$C$6:$C$1805,'[1]2. BM Database'!$C48,'[1]6. Capital Calculations for BM'!$B$6:$B$1805,'[1]2. BM Database'!$B48)</f>
        <v>8814532.7079069577</v>
      </c>
      <c r="F48" s="42">
        <f>'[1]4. OM&amp;A Calculation'!M53</f>
        <v>6865587.8199999994</v>
      </c>
      <c r="G48" s="42">
        <f t="shared" si="3"/>
        <v>15680120.527906958</v>
      </c>
      <c r="H48" s="33">
        <f t="shared" si="4"/>
        <v>0.56214699958582237</v>
      </c>
      <c r="I48" s="33">
        <f t="shared" si="5"/>
        <v>0.43785300041417763</v>
      </c>
      <c r="J48" s="40">
        <f>SUMIFS('[1]6. Capital Calculations for BM'!$AH$6:$AH$1805,'[1]6. Capital Calculations for BM'!$C$6:$C$1805,'[1]2. BM Database'!$C48,'[1]6. Capital Calculations for BM'!$B$6:$B$1805,'[1]2. BM Database'!$B48)</f>
        <v>16.852066000000001</v>
      </c>
      <c r="K48" s="41">
        <f t="shared" si="12"/>
        <v>104.79144501899948</v>
      </c>
      <c r="L48" s="41">
        <v>0.90345126430392497</v>
      </c>
      <c r="M48" s="41">
        <f t="shared" si="6"/>
        <v>94.673963490650323</v>
      </c>
      <c r="N48" s="34">
        <f>SUMIFS('[1]41. Output Indexes'!$E$3:$E$752,'[1]41. Output Indexes'!$B$3:$B$752,$B48,'[1]41. Output Indexes'!$C$3:$C$752,$C48)</f>
        <v>35483</v>
      </c>
      <c r="O48" s="34">
        <f>SUMIFS('[1]41. Output Indexes'!$L$3:$L$752,'[1]41. Output Indexes'!$B$3:$B$752,$B48,'[1]41. Output Indexes'!$C$3:$C$752,$C48)</f>
        <v>954965318</v>
      </c>
      <c r="P48" s="34">
        <f>SUMIFS('[1]9. Z variables'!$AD$3:$AD$752,'[1]9. Z variables'!$B$3:$B$752,$B48,'[1]9. Z variables'!$C$3:$C$752,$C48)</f>
        <v>172536</v>
      </c>
      <c r="Q48" s="34">
        <f>SUMIFS('[1]9. Z variables'!$AE$3:$AE$752,'[1]9. Z variables'!$B$3:$B$752,$B48,'[1]9. Z variables'!$C$3:$C$752,$C48)</f>
        <v>159544</v>
      </c>
      <c r="R48" s="34">
        <f t="shared" si="0"/>
        <v>172536</v>
      </c>
      <c r="S48" s="34">
        <f t="shared" si="15"/>
        <v>188025</v>
      </c>
      <c r="T48" s="34">
        <f>SUMIFS('[1]9. Z variables'!$P$3:$P$752,'[1]9. Z variables'!$C$3:$C$752,$C48,'[1]9. Z variables'!$B$3:$B$752,$B48)</f>
        <v>446</v>
      </c>
      <c r="U48" s="34">
        <f t="shared" si="9"/>
        <v>501.45454545454544</v>
      </c>
      <c r="V48" s="33">
        <f>SUMIFS('[1]9. Z variables'!$R$3:$R$752,'[1]9. Z variables'!$C$3:$C$752,$C48,'[1]9. Z variables'!$B$3:$B$752,$B48)/T48</f>
        <v>0.4282511210762332</v>
      </c>
      <c r="W48" s="36">
        <f t="shared" si="10"/>
        <v>0.11310545454545455</v>
      </c>
      <c r="X48" s="35">
        <f t="shared" si="10"/>
        <v>74</v>
      </c>
    </row>
    <row r="49" spans="1:24" ht="15" x14ac:dyDescent="0.25">
      <c r="A49" s="182">
        <v>5</v>
      </c>
      <c r="B49" s="183" t="s">
        <v>8</v>
      </c>
      <c r="C49" s="184">
        <v>2005</v>
      </c>
      <c r="D49" s="184">
        <v>1</v>
      </c>
      <c r="E49" s="42">
        <f>SUMIFS('[1]6. Capital Calculations for BM'!$AI$6:$AI$1805,'[1]6. Capital Calculations for BM'!$C$6:$C$1805,'[1]2. BM Database'!$C49,'[1]6. Capital Calculations for BM'!$B$6:$B$1805,'[1]2. BM Database'!$B49)</f>
        <v>9522985.1407124866</v>
      </c>
      <c r="F49" s="42">
        <f>'[1]4. OM&amp;A Calculation'!M54</f>
        <v>6826172.9000000004</v>
      </c>
      <c r="G49" s="42">
        <f t="shared" si="3"/>
        <v>16349158.040712487</v>
      </c>
      <c r="H49" s="33">
        <f t="shared" si="4"/>
        <v>0.58247556950629853</v>
      </c>
      <c r="I49" s="33">
        <f t="shared" si="5"/>
        <v>0.41752443049370147</v>
      </c>
      <c r="J49" s="40">
        <f>SUMIFS('[1]6. Capital Calculations for BM'!$AH$6:$AH$1805,'[1]6. Capital Calculations for BM'!$C$6:$C$1805,'[1]2. BM Database'!$C49,'[1]6. Capital Calculations for BM'!$B$6:$B$1805,'[1]2. BM Database'!$B49)</f>
        <v>17.008296000000001</v>
      </c>
      <c r="K49" s="41">
        <f t="shared" si="12"/>
        <v>108.15605108354616</v>
      </c>
      <c r="L49" s="41">
        <v>0.90345126430392497</v>
      </c>
      <c r="M49" s="41">
        <f t="shared" si="6"/>
        <v>97.71372109354968</v>
      </c>
      <c r="N49" s="34">
        <f>SUMIFS('[1]41. Output Indexes'!$E$3:$E$752,'[1]41. Output Indexes'!$B$3:$B$752,$B49,'[1]41. Output Indexes'!$C$3:$C$752,$C49)</f>
        <v>35986</v>
      </c>
      <c r="O49" s="34">
        <f>SUMIFS('[1]41. Output Indexes'!$L$3:$L$752,'[1]41. Output Indexes'!$B$3:$B$752,$B49,'[1]41. Output Indexes'!$C$3:$C$752,$C49)</f>
        <v>931155703</v>
      </c>
      <c r="P49" s="34">
        <f>SUMIFS('[1]9. Z variables'!$AD$3:$AD$752,'[1]9. Z variables'!$B$3:$B$752,$B49,'[1]9. Z variables'!$C$3:$C$752,$C49)</f>
        <v>192711</v>
      </c>
      <c r="Q49" s="34">
        <f>SUMIFS('[1]9. Z variables'!$AE$3:$AE$752,'[1]9. Z variables'!$B$3:$B$752,$B49,'[1]9. Z variables'!$C$3:$C$752,$C49)</f>
        <v>158578</v>
      </c>
      <c r="R49" s="34">
        <f t="shared" si="0"/>
        <v>192711</v>
      </c>
      <c r="S49" s="34">
        <f t="shared" si="15"/>
        <v>192711</v>
      </c>
      <c r="T49" s="34">
        <f>SUMIFS('[1]9. Z variables'!$P$3:$P$752,'[1]9. Z variables'!$C$3:$C$752,$C49,'[1]9. Z variables'!$B$3:$B$752,$B49)</f>
        <v>478</v>
      </c>
      <c r="U49" s="34">
        <f t="shared" si="9"/>
        <v>501.45454545454544</v>
      </c>
      <c r="V49" s="33">
        <f>SUMIFS('[1]9. Z variables'!$R$3:$R$752,'[1]9. Z variables'!$C$3:$C$752,$C49,'[1]9. Z variables'!$B$3:$B$752,$B49)/T49</f>
        <v>0.42468619246861927</v>
      </c>
      <c r="W49" s="36">
        <f t="shared" si="10"/>
        <v>0.11310545454545455</v>
      </c>
      <c r="X49" s="35">
        <f t="shared" si="10"/>
        <v>74</v>
      </c>
    </row>
    <row r="50" spans="1:24" ht="15" x14ac:dyDescent="0.25">
      <c r="A50" s="182">
        <v>5</v>
      </c>
      <c r="B50" s="183" t="s">
        <v>8</v>
      </c>
      <c r="C50" s="184">
        <v>2006</v>
      </c>
      <c r="D50" s="184">
        <v>1</v>
      </c>
      <c r="E50" s="42">
        <f>SUMIFS('[1]6. Capital Calculations for BM'!$AI$6:$AI$1805,'[1]6. Capital Calculations for BM'!$C$6:$C$1805,'[1]2. BM Database'!$C50,'[1]6. Capital Calculations for BM'!$B$6:$B$1805,'[1]2. BM Database'!$B50)</f>
        <v>9768788.068944769</v>
      </c>
      <c r="F50" s="42">
        <f>'[1]4. OM&amp;A Calculation'!M55</f>
        <v>6026179.7300000004</v>
      </c>
      <c r="G50" s="42">
        <f t="shared" si="3"/>
        <v>15794967.798944769</v>
      </c>
      <c r="H50" s="33">
        <f t="shared" si="4"/>
        <v>0.61847470620341516</v>
      </c>
      <c r="I50" s="33">
        <f t="shared" si="5"/>
        <v>0.38152529379658484</v>
      </c>
      <c r="J50" s="40">
        <f>SUMIFS('[1]6. Capital Calculations for BM'!$AH$6:$AH$1805,'[1]6. Capital Calculations for BM'!$C$6:$C$1805,'[1]2. BM Database'!$C50,'[1]6. Capital Calculations for BM'!$B$6:$B$1805,'[1]2. BM Database'!$B50)</f>
        <v>16.88236666666667</v>
      </c>
      <c r="K50" s="41">
        <f t="shared" si="12"/>
        <v>110.14154301171514</v>
      </c>
      <c r="L50" s="41">
        <v>0.90345126430392497</v>
      </c>
      <c r="M50" s="41">
        <f t="shared" si="6"/>
        <v>99.507516286319174</v>
      </c>
      <c r="N50" s="34">
        <f>SUMIFS('[1]41. Output Indexes'!$E$3:$E$752,'[1]41. Output Indexes'!$B$3:$B$752,$B50,'[1]41. Output Indexes'!$C$3:$C$752,$C50)</f>
        <v>36569</v>
      </c>
      <c r="O50" s="34">
        <f>SUMIFS('[1]41. Output Indexes'!$L$3:$L$752,'[1]41. Output Indexes'!$B$3:$B$752,$B50,'[1]41. Output Indexes'!$C$3:$C$752,$C50)</f>
        <v>972703713</v>
      </c>
      <c r="P50" s="34">
        <f>SUMIFS('[1]9. Z variables'!$AD$3:$AD$752,'[1]9. Z variables'!$B$3:$B$752,$B50,'[1]9. Z variables'!$C$3:$C$752,$C50)</f>
        <v>196464</v>
      </c>
      <c r="Q50" s="34">
        <f>SUMIFS('[1]9. Z variables'!$AE$3:$AE$752,'[1]9. Z variables'!$B$3:$B$752,$B50,'[1]9. Z variables'!$C$3:$C$752,$C50)</f>
        <v>160975</v>
      </c>
      <c r="R50" s="34">
        <f t="shared" si="0"/>
        <v>196464</v>
      </c>
      <c r="S50" s="34">
        <f t="shared" si="15"/>
        <v>196464</v>
      </c>
      <c r="T50" s="34">
        <f>SUMIFS('[1]9. Z variables'!$P$3:$P$752,'[1]9. Z variables'!$C$3:$C$752,$C50,'[1]9. Z variables'!$B$3:$B$752,$B50)</f>
        <v>491</v>
      </c>
      <c r="U50" s="34">
        <f t="shared" si="9"/>
        <v>501.45454545454544</v>
      </c>
      <c r="V50" s="33">
        <f>SUMIFS('[1]9. Z variables'!$R$3:$R$752,'[1]9. Z variables'!$C$3:$C$752,$C50,'[1]9. Z variables'!$B$3:$B$752,$B50)/T50</f>
        <v>0.43584521384928715</v>
      </c>
      <c r="W50" s="36">
        <f t="shared" si="10"/>
        <v>0.11310545454545455</v>
      </c>
      <c r="X50" s="35">
        <f t="shared" si="10"/>
        <v>74</v>
      </c>
    </row>
    <row r="51" spans="1:24" ht="15" x14ac:dyDescent="0.25">
      <c r="A51" s="182">
        <v>5</v>
      </c>
      <c r="B51" s="183" t="s">
        <v>8</v>
      </c>
      <c r="C51" s="184">
        <v>2007</v>
      </c>
      <c r="D51" s="184">
        <v>1</v>
      </c>
      <c r="E51" s="42">
        <f>SUMIFS('[1]6. Capital Calculations for BM'!$AI$6:$AI$1805,'[1]6. Capital Calculations for BM'!$C$6:$C$1805,'[1]2. BM Database'!$C51,'[1]6. Capital Calculations for BM'!$B$6:$B$1805,'[1]2. BM Database'!$B51)</f>
        <v>10275264.55590762</v>
      </c>
      <c r="F51" s="42">
        <f>'[1]4. OM&amp;A Calculation'!M56</f>
        <v>7375870.4400000004</v>
      </c>
      <c r="G51" s="42">
        <f t="shared" si="3"/>
        <v>17651134.99590762</v>
      </c>
      <c r="H51" s="33">
        <f t="shared" si="4"/>
        <v>0.58213052918636221</v>
      </c>
      <c r="I51" s="33">
        <f t="shared" si="5"/>
        <v>0.41786947081363779</v>
      </c>
      <c r="J51" s="40">
        <f>SUMIFS('[1]6. Capital Calculations for BM'!$AH$6:$AH$1805,'[1]6. Capital Calculations for BM'!$C$6:$C$1805,'[1]2. BM Database'!$C51,'[1]6. Capital Calculations for BM'!$B$6:$B$1805,'[1]2. BM Database'!$B51)</f>
        <v>17.296320000000001</v>
      </c>
      <c r="K51" s="41">
        <f t="shared" si="12"/>
        <v>113.88036490943945</v>
      </c>
      <c r="L51" s="41">
        <v>0.90345126430392497</v>
      </c>
      <c r="M51" s="41">
        <f t="shared" si="6"/>
        <v>102.8853596568254</v>
      </c>
      <c r="N51" s="34">
        <f>SUMIFS('[1]41. Output Indexes'!$E$3:$E$752,'[1]41. Output Indexes'!$B$3:$B$752,$B51,'[1]41. Output Indexes'!$C$3:$C$752,$C51)</f>
        <v>37108</v>
      </c>
      <c r="O51" s="34">
        <f>SUMIFS('[1]41. Output Indexes'!$L$3:$L$752,'[1]41. Output Indexes'!$B$3:$B$752,$B51,'[1]41. Output Indexes'!$C$3:$C$752,$C51)</f>
        <v>1048068374</v>
      </c>
      <c r="P51" s="34">
        <f>SUMIFS('[1]9. Z variables'!$AD$3:$AD$752,'[1]9. Z variables'!$B$3:$B$752,$B51,'[1]9. Z variables'!$C$3:$C$752,$C51)</f>
        <v>191679</v>
      </c>
      <c r="Q51" s="34">
        <f>SUMIFS('[1]9. Z variables'!$AE$3:$AE$752,'[1]9. Z variables'!$B$3:$B$752,$B51,'[1]9. Z variables'!$C$3:$C$752,$C51)</f>
        <v>162924</v>
      </c>
      <c r="R51" s="34">
        <f t="shared" si="0"/>
        <v>191679</v>
      </c>
      <c r="S51" s="34">
        <f t="shared" si="15"/>
        <v>196464</v>
      </c>
      <c r="T51" s="34">
        <f>SUMIFS('[1]9. Z variables'!$P$3:$P$752,'[1]9. Z variables'!$C$3:$C$752,$C51,'[1]9. Z variables'!$B$3:$B$752,$B51)</f>
        <v>490</v>
      </c>
      <c r="U51" s="34">
        <f t="shared" si="9"/>
        <v>501.45454545454544</v>
      </c>
      <c r="V51" s="33">
        <f>SUMIFS('[1]9. Z variables'!$R$3:$R$752,'[1]9. Z variables'!$C$3:$C$752,$C51,'[1]9. Z variables'!$B$3:$B$752,$B51)/T51</f>
        <v>0.44285714285714284</v>
      </c>
      <c r="W51" s="36">
        <f t="shared" si="10"/>
        <v>0.11310545454545455</v>
      </c>
      <c r="X51" s="35">
        <f t="shared" si="10"/>
        <v>74</v>
      </c>
    </row>
    <row r="52" spans="1:24" ht="15" x14ac:dyDescent="0.25">
      <c r="A52" s="182">
        <v>5</v>
      </c>
      <c r="B52" s="183" t="s">
        <v>8</v>
      </c>
      <c r="C52" s="184">
        <v>2008</v>
      </c>
      <c r="D52" s="184">
        <v>1</v>
      </c>
      <c r="E52" s="42">
        <f>SUMIFS('[1]6. Capital Calculations for BM'!$AI$6:$AI$1805,'[1]6. Capital Calculations for BM'!$C$6:$C$1805,'[1]2. BM Database'!$C52,'[1]6. Capital Calculations for BM'!$B$6:$B$1805,'[1]2. BM Database'!$B52)</f>
        <v>10716277.062150003</v>
      </c>
      <c r="F52" s="42">
        <f>'[1]4. OM&amp;A Calculation'!M57</f>
        <v>7449927.1529999999</v>
      </c>
      <c r="G52" s="42">
        <f t="shared" si="3"/>
        <v>18166204.215150002</v>
      </c>
      <c r="H52" s="33">
        <f t="shared" si="4"/>
        <v>0.58990182732906793</v>
      </c>
      <c r="I52" s="33">
        <f t="shared" si="5"/>
        <v>0.41009817267093207</v>
      </c>
      <c r="J52" s="40">
        <f>SUMIFS('[1]6. Capital Calculations for BM'!$AH$6:$AH$1805,'[1]6. Capital Calculations for BM'!$C$6:$C$1805,'[1]2. BM Database'!$C52,'[1]6. Capital Calculations for BM'!$B$6:$B$1805,'[1]2. BM Database'!$B52)</f>
        <v>17.715351999999999</v>
      </c>
      <c r="K52" s="41">
        <f t="shared" si="12"/>
        <v>116.60459237157336</v>
      </c>
      <c r="L52" s="41">
        <v>0.90345126430392497</v>
      </c>
      <c r="M52" s="41">
        <f t="shared" si="6"/>
        <v>105.34656640174175</v>
      </c>
      <c r="N52" s="34">
        <f>SUMIFS('[1]41. Output Indexes'!$E$3:$E$752,'[1]41. Output Indexes'!$B$3:$B$752,$B52,'[1]41. Output Indexes'!$C$3:$C$752,$C52)</f>
        <v>37473</v>
      </c>
      <c r="O52" s="34">
        <f>SUMIFS('[1]41. Output Indexes'!$L$3:$L$752,'[1]41. Output Indexes'!$B$3:$B$752,$B52,'[1]41. Output Indexes'!$C$3:$C$752,$C52)</f>
        <v>1019524613</v>
      </c>
      <c r="P52" s="34">
        <f>SUMIFS('[1]9. Z variables'!$AD$3:$AD$752,'[1]9. Z variables'!$B$3:$B$752,$B52,'[1]9. Z variables'!$C$3:$C$752,$C52)</f>
        <v>182439</v>
      </c>
      <c r="Q52" s="34">
        <f>SUMIFS('[1]9. Z variables'!$AE$3:$AE$752,'[1]9. Z variables'!$B$3:$B$752,$B52,'[1]9. Z variables'!$C$3:$C$752,$C52)</f>
        <v>157904</v>
      </c>
      <c r="R52" s="34">
        <f t="shared" si="0"/>
        <v>182439</v>
      </c>
      <c r="S52" s="34">
        <f t="shared" si="15"/>
        <v>196464</v>
      </c>
      <c r="T52" s="34">
        <f>SUMIFS('[1]9. Z variables'!$P$3:$P$752,'[1]9. Z variables'!$C$3:$C$752,$C52,'[1]9. Z variables'!$B$3:$B$752,$B52)</f>
        <v>486</v>
      </c>
      <c r="U52" s="34">
        <f t="shared" si="9"/>
        <v>501.45454545454544</v>
      </c>
      <c r="V52" s="33">
        <f>SUMIFS('[1]9. Z variables'!$R$3:$R$752,'[1]9. Z variables'!$C$3:$C$752,$C52,'[1]9. Z variables'!$B$3:$B$752,$B52)/T52</f>
        <v>0.45473251028806583</v>
      </c>
      <c r="W52" s="36">
        <f t="shared" si="10"/>
        <v>0.11310545454545455</v>
      </c>
      <c r="X52" s="35">
        <f t="shared" si="10"/>
        <v>74</v>
      </c>
    </row>
    <row r="53" spans="1:24" ht="15" x14ac:dyDescent="0.25">
      <c r="A53" s="182">
        <v>5</v>
      </c>
      <c r="B53" s="183" t="s">
        <v>8</v>
      </c>
      <c r="C53" s="184">
        <v>2009</v>
      </c>
      <c r="D53" s="184">
        <v>1</v>
      </c>
      <c r="E53" s="42">
        <f>SUMIFS('[1]6. Capital Calculations for BM'!$AI$6:$AI$1805,'[1]6. Capital Calculations for BM'!$C$6:$C$1805,'[1]2. BM Database'!$C53,'[1]6. Capital Calculations for BM'!$B$6:$B$1805,'[1]2. BM Database'!$B53)</f>
        <v>11197991.317595009</v>
      </c>
      <c r="F53" s="42">
        <f>'[1]4. OM&amp;A Calculation'!M58</f>
        <v>7381417.7000000002</v>
      </c>
      <c r="G53" s="42">
        <f t="shared" si="3"/>
        <v>18579409.017595008</v>
      </c>
      <c r="H53" s="33">
        <f t="shared" si="4"/>
        <v>0.60270976902388695</v>
      </c>
      <c r="I53" s="33">
        <f t="shared" si="5"/>
        <v>0.39729023097611305</v>
      </c>
      <c r="J53" s="40">
        <f>SUMIFS('[1]6. Capital Calculations for BM'!$AH$6:$AH$1805,'[1]6. Capital Calculations for BM'!$C$6:$C$1805,'[1]2. BM Database'!$C53,'[1]6. Capital Calculations for BM'!$B$6:$B$1805,'[1]2. BM Database'!$B53)</f>
        <v>17.930536200000002</v>
      </c>
      <c r="K53" s="41">
        <f t="shared" si="12"/>
        <v>118.1120482521444</v>
      </c>
      <c r="L53" s="41">
        <v>0.90345126430392497</v>
      </c>
      <c r="M53" s="41">
        <f t="shared" si="6"/>
        <v>106.70847932292605</v>
      </c>
      <c r="N53" s="34">
        <f>SUMIFS('[1]41. Output Indexes'!$E$3:$E$752,'[1]41. Output Indexes'!$B$3:$B$752,$B53,'[1]41. Output Indexes'!$C$3:$C$752,$C53)</f>
        <v>37668</v>
      </c>
      <c r="O53" s="34">
        <f>SUMIFS('[1]41. Output Indexes'!$L$3:$L$752,'[1]41. Output Indexes'!$B$3:$B$752,$B53,'[1]41. Output Indexes'!$C$3:$C$752,$C53)</f>
        <v>954349490</v>
      </c>
      <c r="P53" s="34">
        <f>SUMIFS('[1]9. Z variables'!$AD$3:$AD$752,'[1]9. Z variables'!$B$3:$B$752,$B53,'[1]9. Z variables'!$C$3:$C$752,$C53)</f>
        <v>180423</v>
      </c>
      <c r="Q53" s="34">
        <f>SUMIFS('[1]9. Z variables'!$AE$3:$AE$752,'[1]9. Z variables'!$B$3:$B$752,$B53,'[1]9. Z variables'!$C$3:$C$752,$C53)</f>
        <v>152415</v>
      </c>
      <c r="R53" s="34">
        <f t="shared" si="0"/>
        <v>180423</v>
      </c>
      <c r="S53" s="34">
        <f t="shared" si="15"/>
        <v>196464</v>
      </c>
      <c r="T53" s="34">
        <f>SUMIFS('[1]9. Z variables'!$P$3:$P$752,'[1]9. Z variables'!$C$3:$C$752,$C53,'[1]9. Z variables'!$B$3:$B$752,$B53)</f>
        <v>541</v>
      </c>
      <c r="U53" s="34">
        <f t="shared" si="9"/>
        <v>501.45454545454544</v>
      </c>
      <c r="V53" s="33">
        <f>SUMIFS('[1]9. Z variables'!$R$3:$R$752,'[1]9. Z variables'!$C$3:$C$752,$C53,'[1]9. Z variables'!$B$3:$B$752,$B53)/T53</f>
        <v>0.50831792975970425</v>
      </c>
      <c r="W53" s="36">
        <f t="shared" si="10"/>
        <v>0.11310545454545455</v>
      </c>
      <c r="X53" s="35">
        <f t="shared" si="10"/>
        <v>74</v>
      </c>
    </row>
    <row r="54" spans="1:24" ht="15" x14ac:dyDescent="0.25">
      <c r="A54" s="182">
        <v>5</v>
      </c>
      <c r="B54" s="183" t="s">
        <v>8</v>
      </c>
      <c r="C54" s="184">
        <v>2010</v>
      </c>
      <c r="D54" s="184">
        <v>1</v>
      </c>
      <c r="E54" s="42">
        <f>SUMIFS('[1]6. Capital Calculations for BM'!$AI$6:$AI$1805,'[1]6. Capital Calculations for BM'!$C$6:$C$1805,'[1]2. BM Database'!$C54,'[1]6. Capital Calculations for BM'!$B$6:$B$1805,'[1]2. BM Database'!$B54)</f>
        <v>11820874.13404166</v>
      </c>
      <c r="F54" s="42">
        <f>'[1]4. OM&amp;A Calculation'!M59</f>
        <v>7198722.3799999999</v>
      </c>
      <c r="G54" s="42">
        <f t="shared" si="3"/>
        <v>19019596.514041658</v>
      </c>
      <c r="H54" s="33">
        <f t="shared" si="4"/>
        <v>0.62151024735538551</v>
      </c>
      <c r="I54" s="33">
        <f t="shared" si="5"/>
        <v>0.37848975264461449</v>
      </c>
      <c r="J54" s="40">
        <f>SUMIFS('[1]6. Capital Calculations for BM'!$AH$6:$AH$1805,'[1]6. Capital Calculations for BM'!$C$6:$C$1805,'[1]2. BM Database'!$C54,'[1]6. Capital Calculations for BM'!$B$6:$B$1805,'[1]2. BM Database'!$B54)</f>
        <v>18.29948266666667</v>
      </c>
      <c r="K54" s="41">
        <f t="shared" si="12"/>
        <v>121.67950876493377</v>
      </c>
      <c r="L54" s="41">
        <v>0.90345126430392497</v>
      </c>
      <c r="M54" s="41">
        <f t="shared" si="6"/>
        <v>109.93150603355994</v>
      </c>
      <c r="N54" s="34">
        <f>SUMIFS('[1]41. Output Indexes'!$E$3:$E$752,'[1]41. Output Indexes'!$B$3:$B$752,$B54,'[1]41. Output Indexes'!$C$3:$C$752,$C54)</f>
        <v>37654</v>
      </c>
      <c r="O54" s="34">
        <f>SUMIFS('[1]41. Output Indexes'!$L$3:$L$752,'[1]41. Output Indexes'!$B$3:$B$752,$B54,'[1]41. Output Indexes'!$C$3:$C$752,$C54)</f>
        <v>911212372</v>
      </c>
      <c r="P54" s="34">
        <f>SUMIFS('[1]9. Z variables'!$AD$3:$AD$752,'[1]9. Z variables'!$B$3:$B$752,$B54,'[1]9. Z variables'!$C$3:$C$752,$C54)</f>
        <v>189600</v>
      </c>
      <c r="Q54" s="34">
        <f>SUMIFS('[1]9. Z variables'!$AE$3:$AE$752,'[1]9. Z variables'!$B$3:$B$752,$B54,'[1]9. Z variables'!$C$3:$C$752,$C54)</f>
        <v>152255</v>
      </c>
      <c r="R54" s="34">
        <f t="shared" si="0"/>
        <v>189600</v>
      </c>
      <c r="S54" s="34">
        <f t="shared" si="15"/>
        <v>196464</v>
      </c>
      <c r="T54" s="34">
        <f>SUMIFS('[1]9. Z variables'!$P$3:$P$752,'[1]9. Z variables'!$C$3:$C$752,$C54,'[1]9. Z variables'!$B$3:$B$752,$B54)</f>
        <v>508</v>
      </c>
      <c r="U54" s="34">
        <f t="shared" si="9"/>
        <v>501.45454545454544</v>
      </c>
      <c r="V54" s="33">
        <f>SUMIFS('[1]9. Z variables'!$R$3:$R$752,'[1]9. Z variables'!$C$3:$C$752,$C54,'[1]9. Z variables'!$B$3:$B$752,$B54)/T54</f>
        <v>0.4763779527559055</v>
      </c>
      <c r="W54" s="36">
        <f t="shared" si="10"/>
        <v>0.11310545454545455</v>
      </c>
      <c r="X54" s="35">
        <f t="shared" si="10"/>
        <v>74</v>
      </c>
    </row>
    <row r="55" spans="1:24" ht="15" x14ac:dyDescent="0.25">
      <c r="A55" s="182">
        <v>5</v>
      </c>
      <c r="B55" s="183" t="s">
        <v>8</v>
      </c>
      <c r="C55" s="184">
        <v>2011</v>
      </c>
      <c r="D55" s="184">
        <v>1</v>
      </c>
      <c r="E55" s="42">
        <f>SUMIFS('[1]6. Capital Calculations for BM'!$AI$6:$AI$1805,'[1]6. Capital Calculations for BM'!$C$6:$C$1805,'[1]2. BM Database'!$C55,'[1]6. Capital Calculations for BM'!$B$6:$B$1805,'[1]2. BM Database'!$B55)</f>
        <v>11783617.245804865</v>
      </c>
      <c r="F55" s="42">
        <f>'[1]4. OM&amp;A Calculation'!M60</f>
        <v>6598559.6100000003</v>
      </c>
      <c r="G55" s="42">
        <f t="shared" si="3"/>
        <v>18382176.855804864</v>
      </c>
      <c r="H55" s="33">
        <f t="shared" si="4"/>
        <v>0.64103491867361428</v>
      </c>
      <c r="I55" s="33">
        <f t="shared" si="5"/>
        <v>0.35896508132638572</v>
      </c>
      <c r="J55" s="40">
        <f>SUMIFS('[1]6. Capital Calculations for BM'!$AH$6:$AH$1805,'[1]6. Capital Calculations for BM'!$C$6:$C$1805,'[1]2. BM Database'!$C55,'[1]6. Capital Calculations for BM'!$B$6:$B$1805,'[1]2. BM Database'!$B55)</f>
        <v>18.328728099999999</v>
      </c>
      <c r="K55" s="41">
        <f t="shared" si="12"/>
        <v>123.73002481130355</v>
      </c>
      <c r="L55" s="41">
        <v>0.90345126430392497</v>
      </c>
      <c r="M55" s="41">
        <f t="shared" si="6"/>
        <v>111.7840473481282</v>
      </c>
      <c r="N55" s="34">
        <f>SUMIFS('[1]41. Output Indexes'!$E$3:$E$752,'[1]41. Output Indexes'!$B$3:$B$752,$B55,'[1]41. Output Indexes'!$C$3:$C$752,$C55)</f>
        <v>37967</v>
      </c>
      <c r="O55" s="34">
        <f>SUMIFS('[1]41. Output Indexes'!$L$3:$L$752,'[1]41. Output Indexes'!$B$3:$B$752,$B55,'[1]41. Output Indexes'!$C$3:$C$752,$C55)</f>
        <v>909897725.10000002</v>
      </c>
      <c r="P55" s="34">
        <f>SUMIFS('[1]9. Z variables'!$AD$3:$AD$752,'[1]9. Z variables'!$B$3:$B$752,$B55,'[1]9. Z variables'!$C$3:$C$752,$C55)</f>
        <v>192538</v>
      </c>
      <c r="Q55" s="34">
        <f>SUMIFS('[1]9. Z variables'!$AE$3:$AE$752,'[1]9. Z variables'!$B$3:$B$752,$B55,'[1]9. Z variables'!$C$3:$C$752,$C55)</f>
        <v>150179</v>
      </c>
      <c r="R55" s="34">
        <f t="shared" si="0"/>
        <v>192538</v>
      </c>
      <c r="S55" s="34">
        <f t="shared" si="15"/>
        <v>196464</v>
      </c>
      <c r="T55" s="34">
        <f>SUMIFS('[1]9. Z variables'!$P$3:$P$752,'[1]9. Z variables'!$C$3:$C$752,$C55,'[1]9. Z variables'!$B$3:$B$752,$B55)</f>
        <v>649</v>
      </c>
      <c r="U55" s="34">
        <f t="shared" si="9"/>
        <v>501.45454545454544</v>
      </c>
      <c r="V55" s="33">
        <f>SUMIFS('[1]9. Z variables'!$R$3:$R$752,'[1]9. Z variables'!$C$3:$C$752,$C55,'[1]9. Z variables'!$B$3:$B$752,$B55)/T55</f>
        <v>0.40061633281972264</v>
      </c>
      <c r="W55" s="36">
        <f t="shared" si="10"/>
        <v>0.11310545454545455</v>
      </c>
      <c r="X55" s="23">
        <f t="shared" si="10"/>
        <v>74</v>
      </c>
    </row>
    <row r="56" spans="1:24" ht="15" x14ac:dyDescent="0.25">
      <c r="A56" s="182">
        <v>5</v>
      </c>
      <c r="B56" s="183" t="s">
        <v>8</v>
      </c>
      <c r="C56" s="184">
        <v>2012</v>
      </c>
      <c r="D56" s="184">
        <f>D55</f>
        <v>1</v>
      </c>
      <c r="E56" s="42">
        <f>SUMIFS('[1]6. Capital Calculations for BM'!$AI$6:$AI$1805,'[1]6. Capital Calculations for BM'!$C$6:$C$1805,'[1]2. BM Database'!$C56,'[1]6. Capital Calculations for BM'!$B$6:$B$1805,'[1]2. BM Database'!$B56)</f>
        <v>10615973.280401826</v>
      </c>
      <c r="F56" s="42">
        <f>'[1]4. OM&amp;A Calculation'!M61</f>
        <v>7799196.1700000009</v>
      </c>
      <c r="G56" s="42">
        <f t="shared" si="3"/>
        <v>18415169.450401828</v>
      </c>
      <c r="H56" s="33">
        <f t="shared" si="4"/>
        <v>0.5764798042719167</v>
      </c>
      <c r="I56" s="33">
        <f t="shared" si="5"/>
        <v>0.4235201957280833</v>
      </c>
      <c r="J56" s="40">
        <f>SUMIFS('[1]6. Capital Calculations for BM'!$AH$6:$AH$1805,'[1]6. Capital Calculations for BM'!$C$6:$C$1805,'[1]2. BM Database'!$C56,'[1]6. Capital Calculations for BM'!$B$6:$B$1805,'[1]2. BM Database'!$B56)</f>
        <v>17.40324</v>
      </c>
      <c r="K56" s="41">
        <f t="shared" si="12"/>
        <v>125.68281390738366</v>
      </c>
      <c r="L56" s="41">
        <f>L55</f>
        <v>0.90345126430392497</v>
      </c>
      <c r="M56" s="41">
        <f t="shared" si="6"/>
        <v>113.54829712590069</v>
      </c>
      <c r="N56" s="34">
        <f>SUMIFS('[1]24. 2012 data'!$BR$2:$BR$74,'[1]24. 2012 data'!$B$2:$B$74,'[1]2. BM Database'!$B56,'[1]24. 2012 data'!$C$2:$C$74,2012)</f>
        <v>38263</v>
      </c>
      <c r="O56" s="34">
        <f>SUMIFS('[1]24. 2012 data'!$BZ$2:$BZ$74,'[1]24. 2012 data'!$B$2:$B$74,'[1]2. BM Database'!$B56,'[1]24. 2012 data'!$C$2:$C$74,2012)</f>
        <v>926919627</v>
      </c>
      <c r="P56" s="34">
        <f>SUMIFS('[1]24. 2012 data'!$DI$2:$DI$74,'[1]24. 2012 data'!$B$2:$B$74,'[1]2. BM Database'!$B56,'[1]24. 2012 data'!$C$2:$C$74,2012)</f>
        <v>192045</v>
      </c>
      <c r="Q56" s="34">
        <f>SUMIFS('[1]24. 2012 data'!$DH$2:$DH$74,'[1]24. 2012 data'!$B$2:$B$74,'[1]2. BM Database'!$B56,'[1]24. 2012 data'!$C$2:$C$74,2012)</f>
        <v>144712</v>
      </c>
      <c r="R56" s="34">
        <f t="shared" si="0"/>
        <v>192045</v>
      </c>
      <c r="S56" s="34">
        <f t="shared" si="15"/>
        <v>196464</v>
      </c>
      <c r="T56" s="34">
        <f>SUMIF('[1]24. 2012 data'!$B$2:$B$74,$B56,'[1]24. 2012 data'!$DL$2:$DL$74)</f>
        <v>512</v>
      </c>
      <c r="U56" s="34">
        <f>AVERAGE(T46:T56)</f>
        <v>501.45454545454544</v>
      </c>
      <c r="V56" s="33">
        <f>SUMIF('[1]24. 2012 data'!$B$2:$B$74,$B56,'[1]24. 2012 data'!$DN$2:$DN$74)/SUMIF('[1]24. 2012 data'!$B$2:$B$74,$B56,'[1]24. 2012 data'!$DL$2:$DL$74)</f>
        <v>0.46484375</v>
      </c>
      <c r="W56" s="36">
        <f>(N56-N46)/N46</f>
        <v>0.11310545454545455</v>
      </c>
      <c r="X56" s="34">
        <f>SUMIF('[1]24. 2012 data'!$B$2:$B$74,$B56,'[1]24. 2012 data'!$CZ$2:$CZ$74)</f>
        <v>74</v>
      </c>
    </row>
    <row r="57" spans="1:24" ht="15" x14ac:dyDescent="0.25">
      <c r="A57" s="182">
        <v>6</v>
      </c>
      <c r="B57" s="183" t="s">
        <v>9</v>
      </c>
      <c r="C57" s="184">
        <v>2002</v>
      </c>
      <c r="D57" s="184">
        <v>1</v>
      </c>
      <c r="E57" s="42">
        <f>SUMIFS('[1]6. Capital Calculations for BM'!$AI$6:$AI$1805,'[1]6. Capital Calculations for BM'!$C$6:$C$1805,'[1]2. BM Database'!$C57,'[1]6. Capital Calculations for BM'!$B$6:$B$1805,'[1]2. BM Database'!$B57)</f>
        <v>17815106.46982364</v>
      </c>
      <c r="F57" s="42">
        <f>'[1]4. OM&amp;A Calculation'!M62</f>
        <v>9010484.3100000005</v>
      </c>
      <c r="G57" s="42">
        <f t="shared" si="3"/>
        <v>26825590.779823638</v>
      </c>
      <c r="H57" s="33">
        <f t="shared" si="4"/>
        <v>0.66410863477507964</v>
      </c>
      <c r="I57" s="33">
        <f t="shared" si="5"/>
        <v>0.33589136522492036</v>
      </c>
      <c r="J57" s="40">
        <f>SUMIFS('[1]6. Capital Calculations for BM'!$AH$6:$AH$1805,'[1]6. Capital Calculations for BM'!$C$6:$C$1805,'[1]2. BM Database'!$C57,'[1]6. Capital Calculations for BM'!$B$6:$B$1805,'[1]2. BM Database'!$B57)</f>
        <v>16.741565999999999</v>
      </c>
      <c r="K57" s="41">
        <f t="shared" si="12"/>
        <v>100</v>
      </c>
      <c r="L57" s="41">
        <v>1.0150308918350699</v>
      </c>
      <c r="M57" s="41">
        <f t="shared" si="6"/>
        <v>101.50308918350699</v>
      </c>
      <c r="N57" s="34">
        <f>SUMIFS('[1]41. Output Indexes'!$E$3:$E$752,'[1]41. Output Indexes'!$B$3:$B$752,$B57,'[1]41. Output Indexes'!$C$3:$C$752,$C57)</f>
        <v>55423</v>
      </c>
      <c r="O57" s="34">
        <f>SUMIFS('[1]41. Output Indexes'!$L$3:$L$752,'[1]41. Output Indexes'!$B$3:$B$752,$B57,'[1]41. Output Indexes'!$C$3:$C$752,$C57)</f>
        <v>1648001699</v>
      </c>
      <c r="P57" s="34">
        <f>SUMIFS('[1]9. Z variables'!$AD$3:$AD$752,'[1]9. Z variables'!$B$3:$B$752,$B57,'[1]9. Z variables'!$C$3:$C$752,$C57)</f>
        <v>358237</v>
      </c>
      <c r="Q57" s="34">
        <f>SUMIFS('[1]9. Z variables'!$AE$3:$AE$752,'[1]9. Z variables'!$B$3:$B$752,$B57,'[1]9. Z variables'!$C$3:$C$752,$C57)</f>
        <v>285277</v>
      </c>
      <c r="R57" s="34">
        <f t="shared" si="0"/>
        <v>358237</v>
      </c>
      <c r="S57" s="34">
        <f>R57</f>
        <v>358237</v>
      </c>
      <c r="T57" s="34">
        <f>SUMIFS('[1]9. Z variables'!$P$3:$P$752,'[1]9. Z variables'!$C$3:$C$752,$C57,'[1]9. Z variables'!$B$3:$B$752,$B57)</f>
        <v>1392</v>
      </c>
      <c r="U57" s="34">
        <f t="shared" si="9"/>
        <v>1535.7181818181818</v>
      </c>
      <c r="V57" s="33">
        <f>SUMIFS('[1]9. Z variables'!$R$3:$R$752,'[1]9. Z variables'!$C$3:$C$752,$C57,'[1]9. Z variables'!$B$3:$B$752,$B57)/T57</f>
        <v>0.36566091954022989</v>
      </c>
      <c r="W57" s="36">
        <f t="shared" si="10"/>
        <v>0.179600526857081</v>
      </c>
      <c r="X57" s="35">
        <f t="shared" si="10"/>
        <v>188</v>
      </c>
    </row>
    <row r="58" spans="1:24" ht="15" x14ac:dyDescent="0.25">
      <c r="A58" s="182">
        <v>6</v>
      </c>
      <c r="B58" s="183" t="s">
        <v>9</v>
      </c>
      <c r="C58" s="184">
        <v>2003</v>
      </c>
      <c r="D58" s="184">
        <v>1</v>
      </c>
      <c r="E58" s="42">
        <f>SUMIFS('[1]6. Capital Calculations for BM'!$AI$6:$AI$1805,'[1]6. Capital Calculations for BM'!$C$6:$C$1805,'[1]2. BM Database'!$C58,'[1]6. Capital Calculations for BM'!$B$6:$B$1805,'[1]2. BM Database'!$B58)</f>
        <v>18066934.638218872</v>
      </c>
      <c r="F58" s="42">
        <f>'[1]4. OM&amp;A Calculation'!M63</f>
        <v>9426621.2699999996</v>
      </c>
      <c r="G58" s="42">
        <f t="shared" si="3"/>
        <v>27493555.908218872</v>
      </c>
      <c r="H58" s="33">
        <f t="shared" si="4"/>
        <v>0.65713342786692708</v>
      </c>
      <c r="I58" s="33">
        <f t="shared" si="5"/>
        <v>0.34286657213307292</v>
      </c>
      <c r="J58" s="40">
        <f>SUMIFS('[1]6. Capital Calculations for BM'!$AH$6:$AH$1805,'[1]6. Capital Calculations for BM'!$C$6:$C$1805,'[1]2. BM Database'!$C58,'[1]6. Capital Calculations for BM'!$B$6:$B$1805,'[1]2. BM Database'!$B58)</f>
        <v>16.820820000000001</v>
      </c>
      <c r="K58" s="41">
        <f t="shared" si="12"/>
        <v>102.21331567783656</v>
      </c>
      <c r="L58" s="41">
        <v>1.0150308918350699</v>
      </c>
      <c r="M58" s="41">
        <f t="shared" si="6"/>
        <v>103.74967296989398</v>
      </c>
      <c r="N58" s="34">
        <f>SUMIFS('[1]41. Output Indexes'!$E$3:$E$752,'[1]41. Output Indexes'!$B$3:$B$752,$B58,'[1]41. Output Indexes'!$C$3:$C$752,$C58)</f>
        <v>56873</v>
      </c>
      <c r="O58" s="34">
        <f>SUMIFS('[1]41. Output Indexes'!$L$3:$L$752,'[1]41. Output Indexes'!$B$3:$B$752,$B58,'[1]41. Output Indexes'!$C$3:$C$752,$C58)</f>
        <v>1621983270</v>
      </c>
      <c r="P58" s="34">
        <f>SUMIFS('[1]9. Z variables'!$AD$3:$AD$752,'[1]9. Z variables'!$B$3:$B$752,$B58,'[1]9. Z variables'!$C$3:$C$752,$C58)</f>
        <v>334138</v>
      </c>
      <c r="Q58" s="34">
        <f>SUMIFS('[1]9. Z variables'!$AE$3:$AE$752,'[1]9. Z variables'!$B$3:$B$752,$B58,'[1]9. Z variables'!$C$3:$C$752,$C58)</f>
        <v>266915</v>
      </c>
      <c r="R58" s="34">
        <f t="shared" si="0"/>
        <v>334138</v>
      </c>
      <c r="S58" s="34">
        <f t="shared" ref="S58:S67" si="16">MAX(S57,R58)</f>
        <v>358237</v>
      </c>
      <c r="T58" s="34">
        <f>SUMIFS('[1]9. Z variables'!$P$3:$P$752,'[1]9. Z variables'!$C$3:$C$752,$C58,'[1]9. Z variables'!$B$3:$B$752,$B58)</f>
        <v>1363.9</v>
      </c>
      <c r="U58" s="34">
        <f t="shared" si="9"/>
        <v>1535.7181818181818</v>
      </c>
      <c r="V58" s="33">
        <f>SUMIFS('[1]9. Z variables'!$R$3:$R$752,'[1]9. Z variables'!$C$3:$C$752,$C58,'[1]9. Z variables'!$B$3:$B$752,$B58)/T58</f>
        <v>0.40699464770144439</v>
      </c>
      <c r="W58" s="36">
        <f t="shared" si="10"/>
        <v>0.179600526857081</v>
      </c>
      <c r="X58" s="35">
        <f t="shared" si="10"/>
        <v>188</v>
      </c>
    </row>
    <row r="59" spans="1:24" ht="15" x14ac:dyDescent="0.25">
      <c r="A59" s="182">
        <v>6</v>
      </c>
      <c r="B59" s="183" t="s">
        <v>9</v>
      </c>
      <c r="C59" s="184">
        <v>2004</v>
      </c>
      <c r="D59" s="184">
        <v>1</v>
      </c>
      <c r="E59" s="42">
        <f>SUMIFS('[1]6. Capital Calculations for BM'!$AI$6:$AI$1805,'[1]6. Capital Calculations for BM'!$C$6:$C$1805,'[1]2. BM Database'!$C59,'[1]6. Capital Calculations for BM'!$B$6:$B$1805,'[1]2. BM Database'!$B59)</f>
        <v>18424241.105298791</v>
      </c>
      <c r="F59" s="42">
        <f>'[1]4. OM&amp;A Calculation'!M64</f>
        <v>10182464.400000002</v>
      </c>
      <c r="G59" s="42">
        <f t="shared" si="3"/>
        <v>28606705.505298793</v>
      </c>
      <c r="H59" s="33">
        <f t="shared" si="4"/>
        <v>0.6440532308722543</v>
      </c>
      <c r="I59" s="33">
        <f t="shared" si="5"/>
        <v>0.3559467691277457</v>
      </c>
      <c r="J59" s="40">
        <f>SUMIFS('[1]6. Capital Calculations for BM'!$AH$6:$AH$1805,'[1]6. Capital Calculations for BM'!$C$6:$C$1805,'[1]2. BM Database'!$C59,'[1]6. Capital Calculations for BM'!$B$6:$B$1805,'[1]2. BM Database'!$B59)</f>
        <v>16.852066000000001</v>
      </c>
      <c r="K59" s="41">
        <f t="shared" si="12"/>
        <v>104.79144501899948</v>
      </c>
      <c r="L59" s="41">
        <v>1.0150308918350699</v>
      </c>
      <c r="M59" s="41">
        <f t="shared" si="6"/>
        <v>106.36655389432073</v>
      </c>
      <c r="N59" s="34">
        <f>SUMIFS('[1]41. Output Indexes'!$E$3:$E$752,'[1]41. Output Indexes'!$B$3:$B$752,$B59,'[1]41. Output Indexes'!$C$3:$C$752,$C59)</f>
        <v>58256</v>
      </c>
      <c r="O59" s="34">
        <f>SUMIFS('[1]41. Output Indexes'!$L$3:$L$752,'[1]41. Output Indexes'!$B$3:$B$752,$B59,'[1]41. Output Indexes'!$C$3:$C$752,$C59)</f>
        <v>1638103136</v>
      </c>
      <c r="P59" s="34">
        <f>SUMIFS('[1]9. Z variables'!$AD$3:$AD$752,'[1]9. Z variables'!$B$3:$B$752,$B59,'[1]9. Z variables'!$C$3:$C$752,$C59)</f>
        <v>338382</v>
      </c>
      <c r="Q59" s="34">
        <f>SUMIFS('[1]9. Z variables'!$AE$3:$AE$752,'[1]9. Z variables'!$B$3:$B$752,$B59,'[1]9. Z variables'!$C$3:$C$752,$C59)</f>
        <v>286076</v>
      </c>
      <c r="R59" s="34">
        <f t="shared" si="0"/>
        <v>338382</v>
      </c>
      <c r="S59" s="34">
        <f t="shared" si="16"/>
        <v>358237</v>
      </c>
      <c r="T59" s="34">
        <f>SUMIFS('[1]9. Z variables'!$P$3:$P$752,'[1]9. Z variables'!$C$3:$C$752,$C59,'[1]9. Z variables'!$B$3:$B$752,$B59)</f>
        <v>1383</v>
      </c>
      <c r="U59" s="34">
        <f t="shared" si="9"/>
        <v>1535.7181818181818</v>
      </c>
      <c r="V59" s="33">
        <f>SUMIFS('[1]9. Z variables'!$R$3:$R$752,'[1]9. Z variables'!$C$3:$C$752,$C59,'[1]9. Z variables'!$B$3:$B$752,$B59)/T59</f>
        <v>0.40853217642805495</v>
      </c>
      <c r="W59" s="36">
        <f t="shared" si="10"/>
        <v>0.179600526857081</v>
      </c>
      <c r="X59" s="35">
        <f t="shared" si="10"/>
        <v>188</v>
      </c>
    </row>
    <row r="60" spans="1:24" ht="15" x14ac:dyDescent="0.25">
      <c r="A60" s="182">
        <v>6</v>
      </c>
      <c r="B60" s="183" t="s">
        <v>9</v>
      </c>
      <c r="C60" s="184">
        <v>2005</v>
      </c>
      <c r="D60" s="184">
        <v>1</v>
      </c>
      <c r="E60" s="42">
        <f>SUMIFS('[1]6. Capital Calculations for BM'!$AI$6:$AI$1805,'[1]6. Capital Calculations for BM'!$C$6:$C$1805,'[1]2. BM Database'!$C60,'[1]6. Capital Calculations for BM'!$B$6:$B$1805,'[1]2. BM Database'!$B60)</f>
        <v>18791577.490384441</v>
      </c>
      <c r="F60" s="42">
        <f>'[1]4. OM&amp;A Calculation'!M65</f>
        <v>10467051.26</v>
      </c>
      <c r="G60" s="42">
        <f t="shared" si="3"/>
        <v>29258628.750384443</v>
      </c>
      <c r="H60" s="33">
        <f t="shared" si="4"/>
        <v>0.64225762767975003</v>
      </c>
      <c r="I60" s="33">
        <f t="shared" si="5"/>
        <v>0.35774237232024997</v>
      </c>
      <c r="J60" s="40">
        <f>SUMIFS('[1]6. Capital Calculations for BM'!$AH$6:$AH$1805,'[1]6. Capital Calculations for BM'!$C$6:$C$1805,'[1]2. BM Database'!$C60,'[1]6. Capital Calculations for BM'!$B$6:$B$1805,'[1]2. BM Database'!$B60)</f>
        <v>17.008296000000001</v>
      </c>
      <c r="K60" s="41">
        <f t="shared" si="12"/>
        <v>108.15605108354616</v>
      </c>
      <c r="L60" s="41">
        <v>1.0150308918350699</v>
      </c>
      <c r="M60" s="41">
        <f t="shared" si="6"/>
        <v>109.78173298869123</v>
      </c>
      <c r="N60" s="34">
        <f>SUMIFS('[1]41. Output Indexes'!$E$3:$E$752,'[1]41. Output Indexes'!$B$3:$B$752,$B60,'[1]41. Output Indexes'!$C$3:$C$752,$C60)</f>
        <v>59537</v>
      </c>
      <c r="O60" s="34">
        <f>SUMIFS('[1]41. Output Indexes'!$L$3:$L$752,'[1]41. Output Indexes'!$B$3:$B$752,$B60,'[1]41. Output Indexes'!$C$3:$C$752,$C60)</f>
        <v>1810325433</v>
      </c>
      <c r="P60" s="34">
        <f>SUMIFS('[1]9. Z variables'!$AD$3:$AD$752,'[1]9. Z variables'!$B$3:$B$752,$B60,'[1]9. Z variables'!$C$3:$C$752,$C60)</f>
        <v>364963</v>
      </c>
      <c r="Q60" s="34">
        <f>SUMIFS('[1]9. Z variables'!$AE$3:$AE$752,'[1]9. Z variables'!$B$3:$B$752,$B60,'[1]9. Z variables'!$C$3:$C$752,$C60)</f>
        <v>281190</v>
      </c>
      <c r="R60" s="34">
        <f t="shared" si="0"/>
        <v>364963</v>
      </c>
      <c r="S60" s="34">
        <f t="shared" si="16"/>
        <v>364963</v>
      </c>
      <c r="T60" s="34">
        <f>SUMIFS('[1]9. Z variables'!$P$3:$P$752,'[1]9. Z variables'!$C$3:$C$752,$C60,'[1]9. Z variables'!$B$3:$B$752,$B60)</f>
        <v>1384</v>
      </c>
      <c r="U60" s="34">
        <f t="shared" si="9"/>
        <v>1535.7181818181818</v>
      </c>
      <c r="V60" s="33">
        <f>SUMIFS('[1]9. Z variables'!$R$3:$R$752,'[1]9. Z variables'!$C$3:$C$752,$C60,'[1]9. Z variables'!$B$3:$B$752,$B60)/T60</f>
        <v>0.41184971098265893</v>
      </c>
      <c r="W60" s="36">
        <f t="shared" si="10"/>
        <v>0.179600526857081</v>
      </c>
      <c r="X60" s="35">
        <f t="shared" si="10"/>
        <v>188</v>
      </c>
    </row>
    <row r="61" spans="1:24" ht="15" x14ac:dyDescent="0.25">
      <c r="A61" s="182">
        <v>6</v>
      </c>
      <c r="B61" s="183" t="s">
        <v>9</v>
      </c>
      <c r="C61" s="184">
        <v>2006</v>
      </c>
      <c r="D61" s="184">
        <v>1</v>
      </c>
      <c r="E61" s="42">
        <f>SUMIFS('[1]6. Capital Calculations for BM'!$AI$6:$AI$1805,'[1]6. Capital Calculations for BM'!$C$6:$C$1805,'[1]2. BM Database'!$C61,'[1]6. Capital Calculations for BM'!$B$6:$B$1805,'[1]2. BM Database'!$B61)</f>
        <v>18838982.573959146</v>
      </c>
      <c r="F61" s="42">
        <f>'[1]4. OM&amp;A Calculation'!M66</f>
        <v>11587446.66</v>
      </c>
      <c r="G61" s="42">
        <f t="shared" si="3"/>
        <v>30426429.233959146</v>
      </c>
      <c r="H61" s="33">
        <f t="shared" si="4"/>
        <v>0.61916508273448101</v>
      </c>
      <c r="I61" s="33">
        <f t="shared" si="5"/>
        <v>0.38083491726551899</v>
      </c>
      <c r="J61" s="40">
        <f>SUMIFS('[1]6. Capital Calculations for BM'!$AH$6:$AH$1805,'[1]6. Capital Calculations for BM'!$C$6:$C$1805,'[1]2. BM Database'!$C61,'[1]6. Capital Calculations for BM'!$B$6:$B$1805,'[1]2. BM Database'!$B61)</f>
        <v>16.88236666666667</v>
      </c>
      <c r="K61" s="41">
        <f t="shared" si="12"/>
        <v>110.14154301171514</v>
      </c>
      <c r="L61" s="41">
        <v>1.0150308918350699</v>
      </c>
      <c r="M61" s="41">
        <f t="shared" si="6"/>
        <v>111.79706863127193</v>
      </c>
      <c r="N61" s="34">
        <f>SUMIFS('[1]41. Output Indexes'!$E$3:$E$752,'[1]41. Output Indexes'!$B$3:$B$752,$B61,'[1]41. Output Indexes'!$C$3:$C$752,$C61)</f>
        <v>60749</v>
      </c>
      <c r="O61" s="34">
        <f>SUMIFS('[1]41. Output Indexes'!$L$3:$L$752,'[1]41. Output Indexes'!$B$3:$B$752,$B61,'[1]41. Output Indexes'!$C$3:$C$752,$C61)</f>
        <v>1743176663</v>
      </c>
      <c r="P61" s="34">
        <f>SUMIFS('[1]9. Z variables'!$AD$3:$AD$752,'[1]9. Z variables'!$B$3:$B$752,$B61,'[1]9. Z variables'!$C$3:$C$752,$C61)</f>
        <v>378162</v>
      </c>
      <c r="Q61" s="34">
        <f>SUMIFS('[1]9. Z variables'!$AE$3:$AE$752,'[1]9. Z variables'!$B$3:$B$752,$B61,'[1]9. Z variables'!$C$3:$C$752,$C61)</f>
        <v>270966</v>
      </c>
      <c r="R61" s="34">
        <f t="shared" si="0"/>
        <v>378162</v>
      </c>
      <c r="S61" s="34">
        <f t="shared" si="16"/>
        <v>378162</v>
      </c>
      <c r="T61" s="34">
        <f>SUMIFS('[1]9. Z variables'!$P$3:$P$752,'[1]9. Z variables'!$C$3:$C$752,$C61,'[1]9. Z variables'!$B$3:$B$752,$B61)</f>
        <v>1511</v>
      </c>
      <c r="U61" s="34">
        <f t="shared" si="9"/>
        <v>1535.7181818181818</v>
      </c>
      <c r="V61" s="33">
        <f>SUMIFS('[1]9. Z variables'!$R$3:$R$752,'[1]9. Z variables'!$C$3:$C$752,$C61,'[1]9. Z variables'!$B$3:$B$752,$B61)/T61</f>
        <v>0.40767703507610853</v>
      </c>
      <c r="W61" s="36">
        <f t="shared" si="10"/>
        <v>0.179600526857081</v>
      </c>
      <c r="X61" s="35">
        <f t="shared" si="10"/>
        <v>188</v>
      </c>
    </row>
    <row r="62" spans="1:24" ht="15" x14ac:dyDescent="0.25">
      <c r="A62" s="182">
        <v>6</v>
      </c>
      <c r="B62" s="183" t="s">
        <v>9</v>
      </c>
      <c r="C62" s="184">
        <v>2007</v>
      </c>
      <c r="D62" s="184">
        <v>1</v>
      </c>
      <c r="E62" s="42">
        <f>SUMIFS('[1]6. Capital Calculations for BM'!$AI$6:$AI$1805,'[1]6. Capital Calculations for BM'!$C$6:$C$1805,'[1]2. BM Database'!$C62,'[1]6. Capital Calculations for BM'!$B$6:$B$1805,'[1]2. BM Database'!$B62)</f>
        <v>19620073.169469312</v>
      </c>
      <c r="F62" s="42">
        <f>'[1]4. OM&amp;A Calculation'!M67</f>
        <v>12009955.51</v>
      </c>
      <c r="G62" s="42">
        <f t="shared" si="3"/>
        <v>31630028.67946931</v>
      </c>
      <c r="H62" s="33">
        <f t="shared" si="4"/>
        <v>0.6202989370731895</v>
      </c>
      <c r="I62" s="33">
        <f t="shared" si="5"/>
        <v>0.3797010629268105</v>
      </c>
      <c r="J62" s="40">
        <f>SUMIFS('[1]6. Capital Calculations for BM'!$AH$6:$AH$1805,'[1]6. Capital Calculations for BM'!$C$6:$C$1805,'[1]2. BM Database'!$C62,'[1]6. Capital Calculations for BM'!$B$6:$B$1805,'[1]2. BM Database'!$B62)</f>
        <v>17.296320000000001</v>
      </c>
      <c r="K62" s="41">
        <f t="shared" si="12"/>
        <v>113.88036490943945</v>
      </c>
      <c r="L62" s="41">
        <v>1.0150308918350699</v>
      </c>
      <c r="M62" s="41">
        <f t="shared" si="6"/>
        <v>115.59208835653152</v>
      </c>
      <c r="N62" s="34">
        <f>SUMIFS('[1]41. Output Indexes'!$E$3:$E$752,'[1]41. Output Indexes'!$B$3:$B$752,$B62,'[1]41. Output Indexes'!$C$3:$C$752,$C62)</f>
        <v>61776</v>
      </c>
      <c r="O62" s="34">
        <f>SUMIFS('[1]41. Output Indexes'!$L$3:$L$752,'[1]41. Output Indexes'!$B$3:$B$752,$B62,'[1]41. Output Indexes'!$C$3:$C$752,$C62)</f>
        <v>1776325233</v>
      </c>
      <c r="P62" s="34">
        <f>SUMIFS('[1]9. Z variables'!$AD$3:$AD$752,'[1]9. Z variables'!$B$3:$B$752,$B62,'[1]9. Z variables'!$C$3:$C$752,$C62)</f>
        <v>367280</v>
      </c>
      <c r="Q62" s="34">
        <f>SUMIFS('[1]9. Z variables'!$AE$3:$AE$752,'[1]9. Z variables'!$B$3:$B$752,$B62,'[1]9. Z variables'!$C$3:$C$752,$C62)</f>
        <v>280394</v>
      </c>
      <c r="R62" s="34">
        <f t="shared" si="0"/>
        <v>367280</v>
      </c>
      <c r="S62" s="34">
        <f t="shared" si="16"/>
        <v>378162</v>
      </c>
      <c r="T62" s="34">
        <f>SUMIFS('[1]9. Z variables'!$P$3:$P$752,'[1]9. Z variables'!$C$3:$C$752,$C62,'[1]9. Z variables'!$B$3:$B$752,$B62)</f>
        <v>1548</v>
      </c>
      <c r="U62" s="34">
        <f t="shared" si="9"/>
        <v>1535.7181818181818</v>
      </c>
      <c r="V62" s="33">
        <f>SUMIFS('[1]9. Z variables'!$R$3:$R$752,'[1]9. Z variables'!$C$3:$C$752,$C62,'[1]9. Z variables'!$B$3:$B$752,$B62)/T62</f>
        <v>0.40245478036175708</v>
      </c>
      <c r="W62" s="36">
        <f t="shared" si="10"/>
        <v>0.179600526857081</v>
      </c>
      <c r="X62" s="35">
        <f t="shared" si="10"/>
        <v>188</v>
      </c>
    </row>
    <row r="63" spans="1:24" ht="15" x14ac:dyDescent="0.25">
      <c r="A63" s="182">
        <v>6</v>
      </c>
      <c r="B63" s="183" t="s">
        <v>9</v>
      </c>
      <c r="C63" s="184">
        <v>2008</v>
      </c>
      <c r="D63" s="184">
        <v>1</v>
      </c>
      <c r="E63" s="42">
        <f>SUMIFS('[1]6. Capital Calculations for BM'!$AI$6:$AI$1805,'[1]6. Capital Calculations for BM'!$C$6:$C$1805,'[1]2. BM Database'!$C63,'[1]6. Capital Calculations for BM'!$B$6:$B$1805,'[1]2. BM Database'!$B63)</f>
        <v>20658292.238454789</v>
      </c>
      <c r="F63" s="42">
        <f>'[1]4. OM&amp;A Calculation'!M68</f>
        <v>12638483.060000001</v>
      </c>
      <c r="G63" s="42">
        <f t="shared" si="3"/>
        <v>33296775.298454791</v>
      </c>
      <c r="H63" s="33">
        <f t="shared" si="4"/>
        <v>0.6204292173426621</v>
      </c>
      <c r="I63" s="33">
        <f t="shared" si="5"/>
        <v>0.3795707826573379</v>
      </c>
      <c r="J63" s="40">
        <f>SUMIFS('[1]6. Capital Calculations for BM'!$AH$6:$AH$1805,'[1]6. Capital Calculations for BM'!$C$6:$C$1805,'[1]2. BM Database'!$C63,'[1]6. Capital Calculations for BM'!$B$6:$B$1805,'[1]2. BM Database'!$B63)</f>
        <v>17.715351999999999</v>
      </c>
      <c r="K63" s="41">
        <f t="shared" si="12"/>
        <v>116.60459237157336</v>
      </c>
      <c r="L63" s="41">
        <v>1.0150308918350699</v>
      </c>
      <c r="M63" s="41">
        <f t="shared" si="6"/>
        <v>118.35726338698289</v>
      </c>
      <c r="N63" s="34">
        <f>SUMIFS('[1]41. Output Indexes'!$E$3:$E$752,'[1]41. Output Indexes'!$B$3:$B$752,$B63,'[1]41. Output Indexes'!$C$3:$C$752,$C63)</f>
        <v>62737</v>
      </c>
      <c r="O63" s="34">
        <f>SUMIFS('[1]41. Output Indexes'!$L$3:$L$752,'[1]41. Output Indexes'!$B$3:$B$752,$B63,'[1]41. Output Indexes'!$C$3:$C$752,$C63)</f>
        <v>1725723668</v>
      </c>
      <c r="P63" s="34">
        <f>SUMIFS('[1]9. Z variables'!$AD$3:$AD$752,'[1]9. Z variables'!$B$3:$B$752,$B63,'[1]9. Z variables'!$C$3:$C$752,$C63)</f>
        <v>346409</v>
      </c>
      <c r="Q63" s="34">
        <f>SUMIFS('[1]9. Z variables'!$AE$3:$AE$752,'[1]9. Z variables'!$B$3:$B$752,$B63,'[1]9. Z variables'!$C$3:$C$752,$C63)</f>
        <v>269003</v>
      </c>
      <c r="R63" s="34">
        <f t="shared" si="0"/>
        <v>346409</v>
      </c>
      <c r="S63" s="34">
        <f t="shared" si="16"/>
        <v>378162</v>
      </c>
      <c r="T63" s="34">
        <f>SUMIFS('[1]9. Z variables'!$P$3:$P$752,'[1]9. Z variables'!$C$3:$C$752,$C63,'[1]9. Z variables'!$B$3:$B$752,$B63)</f>
        <v>1643</v>
      </c>
      <c r="U63" s="34">
        <f t="shared" si="9"/>
        <v>1535.7181818181818</v>
      </c>
      <c r="V63" s="33">
        <f>SUMIFS('[1]9. Z variables'!$R$3:$R$752,'[1]9. Z variables'!$C$3:$C$752,$C63,'[1]9. Z variables'!$B$3:$B$752,$B63)/T63</f>
        <v>0.39013998782714548</v>
      </c>
      <c r="W63" s="36">
        <f t="shared" si="10"/>
        <v>0.179600526857081</v>
      </c>
      <c r="X63" s="35">
        <f t="shared" si="10"/>
        <v>188</v>
      </c>
    </row>
    <row r="64" spans="1:24" ht="15" x14ac:dyDescent="0.25">
      <c r="A64" s="182">
        <v>6</v>
      </c>
      <c r="B64" s="183" t="s">
        <v>9</v>
      </c>
      <c r="C64" s="184">
        <v>2009</v>
      </c>
      <c r="D64" s="184">
        <v>1</v>
      </c>
      <c r="E64" s="42">
        <f>SUMIFS('[1]6. Capital Calculations for BM'!$AI$6:$AI$1805,'[1]6. Capital Calculations for BM'!$C$6:$C$1805,'[1]2. BM Database'!$C64,'[1]6. Capital Calculations for BM'!$B$6:$B$1805,'[1]2. BM Database'!$B64)</f>
        <v>22432653.923872154</v>
      </c>
      <c r="F64" s="42">
        <f>'[1]4. OM&amp;A Calculation'!M69</f>
        <v>12936278.32</v>
      </c>
      <c r="G64" s="42">
        <f t="shared" si="3"/>
        <v>35368932.243872151</v>
      </c>
      <c r="H64" s="33">
        <f t="shared" si="4"/>
        <v>0.63424741717383137</v>
      </c>
      <c r="I64" s="33">
        <f t="shared" si="5"/>
        <v>0.36575258282616863</v>
      </c>
      <c r="J64" s="40">
        <f>SUMIFS('[1]6. Capital Calculations for BM'!$AH$6:$AH$1805,'[1]6. Capital Calculations for BM'!$C$6:$C$1805,'[1]2. BM Database'!$C64,'[1]6. Capital Calculations for BM'!$B$6:$B$1805,'[1]2. BM Database'!$B64)</f>
        <v>17.930536200000002</v>
      </c>
      <c r="K64" s="41">
        <f t="shared" si="12"/>
        <v>118.1120482521444</v>
      </c>
      <c r="L64" s="41">
        <v>1.0150308918350699</v>
      </c>
      <c r="M64" s="41">
        <f t="shared" si="6"/>
        <v>119.88737767384094</v>
      </c>
      <c r="N64" s="34">
        <f>SUMIFS('[1]41. Output Indexes'!$E$3:$E$752,'[1]41. Output Indexes'!$B$3:$B$752,$B64,'[1]41. Output Indexes'!$C$3:$C$752,$C64)</f>
        <v>63558</v>
      </c>
      <c r="O64" s="34">
        <f>SUMIFS('[1]41. Output Indexes'!$L$3:$L$752,'[1]41. Output Indexes'!$B$3:$B$752,$B64,'[1]41. Output Indexes'!$C$3:$C$752,$C64)</f>
        <v>1654209046</v>
      </c>
      <c r="P64" s="34">
        <f>SUMIFS('[1]9. Z variables'!$AD$3:$AD$752,'[1]9. Z variables'!$B$3:$B$752,$B64,'[1]9. Z variables'!$C$3:$C$752,$C64)</f>
        <v>350428</v>
      </c>
      <c r="Q64" s="34">
        <f>SUMIFS('[1]9. Z variables'!$AE$3:$AE$752,'[1]9. Z variables'!$B$3:$B$752,$B64,'[1]9. Z variables'!$C$3:$C$752,$C64)</f>
        <v>267776</v>
      </c>
      <c r="R64" s="34">
        <f t="shared" si="0"/>
        <v>350428</v>
      </c>
      <c r="S64" s="34">
        <f t="shared" si="16"/>
        <v>378162</v>
      </c>
      <c r="T64" s="34">
        <f>SUMIFS('[1]9. Z variables'!$P$3:$P$752,'[1]9. Z variables'!$C$3:$C$752,$C64,'[1]9. Z variables'!$B$3:$B$752,$B64)</f>
        <v>1718</v>
      </c>
      <c r="U64" s="34">
        <f t="shared" si="9"/>
        <v>1535.7181818181818</v>
      </c>
      <c r="V64" s="33">
        <f>SUMIFS('[1]9. Z variables'!$R$3:$R$752,'[1]9. Z variables'!$C$3:$C$752,$C64,'[1]9. Z variables'!$B$3:$B$752,$B64)/T64</f>
        <v>0.38067520372526192</v>
      </c>
      <c r="W64" s="36">
        <f t="shared" si="10"/>
        <v>0.179600526857081</v>
      </c>
      <c r="X64" s="35">
        <f t="shared" si="10"/>
        <v>188</v>
      </c>
    </row>
    <row r="65" spans="1:24" ht="15" x14ac:dyDescent="0.25">
      <c r="A65" s="182">
        <v>6</v>
      </c>
      <c r="B65" s="183" t="s">
        <v>9</v>
      </c>
      <c r="C65" s="184">
        <v>2010</v>
      </c>
      <c r="D65" s="184">
        <v>1</v>
      </c>
      <c r="E65" s="42">
        <f>SUMIFS('[1]6. Capital Calculations for BM'!$AI$6:$AI$1805,'[1]6. Capital Calculations for BM'!$C$6:$C$1805,'[1]2. BM Database'!$C65,'[1]6. Capital Calculations for BM'!$B$6:$B$1805,'[1]2. BM Database'!$B65)</f>
        <v>23757732.054439362</v>
      </c>
      <c r="F65" s="42">
        <f>'[1]4. OM&amp;A Calculation'!M70</f>
        <v>13328484.169999998</v>
      </c>
      <c r="G65" s="42">
        <f t="shared" si="3"/>
        <v>37086216.22443936</v>
      </c>
      <c r="H65" s="33">
        <f t="shared" si="4"/>
        <v>0.64060814159799107</v>
      </c>
      <c r="I65" s="33">
        <f t="shared" si="5"/>
        <v>0.35939185840200893</v>
      </c>
      <c r="J65" s="40">
        <f>SUMIFS('[1]6. Capital Calculations for BM'!$AH$6:$AH$1805,'[1]6. Capital Calculations for BM'!$C$6:$C$1805,'[1]2. BM Database'!$C65,'[1]6. Capital Calculations for BM'!$B$6:$B$1805,'[1]2. BM Database'!$B65)</f>
        <v>18.29948266666667</v>
      </c>
      <c r="K65" s="41">
        <f t="shared" si="12"/>
        <v>121.67950876493377</v>
      </c>
      <c r="L65" s="41">
        <v>1.0150308918350699</v>
      </c>
      <c r="M65" s="41">
        <f t="shared" si="6"/>
        <v>123.50846029972394</v>
      </c>
      <c r="N65" s="34">
        <f>SUMIFS('[1]41. Output Indexes'!$E$3:$E$752,'[1]41. Output Indexes'!$B$3:$B$752,$B65,'[1]41. Output Indexes'!$C$3:$C$752,$C65)</f>
        <v>64329</v>
      </c>
      <c r="O65" s="34">
        <f>SUMIFS('[1]41. Output Indexes'!$L$3:$L$752,'[1]41. Output Indexes'!$B$3:$B$752,$B65,'[1]41. Output Indexes'!$C$3:$C$752,$C65)</f>
        <v>1700835297</v>
      </c>
      <c r="P65" s="34">
        <f>SUMIFS('[1]9. Z variables'!$AD$3:$AD$752,'[1]9. Z variables'!$B$3:$B$752,$B65,'[1]9. Z variables'!$C$3:$C$752,$C65)</f>
        <v>364929</v>
      </c>
      <c r="Q65" s="34">
        <f>SUMIFS('[1]9. Z variables'!$AE$3:$AE$752,'[1]9. Z variables'!$B$3:$B$752,$B65,'[1]9. Z variables'!$C$3:$C$752,$C65)</f>
        <v>273536</v>
      </c>
      <c r="R65" s="34">
        <f t="shared" si="0"/>
        <v>364929</v>
      </c>
      <c r="S65" s="34">
        <f t="shared" si="16"/>
        <v>378162</v>
      </c>
      <c r="T65" s="34">
        <f>SUMIFS('[1]9. Z variables'!$P$3:$P$752,'[1]9. Z variables'!$C$3:$C$752,$C65,'[1]9. Z variables'!$B$3:$B$752,$B65)</f>
        <v>1727</v>
      </c>
      <c r="U65" s="34">
        <f t="shared" si="9"/>
        <v>1535.7181818181818</v>
      </c>
      <c r="V65" s="33">
        <f>SUMIFS('[1]9. Z variables'!$R$3:$R$752,'[1]9. Z variables'!$C$3:$C$752,$C65,'[1]9. Z variables'!$B$3:$B$752,$B65)/T65</f>
        <v>0.48697162709901565</v>
      </c>
      <c r="W65" s="36">
        <f t="shared" si="10"/>
        <v>0.179600526857081</v>
      </c>
      <c r="X65" s="35">
        <f t="shared" si="10"/>
        <v>188</v>
      </c>
    </row>
    <row r="66" spans="1:24" ht="15" x14ac:dyDescent="0.25">
      <c r="A66" s="182">
        <v>6</v>
      </c>
      <c r="B66" s="183" t="s">
        <v>9</v>
      </c>
      <c r="C66" s="184">
        <v>2011</v>
      </c>
      <c r="D66" s="184">
        <v>1</v>
      </c>
      <c r="E66" s="42">
        <f>SUMIFS('[1]6. Capital Calculations for BM'!$AI$6:$AI$1805,'[1]6. Capital Calculations for BM'!$C$6:$C$1805,'[1]2. BM Database'!$C66,'[1]6. Capital Calculations for BM'!$B$6:$B$1805,'[1]2. BM Database'!$B66)</f>
        <v>23911253.79219139</v>
      </c>
      <c r="F66" s="42">
        <f>'[1]4. OM&amp;A Calculation'!M71</f>
        <v>14278410.779999999</v>
      </c>
      <c r="G66" s="42">
        <f t="shared" si="3"/>
        <v>38189664.572191387</v>
      </c>
      <c r="H66" s="33">
        <f t="shared" si="4"/>
        <v>0.6261184553478083</v>
      </c>
      <c r="I66" s="33">
        <f t="shared" si="5"/>
        <v>0.3738815446521917</v>
      </c>
      <c r="J66" s="40">
        <f>SUMIFS('[1]6. Capital Calculations for BM'!$AH$6:$AH$1805,'[1]6. Capital Calculations for BM'!$C$6:$C$1805,'[1]2. BM Database'!$C66,'[1]6. Capital Calculations for BM'!$B$6:$B$1805,'[1]2. BM Database'!$B66)</f>
        <v>18.328728099999999</v>
      </c>
      <c r="K66" s="41">
        <f t="shared" si="12"/>
        <v>123.73002481130355</v>
      </c>
      <c r="L66" s="41">
        <v>1.0150308918350699</v>
      </c>
      <c r="M66" s="41">
        <f t="shared" si="6"/>
        <v>125.58979743099277</v>
      </c>
      <c r="N66" s="34">
        <f>SUMIFS('[1]41. Output Indexes'!$E$3:$E$752,'[1]41. Output Indexes'!$B$3:$B$752,$B66,'[1]41. Output Indexes'!$C$3:$C$752,$C66)</f>
        <v>64329</v>
      </c>
      <c r="O66" s="34">
        <f>SUMIFS('[1]41. Output Indexes'!$L$3:$L$752,'[1]41. Output Indexes'!$B$3:$B$752,$B66,'[1]41. Output Indexes'!$C$3:$C$752,$C66)</f>
        <v>1697206413</v>
      </c>
      <c r="P66" s="34">
        <f>SUMIFS('[1]9. Z variables'!$AD$3:$AD$752,'[1]9. Z variables'!$B$3:$B$752,$B66,'[1]9. Z variables'!$C$3:$C$752,$C66)</f>
        <v>379690</v>
      </c>
      <c r="Q66" s="34">
        <f>SUMIFS('[1]9. Z variables'!$AE$3:$AE$752,'[1]9. Z variables'!$B$3:$B$752,$B66,'[1]9. Z variables'!$C$3:$C$752,$C66)</f>
        <v>269328</v>
      </c>
      <c r="R66" s="34">
        <f t="shared" ref="R66:R129" si="17">MAX(P66,Q66)</f>
        <v>379690</v>
      </c>
      <c r="S66" s="34">
        <f t="shared" si="16"/>
        <v>379690</v>
      </c>
      <c r="T66" s="34">
        <f>SUMIFS('[1]9. Z variables'!$P$3:$P$752,'[1]9. Z variables'!$C$3:$C$752,$C66,'[1]9. Z variables'!$B$3:$B$752,$B66)</f>
        <v>1703</v>
      </c>
      <c r="U66" s="34">
        <f t="shared" si="9"/>
        <v>1535.7181818181818</v>
      </c>
      <c r="V66" s="33">
        <f>SUMIFS('[1]9. Z variables'!$R$3:$R$752,'[1]9. Z variables'!$C$3:$C$752,$C66,'[1]9. Z variables'!$B$3:$B$752,$B66)/T66</f>
        <v>0.4345273047563124</v>
      </c>
      <c r="W66" s="36">
        <f t="shared" si="10"/>
        <v>0.179600526857081</v>
      </c>
      <c r="X66" s="23">
        <f t="shared" si="10"/>
        <v>188</v>
      </c>
    </row>
    <row r="67" spans="1:24" ht="15" x14ac:dyDescent="0.25">
      <c r="A67" s="182">
        <v>6</v>
      </c>
      <c r="B67" s="183" t="str">
        <f>B66</f>
        <v>BURLINGTON HYDRO INC.</v>
      </c>
      <c r="C67" s="184">
        <v>2012</v>
      </c>
      <c r="D67" s="184">
        <f>D66</f>
        <v>1</v>
      </c>
      <c r="E67" s="42">
        <f>SUMIFS('[1]6. Capital Calculations for BM'!$AI$6:$AI$1805,'[1]6. Capital Calculations for BM'!$C$6:$C$1805,'[1]2. BM Database'!$C67,'[1]6. Capital Calculations for BM'!$B$6:$B$1805,'[1]2. BM Database'!$B67)</f>
        <v>24140134.679956134</v>
      </c>
      <c r="F67" s="42">
        <f>'[1]4. OM&amp;A Calculation'!M72</f>
        <v>15294576.514500001</v>
      </c>
      <c r="G67" s="42">
        <f t="shared" ref="G67:G130" si="18">E67+F67</f>
        <v>39434711.194456138</v>
      </c>
      <c r="H67" s="33">
        <f t="shared" ref="H67:H130" si="19">E67/G67</f>
        <v>0.61215446870953205</v>
      </c>
      <c r="I67" s="33">
        <f t="shared" ref="I67:I130" si="20">1-H67</f>
        <v>0.38784553129046795</v>
      </c>
      <c r="J67" s="40">
        <f>SUMIFS('[1]6. Capital Calculations for BM'!$AH$6:$AH$1805,'[1]6. Capital Calculations for BM'!$C$6:$C$1805,'[1]2. BM Database'!$C67,'[1]6. Capital Calculations for BM'!$B$6:$B$1805,'[1]2. BM Database'!$B67)</f>
        <v>17.40324</v>
      </c>
      <c r="K67" s="41">
        <f t="shared" si="12"/>
        <v>125.68281390738366</v>
      </c>
      <c r="L67" s="41">
        <f>L66</f>
        <v>1.0150308918350699</v>
      </c>
      <c r="M67" s="41">
        <f t="shared" ref="M67:M130" si="21">K67*L67</f>
        <v>127.57193868875277</v>
      </c>
      <c r="N67" s="34">
        <f>SUMIFS('[1]24. 2012 data'!$BR$2:$BR$74,'[1]24. 2012 data'!$B$2:$B$74,'[1]2. BM Database'!$B67,'[1]24. 2012 data'!$C$2:$C$74,2012)</f>
        <v>65377</v>
      </c>
      <c r="O67" s="34">
        <f>SUMIFS('[1]24. 2012 data'!$BZ$2:$BZ$74,'[1]24. 2012 data'!$B$2:$B$74,'[1]2. BM Database'!$B67,'[1]24. 2012 data'!$C$2:$C$74,2012)</f>
        <v>1695193906</v>
      </c>
      <c r="P67" s="34">
        <f>SUMIFS('[1]24. 2012 data'!$DI$2:$DI$74,'[1]24. 2012 data'!$B$2:$B$74,'[1]2. BM Database'!$B67,'[1]24. 2012 data'!$C$2:$C$74,2012)</f>
        <v>373210</v>
      </c>
      <c r="Q67" s="34">
        <f>SUMIFS('[1]24. 2012 data'!$DH$2:$DH$74,'[1]24. 2012 data'!$B$2:$B$74,'[1]2. BM Database'!$B67,'[1]24. 2012 data'!$C$2:$C$74,2012)</f>
        <v>265513</v>
      </c>
      <c r="R67" s="34">
        <f t="shared" si="17"/>
        <v>373210</v>
      </c>
      <c r="S67" s="34">
        <f t="shared" si="16"/>
        <v>379690</v>
      </c>
      <c r="T67" s="34">
        <f>SUMIF('[1]24. 2012 data'!$B$2:$B$74,$B67,'[1]24. 2012 data'!$DL$2:$DL$74)</f>
        <v>1520</v>
      </c>
      <c r="U67" s="34">
        <f>AVERAGE(T57:T67)</f>
        <v>1535.7181818181818</v>
      </c>
      <c r="V67" s="33">
        <f>SUMIF('[1]24. 2012 data'!$B$2:$B$74,$B67,'[1]24. 2012 data'!$DN$2:$DN$74)/SUMIF('[1]24. 2012 data'!$B$2:$B$74,$B67,'[1]24. 2012 data'!$DL$2:$DL$74)</f>
        <v>0.43289473684210528</v>
      </c>
      <c r="W67" s="36">
        <f>(N67-N57)/N57</f>
        <v>0.179600526857081</v>
      </c>
      <c r="X67" s="34">
        <f>SUMIF('[1]24. 2012 data'!$B$2:$B$74,$B67,'[1]24. 2012 data'!$CZ$2:$CZ$74)</f>
        <v>188</v>
      </c>
    </row>
    <row r="68" spans="1:24" ht="15" x14ac:dyDescent="0.25">
      <c r="A68" s="182">
        <v>7</v>
      </c>
      <c r="B68" s="183" t="s">
        <v>10</v>
      </c>
      <c r="C68" s="184">
        <v>2002</v>
      </c>
      <c r="D68" s="184">
        <v>1</v>
      </c>
      <c r="E68" s="42">
        <f>SUMIFS('[1]6. Capital Calculations for BM'!$AI$6:$AI$1805,'[1]6. Capital Calculations for BM'!$C$6:$C$1805,'[1]2. BM Database'!$C68,'[1]6. Capital Calculations for BM'!$B$6:$B$1805,'[1]2. BM Database'!$B68)</f>
        <v>13844022.926717123</v>
      </c>
      <c r="F68" s="42">
        <f>'[1]4. OM&amp;A Calculation'!M73</f>
        <v>6742892</v>
      </c>
      <c r="G68" s="42">
        <f t="shared" si="18"/>
        <v>20586914.926717125</v>
      </c>
      <c r="H68" s="33">
        <f t="shared" si="19"/>
        <v>0.67246709747416966</v>
      </c>
      <c r="I68" s="33">
        <f t="shared" si="20"/>
        <v>0.32753290252583034</v>
      </c>
      <c r="J68" s="40">
        <f>SUMIFS('[1]6. Capital Calculations for BM'!$AH$6:$AH$1805,'[1]6. Capital Calculations for BM'!$C$6:$C$1805,'[1]2. BM Database'!$C68,'[1]6. Capital Calculations for BM'!$B$6:$B$1805,'[1]2. BM Database'!$B68)</f>
        <v>16.741565999999999</v>
      </c>
      <c r="K68" s="41">
        <f t="shared" si="12"/>
        <v>100</v>
      </c>
      <c r="L68" s="41">
        <v>0.98602983681038403</v>
      </c>
      <c r="M68" s="41">
        <f t="shared" si="21"/>
        <v>98.60298368103841</v>
      </c>
      <c r="N68" s="34">
        <f>SUMIFS('[1]41. Output Indexes'!$E$3:$E$752,'[1]41. Output Indexes'!$B$3:$B$752,$B68,'[1]41. Output Indexes'!$C$3:$C$752,$C68)</f>
        <v>44373</v>
      </c>
      <c r="O68" s="34">
        <f>SUMIFS('[1]41. Output Indexes'!$L$3:$L$752,'[1]41. Output Indexes'!$B$3:$B$752,$B68,'[1]41. Output Indexes'!$C$3:$C$752,$C68)</f>
        <v>1450044760</v>
      </c>
      <c r="P68" s="34">
        <f>SUMIFS('[1]9. Z variables'!$AD$3:$AD$752,'[1]9. Z variables'!$B$3:$B$752,$B68,'[1]9. Z variables'!$C$3:$C$752,$C68)</f>
        <v>280311</v>
      </c>
      <c r="Q68" s="34">
        <f>SUMIFS('[1]9. Z variables'!$AE$3:$AE$752,'[1]9. Z variables'!$B$3:$B$752,$B68,'[1]9. Z variables'!$C$3:$C$752,$C68)</f>
        <v>238272</v>
      </c>
      <c r="R68" s="34">
        <f t="shared" si="17"/>
        <v>280311</v>
      </c>
      <c r="S68" s="34">
        <f>R68</f>
        <v>280311</v>
      </c>
      <c r="T68" s="34">
        <f>SUMIFS('[1]9. Z variables'!$P$3:$P$752,'[1]9. Z variables'!$C$3:$C$752,$C68,'[1]9. Z variables'!$B$3:$B$752,$B68)</f>
        <v>1049</v>
      </c>
      <c r="U68" s="34">
        <f t="shared" si="9"/>
        <v>1097.0636363636365</v>
      </c>
      <c r="V68" s="33">
        <f>SUMIFS('[1]9. Z variables'!$R$3:$R$752,'[1]9. Z variables'!$C$3:$C$752,$C68,'[1]9. Z variables'!$B$3:$B$752,$B68)/T68</f>
        <v>0.31649189704480457</v>
      </c>
      <c r="W68" s="36">
        <f t="shared" si="10"/>
        <v>0.17154575980889281</v>
      </c>
      <c r="X68" s="35">
        <f t="shared" si="10"/>
        <v>306</v>
      </c>
    </row>
    <row r="69" spans="1:24" ht="15" x14ac:dyDescent="0.25">
      <c r="A69" s="182">
        <v>7</v>
      </c>
      <c r="B69" s="183" t="s">
        <v>10</v>
      </c>
      <c r="C69" s="184">
        <v>2003</v>
      </c>
      <c r="D69" s="184">
        <v>1</v>
      </c>
      <c r="E69" s="42">
        <f>SUMIFS('[1]6. Capital Calculations for BM'!$AI$6:$AI$1805,'[1]6. Capital Calculations for BM'!$C$6:$C$1805,'[1]2. BM Database'!$C69,'[1]6. Capital Calculations for BM'!$B$6:$B$1805,'[1]2. BM Database'!$B69)</f>
        <v>13982957.032915561</v>
      </c>
      <c r="F69" s="42">
        <f>'[1]4. OM&amp;A Calculation'!M74</f>
        <v>6650256</v>
      </c>
      <c r="G69" s="42">
        <f t="shared" si="18"/>
        <v>20633213.032915562</v>
      </c>
      <c r="H69" s="33">
        <f t="shared" si="19"/>
        <v>0.67769169109091043</v>
      </c>
      <c r="I69" s="33">
        <f t="shared" si="20"/>
        <v>0.32230830890908957</v>
      </c>
      <c r="J69" s="40">
        <f>SUMIFS('[1]6. Capital Calculations for BM'!$AH$6:$AH$1805,'[1]6. Capital Calculations for BM'!$C$6:$C$1805,'[1]2. BM Database'!$C69,'[1]6. Capital Calculations for BM'!$B$6:$B$1805,'[1]2. BM Database'!$B69)</f>
        <v>16.820820000000001</v>
      </c>
      <c r="K69" s="41">
        <f t="shared" si="12"/>
        <v>102.21331567783656</v>
      </c>
      <c r="L69" s="41">
        <v>0.98602983681038403</v>
      </c>
      <c r="M69" s="41">
        <f t="shared" si="21"/>
        <v>100.78537897766546</v>
      </c>
      <c r="N69" s="34">
        <f>SUMIFS('[1]41. Output Indexes'!$E$3:$E$752,'[1]41. Output Indexes'!$B$3:$B$752,$B69,'[1]41. Output Indexes'!$C$3:$C$752,$C69)</f>
        <v>45765</v>
      </c>
      <c r="O69" s="34">
        <f>SUMIFS('[1]41. Output Indexes'!$L$3:$L$752,'[1]41. Output Indexes'!$B$3:$B$752,$B69,'[1]41. Output Indexes'!$C$3:$C$752,$C69)</f>
        <v>1457949580</v>
      </c>
      <c r="P69" s="34">
        <f>SUMIFS('[1]9. Z variables'!$AD$3:$AD$752,'[1]9. Z variables'!$B$3:$B$752,$B69,'[1]9. Z variables'!$C$3:$C$752,$C69)</f>
        <v>287386</v>
      </c>
      <c r="Q69" s="34">
        <f>SUMIFS('[1]9. Z variables'!$AE$3:$AE$752,'[1]9. Z variables'!$B$3:$B$752,$B69,'[1]9. Z variables'!$C$3:$C$752,$C69)</f>
        <v>239745</v>
      </c>
      <c r="R69" s="34">
        <f t="shared" si="17"/>
        <v>287386</v>
      </c>
      <c r="S69" s="34">
        <f t="shared" ref="S69:S78" si="22">MAX(S68,R69)</f>
        <v>287386</v>
      </c>
      <c r="T69" s="34">
        <f>SUMIFS('[1]9. Z variables'!$P$3:$P$752,'[1]9. Z variables'!$C$3:$C$752,$C69,'[1]9. Z variables'!$B$3:$B$752,$B69)</f>
        <v>1078.7</v>
      </c>
      <c r="U69" s="34">
        <f t="shared" si="9"/>
        <v>1097.0636363636365</v>
      </c>
      <c r="V69" s="33">
        <f>SUMIFS('[1]9. Z variables'!$R$3:$R$752,'[1]9. Z variables'!$C$3:$C$752,$C69,'[1]9. Z variables'!$B$3:$B$752,$B69)/T69</f>
        <v>0.32585519606934271</v>
      </c>
      <c r="W69" s="36">
        <f t="shared" si="10"/>
        <v>0.17154575980889281</v>
      </c>
      <c r="X69" s="35">
        <f t="shared" si="10"/>
        <v>306</v>
      </c>
    </row>
    <row r="70" spans="1:24" ht="15" x14ac:dyDescent="0.25">
      <c r="A70" s="182">
        <v>7</v>
      </c>
      <c r="B70" s="183" t="s">
        <v>10</v>
      </c>
      <c r="C70" s="184">
        <v>2004</v>
      </c>
      <c r="D70" s="184">
        <v>1</v>
      </c>
      <c r="E70" s="42">
        <f>SUMIFS('[1]6. Capital Calculations for BM'!$AI$6:$AI$1805,'[1]6. Capital Calculations for BM'!$C$6:$C$1805,'[1]2. BM Database'!$C70,'[1]6. Capital Calculations for BM'!$B$6:$B$1805,'[1]2. BM Database'!$B70)</f>
        <v>14154501.514323082</v>
      </c>
      <c r="F70" s="42">
        <f>'[1]4. OM&amp;A Calculation'!M75</f>
        <v>7529267</v>
      </c>
      <c r="G70" s="42">
        <f t="shared" si="18"/>
        <v>21683768.514323082</v>
      </c>
      <c r="H70" s="33">
        <f t="shared" si="19"/>
        <v>0.65276944388026514</v>
      </c>
      <c r="I70" s="33">
        <f t="shared" si="20"/>
        <v>0.34723055611973486</v>
      </c>
      <c r="J70" s="40">
        <f>SUMIFS('[1]6. Capital Calculations for BM'!$AH$6:$AH$1805,'[1]6. Capital Calculations for BM'!$C$6:$C$1805,'[1]2. BM Database'!$C70,'[1]6. Capital Calculations for BM'!$B$6:$B$1805,'[1]2. BM Database'!$B70)</f>
        <v>16.852066000000001</v>
      </c>
      <c r="K70" s="41">
        <f t="shared" si="12"/>
        <v>104.79144501899948</v>
      </c>
      <c r="L70" s="41">
        <v>0.98602983681038403</v>
      </c>
      <c r="M70" s="41">
        <f t="shared" si="21"/>
        <v>103.32749143120839</v>
      </c>
      <c r="N70" s="34">
        <f>SUMIFS('[1]41. Output Indexes'!$E$3:$E$752,'[1]41. Output Indexes'!$B$3:$B$752,$B70,'[1]41. Output Indexes'!$C$3:$C$752,$C70)</f>
        <v>46459</v>
      </c>
      <c r="O70" s="34">
        <f>SUMIFS('[1]41. Output Indexes'!$L$3:$L$752,'[1]41. Output Indexes'!$B$3:$B$752,$B70,'[1]41. Output Indexes'!$C$3:$C$752,$C70)</f>
        <v>1566869038</v>
      </c>
      <c r="P70" s="34">
        <f>SUMIFS('[1]9. Z variables'!$AD$3:$AD$752,'[1]9. Z variables'!$B$3:$B$752,$B70,'[1]9. Z variables'!$C$3:$C$752,$C70)</f>
        <v>278055</v>
      </c>
      <c r="Q70" s="34">
        <f>SUMIFS('[1]9. Z variables'!$AE$3:$AE$752,'[1]9. Z variables'!$B$3:$B$752,$B70,'[1]9. Z variables'!$C$3:$C$752,$C70)</f>
        <v>244129</v>
      </c>
      <c r="R70" s="34">
        <f t="shared" si="17"/>
        <v>278055</v>
      </c>
      <c r="S70" s="34">
        <f t="shared" si="22"/>
        <v>287386</v>
      </c>
      <c r="T70" s="34">
        <f>SUMIFS('[1]9. Z variables'!$P$3:$P$752,'[1]9. Z variables'!$C$3:$C$752,$C70,'[1]9. Z variables'!$B$3:$B$752,$B70)</f>
        <v>1082</v>
      </c>
      <c r="U70" s="34">
        <f t="shared" si="9"/>
        <v>1097.0636363636365</v>
      </c>
      <c r="V70" s="33">
        <f>SUMIFS('[1]9. Z variables'!$R$3:$R$752,'[1]9. Z variables'!$C$3:$C$752,$C70,'[1]9. Z variables'!$B$3:$B$752,$B70)/T70</f>
        <v>0.32809611829944546</v>
      </c>
      <c r="W70" s="36">
        <f t="shared" si="10"/>
        <v>0.17154575980889281</v>
      </c>
      <c r="X70" s="35">
        <f t="shared" si="10"/>
        <v>306</v>
      </c>
    </row>
    <row r="71" spans="1:24" ht="15" x14ac:dyDescent="0.25">
      <c r="A71" s="182">
        <v>7</v>
      </c>
      <c r="B71" s="183" t="s">
        <v>10</v>
      </c>
      <c r="C71" s="184">
        <v>2005</v>
      </c>
      <c r="D71" s="184">
        <v>1</v>
      </c>
      <c r="E71" s="42">
        <f>SUMIFS('[1]6. Capital Calculations for BM'!$AI$6:$AI$1805,'[1]6. Capital Calculations for BM'!$C$6:$C$1805,'[1]2. BM Database'!$C71,'[1]6. Capital Calculations for BM'!$B$6:$B$1805,'[1]2. BM Database'!$B71)</f>
        <v>14616907.862318069</v>
      </c>
      <c r="F71" s="42">
        <f>'[1]4. OM&amp;A Calculation'!M76</f>
        <v>7085857</v>
      </c>
      <c r="G71" s="42">
        <f t="shared" si="18"/>
        <v>21702764.862318069</v>
      </c>
      <c r="H71" s="33">
        <f t="shared" si="19"/>
        <v>0.67350441084568979</v>
      </c>
      <c r="I71" s="33">
        <f t="shared" si="20"/>
        <v>0.32649558915431021</v>
      </c>
      <c r="J71" s="40">
        <f>SUMIFS('[1]6. Capital Calculations for BM'!$AH$6:$AH$1805,'[1]6. Capital Calculations for BM'!$C$6:$C$1805,'[1]2. BM Database'!$C71,'[1]6. Capital Calculations for BM'!$B$6:$B$1805,'[1]2. BM Database'!$B71)</f>
        <v>17.008296000000001</v>
      </c>
      <c r="K71" s="41">
        <f t="shared" si="12"/>
        <v>108.15605108354616</v>
      </c>
      <c r="L71" s="41">
        <v>0.98602983681038403</v>
      </c>
      <c r="M71" s="41">
        <f t="shared" si="21"/>
        <v>106.64509339996458</v>
      </c>
      <c r="N71" s="34">
        <f>SUMIFS('[1]41. Output Indexes'!$E$3:$E$752,'[1]41. Output Indexes'!$B$3:$B$752,$B71,'[1]41. Output Indexes'!$C$3:$C$752,$C71)</f>
        <v>47346</v>
      </c>
      <c r="O71" s="34">
        <f>SUMIFS('[1]41. Output Indexes'!$L$3:$L$752,'[1]41. Output Indexes'!$B$3:$B$752,$B71,'[1]41. Output Indexes'!$C$3:$C$752,$C71)</f>
        <v>1627497173</v>
      </c>
      <c r="P71" s="34">
        <f>SUMIFS('[1]9. Z variables'!$AD$3:$AD$752,'[1]9. Z variables'!$B$3:$B$752,$B71,'[1]9. Z variables'!$C$3:$C$752,$C71)</f>
        <v>312448</v>
      </c>
      <c r="Q71" s="34">
        <f>SUMIFS('[1]9. Z variables'!$AE$3:$AE$752,'[1]9. Z variables'!$B$3:$B$752,$B71,'[1]9. Z variables'!$C$3:$C$752,$C71)</f>
        <v>253000</v>
      </c>
      <c r="R71" s="34">
        <f t="shared" si="17"/>
        <v>312448</v>
      </c>
      <c r="S71" s="34">
        <f t="shared" si="22"/>
        <v>312448</v>
      </c>
      <c r="T71" s="34">
        <f>SUMIFS('[1]9. Z variables'!$P$3:$P$752,'[1]9. Z variables'!$C$3:$C$752,$C71,'[1]9. Z variables'!$B$3:$B$752,$B71)</f>
        <v>1089</v>
      </c>
      <c r="U71" s="34">
        <f t="shared" si="9"/>
        <v>1097.0636363636365</v>
      </c>
      <c r="V71" s="33">
        <f>SUMIFS('[1]9. Z variables'!$R$3:$R$752,'[1]9. Z variables'!$C$3:$C$752,$C71,'[1]9. Z variables'!$B$3:$B$752,$B71)/T71</f>
        <v>0.33241505968778695</v>
      </c>
      <c r="W71" s="36">
        <f t="shared" si="10"/>
        <v>0.17154575980889281</v>
      </c>
      <c r="X71" s="35">
        <f t="shared" si="10"/>
        <v>306</v>
      </c>
    </row>
    <row r="72" spans="1:24" ht="15" x14ac:dyDescent="0.25">
      <c r="A72" s="182">
        <v>7</v>
      </c>
      <c r="B72" s="183" t="s">
        <v>10</v>
      </c>
      <c r="C72" s="184">
        <v>2006</v>
      </c>
      <c r="D72" s="184">
        <v>1</v>
      </c>
      <c r="E72" s="42">
        <f>SUMIFS('[1]6. Capital Calculations for BM'!$AI$6:$AI$1805,'[1]6. Capital Calculations for BM'!$C$6:$C$1805,'[1]2. BM Database'!$C72,'[1]6. Capital Calculations for BM'!$B$6:$B$1805,'[1]2. BM Database'!$B72)</f>
        <v>14861044.521501921</v>
      </c>
      <c r="F72" s="42">
        <f>'[1]4. OM&amp;A Calculation'!M77</f>
        <v>7284438</v>
      </c>
      <c r="G72" s="42">
        <f t="shared" si="18"/>
        <v>22145482.521501921</v>
      </c>
      <c r="H72" s="33">
        <f t="shared" si="19"/>
        <v>0.67106438105707322</v>
      </c>
      <c r="I72" s="33">
        <f t="shared" si="20"/>
        <v>0.32893561894292678</v>
      </c>
      <c r="J72" s="40">
        <f>SUMIFS('[1]6. Capital Calculations for BM'!$AH$6:$AH$1805,'[1]6. Capital Calculations for BM'!$C$6:$C$1805,'[1]2. BM Database'!$C72,'[1]6. Capital Calculations for BM'!$B$6:$B$1805,'[1]2. BM Database'!$B72)</f>
        <v>16.88236666666667</v>
      </c>
      <c r="K72" s="41">
        <f t="shared" si="12"/>
        <v>110.14154301171514</v>
      </c>
      <c r="L72" s="41">
        <v>0.98602983681038403</v>
      </c>
      <c r="M72" s="41">
        <f t="shared" si="21"/>
        <v>108.60284768188538</v>
      </c>
      <c r="N72" s="34">
        <f>SUMIFS('[1]41. Output Indexes'!$E$3:$E$752,'[1]41. Output Indexes'!$B$3:$B$752,$B72,'[1]41. Output Indexes'!$C$3:$C$752,$C72)</f>
        <v>48619</v>
      </c>
      <c r="O72" s="34">
        <f>SUMIFS('[1]41. Output Indexes'!$L$3:$L$752,'[1]41. Output Indexes'!$B$3:$B$752,$B72,'[1]41. Output Indexes'!$C$3:$C$752,$C72)</f>
        <v>1574603112</v>
      </c>
      <c r="P72" s="34">
        <f>SUMIFS('[1]9. Z variables'!$AD$3:$AD$752,'[1]9. Z variables'!$B$3:$B$752,$B72,'[1]9. Z variables'!$C$3:$C$752,$C72)</f>
        <v>308912</v>
      </c>
      <c r="Q72" s="34">
        <f>SUMIFS('[1]9. Z variables'!$AE$3:$AE$752,'[1]9. Z variables'!$B$3:$B$752,$B72,'[1]9. Z variables'!$C$3:$C$752,$C72)</f>
        <v>249195</v>
      </c>
      <c r="R72" s="34">
        <f t="shared" si="17"/>
        <v>308912</v>
      </c>
      <c r="S72" s="34">
        <f t="shared" si="22"/>
        <v>312448</v>
      </c>
      <c r="T72" s="34">
        <f>SUMIFS('[1]9. Z variables'!$P$3:$P$752,'[1]9. Z variables'!$C$3:$C$752,$C72,'[1]9. Z variables'!$B$3:$B$752,$B72)</f>
        <v>1097</v>
      </c>
      <c r="U72" s="34">
        <f t="shared" si="9"/>
        <v>1097.0636363636365</v>
      </c>
      <c r="V72" s="33">
        <f>SUMIFS('[1]9. Z variables'!$R$3:$R$752,'[1]9. Z variables'!$C$3:$C$752,$C72,'[1]9. Z variables'!$B$3:$B$752,$B72)/T72</f>
        <v>0.33637192342752964</v>
      </c>
      <c r="W72" s="36">
        <f t="shared" si="10"/>
        <v>0.17154575980889281</v>
      </c>
      <c r="X72" s="35">
        <f t="shared" si="10"/>
        <v>306</v>
      </c>
    </row>
    <row r="73" spans="1:24" ht="15" x14ac:dyDescent="0.25">
      <c r="A73" s="182">
        <v>7</v>
      </c>
      <c r="B73" s="183" t="s">
        <v>10</v>
      </c>
      <c r="C73" s="184">
        <v>2007</v>
      </c>
      <c r="D73" s="184">
        <v>1</v>
      </c>
      <c r="E73" s="42">
        <f>SUMIFS('[1]6. Capital Calculations for BM'!$AI$6:$AI$1805,'[1]6. Capital Calculations for BM'!$C$6:$C$1805,'[1]2. BM Database'!$C73,'[1]6. Capital Calculations for BM'!$B$6:$B$1805,'[1]2. BM Database'!$B73)</f>
        <v>15675277.812425314</v>
      </c>
      <c r="F73" s="42">
        <f>'[1]4. OM&amp;A Calculation'!M78</f>
        <v>8070932</v>
      </c>
      <c r="G73" s="42">
        <f t="shared" si="18"/>
        <v>23746209.812425315</v>
      </c>
      <c r="H73" s="33">
        <f t="shared" si="19"/>
        <v>0.66011704336172217</v>
      </c>
      <c r="I73" s="33">
        <f t="shared" si="20"/>
        <v>0.33988295663827783</v>
      </c>
      <c r="J73" s="40">
        <f>SUMIFS('[1]6. Capital Calculations for BM'!$AH$6:$AH$1805,'[1]6. Capital Calculations for BM'!$C$6:$C$1805,'[1]2. BM Database'!$C73,'[1]6. Capital Calculations for BM'!$B$6:$B$1805,'[1]2. BM Database'!$B73)</f>
        <v>17.296320000000001</v>
      </c>
      <c r="K73" s="41">
        <f t="shared" si="12"/>
        <v>113.88036490943945</v>
      </c>
      <c r="L73" s="41">
        <v>0.98602983681038403</v>
      </c>
      <c r="M73" s="41">
        <f t="shared" si="21"/>
        <v>112.28943762756157</v>
      </c>
      <c r="N73" s="34">
        <f>SUMIFS('[1]41. Output Indexes'!$E$3:$E$752,'[1]41. Output Indexes'!$B$3:$B$752,$B73,'[1]41. Output Indexes'!$C$3:$C$752,$C73)</f>
        <v>48944</v>
      </c>
      <c r="O73" s="34">
        <f>SUMIFS('[1]41. Output Indexes'!$L$3:$L$752,'[1]41. Output Indexes'!$B$3:$B$752,$B73,'[1]41. Output Indexes'!$C$3:$C$752,$C73)</f>
        <v>1569666081</v>
      </c>
      <c r="P73" s="34">
        <f>SUMIFS('[1]9. Z variables'!$AD$3:$AD$752,'[1]9. Z variables'!$B$3:$B$752,$B73,'[1]9. Z variables'!$C$3:$C$752,$C73)</f>
        <v>308393</v>
      </c>
      <c r="Q73" s="34">
        <f>SUMIFS('[1]9. Z variables'!$AE$3:$AE$752,'[1]9. Z variables'!$B$3:$B$752,$B73,'[1]9. Z variables'!$C$3:$C$752,$C73)</f>
        <v>254098</v>
      </c>
      <c r="R73" s="34">
        <f t="shared" si="17"/>
        <v>308393</v>
      </c>
      <c r="S73" s="34">
        <f t="shared" si="22"/>
        <v>312448</v>
      </c>
      <c r="T73" s="34">
        <f>SUMIFS('[1]9. Z variables'!$P$3:$P$752,'[1]9. Z variables'!$C$3:$C$752,$C73,'[1]9. Z variables'!$B$3:$B$752,$B73)</f>
        <v>1101</v>
      </c>
      <c r="U73" s="34">
        <f t="shared" si="9"/>
        <v>1097.0636363636365</v>
      </c>
      <c r="V73" s="33">
        <f>SUMIFS('[1]9. Z variables'!$R$3:$R$752,'[1]9. Z variables'!$C$3:$C$752,$C73,'[1]9. Z variables'!$B$3:$B$752,$B73)/T73</f>
        <v>0.33878292461398729</v>
      </c>
      <c r="W73" s="36">
        <f t="shared" si="10"/>
        <v>0.17154575980889281</v>
      </c>
      <c r="X73" s="35">
        <f t="shared" si="10"/>
        <v>306</v>
      </c>
    </row>
    <row r="74" spans="1:24" ht="15" x14ac:dyDescent="0.25">
      <c r="A74" s="182">
        <v>7</v>
      </c>
      <c r="B74" s="183" t="s">
        <v>10</v>
      </c>
      <c r="C74" s="184">
        <v>2008</v>
      </c>
      <c r="D74" s="184">
        <v>1</v>
      </c>
      <c r="E74" s="42">
        <f>SUMIFS('[1]6. Capital Calculations for BM'!$AI$6:$AI$1805,'[1]6. Capital Calculations for BM'!$C$6:$C$1805,'[1]2. BM Database'!$C74,'[1]6. Capital Calculations for BM'!$B$6:$B$1805,'[1]2. BM Database'!$B74)</f>
        <v>16259222.191497855</v>
      </c>
      <c r="F74" s="42">
        <f>'[1]4. OM&amp;A Calculation'!M79</f>
        <v>8566682.8100000005</v>
      </c>
      <c r="G74" s="42">
        <f t="shared" si="18"/>
        <v>24825905.001497857</v>
      </c>
      <c r="H74" s="33">
        <f t="shared" si="19"/>
        <v>0.65492968697482989</v>
      </c>
      <c r="I74" s="33">
        <f t="shared" si="20"/>
        <v>0.34507031302517011</v>
      </c>
      <c r="J74" s="40">
        <f>SUMIFS('[1]6. Capital Calculations for BM'!$AH$6:$AH$1805,'[1]6. Capital Calculations for BM'!$C$6:$C$1805,'[1]2. BM Database'!$C74,'[1]6. Capital Calculations for BM'!$B$6:$B$1805,'[1]2. BM Database'!$B74)</f>
        <v>17.715351999999999</v>
      </c>
      <c r="K74" s="41">
        <f t="shared" si="12"/>
        <v>116.60459237157336</v>
      </c>
      <c r="L74" s="41">
        <v>0.98602983681038403</v>
      </c>
      <c r="M74" s="41">
        <f t="shared" si="21"/>
        <v>114.97560718748383</v>
      </c>
      <c r="N74" s="34">
        <f>SUMIFS('[1]41. Output Indexes'!$E$3:$E$752,'[1]41. Output Indexes'!$B$3:$B$752,$B74,'[1]41. Output Indexes'!$C$3:$C$752,$C74)</f>
        <v>49297</v>
      </c>
      <c r="O74" s="34">
        <f>SUMIFS('[1]41. Output Indexes'!$L$3:$L$752,'[1]41. Output Indexes'!$B$3:$B$752,$B74,'[1]41. Output Indexes'!$C$3:$C$752,$C74)</f>
        <v>1519758329</v>
      </c>
      <c r="P74" s="34">
        <f>SUMIFS('[1]9. Z variables'!$AD$3:$AD$752,'[1]9. Z variables'!$B$3:$B$752,$B74,'[1]9. Z variables'!$C$3:$C$752,$C74)</f>
        <v>291292</v>
      </c>
      <c r="Q74" s="34">
        <f>SUMIFS('[1]9. Z variables'!$AE$3:$AE$752,'[1]9. Z variables'!$B$3:$B$752,$B74,'[1]9. Z variables'!$C$3:$C$752,$C74)</f>
        <v>244764</v>
      </c>
      <c r="R74" s="34">
        <f t="shared" si="17"/>
        <v>291292</v>
      </c>
      <c r="S74" s="34">
        <f t="shared" si="22"/>
        <v>312448</v>
      </c>
      <c r="T74" s="34">
        <f>SUMIFS('[1]9. Z variables'!$P$3:$P$752,'[1]9. Z variables'!$C$3:$C$752,$C74,'[1]9. Z variables'!$B$3:$B$752,$B74)</f>
        <v>1112</v>
      </c>
      <c r="U74" s="34">
        <f t="shared" si="9"/>
        <v>1097.0636363636365</v>
      </c>
      <c r="V74" s="33">
        <f>SUMIFS('[1]9. Z variables'!$R$3:$R$752,'[1]9. Z variables'!$C$3:$C$752,$C74,'[1]9. Z variables'!$B$3:$B$752,$B74)/T74</f>
        <v>0.34352517985611508</v>
      </c>
      <c r="W74" s="36">
        <f t="shared" si="10"/>
        <v>0.17154575980889281</v>
      </c>
      <c r="X74" s="35">
        <f t="shared" si="10"/>
        <v>306</v>
      </c>
    </row>
    <row r="75" spans="1:24" ht="15" x14ac:dyDescent="0.25">
      <c r="A75" s="182">
        <v>7</v>
      </c>
      <c r="B75" s="183" t="s">
        <v>10</v>
      </c>
      <c r="C75" s="184">
        <v>2009</v>
      </c>
      <c r="D75" s="184">
        <v>1</v>
      </c>
      <c r="E75" s="42">
        <f>SUMIFS('[1]6. Capital Calculations for BM'!$AI$6:$AI$1805,'[1]6. Capital Calculations for BM'!$C$6:$C$1805,'[1]2. BM Database'!$C75,'[1]6. Capital Calculations for BM'!$B$6:$B$1805,'[1]2. BM Database'!$B75)</f>
        <v>17143935.412275344</v>
      </c>
      <c r="F75" s="42">
        <f>'[1]4. OM&amp;A Calculation'!M80</f>
        <v>9538043.1500000004</v>
      </c>
      <c r="G75" s="42">
        <f t="shared" si="18"/>
        <v>26681978.562275343</v>
      </c>
      <c r="H75" s="33">
        <f t="shared" si="19"/>
        <v>0.64252864053022352</v>
      </c>
      <c r="I75" s="33">
        <f t="shared" si="20"/>
        <v>0.35747135946977648</v>
      </c>
      <c r="J75" s="40">
        <f>SUMIFS('[1]6. Capital Calculations for BM'!$AH$6:$AH$1805,'[1]6. Capital Calculations for BM'!$C$6:$C$1805,'[1]2. BM Database'!$C75,'[1]6. Capital Calculations for BM'!$B$6:$B$1805,'[1]2. BM Database'!$B75)</f>
        <v>17.930536200000002</v>
      </c>
      <c r="K75" s="41">
        <f t="shared" si="12"/>
        <v>118.1120482521444</v>
      </c>
      <c r="L75" s="41">
        <v>0.98602983681038403</v>
      </c>
      <c r="M75" s="41">
        <f t="shared" si="21"/>
        <v>116.46200366340216</v>
      </c>
      <c r="N75" s="34">
        <f>SUMIFS('[1]41. Output Indexes'!$E$3:$E$752,'[1]41. Output Indexes'!$B$3:$B$752,$B75,'[1]41. Output Indexes'!$C$3:$C$752,$C75)</f>
        <v>50201</v>
      </c>
      <c r="O75" s="34">
        <f>SUMIFS('[1]41. Output Indexes'!$L$3:$L$752,'[1]41. Output Indexes'!$B$3:$B$752,$B75,'[1]41. Output Indexes'!$C$3:$C$752,$C75)</f>
        <v>1418249796</v>
      </c>
      <c r="P75" s="34">
        <f>SUMIFS('[1]9. Z variables'!$AD$3:$AD$752,'[1]9. Z variables'!$B$3:$B$752,$B75,'[1]9. Z variables'!$C$3:$C$752,$C75)</f>
        <v>286911</v>
      </c>
      <c r="Q75" s="34">
        <f>SUMIFS('[1]9. Z variables'!$AE$3:$AE$752,'[1]9. Z variables'!$B$3:$B$752,$B75,'[1]9. Z variables'!$C$3:$C$752,$C75)</f>
        <v>235126</v>
      </c>
      <c r="R75" s="34">
        <f t="shared" si="17"/>
        <v>286911</v>
      </c>
      <c r="S75" s="34">
        <f t="shared" si="22"/>
        <v>312448</v>
      </c>
      <c r="T75" s="34">
        <f>SUMIFS('[1]9. Z variables'!$P$3:$P$752,'[1]9. Z variables'!$C$3:$C$752,$C75,'[1]9. Z variables'!$B$3:$B$752,$B75)</f>
        <v>1105</v>
      </c>
      <c r="U75" s="34">
        <f t="shared" si="9"/>
        <v>1097.0636363636365</v>
      </c>
      <c r="V75" s="33">
        <f>SUMIFS('[1]9. Z variables'!$R$3:$R$752,'[1]9. Z variables'!$C$3:$C$752,$C75,'[1]9. Z variables'!$B$3:$B$752,$B75)/T75</f>
        <v>0.35927601809954751</v>
      </c>
      <c r="W75" s="36">
        <f t="shared" si="10"/>
        <v>0.17154575980889281</v>
      </c>
      <c r="X75" s="35">
        <f t="shared" si="10"/>
        <v>306</v>
      </c>
    </row>
    <row r="76" spans="1:24" ht="15" x14ac:dyDescent="0.25">
      <c r="A76" s="182">
        <v>7</v>
      </c>
      <c r="B76" s="183" t="s">
        <v>10</v>
      </c>
      <c r="C76" s="184">
        <v>2010</v>
      </c>
      <c r="D76" s="184">
        <v>1</v>
      </c>
      <c r="E76" s="42">
        <f>SUMIFS('[1]6. Capital Calculations for BM'!$AI$6:$AI$1805,'[1]6. Capital Calculations for BM'!$C$6:$C$1805,'[1]2. BM Database'!$C76,'[1]6. Capital Calculations for BM'!$B$6:$B$1805,'[1]2. BM Database'!$B76)</f>
        <v>18537588.599459969</v>
      </c>
      <c r="F76" s="42">
        <f>'[1]4. OM&amp;A Calculation'!M81</f>
        <v>9278421.1899999995</v>
      </c>
      <c r="G76" s="42">
        <f t="shared" si="18"/>
        <v>27816009.789459966</v>
      </c>
      <c r="H76" s="33">
        <f t="shared" si="19"/>
        <v>0.66643593886295749</v>
      </c>
      <c r="I76" s="33">
        <f t="shared" si="20"/>
        <v>0.33356406113704251</v>
      </c>
      <c r="J76" s="40">
        <f>SUMIFS('[1]6. Capital Calculations for BM'!$AH$6:$AH$1805,'[1]6. Capital Calculations for BM'!$C$6:$C$1805,'[1]2. BM Database'!$C76,'[1]6. Capital Calculations for BM'!$B$6:$B$1805,'[1]2. BM Database'!$B76)</f>
        <v>18.29948266666667</v>
      </c>
      <c r="K76" s="41">
        <f t="shared" si="12"/>
        <v>121.67950876493377</v>
      </c>
      <c r="L76" s="41">
        <v>0.98602983681038403</v>
      </c>
      <c r="M76" s="41">
        <f t="shared" si="21"/>
        <v>119.97962617065534</v>
      </c>
      <c r="N76" s="34">
        <f>SUMIFS('[1]41. Output Indexes'!$E$3:$E$752,'[1]41. Output Indexes'!$B$3:$B$752,$B76,'[1]41. Output Indexes'!$C$3:$C$752,$C76)</f>
        <v>50890</v>
      </c>
      <c r="O76" s="34">
        <f>SUMIFS('[1]41. Output Indexes'!$L$3:$L$752,'[1]41. Output Indexes'!$B$3:$B$752,$B76,'[1]41. Output Indexes'!$C$3:$C$752,$C76)</f>
        <v>1457680195</v>
      </c>
      <c r="P76" s="34">
        <f>SUMIFS('[1]9. Z variables'!$AD$3:$AD$752,'[1]9. Z variables'!$B$3:$B$752,$B76,'[1]9. Z variables'!$C$3:$C$752,$C76)</f>
        <v>302537</v>
      </c>
      <c r="Q76" s="34">
        <f>SUMIFS('[1]9. Z variables'!$AE$3:$AE$752,'[1]9. Z variables'!$B$3:$B$752,$B76,'[1]9. Z variables'!$C$3:$C$752,$C76)</f>
        <v>241182</v>
      </c>
      <c r="R76" s="34">
        <f t="shared" si="17"/>
        <v>302537</v>
      </c>
      <c r="S76" s="34">
        <f t="shared" si="22"/>
        <v>312448</v>
      </c>
      <c r="T76" s="34">
        <f>SUMIFS('[1]9. Z variables'!$P$3:$P$752,'[1]9. Z variables'!$C$3:$C$752,$C76,'[1]9. Z variables'!$B$3:$B$752,$B76)</f>
        <v>1111</v>
      </c>
      <c r="U76" s="34">
        <f t="shared" si="9"/>
        <v>1097.0636363636365</v>
      </c>
      <c r="V76" s="33">
        <f>SUMIFS('[1]9. Z variables'!$R$3:$R$752,'[1]9. Z variables'!$C$3:$C$752,$C76,'[1]9. Z variables'!$B$3:$B$752,$B76)/T76</f>
        <v>0.36273627362736272</v>
      </c>
      <c r="W76" s="36">
        <f t="shared" si="10"/>
        <v>0.17154575980889281</v>
      </c>
      <c r="X76" s="35">
        <f t="shared" si="10"/>
        <v>306</v>
      </c>
    </row>
    <row r="77" spans="1:24" ht="15" x14ac:dyDescent="0.25">
      <c r="A77" s="182">
        <v>7</v>
      </c>
      <c r="B77" s="183" t="s">
        <v>10</v>
      </c>
      <c r="C77" s="184">
        <v>2011</v>
      </c>
      <c r="D77" s="184">
        <v>1</v>
      </c>
      <c r="E77" s="42">
        <f>SUMIFS('[1]6. Capital Calculations for BM'!$AI$6:$AI$1805,'[1]6. Capital Calculations for BM'!$C$6:$C$1805,'[1]2. BM Database'!$C77,'[1]6. Capital Calculations for BM'!$B$6:$B$1805,'[1]2. BM Database'!$B77)</f>
        <v>18914392.523243144</v>
      </c>
      <c r="F77" s="42">
        <f>'[1]4. OM&amp;A Calculation'!M82</f>
        <v>10516311.43</v>
      </c>
      <c r="G77" s="42">
        <f t="shared" si="18"/>
        <v>29430703.953243144</v>
      </c>
      <c r="H77" s="33">
        <f t="shared" si="19"/>
        <v>0.64267550491801451</v>
      </c>
      <c r="I77" s="33">
        <f t="shared" si="20"/>
        <v>0.35732449508198549</v>
      </c>
      <c r="J77" s="40">
        <f>SUMIFS('[1]6. Capital Calculations for BM'!$AH$6:$AH$1805,'[1]6. Capital Calculations for BM'!$C$6:$C$1805,'[1]2. BM Database'!$C77,'[1]6. Capital Calculations for BM'!$B$6:$B$1805,'[1]2. BM Database'!$B77)</f>
        <v>18.328728099999999</v>
      </c>
      <c r="K77" s="41">
        <f t="shared" si="12"/>
        <v>123.73002481130355</v>
      </c>
      <c r="L77" s="41">
        <v>0.98602983681038403</v>
      </c>
      <c r="M77" s="41">
        <f t="shared" si="21"/>
        <v>122.0014961732344</v>
      </c>
      <c r="N77" s="34">
        <f>SUMIFS('[1]41. Output Indexes'!$E$3:$E$752,'[1]41. Output Indexes'!$B$3:$B$752,$B77,'[1]41. Output Indexes'!$C$3:$C$752,$C77)</f>
        <v>51586</v>
      </c>
      <c r="O77" s="34">
        <f>SUMIFS('[1]41. Output Indexes'!$L$3:$L$752,'[1]41. Output Indexes'!$B$3:$B$752,$B77,'[1]41. Output Indexes'!$C$3:$C$752,$C77)</f>
        <v>1488576772.01</v>
      </c>
      <c r="P77" s="34">
        <f>SUMIFS('[1]9. Z variables'!$AD$3:$AD$752,'[1]9. Z variables'!$B$3:$B$752,$B77,'[1]9. Z variables'!$C$3:$C$752,$C77)</f>
        <v>309690</v>
      </c>
      <c r="Q77" s="34">
        <f>SUMIFS('[1]9. Z variables'!$AE$3:$AE$752,'[1]9. Z variables'!$B$3:$B$752,$B77,'[1]9. Z variables'!$C$3:$C$752,$C77)</f>
        <v>235762</v>
      </c>
      <c r="R77" s="34">
        <f t="shared" si="17"/>
        <v>309690</v>
      </c>
      <c r="S77" s="34">
        <f t="shared" si="22"/>
        <v>312448</v>
      </c>
      <c r="T77" s="34">
        <f>SUMIFS('[1]9. Z variables'!$P$3:$P$752,'[1]9. Z variables'!$C$3:$C$752,$C77,'[1]9. Z variables'!$B$3:$B$752,$B77)</f>
        <v>1119</v>
      </c>
      <c r="U77" s="34">
        <f>U78</f>
        <v>1097.0636363636365</v>
      </c>
      <c r="V77" s="33">
        <f>SUMIFS('[1]9. Z variables'!$R$3:$R$752,'[1]9. Z variables'!$C$3:$C$752,$C77,'[1]9. Z variables'!$B$3:$B$752,$B77)/T77</f>
        <v>0.36282394995531725</v>
      </c>
      <c r="W77" s="36">
        <f>W78</f>
        <v>0.17154575980889281</v>
      </c>
      <c r="X77" s="23">
        <f>X78</f>
        <v>306</v>
      </c>
    </row>
    <row r="78" spans="1:24" ht="15" x14ac:dyDescent="0.25">
      <c r="A78" s="182">
        <v>7</v>
      </c>
      <c r="B78" s="183" t="s">
        <v>10</v>
      </c>
      <c r="C78" s="184">
        <v>2012</v>
      </c>
      <c r="D78" s="184">
        <f>D77</f>
        <v>1</v>
      </c>
      <c r="E78" s="42">
        <f>SUMIFS('[1]6. Capital Calculations for BM'!$AI$6:$AI$1805,'[1]6. Capital Calculations for BM'!$C$6:$C$1805,'[1]2. BM Database'!$C78,'[1]6. Capital Calculations for BM'!$B$6:$B$1805,'[1]2. BM Database'!$B78)</f>
        <v>18685695.349160414</v>
      </c>
      <c r="F78" s="42">
        <f>'[1]4. OM&amp;A Calculation'!M83</f>
        <v>13013047.5408</v>
      </c>
      <c r="G78" s="42">
        <f t="shared" si="18"/>
        <v>31698742.889960416</v>
      </c>
      <c r="H78" s="33">
        <f t="shared" si="19"/>
        <v>0.58947748855613213</v>
      </c>
      <c r="I78" s="33">
        <f t="shared" si="20"/>
        <v>0.41052251144386787</v>
      </c>
      <c r="J78" s="40">
        <f>SUMIFS('[1]6. Capital Calculations for BM'!$AH$6:$AH$1805,'[1]6. Capital Calculations for BM'!$C$6:$C$1805,'[1]2. BM Database'!$C78,'[1]6. Capital Calculations for BM'!$B$6:$B$1805,'[1]2. BM Database'!$B78)</f>
        <v>17.40324</v>
      </c>
      <c r="K78" s="41">
        <f t="shared" si="12"/>
        <v>125.68281390738366</v>
      </c>
      <c r="L78" s="41">
        <f>L77</f>
        <v>0.98602983681038403</v>
      </c>
      <c r="M78" s="41">
        <f t="shared" si="21"/>
        <v>123.92700448696738</v>
      </c>
      <c r="N78" s="34">
        <f>SUMIFS('[1]24. 2012 data'!$BR$2:$BR$74,'[1]24. 2012 data'!$B$2:$B$74,'[1]2. BM Database'!$B78,'[1]24. 2012 data'!$C$2:$C$74,2012)</f>
        <v>51985</v>
      </c>
      <c r="O78" s="34">
        <f>SUMIFS('[1]24. 2012 data'!$BZ$2:$BZ$74,'[1]24. 2012 data'!$B$2:$B$74,'[1]2. BM Database'!$B78,'[1]24. 2012 data'!$C$2:$C$74,2012)</f>
        <v>1451576852</v>
      </c>
      <c r="P78" s="34">
        <f>SUMIFS('[1]24. 2012 data'!$DI$2:$DI$74,'[1]24. 2012 data'!$B$2:$B$74,'[1]2. BM Database'!$B78,'[1]24. 2012 data'!$C$2:$C$74,2012)</f>
        <v>294037</v>
      </c>
      <c r="Q78" s="34">
        <f>SUMIFS('[1]24. 2012 data'!$DH$2:$DH$74,'[1]24. 2012 data'!$B$2:$B$74,'[1]2. BM Database'!$B78,'[1]24. 2012 data'!$C$2:$C$74,2012)</f>
        <v>236799</v>
      </c>
      <c r="R78" s="34">
        <f t="shared" si="17"/>
        <v>294037</v>
      </c>
      <c r="S78" s="34">
        <f t="shared" si="22"/>
        <v>312448</v>
      </c>
      <c r="T78" s="34">
        <f>SUMIF('[1]24. 2012 data'!$B$2:$B$74,$B78,'[1]24. 2012 data'!$DL$2:$DL$74)</f>
        <v>1124</v>
      </c>
      <c r="U78" s="34">
        <f>AVERAGE(T68:T78)</f>
        <v>1097.0636363636365</v>
      </c>
      <c r="V78" s="33">
        <f>SUMIF('[1]24. 2012 data'!$B$2:$B$74,$B78,'[1]24. 2012 data'!$DN$2:$DN$74)/SUMIF('[1]24. 2012 data'!$B$2:$B$74,$B78,'[1]24. 2012 data'!$DL$2:$DL$74)</f>
        <v>0.36743772241992884</v>
      </c>
      <c r="W78" s="36">
        <f>(N78-N68)/N68</f>
        <v>0.17154575980889281</v>
      </c>
      <c r="X78" s="34">
        <f>SUMIF('[1]24. 2012 data'!$B$2:$B$74,$B78,'[1]24. 2012 data'!$CZ$2:$CZ$74)</f>
        <v>306</v>
      </c>
    </row>
    <row r="79" spans="1:24" ht="15" x14ac:dyDescent="0.25">
      <c r="A79" s="182">
        <v>8</v>
      </c>
      <c r="B79" s="183" t="s">
        <v>11</v>
      </c>
      <c r="C79" s="184">
        <v>2002</v>
      </c>
      <c r="D79" s="184">
        <f>'[1]1. Industry TFP Calculations'!$M$48</f>
        <v>1</v>
      </c>
      <c r="E79" s="42">
        <f>SUMIFS('[1]6. Capital Calculations for BM'!$AI$6:$AI$1805,'[1]6. Capital Calculations for BM'!$C$6:$C$1805,'[1]2. BM Database'!$C79,'[1]6. Capital Calculations for BM'!$B$6:$B$1805,'[1]2. BM Database'!$B79)</f>
        <v>5160005.2769808983</v>
      </c>
      <c r="F79" s="42">
        <f>'[1]4. OM&amp;A Calculation'!M84</f>
        <v>5256913.6999999993</v>
      </c>
      <c r="G79" s="42">
        <f t="shared" si="18"/>
        <v>10416918.976980899</v>
      </c>
      <c r="H79" s="33">
        <f t="shared" si="19"/>
        <v>0.49534850836253752</v>
      </c>
      <c r="I79" s="33">
        <f t="shared" si="20"/>
        <v>0.50465149163746248</v>
      </c>
      <c r="J79" s="40">
        <f>SUMIFS('[1]6. Capital Calculations for BM'!$AH$6:$AH$1805,'[1]6. Capital Calculations for BM'!$C$6:$C$1805,'[1]2. BM Database'!$C79,'[1]6. Capital Calculations for BM'!$B$6:$B$1805,'[1]2. BM Database'!$B79)</f>
        <v>16.741565999999999</v>
      </c>
      <c r="K79" s="41">
        <f t="shared" si="12"/>
        <v>100</v>
      </c>
      <c r="L79" s="41">
        <v>0.89098647647591001</v>
      </c>
      <c r="M79" s="41">
        <f t="shared" si="21"/>
        <v>89.098647647590994</v>
      </c>
      <c r="N79" s="34">
        <f>SUMIFS('[1]41. Output Indexes'!$E$3:$E$752,'[1]41. Output Indexes'!$B$3:$B$752,$B79,'[1]41. Output Indexes'!$C$3:$C$752,$C79)</f>
        <v>27815</v>
      </c>
      <c r="O79" s="34">
        <f>SUMIFS('[1]41. Output Indexes'!$L$3:$L$752,'[1]41. Output Indexes'!$B$3:$B$752,$B79,'[1]41. Output Indexes'!$C$3:$C$752,$C79)</f>
        <v>432760994</v>
      </c>
      <c r="P79" s="34">
        <f>SUMIFS('[1]9. Z variables'!$AD$3:$AD$752,'[1]9. Z variables'!$B$3:$B$752,$B79,'[1]9. Z variables'!$C$3:$C$752,$C79)</f>
        <v>98420</v>
      </c>
      <c r="Q79" s="34">
        <f>SUMIFS('[1]9. Z variables'!$AE$3:$AE$752,'[1]9. Z variables'!$B$3:$B$752,$B79,'[1]9. Z variables'!$C$3:$C$752,$C79)</f>
        <v>81610</v>
      </c>
      <c r="R79" s="34">
        <f t="shared" si="17"/>
        <v>98420</v>
      </c>
      <c r="S79" s="34">
        <f>R79</f>
        <v>98420</v>
      </c>
      <c r="T79" s="34">
        <f>SUMIFS('[1]9. Z variables'!$P$3:$P$752,'[1]9. Z variables'!$C$3:$C$752,$C79,'[1]9. Z variables'!$B$3:$B$752,$B79)</f>
        <v>740.1</v>
      </c>
      <c r="U79" s="34">
        <f t="shared" ref="U79:U142" si="23">U80</f>
        <v>965.25454545454534</v>
      </c>
      <c r="V79" s="33">
        <f>SUMIFS('[1]9. Z variables'!$R$3:$R$752,'[1]9. Z variables'!$C$3:$C$752,$C79,'[1]9. Z variables'!$B$3:$B$752,$B79)/T79</f>
        <v>3.5535738413727889E-2</v>
      </c>
      <c r="W79" s="36">
        <f t="shared" ref="W79:X142" si="24">W80</f>
        <v>2.2075718167480919E-2</v>
      </c>
      <c r="X79" s="35">
        <f t="shared" si="24"/>
        <v>356</v>
      </c>
    </row>
    <row r="80" spans="1:24" ht="15" x14ac:dyDescent="0.25">
      <c r="A80" s="182">
        <v>8</v>
      </c>
      <c r="B80" s="183" t="s">
        <v>11</v>
      </c>
      <c r="C80" s="184">
        <v>2003</v>
      </c>
      <c r="D80" s="184">
        <f>'[1]1. Industry TFP Calculations'!$M$48</f>
        <v>1</v>
      </c>
      <c r="E80" s="42">
        <f>SUMIFS('[1]6. Capital Calculations for BM'!$AI$6:$AI$1805,'[1]6. Capital Calculations for BM'!$C$6:$C$1805,'[1]2. BM Database'!$C80,'[1]6. Capital Calculations for BM'!$B$6:$B$1805,'[1]2. BM Database'!$B80)</f>
        <v>6470091.6938271876</v>
      </c>
      <c r="F80" s="42">
        <f>'[1]4. OM&amp;A Calculation'!M85</f>
        <v>6311809.1100000013</v>
      </c>
      <c r="G80" s="42">
        <f t="shared" si="18"/>
        <v>12781900.803827189</v>
      </c>
      <c r="H80" s="33">
        <f t="shared" si="19"/>
        <v>0.50619166844808372</v>
      </c>
      <c r="I80" s="33">
        <f t="shared" si="20"/>
        <v>0.49380833155191628</v>
      </c>
      <c r="J80" s="40">
        <f>SUMIFS('[1]6. Capital Calculations for BM'!$AH$6:$AH$1805,'[1]6. Capital Calculations for BM'!$C$6:$C$1805,'[1]2. BM Database'!$C80,'[1]6. Capital Calculations for BM'!$B$6:$B$1805,'[1]2. BM Database'!$B80)</f>
        <v>16.820820000000001</v>
      </c>
      <c r="K80" s="41">
        <f t="shared" si="12"/>
        <v>102.21331567783656</v>
      </c>
      <c r="L80" s="41">
        <v>0.89098647647591001</v>
      </c>
      <c r="M80" s="41">
        <f t="shared" si="21"/>
        <v>91.070681984715492</v>
      </c>
      <c r="N80" s="34">
        <f>SUMIFS('[1]41. Output Indexes'!$E$3:$E$752,'[1]41. Output Indexes'!$B$3:$B$752,$B80,'[1]41. Output Indexes'!$C$3:$C$752,$C80)</f>
        <v>27653</v>
      </c>
      <c r="O80" s="34">
        <f>SUMIFS('[1]41. Output Indexes'!$L$3:$L$752,'[1]41. Output Indexes'!$B$3:$B$752,$B80,'[1]41. Output Indexes'!$C$3:$C$752,$C80)</f>
        <v>533567660.30000001</v>
      </c>
      <c r="P80" s="34">
        <f>SUMIFS('[1]9. Z variables'!$AD$3:$AD$752,'[1]9. Z variables'!$B$3:$B$752,$B80,'[1]9. Z variables'!$C$3:$C$752,$C80)</f>
        <v>103585</v>
      </c>
      <c r="Q80" s="34">
        <f>SUMIFS('[1]9. Z variables'!$AE$3:$AE$752,'[1]9. Z variables'!$B$3:$B$752,$B80,'[1]9. Z variables'!$C$3:$C$752,$C80)</f>
        <v>99504</v>
      </c>
      <c r="R80" s="34">
        <f t="shared" si="17"/>
        <v>103585</v>
      </c>
      <c r="S80" s="34">
        <f t="shared" ref="S80:S89" si="25">MAX(S79,R80)</f>
        <v>103585</v>
      </c>
      <c r="T80" s="34">
        <f>SUMIFS('[1]9. Z variables'!$P$3:$P$752,'[1]9. Z variables'!$C$3:$C$752,$C80,'[1]9. Z variables'!$B$3:$B$752,$B80)</f>
        <v>881.1</v>
      </c>
      <c r="U80" s="34">
        <f t="shared" si="23"/>
        <v>965.25454545454534</v>
      </c>
      <c r="V80" s="33">
        <f>SUMIFS('[1]9. Z variables'!$R$3:$R$752,'[1]9. Z variables'!$C$3:$C$752,$C80,'[1]9. Z variables'!$B$3:$B$752,$B80)/T80</f>
        <v>3.5864260583361667E-2</v>
      </c>
      <c r="W80" s="36">
        <f t="shared" si="24"/>
        <v>2.2075718167480919E-2</v>
      </c>
      <c r="X80" s="35">
        <f t="shared" si="24"/>
        <v>356</v>
      </c>
    </row>
    <row r="81" spans="1:24" ht="15" x14ac:dyDescent="0.25">
      <c r="A81" s="182">
        <v>8</v>
      </c>
      <c r="B81" s="183" t="s">
        <v>11</v>
      </c>
      <c r="C81" s="184">
        <v>2004</v>
      </c>
      <c r="D81" s="184">
        <f>'[1]1. Industry TFP Calculations'!$M$48</f>
        <v>1</v>
      </c>
      <c r="E81" s="42">
        <f>SUMIFS('[1]6. Capital Calculations for BM'!$AI$6:$AI$1805,'[1]6. Capital Calculations for BM'!$C$6:$C$1805,'[1]2. BM Database'!$C81,'[1]6. Capital Calculations for BM'!$B$6:$B$1805,'[1]2. BM Database'!$B81)</f>
        <v>7532823.9511950752</v>
      </c>
      <c r="F81" s="42">
        <f>'[1]4. OM&amp;A Calculation'!M86</f>
        <v>6230122.6799999997</v>
      </c>
      <c r="G81" s="42">
        <f t="shared" si="18"/>
        <v>13762946.631195076</v>
      </c>
      <c r="H81" s="33">
        <f t="shared" si="19"/>
        <v>0.54732639405294115</v>
      </c>
      <c r="I81" s="33">
        <f t="shared" si="20"/>
        <v>0.45267360594705885</v>
      </c>
      <c r="J81" s="40">
        <f>SUMIFS('[1]6. Capital Calculations for BM'!$AH$6:$AH$1805,'[1]6. Capital Calculations for BM'!$C$6:$C$1805,'[1]2. BM Database'!$C81,'[1]6. Capital Calculations for BM'!$B$6:$B$1805,'[1]2. BM Database'!$B81)</f>
        <v>16.852066000000001</v>
      </c>
      <c r="K81" s="41">
        <f t="shared" si="12"/>
        <v>104.79144501899948</v>
      </c>
      <c r="L81" s="41">
        <v>0.89098647647591001</v>
      </c>
      <c r="M81" s="41">
        <f t="shared" si="21"/>
        <v>93.367760362297403</v>
      </c>
      <c r="N81" s="34">
        <f>SUMIFS('[1]41. Output Indexes'!$E$3:$E$752,'[1]41. Output Indexes'!$B$3:$B$752,$B81,'[1]41. Output Indexes'!$C$3:$C$752,$C81)</f>
        <v>28768</v>
      </c>
      <c r="O81" s="34">
        <f>SUMIFS('[1]41. Output Indexes'!$L$3:$L$752,'[1]41. Output Indexes'!$B$3:$B$752,$B81,'[1]41. Output Indexes'!$C$3:$C$752,$C81)</f>
        <v>552820988</v>
      </c>
      <c r="P81" s="34">
        <f>SUMIFS('[1]9. Z variables'!$AD$3:$AD$752,'[1]9. Z variables'!$B$3:$B$752,$B81,'[1]9. Z variables'!$C$3:$C$752,$C81)</f>
        <v>99351</v>
      </c>
      <c r="Q81" s="34">
        <f>SUMIFS('[1]9. Z variables'!$AE$3:$AE$752,'[1]9. Z variables'!$B$3:$B$752,$B81,'[1]9. Z variables'!$C$3:$C$752,$C81)</f>
        <v>100758</v>
      </c>
      <c r="R81" s="34">
        <f t="shared" si="17"/>
        <v>100758</v>
      </c>
      <c r="S81" s="34">
        <f t="shared" si="25"/>
        <v>103585</v>
      </c>
      <c r="T81" s="34">
        <f>SUMIFS('[1]9. Z variables'!$P$3:$P$752,'[1]9. Z variables'!$C$3:$C$752,$C81,'[1]9. Z variables'!$B$3:$B$752,$B81)</f>
        <v>900.6</v>
      </c>
      <c r="U81" s="34">
        <f t="shared" si="23"/>
        <v>965.25454545454534</v>
      </c>
      <c r="V81" s="33">
        <f>SUMIFS('[1]9. Z variables'!$R$3:$R$752,'[1]9. Z variables'!$C$3:$C$752,$C81,'[1]9. Z variables'!$B$3:$B$752,$B81)/T81</f>
        <v>3.7530535198756397E-2</v>
      </c>
      <c r="W81" s="36">
        <f t="shared" si="24"/>
        <v>2.2075718167480919E-2</v>
      </c>
      <c r="X81" s="35">
        <f t="shared" si="24"/>
        <v>356</v>
      </c>
    </row>
    <row r="82" spans="1:24" ht="15" x14ac:dyDescent="0.25">
      <c r="A82" s="182">
        <v>8</v>
      </c>
      <c r="B82" s="183" t="s">
        <v>11</v>
      </c>
      <c r="C82" s="184">
        <v>2005</v>
      </c>
      <c r="D82" s="184">
        <f>'[1]1. Industry TFP Calculations'!$M$48</f>
        <v>1</v>
      </c>
      <c r="E82" s="42">
        <f>SUMIFS('[1]6. Capital Calculations for BM'!$AI$6:$AI$1805,'[1]6. Capital Calculations for BM'!$C$6:$C$1805,'[1]2. BM Database'!$C82,'[1]6. Capital Calculations for BM'!$B$6:$B$1805,'[1]2. BM Database'!$B82)</f>
        <v>8121649.7554381099</v>
      </c>
      <c r="F82" s="42">
        <f>'[1]4. OM&amp;A Calculation'!M87</f>
        <v>8964722.1099999994</v>
      </c>
      <c r="G82" s="42">
        <f t="shared" si="18"/>
        <v>17086371.865438111</v>
      </c>
      <c r="H82" s="33">
        <f t="shared" si="19"/>
        <v>0.47532909967073711</v>
      </c>
      <c r="I82" s="33">
        <f t="shared" si="20"/>
        <v>0.52467090032926289</v>
      </c>
      <c r="J82" s="40">
        <f>SUMIFS('[1]6. Capital Calculations for BM'!$AH$6:$AH$1805,'[1]6. Capital Calculations for BM'!$C$6:$C$1805,'[1]2. BM Database'!$C82,'[1]6. Capital Calculations for BM'!$B$6:$B$1805,'[1]2. BM Database'!$B82)</f>
        <v>17.008296000000001</v>
      </c>
      <c r="K82" s="41">
        <f t="shared" si="12"/>
        <v>108.15605108354616</v>
      </c>
      <c r="L82" s="41">
        <v>0.89098647647591001</v>
      </c>
      <c r="M82" s="41">
        <f t="shared" si="21"/>
        <v>96.365578864477328</v>
      </c>
      <c r="N82" s="34">
        <f>SUMIFS('[1]41. Output Indexes'!$E$3:$E$752,'[1]41. Output Indexes'!$B$3:$B$752,$B82,'[1]41. Output Indexes'!$C$3:$C$752,$C82)</f>
        <v>27902</v>
      </c>
      <c r="O82" s="34">
        <f>SUMIFS('[1]41. Output Indexes'!$L$3:$L$752,'[1]41. Output Indexes'!$B$3:$B$752,$B82,'[1]41. Output Indexes'!$C$3:$C$752,$C82)</f>
        <v>564866752</v>
      </c>
      <c r="P82" s="34">
        <f>SUMIFS('[1]9. Z variables'!$AD$3:$AD$752,'[1]9. Z variables'!$B$3:$B$752,$B82,'[1]9. Z variables'!$C$3:$C$752,$C82)</f>
        <v>115300</v>
      </c>
      <c r="Q82" s="34">
        <f>SUMIFS('[1]9. Z variables'!$AE$3:$AE$752,'[1]9. Z variables'!$B$3:$B$752,$B82,'[1]9. Z variables'!$C$3:$C$752,$C82)</f>
        <v>101310</v>
      </c>
      <c r="R82" s="34">
        <f t="shared" si="17"/>
        <v>115300</v>
      </c>
      <c r="S82" s="34">
        <f t="shared" si="25"/>
        <v>115300</v>
      </c>
      <c r="T82" s="34">
        <f>SUMIFS('[1]9. Z variables'!$P$3:$P$752,'[1]9. Z variables'!$C$3:$C$752,$C82,'[1]9. Z variables'!$B$3:$B$752,$B82)</f>
        <v>976</v>
      </c>
      <c r="U82" s="34">
        <f t="shared" si="23"/>
        <v>965.25454545454534</v>
      </c>
      <c r="V82" s="33">
        <f>SUMIFS('[1]9. Z variables'!$R$3:$R$752,'[1]9. Z variables'!$C$3:$C$752,$C82,'[1]9. Z variables'!$B$3:$B$752,$B82)/T82</f>
        <v>3.3811475409836068E-2</v>
      </c>
      <c r="W82" s="36">
        <f t="shared" si="24"/>
        <v>2.2075718167480919E-2</v>
      </c>
      <c r="X82" s="35">
        <f t="shared" si="24"/>
        <v>356</v>
      </c>
    </row>
    <row r="83" spans="1:24" ht="15" x14ac:dyDescent="0.25">
      <c r="A83" s="182">
        <v>8</v>
      </c>
      <c r="B83" s="183" t="s">
        <v>11</v>
      </c>
      <c r="C83" s="184">
        <v>2006</v>
      </c>
      <c r="D83" s="184">
        <f>'[1]1. Industry TFP Calculations'!$M$48</f>
        <v>1</v>
      </c>
      <c r="E83" s="42">
        <f>SUMIFS('[1]6. Capital Calculations for BM'!$AI$6:$AI$1805,'[1]6. Capital Calculations for BM'!$C$6:$C$1805,'[1]2. BM Database'!$C83,'[1]6. Capital Calculations for BM'!$B$6:$B$1805,'[1]2. BM Database'!$B83)</f>
        <v>8400361.6610606723</v>
      </c>
      <c r="F83" s="42">
        <f>'[1]4. OM&amp;A Calculation'!M88</f>
        <v>9847948.4600000009</v>
      </c>
      <c r="G83" s="42">
        <f t="shared" si="18"/>
        <v>18248310.121060673</v>
      </c>
      <c r="H83" s="33">
        <f t="shared" si="19"/>
        <v>0.46033641500676148</v>
      </c>
      <c r="I83" s="33">
        <f t="shared" si="20"/>
        <v>0.53966358499323852</v>
      </c>
      <c r="J83" s="40">
        <f>SUMIFS('[1]6. Capital Calculations for BM'!$AH$6:$AH$1805,'[1]6. Capital Calculations for BM'!$C$6:$C$1805,'[1]2. BM Database'!$C83,'[1]6. Capital Calculations for BM'!$B$6:$B$1805,'[1]2. BM Database'!$B83)</f>
        <v>16.88236666666667</v>
      </c>
      <c r="K83" s="41">
        <f t="shared" si="12"/>
        <v>110.14154301171514</v>
      </c>
      <c r="L83" s="41">
        <v>0.89098647647591001</v>
      </c>
      <c r="M83" s="41">
        <f t="shared" si="21"/>
        <v>98.134625321627965</v>
      </c>
      <c r="N83" s="34">
        <f>SUMIFS('[1]41. Output Indexes'!$E$3:$E$752,'[1]41. Output Indexes'!$B$3:$B$752,$B83,'[1]41. Output Indexes'!$C$3:$C$752,$C83)</f>
        <v>28024</v>
      </c>
      <c r="O83" s="34">
        <f>SUMIFS('[1]41. Output Indexes'!$L$3:$L$752,'[1]41. Output Indexes'!$B$3:$B$752,$B83,'[1]41. Output Indexes'!$C$3:$C$752,$C83)</f>
        <v>559367775</v>
      </c>
      <c r="P83" s="34">
        <f>SUMIFS('[1]9. Z variables'!$AD$3:$AD$752,'[1]9. Z variables'!$B$3:$B$752,$B83,'[1]9. Z variables'!$C$3:$C$752,$C83)</f>
        <v>116948</v>
      </c>
      <c r="Q83" s="34">
        <f>SUMIFS('[1]9. Z variables'!$AE$3:$AE$752,'[1]9. Z variables'!$B$3:$B$752,$B83,'[1]9. Z variables'!$C$3:$C$752,$C83)</f>
        <v>94884</v>
      </c>
      <c r="R83" s="34">
        <f t="shared" si="17"/>
        <v>116948</v>
      </c>
      <c r="S83" s="34">
        <f t="shared" si="25"/>
        <v>116948</v>
      </c>
      <c r="T83" s="34">
        <f>SUMIFS('[1]9. Z variables'!$P$3:$P$752,'[1]9. Z variables'!$C$3:$C$752,$C83,'[1]9. Z variables'!$B$3:$B$752,$B83)</f>
        <v>997</v>
      </c>
      <c r="U83" s="34">
        <f t="shared" si="23"/>
        <v>965.25454545454534</v>
      </c>
      <c r="V83" s="33">
        <f>SUMIFS('[1]9. Z variables'!$R$3:$R$752,'[1]9. Z variables'!$C$3:$C$752,$C83,'[1]9. Z variables'!$B$3:$B$752,$B83)/T83</f>
        <v>4.9147442326980942E-2</v>
      </c>
      <c r="W83" s="36">
        <f t="shared" si="24"/>
        <v>2.2075718167480919E-2</v>
      </c>
      <c r="X83" s="35">
        <f t="shared" si="24"/>
        <v>356</v>
      </c>
    </row>
    <row r="84" spans="1:24" ht="15" x14ac:dyDescent="0.25">
      <c r="A84" s="182">
        <v>8</v>
      </c>
      <c r="B84" s="183" t="s">
        <v>11</v>
      </c>
      <c r="C84" s="184">
        <v>2007</v>
      </c>
      <c r="D84" s="184">
        <f>'[1]1. Industry TFP Calculations'!$M$48</f>
        <v>1</v>
      </c>
      <c r="E84" s="42">
        <f>SUMIFS('[1]6. Capital Calculations for BM'!$AI$6:$AI$1805,'[1]6. Capital Calculations for BM'!$C$6:$C$1805,'[1]2. BM Database'!$C84,'[1]6. Capital Calculations for BM'!$B$6:$B$1805,'[1]2. BM Database'!$B84)</f>
        <v>9230815.7376992106</v>
      </c>
      <c r="F84" s="42">
        <f>'[1]4. OM&amp;A Calculation'!M89</f>
        <v>10429196.25</v>
      </c>
      <c r="G84" s="42">
        <f t="shared" si="18"/>
        <v>19660011.987699211</v>
      </c>
      <c r="H84" s="33">
        <f t="shared" si="19"/>
        <v>0.46952238602268942</v>
      </c>
      <c r="I84" s="33">
        <f t="shared" si="20"/>
        <v>0.53047761397731064</v>
      </c>
      <c r="J84" s="40">
        <f>SUMIFS('[1]6. Capital Calculations for BM'!$AH$6:$AH$1805,'[1]6. Capital Calculations for BM'!$C$6:$C$1805,'[1]2. BM Database'!$C84,'[1]6. Capital Calculations for BM'!$B$6:$B$1805,'[1]2. BM Database'!$B84)</f>
        <v>17.296320000000001</v>
      </c>
      <c r="K84" s="41">
        <f t="shared" si="12"/>
        <v>113.88036490943945</v>
      </c>
      <c r="L84" s="41">
        <v>0.89098647647591001</v>
      </c>
      <c r="M84" s="41">
        <f t="shared" si="21"/>
        <v>101.46586507045232</v>
      </c>
      <c r="N84" s="34">
        <f>SUMIFS('[1]41. Output Indexes'!$E$3:$E$752,'[1]41. Output Indexes'!$B$3:$B$752,$B84,'[1]41. Output Indexes'!$C$3:$C$752,$C84)</f>
        <v>28205</v>
      </c>
      <c r="O84" s="34">
        <f>SUMIFS('[1]41. Output Indexes'!$L$3:$L$752,'[1]41. Output Indexes'!$B$3:$B$752,$B84,'[1]41. Output Indexes'!$C$3:$C$752,$C84)</f>
        <v>556001259</v>
      </c>
      <c r="P84" s="34">
        <f>SUMIFS('[1]9. Z variables'!$AD$3:$AD$752,'[1]9. Z variables'!$B$3:$B$752,$B84,'[1]9. Z variables'!$C$3:$C$752,$C84)</f>
        <v>109596</v>
      </c>
      <c r="Q84" s="34">
        <f>SUMIFS('[1]9. Z variables'!$AE$3:$AE$752,'[1]9. Z variables'!$B$3:$B$752,$B84,'[1]9. Z variables'!$C$3:$C$752,$C84)</f>
        <v>103037</v>
      </c>
      <c r="R84" s="34">
        <f t="shared" si="17"/>
        <v>109596</v>
      </c>
      <c r="S84" s="34">
        <f t="shared" si="25"/>
        <v>116948</v>
      </c>
      <c r="T84" s="34">
        <f>SUMIFS('[1]9. Z variables'!$P$3:$P$752,'[1]9. Z variables'!$C$3:$C$752,$C84,'[1]9. Z variables'!$B$3:$B$752,$B84)</f>
        <v>1031</v>
      </c>
      <c r="U84" s="34">
        <f t="shared" si="23"/>
        <v>965.25454545454534</v>
      </c>
      <c r="V84" s="33">
        <f>SUMIFS('[1]9. Z variables'!$R$3:$R$752,'[1]9. Z variables'!$C$3:$C$752,$C84,'[1]9. Z variables'!$B$3:$B$752,$B84)/T84</f>
        <v>7.7594568380213391E-2</v>
      </c>
      <c r="W84" s="36">
        <f t="shared" si="24"/>
        <v>2.2075718167480919E-2</v>
      </c>
      <c r="X84" s="35">
        <f t="shared" si="24"/>
        <v>356</v>
      </c>
    </row>
    <row r="85" spans="1:24" ht="15" x14ac:dyDescent="0.25">
      <c r="A85" s="182">
        <v>8</v>
      </c>
      <c r="B85" s="183" t="s">
        <v>11</v>
      </c>
      <c r="C85" s="184">
        <v>2008</v>
      </c>
      <c r="D85" s="184">
        <f>'[1]1. Industry TFP Calculations'!$M$48</f>
        <v>1</v>
      </c>
      <c r="E85" s="42">
        <f>SUMIFS('[1]6. Capital Calculations for BM'!$AI$6:$AI$1805,'[1]6. Capital Calculations for BM'!$C$6:$C$1805,'[1]2. BM Database'!$C85,'[1]6. Capital Calculations for BM'!$B$6:$B$1805,'[1]2. BM Database'!$B85)</f>
        <v>9767166.0443433262</v>
      </c>
      <c r="F85" s="42">
        <f>'[1]4. OM&amp;A Calculation'!M90</f>
        <v>9089462.6899999976</v>
      </c>
      <c r="G85" s="42">
        <f t="shared" si="18"/>
        <v>18856628.734343324</v>
      </c>
      <c r="H85" s="33">
        <f t="shared" si="19"/>
        <v>0.51796989705559182</v>
      </c>
      <c r="I85" s="33">
        <f t="shared" si="20"/>
        <v>0.48203010294440818</v>
      </c>
      <c r="J85" s="40">
        <f>SUMIFS('[1]6. Capital Calculations for BM'!$AH$6:$AH$1805,'[1]6. Capital Calculations for BM'!$C$6:$C$1805,'[1]2. BM Database'!$C85,'[1]6. Capital Calculations for BM'!$B$6:$B$1805,'[1]2. BM Database'!$B85)</f>
        <v>17.715351999999999</v>
      </c>
      <c r="K85" s="41">
        <f t="shared" si="12"/>
        <v>116.60459237157336</v>
      </c>
      <c r="L85" s="41">
        <v>0.89098647647591001</v>
      </c>
      <c r="M85" s="41">
        <f t="shared" si="21"/>
        <v>103.89311489805792</v>
      </c>
      <c r="N85" s="34">
        <f>SUMIFS('[1]41. Output Indexes'!$E$3:$E$752,'[1]41. Output Indexes'!$B$3:$B$752,$B85,'[1]41. Output Indexes'!$C$3:$C$752,$C85)</f>
        <v>28388</v>
      </c>
      <c r="O85" s="34">
        <f>SUMIFS('[1]41. Output Indexes'!$L$3:$L$752,'[1]41. Output Indexes'!$B$3:$B$752,$B85,'[1]41. Output Indexes'!$C$3:$C$752,$C85)</f>
        <v>543711072</v>
      </c>
      <c r="P85" s="34">
        <f>SUMIFS('[1]9. Z variables'!$AD$3:$AD$752,'[1]9. Z variables'!$B$3:$B$752,$B85,'[1]9. Z variables'!$C$3:$C$752,$C85)</f>
        <v>107227</v>
      </c>
      <c r="Q85" s="34">
        <f>SUMIFS('[1]9. Z variables'!$AE$3:$AE$752,'[1]9. Z variables'!$B$3:$B$752,$B85,'[1]9. Z variables'!$C$3:$C$752,$C85)</f>
        <v>96031</v>
      </c>
      <c r="R85" s="34">
        <f t="shared" si="17"/>
        <v>107227</v>
      </c>
      <c r="S85" s="34">
        <f t="shared" si="25"/>
        <v>116948</v>
      </c>
      <c r="T85" s="34">
        <f>SUMIFS('[1]9. Z variables'!$P$3:$P$752,'[1]9. Z variables'!$C$3:$C$752,$C85,'[1]9. Z variables'!$B$3:$B$752,$B85)</f>
        <v>1012</v>
      </c>
      <c r="U85" s="34">
        <f t="shared" si="23"/>
        <v>965.25454545454534</v>
      </c>
      <c r="V85" s="33">
        <f>SUMIFS('[1]9. Z variables'!$R$3:$R$752,'[1]9. Z variables'!$C$3:$C$752,$C85,'[1]9. Z variables'!$B$3:$B$752,$B85)/T85</f>
        <v>6.5217391304347824E-2</v>
      </c>
      <c r="W85" s="36">
        <f t="shared" si="24"/>
        <v>2.2075718167480919E-2</v>
      </c>
      <c r="X85" s="35">
        <f t="shared" si="24"/>
        <v>356</v>
      </c>
    </row>
    <row r="86" spans="1:24" ht="15" x14ac:dyDescent="0.25">
      <c r="A86" s="182">
        <v>8</v>
      </c>
      <c r="B86" s="183" t="s">
        <v>11</v>
      </c>
      <c r="C86" s="184">
        <v>2009</v>
      </c>
      <c r="D86" s="184">
        <f>'[1]1. Industry TFP Calculations'!$M$48</f>
        <v>1</v>
      </c>
      <c r="E86" s="42">
        <f>SUMIFS('[1]6. Capital Calculations for BM'!$AI$6:$AI$1805,'[1]6. Capital Calculations for BM'!$C$6:$C$1805,'[1]2. BM Database'!$C86,'[1]6. Capital Calculations for BM'!$B$6:$B$1805,'[1]2. BM Database'!$B86)</f>
        <v>10818790.009618107</v>
      </c>
      <c r="F86" s="42">
        <f>'[1]4. OM&amp;A Calculation'!M91</f>
        <v>8029834.1999999993</v>
      </c>
      <c r="G86" s="42">
        <f t="shared" si="18"/>
        <v>18848624.209618106</v>
      </c>
      <c r="H86" s="33">
        <f t="shared" si="19"/>
        <v>0.57398300742276342</v>
      </c>
      <c r="I86" s="33">
        <f t="shared" si="20"/>
        <v>0.42601699257723658</v>
      </c>
      <c r="J86" s="40">
        <f>SUMIFS('[1]6. Capital Calculations for BM'!$AH$6:$AH$1805,'[1]6. Capital Calculations for BM'!$C$6:$C$1805,'[1]2. BM Database'!$C86,'[1]6. Capital Calculations for BM'!$B$6:$B$1805,'[1]2. BM Database'!$B86)</f>
        <v>17.930536200000002</v>
      </c>
      <c r="K86" s="41">
        <f t="shared" si="12"/>
        <v>118.1120482521444</v>
      </c>
      <c r="L86" s="41">
        <v>0.89098647647591001</v>
      </c>
      <c r="M86" s="41">
        <f t="shared" si="21"/>
        <v>105.23623770153081</v>
      </c>
      <c r="N86" s="34">
        <f>SUMIFS('[1]41. Output Indexes'!$E$3:$E$752,'[1]41. Output Indexes'!$B$3:$B$752,$B86,'[1]41. Output Indexes'!$C$3:$C$752,$C86)</f>
        <v>28291</v>
      </c>
      <c r="O86" s="34">
        <f>SUMIFS('[1]41. Output Indexes'!$L$3:$L$752,'[1]41. Output Indexes'!$B$3:$B$752,$B86,'[1]41. Output Indexes'!$C$3:$C$752,$C86)</f>
        <v>527100793</v>
      </c>
      <c r="P86" s="34">
        <f>SUMIFS('[1]9. Z variables'!$AD$3:$AD$752,'[1]9. Z variables'!$B$3:$B$752,$B86,'[1]9. Z variables'!$C$3:$C$752,$C86)</f>
        <v>107124</v>
      </c>
      <c r="Q86" s="34">
        <f>SUMIFS('[1]9. Z variables'!$AE$3:$AE$752,'[1]9. Z variables'!$B$3:$B$752,$B86,'[1]9. Z variables'!$C$3:$C$752,$C86)</f>
        <v>97297</v>
      </c>
      <c r="R86" s="34">
        <f t="shared" si="17"/>
        <v>107124</v>
      </c>
      <c r="S86" s="34">
        <f t="shared" si="25"/>
        <v>116948</v>
      </c>
      <c r="T86" s="34">
        <f>SUMIFS('[1]9. Z variables'!$P$3:$P$752,'[1]9. Z variables'!$C$3:$C$752,$C86,'[1]9. Z variables'!$B$3:$B$752,$B86)</f>
        <v>1012</v>
      </c>
      <c r="U86" s="34">
        <f t="shared" si="23"/>
        <v>965.25454545454534</v>
      </c>
      <c r="V86" s="33">
        <f>SUMIFS('[1]9. Z variables'!$R$3:$R$752,'[1]9. Z variables'!$C$3:$C$752,$C86,'[1]9. Z variables'!$B$3:$B$752,$B86)/T86</f>
        <v>6.8181818181818177E-2</v>
      </c>
      <c r="W86" s="36">
        <f t="shared" si="24"/>
        <v>2.2075718167480919E-2</v>
      </c>
      <c r="X86" s="35">
        <f t="shared" si="24"/>
        <v>356</v>
      </c>
    </row>
    <row r="87" spans="1:24" ht="15" x14ac:dyDescent="0.25">
      <c r="A87" s="182">
        <v>8</v>
      </c>
      <c r="B87" s="183" t="s">
        <v>11</v>
      </c>
      <c r="C87" s="184">
        <v>2010</v>
      </c>
      <c r="D87" s="184">
        <f>'[1]1. Industry TFP Calculations'!$M$48</f>
        <v>1</v>
      </c>
      <c r="E87" s="42">
        <f>SUMIFS('[1]6. Capital Calculations for BM'!$AI$6:$AI$1805,'[1]6. Capital Calculations for BM'!$C$6:$C$1805,'[1]2. BM Database'!$C87,'[1]6. Capital Calculations for BM'!$B$6:$B$1805,'[1]2. BM Database'!$B87)</f>
        <v>11504384.413996045</v>
      </c>
      <c r="F87" s="42">
        <f>'[1]4. OM&amp;A Calculation'!M92</f>
        <v>8766275.3200000003</v>
      </c>
      <c r="G87" s="42">
        <f t="shared" si="18"/>
        <v>20270659.733996045</v>
      </c>
      <c r="H87" s="33">
        <f t="shared" si="19"/>
        <v>0.56753872666028593</v>
      </c>
      <c r="I87" s="33">
        <f t="shared" si="20"/>
        <v>0.43246127333971407</v>
      </c>
      <c r="J87" s="40">
        <f>SUMIFS('[1]6. Capital Calculations for BM'!$AH$6:$AH$1805,'[1]6. Capital Calculations for BM'!$C$6:$C$1805,'[1]2. BM Database'!$C87,'[1]6. Capital Calculations for BM'!$B$6:$B$1805,'[1]2. BM Database'!$B87)</f>
        <v>18.29948266666667</v>
      </c>
      <c r="K87" s="41">
        <f t="shared" ref="K87:K150" si="26">K76</f>
        <v>121.67950876493377</v>
      </c>
      <c r="L87" s="41">
        <v>0.89098647647591001</v>
      </c>
      <c r="M87" s="41">
        <f t="shared" si="21"/>
        <v>108.41479677378796</v>
      </c>
      <c r="N87" s="34">
        <f>SUMIFS('[1]41. Output Indexes'!$E$3:$E$752,'[1]41. Output Indexes'!$B$3:$B$752,$B87,'[1]41. Output Indexes'!$C$3:$C$752,$C87)</f>
        <v>28365</v>
      </c>
      <c r="O87" s="34">
        <f>SUMIFS('[1]41. Output Indexes'!$L$3:$L$752,'[1]41. Output Indexes'!$B$3:$B$752,$B87,'[1]41. Output Indexes'!$C$3:$C$752,$C87)</f>
        <v>526315744</v>
      </c>
      <c r="P87" s="34">
        <f>SUMIFS('[1]9. Z variables'!$AD$3:$AD$752,'[1]9. Z variables'!$B$3:$B$752,$B87,'[1]9. Z variables'!$C$3:$C$752,$C87)</f>
        <v>115700</v>
      </c>
      <c r="Q87" s="34">
        <f>SUMIFS('[1]9. Z variables'!$AE$3:$AE$752,'[1]9. Z variables'!$B$3:$B$752,$B87,'[1]9. Z variables'!$C$3:$C$752,$C87)</f>
        <v>93700</v>
      </c>
      <c r="R87" s="34">
        <f t="shared" si="17"/>
        <v>115700</v>
      </c>
      <c r="S87" s="34">
        <f t="shared" si="25"/>
        <v>116948</v>
      </c>
      <c r="T87" s="34">
        <f>SUMIFS('[1]9. Z variables'!$P$3:$P$752,'[1]9. Z variables'!$C$3:$C$752,$C87,'[1]9. Z variables'!$B$3:$B$752,$B87)</f>
        <v>1019</v>
      </c>
      <c r="U87" s="34">
        <f t="shared" si="23"/>
        <v>965.25454545454534</v>
      </c>
      <c r="V87" s="33">
        <f>SUMIFS('[1]9. Z variables'!$R$3:$R$752,'[1]9. Z variables'!$C$3:$C$752,$C87,'[1]9. Z variables'!$B$3:$B$752,$B87)/T87</f>
        <v>7.0657507360157024E-2</v>
      </c>
      <c r="W87" s="36">
        <f t="shared" si="24"/>
        <v>2.2075718167480919E-2</v>
      </c>
      <c r="X87" s="35">
        <f t="shared" si="24"/>
        <v>356</v>
      </c>
    </row>
    <row r="88" spans="1:24" ht="15" x14ac:dyDescent="0.25">
      <c r="A88" s="182">
        <v>8</v>
      </c>
      <c r="B88" s="183" t="s">
        <v>11</v>
      </c>
      <c r="C88" s="184">
        <v>2011</v>
      </c>
      <c r="D88" s="184">
        <f>'[1]1. Industry TFP Calculations'!$M$48</f>
        <v>1</v>
      </c>
      <c r="E88" s="42">
        <f>SUMIFS('[1]6. Capital Calculations for BM'!$AI$6:$AI$1805,'[1]6. Capital Calculations for BM'!$C$6:$C$1805,'[1]2. BM Database'!$C88,'[1]6. Capital Calculations for BM'!$B$6:$B$1805,'[1]2. BM Database'!$B88)</f>
        <v>11821561.058995502</v>
      </c>
      <c r="F88" s="42">
        <f>'[1]4. OM&amp;A Calculation'!M93</f>
        <v>8827152.8599999994</v>
      </c>
      <c r="G88" s="42">
        <f t="shared" si="18"/>
        <v>20648713.9189955</v>
      </c>
      <c r="H88" s="33">
        <f t="shared" si="19"/>
        <v>0.57250834630046477</v>
      </c>
      <c r="I88" s="33">
        <f t="shared" si="20"/>
        <v>0.42749165369953523</v>
      </c>
      <c r="J88" s="40">
        <f>SUMIFS('[1]6. Capital Calculations for BM'!$AH$6:$AH$1805,'[1]6. Capital Calculations for BM'!$C$6:$C$1805,'[1]2. BM Database'!$C88,'[1]6. Capital Calculations for BM'!$B$6:$B$1805,'[1]2. BM Database'!$B88)</f>
        <v>18.328728099999999</v>
      </c>
      <c r="K88" s="41">
        <f t="shared" si="26"/>
        <v>123.73002481130355</v>
      </c>
      <c r="L88" s="41">
        <v>0.89098647647591001</v>
      </c>
      <c r="M88" s="41">
        <f t="shared" si="21"/>
        <v>110.24177884090027</v>
      </c>
      <c r="N88" s="34">
        <f>SUMIFS('[1]41. Output Indexes'!$E$3:$E$752,'[1]41. Output Indexes'!$B$3:$B$752,$B88,'[1]41. Output Indexes'!$C$3:$C$752,$C88)</f>
        <v>28397</v>
      </c>
      <c r="O88" s="34">
        <f>SUMIFS('[1]41. Output Indexes'!$L$3:$L$752,'[1]41. Output Indexes'!$B$3:$B$752,$B88,'[1]41. Output Indexes'!$C$3:$C$752,$C88)</f>
        <v>533637389</v>
      </c>
      <c r="P88" s="34">
        <f>SUMIFS('[1]9. Z variables'!$AD$3:$AD$752,'[1]9. Z variables'!$B$3:$B$752,$B88,'[1]9. Z variables'!$C$3:$C$752,$C88)</f>
        <v>109934</v>
      </c>
      <c r="Q88" s="34">
        <f>SUMIFS('[1]9. Z variables'!$AE$3:$AE$752,'[1]9. Z variables'!$B$3:$B$752,$B88,'[1]9. Z variables'!$C$3:$C$752,$C88)</f>
        <v>93419</v>
      </c>
      <c r="R88" s="34">
        <f t="shared" si="17"/>
        <v>109934</v>
      </c>
      <c r="S88" s="34">
        <f t="shared" si="25"/>
        <v>116948</v>
      </c>
      <c r="T88" s="34">
        <f>SUMIFS('[1]9. Z variables'!$P$3:$P$752,'[1]9. Z variables'!$C$3:$C$752,$C88,'[1]9. Z variables'!$B$3:$B$752,$B88)</f>
        <v>1022</v>
      </c>
      <c r="U88" s="34">
        <f t="shared" si="23"/>
        <v>965.25454545454534</v>
      </c>
      <c r="V88" s="33">
        <f>SUMIFS('[1]9. Z variables'!$R$3:$R$752,'[1]9. Z variables'!$C$3:$C$752,$C88,'[1]9. Z variables'!$B$3:$B$752,$B88)/T88</f>
        <v>6.947162426614481E-2</v>
      </c>
      <c r="W88" s="36">
        <f t="shared" si="24"/>
        <v>2.2075718167480919E-2</v>
      </c>
      <c r="X88" s="23">
        <f t="shared" si="24"/>
        <v>356</v>
      </c>
    </row>
    <row r="89" spans="1:24" ht="15" x14ac:dyDescent="0.25">
      <c r="A89" s="182">
        <v>8</v>
      </c>
      <c r="B89" s="183" t="s">
        <v>11</v>
      </c>
      <c r="C89" s="184">
        <v>2012</v>
      </c>
      <c r="D89" s="184">
        <f>D88</f>
        <v>1</v>
      </c>
      <c r="E89" s="42">
        <f>SUMIFS('[1]6. Capital Calculations for BM'!$AI$6:$AI$1805,'[1]6. Capital Calculations for BM'!$C$6:$C$1805,'[1]2. BM Database'!$C89,'[1]6. Capital Calculations for BM'!$B$6:$B$1805,'[1]2. BM Database'!$B89)</f>
        <v>11580135.520281352</v>
      </c>
      <c r="F89" s="42">
        <f>'[1]4. OM&amp;A Calculation'!M94</f>
        <v>7763192.21</v>
      </c>
      <c r="G89" s="42">
        <f t="shared" si="18"/>
        <v>19343327.730281353</v>
      </c>
      <c r="H89" s="33">
        <f t="shared" si="19"/>
        <v>0.5986630471112282</v>
      </c>
      <c r="I89" s="33">
        <f t="shared" si="20"/>
        <v>0.4013369528887718</v>
      </c>
      <c r="J89" s="40">
        <f>SUMIFS('[1]6. Capital Calculations for BM'!$AH$6:$AH$1805,'[1]6. Capital Calculations for BM'!$C$6:$C$1805,'[1]2. BM Database'!$C89,'[1]6. Capital Calculations for BM'!$B$6:$B$1805,'[1]2. BM Database'!$B89)</f>
        <v>17.40324</v>
      </c>
      <c r="K89" s="41">
        <f t="shared" si="26"/>
        <v>125.68281390738366</v>
      </c>
      <c r="L89" s="41">
        <f>L88</f>
        <v>0.89098647647591001</v>
      </c>
      <c r="M89" s="41">
        <f t="shared" si="21"/>
        <v>111.98168751691726</v>
      </c>
      <c r="N89" s="34">
        <f>N88/N87*N88</f>
        <v>28429.036100828482</v>
      </c>
      <c r="O89" s="34">
        <f>SUMIFS('[1]24. 2012 data'!$BZ$2:$BZ$74,'[1]24. 2012 data'!$B$2:$B$74,'[1]2. BM Database'!$B89,'[1]24. 2012 data'!$C$2:$C$74,2012)</f>
        <v>531133416</v>
      </c>
      <c r="P89" s="34">
        <f>SUMIFS('[1]24. 2012 data'!$DI$2:$DI$74,'[1]24. 2012 data'!$B$2:$B$74,'[1]2. BM Database'!$B89,'[1]24. 2012 data'!$C$2:$C$74,2012)</f>
        <v>109451</v>
      </c>
      <c r="Q89" s="34">
        <f>SUMIFS('[1]24. 2012 data'!$DH$2:$DH$74,'[1]24. 2012 data'!$B$2:$B$74,'[1]2. BM Database'!$B89,'[1]24. 2012 data'!$C$2:$C$74,2012)</f>
        <v>91385</v>
      </c>
      <c r="R89" s="34">
        <f t="shared" si="17"/>
        <v>109451</v>
      </c>
      <c r="S89" s="34">
        <f t="shared" si="25"/>
        <v>116948</v>
      </c>
      <c r="T89" s="34">
        <f>SUMIF('[1]24. 2012 data'!$B$2:$B$74,$B89,'[1]24. 2012 data'!$DL$2:$DL$74)</f>
        <v>1027</v>
      </c>
      <c r="U89" s="34">
        <f>AVERAGE(T79:T89)</f>
        <v>965.25454545454534</v>
      </c>
      <c r="V89" s="33">
        <f>SUMIF('[1]24. 2012 data'!$B$2:$B$74,$B89,'[1]24. 2012 data'!$DN$2:$DN$74)/SUMIF('[1]24. 2012 data'!$B$2:$B$74,$B89,'[1]24. 2012 data'!$DL$2:$DL$74)</f>
        <v>7.108081791626096E-2</v>
      </c>
      <c r="W89" s="36">
        <f>(N89-N79)/N79</f>
        <v>2.2075718167480919E-2</v>
      </c>
      <c r="X89" s="34">
        <f>SUMIF('[1]24. 2012 data'!$B$2:$B$74,$B89,'[1]24. 2012 data'!$CZ$2:$CZ$74)</f>
        <v>356</v>
      </c>
    </row>
    <row r="90" spans="1:24" ht="15" x14ac:dyDescent="0.25">
      <c r="A90" s="182">
        <v>9</v>
      </c>
      <c r="B90" s="183" t="s">
        <v>12</v>
      </c>
      <c r="C90" s="184">
        <v>2002</v>
      </c>
      <c r="D90" s="184">
        <v>1</v>
      </c>
      <c r="E90" s="42">
        <f>SUMIFS('[1]6. Capital Calculations for BM'!$AI$6:$AI$1805,'[1]6. Capital Calculations for BM'!$C$6:$C$1805,'[1]2. BM Database'!$C90,'[1]6. Capital Calculations for BM'!$B$6:$B$1805,'[1]2. BM Database'!$B90)</f>
        <v>1479843.6489662493</v>
      </c>
      <c r="F90" s="42">
        <f>'[1]4. OM&amp;A Calculation'!M95</f>
        <v>1513849.8500000003</v>
      </c>
      <c r="G90" s="42">
        <f t="shared" si="18"/>
        <v>2993693.4989662496</v>
      </c>
      <c r="H90" s="33">
        <f t="shared" si="19"/>
        <v>0.49432036027644555</v>
      </c>
      <c r="I90" s="33">
        <f t="shared" si="20"/>
        <v>0.50567963972355445</v>
      </c>
      <c r="J90" s="40">
        <f>SUMIFS('[1]6. Capital Calculations for BM'!$AH$6:$AH$1805,'[1]6. Capital Calculations for BM'!$C$6:$C$1805,'[1]2. BM Database'!$C90,'[1]6. Capital Calculations for BM'!$B$6:$B$1805,'[1]2. BM Database'!$B90)</f>
        <v>16.741565999999999</v>
      </c>
      <c r="K90" s="41">
        <f t="shared" si="26"/>
        <v>100</v>
      </c>
      <c r="L90" s="41">
        <v>0.94887241202977501</v>
      </c>
      <c r="M90" s="41">
        <f t="shared" si="21"/>
        <v>94.887241202977506</v>
      </c>
      <c r="N90" s="34">
        <f>SUMIFS('[1]41. Output Indexes'!$E$3:$E$752,'[1]41. Output Indexes'!$B$3:$B$752,$B90,'[1]41. Output Indexes'!$C$3:$C$752,$C90)</f>
        <v>5662</v>
      </c>
      <c r="O90" s="34">
        <f>SUMIFS('[1]41. Output Indexes'!$L$3:$L$752,'[1]41. Output Indexes'!$B$3:$B$752,$B90,'[1]41. Output Indexes'!$C$3:$C$752,$C90)</f>
        <v>68742121</v>
      </c>
      <c r="P90" s="34">
        <f>SUMIFS('[1]9. Z variables'!$AD$3:$AD$752,'[1]9. Z variables'!$B$3:$B$752,$B90,'[1]9. Z variables'!$C$3:$C$752,$C90)</f>
        <v>26150</v>
      </c>
      <c r="Q90" s="34">
        <f>SUMIFS('[1]9. Z variables'!$AE$3:$AE$752,'[1]9. Z variables'!$B$3:$B$752,$B90,'[1]9. Z variables'!$C$3:$C$752,$C90)</f>
        <v>27558</v>
      </c>
      <c r="R90" s="34">
        <f t="shared" si="17"/>
        <v>27558</v>
      </c>
      <c r="S90" s="34">
        <f>R90</f>
        <v>27558</v>
      </c>
      <c r="T90" s="34">
        <f>SUMIFS('[1]9. Z variables'!$P$3:$P$752,'[1]9. Z variables'!$C$3:$C$752,$C90,'[1]9. Z variables'!$B$3:$B$752,$B90)</f>
        <v>136.9</v>
      </c>
      <c r="U90" s="34">
        <f t="shared" si="23"/>
        <v>144.63636363636363</v>
      </c>
      <c r="V90" s="33">
        <f>SUMIFS('[1]9. Z variables'!$R$3:$R$752,'[1]9. Z variables'!$C$3:$C$752,$C90,'[1]9. Z variables'!$B$3:$B$752,$B90)/T90</f>
        <v>0.43608473338203069</v>
      </c>
      <c r="W90" s="36">
        <f t="shared" si="24"/>
        <v>0.17396679618509361</v>
      </c>
      <c r="X90" s="35">
        <f t="shared" si="24"/>
        <v>10</v>
      </c>
    </row>
    <row r="91" spans="1:24" ht="15" x14ac:dyDescent="0.25">
      <c r="A91" s="182">
        <v>9</v>
      </c>
      <c r="B91" s="183" t="s">
        <v>12</v>
      </c>
      <c r="C91" s="184">
        <v>2003</v>
      </c>
      <c r="D91" s="184">
        <v>1</v>
      </c>
      <c r="E91" s="42">
        <f>SUMIFS('[1]6. Capital Calculations for BM'!$AI$6:$AI$1805,'[1]6. Capital Calculations for BM'!$C$6:$C$1805,'[1]2. BM Database'!$C91,'[1]6. Capital Calculations for BM'!$B$6:$B$1805,'[1]2. BM Database'!$B91)</f>
        <v>1503503.4484492328</v>
      </c>
      <c r="F91" s="42">
        <f>'[1]4. OM&amp;A Calculation'!M96</f>
        <v>1430285.6</v>
      </c>
      <c r="G91" s="42">
        <f t="shared" si="18"/>
        <v>2933789.0484492332</v>
      </c>
      <c r="H91" s="33">
        <f t="shared" si="19"/>
        <v>0.51247837646812655</v>
      </c>
      <c r="I91" s="33">
        <f t="shared" si="20"/>
        <v>0.48752162353187345</v>
      </c>
      <c r="J91" s="40">
        <f>SUMIFS('[1]6. Capital Calculations for BM'!$AH$6:$AH$1805,'[1]6. Capital Calculations for BM'!$C$6:$C$1805,'[1]2. BM Database'!$C91,'[1]6. Capital Calculations for BM'!$B$6:$B$1805,'[1]2. BM Database'!$B91)</f>
        <v>16.820820000000001</v>
      </c>
      <c r="K91" s="41">
        <f t="shared" si="26"/>
        <v>102.21331567783656</v>
      </c>
      <c r="L91" s="41">
        <v>0.94887241202977501</v>
      </c>
      <c r="M91" s="41">
        <f t="shared" si="21"/>
        <v>96.987395388789594</v>
      </c>
      <c r="N91" s="34">
        <f>SUMIFS('[1]41. Output Indexes'!$E$3:$E$752,'[1]41. Output Indexes'!$B$3:$B$752,$B91,'[1]41. Output Indexes'!$C$3:$C$752,$C91)</f>
        <v>5833</v>
      </c>
      <c r="O91" s="34">
        <f>SUMIFS('[1]41. Output Indexes'!$L$3:$L$752,'[1]41. Output Indexes'!$B$3:$B$752,$B91,'[1]41. Output Indexes'!$C$3:$C$752,$C91)</f>
        <v>63632595</v>
      </c>
      <c r="P91" s="34">
        <f>SUMIFS('[1]9. Z variables'!$AD$3:$AD$752,'[1]9. Z variables'!$B$3:$B$752,$B91,'[1]9. Z variables'!$C$3:$C$752,$C91)</f>
        <v>33926</v>
      </c>
      <c r="Q91" s="34">
        <f>SUMIFS('[1]9. Z variables'!$AE$3:$AE$752,'[1]9. Z variables'!$B$3:$B$752,$B91,'[1]9. Z variables'!$C$3:$C$752,$C91)</f>
        <v>39945</v>
      </c>
      <c r="R91" s="34">
        <f t="shared" si="17"/>
        <v>39945</v>
      </c>
      <c r="S91" s="34">
        <f t="shared" ref="S91:S100" si="27">MAX(S90,R91)</f>
        <v>39945</v>
      </c>
      <c r="T91" s="34">
        <f>SUMIFS('[1]9. Z variables'!$P$3:$P$752,'[1]9. Z variables'!$C$3:$C$752,$C91,'[1]9. Z variables'!$B$3:$B$752,$B91)</f>
        <v>138.80000000000001</v>
      </c>
      <c r="U91" s="34">
        <f t="shared" si="23"/>
        <v>144.63636363636363</v>
      </c>
      <c r="V91" s="33">
        <f>SUMIFS('[1]9. Z variables'!$R$3:$R$752,'[1]9. Z variables'!$C$3:$C$752,$C91,'[1]9. Z variables'!$B$3:$B$752,$B91)/T91</f>
        <v>0.44308357348703165</v>
      </c>
      <c r="W91" s="36">
        <f t="shared" si="24"/>
        <v>0.17396679618509361</v>
      </c>
      <c r="X91" s="35">
        <f t="shared" si="24"/>
        <v>10</v>
      </c>
    </row>
    <row r="92" spans="1:24" ht="15" x14ac:dyDescent="0.25">
      <c r="A92" s="182">
        <v>9</v>
      </c>
      <c r="B92" s="183" t="s">
        <v>12</v>
      </c>
      <c r="C92" s="184">
        <v>2004</v>
      </c>
      <c r="D92" s="184">
        <v>1</v>
      </c>
      <c r="E92" s="42">
        <f>SUMIFS('[1]6. Capital Calculations for BM'!$AI$6:$AI$1805,'[1]6. Capital Calculations for BM'!$C$6:$C$1805,'[1]2. BM Database'!$C92,'[1]6. Capital Calculations for BM'!$B$6:$B$1805,'[1]2. BM Database'!$B92)</f>
        <v>1520401.0740489257</v>
      </c>
      <c r="F92" s="42">
        <f>'[1]4. OM&amp;A Calculation'!M97</f>
        <v>1393229.45</v>
      </c>
      <c r="G92" s="42">
        <f t="shared" si="18"/>
        <v>2913630.5240489254</v>
      </c>
      <c r="H92" s="33">
        <f t="shared" si="19"/>
        <v>0.52182356736711455</v>
      </c>
      <c r="I92" s="33">
        <f t="shared" si="20"/>
        <v>0.47817643263288545</v>
      </c>
      <c r="J92" s="40">
        <f>SUMIFS('[1]6. Capital Calculations for BM'!$AH$6:$AH$1805,'[1]6. Capital Calculations for BM'!$C$6:$C$1805,'[1]2. BM Database'!$C92,'[1]6. Capital Calculations for BM'!$B$6:$B$1805,'[1]2. BM Database'!$B92)</f>
        <v>16.852066000000001</v>
      </c>
      <c r="K92" s="41">
        <f t="shared" si="26"/>
        <v>104.79144501899948</v>
      </c>
      <c r="L92" s="41">
        <v>0.94887241202977501</v>
      </c>
      <c r="M92" s="41">
        <f t="shared" si="21"/>
        <v>99.433711195263598</v>
      </c>
      <c r="N92" s="34">
        <f>SUMIFS('[1]41. Output Indexes'!$E$3:$E$752,'[1]41. Output Indexes'!$B$3:$B$752,$B92,'[1]41. Output Indexes'!$C$3:$C$752,$C92)</f>
        <v>6002</v>
      </c>
      <c r="O92" s="34">
        <f>SUMIFS('[1]41. Output Indexes'!$L$3:$L$752,'[1]41. Output Indexes'!$B$3:$B$752,$B92,'[1]41. Output Indexes'!$C$3:$C$752,$C92)</f>
        <v>68574646</v>
      </c>
      <c r="P92" s="34">
        <f>SUMIFS('[1]9. Z variables'!$AD$3:$AD$752,'[1]9. Z variables'!$B$3:$B$752,$B92,'[1]9. Z variables'!$C$3:$C$752,$C92)</f>
        <v>24930</v>
      </c>
      <c r="Q92" s="34">
        <f>SUMIFS('[1]9. Z variables'!$AE$3:$AE$752,'[1]9. Z variables'!$B$3:$B$752,$B92,'[1]9. Z variables'!$C$3:$C$752,$C92)</f>
        <v>27631</v>
      </c>
      <c r="R92" s="34">
        <f t="shared" si="17"/>
        <v>27631</v>
      </c>
      <c r="S92" s="34">
        <f t="shared" si="27"/>
        <v>39945</v>
      </c>
      <c r="T92" s="34">
        <f>SUMIFS('[1]9. Z variables'!$P$3:$P$752,'[1]9. Z variables'!$C$3:$C$752,$C92,'[1]9. Z variables'!$B$3:$B$752,$B92)</f>
        <v>140.30000000000001</v>
      </c>
      <c r="U92" s="34">
        <f t="shared" si="23"/>
        <v>144.63636363636363</v>
      </c>
      <c r="V92" s="33">
        <f>SUMIFS('[1]9. Z variables'!$R$3:$R$752,'[1]9. Z variables'!$C$3:$C$752,$C92,'[1]9. Z variables'!$B$3:$B$752,$B92)/T92</f>
        <v>0.45117605131860294</v>
      </c>
      <c r="W92" s="36">
        <f t="shared" si="24"/>
        <v>0.17396679618509361</v>
      </c>
      <c r="X92" s="35">
        <f t="shared" si="24"/>
        <v>10</v>
      </c>
    </row>
    <row r="93" spans="1:24" ht="15" x14ac:dyDescent="0.25">
      <c r="A93" s="182">
        <v>9</v>
      </c>
      <c r="B93" s="183" t="s">
        <v>12</v>
      </c>
      <c r="C93" s="184">
        <v>2005</v>
      </c>
      <c r="D93" s="184">
        <v>1</v>
      </c>
      <c r="E93" s="42">
        <f>SUMIFS('[1]6. Capital Calculations for BM'!$AI$6:$AI$1805,'[1]6. Capital Calculations for BM'!$C$6:$C$1805,'[1]2. BM Database'!$C93,'[1]6. Capital Calculations for BM'!$B$6:$B$1805,'[1]2. BM Database'!$B93)</f>
        <v>1532530.2354030081</v>
      </c>
      <c r="F93" s="42">
        <f>'[1]4. OM&amp;A Calculation'!M98</f>
        <v>1405800.75</v>
      </c>
      <c r="G93" s="42">
        <f t="shared" si="18"/>
        <v>2938330.9854030078</v>
      </c>
      <c r="H93" s="33">
        <f t="shared" si="19"/>
        <v>0.52156487578025978</v>
      </c>
      <c r="I93" s="33">
        <f t="shared" si="20"/>
        <v>0.47843512421974022</v>
      </c>
      <c r="J93" s="40">
        <f>SUMIFS('[1]6. Capital Calculations for BM'!$AH$6:$AH$1805,'[1]6. Capital Calculations for BM'!$C$6:$C$1805,'[1]2. BM Database'!$C93,'[1]6. Capital Calculations for BM'!$B$6:$B$1805,'[1]2. BM Database'!$B93)</f>
        <v>17.008296000000001</v>
      </c>
      <c r="K93" s="41">
        <f t="shared" si="26"/>
        <v>108.15605108354616</v>
      </c>
      <c r="L93" s="41">
        <v>0.94887241202977501</v>
      </c>
      <c r="M93" s="41">
        <f t="shared" si="21"/>
        <v>102.62629306726001</v>
      </c>
      <c r="N93" s="34">
        <f>SUMIFS('[1]41. Output Indexes'!$E$3:$E$752,'[1]41. Output Indexes'!$B$3:$B$752,$B93,'[1]41. Output Indexes'!$C$3:$C$752,$C93)</f>
        <v>6086</v>
      </c>
      <c r="O93" s="34">
        <f>SUMIFS('[1]41. Output Indexes'!$L$3:$L$752,'[1]41. Output Indexes'!$B$3:$B$752,$B93,'[1]41. Output Indexes'!$C$3:$C$752,$C93)</f>
        <v>160523822</v>
      </c>
      <c r="P93" s="34">
        <f>SUMIFS('[1]9. Z variables'!$AD$3:$AD$752,'[1]9. Z variables'!$B$3:$B$752,$B93,'[1]9. Z variables'!$C$3:$C$752,$C93)</f>
        <v>28286</v>
      </c>
      <c r="Q93" s="34">
        <f>SUMIFS('[1]9. Z variables'!$AE$3:$AE$752,'[1]9. Z variables'!$B$3:$B$752,$B93,'[1]9. Z variables'!$C$3:$C$752,$C93)</f>
        <v>27808</v>
      </c>
      <c r="R93" s="34">
        <f t="shared" si="17"/>
        <v>28286</v>
      </c>
      <c r="S93" s="34">
        <f t="shared" si="27"/>
        <v>39945</v>
      </c>
      <c r="T93" s="34">
        <f>SUMIFS('[1]9. Z variables'!$P$3:$P$752,'[1]9. Z variables'!$C$3:$C$752,$C93,'[1]9. Z variables'!$B$3:$B$752,$B93)</f>
        <v>140</v>
      </c>
      <c r="U93" s="34">
        <f t="shared" si="23"/>
        <v>144.63636363636363</v>
      </c>
      <c r="V93" s="33">
        <f>SUMIFS('[1]9. Z variables'!$R$3:$R$752,'[1]9. Z variables'!$C$3:$C$752,$C93,'[1]9. Z variables'!$B$3:$B$752,$B93)/T93</f>
        <v>0.45</v>
      </c>
      <c r="W93" s="36">
        <f t="shared" si="24"/>
        <v>0.17396679618509361</v>
      </c>
      <c r="X93" s="35">
        <f t="shared" si="24"/>
        <v>10</v>
      </c>
    </row>
    <row r="94" spans="1:24" ht="15" x14ac:dyDescent="0.25">
      <c r="A94" s="182">
        <v>9</v>
      </c>
      <c r="B94" s="183" t="s">
        <v>12</v>
      </c>
      <c r="C94" s="184">
        <v>2006</v>
      </c>
      <c r="D94" s="184">
        <v>1</v>
      </c>
      <c r="E94" s="42">
        <f>SUMIFS('[1]6. Capital Calculations for BM'!$AI$6:$AI$1805,'[1]6. Capital Calculations for BM'!$C$6:$C$1805,'[1]2. BM Database'!$C94,'[1]6. Capital Calculations for BM'!$B$6:$B$1805,'[1]2. BM Database'!$B94)</f>
        <v>1558088.8665400632</v>
      </c>
      <c r="F94" s="42">
        <f>'[1]4. OM&amp;A Calculation'!M99</f>
        <v>1429289.5799999998</v>
      </c>
      <c r="G94" s="42">
        <f t="shared" si="18"/>
        <v>2987378.4465400632</v>
      </c>
      <c r="H94" s="33">
        <f t="shared" si="19"/>
        <v>0.52155724305523399</v>
      </c>
      <c r="I94" s="33">
        <f t="shared" si="20"/>
        <v>0.47844275694476601</v>
      </c>
      <c r="J94" s="40">
        <f>SUMIFS('[1]6. Capital Calculations for BM'!$AH$6:$AH$1805,'[1]6. Capital Calculations for BM'!$C$6:$C$1805,'[1]2. BM Database'!$C94,'[1]6. Capital Calculations for BM'!$B$6:$B$1805,'[1]2. BM Database'!$B94)</f>
        <v>16.88236666666667</v>
      </c>
      <c r="K94" s="41">
        <f t="shared" si="26"/>
        <v>110.14154301171514</v>
      </c>
      <c r="L94" s="41">
        <v>0.94887241202977501</v>
      </c>
      <c r="M94" s="41">
        <f t="shared" si="21"/>
        <v>104.51027158220735</v>
      </c>
      <c r="N94" s="34">
        <f>SUMIFS('[1]41. Output Indexes'!$E$3:$E$752,'[1]41. Output Indexes'!$B$3:$B$752,$B94,'[1]41. Output Indexes'!$C$3:$C$752,$C94)</f>
        <v>6158</v>
      </c>
      <c r="O94" s="34">
        <f>SUMIFS('[1]41. Output Indexes'!$L$3:$L$752,'[1]41. Output Indexes'!$B$3:$B$752,$B94,'[1]41. Output Indexes'!$C$3:$C$752,$C94)</f>
        <v>150448653.38999999</v>
      </c>
      <c r="P94" s="34">
        <f>SUMIFS('[1]9. Z variables'!$AD$3:$AD$752,'[1]9. Z variables'!$B$3:$B$752,$B94,'[1]9. Z variables'!$C$3:$C$752,$C94)</f>
        <v>27179</v>
      </c>
      <c r="Q94" s="34">
        <f>SUMIFS('[1]9. Z variables'!$AE$3:$AE$752,'[1]9. Z variables'!$B$3:$B$752,$B94,'[1]9. Z variables'!$C$3:$C$752,$C94)</f>
        <v>26491</v>
      </c>
      <c r="R94" s="34">
        <f t="shared" si="17"/>
        <v>27179</v>
      </c>
      <c r="S94" s="34">
        <f t="shared" si="27"/>
        <v>39945</v>
      </c>
      <c r="T94" s="34">
        <f>SUMIFS('[1]9. Z variables'!$P$3:$P$752,'[1]9. Z variables'!$C$3:$C$752,$C94,'[1]9. Z variables'!$B$3:$B$752,$B94)</f>
        <v>140</v>
      </c>
      <c r="U94" s="34">
        <f t="shared" si="23"/>
        <v>144.63636363636363</v>
      </c>
      <c r="V94" s="33">
        <f>SUMIFS('[1]9. Z variables'!$R$3:$R$752,'[1]9. Z variables'!$C$3:$C$752,$C94,'[1]9. Z variables'!$B$3:$B$752,$B94)/T94</f>
        <v>0.45</v>
      </c>
      <c r="W94" s="36">
        <f t="shared" si="24"/>
        <v>0.17396679618509361</v>
      </c>
      <c r="X94" s="35">
        <f t="shared" si="24"/>
        <v>10</v>
      </c>
    </row>
    <row r="95" spans="1:24" ht="15" x14ac:dyDescent="0.25">
      <c r="A95" s="182">
        <v>9</v>
      </c>
      <c r="B95" s="183" t="s">
        <v>12</v>
      </c>
      <c r="C95" s="184">
        <v>2007</v>
      </c>
      <c r="D95" s="184">
        <v>1</v>
      </c>
      <c r="E95" s="42">
        <f>SUMIFS('[1]6. Capital Calculations for BM'!$AI$6:$AI$1805,'[1]6. Capital Calculations for BM'!$C$6:$C$1805,'[1]2. BM Database'!$C95,'[1]6. Capital Calculations for BM'!$B$6:$B$1805,'[1]2. BM Database'!$B95)</f>
        <v>1578313.9641655788</v>
      </c>
      <c r="F95" s="42">
        <f>'[1]4. OM&amp;A Calculation'!M100</f>
        <v>1502380.69</v>
      </c>
      <c r="G95" s="42">
        <f t="shared" si="18"/>
        <v>3080694.654165579</v>
      </c>
      <c r="H95" s="33">
        <f t="shared" si="19"/>
        <v>0.51232405069144149</v>
      </c>
      <c r="I95" s="33">
        <f t="shared" si="20"/>
        <v>0.48767594930855851</v>
      </c>
      <c r="J95" s="40">
        <f>SUMIFS('[1]6. Capital Calculations for BM'!$AH$6:$AH$1805,'[1]6. Capital Calculations for BM'!$C$6:$C$1805,'[1]2. BM Database'!$C95,'[1]6. Capital Calculations for BM'!$B$6:$B$1805,'[1]2. BM Database'!$B95)</f>
        <v>17.296320000000001</v>
      </c>
      <c r="K95" s="41">
        <f t="shared" si="26"/>
        <v>113.88036490943945</v>
      </c>
      <c r="L95" s="41">
        <v>0.94887241202977501</v>
      </c>
      <c r="M95" s="41">
        <f t="shared" si="21"/>
        <v>108.05793653445076</v>
      </c>
      <c r="N95" s="34">
        <f>SUMIFS('[1]41. Output Indexes'!$E$3:$E$752,'[1]41. Output Indexes'!$B$3:$B$752,$B95,'[1]41. Output Indexes'!$C$3:$C$752,$C95)</f>
        <v>6239</v>
      </c>
      <c r="O95" s="34">
        <f>SUMIFS('[1]41. Output Indexes'!$L$3:$L$752,'[1]41. Output Indexes'!$B$3:$B$752,$B95,'[1]41. Output Indexes'!$C$3:$C$752,$C95)</f>
        <v>159753692</v>
      </c>
      <c r="P95" s="34">
        <f>SUMIFS('[1]9. Z variables'!$AD$3:$AD$752,'[1]9. Z variables'!$B$3:$B$752,$B95,'[1]9. Z variables'!$C$3:$C$752,$C95)</f>
        <v>27573</v>
      </c>
      <c r="Q95" s="34">
        <f>SUMIFS('[1]9. Z variables'!$AE$3:$AE$752,'[1]9. Z variables'!$B$3:$B$752,$B95,'[1]9. Z variables'!$C$3:$C$752,$C95)</f>
        <v>26792</v>
      </c>
      <c r="R95" s="34">
        <f t="shared" si="17"/>
        <v>27573</v>
      </c>
      <c r="S95" s="34">
        <f t="shared" si="27"/>
        <v>39945</v>
      </c>
      <c r="T95" s="34">
        <f>SUMIFS('[1]9. Z variables'!$P$3:$P$752,'[1]9. Z variables'!$C$3:$C$752,$C95,'[1]9. Z variables'!$B$3:$B$752,$B95)</f>
        <v>146</v>
      </c>
      <c r="U95" s="34">
        <f t="shared" si="23"/>
        <v>144.63636363636363</v>
      </c>
      <c r="V95" s="33">
        <f>SUMIFS('[1]9. Z variables'!$R$3:$R$752,'[1]9. Z variables'!$C$3:$C$752,$C95,'[1]9. Z variables'!$B$3:$B$752,$B95)/T95</f>
        <v>0.4726027397260274</v>
      </c>
      <c r="W95" s="36">
        <f t="shared" si="24"/>
        <v>0.17396679618509361</v>
      </c>
      <c r="X95" s="35">
        <f t="shared" si="24"/>
        <v>10</v>
      </c>
    </row>
    <row r="96" spans="1:24" ht="15" x14ac:dyDescent="0.25">
      <c r="A96" s="182">
        <v>9</v>
      </c>
      <c r="B96" s="183" t="s">
        <v>12</v>
      </c>
      <c r="C96" s="184">
        <v>2008</v>
      </c>
      <c r="D96" s="184">
        <v>1</v>
      </c>
      <c r="E96" s="42">
        <f>SUMIFS('[1]6. Capital Calculations for BM'!$AI$6:$AI$1805,'[1]6. Capital Calculations for BM'!$C$6:$C$1805,'[1]2. BM Database'!$C96,'[1]6. Capital Calculations for BM'!$B$6:$B$1805,'[1]2. BM Database'!$B96)</f>
        <v>1601830.1454382064</v>
      </c>
      <c r="F96" s="42">
        <f>'[1]4. OM&amp;A Calculation'!M101</f>
        <v>1594821.0299999998</v>
      </c>
      <c r="G96" s="42">
        <f t="shared" si="18"/>
        <v>3196651.1754382062</v>
      </c>
      <c r="H96" s="33">
        <f t="shared" si="19"/>
        <v>0.50109632159618511</v>
      </c>
      <c r="I96" s="33">
        <f t="shared" si="20"/>
        <v>0.49890367840381489</v>
      </c>
      <c r="J96" s="40">
        <f>SUMIFS('[1]6. Capital Calculations for BM'!$AH$6:$AH$1805,'[1]6. Capital Calculations for BM'!$C$6:$C$1805,'[1]2. BM Database'!$C96,'[1]6. Capital Calculations for BM'!$B$6:$B$1805,'[1]2. BM Database'!$B96)</f>
        <v>17.715351999999999</v>
      </c>
      <c r="K96" s="41">
        <f t="shared" si="26"/>
        <v>116.60459237157336</v>
      </c>
      <c r="L96" s="41">
        <v>0.94887241202977501</v>
      </c>
      <c r="M96" s="41">
        <f t="shared" si="21"/>
        <v>110.64288081736352</v>
      </c>
      <c r="N96" s="34">
        <f>SUMIFS('[1]41. Output Indexes'!$E$3:$E$752,'[1]41. Output Indexes'!$B$3:$B$752,$B96,'[1]41. Output Indexes'!$C$3:$C$752,$C96)</f>
        <v>6309</v>
      </c>
      <c r="O96" s="34">
        <f>SUMIFS('[1]41. Output Indexes'!$L$3:$L$752,'[1]41. Output Indexes'!$B$3:$B$752,$B96,'[1]41. Output Indexes'!$C$3:$C$752,$C96)</f>
        <v>169766970</v>
      </c>
      <c r="P96" s="34">
        <f>SUMIFS('[1]9. Z variables'!$AD$3:$AD$752,'[1]9. Z variables'!$B$3:$B$752,$B96,'[1]9. Z variables'!$C$3:$C$752,$C96)</f>
        <v>26681</v>
      </c>
      <c r="Q96" s="34">
        <f>SUMIFS('[1]9. Z variables'!$AE$3:$AE$752,'[1]9. Z variables'!$B$3:$B$752,$B96,'[1]9. Z variables'!$C$3:$C$752,$C96)</f>
        <v>27584</v>
      </c>
      <c r="R96" s="34">
        <f t="shared" si="17"/>
        <v>27584</v>
      </c>
      <c r="S96" s="34">
        <f t="shared" si="27"/>
        <v>39945</v>
      </c>
      <c r="T96" s="34">
        <f>SUMIFS('[1]9. Z variables'!$P$3:$P$752,'[1]9. Z variables'!$C$3:$C$752,$C96,'[1]9. Z variables'!$B$3:$B$752,$B96)</f>
        <v>146</v>
      </c>
      <c r="U96" s="34">
        <f t="shared" si="23"/>
        <v>144.63636363636363</v>
      </c>
      <c r="V96" s="33">
        <f>SUMIFS('[1]9. Z variables'!$R$3:$R$752,'[1]9. Z variables'!$C$3:$C$752,$C96,'[1]9. Z variables'!$B$3:$B$752,$B96)/T96</f>
        <v>0.4726027397260274</v>
      </c>
      <c r="W96" s="36">
        <f t="shared" si="24"/>
        <v>0.17396679618509361</v>
      </c>
      <c r="X96" s="35">
        <f t="shared" si="24"/>
        <v>10</v>
      </c>
    </row>
    <row r="97" spans="1:24" ht="15" x14ac:dyDescent="0.25">
      <c r="A97" s="182">
        <v>9</v>
      </c>
      <c r="B97" s="183" t="s">
        <v>12</v>
      </c>
      <c r="C97" s="184">
        <v>2009</v>
      </c>
      <c r="D97" s="184">
        <v>1</v>
      </c>
      <c r="E97" s="42">
        <f>SUMIFS('[1]6. Capital Calculations for BM'!$AI$6:$AI$1805,'[1]6. Capital Calculations for BM'!$C$6:$C$1805,'[1]2. BM Database'!$C97,'[1]6. Capital Calculations for BM'!$B$6:$B$1805,'[1]2. BM Database'!$B97)</f>
        <v>1659083.8811043829</v>
      </c>
      <c r="F97" s="42">
        <f>'[1]4. OM&amp;A Calculation'!M102</f>
        <v>1703756.63</v>
      </c>
      <c r="G97" s="42">
        <f t="shared" si="18"/>
        <v>3362840.5111043826</v>
      </c>
      <c r="H97" s="33">
        <f t="shared" si="19"/>
        <v>0.49335788468883618</v>
      </c>
      <c r="I97" s="33">
        <f t="shared" si="20"/>
        <v>0.50664211531116377</v>
      </c>
      <c r="J97" s="40">
        <f>SUMIFS('[1]6. Capital Calculations for BM'!$AH$6:$AH$1805,'[1]6. Capital Calculations for BM'!$C$6:$C$1805,'[1]2. BM Database'!$C97,'[1]6. Capital Calculations for BM'!$B$6:$B$1805,'[1]2. BM Database'!$B97)</f>
        <v>17.930536200000002</v>
      </c>
      <c r="K97" s="41">
        <f t="shared" si="26"/>
        <v>118.1120482521444</v>
      </c>
      <c r="L97" s="41">
        <v>0.94887241202977501</v>
      </c>
      <c r="M97" s="41">
        <f t="shared" si="21"/>
        <v>112.07326411478944</v>
      </c>
      <c r="N97" s="34">
        <f>SUMIFS('[1]41. Output Indexes'!$E$3:$E$752,'[1]41. Output Indexes'!$B$3:$B$752,$B97,'[1]41. Output Indexes'!$C$3:$C$752,$C97)</f>
        <v>6382</v>
      </c>
      <c r="O97" s="34">
        <f>SUMIFS('[1]41. Output Indexes'!$L$3:$L$752,'[1]41. Output Indexes'!$B$3:$B$752,$B97,'[1]41. Output Indexes'!$C$3:$C$752,$C97)</f>
        <v>154225799.30000001</v>
      </c>
      <c r="P97" s="34">
        <f>SUMIFS('[1]9. Z variables'!$AD$3:$AD$752,'[1]9. Z variables'!$B$3:$B$752,$B97,'[1]9. Z variables'!$C$3:$C$752,$C97)</f>
        <v>26103</v>
      </c>
      <c r="Q97" s="34">
        <f>SUMIFS('[1]9. Z variables'!$AE$3:$AE$752,'[1]9. Z variables'!$B$3:$B$752,$B97,'[1]9. Z variables'!$C$3:$C$752,$C97)</f>
        <v>27294</v>
      </c>
      <c r="R97" s="34">
        <f t="shared" si="17"/>
        <v>27294</v>
      </c>
      <c r="S97" s="34">
        <f t="shared" si="27"/>
        <v>39945</v>
      </c>
      <c r="T97" s="34">
        <f>SUMIFS('[1]9. Z variables'!$P$3:$P$752,'[1]9. Z variables'!$C$3:$C$752,$C97,'[1]9. Z variables'!$B$3:$B$752,$B97)</f>
        <v>146</v>
      </c>
      <c r="U97" s="34">
        <f t="shared" si="23"/>
        <v>144.63636363636363</v>
      </c>
      <c r="V97" s="33">
        <f>SUMIFS('[1]9. Z variables'!$R$3:$R$752,'[1]9. Z variables'!$C$3:$C$752,$C97,'[1]9. Z variables'!$B$3:$B$752,$B97)/T97</f>
        <v>0.4726027397260274</v>
      </c>
      <c r="W97" s="36">
        <f t="shared" si="24"/>
        <v>0.17396679618509361</v>
      </c>
      <c r="X97" s="35">
        <f t="shared" si="24"/>
        <v>10</v>
      </c>
    </row>
    <row r="98" spans="1:24" ht="15" x14ac:dyDescent="0.25">
      <c r="A98" s="182">
        <v>9</v>
      </c>
      <c r="B98" s="183" t="s">
        <v>12</v>
      </c>
      <c r="C98" s="184">
        <v>2010</v>
      </c>
      <c r="D98" s="184">
        <v>1</v>
      </c>
      <c r="E98" s="42">
        <f>SUMIFS('[1]6. Capital Calculations for BM'!$AI$6:$AI$1805,'[1]6. Capital Calculations for BM'!$C$6:$C$1805,'[1]2. BM Database'!$C98,'[1]6. Capital Calculations for BM'!$B$6:$B$1805,'[1]2. BM Database'!$B98)</f>
        <v>1698019.7505127229</v>
      </c>
      <c r="F98" s="42">
        <f>'[1]4. OM&amp;A Calculation'!M103</f>
        <v>1742752.47</v>
      </c>
      <c r="G98" s="42">
        <f t="shared" si="18"/>
        <v>3440772.2205127226</v>
      </c>
      <c r="H98" s="33">
        <f t="shared" si="19"/>
        <v>0.49349961046235558</v>
      </c>
      <c r="I98" s="33">
        <f t="shared" si="20"/>
        <v>0.50650038953764442</v>
      </c>
      <c r="J98" s="40">
        <f>SUMIFS('[1]6. Capital Calculations for BM'!$AH$6:$AH$1805,'[1]6. Capital Calculations for BM'!$C$6:$C$1805,'[1]2. BM Database'!$C98,'[1]6. Capital Calculations for BM'!$B$6:$B$1805,'[1]2. BM Database'!$B98)</f>
        <v>18.29948266666667</v>
      </c>
      <c r="K98" s="41">
        <f t="shared" si="26"/>
        <v>121.67950876493377</v>
      </c>
      <c r="L98" s="41">
        <v>0.94887241202977501</v>
      </c>
      <c r="M98" s="41">
        <f t="shared" si="21"/>
        <v>115.45832897638086</v>
      </c>
      <c r="N98" s="34">
        <f>SUMIFS('[1]41. Output Indexes'!$E$3:$E$752,'[1]41. Output Indexes'!$B$3:$B$752,$B98,'[1]41. Output Indexes'!$C$3:$C$752,$C98)</f>
        <v>6463</v>
      </c>
      <c r="O98" s="34">
        <f>SUMIFS('[1]41. Output Indexes'!$L$3:$L$752,'[1]41. Output Indexes'!$B$3:$B$752,$B98,'[1]41. Output Indexes'!$C$3:$C$752,$C98)</f>
        <v>147441430.02000001</v>
      </c>
      <c r="P98" s="34">
        <f>SUMIFS('[1]9. Z variables'!$AD$3:$AD$752,'[1]9. Z variables'!$B$3:$B$752,$B98,'[1]9. Z variables'!$C$3:$C$752,$C98)</f>
        <v>27922</v>
      </c>
      <c r="Q98" s="34">
        <f>SUMIFS('[1]9. Z variables'!$AE$3:$AE$752,'[1]9. Z variables'!$B$3:$B$752,$B98,'[1]9. Z variables'!$C$3:$C$752,$C98)</f>
        <v>26855</v>
      </c>
      <c r="R98" s="34">
        <f t="shared" si="17"/>
        <v>27922</v>
      </c>
      <c r="S98" s="34">
        <f t="shared" si="27"/>
        <v>39945</v>
      </c>
      <c r="T98" s="34">
        <f>SUMIFS('[1]9. Z variables'!$P$3:$P$752,'[1]9. Z variables'!$C$3:$C$752,$C98,'[1]9. Z variables'!$B$3:$B$752,$B98)</f>
        <v>147</v>
      </c>
      <c r="U98" s="34">
        <f t="shared" si="23"/>
        <v>144.63636363636363</v>
      </c>
      <c r="V98" s="33">
        <f>SUMIFS('[1]9. Z variables'!$R$3:$R$752,'[1]9. Z variables'!$C$3:$C$752,$C98,'[1]9. Z variables'!$B$3:$B$752,$B98)/T98</f>
        <v>0.46938775510204084</v>
      </c>
      <c r="W98" s="36">
        <f t="shared" si="24"/>
        <v>0.17396679618509361</v>
      </c>
      <c r="X98" s="35">
        <f t="shared" si="24"/>
        <v>10</v>
      </c>
    </row>
    <row r="99" spans="1:24" ht="15" x14ac:dyDescent="0.25">
      <c r="A99" s="182">
        <v>9</v>
      </c>
      <c r="B99" s="183" t="s">
        <v>12</v>
      </c>
      <c r="C99" s="184">
        <v>2011</v>
      </c>
      <c r="D99" s="184">
        <v>1</v>
      </c>
      <c r="E99" s="42">
        <f>SUMIFS('[1]6. Capital Calculations for BM'!$AI$6:$AI$1805,'[1]6. Capital Calculations for BM'!$C$6:$C$1805,'[1]2. BM Database'!$C99,'[1]6. Capital Calculations for BM'!$B$6:$B$1805,'[1]2. BM Database'!$B99)</f>
        <v>1730883.5702774916</v>
      </c>
      <c r="F99" s="42">
        <f>'[1]4. OM&amp;A Calculation'!M104</f>
        <v>1958569.88</v>
      </c>
      <c r="G99" s="42">
        <f t="shared" si="18"/>
        <v>3689453.4502774915</v>
      </c>
      <c r="H99" s="33">
        <f t="shared" si="19"/>
        <v>0.46914362617783084</v>
      </c>
      <c r="I99" s="33">
        <f t="shared" si="20"/>
        <v>0.53085637382216921</v>
      </c>
      <c r="J99" s="40">
        <f>SUMIFS('[1]6. Capital Calculations for BM'!$AH$6:$AH$1805,'[1]6. Capital Calculations for BM'!$C$6:$C$1805,'[1]2. BM Database'!$C99,'[1]6. Capital Calculations for BM'!$B$6:$B$1805,'[1]2. BM Database'!$B99)</f>
        <v>18.328728099999999</v>
      </c>
      <c r="K99" s="41">
        <f t="shared" si="26"/>
        <v>123.73002481130355</v>
      </c>
      <c r="L99" s="41">
        <v>0.94887241202977501</v>
      </c>
      <c r="M99" s="41">
        <f t="shared" si="21"/>
        <v>117.40400708320551</v>
      </c>
      <c r="N99" s="34">
        <f>SUMIFS('[1]41. Output Indexes'!$E$3:$E$752,'[1]41. Output Indexes'!$B$3:$B$752,$B99,'[1]41. Output Indexes'!$C$3:$C$752,$C99)</f>
        <v>6496</v>
      </c>
      <c r="O99" s="34">
        <f>SUMIFS('[1]41. Output Indexes'!$L$3:$L$752,'[1]41. Output Indexes'!$B$3:$B$752,$B99,'[1]41. Output Indexes'!$C$3:$C$752,$C99)</f>
        <v>147194209</v>
      </c>
      <c r="P99" s="34">
        <f>SUMIFS('[1]9. Z variables'!$AD$3:$AD$752,'[1]9. Z variables'!$B$3:$B$752,$B99,'[1]9. Z variables'!$C$3:$C$752,$C99)</f>
        <v>28006</v>
      </c>
      <c r="Q99" s="34">
        <f>SUMIFS('[1]9. Z variables'!$AE$3:$AE$752,'[1]9. Z variables'!$B$3:$B$752,$B99,'[1]9. Z variables'!$C$3:$C$752,$C99)</f>
        <v>26436</v>
      </c>
      <c r="R99" s="34">
        <f t="shared" si="17"/>
        <v>28006</v>
      </c>
      <c r="S99" s="34">
        <f t="shared" si="27"/>
        <v>39945</v>
      </c>
      <c r="T99" s="34">
        <f>SUMIFS('[1]9. Z variables'!$P$3:$P$752,'[1]9. Z variables'!$C$3:$C$752,$C99,'[1]9. Z variables'!$B$3:$B$752,$B99)</f>
        <v>161</v>
      </c>
      <c r="U99" s="34">
        <f t="shared" si="23"/>
        <v>144.63636363636363</v>
      </c>
      <c r="V99" s="33">
        <f>SUMIFS('[1]9. Z variables'!$R$3:$R$752,'[1]9. Z variables'!$C$3:$C$752,$C99,'[1]9. Z variables'!$B$3:$B$752,$B99)/T99</f>
        <v>0.43478260869565216</v>
      </c>
      <c r="W99" s="36">
        <f t="shared" si="24"/>
        <v>0.17396679618509361</v>
      </c>
      <c r="X99" s="23">
        <f t="shared" si="24"/>
        <v>10</v>
      </c>
    </row>
    <row r="100" spans="1:24" ht="15" x14ac:dyDescent="0.25">
      <c r="A100" s="182">
        <v>9</v>
      </c>
      <c r="B100" s="183" t="s">
        <v>12</v>
      </c>
      <c r="C100" s="184">
        <v>2012</v>
      </c>
      <c r="D100" s="184">
        <f>D99</f>
        <v>1</v>
      </c>
      <c r="E100" s="42">
        <f>SUMIFS('[1]6. Capital Calculations for BM'!$AI$6:$AI$1805,'[1]6. Capital Calculations for BM'!$C$6:$C$1805,'[1]2. BM Database'!$C100,'[1]6. Capital Calculations for BM'!$B$6:$B$1805,'[1]2. BM Database'!$B100)</f>
        <v>1803221.3857866151</v>
      </c>
      <c r="F100" s="42">
        <f>'[1]4. OM&amp;A Calculation'!M105</f>
        <v>2177202.6799999997</v>
      </c>
      <c r="G100" s="42">
        <f t="shared" si="18"/>
        <v>3980424.065786615</v>
      </c>
      <c r="H100" s="33">
        <f t="shared" si="19"/>
        <v>0.4530224307721496</v>
      </c>
      <c r="I100" s="33">
        <f t="shared" si="20"/>
        <v>0.54697756922785046</v>
      </c>
      <c r="J100" s="40">
        <f>SUMIFS('[1]6. Capital Calculations for BM'!$AH$6:$AH$1805,'[1]6. Capital Calculations for BM'!$C$6:$C$1805,'[1]2. BM Database'!$C100,'[1]6. Capital Calculations for BM'!$B$6:$B$1805,'[1]2. BM Database'!$B100)</f>
        <v>17.40324</v>
      </c>
      <c r="K100" s="41">
        <f t="shared" si="26"/>
        <v>125.68281390738366</v>
      </c>
      <c r="L100" s="41">
        <f>L99</f>
        <v>0.94887241202977501</v>
      </c>
      <c r="M100" s="41">
        <f t="shared" si="21"/>
        <v>119.25695478298849</v>
      </c>
      <c r="N100" s="34">
        <f>SUMIFS('[1]24. 2012 data'!$BR$2:$BR$74,'[1]24. 2012 data'!$B$2:$B$74,'[1]2. BM Database'!$B100,'[1]24. 2012 data'!$C$2:$C$74,2012)</f>
        <v>6647</v>
      </c>
      <c r="O100" s="34">
        <f>SUMIFS('[1]24. 2012 data'!$BZ$2:$BZ$74,'[1]24. 2012 data'!$B$2:$B$74,'[1]2. BM Database'!$B100,'[1]24. 2012 data'!$C$2:$C$74,2012)</f>
        <v>148746765</v>
      </c>
      <c r="P100" s="34">
        <f>SUMIFS('[1]24. 2012 data'!$DI$2:$DI$74,'[1]24. 2012 data'!$B$2:$B$74,'[1]2. BM Database'!$B100,'[1]24. 2012 data'!$C$2:$C$74,2012)</f>
        <v>28573</v>
      </c>
      <c r="Q100" s="34">
        <f>SUMIFS('[1]24. 2012 data'!$DH$2:$DH$74,'[1]24. 2012 data'!$B$2:$B$74,'[1]2. BM Database'!$B100,'[1]24. 2012 data'!$C$2:$C$74,2012)</f>
        <v>26202</v>
      </c>
      <c r="R100" s="34">
        <f t="shared" si="17"/>
        <v>28573</v>
      </c>
      <c r="S100" s="34">
        <f t="shared" si="27"/>
        <v>39945</v>
      </c>
      <c r="T100" s="34">
        <f>SUMIF('[1]24. 2012 data'!$B$2:$B$74,$B100,'[1]24. 2012 data'!$DL$2:$DL$74)</f>
        <v>149</v>
      </c>
      <c r="U100" s="34">
        <f>AVERAGE(T90:T100)</f>
        <v>144.63636363636363</v>
      </c>
      <c r="V100" s="33">
        <f>SUMIF('[1]24. 2012 data'!$B$2:$B$74,$B100,'[1]24. 2012 data'!$DN$2:$DN$74)/SUMIF('[1]24. 2012 data'!$B$2:$B$74,$B100,'[1]24. 2012 data'!$DL$2:$DL$74)</f>
        <v>0.46979865771812079</v>
      </c>
      <c r="W100" s="36">
        <f>(N100-N90)/N90</f>
        <v>0.17396679618509361</v>
      </c>
      <c r="X100" s="34">
        <f>SUMIF('[1]24. 2012 data'!$B$2:$B$74,$B100,'[1]24. 2012 data'!$CZ$2:$CZ$74)</f>
        <v>10</v>
      </c>
    </row>
    <row r="101" spans="1:24" ht="15" x14ac:dyDescent="0.25">
      <c r="A101" s="182">
        <v>10</v>
      </c>
      <c r="B101" s="183" t="s">
        <v>13</v>
      </c>
      <c r="C101" s="184">
        <v>2002</v>
      </c>
      <c r="D101" s="184">
        <v>1</v>
      </c>
      <c r="E101" s="42">
        <f>SUMIFS('[1]6. Capital Calculations for BM'!$AI$6:$AI$1805,'[1]6. Capital Calculations for BM'!$C$6:$C$1805,'[1]2. BM Database'!$C101,'[1]6. Capital Calculations for BM'!$B$6:$B$1805,'[1]2. BM Database'!$B101)</f>
        <v>246217.50948966932</v>
      </c>
      <c r="F101" s="42">
        <f>'[1]4. OM&amp;A Calculation'!M106</f>
        <v>472455.39000000007</v>
      </c>
      <c r="G101" s="42">
        <f t="shared" si="18"/>
        <v>718672.89948966936</v>
      </c>
      <c r="H101" s="33">
        <f t="shared" si="19"/>
        <v>0.34260024228617597</v>
      </c>
      <c r="I101" s="33">
        <f t="shared" si="20"/>
        <v>0.65739975771382397</v>
      </c>
      <c r="J101" s="40">
        <f>SUMIFS('[1]6. Capital Calculations for BM'!$AH$6:$AH$1805,'[1]6. Capital Calculations for BM'!$C$6:$C$1805,'[1]2. BM Database'!$C101,'[1]6. Capital Calculations for BM'!$B$6:$B$1805,'[1]2. BM Database'!$B101)</f>
        <v>16.741565999999999</v>
      </c>
      <c r="K101" s="41">
        <f t="shared" si="26"/>
        <v>100</v>
      </c>
      <c r="L101" s="41">
        <v>0.901331720430812</v>
      </c>
      <c r="M101" s="41">
        <f t="shared" si="21"/>
        <v>90.133172043081203</v>
      </c>
      <c r="N101" s="34">
        <f>SUMIFS('[1]41. Output Indexes'!$E$3:$E$752,'[1]41. Output Indexes'!$B$3:$B$752,$B101,'[1]41. Output Indexes'!$C$3:$C$752,$C101)</f>
        <v>1371</v>
      </c>
      <c r="O101" s="34">
        <f>SUMIFS('[1]41. Output Indexes'!$L$3:$L$752,'[1]41. Output Indexes'!$B$3:$B$752,$B101,'[1]41. Output Indexes'!$C$3:$C$752,$C101)</f>
        <v>33581386</v>
      </c>
      <c r="P101" s="34">
        <f>SUMIFS('[1]9. Z variables'!$AD$3:$AD$752,'[1]9. Z variables'!$B$3:$B$752,$B101,'[1]9. Z variables'!$C$3:$C$752,$C101)</f>
        <v>7234</v>
      </c>
      <c r="Q101" s="34">
        <f>SUMIFS('[1]9. Z variables'!$AE$3:$AE$752,'[1]9. Z variables'!$B$3:$B$752,$B101,'[1]9. Z variables'!$C$3:$C$752,$C101)</f>
        <v>7172</v>
      </c>
      <c r="R101" s="34">
        <f t="shared" si="17"/>
        <v>7234</v>
      </c>
      <c r="S101" s="34">
        <f>R101</f>
        <v>7234</v>
      </c>
      <c r="T101" s="34">
        <f>SUMIFS('[1]9. Z variables'!$P$3:$P$752,'[1]9. Z variables'!$C$3:$C$752,$C101,'[1]9. Z variables'!$B$3:$B$752,$B101)</f>
        <v>27.5</v>
      </c>
      <c r="U101" s="34">
        <f t="shared" si="23"/>
        <v>27.136363636363637</v>
      </c>
      <c r="V101" s="33">
        <f>SUMIFS('[1]9. Z variables'!$R$3:$R$752,'[1]9. Z variables'!$C$3:$C$752,$C101,'[1]9. Z variables'!$B$3:$B$752,$B101)/T101</f>
        <v>5.4545454545454543E-2</v>
      </c>
      <c r="W101" s="36">
        <f t="shared" si="24"/>
        <v>-7.0021881838074396E-2</v>
      </c>
      <c r="X101" s="35">
        <f t="shared" si="24"/>
        <v>2</v>
      </c>
    </row>
    <row r="102" spans="1:24" ht="15" x14ac:dyDescent="0.25">
      <c r="A102" s="182">
        <v>10</v>
      </c>
      <c r="B102" s="183" t="s">
        <v>13</v>
      </c>
      <c r="C102" s="184">
        <v>2003</v>
      </c>
      <c r="D102" s="184">
        <v>1</v>
      </c>
      <c r="E102" s="42">
        <f>SUMIFS('[1]6. Capital Calculations for BM'!$AI$6:$AI$1805,'[1]6. Capital Calculations for BM'!$C$6:$C$1805,'[1]2. BM Database'!$C102,'[1]6. Capital Calculations for BM'!$B$6:$B$1805,'[1]2. BM Database'!$B102)</f>
        <v>238778.52488812475</v>
      </c>
      <c r="F102" s="42">
        <f>'[1]4. OM&amp;A Calculation'!M107</f>
        <v>483794.29000000004</v>
      </c>
      <c r="G102" s="42">
        <f t="shared" si="18"/>
        <v>722572.81488812482</v>
      </c>
      <c r="H102" s="33">
        <f t="shared" si="19"/>
        <v>0.33045600383553675</v>
      </c>
      <c r="I102" s="33">
        <f t="shared" si="20"/>
        <v>0.66954399616446325</v>
      </c>
      <c r="J102" s="40">
        <f>SUMIFS('[1]6. Capital Calculations for BM'!$AH$6:$AH$1805,'[1]6. Capital Calculations for BM'!$C$6:$C$1805,'[1]2. BM Database'!$C102,'[1]6. Capital Calculations for BM'!$B$6:$B$1805,'[1]2. BM Database'!$B102)</f>
        <v>16.820820000000001</v>
      </c>
      <c r="K102" s="41">
        <f t="shared" si="26"/>
        <v>102.21331567783656</v>
      </c>
      <c r="L102" s="41">
        <v>0.901331720430812</v>
      </c>
      <c r="M102" s="41">
        <f t="shared" si="21"/>
        <v>92.128103670842123</v>
      </c>
      <c r="N102" s="34">
        <f>SUMIFS('[1]41. Output Indexes'!$E$3:$E$752,'[1]41. Output Indexes'!$B$3:$B$752,$B102,'[1]41. Output Indexes'!$C$3:$C$752,$C102)</f>
        <v>1346</v>
      </c>
      <c r="O102" s="34">
        <f>SUMIFS('[1]41. Output Indexes'!$L$3:$L$752,'[1]41. Output Indexes'!$B$3:$B$752,$B102,'[1]41. Output Indexes'!$C$3:$C$752,$C102)</f>
        <v>32484068</v>
      </c>
      <c r="P102" s="34">
        <f>SUMIFS('[1]9. Z variables'!$AD$3:$AD$752,'[1]9. Z variables'!$B$3:$B$752,$B102,'[1]9. Z variables'!$C$3:$C$752,$C102)</f>
        <v>7461</v>
      </c>
      <c r="Q102" s="34">
        <f>SUMIFS('[1]9. Z variables'!$AE$3:$AE$752,'[1]9. Z variables'!$B$3:$B$752,$B102,'[1]9. Z variables'!$C$3:$C$752,$C102)</f>
        <v>7754</v>
      </c>
      <c r="R102" s="34">
        <f t="shared" si="17"/>
        <v>7754</v>
      </c>
      <c r="S102" s="34">
        <f t="shared" ref="S102:S111" si="28">MAX(S101,R102)</f>
        <v>7754</v>
      </c>
      <c r="T102" s="34">
        <f>SUMIFS('[1]9. Z variables'!$P$3:$P$752,'[1]9. Z variables'!$C$3:$C$752,$C102,'[1]9. Z variables'!$B$3:$B$752,$B102)</f>
        <v>27.5</v>
      </c>
      <c r="U102" s="34">
        <f t="shared" si="23"/>
        <v>27.136363636363637</v>
      </c>
      <c r="V102" s="33">
        <f>SUMIFS('[1]9. Z variables'!$R$3:$R$752,'[1]9. Z variables'!$C$3:$C$752,$C102,'[1]9. Z variables'!$B$3:$B$752,$B102)/T102</f>
        <v>5.4545454545454543E-2</v>
      </c>
      <c r="W102" s="36">
        <f t="shared" si="24"/>
        <v>-7.0021881838074396E-2</v>
      </c>
      <c r="X102" s="35">
        <f t="shared" si="24"/>
        <v>2</v>
      </c>
    </row>
    <row r="103" spans="1:24" ht="15" x14ac:dyDescent="0.25">
      <c r="A103" s="182">
        <v>10</v>
      </c>
      <c r="B103" s="183" t="s">
        <v>13</v>
      </c>
      <c r="C103" s="184">
        <v>2004</v>
      </c>
      <c r="D103" s="184">
        <v>1</v>
      </c>
      <c r="E103" s="42">
        <f>SUMIFS('[1]6. Capital Calculations for BM'!$AI$6:$AI$1805,'[1]6. Capital Calculations for BM'!$C$6:$C$1805,'[1]2. BM Database'!$C103,'[1]6. Capital Calculations for BM'!$B$6:$B$1805,'[1]2. BM Database'!$B103)</f>
        <v>234052.58283859357</v>
      </c>
      <c r="F103" s="42">
        <f>'[1]4. OM&amp;A Calculation'!M108</f>
        <v>472042.92000000004</v>
      </c>
      <c r="G103" s="42">
        <f t="shared" si="18"/>
        <v>706095.50283859367</v>
      </c>
      <c r="H103" s="33">
        <f t="shared" si="19"/>
        <v>0.33147439956446745</v>
      </c>
      <c r="I103" s="33">
        <f t="shared" si="20"/>
        <v>0.66852560043553255</v>
      </c>
      <c r="J103" s="40">
        <f>SUMIFS('[1]6. Capital Calculations for BM'!$AH$6:$AH$1805,'[1]6. Capital Calculations for BM'!$C$6:$C$1805,'[1]2. BM Database'!$C103,'[1]6. Capital Calculations for BM'!$B$6:$B$1805,'[1]2. BM Database'!$B103)</f>
        <v>16.852066000000001</v>
      </c>
      <c r="K103" s="41">
        <f t="shared" si="26"/>
        <v>104.79144501899948</v>
      </c>
      <c r="L103" s="41">
        <v>0.901331720430812</v>
      </c>
      <c r="M103" s="41">
        <f t="shared" si="21"/>
        <v>94.451853425405645</v>
      </c>
      <c r="N103" s="34">
        <f>SUMIFS('[1]41. Output Indexes'!$E$3:$E$752,'[1]41. Output Indexes'!$B$3:$B$752,$B103,'[1]41. Output Indexes'!$C$3:$C$752,$C103)</f>
        <v>1348</v>
      </c>
      <c r="O103" s="34">
        <f>SUMIFS('[1]41. Output Indexes'!$L$3:$L$752,'[1]41. Output Indexes'!$B$3:$B$752,$B103,'[1]41. Output Indexes'!$C$3:$C$752,$C103)</f>
        <v>30980687</v>
      </c>
      <c r="P103" s="34">
        <f>SUMIFS('[1]9. Z variables'!$AD$3:$AD$752,'[1]9. Z variables'!$B$3:$B$752,$B103,'[1]9. Z variables'!$C$3:$C$752,$C103)</f>
        <v>6092</v>
      </c>
      <c r="Q103" s="34">
        <f>SUMIFS('[1]9. Z variables'!$AE$3:$AE$752,'[1]9. Z variables'!$B$3:$B$752,$B103,'[1]9. Z variables'!$C$3:$C$752,$C103)</f>
        <v>7834</v>
      </c>
      <c r="R103" s="34">
        <f t="shared" si="17"/>
        <v>7834</v>
      </c>
      <c r="S103" s="34">
        <f t="shared" si="28"/>
        <v>7834</v>
      </c>
      <c r="T103" s="34">
        <f>SUMIFS('[1]9. Z variables'!$P$3:$P$752,'[1]9. Z variables'!$C$3:$C$752,$C103,'[1]9. Z variables'!$B$3:$B$752,$B103)</f>
        <v>27.5</v>
      </c>
      <c r="U103" s="34">
        <f t="shared" si="23"/>
        <v>27.136363636363637</v>
      </c>
      <c r="V103" s="33">
        <f>SUMIFS('[1]9. Z variables'!$R$3:$R$752,'[1]9. Z variables'!$C$3:$C$752,$C103,'[1]9. Z variables'!$B$3:$B$752,$B103)/T103</f>
        <v>5.4545454545454543E-2</v>
      </c>
      <c r="W103" s="36">
        <f t="shared" si="24"/>
        <v>-7.0021881838074396E-2</v>
      </c>
      <c r="X103" s="35">
        <f t="shared" si="24"/>
        <v>2</v>
      </c>
    </row>
    <row r="104" spans="1:24" ht="15" x14ac:dyDescent="0.25">
      <c r="A104" s="182">
        <v>10</v>
      </c>
      <c r="B104" s="183" t="s">
        <v>13</v>
      </c>
      <c r="C104" s="184">
        <v>2005</v>
      </c>
      <c r="D104" s="184">
        <v>1</v>
      </c>
      <c r="E104" s="42">
        <f>SUMIFS('[1]6. Capital Calculations for BM'!$AI$6:$AI$1805,'[1]6. Capital Calculations for BM'!$C$6:$C$1805,'[1]2. BM Database'!$C104,'[1]6. Capital Calculations for BM'!$B$6:$B$1805,'[1]2. BM Database'!$B104)</f>
        <v>230939.68338849081</v>
      </c>
      <c r="F104" s="42">
        <f>'[1]4. OM&amp;A Calculation'!M109</f>
        <v>521658.19</v>
      </c>
      <c r="G104" s="42">
        <f t="shared" si="18"/>
        <v>752597.87338849087</v>
      </c>
      <c r="H104" s="33">
        <f t="shared" si="19"/>
        <v>0.30685667812042805</v>
      </c>
      <c r="I104" s="33">
        <f t="shared" si="20"/>
        <v>0.69314332187957195</v>
      </c>
      <c r="J104" s="40">
        <f>SUMIFS('[1]6. Capital Calculations for BM'!$AH$6:$AH$1805,'[1]6. Capital Calculations for BM'!$C$6:$C$1805,'[1]2. BM Database'!$C104,'[1]6. Capital Calculations for BM'!$B$6:$B$1805,'[1]2. BM Database'!$B104)</f>
        <v>17.008296000000001</v>
      </c>
      <c r="K104" s="41">
        <f t="shared" si="26"/>
        <v>108.15605108354616</v>
      </c>
      <c r="L104" s="41">
        <v>0.901331720430812</v>
      </c>
      <c r="M104" s="41">
        <f t="shared" si="21"/>
        <v>97.484479598135451</v>
      </c>
      <c r="N104" s="34">
        <f>SUMIFS('[1]41. Output Indexes'!$E$3:$E$752,'[1]41. Output Indexes'!$B$3:$B$752,$B104,'[1]41. Output Indexes'!$C$3:$C$752,$C104)</f>
        <v>1353</v>
      </c>
      <c r="O104" s="34">
        <f>SUMIFS('[1]41. Output Indexes'!$L$3:$L$752,'[1]41. Output Indexes'!$B$3:$B$752,$B104,'[1]41. Output Indexes'!$C$3:$C$752,$C104)</f>
        <v>29440248</v>
      </c>
      <c r="P104" s="34">
        <f>SUMIFS('[1]9. Z variables'!$AD$3:$AD$752,'[1]9. Z variables'!$B$3:$B$752,$B104,'[1]9. Z variables'!$C$3:$C$752,$C104)</f>
        <v>6080</v>
      </c>
      <c r="Q104" s="34">
        <f>SUMIFS('[1]9. Z variables'!$AE$3:$AE$752,'[1]9. Z variables'!$B$3:$B$752,$B104,'[1]9. Z variables'!$C$3:$C$752,$C104)</f>
        <v>7691</v>
      </c>
      <c r="R104" s="34">
        <f t="shared" si="17"/>
        <v>7691</v>
      </c>
      <c r="S104" s="34">
        <f t="shared" si="28"/>
        <v>7834</v>
      </c>
      <c r="T104" s="34">
        <f>SUMIFS('[1]9. Z variables'!$P$3:$P$752,'[1]9. Z variables'!$C$3:$C$752,$C104,'[1]9. Z variables'!$B$3:$B$752,$B104)</f>
        <v>27</v>
      </c>
      <c r="U104" s="34">
        <f t="shared" si="23"/>
        <v>27.136363636363637</v>
      </c>
      <c r="V104" s="33">
        <f>SUMIFS('[1]9. Z variables'!$R$3:$R$752,'[1]9. Z variables'!$C$3:$C$752,$C104,'[1]9. Z variables'!$B$3:$B$752,$B104)/T104</f>
        <v>3.7037037037037035E-2</v>
      </c>
      <c r="W104" s="36">
        <f t="shared" si="24"/>
        <v>-7.0021881838074396E-2</v>
      </c>
      <c r="X104" s="35">
        <f t="shared" si="24"/>
        <v>2</v>
      </c>
    </row>
    <row r="105" spans="1:24" ht="15" x14ac:dyDescent="0.25">
      <c r="A105" s="182">
        <v>10</v>
      </c>
      <c r="B105" s="183" t="s">
        <v>13</v>
      </c>
      <c r="C105" s="184">
        <v>2006</v>
      </c>
      <c r="D105" s="184">
        <v>1</v>
      </c>
      <c r="E105" s="42">
        <f>SUMIFS('[1]6. Capital Calculations for BM'!$AI$6:$AI$1805,'[1]6. Capital Calculations for BM'!$C$6:$C$1805,'[1]2. BM Database'!$C105,'[1]6. Capital Calculations for BM'!$B$6:$B$1805,'[1]2. BM Database'!$B105)</f>
        <v>222863.69136084671</v>
      </c>
      <c r="F105" s="42">
        <f>'[1]4. OM&amp;A Calculation'!M110</f>
        <v>474009.24</v>
      </c>
      <c r="G105" s="42">
        <f t="shared" si="18"/>
        <v>696872.93136084673</v>
      </c>
      <c r="H105" s="33">
        <f t="shared" si="19"/>
        <v>0.31980534948550898</v>
      </c>
      <c r="I105" s="33">
        <f t="shared" si="20"/>
        <v>0.68019465051449102</v>
      </c>
      <c r="J105" s="40">
        <f>SUMIFS('[1]6. Capital Calculations for BM'!$AH$6:$AH$1805,'[1]6. Capital Calculations for BM'!$C$6:$C$1805,'[1]2. BM Database'!$C105,'[1]6. Capital Calculations for BM'!$B$6:$B$1805,'[1]2. BM Database'!$B105)</f>
        <v>16.88236666666667</v>
      </c>
      <c r="K105" s="41">
        <f t="shared" si="26"/>
        <v>110.14154301171514</v>
      </c>
      <c r="L105" s="41">
        <v>0.901331720430812</v>
      </c>
      <c r="M105" s="41">
        <f t="shared" si="21"/>
        <v>99.274066453653489</v>
      </c>
      <c r="N105" s="34">
        <f>SUMIFS('[1]41. Output Indexes'!$E$3:$E$752,'[1]41. Output Indexes'!$B$3:$B$752,$B105,'[1]41. Output Indexes'!$C$3:$C$752,$C105)</f>
        <v>1316</v>
      </c>
      <c r="O105" s="34">
        <f>SUMIFS('[1]41. Output Indexes'!$L$3:$L$752,'[1]41. Output Indexes'!$B$3:$B$752,$B105,'[1]41. Output Indexes'!$C$3:$C$752,$C105)</f>
        <v>28375490</v>
      </c>
      <c r="P105" s="34">
        <f>SUMIFS('[1]9. Z variables'!$AD$3:$AD$752,'[1]9. Z variables'!$B$3:$B$752,$B105,'[1]9. Z variables'!$C$3:$C$752,$C105)</f>
        <v>5971</v>
      </c>
      <c r="Q105" s="34">
        <f>SUMIFS('[1]9. Z variables'!$AE$3:$AE$752,'[1]9. Z variables'!$B$3:$B$752,$B105,'[1]9. Z variables'!$C$3:$C$752,$C105)</f>
        <v>8879</v>
      </c>
      <c r="R105" s="34">
        <f t="shared" si="17"/>
        <v>8879</v>
      </c>
      <c r="S105" s="34">
        <f t="shared" si="28"/>
        <v>8879</v>
      </c>
      <c r="T105" s="34">
        <f>SUMIFS('[1]9. Z variables'!$P$3:$P$752,'[1]9. Z variables'!$C$3:$C$752,$C105,'[1]9. Z variables'!$B$3:$B$752,$B105)</f>
        <v>27</v>
      </c>
      <c r="U105" s="34">
        <f t="shared" si="23"/>
        <v>27.136363636363637</v>
      </c>
      <c r="V105" s="33">
        <f>SUMIFS('[1]9. Z variables'!$R$3:$R$752,'[1]9. Z variables'!$C$3:$C$752,$C105,'[1]9. Z variables'!$B$3:$B$752,$B105)/T105</f>
        <v>3.7037037037037035E-2</v>
      </c>
      <c r="W105" s="36">
        <f t="shared" si="24"/>
        <v>-7.0021881838074396E-2</v>
      </c>
      <c r="X105" s="35">
        <f t="shared" si="24"/>
        <v>2</v>
      </c>
    </row>
    <row r="106" spans="1:24" ht="15" x14ac:dyDescent="0.25">
      <c r="A106" s="182">
        <v>10</v>
      </c>
      <c r="B106" s="183" t="s">
        <v>13</v>
      </c>
      <c r="C106" s="184">
        <v>2007</v>
      </c>
      <c r="D106" s="184">
        <v>1</v>
      </c>
      <c r="E106" s="42">
        <f>SUMIFS('[1]6. Capital Calculations for BM'!$AI$6:$AI$1805,'[1]6. Capital Calculations for BM'!$C$6:$C$1805,'[1]2. BM Database'!$C106,'[1]6. Capital Calculations for BM'!$B$6:$B$1805,'[1]2. BM Database'!$B106)</f>
        <v>219112.65304121311</v>
      </c>
      <c r="F106" s="42">
        <f>'[1]4. OM&amp;A Calculation'!M111</f>
        <v>627183.65999999992</v>
      </c>
      <c r="G106" s="42">
        <f t="shared" si="18"/>
        <v>846296.31304121297</v>
      </c>
      <c r="H106" s="33">
        <f t="shared" si="19"/>
        <v>0.25890772494780179</v>
      </c>
      <c r="I106" s="33">
        <f t="shared" si="20"/>
        <v>0.74109227505219821</v>
      </c>
      <c r="J106" s="40">
        <f>SUMIFS('[1]6. Capital Calculations for BM'!$AH$6:$AH$1805,'[1]6. Capital Calculations for BM'!$C$6:$C$1805,'[1]2. BM Database'!$C106,'[1]6. Capital Calculations for BM'!$B$6:$B$1805,'[1]2. BM Database'!$B106)</f>
        <v>17.296320000000001</v>
      </c>
      <c r="K106" s="41">
        <f t="shared" si="26"/>
        <v>113.88036490943945</v>
      </c>
      <c r="L106" s="41">
        <v>0.901331720430812</v>
      </c>
      <c r="M106" s="41">
        <f t="shared" si="21"/>
        <v>102.64398522711373</v>
      </c>
      <c r="N106" s="34">
        <f>SUMIFS('[1]41. Output Indexes'!$E$3:$E$752,'[1]41. Output Indexes'!$B$3:$B$752,$B106,'[1]41. Output Indexes'!$C$3:$C$752,$C106)</f>
        <v>1338</v>
      </c>
      <c r="O106" s="34">
        <f>SUMIFS('[1]41. Output Indexes'!$L$3:$L$752,'[1]41. Output Indexes'!$B$3:$B$752,$B106,'[1]41. Output Indexes'!$C$3:$C$752,$C106)</f>
        <v>28525074</v>
      </c>
      <c r="P106" s="34">
        <f>SUMIFS('[1]9. Z variables'!$AD$3:$AD$752,'[1]9. Z variables'!$B$3:$B$752,$B106,'[1]9. Z variables'!$C$3:$C$752,$C106)</f>
        <v>6873</v>
      </c>
      <c r="Q106" s="34">
        <f>SUMIFS('[1]9. Z variables'!$AE$3:$AE$752,'[1]9. Z variables'!$B$3:$B$752,$B106,'[1]9. Z variables'!$C$3:$C$752,$C106)</f>
        <v>7058</v>
      </c>
      <c r="R106" s="34">
        <f t="shared" si="17"/>
        <v>7058</v>
      </c>
      <c r="S106" s="34">
        <f t="shared" si="28"/>
        <v>8879</v>
      </c>
      <c r="T106" s="34">
        <f>SUMIFS('[1]9. Z variables'!$P$3:$P$752,'[1]9. Z variables'!$C$3:$C$752,$C106,'[1]9. Z variables'!$B$3:$B$752,$B106)</f>
        <v>27</v>
      </c>
      <c r="U106" s="34">
        <f t="shared" si="23"/>
        <v>27.136363636363637</v>
      </c>
      <c r="V106" s="33">
        <f>SUMIFS('[1]9. Z variables'!$R$3:$R$752,'[1]9. Z variables'!$C$3:$C$752,$C106,'[1]9. Z variables'!$B$3:$B$752,$B106)/T106</f>
        <v>3.7037037037037035E-2</v>
      </c>
      <c r="W106" s="36">
        <f t="shared" si="24"/>
        <v>-7.0021881838074396E-2</v>
      </c>
      <c r="X106" s="35">
        <f t="shared" si="24"/>
        <v>2</v>
      </c>
    </row>
    <row r="107" spans="1:24" ht="15" x14ac:dyDescent="0.25">
      <c r="A107" s="182">
        <v>10</v>
      </c>
      <c r="B107" s="183" t="s">
        <v>13</v>
      </c>
      <c r="C107" s="184">
        <v>2008</v>
      </c>
      <c r="D107" s="184">
        <v>1</v>
      </c>
      <c r="E107" s="42">
        <f>SUMIFS('[1]6. Capital Calculations for BM'!$AI$6:$AI$1805,'[1]6. Capital Calculations for BM'!$C$6:$C$1805,'[1]2. BM Database'!$C107,'[1]6. Capital Calculations for BM'!$B$6:$B$1805,'[1]2. BM Database'!$B107)</f>
        <v>222516.6416099708</v>
      </c>
      <c r="F107" s="42">
        <f>'[1]4. OM&amp;A Calculation'!M112</f>
        <v>580666.64</v>
      </c>
      <c r="G107" s="42">
        <f t="shared" si="18"/>
        <v>803183.28160997084</v>
      </c>
      <c r="H107" s="33">
        <f t="shared" si="19"/>
        <v>0.27704341799039811</v>
      </c>
      <c r="I107" s="33">
        <f t="shared" si="20"/>
        <v>0.72295658200960189</v>
      </c>
      <c r="J107" s="40">
        <f>SUMIFS('[1]6. Capital Calculations for BM'!$AH$6:$AH$1805,'[1]6. Capital Calculations for BM'!$C$6:$C$1805,'[1]2. BM Database'!$C107,'[1]6. Capital Calculations for BM'!$B$6:$B$1805,'[1]2. BM Database'!$B107)</f>
        <v>17.715351999999999</v>
      </c>
      <c r="K107" s="41">
        <f t="shared" si="26"/>
        <v>116.60459237157336</v>
      </c>
      <c r="L107" s="41">
        <v>0.901331720430812</v>
      </c>
      <c r="M107" s="41">
        <f t="shared" si="21"/>
        <v>105.09941785240376</v>
      </c>
      <c r="N107" s="34">
        <f>SUMIFS('[1]41. Output Indexes'!$E$3:$E$752,'[1]41. Output Indexes'!$B$3:$B$752,$B107,'[1]41. Output Indexes'!$C$3:$C$752,$C107)</f>
        <v>1335</v>
      </c>
      <c r="O107" s="34">
        <f>SUMIFS('[1]41. Output Indexes'!$L$3:$L$752,'[1]41. Output Indexes'!$B$3:$B$752,$B107,'[1]41. Output Indexes'!$C$3:$C$752,$C107)</f>
        <v>28582032</v>
      </c>
      <c r="P107" s="34">
        <f>SUMIFS('[1]9. Z variables'!$AD$3:$AD$752,'[1]9. Z variables'!$B$3:$B$752,$B107,'[1]9. Z variables'!$C$3:$C$752,$C107)</f>
        <v>5618</v>
      </c>
      <c r="Q107" s="34">
        <f>SUMIFS('[1]9. Z variables'!$AE$3:$AE$752,'[1]9. Z variables'!$B$3:$B$752,$B107,'[1]9. Z variables'!$C$3:$C$752,$C107)</f>
        <v>6703</v>
      </c>
      <c r="R107" s="34">
        <f t="shared" si="17"/>
        <v>6703</v>
      </c>
      <c r="S107" s="34">
        <f t="shared" si="28"/>
        <v>8879</v>
      </c>
      <c r="T107" s="34">
        <f>SUMIFS('[1]9. Z variables'!$P$3:$P$752,'[1]9. Z variables'!$C$3:$C$752,$C107,'[1]9. Z variables'!$B$3:$B$752,$B107)</f>
        <v>27</v>
      </c>
      <c r="U107" s="34">
        <f t="shared" si="23"/>
        <v>27.136363636363637</v>
      </c>
      <c r="V107" s="33">
        <f>SUMIFS('[1]9. Z variables'!$R$3:$R$752,'[1]9. Z variables'!$C$3:$C$752,$C107,'[1]9. Z variables'!$B$3:$B$752,$B107)/T107</f>
        <v>3.7037037037037035E-2</v>
      </c>
      <c r="W107" s="36">
        <f t="shared" si="24"/>
        <v>-7.0021881838074396E-2</v>
      </c>
      <c r="X107" s="35">
        <f t="shared" si="24"/>
        <v>2</v>
      </c>
    </row>
    <row r="108" spans="1:24" ht="15" x14ac:dyDescent="0.25">
      <c r="A108" s="182">
        <v>10</v>
      </c>
      <c r="B108" s="183" t="s">
        <v>13</v>
      </c>
      <c r="C108" s="184">
        <v>2009</v>
      </c>
      <c r="D108" s="184">
        <v>1</v>
      </c>
      <c r="E108" s="42">
        <f>SUMIFS('[1]6. Capital Calculations for BM'!$AI$6:$AI$1805,'[1]6. Capital Calculations for BM'!$C$6:$C$1805,'[1]2. BM Database'!$C108,'[1]6. Capital Calculations for BM'!$B$6:$B$1805,'[1]2. BM Database'!$B108)</f>
        <v>253882.60099899914</v>
      </c>
      <c r="F108" s="42">
        <f>'[1]4. OM&amp;A Calculation'!M113</f>
        <v>483671.37</v>
      </c>
      <c r="G108" s="42">
        <f t="shared" si="18"/>
        <v>737553.9709989992</v>
      </c>
      <c r="H108" s="33">
        <f t="shared" si="19"/>
        <v>0.34422240402979765</v>
      </c>
      <c r="I108" s="33">
        <f t="shared" si="20"/>
        <v>0.65577759597020235</v>
      </c>
      <c r="J108" s="40">
        <f>SUMIFS('[1]6. Capital Calculations for BM'!$AH$6:$AH$1805,'[1]6. Capital Calculations for BM'!$C$6:$C$1805,'[1]2. BM Database'!$C108,'[1]6. Capital Calculations for BM'!$B$6:$B$1805,'[1]2. BM Database'!$B108)</f>
        <v>17.930536200000002</v>
      </c>
      <c r="K108" s="41">
        <f t="shared" si="26"/>
        <v>118.1120482521444</v>
      </c>
      <c r="L108" s="41">
        <v>0.901331720430812</v>
      </c>
      <c r="M108" s="41">
        <f t="shared" si="21"/>
        <v>106.45813565471239</v>
      </c>
      <c r="N108" s="34">
        <f>SUMIFS('[1]41. Output Indexes'!$E$3:$E$752,'[1]41. Output Indexes'!$B$3:$B$752,$B108,'[1]41. Output Indexes'!$C$3:$C$752,$C108)</f>
        <v>1326</v>
      </c>
      <c r="O108" s="34">
        <f>SUMIFS('[1]41. Output Indexes'!$L$3:$L$752,'[1]41. Output Indexes'!$B$3:$B$752,$B108,'[1]41. Output Indexes'!$C$3:$C$752,$C108)</f>
        <v>28674687</v>
      </c>
      <c r="P108" s="34">
        <f>SUMIFS('[1]9. Z variables'!$AD$3:$AD$752,'[1]9. Z variables'!$B$3:$B$752,$B108,'[1]9. Z variables'!$C$3:$C$752,$C108)</f>
        <v>4724</v>
      </c>
      <c r="Q108" s="34">
        <f>SUMIFS('[1]9. Z variables'!$AE$3:$AE$752,'[1]9. Z variables'!$B$3:$B$752,$B108,'[1]9. Z variables'!$C$3:$C$752,$C108)</f>
        <v>7365</v>
      </c>
      <c r="R108" s="34">
        <f t="shared" si="17"/>
        <v>7365</v>
      </c>
      <c r="S108" s="34">
        <f t="shared" si="28"/>
        <v>8879</v>
      </c>
      <c r="T108" s="34">
        <f>SUMIFS('[1]9. Z variables'!$P$3:$P$752,'[1]9. Z variables'!$C$3:$C$752,$C108,'[1]9. Z variables'!$B$3:$B$752,$B108)</f>
        <v>27</v>
      </c>
      <c r="U108" s="34">
        <f t="shared" si="23"/>
        <v>27.136363636363637</v>
      </c>
      <c r="V108" s="33">
        <f>SUMIFS('[1]9. Z variables'!$R$3:$R$752,'[1]9. Z variables'!$C$3:$C$752,$C108,'[1]9. Z variables'!$B$3:$B$752,$B108)/T108</f>
        <v>3.7037037037037035E-2</v>
      </c>
      <c r="W108" s="36">
        <f t="shared" si="24"/>
        <v>-7.0021881838074396E-2</v>
      </c>
      <c r="X108" s="35">
        <f t="shared" si="24"/>
        <v>2</v>
      </c>
    </row>
    <row r="109" spans="1:24" ht="15" x14ac:dyDescent="0.25">
      <c r="A109" s="182">
        <v>10</v>
      </c>
      <c r="B109" s="183" t="s">
        <v>13</v>
      </c>
      <c r="C109" s="184">
        <v>2010</v>
      </c>
      <c r="D109" s="184">
        <v>1</v>
      </c>
      <c r="E109" s="42">
        <f>SUMIFS('[1]6. Capital Calculations for BM'!$AI$6:$AI$1805,'[1]6. Capital Calculations for BM'!$C$6:$C$1805,'[1]2. BM Database'!$C109,'[1]6. Capital Calculations for BM'!$B$6:$B$1805,'[1]2. BM Database'!$B109)</f>
        <v>255911.39345862932</v>
      </c>
      <c r="F109" s="42">
        <f>'[1]4. OM&amp;A Calculation'!M114</f>
        <v>538994.71</v>
      </c>
      <c r="G109" s="42">
        <f t="shared" si="18"/>
        <v>794906.10345862922</v>
      </c>
      <c r="H109" s="33">
        <f t="shared" si="19"/>
        <v>0.3219391477121149</v>
      </c>
      <c r="I109" s="33">
        <f t="shared" si="20"/>
        <v>0.67806085228788504</v>
      </c>
      <c r="J109" s="40">
        <f>SUMIFS('[1]6. Capital Calculations for BM'!$AH$6:$AH$1805,'[1]6. Capital Calculations for BM'!$C$6:$C$1805,'[1]2. BM Database'!$C109,'[1]6. Capital Calculations for BM'!$B$6:$B$1805,'[1]2. BM Database'!$B109)</f>
        <v>18.29948266666667</v>
      </c>
      <c r="K109" s="41">
        <f t="shared" si="26"/>
        <v>121.67950876493377</v>
      </c>
      <c r="L109" s="41">
        <v>0.901331720430812</v>
      </c>
      <c r="M109" s="41">
        <f t="shared" si="21"/>
        <v>109.67360097627382</v>
      </c>
      <c r="N109" s="34">
        <f>SUMIFS('[1]41. Output Indexes'!$E$3:$E$752,'[1]41. Output Indexes'!$B$3:$B$752,$B109,'[1]41. Output Indexes'!$C$3:$C$752,$C109)</f>
        <v>1306</v>
      </c>
      <c r="O109" s="34">
        <f>SUMIFS('[1]41. Output Indexes'!$L$3:$L$752,'[1]41. Output Indexes'!$B$3:$B$752,$B109,'[1]41. Output Indexes'!$C$3:$C$752,$C109)</f>
        <v>25835710</v>
      </c>
      <c r="P109" s="34">
        <f>SUMIFS('[1]9. Z variables'!$AD$3:$AD$752,'[1]9. Z variables'!$B$3:$B$752,$B109,'[1]9. Z variables'!$C$3:$C$752,$C109)</f>
        <v>4156</v>
      </c>
      <c r="Q109" s="34">
        <f>SUMIFS('[1]9. Z variables'!$AE$3:$AE$752,'[1]9. Z variables'!$B$3:$B$752,$B109,'[1]9. Z variables'!$C$3:$C$752,$C109)</f>
        <v>6531</v>
      </c>
      <c r="R109" s="34">
        <f t="shared" si="17"/>
        <v>6531</v>
      </c>
      <c r="S109" s="34">
        <f t="shared" si="28"/>
        <v>8879</v>
      </c>
      <c r="T109" s="34">
        <f>SUMIFS('[1]9. Z variables'!$P$3:$P$752,'[1]9. Z variables'!$C$3:$C$752,$C109,'[1]9. Z variables'!$B$3:$B$752,$B109)</f>
        <v>27</v>
      </c>
      <c r="U109" s="34">
        <f t="shared" si="23"/>
        <v>27.136363636363637</v>
      </c>
      <c r="V109" s="33">
        <f>SUMIFS('[1]9. Z variables'!$R$3:$R$752,'[1]9. Z variables'!$C$3:$C$752,$C109,'[1]9. Z variables'!$B$3:$B$752,$B109)/T109</f>
        <v>3.7037037037037035E-2</v>
      </c>
      <c r="W109" s="36">
        <f t="shared" si="24"/>
        <v>-7.0021881838074396E-2</v>
      </c>
      <c r="X109" s="35">
        <f t="shared" si="24"/>
        <v>2</v>
      </c>
    </row>
    <row r="110" spans="1:24" ht="15" x14ac:dyDescent="0.25">
      <c r="A110" s="182">
        <v>10</v>
      </c>
      <c r="B110" s="183" t="s">
        <v>13</v>
      </c>
      <c r="C110" s="184">
        <v>2011</v>
      </c>
      <c r="D110" s="184">
        <v>1</v>
      </c>
      <c r="E110" s="42">
        <f>SUMIFS('[1]6. Capital Calculations for BM'!$AI$6:$AI$1805,'[1]6. Capital Calculations for BM'!$C$6:$C$1805,'[1]2. BM Database'!$C110,'[1]6. Capital Calculations for BM'!$B$6:$B$1805,'[1]2. BM Database'!$B110)</f>
        <v>252175.72916260632</v>
      </c>
      <c r="F110" s="42">
        <f>'[1]4. OM&amp;A Calculation'!M115</f>
        <v>531716.38</v>
      </c>
      <c r="G110" s="42">
        <f t="shared" si="18"/>
        <v>783892.1091626063</v>
      </c>
      <c r="H110" s="33">
        <f t="shared" si="19"/>
        <v>0.32169698637736427</v>
      </c>
      <c r="I110" s="33">
        <f t="shared" si="20"/>
        <v>0.67830301362263579</v>
      </c>
      <c r="J110" s="40">
        <f>SUMIFS('[1]6. Capital Calculations for BM'!$AH$6:$AH$1805,'[1]6. Capital Calculations for BM'!$C$6:$C$1805,'[1]2. BM Database'!$C110,'[1]6. Capital Calculations for BM'!$B$6:$B$1805,'[1]2. BM Database'!$B110)</f>
        <v>18.328728099999999</v>
      </c>
      <c r="K110" s="41">
        <f t="shared" si="26"/>
        <v>123.73002481130355</v>
      </c>
      <c r="L110" s="41">
        <v>0.901331720430812</v>
      </c>
      <c r="M110" s="41">
        <f t="shared" si="21"/>
        <v>111.52179613211928</v>
      </c>
      <c r="N110" s="34">
        <f>SUMIFS('[1]41. Output Indexes'!$E$3:$E$752,'[1]41. Output Indexes'!$B$3:$B$752,$B110,'[1]41. Output Indexes'!$C$3:$C$752,$C110)</f>
        <v>1293</v>
      </c>
      <c r="O110" s="34">
        <f>SUMIFS('[1]41. Output Indexes'!$L$3:$L$752,'[1]41. Output Indexes'!$B$3:$B$752,$B110,'[1]41. Output Indexes'!$C$3:$C$752,$C110)</f>
        <v>26562880</v>
      </c>
      <c r="P110" s="34">
        <f>SUMIFS('[1]9. Z variables'!$AD$3:$AD$752,'[1]9. Z variables'!$B$3:$B$752,$B110,'[1]9. Z variables'!$C$3:$C$752,$C110)</f>
        <v>4532</v>
      </c>
      <c r="Q110" s="34">
        <f>SUMIFS('[1]9. Z variables'!$AE$3:$AE$752,'[1]9. Z variables'!$B$3:$B$752,$B110,'[1]9. Z variables'!$C$3:$C$752,$C110)</f>
        <v>6676</v>
      </c>
      <c r="R110" s="34">
        <f t="shared" si="17"/>
        <v>6676</v>
      </c>
      <c r="S110" s="34">
        <f t="shared" si="28"/>
        <v>8879</v>
      </c>
      <c r="T110" s="34">
        <f>SUMIFS('[1]9. Z variables'!$P$3:$P$752,'[1]9. Z variables'!$C$3:$C$752,$C110,'[1]9. Z variables'!$B$3:$B$752,$B110)</f>
        <v>27</v>
      </c>
      <c r="U110" s="34">
        <f t="shared" si="23"/>
        <v>27.136363636363637</v>
      </c>
      <c r="V110" s="33">
        <f>SUMIFS('[1]9. Z variables'!$R$3:$R$752,'[1]9. Z variables'!$C$3:$C$752,$C110,'[1]9. Z variables'!$B$3:$B$752,$B110)/T110</f>
        <v>3.7037037037037035E-2</v>
      </c>
      <c r="W110" s="36">
        <f t="shared" si="24"/>
        <v>-7.0021881838074396E-2</v>
      </c>
      <c r="X110" s="23">
        <f t="shared" si="24"/>
        <v>2</v>
      </c>
    </row>
    <row r="111" spans="1:24" ht="15" x14ac:dyDescent="0.25">
      <c r="A111" s="182">
        <v>10</v>
      </c>
      <c r="B111" s="183" t="s">
        <v>13</v>
      </c>
      <c r="C111" s="184">
        <v>2012</v>
      </c>
      <c r="D111" s="184">
        <f>D110</f>
        <v>1</v>
      </c>
      <c r="E111" s="42">
        <f>SUMIFS('[1]6. Capital Calculations for BM'!$AI$6:$AI$1805,'[1]6. Capital Calculations for BM'!$C$6:$C$1805,'[1]2. BM Database'!$C111,'[1]6. Capital Calculations for BM'!$B$6:$B$1805,'[1]2. BM Database'!$B111)</f>
        <v>229640.27643426356</v>
      </c>
      <c r="F111" s="42">
        <f>'[1]4. OM&amp;A Calculation'!M116</f>
        <v>631919.04020000005</v>
      </c>
      <c r="G111" s="42">
        <f t="shared" si="18"/>
        <v>861559.31663426361</v>
      </c>
      <c r="H111" s="33">
        <f t="shared" si="19"/>
        <v>0.26654029734292461</v>
      </c>
      <c r="I111" s="33">
        <f t="shared" si="20"/>
        <v>0.73345970265707539</v>
      </c>
      <c r="J111" s="40">
        <f>SUMIFS('[1]6. Capital Calculations for BM'!$AH$6:$AH$1805,'[1]6. Capital Calculations for BM'!$C$6:$C$1805,'[1]2. BM Database'!$C111,'[1]6. Capital Calculations for BM'!$B$6:$B$1805,'[1]2. BM Database'!$B111)</f>
        <v>17.40324</v>
      </c>
      <c r="K111" s="41">
        <f t="shared" si="26"/>
        <v>125.68281390738366</v>
      </c>
      <c r="L111" s="41">
        <f>L110</f>
        <v>0.901331720430812</v>
      </c>
      <c r="M111" s="41">
        <f t="shared" si="21"/>
        <v>113.2819068877277</v>
      </c>
      <c r="N111" s="34">
        <f>SUMIFS('[1]24. 2012 data'!$BR$2:$BR$74,'[1]24. 2012 data'!$B$2:$B$74,'[1]2. BM Database'!$B111,'[1]24. 2012 data'!$C$2:$C$74,2012)</f>
        <v>1275</v>
      </c>
      <c r="O111" s="34">
        <f>SUMIFS('[1]24. 2012 data'!$BZ$2:$BZ$74,'[1]24. 2012 data'!$B$2:$B$74,'[1]2. BM Database'!$B111,'[1]24. 2012 data'!$C$2:$C$74,2012)</f>
        <v>25709821</v>
      </c>
      <c r="P111" s="34">
        <f>SUMIFS('[1]24. 2012 data'!$DI$2:$DI$74,'[1]24. 2012 data'!$B$2:$B$74,'[1]2. BM Database'!$B111,'[1]24. 2012 data'!$C$2:$C$74,2012)</f>
        <v>4316</v>
      </c>
      <c r="Q111" s="34">
        <f>SUMIFS('[1]24. 2012 data'!$DH$2:$DH$74,'[1]24. 2012 data'!$B$2:$B$74,'[1]2. BM Database'!$B111,'[1]24. 2012 data'!$C$2:$C$74,2012)</f>
        <v>6359</v>
      </c>
      <c r="R111" s="34">
        <f t="shared" si="17"/>
        <v>6359</v>
      </c>
      <c r="S111" s="34">
        <f t="shared" si="28"/>
        <v>8879</v>
      </c>
      <c r="T111" s="34">
        <f>SUMIF('[1]24. 2012 data'!$B$2:$B$74,$B111,'[1]24. 2012 data'!$DL$2:$DL$74)</f>
        <v>27</v>
      </c>
      <c r="U111" s="34">
        <f>AVERAGE(T101:T111)</f>
        <v>27.136363636363637</v>
      </c>
      <c r="V111" s="33">
        <f>SUMIF('[1]24. 2012 data'!$B$2:$B$74,$B111,'[1]24. 2012 data'!$DN$2:$DN$74)/SUMIF('[1]24. 2012 data'!$B$2:$B$74,$B111,'[1]24. 2012 data'!$DL$2:$DL$74)</f>
        <v>3.7037037037037035E-2</v>
      </c>
      <c r="W111" s="36">
        <f>(N111-N101)/N101</f>
        <v>-7.0021881838074396E-2</v>
      </c>
      <c r="X111" s="34">
        <f>SUMIF('[1]24. 2012 data'!$B$2:$B$74,$B111,'[1]24. 2012 data'!$CZ$2:$CZ$74)</f>
        <v>2</v>
      </c>
    </row>
    <row r="112" spans="1:24" ht="15" x14ac:dyDescent="0.25">
      <c r="A112" s="182">
        <v>11</v>
      </c>
      <c r="B112" s="183" t="s">
        <v>14</v>
      </c>
      <c r="C112" s="184">
        <v>2002</v>
      </c>
      <c r="D112" s="184">
        <v>1</v>
      </c>
      <c r="E112" s="42">
        <f>SUMIFS('[1]6. Capital Calculations for BM'!$AI$6:$AI$1805,'[1]6. Capital Calculations for BM'!$C$6:$C$1805,'[1]2. BM Database'!$C112,'[1]6. Capital Calculations for BM'!$B$6:$B$1805,'[1]2. BM Database'!$B112)</f>
        <v>1963987.2777210867</v>
      </c>
      <c r="F112" s="42">
        <f>'[1]4. OM&amp;A Calculation'!M117</f>
        <v>2399857.44</v>
      </c>
      <c r="G112" s="42">
        <f t="shared" si="18"/>
        <v>4363844.7177210869</v>
      </c>
      <c r="H112" s="33">
        <f t="shared" si="19"/>
        <v>0.45005892848238926</v>
      </c>
      <c r="I112" s="33">
        <f t="shared" si="20"/>
        <v>0.54994107151761074</v>
      </c>
      <c r="J112" s="40">
        <f>SUMIFS('[1]6. Capital Calculations for BM'!$AH$6:$AH$1805,'[1]6. Capital Calculations for BM'!$C$6:$C$1805,'[1]2. BM Database'!$C112,'[1]6. Capital Calculations for BM'!$B$6:$B$1805,'[1]2. BM Database'!$B112)</f>
        <v>16.741565999999999</v>
      </c>
      <c r="K112" s="41">
        <f t="shared" si="26"/>
        <v>100</v>
      </c>
      <c r="L112" s="41">
        <v>0.85954979347263205</v>
      </c>
      <c r="M112" s="41">
        <f t="shared" si="21"/>
        <v>85.954979347263205</v>
      </c>
      <c r="N112" s="34">
        <f>SUMIFS('[1]41. Output Indexes'!$E$3:$E$752,'[1]41. Output Indexes'!$B$3:$B$752,$B112,'[1]41. Output Indexes'!$C$3:$C$752,$C112)</f>
        <v>13162</v>
      </c>
      <c r="O112" s="34">
        <f>SUMIFS('[1]41. Output Indexes'!$L$3:$L$752,'[1]41. Output Indexes'!$B$3:$B$752,$B112,'[1]41. Output Indexes'!$C$3:$C$752,$C112)</f>
        <v>354595877</v>
      </c>
      <c r="P112" s="34">
        <f>SUMIFS('[1]9. Z variables'!$AD$3:$AD$752,'[1]9. Z variables'!$B$3:$B$752,$B112,'[1]9. Z variables'!$C$3:$C$752,$C112)</f>
        <v>56946</v>
      </c>
      <c r="Q112" s="34">
        <f>SUMIFS('[1]9. Z variables'!$AE$3:$AE$752,'[1]9. Z variables'!$B$3:$B$752,$B112,'[1]9. Z variables'!$C$3:$C$752,$C112)</f>
        <v>62919</v>
      </c>
      <c r="R112" s="34">
        <f t="shared" si="17"/>
        <v>62919</v>
      </c>
      <c r="S112" s="34">
        <f>R112</f>
        <v>62919</v>
      </c>
      <c r="T112" s="34">
        <f>SUMIFS('[1]9. Z variables'!$P$3:$P$752,'[1]9. Z variables'!$C$3:$C$752,$C112,'[1]9. Z variables'!$B$3:$B$752,$B112)</f>
        <v>281</v>
      </c>
      <c r="U112" s="34">
        <f t="shared" si="23"/>
        <v>325.72727272727275</v>
      </c>
      <c r="V112" s="33">
        <f>SUMIFS('[1]9. Z variables'!$R$3:$R$752,'[1]9. Z variables'!$C$3:$C$752,$C112,'[1]9. Z variables'!$B$3:$B$752,$B112)/T112</f>
        <v>0.25622775800711745</v>
      </c>
      <c r="W112" s="36">
        <f t="shared" si="24"/>
        <v>0.19404345844096643</v>
      </c>
      <c r="X112" s="35">
        <f t="shared" si="24"/>
        <v>45</v>
      </c>
    </row>
    <row r="113" spans="1:24" ht="15" x14ac:dyDescent="0.25">
      <c r="A113" s="182">
        <v>11</v>
      </c>
      <c r="B113" s="183" t="s">
        <v>14</v>
      </c>
      <c r="C113" s="184">
        <v>2003</v>
      </c>
      <c r="D113" s="184">
        <v>1</v>
      </c>
      <c r="E113" s="42">
        <f>SUMIFS('[1]6. Capital Calculations for BM'!$AI$6:$AI$1805,'[1]6. Capital Calculations for BM'!$C$6:$C$1805,'[1]2. BM Database'!$C113,'[1]6. Capital Calculations for BM'!$B$6:$B$1805,'[1]2. BM Database'!$B113)</f>
        <v>1986199.214412608</v>
      </c>
      <c r="F113" s="42">
        <f>'[1]4. OM&amp;A Calculation'!M118</f>
        <v>2325210.04</v>
      </c>
      <c r="G113" s="42">
        <f t="shared" si="18"/>
        <v>4311409.2544126082</v>
      </c>
      <c r="H113" s="33">
        <f t="shared" si="19"/>
        <v>0.46068445308915823</v>
      </c>
      <c r="I113" s="33">
        <f t="shared" si="20"/>
        <v>0.53931554691084171</v>
      </c>
      <c r="J113" s="40">
        <f>SUMIFS('[1]6. Capital Calculations for BM'!$AH$6:$AH$1805,'[1]6. Capital Calculations for BM'!$C$6:$C$1805,'[1]2. BM Database'!$C113,'[1]6. Capital Calculations for BM'!$B$6:$B$1805,'[1]2. BM Database'!$B113)</f>
        <v>16.820820000000001</v>
      </c>
      <c r="K113" s="41">
        <f t="shared" si="26"/>
        <v>102.21331567783656</v>
      </c>
      <c r="L113" s="41">
        <v>0.85954979347263205</v>
      </c>
      <c r="M113" s="41">
        <f t="shared" si="21"/>
        <v>87.857434381037365</v>
      </c>
      <c r="N113" s="34">
        <f>SUMIFS('[1]41. Output Indexes'!$E$3:$E$752,'[1]41. Output Indexes'!$B$3:$B$752,$B113,'[1]41. Output Indexes'!$C$3:$C$752,$C113)</f>
        <v>13397</v>
      </c>
      <c r="O113" s="34">
        <f>SUMIFS('[1]41. Output Indexes'!$L$3:$L$752,'[1]41. Output Indexes'!$B$3:$B$752,$B113,'[1]41. Output Indexes'!$C$3:$C$752,$C113)</f>
        <v>364621938</v>
      </c>
      <c r="P113" s="34">
        <f>SUMIFS('[1]9. Z variables'!$AD$3:$AD$752,'[1]9. Z variables'!$B$3:$B$752,$B113,'[1]9. Z variables'!$C$3:$C$752,$C113)</f>
        <v>57786</v>
      </c>
      <c r="Q113" s="34">
        <f>SUMIFS('[1]9. Z variables'!$AE$3:$AE$752,'[1]9. Z variables'!$B$3:$B$752,$B113,'[1]9. Z variables'!$C$3:$C$752,$C113)</f>
        <v>67393</v>
      </c>
      <c r="R113" s="34">
        <f t="shared" si="17"/>
        <v>67393</v>
      </c>
      <c r="S113" s="34">
        <f t="shared" ref="S113:S122" si="29">MAX(S112,R113)</f>
        <v>67393</v>
      </c>
      <c r="T113" s="34">
        <f>SUMIFS('[1]9. Z variables'!$P$3:$P$752,'[1]9. Z variables'!$C$3:$C$752,$C113,'[1]9. Z variables'!$B$3:$B$752,$B113)</f>
        <v>283</v>
      </c>
      <c r="U113" s="34">
        <f t="shared" si="23"/>
        <v>325.72727272727275</v>
      </c>
      <c r="V113" s="33">
        <f>SUMIFS('[1]9. Z variables'!$R$3:$R$752,'[1]9. Z variables'!$C$3:$C$752,$C113,'[1]9. Z variables'!$B$3:$B$752,$B113)/T113</f>
        <v>0.25795053003533569</v>
      </c>
      <c r="W113" s="36">
        <f t="shared" si="24"/>
        <v>0.19404345844096643</v>
      </c>
      <c r="X113" s="35">
        <f t="shared" si="24"/>
        <v>45</v>
      </c>
    </row>
    <row r="114" spans="1:24" ht="15" x14ac:dyDescent="0.25">
      <c r="A114" s="182">
        <v>11</v>
      </c>
      <c r="B114" s="183" t="s">
        <v>14</v>
      </c>
      <c r="C114" s="184">
        <v>2004</v>
      </c>
      <c r="D114" s="184">
        <v>1</v>
      </c>
      <c r="E114" s="42">
        <f>SUMIFS('[1]6. Capital Calculations for BM'!$AI$6:$AI$1805,'[1]6. Capital Calculations for BM'!$C$6:$C$1805,'[1]2. BM Database'!$C114,'[1]6. Capital Calculations for BM'!$B$6:$B$1805,'[1]2. BM Database'!$B114)</f>
        <v>2476973.9592287163</v>
      </c>
      <c r="F114" s="42">
        <f>'[1]4. OM&amp;A Calculation'!M119</f>
        <v>2543664.9900000002</v>
      </c>
      <c r="G114" s="42">
        <f t="shared" si="18"/>
        <v>5020638.949228717</v>
      </c>
      <c r="H114" s="33">
        <f t="shared" si="19"/>
        <v>0.49335831241344991</v>
      </c>
      <c r="I114" s="33">
        <f t="shared" si="20"/>
        <v>0.50664168758655004</v>
      </c>
      <c r="J114" s="40">
        <f>SUMIFS('[1]6. Capital Calculations for BM'!$AH$6:$AH$1805,'[1]6. Capital Calculations for BM'!$C$6:$C$1805,'[1]2. BM Database'!$C114,'[1]6. Capital Calculations for BM'!$B$6:$B$1805,'[1]2. BM Database'!$B114)</f>
        <v>16.852066000000001</v>
      </c>
      <c r="K114" s="41">
        <f t="shared" si="26"/>
        <v>104.79144501899948</v>
      </c>
      <c r="L114" s="41">
        <v>0.85954979347263205</v>
      </c>
      <c r="M114" s="41">
        <f t="shared" si="21"/>
        <v>90.073464923779682</v>
      </c>
      <c r="N114" s="34">
        <f>SUMIFS('[1]41. Output Indexes'!$E$3:$E$752,'[1]41. Output Indexes'!$B$3:$B$752,$B114,'[1]41. Output Indexes'!$C$3:$C$752,$C114)</f>
        <v>13459</v>
      </c>
      <c r="O114" s="34">
        <f>SUMIFS('[1]41. Output Indexes'!$L$3:$L$752,'[1]41. Output Indexes'!$B$3:$B$752,$B114,'[1]41. Output Indexes'!$C$3:$C$752,$C114)</f>
        <v>367636690</v>
      </c>
      <c r="P114" s="34">
        <f>SUMIFS('[1]9. Z variables'!$AD$3:$AD$752,'[1]9. Z variables'!$B$3:$B$752,$B114,'[1]9. Z variables'!$C$3:$C$752,$C114)</f>
        <v>54873</v>
      </c>
      <c r="Q114" s="34">
        <f>SUMIFS('[1]9. Z variables'!$AE$3:$AE$752,'[1]9. Z variables'!$B$3:$B$752,$B114,'[1]9. Z variables'!$C$3:$C$752,$C114)</f>
        <v>70523</v>
      </c>
      <c r="R114" s="34">
        <f t="shared" si="17"/>
        <v>70523</v>
      </c>
      <c r="S114" s="34">
        <f t="shared" si="29"/>
        <v>70523</v>
      </c>
      <c r="T114" s="34">
        <f>SUMIFS('[1]9. Z variables'!$P$3:$P$752,'[1]9. Z variables'!$C$3:$C$752,$C114,'[1]9. Z variables'!$B$3:$B$752,$B114)</f>
        <v>320</v>
      </c>
      <c r="U114" s="34">
        <f t="shared" si="23"/>
        <v>325.72727272727275</v>
      </c>
      <c r="V114" s="33">
        <f>SUMIFS('[1]9. Z variables'!$R$3:$R$752,'[1]9. Z variables'!$C$3:$C$752,$C114,'[1]9. Z variables'!$B$3:$B$752,$B114)/T114</f>
        <v>0.3125</v>
      </c>
      <c r="W114" s="36">
        <f t="shared" si="24"/>
        <v>0.19404345844096643</v>
      </c>
      <c r="X114" s="35">
        <f t="shared" si="24"/>
        <v>45</v>
      </c>
    </row>
    <row r="115" spans="1:24" ht="15" x14ac:dyDescent="0.25">
      <c r="A115" s="182">
        <v>11</v>
      </c>
      <c r="B115" s="183" t="s">
        <v>14</v>
      </c>
      <c r="C115" s="184">
        <v>2005</v>
      </c>
      <c r="D115" s="184">
        <v>1</v>
      </c>
      <c r="E115" s="42">
        <f>SUMIFS('[1]6. Capital Calculations for BM'!$AI$6:$AI$1805,'[1]6. Capital Calculations for BM'!$C$6:$C$1805,'[1]2. BM Database'!$C115,'[1]6. Capital Calculations for BM'!$B$6:$B$1805,'[1]2. BM Database'!$B115)</f>
        <v>2570329.9623113247</v>
      </c>
      <c r="F115" s="42">
        <f>'[1]4. OM&amp;A Calculation'!M120</f>
        <v>2585797.98</v>
      </c>
      <c r="G115" s="42">
        <f t="shared" si="18"/>
        <v>5156127.9423113242</v>
      </c>
      <c r="H115" s="33">
        <f t="shared" si="19"/>
        <v>0.49850003550515648</v>
      </c>
      <c r="I115" s="33">
        <f t="shared" si="20"/>
        <v>0.50149996449484346</v>
      </c>
      <c r="J115" s="40">
        <f>SUMIFS('[1]6. Capital Calculations for BM'!$AH$6:$AH$1805,'[1]6. Capital Calculations for BM'!$C$6:$C$1805,'[1]2. BM Database'!$C115,'[1]6. Capital Calculations for BM'!$B$6:$B$1805,'[1]2. BM Database'!$B115)</f>
        <v>17.008296000000001</v>
      </c>
      <c r="K115" s="41">
        <f t="shared" si="26"/>
        <v>108.15605108354616</v>
      </c>
      <c r="L115" s="41">
        <v>0.85954979347263205</v>
      </c>
      <c r="M115" s="41">
        <f t="shared" si="21"/>
        <v>92.96551137167755</v>
      </c>
      <c r="N115" s="34">
        <f>SUMIFS('[1]41. Output Indexes'!$E$3:$E$752,'[1]41. Output Indexes'!$B$3:$B$752,$B115,'[1]41. Output Indexes'!$C$3:$C$752,$C115)</f>
        <v>14124</v>
      </c>
      <c r="O115" s="34">
        <f>SUMIFS('[1]41. Output Indexes'!$L$3:$L$752,'[1]41. Output Indexes'!$B$3:$B$752,$B115,'[1]41. Output Indexes'!$C$3:$C$752,$C115)</f>
        <v>353069346</v>
      </c>
      <c r="P115" s="34">
        <f>SUMIFS('[1]9. Z variables'!$AD$3:$AD$752,'[1]9. Z variables'!$B$3:$B$752,$B115,'[1]9. Z variables'!$C$3:$C$752,$C115)</f>
        <v>54854</v>
      </c>
      <c r="Q115" s="34">
        <f>SUMIFS('[1]9. Z variables'!$AE$3:$AE$752,'[1]9. Z variables'!$B$3:$B$752,$B115,'[1]9. Z variables'!$C$3:$C$752,$C115)</f>
        <v>62540</v>
      </c>
      <c r="R115" s="34">
        <f t="shared" si="17"/>
        <v>62540</v>
      </c>
      <c r="S115" s="34">
        <f t="shared" si="29"/>
        <v>70523</v>
      </c>
      <c r="T115" s="34">
        <f>SUMIFS('[1]9. Z variables'!$P$3:$P$752,'[1]9. Z variables'!$C$3:$C$752,$C115,'[1]9. Z variables'!$B$3:$B$752,$B115)</f>
        <v>340</v>
      </c>
      <c r="U115" s="34">
        <f t="shared" si="23"/>
        <v>325.72727272727275</v>
      </c>
      <c r="V115" s="33">
        <f>SUMIFS('[1]9. Z variables'!$R$3:$R$752,'[1]9. Z variables'!$C$3:$C$752,$C115,'[1]9. Z variables'!$B$3:$B$752,$B115)/T115</f>
        <v>0.3235294117647059</v>
      </c>
      <c r="W115" s="36">
        <f t="shared" si="24"/>
        <v>0.19404345844096643</v>
      </c>
      <c r="X115" s="35">
        <f t="shared" si="24"/>
        <v>45</v>
      </c>
    </row>
    <row r="116" spans="1:24" ht="15" x14ac:dyDescent="0.25">
      <c r="A116" s="182">
        <v>11</v>
      </c>
      <c r="B116" s="183" t="s">
        <v>14</v>
      </c>
      <c r="C116" s="184">
        <v>2006</v>
      </c>
      <c r="D116" s="184">
        <v>1</v>
      </c>
      <c r="E116" s="42">
        <f>SUMIFS('[1]6. Capital Calculations for BM'!$AI$6:$AI$1805,'[1]6. Capital Calculations for BM'!$C$6:$C$1805,'[1]2. BM Database'!$C116,'[1]6. Capital Calculations for BM'!$B$6:$B$1805,'[1]2. BM Database'!$B116)</f>
        <v>2563564.5966503727</v>
      </c>
      <c r="F116" s="42">
        <f>'[1]4. OM&amp;A Calculation'!M121</f>
        <v>3162463.65</v>
      </c>
      <c r="G116" s="42">
        <f t="shared" si="18"/>
        <v>5726028.2466503726</v>
      </c>
      <c r="H116" s="33">
        <f t="shared" si="19"/>
        <v>0.44770379855356346</v>
      </c>
      <c r="I116" s="33">
        <f t="shared" si="20"/>
        <v>0.55229620144643654</v>
      </c>
      <c r="J116" s="40">
        <f>SUMIFS('[1]6. Capital Calculations for BM'!$AH$6:$AH$1805,'[1]6. Capital Calculations for BM'!$C$6:$C$1805,'[1]2. BM Database'!$C116,'[1]6. Capital Calculations for BM'!$B$6:$B$1805,'[1]2. BM Database'!$B116)</f>
        <v>16.88236666666667</v>
      </c>
      <c r="K116" s="41">
        <f t="shared" si="26"/>
        <v>110.14154301171514</v>
      </c>
      <c r="L116" s="41">
        <v>0.85954979347263205</v>
      </c>
      <c r="M116" s="41">
        <f t="shared" si="21"/>
        <v>94.672140548476776</v>
      </c>
      <c r="N116" s="34">
        <f>SUMIFS('[1]41. Output Indexes'!$E$3:$E$752,'[1]41. Output Indexes'!$B$3:$B$752,$B116,'[1]41. Output Indexes'!$C$3:$C$752,$C116)</f>
        <v>14300</v>
      </c>
      <c r="O116" s="34">
        <f>SUMIFS('[1]41. Output Indexes'!$L$3:$L$752,'[1]41. Output Indexes'!$B$3:$B$752,$B116,'[1]41. Output Indexes'!$C$3:$C$752,$C116)</f>
        <v>338274830</v>
      </c>
      <c r="P116" s="34">
        <f>SUMIFS('[1]9. Z variables'!$AD$3:$AD$752,'[1]9. Z variables'!$B$3:$B$752,$B116,'[1]9. Z variables'!$C$3:$C$752,$C116)</f>
        <v>57418</v>
      </c>
      <c r="Q116" s="34">
        <f>SUMIFS('[1]9. Z variables'!$AE$3:$AE$752,'[1]9. Z variables'!$B$3:$B$752,$B116,'[1]9. Z variables'!$C$3:$C$752,$C116)</f>
        <v>58743</v>
      </c>
      <c r="R116" s="34">
        <f t="shared" si="17"/>
        <v>58743</v>
      </c>
      <c r="S116" s="34">
        <f t="shared" si="29"/>
        <v>70523</v>
      </c>
      <c r="T116" s="34">
        <f>SUMIFS('[1]9. Z variables'!$P$3:$P$752,'[1]9. Z variables'!$C$3:$C$752,$C116,'[1]9. Z variables'!$B$3:$B$752,$B116)</f>
        <v>350</v>
      </c>
      <c r="U116" s="34">
        <f t="shared" si="23"/>
        <v>325.72727272727275</v>
      </c>
      <c r="V116" s="33">
        <f>SUMIFS('[1]9. Z variables'!$R$3:$R$752,'[1]9. Z variables'!$C$3:$C$752,$C116,'[1]9. Z variables'!$B$3:$B$752,$B116)/T116</f>
        <v>0.32857142857142857</v>
      </c>
      <c r="W116" s="36">
        <f t="shared" si="24"/>
        <v>0.19404345844096643</v>
      </c>
      <c r="X116" s="35">
        <f t="shared" si="24"/>
        <v>45</v>
      </c>
    </row>
    <row r="117" spans="1:24" ht="15" x14ac:dyDescent="0.25">
      <c r="A117" s="182">
        <v>11</v>
      </c>
      <c r="B117" s="183" t="s">
        <v>14</v>
      </c>
      <c r="C117" s="184">
        <v>2007</v>
      </c>
      <c r="D117" s="184">
        <v>1</v>
      </c>
      <c r="E117" s="42">
        <f>SUMIFS('[1]6. Capital Calculations for BM'!$AI$6:$AI$1805,'[1]6. Capital Calculations for BM'!$C$6:$C$1805,'[1]2. BM Database'!$C117,'[1]6. Capital Calculations for BM'!$B$6:$B$1805,'[1]2. BM Database'!$B117)</f>
        <v>2791108.5972471819</v>
      </c>
      <c r="F117" s="42">
        <f>'[1]4. OM&amp;A Calculation'!M122</f>
        <v>3221238.9330000002</v>
      </c>
      <c r="G117" s="42">
        <f t="shared" si="18"/>
        <v>6012347.5302471817</v>
      </c>
      <c r="H117" s="33">
        <f t="shared" si="19"/>
        <v>0.4642294184102882</v>
      </c>
      <c r="I117" s="33">
        <f t="shared" si="20"/>
        <v>0.5357705815897118</v>
      </c>
      <c r="J117" s="40">
        <f>SUMIFS('[1]6. Capital Calculations for BM'!$AH$6:$AH$1805,'[1]6. Capital Calculations for BM'!$C$6:$C$1805,'[1]2. BM Database'!$C117,'[1]6. Capital Calculations for BM'!$B$6:$B$1805,'[1]2. BM Database'!$B117)</f>
        <v>17.296320000000001</v>
      </c>
      <c r="K117" s="41">
        <f t="shared" si="26"/>
        <v>113.88036490943945</v>
      </c>
      <c r="L117" s="41">
        <v>0.85954979347263205</v>
      </c>
      <c r="M117" s="41">
        <f t="shared" si="21"/>
        <v>97.885844138496651</v>
      </c>
      <c r="N117" s="34">
        <f>SUMIFS('[1]41. Output Indexes'!$E$3:$E$752,'[1]41. Output Indexes'!$B$3:$B$752,$B117,'[1]41. Output Indexes'!$C$3:$C$752,$C117)</f>
        <v>14325</v>
      </c>
      <c r="O117" s="34">
        <f>SUMIFS('[1]41. Output Indexes'!$L$3:$L$752,'[1]41. Output Indexes'!$B$3:$B$752,$B117,'[1]41. Output Indexes'!$C$3:$C$752,$C117)</f>
        <v>303322628</v>
      </c>
      <c r="P117" s="34">
        <f>SUMIFS('[1]9. Z variables'!$AD$3:$AD$752,'[1]9. Z variables'!$B$3:$B$752,$B117,'[1]9. Z variables'!$C$3:$C$752,$C117)</f>
        <v>50409</v>
      </c>
      <c r="Q117" s="34">
        <f>SUMIFS('[1]9. Z variables'!$AE$3:$AE$752,'[1]9. Z variables'!$B$3:$B$752,$B117,'[1]9. Z variables'!$C$3:$C$752,$C117)</f>
        <v>62291</v>
      </c>
      <c r="R117" s="34">
        <f t="shared" si="17"/>
        <v>62291</v>
      </c>
      <c r="S117" s="34">
        <f t="shared" si="29"/>
        <v>70523</v>
      </c>
      <c r="T117" s="34">
        <f>SUMIFS('[1]9. Z variables'!$P$3:$P$752,'[1]9. Z variables'!$C$3:$C$752,$C117,'[1]9. Z variables'!$B$3:$B$752,$B117)</f>
        <v>322</v>
      </c>
      <c r="U117" s="34">
        <f t="shared" si="23"/>
        <v>325.72727272727275</v>
      </c>
      <c r="V117" s="33">
        <f>SUMIFS('[1]9. Z variables'!$R$3:$R$752,'[1]9. Z variables'!$C$3:$C$752,$C117,'[1]9. Z variables'!$B$3:$B$752,$B117)/T117</f>
        <v>0.33850931677018631</v>
      </c>
      <c r="W117" s="36">
        <f t="shared" si="24"/>
        <v>0.19404345844096643</v>
      </c>
      <c r="X117" s="35">
        <f t="shared" si="24"/>
        <v>45</v>
      </c>
    </row>
    <row r="118" spans="1:24" ht="15" x14ac:dyDescent="0.25">
      <c r="A118" s="182">
        <v>11</v>
      </c>
      <c r="B118" s="183" t="s">
        <v>14</v>
      </c>
      <c r="C118" s="184">
        <v>2008</v>
      </c>
      <c r="D118" s="184">
        <v>1</v>
      </c>
      <c r="E118" s="42">
        <f>SUMIFS('[1]6. Capital Calculations for BM'!$AI$6:$AI$1805,'[1]6. Capital Calculations for BM'!$C$6:$C$1805,'[1]2. BM Database'!$C118,'[1]6. Capital Calculations for BM'!$B$6:$B$1805,'[1]2. BM Database'!$B118)</f>
        <v>3097592.3139211796</v>
      </c>
      <c r="F118" s="42">
        <f>'[1]4. OM&amp;A Calculation'!M123</f>
        <v>3546305.34</v>
      </c>
      <c r="G118" s="42">
        <f t="shared" si="18"/>
        <v>6643897.6539211795</v>
      </c>
      <c r="H118" s="33">
        <f t="shared" si="19"/>
        <v>0.46623119067660584</v>
      </c>
      <c r="I118" s="33">
        <f t="shared" si="20"/>
        <v>0.5337688093233941</v>
      </c>
      <c r="J118" s="40">
        <f>SUMIFS('[1]6. Capital Calculations for BM'!$AH$6:$AH$1805,'[1]6. Capital Calculations for BM'!$C$6:$C$1805,'[1]2. BM Database'!$C118,'[1]6. Capital Calculations for BM'!$B$6:$B$1805,'[1]2. BM Database'!$B118)</f>
        <v>17.715351999999999</v>
      </c>
      <c r="K118" s="41">
        <f t="shared" si="26"/>
        <v>116.60459237157336</v>
      </c>
      <c r="L118" s="41">
        <v>0.85954979347263205</v>
      </c>
      <c r="M118" s="41">
        <f t="shared" si="21"/>
        <v>100.22745329094633</v>
      </c>
      <c r="N118" s="34">
        <f>SUMIFS('[1]41. Output Indexes'!$E$3:$E$752,'[1]41. Output Indexes'!$B$3:$B$752,$B118,'[1]41. Output Indexes'!$C$3:$C$752,$C118)</f>
        <v>14387</v>
      </c>
      <c r="O118" s="34">
        <f>SUMIFS('[1]41. Output Indexes'!$L$3:$L$752,'[1]41. Output Indexes'!$B$3:$B$752,$B118,'[1]41. Output Indexes'!$C$3:$C$752,$C118)</f>
        <v>322535808</v>
      </c>
      <c r="P118" s="34">
        <f>SUMIFS('[1]9. Z variables'!$AD$3:$AD$752,'[1]9. Z variables'!$B$3:$B$752,$B118,'[1]9. Z variables'!$C$3:$C$752,$C118)</f>
        <v>48384</v>
      </c>
      <c r="Q118" s="34">
        <f>SUMIFS('[1]9. Z variables'!$AE$3:$AE$752,'[1]9. Z variables'!$B$3:$B$752,$B118,'[1]9. Z variables'!$C$3:$C$752,$C118)</f>
        <v>57168</v>
      </c>
      <c r="R118" s="34">
        <f t="shared" si="17"/>
        <v>57168</v>
      </c>
      <c r="S118" s="34">
        <f t="shared" si="29"/>
        <v>70523</v>
      </c>
      <c r="T118" s="34">
        <f>SUMIFS('[1]9. Z variables'!$P$3:$P$752,'[1]9. Z variables'!$C$3:$C$752,$C118,'[1]9. Z variables'!$B$3:$B$752,$B118)</f>
        <v>327</v>
      </c>
      <c r="U118" s="34">
        <f t="shared" si="23"/>
        <v>325.72727272727275</v>
      </c>
      <c r="V118" s="33">
        <f>SUMIFS('[1]9. Z variables'!$R$3:$R$752,'[1]9. Z variables'!$C$3:$C$752,$C118,'[1]9. Z variables'!$B$3:$B$752,$B118)/T118</f>
        <v>0.34556574923547401</v>
      </c>
      <c r="W118" s="36">
        <f t="shared" si="24"/>
        <v>0.19404345844096643</v>
      </c>
      <c r="X118" s="35">
        <f t="shared" si="24"/>
        <v>45</v>
      </c>
    </row>
    <row r="119" spans="1:24" ht="15" x14ac:dyDescent="0.25">
      <c r="A119" s="182">
        <v>11</v>
      </c>
      <c r="B119" s="183" t="s">
        <v>14</v>
      </c>
      <c r="C119" s="184">
        <v>2009</v>
      </c>
      <c r="D119" s="184">
        <v>1</v>
      </c>
      <c r="E119" s="42">
        <f>SUMIFS('[1]6. Capital Calculations for BM'!$AI$6:$AI$1805,'[1]6. Capital Calculations for BM'!$C$6:$C$1805,'[1]2. BM Database'!$C119,'[1]6. Capital Calculations for BM'!$B$6:$B$1805,'[1]2. BM Database'!$B119)</f>
        <v>3655165.5464751846</v>
      </c>
      <c r="F119" s="42">
        <f>'[1]4. OM&amp;A Calculation'!M124</f>
        <v>3866117.44</v>
      </c>
      <c r="G119" s="42">
        <f t="shared" si="18"/>
        <v>7521282.9864751846</v>
      </c>
      <c r="H119" s="33">
        <f t="shared" si="19"/>
        <v>0.48597633582567296</v>
      </c>
      <c r="I119" s="33">
        <f t="shared" si="20"/>
        <v>0.51402366417432699</v>
      </c>
      <c r="J119" s="40">
        <f>SUMIFS('[1]6. Capital Calculations for BM'!$AH$6:$AH$1805,'[1]6. Capital Calculations for BM'!$C$6:$C$1805,'[1]2. BM Database'!$C119,'[1]6. Capital Calculations for BM'!$B$6:$B$1805,'[1]2. BM Database'!$B119)</f>
        <v>17.930536200000002</v>
      </c>
      <c r="K119" s="41">
        <f t="shared" si="26"/>
        <v>118.1120482521444</v>
      </c>
      <c r="L119" s="41">
        <v>0.85954979347263205</v>
      </c>
      <c r="M119" s="41">
        <f t="shared" si="21"/>
        <v>101.52318668176028</v>
      </c>
      <c r="N119" s="34">
        <f>SUMIFS('[1]41. Output Indexes'!$E$3:$E$752,'[1]41. Output Indexes'!$B$3:$B$752,$B119,'[1]41. Output Indexes'!$C$3:$C$752,$C119)</f>
        <v>14908</v>
      </c>
      <c r="O119" s="34">
        <f>SUMIFS('[1]41. Output Indexes'!$L$3:$L$752,'[1]41. Output Indexes'!$B$3:$B$752,$B119,'[1]41. Output Indexes'!$C$3:$C$752,$C119)</f>
        <v>306783697</v>
      </c>
      <c r="P119" s="34">
        <f>SUMIFS('[1]9. Z variables'!$AD$3:$AD$752,'[1]9. Z variables'!$B$3:$B$752,$B119,'[1]9. Z variables'!$C$3:$C$752,$C119)</f>
        <v>46966</v>
      </c>
      <c r="Q119" s="34">
        <f>SUMIFS('[1]9. Z variables'!$AE$3:$AE$752,'[1]9. Z variables'!$B$3:$B$752,$B119,'[1]9. Z variables'!$C$3:$C$752,$C119)</f>
        <v>59168</v>
      </c>
      <c r="R119" s="34">
        <f t="shared" si="17"/>
        <v>59168</v>
      </c>
      <c r="S119" s="34">
        <f t="shared" si="29"/>
        <v>70523</v>
      </c>
      <c r="T119" s="34">
        <f>SUMIFS('[1]9. Z variables'!$P$3:$P$752,'[1]9. Z variables'!$C$3:$C$752,$C119,'[1]9. Z variables'!$B$3:$B$752,$B119)</f>
        <v>338</v>
      </c>
      <c r="U119" s="34">
        <f t="shared" si="23"/>
        <v>325.72727272727275</v>
      </c>
      <c r="V119" s="33">
        <f>SUMIFS('[1]9. Z variables'!$R$3:$R$752,'[1]9. Z variables'!$C$3:$C$752,$C119,'[1]9. Z variables'!$B$3:$B$752,$B119)/T119</f>
        <v>0.36982248520710059</v>
      </c>
      <c r="W119" s="36">
        <f t="shared" si="24"/>
        <v>0.19404345844096643</v>
      </c>
      <c r="X119" s="35">
        <f t="shared" si="24"/>
        <v>45</v>
      </c>
    </row>
    <row r="120" spans="1:24" ht="15" x14ac:dyDescent="0.25">
      <c r="A120" s="182">
        <v>11</v>
      </c>
      <c r="B120" s="183" t="s">
        <v>14</v>
      </c>
      <c r="C120" s="184">
        <v>2010</v>
      </c>
      <c r="D120" s="184">
        <v>1</v>
      </c>
      <c r="E120" s="42">
        <f>SUMIFS('[1]6. Capital Calculations for BM'!$AI$6:$AI$1805,'[1]6. Capital Calculations for BM'!$C$6:$C$1805,'[1]2. BM Database'!$C120,'[1]6. Capital Calculations for BM'!$B$6:$B$1805,'[1]2. BM Database'!$B120)</f>
        <v>3944910.9992717961</v>
      </c>
      <c r="F120" s="42">
        <f>'[1]4. OM&amp;A Calculation'!M125</f>
        <v>3925598.5</v>
      </c>
      <c r="G120" s="42">
        <f t="shared" si="18"/>
        <v>7870509.4992717961</v>
      </c>
      <c r="H120" s="33">
        <f t="shared" si="19"/>
        <v>0.50122689003002807</v>
      </c>
      <c r="I120" s="33">
        <f t="shared" si="20"/>
        <v>0.49877310996997193</v>
      </c>
      <c r="J120" s="40">
        <f>SUMIFS('[1]6. Capital Calculations for BM'!$AH$6:$AH$1805,'[1]6. Capital Calculations for BM'!$C$6:$C$1805,'[1]2. BM Database'!$C120,'[1]6. Capital Calculations for BM'!$B$6:$B$1805,'[1]2. BM Database'!$B120)</f>
        <v>18.29948266666667</v>
      </c>
      <c r="K120" s="41">
        <f t="shared" si="26"/>
        <v>121.67950876493377</v>
      </c>
      <c r="L120" s="41">
        <v>0.85954979347263205</v>
      </c>
      <c r="M120" s="41">
        <f t="shared" si="21"/>
        <v>104.58959662875014</v>
      </c>
      <c r="N120" s="34">
        <f>SUMIFS('[1]41. Output Indexes'!$E$3:$E$752,'[1]41. Output Indexes'!$B$3:$B$752,$B120,'[1]41. Output Indexes'!$C$3:$C$752,$C120)</f>
        <v>15533</v>
      </c>
      <c r="O120" s="34">
        <f>SUMIFS('[1]41. Output Indexes'!$L$3:$L$752,'[1]41. Output Indexes'!$B$3:$B$752,$B120,'[1]41. Output Indexes'!$C$3:$C$752,$C120)</f>
        <v>336639728</v>
      </c>
      <c r="P120" s="34">
        <f>SUMIFS('[1]9. Z variables'!$AD$3:$AD$752,'[1]9. Z variables'!$B$3:$B$752,$B120,'[1]9. Z variables'!$C$3:$C$752,$C120)</f>
        <v>51307</v>
      </c>
      <c r="Q120" s="34">
        <f>SUMIFS('[1]9. Z variables'!$AE$3:$AE$752,'[1]9. Z variables'!$B$3:$B$752,$B120,'[1]9. Z variables'!$C$3:$C$752,$C120)</f>
        <v>57125</v>
      </c>
      <c r="R120" s="34">
        <f t="shared" si="17"/>
        <v>57125</v>
      </c>
      <c r="S120" s="34">
        <f t="shared" si="29"/>
        <v>70523</v>
      </c>
      <c r="T120" s="34">
        <f>SUMIFS('[1]9. Z variables'!$P$3:$P$752,'[1]9. Z variables'!$C$3:$C$752,$C120,'[1]9. Z variables'!$B$3:$B$752,$B120)</f>
        <v>339</v>
      </c>
      <c r="U120" s="34">
        <f t="shared" si="23"/>
        <v>325.72727272727275</v>
      </c>
      <c r="V120" s="33">
        <f>SUMIFS('[1]9. Z variables'!$R$3:$R$752,'[1]9. Z variables'!$C$3:$C$752,$C120,'[1]9. Z variables'!$B$3:$B$752,$B120)/T120</f>
        <v>0.3775811209439528</v>
      </c>
      <c r="W120" s="36">
        <f t="shared" si="24"/>
        <v>0.19404345844096643</v>
      </c>
      <c r="X120" s="35">
        <f t="shared" si="24"/>
        <v>45</v>
      </c>
    </row>
    <row r="121" spans="1:24" ht="15" x14ac:dyDescent="0.25">
      <c r="A121" s="182">
        <v>11</v>
      </c>
      <c r="B121" s="183" t="s">
        <v>14</v>
      </c>
      <c r="C121" s="184">
        <v>2011</v>
      </c>
      <c r="D121" s="184">
        <v>1</v>
      </c>
      <c r="E121" s="42">
        <f>SUMIFS('[1]6. Capital Calculations for BM'!$AI$6:$AI$1805,'[1]6. Capital Calculations for BM'!$C$6:$C$1805,'[1]2. BM Database'!$C121,'[1]6. Capital Calculations for BM'!$B$6:$B$1805,'[1]2. BM Database'!$B121)</f>
        <v>3917223.5194252939</v>
      </c>
      <c r="F121" s="42">
        <f>'[1]4. OM&amp;A Calculation'!M126</f>
        <v>4064348.58</v>
      </c>
      <c r="G121" s="42">
        <f t="shared" si="18"/>
        <v>7981572.0994252935</v>
      </c>
      <c r="H121" s="33">
        <f t="shared" si="19"/>
        <v>0.49078345351379465</v>
      </c>
      <c r="I121" s="33">
        <f t="shared" si="20"/>
        <v>0.50921654648620529</v>
      </c>
      <c r="J121" s="40">
        <f>SUMIFS('[1]6. Capital Calculations for BM'!$AH$6:$AH$1805,'[1]6. Capital Calculations for BM'!$C$6:$C$1805,'[1]2. BM Database'!$C121,'[1]6. Capital Calculations for BM'!$B$6:$B$1805,'[1]2. BM Database'!$B121)</f>
        <v>18.328728099999999</v>
      </c>
      <c r="K121" s="41">
        <f t="shared" si="26"/>
        <v>123.73002481130355</v>
      </c>
      <c r="L121" s="41">
        <v>0.85954979347263205</v>
      </c>
      <c r="M121" s="41">
        <f t="shared" si="21"/>
        <v>106.3521172729196</v>
      </c>
      <c r="N121" s="34">
        <f>SUMIFS('[1]41. Output Indexes'!$E$3:$E$752,'[1]41. Output Indexes'!$B$3:$B$752,$B121,'[1]41. Output Indexes'!$C$3:$C$752,$C121)</f>
        <v>15723</v>
      </c>
      <c r="O121" s="34">
        <f>SUMIFS('[1]41. Output Indexes'!$L$3:$L$752,'[1]41. Output Indexes'!$B$3:$B$752,$B121,'[1]41. Output Indexes'!$C$3:$C$752,$C121)</f>
        <v>304695726</v>
      </c>
      <c r="P121" s="34">
        <f>SUMIFS('[1]9. Z variables'!$AD$3:$AD$752,'[1]9. Z variables'!$B$3:$B$752,$B121,'[1]9. Z variables'!$C$3:$C$752,$C121)</f>
        <v>50957</v>
      </c>
      <c r="Q121" s="34">
        <f>SUMIFS('[1]9. Z variables'!$AE$3:$AE$752,'[1]9. Z variables'!$B$3:$B$752,$B121,'[1]9. Z variables'!$C$3:$C$752,$C121)</f>
        <v>58755</v>
      </c>
      <c r="R121" s="34">
        <f t="shared" si="17"/>
        <v>58755</v>
      </c>
      <c r="S121" s="34">
        <f t="shared" si="29"/>
        <v>70523</v>
      </c>
      <c r="T121" s="34">
        <f>SUMIFS('[1]9. Z variables'!$P$3:$P$752,'[1]9. Z variables'!$C$3:$C$752,$C121,'[1]9. Z variables'!$B$3:$B$752,$B121)</f>
        <v>339</v>
      </c>
      <c r="U121" s="34">
        <f t="shared" si="23"/>
        <v>325.72727272727275</v>
      </c>
      <c r="V121" s="33">
        <f>SUMIFS('[1]9. Z variables'!$R$3:$R$752,'[1]9. Z variables'!$C$3:$C$752,$C121,'[1]9. Z variables'!$B$3:$B$752,$B121)/T121</f>
        <v>0.38938053097345132</v>
      </c>
      <c r="W121" s="36">
        <f t="shared" si="24"/>
        <v>0.19404345844096643</v>
      </c>
      <c r="X121" s="23">
        <f t="shared" si="24"/>
        <v>45</v>
      </c>
    </row>
    <row r="122" spans="1:24" ht="15" x14ac:dyDescent="0.25">
      <c r="A122" s="182">
        <v>11</v>
      </c>
      <c r="B122" s="183" t="s">
        <v>14</v>
      </c>
      <c r="C122" s="184">
        <v>2012</v>
      </c>
      <c r="D122" s="184">
        <f>D121</f>
        <v>1</v>
      </c>
      <c r="E122" s="42">
        <f>SUMIFS('[1]6. Capital Calculations for BM'!$AI$6:$AI$1805,'[1]6. Capital Calculations for BM'!$C$6:$C$1805,'[1]2. BM Database'!$C122,'[1]6. Capital Calculations for BM'!$B$6:$B$1805,'[1]2. BM Database'!$B122)</f>
        <v>3923580.6435885667</v>
      </c>
      <c r="F122" s="42">
        <f>'[1]4. OM&amp;A Calculation'!M127</f>
        <v>4546539.3312999988</v>
      </c>
      <c r="G122" s="42">
        <f t="shared" si="18"/>
        <v>8470119.974888565</v>
      </c>
      <c r="H122" s="33">
        <f t="shared" si="19"/>
        <v>0.46322610012855059</v>
      </c>
      <c r="I122" s="33">
        <f t="shared" si="20"/>
        <v>0.53677389987144941</v>
      </c>
      <c r="J122" s="40">
        <f>SUMIFS('[1]6. Capital Calculations for BM'!$AH$6:$AH$1805,'[1]6. Capital Calculations for BM'!$C$6:$C$1805,'[1]2. BM Database'!$C122,'[1]6. Capital Calculations for BM'!$B$6:$B$1805,'[1]2. BM Database'!$B122)</f>
        <v>17.40324</v>
      </c>
      <c r="K122" s="41">
        <f t="shared" si="26"/>
        <v>125.68281390738366</v>
      </c>
      <c r="L122" s="41">
        <f>L121</f>
        <v>0.85954979347263205</v>
      </c>
      <c r="M122" s="41">
        <f t="shared" si="21"/>
        <v>108.03063673715087</v>
      </c>
      <c r="N122" s="34">
        <f>SUMIFS('[1]24. 2012 data'!$BR$2:$BR$74,'[1]24. 2012 data'!$B$2:$B$74,'[1]2. BM Database'!$B122,'[1]24. 2012 data'!$C$2:$C$74,2012)</f>
        <v>15716</v>
      </c>
      <c r="O122" s="34">
        <f>SUMIFS('[1]24. 2012 data'!$BZ$2:$BZ$74,'[1]24. 2012 data'!$B$2:$B$74,'[1]2. BM Database'!$B122,'[1]24. 2012 data'!$C$2:$C$74,2012)</f>
        <v>304777816</v>
      </c>
      <c r="P122" s="34">
        <f>SUMIFS('[1]24. 2012 data'!$DI$2:$DI$74,'[1]24. 2012 data'!$B$2:$B$74,'[1]2. BM Database'!$B122,'[1]24. 2012 data'!$C$2:$C$74,2012)</f>
        <v>51532</v>
      </c>
      <c r="Q122" s="34">
        <f>SUMIFS('[1]24. 2012 data'!$DH$2:$DH$74,'[1]24. 2012 data'!$B$2:$B$74,'[1]2. BM Database'!$B122,'[1]24. 2012 data'!$C$2:$C$74,2012)</f>
        <v>56538</v>
      </c>
      <c r="R122" s="34">
        <f t="shared" si="17"/>
        <v>56538</v>
      </c>
      <c r="S122" s="34">
        <f t="shared" si="29"/>
        <v>70523</v>
      </c>
      <c r="T122" s="34">
        <f>SUMIF('[1]24. 2012 data'!$B$2:$B$74,$B122,'[1]24. 2012 data'!$DL$2:$DL$74)</f>
        <v>344</v>
      </c>
      <c r="U122" s="34">
        <f>AVERAGE(T112:T122)</f>
        <v>325.72727272727275</v>
      </c>
      <c r="V122" s="33">
        <f>SUMIF('[1]24. 2012 data'!$B$2:$B$74,$B122,'[1]24. 2012 data'!$DN$2:$DN$74)/SUMIF('[1]24. 2012 data'!$B$2:$B$74,$B122,'[1]24. 2012 data'!$DL$2:$DL$74)</f>
        <v>0.38662790697674421</v>
      </c>
      <c r="W122" s="36">
        <f>(N122-N112)/N112</f>
        <v>0.19404345844096643</v>
      </c>
      <c r="X122" s="34">
        <f>SUMIF('[1]24. 2012 data'!$B$2:$B$74,$B122,'[1]24. 2012 data'!$CZ$2:$CZ$74)</f>
        <v>45</v>
      </c>
    </row>
    <row r="123" spans="1:24" ht="15" x14ac:dyDescent="0.25">
      <c r="A123" s="182">
        <v>12</v>
      </c>
      <c r="B123" s="183" t="s">
        <v>15</v>
      </c>
      <c r="C123" s="184">
        <v>2002</v>
      </c>
      <c r="D123" s="184">
        <v>1</v>
      </c>
      <c r="E123" s="42">
        <f>SUMIFS('[1]6. Capital Calculations for BM'!$AI$6:$AI$1805,'[1]6. Capital Calculations for BM'!$C$6:$C$1805,'[1]2. BM Database'!$C123,'[1]6. Capital Calculations for BM'!$B$6:$B$1805,'[1]2. BM Database'!$B123)</f>
        <v>503969.73872785468</v>
      </c>
      <c r="F123" s="42">
        <f>'[1]4. OM&amp;A Calculation'!M128</f>
        <v>260912.21</v>
      </c>
      <c r="G123" s="42">
        <f t="shared" si="18"/>
        <v>764881.94872785464</v>
      </c>
      <c r="H123" s="33">
        <f t="shared" si="19"/>
        <v>0.65888564838803299</v>
      </c>
      <c r="I123" s="33">
        <f t="shared" si="20"/>
        <v>0.34111435161196701</v>
      </c>
      <c r="J123" s="40">
        <f>SUMIFS('[1]6. Capital Calculations for BM'!$AH$6:$AH$1805,'[1]6. Capital Calculations for BM'!$C$6:$C$1805,'[1]2. BM Database'!$C123,'[1]6. Capital Calculations for BM'!$B$6:$B$1805,'[1]2. BM Database'!$B123)</f>
        <v>16.741565999999999</v>
      </c>
      <c r="K123" s="41">
        <f t="shared" si="26"/>
        <v>100</v>
      </c>
      <c r="L123" s="41">
        <v>1.0484845425348299</v>
      </c>
      <c r="M123" s="41">
        <f t="shared" si="21"/>
        <v>104.848454253483</v>
      </c>
      <c r="N123" s="34">
        <f>SUMIFS('[1]41. Output Indexes'!$E$3:$E$752,'[1]41. Output Indexes'!$B$3:$B$752,$B123,'[1]41. Output Indexes'!$C$3:$C$752,$C123)</f>
        <v>1485</v>
      </c>
      <c r="O123" s="34">
        <f>SUMIFS('[1]41. Output Indexes'!$L$3:$L$752,'[1]41. Output Indexes'!$B$3:$B$752,$B123,'[1]41. Output Indexes'!$C$3:$C$752,$C123)</f>
        <v>25472898</v>
      </c>
      <c r="P123" s="34">
        <f>SUMIFS('[1]9. Z variables'!$AD$3:$AD$752,'[1]9. Z variables'!$B$3:$B$752,$B123,'[1]9. Z variables'!$C$3:$C$752,$C123)</f>
        <v>4333</v>
      </c>
      <c r="Q123" s="34">
        <f>SUMIFS('[1]9. Z variables'!$AE$3:$AE$752,'[1]9. Z variables'!$B$3:$B$752,$B123,'[1]9. Z variables'!$C$3:$C$752,$C123)</f>
        <v>5731</v>
      </c>
      <c r="R123" s="34">
        <f t="shared" si="17"/>
        <v>5731</v>
      </c>
      <c r="S123" s="34">
        <f>R123</f>
        <v>5731</v>
      </c>
      <c r="T123" s="34">
        <f>SUMIFS('[1]9. Z variables'!$P$3:$P$752,'[1]9. Z variables'!$C$3:$C$752,$C123,'[1]9. Z variables'!$B$3:$B$752,$B123)</f>
        <v>27</v>
      </c>
      <c r="U123" s="34">
        <f t="shared" si="23"/>
        <v>27.372727272727275</v>
      </c>
      <c r="V123" s="33">
        <f>SUMIFS('[1]9. Z variables'!$R$3:$R$752,'[1]9. Z variables'!$C$3:$C$752,$C123,'[1]9. Z variables'!$B$3:$B$752,$B123)/T123</f>
        <v>0.42222222222222222</v>
      </c>
      <c r="W123" s="36">
        <f t="shared" si="24"/>
        <v>0.31717171717171716</v>
      </c>
      <c r="X123" s="35">
        <f t="shared" si="24"/>
        <v>5</v>
      </c>
    </row>
    <row r="124" spans="1:24" ht="15" x14ac:dyDescent="0.25">
      <c r="A124" s="182">
        <v>12</v>
      </c>
      <c r="B124" s="183" t="s">
        <v>15</v>
      </c>
      <c r="C124" s="184">
        <v>2003</v>
      </c>
      <c r="D124" s="184">
        <v>1</v>
      </c>
      <c r="E124" s="42">
        <f>SUMIFS('[1]6. Capital Calculations for BM'!$AI$6:$AI$1805,'[1]6. Capital Calculations for BM'!$C$6:$C$1805,'[1]2. BM Database'!$C124,'[1]6. Capital Calculations for BM'!$B$6:$B$1805,'[1]2. BM Database'!$B124)</f>
        <v>509744.90536390134</v>
      </c>
      <c r="F124" s="42">
        <f>'[1]4. OM&amp;A Calculation'!M129</f>
        <v>302558.18</v>
      </c>
      <c r="G124" s="42">
        <f t="shared" si="18"/>
        <v>812303.08536390134</v>
      </c>
      <c r="H124" s="33">
        <f t="shared" si="19"/>
        <v>0.62753043112663076</v>
      </c>
      <c r="I124" s="33">
        <f t="shared" si="20"/>
        <v>0.37246956887336924</v>
      </c>
      <c r="J124" s="40">
        <f>SUMIFS('[1]6. Capital Calculations for BM'!$AH$6:$AH$1805,'[1]6. Capital Calculations for BM'!$C$6:$C$1805,'[1]2. BM Database'!$C124,'[1]6. Capital Calculations for BM'!$B$6:$B$1805,'[1]2. BM Database'!$B124)</f>
        <v>16.820820000000001</v>
      </c>
      <c r="K124" s="41">
        <f t="shared" si="26"/>
        <v>102.21331567783656</v>
      </c>
      <c r="L124" s="41">
        <v>1.0484845425348299</v>
      </c>
      <c r="M124" s="41">
        <f t="shared" si="21"/>
        <v>107.16908152944463</v>
      </c>
      <c r="N124" s="34">
        <f>SUMIFS('[1]41. Output Indexes'!$E$3:$E$752,'[1]41. Output Indexes'!$B$3:$B$752,$B124,'[1]41. Output Indexes'!$C$3:$C$752,$C124)</f>
        <v>1601</v>
      </c>
      <c r="O124" s="34">
        <f>SUMIFS('[1]41. Output Indexes'!$L$3:$L$752,'[1]41. Output Indexes'!$B$3:$B$752,$B124,'[1]41. Output Indexes'!$C$3:$C$752,$C124)</f>
        <v>26954399</v>
      </c>
      <c r="P124" s="34">
        <f>SUMIFS('[1]9. Z variables'!$AD$3:$AD$752,'[1]9. Z variables'!$B$3:$B$752,$B124,'[1]9. Z variables'!$C$3:$C$752,$C124)</f>
        <v>4528</v>
      </c>
      <c r="Q124" s="34">
        <f>SUMIFS('[1]9. Z variables'!$AE$3:$AE$752,'[1]9. Z variables'!$B$3:$B$752,$B124,'[1]9. Z variables'!$C$3:$C$752,$C124)</f>
        <v>6221</v>
      </c>
      <c r="R124" s="34">
        <f t="shared" si="17"/>
        <v>6221</v>
      </c>
      <c r="S124" s="34">
        <f t="shared" ref="S124:S133" si="30">MAX(S123,R124)</f>
        <v>6221</v>
      </c>
      <c r="T124" s="34">
        <f>SUMIFS('[1]9. Z variables'!$P$3:$P$752,'[1]9. Z variables'!$C$3:$C$752,$C124,'[1]9. Z variables'!$B$3:$B$752,$B124)</f>
        <v>28</v>
      </c>
      <c r="U124" s="34">
        <f t="shared" si="23"/>
        <v>27.372727272727275</v>
      </c>
      <c r="V124" s="33">
        <f>SUMIFS('[1]9. Z variables'!$R$3:$R$752,'[1]9. Z variables'!$C$3:$C$752,$C124,'[1]9. Z variables'!$B$3:$B$752,$B124)/T124</f>
        <v>0.44285714285714289</v>
      </c>
      <c r="W124" s="36">
        <f t="shared" si="24"/>
        <v>0.31717171717171716</v>
      </c>
      <c r="X124" s="35">
        <f t="shared" si="24"/>
        <v>5</v>
      </c>
    </row>
    <row r="125" spans="1:24" ht="15" x14ac:dyDescent="0.25">
      <c r="A125" s="182">
        <v>12</v>
      </c>
      <c r="B125" s="183" t="s">
        <v>15</v>
      </c>
      <c r="C125" s="184">
        <v>2004</v>
      </c>
      <c r="D125" s="184">
        <v>1</v>
      </c>
      <c r="E125" s="42">
        <f>SUMIFS('[1]6. Capital Calculations for BM'!$AI$6:$AI$1805,'[1]6. Capital Calculations for BM'!$C$6:$C$1805,'[1]2. BM Database'!$C125,'[1]6. Capital Calculations for BM'!$B$6:$B$1805,'[1]2. BM Database'!$B125)</f>
        <v>511154.65254096815</v>
      </c>
      <c r="F125" s="42">
        <f>'[1]4. OM&amp;A Calculation'!M130</f>
        <v>289734.19</v>
      </c>
      <c r="G125" s="42">
        <f t="shared" si="18"/>
        <v>800888.84254096821</v>
      </c>
      <c r="H125" s="33">
        <f t="shared" si="19"/>
        <v>0.63823420353720417</v>
      </c>
      <c r="I125" s="33">
        <f t="shared" si="20"/>
        <v>0.36176579646279583</v>
      </c>
      <c r="J125" s="40">
        <f>SUMIFS('[1]6. Capital Calculations for BM'!$AH$6:$AH$1805,'[1]6. Capital Calculations for BM'!$C$6:$C$1805,'[1]2. BM Database'!$C125,'[1]6. Capital Calculations for BM'!$B$6:$B$1805,'[1]2. BM Database'!$B125)</f>
        <v>16.852066000000001</v>
      </c>
      <c r="K125" s="41">
        <f t="shared" si="26"/>
        <v>104.79144501899948</v>
      </c>
      <c r="L125" s="41">
        <v>1.0484845425348299</v>
      </c>
      <c r="M125" s="41">
        <f t="shared" si="21"/>
        <v>109.87221029230946</v>
      </c>
      <c r="N125" s="34">
        <f>SUMIFS('[1]41. Output Indexes'!$E$3:$E$752,'[1]41. Output Indexes'!$B$3:$B$752,$B125,'[1]41. Output Indexes'!$C$3:$C$752,$C125)</f>
        <v>1707</v>
      </c>
      <c r="O125" s="34">
        <f>SUMIFS('[1]41. Output Indexes'!$L$3:$L$752,'[1]41. Output Indexes'!$B$3:$B$752,$B125,'[1]41. Output Indexes'!$C$3:$C$752,$C125)</f>
        <v>29167075</v>
      </c>
      <c r="P125" s="34">
        <f>SUMIFS('[1]9. Z variables'!$AD$3:$AD$752,'[1]9. Z variables'!$B$3:$B$752,$B125,'[1]9. Z variables'!$C$3:$C$752,$C125)</f>
        <v>4509</v>
      </c>
      <c r="Q125" s="34">
        <f>SUMIFS('[1]9. Z variables'!$AE$3:$AE$752,'[1]9. Z variables'!$B$3:$B$752,$B125,'[1]9. Z variables'!$C$3:$C$752,$C125)</f>
        <v>7251</v>
      </c>
      <c r="R125" s="34">
        <f t="shared" si="17"/>
        <v>7251</v>
      </c>
      <c r="S125" s="34">
        <f t="shared" si="30"/>
        <v>7251</v>
      </c>
      <c r="T125" s="34">
        <f>SUMIFS('[1]9. Z variables'!$P$3:$P$752,'[1]9. Z variables'!$C$3:$C$752,$C125,'[1]9. Z variables'!$B$3:$B$752,$B125)</f>
        <v>28.1</v>
      </c>
      <c r="U125" s="34">
        <f t="shared" si="23"/>
        <v>27.372727272727275</v>
      </c>
      <c r="V125" s="33">
        <f>SUMIFS('[1]9. Z variables'!$R$3:$R$752,'[1]9. Z variables'!$C$3:$C$752,$C125,'[1]9. Z variables'!$B$3:$B$752,$B125)/T125</f>
        <v>0.44839857651245546</v>
      </c>
      <c r="W125" s="36">
        <f t="shared" si="24"/>
        <v>0.31717171717171716</v>
      </c>
      <c r="X125" s="35">
        <f t="shared" si="24"/>
        <v>5</v>
      </c>
    </row>
    <row r="126" spans="1:24" ht="15" x14ac:dyDescent="0.25">
      <c r="A126" s="182">
        <v>12</v>
      </c>
      <c r="B126" s="183" t="s">
        <v>15</v>
      </c>
      <c r="C126" s="184">
        <v>2005</v>
      </c>
      <c r="D126" s="184">
        <v>1</v>
      </c>
      <c r="E126" s="42">
        <f>SUMIFS('[1]6. Capital Calculations for BM'!$AI$6:$AI$1805,'[1]6. Capital Calculations for BM'!$C$6:$C$1805,'[1]2. BM Database'!$C126,'[1]6. Capital Calculations for BM'!$B$6:$B$1805,'[1]2. BM Database'!$B126)</f>
        <v>513360.89970117836</v>
      </c>
      <c r="F126" s="42">
        <f>'[1]4. OM&amp;A Calculation'!M131</f>
        <v>356123.2</v>
      </c>
      <c r="G126" s="42">
        <f t="shared" si="18"/>
        <v>869484.09970117838</v>
      </c>
      <c r="H126" s="33">
        <f t="shared" si="19"/>
        <v>0.59042011219941648</v>
      </c>
      <c r="I126" s="33">
        <f t="shared" si="20"/>
        <v>0.40957988780058352</v>
      </c>
      <c r="J126" s="40">
        <f>SUMIFS('[1]6. Capital Calculations for BM'!$AH$6:$AH$1805,'[1]6. Capital Calculations for BM'!$C$6:$C$1805,'[1]2. BM Database'!$C126,'[1]6. Capital Calculations for BM'!$B$6:$B$1805,'[1]2. BM Database'!$B126)</f>
        <v>17.008296000000001</v>
      </c>
      <c r="K126" s="41">
        <f t="shared" si="26"/>
        <v>108.15605108354616</v>
      </c>
      <c r="L126" s="41">
        <v>1.0484845425348299</v>
      </c>
      <c r="M126" s="41">
        <f t="shared" si="21"/>
        <v>113.39994774270559</v>
      </c>
      <c r="N126" s="34">
        <f>SUMIFS('[1]41. Output Indexes'!$E$3:$E$752,'[1]41. Output Indexes'!$B$3:$B$752,$B126,'[1]41. Output Indexes'!$C$3:$C$752,$C126)</f>
        <v>1791</v>
      </c>
      <c r="O126" s="34">
        <f>SUMIFS('[1]41. Output Indexes'!$L$3:$L$752,'[1]41. Output Indexes'!$B$3:$B$752,$B126,'[1]41. Output Indexes'!$C$3:$C$752,$C126)</f>
        <v>30467427</v>
      </c>
      <c r="P126" s="34">
        <f>SUMIFS('[1]9. Z variables'!$AD$3:$AD$752,'[1]9. Z variables'!$B$3:$B$752,$B126,'[1]9. Z variables'!$C$3:$C$752,$C126)</f>
        <v>5611</v>
      </c>
      <c r="Q126" s="34">
        <f>SUMIFS('[1]9. Z variables'!$AE$3:$AE$752,'[1]9. Z variables'!$B$3:$B$752,$B126,'[1]9. Z variables'!$C$3:$C$752,$C126)</f>
        <v>6624</v>
      </c>
      <c r="R126" s="34">
        <f t="shared" si="17"/>
        <v>6624</v>
      </c>
      <c r="S126" s="34">
        <f t="shared" si="30"/>
        <v>7251</v>
      </c>
      <c r="T126" s="34">
        <f>SUMIFS('[1]9. Z variables'!$P$3:$P$752,'[1]9. Z variables'!$C$3:$C$752,$C126,'[1]9. Z variables'!$B$3:$B$752,$B126)</f>
        <v>28</v>
      </c>
      <c r="U126" s="34">
        <f t="shared" si="23"/>
        <v>27.372727272727275</v>
      </c>
      <c r="V126" s="33">
        <f>SUMIFS('[1]9. Z variables'!$R$3:$R$752,'[1]9. Z variables'!$C$3:$C$752,$C126,'[1]9. Z variables'!$B$3:$B$752,$B126)/T126</f>
        <v>0.42857142857142855</v>
      </c>
      <c r="W126" s="36">
        <f t="shared" si="24"/>
        <v>0.31717171717171716</v>
      </c>
      <c r="X126" s="35">
        <f t="shared" si="24"/>
        <v>5</v>
      </c>
    </row>
    <row r="127" spans="1:24" ht="15" x14ac:dyDescent="0.25">
      <c r="A127" s="182">
        <v>12</v>
      </c>
      <c r="B127" s="183" t="s">
        <v>15</v>
      </c>
      <c r="C127" s="184">
        <v>2006</v>
      </c>
      <c r="D127" s="184">
        <v>1</v>
      </c>
      <c r="E127" s="42">
        <f>SUMIFS('[1]6. Capital Calculations for BM'!$AI$6:$AI$1805,'[1]6. Capital Calculations for BM'!$C$6:$C$1805,'[1]2. BM Database'!$C127,'[1]6. Capital Calculations for BM'!$B$6:$B$1805,'[1]2. BM Database'!$B127)</f>
        <v>500920.39449356165</v>
      </c>
      <c r="F127" s="42">
        <f>'[1]4. OM&amp;A Calculation'!M132</f>
        <v>361838.47000000003</v>
      </c>
      <c r="G127" s="42">
        <f t="shared" si="18"/>
        <v>862758.86449356168</v>
      </c>
      <c r="H127" s="33">
        <f t="shared" si="19"/>
        <v>0.58060301100192258</v>
      </c>
      <c r="I127" s="33">
        <f t="shared" si="20"/>
        <v>0.41939698899807742</v>
      </c>
      <c r="J127" s="40">
        <f>SUMIFS('[1]6. Capital Calculations for BM'!$AH$6:$AH$1805,'[1]6. Capital Calculations for BM'!$C$6:$C$1805,'[1]2. BM Database'!$C127,'[1]6. Capital Calculations for BM'!$B$6:$B$1805,'[1]2. BM Database'!$B127)</f>
        <v>16.88236666666667</v>
      </c>
      <c r="K127" s="41">
        <f t="shared" si="26"/>
        <v>110.14154301171514</v>
      </c>
      <c r="L127" s="41">
        <v>1.0484845425348299</v>
      </c>
      <c r="M127" s="41">
        <f t="shared" si="21"/>
        <v>115.48170533871844</v>
      </c>
      <c r="N127" s="34">
        <f>SUMIFS('[1]41. Output Indexes'!$E$3:$E$752,'[1]41. Output Indexes'!$B$3:$B$752,$B127,'[1]41. Output Indexes'!$C$3:$C$752,$C127)</f>
        <v>1836</v>
      </c>
      <c r="O127" s="34">
        <f>SUMIFS('[1]41. Output Indexes'!$L$3:$L$752,'[1]41. Output Indexes'!$B$3:$B$752,$B127,'[1]41. Output Indexes'!$C$3:$C$752,$C127)</f>
        <v>29859625</v>
      </c>
      <c r="P127" s="34">
        <f>SUMIFS('[1]9. Z variables'!$AD$3:$AD$752,'[1]9. Z variables'!$B$3:$B$752,$B127,'[1]9. Z variables'!$C$3:$C$752,$C127)</f>
        <v>5902</v>
      </c>
      <c r="Q127" s="34">
        <f>SUMIFS('[1]9. Z variables'!$AE$3:$AE$752,'[1]9. Z variables'!$B$3:$B$752,$B127,'[1]9. Z variables'!$C$3:$C$752,$C127)</f>
        <v>6286</v>
      </c>
      <c r="R127" s="34">
        <f t="shared" si="17"/>
        <v>6286</v>
      </c>
      <c r="S127" s="34">
        <f t="shared" si="30"/>
        <v>7251</v>
      </c>
      <c r="T127" s="34">
        <f>SUMIFS('[1]9. Z variables'!$P$3:$P$752,'[1]9. Z variables'!$C$3:$C$752,$C127,'[1]9. Z variables'!$B$3:$B$752,$B127)</f>
        <v>28</v>
      </c>
      <c r="U127" s="34">
        <f t="shared" si="23"/>
        <v>27.372727272727275</v>
      </c>
      <c r="V127" s="33">
        <f>SUMIFS('[1]9. Z variables'!$R$3:$R$752,'[1]9. Z variables'!$C$3:$C$752,$C127,'[1]9. Z variables'!$B$3:$B$752,$B127)/T127</f>
        <v>0.42857142857142855</v>
      </c>
      <c r="W127" s="36">
        <f t="shared" si="24"/>
        <v>0.31717171717171716</v>
      </c>
      <c r="X127" s="35">
        <f t="shared" si="24"/>
        <v>5</v>
      </c>
    </row>
    <row r="128" spans="1:24" ht="15" x14ac:dyDescent="0.25">
      <c r="A128" s="182">
        <v>12</v>
      </c>
      <c r="B128" s="183" t="s">
        <v>15</v>
      </c>
      <c r="C128" s="184">
        <v>2007</v>
      </c>
      <c r="D128" s="184">
        <v>1</v>
      </c>
      <c r="E128" s="42">
        <f>SUMIFS('[1]6. Capital Calculations for BM'!$AI$6:$AI$1805,'[1]6. Capital Calculations for BM'!$C$6:$C$1805,'[1]2. BM Database'!$C128,'[1]6. Capital Calculations for BM'!$B$6:$B$1805,'[1]2. BM Database'!$B128)</f>
        <v>510869.81664852798</v>
      </c>
      <c r="F128" s="42">
        <f>'[1]4. OM&amp;A Calculation'!M133</f>
        <v>394002.13999999996</v>
      </c>
      <c r="G128" s="42">
        <f t="shared" si="18"/>
        <v>904871.95664852788</v>
      </c>
      <c r="H128" s="33">
        <f t="shared" si="19"/>
        <v>0.56457691377760422</v>
      </c>
      <c r="I128" s="33">
        <f t="shared" si="20"/>
        <v>0.43542308622239578</v>
      </c>
      <c r="J128" s="40">
        <f>SUMIFS('[1]6. Capital Calculations for BM'!$AH$6:$AH$1805,'[1]6. Capital Calculations for BM'!$C$6:$C$1805,'[1]2. BM Database'!$C128,'[1]6. Capital Calculations for BM'!$B$6:$B$1805,'[1]2. BM Database'!$B128)</f>
        <v>17.296320000000001</v>
      </c>
      <c r="K128" s="41">
        <f t="shared" si="26"/>
        <v>113.88036490943945</v>
      </c>
      <c r="L128" s="41">
        <v>1.0484845425348299</v>
      </c>
      <c r="M128" s="41">
        <f t="shared" si="21"/>
        <v>119.40180230577312</v>
      </c>
      <c r="N128" s="34">
        <f>SUMIFS('[1]41. Output Indexes'!$E$3:$E$752,'[1]41. Output Indexes'!$B$3:$B$752,$B128,'[1]41. Output Indexes'!$C$3:$C$752,$C128)</f>
        <v>1882</v>
      </c>
      <c r="O128" s="34">
        <f>SUMIFS('[1]41. Output Indexes'!$L$3:$L$752,'[1]41. Output Indexes'!$B$3:$B$752,$B128,'[1]41. Output Indexes'!$C$3:$C$752,$C128)</f>
        <v>29064175</v>
      </c>
      <c r="P128" s="34">
        <f>SUMIFS('[1]9. Z variables'!$AD$3:$AD$752,'[1]9. Z variables'!$B$3:$B$752,$B128,'[1]9. Z variables'!$C$3:$C$752,$C128)</f>
        <v>5833</v>
      </c>
      <c r="Q128" s="34">
        <f>SUMIFS('[1]9. Z variables'!$AE$3:$AE$752,'[1]9. Z variables'!$B$3:$B$752,$B128,'[1]9. Z variables'!$C$3:$C$752,$C128)</f>
        <v>7084</v>
      </c>
      <c r="R128" s="34">
        <f t="shared" si="17"/>
        <v>7084</v>
      </c>
      <c r="S128" s="34">
        <f t="shared" si="30"/>
        <v>7251</v>
      </c>
      <c r="T128" s="34">
        <f>SUMIFS('[1]9. Z variables'!$P$3:$P$752,'[1]9. Z variables'!$C$3:$C$752,$C128,'[1]9. Z variables'!$B$3:$B$752,$B128)</f>
        <v>27</v>
      </c>
      <c r="U128" s="34">
        <f t="shared" si="23"/>
        <v>27.372727272727275</v>
      </c>
      <c r="V128" s="33">
        <f>SUMIFS('[1]9. Z variables'!$R$3:$R$752,'[1]9. Z variables'!$C$3:$C$752,$C128,'[1]9. Z variables'!$B$3:$B$752,$B128)/T128</f>
        <v>0.44444444444444442</v>
      </c>
      <c r="W128" s="36">
        <f t="shared" si="24"/>
        <v>0.31717171717171716</v>
      </c>
      <c r="X128" s="35">
        <f t="shared" si="24"/>
        <v>5</v>
      </c>
    </row>
    <row r="129" spans="1:24" ht="15" x14ac:dyDescent="0.25">
      <c r="A129" s="182">
        <v>12</v>
      </c>
      <c r="B129" s="183" t="s">
        <v>15</v>
      </c>
      <c r="C129" s="184">
        <v>2008</v>
      </c>
      <c r="D129" s="184">
        <v>1</v>
      </c>
      <c r="E129" s="42">
        <f>SUMIFS('[1]6. Capital Calculations for BM'!$AI$6:$AI$1805,'[1]6. Capital Calculations for BM'!$C$6:$C$1805,'[1]2. BM Database'!$C129,'[1]6. Capital Calculations for BM'!$B$6:$B$1805,'[1]2. BM Database'!$B129)</f>
        <v>520362.60834405071</v>
      </c>
      <c r="F129" s="42">
        <f>'[1]4. OM&amp;A Calculation'!M134</f>
        <v>404632.86</v>
      </c>
      <c r="G129" s="42">
        <f t="shared" si="18"/>
        <v>924995.46834405069</v>
      </c>
      <c r="H129" s="33">
        <f t="shared" si="19"/>
        <v>0.5625569271983748</v>
      </c>
      <c r="I129" s="33">
        <f t="shared" si="20"/>
        <v>0.4374430728016252</v>
      </c>
      <c r="J129" s="40">
        <f>SUMIFS('[1]6. Capital Calculations for BM'!$AH$6:$AH$1805,'[1]6. Capital Calculations for BM'!$C$6:$C$1805,'[1]2. BM Database'!$C129,'[1]6. Capital Calculations for BM'!$B$6:$B$1805,'[1]2. BM Database'!$B129)</f>
        <v>17.715351999999999</v>
      </c>
      <c r="K129" s="41">
        <f t="shared" si="26"/>
        <v>116.60459237157336</v>
      </c>
      <c r="L129" s="41">
        <v>1.0484845425348299</v>
      </c>
      <c r="M129" s="41">
        <f t="shared" si="21"/>
        <v>122.25811269016941</v>
      </c>
      <c r="N129" s="34">
        <f>SUMIFS('[1]41. Output Indexes'!$E$3:$E$752,'[1]41. Output Indexes'!$B$3:$B$752,$B129,'[1]41. Output Indexes'!$C$3:$C$752,$C129)</f>
        <v>1936</v>
      </c>
      <c r="O129" s="34">
        <f>SUMIFS('[1]41. Output Indexes'!$L$3:$L$752,'[1]41. Output Indexes'!$B$3:$B$752,$B129,'[1]41. Output Indexes'!$C$3:$C$752,$C129)</f>
        <v>29483564</v>
      </c>
      <c r="P129" s="34">
        <f>SUMIFS('[1]9. Z variables'!$AD$3:$AD$752,'[1]9. Z variables'!$B$3:$B$752,$B129,'[1]9. Z variables'!$C$3:$C$752,$C129)</f>
        <v>5793</v>
      </c>
      <c r="Q129" s="34">
        <f>SUMIFS('[1]9. Z variables'!$AE$3:$AE$752,'[1]9. Z variables'!$B$3:$B$752,$B129,'[1]9. Z variables'!$C$3:$C$752,$C129)</f>
        <v>6974</v>
      </c>
      <c r="R129" s="34">
        <f t="shared" si="17"/>
        <v>6974</v>
      </c>
      <c r="S129" s="34">
        <f t="shared" si="30"/>
        <v>7251</v>
      </c>
      <c r="T129" s="34">
        <f>SUMIFS('[1]9. Z variables'!$P$3:$P$752,'[1]9. Z variables'!$C$3:$C$752,$C129,'[1]9. Z variables'!$B$3:$B$752,$B129)</f>
        <v>27</v>
      </c>
      <c r="U129" s="34">
        <f t="shared" si="23"/>
        <v>27.372727272727275</v>
      </c>
      <c r="V129" s="33">
        <f>SUMIFS('[1]9. Z variables'!$R$3:$R$752,'[1]9. Z variables'!$C$3:$C$752,$C129,'[1]9. Z variables'!$B$3:$B$752,$B129)/T129</f>
        <v>0.44444444444444442</v>
      </c>
      <c r="W129" s="36">
        <f t="shared" si="24"/>
        <v>0.31717171717171716</v>
      </c>
      <c r="X129" s="35">
        <f t="shared" si="24"/>
        <v>5</v>
      </c>
    </row>
    <row r="130" spans="1:24" ht="15" x14ac:dyDescent="0.25">
      <c r="A130" s="182">
        <v>12</v>
      </c>
      <c r="B130" s="183" t="s">
        <v>15</v>
      </c>
      <c r="C130" s="184">
        <v>2009</v>
      </c>
      <c r="D130" s="184">
        <v>1</v>
      </c>
      <c r="E130" s="42">
        <f>SUMIFS('[1]6. Capital Calculations for BM'!$AI$6:$AI$1805,'[1]6. Capital Calculations for BM'!$C$6:$C$1805,'[1]2. BM Database'!$C130,'[1]6. Capital Calculations for BM'!$B$6:$B$1805,'[1]2. BM Database'!$B130)</f>
        <v>561421.57587618427</v>
      </c>
      <c r="F130" s="42">
        <f>'[1]4. OM&amp;A Calculation'!M135</f>
        <v>412438.32000000007</v>
      </c>
      <c r="G130" s="42">
        <f t="shared" si="18"/>
        <v>973859.89587618434</v>
      </c>
      <c r="H130" s="33">
        <f t="shared" si="19"/>
        <v>0.57649111361246863</v>
      </c>
      <c r="I130" s="33">
        <f t="shared" si="20"/>
        <v>0.42350888638753137</v>
      </c>
      <c r="J130" s="40">
        <f>SUMIFS('[1]6. Capital Calculations for BM'!$AH$6:$AH$1805,'[1]6. Capital Calculations for BM'!$C$6:$C$1805,'[1]2. BM Database'!$C130,'[1]6. Capital Calculations for BM'!$B$6:$B$1805,'[1]2. BM Database'!$B130)</f>
        <v>17.930536200000002</v>
      </c>
      <c r="K130" s="41">
        <f t="shared" si="26"/>
        <v>118.1120482521444</v>
      </c>
      <c r="L130" s="41">
        <v>1.0484845425348299</v>
      </c>
      <c r="M130" s="41">
        <f t="shared" si="21"/>
        <v>123.83865687950139</v>
      </c>
      <c r="N130" s="34">
        <f>SUMIFS('[1]41. Output Indexes'!$E$3:$E$752,'[1]41. Output Indexes'!$B$3:$B$752,$B130,'[1]41. Output Indexes'!$C$3:$C$752,$C130)</f>
        <v>1941</v>
      </c>
      <c r="O130" s="34">
        <f>SUMIFS('[1]41. Output Indexes'!$L$3:$L$752,'[1]41. Output Indexes'!$B$3:$B$752,$B130,'[1]41. Output Indexes'!$C$3:$C$752,$C130)</f>
        <v>29476112</v>
      </c>
      <c r="P130" s="34">
        <f>SUMIFS('[1]9. Z variables'!$AD$3:$AD$752,'[1]9. Z variables'!$B$3:$B$752,$B130,'[1]9. Z variables'!$C$3:$C$752,$C130)</f>
        <v>6052</v>
      </c>
      <c r="Q130" s="34">
        <f>SUMIFS('[1]9. Z variables'!$AE$3:$AE$752,'[1]9. Z variables'!$B$3:$B$752,$B130,'[1]9. Z variables'!$C$3:$C$752,$C130)</f>
        <v>6862</v>
      </c>
      <c r="R130" s="34">
        <f t="shared" ref="R130:R193" si="31">MAX(P130,Q130)</f>
        <v>6862</v>
      </c>
      <c r="S130" s="34">
        <f t="shared" si="30"/>
        <v>7251</v>
      </c>
      <c r="T130" s="34">
        <f>SUMIFS('[1]9. Z variables'!$P$3:$P$752,'[1]9. Z variables'!$C$3:$C$752,$C130,'[1]9. Z variables'!$B$3:$B$752,$B130)</f>
        <v>27</v>
      </c>
      <c r="U130" s="34">
        <f t="shared" si="23"/>
        <v>27.372727272727275</v>
      </c>
      <c r="V130" s="33">
        <f>SUMIFS('[1]9. Z variables'!$R$3:$R$752,'[1]9. Z variables'!$C$3:$C$752,$C130,'[1]9. Z variables'!$B$3:$B$752,$B130)/T130</f>
        <v>0.44444444444444442</v>
      </c>
      <c r="W130" s="36">
        <f t="shared" si="24"/>
        <v>0.31717171717171716</v>
      </c>
      <c r="X130" s="35">
        <f t="shared" si="24"/>
        <v>5</v>
      </c>
    </row>
    <row r="131" spans="1:24" ht="15" x14ac:dyDescent="0.25">
      <c r="A131" s="182">
        <v>12</v>
      </c>
      <c r="B131" s="183" t="s">
        <v>15</v>
      </c>
      <c r="C131" s="184">
        <v>2010</v>
      </c>
      <c r="D131" s="184">
        <v>1</v>
      </c>
      <c r="E131" s="42">
        <f>SUMIFS('[1]6. Capital Calculations for BM'!$AI$6:$AI$1805,'[1]6. Capital Calculations for BM'!$C$6:$C$1805,'[1]2. BM Database'!$C131,'[1]6. Capital Calculations for BM'!$B$6:$B$1805,'[1]2. BM Database'!$B131)</f>
        <v>569809.67746789881</v>
      </c>
      <c r="F131" s="42">
        <f>'[1]4. OM&amp;A Calculation'!M136</f>
        <v>470780.59</v>
      </c>
      <c r="G131" s="42">
        <f t="shared" ref="G131:G194" si="32">E131+F131</f>
        <v>1040590.2674678988</v>
      </c>
      <c r="H131" s="33">
        <f t="shared" ref="H131:H194" si="33">E131/G131</f>
        <v>0.54758313169162609</v>
      </c>
      <c r="I131" s="33">
        <f t="shared" ref="I131:I194" si="34">1-H131</f>
        <v>0.45241686830837391</v>
      </c>
      <c r="J131" s="40">
        <f>SUMIFS('[1]6. Capital Calculations for BM'!$AH$6:$AH$1805,'[1]6. Capital Calculations for BM'!$C$6:$C$1805,'[1]2. BM Database'!$C131,'[1]6. Capital Calculations for BM'!$B$6:$B$1805,'[1]2. BM Database'!$B131)</f>
        <v>18.29948266666667</v>
      </c>
      <c r="K131" s="41">
        <f t="shared" si="26"/>
        <v>121.67950876493377</v>
      </c>
      <c r="L131" s="41">
        <v>1.0484845425348299</v>
      </c>
      <c r="M131" s="41">
        <f t="shared" ref="M131:M194" si="35">K131*L131</f>
        <v>127.57908408326442</v>
      </c>
      <c r="N131" s="34">
        <f>SUMIFS('[1]41. Output Indexes'!$E$3:$E$752,'[1]41. Output Indexes'!$B$3:$B$752,$B131,'[1]41. Output Indexes'!$C$3:$C$752,$C131)</f>
        <v>1958</v>
      </c>
      <c r="O131" s="34">
        <f>SUMIFS('[1]41. Output Indexes'!$L$3:$L$752,'[1]41. Output Indexes'!$B$3:$B$752,$B131,'[1]41. Output Indexes'!$C$3:$C$752,$C131)</f>
        <v>28686561</v>
      </c>
      <c r="P131" s="34">
        <f>SUMIFS('[1]9. Z variables'!$AD$3:$AD$752,'[1]9. Z variables'!$B$3:$B$752,$B131,'[1]9. Z variables'!$C$3:$C$752,$C131)</f>
        <v>6052</v>
      </c>
      <c r="Q131" s="34">
        <f>SUMIFS('[1]9. Z variables'!$AE$3:$AE$752,'[1]9. Z variables'!$B$3:$B$752,$B131,'[1]9. Z variables'!$C$3:$C$752,$C131)</f>
        <v>6862</v>
      </c>
      <c r="R131" s="34">
        <f t="shared" si="31"/>
        <v>6862</v>
      </c>
      <c r="S131" s="34">
        <f t="shared" si="30"/>
        <v>7251</v>
      </c>
      <c r="T131" s="34">
        <f>SUMIFS('[1]9. Z variables'!$P$3:$P$752,'[1]9. Z variables'!$C$3:$C$752,$C131,'[1]9. Z variables'!$B$3:$B$752,$B131)</f>
        <v>27</v>
      </c>
      <c r="U131" s="34">
        <f t="shared" si="23"/>
        <v>27.372727272727275</v>
      </c>
      <c r="V131" s="33">
        <f>SUMIFS('[1]9. Z variables'!$R$3:$R$752,'[1]9. Z variables'!$C$3:$C$752,$C131,'[1]9. Z variables'!$B$3:$B$752,$B131)/T131</f>
        <v>0.44444444444444442</v>
      </c>
      <c r="W131" s="36">
        <f t="shared" si="24"/>
        <v>0.31717171717171716</v>
      </c>
      <c r="X131" s="35">
        <f t="shared" si="24"/>
        <v>5</v>
      </c>
    </row>
    <row r="132" spans="1:24" ht="15" x14ac:dyDescent="0.25">
      <c r="A132" s="182">
        <v>12</v>
      </c>
      <c r="B132" s="183" t="s">
        <v>15</v>
      </c>
      <c r="C132" s="184">
        <v>2011</v>
      </c>
      <c r="D132" s="184">
        <v>1</v>
      </c>
      <c r="E132" s="42">
        <f>SUMIFS('[1]6. Capital Calculations for BM'!$AI$6:$AI$1805,'[1]6. Capital Calculations for BM'!$C$6:$C$1805,'[1]2. BM Database'!$C132,'[1]6. Capital Calculations for BM'!$B$6:$B$1805,'[1]2. BM Database'!$B132)</f>
        <v>558201.24802805833</v>
      </c>
      <c r="F132" s="42">
        <f>'[1]4. OM&amp;A Calculation'!M137</f>
        <v>535734.99</v>
      </c>
      <c r="G132" s="42">
        <f t="shared" si="32"/>
        <v>1093936.2380280583</v>
      </c>
      <c r="H132" s="33">
        <f t="shared" si="33"/>
        <v>0.51026854091082874</v>
      </c>
      <c r="I132" s="33">
        <f t="shared" si="34"/>
        <v>0.48973145908917126</v>
      </c>
      <c r="J132" s="40">
        <f>SUMIFS('[1]6. Capital Calculations for BM'!$AH$6:$AH$1805,'[1]6. Capital Calculations for BM'!$C$6:$C$1805,'[1]2. BM Database'!$C132,'[1]6. Capital Calculations for BM'!$B$6:$B$1805,'[1]2. BM Database'!$B132)</f>
        <v>18.328728099999999</v>
      </c>
      <c r="K132" s="41">
        <f t="shared" si="26"/>
        <v>123.73002481130355</v>
      </c>
      <c r="L132" s="41">
        <v>1.0484845425348299</v>
      </c>
      <c r="M132" s="41">
        <f t="shared" si="35"/>
        <v>129.72901846210277</v>
      </c>
      <c r="N132" s="34">
        <f>SUMIFS('[1]41. Output Indexes'!$E$3:$E$752,'[1]41. Output Indexes'!$B$3:$B$752,$B132,'[1]41. Output Indexes'!$C$3:$C$752,$C132)</f>
        <v>1954</v>
      </c>
      <c r="O132" s="34">
        <f>SUMIFS('[1]41. Output Indexes'!$L$3:$L$752,'[1]41. Output Indexes'!$B$3:$B$752,$B132,'[1]41. Output Indexes'!$C$3:$C$752,$C132)</f>
        <v>28988375</v>
      </c>
      <c r="P132" s="34">
        <f>SUMIFS('[1]9. Z variables'!$AD$3:$AD$752,'[1]9. Z variables'!$B$3:$B$752,$B132,'[1]9. Z variables'!$C$3:$C$752,$C132)</f>
        <v>6573</v>
      </c>
      <c r="Q132" s="34">
        <f>SUMIFS('[1]9. Z variables'!$AE$3:$AE$752,'[1]9. Z variables'!$B$3:$B$752,$B132,'[1]9. Z variables'!$C$3:$C$752,$C132)</f>
        <v>6744</v>
      </c>
      <c r="R132" s="34">
        <f t="shared" si="31"/>
        <v>6744</v>
      </c>
      <c r="S132" s="34">
        <f t="shared" si="30"/>
        <v>7251</v>
      </c>
      <c r="T132" s="34">
        <f>SUMIFS('[1]9. Z variables'!$P$3:$P$752,'[1]9. Z variables'!$C$3:$C$752,$C132,'[1]9. Z variables'!$B$3:$B$752,$B132)</f>
        <v>27</v>
      </c>
      <c r="U132" s="34">
        <f t="shared" si="23"/>
        <v>27.372727272727275</v>
      </c>
      <c r="V132" s="33">
        <f>SUMIFS('[1]9. Z variables'!$R$3:$R$752,'[1]9. Z variables'!$C$3:$C$752,$C132,'[1]9. Z variables'!$B$3:$B$752,$B132)/T132</f>
        <v>0.44444444444444442</v>
      </c>
      <c r="W132" s="36">
        <f t="shared" si="24"/>
        <v>0.31717171717171716</v>
      </c>
      <c r="X132" s="23">
        <f t="shared" si="24"/>
        <v>5</v>
      </c>
    </row>
    <row r="133" spans="1:24" ht="15" x14ac:dyDescent="0.25">
      <c r="A133" s="182">
        <v>12</v>
      </c>
      <c r="B133" s="183" t="s">
        <v>15</v>
      </c>
      <c r="C133" s="184">
        <v>2012</v>
      </c>
      <c r="D133" s="184">
        <f>D132</f>
        <v>1</v>
      </c>
      <c r="E133" s="42">
        <f>SUMIFS('[1]6. Capital Calculations for BM'!$AI$6:$AI$1805,'[1]6. Capital Calculations for BM'!$C$6:$C$1805,'[1]2. BM Database'!$C133,'[1]6. Capital Calculations for BM'!$B$6:$B$1805,'[1]2. BM Database'!$B133)</f>
        <v>513689.19788387202</v>
      </c>
      <c r="F133" s="42">
        <f>'[1]4. OM&amp;A Calculation'!M138</f>
        <v>527730.87000000011</v>
      </c>
      <c r="G133" s="42">
        <f t="shared" si="32"/>
        <v>1041420.0678838722</v>
      </c>
      <c r="H133" s="33">
        <f t="shared" si="33"/>
        <v>0.4932584014130531</v>
      </c>
      <c r="I133" s="33">
        <f t="shared" si="34"/>
        <v>0.5067415985869469</v>
      </c>
      <c r="J133" s="40">
        <f>SUMIFS('[1]6. Capital Calculations for BM'!$AH$6:$AH$1805,'[1]6. Capital Calculations for BM'!$C$6:$C$1805,'[1]2. BM Database'!$C133,'[1]6. Capital Calculations for BM'!$B$6:$B$1805,'[1]2. BM Database'!$B133)</f>
        <v>17.40324</v>
      </c>
      <c r="K133" s="41">
        <f t="shared" si="26"/>
        <v>125.68281390738366</v>
      </c>
      <c r="L133" s="41">
        <f>L132</f>
        <v>1.0484845425348299</v>
      </c>
      <c r="M133" s="41">
        <f t="shared" si="35"/>
        <v>131.77648764417333</v>
      </c>
      <c r="N133" s="34">
        <f>SUMIFS('[1]24. 2012 data'!$BR$2:$BR$74,'[1]24. 2012 data'!$B$2:$B$74,'[1]2. BM Database'!$B133,'[1]24. 2012 data'!$C$2:$C$74,2012)</f>
        <v>1956</v>
      </c>
      <c r="O133" s="34">
        <f>SUMIFS('[1]24. 2012 data'!$BZ$2:$BZ$74,'[1]24. 2012 data'!$B$2:$B$74,'[1]2. BM Database'!$B133,'[1]24. 2012 data'!$C$2:$C$74,2012)</f>
        <v>28738457</v>
      </c>
      <c r="P133" s="34">
        <f>SUMIFS('[1]24. 2012 data'!$DI$2:$DI$74,'[1]24. 2012 data'!$B$2:$B$74,'[1]2. BM Database'!$B133,'[1]24. 2012 data'!$C$2:$C$74,2012)</f>
        <v>6607</v>
      </c>
      <c r="Q133" s="34">
        <f>SUMIFS('[1]24. 2012 data'!$DH$2:$DH$74,'[1]24. 2012 data'!$B$2:$B$74,'[1]2. BM Database'!$B133,'[1]24. 2012 data'!$C$2:$C$74,2012)</f>
        <v>6309</v>
      </c>
      <c r="R133" s="34">
        <f t="shared" si="31"/>
        <v>6607</v>
      </c>
      <c r="S133" s="34">
        <f t="shared" si="30"/>
        <v>7251</v>
      </c>
      <c r="T133" s="34">
        <f>SUMIF('[1]24. 2012 data'!$B$2:$B$74,$B133,'[1]24. 2012 data'!$DL$2:$DL$74)</f>
        <v>27</v>
      </c>
      <c r="U133" s="34">
        <f>AVERAGE(T123:T133)</f>
        <v>27.372727272727275</v>
      </c>
      <c r="V133" s="33">
        <f>SUMIF('[1]24. 2012 data'!$B$2:$B$74,$B133,'[1]24. 2012 data'!$DN$2:$DN$74)/SUMIF('[1]24. 2012 data'!$B$2:$B$74,$B133,'[1]24. 2012 data'!$DL$2:$DL$74)</f>
        <v>0.44444444444444442</v>
      </c>
      <c r="W133" s="36">
        <f>(N133-N123)/N123</f>
        <v>0.31717171717171716</v>
      </c>
      <c r="X133" s="34">
        <f>SUMIF('[1]24. 2012 data'!$B$2:$B$74,$B133,'[1]24. 2012 data'!$CZ$2:$CZ$74)</f>
        <v>5</v>
      </c>
    </row>
    <row r="134" spans="1:24" ht="15" x14ac:dyDescent="0.25">
      <c r="A134" s="182">
        <v>13</v>
      </c>
      <c r="B134" s="183" t="s">
        <v>16</v>
      </c>
      <c r="C134" s="184">
        <v>2002</v>
      </c>
      <c r="D134" s="184">
        <v>1</v>
      </c>
      <c r="E134" s="42">
        <f>SUMIFS('[1]6. Capital Calculations for BM'!$AI$6:$AI$1805,'[1]6. Capital Calculations for BM'!$C$6:$C$1805,'[1]2. BM Database'!$C134,'[1]6. Capital Calculations for BM'!$B$6:$B$1805,'[1]2. BM Database'!$B134)</f>
        <v>2071205.9131466602</v>
      </c>
      <c r="F134" s="42">
        <f>'[1]4. OM&amp;A Calculation'!M139</f>
        <v>1725770.0899999999</v>
      </c>
      <c r="G134" s="42">
        <f t="shared" si="32"/>
        <v>3796976.00314666</v>
      </c>
      <c r="H134" s="33">
        <f t="shared" si="33"/>
        <v>0.54548828105055025</v>
      </c>
      <c r="I134" s="33">
        <f t="shared" si="34"/>
        <v>0.45451171894944975</v>
      </c>
      <c r="J134" s="40">
        <f>SUMIFS('[1]6. Capital Calculations for BM'!$AH$6:$AH$1805,'[1]6. Capital Calculations for BM'!$C$6:$C$1805,'[1]2. BM Database'!$C134,'[1]6. Capital Calculations for BM'!$B$6:$B$1805,'[1]2. BM Database'!$B134)</f>
        <v>16.741565999999999</v>
      </c>
      <c r="K134" s="41">
        <f t="shared" si="26"/>
        <v>100</v>
      </c>
      <c r="L134" s="41">
        <v>1.08147697030777</v>
      </c>
      <c r="M134" s="41">
        <f t="shared" si="35"/>
        <v>108.147697030777</v>
      </c>
      <c r="N134" s="34">
        <f>SUMIFS('[1]41. Output Indexes'!$E$3:$E$752,'[1]41. Output Indexes'!$B$3:$B$752,$B134,'[1]41. Output Indexes'!$C$3:$C$752,$C134)</f>
        <v>10266</v>
      </c>
      <c r="O134" s="34">
        <f>SUMIFS('[1]41. Output Indexes'!$L$3:$L$752,'[1]41. Output Indexes'!$B$3:$B$752,$B134,'[1]41. Output Indexes'!$C$3:$C$752,$C134)</f>
        <v>186236990</v>
      </c>
      <c r="P134" s="34">
        <f>SUMIFS('[1]9. Z variables'!$AD$3:$AD$752,'[1]9. Z variables'!$B$3:$B$752,$B134,'[1]9. Z variables'!$C$3:$C$752,$C134)</f>
        <v>35572.9</v>
      </c>
      <c r="Q134" s="34">
        <f>SUMIFS('[1]9. Z variables'!$AE$3:$AE$752,'[1]9. Z variables'!$B$3:$B$752,$B134,'[1]9. Z variables'!$C$3:$C$752,$C134)</f>
        <v>29248</v>
      </c>
      <c r="R134" s="34">
        <f t="shared" si="31"/>
        <v>35572.9</v>
      </c>
      <c r="S134" s="34">
        <f>R134</f>
        <v>35572.9</v>
      </c>
      <c r="T134" s="34">
        <f>SUMIFS('[1]9. Z variables'!$P$3:$P$752,'[1]9. Z variables'!$C$3:$C$752,$C134,'[1]9. Z variables'!$B$3:$B$752,$B134)</f>
        <v>132.19999999999999</v>
      </c>
      <c r="U134" s="34">
        <f t="shared" si="23"/>
        <v>143.5</v>
      </c>
      <c r="V134" s="33">
        <f>SUMIFS('[1]9. Z variables'!$R$3:$R$752,'[1]9. Z variables'!$C$3:$C$752,$C134,'[1]9. Z variables'!$B$3:$B$752,$B134)/T134</f>
        <v>0.34493192133131623</v>
      </c>
      <c r="W134" s="36">
        <f t="shared" si="24"/>
        <v>0.10763685953633353</v>
      </c>
      <c r="X134" s="35">
        <f t="shared" si="24"/>
        <v>22</v>
      </c>
    </row>
    <row r="135" spans="1:24" ht="15" x14ac:dyDescent="0.25">
      <c r="A135" s="182">
        <v>13</v>
      </c>
      <c r="B135" s="183" t="s">
        <v>16</v>
      </c>
      <c r="C135" s="184">
        <v>2003</v>
      </c>
      <c r="D135" s="184">
        <v>1</v>
      </c>
      <c r="E135" s="42">
        <f>SUMIFS('[1]6. Capital Calculations for BM'!$AI$6:$AI$1805,'[1]6. Capital Calculations for BM'!$C$6:$C$1805,'[1]2. BM Database'!$C135,'[1]6. Capital Calculations for BM'!$B$6:$B$1805,'[1]2. BM Database'!$B135)</f>
        <v>2070959.7564448845</v>
      </c>
      <c r="F135" s="42">
        <f>'[1]4. OM&amp;A Calculation'!M140</f>
        <v>1812699.5100000002</v>
      </c>
      <c r="G135" s="42">
        <f t="shared" si="32"/>
        <v>3883659.2664448847</v>
      </c>
      <c r="H135" s="33">
        <f t="shared" si="33"/>
        <v>0.53324960156472434</v>
      </c>
      <c r="I135" s="33">
        <f t="shared" si="34"/>
        <v>0.46675039843527566</v>
      </c>
      <c r="J135" s="40">
        <f>SUMIFS('[1]6. Capital Calculations for BM'!$AH$6:$AH$1805,'[1]6. Capital Calculations for BM'!$C$6:$C$1805,'[1]2. BM Database'!$C135,'[1]6. Capital Calculations for BM'!$B$6:$B$1805,'[1]2. BM Database'!$B135)</f>
        <v>16.820820000000001</v>
      </c>
      <c r="K135" s="41">
        <f t="shared" si="26"/>
        <v>102.21331567783656</v>
      </c>
      <c r="L135" s="41">
        <v>1.08147697030777</v>
      </c>
      <c r="M135" s="41">
        <f t="shared" si="35"/>
        <v>110.54134696437838</v>
      </c>
      <c r="N135" s="34">
        <f>SUMIFS('[1]41. Output Indexes'!$E$3:$E$752,'[1]41. Output Indexes'!$B$3:$B$752,$B135,'[1]41. Output Indexes'!$C$3:$C$752,$C135)</f>
        <v>10263</v>
      </c>
      <c r="O135" s="34">
        <f>SUMIFS('[1]41. Output Indexes'!$L$3:$L$752,'[1]41. Output Indexes'!$B$3:$B$752,$B135,'[1]41. Output Indexes'!$C$3:$C$752,$C135)</f>
        <v>182780776</v>
      </c>
      <c r="P135" s="34">
        <f>SUMIFS('[1]9. Z variables'!$AD$3:$AD$752,'[1]9. Z variables'!$B$3:$B$752,$B135,'[1]9. Z variables'!$C$3:$C$752,$C135)</f>
        <v>35572.9</v>
      </c>
      <c r="Q135" s="34">
        <f>SUMIFS('[1]9. Z variables'!$AE$3:$AE$752,'[1]9. Z variables'!$B$3:$B$752,$B135,'[1]9. Z variables'!$C$3:$C$752,$C135)</f>
        <v>29248.9</v>
      </c>
      <c r="R135" s="34">
        <f t="shared" si="31"/>
        <v>35572.9</v>
      </c>
      <c r="S135" s="34">
        <f t="shared" ref="S135:S144" si="36">MAX(S134,R135)</f>
        <v>35572.9</v>
      </c>
      <c r="T135" s="34">
        <f>SUMIFS('[1]9. Z variables'!$P$3:$P$752,'[1]9. Z variables'!$C$3:$C$752,$C135,'[1]9. Z variables'!$B$3:$B$752,$B135)</f>
        <v>132.19999999999999</v>
      </c>
      <c r="U135" s="34">
        <f t="shared" si="23"/>
        <v>143.5</v>
      </c>
      <c r="V135" s="33">
        <f>SUMIFS('[1]9. Z variables'!$R$3:$R$752,'[1]9. Z variables'!$C$3:$C$752,$C135,'[1]9. Z variables'!$B$3:$B$752,$B135)/T135</f>
        <v>0.34493192133131623</v>
      </c>
      <c r="W135" s="36">
        <f t="shared" si="24"/>
        <v>0.10763685953633353</v>
      </c>
      <c r="X135" s="35">
        <f t="shared" si="24"/>
        <v>22</v>
      </c>
    </row>
    <row r="136" spans="1:24" ht="15" x14ac:dyDescent="0.25">
      <c r="A136" s="182">
        <v>13</v>
      </c>
      <c r="B136" s="183" t="s">
        <v>16</v>
      </c>
      <c r="C136" s="184">
        <v>2004</v>
      </c>
      <c r="D136" s="184">
        <v>1</v>
      </c>
      <c r="E136" s="42">
        <f>SUMIFS('[1]6. Capital Calculations for BM'!$AI$6:$AI$1805,'[1]6. Capital Calculations for BM'!$C$6:$C$1805,'[1]2. BM Database'!$C136,'[1]6. Capital Calculations for BM'!$B$6:$B$1805,'[1]2. BM Database'!$B136)</f>
        <v>2135043.2180556129</v>
      </c>
      <c r="F136" s="42">
        <f>'[1]4. OM&amp;A Calculation'!M141</f>
        <v>1602289.93</v>
      </c>
      <c r="G136" s="42">
        <f t="shared" si="32"/>
        <v>3737333.148055613</v>
      </c>
      <c r="H136" s="33">
        <f t="shared" si="33"/>
        <v>0.57127452476812013</v>
      </c>
      <c r="I136" s="33">
        <f t="shared" si="34"/>
        <v>0.42872547523187987</v>
      </c>
      <c r="J136" s="40">
        <f>SUMIFS('[1]6. Capital Calculations for BM'!$AH$6:$AH$1805,'[1]6. Capital Calculations for BM'!$C$6:$C$1805,'[1]2. BM Database'!$C136,'[1]6. Capital Calculations for BM'!$B$6:$B$1805,'[1]2. BM Database'!$B136)</f>
        <v>16.852066000000001</v>
      </c>
      <c r="K136" s="41">
        <f t="shared" si="26"/>
        <v>104.79144501899948</v>
      </c>
      <c r="L136" s="41">
        <v>1.08147697030777</v>
      </c>
      <c r="M136" s="41">
        <f t="shared" si="35"/>
        <v>113.32953447332082</v>
      </c>
      <c r="N136" s="34">
        <f>SUMIFS('[1]41. Output Indexes'!$E$3:$E$752,'[1]41. Output Indexes'!$B$3:$B$752,$B136,'[1]41. Output Indexes'!$C$3:$C$752,$C136)</f>
        <v>10524</v>
      </c>
      <c r="O136" s="34">
        <f>SUMIFS('[1]41. Output Indexes'!$L$3:$L$752,'[1]41. Output Indexes'!$B$3:$B$752,$B136,'[1]41. Output Indexes'!$C$3:$C$752,$C136)</f>
        <v>199496976</v>
      </c>
      <c r="P136" s="34">
        <f>SUMIFS('[1]9. Z variables'!$AD$3:$AD$752,'[1]9. Z variables'!$B$3:$B$752,$B136,'[1]9. Z variables'!$C$3:$C$752,$C136)</f>
        <v>43845</v>
      </c>
      <c r="Q136" s="34">
        <f>SUMIFS('[1]9. Z variables'!$AE$3:$AE$752,'[1]9. Z variables'!$B$3:$B$752,$B136,'[1]9. Z variables'!$C$3:$C$752,$C136)</f>
        <v>34623</v>
      </c>
      <c r="R136" s="34">
        <f t="shared" si="31"/>
        <v>43845</v>
      </c>
      <c r="S136" s="34">
        <f t="shared" si="36"/>
        <v>43845</v>
      </c>
      <c r="T136" s="34">
        <f>SUMIFS('[1]9. Z variables'!$P$3:$P$752,'[1]9. Z variables'!$C$3:$C$752,$C136,'[1]9. Z variables'!$B$3:$B$752,$B136)</f>
        <v>136.1</v>
      </c>
      <c r="U136" s="34">
        <f t="shared" si="23"/>
        <v>143.5</v>
      </c>
      <c r="V136" s="33">
        <f>SUMIFS('[1]9. Z variables'!$R$3:$R$752,'[1]9. Z variables'!$C$3:$C$752,$C136,'[1]9. Z variables'!$B$3:$B$752,$B136)/T136</f>
        <v>0.35488611315209406</v>
      </c>
      <c r="W136" s="36">
        <f t="shared" si="24"/>
        <v>0.10763685953633353</v>
      </c>
      <c r="X136" s="35">
        <f t="shared" si="24"/>
        <v>22</v>
      </c>
    </row>
    <row r="137" spans="1:24" ht="15" x14ac:dyDescent="0.25">
      <c r="A137" s="182">
        <v>13</v>
      </c>
      <c r="B137" s="183" t="s">
        <v>16</v>
      </c>
      <c r="C137" s="184">
        <v>2005</v>
      </c>
      <c r="D137" s="184">
        <v>1</v>
      </c>
      <c r="E137" s="42">
        <f>SUMIFS('[1]6. Capital Calculations for BM'!$AI$6:$AI$1805,'[1]6. Capital Calculations for BM'!$C$6:$C$1805,'[1]2. BM Database'!$C137,'[1]6. Capital Calculations for BM'!$B$6:$B$1805,'[1]2. BM Database'!$B137)</f>
        <v>2247574.0779440985</v>
      </c>
      <c r="F137" s="42">
        <f>'[1]4. OM&amp;A Calculation'!M142</f>
        <v>1131676.1600000001</v>
      </c>
      <c r="G137" s="42">
        <f t="shared" si="32"/>
        <v>3379250.2379440987</v>
      </c>
      <c r="H137" s="33">
        <f t="shared" si="33"/>
        <v>0.66511028177407172</v>
      </c>
      <c r="I137" s="33">
        <f t="shared" si="34"/>
        <v>0.33488971822592828</v>
      </c>
      <c r="J137" s="40">
        <f>SUMIFS('[1]6. Capital Calculations for BM'!$AH$6:$AH$1805,'[1]6. Capital Calculations for BM'!$C$6:$C$1805,'[1]2. BM Database'!$C137,'[1]6. Capital Calculations for BM'!$B$6:$B$1805,'[1]2. BM Database'!$B137)</f>
        <v>17.008296000000001</v>
      </c>
      <c r="K137" s="41">
        <f t="shared" si="26"/>
        <v>108.15605108354616</v>
      </c>
      <c r="L137" s="41">
        <v>1.08147697030777</v>
      </c>
      <c r="M137" s="41">
        <f t="shared" si="35"/>
        <v>116.96827844628591</v>
      </c>
      <c r="N137" s="34">
        <f>SUMIFS('[1]41. Output Indexes'!$E$3:$E$752,'[1]41. Output Indexes'!$B$3:$B$752,$B137,'[1]41. Output Indexes'!$C$3:$C$752,$C137)</f>
        <v>10555</v>
      </c>
      <c r="O137" s="34">
        <f>SUMIFS('[1]41. Output Indexes'!$L$3:$L$752,'[1]41. Output Indexes'!$B$3:$B$752,$B137,'[1]41. Output Indexes'!$C$3:$C$752,$C137)</f>
        <v>188200406</v>
      </c>
      <c r="P137" s="34">
        <f>SUMIFS('[1]9. Z variables'!$AD$3:$AD$752,'[1]9. Z variables'!$B$3:$B$752,$B137,'[1]9. Z variables'!$C$3:$C$752,$C137)</f>
        <v>47354</v>
      </c>
      <c r="Q137" s="34">
        <f>SUMIFS('[1]9. Z variables'!$AE$3:$AE$752,'[1]9. Z variables'!$B$3:$B$752,$B137,'[1]9. Z variables'!$C$3:$C$752,$C137)</f>
        <v>46528</v>
      </c>
      <c r="R137" s="34">
        <f t="shared" si="31"/>
        <v>47354</v>
      </c>
      <c r="S137" s="34">
        <f t="shared" si="36"/>
        <v>47354</v>
      </c>
      <c r="T137" s="34">
        <f>SUMIFS('[1]9. Z variables'!$P$3:$P$752,'[1]9. Z variables'!$C$3:$C$752,$C137,'[1]9. Z variables'!$B$3:$B$752,$B137)</f>
        <v>142</v>
      </c>
      <c r="U137" s="34">
        <f t="shared" si="23"/>
        <v>143.5</v>
      </c>
      <c r="V137" s="33">
        <f>SUMIFS('[1]9. Z variables'!$R$3:$R$752,'[1]9. Z variables'!$C$3:$C$752,$C137,'[1]9. Z variables'!$B$3:$B$752,$B137)/T137</f>
        <v>0.36619718309859156</v>
      </c>
      <c r="W137" s="36">
        <f t="shared" si="24"/>
        <v>0.10763685953633353</v>
      </c>
      <c r="X137" s="35">
        <f t="shared" si="24"/>
        <v>22</v>
      </c>
    </row>
    <row r="138" spans="1:24" ht="15" x14ac:dyDescent="0.25">
      <c r="A138" s="182">
        <v>13</v>
      </c>
      <c r="B138" s="183" t="s">
        <v>16</v>
      </c>
      <c r="C138" s="184">
        <v>2006</v>
      </c>
      <c r="D138" s="184">
        <v>1</v>
      </c>
      <c r="E138" s="42">
        <f>SUMIFS('[1]6. Capital Calculations for BM'!$AI$6:$AI$1805,'[1]6. Capital Calculations for BM'!$C$6:$C$1805,'[1]2. BM Database'!$C138,'[1]6. Capital Calculations for BM'!$B$6:$B$1805,'[1]2. BM Database'!$B138)</f>
        <v>2223586.4253633539</v>
      </c>
      <c r="F138" s="42">
        <f>'[1]4. OM&amp;A Calculation'!M143</f>
        <v>1836458.6900000002</v>
      </c>
      <c r="G138" s="42">
        <f t="shared" si="32"/>
        <v>4060045.1153633539</v>
      </c>
      <c r="H138" s="33">
        <f t="shared" si="33"/>
        <v>0.54767529970276052</v>
      </c>
      <c r="I138" s="33">
        <f t="shared" si="34"/>
        <v>0.45232470029723948</v>
      </c>
      <c r="J138" s="40">
        <f>SUMIFS('[1]6. Capital Calculations for BM'!$AH$6:$AH$1805,'[1]6. Capital Calculations for BM'!$C$6:$C$1805,'[1]2. BM Database'!$C138,'[1]6. Capital Calculations for BM'!$B$6:$B$1805,'[1]2. BM Database'!$B138)</f>
        <v>16.88236666666667</v>
      </c>
      <c r="K138" s="41">
        <f t="shared" si="26"/>
        <v>110.14154301171514</v>
      </c>
      <c r="L138" s="41">
        <v>1.08147697030777</v>
      </c>
      <c r="M138" s="41">
        <f t="shared" si="35"/>
        <v>119.11554224133263</v>
      </c>
      <c r="N138" s="34">
        <f>SUMIFS('[1]41. Output Indexes'!$E$3:$E$752,'[1]41. Output Indexes'!$B$3:$B$752,$B138,'[1]41. Output Indexes'!$C$3:$C$752,$C138)</f>
        <v>10626</v>
      </c>
      <c r="O138" s="34">
        <f>SUMIFS('[1]41. Output Indexes'!$L$3:$L$752,'[1]41. Output Indexes'!$B$3:$B$752,$B138,'[1]41. Output Indexes'!$C$3:$C$752,$C138)</f>
        <v>195862325.56999999</v>
      </c>
      <c r="P138" s="34">
        <f>SUMIFS('[1]9. Z variables'!$AD$3:$AD$752,'[1]9. Z variables'!$B$3:$B$752,$B138,'[1]9. Z variables'!$C$3:$C$752,$C138)</f>
        <v>53170</v>
      </c>
      <c r="Q138" s="34">
        <f>SUMIFS('[1]9. Z variables'!$AE$3:$AE$752,'[1]9. Z variables'!$B$3:$B$752,$B138,'[1]9. Z variables'!$C$3:$C$752,$C138)</f>
        <v>47174</v>
      </c>
      <c r="R138" s="34">
        <f t="shared" si="31"/>
        <v>53170</v>
      </c>
      <c r="S138" s="34">
        <f t="shared" si="36"/>
        <v>53170</v>
      </c>
      <c r="T138" s="34">
        <f>SUMIFS('[1]9. Z variables'!$P$3:$P$752,'[1]9. Z variables'!$C$3:$C$752,$C138,'[1]9. Z variables'!$B$3:$B$752,$B138)</f>
        <v>145</v>
      </c>
      <c r="U138" s="34">
        <f t="shared" si="23"/>
        <v>143.5</v>
      </c>
      <c r="V138" s="33">
        <f>SUMIFS('[1]9. Z variables'!$R$3:$R$752,'[1]9. Z variables'!$C$3:$C$752,$C138,'[1]9. Z variables'!$B$3:$B$752,$B138)/T138</f>
        <v>0.37931034482758619</v>
      </c>
      <c r="W138" s="36">
        <f t="shared" si="24"/>
        <v>0.10763685953633353</v>
      </c>
      <c r="X138" s="35">
        <f t="shared" si="24"/>
        <v>22</v>
      </c>
    </row>
    <row r="139" spans="1:24" ht="15" x14ac:dyDescent="0.25">
      <c r="A139" s="182">
        <v>13</v>
      </c>
      <c r="B139" s="183" t="s">
        <v>16</v>
      </c>
      <c r="C139" s="184">
        <v>2007</v>
      </c>
      <c r="D139" s="184">
        <v>1</v>
      </c>
      <c r="E139" s="42">
        <f>SUMIFS('[1]6. Capital Calculations for BM'!$AI$6:$AI$1805,'[1]6. Capital Calculations for BM'!$C$6:$C$1805,'[1]2. BM Database'!$C139,'[1]6. Capital Calculations for BM'!$B$6:$B$1805,'[1]2. BM Database'!$B139)</f>
        <v>2397191.3919024384</v>
      </c>
      <c r="F139" s="42">
        <f>'[1]4. OM&amp;A Calculation'!M144</f>
        <v>2003360.8700000003</v>
      </c>
      <c r="G139" s="42">
        <f t="shared" si="32"/>
        <v>4400552.2619024385</v>
      </c>
      <c r="H139" s="33">
        <f t="shared" si="33"/>
        <v>0.54474785191304353</v>
      </c>
      <c r="I139" s="33">
        <f t="shared" si="34"/>
        <v>0.45525214808695647</v>
      </c>
      <c r="J139" s="40">
        <f>SUMIFS('[1]6. Capital Calculations for BM'!$AH$6:$AH$1805,'[1]6. Capital Calculations for BM'!$C$6:$C$1805,'[1]2. BM Database'!$C139,'[1]6. Capital Calculations for BM'!$B$6:$B$1805,'[1]2. BM Database'!$B139)</f>
        <v>17.296320000000001</v>
      </c>
      <c r="K139" s="41">
        <f t="shared" si="26"/>
        <v>113.88036490943945</v>
      </c>
      <c r="L139" s="41">
        <v>1.08147697030777</v>
      </c>
      <c r="M139" s="41">
        <f t="shared" si="35"/>
        <v>123.15899201980386</v>
      </c>
      <c r="N139" s="34">
        <f>SUMIFS('[1]41. Output Indexes'!$E$3:$E$752,'[1]41. Output Indexes'!$B$3:$B$752,$B139,'[1]41. Output Indexes'!$C$3:$C$752,$C139)</f>
        <v>10719</v>
      </c>
      <c r="O139" s="34">
        <f>SUMIFS('[1]41. Output Indexes'!$L$3:$L$752,'[1]41. Output Indexes'!$B$3:$B$752,$B139,'[1]41. Output Indexes'!$C$3:$C$752,$C139)</f>
        <v>257449809</v>
      </c>
      <c r="P139" s="34">
        <f>SUMIFS('[1]9. Z variables'!$AD$3:$AD$752,'[1]9. Z variables'!$B$3:$B$752,$B139,'[1]9. Z variables'!$C$3:$C$752,$C139)</f>
        <v>61745</v>
      </c>
      <c r="Q139" s="34">
        <f>SUMIFS('[1]9. Z variables'!$AE$3:$AE$752,'[1]9. Z variables'!$B$3:$B$752,$B139,'[1]9. Z variables'!$C$3:$C$752,$C139)</f>
        <v>49746</v>
      </c>
      <c r="R139" s="34">
        <f t="shared" si="31"/>
        <v>61745</v>
      </c>
      <c r="S139" s="34">
        <f t="shared" si="36"/>
        <v>61745</v>
      </c>
      <c r="T139" s="34">
        <f>SUMIFS('[1]9. Z variables'!$P$3:$P$752,'[1]9. Z variables'!$C$3:$C$752,$C139,'[1]9. Z variables'!$B$3:$B$752,$B139)</f>
        <v>146</v>
      </c>
      <c r="U139" s="34">
        <f t="shared" si="23"/>
        <v>143.5</v>
      </c>
      <c r="V139" s="33">
        <f>SUMIFS('[1]9. Z variables'!$R$3:$R$752,'[1]9. Z variables'!$C$3:$C$752,$C139,'[1]9. Z variables'!$B$3:$B$752,$B139)/T139</f>
        <v>0.38356164383561642</v>
      </c>
      <c r="W139" s="36">
        <f t="shared" si="24"/>
        <v>0.10763685953633353</v>
      </c>
      <c r="X139" s="35">
        <f t="shared" si="24"/>
        <v>22</v>
      </c>
    </row>
    <row r="140" spans="1:24" ht="15" x14ac:dyDescent="0.25">
      <c r="A140" s="182">
        <v>13</v>
      </c>
      <c r="B140" s="183" t="s">
        <v>16</v>
      </c>
      <c r="C140" s="184">
        <v>2008</v>
      </c>
      <c r="D140" s="184">
        <v>1</v>
      </c>
      <c r="E140" s="42">
        <f>SUMIFS('[1]6. Capital Calculations for BM'!$AI$6:$AI$1805,'[1]6. Capital Calculations for BM'!$C$6:$C$1805,'[1]2. BM Database'!$C140,'[1]6. Capital Calculations for BM'!$B$6:$B$1805,'[1]2. BM Database'!$B140)</f>
        <v>2523216.9619277576</v>
      </c>
      <c r="F140" s="42">
        <f>'[1]4. OM&amp;A Calculation'!M145</f>
        <v>1961735.7699999996</v>
      </c>
      <c r="G140" s="42">
        <f t="shared" si="32"/>
        <v>4484952.7319277572</v>
      </c>
      <c r="H140" s="33">
        <f t="shared" si="33"/>
        <v>0.56259611031468082</v>
      </c>
      <c r="I140" s="33">
        <f t="shared" si="34"/>
        <v>0.43740388968531918</v>
      </c>
      <c r="J140" s="40">
        <f>SUMIFS('[1]6. Capital Calculations for BM'!$AH$6:$AH$1805,'[1]6. Capital Calculations for BM'!$C$6:$C$1805,'[1]2. BM Database'!$C140,'[1]6. Capital Calculations for BM'!$B$6:$B$1805,'[1]2. BM Database'!$B140)</f>
        <v>17.715351999999999</v>
      </c>
      <c r="K140" s="41">
        <f t="shared" si="26"/>
        <v>116.60459237157336</v>
      </c>
      <c r="L140" s="41">
        <v>1.08147697030777</v>
      </c>
      <c r="M140" s="41">
        <f t="shared" si="35"/>
        <v>126.10518128198167</v>
      </c>
      <c r="N140" s="34">
        <f>SUMIFS('[1]41. Output Indexes'!$E$3:$E$752,'[1]41. Output Indexes'!$B$3:$B$752,$B140,'[1]41. Output Indexes'!$C$3:$C$752,$C140)</f>
        <v>10853</v>
      </c>
      <c r="O140" s="34">
        <f>SUMIFS('[1]41. Output Indexes'!$L$3:$L$752,'[1]41. Output Indexes'!$B$3:$B$752,$B140,'[1]41. Output Indexes'!$C$3:$C$752,$C140)</f>
        <v>252650781.16999999</v>
      </c>
      <c r="P140" s="34">
        <f>SUMIFS('[1]9. Z variables'!$AD$3:$AD$752,'[1]9. Z variables'!$B$3:$B$752,$B140,'[1]9. Z variables'!$C$3:$C$752,$C140)</f>
        <v>58453</v>
      </c>
      <c r="Q140" s="34">
        <f>SUMIFS('[1]9. Z variables'!$AE$3:$AE$752,'[1]9. Z variables'!$B$3:$B$752,$B140,'[1]9. Z variables'!$C$3:$C$752,$C140)</f>
        <v>44280</v>
      </c>
      <c r="R140" s="34">
        <f t="shared" si="31"/>
        <v>58453</v>
      </c>
      <c r="S140" s="34">
        <f t="shared" si="36"/>
        <v>61745</v>
      </c>
      <c r="T140" s="34">
        <f>SUMIFS('[1]9. Z variables'!$P$3:$P$752,'[1]9. Z variables'!$C$3:$C$752,$C140,'[1]9. Z variables'!$B$3:$B$752,$B140)</f>
        <v>147</v>
      </c>
      <c r="U140" s="34">
        <f t="shared" si="23"/>
        <v>143.5</v>
      </c>
      <c r="V140" s="33">
        <f>SUMIFS('[1]9. Z variables'!$R$3:$R$752,'[1]9. Z variables'!$C$3:$C$752,$C140,'[1]9. Z variables'!$B$3:$B$752,$B140)/T140</f>
        <v>0.39455782312925169</v>
      </c>
      <c r="W140" s="36">
        <f t="shared" si="24"/>
        <v>0.10763685953633353</v>
      </c>
      <c r="X140" s="35">
        <f t="shared" si="24"/>
        <v>22</v>
      </c>
    </row>
    <row r="141" spans="1:24" ht="15" x14ac:dyDescent="0.25">
      <c r="A141" s="182">
        <v>13</v>
      </c>
      <c r="B141" s="183" t="s">
        <v>16</v>
      </c>
      <c r="C141" s="184">
        <v>2009</v>
      </c>
      <c r="D141" s="184">
        <v>1</v>
      </c>
      <c r="E141" s="42">
        <f>SUMIFS('[1]6. Capital Calculations for BM'!$AI$6:$AI$1805,'[1]6. Capital Calculations for BM'!$C$6:$C$1805,'[1]2. BM Database'!$C141,'[1]6. Capital Calculations for BM'!$B$6:$B$1805,'[1]2. BM Database'!$B141)</f>
        <v>2563133.4291540137</v>
      </c>
      <c r="F141" s="42">
        <f>'[1]4. OM&amp;A Calculation'!M146</f>
        <v>2277825.1</v>
      </c>
      <c r="G141" s="42">
        <f t="shared" si="32"/>
        <v>4840958.5291540138</v>
      </c>
      <c r="H141" s="33">
        <f t="shared" si="33"/>
        <v>0.52946816497557081</v>
      </c>
      <c r="I141" s="33">
        <f t="shared" si="34"/>
        <v>0.47053183502442919</v>
      </c>
      <c r="J141" s="40">
        <f>SUMIFS('[1]6. Capital Calculations for BM'!$AH$6:$AH$1805,'[1]6. Capital Calculations for BM'!$C$6:$C$1805,'[1]2. BM Database'!$C141,'[1]6. Capital Calculations for BM'!$B$6:$B$1805,'[1]2. BM Database'!$B141)</f>
        <v>17.930536200000002</v>
      </c>
      <c r="K141" s="41">
        <f t="shared" si="26"/>
        <v>118.1120482521444</v>
      </c>
      <c r="L141" s="41">
        <v>1.08147697030777</v>
      </c>
      <c r="M141" s="41">
        <f t="shared" si="35"/>
        <v>127.73546010057427</v>
      </c>
      <c r="N141" s="34">
        <f>SUMIFS('[1]41. Output Indexes'!$E$3:$E$752,'[1]41. Output Indexes'!$B$3:$B$752,$B141,'[1]41. Output Indexes'!$C$3:$C$752,$C141)</f>
        <v>11112</v>
      </c>
      <c r="O141" s="34">
        <f>SUMIFS('[1]41. Output Indexes'!$L$3:$L$752,'[1]41. Output Indexes'!$B$3:$B$752,$B141,'[1]41. Output Indexes'!$C$3:$C$752,$C141)</f>
        <v>231256859</v>
      </c>
      <c r="P141" s="34">
        <f>SUMIFS('[1]9. Z variables'!$AD$3:$AD$752,'[1]9. Z variables'!$B$3:$B$752,$B141,'[1]9. Z variables'!$C$3:$C$752,$C141)</f>
        <v>56218</v>
      </c>
      <c r="Q141" s="34">
        <f>SUMIFS('[1]9. Z variables'!$AE$3:$AE$752,'[1]9. Z variables'!$B$3:$B$752,$B141,'[1]9. Z variables'!$C$3:$C$752,$C141)</f>
        <v>45013</v>
      </c>
      <c r="R141" s="34">
        <f t="shared" si="31"/>
        <v>56218</v>
      </c>
      <c r="S141" s="34">
        <f t="shared" si="36"/>
        <v>61745</v>
      </c>
      <c r="T141" s="34">
        <f>SUMIFS('[1]9. Z variables'!$P$3:$P$752,'[1]9. Z variables'!$C$3:$C$752,$C141,'[1]9. Z variables'!$B$3:$B$752,$B141)</f>
        <v>147</v>
      </c>
      <c r="U141" s="34">
        <f t="shared" si="23"/>
        <v>143.5</v>
      </c>
      <c r="V141" s="33">
        <f>SUMIFS('[1]9. Z variables'!$R$3:$R$752,'[1]9. Z variables'!$C$3:$C$752,$C141,'[1]9. Z variables'!$B$3:$B$752,$B141)/T141</f>
        <v>0.39455782312925169</v>
      </c>
      <c r="W141" s="36">
        <f t="shared" si="24"/>
        <v>0.10763685953633353</v>
      </c>
      <c r="X141" s="35">
        <f t="shared" si="24"/>
        <v>22</v>
      </c>
    </row>
    <row r="142" spans="1:24" ht="15" x14ac:dyDescent="0.25">
      <c r="A142" s="182">
        <v>13</v>
      </c>
      <c r="B142" s="183" t="s">
        <v>16</v>
      </c>
      <c r="C142" s="184">
        <v>2010</v>
      </c>
      <c r="D142" s="184">
        <v>1</v>
      </c>
      <c r="E142" s="42">
        <f>SUMIFS('[1]6. Capital Calculations for BM'!$AI$6:$AI$1805,'[1]6. Capital Calculations for BM'!$C$6:$C$1805,'[1]2. BM Database'!$C142,'[1]6. Capital Calculations for BM'!$B$6:$B$1805,'[1]2. BM Database'!$B142)</f>
        <v>2610061.1833182727</v>
      </c>
      <c r="F142" s="42">
        <f>'[1]4. OM&amp;A Calculation'!M147</f>
        <v>1868773.2000000002</v>
      </c>
      <c r="G142" s="42">
        <f t="shared" si="32"/>
        <v>4478834.3833182734</v>
      </c>
      <c r="H142" s="33">
        <f t="shared" si="33"/>
        <v>0.5827545651251641</v>
      </c>
      <c r="I142" s="33">
        <f t="shared" si="34"/>
        <v>0.4172454348748359</v>
      </c>
      <c r="J142" s="40">
        <f>SUMIFS('[1]6. Capital Calculations for BM'!$AH$6:$AH$1805,'[1]6. Capital Calculations for BM'!$C$6:$C$1805,'[1]2. BM Database'!$C142,'[1]6. Capital Calculations for BM'!$B$6:$B$1805,'[1]2. BM Database'!$B142)</f>
        <v>18.29948266666667</v>
      </c>
      <c r="K142" s="41">
        <f t="shared" si="26"/>
        <v>121.67950876493377</v>
      </c>
      <c r="L142" s="41">
        <v>1.08147697030777</v>
      </c>
      <c r="M142" s="41">
        <f t="shared" si="35"/>
        <v>131.59358648763833</v>
      </c>
      <c r="N142" s="34">
        <f>SUMIFS('[1]41. Output Indexes'!$E$3:$E$752,'[1]41. Output Indexes'!$B$3:$B$752,$B142,'[1]41. Output Indexes'!$C$3:$C$752,$C142)</f>
        <v>11205</v>
      </c>
      <c r="O142" s="34">
        <f>SUMIFS('[1]41. Output Indexes'!$L$3:$L$752,'[1]41. Output Indexes'!$B$3:$B$752,$B142,'[1]41. Output Indexes'!$C$3:$C$752,$C142)</f>
        <v>234677916</v>
      </c>
      <c r="P142" s="34">
        <f>SUMIFS('[1]9. Z variables'!$AD$3:$AD$752,'[1]9. Z variables'!$B$3:$B$752,$B142,'[1]9. Z variables'!$C$3:$C$752,$C142)</f>
        <v>62277</v>
      </c>
      <c r="Q142" s="34">
        <f>SUMIFS('[1]9. Z variables'!$AE$3:$AE$752,'[1]9. Z variables'!$B$3:$B$752,$B142,'[1]9. Z variables'!$C$3:$C$752,$C142)</f>
        <v>53821</v>
      </c>
      <c r="R142" s="34">
        <f t="shared" si="31"/>
        <v>62277</v>
      </c>
      <c r="S142" s="34">
        <f t="shared" si="36"/>
        <v>62277</v>
      </c>
      <c r="T142" s="34">
        <f>SUMIFS('[1]9. Z variables'!$P$3:$P$752,'[1]9. Z variables'!$C$3:$C$752,$C142,'[1]9. Z variables'!$B$3:$B$752,$B142)</f>
        <v>149</v>
      </c>
      <c r="U142" s="34">
        <f t="shared" si="23"/>
        <v>143.5</v>
      </c>
      <c r="V142" s="33">
        <f>SUMIFS('[1]9. Z variables'!$R$3:$R$752,'[1]9. Z variables'!$C$3:$C$752,$C142,'[1]9. Z variables'!$B$3:$B$752,$B142)/T142</f>
        <v>0.40268456375838924</v>
      </c>
      <c r="W142" s="36">
        <f t="shared" si="24"/>
        <v>0.10763685953633353</v>
      </c>
      <c r="X142" s="35">
        <f t="shared" si="24"/>
        <v>22</v>
      </c>
    </row>
    <row r="143" spans="1:24" ht="15" x14ac:dyDescent="0.25">
      <c r="A143" s="182">
        <v>13</v>
      </c>
      <c r="B143" s="183" t="s">
        <v>16</v>
      </c>
      <c r="C143" s="184">
        <v>2011</v>
      </c>
      <c r="D143" s="184">
        <v>1</v>
      </c>
      <c r="E143" s="42">
        <f>SUMIFS('[1]6. Capital Calculations for BM'!$AI$6:$AI$1805,'[1]6. Capital Calculations for BM'!$C$6:$C$1805,'[1]2. BM Database'!$C143,'[1]6. Capital Calculations for BM'!$B$6:$B$1805,'[1]2. BM Database'!$B143)</f>
        <v>2611796.4981516749</v>
      </c>
      <c r="F143" s="42">
        <f>'[1]4. OM&amp;A Calculation'!M148</f>
        <v>2100574.4600000004</v>
      </c>
      <c r="G143" s="42">
        <f t="shared" si="32"/>
        <v>4712370.9581516758</v>
      </c>
      <c r="H143" s="33">
        <f t="shared" si="33"/>
        <v>0.55424255037343129</v>
      </c>
      <c r="I143" s="33">
        <f t="shared" si="34"/>
        <v>0.44575744962656871</v>
      </c>
      <c r="J143" s="40">
        <f>SUMIFS('[1]6. Capital Calculations for BM'!$AH$6:$AH$1805,'[1]6. Capital Calculations for BM'!$C$6:$C$1805,'[1]2. BM Database'!$C143,'[1]6. Capital Calculations for BM'!$B$6:$B$1805,'[1]2. BM Database'!$B143)</f>
        <v>18.328728099999999</v>
      </c>
      <c r="K143" s="41">
        <f t="shared" si="26"/>
        <v>123.73002481130355</v>
      </c>
      <c r="L143" s="41">
        <v>1.08147697030777</v>
      </c>
      <c r="M143" s="41">
        <f t="shared" si="35"/>
        <v>133.81117236903378</v>
      </c>
      <c r="N143" s="34">
        <f>SUMIFS('[1]41. Output Indexes'!$E$3:$E$752,'[1]41. Output Indexes'!$B$3:$B$752,$B143,'[1]41. Output Indexes'!$C$3:$C$752,$C143)</f>
        <v>11276</v>
      </c>
      <c r="O143" s="34">
        <f>SUMIFS('[1]41. Output Indexes'!$L$3:$L$752,'[1]41. Output Indexes'!$B$3:$B$752,$B143,'[1]41. Output Indexes'!$C$3:$C$752,$C143)</f>
        <v>243982199</v>
      </c>
      <c r="P143" s="34">
        <f>SUMIFS('[1]9. Z variables'!$AD$3:$AD$752,'[1]9. Z variables'!$B$3:$B$752,$B143,'[1]9. Z variables'!$C$3:$C$752,$C143)</f>
        <v>64272</v>
      </c>
      <c r="Q143" s="34">
        <f>SUMIFS('[1]9. Z variables'!$AE$3:$AE$752,'[1]9. Z variables'!$B$3:$B$752,$B143,'[1]9. Z variables'!$C$3:$C$752,$C143)</f>
        <v>41770</v>
      </c>
      <c r="R143" s="34">
        <f t="shared" si="31"/>
        <v>64272</v>
      </c>
      <c r="S143" s="34">
        <f t="shared" si="36"/>
        <v>64272</v>
      </c>
      <c r="T143" s="34">
        <f>SUMIFS('[1]9. Z variables'!$P$3:$P$752,'[1]9. Z variables'!$C$3:$C$752,$C143,'[1]9. Z variables'!$B$3:$B$752,$B143)</f>
        <v>150</v>
      </c>
      <c r="U143" s="34">
        <f>U144</f>
        <v>143.5</v>
      </c>
      <c r="V143" s="33">
        <f>SUMIFS('[1]9. Z variables'!$R$3:$R$752,'[1]9. Z variables'!$C$3:$C$752,$C143,'[1]9. Z variables'!$B$3:$B$752,$B143)/T143</f>
        <v>0.40666666666666668</v>
      </c>
      <c r="W143" s="36">
        <f>W144</f>
        <v>0.10763685953633353</v>
      </c>
      <c r="X143" s="23">
        <f>X144</f>
        <v>22</v>
      </c>
    </row>
    <row r="144" spans="1:24" ht="15" x14ac:dyDescent="0.25">
      <c r="A144" s="182">
        <v>13</v>
      </c>
      <c r="B144" s="183" t="s">
        <v>16</v>
      </c>
      <c r="C144" s="184">
        <v>2012</v>
      </c>
      <c r="D144" s="184">
        <f>D143</f>
        <v>1</v>
      </c>
      <c r="E144" s="42">
        <f>SUMIFS('[1]6. Capital Calculations for BM'!$AI$6:$AI$1805,'[1]6. Capital Calculations for BM'!$C$6:$C$1805,'[1]2. BM Database'!$C144,'[1]6. Capital Calculations for BM'!$B$6:$B$1805,'[1]2. BM Database'!$B144)</f>
        <v>2490486.0593814282</v>
      </c>
      <c r="F144" s="42">
        <f>'[1]4. OM&amp;A Calculation'!M149</f>
        <v>2301328.5700000003</v>
      </c>
      <c r="G144" s="42">
        <f t="shared" si="32"/>
        <v>4791814.6293814285</v>
      </c>
      <c r="H144" s="33">
        <f t="shared" si="33"/>
        <v>0.51973756332534149</v>
      </c>
      <c r="I144" s="33">
        <f t="shared" si="34"/>
        <v>0.48026243667465851</v>
      </c>
      <c r="J144" s="40">
        <f>SUMIFS('[1]6. Capital Calculations for BM'!$AH$6:$AH$1805,'[1]6. Capital Calculations for BM'!$C$6:$C$1805,'[1]2. BM Database'!$C144,'[1]6. Capital Calculations for BM'!$B$6:$B$1805,'[1]2. BM Database'!$B144)</f>
        <v>17.40324</v>
      </c>
      <c r="K144" s="41">
        <f t="shared" si="26"/>
        <v>125.68281390738366</v>
      </c>
      <c r="L144" s="41">
        <f>L143</f>
        <v>1.08147697030777</v>
      </c>
      <c r="M144" s="41">
        <f t="shared" si="35"/>
        <v>135.92306880431255</v>
      </c>
      <c r="N144" s="34">
        <f>SUMIFS('[1]24. 2012 data'!$BR$2:$BR$74,'[1]24. 2012 data'!$B$2:$B$74,'[1]2. BM Database'!$B144,'[1]24. 2012 data'!$C$2:$C$74,2012)</f>
        <v>11371</v>
      </c>
      <c r="O144" s="34">
        <f>SUMIFS('[1]24. 2012 data'!$BZ$2:$BZ$74,'[1]24. 2012 data'!$B$2:$B$74,'[1]2. BM Database'!$B144,'[1]24. 2012 data'!$C$2:$C$74,2012)</f>
        <v>266004641</v>
      </c>
      <c r="P144" s="34">
        <f>SUMIFS('[1]24. 2012 data'!$DI$2:$DI$74,'[1]24. 2012 data'!$B$2:$B$74,'[1]2. BM Database'!$B144,'[1]24. 2012 data'!$C$2:$C$74,2012)</f>
        <v>63217</v>
      </c>
      <c r="Q144" s="34">
        <f>SUMIFS('[1]24. 2012 data'!$DH$2:$DH$74,'[1]24. 2012 data'!$B$2:$B$74,'[1]2. BM Database'!$B144,'[1]24. 2012 data'!$C$2:$C$74,2012)</f>
        <v>40509</v>
      </c>
      <c r="R144" s="34">
        <f t="shared" si="31"/>
        <v>63217</v>
      </c>
      <c r="S144" s="34">
        <f t="shared" si="36"/>
        <v>64272</v>
      </c>
      <c r="T144" s="34">
        <f>SUMIF('[1]24. 2012 data'!$B$2:$B$74,$B144,'[1]24. 2012 data'!$DL$2:$DL$74)</f>
        <v>152</v>
      </c>
      <c r="U144" s="34">
        <f>AVERAGE(T134:T144)</f>
        <v>143.5</v>
      </c>
      <c r="V144" s="33">
        <f>SUMIF('[1]24. 2012 data'!$B$2:$B$74,$B144,'[1]24. 2012 data'!$DN$2:$DN$74)/SUMIF('[1]24. 2012 data'!$B$2:$B$74,$B144,'[1]24. 2012 data'!$DL$2:$DL$74)</f>
        <v>0.41447368421052633</v>
      </c>
      <c r="W144" s="36">
        <f>(N144-N134)/N134</f>
        <v>0.10763685953633353</v>
      </c>
      <c r="X144" s="34">
        <f>SUMIF('[1]24. 2012 data'!$B$2:$B$74,$B144,'[1]24. 2012 data'!$CZ$2:$CZ$74)</f>
        <v>22</v>
      </c>
    </row>
    <row r="145" spans="1:24" ht="15" x14ac:dyDescent="0.25">
      <c r="A145" s="182">
        <v>14</v>
      </c>
      <c r="B145" s="183" t="s">
        <v>17</v>
      </c>
      <c r="C145" s="184">
        <v>2002</v>
      </c>
      <c r="D145" s="184">
        <v>1</v>
      </c>
      <c r="E145" s="42">
        <f>SUMIFS('[1]6. Capital Calculations for BM'!$AI$6:$AI$1805,'[1]6. Capital Calculations for BM'!$C$6:$C$1805,'[1]2. BM Database'!$C145,'[1]6. Capital Calculations for BM'!$B$6:$B$1805,'[1]2. BM Database'!$B145)</f>
        <v>77843860.862649396</v>
      </c>
      <c r="F145" s="42">
        <f>'[1]4. OM&amp;A Calculation'!M150</f>
        <v>31549841.899999999</v>
      </c>
      <c r="G145" s="42">
        <f t="shared" si="32"/>
        <v>109393702.76264939</v>
      </c>
      <c r="H145" s="33">
        <f t="shared" si="33"/>
        <v>0.71159361916422714</v>
      </c>
      <c r="I145" s="33">
        <f t="shared" si="34"/>
        <v>0.28840638083577286</v>
      </c>
      <c r="J145" s="40">
        <f>SUMIFS('[1]6. Capital Calculations for BM'!$AH$6:$AH$1805,'[1]6. Capital Calculations for BM'!$C$6:$C$1805,'[1]2. BM Database'!$C145,'[1]6. Capital Calculations for BM'!$B$6:$B$1805,'[1]2. BM Database'!$B145)</f>
        <v>16.741565999999999</v>
      </c>
      <c r="K145" s="41">
        <f t="shared" si="26"/>
        <v>100</v>
      </c>
      <c r="L145" s="41">
        <v>1.0566033038204199</v>
      </c>
      <c r="M145" s="41">
        <f t="shared" si="35"/>
        <v>105.66033038204199</v>
      </c>
      <c r="N145" s="34">
        <f>SUMIFS('[1]41. Output Indexes'!$E$3:$E$752,'[1]41. Output Indexes'!$B$3:$B$752,$B145,'[1]41. Output Indexes'!$C$3:$C$752,$C145)</f>
        <v>166622</v>
      </c>
      <c r="O145" s="34">
        <f>SUMIFS('[1]41. Output Indexes'!$L$3:$L$752,'[1]41. Output Indexes'!$B$3:$B$752,$B145,'[1]41. Output Indexes'!$C$3:$C$752,$C145)</f>
        <v>7582464083</v>
      </c>
      <c r="P145" s="34">
        <f>SUMIFS('[1]9. Z variables'!$AD$3:$AD$752,'[1]9. Z variables'!$B$3:$B$752,$B145,'[1]9. Z variables'!$C$3:$C$752,$C145)</f>
        <v>1501741</v>
      </c>
      <c r="Q145" s="34">
        <f>SUMIFS('[1]9. Z variables'!$AE$3:$AE$752,'[1]9. Z variables'!$B$3:$B$752,$B145,'[1]9. Z variables'!$C$3:$C$752,$C145)</f>
        <v>1214606</v>
      </c>
      <c r="R145" s="34">
        <f t="shared" si="31"/>
        <v>1501741</v>
      </c>
      <c r="S145" s="34">
        <f>R145</f>
        <v>1501741</v>
      </c>
      <c r="T145" s="34">
        <f>SUMIFS('[1]9. Z variables'!$P$3:$P$752,'[1]9. Z variables'!$C$3:$C$752,$C145,'[1]9. Z variables'!$B$3:$B$752,$B145)</f>
        <v>4870</v>
      </c>
      <c r="U145" s="34">
        <f t="shared" ref="U145:U208" si="37">U146</f>
        <v>5102</v>
      </c>
      <c r="V145" s="33">
        <f>SUMIFS('[1]9. Z variables'!$R$3:$R$752,'[1]9. Z variables'!$C$3:$C$752,$C145,'[1]9. Z variables'!$B$3:$B$752,$B145)/T145</f>
        <v>0.65893223819301849</v>
      </c>
      <c r="W145" s="36">
        <f t="shared" ref="W145:X208" si="38">W146</f>
        <v>0.18679406080829664</v>
      </c>
      <c r="X145" s="35">
        <f t="shared" si="38"/>
        <v>292</v>
      </c>
    </row>
    <row r="146" spans="1:24" ht="15" x14ac:dyDescent="0.25">
      <c r="A146" s="182">
        <v>14</v>
      </c>
      <c r="B146" s="183" t="s">
        <v>17</v>
      </c>
      <c r="C146" s="184">
        <v>2003</v>
      </c>
      <c r="D146" s="184">
        <v>1</v>
      </c>
      <c r="E146" s="42">
        <f>SUMIFS('[1]6. Capital Calculations for BM'!$AI$6:$AI$1805,'[1]6. Capital Calculations for BM'!$C$6:$C$1805,'[1]2. BM Database'!$C146,'[1]6. Capital Calculations for BM'!$B$6:$B$1805,'[1]2. BM Database'!$B146)</f>
        <v>78994304.913873047</v>
      </c>
      <c r="F146" s="42">
        <f>'[1]4. OM&amp;A Calculation'!M151</f>
        <v>34362571.079999998</v>
      </c>
      <c r="G146" s="42">
        <f t="shared" si="32"/>
        <v>113356875.99387304</v>
      </c>
      <c r="H146" s="33">
        <f t="shared" si="33"/>
        <v>0.69686381369704209</v>
      </c>
      <c r="I146" s="33">
        <f t="shared" si="34"/>
        <v>0.30313618630295791</v>
      </c>
      <c r="J146" s="40">
        <f>SUMIFS('[1]6. Capital Calculations for BM'!$AH$6:$AH$1805,'[1]6. Capital Calculations for BM'!$C$6:$C$1805,'[1]2. BM Database'!$C146,'[1]6. Capital Calculations for BM'!$B$6:$B$1805,'[1]2. BM Database'!$B146)</f>
        <v>16.820820000000001</v>
      </c>
      <c r="K146" s="41">
        <f t="shared" si="26"/>
        <v>102.21331567783656</v>
      </c>
      <c r="L146" s="41">
        <v>1.0566033038204199</v>
      </c>
      <c r="M146" s="41">
        <f t="shared" si="35"/>
        <v>107.99892703964163</v>
      </c>
      <c r="N146" s="34">
        <f>SUMIFS('[1]41. Output Indexes'!$E$3:$E$752,'[1]41. Output Indexes'!$B$3:$B$752,$B146,'[1]41. Output Indexes'!$C$3:$C$752,$C146)</f>
        <v>173862</v>
      </c>
      <c r="O146" s="34">
        <f>SUMIFS('[1]41. Output Indexes'!$L$3:$L$752,'[1]41. Output Indexes'!$B$3:$B$752,$B146,'[1]41. Output Indexes'!$C$3:$C$752,$C146)</f>
        <v>7860688083</v>
      </c>
      <c r="P146" s="34">
        <f>SUMIFS('[1]9. Z variables'!$AD$3:$AD$752,'[1]9. Z variables'!$B$3:$B$752,$B146,'[1]9. Z variables'!$C$3:$C$752,$C146)</f>
        <v>1497890</v>
      </c>
      <c r="Q146" s="34">
        <f>SUMIFS('[1]9. Z variables'!$AE$3:$AE$752,'[1]9. Z variables'!$B$3:$B$752,$B146,'[1]9. Z variables'!$C$3:$C$752,$C146)</f>
        <v>1180533</v>
      </c>
      <c r="R146" s="34">
        <f t="shared" si="31"/>
        <v>1497890</v>
      </c>
      <c r="S146" s="34">
        <f t="shared" ref="S146:S155" si="39">MAX(S145,R146)</f>
        <v>1501741</v>
      </c>
      <c r="T146" s="34">
        <f>SUMIFS('[1]9. Z variables'!$P$3:$P$752,'[1]9. Z variables'!$C$3:$C$752,$C146,'[1]9. Z variables'!$B$3:$B$752,$B146)</f>
        <v>4937</v>
      </c>
      <c r="U146" s="34">
        <f t="shared" si="37"/>
        <v>5102</v>
      </c>
      <c r="V146" s="33">
        <f>SUMIFS('[1]9. Z variables'!$R$3:$R$752,'[1]9. Z variables'!$C$3:$C$752,$C146,'[1]9. Z variables'!$B$3:$B$752,$B146)/T146</f>
        <v>0.65890216730808182</v>
      </c>
      <c r="W146" s="36">
        <f t="shared" si="38"/>
        <v>0.18679406080829664</v>
      </c>
      <c r="X146" s="35">
        <f t="shared" si="38"/>
        <v>292</v>
      </c>
    </row>
    <row r="147" spans="1:24" ht="15" x14ac:dyDescent="0.25">
      <c r="A147" s="182">
        <v>14</v>
      </c>
      <c r="B147" s="183" t="s">
        <v>17</v>
      </c>
      <c r="C147" s="184">
        <v>2004</v>
      </c>
      <c r="D147" s="184">
        <v>1</v>
      </c>
      <c r="E147" s="42">
        <f>SUMIFS('[1]6. Capital Calculations for BM'!$AI$6:$AI$1805,'[1]6. Capital Calculations for BM'!$C$6:$C$1805,'[1]2. BM Database'!$C147,'[1]6. Capital Calculations for BM'!$B$6:$B$1805,'[1]2. BM Database'!$B147)</f>
        <v>80519334.34806788</v>
      </c>
      <c r="F147" s="42">
        <f>'[1]4. OM&amp;A Calculation'!M152</f>
        <v>35564243</v>
      </c>
      <c r="G147" s="42">
        <f t="shared" si="32"/>
        <v>116083577.34806788</v>
      </c>
      <c r="H147" s="33">
        <f t="shared" si="33"/>
        <v>0.69363243438506994</v>
      </c>
      <c r="I147" s="33">
        <f t="shared" si="34"/>
        <v>0.30636756561493006</v>
      </c>
      <c r="J147" s="40">
        <f>SUMIFS('[1]6. Capital Calculations for BM'!$AH$6:$AH$1805,'[1]6. Capital Calculations for BM'!$C$6:$C$1805,'[1]2. BM Database'!$C147,'[1]6. Capital Calculations for BM'!$B$6:$B$1805,'[1]2. BM Database'!$B147)</f>
        <v>16.852066000000001</v>
      </c>
      <c r="K147" s="41">
        <f t="shared" si="26"/>
        <v>104.79144501899948</v>
      </c>
      <c r="L147" s="41">
        <v>1.0566033038204199</v>
      </c>
      <c r="M147" s="41">
        <f t="shared" si="35"/>
        <v>110.72298701919074</v>
      </c>
      <c r="N147" s="34">
        <f>SUMIFS('[1]41. Output Indexes'!$E$3:$E$752,'[1]41. Output Indexes'!$B$3:$B$752,$B147,'[1]41. Output Indexes'!$C$3:$C$752,$C147)</f>
        <v>176871</v>
      </c>
      <c r="O147" s="34">
        <f>SUMIFS('[1]41. Output Indexes'!$L$3:$L$752,'[1]41. Output Indexes'!$B$3:$B$752,$B147,'[1]41. Output Indexes'!$C$3:$C$752,$C147)</f>
        <v>7960522460</v>
      </c>
      <c r="P147" s="34">
        <f>SUMIFS('[1]9. Z variables'!$AD$3:$AD$752,'[1]9. Z variables'!$B$3:$B$752,$B147,'[1]9. Z variables'!$C$3:$C$752,$C147)</f>
        <v>1426800</v>
      </c>
      <c r="Q147" s="34">
        <f>SUMIFS('[1]9. Z variables'!$AE$3:$AE$752,'[1]9. Z variables'!$B$3:$B$752,$B147,'[1]9. Z variables'!$C$3:$C$752,$C147)</f>
        <v>1240200</v>
      </c>
      <c r="R147" s="34">
        <f t="shared" si="31"/>
        <v>1426800</v>
      </c>
      <c r="S147" s="34">
        <f t="shared" si="39"/>
        <v>1501741</v>
      </c>
      <c r="T147" s="34">
        <f>SUMIFS('[1]9. Z variables'!$P$3:$P$752,'[1]9. Z variables'!$C$3:$C$752,$C147,'[1]9. Z variables'!$B$3:$B$752,$B147)</f>
        <v>4972</v>
      </c>
      <c r="U147" s="34">
        <f t="shared" si="37"/>
        <v>5102</v>
      </c>
      <c r="V147" s="33">
        <f>SUMIFS('[1]9. Z variables'!$R$3:$R$752,'[1]9. Z variables'!$C$3:$C$752,$C147,'[1]9. Z variables'!$B$3:$B$752,$B147)/T147</f>
        <v>0.65888978278358812</v>
      </c>
      <c r="W147" s="36">
        <f t="shared" si="38"/>
        <v>0.18679406080829664</v>
      </c>
      <c r="X147" s="35">
        <f t="shared" si="38"/>
        <v>292</v>
      </c>
    </row>
    <row r="148" spans="1:24" ht="15" x14ac:dyDescent="0.25">
      <c r="A148" s="182">
        <v>14</v>
      </c>
      <c r="B148" s="183" t="s">
        <v>17</v>
      </c>
      <c r="C148" s="184">
        <v>2005</v>
      </c>
      <c r="D148" s="184">
        <v>1</v>
      </c>
      <c r="E148" s="42">
        <f>SUMIFS('[1]6. Capital Calculations for BM'!$AI$6:$AI$1805,'[1]6. Capital Calculations for BM'!$C$6:$C$1805,'[1]2. BM Database'!$C148,'[1]6. Capital Calculations for BM'!$B$6:$B$1805,'[1]2. BM Database'!$B148)</f>
        <v>81595132.02743651</v>
      </c>
      <c r="F148" s="42">
        <f>'[1]4. OM&amp;A Calculation'!M153</f>
        <v>37243069</v>
      </c>
      <c r="G148" s="42">
        <f t="shared" si="32"/>
        <v>118838201.02743651</v>
      </c>
      <c r="H148" s="33">
        <f t="shared" si="33"/>
        <v>0.68660692708229754</v>
      </c>
      <c r="I148" s="33">
        <f t="shared" si="34"/>
        <v>0.31339307291770246</v>
      </c>
      <c r="J148" s="40">
        <f>SUMIFS('[1]6. Capital Calculations for BM'!$AH$6:$AH$1805,'[1]6. Capital Calculations for BM'!$C$6:$C$1805,'[1]2. BM Database'!$C148,'[1]6. Capital Calculations for BM'!$B$6:$B$1805,'[1]2. BM Database'!$B148)</f>
        <v>17.008296000000001</v>
      </c>
      <c r="K148" s="41">
        <f t="shared" si="26"/>
        <v>108.15605108354616</v>
      </c>
      <c r="L148" s="41">
        <v>1.0566033038204199</v>
      </c>
      <c r="M148" s="41">
        <f t="shared" si="35"/>
        <v>114.27804090304498</v>
      </c>
      <c r="N148" s="34">
        <f>SUMIFS('[1]41. Output Indexes'!$E$3:$E$752,'[1]41. Output Indexes'!$B$3:$B$752,$B148,'[1]41. Output Indexes'!$C$3:$C$752,$C148)</f>
        <v>178140</v>
      </c>
      <c r="O148" s="34">
        <f>SUMIFS('[1]41. Output Indexes'!$L$3:$L$752,'[1]41. Output Indexes'!$B$3:$B$752,$B148,'[1]41. Output Indexes'!$C$3:$C$752,$C148)</f>
        <v>8316326455</v>
      </c>
      <c r="P148" s="34">
        <f>SUMIFS('[1]9. Z variables'!$AD$3:$AD$752,'[1]9. Z variables'!$B$3:$B$752,$B148,'[1]9. Z variables'!$C$3:$C$752,$C148)</f>
        <v>1570200</v>
      </c>
      <c r="Q148" s="34">
        <f>SUMIFS('[1]9. Z variables'!$AE$3:$AE$752,'[1]9. Z variables'!$B$3:$B$752,$B148,'[1]9. Z variables'!$C$3:$C$752,$C148)</f>
        <v>1225200</v>
      </c>
      <c r="R148" s="34">
        <f t="shared" si="31"/>
        <v>1570200</v>
      </c>
      <c r="S148" s="34">
        <f t="shared" si="39"/>
        <v>1570200</v>
      </c>
      <c r="T148" s="34">
        <f>SUMIFS('[1]9. Z variables'!$P$3:$P$752,'[1]9. Z variables'!$C$3:$C$752,$C148,'[1]9. Z variables'!$B$3:$B$752,$B148)</f>
        <v>5027</v>
      </c>
      <c r="U148" s="34">
        <f t="shared" si="37"/>
        <v>5102</v>
      </c>
      <c r="V148" s="33">
        <f>SUMIFS('[1]9. Z variables'!$R$3:$R$752,'[1]9. Z variables'!$C$3:$C$752,$C148,'[1]9. Z variables'!$B$3:$B$752,$B148)/T148</f>
        <v>0.65884225184006362</v>
      </c>
      <c r="W148" s="36">
        <f t="shared" si="38"/>
        <v>0.18679406080829664</v>
      </c>
      <c r="X148" s="35">
        <f t="shared" si="38"/>
        <v>292</v>
      </c>
    </row>
    <row r="149" spans="1:24" ht="15" x14ac:dyDescent="0.25">
      <c r="A149" s="182">
        <v>14</v>
      </c>
      <c r="B149" s="183" t="s">
        <v>17</v>
      </c>
      <c r="C149" s="184">
        <v>2006</v>
      </c>
      <c r="D149" s="184">
        <v>1</v>
      </c>
      <c r="E149" s="42">
        <f>SUMIFS('[1]6. Capital Calculations for BM'!$AI$6:$AI$1805,'[1]6. Capital Calculations for BM'!$C$6:$C$1805,'[1]2. BM Database'!$C149,'[1]6. Capital Calculations for BM'!$B$6:$B$1805,'[1]2. BM Database'!$B149)</f>
        <v>80874446.505837694</v>
      </c>
      <c r="F149" s="42">
        <f>'[1]4. OM&amp;A Calculation'!M154</f>
        <v>37928325</v>
      </c>
      <c r="G149" s="42">
        <f t="shared" si="32"/>
        <v>118802771.50583769</v>
      </c>
      <c r="H149" s="33">
        <f t="shared" si="33"/>
        <v>0.68074545299529232</v>
      </c>
      <c r="I149" s="33">
        <f t="shared" si="34"/>
        <v>0.31925454700470768</v>
      </c>
      <c r="J149" s="40">
        <f>SUMIFS('[1]6. Capital Calculations for BM'!$AH$6:$AH$1805,'[1]6. Capital Calculations for BM'!$C$6:$C$1805,'[1]2. BM Database'!$C149,'[1]6. Capital Calculations for BM'!$B$6:$B$1805,'[1]2. BM Database'!$B149)</f>
        <v>16.88236666666667</v>
      </c>
      <c r="K149" s="41">
        <f t="shared" si="26"/>
        <v>110.14154301171514</v>
      </c>
      <c r="L149" s="41">
        <v>1.0566033038204199</v>
      </c>
      <c r="M149" s="41">
        <f t="shared" si="35"/>
        <v>116.3759182340571</v>
      </c>
      <c r="N149" s="34">
        <f>SUMIFS('[1]41. Output Indexes'!$E$3:$E$752,'[1]41. Output Indexes'!$B$3:$B$752,$B149,'[1]41. Output Indexes'!$C$3:$C$752,$C149)</f>
        <v>182596</v>
      </c>
      <c r="O149" s="34">
        <f>SUMIFS('[1]41. Output Indexes'!$L$3:$L$752,'[1]41. Output Indexes'!$B$3:$B$752,$B149,'[1]41. Output Indexes'!$C$3:$C$752,$C149)</f>
        <v>8133404244</v>
      </c>
      <c r="P149" s="34">
        <f>SUMIFS('[1]9. Z variables'!$AD$3:$AD$752,'[1]9. Z variables'!$B$3:$B$752,$B149,'[1]9. Z variables'!$C$3:$C$752,$C149)</f>
        <v>1610300</v>
      </c>
      <c r="Q149" s="34">
        <f>SUMIFS('[1]9. Z variables'!$AE$3:$AE$752,'[1]9. Z variables'!$B$3:$B$752,$B149,'[1]9. Z variables'!$C$3:$C$752,$C149)</f>
        <v>1200000</v>
      </c>
      <c r="R149" s="34">
        <f t="shared" si="31"/>
        <v>1610300</v>
      </c>
      <c r="S149" s="34">
        <f t="shared" si="39"/>
        <v>1610300</v>
      </c>
      <c r="T149" s="34">
        <f>SUMIFS('[1]9. Z variables'!$P$3:$P$752,'[1]9. Z variables'!$C$3:$C$752,$C149,'[1]9. Z variables'!$B$3:$B$752,$B149)</f>
        <v>5092</v>
      </c>
      <c r="U149" s="34">
        <f t="shared" si="37"/>
        <v>5102</v>
      </c>
      <c r="V149" s="33">
        <f>SUMIFS('[1]9. Z variables'!$R$3:$R$752,'[1]9. Z variables'!$C$3:$C$752,$C149,'[1]9. Z variables'!$B$3:$B$752,$B149)/T149</f>
        <v>0.65494893951296151</v>
      </c>
      <c r="W149" s="36">
        <f t="shared" si="38"/>
        <v>0.18679406080829664</v>
      </c>
      <c r="X149" s="35">
        <f t="shared" si="38"/>
        <v>292</v>
      </c>
    </row>
    <row r="150" spans="1:24" ht="15" x14ac:dyDescent="0.25">
      <c r="A150" s="182">
        <v>14</v>
      </c>
      <c r="B150" s="183" t="s">
        <v>17</v>
      </c>
      <c r="C150" s="184">
        <v>2007</v>
      </c>
      <c r="D150" s="184">
        <v>1</v>
      </c>
      <c r="E150" s="42">
        <f>SUMIFS('[1]6. Capital Calculations for BM'!$AI$6:$AI$1805,'[1]6. Capital Calculations for BM'!$C$6:$C$1805,'[1]2. BM Database'!$C150,'[1]6. Capital Calculations for BM'!$B$6:$B$1805,'[1]2. BM Database'!$B150)</f>
        <v>85319743.523413271</v>
      </c>
      <c r="F150" s="42">
        <f>'[1]4. OM&amp;A Calculation'!M155</f>
        <v>42892374</v>
      </c>
      <c r="G150" s="42">
        <f t="shared" si="32"/>
        <v>128212117.52341327</v>
      </c>
      <c r="H150" s="33">
        <f t="shared" si="33"/>
        <v>0.66545772093525191</v>
      </c>
      <c r="I150" s="33">
        <f t="shared" si="34"/>
        <v>0.33454227906474809</v>
      </c>
      <c r="J150" s="40">
        <f>SUMIFS('[1]6. Capital Calculations for BM'!$AH$6:$AH$1805,'[1]6. Capital Calculations for BM'!$C$6:$C$1805,'[1]2. BM Database'!$C150,'[1]6. Capital Calculations for BM'!$B$6:$B$1805,'[1]2. BM Database'!$B150)</f>
        <v>17.296320000000001</v>
      </c>
      <c r="K150" s="41">
        <f t="shared" si="26"/>
        <v>113.88036490943945</v>
      </c>
      <c r="L150" s="41">
        <v>1.0566033038204199</v>
      </c>
      <c r="M150" s="41">
        <f t="shared" si="35"/>
        <v>120.32636980358873</v>
      </c>
      <c r="N150" s="34">
        <f>SUMIFS('[1]41. Output Indexes'!$E$3:$E$752,'[1]41. Output Indexes'!$B$3:$B$752,$B150,'[1]41. Output Indexes'!$C$3:$C$752,$C150)</f>
        <v>183715</v>
      </c>
      <c r="O150" s="34">
        <f>SUMIFS('[1]41. Output Indexes'!$L$3:$L$752,'[1]41. Output Indexes'!$B$3:$B$752,$B150,'[1]41. Output Indexes'!$C$3:$C$752,$C150)</f>
        <v>8278380806</v>
      </c>
      <c r="P150" s="34">
        <f>SUMIFS('[1]9. Z variables'!$AD$3:$AD$752,'[1]9. Z variables'!$B$3:$B$752,$B150,'[1]9. Z variables'!$C$3:$C$752,$C150)</f>
        <v>1556900</v>
      </c>
      <c r="Q150" s="34">
        <f>SUMIFS('[1]9. Z variables'!$AE$3:$AE$752,'[1]9. Z variables'!$B$3:$B$752,$B150,'[1]9. Z variables'!$C$3:$C$752,$C150)</f>
        <v>1234600</v>
      </c>
      <c r="R150" s="34">
        <f t="shared" si="31"/>
        <v>1556900</v>
      </c>
      <c r="S150" s="34">
        <f t="shared" si="39"/>
        <v>1610300</v>
      </c>
      <c r="T150" s="34">
        <f>SUMIFS('[1]9. Z variables'!$P$3:$P$752,'[1]9. Z variables'!$C$3:$C$752,$C150,'[1]9. Z variables'!$B$3:$B$752,$B150)</f>
        <v>5180</v>
      </c>
      <c r="U150" s="34">
        <f t="shared" si="37"/>
        <v>5102</v>
      </c>
      <c r="V150" s="33">
        <f>SUMIFS('[1]9. Z variables'!$R$3:$R$752,'[1]9. Z variables'!$C$3:$C$752,$C150,'[1]9. Z variables'!$B$3:$B$752,$B150)/T150</f>
        <v>0.6527027027027027</v>
      </c>
      <c r="W150" s="36">
        <f t="shared" si="38"/>
        <v>0.18679406080829664</v>
      </c>
      <c r="X150" s="35">
        <f t="shared" si="38"/>
        <v>292</v>
      </c>
    </row>
    <row r="151" spans="1:24" ht="15" x14ac:dyDescent="0.25">
      <c r="A151" s="182">
        <v>14</v>
      </c>
      <c r="B151" s="183" t="s">
        <v>17</v>
      </c>
      <c r="C151" s="184">
        <v>2008</v>
      </c>
      <c r="D151" s="184">
        <v>1</v>
      </c>
      <c r="E151" s="42">
        <f>SUMIFS('[1]6. Capital Calculations for BM'!$AI$6:$AI$1805,'[1]6. Capital Calculations for BM'!$C$6:$C$1805,'[1]2. BM Database'!$C151,'[1]6. Capital Calculations for BM'!$B$6:$B$1805,'[1]2. BM Database'!$B151)</f>
        <v>87976198.920660183</v>
      </c>
      <c r="F151" s="42">
        <f>'[1]4. OM&amp;A Calculation'!M156</f>
        <v>42259513</v>
      </c>
      <c r="G151" s="42">
        <f t="shared" si="32"/>
        <v>130235711.92066018</v>
      </c>
      <c r="H151" s="33">
        <f t="shared" si="33"/>
        <v>0.67551516879068807</v>
      </c>
      <c r="I151" s="33">
        <f t="shared" si="34"/>
        <v>0.32448483120931193</v>
      </c>
      <c r="J151" s="40">
        <f>SUMIFS('[1]6. Capital Calculations for BM'!$AH$6:$AH$1805,'[1]6. Capital Calculations for BM'!$C$6:$C$1805,'[1]2. BM Database'!$C151,'[1]6. Capital Calculations for BM'!$B$6:$B$1805,'[1]2. BM Database'!$B151)</f>
        <v>17.715351999999999</v>
      </c>
      <c r="K151" s="41">
        <f t="shared" ref="K151:K214" si="40">K140</f>
        <v>116.60459237157336</v>
      </c>
      <c r="L151" s="41">
        <v>1.0566033038204199</v>
      </c>
      <c r="M151" s="41">
        <f t="shared" si="35"/>
        <v>123.20479754043774</v>
      </c>
      <c r="N151" s="34">
        <f>SUMIFS('[1]41. Output Indexes'!$E$3:$E$752,'[1]41. Output Indexes'!$B$3:$B$752,$B151,'[1]41. Output Indexes'!$C$3:$C$752,$C151)</f>
        <v>186929</v>
      </c>
      <c r="O151" s="34">
        <f>SUMIFS('[1]41. Output Indexes'!$L$3:$L$752,'[1]41. Output Indexes'!$B$3:$B$752,$B151,'[1]41. Output Indexes'!$C$3:$C$752,$C151)</f>
        <v>8095934029</v>
      </c>
      <c r="P151" s="34">
        <f>SUMIFS('[1]9. Z variables'!$AD$3:$AD$752,'[1]9. Z variables'!$B$3:$B$752,$B151,'[1]9. Z variables'!$C$3:$C$752,$C151)</f>
        <v>1507900</v>
      </c>
      <c r="Q151" s="34">
        <f>SUMIFS('[1]9. Z variables'!$AE$3:$AE$752,'[1]9. Z variables'!$B$3:$B$752,$B151,'[1]9. Z variables'!$C$3:$C$752,$C151)</f>
        <v>1196300</v>
      </c>
      <c r="R151" s="34">
        <f t="shared" si="31"/>
        <v>1507900</v>
      </c>
      <c r="S151" s="34">
        <f t="shared" si="39"/>
        <v>1610300</v>
      </c>
      <c r="T151" s="34">
        <f>SUMIFS('[1]9. Z variables'!$P$3:$P$752,'[1]9. Z variables'!$C$3:$C$752,$C151,'[1]9. Z variables'!$B$3:$B$752,$B151)</f>
        <v>5246</v>
      </c>
      <c r="U151" s="34">
        <f t="shared" si="37"/>
        <v>5102</v>
      </c>
      <c r="V151" s="33">
        <f>SUMIFS('[1]9. Z variables'!$R$3:$R$752,'[1]9. Z variables'!$C$3:$C$752,$C151,'[1]9. Z variables'!$B$3:$B$752,$B151)/T151</f>
        <v>0.65383149065955015</v>
      </c>
      <c r="W151" s="36">
        <f t="shared" si="38"/>
        <v>0.18679406080829664</v>
      </c>
      <c r="X151" s="35">
        <f t="shared" si="38"/>
        <v>292</v>
      </c>
    </row>
    <row r="152" spans="1:24" ht="15" x14ac:dyDescent="0.25">
      <c r="A152" s="182">
        <v>14</v>
      </c>
      <c r="B152" s="183" t="s">
        <v>17</v>
      </c>
      <c r="C152" s="184">
        <v>2009</v>
      </c>
      <c r="D152" s="184">
        <v>1</v>
      </c>
      <c r="E152" s="42">
        <f>SUMIFS('[1]6. Capital Calculations for BM'!$AI$6:$AI$1805,'[1]6. Capital Calculations for BM'!$C$6:$C$1805,'[1]2. BM Database'!$C152,'[1]6. Capital Calculations for BM'!$B$6:$B$1805,'[1]2. BM Database'!$B152)</f>
        <v>90096620.639093578</v>
      </c>
      <c r="F152" s="42">
        <f>'[1]4. OM&amp;A Calculation'!M157</f>
        <v>47489950.774598919</v>
      </c>
      <c r="G152" s="42">
        <f t="shared" si="32"/>
        <v>137586571.4136925</v>
      </c>
      <c r="H152" s="33">
        <f t="shared" si="33"/>
        <v>0.65483585871322347</v>
      </c>
      <c r="I152" s="33">
        <f t="shared" si="34"/>
        <v>0.34516414128677653</v>
      </c>
      <c r="J152" s="40">
        <f>SUMIFS('[1]6. Capital Calculations for BM'!$AH$6:$AH$1805,'[1]6. Capital Calculations for BM'!$C$6:$C$1805,'[1]2. BM Database'!$C152,'[1]6. Capital Calculations for BM'!$B$6:$B$1805,'[1]2. BM Database'!$B152)</f>
        <v>17.930536200000002</v>
      </c>
      <c r="K152" s="41">
        <f t="shared" si="40"/>
        <v>118.1120482521444</v>
      </c>
      <c r="L152" s="41">
        <v>1.0566033038204199</v>
      </c>
      <c r="M152" s="41">
        <f t="shared" si="35"/>
        <v>124.79758040421262</v>
      </c>
      <c r="N152" s="34">
        <f>SUMIFS('[1]41. Output Indexes'!$E$3:$E$752,'[1]41. Output Indexes'!$B$3:$B$752,$B152,'[1]41. Output Indexes'!$C$3:$C$752,$C152)</f>
        <v>189738</v>
      </c>
      <c r="O152" s="34">
        <f>SUMIFS('[1]41. Output Indexes'!$L$3:$L$752,'[1]41. Output Indexes'!$B$3:$B$752,$B152,'[1]41. Output Indexes'!$C$3:$C$752,$C152)</f>
        <v>7747244745</v>
      </c>
      <c r="P152" s="34">
        <f>SUMIFS('[1]9. Z variables'!$AD$3:$AD$752,'[1]9. Z variables'!$B$3:$B$752,$B152,'[1]9. Z variables'!$C$3:$C$752,$C152)</f>
        <v>1504000</v>
      </c>
      <c r="Q152" s="34">
        <f>SUMIFS('[1]9. Z variables'!$AE$3:$AE$752,'[1]9. Z variables'!$B$3:$B$752,$B152,'[1]9. Z variables'!$C$3:$C$752,$C152)</f>
        <v>1188400</v>
      </c>
      <c r="R152" s="34">
        <f t="shared" si="31"/>
        <v>1504000</v>
      </c>
      <c r="S152" s="34">
        <f t="shared" si="39"/>
        <v>1610300</v>
      </c>
      <c r="T152" s="34">
        <f>SUMIFS('[1]9. Z variables'!$P$3:$P$752,'[1]9. Z variables'!$C$3:$C$752,$C152,'[1]9. Z variables'!$B$3:$B$752,$B152)</f>
        <v>5300</v>
      </c>
      <c r="U152" s="34">
        <f t="shared" si="37"/>
        <v>5102</v>
      </c>
      <c r="V152" s="33">
        <f>SUMIFS('[1]9. Z variables'!$R$3:$R$752,'[1]9. Z variables'!$C$3:$C$752,$C152,'[1]9. Z variables'!$B$3:$B$752,$B152)/T152</f>
        <v>0.65396226415094338</v>
      </c>
      <c r="W152" s="36">
        <f t="shared" si="38"/>
        <v>0.18679406080829664</v>
      </c>
      <c r="X152" s="35">
        <f t="shared" si="38"/>
        <v>292</v>
      </c>
    </row>
    <row r="153" spans="1:24" ht="15" x14ac:dyDescent="0.25">
      <c r="A153" s="182">
        <v>14</v>
      </c>
      <c r="B153" s="183" t="s">
        <v>17</v>
      </c>
      <c r="C153" s="184">
        <v>2010</v>
      </c>
      <c r="D153" s="184">
        <v>1</v>
      </c>
      <c r="E153" s="42">
        <f>SUMIFS('[1]6. Capital Calculations for BM'!$AI$6:$AI$1805,'[1]6. Capital Calculations for BM'!$C$6:$C$1805,'[1]2. BM Database'!$C153,'[1]6. Capital Calculations for BM'!$B$6:$B$1805,'[1]2. BM Database'!$B153)</f>
        <v>93995463.336472884</v>
      </c>
      <c r="F153" s="42">
        <f>'[1]4. OM&amp;A Calculation'!M158</f>
        <v>41013152</v>
      </c>
      <c r="G153" s="42">
        <f t="shared" si="32"/>
        <v>135008615.33647287</v>
      </c>
      <c r="H153" s="33">
        <f t="shared" si="33"/>
        <v>0.6962182606066607</v>
      </c>
      <c r="I153" s="33">
        <f t="shared" si="34"/>
        <v>0.3037817393933393</v>
      </c>
      <c r="J153" s="40">
        <f>SUMIFS('[1]6. Capital Calculations for BM'!$AH$6:$AH$1805,'[1]6. Capital Calculations for BM'!$C$6:$C$1805,'[1]2. BM Database'!$C153,'[1]6. Capital Calculations for BM'!$B$6:$B$1805,'[1]2. BM Database'!$B153)</f>
        <v>18.29948266666667</v>
      </c>
      <c r="K153" s="41">
        <f t="shared" si="40"/>
        <v>121.67950876493377</v>
      </c>
      <c r="L153" s="41">
        <v>1.0566033038204199</v>
      </c>
      <c r="M153" s="41">
        <f t="shared" si="35"/>
        <v>128.56697096827477</v>
      </c>
      <c r="N153" s="34">
        <f>SUMIFS('[1]41. Output Indexes'!$E$3:$E$752,'[1]41. Output Indexes'!$B$3:$B$752,$B153,'[1]41. Output Indexes'!$C$3:$C$752,$C153)</f>
        <v>192960</v>
      </c>
      <c r="O153" s="34">
        <f>SUMIFS('[1]41. Output Indexes'!$L$3:$L$752,'[1]41. Output Indexes'!$B$3:$B$752,$B153,'[1]41. Output Indexes'!$C$3:$C$752,$C153)</f>
        <v>7658093088</v>
      </c>
      <c r="P153" s="34">
        <f>SUMIFS('[1]9. Z variables'!$AD$3:$AD$752,'[1]9. Z variables'!$B$3:$B$752,$B153,'[1]9. Z variables'!$C$3:$C$752,$C153)</f>
        <v>1546600</v>
      </c>
      <c r="Q153" s="34">
        <f>SUMIFS('[1]9. Z variables'!$AE$3:$AE$752,'[1]9. Z variables'!$B$3:$B$752,$B153,'[1]9. Z variables'!$C$3:$C$752,$C153)</f>
        <v>1179415</v>
      </c>
      <c r="R153" s="34">
        <f t="shared" si="31"/>
        <v>1546600</v>
      </c>
      <c r="S153" s="34">
        <f t="shared" si="39"/>
        <v>1610300</v>
      </c>
      <c r="T153" s="34">
        <f>SUMIFS('[1]9. Z variables'!$P$3:$P$752,'[1]9. Z variables'!$C$3:$C$752,$C153,'[1]9. Z variables'!$B$3:$B$752,$B153)</f>
        <v>5167</v>
      </c>
      <c r="U153" s="34">
        <f t="shared" si="37"/>
        <v>5102</v>
      </c>
      <c r="V153" s="33">
        <f>SUMIFS('[1]9. Z variables'!$R$3:$R$752,'[1]9. Z variables'!$C$3:$C$752,$C153,'[1]9. Z variables'!$B$3:$B$752,$B153)/T153</f>
        <v>0.65028062705631895</v>
      </c>
      <c r="W153" s="36">
        <f t="shared" si="38"/>
        <v>0.18679406080829664</v>
      </c>
      <c r="X153" s="35">
        <f t="shared" si="38"/>
        <v>292</v>
      </c>
    </row>
    <row r="154" spans="1:24" ht="15" x14ac:dyDescent="0.25">
      <c r="A154" s="182">
        <v>14</v>
      </c>
      <c r="B154" s="183" t="s">
        <v>17</v>
      </c>
      <c r="C154" s="184">
        <v>2011</v>
      </c>
      <c r="D154" s="184">
        <v>1</v>
      </c>
      <c r="E154" s="42">
        <f>SUMIFS('[1]6. Capital Calculations for BM'!$AI$6:$AI$1805,'[1]6. Capital Calculations for BM'!$C$6:$C$1805,'[1]2. BM Database'!$C154,'[1]6. Capital Calculations for BM'!$B$6:$B$1805,'[1]2. BM Database'!$B154)</f>
        <v>87002571.292080253</v>
      </c>
      <c r="F154" s="42">
        <f>'[1]4. OM&amp;A Calculation'!M159</f>
        <v>42768101.390000001</v>
      </c>
      <c r="G154" s="42">
        <f t="shared" si="32"/>
        <v>129770672.68208025</v>
      </c>
      <c r="H154" s="33">
        <f t="shared" si="33"/>
        <v>0.6704332303587901</v>
      </c>
      <c r="I154" s="33">
        <f t="shared" si="34"/>
        <v>0.3295667696412099</v>
      </c>
      <c r="J154" s="40">
        <f>SUMIFS('[1]6. Capital Calculations for BM'!$AH$6:$AH$1805,'[1]6. Capital Calculations for BM'!$C$6:$C$1805,'[1]2. BM Database'!$C154,'[1]6. Capital Calculations for BM'!$B$6:$B$1805,'[1]2. BM Database'!$B154)</f>
        <v>18.328728099999999</v>
      </c>
      <c r="K154" s="41">
        <f t="shared" si="40"/>
        <v>123.73002481130355</v>
      </c>
      <c r="L154" s="41">
        <v>1.0566033038204199</v>
      </c>
      <c r="M154" s="41">
        <f t="shared" si="35"/>
        <v>130.73355299740587</v>
      </c>
      <c r="N154" s="34">
        <f>SUMIFS('[1]41. Output Indexes'!$E$3:$E$752,'[1]41. Output Indexes'!$B$3:$B$752,$B154,'[1]41. Output Indexes'!$C$3:$C$752,$C154)</f>
        <v>195381</v>
      </c>
      <c r="O154" s="34">
        <f>SUMIFS('[1]41. Output Indexes'!$L$3:$L$752,'[1]41. Output Indexes'!$B$3:$B$752,$B154,'[1]41. Output Indexes'!$C$3:$C$752,$C154)</f>
        <v>7575590224</v>
      </c>
      <c r="P154" s="34">
        <f>SUMIFS('[1]9. Z variables'!$AD$3:$AD$752,'[1]9. Z variables'!$B$3:$B$752,$B154,'[1]9. Z variables'!$C$3:$C$752,$C154)</f>
        <v>1606494</v>
      </c>
      <c r="Q154" s="34">
        <f>SUMIFS('[1]9. Z variables'!$AE$3:$AE$752,'[1]9. Z variables'!$B$3:$B$752,$B154,'[1]9. Z variables'!$C$3:$C$752,$C154)</f>
        <v>1170459</v>
      </c>
      <c r="R154" s="34">
        <f t="shared" si="31"/>
        <v>1606494</v>
      </c>
      <c r="S154" s="34">
        <f t="shared" si="39"/>
        <v>1610300</v>
      </c>
      <c r="T154" s="34">
        <f>SUMIFS('[1]9. Z variables'!$P$3:$P$752,'[1]9. Z variables'!$C$3:$C$752,$C154,'[1]9. Z variables'!$B$3:$B$752,$B154)</f>
        <v>5163</v>
      </c>
      <c r="U154" s="34">
        <f t="shared" si="37"/>
        <v>5102</v>
      </c>
      <c r="V154" s="33">
        <f>SUMIFS('[1]9. Z variables'!$R$3:$R$752,'[1]9. Z variables'!$C$3:$C$752,$C154,'[1]9. Z variables'!$B$3:$B$752,$B154)/T154</f>
        <v>0.65175285686616313</v>
      </c>
      <c r="W154" s="36">
        <f t="shared" si="38"/>
        <v>0.18679406080829664</v>
      </c>
      <c r="X154" s="23">
        <f t="shared" si="38"/>
        <v>292</v>
      </c>
    </row>
    <row r="155" spans="1:24" ht="15" x14ac:dyDescent="0.25">
      <c r="A155" s="182">
        <v>14</v>
      </c>
      <c r="B155" s="183" t="s">
        <v>17</v>
      </c>
      <c r="C155" s="184">
        <v>2012</v>
      </c>
      <c r="D155" s="184">
        <f>D154</f>
        <v>1</v>
      </c>
      <c r="E155" s="42">
        <f>SUMIFS('[1]6. Capital Calculations for BM'!$AI$6:$AI$1805,'[1]6. Capital Calculations for BM'!$C$6:$C$1805,'[1]2. BM Database'!$C155,'[1]6. Capital Calculations for BM'!$B$6:$B$1805,'[1]2. BM Database'!$B155)</f>
        <v>86084984.918696925</v>
      </c>
      <c r="F155" s="42">
        <f>'[1]4. OM&amp;A Calculation'!M160</f>
        <v>50243869.109999999</v>
      </c>
      <c r="G155" s="42">
        <f t="shared" si="32"/>
        <v>136328854.02869692</v>
      </c>
      <c r="H155" s="33">
        <f t="shared" si="33"/>
        <v>0.6314509538866675</v>
      </c>
      <c r="I155" s="33">
        <f t="shared" si="34"/>
        <v>0.3685490461133325</v>
      </c>
      <c r="J155" s="40">
        <f>SUMIFS('[1]6. Capital Calculations for BM'!$AH$6:$AH$1805,'[1]6. Capital Calculations for BM'!$C$6:$C$1805,'[1]2. BM Database'!$C155,'[1]6. Capital Calculations for BM'!$B$6:$B$1805,'[1]2. BM Database'!$B155)</f>
        <v>17.40324</v>
      </c>
      <c r="K155" s="41">
        <f t="shared" si="40"/>
        <v>125.68281390738366</v>
      </c>
      <c r="L155" s="41">
        <f>L154</f>
        <v>1.0566033038204199</v>
      </c>
      <c r="M155" s="41">
        <f t="shared" si="35"/>
        <v>132.79687640798861</v>
      </c>
      <c r="N155" s="34">
        <f>SUMIFS('[1]24. 2012 data'!$BR$2:$BR$74,'[1]24. 2012 data'!$B$2:$B$74,'[1]2. BM Database'!$B155,'[1]24. 2012 data'!$C$2:$C$74,2012)</f>
        <v>197746</v>
      </c>
      <c r="O155" s="34">
        <f>SUMIFS('[1]24. 2012 data'!$BZ$2:$BZ$74,'[1]24. 2012 data'!$B$2:$B$74,'[1]2. BM Database'!$B155,'[1]24. 2012 data'!$C$2:$C$74,2012)</f>
        <v>7536071262</v>
      </c>
      <c r="P155" s="34">
        <f>SUMIFS('[1]24. 2012 data'!$DI$2:$DI$74,'[1]24. 2012 data'!$B$2:$B$74,'[1]2. BM Database'!$B155,'[1]24. 2012 data'!$C$2:$C$74,2012)</f>
        <v>1552685</v>
      </c>
      <c r="Q155" s="34">
        <f>SUMIFS('[1]24. 2012 data'!$DH$2:$DH$74,'[1]24. 2012 data'!$B$2:$B$74,'[1]2. BM Database'!$B155,'[1]24. 2012 data'!$C$2:$C$74,2012)</f>
        <v>1128447</v>
      </c>
      <c r="R155" s="34">
        <f t="shared" si="31"/>
        <v>1552685</v>
      </c>
      <c r="S155" s="34">
        <f t="shared" si="39"/>
        <v>1610300</v>
      </c>
      <c r="T155" s="34">
        <f>SUMIF('[1]24. 2012 data'!$B$2:$B$74,$B155,'[1]24. 2012 data'!$DL$2:$DL$74)</f>
        <v>5168</v>
      </c>
      <c r="U155" s="34">
        <f>AVERAGE(T145:T155)</f>
        <v>5102</v>
      </c>
      <c r="V155" s="33">
        <f>SUMIF('[1]24. 2012 data'!$B$2:$B$74,$B155,'[1]24. 2012 data'!$DN$2:$DN$74)/SUMIF('[1]24. 2012 data'!$B$2:$B$74,$B155,'[1]24. 2012 data'!$DL$2:$DL$74)</f>
        <v>0.65208978328173373</v>
      </c>
      <c r="W155" s="36">
        <f>(N155-N145)/N145</f>
        <v>0.18679406080829664</v>
      </c>
      <c r="X155" s="34">
        <f>SUMIF('[1]24. 2012 data'!$B$2:$B$74,$B155,'[1]24. 2012 data'!$CZ$2:$CZ$74)</f>
        <v>292</v>
      </c>
    </row>
    <row r="156" spans="1:24" ht="15" x14ac:dyDescent="0.25">
      <c r="A156" s="182">
        <v>15</v>
      </c>
      <c r="B156" s="183" t="s">
        <v>97</v>
      </c>
      <c r="C156" s="184">
        <v>2002</v>
      </c>
      <c r="D156" s="184">
        <v>1</v>
      </c>
      <c r="E156" s="42">
        <f>SUMIFS('[1]6. Capital Calculations for BM'!$AI$6:$AI$1805,'[1]6. Capital Calculations for BM'!$C$6:$C$1805,'[1]2. BM Database'!$C156,'[1]6. Capital Calculations for BM'!$B$6:$B$1805,'[1]2. BM Database'!$B156)</f>
        <v>9351507.9418216385</v>
      </c>
      <c r="F156" s="42">
        <f>'[1]4. OM&amp;A Calculation'!M161</f>
        <v>6306170.5200000005</v>
      </c>
      <c r="G156" s="42">
        <f t="shared" si="32"/>
        <v>15657678.461821638</v>
      </c>
      <c r="H156" s="33">
        <f t="shared" si="33"/>
        <v>0.59724741216417021</v>
      </c>
      <c r="I156" s="33">
        <f t="shared" si="34"/>
        <v>0.40275258783582979</v>
      </c>
      <c r="J156" s="40">
        <f>SUMIFS('[1]6. Capital Calculations for BM'!$AH$6:$AH$1805,'[1]6. Capital Calculations for BM'!$C$6:$C$1805,'[1]2. BM Database'!$C156,'[1]6. Capital Calculations for BM'!$B$6:$B$1805,'[1]2. BM Database'!$B156)</f>
        <v>16.741565999999999</v>
      </c>
      <c r="K156" s="41">
        <f t="shared" si="40"/>
        <v>100</v>
      </c>
      <c r="L156" s="41">
        <v>0.92027968959485795</v>
      </c>
      <c r="M156" s="41">
        <f t="shared" si="35"/>
        <v>92.02796895948579</v>
      </c>
      <c r="N156" s="34">
        <f>SUMIFS('[1]41. Output Indexes'!$E$3:$E$752,'[1]41. Output Indexes'!$B$3:$B$752,$B156,'[1]41. Output Indexes'!$C$3:$C$752,$C156)</f>
        <v>38982</v>
      </c>
      <c r="O156" s="34">
        <f>SUMIFS('[1]41. Output Indexes'!$L$3:$L$752,'[1]41. Output Indexes'!$B$3:$B$752,$B156,'[1]41. Output Indexes'!$C$3:$C$752,$C156)</f>
        <v>1114707792</v>
      </c>
      <c r="P156" s="34">
        <f>SUMIFS('[1]9. Z variables'!$AD$3:$AD$752,'[1]9. Z variables'!$B$3:$B$752,$B156,'[1]9. Z variables'!$C$3:$C$752,$C156)</f>
        <v>236974</v>
      </c>
      <c r="Q156" s="34">
        <f>SUMIFS('[1]9. Z variables'!$AE$3:$AE$752,'[1]9. Z variables'!$B$3:$B$752,$B156,'[1]9. Z variables'!$C$3:$C$752,$C156)</f>
        <v>192542</v>
      </c>
      <c r="R156" s="34">
        <f t="shared" si="31"/>
        <v>236974</v>
      </c>
      <c r="S156" s="34">
        <f>R156</f>
        <v>236974</v>
      </c>
      <c r="T156" s="34">
        <f>SUMIFS('[1]9. Z variables'!$P$3:$P$752,'[1]9. Z variables'!$C$3:$C$752,$C156,'[1]9. Z variables'!$B$3:$B$752,$B156)</f>
        <v>857.5</v>
      </c>
      <c r="U156" s="34">
        <f t="shared" si="37"/>
        <v>911.05454545454552</v>
      </c>
      <c r="V156" s="33">
        <f>SUMIFS('[1]9. Z variables'!$R$3:$R$752,'[1]9. Z variables'!$C$3:$C$752,$C156,'[1]9. Z variables'!$B$3:$B$752,$B156)/T156</f>
        <v>0.28198250728862972</v>
      </c>
      <c r="W156" s="36">
        <f t="shared" si="38"/>
        <v>3.2066081781334972E-2</v>
      </c>
      <c r="X156" s="35">
        <f t="shared" si="38"/>
        <v>96</v>
      </c>
    </row>
    <row r="157" spans="1:24" ht="15" x14ac:dyDescent="0.25">
      <c r="A157" s="182">
        <v>15</v>
      </c>
      <c r="B157" s="183" t="s">
        <v>97</v>
      </c>
      <c r="C157" s="184">
        <v>2003</v>
      </c>
      <c r="D157" s="184">
        <v>1</v>
      </c>
      <c r="E157" s="42">
        <f>SUMIFS('[1]6. Capital Calculations for BM'!$AI$6:$AI$1805,'[1]6. Capital Calculations for BM'!$C$6:$C$1805,'[1]2. BM Database'!$C157,'[1]6. Capital Calculations for BM'!$B$6:$B$1805,'[1]2. BM Database'!$B157)</f>
        <v>9544763.5766547732</v>
      </c>
      <c r="F157" s="42">
        <f>'[1]4. OM&amp;A Calculation'!M162</f>
        <v>6267458.1800000006</v>
      </c>
      <c r="G157" s="42">
        <f t="shared" si="32"/>
        <v>15812221.756654773</v>
      </c>
      <c r="H157" s="33">
        <f t="shared" si="33"/>
        <v>0.60363203372339114</v>
      </c>
      <c r="I157" s="33">
        <f t="shared" si="34"/>
        <v>0.39636796627660886</v>
      </c>
      <c r="J157" s="40">
        <f>SUMIFS('[1]6. Capital Calculations for BM'!$AH$6:$AH$1805,'[1]6. Capital Calculations for BM'!$C$6:$C$1805,'[1]2. BM Database'!$C157,'[1]6. Capital Calculations for BM'!$B$6:$B$1805,'[1]2. BM Database'!$B157)</f>
        <v>16.820820000000001</v>
      </c>
      <c r="K157" s="41">
        <f t="shared" si="40"/>
        <v>102.21331567783656</v>
      </c>
      <c r="L157" s="41">
        <v>0.92027968959485795</v>
      </c>
      <c r="M157" s="41">
        <f t="shared" si="35"/>
        <v>94.06483842446066</v>
      </c>
      <c r="N157" s="34">
        <f>SUMIFS('[1]41. Output Indexes'!$E$3:$E$752,'[1]41. Output Indexes'!$B$3:$B$752,$B157,'[1]41. Output Indexes'!$C$3:$C$752,$C157)</f>
        <v>39144</v>
      </c>
      <c r="O157" s="34">
        <f>SUMIFS('[1]41. Output Indexes'!$L$3:$L$752,'[1]41. Output Indexes'!$B$3:$B$752,$B157,'[1]41. Output Indexes'!$C$3:$C$752,$C157)</f>
        <v>1071527343</v>
      </c>
      <c r="P157" s="34">
        <f>SUMIFS('[1]9. Z variables'!$AD$3:$AD$752,'[1]9. Z variables'!$B$3:$B$752,$B157,'[1]9. Z variables'!$C$3:$C$752,$C157)</f>
        <v>214157</v>
      </c>
      <c r="Q157" s="34">
        <f>SUMIFS('[1]9. Z variables'!$AE$3:$AE$752,'[1]9. Z variables'!$B$3:$B$752,$B157,'[1]9. Z variables'!$C$3:$C$752,$C157)</f>
        <v>171651</v>
      </c>
      <c r="R157" s="34">
        <f t="shared" si="31"/>
        <v>214157</v>
      </c>
      <c r="S157" s="34">
        <f t="shared" ref="S157:S166" si="41">MAX(S156,R157)</f>
        <v>236974</v>
      </c>
      <c r="T157" s="34">
        <f>SUMIFS('[1]9. Z variables'!$P$3:$P$752,'[1]9. Z variables'!$C$3:$C$752,$C157,'[1]9. Z variables'!$B$3:$B$752,$B157)</f>
        <v>859.5</v>
      </c>
      <c r="U157" s="34">
        <f t="shared" si="37"/>
        <v>911.05454545454552</v>
      </c>
      <c r="V157" s="33">
        <f>SUMIFS('[1]9. Z variables'!$R$3:$R$752,'[1]9. Z variables'!$C$3:$C$752,$C157,'[1]9. Z variables'!$B$3:$B$752,$B157)/T157</f>
        <v>0.28283885980221057</v>
      </c>
      <c r="W157" s="36">
        <f t="shared" si="38"/>
        <v>3.2066081781334972E-2</v>
      </c>
      <c r="X157" s="35">
        <f t="shared" si="38"/>
        <v>96</v>
      </c>
    </row>
    <row r="158" spans="1:24" ht="15" x14ac:dyDescent="0.25">
      <c r="A158" s="182">
        <v>15</v>
      </c>
      <c r="B158" s="183" t="s">
        <v>97</v>
      </c>
      <c r="C158" s="184">
        <v>2004</v>
      </c>
      <c r="D158" s="184">
        <v>1</v>
      </c>
      <c r="E158" s="42">
        <f>SUMIFS('[1]6. Capital Calculations for BM'!$AI$6:$AI$1805,'[1]6. Capital Calculations for BM'!$C$6:$C$1805,'[1]2. BM Database'!$C158,'[1]6. Capital Calculations for BM'!$B$6:$B$1805,'[1]2. BM Database'!$B158)</f>
        <v>9763006.3920325991</v>
      </c>
      <c r="F158" s="42">
        <f>'[1]4. OM&amp;A Calculation'!M163</f>
        <v>6403296.3200000003</v>
      </c>
      <c r="G158" s="42">
        <f t="shared" si="32"/>
        <v>16166302.712032599</v>
      </c>
      <c r="H158" s="33">
        <f t="shared" si="33"/>
        <v>0.60391089823933464</v>
      </c>
      <c r="I158" s="33">
        <f t="shared" si="34"/>
        <v>0.39608910176066536</v>
      </c>
      <c r="J158" s="40">
        <f>SUMIFS('[1]6. Capital Calculations for BM'!$AH$6:$AH$1805,'[1]6. Capital Calculations for BM'!$C$6:$C$1805,'[1]2. BM Database'!$C158,'[1]6. Capital Calculations for BM'!$B$6:$B$1805,'[1]2. BM Database'!$B158)</f>
        <v>16.852066000000001</v>
      </c>
      <c r="K158" s="41">
        <f t="shared" si="40"/>
        <v>104.79144501899948</v>
      </c>
      <c r="L158" s="41">
        <v>0.92027968959485795</v>
      </c>
      <c r="M158" s="41">
        <f t="shared" si="35"/>
        <v>96.437438494281466</v>
      </c>
      <c r="N158" s="34">
        <f>SUMIFS('[1]41. Output Indexes'!$E$3:$E$752,'[1]41. Output Indexes'!$B$3:$B$752,$B158,'[1]41. Output Indexes'!$C$3:$C$752,$C158)</f>
        <v>39397</v>
      </c>
      <c r="O158" s="34">
        <f>SUMIFS('[1]41. Output Indexes'!$L$3:$L$752,'[1]41. Output Indexes'!$B$3:$B$752,$B158,'[1]41. Output Indexes'!$C$3:$C$752,$C158)</f>
        <v>1086891956</v>
      </c>
      <c r="P158" s="34">
        <f>SUMIFS('[1]9. Z variables'!$AD$3:$AD$752,'[1]9. Z variables'!$B$3:$B$752,$B158,'[1]9. Z variables'!$C$3:$C$752,$C158)</f>
        <v>210247</v>
      </c>
      <c r="Q158" s="34">
        <f>SUMIFS('[1]9. Z variables'!$AE$3:$AE$752,'[1]9. Z variables'!$B$3:$B$752,$B158,'[1]9. Z variables'!$C$3:$C$752,$C158)</f>
        <v>180720</v>
      </c>
      <c r="R158" s="34">
        <f t="shared" si="31"/>
        <v>210247</v>
      </c>
      <c r="S158" s="34">
        <f t="shared" si="41"/>
        <v>236974</v>
      </c>
      <c r="T158" s="34">
        <f>SUMIFS('[1]9. Z variables'!$P$3:$P$752,'[1]9. Z variables'!$C$3:$C$752,$C158,'[1]9. Z variables'!$B$3:$B$752,$B158)</f>
        <v>864.6</v>
      </c>
      <c r="U158" s="34">
        <f t="shared" si="37"/>
        <v>911.05454545454552</v>
      </c>
      <c r="V158" s="33">
        <f>SUMIFS('[1]9. Z variables'!$R$3:$R$752,'[1]9. Z variables'!$C$3:$C$752,$C158,'[1]9. Z variables'!$B$3:$B$752,$B158)/T158</f>
        <v>0.28475595651168167</v>
      </c>
      <c r="W158" s="36">
        <f t="shared" si="38"/>
        <v>3.2066081781334972E-2</v>
      </c>
      <c r="X158" s="35">
        <f t="shared" si="38"/>
        <v>96</v>
      </c>
    </row>
    <row r="159" spans="1:24" ht="15" x14ac:dyDescent="0.25">
      <c r="A159" s="182">
        <v>15</v>
      </c>
      <c r="B159" s="183" t="s">
        <v>97</v>
      </c>
      <c r="C159" s="184">
        <v>2005</v>
      </c>
      <c r="D159" s="184">
        <v>1</v>
      </c>
      <c r="E159" s="42">
        <f>SUMIFS('[1]6. Capital Calculations for BM'!$AI$6:$AI$1805,'[1]6. Capital Calculations for BM'!$C$6:$C$1805,'[1]2. BM Database'!$C159,'[1]6. Capital Calculations for BM'!$B$6:$B$1805,'[1]2. BM Database'!$B159)</f>
        <v>9771021.0072682481</v>
      </c>
      <c r="F159" s="42">
        <f>'[1]4. OM&amp;A Calculation'!M164</f>
        <v>6773041.8600000003</v>
      </c>
      <c r="G159" s="42">
        <f t="shared" si="32"/>
        <v>16544062.867268249</v>
      </c>
      <c r="H159" s="33">
        <f t="shared" si="33"/>
        <v>0.59060589201457958</v>
      </c>
      <c r="I159" s="33">
        <f t="shared" si="34"/>
        <v>0.40939410798542042</v>
      </c>
      <c r="J159" s="40">
        <f>SUMIFS('[1]6. Capital Calculations for BM'!$AH$6:$AH$1805,'[1]6. Capital Calculations for BM'!$C$6:$C$1805,'[1]2. BM Database'!$C159,'[1]6. Capital Calculations for BM'!$B$6:$B$1805,'[1]2. BM Database'!$B159)</f>
        <v>17.008296000000001</v>
      </c>
      <c r="K159" s="41">
        <f t="shared" si="40"/>
        <v>108.15605108354616</v>
      </c>
      <c r="L159" s="41">
        <v>0.92027968959485795</v>
      </c>
      <c r="M159" s="41">
        <f t="shared" si="35"/>
        <v>99.533817118971456</v>
      </c>
      <c r="N159" s="34">
        <f>SUMIFS('[1]41. Output Indexes'!$E$3:$E$752,'[1]41. Output Indexes'!$B$3:$B$752,$B159,'[1]41. Output Indexes'!$C$3:$C$752,$C159)</f>
        <v>39559</v>
      </c>
      <c r="O159" s="34">
        <f>SUMIFS('[1]41. Output Indexes'!$L$3:$L$752,'[1]41. Output Indexes'!$B$3:$B$752,$B159,'[1]41. Output Indexes'!$C$3:$C$752,$C159)</f>
        <v>1246317695</v>
      </c>
      <c r="P159" s="34">
        <f>SUMIFS('[1]9. Z variables'!$AD$3:$AD$752,'[1]9. Z variables'!$B$3:$B$752,$B159,'[1]9. Z variables'!$C$3:$C$752,$C159)</f>
        <v>224559</v>
      </c>
      <c r="Q159" s="34">
        <f>SUMIFS('[1]9. Z variables'!$AE$3:$AE$752,'[1]9. Z variables'!$B$3:$B$752,$B159,'[1]9. Z variables'!$C$3:$C$752,$C159)</f>
        <v>182022</v>
      </c>
      <c r="R159" s="34">
        <f t="shared" si="31"/>
        <v>224559</v>
      </c>
      <c r="S159" s="34">
        <f t="shared" si="41"/>
        <v>236974</v>
      </c>
      <c r="T159" s="34">
        <f>SUMIFS('[1]9. Z variables'!$P$3:$P$752,'[1]9. Z variables'!$C$3:$C$752,$C159,'[1]9. Z variables'!$B$3:$B$752,$B159)</f>
        <v>901</v>
      </c>
      <c r="U159" s="34">
        <f t="shared" si="37"/>
        <v>911.05454545454552</v>
      </c>
      <c r="V159" s="33">
        <f>SUMIFS('[1]9. Z variables'!$R$3:$R$752,'[1]9. Z variables'!$C$3:$C$752,$C159,'[1]9. Z variables'!$B$3:$B$752,$B159)/T159</f>
        <v>0.28856825749167592</v>
      </c>
      <c r="W159" s="36">
        <f t="shared" si="38"/>
        <v>3.2066081781334972E-2</v>
      </c>
      <c r="X159" s="35">
        <f t="shared" si="38"/>
        <v>96</v>
      </c>
    </row>
    <row r="160" spans="1:24" ht="15" x14ac:dyDescent="0.25">
      <c r="A160" s="182">
        <v>15</v>
      </c>
      <c r="B160" s="183" t="s">
        <v>97</v>
      </c>
      <c r="C160" s="184">
        <v>2006</v>
      </c>
      <c r="D160" s="184">
        <v>1</v>
      </c>
      <c r="E160" s="42">
        <f>SUMIFS('[1]6. Capital Calculations for BM'!$AI$6:$AI$1805,'[1]6. Capital Calculations for BM'!$C$6:$C$1805,'[1]2. BM Database'!$C160,'[1]6. Capital Calculations for BM'!$B$6:$B$1805,'[1]2. BM Database'!$B160)</f>
        <v>10038643.214491634</v>
      </c>
      <c r="F160" s="42">
        <f>'[1]4. OM&amp;A Calculation'!M165</f>
        <v>6778869.9100000001</v>
      </c>
      <c r="G160" s="42">
        <f t="shared" si="32"/>
        <v>16817513.124491632</v>
      </c>
      <c r="H160" s="33">
        <f t="shared" si="33"/>
        <v>0.59691603272021154</v>
      </c>
      <c r="I160" s="33">
        <f t="shared" si="34"/>
        <v>0.40308396727978846</v>
      </c>
      <c r="J160" s="40">
        <f>SUMIFS('[1]6. Capital Calculations for BM'!$AH$6:$AH$1805,'[1]6. Capital Calculations for BM'!$C$6:$C$1805,'[1]2. BM Database'!$C160,'[1]6. Capital Calculations for BM'!$B$6:$B$1805,'[1]2. BM Database'!$B160)</f>
        <v>16.88236666666667</v>
      </c>
      <c r="K160" s="41">
        <f t="shared" si="40"/>
        <v>110.14154301171514</v>
      </c>
      <c r="L160" s="41">
        <v>0.92027968959485795</v>
      </c>
      <c r="M160" s="41">
        <f t="shared" si="35"/>
        <v>101.36102501431991</v>
      </c>
      <c r="N160" s="34">
        <f>SUMIFS('[1]41. Output Indexes'!$E$3:$E$752,'[1]41. Output Indexes'!$B$3:$B$752,$B160,'[1]41. Output Indexes'!$C$3:$C$752,$C160)</f>
        <v>39667</v>
      </c>
      <c r="O160" s="34">
        <f>SUMIFS('[1]41. Output Indexes'!$L$3:$L$752,'[1]41. Output Indexes'!$B$3:$B$752,$B160,'[1]41. Output Indexes'!$C$3:$C$752,$C160)</f>
        <v>1073788538</v>
      </c>
      <c r="P160" s="34">
        <f>SUMIFS('[1]9. Z variables'!$AD$3:$AD$752,'[1]9. Z variables'!$B$3:$B$752,$B160,'[1]9. Z variables'!$C$3:$C$752,$C160)</f>
        <v>224070</v>
      </c>
      <c r="Q160" s="34">
        <f>SUMIFS('[1]9. Z variables'!$AE$3:$AE$752,'[1]9. Z variables'!$B$3:$B$752,$B160,'[1]9. Z variables'!$C$3:$C$752,$C160)</f>
        <v>168296</v>
      </c>
      <c r="R160" s="34">
        <f t="shared" si="31"/>
        <v>224070</v>
      </c>
      <c r="S160" s="34">
        <f t="shared" si="41"/>
        <v>236974</v>
      </c>
      <c r="T160" s="34">
        <f>SUMIFS('[1]9. Z variables'!$P$3:$P$752,'[1]9. Z variables'!$C$3:$C$752,$C160,'[1]9. Z variables'!$B$3:$B$752,$B160)</f>
        <v>898</v>
      </c>
      <c r="U160" s="34">
        <f t="shared" si="37"/>
        <v>911.05454545454552</v>
      </c>
      <c r="V160" s="33">
        <f>SUMIFS('[1]9. Z variables'!$R$3:$R$752,'[1]9. Z variables'!$C$3:$C$752,$C160,'[1]9. Z variables'!$B$3:$B$752,$B160)/T160</f>
        <v>0.26948775055679286</v>
      </c>
      <c r="W160" s="36">
        <f t="shared" si="38"/>
        <v>3.2066081781334972E-2</v>
      </c>
      <c r="X160" s="35">
        <f t="shared" si="38"/>
        <v>96</v>
      </c>
    </row>
    <row r="161" spans="1:24" ht="15" x14ac:dyDescent="0.25">
      <c r="A161" s="182">
        <v>15</v>
      </c>
      <c r="B161" s="183" t="s">
        <v>97</v>
      </c>
      <c r="C161" s="184">
        <v>2007</v>
      </c>
      <c r="D161" s="184">
        <v>1</v>
      </c>
      <c r="E161" s="42">
        <f>SUMIFS('[1]6. Capital Calculations for BM'!$AI$6:$AI$1805,'[1]6. Capital Calculations for BM'!$C$6:$C$1805,'[1]2. BM Database'!$C161,'[1]6. Capital Calculations for BM'!$B$6:$B$1805,'[1]2. BM Database'!$B161)</f>
        <v>10616386.604376262</v>
      </c>
      <c r="F161" s="42">
        <f>'[1]4. OM&amp;A Calculation'!M166</f>
        <v>6787306.1299999999</v>
      </c>
      <c r="G161" s="42">
        <f t="shared" si="32"/>
        <v>17403692.734376263</v>
      </c>
      <c r="H161" s="33">
        <f t="shared" si="33"/>
        <v>0.61000770160728457</v>
      </c>
      <c r="I161" s="33">
        <f t="shared" si="34"/>
        <v>0.38999229839271543</v>
      </c>
      <c r="J161" s="40">
        <f>SUMIFS('[1]6. Capital Calculations for BM'!$AH$6:$AH$1805,'[1]6. Capital Calculations for BM'!$C$6:$C$1805,'[1]2. BM Database'!$C161,'[1]6. Capital Calculations for BM'!$B$6:$B$1805,'[1]2. BM Database'!$B161)</f>
        <v>17.296320000000001</v>
      </c>
      <c r="K161" s="41">
        <f t="shared" si="40"/>
        <v>113.88036490943945</v>
      </c>
      <c r="L161" s="41">
        <v>0.92027968959485795</v>
      </c>
      <c r="M161" s="41">
        <f t="shared" si="35"/>
        <v>104.8017868698081</v>
      </c>
      <c r="N161" s="34">
        <f>SUMIFS('[1]41. Output Indexes'!$E$3:$E$752,'[1]41. Output Indexes'!$B$3:$B$752,$B161,'[1]41. Output Indexes'!$C$3:$C$752,$C161)</f>
        <v>39163</v>
      </c>
      <c r="O161" s="34">
        <f>SUMIFS('[1]41. Output Indexes'!$L$3:$L$752,'[1]41. Output Indexes'!$B$3:$B$752,$B161,'[1]41. Output Indexes'!$C$3:$C$752,$C161)</f>
        <v>1044260256.05</v>
      </c>
      <c r="P161" s="34">
        <f>SUMIFS('[1]9. Z variables'!$AD$3:$AD$752,'[1]9. Z variables'!$B$3:$B$752,$B161,'[1]9. Z variables'!$C$3:$C$752,$C161)</f>
        <v>212105</v>
      </c>
      <c r="Q161" s="34">
        <f>SUMIFS('[1]9. Z variables'!$AE$3:$AE$752,'[1]9. Z variables'!$B$3:$B$752,$B161,'[1]9. Z variables'!$C$3:$C$752,$C161)</f>
        <v>165129</v>
      </c>
      <c r="R161" s="34">
        <f t="shared" si="31"/>
        <v>212105</v>
      </c>
      <c r="S161" s="34">
        <f t="shared" si="41"/>
        <v>236974</v>
      </c>
      <c r="T161" s="34">
        <f>SUMIFS('[1]9. Z variables'!$P$3:$P$752,'[1]9. Z variables'!$C$3:$C$752,$C161,'[1]9. Z variables'!$B$3:$B$752,$B161)</f>
        <v>892</v>
      </c>
      <c r="U161" s="34">
        <f t="shared" si="37"/>
        <v>911.05454545454552</v>
      </c>
      <c r="V161" s="33">
        <f>SUMIFS('[1]9. Z variables'!$R$3:$R$752,'[1]9. Z variables'!$C$3:$C$752,$C161,'[1]9. Z variables'!$B$3:$B$752,$B161)/T161</f>
        <v>0.26905829596412556</v>
      </c>
      <c r="W161" s="36">
        <f t="shared" si="38"/>
        <v>3.2066081781334972E-2</v>
      </c>
      <c r="X161" s="35">
        <f t="shared" si="38"/>
        <v>96</v>
      </c>
    </row>
    <row r="162" spans="1:24" ht="15" x14ac:dyDescent="0.25">
      <c r="A162" s="182">
        <v>15</v>
      </c>
      <c r="B162" s="183" t="s">
        <v>97</v>
      </c>
      <c r="C162" s="184">
        <v>2008</v>
      </c>
      <c r="D162" s="184">
        <v>1</v>
      </c>
      <c r="E162" s="42">
        <f>SUMIFS('[1]6. Capital Calculations for BM'!$AI$6:$AI$1805,'[1]6. Capital Calculations for BM'!$C$6:$C$1805,'[1]2. BM Database'!$C162,'[1]6. Capital Calculations for BM'!$B$6:$B$1805,'[1]2. BM Database'!$B162)</f>
        <v>11005449.528482148</v>
      </c>
      <c r="F162" s="42">
        <f>'[1]4. OM&amp;A Calculation'!M167</f>
        <v>7060017.3499999996</v>
      </c>
      <c r="G162" s="42">
        <f t="shared" si="32"/>
        <v>18065466.878482148</v>
      </c>
      <c r="H162" s="33">
        <f t="shared" si="33"/>
        <v>0.60919817918410868</v>
      </c>
      <c r="I162" s="33">
        <f t="shared" si="34"/>
        <v>0.39080182081589132</v>
      </c>
      <c r="J162" s="40">
        <f>SUMIFS('[1]6. Capital Calculations for BM'!$AH$6:$AH$1805,'[1]6. Capital Calculations for BM'!$C$6:$C$1805,'[1]2. BM Database'!$C162,'[1]6. Capital Calculations for BM'!$B$6:$B$1805,'[1]2. BM Database'!$B162)</f>
        <v>17.715351999999999</v>
      </c>
      <c r="K162" s="41">
        <f t="shared" si="40"/>
        <v>116.60459237157336</v>
      </c>
      <c r="L162" s="41">
        <v>0.92027968959485795</v>
      </c>
      <c r="M162" s="41">
        <f t="shared" si="35"/>
        <v>107.30883807304647</v>
      </c>
      <c r="N162" s="34">
        <f>SUMIFS('[1]41. Output Indexes'!$E$3:$E$752,'[1]41. Output Indexes'!$B$3:$B$752,$B162,'[1]41. Output Indexes'!$C$3:$C$752,$C162)</f>
        <v>39120</v>
      </c>
      <c r="O162" s="34">
        <f>SUMIFS('[1]41. Output Indexes'!$L$3:$L$752,'[1]41. Output Indexes'!$B$3:$B$752,$B162,'[1]41. Output Indexes'!$C$3:$C$752,$C162)</f>
        <v>1009320962</v>
      </c>
      <c r="P162" s="34">
        <f>SUMIFS('[1]9. Z variables'!$AD$3:$AD$752,'[1]9. Z variables'!$B$3:$B$752,$B162,'[1]9. Z variables'!$C$3:$C$752,$C162)</f>
        <v>202817</v>
      </c>
      <c r="Q162" s="34">
        <f>SUMIFS('[1]9. Z variables'!$AE$3:$AE$752,'[1]9. Z variables'!$B$3:$B$752,$B162,'[1]9. Z variables'!$C$3:$C$752,$C162)</f>
        <v>160527</v>
      </c>
      <c r="R162" s="34">
        <f t="shared" si="31"/>
        <v>202817</v>
      </c>
      <c r="S162" s="34">
        <f t="shared" si="41"/>
        <v>236974</v>
      </c>
      <c r="T162" s="34">
        <f>SUMIFS('[1]9. Z variables'!$P$3:$P$752,'[1]9. Z variables'!$C$3:$C$752,$C162,'[1]9. Z variables'!$B$3:$B$752,$B162)</f>
        <v>901</v>
      </c>
      <c r="U162" s="34">
        <f t="shared" si="37"/>
        <v>911.05454545454552</v>
      </c>
      <c r="V162" s="33">
        <f>SUMIFS('[1]9. Z variables'!$R$3:$R$752,'[1]9. Z variables'!$C$3:$C$752,$C162,'[1]9. Z variables'!$B$3:$B$752,$B162)/T162</f>
        <v>0.27857935627081021</v>
      </c>
      <c r="W162" s="36">
        <f t="shared" si="38"/>
        <v>3.2066081781334972E-2</v>
      </c>
      <c r="X162" s="35">
        <f t="shared" si="38"/>
        <v>96</v>
      </c>
    </row>
    <row r="163" spans="1:24" ht="15" x14ac:dyDescent="0.25">
      <c r="A163" s="182">
        <v>15</v>
      </c>
      <c r="B163" s="183" t="s">
        <v>97</v>
      </c>
      <c r="C163" s="184">
        <v>2009</v>
      </c>
      <c r="D163" s="184">
        <v>1</v>
      </c>
      <c r="E163" s="42">
        <f>SUMIFS('[1]6. Capital Calculations for BM'!$AI$6:$AI$1805,'[1]6. Capital Calculations for BM'!$C$6:$C$1805,'[1]2. BM Database'!$C163,'[1]6. Capital Calculations for BM'!$B$6:$B$1805,'[1]2. BM Database'!$B163)</f>
        <v>11470311.377670785</v>
      </c>
      <c r="F163" s="42">
        <f>'[1]4. OM&amp;A Calculation'!M168</f>
        <v>7101983.1200000001</v>
      </c>
      <c r="G163" s="42">
        <f t="shared" si="32"/>
        <v>18572294.497670785</v>
      </c>
      <c r="H163" s="33">
        <f t="shared" si="33"/>
        <v>0.61760335423871926</v>
      </c>
      <c r="I163" s="33">
        <f t="shared" si="34"/>
        <v>0.38239664576128074</v>
      </c>
      <c r="J163" s="40">
        <f>SUMIFS('[1]6. Capital Calculations for BM'!$AH$6:$AH$1805,'[1]6. Capital Calculations for BM'!$C$6:$C$1805,'[1]2. BM Database'!$C163,'[1]6. Capital Calculations for BM'!$B$6:$B$1805,'[1]2. BM Database'!$B163)</f>
        <v>17.930536200000002</v>
      </c>
      <c r="K163" s="41">
        <f t="shared" si="40"/>
        <v>118.1120482521444</v>
      </c>
      <c r="L163" s="41">
        <v>0.92027968959485795</v>
      </c>
      <c r="M163" s="41">
        <f t="shared" si="35"/>
        <v>108.69611910289633</v>
      </c>
      <c r="N163" s="34">
        <f>SUMIFS('[1]41. Output Indexes'!$E$3:$E$752,'[1]41. Output Indexes'!$B$3:$B$752,$B163,'[1]41. Output Indexes'!$C$3:$C$752,$C163)</f>
        <v>40079</v>
      </c>
      <c r="O163" s="34">
        <f>SUMIFS('[1]41. Output Indexes'!$L$3:$L$752,'[1]41. Output Indexes'!$B$3:$B$752,$B163,'[1]41. Output Indexes'!$C$3:$C$752,$C163)</f>
        <v>881754991</v>
      </c>
      <c r="P163" s="34">
        <f>SUMIFS('[1]9. Z variables'!$AD$3:$AD$752,'[1]9. Z variables'!$B$3:$B$752,$B163,'[1]9. Z variables'!$C$3:$C$752,$C163)</f>
        <v>184677</v>
      </c>
      <c r="Q163" s="34">
        <f>SUMIFS('[1]9. Z variables'!$AE$3:$AE$752,'[1]9. Z variables'!$B$3:$B$752,$B163,'[1]9. Z variables'!$C$3:$C$752,$C163)</f>
        <v>154588</v>
      </c>
      <c r="R163" s="34">
        <f t="shared" si="31"/>
        <v>184677</v>
      </c>
      <c r="S163" s="34">
        <f t="shared" si="41"/>
        <v>236974</v>
      </c>
      <c r="T163" s="34">
        <f>SUMIFS('[1]9. Z variables'!$P$3:$P$752,'[1]9. Z variables'!$C$3:$C$752,$C163,'[1]9. Z variables'!$B$3:$B$752,$B163)</f>
        <v>935</v>
      </c>
      <c r="U163" s="34">
        <f t="shared" si="37"/>
        <v>911.05454545454552</v>
      </c>
      <c r="V163" s="33">
        <f>SUMIFS('[1]9. Z variables'!$R$3:$R$752,'[1]9. Z variables'!$C$3:$C$752,$C163,'[1]9. Z variables'!$B$3:$B$752,$B163)/T163</f>
        <v>0.27058823529411763</v>
      </c>
      <c r="W163" s="36">
        <f t="shared" si="38"/>
        <v>3.2066081781334972E-2</v>
      </c>
      <c r="X163" s="35">
        <f t="shared" si="38"/>
        <v>96</v>
      </c>
    </row>
    <row r="164" spans="1:24" ht="15" x14ac:dyDescent="0.25">
      <c r="A164" s="182">
        <v>15</v>
      </c>
      <c r="B164" s="183" t="s">
        <v>97</v>
      </c>
      <c r="C164" s="184">
        <v>2010</v>
      </c>
      <c r="D164" s="184">
        <v>1</v>
      </c>
      <c r="E164" s="42">
        <f>SUMIFS('[1]6. Capital Calculations for BM'!$AI$6:$AI$1805,'[1]6. Capital Calculations for BM'!$C$6:$C$1805,'[1]2. BM Database'!$C164,'[1]6. Capital Calculations for BM'!$B$6:$B$1805,'[1]2. BM Database'!$B164)</f>
        <v>12127457.299391322</v>
      </c>
      <c r="F164" s="42">
        <f>'[1]4. OM&amp;A Calculation'!M169</f>
        <v>8108604.8001489053</v>
      </c>
      <c r="G164" s="42">
        <f t="shared" si="32"/>
        <v>20236062.099540226</v>
      </c>
      <c r="H164" s="33">
        <f t="shared" si="33"/>
        <v>0.59929927274076034</v>
      </c>
      <c r="I164" s="33">
        <f t="shared" si="34"/>
        <v>0.40070072725923966</v>
      </c>
      <c r="J164" s="40">
        <f>SUMIFS('[1]6. Capital Calculations for BM'!$AH$6:$AH$1805,'[1]6. Capital Calculations for BM'!$C$6:$C$1805,'[1]2. BM Database'!$C164,'[1]6. Capital Calculations for BM'!$B$6:$B$1805,'[1]2. BM Database'!$B164)</f>
        <v>18.29948266666667</v>
      </c>
      <c r="K164" s="41">
        <f t="shared" si="40"/>
        <v>121.67950876493377</v>
      </c>
      <c r="L164" s="41">
        <v>0.92027968959485795</v>
      </c>
      <c r="M164" s="41">
        <f t="shared" si="35"/>
        <v>111.97918055624805</v>
      </c>
      <c r="N164" s="34">
        <f>SUMIFS('[1]41. Output Indexes'!$E$3:$E$752,'[1]41. Output Indexes'!$B$3:$B$752,$B164,'[1]41. Output Indexes'!$C$3:$C$752,$C164)</f>
        <v>39892</v>
      </c>
      <c r="O164" s="34">
        <f>SUMIFS('[1]41. Output Indexes'!$L$3:$L$752,'[1]41. Output Indexes'!$B$3:$B$752,$B164,'[1]41. Output Indexes'!$C$3:$C$752,$C164)</f>
        <v>922359613.10000002</v>
      </c>
      <c r="P164" s="34">
        <f>SUMIFS('[1]9. Z variables'!$AD$3:$AD$752,'[1]9. Z variables'!$B$3:$B$752,$B164,'[1]9. Z variables'!$C$3:$C$752,$C164)</f>
        <v>198400</v>
      </c>
      <c r="Q164" s="34">
        <f>SUMIFS('[1]9. Z variables'!$AE$3:$AE$752,'[1]9. Z variables'!$B$3:$B$752,$B164,'[1]9. Z variables'!$C$3:$C$752,$C164)</f>
        <v>146208</v>
      </c>
      <c r="R164" s="34">
        <f t="shared" si="31"/>
        <v>198400</v>
      </c>
      <c r="S164" s="34">
        <f t="shared" si="41"/>
        <v>236974</v>
      </c>
      <c r="T164" s="34">
        <f>SUMIFS('[1]9. Z variables'!$P$3:$P$752,'[1]9. Z variables'!$C$3:$C$752,$C164,'[1]9. Z variables'!$B$3:$B$752,$B164)</f>
        <v>1008</v>
      </c>
      <c r="U164" s="34">
        <f t="shared" si="37"/>
        <v>911.05454545454552</v>
      </c>
      <c r="V164" s="33">
        <f>SUMIFS('[1]9. Z variables'!$R$3:$R$752,'[1]9. Z variables'!$C$3:$C$752,$C164,'[1]9. Z variables'!$B$3:$B$752,$B164)/T164</f>
        <v>0.30753968253968256</v>
      </c>
      <c r="W164" s="36">
        <f t="shared" si="38"/>
        <v>3.2066081781334972E-2</v>
      </c>
      <c r="X164" s="35">
        <f t="shared" si="38"/>
        <v>96</v>
      </c>
    </row>
    <row r="165" spans="1:24" ht="15" x14ac:dyDescent="0.25">
      <c r="A165" s="182">
        <v>15</v>
      </c>
      <c r="B165" s="183" t="s">
        <v>97</v>
      </c>
      <c r="C165" s="184">
        <v>2011</v>
      </c>
      <c r="D165" s="184">
        <v>1</v>
      </c>
      <c r="E165" s="42">
        <f>SUMIFS('[1]6. Capital Calculations for BM'!$AI$6:$AI$1805,'[1]6. Capital Calculations for BM'!$C$6:$C$1805,'[1]2. BM Database'!$C165,'[1]6. Capital Calculations for BM'!$B$6:$B$1805,'[1]2. BM Database'!$B165)</f>
        <v>12309699.369475722</v>
      </c>
      <c r="F165" s="42">
        <f>'[1]4. OM&amp;A Calculation'!M170</f>
        <v>8427827.8200000003</v>
      </c>
      <c r="G165" s="42">
        <f t="shared" si="32"/>
        <v>20737527.189475723</v>
      </c>
      <c r="H165" s="33">
        <f t="shared" si="33"/>
        <v>0.59359533357105776</v>
      </c>
      <c r="I165" s="33">
        <f t="shared" si="34"/>
        <v>0.40640466642894224</v>
      </c>
      <c r="J165" s="40">
        <f>SUMIFS('[1]6. Capital Calculations for BM'!$AH$6:$AH$1805,'[1]6. Capital Calculations for BM'!$C$6:$C$1805,'[1]2. BM Database'!$C165,'[1]6. Capital Calculations for BM'!$B$6:$B$1805,'[1]2. BM Database'!$B165)</f>
        <v>18.328728099999999</v>
      </c>
      <c r="K165" s="41">
        <f t="shared" si="40"/>
        <v>123.73002481130355</v>
      </c>
      <c r="L165" s="41">
        <v>0.92027968959485795</v>
      </c>
      <c r="M165" s="41">
        <f t="shared" si="35"/>
        <v>113.8662288269105</v>
      </c>
      <c r="N165" s="34">
        <f>SUMIFS('[1]41. Output Indexes'!$E$3:$E$752,'[1]41. Output Indexes'!$B$3:$B$752,$B165,'[1]41. Output Indexes'!$C$3:$C$752,$C165)</f>
        <v>40120</v>
      </c>
      <c r="O165" s="34">
        <f>SUMIFS('[1]41. Output Indexes'!$L$3:$L$752,'[1]41. Output Indexes'!$B$3:$B$752,$B165,'[1]41. Output Indexes'!$C$3:$C$752,$C165)</f>
        <v>928354621</v>
      </c>
      <c r="P165" s="34">
        <f>SUMIFS('[1]9. Z variables'!$AD$3:$AD$752,'[1]9. Z variables'!$B$3:$B$752,$B165,'[1]9. Z variables'!$C$3:$C$752,$C165)</f>
        <v>173385</v>
      </c>
      <c r="Q165" s="34">
        <f>SUMIFS('[1]9. Z variables'!$AE$3:$AE$752,'[1]9. Z variables'!$B$3:$B$752,$B165,'[1]9. Z variables'!$C$3:$C$752,$C165)</f>
        <v>137287</v>
      </c>
      <c r="R165" s="34">
        <f t="shared" si="31"/>
        <v>173385</v>
      </c>
      <c r="S165" s="34">
        <f t="shared" si="41"/>
        <v>236974</v>
      </c>
      <c r="T165" s="34">
        <f>SUMIFS('[1]9. Z variables'!$P$3:$P$752,'[1]9. Z variables'!$C$3:$C$752,$C165,'[1]9. Z variables'!$B$3:$B$752,$B165)</f>
        <v>946</v>
      </c>
      <c r="U165" s="34">
        <f t="shared" si="37"/>
        <v>911.05454545454552</v>
      </c>
      <c r="V165" s="33">
        <f>SUMIFS('[1]9. Z variables'!$R$3:$R$752,'[1]9. Z variables'!$C$3:$C$752,$C165,'[1]9. Z variables'!$B$3:$B$752,$B165)/T165</f>
        <v>0.28329809725158561</v>
      </c>
      <c r="W165" s="36">
        <f t="shared" si="38"/>
        <v>3.2066081781334972E-2</v>
      </c>
      <c r="X165" s="23">
        <f t="shared" si="38"/>
        <v>96</v>
      </c>
    </row>
    <row r="166" spans="1:24" ht="15" x14ac:dyDescent="0.25">
      <c r="A166" s="182">
        <v>15</v>
      </c>
      <c r="B166" s="183" t="s">
        <v>97</v>
      </c>
      <c r="C166" s="184">
        <v>2012</v>
      </c>
      <c r="D166" s="184">
        <f>D165</f>
        <v>1</v>
      </c>
      <c r="E166" s="42">
        <f>SUMIFS('[1]6. Capital Calculations for BM'!$AI$6:$AI$1805,'[1]6. Capital Calculations for BM'!$C$6:$C$1805,'[1]2. BM Database'!$C166,'[1]6. Capital Calculations for BM'!$B$6:$B$1805,'[1]2. BM Database'!$B166)</f>
        <v>12258260.325789278</v>
      </c>
      <c r="F166" s="42">
        <f>'[1]4. OM&amp;A Calculation'!M171</f>
        <v>7989409.8829510966</v>
      </c>
      <c r="G166" s="42">
        <f t="shared" si="32"/>
        <v>20247670.208740376</v>
      </c>
      <c r="H166" s="33">
        <f t="shared" si="33"/>
        <v>0.60541584288041772</v>
      </c>
      <c r="I166" s="33">
        <f t="shared" si="34"/>
        <v>0.39458415711958228</v>
      </c>
      <c r="J166" s="40">
        <f>SUMIFS('[1]6. Capital Calculations for BM'!$AH$6:$AH$1805,'[1]6. Capital Calculations for BM'!$C$6:$C$1805,'[1]2. BM Database'!$C166,'[1]6. Capital Calculations for BM'!$B$6:$B$1805,'[1]2. BM Database'!$B166)</f>
        <v>17.40324</v>
      </c>
      <c r="K166" s="41">
        <f t="shared" si="40"/>
        <v>125.68281390738366</v>
      </c>
      <c r="L166" s="41">
        <f>L165</f>
        <v>0.92027968959485795</v>
      </c>
      <c r="M166" s="41">
        <f t="shared" si="35"/>
        <v>115.66334097009533</v>
      </c>
      <c r="N166" s="34">
        <f>SUMIFS('[1]24. 2012 data'!$BR$2:$BR$74,'[1]24. 2012 data'!$B$2:$B$74,'[1]2. BM Database'!$B166,'[1]24. 2012 data'!$C$2:$C$74,2012)</f>
        <v>40232</v>
      </c>
      <c r="O166" s="34">
        <f>SUMIFS('[1]24. 2012 data'!$BZ$2:$BZ$74,'[1]24. 2012 data'!$B$2:$B$74,'[1]2. BM Database'!$B166,'[1]24. 2012 data'!$C$2:$C$74,2012)</f>
        <v>928081976</v>
      </c>
      <c r="P166" s="34">
        <f>SUMIFS('[1]24. 2012 data'!$DI$2:$DI$74,'[1]24. 2012 data'!$B$2:$B$74,'[1]2. BM Database'!$B166,'[1]24. 2012 data'!$C$2:$C$74,2012)</f>
        <v>199699</v>
      </c>
      <c r="Q166" s="34">
        <f>SUMIFS('[1]24. 2012 data'!$DH$2:$DH$74,'[1]24. 2012 data'!$B$2:$B$74,'[1]2. BM Database'!$B166,'[1]24. 2012 data'!$C$2:$C$74,2012)</f>
        <v>137390</v>
      </c>
      <c r="R166" s="34">
        <f t="shared" si="31"/>
        <v>199699</v>
      </c>
      <c r="S166" s="34">
        <f t="shared" si="41"/>
        <v>236974</v>
      </c>
      <c r="T166" s="34">
        <f>SUMIF('[1]24. 2012 data'!$B$2:$B$74,$B166,'[1]24. 2012 data'!$DL$2:$DL$74)</f>
        <v>959</v>
      </c>
      <c r="U166" s="34">
        <f>AVERAGE(T156:T166)</f>
        <v>911.05454545454552</v>
      </c>
      <c r="V166" s="33">
        <f>SUMIF('[1]24. 2012 data'!$B$2:$B$74,$B166,'[1]24. 2012 data'!$DN$2:$DN$74)/SUMIF('[1]24. 2012 data'!$B$2:$B$74,$B166,'[1]24. 2012 data'!$DL$2:$DL$74)</f>
        <v>0.28154327424400416</v>
      </c>
      <c r="W166" s="36">
        <f>(N166-N156)/N156</f>
        <v>3.2066081781334972E-2</v>
      </c>
      <c r="X166" s="34">
        <f>SUMIF('[1]24. 2012 data'!$B$2:$B$74,$B166,'[1]24. 2012 data'!$CZ$2:$CZ$74)</f>
        <v>96</v>
      </c>
    </row>
    <row r="167" spans="1:24" ht="15" x14ac:dyDescent="0.25">
      <c r="A167" s="182">
        <v>16</v>
      </c>
      <c r="B167" s="183" t="s">
        <v>18</v>
      </c>
      <c r="C167" s="184">
        <v>2002</v>
      </c>
      <c r="D167" s="184">
        <v>1</v>
      </c>
      <c r="E167" s="42">
        <f>SUMIFS('[1]6. Capital Calculations for BM'!$AI$6:$AI$1805,'[1]6. Capital Calculations for BM'!$C$6:$C$1805,'[1]2. BM Database'!$C167,'[1]6. Capital Calculations for BM'!$B$6:$B$1805,'[1]2. BM Database'!$B167)</f>
        <v>26144240.763355166</v>
      </c>
      <c r="F167" s="42">
        <f>'[1]4. OM&amp;A Calculation'!M172</f>
        <v>23992398</v>
      </c>
      <c r="G167" s="42">
        <f t="shared" si="32"/>
        <v>50136638.763355166</v>
      </c>
      <c r="H167" s="33">
        <f t="shared" si="33"/>
        <v>0.52145978286968797</v>
      </c>
      <c r="I167" s="33">
        <f t="shared" si="34"/>
        <v>0.47854021713031203</v>
      </c>
      <c r="J167" s="40">
        <f>SUMIFS('[1]6. Capital Calculations for BM'!$AH$6:$AH$1805,'[1]6. Capital Calculations for BM'!$C$6:$C$1805,'[1]2. BM Database'!$C167,'[1]6. Capital Calculations for BM'!$B$6:$B$1805,'[1]2. BM Database'!$B167)</f>
        <v>16.741565999999999</v>
      </c>
      <c r="K167" s="41">
        <f t="shared" si="40"/>
        <v>100</v>
      </c>
      <c r="L167" s="41">
        <v>1.08147697030777</v>
      </c>
      <c r="M167" s="41">
        <f t="shared" si="35"/>
        <v>108.147697030777</v>
      </c>
      <c r="N167" s="34">
        <f>SUMIFS('[1]41. Output Indexes'!$E$3:$E$752,'[1]41. Output Indexes'!$B$3:$B$752,$B167,'[1]41. Output Indexes'!$C$3:$C$752,$C167)</f>
        <v>80733</v>
      </c>
      <c r="O167" s="34">
        <f>SUMIFS('[1]41. Output Indexes'!$L$3:$L$752,'[1]41. Output Indexes'!$B$3:$B$752,$B167,'[1]41. Output Indexes'!$C$3:$C$752,$C167)</f>
        <v>936089556</v>
      </c>
      <c r="P167" s="34">
        <f>SUMIFS('[1]9. Z variables'!$AD$3:$AD$752,'[1]9. Z variables'!$B$3:$B$752,$B167,'[1]9. Z variables'!$C$3:$C$752,$C167)</f>
        <v>640000</v>
      </c>
      <c r="Q167" s="34">
        <f>SUMIFS('[1]9. Z variables'!$AE$3:$AE$752,'[1]9. Z variables'!$B$3:$B$752,$B167,'[1]9. Z variables'!$C$3:$C$752,$C167)</f>
        <v>507000</v>
      </c>
      <c r="R167" s="34">
        <f t="shared" si="31"/>
        <v>640000</v>
      </c>
      <c r="S167" s="34">
        <f>R167</f>
        <v>640000</v>
      </c>
      <c r="T167" s="34">
        <f>SUMIFS('[1]9. Z variables'!$P$3:$P$752,'[1]9. Z variables'!$C$3:$C$752,$C167,'[1]9. Z variables'!$B$3:$B$752,$B167)</f>
        <v>1239.7</v>
      </c>
      <c r="U167" s="34">
        <f t="shared" si="37"/>
        <v>1167.2727272727273</v>
      </c>
      <c r="V167" s="33">
        <f>SUMIFS('[1]9. Z variables'!$R$3:$R$752,'[1]9. Z variables'!$C$3:$C$752,$C167,'[1]9. Z variables'!$B$3:$B$752,$B167)/T167</f>
        <v>0.14438977171896425</v>
      </c>
      <c r="W167" s="36">
        <f t="shared" si="38"/>
        <v>6.0532867600609414E-2</v>
      </c>
      <c r="X167" s="35">
        <f t="shared" si="38"/>
        <v>120</v>
      </c>
    </row>
    <row r="168" spans="1:24" ht="15" x14ac:dyDescent="0.25">
      <c r="A168" s="182">
        <v>16</v>
      </c>
      <c r="B168" s="183" t="s">
        <v>18</v>
      </c>
      <c r="C168" s="184">
        <v>2003</v>
      </c>
      <c r="D168" s="184">
        <v>1</v>
      </c>
      <c r="E168" s="42">
        <f>SUMIFS('[1]6. Capital Calculations for BM'!$AI$6:$AI$1805,'[1]6. Capital Calculations for BM'!$C$6:$C$1805,'[1]2. BM Database'!$C168,'[1]6. Capital Calculations for BM'!$B$6:$B$1805,'[1]2. BM Database'!$B168)</f>
        <v>27060548.335411601</v>
      </c>
      <c r="F168" s="42">
        <f>'[1]4. OM&amp;A Calculation'!M173</f>
        <v>22394656</v>
      </c>
      <c r="G168" s="42">
        <f t="shared" si="32"/>
        <v>49455204.335411601</v>
      </c>
      <c r="H168" s="33">
        <f t="shared" si="33"/>
        <v>0.54717291534948387</v>
      </c>
      <c r="I168" s="33">
        <f t="shared" si="34"/>
        <v>0.45282708465051613</v>
      </c>
      <c r="J168" s="40">
        <f>SUMIFS('[1]6. Capital Calculations for BM'!$AH$6:$AH$1805,'[1]6. Capital Calculations for BM'!$C$6:$C$1805,'[1]2. BM Database'!$C168,'[1]6. Capital Calculations for BM'!$B$6:$B$1805,'[1]2. BM Database'!$B168)</f>
        <v>16.820820000000001</v>
      </c>
      <c r="K168" s="41">
        <f t="shared" si="40"/>
        <v>102.21331567783656</v>
      </c>
      <c r="L168" s="41">
        <v>1.08147697030777</v>
      </c>
      <c r="M168" s="41">
        <f t="shared" si="35"/>
        <v>110.54134696437838</v>
      </c>
      <c r="N168" s="34">
        <f>SUMIFS('[1]41. Output Indexes'!$E$3:$E$752,'[1]41. Output Indexes'!$B$3:$B$752,$B168,'[1]41. Output Indexes'!$C$3:$C$752,$C168)</f>
        <v>82132</v>
      </c>
      <c r="O168" s="34">
        <f>SUMIFS('[1]41. Output Indexes'!$L$3:$L$752,'[1]41. Output Indexes'!$B$3:$B$752,$B168,'[1]41. Output Indexes'!$C$3:$C$752,$C168)</f>
        <v>904313775</v>
      </c>
      <c r="P168" s="34">
        <f>SUMIFS('[1]9. Z variables'!$AD$3:$AD$752,'[1]9. Z variables'!$B$3:$B$752,$B168,'[1]9. Z variables'!$C$3:$C$752,$C168)</f>
        <v>609000</v>
      </c>
      <c r="Q168" s="34">
        <f>SUMIFS('[1]9. Z variables'!$AE$3:$AE$752,'[1]9. Z variables'!$B$3:$B$752,$B168,'[1]9. Z variables'!$C$3:$C$752,$C168)</f>
        <v>487000</v>
      </c>
      <c r="R168" s="34">
        <f t="shared" si="31"/>
        <v>609000</v>
      </c>
      <c r="S168" s="34">
        <f t="shared" ref="S168:S177" si="42">MAX(S167,R168)</f>
        <v>640000</v>
      </c>
      <c r="T168" s="34">
        <f>SUMIFS('[1]9. Z variables'!$P$3:$P$752,'[1]9. Z variables'!$C$3:$C$752,$C168,'[1]9. Z variables'!$B$3:$B$752,$B168)</f>
        <v>1167.3</v>
      </c>
      <c r="U168" s="34">
        <f t="shared" si="37"/>
        <v>1167.2727272727273</v>
      </c>
      <c r="V168" s="33">
        <f>SUMIFS('[1]9. Z variables'!$R$3:$R$752,'[1]9. Z variables'!$C$3:$C$752,$C168,'[1]9. Z variables'!$B$3:$B$752,$B168)/T168</f>
        <v>0.2978668722693395</v>
      </c>
      <c r="W168" s="36">
        <f t="shared" si="38"/>
        <v>6.0532867600609414E-2</v>
      </c>
      <c r="X168" s="35">
        <f t="shared" si="38"/>
        <v>120</v>
      </c>
    </row>
    <row r="169" spans="1:24" ht="15" x14ac:dyDescent="0.25">
      <c r="A169" s="182">
        <v>16</v>
      </c>
      <c r="B169" s="183" t="s">
        <v>18</v>
      </c>
      <c r="C169" s="184">
        <v>2004</v>
      </c>
      <c r="D169" s="184">
        <v>1</v>
      </c>
      <c r="E169" s="42">
        <f>SUMIFS('[1]6. Capital Calculations for BM'!$AI$6:$AI$1805,'[1]6. Capital Calculations for BM'!$C$6:$C$1805,'[1]2. BM Database'!$C169,'[1]6. Capital Calculations for BM'!$B$6:$B$1805,'[1]2. BM Database'!$B169)</f>
        <v>27202299.555993166</v>
      </c>
      <c r="F169" s="42">
        <f>'[1]4. OM&amp;A Calculation'!M174</f>
        <v>22296906</v>
      </c>
      <c r="G169" s="42">
        <f t="shared" si="32"/>
        <v>49499205.55599317</v>
      </c>
      <c r="H169" s="33">
        <f t="shared" si="33"/>
        <v>0.54955022510860518</v>
      </c>
      <c r="I169" s="33">
        <f t="shared" si="34"/>
        <v>0.45044977489139482</v>
      </c>
      <c r="J169" s="40">
        <f>SUMIFS('[1]6. Capital Calculations for BM'!$AH$6:$AH$1805,'[1]6. Capital Calculations for BM'!$C$6:$C$1805,'[1]2. BM Database'!$C169,'[1]6. Capital Calculations for BM'!$B$6:$B$1805,'[1]2. BM Database'!$B169)</f>
        <v>16.852066000000001</v>
      </c>
      <c r="K169" s="41">
        <f t="shared" si="40"/>
        <v>104.79144501899948</v>
      </c>
      <c r="L169" s="41">
        <v>1.08147697030777</v>
      </c>
      <c r="M169" s="41">
        <f t="shared" si="35"/>
        <v>113.32953447332082</v>
      </c>
      <c r="N169" s="34">
        <f>SUMIFS('[1]41. Output Indexes'!$E$3:$E$752,'[1]41. Output Indexes'!$B$3:$B$752,$B169,'[1]41. Output Indexes'!$C$3:$C$752,$C169)</f>
        <v>83426</v>
      </c>
      <c r="O169" s="34">
        <f>SUMIFS('[1]41. Output Indexes'!$L$3:$L$752,'[1]41. Output Indexes'!$B$3:$B$752,$B169,'[1]41. Output Indexes'!$C$3:$C$752,$C169)</f>
        <v>892419399</v>
      </c>
      <c r="P169" s="34">
        <f>SUMIFS('[1]9. Z variables'!$AD$3:$AD$752,'[1]9. Z variables'!$B$3:$B$752,$B169,'[1]9. Z variables'!$C$3:$C$752,$C169)</f>
        <v>602000</v>
      </c>
      <c r="Q169" s="34">
        <f>SUMIFS('[1]9. Z variables'!$AE$3:$AE$752,'[1]9. Z variables'!$B$3:$B$752,$B169,'[1]9. Z variables'!$C$3:$C$752,$C169)</f>
        <v>488000</v>
      </c>
      <c r="R169" s="34">
        <f t="shared" si="31"/>
        <v>602000</v>
      </c>
      <c r="S169" s="34">
        <f t="shared" si="42"/>
        <v>640000</v>
      </c>
      <c r="T169" s="34">
        <f>SUMIFS('[1]9. Z variables'!$P$3:$P$752,'[1]9. Z variables'!$C$3:$C$752,$C169,'[1]9. Z variables'!$B$3:$B$752,$B169)</f>
        <v>1184</v>
      </c>
      <c r="U169" s="34">
        <f t="shared" si="37"/>
        <v>1167.2727272727273</v>
      </c>
      <c r="V169" s="33">
        <f>SUMIFS('[1]9. Z variables'!$R$3:$R$752,'[1]9. Z variables'!$C$3:$C$752,$C169,'[1]9. Z variables'!$B$3:$B$752,$B169)/T169</f>
        <v>0.31334459459459457</v>
      </c>
      <c r="W169" s="36">
        <f t="shared" si="38"/>
        <v>6.0532867600609414E-2</v>
      </c>
      <c r="X169" s="35">
        <f t="shared" si="38"/>
        <v>120</v>
      </c>
    </row>
    <row r="170" spans="1:24" ht="15" x14ac:dyDescent="0.25">
      <c r="A170" s="182">
        <v>16</v>
      </c>
      <c r="B170" s="183" t="s">
        <v>18</v>
      </c>
      <c r="C170" s="184">
        <v>2005</v>
      </c>
      <c r="D170" s="184">
        <v>1</v>
      </c>
      <c r="E170" s="42">
        <f>SUMIFS('[1]6. Capital Calculations for BM'!$AI$6:$AI$1805,'[1]6. Capital Calculations for BM'!$C$6:$C$1805,'[1]2. BM Database'!$C170,'[1]6. Capital Calculations for BM'!$B$6:$B$1805,'[1]2. BM Database'!$B170)</f>
        <v>27417468.406925499</v>
      </c>
      <c r="F170" s="42">
        <f>'[1]4. OM&amp;A Calculation'!M175</f>
        <v>20930759</v>
      </c>
      <c r="G170" s="42">
        <f t="shared" si="32"/>
        <v>48348227.406925499</v>
      </c>
      <c r="H170" s="33">
        <f t="shared" si="33"/>
        <v>0.56708321850488697</v>
      </c>
      <c r="I170" s="33">
        <f t="shared" si="34"/>
        <v>0.43291678149511303</v>
      </c>
      <c r="J170" s="40">
        <f>SUMIFS('[1]6. Capital Calculations for BM'!$AH$6:$AH$1805,'[1]6. Capital Calculations for BM'!$C$6:$C$1805,'[1]2. BM Database'!$C170,'[1]6. Capital Calculations for BM'!$B$6:$B$1805,'[1]2. BM Database'!$B170)</f>
        <v>17.008296000000001</v>
      </c>
      <c r="K170" s="41">
        <f t="shared" si="40"/>
        <v>108.15605108354616</v>
      </c>
      <c r="L170" s="41">
        <v>1.08147697030777</v>
      </c>
      <c r="M170" s="41">
        <f t="shared" si="35"/>
        <v>116.96827844628591</v>
      </c>
      <c r="N170" s="34">
        <f>SUMIFS('[1]41. Output Indexes'!$E$3:$E$752,'[1]41. Output Indexes'!$B$3:$B$752,$B170,'[1]41. Output Indexes'!$C$3:$C$752,$C170)</f>
        <v>84254</v>
      </c>
      <c r="O170" s="34">
        <f>SUMIFS('[1]41. Output Indexes'!$L$3:$L$752,'[1]41. Output Indexes'!$B$3:$B$752,$B170,'[1]41. Output Indexes'!$C$3:$C$752,$C170)</f>
        <v>961633772</v>
      </c>
      <c r="P170" s="34">
        <f>SUMIFS('[1]9. Z variables'!$AD$3:$AD$752,'[1]9. Z variables'!$B$3:$B$752,$B170,'[1]9. Z variables'!$C$3:$C$752,$C170)</f>
        <v>640300</v>
      </c>
      <c r="Q170" s="34">
        <f>SUMIFS('[1]9. Z variables'!$AE$3:$AE$752,'[1]9. Z variables'!$B$3:$B$752,$B170,'[1]9. Z variables'!$C$3:$C$752,$C170)</f>
        <v>481500</v>
      </c>
      <c r="R170" s="34">
        <f t="shared" si="31"/>
        <v>640300</v>
      </c>
      <c r="S170" s="34">
        <f t="shared" si="42"/>
        <v>640300</v>
      </c>
      <c r="T170" s="34">
        <f>SUMIFS('[1]9. Z variables'!$P$3:$P$752,'[1]9. Z variables'!$C$3:$C$752,$C170,'[1]9. Z variables'!$B$3:$B$752,$B170)</f>
        <v>1184</v>
      </c>
      <c r="U170" s="34">
        <f t="shared" si="37"/>
        <v>1167.2727272727273</v>
      </c>
      <c r="V170" s="33">
        <f>SUMIFS('[1]9. Z variables'!$R$3:$R$752,'[1]9. Z variables'!$C$3:$C$752,$C170,'[1]9. Z variables'!$B$3:$B$752,$B170)/T170</f>
        <v>0.31334459459459457</v>
      </c>
      <c r="W170" s="36">
        <f t="shared" si="38"/>
        <v>6.0532867600609414E-2</v>
      </c>
      <c r="X170" s="35">
        <f t="shared" si="38"/>
        <v>120</v>
      </c>
    </row>
    <row r="171" spans="1:24" ht="15" x14ac:dyDescent="0.25">
      <c r="A171" s="182">
        <v>16</v>
      </c>
      <c r="B171" s="183" t="s">
        <v>18</v>
      </c>
      <c r="C171" s="184">
        <v>2006</v>
      </c>
      <c r="D171" s="184">
        <v>1</v>
      </c>
      <c r="E171" s="42">
        <f>SUMIFS('[1]6. Capital Calculations for BM'!$AI$6:$AI$1805,'[1]6. Capital Calculations for BM'!$C$6:$C$1805,'[1]2. BM Database'!$C171,'[1]6. Capital Calculations for BM'!$B$6:$B$1805,'[1]2. BM Database'!$B171)</f>
        <v>27022184.303506099</v>
      </c>
      <c r="F171" s="42">
        <f>'[1]4. OM&amp;A Calculation'!M176</f>
        <v>21191645</v>
      </c>
      <c r="G171" s="42">
        <f t="shared" si="32"/>
        <v>48213829.303506099</v>
      </c>
      <c r="H171" s="33">
        <f t="shared" si="33"/>
        <v>0.56046542442006475</v>
      </c>
      <c r="I171" s="33">
        <f t="shared" si="34"/>
        <v>0.43953457557993525</v>
      </c>
      <c r="J171" s="40">
        <f>SUMIFS('[1]6. Capital Calculations for BM'!$AH$6:$AH$1805,'[1]6. Capital Calculations for BM'!$C$6:$C$1805,'[1]2. BM Database'!$C171,'[1]6. Capital Calculations for BM'!$B$6:$B$1805,'[1]2. BM Database'!$B171)</f>
        <v>16.88236666666667</v>
      </c>
      <c r="K171" s="41">
        <f t="shared" si="40"/>
        <v>110.14154301171514</v>
      </c>
      <c r="L171" s="41">
        <v>1.08147697030777</v>
      </c>
      <c r="M171" s="41">
        <f t="shared" si="35"/>
        <v>119.11554224133263</v>
      </c>
      <c r="N171" s="34">
        <f>SUMIFS('[1]41. Output Indexes'!$E$3:$E$752,'[1]41. Output Indexes'!$B$3:$B$752,$B171,'[1]41. Output Indexes'!$C$3:$C$752,$C171)</f>
        <v>84701</v>
      </c>
      <c r="O171" s="34">
        <f>SUMIFS('[1]41. Output Indexes'!$L$3:$L$752,'[1]41. Output Indexes'!$B$3:$B$752,$B171,'[1]41. Output Indexes'!$C$3:$C$752,$C171)</f>
        <v>899872611</v>
      </c>
      <c r="P171" s="34">
        <f>SUMIFS('[1]9. Z variables'!$AD$3:$AD$752,'[1]9. Z variables'!$B$3:$B$752,$B171,'[1]9. Z variables'!$C$3:$C$752,$C171)</f>
        <v>656700</v>
      </c>
      <c r="Q171" s="34">
        <f>SUMIFS('[1]9. Z variables'!$AE$3:$AE$752,'[1]9. Z variables'!$B$3:$B$752,$B171,'[1]9. Z variables'!$C$3:$C$752,$C171)</f>
        <v>450300</v>
      </c>
      <c r="R171" s="34">
        <f t="shared" si="31"/>
        <v>656700</v>
      </c>
      <c r="S171" s="34">
        <f t="shared" si="42"/>
        <v>656700</v>
      </c>
      <c r="T171" s="34">
        <f>SUMIFS('[1]9. Z variables'!$P$3:$P$752,'[1]9. Z variables'!$C$3:$C$752,$C171,'[1]9. Z variables'!$B$3:$B$752,$B171)</f>
        <v>1158</v>
      </c>
      <c r="U171" s="34">
        <f t="shared" si="37"/>
        <v>1167.2727272727273</v>
      </c>
      <c r="V171" s="33">
        <f>SUMIFS('[1]9. Z variables'!$R$3:$R$752,'[1]9. Z variables'!$C$3:$C$752,$C171,'[1]9. Z variables'!$B$3:$B$752,$B171)/T171</f>
        <v>0.38514680483592401</v>
      </c>
      <c r="W171" s="36">
        <f t="shared" si="38"/>
        <v>6.0532867600609414E-2</v>
      </c>
      <c r="X171" s="35">
        <f t="shared" si="38"/>
        <v>120</v>
      </c>
    </row>
    <row r="172" spans="1:24" ht="15" x14ac:dyDescent="0.25">
      <c r="A172" s="182">
        <v>16</v>
      </c>
      <c r="B172" s="183" t="s">
        <v>18</v>
      </c>
      <c r="C172" s="184">
        <v>2007</v>
      </c>
      <c r="D172" s="184">
        <v>1</v>
      </c>
      <c r="E172" s="42">
        <f>SUMIFS('[1]6. Capital Calculations for BM'!$AI$6:$AI$1805,'[1]6. Capital Calculations for BM'!$C$6:$C$1805,'[1]2. BM Database'!$C172,'[1]6. Capital Calculations for BM'!$B$6:$B$1805,'[1]2. BM Database'!$B172)</f>
        <v>32407072.391034212</v>
      </c>
      <c r="F172" s="42">
        <f>'[1]4. OM&amp;A Calculation'!M177</f>
        <v>28361380</v>
      </c>
      <c r="G172" s="42">
        <f t="shared" si="32"/>
        <v>60768452.391034216</v>
      </c>
      <c r="H172" s="33">
        <f t="shared" si="33"/>
        <v>0.5332877688327563</v>
      </c>
      <c r="I172" s="33">
        <f t="shared" si="34"/>
        <v>0.4667122311672437</v>
      </c>
      <c r="J172" s="40">
        <f>SUMIFS('[1]6. Capital Calculations for BM'!$AH$6:$AH$1805,'[1]6. Capital Calculations for BM'!$C$6:$C$1805,'[1]2. BM Database'!$C172,'[1]6. Capital Calculations for BM'!$B$6:$B$1805,'[1]2. BM Database'!$B172)</f>
        <v>17.296320000000001</v>
      </c>
      <c r="K172" s="41">
        <f t="shared" si="40"/>
        <v>113.88036490943945</v>
      </c>
      <c r="L172" s="41">
        <v>1.08147697030777</v>
      </c>
      <c r="M172" s="41">
        <f t="shared" si="35"/>
        <v>123.15899201980386</v>
      </c>
      <c r="N172" s="34">
        <f>SUMIFS('[1]41. Output Indexes'!$E$3:$E$752,'[1]41. Output Indexes'!$B$3:$B$752,$B172,'[1]41. Output Indexes'!$C$3:$C$752,$C172)</f>
        <v>84757</v>
      </c>
      <c r="O172" s="34">
        <f>SUMIFS('[1]41. Output Indexes'!$L$3:$L$752,'[1]41. Output Indexes'!$B$3:$B$752,$B172,'[1]41. Output Indexes'!$C$3:$C$752,$C172)</f>
        <v>2586778728</v>
      </c>
      <c r="P172" s="34">
        <f>SUMIFS('[1]9. Z variables'!$AD$3:$AD$752,'[1]9. Z variables'!$B$3:$B$752,$B172,'[1]9. Z variables'!$C$3:$C$752,$C172)</f>
        <v>577900</v>
      </c>
      <c r="Q172" s="34">
        <f>SUMIFS('[1]9. Z variables'!$AE$3:$AE$752,'[1]9. Z variables'!$B$3:$B$752,$B172,'[1]9. Z variables'!$C$3:$C$752,$C172)</f>
        <v>458800</v>
      </c>
      <c r="R172" s="34">
        <f t="shared" si="31"/>
        <v>577900</v>
      </c>
      <c r="S172" s="34">
        <f t="shared" si="42"/>
        <v>656700</v>
      </c>
      <c r="T172" s="34">
        <f>SUMIFS('[1]9. Z variables'!$P$3:$P$752,'[1]9. Z variables'!$C$3:$C$752,$C172,'[1]9. Z variables'!$B$3:$B$752,$B172)</f>
        <v>1133</v>
      </c>
      <c r="U172" s="34">
        <f t="shared" si="37"/>
        <v>1167.2727272727273</v>
      </c>
      <c r="V172" s="33">
        <f>SUMIFS('[1]9. Z variables'!$R$3:$R$752,'[1]9. Z variables'!$C$3:$C$752,$C172,'[1]9. Z variables'!$B$3:$B$752,$B172)/T172</f>
        <v>0.36187113857016767</v>
      </c>
      <c r="W172" s="36">
        <f t="shared" si="38"/>
        <v>6.0532867600609414E-2</v>
      </c>
      <c r="X172" s="35">
        <f t="shared" si="38"/>
        <v>120</v>
      </c>
    </row>
    <row r="173" spans="1:24" ht="15" x14ac:dyDescent="0.25">
      <c r="A173" s="182">
        <v>16</v>
      </c>
      <c r="B173" s="183" t="s">
        <v>18</v>
      </c>
      <c r="C173" s="184">
        <v>2008</v>
      </c>
      <c r="D173" s="184">
        <v>1</v>
      </c>
      <c r="E173" s="42">
        <f>SUMIFS('[1]6. Capital Calculations for BM'!$AI$6:$AI$1805,'[1]6. Capital Calculations for BM'!$C$6:$C$1805,'[1]2. BM Database'!$C173,'[1]6. Capital Calculations for BM'!$B$6:$B$1805,'[1]2. BM Database'!$B173)</f>
        <v>33553925.055557642</v>
      </c>
      <c r="F173" s="42">
        <f>'[1]4. OM&amp;A Calculation'!M178</f>
        <v>20523552</v>
      </c>
      <c r="G173" s="42">
        <f t="shared" si="32"/>
        <v>54077477.055557638</v>
      </c>
      <c r="H173" s="33">
        <f t="shared" si="33"/>
        <v>0.62047874424846616</v>
      </c>
      <c r="I173" s="33">
        <f t="shared" si="34"/>
        <v>0.37952125575153384</v>
      </c>
      <c r="J173" s="40">
        <f>SUMIFS('[1]6. Capital Calculations for BM'!$AH$6:$AH$1805,'[1]6. Capital Calculations for BM'!$C$6:$C$1805,'[1]2. BM Database'!$C173,'[1]6. Capital Calculations for BM'!$B$6:$B$1805,'[1]2. BM Database'!$B173)</f>
        <v>17.715351999999999</v>
      </c>
      <c r="K173" s="41">
        <f t="shared" si="40"/>
        <v>116.60459237157336</v>
      </c>
      <c r="L173" s="41">
        <v>1.08147697030777</v>
      </c>
      <c r="M173" s="41">
        <f t="shared" si="35"/>
        <v>126.10518128198167</v>
      </c>
      <c r="N173" s="34">
        <f>SUMIFS('[1]41. Output Indexes'!$E$3:$E$752,'[1]41. Output Indexes'!$B$3:$B$752,$B173,'[1]41. Output Indexes'!$C$3:$C$752,$C173)</f>
        <v>84644</v>
      </c>
      <c r="O173" s="34">
        <f>SUMIFS('[1]41. Output Indexes'!$L$3:$L$752,'[1]41. Output Indexes'!$B$3:$B$752,$B173,'[1]41. Output Indexes'!$C$3:$C$752,$C173)</f>
        <v>2456938199</v>
      </c>
      <c r="P173" s="34">
        <f>SUMIFS('[1]9. Z variables'!$AD$3:$AD$752,'[1]9. Z variables'!$B$3:$B$752,$B173,'[1]9. Z variables'!$C$3:$C$752,$C173)</f>
        <v>532600</v>
      </c>
      <c r="Q173" s="34">
        <f>SUMIFS('[1]9. Z variables'!$AE$3:$AE$752,'[1]9. Z variables'!$B$3:$B$752,$B173,'[1]9. Z variables'!$C$3:$C$752,$C173)</f>
        <v>419000</v>
      </c>
      <c r="R173" s="34">
        <f t="shared" si="31"/>
        <v>532600</v>
      </c>
      <c r="S173" s="34">
        <f t="shared" si="42"/>
        <v>656700</v>
      </c>
      <c r="T173" s="34">
        <f>SUMIFS('[1]9. Z variables'!$P$3:$P$752,'[1]9. Z variables'!$C$3:$C$752,$C173,'[1]9. Z variables'!$B$3:$B$752,$B173)</f>
        <v>1133</v>
      </c>
      <c r="U173" s="34">
        <f t="shared" si="37"/>
        <v>1167.2727272727273</v>
      </c>
      <c r="V173" s="33">
        <f>SUMIFS('[1]9. Z variables'!$R$3:$R$752,'[1]9. Z variables'!$C$3:$C$752,$C173,'[1]9. Z variables'!$B$3:$B$752,$B173)/T173</f>
        <v>0.36187113857016767</v>
      </c>
      <c r="W173" s="36">
        <f t="shared" si="38"/>
        <v>6.0532867600609414E-2</v>
      </c>
      <c r="X173" s="35">
        <f t="shared" si="38"/>
        <v>120</v>
      </c>
    </row>
    <row r="174" spans="1:24" ht="15" x14ac:dyDescent="0.25">
      <c r="A174" s="182">
        <v>16</v>
      </c>
      <c r="B174" s="183" t="s">
        <v>18</v>
      </c>
      <c r="C174" s="184">
        <v>2009</v>
      </c>
      <c r="D174" s="184">
        <v>1</v>
      </c>
      <c r="E174" s="42">
        <f>SUMIFS('[1]6. Capital Calculations for BM'!$AI$6:$AI$1805,'[1]6. Capital Calculations for BM'!$C$6:$C$1805,'[1]2. BM Database'!$C174,'[1]6. Capital Calculations for BM'!$B$6:$B$1805,'[1]2. BM Database'!$B174)</f>
        <v>33765829.193302125</v>
      </c>
      <c r="F174" s="42">
        <f>'[1]4. OM&amp;A Calculation'!M179</f>
        <v>19235053.399999999</v>
      </c>
      <c r="G174" s="42">
        <f t="shared" si="32"/>
        <v>53000882.593302123</v>
      </c>
      <c r="H174" s="33">
        <f t="shared" si="33"/>
        <v>0.63708050774175617</v>
      </c>
      <c r="I174" s="33">
        <f t="shared" si="34"/>
        <v>0.36291949225824383</v>
      </c>
      <c r="J174" s="40">
        <f>SUMIFS('[1]6. Capital Calculations for BM'!$AH$6:$AH$1805,'[1]6. Capital Calculations for BM'!$C$6:$C$1805,'[1]2. BM Database'!$C174,'[1]6. Capital Calculations for BM'!$B$6:$B$1805,'[1]2. BM Database'!$B174)</f>
        <v>17.930536200000002</v>
      </c>
      <c r="K174" s="41">
        <f t="shared" si="40"/>
        <v>118.1120482521444</v>
      </c>
      <c r="L174" s="41">
        <v>1.08147697030777</v>
      </c>
      <c r="M174" s="41">
        <f t="shared" si="35"/>
        <v>127.73546010057427</v>
      </c>
      <c r="N174" s="34">
        <f>SUMIFS('[1]41. Output Indexes'!$E$3:$E$752,'[1]41. Output Indexes'!$B$3:$B$752,$B174,'[1]41. Output Indexes'!$C$3:$C$752,$C174)</f>
        <v>84726</v>
      </c>
      <c r="O174" s="34">
        <f>SUMIFS('[1]41. Output Indexes'!$L$3:$L$752,'[1]41. Output Indexes'!$B$3:$B$752,$B174,'[1]41. Output Indexes'!$C$3:$C$752,$C174)</f>
        <v>2217497147</v>
      </c>
      <c r="P174" s="34">
        <f>SUMIFS('[1]9. Z variables'!$AD$3:$AD$752,'[1]9. Z variables'!$B$3:$B$752,$B174,'[1]9. Z variables'!$C$3:$C$752,$C174)</f>
        <v>494900</v>
      </c>
      <c r="Q174" s="34">
        <f>SUMIFS('[1]9. Z variables'!$AE$3:$AE$752,'[1]9. Z variables'!$B$3:$B$752,$B174,'[1]9. Z variables'!$C$3:$C$752,$C174)</f>
        <v>399800</v>
      </c>
      <c r="R174" s="34">
        <f t="shared" si="31"/>
        <v>494900</v>
      </c>
      <c r="S174" s="34">
        <f t="shared" si="42"/>
        <v>656700</v>
      </c>
      <c r="T174" s="34">
        <f>SUMIFS('[1]9. Z variables'!$P$3:$P$752,'[1]9. Z variables'!$C$3:$C$752,$C174,'[1]9. Z variables'!$B$3:$B$752,$B174)</f>
        <v>1127</v>
      </c>
      <c r="U174" s="34">
        <f t="shared" si="37"/>
        <v>1167.2727272727273</v>
      </c>
      <c r="V174" s="33">
        <f>SUMIFS('[1]9. Z variables'!$R$3:$R$752,'[1]9. Z variables'!$C$3:$C$752,$C174,'[1]9. Z variables'!$B$3:$B$752,$B174)/T174</f>
        <v>0.36734693877551022</v>
      </c>
      <c r="W174" s="36">
        <f t="shared" si="38"/>
        <v>6.0532867600609414E-2</v>
      </c>
      <c r="X174" s="35">
        <f t="shared" si="38"/>
        <v>120</v>
      </c>
    </row>
    <row r="175" spans="1:24" ht="15" x14ac:dyDescent="0.25">
      <c r="A175" s="182">
        <v>16</v>
      </c>
      <c r="B175" s="183" t="s">
        <v>18</v>
      </c>
      <c r="C175" s="184">
        <v>2010</v>
      </c>
      <c r="D175" s="184">
        <v>1</v>
      </c>
      <c r="E175" s="42">
        <f>SUMIFS('[1]6. Capital Calculations for BM'!$AI$6:$AI$1805,'[1]6. Capital Calculations for BM'!$C$6:$C$1805,'[1]2. BM Database'!$C175,'[1]6. Capital Calculations for BM'!$B$6:$B$1805,'[1]2. BM Database'!$B175)</f>
        <v>36091068.948875621</v>
      </c>
      <c r="F175" s="42">
        <f>'[1]4. OM&amp;A Calculation'!M180</f>
        <v>21711555</v>
      </c>
      <c r="G175" s="42">
        <f t="shared" si="32"/>
        <v>57802623.948875621</v>
      </c>
      <c r="H175" s="33">
        <f t="shared" si="33"/>
        <v>0.62438461238017318</v>
      </c>
      <c r="I175" s="33">
        <f t="shared" si="34"/>
        <v>0.37561538761982682</v>
      </c>
      <c r="J175" s="40">
        <f>SUMIFS('[1]6. Capital Calculations for BM'!$AH$6:$AH$1805,'[1]6. Capital Calculations for BM'!$C$6:$C$1805,'[1]2. BM Database'!$C175,'[1]6. Capital Calculations for BM'!$B$6:$B$1805,'[1]2. BM Database'!$B175)</f>
        <v>18.29948266666667</v>
      </c>
      <c r="K175" s="41">
        <f t="shared" si="40"/>
        <v>121.67950876493377</v>
      </c>
      <c r="L175" s="41">
        <v>1.08147697030777</v>
      </c>
      <c r="M175" s="41">
        <f t="shared" si="35"/>
        <v>131.59358648763833</v>
      </c>
      <c r="N175" s="34">
        <f>SUMIFS('[1]41. Output Indexes'!$E$3:$E$752,'[1]41. Output Indexes'!$B$3:$B$752,$B175,'[1]41. Output Indexes'!$C$3:$C$752,$C175)</f>
        <v>84866</v>
      </c>
      <c r="O175" s="34">
        <f>SUMIFS('[1]41. Output Indexes'!$L$3:$L$752,'[1]41. Output Indexes'!$B$3:$B$752,$B175,'[1]41. Output Indexes'!$C$3:$C$752,$C175)</f>
        <v>2310814488.4099998</v>
      </c>
      <c r="P175" s="34">
        <f>SUMIFS('[1]9. Z variables'!$AD$3:$AD$752,'[1]9. Z variables'!$B$3:$B$752,$B175,'[1]9. Z variables'!$C$3:$C$752,$C175)</f>
        <v>517600</v>
      </c>
      <c r="Q175" s="34">
        <f>SUMIFS('[1]9. Z variables'!$AE$3:$AE$752,'[1]9. Z variables'!$B$3:$B$752,$B175,'[1]9. Z variables'!$C$3:$C$752,$C175)</f>
        <v>390400</v>
      </c>
      <c r="R175" s="34">
        <f t="shared" si="31"/>
        <v>517600</v>
      </c>
      <c r="S175" s="34">
        <f t="shared" si="42"/>
        <v>656700</v>
      </c>
      <c r="T175" s="34">
        <f>SUMIFS('[1]9. Z variables'!$P$3:$P$752,'[1]9. Z variables'!$C$3:$C$752,$C175,'[1]9. Z variables'!$B$3:$B$752,$B175)</f>
        <v>1179</v>
      </c>
      <c r="U175" s="34">
        <f t="shared" si="37"/>
        <v>1167.2727272727273</v>
      </c>
      <c r="V175" s="33">
        <f>SUMIFS('[1]9. Z variables'!$R$3:$R$752,'[1]9. Z variables'!$C$3:$C$752,$C175,'[1]9. Z variables'!$B$3:$B$752,$B175)/T175</f>
        <v>0.39525021204410515</v>
      </c>
      <c r="W175" s="36">
        <f t="shared" si="38"/>
        <v>6.0532867600609414E-2</v>
      </c>
      <c r="X175" s="35">
        <f t="shared" si="38"/>
        <v>120</v>
      </c>
    </row>
    <row r="176" spans="1:24" ht="15" x14ac:dyDescent="0.25">
      <c r="A176" s="182">
        <v>16</v>
      </c>
      <c r="B176" s="183" t="s">
        <v>18</v>
      </c>
      <c r="C176" s="184">
        <v>2011</v>
      </c>
      <c r="D176" s="184">
        <v>1</v>
      </c>
      <c r="E176" s="42">
        <f>SUMIFS('[1]6. Capital Calculations for BM'!$AI$6:$AI$1805,'[1]6. Capital Calculations for BM'!$C$6:$C$1805,'[1]2. BM Database'!$C176,'[1]6. Capital Calculations for BM'!$B$6:$B$1805,'[1]2. BM Database'!$B176)</f>
        <v>36409107.713857561</v>
      </c>
      <c r="F176" s="42">
        <f>'[1]4. OM&amp;A Calculation'!M181</f>
        <v>22272713.23</v>
      </c>
      <c r="G176" s="42">
        <f t="shared" si="32"/>
        <v>58681820.943857566</v>
      </c>
      <c r="H176" s="33">
        <f t="shared" si="33"/>
        <v>0.6204495213038993</v>
      </c>
      <c r="I176" s="33">
        <f t="shared" si="34"/>
        <v>0.3795504786961007</v>
      </c>
      <c r="J176" s="40">
        <f>SUMIFS('[1]6. Capital Calculations for BM'!$AH$6:$AH$1805,'[1]6. Capital Calculations for BM'!$C$6:$C$1805,'[1]2. BM Database'!$C176,'[1]6. Capital Calculations for BM'!$B$6:$B$1805,'[1]2. BM Database'!$B176)</f>
        <v>18.328728099999999</v>
      </c>
      <c r="K176" s="41">
        <f t="shared" si="40"/>
        <v>123.73002481130355</v>
      </c>
      <c r="L176" s="41">
        <v>1.08147697030777</v>
      </c>
      <c r="M176" s="41">
        <f t="shared" si="35"/>
        <v>133.81117236903378</v>
      </c>
      <c r="N176" s="34">
        <f>SUMIFS('[1]41. Output Indexes'!$E$3:$E$752,'[1]41. Output Indexes'!$B$3:$B$752,$B176,'[1]41. Output Indexes'!$C$3:$C$752,$C176)</f>
        <v>85083</v>
      </c>
      <c r="O176" s="34">
        <f>SUMIFS('[1]41. Output Indexes'!$L$3:$L$752,'[1]41. Output Indexes'!$B$3:$B$752,$B176,'[1]41. Output Indexes'!$C$3:$C$752,$C176)</f>
        <v>2250502159</v>
      </c>
      <c r="P176" s="34">
        <f>SUMIFS('[1]9. Z variables'!$AD$3:$AD$752,'[1]9. Z variables'!$B$3:$B$752,$B176,'[1]9. Z variables'!$C$3:$C$752,$C176)</f>
        <v>550900</v>
      </c>
      <c r="Q176" s="34">
        <f>SUMIFS('[1]9. Z variables'!$AE$3:$AE$752,'[1]9. Z variables'!$B$3:$B$752,$B176,'[1]9. Z variables'!$C$3:$C$752,$C176)</f>
        <v>366400</v>
      </c>
      <c r="R176" s="34">
        <f t="shared" si="31"/>
        <v>550900</v>
      </c>
      <c r="S176" s="34">
        <f t="shared" si="42"/>
        <v>656700</v>
      </c>
      <c r="T176" s="34">
        <f>SUMIFS('[1]9. Z variables'!$P$3:$P$752,'[1]9. Z variables'!$C$3:$C$752,$C176,'[1]9. Z variables'!$B$3:$B$752,$B176)</f>
        <v>1176</v>
      </c>
      <c r="U176" s="34">
        <f t="shared" si="37"/>
        <v>1167.2727272727273</v>
      </c>
      <c r="V176" s="33">
        <f>SUMIFS('[1]9. Z variables'!$R$3:$R$752,'[1]9. Z variables'!$C$3:$C$752,$C176,'[1]9. Z variables'!$B$3:$B$752,$B176)/T176</f>
        <v>0.39710884353741499</v>
      </c>
      <c r="W176" s="36">
        <f t="shared" si="38"/>
        <v>6.0532867600609414E-2</v>
      </c>
      <c r="X176" s="23">
        <f t="shared" si="38"/>
        <v>120</v>
      </c>
    </row>
    <row r="177" spans="1:24" ht="15" x14ac:dyDescent="0.25">
      <c r="A177" s="182">
        <v>16</v>
      </c>
      <c r="B177" s="183" t="s">
        <v>18</v>
      </c>
      <c r="C177" s="184">
        <v>2012</v>
      </c>
      <c r="D177" s="184">
        <f>D176</f>
        <v>1</v>
      </c>
      <c r="E177" s="42">
        <f>SUMIFS('[1]6. Capital Calculations for BM'!$AI$6:$AI$1805,'[1]6. Capital Calculations for BM'!$C$6:$C$1805,'[1]2. BM Database'!$C177,'[1]6. Capital Calculations for BM'!$B$6:$B$1805,'[1]2. BM Database'!$B177)</f>
        <v>34865141.726821154</v>
      </c>
      <c r="F177" s="42">
        <f>'[1]4. OM&amp;A Calculation'!M182</f>
        <v>25470629.300000001</v>
      </c>
      <c r="G177" s="42">
        <f t="shared" si="32"/>
        <v>60335771.026821151</v>
      </c>
      <c r="H177" s="33">
        <f t="shared" si="33"/>
        <v>0.57785192984974865</v>
      </c>
      <c r="I177" s="33">
        <f t="shared" si="34"/>
        <v>0.42214807015025135</v>
      </c>
      <c r="J177" s="40">
        <f>SUMIFS('[1]6. Capital Calculations for BM'!$AH$6:$AH$1805,'[1]6. Capital Calculations for BM'!$C$6:$C$1805,'[1]2. BM Database'!$C177,'[1]6. Capital Calculations for BM'!$B$6:$B$1805,'[1]2. BM Database'!$B177)</f>
        <v>17.40324</v>
      </c>
      <c r="K177" s="41">
        <f t="shared" si="40"/>
        <v>125.68281390738366</v>
      </c>
      <c r="L177" s="41">
        <f>L176</f>
        <v>1.08147697030777</v>
      </c>
      <c r="M177" s="41">
        <f t="shared" si="35"/>
        <v>135.92306880431255</v>
      </c>
      <c r="N177" s="34">
        <f>SUMIFS('[1]24. 2012 data'!$BR$2:$BR$74,'[1]24. 2012 data'!$B$2:$B$74,'[1]2. BM Database'!$B177,'[1]24. 2012 data'!$C$2:$C$74,2012)</f>
        <v>85620</v>
      </c>
      <c r="O177" s="34">
        <f>SUMIFS('[1]24. 2012 data'!$BZ$2:$BZ$74,'[1]24. 2012 data'!$B$2:$B$74,'[1]2. BM Database'!$B177,'[1]24. 2012 data'!$C$2:$C$74,2012)</f>
        <v>2462189604</v>
      </c>
      <c r="P177" s="34">
        <f>SUMIFS('[1]24. 2012 data'!$DI$2:$DI$74,'[1]24. 2012 data'!$B$2:$B$74,'[1]2. BM Database'!$B177,'[1]24. 2012 data'!$C$2:$C$74,2012)</f>
        <v>516300</v>
      </c>
      <c r="Q177" s="34">
        <f>SUMIFS('[1]24. 2012 data'!$DH$2:$DH$74,'[1]24. 2012 data'!$B$2:$B$74,'[1]2. BM Database'!$B177,'[1]24. 2012 data'!$C$2:$C$74,2012)</f>
        <v>368900</v>
      </c>
      <c r="R177" s="34">
        <f t="shared" si="31"/>
        <v>516300</v>
      </c>
      <c r="S177" s="34">
        <f t="shared" si="42"/>
        <v>656700</v>
      </c>
      <c r="T177" s="34">
        <f>SUMIF('[1]24. 2012 data'!$B$2:$B$74,$B177,'[1]24. 2012 data'!$DL$2:$DL$74)</f>
        <v>1159</v>
      </c>
      <c r="U177" s="34">
        <f>AVERAGE(T167:T177)</f>
        <v>1167.2727272727273</v>
      </c>
      <c r="V177" s="33">
        <f>SUMIF('[1]24. 2012 data'!$B$2:$B$74,$B177,'[1]24. 2012 data'!$DN$2:$DN$74)/SUMIF('[1]24. 2012 data'!$B$2:$B$74,$B177,'[1]24. 2012 data'!$DL$2:$DL$74)</f>
        <v>0.40379637618636754</v>
      </c>
      <c r="W177" s="36">
        <f>(N177-N167)/N167</f>
        <v>6.0532867600609414E-2</v>
      </c>
      <c r="X177" s="34">
        <f>SUMIF('[1]24. 2012 data'!$B$2:$B$74,$B177,'[1]24. 2012 data'!$CZ$2:$CZ$74)</f>
        <v>120</v>
      </c>
    </row>
    <row r="178" spans="1:24" ht="15" x14ac:dyDescent="0.25">
      <c r="A178" s="182">
        <v>17</v>
      </c>
      <c r="B178" s="183" t="s">
        <v>19</v>
      </c>
      <c r="C178" s="184">
        <v>2002</v>
      </c>
      <c r="D178" s="184">
        <v>1</v>
      </c>
      <c r="E178" s="42">
        <f>SUMIFS('[1]6. Capital Calculations for BM'!$AI$6:$AI$1805,'[1]6. Capital Calculations for BM'!$C$6:$C$1805,'[1]2. BM Database'!$C178,'[1]6. Capital Calculations for BM'!$B$6:$B$1805,'[1]2. BM Database'!$B178)</f>
        <v>4030607.6416166988</v>
      </c>
      <c r="F178" s="42">
        <f>'[1]4. OM&amp;A Calculation'!M183</f>
        <v>3728769.7399999998</v>
      </c>
      <c r="G178" s="42">
        <f t="shared" si="32"/>
        <v>7759377.3816166986</v>
      </c>
      <c r="H178" s="33">
        <f t="shared" si="33"/>
        <v>0.51944987895110017</v>
      </c>
      <c r="I178" s="33">
        <f t="shared" si="34"/>
        <v>0.48055012104889983</v>
      </c>
      <c r="J178" s="40">
        <f>SUMIFS('[1]6. Capital Calculations for BM'!$AH$6:$AH$1805,'[1]6. Capital Calculations for BM'!$C$6:$C$1805,'[1]2. BM Database'!$C178,'[1]6. Capital Calculations for BM'!$B$6:$B$1805,'[1]2. BM Database'!$B178)</f>
        <v>16.741565999999999</v>
      </c>
      <c r="K178" s="41">
        <f t="shared" si="40"/>
        <v>100</v>
      </c>
      <c r="L178" s="41">
        <v>0.92583607875523999</v>
      </c>
      <c r="M178" s="41">
        <f t="shared" si="35"/>
        <v>92.583607875523995</v>
      </c>
      <c r="N178" s="34">
        <f>SUMIFS('[1]41. Output Indexes'!$E$3:$E$752,'[1]41. Output Indexes'!$B$3:$B$752,$B178,'[1]41. Output Indexes'!$C$3:$C$752,$C178)</f>
        <v>16921</v>
      </c>
      <c r="O178" s="34">
        <f>SUMIFS('[1]41. Output Indexes'!$L$3:$L$752,'[1]41. Output Indexes'!$B$3:$B$752,$B178,'[1]41. Output Indexes'!$C$3:$C$752,$C178)</f>
        <v>416701683</v>
      </c>
      <c r="P178" s="34">
        <f>SUMIFS('[1]9. Z variables'!$AD$3:$AD$752,'[1]9. Z variables'!$B$3:$B$752,$B178,'[1]9. Z variables'!$C$3:$C$752,$C178)</f>
        <v>82754</v>
      </c>
      <c r="Q178" s="34">
        <f>SUMIFS('[1]9. Z variables'!$AE$3:$AE$752,'[1]9. Z variables'!$B$3:$B$752,$B178,'[1]9. Z variables'!$C$3:$C$752,$C178)</f>
        <v>81853</v>
      </c>
      <c r="R178" s="34">
        <f t="shared" si="31"/>
        <v>82754</v>
      </c>
      <c r="S178" s="34">
        <f>R178</f>
        <v>82754</v>
      </c>
      <c r="T178" s="34">
        <f>SUMIFS('[1]9. Z variables'!$P$3:$P$752,'[1]9. Z variables'!$C$3:$C$752,$C178,'[1]9. Z variables'!$B$3:$B$752,$B178)</f>
        <v>294.10000000000002</v>
      </c>
      <c r="U178" s="34">
        <f t="shared" si="37"/>
        <v>315.30909090909091</v>
      </c>
      <c r="V178" s="33">
        <f>SUMIFS('[1]9. Z variables'!$R$3:$R$752,'[1]9. Z variables'!$C$3:$C$752,$C178,'[1]9. Z variables'!$B$3:$B$752,$B178)/T178</f>
        <v>0.19993199591975516</v>
      </c>
      <c r="W178" s="36">
        <f t="shared" si="38"/>
        <v>9.042018793215531E-2</v>
      </c>
      <c r="X178" s="35">
        <f t="shared" si="38"/>
        <v>1887</v>
      </c>
    </row>
    <row r="179" spans="1:24" ht="15" x14ac:dyDescent="0.25">
      <c r="A179" s="182">
        <v>17</v>
      </c>
      <c r="B179" s="183" t="s">
        <v>19</v>
      </c>
      <c r="C179" s="184">
        <v>2003</v>
      </c>
      <c r="D179" s="184">
        <v>1</v>
      </c>
      <c r="E179" s="42">
        <f>SUMIFS('[1]6. Capital Calculations for BM'!$AI$6:$AI$1805,'[1]6. Capital Calculations for BM'!$C$6:$C$1805,'[1]2. BM Database'!$C179,'[1]6. Capital Calculations for BM'!$B$6:$B$1805,'[1]2. BM Database'!$B179)</f>
        <v>4096683.3525060457</v>
      </c>
      <c r="F179" s="42">
        <f>'[1]4. OM&amp;A Calculation'!M184</f>
        <v>4207053.5199999996</v>
      </c>
      <c r="G179" s="42">
        <f t="shared" si="32"/>
        <v>8303736.8725060448</v>
      </c>
      <c r="H179" s="33">
        <f t="shared" si="33"/>
        <v>0.49335418684451621</v>
      </c>
      <c r="I179" s="33">
        <f t="shared" si="34"/>
        <v>0.50664581315548385</v>
      </c>
      <c r="J179" s="40">
        <f>SUMIFS('[1]6. Capital Calculations for BM'!$AH$6:$AH$1805,'[1]6. Capital Calculations for BM'!$C$6:$C$1805,'[1]2. BM Database'!$C179,'[1]6. Capital Calculations for BM'!$B$6:$B$1805,'[1]2. BM Database'!$B179)</f>
        <v>16.820820000000001</v>
      </c>
      <c r="K179" s="41">
        <f t="shared" si="40"/>
        <v>102.21331567783656</v>
      </c>
      <c r="L179" s="41">
        <v>0.92583607875523999</v>
      </c>
      <c r="M179" s="41">
        <f t="shared" si="35"/>
        <v>94.632775383739698</v>
      </c>
      <c r="N179" s="34">
        <f>SUMIFS('[1]41. Output Indexes'!$E$3:$E$752,'[1]41. Output Indexes'!$B$3:$B$752,$B179,'[1]41. Output Indexes'!$C$3:$C$752,$C179)</f>
        <v>16968</v>
      </c>
      <c r="O179" s="34">
        <f>SUMIFS('[1]41. Output Indexes'!$L$3:$L$752,'[1]41. Output Indexes'!$B$3:$B$752,$B179,'[1]41. Output Indexes'!$C$3:$C$752,$C179)</f>
        <v>454881206</v>
      </c>
      <c r="P179" s="34">
        <f>SUMIFS('[1]9. Z variables'!$AD$3:$AD$752,'[1]9. Z variables'!$B$3:$B$752,$B179,'[1]9. Z variables'!$C$3:$C$752,$C179)</f>
        <v>81924</v>
      </c>
      <c r="Q179" s="34">
        <f>SUMIFS('[1]9. Z variables'!$AE$3:$AE$752,'[1]9. Z variables'!$B$3:$B$752,$B179,'[1]9. Z variables'!$C$3:$C$752,$C179)</f>
        <v>84047</v>
      </c>
      <c r="R179" s="34">
        <f t="shared" si="31"/>
        <v>84047</v>
      </c>
      <c r="S179" s="34">
        <f t="shared" ref="S179:S188" si="43">MAX(S178,R179)</f>
        <v>84047</v>
      </c>
      <c r="T179" s="34">
        <f>SUMIFS('[1]9. Z variables'!$P$3:$P$752,'[1]9. Z variables'!$C$3:$C$752,$C179,'[1]9. Z variables'!$B$3:$B$752,$B179)</f>
        <v>309.7</v>
      </c>
      <c r="U179" s="34">
        <f t="shared" si="37"/>
        <v>315.30909090909091</v>
      </c>
      <c r="V179" s="33">
        <f>SUMIFS('[1]9. Z variables'!$R$3:$R$752,'[1]9. Z variables'!$C$3:$C$752,$C179,'[1]9. Z variables'!$B$3:$B$752,$B179)/T179</f>
        <v>0.19825637713916694</v>
      </c>
      <c r="W179" s="36">
        <f t="shared" si="38"/>
        <v>9.042018793215531E-2</v>
      </c>
      <c r="X179" s="35">
        <f t="shared" si="38"/>
        <v>1887</v>
      </c>
    </row>
    <row r="180" spans="1:24" ht="15" x14ac:dyDescent="0.25">
      <c r="A180" s="182">
        <v>17</v>
      </c>
      <c r="B180" s="183" t="s">
        <v>19</v>
      </c>
      <c r="C180" s="184">
        <v>2004</v>
      </c>
      <c r="D180" s="184">
        <v>1</v>
      </c>
      <c r="E180" s="42">
        <f>SUMIFS('[1]6. Capital Calculations for BM'!$AI$6:$AI$1805,'[1]6. Capital Calculations for BM'!$C$6:$C$1805,'[1]2. BM Database'!$C180,'[1]6. Capital Calculations for BM'!$B$6:$B$1805,'[1]2. BM Database'!$B180)</f>
        <v>4139752.2758549657</v>
      </c>
      <c r="F180" s="42">
        <f>'[1]4. OM&amp;A Calculation'!M185</f>
        <v>4684944.4700000007</v>
      </c>
      <c r="G180" s="42">
        <f t="shared" si="32"/>
        <v>8824696.7458549663</v>
      </c>
      <c r="H180" s="33">
        <f t="shared" si="33"/>
        <v>0.46910986236432906</v>
      </c>
      <c r="I180" s="33">
        <f t="shared" si="34"/>
        <v>0.53089013763567094</v>
      </c>
      <c r="J180" s="40">
        <f>SUMIFS('[1]6. Capital Calculations for BM'!$AH$6:$AH$1805,'[1]6. Capital Calculations for BM'!$C$6:$C$1805,'[1]2. BM Database'!$C180,'[1]6. Capital Calculations for BM'!$B$6:$B$1805,'[1]2. BM Database'!$B180)</f>
        <v>16.852066000000001</v>
      </c>
      <c r="K180" s="41">
        <f t="shared" si="40"/>
        <v>104.79144501899948</v>
      </c>
      <c r="L180" s="41">
        <v>0.92583607875523999</v>
      </c>
      <c r="M180" s="41">
        <f t="shared" si="35"/>
        <v>97.019700543485811</v>
      </c>
      <c r="N180" s="34">
        <f>SUMIFS('[1]41. Output Indexes'!$E$3:$E$752,'[1]41. Output Indexes'!$B$3:$B$752,$B180,'[1]41. Output Indexes'!$C$3:$C$752,$C180)</f>
        <v>17207</v>
      </c>
      <c r="O180" s="34">
        <f>SUMIFS('[1]41. Output Indexes'!$L$3:$L$752,'[1]41. Output Indexes'!$B$3:$B$752,$B180,'[1]41. Output Indexes'!$C$3:$C$752,$C180)</f>
        <v>907892451</v>
      </c>
      <c r="P180" s="34">
        <f>SUMIFS('[1]9. Z variables'!$AD$3:$AD$752,'[1]9. Z variables'!$B$3:$B$752,$B180,'[1]9. Z variables'!$C$3:$C$752,$C180)</f>
        <v>81077</v>
      </c>
      <c r="Q180" s="34">
        <f>SUMIFS('[1]9. Z variables'!$AE$3:$AE$752,'[1]9. Z variables'!$B$3:$B$752,$B180,'[1]9. Z variables'!$C$3:$C$752,$C180)</f>
        <v>98167</v>
      </c>
      <c r="R180" s="34">
        <f t="shared" si="31"/>
        <v>98167</v>
      </c>
      <c r="S180" s="34">
        <f t="shared" si="43"/>
        <v>98167</v>
      </c>
      <c r="T180" s="34">
        <f>SUMIFS('[1]9. Z variables'!$P$3:$P$752,'[1]9. Z variables'!$C$3:$C$752,$C180,'[1]9. Z variables'!$B$3:$B$752,$B180)</f>
        <v>311.60000000000002</v>
      </c>
      <c r="U180" s="34">
        <f t="shared" si="37"/>
        <v>315.30909090909091</v>
      </c>
      <c r="V180" s="33">
        <f>SUMIFS('[1]9. Z variables'!$R$3:$R$752,'[1]9. Z variables'!$C$3:$C$752,$C180,'[1]9. Z variables'!$B$3:$B$752,$B180)/T180</f>
        <v>0.21213093709884465</v>
      </c>
      <c r="W180" s="36">
        <f t="shared" si="38"/>
        <v>9.042018793215531E-2</v>
      </c>
      <c r="X180" s="35">
        <f t="shared" si="38"/>
        <v>1887</v>
      </c>
    </row>
    <row r="181" spans="1:24" ht="15" x14ac:dyDescent="0.25">
      <c r="A181" s="182">
        <v>17</v>
      </c>
      <c r="B181" s="183" t="s">
        <v>19</v>
      </c>
      <c r="C181" s="184">
        <v>2005</v>
      </c>
      <c r="D181" s="184">
        <v>1</v>
      </c>
      <c r="E181" s="42">
        <f>SUMIFS('[1]6. Capital Calculations for BM'!$AI$6:$AI$1805,'[1]6. Capital Calculations for BM'!$C$6:$C$1805,'[1]2. BM Database'!$C181,'[1]6. Capital Calculations for BM'!$B$6:$B$1805,'[1]2. BM Database'!$B181)</f>
        <v>4201589.0640119677</v>
      </c>
      <c r="F181" s="42">
        <f>'[1]4. OM&amp;A Calculation'!M186</f>
        <v>4837388.540000001</v>
      </c>
      <c r="G181" s="42">
        <f t="shared" si="32"/>
        <v>9038977.6040119678</v>
      </c>
      <c r="H181" s="33">
        <f t="shared" si="33"/>
        <v>0.46483012217522079</v>
      </c>
      <c r="I181" s="33">
        <f t="shared" si="34"/>
        <v>0.53516987782477921</v>
      </c>
      <c r="J181" s="40">
        <f>SUMIFS('[1]6. Capital Calculations for BM'!$AH$6:$AH$1805,'[1]6. Capital Calculations for BM'!$C$6:$C$1805,'[1]2. BM Database'!$C181,'[1]6. Capital Calculations for BM'!$B$6:$B$1805,'[1]2. BM Database'!$B181)</f>
        <v>17.008296000000001</v>
      </c>
      <c r="K181" s="41">
        <f t="shared" si="40"/>
        <v>108.15605108354616</v>
      </c>
      <c r="L181" s="41">
        <v>0.92583607875523999</v>
      </c>
      <c r="M181" s="41">
        <f t="shared" si="35"/>
        <v>100.13477422884181</v>
      </c>
      <c r="N181" s="34">
        <f>SUMIFS('[1]41. Output Indexes'!$E$3:$E$752,'[1]41. Output Indexes'!$B$3:$B$752,$B181,'[1]41. Output Indexes'!$C$3:$C$752,$C181)</f>
        <v>17179</v>
      </c>
      <c r="O181" s="34">
        <f>SUMIFS('[1]41. Output Indexes'!$L$3:$L$752,'[1]41. Output Indexes'!$B$3:$B$752,$B181,'[1]41. Output Indexes'!$C$3:$C$752,$C181)</f>
        <v>478128782</v>
      </c>
      <c r="P181" s="34">
        <f>SUMIFS('[1]9. Z variables'!$AD$3:$AD$752,'[1]9. Z variables'!$B$3:$B$752,$B181,'[1]9. Z variables'!$C$3:$C$752,$C181)</f>
        <v>86411</v>
      </c>
      <c r="Q181" s="34">
        <f>SUMIFS('[1]9. Z variables'!$AE$3:$AE$752,'[1]9. Z variables'!$B$3:$B$752,$B181,'[1]9. Z variables'!$C$3:$C$752,$C181)</f>
        <v>80046</v>
      </c>
      <c r="R181" s="34">
        <f t="shared" si="31"/>
        <v>86411</v>
      </c>
      <c r="S181" s="34">
        <f t="shared" si="43"/>
        <v>98167</v>
      </c>
      <c r="T181" s="34">
        <f>SUMIFS('[1]9. Z variables'!$P$3:$P$752,'[1]9. Z variables'!$C$3:$C$752,$C181,'[1]9. Z variables'!$B$3:$B$752,$B181)</f>
        <v>313</v>
      </c>
      <c r="U181" s="34">
        <f t="shared" si="37"/>
        <v>315.30909090909091</v>
      </c>
      <c r="V181" s="33">
        <f>SUMIFS('[1]9. Z variables'!$R$3:$R$752,'[1]9. Z variables'!$C$3:$C$752,$C181,'[1]9. Z variables'!$B$3:$B$752,$B181)/T181</f>
        <v>0.2108626198083067</v>
      </c>
      <c r="W181" s="36">
        <f t="shared" si="38"/>
        <v>9.042018793215531E-2</v>
      </c>
      <c r="X181" s="35">
        <f t="shared" si="38"/>
        <v>1887</v>
      </c>
    </row>
    <row r="182" spans="1:24" ht="15" x14ac:dyDescent="0.25">
      <c r="A182" s="182">
        <v>17</v>
      </c>
      <c r="B182" s="183" t="s">
        <v>19</v>
      </c>
      <c r="C182" s="184">
        <v>2006</v>
      </c>
      <c r="D182" s="184">
        <v>1</v>
      </c>
      <c r="E182" s="42">
        <f>SUMIFS('[1]6. Capital Calculations for BM'!$AI$6:$AI$1805,'[1]6. Capital Calculations for BM'!$C$6:$C$1805,'[1]2. BM Database'!$C182,'[1]6. Capital Calculations for BM'!$B$6:$B$1805,'[1]2. BM Database'!$B182)</f>
        <v>4290174.044717541</v>
      </c>
      <c r="F182" s="42">
        <f>'[1]4. OM&amp;A Calculation'!M187</f>
        <v>5184097.3900000006</v>
      </c>
      <c r="G182" s="42">
        <f t="shared" si="32"/>
        <v>9474271.4347175416</v>
      </c>
      <c r="H182" s="33">
        <f t="shared" si="33"/>
        <v>0.4528236365486234</v>
      </c>
      <c r="I182" s="33">
        <f t="shared" si="34"/>
        <v>0.54717636345137666</v>
      </c>
      <c r="J182" s="40">
        <f>SUMIFS('[1]6. Capital Calculations for BM'!$AH$6:$AH$1805,'[1]6. Capital Calculations for BM'!$C$6:$C$1805,'[1]2. BM Database'!$C182,'[1]6. Capital Calculations for BM'!$B$6:$B$1805,'[1]2. BM Database'!$B182)</f>
        <v>16.88236666666667</v>
      </c>
      <c r="K182" s="41">
        <f t="shared" si="40"/>
        <v>110.14154301171514</v>
      </c>
      <c r="L182" s="41">
        <v>0.92583607875523999</v>
      </c>
      <c r="M182" s="41">
        <f t="shared" si="35"/>
        <v>101.97301429001796</v>
      </c>
      <c r="N182" s="34">
        <f>SUMIFS('[1]41. Output Indexes'!$E$3:$E$752,'[1]41. Output Indexes'!$B$3:$B$752,$B182,'[1]41. Output Indexes'!$C$3:$C$752,$C182)</f>
        <v>15423</v>
      </c>
      <c r="O182" s="34">
        <f>SUMIFS('[1]41. Output Indexes'!$L$3:$L$752,'[1]41. Output Indexes'!$B$3:$B$752,$B182,'[1]41. Output Indexes'!$C$3:$C$752,$C182)</f>
        <v>171215956</v>
      </c>
      <c r="P182" s="34">
        <f>SUMIFS('[1]9. Z variables'!$AD$3:$AD$752,'[1]9. Z variables'!$B$3:$B$752,$B182,'[1]9. Z variables'!$C$3:$C$752,$C182)</f>
        <v>95023</v>
      </c>
      <c r="Q182" s="34">
        <f>SUMIFS('[1]9. Z variables'!$AE$3:$AE$752,'[1]9. Z variables'!$B$3:$B$752,$B182,'[1]9. Z variables'!$C$3:$C$752,$C182)</f>
        <v>87959</v>
      </c>
      <c r="R182" s="34">
        <f t="shared" si="31"/>
        <v>95023</v>
      </c>
      <c r="S182" s="34">
        <f t="shared" si="43"/>
        <v>98167</v>
      </c>
      <c r="T182" s="34">
        <f>SUMIFS('[1]9. Z variables'!$P$3:$P$752,'[1]9. Z variables'!$C$3:$C$752,$C182,'[1]9. Z variables'!$B$3:$B$752,$B182)</f>
        <v>313</v>
      </c>
      <c r="U182" s="34">
        <f t="shared" si="37"/>
        <v>315.30909090909091</v>
      </c>
      <c r="V182" s="33">
        <f>SUMIFS('[1]9. Z variables'!$R$3:$R$752,'[1]9. Z variables'!$C$3:$C$752,$C182,'[1]9. Z variables'!$B$3:$B$752,$B182)/T182</f>
        <v>0.2108626198083067</v>
      </c>
      <c r="W182" s="36">
        <f t="shared" si="38"/>
        <v>9.042018793215531E-2</v>
      </c>
      <c r="X182" s="35">
        <f t="shared" si="38"/>
        <v>1887</v>
      </c>
    </row>
    <row r="183" spans="1:24" ht="15" x14ac:dyDescent="0.25">
      <c r="A183" s="182">
        <v>17</v>
      </c>
      <c r="B183" s="183" t="s">
        <v>19</v>
      </c>
      <c r="C183" s="184">
        <v>2007</v>
      </c>
      <c r="D183" s="184">
        <v>1</v>
      </c>
      <c r="E183" s="42">
        <f>SUMIFS('[1]6. Capital Calculations for BM'!$AI$6:$AI$1805,'[1]6. Capital Calculations for BM'!$C$6:$C$1805,'[1]2. BM Database'!$C183,'[1]6. Capital Calculations for BM'!$B$6:$B$1805,'[1]2. BM Database'!$B183)</f>
        <v>4475339.4141731756</v>
      </c>
      <c r="F183" s="42">
        <f>'[1]4. OM&amp;A Calculation'!M188</f>
        <v>5882967.2099999981</v>
      </c>
      <c r="G183" s="42">
        <f t="shared" si="32"/>
        <v>10358306.624173174</v>
      </c>
      <c r="H183" s="33">
        <f t="shared" si="33"/>
        <v>0.43205318944016186</v>
      </c>
      <c r="I183" s="33">
        <f t="shared" si="34"/>
        <v>0.5679468105598382</v>
      </c>
      <c r="J183" s="40">
        <f>SUMIFS('[1]6. Capital Calculations for BM'!$AH$6:$AH$1805,'[1]6. Capital Calculations for BM'!$C$6:$C$1805,'[1]2. BM Database'!$C183,'[1]6. Capital Calculations for BM'!$B$6:$B$1805,'[1]2. BM Database'!$B183)</f>
        <v>17.296320000000001</v>
      </c>
      <c r="K183" s="41">
        <f t="shared" si="40"/>
        <v>113.88036490943945</v>
      </c>
      <c r="L183" s="41">
        <v>0.92583607875523999</v>
      </c>
      <c r="M183" s="41">
        <f t="shared" si="35"/>
        <v>105.43455049497125</v>
      </c>
      <c r="N183" s="34">
        <f>SUMIFS('[1]41. Output Indexes'!$E$3:$E$752,'[1]41. Output Indexes'!$B$3:$B$752,$B183,'[1]41. Output Indexes'!$C$3:$C$752,$C183)</f>
        <v>17854</v>
      </c>
      <c r="O183" s="34">
        <f>SUMIFS('[1]41. Output Indexes'!$L$3:$L$752,'[1]41. Output Indexes'!$B$3:$B$752,$B183,'[1]41. Output Indexes'!$C$3:$C$752,$C183)</f>
        <v>504238646</v>
      </c>
      <c r="P183" s="34">
        <f>SUMIFS('[1]9. Z variables'!$AD$3:$AD$752,'[1]9. Z variables'!$B$3:$B$752,$B183,'[1]9. Z variables'!$C$3:$C$752,$C183)</f>
        <v>90824</v>
      </c>
      <c r="Q183" s="34">
        <f>SUMIFS('[1]9. Z variables'!$AE$3:$AE$752,'[1]9. Z variables'!$B$3:$B$752,$B183,'[1]9. Z variables'!$C$3:$C$752,$C183)</f>
        <v>94218</v>
      </c>
      <c r="R183" s="34">
        <f t="shared" si="31"/>
        <v>94218</v>
      </c>
      <c r="S183" s="34">
        <f t="shared" si="43"/>
        <v>98167</v>
      </c>
      <c r="T183" s="34">
        <f>SUMIFS('[1]9. Z variables'!$P$3:$P$752,'[1]9. Z variables'!$C$3:$C$752,$C183,'[1]9. Z variables'!$B$3:$B$752,$B183)</f>
        <v>308</v>
      </c>
      <c r="U183" s="34">
        <f t="shared" si="37"/>
        <v>315.30909090909091</v>
      </c>
      <c r="V183" s="33">
        <f>SUMIFS('[1]9. Z variables'!$R$3:$R$752,'[1]9. Z variables'!$C$3:$C$752,$C183,'[1]9. Z variables'!$B$3:$B$752,$B183)/T183</f>
        <v>0.20454545454545456</v>
      </c>
      <c r="W183" s="36">
        <f t="shared" si="38"/>
        <v>9.042018793215531E-2</v>
      </c>
      <c r="X183" s="35">
        <f t="shared" si="38"/>
        <v>1887</v>
      </c>
    </row>
    <row r="184" spans="1:24" ht="15" x14ac:dyDescent="0.25">
      <c r="A184" s="182">
        <v>17</v>
      </c>
      <c r="B184" s="183" t="s">
        <v>19</v>
      </c>
      <c r="C184" s="184">
        <v>2008</v>
      </c>
      <c r="D184" s="184">
        <v>1</v>
      </c>
      <c r="E184" s="42">
        <f>SUMIFS('[1]6. Capital Calculations for BM'!$AI$6:$AI$1805,'[1]6. Capital Calculations for BM'!$C$6:$C$1805,'[1]2. BM Database'!$C184,'[1]6. Capital Calculations for BM'!$B$6:$B$1805,'[1]2. BM Database'!$B184)</f>
        <v>4589106.0318126399</v>
      </c>
      <c r="F184" s="42">
        <f>'[1]4. OM&amp;A Calculation'!M189</f>
        <v>6070536.1300000008</v>
      </c>
      <c r="G184" s="42">
        <f t="shared" si="32"/>
        <v>10659642.161812641</v>
      </c>
      <c r="H184" s="33">
        <f t="shared" si="33"/>
        <v>0.4305122031443761</v>
      </c>
      <c r="I184" s="33">
        <f t="shared" si="34"/>
        <v>0.5694877968556239</v>
      </c>
      <c r="J184" s="40">
        <f>SUMIFS('[1]6. Capital Calculations for BM'!$AH$6:$AH$1805,'[1]6. Capital Calculations for BM'!$C$6:$C$1805,'[1]2. BM Database'!$C184,'[1]6. Capital Calculations for BM'!$B$6:$B$1805,'[1]2. BM Database'!$B184)</f>
        <v>17.715351999999999</v>
      </c>
      <c r="K184" s="41">
        <f t="shared" si="40"/>
        <v>116.60459237157336</v>
      </c>
      <c r="L184" s="41">
        <v>0.92583607875523999</v>
      </c>
      <c r="M184" s="41">
        <f t="shared" si="35"/>
        <v>107.95673856615065</v>
      </c>
      <c r="N184" s="34">
        <f>SUMIFS('[1]41. Output Indexes'!$E$3:$E$752,'[1]41. Output Indexes'!$B$3:$B$752,$B184,'[1]41. Output Indexes'!$C$3:$C$752,$C184)</f>
        <v>16319</v>
      </c>
      <c r="O184" s="34">
        <f>SUMIFS('[1]41. Output Indexes'!$L$3:$L$752,'[1]41. Output Indexes'!$B$3:$B$752,$B184,'[1]41. Output Indexes'!$C$3:$C$752,$C184)</f>
        <v>455655643.67000002</v>
      </c>
      <c r="P184" s="34">
        <f>SUMIFS('[1]9. Z variables'!$AD$3:$AD$752,'[1]9. Z variables'!$B$3:$B$752,$B184,'[1]9. Z variables'!$C$3:$C$752,$C184)</f>
        <v>79931</v>
      </c>
      <c r="Q184" s="34">
        <f>SUMIFS('[1]9. Z variables'!$AE$3:$AE$752,'[1]9. Z variables'!$B$3:$B$752,$B184,'[1]9. Z variables'!$C$3:$C$752,$C184)</f>
        <v>87672</v>
      </c>
      <c r="R184" s="34">
        <f t="shared" si="31"/>
        <v>87672</v>
      </c>
      <c r="S184" s="34">
        <f t="shared" si="43"/>
        <v>98167</v>
      </c>
      <c r="T184" s="34">
        <f>SUMIFS('[1]9. Z variables'!$P$3:$P$752,'[1]9. Z variables'!$C$3:$C$752,$C184,'[1]9. Z variables'!$B$3:$B$752,$B184)</f>
        <v>301</v>
      </c>
      <c r="U184" s="34">
        <f t="shared" si="37"/>
        <v>315.30909090909091</v>
      </c>
      <c r="V184" s="33">
        <f>SUMIFS('[1]9. Z variables'!$R$3:$R$752,'[1]9. Z variables'!$C$3:$C$752,$C184,'[1]9. Z variables'!$B$3:$B$752,$B184)/T184</f>
        <v>0.21926910299003322</v>
      </c>
      <c r="W184" s="36">
        <f t="shared" si="38"/>
        <v>9.042018793215531E-2</v>
      </c>
      <c r="X184" s="35">
        <f t="shared" si="38"/>
        <v>1887</v>
      </c>
    </row>
    <row r="185" spans="1:24" ht="15" x14ac:dyDescent="0.25">
      <c r="A185" s="182">
        <v>17</v>
      </c>
      <c r="B185" s="183" t="s">
        <v>19</v>
      </c>
      <c r="C185" s="184">
        <v>2009</v>
      </c>
      <c r="D185" s="184">
        <v>1</v>
      </c>
      <c r="E185" s="42">
        <f>SUMIFS('[1]6. Capital Calculations for BM'!$AI$6:$AI$1805,'[1]6. Capital Calculations for BM'!$C$6:$C$1805,'[1]2. BM Database'!$C185,'[1]6. Capital Calculations for BM'!$B$6:$B$1805,'[1]2. BM Database'!$B185)</f>
        <v>4874116.7910115207</v>
      </c>
      <c r="F185" s="42">
        <f>'[1]4. OM&amp;A Calculation'!M190</f>
        <v>5648401.2200000007</v>
      </c>
      <c r="G185" s="42">
        <f t="shared" si="32"/>
        <v>10522518.011011522</v>
      </c>
      <c r="H185" s="33">
        <f t="shared" si="33"/>
        <v>0.46320821555362446</v>
      </c>
      <c r="I185" s="33">
        <f t="shared" si="34"/>
        <v>0.53679178444637554</v>
      </c>
      <c r="J185" s="40">
        <f>SUMIFS('[1]6. Capital Calculations for BM'!$AH$6:$AH$1805,'[1]6. Capital Calculations for BM'!$C$6:$C$1805,'[1]2. BM Database'!$C185,'[1]6. Capital Calculations for BM'!$B$6:$B$1805,'[1]2. BM Database'!$B185)</f>
        <v>17.930536200000002</v>
      </c>
      <c r="K185" s="41">
        <f t="shared" si="40"/>
        <v>118.1120482521444</v>
      </c>
      <c r="L185" s="41">
        <v>0.92583607875523999</v>
      </c>
      <c r="M185" s="41">
        <f t="shared" si="35"/>
        <v>109.35239560751508</v>
      </c>
      <c r="N185" s="34">
        <f>SUMIFS('[1]41. Output Indexes'!$E$3:$E$752,'[1]41. Output Indexes'!$B$3:$B$752,$B185,'[1]41. Output Indexes'!$C$3:$C$752,$C185)</f>
        <v>17752</v>
      </c>
      <c r="O185" s="34">
        <f>SUMIFS('[1]41. Output Indexes'!$L$3:$L$752,'[1]41. Output Indexes'!$B$3:$B$752,$B185,'[1]41. Output Indexes'!$C$3:$C$752,$C185)</f>
        <v>475824221</v>
      </c>
      <c r="P185" s="34">
        <f>SUMIFS('[1]9. Z variables'!$AD$3:$AD$752,'[1]9. Z variables'!$B$3:$B$752,$B185,'[1]9. Z variables'!$C$3:$C$752,$C185)</f>
        <v>92950</v>
      </c>
      <c r="Q185" s="34">
        <f>SUMIFS('[1]9. Z variables'!$AE$3:$AE$752,'[1]9. Z variables'!$B$3:$B$752,$B185,'[1]9. Z variables'!$C$3:$C$752,$C185)</f>
        <v>80631</v>
      </c>
      <c r="R185" s="34">
        <f t="shared" si="31"/>
        <v>92950</v>
      </c>
      <c r="S185" s="34">
        <f t="shared" si="43"/>
        <v>98167</v>
      </c>
      <c r="T185" s="34">
        <f>SUMIFS('[1]9. Z variables'!$P$3:$P$752,'[1]9. Z variables'!$C$3:$C$752,$C185,'[1]9. Z variables'!$B$3:$B$752,$B185)</f>
        <v>327</v>
      </c>
      <c r="U185" s="34">
        <f t="shared" si="37"/>
        <v>315.30909090909091</v>
      </c>
      <c r="V185" s="33">
        <f>SUMIFS('[1]9. Z variables'!$R$3:$R$752,'[1]9. Z variables'!$C$3:$C$752,$C185,'[1]9. Z variables'!$B$3:$B$752,$B185)/T185</f>
        <v>0.22324159021406728</v>
      </c>
      <c r="W185" s="36">
        <f t="shared" si="38"/>
        <v>9.042018793215531E-2</v>
      </c>
      <c r="X185" s="35">
        <f t="shared" si="38"/>
        <v>1887</v>
      </c>
    </row>
    <row r="186" spans="1:24" ht="15" x14ac:dyDescent="0.25">
      <c r="A186" s="182">
        <v>17</v>
      </c>
      <c r="B186" s="183" t="s">
        <v>19</v>
      </c>
      <c r="C186" s="184">
        <v>2010</v>
      </c>
      <c r="D186" s="184">
        <v>1</v>
      </c>
      <c r="E186" s="42">
        <f>SUMIFS('[1]6. Capital Calculations for BM'!$AI$6:$AI$1805,'[1]6. Capital Calculations for BM'!$C$6:$C$1805,'[1]2. BM Database'!$C186,'[1]6. Capital Calculations for BM'!$B$6:$B$1805,'[1]2. BM Database'!$B186)</f>
        <v>5411546.3366962317</v>
      </c>
      <c r="F186" s="42">
        <f>'[1]4. OM&amp;A Calculation'!M191</f>
        <v>5859021.3499999996</v>
      </c>
      <c r="G186" s="42">
        <f t="shared" si="32"/>
        <v>11270567.686696231</v>
      </c>
      <c r="H186" s="33">
        <f t="shared" si="33"/>
        <v>0.48014851488661181</v>
      </c>
      <c r="I186" s="33">
        <f t="shared" si="34"/>
        <v>0.51985148511338819</v>
      </c>
      <c r="J186" s="40">
        <f>SUMIFS('[1]6. Capital Calculations for BM'!$AH$6:$AH$1805,'[1]6. Capital Calculations for BM'!$C$6:$C$1805,'[1]2. BM Database'!$C186,'[1]6. Capital Calculations for BM'!$B$6:$B$1805,'[1]2. BM Database'!$B186)</f>
        <v>18.29948266666667</v>
      </c>
      <c r="K186" s="41">
        <f t="shared" si="40"/>
        <v>121.67950876493377</v>
      </c>
      <c r="L186" s="41">
        <v>0.92583607875523999</v>
      </c>
      <c r="M186" s="41">
        <f t="shared" si="35"/>
        <v>112.65527925979013</v>
      </c>
      <c r="N186" s="34">
        <f>SUMIFS('[1]41. Output Indexes'!$E$3:$E$752,'[1]41. Output Indexes'!$B$3:$B$752,$B186,'[1]41. Output Indexes'!$C$3:$C$752,$C186)</f>
        <v>18061</v>
      </c>
      <c r="O186" s="34">
        <f>SUMIFS('[1]41. Output Indexes'!$L$3:$L$752,'[1]41. Output Indexes'!$B$3:$B$752,$B186,'[1]41. Output Indexes'!$C$3:$C$752,$C186)</f>
        <v>485068466.80000001</v>
      </c>
      <c r="P186" s="34">
        <f>SUMIFS('[1]9. Z variables'!$AD$3:$AD$752,'[1]9. Z variables'!$B$3:$B$752,$B186,'[1]9. Z variables'!$C$3:$C$752,$C186)</f>
        <v>86776</v>
      </c>
      <c r="Q186" s="34">
        <f>SUMIFS('[1]9. Z variables'!$AE$3:$AE$752,'[1]9. Z variables'!$B$3:$B$752,$B186,'[1]9. Z variables'!$C$3:$C$752,$C186)</f>
        <v>91125</v>
      </c>
      <c r="R186" s="34">
        <f t="shared" si="31"/>
        <v>91125</v>
      </c>
      <c r="S186" s="34">
        <f t="shared" si="43"/>
        <v>98167</v>
      </c>
      <c r="T186" s="34">
        <f>SUMIFS('[1]9. Z variables'!$P$3:$P$752,'[1]9. Z variables'!$C$3:$C$752,$C186,'[1]9. Z variables'!$B$3:$B$752,$B186)</f>
        <v>327</v>
      </c>
      <c r="U186" s="34">
        <f t="shared" si="37"/>
        <v>315.30909090909091</v>
      </c>
      <c r="V186" s="33">
        <f>SUMIFS('[1]9. Z variables'!$R$3:$R$752,'[1]9. Z variables'!$C$3:$C$752,$C186,'[1]9. Z variables'!$B$3:$B$752,$B186)/T186</f>
        <v>0.22324159021406728</v>
      </c>
      <c r="W186" s="36">
        <f t="shared" si="38"/>
        <v>9.042018793215531E-2</v>
      </c>
      <c r="X186" s="35">
        <f t="shared" si="38"/>
        <v>1887</v>
      </c>
    </row>
    <row r="187" spans="1:24" ht="15" x14ac:dyDescent="0.25">
      <c r="A187" s="182">
        <v>17</v>
      </c>
      <c r="B187" s="183" t="s">
        <v>19</v>
      </c>
      <c r="C187" s="184">
        <v>2011</v>
      </c>
      <c r="D187" s="184">
        <v>1</v>
      </c>
      <c r="E187" s="42">
        <f>SUMIFS('[1]6. Capital Calculations for BM'!$AI$6:$AI$1805,'[1]6. Capital Calculations for BM'!$C$6:$C$1805,'[1]2. BM Database'!$C187,'[1]6. Capital Calculations for BM'!$B$6:$B$1805,'[1]2. BM Database'!$B187)</f>
        <v>5750590.3801959995</v>
      </c>
      <c r="F187" s="42">
        <f>'[1]4. OM&amp;A Calculation'!M192</f>
        <v>5712760.2300000004</v>
      </c>
      <c r="G187" s="42">
        <f t="shared" si="32"/>
        <v>11463350.610196</v>
      </c>
      <c r="H187" s="33">
        <f t="shared" si="33"/>
        <v>0.50165004768162424</v>
      </c>
      <c r="I187" s="33">
        <f t="shared" si="34"/>
        <v>0.49834995231837576</v>
      </c>
      <c r="J187" s="40">
        <f>SUMIFS('[1]6. Capital Calculations for BM'!$AH$6:$AH$1805,'[1]6. Capital Calculations for BM'!$C$6:$C$1805,'[1]2. BM Database'!$C187,'[1]6. Capital Calculations for BM'!$B$6:$B$1805,'[1]2. BM Database'!$B187)</f>
        <v>18.328728099999999</v>
      </c>
      <c r="K187" s="41">
        <f t="shared" si="40"/>
        <v>123.73002481130355</v>
      </c>
      <c r="L187" s="41">
        <v>0.92583607875523999</v>
      </c>
      <c r="M187" s="41">
        <f t="shared" si="35"/>
        <v>114.55372099558583</v>
      </c>
      <c r="N187" s="34">
        <f>SUMIFS('[1]41. Output Indexes'!$E$3:$E$752,'[1]41. Output Indexes'!$B$3:$B$752,$B187,'[1]41. Output Indexes'!$C$3:$C$752,$C187)</f>
        <v>18094</v>
      </c>
      <c r="O187" s="34">
        <f>SUMIFS('[1]41. Output Indexes'!$L$3:$L$752,'[1]41. Output Indexes'!$B$3:$B$752,$B187,'[1]41. Output Indexes'!$C$3:$C$752,$C187)</f>
        <v>456033398</v>
      </c>
      <c r="P187" s="34">
        <f>SUMIFS('[1]9. Z variables'!$AD$3:$AD$752,'[1]9. Z variables'!$B$3:$B$752,$B187,'[1]9. Z variables'!$C$3:$C$752,$C187)</f>
        <v>92146</v>
      </c>
      <c r="Q187" s="34">
        <f>SUMIFS('[1]9. Z variables'!$AE$3:$AE$752,'[1]9. Z variables'!$B$3:$B$752,$B187,'[1]9. Z variables'!$C$3:$C$752,$C187)</f>
        <v>74900</v>
      </c>
      <c r="R187" s="34">
        <f t="shared" si="31"/>
        <v>92146</v>
      </c>
      <c r="S187" s="34">
        <f t="shared" si="43"/>
        <v>98167</v>
      </c>
      <c r="T187" s="34">
        <f>SUMIFS('[1]9. Z variables'!$P$3:$P$752,'[1]9. Z variables'!$C$3:$C$752,$C187,'[1]9. Z variables'!$B$3:$B$752,$B187)</f>
        <v>327</v>
      </c>
      <c r="U187" s="34">
        <f t="shared" si="37"/>
        <v>315.30909090909091</v>
      </c>
      <c r="V187" s="33">
        <f>SUMIFS('[1]9. Z variables'!$R$3:$R$752,'[1]9. Z variables'!$C$3:$C$752,$C187,'[1]9. Z variables'!$B$3:$B$752,$B187)/T187</f>
        <v>0.22324159021406728</v>
      </c>
      <c r="W187" s="36">
        <f t="shared" si="38"/>
        <v>9.042018793215531E-2</v>
      </c>
      <c r="X187" s="23">
        <f t="shared" si="38"/>
        <v>1887</v>
      </c>
    </row>
    <row r="188" spans="1:24" ht="15" x14ac:dyDescent="0.25">
      <c r="A188" s="182">
        <v>17</v>
      </c>
      <c r="B188" s="183" t="s">
        <v>19</v>
      </c>
      <c r="C188" s="184">
        <v>2012</v>
      </c>
      <c r="D188" s="184">
        <f>D187</f>
        <v>1</v>
      </c>
      <c r="E188" s="42">
        <f>SUMIFS('[1]6. Capital Calculations for BM'!$AI$6:$AI$1805,'[1]6. Capital Calculations for BM'!$C$6:$C$1805,'[1]2. BM Database'!$C188,'[1]6. Capital Calculations for BM'!$B$6:$B$1805,'[1]2. BM Database'!$B188)</f>
        <v>5571944.3161169831</v>
      </c>
      <c r="F188" s="42">
        <f>'[1]4. OM&amp;A Calculation'!M193</f>
        <v>4853651.0199999996</v>
      </c>
      <c r="G188" s="42">
        <f t="shared" si="32"/>
        <v>10425595.336116983</v>
      </c>
      <c r="H188" s="33">
        <f t="shared" si="33"/>
        <v>0.53444855056039953</v>
      </c>
      <c r="I188" s="33">
        <f t="shared" si="34"/>
        <v>0.46555144943960047</v>
      </c>
      <c r="J188" s="40">
        <f>SUMIFS('[1]6. Capital Calculations for BM'!$AH$6:$AH$1805,'[1]6. Capital Calculations for BM'!$C$6:$C$1805,'[1]2. BM Database'!$C188,'[1]6. Capital Calculations for BM'!$B$6:$B$1805,'[1]2. BM Database'!$B188)</f>
        <v>17.40324</v>
      </c>
      <c r="K188" s="41">
        <f t="shared" si="40"/>
        <v>125.68281390738366</v>
      </c>
      <c r="L188" s="41">
        <f>L187</f>
        <v>0.92583607875523999</v>
      </c>
      <c r="M188" s="41">
        <f t="shared" si="35"/>
        <v>116.36168359493664</v>
      </c>
      <c r="N188" s="34">
        <f>SUMIFS('[1]24. 2012 data'!$BR$2:$BR$74,'[1]24. 2012 data'!$B$2:$B$74,'[1]2. BM Database'!$B188,'[1]24. 2012 data'!$C$2:$C$74,2012)</f>
        <v>18451</v>
      </c>
      <c r="O188" s="34">
        <f>SUMIFS('[1]24. 2012 data'!$BZ$2:$BZ$74,'[1]24. 2012 data'!$B$2:$B$74,'[1]2. BM Database'!$B188,'[1]24. 2012 data'!$C$2:$C$74,2012)</f>
        <v>482533545</v>
      </c>
      <c r="P188" s="34">
        <f>SUMIFS('[1]24. 2012 data'!$DI$2:$DI$74,'[1]24. 2012 data'!$B$2:$B$74,'[1]2. BM Database'!$B188,'[1]24. 2012 data'!$C$2:$C$74,2012)</f>
        <v>95349</v>
      </c>
      <c r="Q188" s="34">
        <f>SUMIFS('[1]24. 2012 data'!$DH$2:$DH$74,'[1]24. 2012 data'!$B$2:$B$74,'[1]2. BM Database'!$B188,'[1]24. 2012 data'!$C$2:$C$74,2012)</f>
        <v>77980</v>
      </c>
      <c r="R188" s="34">
        <f t="shared" si="31"/>
        <v>95349</v>
      </c>
      <c r="S188" s="34">
        <f t="shared" si="43"/>
        <v>98167</v>
      </c>
      <c r="T188" s="34">
        <f>SUMIF('[1]24. 2012 data'!$B$2:$B$74,$B188,'[1]24. 2012 data'!$DL$2:$DL$74)</f>
        <v>337</v>
      </c>
      <c r="U188" s="34">
        <f>AVERAGE(T178:T188)</f>
        <v>315.30909090909091</v>
      </c>
      <c r="V188" s="33">
        <f>SUMIF('[1]24. 2012 data'!$B$2:$B$74,$B188,'[1]24. 2012 data'!$DN$2:$DN$74)/SUMIF('[1]24. 2012 data'!$B$2:$B$74,$B188,'[1]24. 2012 data'!$DL$2:$DL$74)</f>
        <v>0.26112759643916916</v>
      </c>
      <c r="W188" s="36">
        <f>(N188-N178)/N178</f>
        <v>9.042018793215531E-2</v>
      </c>
      <c r="X188" s="34">
        <f>SUMIF('[1]24. 2012 data'!$B$2:$B$74,$B188,'[1]24. 2012 data'!$CZ$2:$CZ$74)</f>
        <v>1887</v>
      </c>
    </row>
    <row r="189" spans="1:24" ht="30" x14ac:dyDescent="0.25">
      <c r="A189" s="182">
        <v>18</v>
      </c>
      <c r="B189" s="183" t="s">
        <v>20</v>
      </c>
      <c r="C189" s="184">
        <v>2002</v>
      </c>
      <c r="D189" s="184">
        <v>1</v>
      </c>
      <c r="E189" s="42">
        <f>SUMIFS('[1]6. Capital Calculations for BM'!$AI$6:$AI$1805,'[1]6. Capital Calculations for BM'!$C$6:$C$1805,'[1]2. BM Database'!$C189,'[1]6. Capital Calculations for BM'!$B$6:$B$1805,'[1]2. BM Database'!$B189)</f>
        <v>588111.745170846</v>
      </c>
      <c r="F189" s="42">
        <f>'[1]4. OM&amp;A Calculation'!M194</f>
        <v>939906.02000000025</v>
      </c>
      <c r="G189" s="42">
        <f t="shared" si="32"/>
        <v>1528017.7651708461</v>
      </c>
      <c r="H189" s="33">
        <f t="shared" si="33"/>
        <v>0.38488541074330362</v>
      </c>
      <c r="I189" s="33">
        <f t="shared" si="34"/>
        <v>0.61511458925669638</v>
      </c>
      <c r="J189" s="40">
        <f>SUMIFS('[1]6. Capital Calculations for BM'!$AH$6:$AH$1805,'[1]6. Capital Calculations for BM'!$C$6:$C$1805,'[1]2. BM Database'!$C189,'[1]6. Capital Calculations for BM'!$B$6:$B$1805,'[1]2. BM Database'!$B189)</f>
        <v>16.741565999999999</v>
      </c>
      <c r="K189" s="41">
        <f t="shared" si="40"/>
        <v>100</v>
      </c>
      <c r="L189" s="41">
        <v>0.901331720430812</v>
      </c>
      <c r="M189" s="41">
        <f t="shared" si="35"/>
        <v>90.133172043081203</v>
      </c>
      <c r="N189" s="34">
        <f>SUMIFS('[1]41. Output Indexes'!$E$3:$E$752,'[1]41. Output Indexes'!$B$3:$B$752,$B189,'[1]41. Output Indexes'!$C$3:$C$752,$C189)</f>
        <v>3325</v>
      </c>
      <c r="O189" s="34">
        <f>SUMIFS('[1]41. Output Indexes'!$L$3:$L$752,'[1]41. Output Indexes'!$B$3:$B$752,$B189,'[1]41. Output Indexes'!$C$3:$C$752,$C189)</f>
        <v>63927147</v>
      </c>
      <c r="P189" s="34">
        <f>SUMIFS('[1]9. Z variables'!$AD$3:$AD$752,'[1]9. Z variables'!$B$3:$B$752,$B189,'[1]9. Z variables'!$C$3:$C$752,$C189)</f>
        <v>11755</v>
      </c>
      <c r="Q189" s="34">
        <f>SUMIFS('[1]9. Z variables'!$AE$3:$AE$752,'[1]9. Z variables'!$B$3:$B$752,$B189,'[1]9. Z variables'!$C$3:$C$752,$C189)</f>
        <v>13002</v>
      </c>
      <c r="R189" s="34">
        <f t="shared" si="31"/>
        <v>13002</v>
      </c>
      <c r="S189" s="34">
        <f>R189</f>
        <v>13002</v>
      </c>
      <c r="T189" s="34">
        <f>SUMIFS('[1]9. Z variables'!$P$3:$P$752,'[1]9. Z variables'!$C$3:$C$752,$C189,'[1]9. Z variables'!$B$3:$B$752,$B189)</f>
        <v>133.19999999999999</v>
      </c>
      <c r="U189" s="34">
        <f t="shared" si="37"/>
        <v>136.05454545454543</v>
      </c>
      <c r="V189" s="33">
        <f>SUMIFS('[1]9. Z variables'!$R$3:$R$752,'[1]9. Z variables'!$C$3:$C$752,$C189,'[1]9. Z variables'!$B$3:$B$752,$B189)/T189</f>
        <v>7.957957957957959E-2</v>
      </c>
      <c r="W189" s="36">
        <f t="shared" si="38"/>
        <v>-6.9172932330827065E-3</v>
      </c>
      <c r="X189" s="35">
        <f t="shared" si="38"/>
        <v>99</v>
      </c>
    </row>
    <row r="190" spans="1:24" ht="30" x14ac:dyDescent="0.25">
      <c r="A190" s="182">
        <v>18</v>
      </c>
      <c r="B190" s="183" t="s">
        <v>20</v>
      </c>
      <c r="C190" s="184">
        <v>2003</v>
      </c>
      <c r="D190" s="184">
        <v>1</v>
      </c>
      <c r="E190" s="42">
        <f>SUMIFS('[1]6. Capital Calculations for BM'!$AI$6:$AI$1805,'[1]6. Capital Calculations for BM'!$C$6:$C$1805,'[1]2. BM Database'!$C190,'[1]6. Capital Calculations for BM'!$B$6:$B$1805,'[1]2. BM Database'!$B190)</f>
        <v>611553.46232000447</v>
      </c>
      <c r="F190" s="42">
        <f>'[1]4. OM&amp;A Calculation'!M195</f>
        <v>777453.79</v>
      </c>
      <c r="G190" s="42">
        <f t="shared" si="32"/>
        <v>1389007.2523200046</v>
      </c>
      <c r="H190" s="33">
        <f t="shared" si="33"/>
        <v>0.44028097139057454</v>
      </c>
      <c r="I190" s="33">
        <f t="shared" si="34"/>
        <v>0.55971902860942546</v>
      </c>
      <c r="J190" s="40">
        <f>SUMIFS('[1]6. Capital Calculations for BM'!$AH$6:$AH$1805,'[1]6. Capital Calculations for BM'!$C$6:$C$1805,'[1]2. BM Database'!$C190,'[1]6. Capital Calculations for BM'!$B$6:$B$1805,'[1]2. BM Database'!$B190)</f>
        <v>16.820820000000001</v>
      </c>
      <c r="K190" s="41">
        <f t="shared" si="40"/>
        <v>102.21331567783656</v>
      </c>
      <c r="L190" s="41">
        <v>0.901331720430812</v>
      </c>
      <c r="M190" s="41">
        <f t="shared" si="35"/>
        <v>92.128103670842123</v>
      </c>
      <c r="N190" s="34">
        <f>SUMIFS('[1]41. Output Indexes'!$E$3:$E$752,'[1]41. Output Indexes'!$B$3:$B$752,$B190,'[1]41. Output Indexes'!$C$3:$C$752,$C190)</f>
        <v>3325</v>
      </c>
      <c r="O190" s="34">
        <f>SUMIFS('[1]41. Output Indexes'!$L$3:$L$752,'[1]41. Output Indexes'!$B$3:$B$752,$B190,'[1]41. Output Indexes'!$C$3:$C$752,$C190)</f>
        <v>64447371</v>
      </c>
      <c r="P190" s="34">
        <f>SUMIFS('[1]9. Z variables'!$AD$3:$AD$752,'[1]9. Z variables'!$B$3:$B$752,$B190,'[1]9. Z variables'!$C$3:$C$752,$C190)</f>
        <v>11992</v>
      </c>
      <c r="Q190" s="34">
        <f>SUMIFS('[1]9. Z variables'!$AE$3:$AE$752,'[1]9. Z variables'!$B$3:$B$752,$B190,'[1]9. Z variables'!$C$3:$C$752,$C190)</f>
        <v>12948</v>
      </c>
      <c r="R190" s="34">
        <f t="shared" si="31"/>
        <v>12948</v>
      </c>
      <c r="S190" s="34">
        <f t="shared" ref="S190:S199" si="44">MAX(S189,R190)</f>
        <v>13002</v>
      </c>
      <c r="T190" s="34">
        <f>SUMIFS('[1]9. Z variables'!$P$3:$P$752,'[1]9. Z variables'!$C$3:$C$752,$C190,'[1]9. Z variables'!$B$3:$B$752,$B190)</f>
        <v>133.19999999999999</v>
      </c>
      <c r="U190" s="34">
        <f t="shared" si="37"/>
        <v>136.05454545454543</v>
      </c>
      <c r="V190" s="33">
        <f>SUMIFS('[1]9. Z variables'!$R$3:$R$752,'[1]9. Z variables'!$C$3:$C$752,$C190,'[1]9. Z variables'!$B$3:$B$752,$B190)/T190</f>
        <v>7.957957957957959E-2</v>
      </c>
      <c r="W190" s="36">
        <f t="shared" si="38"/>
        <v>-6.9172932330827065E-3</v>
      </c>
      <c r="X190" s="35">
        <f t="shared" si="38"/>
        <v>99</v>
      </c>
    </row>
    <row r="191" spans="1:24" ht="30" x14ac:dyDescent="0.25">
      <c r="A191" s="182">
        <v>18</v>
      </c>
      <c r="B191" s="183" t="s">
        <v>20</v>
      </c>
      <c r="C191" s="184">
        <v>2004</v>
      </c>
      <c r="D191" s="184">
        <v>1</v>
      </c>
      <c r="E191" s="42">
        <f>SUMIFS('[1]6. Capital Calculations for BM'!$AI$6:$AI$1805,'[1]6. Capital Calculations for BM'!$C$6:$C$1805,'[1]2. BM Database'!$C191,'[1]6. Capital Calculations for BM'!$B$6:$B$1805,'[1]2. BM Database'!$B191)</f>
        <v>510282.85973429901</v>
      </c>
      <c r="F191" s="42">
        <f>'[1]4. OM&amp;A Calculation'!M196</f>
        <v>727117.47000000009</v>
      </c>
      <c r="G191" s="42">
        <f t="shared" si="32"/>
        <v>1237400.3297342991</v>
      </c>
      <c r="H191" s="33">
        <f t="shared" si="33"/>
        <v>0.4123829996423789</v>
      </c>
      <c r="I191" s="33">
        <f t="shared" si="34"/>
        <v>0.5876170003576211</v>
      </c>
      <c r="J191" s="40">
        <f>SUMIFS('[1]6. Capital Calculations for BM'!$AH$6:$AH$1805,'[1]6. Capital Calculations for BM'!$C$6:$C$1805,'[1]2. BM Database'!$C191,'[1]6. Capital Calculations for BM'!$B$6:$B$1805,'[1]2. BM Database'!$B191)</f>
        <v>16.852066000000001</v>
      </c>
      <c r="K191" s="41">
        <f t="shared" si="40"/>
        <v>104.79144501899948</v>
      </c>
      <c r="L191" s="41">
        <v>0.901331720430812</v>
      </c>
      <c r="M191" s="41">
        <f t="shared" si="35"/>
        <v>94.451853425405645</v>
      </c>
      <c r="N191" s="34">
        <f>SUMIFS('[1]41. Output Indexes'!$E$3:$E$752,'[1]41. Output Indexes'!$B$3:$B$752,$B191,'[1]41. Output Indexes'!$C$3:$C$752,$C191)</f>
        <v>3298</v>
      </c>
      <c r="O191" s="34">
        <f>SUMIFS('[1]41. Output Indexes'!$L$3:$L$752,'[1]41. Output Indexes'!$B$3:$B$752,$B191,'[1]41. Output Indexes'!$C$3:$C$752,$C191)</f>
        <v>64638104</v>
      </c>
      <c r="P191" s="34">
        <f>SUMIFS('[1]9. Z variables'!$AD$3:$AD$752,'[1]9. Z variables'!$B$3:$B$752,$B191,'[1]9. Z variables'!$C$3:$C$752,$C191)</f>
        <v>9225</v>
      </c>
      <c r="Q191" s="34">
        <f>SUMIFS('[1]9. Z variables'!$AE$3:$AE$752,'[1]9. Z variables'!$B$3:$B$752,$B191,'[1]9. Z variables'!$C$3:$C$752,$C191)</f>
        <v>15318</v>
      </c>
      <c r="R191" s="34">
        <f t="shared" si="31"/>
        <v>15318</v>
      </c>
      <c r="S191" s="34">
        <f t="shared" si="44"/>
        <v>15318</v>
      </c>
      <c r="T191" s="34">
        <f>SUMIFS('[1]9. Z variables'!$P$3:$P$752,'[1]9. Z variables'!$C$3:$C$752,$C191,'[1]9. Z variables'!$B$3:$B$752,$B191)</f>
        <v>136.19999999999999</v>
      </c>
      <c r="U191" s="34">
        <f t="shared" si="37"/>
        <v>136.05454545454543</v>
      </c>
      <c r="V191" s="33">
        <f>SUMIFS('[1]9. Z variables'!$R$3:$R$752,'[1]9. Z variables'!$C$3:$C$752,$C191,'[1]9. Z variables'!$B$3:$B$752,$B191)/T191</f>
        <v>7.7826725403817923E-2</v>
      </c>
      <c r="W191" s="36">
        <f t="shared" si="38"/>
        <v>-6.9172932330827065E-3</v>
      </c>
      <c r="X191" s="35">
        <f t="shared" si="38"/>
        <v>99</v>
      </c>
    </row>
    <row r="192" spans="1:24" ht="30" x14ac:dyDescent="0.25">
      <c r="A192" s="182">
        <v>18</v>
      </c>
      <c r="B192" s="183" t="s">
        <v>20</v>
      </c>
      <c r="C192" s="184">
        <v>2005</v>
      </c>
      <c r="D192" s="184">
        <v>1</v>
      </c>
      <c r="E192" s="42">
        <f>SUMIFS('[1]6. Capital Calculations for BM'!$AI$6:$AI$1805,'[1]6. Capital Calculations for BM'!$C$6:$C$1805,'[1]2. BM Database'!$C192,'[1]6. Capital Calculations for BM'!$B$6:$B$1805,'[1]2. BM Database'!$B192)</f>
        <v>622895.46085875086</v>
      </c>
      <c r="F192" s="42">
        <f>'[1]4. OM&amp;A Calculation'!M197</f>
        <v>763976.04</v>
      </c>
      <c r="G192" s="42">
        <f t="shared" si="32"/>
        <v>1386871.5008587509</v>
      </c>
      <c r="H192" s="33">
        <f t="shared" si="33"/>
        <v>0.44913711217878077</v>
      </c>
      <c r="I192" s="33">
        <f t="shared" si="34"/>
        <v>0.55086288782121917</v>
      </c>
      <c r="J192" s="40">
        <f>SUMIFS('[1]6. Capital Calculations for BM'!$AH$6:$AH$1805,'[1]6. Capital Calculations for BM'!$C$6:$C$1805,'[1]2. BM Database'!$C192,'[1]6. Capital Calculations for BM'!$B$6:$B$1805,'[1]2. BM Database'!$B192)</f>
        <v>17.008296000000001</v>
      </c>
      <c r="K192" s="41">
        <f t="shared" si="40"/>
        <v>108.15605108354616</v>
      </c>
      <c r="L192" s="41">
        <v>0.901331720430812</v>
      </c>
      <c r="M192" s="41">
        <f t="shared" si="35"/>
        <v>97.484479598135451</v>
      </c>
      <c r="N192" s="34">
        <f>SUMIFS('[1]41. Output Indexes'!$E$3:$E$752,'[1]41. Output Indexes'!$B$3:$B$752,$B192,'[1]41. Output Indexes'!$C$3:$C$752,$C192)</f>
        <v>3315</v>
      </c>
      <c r="O192" s="34">
        <f>SUMIFS('[1]41. Output Indexes'!$L$3:$L$752,'[1]41. Output Indexes'!$B$3:$B$752,$B192,'[1]41. Output Indexes'!$C$3:$C$752,$C192)</f>
        <v>65748316</v>
      </c>
      <c r="P192" s="34">
        <f>SUMIFS('[1]9. Z variables'!$AD$3:$AD$752,'[1]9. Z variables'!$B$3:$B$752,$B192,'[1]9. Z variables'!$C$3:$C$752,$C192)</f>
        <v>9609</v>
      </c>
      <c r="Q192" s="34">
        <f>SUMIFS('[1]9. Z variables'!$AE$3:$AE$752,'[1]9. Z variables'!$B$3:$B$752,$B192,'[1]9. Z variables'!$C$3:$C$752,$C192)</f>
        <v>15021</v>
      </c>
      <c r="R192" s="34">
        <f t="shared" si="31"/>
        <v>15021</v>
      </c>
      <c r="S192" s="34">
        <f t="shared" si="44"/>
        <v>15318</v>
      </c>
      <c r="T192" s="34">
        <f>SUMIFS('[1]9. Z variables'!$P$3:$P$752,'[1]9. Z variables'!$C$3:$C$752,$C192,'[1]9. Z variables'!$B$3:$B$752,$B192)</f>
        <v>136</v>
      </c>
      <c r="U192" s="34">
        <f t="shared" si="37"/>
        <v>136.05454545454543</v>
      </c>
      <c r="V192" s="33">
        <f>SUMIFS('[1]9. Z variables'!$R$3:$R$752,'[1]9. Z variables'!$C$3:$C$752,$C192,'[1]9. Z variables'!$B$3:$B$752,$B192)/T192</f>
        <v>8.0882352941176475E-2</v>
      </c>
      <c r="W192" s="36">
        <f t="shared" si="38"/>
        <v>-6.9172932330827065E-3</v>
      </c>
      <c r="X192" s="35">
        <f t="shared" si="38"/>
        <v>99</v>
      </c>
    </row>
    <row r="193" spans="1:24" ht="30" x14ac:dyDescent="0.25">
      <c r="A193" s="182">
        <v>18</v>
      </c>
      <c r="B193" s="183" t="s">
        <v>20</v>
      </c>
      <c r="C193" s="184">
        <v>2006</v>
      </c>
      <c r="D193" s="184">
        <v>1</v>
      </c>
      <c r="E193" s="42">
        <f>SUMIFS('[1]6. Capital Calculations for BM'!$AI$6:$AI$1805,'[1]6. Capital Calculations for BM'!$C$6:$C$1805,'[1]2. BM Database'!$C193,'[1]6. Capital Calculations for BM'!$B$6:$B$1805,'[1]2. BM Database'!$B193)</f>
        <v>593697.89759395516</v>
      </c>
      <c r="F193" s="42">
        <f>'[1]4. OM&amp;A Calculation'!M198</f>
        <v>1011143.6565</v>
      </c>
      <c r="G193" s="42">
        <f t="shared" si="32"/>
        <v>1604841.5540939551</v>
      </c>
      <c r="H193" s="33">
        <f t="shared" si="33"/>
        <v>0.36994175286615072</v>
      </c>
      <c r="I193" s="33">
        <f t="shared" si="34"/>
        <v>0.63005824713384928</v>
      </c>
      <c r="J193" s="40">
        <f>SUMIFS('[1]6. Capital Calculations for BM'!$AH$6:$AH$1805,'[1]6. Capital Calculations for BM'!$C$6:$C$1805,'[1]2. BM Database'!$C193,'[1]6. Capital Calculations for BM'!$B$6:$B$1805,'[1]2. BM Database'!$B193)</f>
        <v>16.88236666666667</v>
      </c>
      <c r="K193" s="41">
        <f t="shared" si="40"/>
        <v>110.14154301171514</v>
      </c>
      <c r="L193" s="41">
        <v>0.901331720430812</v>
      </c>
      <c r="M193" s="41">
        <f t="shared" si="35"/>
        <v>99.274066453653489</v>
      </c>
      <c r="N193" s="34">
        <f>SUMIFS('[1]41. Output Indexes'!$E$3:$E$752,'[1]41. Output Indexes'!$B$3:$B$752,$B193,'[1]41. Output Indexes'!$C$3:$C$752,$C193)</f>
        <v>3331</v>
      </c>
      <c r="O193" s="34">
        <f>SUMIFS('[1]41. Output Indexes'!$L$3:$L$752,'[1]41. Output Indexes'!$B$3:$B$752,$B193,'[1]41. Output Indexes'!$C$3:$C$752,$C193)</f>
        <v>63548206</v>
      </c>
      <c r="P193" s="34">
        <f>SUMIFS('[1]9. Z variables'!$AD$3:$AD$752,'[1]9. Z variables'!$B$3:$B$752,$B193,'[1]9. Z variables'!$C$3:$C$752,$C193)</f>
        <v>9646</v>
      </c>
      <c r="Q193" s="34">
        <f>SUMIFS('[1]9. Z variables'!$AE$3:$AE$752,'[1]9. Z variables'!$B$3:$B$752,$B193,'[1]9. Z variables'!$C$3:$C$752,$C193)</f>
        <v>13185</v>
      </c>
      <c r="R193" s="34">
        <f t="shared" si="31"/>
        <v>13185</v>
      </c>
      <c r="S193" s="34">
        <f t="shared" si="44"/>
        <v>15318</v>
      </c>
      <c r="T193" s="34">
        <f>SUMIFS('[1]9. Z variables'!$P$3:$P$752,'[1]9. Z variables'!$C$3:$C$752,$C193,'[1]9. Z variables'!$B$3:$B$752,$B193)</f>
        <v>136</v>
      </c>
      <c r="U193" s="34">
        <f t="shared" si="37"/>
        <v>136.05454545454543</v>
      </c>
      <c r="V193" s="33">
        <f>SUMIFS('[1]9. Z variables'!$R$3:$R$752,'[1]9. Z variables'!$C$3:$C$752,$C193,'[1]9. Z variables'!$B$3:$B$752,$B193)/T193</f>
        <v>8.0882352941176475E-2</v>
      </c>
      <c r="W193" s="36">
        <f t="shared" si="38"/>
        <v>-6.9172932330827065E-3</v>
      </c>
      <c r="X193" s="35">
        <f t="shared" si="38"/>
        <v>99</v>
      </c>
    </row>
    <row r="194" spans="1:24" ht="30" x14ac:dyDescent="0.25">
      <c r="A194" s="182">
        <v>18</v>
      </c>
      <c r="B194" s="183" t="s">
        <v>20</v>
      </c>
      <c r="C194" s="184">
        <v>2007</v>
      </c>
      <c r="D194" s="184">
        <v>1</v>
      </c>
      <c r="E194" s="42">
        <f>SUMIFS('[1]6. Capital Calculations for BM'!$AI$6:$AI$1805,'[1]6. Capital Calculations for BM'!$C$6:$C$1805,'[1]2. BM Database'!$C194,'[1]6. Capital Calculations for BM'!$B$6:$B$1805,'[1]2. BM Database'!$B194)</f>
        <v>612823.79883807932</v>
      </c>
      <c r="F194" s="42">
        <f>'[1]4. OM&amp;A Calculation'!M199</f>
        <v>1029756.5210000001</v>
      </c>
      <c r="G194" s="42">
        <f t="shared" si="32"/>
        <v>1642580.3198380794</v>
      </c>
      <c r="H194" s="33">
        <f t="shared" si="33"/>
        <v>0.37308604726159733</v>
      </c>
      <c r="I194" s="33">
        <f t="shared" si="34"/>
        <v>0.62691395273840267</v>
      </c>
      <c r="J194" s="40">
        <f>SUMIFS('[1]6. Capital Calculations for BM'!$AH$6:$AH$1805,'[1]6. Capital Calculations for BM'!$C$6:$C$1805,'[1]2. BM Database'!$C194,'[1]6. Capital Calculations for BM'!$B$6:$B$1805,'[1]2. BM Database'!$B194)</f>
        <v>17.296320000000001</v>
      </c>
      <c r="K194" s="41">
        <f t="shared" si="40"/>
        <v>113.88036490943945</v>
      </c>
      <c r="L194" s="41">
        <v>0.901331720430812</v>
      </c>
      <c r="M194" s="41">
        <f t="shared" si="35"/>
        <v>102.64398522711373</v>
      </c>
      <c r="N194" s="34">
        <f>SUMIFS('[1]41. Output Indexes'!$E$3:$E$752,'[1]41. Output Indexes'!$B$3:$B$752,$B194,'[1]41. Output Indexes'!$C$3:$C$752,$C194)</f>
        <v>3316</v>
      </c>
      <c r="O194" s="34">
        <f>SUMIFS('[1]41. Output Indexes'!$L$3:$L$752,'[1]41. Output Indexes'!$B$3:$B$752,$B194,'[1]41. Output Indexes'!$C$3:$C$752,$C194)</f>
        <v>63704669</v>
      </c>
      <c r="P194" s="34">
        <f>SUMIFS('[1]9. Z variables'!$AD$3:$AD$752,'[1]9. Z variables'!$B$3:$B$752,$B194,'[1]9. Z variables'!$C$3:$C$752,$C194)</f>
        <v>9516</v>
      </c>
      <c r="Q194" s="34">
        <f>SUMIFS('[1]9. Z variables'!$AE$3:$AE$752,'[1]9. Z variables'!$B$3:$B$752,$B194,'[1]9. Z variables'!$C$3:$C$752,$C194)</f>
        <v>13650</v>
      </c>
      <c r="R194" s="34">
        <f t="shared" ref="R194:R257" si="45">MAX(P194,Q194)</f>
        <v>13650</v>
      </c>
      <c r="S194" s="34">
        <f t="shared" si="44"/>
        <v>15318</v>
      </c>
      <c r="T194" s="34">
        <f>SUMIFS('[1]9. Z variables'!$P$3:$P$752,'[1]9. Z variables'!$C$3:$C$752,$C194,'[1]9. Z variables'!$B$3:$B$752,$B194)</f>
        <v>137</v>
      </c>
      <c r="U194" s="34">
        <f t="shared" si="37"/>
        <v>136.05454545454543</v>
      </c>
      <c r="V194" s="33">
        <f>SUMIFS('[1]9. Z variables'!$R$3:$R$752,'[1]9. Z variables'!$C$3:$C$752,$C194,'[1]9. Z variables'!$B$3:$B$752,$B194)/T194</f>
        <v>8.0291970802919707E-2</v>
      </c>
      <c r="W194" s="36">
        <f t="shared" si="38"/>
        <v>-6.9172932330827065E-3</v>
      </c>
      <c r="X194" s="35">
        <f t="shared" si="38"/>
        <v>99</v>
      </c>
    </row>
    <row r="195" spans="1:24" ht="30" x14ac:dyDescent="0.25">
      <c r="A195" s="182">
        <v>18</v>
      </c>
      <c r="B195" s="183" t="s">
        <v>20</v>
      </c>
      <c r="C195" s="184">
        <v>2008</v>
      </c>
      <c r="D195" s="184">
        <v>1</v>
      </c>
      <c r="E195" s="42">
        <f>SUMIFS('[1]6. Capital Calculations for BM'!$AI$6:$AI$1805,'[1]6. Capital Calculations for BM'!$C$6:$C$1805,'[1]2. BM Database'!$C195,'[1]6. Capital Calculations for BM'!$B$6:$B$1805,'[1]2. BM Database'!$B195)</f>
        <v>632661.81840296788</v>
      </c>
      <c r="F195" s="42">
        <f>'[1]4. OM&amp;A Calculation'!M200</f>
        <v>1067943.0460000001</v>
      </c>
      <c r="G195" s="42">
        <f t="shared" ref="G195:G258" si="46">E195+F195</f>
        <v>1700604.864402968</v>
      </c>
      <c r="H195" s="33">
        <f t="shared" ref="H195:H258" si="47">E195/G195</f>
        <v>0.37202164456061149</v>
      </c>
      <c r="I195" s="33">
        <f t="shared" ref="I195:I258" si="48">1-H195</f>
        <v>0.62797835543938851</v>
      </c>
      <c r="J195" s="40">
        <f>SUMIFS('[1]6. Capital Calculations for BM'!$AH$6:$AH$1805,'[1]6. Capital Calculations for BM'!$C$6:$C$1805,'[1]2. BM Database'!$C195,'[1]6. Capital Calculations for BM'!$B$6:$B$1805,'[1]2. BM Database'!$B195)</f>
        <v>17.715351999999999</v>
      </c>
      <c r="K195" s="41">
        <f t="shared" si="40"/>
        <v>116.60459237157336</v>
      </c>
      <c r="L195" s="41">
        <v>0.901331720430812</v>
      </c>
      <c r="M195" s="41">
        <f t="shared" ref="M195:M258" si="49">K195*L195</f>
        <v>105.09941785240376</v>
      </c>
      <c r="N195" s="34">
        <f>SUMIFS('[1]41. Output Indexes'!$E$3:$E$752,'[1]41. Output Indexes'!$B$3:$B$752,$B195,'[1]41. Output Indexes'!$C$3:$C$752,$C195)</f>
        <v>3349</v>
      </c>
      <c r="O195" s="34">
        <f>SUMIFS('[1]41. Output Indexes'!$L$3:$L$752,'[1]41. Output Indexes'!$B$3:$B$752,$B195,'[1]41. Output Indexes'!$C$3:$C$752,$C195)</f>
        <v>63594843</v>
      </c>
      <c r="P195" s="34">
        <f>SUMIFS('[1]9. Z variables'!$AD$3:$AD$752,'[1]9. Z variables'!$B$3:$B$752,$B195,'[1]9. Z variables'!$C$3:$C$752,$C195)</f>
        <v>9562</v>
      </c>
      <c r="Q195" s="34">
        <f>SUMIFS('[1]9. Z variables'!$AE$3:$AE$752,'[1]9. Z variables'!$B$3:$B$752,$B195,'[1]9. Z variables'!$C$3:$C$752,$C195)</f>
        <v>14006</v>
      </c>
      <c r="R195" s="34">
        <f t="shared" si="45"/>
        <v>14006</v>
      </c>
      <c r="S195" s="34">
        <f t="shared" si="44"/>
        <v>15318</v>
      </c>
      <c r="T195" s="34">
        <f>SUMIFS('[1]9. Z variables'!$P$3:$P$752,'[1]9. Z variables'!$C$3:$C$752,$C195,'[1]9. Z variables'!$B$3:$B$752,$B195)</f>
        <v>137</v>
      </c>
      <c r="U195" s="34">
        <f t="shared" si="37"/>
        <v>136.05454545454543</v>
      </c>
      <c r="V195" s="33">
        <f>SUMIFS('[1]9. Z variables'!$R$3:$R$752,'[1]9. Z variables'!$C$3:$C$752,$C195,'[1]9. Z variables'!$B$3:$B$752,$B195)/T195</f>
        <v>8.0291970802919707E-2</v>
      </c>
      <c r="W195" s="36">
        <f t="shared" si="38"/>
        <v>-6.9172932330827065E-3</v>
      </c>
      <c r="X195" s="35">
        <f t="shared" si="38"/>
        <v>99</v>
      </c>
    </row>
    <row r="196" spans="1:24" ht="30" x14ac:dyDescent="0.25">
      <c r="A196" s="182">
        <v>18</v>
      </c>
      <c r="B196" s="183" t="s">
        <v>20</v>
      </c>
      <c r="C196" s="184">
        <v>2009</v>
      </c>
      <c r="D196" s="184">
        <v>1</v>
      </c>
      <c r="E196" s="42">
        <f>SUMIFS('[1]6. Capital Calculations for BM'!$AI$6:$AI$1805,'[1]6. Capital Calculations for BM'!$C$6:$C$1805,'[1]2. BM Database'!$C196,'[1]6. Capital Calculations for BM'!$B$6:$B$1805,'[1]2. BM Database'!$B196)</f>
        <v>697502.6840691322</v>
      </c>
      <c r="F196" s="42">
        <f>'[1]4. OM&amp;A Calculation'!M201</f>
        <v>1155418.8715000001</v>
      </c>
      <c r="G196" s="42">
        <f t="shared" si="46"/>
        <v>1852921.5555691323</v>
      </c>
      <c r="H196" s="33">
        <f t="shared" si="47"/>
        <v>0.3764340060553138</v>
      </c>
      <c r="I196" s="33">
        <f t="shared" si="48"/>
        <v>0.62356599394468626</v>
      </c>
      <c r="J196" s="40">
        <f>SUMIFS('[1]6. Capital Calculations for BM'!$AH$6:$AH$1805,'[1]6. Capital Calculations for BM'!$C$6:$C$1805,'[1]2. BM Database'!$C196,'[1]6. Capital Calculations for BM'!$B$6:$B$1805,'[1]2. BM Database'!$B196)</f>
        <v>17.930536200000002</v>
      </c>
      <c r="K196" s="41">
        <f t="shared" si="40"/>
        <v>118.1120482521444</v>
      </c>
      <c r="L196" s="41">
        <v>0.901331720430812</v>
      </c>
      <c r="M196" s="41">
        <f t="shared" si="49"/>
        <v>106.45813565471239</v>
      </c>
      <c r="N196" s="34">
        <f>SUMIFS('[1]41. Output Indexes'!$E$3:$E$752,'[1]41. Output Indexes'!$B$3:$B$752,$B196,'[1]41. Output Indexes'!$C$3:$C$752,$C196)</f>
        <v>3383</v>
      </c>
      <c r="O196" s="34">
        <f>SUMIFS('[1]41. Output Indexes'!$L$3:$L$752,'[1]41. Output Indexes'!$B$3:$B$752,$B196,'[1]41. Output Indexes'!$C$3:$C$752,$C196)</f>
        <v>65264543</v>
      </c>
      <c r="P196" s="34">
        <f>SUMIFS('[1]9. Z variables'!$AD$3:$AD$752,'[1]9. Z variables'!$B$3:$B$752,$B196,'[1]9. Z variables'!$C$3:$C$752,$C196)</f>
        <v>9617</v>
      </c>
      <c r="Q196" s="34">
        <f>SUMIFS('[1]9. Z variables'!$AE$3:$AE$752,'[1]9. Z variables'!$B$3:$B$752,$B196,'[1]9. Z variables'!$C$3:$C$752,$C196)</f>
        <v>15590</v>
      </c>
      <c r="R196" s="34">
        <f t="shared" si="45"/>
        <v>15590</v>
      </c>
      <c r="S196" s="34">
        <f t="shared" si="44"/>
        <v>15590</v>
      </c>
      <c r="T196" s="34">
        <f>SUMIFS('[1]9. Z variables'!$P$3:$P$752,'[1]9. Z variables'!$C$3:$C$752,$C196,'[1]9. Z variables'!$B$3:$B$752,$B196)</f>
        <v>137</v>
      </c>
      <c r="U196" s="34">
        <f t="shared" si="37"/>
        <v>136.05454545454543</v>
      </c>
      <c r="V196" s="33">
        <f>SUMIFS('[1]9. Z variables'!$R$3:$R$752,'[1]9. Z variables'!$C$3:$C$752,$C196,'[1]9. Z variables'!$B$3:$B$752,$B196)/T196</f>
        <v>8.0291970802919707E-2</v>
      </c>
      <c r="W196" s="36">
        <f t="shared" si="38"/>
        <v>-6.9172932330827065E-3</v>
      </c>
      <c r="X196" s="35">
        <f t="shared" si="38"/>
        <v>99</v>
      </c>
    </row>
    <row r="197" spans="1:24" ht="30" x14ac:dyDescent="0.25">
      <c r="A197" s="182">
        <v>18</v>
      </c>
      <c r="B197" s="183" t="s">
        <v>20</v>
      </c>
      <c r="C197" s="184">
        <v>2010</v>
      </c>
      <c r="D197" s="184">
        <v>1</v>
      </c>
      <c r="E197" s="42">
        <f>SUMIFS('[1]6. Capital Calculations for BM'!$AI$6:$AI$1805,'[1]6. Capital Calculations for BM'!$C$6:$C$1805,'[1]2. BM Database'!$C197,'[1]6. Capital Calculations for BM'!$B$6:$B$1805,'[1]2. BM Database'!$B197)</f>
        <v>763440.94379909732</v>
      </c>
      <c r="F197" s="42">
        <f>'[1]4. OM&amp;A Calculation'!M202</f>
        <v>1077275.4345</v>
      </c>
      <c r="G197" s="42">
        <f t="shared" si="46"/>
        <v>1840716.3782990973</v>
      </c>
      <c r="H197" s="33">
        <f t="shared" si="47"/>
        <v>0.41475207848400319</v>
      </c>
      <c r="I197" s="33">
        <f t="shared" si="48"/>
        <v>0.58524792151599681</v>
      </c>
      <c r="J197" s="40">
        <f>SUMIFS('[1]6. Capital Calculations for BM'!$AH$6:$AH$1805,'[1]6. Capital Calculations for BM'!$C$6:$C$1805,'[1]2. BM Database'!$C197,'[1]6. Capital Calculations for BM'!$B$6:$B$1805,'[1]2. BM Database'!$B197)</f>
        <v>18.29948266666667</v>
      </c>
      <c r="K197" s="41">
        <f t="shared" si="40"/>
        <v>121.67950876493377</v>
      </c>
      <c r="L197" s="41">
        <v>0.901331720430812</v>
      </c>
      <c r="M197" s="41">
        <f t="shared" si="49"/>
        <v>109.67360097627382</v>
      </c>
      <c r="N197" s="34">
        <f>SUMIFS('[1]41. Output Indexes'!$E$3:$E$752,'[1]41. Output Indexes'!$B$3:$B$752,$B197,'[1]41. Output Indexes'!$C$3:$C$752,$C197)</f>
        <v>3300</v>
      </c>
      <c r="O197" s="34">
        <f>SUMIFS('[1]41. Output Indexes'!$L$3:$L$752,'[1]41. Output Indexes'!$B$3:$B$752,$B197,'[1]41. Output Indexes'!$C$3:$C$752,$C197)</f>
        <v>59959618</v>
      </c>
      <c r="P197" s="34">
        <f>SUMIFS('[1]9. Z variables'!$AD$3:$AD$752,'[1]9. Z variables'!$B$3:$B$752,$B197,'[1]9. Z variables'!$C$3:$C$752,$C197)</f>
        <v>9350</v>
      </c>
      <c r="Q197" s="34">
        <f>SUMIFS('[1]9. Z variables'!$AE$3:$AE$752,'[1]9. Z variables'!$B$3:$B$752,$B197,'[1]9. Z variables'!$C$3:$C$752,$C197)</f>
        <v>13449</v>
      </c>
      <c r="R197" s="34">
        <f t="shared" si="45"/>
        <v>13449</v>
      </c>
      <c r="S197" s="34">
        <f t="shared" si="44"/>
        <v>15590</v>
      </c>
      <c r="T197" s="34">
        <f>SUMIFS('[1]9. Z variables'!$P$3:$P$752,'[1]9. Z variables'!$C$3:$C$752,$C197,'[1]9. Z variables'!$B$3:$B$752,$B197)</f>
        <v>137</v>
      </c>
      <c r="U197" s="34">
        <f t="shared" si="37"/>
        <v>136.05454545454543</v>
      </c>
      <c r="V197" s="33">
        <f>SUMIFS('[1]9. Z variables'!$R$3:$R$752,'[1]9. Z variables'!$C$3:$C$752,$C197,'[1]9. Z variables'!$B$3:$B$752,$B197)/T197</f>
        <v>8.0291970802919707E-2</v>
      </c>
      <c r="W197" s="36">
        <f t="shared" si="38"/>
        <v>-6.9172932330827065E-3</v>
      </c>
      <c r="X197" s="35">
        <f t="shared" si="38"/>
        <v>99</v>
      </c>
    </row>
    <row r="198" spans="1:24" ht="30" x14ac:dyDescent="0.25">
      <c r="A198" s="182">
        <v>18</v>
      </c>
      <c r="B198" s="183" t="s">
        <v>20</v>
      </c>
      <c r="C198" s="184">
        <v>2011</v>
      </c>
      <c r="D198" s="184">
        <v>1</v>
      </c>
      <c r="E198" s="42">
        <f>SUMIFS('[1]6. Capital Calculations for BM'!$AI$6:$AI$1805,'[1]6. Capital Calculations for BM'!$C$6:$C$1805,'[1]2. BM Database'!$C198,'[1]6. Capital Calculations for BM'!$B$6:$B$1805,'[1]2. BM Database'!$B198)</f>
        <v>778484.60099483177</v>
      </c>
      <c r="F198" s="42">
        <f>'[1]4. OM&amp;A Calculation'!M203</f>
        <v>1123586.6852195316</v>
      </c>
      <c r="G198" s="42">
        <f t="shared" si="46"/>
        <v>1902071.2862143633</v>
      </c>
      <c r="H198" s="33">
        <f t="shared" si="47"/>
        <v>0.40928255772381006</v>
      </c>
      <c r="I198" s="33">
        <f t="shared" si="48"/>
        <v>0.59071744227618994</v>
      </c>
      <c r="J198" s="40">
        <f>SUMIFS('[1]6. Capital Calculations for BM'!$AH$6:$AH$1805,'[1]6. Capital Calculations for BM'!$C$6:$C$1805,'[1]2. BM Database'!$C198,'[1]6. Capital Calculations for BM'!$B$6:$B$1805,'[1]2. BM Database'!$B198)</f>
        <v>18.328728099999999</v>
      </c>
      <c r="K198" s="41">
        <f t="shared" si="40"/>
        <v>123.73002481130355</v>
      </c>
      <c r="L198" s="41">
        <v>0.901331720430812</v>
      </c>
      <c r="M198" s="41">
        <f t="shared" si="49"/>
        <v>111.52179613211928</v>
      </c>
      <c r="N198" s="34">
        <f>SUMIFS('[1]41. Output Indexes'!$E$3:$E$752,'[1]41. Output Indexes'!$B$3:$B$752,$B198,'[1]41. Output Indexes'!$C$3:$C$752,$C198)</f>
        <v>3299</v>
      </c>
      <c r="O198" s="34">
        <f>SUMIFS('[1]41. Output Indexes'!$L$3:$L$752,'[1]41. Output Indexes'!$B$3:$B$752,$B198,'[1]41. Output Indexes'!$C$3:$C$752,$C198)</f>
        <v>63642400</v>
      </c>
      <c r="P198" s="34">
        <f>SUMIFS('[1]9. Z variables'!$AD$3:$AD$752,'[1]9. Z variables'!$B$3:$B$752,$B198,'[1]9. Z variables'!$C$3:$C$752,$C198)</f>
        <v>9299</v>
      </c>
      <c r="Q198" s="34">
        <f>SUMIFS('[1]9. Z variables'!$AE$3:$AE$752,'[1]9. Z variables'!$B$3:$B$752,$B198,'[1]9. Z variables'!$C$3:$C$752,$C198)</f>
        <v>13753</v>
      </c>
      <c r="R198" s="34">
        <f t="shared" si="45"/>
        <v>13753</v>
      </c>
      <c r="S198" s="34">
        <f t="shared" si="44"/>
        <v>15590</v>
      </c>
      <c r="T198" s="34">
        <f>SUMIFS('[1]9. Z variables'!$P$3:$P$752,'[1]9. Z variables'!$C$3:$C$752,$C198,'[1]9. Z variables'!$B$3:$B$752,$B198)</f>
        <v>137</v>
      </c>
      <c r="U198" s="34">
        <f t="shared" si="37"/>
        <v>136.05454545454543</v>
      </c>
      <c r="V198" s="33">
        <f>SUMIFS('[1]9. Z variables'!$R$3:$R$752,'[1]9. Z variables'!$C$3:$C$752,$C198,'[1]9. Z variables'!$B$3:$B$752,$B198)/T198</f>
        <v>8.0291970802919707E-2</v>
      </c>
      <c r="W198" s="36">
        <f t="shared" si="38"/>
        <v>-6.9172932330827065E-3</v>
      </c>
      <c r="X198" s="23">
        <f t="shared" si="38"/>
        <v>99</v>
      </c>
    </row>
    <row r="199" spans="1:24" ht="30" x14ac:dyDescent="0.25">
      <c r="A199" s="182">
        <v>18</v>
      </c>
      <c r="B199" s="183" t="s">
        <v>20</v>
      </c>
      <c r="C199" s="184">
        <v>2012</v>
      </c>
      <c r="D199" s="184">
        <f>D198</f>
        <v>1</v>
      </c>
      <c r="E199" s="42">
        <f>SUMIFS('[1]6. Capital Calculations for BM'!$AI$6:$AI$1805,'[1]6. Capital Calculations for BM'!$C$6:$C$1805,'[1]2. BM Database'!$C199,'[1]6. Capital Calculations for BM'!$B$6:$B$1805,'[1]2. BM Database'!$B199)</f>
        <v>773461.57929167512</v>
      </c>
      <c r="F199" s="42">
        <f>'[1]4. OM&amp;A Calculation'!M204</f>
        <v>1305450.9510999999</v>
      </c>
      <c r="G199" s="42">
        <f t="shared" si="46"/>
        <v>2078912.530391675</v>
      </c>
      <c r="H199" s="33">
        <f t="shared" si="47"/>
        <v>0.37205104494990565</v>
      </c>
      <c r="I199" s="33">
        <f t="shared" si="48"/>
        <v>0.62794895505009429</v>
      </c>
      <c r="J199" s="40">
        <f>SUMIFS('[1]6. Capital Calculations for BM'!$AH$6:$AH$1805,'[1]6. Capital Calculations for BM'!$C$6:$C$1805,'[1]2. BM Database'!$C199,'[1]6. Capital Calculations for BM'!$B$6:$B$1805,'[1]2. BM Database'!$B199)</f>
        <v>17.40324</v>
      </c>
      <c r="K199" s="41">
        <f t="shared" si="40"/>
        <v>125.68281390738366</v>
      </c>
      <c r="L199" s="41">
        <f>L198</f>
        <v>0.901331720430812</v>
      </c>
      <c r="M199" s="41">
        <f t="shared" si="49"/>
        <v>113.2819068877277</v>
      </c>
      <c r="N199" s="34">
        <f>SUMIFS('[1]24. 2012 data'!$BR$2:$BR$74,'[1]24. 2012 data'!$B$2:$B$74,'[1]2. BM Database'!$B199,'[1]24. 2012 data'!$C$2:$C$74,2012)</f>
        <v>3302</v>
      </c>
      <c r="O199" s="34">
        <f>SUMIFS('[1]24. 2012 data'!$BZ$2:$BZ$74,'[1]24. 2012 data'!$B$2:$B$74,'[1]2. BM Database'!$B199,'[1]24. 2012 data'!$C$2:$C$74,2012)</f>
        <v>59530334</v>
      </c>
      <c r="P199" s="34">
        <f>SUMIFS('[1]24. 2012 data'!$DI$2:$DI$74,'[1]24. 2012 data'!$B$2:$B$74,'[1]2. BM Database'!$B199,'[1]24. 2012 data'!$C$2:$C$74,2012)</f>
        <v>9129</v>
      </c>
      <c r="Q199" s="34">
        <f>SUMIFS('[1]24. 2012 data'!$DH$2:$DH$74,'[1]24. 2012 data'!$B$2:$B$74,'[1]2. BM Database'!$B199,'[1]24. 2012 data'!$C$2:$C$74,2012)</f>
        <v>12524</v>
      </c>
      <c r="R199" s="34">
        <f t="shared" si="45"/>
        <v>12524</v>
      </c>
      <c r="S199" s="34">
        <f t="shared" si="44"/>
        <v>15590</v>
      </c>
      <c r="T199" s="34">
        <f>SUMIF('[1]24. 2012 data'!$B$2:$B$74,$B199,'[1]24. 2012 data'!$DL$2:$DL$74)</f>
        <v>137</v>
      </c>
      <c r="U199" s="34">
        <f>AVERAGE(T189:T199)</f>
        <v>136.05454545454543</v>
      </c>
      <c r="V199" s="33">
        <f>SUMIF('[1]24. 2012 data'!$B$2:$B$74,$B199,'[1]24. 2012 data'!$DN$2:$DN$74)/SUMIF('[1]24. 2012 data'!$B$2:$B$74,$B199,'[1]24. 2012 data'!$DL$2:$DL$74)</f>
        <v>8.0291970802919707E-2</v>
      </c>
      <c r="W199" s="36">
        <f>(N199-N189)/N189</f>
        <v>-6.9172932330827065E-3</v>
      </c>
      <c r="X199" s="34">
        <f>SUMIF('[1]24. 2012 data'!$B$2:$B$74,$B199,'[1]24. 2012 data'!$CZ$2:$CZ$74)</f>
        <v>99</v>
      </c>
    </row>
    <row r="200" spans="1:24" ht="15" x14ac:dyDescent="0.25">
      <c r="A200" s="182">
        <v>19</v>
      </c>
      <c r="B200" s="183" t="s">
        <v>21</v>
      </c>
      <c r="C200" s="184">
        <v>2002</v>
      </c>
      <c r="D200" s="184">
        <v>1</v>
      </c>
      <c r="E200" s="42">
        <f>SUMIFS('[1]6. Capital Calculations for BM'!$AI$6:$AI$1805,'[1]6. Capital Calculations for BM'!$C$6:$C$1805,'[1]2. BM Database'!$C200,'[1]6. Capital Calculations for BM'!$B$6:$B$1805,'[1]2. BM Database'!$B200)</f>
        <v>5305577.3359917579</v>
      </c>
      <c r="F200" s="42">
        <f>'[1]4. OM&amp;A Calculation'!M205</f>
        <v>5412123.7300000004</v>
      </c>
      <c r="G200" s="42">
        <f t="shared" si="46"/>
        <v>10717701.065991759</v>
      </c>
      <c r="H200" s="33">
        <f t="shared" si="47"/>
        <v>0.49502941939916922</v>
      </c>
      <c r="I200" s="33">
        <f t="shared" si="48"/>
        <v>0.50497058060083078</v>
      </c>
      <c r="J200" s="40">
        <f>SUMIFS('[1]6. Capital Calculations for BM'!$AH$6:$AH$1805,'[1]6. Capital Calculations for BM'!$C$6:$C$1805,'[1]2. BM Database'!$C200,'[1]6. Capital Calculations for BM'!$B$6:$B$1805,'[1]2. BM Database'!$B200)</f>
        <v>16.741565999999999</v>
      </c>
      <c r="K200" s="41">
        <f t="shared" si="40"/>
        <v>100</v>
      </c>
      <c r="L200" s="41">
        <v>1.08147697030777</v>
      </c>
      <c r="M200" s="41">
        <f t="shared" si="49"/>
        <v>108.147697030777</v>
      </c>
      <c r="N200" s="34">
        <f>SUMIFS('[1]41. Output Indexes'!$E$3:$E$752,'[1]41. Output Indexes'!$B$3:$B$752,$B200,'[1]41. Output Indexes'!$C$3:$C$752,$C200)</f>
        <v>26285</v>
      </c>
      <c r="O200" s="34">
        <f>SUMIFS('[1]41. Output Indexes'!$L$3:$L$752,'[1]41. Output Indexes'!$B$3:$B$752,$B200,'[1]41. Output Indexes'!$C$3:$C$752,$C200)</f>
        <v>538507764</v>
      </c>
      <c r="P200" s="34">
        <f>SUMIFS('[1]9. Z variables'!$AD$3:$AD$752,'[1]9. Z variables'!$B$3:$B$752,$B200,'[1]9. Z variables'!$C$3:$C$752,$C200)</f>
        <v>136195</v>
      </c>
      <c r="Q200" s="34">
        <f>SUMIFS('[1]9. Z variables'!$AE$3:$AE$752,'[1]9. Z variables'!$B$3:$B$752,$B200,'[1]9. Z variables'!$C$3:$C$752,$C200)</f>
        <v>101188</v>
      </c>
      <c r="R200" s="34">
        <f t="shared" si="45"/>
        <v>136195</v>
      </c>
      <c r="S200" s="34">
        <f>R200</f>
        <v>136195</v>
      </c>
      <c r="T200" s="34">
        <f>SUMIFS('[1]9. Z variables'!$P$3:$P$752,'[1]9. Z variables'!$C$3:$C$752,$C200,'[1]9. Z variables'!$B$3:$B$752,$B200)</f>
        <v>408.1</v>
      </c>
      <c r="U200" s="34">
        <f t="shared" si="37"/>
        <v>456.3</v>
      </c>
      <c r="V200" s="33">
        <f>SUMIFS('[1]9. Z variables'!$R$3:$R$752,'[1]9. Z variables'!$C$3:$C$752,$C200,'[1]9. Z variables'!$B$3:$B$752,$B200)/T200</f>
        <v>0.50453320264641022</v>
      </c>
      <c r="W200" s="36">
        <f t="shared" si="38"/>
        <v>7.0192124785999621E-2</v>
      </c>
      <c r="X200" s="35">
        <f t="shared" si="38"/>
        <v>104</v>
      </c>
    </row>
    <row r="201" spans="1:24" ht="15" x14ac:dyDescent="0.25">
      <c r="A201" s="182">
        <v>19</v>
      </c>
      <c r="B201" s="183" t="s">
        <v>21</v>
      </c>
      <c r="C201" s="184">
        <v>2003</v>
      </c>
      <c r="D201" s="184">
        <v>1</v>
      </c>
      <c r="E201" s="42">
        <f>SUMIFS('[1]6. Capital Calculations for BM'!$AI$6:$AI$1805,'[1]6. Capital Calculations for BM'!$C$6:$C$1805,'[1]2. BM Database'!$C201,'[1]6. Capital Calculations for BM'!$B$6:$B$1805,'[1]2. BM Database'!$B201)</f>
        <v>5380070.7763788905</v>
      </c>
      <c r="F201" s="42">
        <f>'[1]4. OM&amp;A Calculation'!M206</f>
        <v>4965081.88</v>
      </c>
      <c r="G201" s="42">
        <f t="shared" si="46"/>
        <v>10345152.656378891</v>
      </c>
      <c r="H201" s="33">
        <f t="shared" si="47"/>
        <v>0.52005716639294852</v>
      </c>
      <c r="I201" s="33">
        <f t="shared" si="48"/>
        <v>0.47994283360705148</v>
      </c>
      <c r="J201" s="40">
        <f>SUMIFS('[1]6. Capital Calculations for BM'!$AH$6:$AH$1805,'[1]6. Capital Calculations for BM'!$C$6:$C$1805,'[1]2. BM Database'!$C201,'[1]6. Capital Calculations for BM'!$B$6:$B$1805,'[1]2. BM Database'!$B201)</f>
        <v>16.820820000000001</v>
      </c>
      <c r="K201" s="41">
        <f t="shared" si="40"/>
        <v>102.21331567783656</v>
      </c>
      <c r="L201" s="41">
        <v>1.08147697030777</v>
      </c>
      <c r="M201" s="41">
        <f t="shared" si="49"/>
        <v>110.54134696437838</v>
      </c>
      <c r="N201" s="34">
        <f>SUMIFS('[1]41. Output Indexes'!$E$3:$E$752,'[1]41. Output Indexes'!$B$3:$B$752,$B201,'[1]41. Output Indexes'!$C$3:$C$752,$C201)</f>
        <v>26734</v>
      </c>
      <c r="O201" s="34">
        <f>SUMIFS('[1]41. Output Indexes'!$L$3:$L$752,'[1]41. Output Indexes'!$B$3:$B$752,$B201,'[1]41. Output Indexes'!$C$3:$C$752,$C201)</f>
        <v>574514918</v>
      </c>
      <c r="P201" s="34">
        <f>SUMIFS('[1]9. Z variables'!$AD$3:$AD$752,'[1]9. Z variables'!$B$3:$B$752,$B201,'[1]9. Z variables'!$C$3:$C$752,$C201)</f>
        <v>123955</v>
      </c>
      <c r="Q201" s="34">
        <f>SUMIFS('[1]9. Z variables'!$AE$3:$AE$752,'[1]9. Z variables'!$B$3:$B$752,$B201,'[1]9. Z variables'!$C$3:$C$752,$C201)</f>
        <v>86084</v>
      </c>
      <c r="R201" s="34">
        <f t="shared" si="45"/>
        <v>123955</v>
      </c>
      <c r="S201" s="34">
        <f t="shared" ref="S201:S210" si="50">MAX(S200,R201)</f>
        <v>136195</v>
      </c>
      <c r="T201" s="34">
        <f>SUMIFS('[1]9. Z variables'!$P$3:$P$752,'[1]9. Z variables'!$C$3:$C$752,$C201,'[1]9. Z variables'!$B$3:$B$752,$B201)</f>
        <v>445.3</v>
      </c>
      <c r="U201" s="34">
        <f t="shared" si="37"/>
        <v>456.3</v>
      </c>
      <c r="V201" s="33">
        <f>SUMIFS('[1]9. Z variables'!$R$3:$R$752,'[1]9. Z variables'!$C$3:$C$752,$C201,'[1]9. Z variables'!$B$3:$B$752,$B201)/T201</f>
        <v>0.47451156523691895</v>
      </c>
      <c r="W201" s="36">
        <f t="shared" si="38"/>
        <v>7.0192124785999621E-2</v>
      </c>
      <c r="X201" s="35">
        <f t="shared" si="38"/>
        <v>104</v>
      </c>
    </row>
    <row r="202" spans="1:24" ht="15" x14ac:dyDescent="0.25">
      <c r="A202" s="182">
        <v>19</v>
      </c>
      <c r="B202" s="183" t="s">
        <v>21</v>
      </c>
      <c r="C202" s="184">
        <v>2004</v>
      </c>
      <c r="D202" s="184">
        <v>1</v>
      </c>
      <c r="E202" s="42">
        <f>SUMIFS('[1]6. Capital Calculations for BM'!$AI$6:$AI$1805,'[1]6. Capital Calculations for BM'!$C$6:$C$1805,'[1]2. BM Database'!$C202,'[1]6. Capital Calculations for BM'!$B$6:$B$1805,'[1]2. BM Database'!$B202)</f>
        <v>5386551.2512892112</v>
      </c>
      <c r="F202" s="42">
        <f>'[1]4. OM&amp;A Calculation'!M207</f>
        <v>5555232.7800000003</v>
      </c>
      <c r="G202" s="42">
        <f t="shared" si="46"/>
        <v>10941784.031289212</v>
      </c>
      <c r="H202" s="33">
        <f t="shared" si="47"/>
        <v>0.49229186354672938</v>
      </c>
      <c r="I202" s="33">
        <f t="shared" si="48"/>
        <v>0.50770813645327062</v>
      </c>
      <c r="J202" s="40">
        <f>SUMIFS('[1]6. Capital Calculations for BM'!$AH$6:$AH$1805,'[1]6. Capital Calculations for BM'!$C$6:$C$1805,'[1]2. BM Database'!$C202,'[1]6. Capital Calculations for BM'!$B$6:$B$1805,'[1]2. BM Database'!$B202)</f>
        <v>16.852066000000001</v>
      </c>
      <c r="K202" s="41">
        <f t="shared" si="40"/>
        <v>104.79144501899948</v>
      </c>
      <c r="L202" s="41">
        <v>1.08147697030777</v>
      </c>
      <c r="M202" s="41">
        <f t="shared" si="49"/>
        <v>113.32953447332082</v>
      </c>
      <c r="N202" s="34">
        <f>SUMIFS('[1]41. Output Indexes'!$E$3:$E$752,'[1]41. Output Indexes'!$B$3:$B$752,$B202,'[1]41. Output Indexes'!$C$3:$C$752,$C202)</f>
        <v>27067</v>
      </c>
      <c r="O202" s="34">
        <f>SUMIFS('[1]41. Output Indexes'!$L$3:$L$752,'[1]41. Output Indexes'!$B$3:$B$752,$B202,'[1]41. Output Indexes'!$C$3:$C$752,$C202)</f>
        <v>572734438</v>
      </c>
      <c r="P202" s="34">
        <f>SUMIFS('[1]9. Z variables'!$AD$3:$AD$752,'[1]9. Z variables'!$B$3:$B$752,$B202,'[1]9. Z variables'!$C$3:$C$752,$C202)</f>
        <v>124845</v>
      </c>
      <c r="Q202" s="34">
        <f>SUMIFS('[1]9. Z variables'!$AE$3:$AE$752,'[1]9. Z variables'!$B$3:$B$752,$B202,'[1]9. Z variables'!$C$3:$C$752,$C202)</f>
        <v>91605</v>
      </c>
      <c r="R202" s="34">
        <f t="shared" si="45"/>
        <v>124845</v>
      </c>
      <c r="S202" s="34">
        <f t="shared" si="50"/>
        <v>136195</v>
      </c>
      <c r="T202" s="34">
        <f>SUMIFS('[1]9. Z variables'!$P$3:$P$752,'[1]9. Z variables'!$C$3:$C$752,$C202,'[1]9. Z variables'!$B$3:$B$752,$B202)</f>
        <v>462.9</v>
      </c>
      <c r="U202" s="34">
        <f t="shared" si="37"/>
        <v>456.3</v>
      </c>
      <c r="V202" s="33">
        <f>SUMIFS('[1]9. Z variables'!$R$3:$R$752,'[1]9. Z variables'!$C$3:$C$752,$C202,'[1]9. Z variables'!$B$3:$B$752,$B202)/T202</f>
        <v>0.49168286887016638</v>
      </c>
      <c r="W202" s="36">
        <f t="shared" si="38"/>
        <v>7.0192124785999621E-2</v>
      </c>
      <c r="X202" s="35">
        <f t="shared" si="38"/>
        <v>104</v>
      </c>
    </row>
    <row r="203" spans="1:24" ht="15" x14ac:dyDescent="0.25">
      <c r="A203" s="182">
        <v>19</v>
      </c>
      <c r="B203" s="183" t="s">
        <v>21</v>
      </c>
      <c r="C203" s="184">
        <v>2005</v>
      </c>
      <c r="D203" s="184">
        <v>1</v>
      </c>
      <c r="E203" s="42">
        <f>SUMIFS('[1]6. Capital Calculations for BM'!$AI$6:$AI$1805,'[1]6. Capital Calculations for BM'!$C$6:$C$1805,'[1]2. BM Database'!$C203,'[1]6. Capital Calculations for BM'!$B$6:$B$1805,'[1]2. BM Database'!$B203)</f>
        <v>5582210.1511927992</v>
      </c>
      <c r="F203" s="42">
        <f>'[1]4. OM&amp;A Calculation'!M208</f>
        <v>6312487.5199999996</v>
      </c>
      <c r="G203" s="42">
        <f t="shared" si="46"/>
        <v>11894697.671192799</v>
      </c>
      <c r="H203" s="33">
        <f t="shared" si="47"/>
        <v>0.46930239889258285</v>
      </c>
      <c r="I203" s="33">
        <f t="shared" si="48"/>
        <v>0.53069760110741715</v>
      </c>
      <c r="J203" s="40">
        <f>SUMIFS('[1]6. Capital Calculations for BM'!$AH$6:$AH$1805,'[1]6. Capital Calculations for BM'!$C$6:$C$1805,'[1]2. BM Database'!$C203,'[1]6. Capital Calculations for BM'!$B$6:$B$1805,'[1]2. BM Database'!$B203)</f>
        <v>17.008296000000001</v>
      </c>
      <c r="K203" s="41">
        <f t="shared" si="40"/>
        <v>108.15605108354616</v>
      </c>
      <c r="L203" s="41">
        <v>1.08147697030777</v>
      </c>
      <c r="M203" s="41">
        <f t="shared" si="49"/>
        <v>116.96827844628591</v>
      </c>
      <c r="N203" s="34">
        <f>SUMIFS('[1]41. Output Indexes'!$E$3:$E$752,'[1]41. Output Indexes'!$B$3:$B$752,$B203,'[1]41. Output Indexes'!$C$3:$C$752,$C203)</f>
        <v>27437</v>
      </c>
      <c r="O203" s="34">
        <f>SUMIFS('[1]41. Output Indexes'!$L$3:$L$752,'[1]41. Output Indexes'!$B$3:$B$752,$B203,'[1]41. Output Indexes'!$C$3:$C$752,$C203)</f>
        <v>590255414</v>
      </c>
      <c r="P203" s="34">
        <f>SUMIFS('[1]9. Z variables'!$AD$3:$AD$752,'[1]9. Z variables'!$B$3:$B$752,$B203,'[1]9. Z variables'!$C$3:$C$752,$C203)</f>
        <v>138842</v>
      </c>
      <c r="Q203" s="34">
        <f>SUMIFS('[1]9. Z variables'!$AE$3:$AE$752,'[1]9. Z variables'!$B$3:$B$752,$B203,'[1]9. Z variables'!$C$3:$C$752,$C203)</f>
        <v>100287</v>
      </c>
      <c r="R203" s="34">
        <f t="shared" si="45"/>
        <v>138842</v>
      </c>
      <c r="S203" s="34">
        <f t="shared" si="50"/>
        <v>138842</v>
      </c>
      <c r="T203" s="34">
        <f>SUMIFS('[1]9. Z variables'!$P$3:$P$752,'[1]9. Z variables'!$C$3:$C$752,$C203,'[1]9. Z variables'!$B$3:$B$752,$B203)</f>
        <v>458</v>
      </c>
      <c r="U203" s="34">
        <f t="shared" si="37"/>
        <v>456.3</v>
      </c>
      <c r="V203" s="33">
        <f>SUMIFS('[1]9. Z variables'!$R$3:$R$752,'[1]9. Z variables'!$C$3:$C$752,$C203,'[1]9. Z variables'!$B$3:$B$752,$B203)/T203</f>
        <v>0.49126637554585151</v>
      </c>
      <c r="W203" s="36">
        <f t="shared" si="38"/>
        <v>7.0192124785999621E-2</v>
      </c>
      <c r="X203" s="35">
        <f t="shared" si="38"/>
        <v>104</v>
      </c>
    </row>
    <row r="204" spans="1:24" ht="15" x14ac:dyDescent="0.25">
      <c r="A204" s="182">
        <v>19</v>
      </c>
      <c r="B204" s="183" t="s">
        <v>21</v>
      </c>
      <c r="C204" s="184">
        <v>2006</v>
      </c>
      <c r="D204" s="184">
        <v>1</v>
      </c>
      <c r="E204" s="42">
        <f>SUMIFS('[1]6. Capital Calculations for BM'!$AI$6:$AI$1805,'[1]6. Capital Calculations for BM'!$C$6:$C$1805,'[1]2. BM Database'!$C204,'[1]6. Capital Calculations for BM'!$B$6:$B$1805,'[1]2. BM Database'!$B204)</f>
        <v>5794243.8581928732</v>
      </c>
      <c r="F204" s="42">
        <f>'[1]4. OM&amp;A Calculation'!M209</f>
        <v>5913543.3100000005</v>
      </c>
      <c r="G204" s="42">
        <f t="shared" si="46"/>
        <v>11707787.168192875</v>
      </c>
      <c r="H204" s="33">
        <f t="shared" si="47"/>
        <v>0.49490512382513946</v>
      </c>
      <c r="I204" s="33">
        <f t="shared" si="48"/>
        <v>0.5050948761748606</v>
      </c>
      <c r="J204" s="40">
        <f>SUMIFS('[1]6. Capital Calculations for BM'!$AH$6:$AH$1805,'[1]6. Capital Calculations for BM'!$C$6:$C$1805,'[1]2. BM Database'!$C204,'[1]6. Capital Calculations for BM'!$B$6:$B$1805,'[1]2. BM Database'!$B204)</f>
        <v>16.88236666666667</v>
      </c>
      <c r="K204" s="41">
        <f t="shared" si="40"/>
        <v>110.14154301171514</v>
      </c>
      <c r="L204" s="41">
        <v>1.08147697030777</v>
      </c>
      <c r="M204" s="41">
        <f t="shared" si="49"/>
        <v>119.11554224133263</v>
      </c>
      <c r="N204" s="34">
        <f>SUMIFS('[1]41. Output Indexes'!$E$3:$E$752,'[1]41. Output Indexes'!$B$3:$B$752,$B204,'[1]41. Output Indexes'!$C$3:$C$752,$C204)</f>
        <v>27636</v>
      </c>
      <c r="O204" s="34">
        <f>SUMIFS('[1]41. Output Indexes'!$L$3:$L$752,'[1]41. Output Indexes'!$B$3:$B$752,$B204,'[1]41. Output Indexes'!$C$3:$C$752,$C204)</f>
        <v>569801532</v>
      </c>
      <c r="P204" s="34">
        <f>SUMIFS('[1]9. Z variables'!$AD$3:$AD$752,'[1]9. Z variables'!$B$3:$B$752,$B204,'[1]9. Z variables'!$C$3:$C$752,$C204)</f>
        <v>142300</v>
      </c>
      <c r="Q204" s="34">
        <f>SUMIFS('[1]9. Z variables'!$AE$3:$AE$752,'[1]9. Z variables'!$B$3:$B$752,$B204,'[1]9. Z variables'!$C$3:$C$752,$C204)</f>
        <v>89900</v>
      </c>
      <c r="R204" s="34">
        <f t="shared" si="45"/>
        <v>142300</v>
      </c>
      <c r="S204" s="34">
        <f t="shared" si="50"/>
        <v>142300</v>
      </c>
      <c r="T204" s="34">
        <f>SUMIFS('[1]9. Z variables'!$P$3:$P$752,'[1]9. Z variables'!$C$3:$C$752,$C204,'[1]9. Z variables'!$B$3:$B$752,$B204)</f>
        <v>462</v>
      </c>
      <c r="U204" s="34">
        <f t="shared" si="37"/>
        <v>456.3</v>
      </c>
      <c r="V204" s="33">
        <f>SUMIFS('[1]9. Z variables'!$R$3:$R$752,'[1]9. Z variables'!$C$3:$C$752,$C204,'[1]9. Z variables'!$B$3:$B$752,$B204)/T204</f>
        <v>0.49567099567099565</v>
      </c>
      <c r="W204" s="36">
        <f t="shared" si="38"/>
        <v>7.0192124785999621E-2</v>
      </c>
      <c r="X204" s="35">
        <f t="shared" si="38"/>
        <v>104</v>
      </c>
    </row>
    <row r="205" spans="1:24" ht="15" x14ac:dyDescent="0.25">
      <c r="A205" s="182">
        <v>19</v>
      </c>
      <c r="B205" s="183" t="s">
        <v>21</v>
      </c>
      <c r="C205" s="184">
        <v>2007</v>
      </c>
      <c r="D205" s="184">
        <v>1</v>
      </c>
      <c r="E205" s="42">
        <f>SUMIFS('[1]6. Capital Calculations for BM'!$AI$6:$AI$1805,'[1]6. Capital Calculations for BM'!$C$6:$C$1805,'[1]2. BM Database'!$C205,'[1]6. Capital Calculations for BM'!$B$6:$B$1805,'[1]2. BM Database'!$B205)</f>
        <v>6197550.5869086804</v>
      </c>
      <c r="F205" s="42">
        <f>'[1]4. OM&amp;A Calculation'!M210</f>
        <v>5567984.7500000009</v>
      </c>
      <c r="G205" s="42">
        <f t="shared" si="46"/>
        <v>11765535.336908681</v>
      </c>
      <c r="H205" s="33">
        <f t="shared" si="47"/>
        <v>0.52675466176765118</v>
      </c>
      <c r="I205" s="33">
        <f t="shared" si="48"/>
        <v>0.47324533823234882</v>
      </c>
      <c r="J205" s="40">
        <f>SUMIFS('[1]6. Capital Calculations for BM'!$AH$6:$AH$1805,'[1]6. Capital Calculations for BM'!$C$6:$C$1805,'[1]2. BM Database'!$C205,'[1]6. Capital Calculations for BM'!$B$6:$B$1805,'[1]2. BM Database'!$B205)</f>
        <v>17.296320000000001</v>
      </c>
      <c r="K205" s="41">
        <f t="shared" si="40"/>
        <v>113.88036490943945</v>
      </c>
      <c r="L205" s="41">
        <v>1.08147697030777</v>
      </c>
      <c r="M205" s="41">
        <f t="shared" si="49"/>
        <v>123.15899201980386</v>
      </c>
      <c r="N205" s="34">
        <f>SUMIFS('[1]41. Output Indexes'!$E$3:$E$752,'[1]41. Output Indexes'!$B$3:$B$752,$B205,'[1]41. Output Indexes'!$C$3:$C$752,$C205)</f>
        <v>27789</v>
      </c>
      <c r="O205" s="34">
        <f>SUMIFS('[1]41. Output Indexes'!$L$3:$L$752,'[1]41. Output Indexes'!$B$3:$B$752,$B205,'[1]41. Output Indexes'!$C$3:$C$752,$C205)</f>
        <v>566514632</v>
      </c>
      <c r="P205" s="34">
        <f>SUMIFS('[1]9. Z variables'!$AD$3:$AD$752,'[1]9. Z variables'!$B$3:$B$752,$B205,'[1]9. Z variables'!$C$3:$C$752,$C205)</f>
        <v>142300</v>
      </c>
      <c r="Q205" s="34">
        <f>SUMIFS('[1]9. Z variables'!$AE$3:$AE$752,'[1]9. Z variables'!$B$3:$B$752,$B205,'[1]9. Z variables'!$C$3:$C$752,$C205)</f>
        <v>113400</v>
      </c>
      <c r="R205" s="34">
        <f t="shared" si="45"/>
        <v>142300</v>
      </c>
      <c r="S205" s="34">
        <f t="shared" si="50"/>
        <v>142300</v>
      </c>
      <c r="T205" s="34">
        <f>SUMIFS('[1]9. Z variables'!$P$3:$P$752,'[1]9. Z variables'!$C$3:$C$752,$C205,'[1]9. Z variables'!$B$3:$B$752,$B205)</f>
        <v>469</v>
      </c>
      <c r="U205" s="34">
        <f t="shared" si="37"/>
        <v>456.3</v>
      </c>
      <c r="V205" s="33">
        <f>SUMIFS('[1]9. Z variables'!$R$3:$R$752,'[1]9. Z variables'!$C$3:$C$752,$C205,'[1]9. Z variables'!$B$3:$B$752,$B205)/T205</f>
        <v>0.50319829424307039</v>
      </c>
      <c r="W205" s="36">
        <f t="shared" si="38"/>
        <v>7.0192124785999621E-2</v>
      </c>
      <c r="X205" s="35">
        <f t="shared" si="38"/>
        <v>104</v>
      </c>
    </row>
    <row r="206" spans="1:24" ht="15" x14ac:dyDescent="0.25">
      <c r="A206" s="182">
        <v>19</v>
      </c>
      <c r="B206" s="183" t="s">
        <v>21</v>
      </c>
      <c r="C206" s="184">
        <v>2008</v>
      </c>
      <c r="D206" s="184">
        <v>1</v>
      </c>
      <c r="E206" s="42">
        <f>SUMIFS('[1]6. Capital Calculations for BM'!$AI$6:$AI$1805,'[1]6. Capital Calculations for BM'!$C$6:$C$1805,'[1]2. BM Database'!$C206,'[1]6. Capital Calculations for BM'!$B$6:$B$1805,'[1]2. BM Database'!$B206)</f>
        <v>6846293.6242722115</v>
      </c>
      <c r="F206" s="42">
        <f>'[1]4. OM&amp;A Calculation'!M211</f>
        <v>5190316.9799999995</v>
      </c>
      <c r="G206" s="42">
        <f t="shared" si="46"/>
        <v>12036610.604272211</v>
      </c>
      <c r="H206" s="33">
        <f t="shared" si="47"/>
        <v>0.56878915912110872</v>
      </c>
      <c r="I206" s="33">
        <f t="shared" si="48"/>
        <v>0.43121084087889128</v>
      </c>
      <c r="J206" s="40">
        <f>SUMIFS('[1]6. Capital Calculations for BM'!$AH$6:$AH$1805,'[1]6. Capital Calculations for BM'!$C$6:$C$1805,'[1]2. BM Database'!$C206,'[1]6. Capital Calculations for BM'!$B$6:$B$1805,'[1]2. BM Database'!$B206)</f>
        <v>17.715351999999999</v>
      </c>
      <c r="K206" s="41">
        <f t="shared" si="40"/>
        <v>116.60459237157336</v>
      </c>
      <c r="L206" s="41">
        <v>1.08147697030777</v>
      </c>
      <c r="M206" s="41">
        <f t="shared" si="49"/>
        <v>126.10518128198167</v>
      </c>
      <c r="N206" s="34">
        <f>SUMIFS('[1]41. Output Indexes'!$E$3:$E$752,'[1]41. Output Indexes'!$B$3:$B$752,$B206,'[1]41. Output Indexes'!$C$3:$C$752,$C206)</f>
        <v>27929</v>
      </c>
      <c r="O206" s="34">
        <f>SUMIFS('[1]41. Output Indexes'!$L$3:$L$752,'[1]41. Output Indexes'!$B$3:$B$752,$B206,'[1]41. Output Indexes'!$C$3:$C$752,$C206)</f>
        <v>546871555.95000005</v>
      </c>
      <c r="P206" s="34">
        <f>SUMIFS('[1]9. Z variables'!$AD$3:$AD$752,'[1]9. Z variables'!$B$3:$B$752,$B206,'[1]9. Z variables'!$C$3:$C$752,$C206)</f>
        <v>137328</v>
      </c>
      <c r="Q206" s="34">
        <f>SUMIFS('[1]9. Z variables'!$AE$3:$AE$752,'[1]9. Z variables'!$B$3:$B$752,$B206,'[1]9. Z variables'!$C$3:$C$752,$C206)</f>
        <v>89667</v>
      </c>
      <c r="R206" s="34">
        <f t="shared" si="45"/>
        <v>137328</v>
      </c>
      <c r="S206" s="34">
        <f t="shared" si="50"/>
        <v>142300</v>
      </c>
      <c r="T206" s="34">
        <f>SUMIFS('[1]9. Z variables'!$P$3:$P$752,'[1]9. Z variables'!$C$3:$C$752,$C206,'[1]9. Z variables'!$B$3:$B$752,$B206)</f>
        <v>467</v>
      </c>
      <c r="U206" s="34">
        <f t="shared" si="37"/>
        <v>456.3</v>
      </c>
      <c r="V206" s="33">
        <f>SUMIFS('[1]9. Z variables'!$R$3:$R$752,'[1]9. Z variables'!$C$3:$C$752,$C206,'[1]9. Z variables'!$B$3:$B$752,$B206)/T206</f>
        <v>0.51391862955032119</v>
      </c>
      <c r="W206" s="36">
        <f t="shared" si="38"/>
        <v>7.0192124785999621E-2</v>
      </c>
      <c r="X206" s="35">
        <f t="shared" si="38"/>
        <v>104</v>
      </c>
    </row>
    <row r="207" spans="1:24" ht="15" x14ac:dyDescent="0.25">
      <c r="A207" s="182">
        <v>19</v>
      </c>
      <c r="B207" s="183" t="s">
        <v>21</v>
      </c>
      <c r="C207" s="184">
        <v>2009</v>
      </c>
      <c r="D207" s="184">
        <v>1</v>
      </c>
      <c r="E207" s="42">
        <f>SUMIFS('[1]6. Capital Calculations for BM'!$AI$6:$AI$1805,'[1]6. Capital Calculations for BM'!$C$6:$C$1805,'[1]2. BM Database'!$C207,'[1]6. Capital Calculations for BM'!$B$6:$B$1805,'[1]2. BM Database'!$B207)</f>
        <v>7196468.273605709</v>
      </c>
      <c r="F207" s="42">
        <f>'[1]4. OM&amp;A Calculation'!M212</f>
        <v>5059688.21</v>
      </c>
      <c r="G207" s="42">
        <f t="shared" si="46"/>
        <v>12256156.483605709</v>
      </c>
      <c r="H207" s="33">
        <f t="shared" si="47"/>
        <v>0.58717170290963339</v>
      </c>
      <c r="I207" s="33">
        <f t="shared" si="48"/>
        <v>0.41282829709036661</v>
      </c>
      <c r="J207" s="40">
        <f>SUMIFS('[1]6. Capital Calculations for BM'!$AH$6:$AH$1805,'[1]6. Capital Calculations for BM'!$C$6:$C$1805,'[1]2. BM Database'!$C207,'[1]6. Capital Calculations for BM'!$B$6:$B$1805,'[1]2. BM Database'!$B207)</f>
        <v>17.930536200000002</v>
      </c>
      <c r="K207" s="41">
        <f t="shared" si="40"/>
        <v>118.1120482521444</v>
      </c>
      <c r="L207" s="41">
        <v>1.08147697030777</v>
      </c>
      <c r="M207" s="41">
        <f t="shared" si="49"/>
        <v>127.73546010057427</v>
      </c>
      <c r="N207" s="34">
        <f>SUMIFS('[1]41. Output Indexes'!$E$3:$E$752,'[1]41. Output Indexes'!$B$3:$B$752,$B207,'[1]41. Output Indexes'!$C$3:$C$752,$C207)</f>
        <v>28202</v>
      </c>
      <c r="O207" s="34">
        <f>SUMIFS('[1]41. Output Indexes'!$L$3:$L$752,'[1]41. Output Indexes'!$B$3:$B$752,$B207,'[1]41. Output Indexes'!$C$3:$C$752,$C207)</f>
        <v>565404881.51999998</v>
      </c>
      <c r="P207" s="34">
        <f>SUMIFS('[1]9. Z variables'!$AD$3:$AD$752,'[1]9. Z variables'!$B$3:$B$752,$B207,'[1]9. Z variables'!$C$3:$C$752,$C207)</f>
        <v>122372</v>
      </c>
      <c r="Q207" s="34">
        <f>SUMIFS('[1]9. Z variables'!$AE$3:$AE$752,'[1]9. Z variables'!$B$3:$B$752,$B207,'[1]9. Z variables'!$C$3:$C$752,$C207)</f>
        <v>86442</v>
      </c>
      <c r="R207" s="34">
        <f t="shared" si="45"/>
        <v>122372</v>
      </c>
      <c r="S207" s="34">
        <f t="shared" si="50"/>
        <v>142300</v>
      </c>
      <c r="T207" s="34">
        <f>SUMIFS('[1]9. Z variables'!$P$3:$P$752,'[1]9. Z variables'!$C$3:$C$752,$C207,'[1]9. Z variables'!$B$3:$B$752,$B207)</f>
        <v>458</v>
      </c>
      <c r="U207" s="34">
        <f t="shared" si="37"/>
        <v>456.3</v>
      </c>
      <c r="V207" s="33">
        <f>SUMIFS('[1]9. Z variables'!$R$3:$R$752,'[1]9. Z variables'!$C$3:$C$752,$C207,'[1]9. Z variables'!$B$3:$B$752,$B207)/T207</f>
        <v>0.52183406113537123</v>
      </c>
      <c r="W207" s="36">
        <f t="shared" si="38"/>
        <v>7.0192124785999621E-2</v>
      </c>
      <c r="X207" s="35">
        <f t="shared" si="38"/>
        <v>104</v>
      </c>
    </row>
    <row r="208" spans="1:24" ht="15" x14ac:dyDescent="0.25">
      <c r="A208" s="182">
        <v>19</v>
      </c>
      <c r="B208" s="183" t="s">
        <v>21</v>
      </c>
      <c r="C208" s="184">
        <v>2010</v>
      </c>
      <c r="D208" s="184">
        <v>1</v>
      </c>
      <c r="E208" s="42">
        <f>SUMIFS('[1]6. Capital Calculations for BM'!$AI$6:$AI$1805,'[1]6. Capital Calculations for BM'!$C$6:$C$1805,'[1]2. BM Database'!$C208,'[1]6. Capital Calculations for BM'!$B$6:$B$1805,'[1]2. BM Database'!$B208)</f>
        <v>7725737.9369397461</v>
      </c>
      <c r="F208" s="42">
        <f>'[1]4. OM&amp;A Calculation'!M213</f>
        <v>5372816.1799999997</v>
      </c>
      <c r="G208" s="42">
        <f t="shared" si="46"/>
        <v>13098554.116939746</v>
      </c>
      <c r="H208" s="33">
        <f t="shared" si="47"/>
        <v>0.58981608717777567</v>
      </c>
      <c r="I208" s="33">
        <f t="shared" si="48"/>
        <v>0.41018391282222433</v>
      </c>
      <c r="J208" s="40">
        <f>SUMIFS('[1]6. Capital Calculations for BM'!$AH$6:$AH$1805,'[1]6. Capital Calculations for BM'!$C$6:$C$1805,'[1]2. BM Database'!$C208,'[1]6. Capital Calculations for BM'!$B$6:$B$1805,'[1]2. BM Database'!$B208)</f>
        <v>18.29948266666667</v>
      </c>
      <c r="K208" s="41">
        <f t="shared" si="40"/>
        <v>121.67950876493377</v>
      </c>
      <c r="L208" s="41">
        <v>1.08147697030777</v>
      </c>
      <c r="M208" s="41">
        <f t="shared" si="49"/>
        <v>131.59358648763833</v>
      </c>
      <c r="N208" s="34">
        <f>SUMIFS('[1]41. Output Indexes'!$E$3:$E$752,'[1]41. Output Indexes'!$B$3:$B$752,$B208,'[1]41. Output Indexes'!$C$3:$C$752,$C208)</f>
        <v>28183</v>
      </c>
      <c r="O208" s="34">
        <f>SUMIFS('[1]41. Output Indexes'!$L$3:$L$752,'[1]41. Output Indexes'!$B$3:$B$752,$B208,'[1]41. Output Indexes'!$C$3:$C$752,$C208)</f>
        <v>587451344</v>
      </c>
      <c r="P208" s="34">
        <f>SUMIFS('[1]9. Z variables'!$AD$3:$AD$752,'[1]9. Z variables'!$B$3:$B$752,$B208,'[1]9. Z variables'!$C$3:$C$752,$C208)</f>
        <v>143420</v>
      </c>
      <c r="Q208" s="34">
        <f>SUMIFS('[1]9. Z variables'!$AE$3:$AE$752,'[1]9. Z variables'!$B$3:$B$752,$B208,'[1]9. Z variables'!$C$3:$C$752,$C208)</f>
        <v>88536</v>
      </c>
      <c r="R208" s="34">
        <f t="shared" si="45"/>
        <v>143420</v>
      </c>
      <c r="S208" s="34">
        <f t="shared" si="50"/>
        <v>143420</v>
      </c>
      <c r="T208" s="34">
        <f>SUMIFS('[1]9. Z variables'!$P$3:$P$752,'[1]9. Z variables'!$C$3:$C$752,$C208,'[1]9. Z variables'!$B$3:$B$752,$B208)</f>
        <v>476</v>
      </c>
      <c r="U208" s="34">
        <f t="shared" si="37"/>
        <v>456.3</v>
      </c>
      <c r="V208" s="33">
        <f>SUMIFS('[1]9. Z variables'!$R$3:$R$752,'[1]9. Z variables'!$C$3:$C$752,$C208,'[1]9. Z variables'!$B$3:$B$752,$B208)/T208</f>
        <v>0.54411764705882348</v>
      </c>
      <c r="W208" s="36">
        <f t="shared" si="38"/>
        <v>7.0192124785999621E-2</v>
      </c>
      <c r="X208" s="35">
        <f t="shared" si="38"/>
        <v>104</v>
      </c>
    </row>
    <row r="209" spans="1:24" ht="15" x14ac:dyDescent="0.25">
      <c r="A209" s="182">
        <v>19</v>
      </c>
      <c r="B209" s="183" t="s">
        <v>21</v>
      </c>
      <c r="C209" s="184">
        <v>2011</v>
      </c>
      <c r="D209" s="184">
        <v>1</v>
      </c>
      <c r="E209" s="42">
        <f>SUMIFS('[1]6. Capital Calculations for BM'!$AI$6:$AI$1805,'[1]6. Capital Calculations for BM'!$C$6:$C$1805,'[1]2. BM Database'!$C209,'[1]6. Capital Calculations for BM'!$B$6:$B$1805,'[1]2. BM Database'!$B209)</f>
        <v>7887414.7707416117</v>
      </c>
      <c r="F209" s="42">
        <f>'[1]4. OM&amp;A Calculation'!M214</f>
        <v>5443560.0460022558</v>
      </c>
      <c r="G209" s="42">
        <f t="shared" si="46"/>
        <v>13330974.816743867</v>
      </c>
      <c r="H209" s="33">
        <f t="shared" si="47"/>
        <v>0.59166076593550554</v>
      </c>
      <c r="I209" s="33">
        <f t="shared" si="48"/>
        <v>0.40833923406449446</v>
      </c>
      <c r="J209" s="40">
        <f>SUMIFS('[1]6. Capital Calculations for BM'!$AH$6:$AH$1805,'[1]6. Capital Calculations for BM'!$C$6:$C$1805,'[1]2. BM Database'!$C209,'[1]6. Capital Calculations for BM'!$B$6:$B$1805,'[1]2. BM Database'!$B209)</f>
        <v>18.328728099999999</v>
      </c>
      <c r="K209" s="41">
        <f t="shared" si="40"/>
        <v>123.73002481130355</v>
      </c>
      <c r="L209" s="41">
        <v>1.08147697030777</v>
      </c>
      <c r="M209" s="41">
        <f t="shared" si="49"/>
        <v>133.81117236903378</v>
      </c>
      <c r="N209" s="34">
        <f>SUMIFS('[1]41. Output Indexes'!$E$3:$E$752,'[1]41. Output Indexes'!$B$3:$B$752,$B209,'[1]41. Output Indexes'!$C$3:$C$752,$C209)</f>
        <v>28094</v>
      </c>
      <c r="O209" s="34">
        <f>SUMIFS('[1]41. Output Indexes'!$L$3:$L$752,'[1]41. Output Indexes'!$B$3:$B$752,$B209,'[1]41. Output Indexes'!$C$3:$C$752,$C209)</f>
        <v>533687309</v>
      </c>
      <c r="P209" s="34">
        <f>SUMIFS('[1]9. Z variables'!$AD$3:$AD$752,'[1]9. Z variables'!$B$3:$B$752,$B209,'[1]9. Z variables'!$C$3:$C$752,$C209)</f>
        <v>125478</v>
      </c>
      <c r="Q209" s="34">
        <f>SUMIFS('[1]9. Z variables'!$AE$3:$AE$752,'[1]9. Z variables'!$B$3:$B$752,$B209,'[1]9. Z variables'!$C$3:$C$752,$C209)</f>
        <v>82710</v>
      </c>
      <c r="R209" s="34">
        <f t="shared" si="45"/>
        <v>125478</v>
      </c>
      <c r="S209" s="34">
        <f t="shared" si="50"/>
        <v>143420</v>
      </c>
      <c r="T209" s="34">
        <f>SUMIFS('[1]9. Z variables'!$P$3:$P$752,'[1]9. Z variables'!$C$3:$C$752,$C209,'[1]9. Z variables'!$B$3:$B$752,$B209)</f>
        <v>465</v>
      </c>
      <c r="U209" s="34">
        <f>U210</f>
        <v>456.3</v>
      </c>
      <c r="V209" s="33">
        <f>SUMIFS('[1]9. Z variables'!$R$3:$R$752,'[1]9. Z variables'!$C$3:$C$752,$C209,'[1]9. Z variables'!$B$3:$B$752,$B209)/T209</f>
        <v>0.54623655913978497</v>
      </c>
      <c r="W209" s="36">
        <f>W210</f>
        <v>7.0192124785999621E-2</v>
      </c>
      <c r="X209" s="23">
        <f>X210</f>
        <v>104</v>
      </c>
    </row>
    <row r="210" spans="1:24" ht="15" x14ac:dyDescent="0.25">
      <c r="A210" s="182">
        <v>19</v>
      </c>
      <c r="B210" s="183" t="s">
        <v>21</v>
      </c>
      <c r="C210" s="184">
        <v>2012</v>
      </c>
      <c r="D210" s="184">
        <f>D209</f>
        <v>1</v>
      </c>
      <c r="E210" s="42">
        <f>SUMIFS('[1]6. Capital Calculations for BM'!$AI$6:$AI$1805,'[1]6. Capital Calculations for BM'!$C$6:$C$1805,'[1]2. BM Database'!$C210,'[1]6. Capital Calculations for BM'!$B$6:$B$1805,'[1]2. BM Database'!$B210)</f>
        <v>7890567.745714101</v>
      </c>
      <c r="F210" s="42">
        <f>'[1]4. OM&amp;A Calculation'!M215</f>
        <v>6034094.5385246938</v>
      </c>
      <c r="G210" s="42">
        <f t="shared" si="46"/>
        <v>13924662.284238795</v>
      </c>
      <c r="H210" s="33">
        <f t="shared" si="47"/>
        <v>0.5666613368889647</v>
      </c>
      <c r="I210" s="33">
        <f t="shared" si="48"/>
        <v>0.4333386631110353</v>
      </c>
      <c r="J210" s="40">
        <f>SUMIFS('[1]6. Capital Calculations for BM'!$AH$6:$AH$1805,'[1]6. Capital Calculations for BM'!$C$6:$C$1805,'[1]2. BM Database'!$C210,'[1]6. Capital Calculations for BM'!$B$6:$B$1805,'[1]2. BM Database'!$B210)</f>
        <v>17.40324</v>
      </c>
      <c r="K210" s="41">
        <f t="shared" si="40"/>
        <v>125.68281390738366</v>
      </c>
      <c r="L210" s="41">
        <v>1.08147697030777</v>
      </c>
      <c r="M210" s="41">
        <f t="shared" si="49"/>
        <v>135.92306880431255</v>
      </c>
      <c r="N210" s="34">
        <f>SUMIFS('[1]24. 2012 data'!$BR$2:$BR$74,'[1]24. 2012 data'!$B$2:$B$74,'[1]2. BM Database'!$B210,'[1]24. 2012 data'!$C$2:$C$74,2012)</f>
        <v>28130</v>
      </c>
      <c r="O210" s="34">
        <f>SUMIFS('[1]24. 2012 data'!$BZ$2:$BZ$74,'[1]24. 2012 data'!$B$2:$B$74,'[1]2. BM Database'!$B210,'[1]24. 2012 data'!$C$2:$C$74,2012)</f>
        <v>518081410</v>
      </c>
      <c r="P210" s="34">
        <f>SUMIFS('[1]24. 2012 data'!$DI$2:$DI$74,'[1]24. 2012 data'!$B$2:$B$74,'[1]2. BM Database'!$B210,'[1]24. 2012 data'!$C$2:$C$74,2012)</f>
        <v>122227</v>
      </c>
      <c r="Q210" s="34">
        <f>SUMIFS('[1]24. 2012 data'!$DH$2:$DH$74,'[1]24. 2012 data'!$B$2:$B$74,'[1]2. BM Database'!$B210,'[1]24. 2012 data'!$C$2:$C$74,2012)</f>
        <v>78037</v>
      </c>
      <c r="R210" s="34">
        <f t="shared" si="45"/>
        <v>122227</v>
      </c>
      <c r="S210" s="34">
        <f t="shared" si="50"/>
        <v>143420</v>
      </c>
      <c r="T210" s="34">
        <f>SUMIF('[1]24. 2012 data'!$B$2:$B$74,$B210,'[1]24. 2012 data'!$DL$2:$DL$74)</f>
        <v>448</v>
      </c>
      <c r="U210" s="34">
        <f>AVERAGE(T200:T210)</f>
        <v>456.3</v>
      </c>
      <c r="V210" s="33">
        <f>SUMIF('[1]24. 2012 data'!$B$2:$B$74,$B210,'[1]24. 2012 data'!$DN$2:$DN$74)/SUMIF('[1]24. 2012 data'!$B$2:$B$74,$B210,'[1]24. 2012 data'!$DL$2:$DL$74)</f>
        <v>0.5535714285714286</v>
      </c>
      <c r="W210" s="36">
        <f>(N210-N200)/N200</f>
        <v>7.0192124785999621E-2</v>
      </c>
      <c r="X210" s="34">
        <f>SUMIF('[1]24. 2012 data'!$B$2:$B$74,$B210,'[1]24. 2012 data'!$CZ$2:$CZ$74)</f>
        <v>104</v>
      </c>
    </row>
    <row r="211" spans="1:24" ht="15" x14ac:dyDescent="0.25">
      <c r="A211" s="182">
        <v>20</v>
      </c>
      <c r="B211" s="183" t="s">
        <v>22</v>
      </c>
      <c r="C211" s="184">
        <v>2002</v>
      </c>
      <c r="D211" s="184">
        <v>1</v>
      </c>
      <c r="E211" s="42">
        <f>SUMIFS('[1]6. Capital Calculations for BM'!$AI$6:$AI$1805,'[1]6. Capital Calculations for BM'!$C$6:$C$1805,'[1]2. BM Database'!$C211,'[1]6. Capital Calculations for BM'!$B$6:$B$1805,'[1]2. BM Database'!$B211)</f>
        <v>5968692.2667780928</v>
      </c>
      <c r="F211" s="42">
        <f>'[1]4. OM&amp;A Calculation'!M216</f>
        <v>3153317.12</v>
      </c>
      <c r="G211" s="42">
        <f t="shared" si="46"/>
        <v>9122009.3867780939</v>
      </c>
      <c r="H211" s="33">
        <f t="shared" si="47"/>
        <v>0.65431770717419124</v>
      </c>
      <c r="I211" s="33">
        <f t="shared" si="48"/>
        <v>0.34568229282580876</v>
      </c>
      <c r="J211" s="40">
        <f>SUMIFS('[1]6. Capital Calculations for BM'!$AH$6:$AH$1805,'[1]6. Capital Calculations for BM'!$C$6:$C$1805,'[1]2. BM Database'!$C211,'[1]6. Capital Calculations for BM'!$B$6:$B$1805,'[1]2. BM Database'!$B211)</f>
        <v>16.741565999999999</v>
      </c>
      <c r="K211" s="41">
        <f t="shared" si="40"/>
        <v>100</v>
      </c>
      <c r="L211" s="41">
        <v>0.90445681165159697</v>
      </c>
      <c r="M211" s="41">
        <f t="shared" si="49"/>
        <v>90.445681165159698</v>
      </c>
      <c r="N211" s="34">
        <f>SUMIFS('[1]41. Output Indexes'!$E$3:$E$752,'[1]41. Output Indexes'!$B$3:$B$752,$B211,'[1]41. Output Indexes'!$C$3:$C$752,$C211)</f>
        <v>18367</v>
      </c>
      <c r="O211" s="34">
        <f>SUMIFS('[1]41. Output Indexes'!$L$3:$L$752,'[1]41. Output Indexes'!$B$3:$B$752,$B211,'[1]41. Output Indexes'!$C$3:$C$752,$C211)</f>
        <v>624925472</v>
      </c>
      <c r="P211" s="34">
        <f>SUMIFS('[1]9. Z variables'!$AD$3:$AD$752,'[1]9. Z variables'!$B$3:$B$752,$B211,'[1]9. Z variables'!$C$3:$C$752,$C211)</f>
        <v>108780</v>
      </c>
      <c r="Q211" s="34">
        <f>SUMIFS('[1]9. Z variables'!$AE$3:$AE$752,'[1]9. Z variables'!$B$3:$B$752,$B211,'[1]9. Z variables'!$C$3:$C$752,$C211)</f>
        <v>94884</v>
      </c>
      <c r="R211" s="34">
        <f t="shared" si="45"/>
        <v>108780</v>
      </c>
      <c r="S211" s="34">
        <f>R211</f>
        <v>108780</v>
      </c>
      <c r="T211" s="34">
        <f>SUMIFS('[1]9. Z variables'!$P$3:$P$752,'[1]9. Z variables'!$C$3:$C$752,$C211,'[1]9. Z variables'!$B$3:$B$752,$B211)</f>
        <v>274.89999999999998</v>
      </c>
      <c r="U211" s="34">
        <f t="shared" ref="U211:U274" si="51">U212</f>
        <v>275.33636363636361</v>
      </c>
      <c r="V211" s="33">
        <f>SUMIFS('[1]9. Z variables'!$R$3:$R$752,'[1]9. Z variables'!$C$3:$C$752,$C211,'[1]9. Z variables'!$B$3:$B$752,$B211)/T211</f>
        <v>0.32775554747180796</v>
      </c>
      <c r="W211" s="36">
        <f t="shared" ref="W211:X274" si="52">W212</f>
        <v>9.2012849131594701E-2</v>
      </c>
      <c r="X211" s="35">
        <f t="shared" si="52"/>
        <v>45</v>
      </c>
    </row>
    <row r="212" spans="1:24" ht="15" x14ac:dyDescent="0.25">
      <c r="A212" s="182">
        <v>20</v>
      </c>
      <c r="B212" s="183" t="s">
        <v>22</v>
      </c>
      <c r="C212" s="184">
        <v>2003</v>
      </c>
      <c r="D212" s="184">
        <v>1</v>
      </c>
      <c r="E212" s="42">
        <f>SUMIFS('[1]6. Capital Calculations for BM'!$AI$6:$AI$1805,'[1]6. Capital Calculations for BM'!$C$6:$C$1805,'[1]2. BM Database'!$C212,'[1]6. Capital Calculations for BM'!$B$6:$B$1805,'[1]2. BM Database'!$B212)</f>
        <v>6074692.0467352374</v>
      </c>
      <c r="F212" s="42">
        <f>'[1]4. OM&amp;A Calculation'!M217</f>
        <v>2951608.67</v>
      </c>
      <c r="G212" s="42">
        <f t="shared" si="46"/>
        <v>9026300.7167352363</v>
      </c>
      <c r="H212" s="33">
        <f t="shared" si="47"/>
        <v>0.67299907651785174</v>
      </c>
      <c r="I212" s="33">
        <f t="shared" si="48"/>
        <v>0.32700092348214826</v>
      </c>
      <c r="J212" s="40">
        <f>SUMIFS('[1]6. Capital Calculations for BM'!$AH$6:$AH$1805,'[1]6. Capital Calculations for BM'!$C$6:$C$1805,'[1]2. BM Database'!$C212,'[1]6. Capital Calculations for BM'!$B$6:$B$1805,'[1]2. BM Database'!$B212)</f>
        <v>16.820820000000001</v>
      </c>
      <c r="K212" s="41">
        <f t="shared" si="40"/>
        <v>102.21331567783656</v>
      </c>
      <c r="L212" s="41">
        <v>0.90445681165159697</v>
      </c>
      <c r="M212" s="41">
        <f t="shared" si="49"/>
        <v>92.447529606314248</v>
      </c>
      <c r="N212" s="34">
        <f>SUMIFS('[1]41. Output Indexes'!$E$3:$E$752,'[1]41. Output Indexes'!$B$3:$B$752,$B212,'[1]41. Output Indexes'!$C$3:$C$752,$C212)</f>
        <v>18487</v>
      </c>
      <c r="O212" s="34">
        <f>SUMIFS('[1]41. Output Indexes'!$L$3:$L$752,'[1]41. Output Indexes'!$B$3:$B$752,$B212,'[1]41. Output Indexes'!$C$3:$C$752,$C212)</f>
        <v>627031302</v>
      </c>
      <c r="P212" s="34">
        <f>SUMIFS('[1]9. Z variables'!$AD$3:$AD$752,'[1]9. Z variables'!$B$3:$B$752,$B212,'[1]9. Z variables'!$C$3:$C$752,$C212)</f>
        <v>102244</v>
      </c>
      <c r="Q212" s="34">
        <f>SUMIFS('[1]9. Z variables'!$AE$3:$AE$752,'[1]9. Z variables'!$B$3:$B$752,$B212,'[1]9. Z variables'!$C$3:$C$752,$C212)</f>
        <v>94740</v>
      </c>
      <c r="R212" s="34">
        <f t="shared" si="45"/>
        <v>102244</v>
      </c>
      <c r="S212" s="34">
        <f t="shared" ref="S212:S221" si="53">MAX(S211,R212)</f>
        <v>108780</v>
      </c>
      <c r="T212" s="34">
        <f>SUMIFS('[1]9. Z variables'!$P$3:$P$752,'[1]9. Z variables'!$C$3:$C$752,$C212,'[1]9. Z variables'!$B$3:$B$752,$B212)</f>
        <v>274.89999999999998</v>
      </c>
      <c r="U212" s="34">
        <f t="shared" si="51"/>
        <v>275.33636363636361</v>
      </c>
      <c r="V212" s="33">
        <f>SUMIFS('[1]9. Z variables'!$R$3:$R$752,'[1]9. Z variables'!$C$3:$C$752,$C212,'[1]9. Z variables'!$B$3:$B$752,$B212)/T212</f>
        <v>0.32775554747180796</v>
      </c>
      <c r="W212" s="36">
        <f t="shared" si="52"/>
        <v>9.2012849131594701E-2</v>
      </c>
      <c r="X212" s="35">
        <f t="shared" si="52"/>
        <v>45</v>
      </c>
    </row>
    <row r="213" spans="1:24" ht="15" x14ac:dyDescent="0.25">
      <c r="A213" s="182">
        <v>20</v>
      </c>
      <c r="B213" s="183" t="s">
        <v>22</v>
      </c>
      <c r="C213" s="184">
        <v>2004</v>
      </c>
      <c r="D213" s="184">
        <v>1</v>
      </c>
      <c r="E213" s="42">
        <f>SUMIFS('[1]6. Capital Calculations for BM'!$AI$6:$AI$1805,'[1]6. Capital Calculations for BM'!$C$6:$C$1805,'[1]2. BM Database'!$C213,'[1]6. Capital Calculations for BM'!$B$6:$B$1805,'[1]2. BM Database'!$B213)</f>
        <v>6233765.2761969958</v>
      </c>
      <c r="F213" s="42">
        <f>'[1]4. OM&amp;A Calculation'!M218</f>
        <v>3118785.8899999997</v>
      </c>
      <c r="G213" s="42">
        <f t="shared" si="46"/>
        <v>9352551.1661969945</v>
      </c>
      <c r="H213" s="33">
        <f t="shared" si="47"/>
        <v>0.66653099944833738</v>
      </c>
      <c r="I213" s="33">
        <f t="shared" si="48"/>
        <v>0.33346900055166262</v>
      </c>
      <c r="J213" s="40">
        <f>SUMIFS('[1]6. Capital Calculations for BM'!$AH$6:$AH$1805,'[1]6. Capital Calculations for BM'!$C$6:$C$1805,'[1]2. BM Database'!$C213,'[1]6. Capital Calculations for BM'!$B$6:$B$1805,'[1]2. BM Database'!$B213)</f>
        <v>16.852066000000001</v>
      </c>
      <c r="K213" s="41">
        <f t="shared" si="40"/>
        <v>104.79144501899948</v>
      </c>
      <c r="L213" s="41">
        <v>0.90445681165159697</v>
      </c>
      <c r="M213" s="41">
        <f t="shared" si="49"/>
        <v>94.779336250247894</v>
      </c>
      <c r="N213" s="34">
        <f>SUMIFS('[1]41. Output Indexes'!$E$3:$E$752,'[1]41. Output Indexes'!$B$3:$B$752,$B213,'[1]41. Output Indexes'!$C$3:$C$752,$C213)</f>
        <v>18684</v>
      </c>
      <c r="O213" s="34">
        <f>SUMIFS('[1]41. Output Indexes'!$L$3:$L$752,'[1]41. Output Indexes'!$B$3:$B$752,$B213,'[1]41. Output Indexes'!$C$3:$C$752,$C213)</f>
        <v>632340069</v>
      </c>
      <c r="P213" s="34">
        <f>SUMIFS('[1]9. Z variables'!$AD$3:$AD$752,'[1]9. Z variables'!$B$3:$B$752,$B213,'[1]9. Z variables'!$C$3:$C$752,$C213)</f>
        <v>99671</v>
      </c>
      <c r="Q213" s="34">
        <f>SUMIFS('[1]9. Z variables'!$AE$3:$AE$752,'[1]9. Z variables'!$B$3:$B$752,$B213,'[1]9. Z variables'!$C$3:$C$752,$C213)</f>
        <v>102891</v>
      </c>
      <c r="R213" s="34">
        <f t="shared" si="45"/>
        <v>102891</v>
      </c>
      <c r="S213" s="34">
        <f t="shared" si="53"/>
        <v>108780</v>
      </c>
      <c r="T213" s="34">
        <f>SUMIFS('[1]9. Z variables'!$P$3:$P$752,'[1]9. Z variables'!$C$3:$C$752,$C213,'[1]9. Z variables'!$B$3:$B$752,$B213)</f>
        <v>274.89999999999998</v>
      </c>
      <c r="U213" s="34">
        <f t="shared" si="51"/>
        <v>275.33636363636361</v>
      </c>
      <c r="V213" s="33">
        <f>SUMIFS('[1]9. Z variables'!$R$3:$R$752,'[1]9. Z variables'!$C$3:$C$752,$C213,'[1]9. Z variables'!$B$3:$B$752,$B213)/T213</f>
        <v>0.32775554747180796</v>
      </c>
      <c r="W213" s="36">
        <f t="shared" si="52"/>
        <v>9.2012849131594701E-2</v>
      </c>
      <c r="X213" s="35">
        <f t="shared" si="52"/>
        <v>45</v>
      </c>
    </row>
    <row r="214" spans="1:24" ht="15" x14ac:dyDescent="0.25">
      <c r="A214" s="182">
        <v>20</v>
      </c>
      <c r="B214" s="183" t="s">
        <v>22</v>
      </c>
      <c r="C214" s="184">
        <v>2005</v>
      </c>
      <c r="D214" s="184">
        <v>1</v>
      </c>
      <c r="E214" s="42">
        <f>SUMIFS('[1]6. Capital Calculations for BM'!$AI$6:$AI$1805,'[1]6. Capital Calculations for BM'!$C$6:$C$1805,'[1]2. BM Database'!$C214,'[1]6. Capital Calculations for BM'!$B$6:$B$1805,'[1]2. BM Database'!$B214)</f>
        <v>6382292.5588275883</v>
      </c>
      <c r="F214" s="42">
        <f>'[1]4. OM&amp;A Calculation'!M219</f>
        <v>3037717.34</v>
      </c>
      <c r="G214" s="42">
        <f t="shared" si="46"/>
        <v>9420009.8988275882</v>
      </c>
      <c r="H214" s="33">
        <f t="shared" si="47"/>
        <v>0.67752503738047309</v>
      </c>
      <c r="I214" s="33">
        <f t="shared" si="48"/>
        <v>0.32247496261952691</v>
      </c>
      <c r="J214" s="40">
        <f>SUMIFS('[1]6. Capital Calculations for BM'!$AH$6:$AH$1805,'[1]6. Capital Calculations for BM'!$C$6:$C$1805,'[1]2. BM Database'!$C214,'[1]6. Capital Calculations for BM'!$B$6:$B$1805,'[1]2. BM Database'!$B214)</f>
        <v>17.008296000000001</v>
      </c>
      <c r="K214" s="41">
        <f t="shared" si="40"/>
        <v>108.15605108354616</v>
      </c>
      <c r="L214" s="41">
        <v>0.90445681165159697</v>
      </c>
      <c r="M214" s="41">
        <f t="shared" si="49"/>
        <v>97.822477123851414</v>
      </c>
      <c r="N214" s="34">
        <f>SUMIFS('[1]41. Output Indexes'!$E$3:$E$752,'[1]41. Output Indexes'!$B$3:$B$752,$B214,'[1]41. Output Indexes'!$C$3:$C$752,$C214)</f>
        <v>18860</v>
      </c>
      <c r="O214" s="34">
        <f>SUMIFS('[1]41. Output Indexes'!$L$3:$L$752,'[1]41. Output Indexes'!$B$3:$B$752,$B214,'[1]41. Output Indexes'!$C$3:$C$752,$C214)</f>
        <v>632444846</v>
      </c>
      <c r="P214" s="34">
        <f>SUMIFS('[1]9. Z variables'!$AD$3:$AD$752,'[1]9. Z variables'!$B$3:$B$752,$B214,'[1]9. Z variables'!$C$3:$C$752,$C214)</f>
        <v>101863</v>
      </c>
      <c r="Q214" s="34">
        <f>SUMIFS('[1]9. Z variables'!$AE$3:$AE$752,'[1]9. Z variables'!$B$3:$B$752,$B214,'[1]9. Z variables'!$C$3:$C$752,$C214)</f>
        <v>97761</v>
      </c>
      <c r="R214" s="34">
        <f t="shared" si="45"/>
        <v>101863</v>
      </c>
      <c r="S214" s="34">
        <f t="shared" si="53"/>
        <v>108780</v>
      </c>
      <c r="T214" s="34">
        <f>SUMIFS('[1]9. Z variables'!$P$3:$P$752,'[1]9. Z variables'!$C$3:$C$752,$C214,'[1]9. Z variables'!$B$3:$B$752,$B214)</f>
        <v>275</v>
      </c>
      <c r="U214" s="34">
        <f t="shared" si="51"/>
        <v>275.33636363636361</v>
      </c>
      <c r="V214" s="33">
        <f>SUMIFS('[1]9. Z variables'!$R$3:$R$752,'[1]9. Z variables'!$C$3:$C$752,$C214,'[1]9. Z variables'!$B$3:$B$752,$B214)/T214</f>
        <v>0.32727272727272727</v>
      </c>
      <c r="W214" s="36">
        <f t="shared" si="52"/>
        <v>9.2012849131594701E-2</v>
      </c>
      <c r="X214" s="35">
        <f t="shared" si="52"/>
        <v>45</v>
      </c>
    </row>
    <row r="215" spans="1:24" ht="15" x14ac:dyDescent="0.25">
      <c r="A215" s="182">
        <v>20</v>
      </c>
      <c r="B215" s="183" t="s">
        <v>22</v>
      </c>
      <c r="C215" s="184">
        <v>2006</v>
      </c>
      <c r="D215" s="184">
        <v>1</v>
      </c>
      <c r="E215" s="42">
        <f>SUMIFS('[1]6. Capital Calculations for BM'!$AI$6:$AI$1805,'[1]6. Capital Calculations for BM'!$C$6:$C$1805,'[1]2. BM Database'!$C215,'[1]6. Capital Calculations for BM'!$B$6:$B$1805,'[1]2. BM Database'!$B215)</f>
        <v>6399576.0470428467</v>
      </c>
      <c r="F215" s="42">
        <f>'[1]4. OM&amp;A Calculation'!M220</f>
        <v>3204669.17</v>
      </c>
      <c r="G215" s="42">
        <f t="shared" si="46"/>
        <v>9604245.2170428466</v>
      </c>
      <c r="H215" s="33">
        <f t="shared" si="47"/>
        <v>0.66632784799025369</v>
      </c>
      <c r="I215" s="33">
        <f t="shared" si="48"/>
        <v>0.33367215200974631</v>
      </c>
      <c r="J215" s="40">
        <f>SUMIFS('[1]6. Capital Calculations for BM'!$AH$6:$AH$1805,'[1]6. Capital Calculations for BM'!$C$6:$C$1805,'[1]2. BM Database'!$C215,'[1]6. Capital Calculations for BM'!$B$6:$B$1805,'[1]2. BM Database'!$B215)</f>
        <v>16.88236666666667</v>
      </c>
      <c r="K215" s="41">
        <f t="shared" ref="K215:K278" si="54">K204</f>
        <v>110.14154301171514</v>
      </c>
      <c r="L215" s="41">
        <v>0.90445681165159697</v>
      </c>
      <c r="M215" s="41">
        <f t="shared" si="49"/>
        <v>99.618268822763113</v>
      </c>
      <c r="N215" s="34">
        <f>SUMIFS('[1]41. Output Indexes'!$E$3:$E$752,'[1]41. Output Indexes'!$B$3:$B$752,$B215,'[1]41. Output Indexes'!$C$3:$C$752,$C215)</f>
        <v>19025</v>
      </c>
      <c r="O215" s="34">
        <f>SUMIFS('[1]41. Output Indexes'!$L$3:$L$752,'[1]41. Output Indexes'!$B$3:$B$752,$B215,'[1]41. Output Indexes'!$C$3:$C$752,$C215)</f>
        <v>617899375</v>
      </c>
      <c r="P215" s="34">
        <f>SUMIFS('[1]9. Z variables'!$AD$3:$AD$752,'[1]9. Z variables'!$B$3:$B$752,$B215,'[1]9. Z variables'!$C$3:$C$752,$C215)</f>
        <v>111673</v>
      </c>
      <c r="Q215" s="34">
        <f>SUMIFS('[1]9. Z variables'!$AE$3:$AE$752,'[1]9. Z variables'!$B$3:$B$752,$B215,'[1]9. Z variables'!$C$3:$C$752,$C215)</f>
        <v>101191</v>
      </c>
      <c r="R215" s="34">
        <f t="shared" si="45"/>
        <v>111673</v>
      </c>
      <c r="S215" s="34">
        <f t="shared" si="53"/>
        <v>111673</v>
      </c>
      <c r="T215" s="34">
        <f>SUMIFS('[1]9. Z variables'!$P$3:$P$752,'[1]9. Z variables'!$C$3:$C$752,$C215,'[1]9. Z variables'!$B$3:$B$752,$B215)</f>
        <v>274</v>
      </c>
      <c r="U215" s="34">
        <f t="shared" si="51"/>
        <v>275.33636363636361</v>
      </c>
      <c r="V215" s="33">
        <f>SUMIFS('[1]9. Z variables'!$R$3:$R$752,'[1]9. Z variables'!$C$3:$C$752,$C215,'[1]9. Z variables'!$B$3:$B$752,$B215)/T215</f>
        <v>0.32846715328467152</v>
      </c>
      <c r="W215" s="36">
        <f t="shared" si="52"/>
        <v>9.2012849131594701E-2</v>
      </c>
      <c r="X215" s="35">
        <f t="shared" si="52"/>
        <v>45</v>
      </c>
    </row>
    <row r="216" spans="1:24" ht="15" x14ac:dyDescent="0.25">
      <c r="A216" s="182">
        <v>20</v>
      </c>
      <c r="B216" s="183" t="s">
        <v>22</v>
      </c>
      <c r="C216" s="184">
        <v>2007</v>
      </c>
      <c r="D216" s="184">
        <v>1</v>
      </c>
      <c r="E216" s="42">
        <f>SUMIFS('[1]6. Capital Calculations for BM'!$AI$6:$AI$1805,'[1]6. Capital Calculations for BM'!$C$6:$C$1805,'[1]2. BM Database'!$C216,'[1]6. Capital Calculations for BM'!$B$6:$B$1805,'[1]2. BM Database'!$B216)</f>
        <v>6673850.35358686</v>
      </c>
      <c r="F216" s="42">
        <f>'[1]4. OM&amp;A Calculation'!M221</f>
        <v>3327747.33</v>
      </c>
      <c r="G216" s="42">
        <f t="shared" si="46"/>
        <v>10001597.68358686</v>
      </c>
      <c r="H216" s="33">
        <f t="shared" si="47"/>
        <v>0.66727842537987647</v>
      </c>
      <c r="I216" s="33">
        <f t="shared" si="48"/>
        <v>0.33272157462012353</v>
      </c>
      <c r="J216" s="40">
        <f>SUMIFS('[1]6. Capital Calculations for BM'!$AH$6:$AH$1805,'[1]6. Capital Calculations for BM'!$C$6:$C$1805,'[1]2. BM Database'!$C216,'[1]6. Capital Calculations for BM'!$B$6:$B$1805,'[1]2. BM Database'!$B216)</f>
        <v>17.296320000000001</v>
      </c>
      <c r="K216" s="41">
        <f t="shared" si="54"/>
        <v>113.88036490943945</v>
      </c>
      <c r="L216" s="41">
        <v>0.90445681165159697</v>
      </c>
      <c r="M216" s="41">
        <f t="shared" si="49"/>
        <v>102.99987175571201</v>
      </c>
      <c r="N216" s="34">
        <f>SUMIFS('[1]41. Output Indexes'!$E$3:$E$752,'[1]41. Output Indexes'!$B$3:$B$752,$B216,'[1]41. Output Indexes'!$C$3:$C$752,$C216)</f>
        <v>19262</v>
      </c>
      <c r="O216" s="34">
        <f>SUMIFS('[1]41. Output Indexes'!$L$3:$L$752,'[1]41. Output Indexes'!$B$3:$B$752,$B216,'[1]41. Output Indexes'!$C$3:$C$752,$C216)</f>
        <v>615535178</v>
      </c>
      <c r="P216" s="34">
        <f>SUMIFS('[1]9. Z variables'!$AD$3:$AD$752,'[1]9. Z variables'!$B$3:$B$752,$B216,'[1]9. Z variables'!$C$3:$C$752,$C216)</f>
        <v>107690</v>
      </c>
      <c r="Q216" s="34">
        <f>SUMIFS('[1]9. Z variables'!$AE$3:$AE$752,'[1]9. Z variables'!$B$3:$B$752,$B216,'[1]9. Z variables'!$C$3:$C$752,$C216)</f>
        <v>100885</v>
      </c>
      <c r="R216" s="34">
        <f t="shared" si="45"/>
        <v>107690</v>
      </c>
      <c r="S216" s="34">
        <f t="shared" si="53"/>
        <v>111673</v>
      </c>
      <c r="T216" s="34">
        <f>SUMIFS('[1]9. Z variables'!$P$3:$P$752,'[1]9. Z variables'!$C$3:$C$752,$C216,'[1]9. Z variables'!$B$3:$B$752,$B216)</f>
        <v>274</v>
      </c>
      <c r="U216" s="34">
        <f t="shared" si="51"/>
        <v>275.33636363636361</v>
      </c>
      <c r="V216" s="33">
        <f>SUMIFS('[1]9. Z variables'!$R$3:$R$752,'[1]9. Z variables'!$C$3:$C$752,$C216,'[1]9. Z variables'!$B$3:$B$752,$B216)/T216</f>
        <v>0.32846715328467152</v>
      </c>
      <c r="W216" s="36">
        <f t="shared" si="52"/>
        <v>9.2012849131594701E-2</v>
      </c>
      <c r="X216" s="35">
        <f t="shared" si="52"/>
        <v>45</v>
      </c>
    </row>
    <row r="217" spans="1:24" ht="15" x14ac:dyDescent="0.25">
      <c r="A217" s="182">
        <v>20</v>
      </c>
      <c r="B217" s="183" t="s">
        <v>22</v>
      </c>
      <c r="C217" s="184">
        <v>2008</v>
      </c>
      <c r="D217" s="184">
        <v>1</v>
      </c>
      <c r="E217" s="42">
        <f>SUMIFS('[1]6. Capital Calculations for BM'!$AI$6:$AI$1805,'[1]6. Capital Calculations for BM'!$C$6:$C$1805,'[1]2. BM Database'!$C217,'[1]6. Capital Calculations for BM'!$B$6:$B$1805,'[1]2. BM Database'!$B217)</f>
        <v>7174326.719670142</v>
      </c>
      <c r="F217" s="42">
        <f>'[1]4. OM&amp;A Calculation'!M222</f>
        <v>3575171.32</v>
      </c>
      <c r="G217" s="42">
        <f t="shared" si="46"/>
        <v>10749498.039670141</v>
      </c>
      <c r="H217" s="33">
        <f t="shared" si="47"/>
        <v>0.66741039378712175</v>
      </c>
      <c r="I217" s="33">
        <f t="shared" si="48"/>
        <v>0.33258960621287825</v>
      </c>
      <c r="J217" s="40">
        <f>SUMIFS('[1]6. Capital Calculations for BM'!$AH$6:$AH$1805,'[1]6. Capital Calculations for BM'!$C$6:$C$1805,'[1]2. BM Database'!$C217,'[1]6. Capital Calculations for BM'!$B$6:$B$1805,'[1]2. BM Database'!$B217)</f>
        <v>17.715351999999999</v>
      </c>
      <c r="K217" s="41">
        <f t="shared" si="54"/>
        <v>116.60459237157336</v>
      </c>
      <c r="L217" s="41">
        <v>0.90445681165159697</v>
      </c>
      <c r="M217" s="41">
        <f t="shared" si="49"/>
        <v>105.46381784032737</v>
      </c>
      <c r="N217" s="34">
        <f>SUMIFS('[1]41. Output Indexes'!$E$3:$E$752,'[1]41. Output Indexes'!$B$3:$B$752,$B217,'[1]41. Output Indexes'!$C$3:$C$752,$C217)</f>
        <v>19394</v>
      </c>
      <c r="O217" s="34">
        <f>SUMIFS('[1]41. Output Indexes'!$L$3:$L$752,'[1]41. Output Indexes'!$B$3:$B$752,$B217,'[1]41. Output Indexes'!$C$3:$C$752,$C217)</f>
        <v>593387454</v>
      </c>
      <c r="P217" s="34">
        <f>SUMIFS('[1]9. Z variables'!$AD$3:$AD$752,'[1]9. Z variables'!$B$3:$B$752,$B217,'[1]9. Z variables'!$C$3:$C$752,$C217)</f>
        <v>105205</v>
      </c>
      <c r="Q217" s="34">
        <f>SUMIFS('[1]9. Z variables'!$AE$3:$AE$752,'[1]9. Z variables'!$B$3:$B$752,$B217,'[1]9. Z variables'!$C$3:$C$752,$C217)</f>
        <v>97999</v>
      </c>
      <c r="R217" s="34">
        <f t="shared" si="45"/>
        <v>105205</v>
      </c>
      <c r="S217" s="34">
        <f t="shared" si="53"/>
        <v>111673</v>
      </c>
      <c r="T217" s="34">
        <f>SUMIFS('[1]9. Z variables'!$P$3:$P$752,'[1]9. Z variables'!$C$3:$C$752,$C217,'[1]9. Z variables'!$B$3:$B$752,$B217)</f>
        <v>274</v>
      </c>
      <c r="U217" s="34">
        <f t="shared" si="51"/>
        <v>275.33636363636361</v>
      </c>
      <c r="V217" s="33">
        <f>SUMIFS('[1]9. Z variables'!$R$3:$R$752,'[1]9. Z variables'!$C$3:$C$752,$C217,'[1]9. Z variables'!$B$3:$B$752,$B217)/T217</f>
        <v>0.32846715328467152</v>
      </c>
      <c r="W217" s="36">
        <f t="shared" si="52"/>
        <v>9.2012849131594701E-2</v>
      </c>
      <c r="X217" s="35">
        <f t="shared" si="52"/>
        <v>45</v>
      </c>
    </row>
    <row r="218" spans="1:24" ht="15" x14ac:dyDescent="0.25">
      <c r="A218" s="182">
        <v>20</v>
      </c>
      <c r="B218" s="183" t="s">
        <v>22</v>
      </c>
      <c r="C218" s="184">
        <v>2009</v>
      </c>
      <c r="D218" s="184">
        <v>1</v>
      </c>
      <c r="E218" s="42">
        <f>SUMIFS('[1]6. Capital Calculations for BM'!$AI$6:$AI$1805,'[1]6. Capital Calculations for BM'!$C$6:$C$1805,'[1]2. BM Database'!$C218,'[1]6. Capital Calculations for BM'!$B$6:$B$1805,'[1]2. BM Database'!$B218)</f>
        <v>7385638.7210989101</v>
      </c>
      <c r="F218" s="42">
        <f>'[1]4. OM&amp;A Calculation'!M223</f>
        <v>3609098.86</v>
      </c>
      <c r="G218" s="42">
        <f t="shared" si="46"/>
        <v>10994737.58109891</v>
      </c>
      <c r="H218" s="33">
        <f t="shared" si="47"/>
        <v>0.67174306495460023</v>
      </c>
      <c r="I218" s="33">
        <f t="shared" si="48"/>
        <v>0.32825693504539977</v>
      </c>
      <c r="J218" s="40">
        <f>SUMIFS('[1]6. Capital Calculations for BM'!$AH$6:$AH$1805,'[1]6. Capital Calculations for BM'!$C$6:$C$1805,'[1]2. BM Database'!$C218,'[1]6. Capital Calculations for BM'!$B$6:$B$1805,'[1]2. BM Database'!$B218)</f>
        <v>17.930536200000002</v>
      </c>
      <c r="K218" s="41">
        <f t="shared" si="54"/>
        <v>118.1120482521444</v>
      </c>
      <c r="L218" s="41">
        <v>0.90445681165159697</v>
      </c>
      <c r="M218" s="41">
        <f t="shared" si="49"/>
        <v>106.82724657977411</v>
      </c>
      <c r="N218" s="34">
        <f>SUMIFS('[1]41. Output Indexes'!$E$3:$E$752,'[1]41. Output Indexes'!$B$3:$B$752,$B218,'[1]41. Output Indexes'!$C$3:$C$752,$C218)</f>
        <v>19531</v>
      </c>
      <c r="O218" s="34">
        <f>SUMIFS('[1]41. Output Indexes'!$L$3:$L$752,'[1]41. Output Indexes'!$B$3:$B$752,$B218,'[1]41. Output Indexes'!$C$3:$C$752,$C218)</f>
        <v>549506615</v>
      </c>
      <c r="P218" s="34">
        <f>SUMIFS('[1]9. Z variables'!$AD$3:$AD$752,'[1]9. Z variables'!$B$3:$B$752,$B218,'[1]9. Z variables'!$C$3:$C$752,$C218)</f>
        <v>99720</v>
      </c>
      <c r="Q218" s="34">
        <f>SUMIFS('[1]9. Z variables'!$AE$3:$AE$752,'[1]9. Z variables'!$B$3:$B$752,$B218,'[1]9. Z variables'!$C$3:$C$752,$C218)</f>
        <v>93350</v>
      </c>
      <c r="R218" s="34">
        <f t="shared" si="45"/>
        <v>99720</v>
      </c>
      <c r="S218" s="34">
        <f t="shared" si="53"/>
        <v>111673</v>
      </c>
      <c r="T218" s="34">
        <f>SUMIFS('[1]9. Z variables'!$P$3:$P$752,'[1]9. Z variables'!$C$3:$C$752,$C218,'[1]9. Z variables'!$B$3:$B$752,$B218)</f>
        <v>276</v>
      </c>
      <c r="U218" s="34">
        <f t="shared" si="51"/>
        <v>275.33636363636361</v>
      </c>
      <c r="V218" s="33">
        <f>SUMIFS('[1]9. Z variables'!$R$3:$R$752,'[1]9. Z variables'!$C$3:$C$752,$C218,'[1]9. Z variables'!$B$3:$B$752,$B218)/T218</f>
        <v>0.33333333333333331</v>
      </c>
      <c r="W218" s="36">
        <f t="shared" si="52"/>
        <v>9.2012849131594701E-2</v>
      </c>
      <c r="X218" s="35">
        <f t="shared" si="52"/>
        <v>45</v>
      </c>
    </row>
    <row r="219" spans="1:24" ht="15" x14ac:dyDescent="0.25">
      <c r="A219" s="182">
        <v>20</v>
      </c>
      <c r="B219" s="183" t="s">
        <v>22</v>
      </c>
      <c r="C219" s="184">
        <v>2010</v>
      </c>
      <c r="D219" s="184">
        <v>1</v>
      </c>
      <c r="E219" s="42">
        <f>SUMIFS('[1]6. Capital Calculations for BM'!$AI$6:$AI$1805,'[1]6. Capital Calculations for BM'!$C$6:$C$1805,'[1]2. BM Database'!$C219,'[1]6. Capital Calculations for BM'!$B$6:$B$1805,'[1]2. BM Database'!$B219)</f>
        <v>8085687.5077226153</v>
      </c>
      <c r="F219" s="42">
        <f>'[1]4. OM&amp;A Calculation'!M224</f>
        <v>3818263.7799999993</v>
      </c>
      <c r="G219" s="42">
        <f t="shared" si="46"/>
        <v>11903951.287722614</v>
      </c>
      <c r="H219" s="33">
        <f t="shared" si="47"/>
        <v>0.67924400161666965</v>
      </c>
      <c r="I219" s="33">
        <f t="shared" si="48"/>
        <v>0.32075599838333035</v>
      </c>
      <c r="J219" s="40">
        <f>SUMIFS('[1]6. Capital Calculations for BM'!$AH$6:$AH$1805,'[1]6. Capital Calculations for BM'!$C$6:$C$1805,'[1]2. BM Database'!$C219,'[1]6. Capital Calculations for BM'!$B$6:$B$1805,'[1]2. BM Database'!$B219)</f>
        <v>18.29948266666667</v>
      </c>
      <c r="K219" s="41">
        <f t="shared" si="54"/>
        <v>121.67950876493377</v>
      </c>
      <c r="L219" s="41">
        <v>0.90445681165159697</v>
      </c>
      <c r="M219" s="41">
        <f t="shared" si="49"/>
        <v>110.05386054086455</v>
      </c>
      <c r="N219" s="34">
        <f>SUMIFS('[1]41. Output Indexes'!$E$3:$E$752,'[1]41. Output Indexes'!$B$3:$B$752,$B219,'[1]41. Output Indexes'!$C$3:$C$752,$C219)</f>
        <v>19579</v>
      </c>
      <c r="O219" s="34">
        <f>SUMIFS('[1]41. Output Indexes'!$L$3:$L$752,'[1]41. Output Indexes'!$B$3:$B$752,$B219,'[1]41. Output Indexes'!$C$3:$C$752,$C219)</f>
        <v>567392652</v>
      </c>
      <c r="P219" s="34">
        <f>SUMIFS('[1]9. Z variables'!$AD$3:$AD$752,'[1]9. Z variables'!$B$3:$B$752,$B219,'[1]9. Z variables'!$C$3:$C$752,$C219)</f>
        <v>103100</v>
      </c>
      <c r="Q219" s="34">
        <f>SUMIFS('[1]9. Z variables'!$AE$3:$AE$752,'[1]9. Z variables'!$B$3:$B$752,$B219,'[1]9. Z variables'!$C$3:$C$752,$C219)</f>
        <v>94400</v>
      </c>
      <c r="R219" s="34">
        <f t="shared" si="45"/>
        <v>103100</v>
      </c>
      <c r="S219" s="34">
        <f t="shared" si="53"/>
        <v>111673</v>
      </c>
      <c r="T219" s="34">
        <f>SUMIFS('[1]9. Z variables'!$P$3:$P$752,'[1]9. Z variables'!$C$3:$C$752,$C219,'[1]9. Z variables'!$B$3:$B$752,$B219)</f>
        <v>277</v>
      </c>
      <c r="U219" s="34">
        <f t="shared" si="51"/>
        <v>275.33636363636361</v>
      </c>
      <c r="V219" s="33">
        <f>SUMIFS('[1]9. Z variables'!$R$3:$R$752,'[1]9. Z variables'!$C$3:$C$752,$C219,'[1]9. Z variables'!$B$3:$B$752,$B219)/T219</f>
        <v>0.33212996389891697</v>
      </c>
      <c r="W219" s="36">
        <f t="shared" si="52"/>
        <v>9.2012849131594701E-2</v>
      </c>
      <c r="X219" s="35">
        <f t="shared" si="52"/>
        <v>45</v>
      </c>
    </row>
    <row r="220" spans="1:24" ht="15" x14ac:dyDescent="0.25">
      <c r="A220" s="182">
        <v>20</v>
      </c>
      <c r="B220" s="183" t="s">
        <v>22</v>
      </c>
      <c r="C220" s="184">
        <v>2011</v>
      </c>
      <c r="D220" s="184">
        <v>1</v>
      </c>
      <c r="E220" s="42">
        <f>SUMIFS('[1]6. Capital Calculations for BM'!$AI$6:$AI$1805,'[1]6. Capital Calculations for BM'!$C$6:$C$1805,'[1]2. BM Database'!$C220,'[1]6. Capital Calculations for BM'!$B$6:$B$1805,'[1]2. BM Database'!$B220)</f>
        <v>8106520.0420613913</v>
      </c>
      <c r="F220" s="42">
        <f>'[1]4. OM&amp;A Calculation'!M225</f>
        <v>3938592.28</v>
      </c>
      <c r="G220" s="42">
        <f t="shared" si="46"/>
        <v>12045112.322061392</v>
      </c>
      <c r="H220" s="33">
        <f t="shared" si="47"/>
        <v>0.67301323767764143</v>
      </c>
      <c r="I220" s="33">
        <f t="shared" si="48"/>
        <v>0.32698676232235857</v>
      </c>
      <c r="J220" s="40">
        <f>SUMIFS('[1]6. Capital Calculations for BM'!$AH$6:$AH$1805,'[1]6. Capital Calculations for BM'!$C$6:$C$1805,'[1]2. BM Database'!$C220,'[1]6. Capital Calculations for BM'!$B$6:$B$1805,'[1]2. BM Database'!$B220)</f>
        <v>18.328728099999999</v>
      </c>
      <c r="K220" s="41">
        <f t="shared" si="54"/>
        <v>123.73002481130355</v>
      </c>
      <c r="L220" s="41">
        <v>0.90445681165159697</v>
      </c>
      <c r="M220" s="41">
        <f t="shared" si="49"/>
        <v>111.90846374640459</v>
      </c>
      <c r="N220" s="34">
        <f>SUMIFS('[1]41. Output Indexes'!$E$3:$E$752,'[1]41. Output Indexes'!$B$3:$B$752,$B220,'[1]41. Output Indexes'!$C$3:$C$752,$C220)</f>
        <v>19885</v>
      </c>
      <c r="O220" s="34">
        <f>SUMIFS('[1]41. Output Indexes'!$L$3:$L$752,'[1]41. Output Indexes'!$B$3:$B$752,$B220,'[1]41. Output Indexes'!$C$3:$C$752,$C220)</f>
        <v>577484414</v>
      </c>
      <c r="P220" s="34">
        <f>SUMIFS('[1]9. Z variables'!$AD$3:$AD$752,'[1]9. Z variables'!$B$3:$B$752,$B220,'[1]9. Z variables'!$C$3:$C$752,$C220)</f>
        <v>107415</v>
      </c>
      <c r="Q220" s="34">
        <f>SUMIFS('[1]9. Z variables'!$AE$3:$AE$752,'[1]9. Z variables'!$B$3:$B$752,$B220,'[1]9. Z variables'!$C$3:$C$752,$C220)</f>
        <v>94031</v>
      </c>
      <c r="R220" s="34">
        <f t="shared" si="45"/>
        <v>107415</v>
      </c>
      <c r="S220" s="34">
        <f t="shared" si="53"/>
        <v>111673</v>
      </c>
      <c r="T220" s="34">
        <f>SUMIFS('[1]9. Z variables'!$P$3:$P$752,'[1]9. Z variables'!$C$3:$C$752,$C220,'[1]9. Z variables'!$B$3:$B$752,$B220)</f>
        <v>277</v>
      </c>
      <c r="U220" s="34">
        <f t="shared" si="51"/>
        <v>275.33636363636361</v>
      </c>
      <c r="V220" s="33">
        <f>SUMIFS('[1]9. Z variables'!$R$3:$R$752,'[1]9. Z variables'!$C$3:$C$752,$C220,'[1]9. Z variables'!$B$3:$B$752,$B220)/T220</f>
        <v>0.33212996389891697</v>
      </c>
      <c r="W220" s="36">
        <f t="shared" si="52"/>
        <v>9.2012849131594701E-2</v>
      </c>
      <c r="X220" s="23">
        <f t="shared" si="52"/>
        <v>45</v>
      </c>
    </row>
    <row r="221" spans="1:24" ht="15" x14ac:dyDescent="0.25">
      <c r="A221" s="182">
        <v>20</v>
      </c>
      <c r="B221" s="183" t="s">
        <v>22</v>
      </c>
      <c r="C221" s="184">
        <v>2012</v>
      </c>
      <c r="D221" s="184">
        <f>D220</f>
        <v>1</v>
      </c>
      <c r="E221" s="42">
        <f>SUMIFS('[1]6. Capital Calculations for BM'!$AI$6:$AI$1805,'[1]6. Capital Calculations for BM'!$C$6:$C$1805,'[1]2. BM Database'!$C221,'[1]6. Capital Calculations for BM'!$B$6:$B$1805,'[1]2. BM Database'!$B221)</f>
        <v>8137297.3048387691</v>
      </c>
      <c r="F221" s="42">
        <f>'[1]4. OM&amp;A Calculation'!M226</f>
        <v>4528911.2516520014</v>
      </c>
      <c r="G221" s="42">
        <f t="shared" si="46"/>
        <v>12666208.556490771</v>
      </c>
      <c r="H221" s="33">
        <f t="shared" si="47"/>
        <v>0.64244144319484053</v>
      </c>
      <c r="I221" s="33">
        <f t="shared" si="48"/>
        <v>0.35755855680515947</v>
      </c>
      <c r="J221" s="40">
        <f>SUMIFS('[1]6. Capital Calculations for BM'!$AH$6:$AH$1805,'[1]6. Capital Calculations for BM'!$C$6:$C$1805,'[1]2. BM Database'!$C221,'[1]6. Capital Calculations for BM'!$B$6:$B$1805,'[1]2. BM Database'!$B221)</f>
        <v>17.40324</v>
      </c>
      <c r="K221" s="41">
        <f t="shared" si="54"/>
        <v>125.68281390738366</v>
      </c>
      <c r="L221" s="41">
        <v>0.90445681165159697</v>
      </c>
      <c r="M221" s="41">
        <f t="shared" si="49"/>
        <v>113.67467714607322</v>
      </c>
      <c r="N221" s="34">
        <f>SUMIFS('[1]24. 2012 data'!$BR$2:$BR$74,'[1]24. 2012 data'!$B$2:$B$74,'[1]2. BM Database'!$B221,'[1]24. 2012 data'!$C$2:$C$74,2012)</f>
        <v>20057</v>
      </c>
      <c r="O221" s="34">
        <f>SUMIFS('[1]24. 2012 data'!$BZ$2:$BZ$74,'[1]24. 2012 data'!$B$2:$B$74,'[1]2. BM Database'!$B221,'[1]24. 2012 data'!$C$2:$C$74,2012)</f>
        <v>590338321</v>
      </c>
      <c r="P221" s="34">
        <f>SUMIFS('[1]24. 2012 data'!$DI$2:$DI$74,'[1]24. 2012 data'!$B$2:$B$74,'[1]2. BM Database'!$B221,'[1]24. 2012 data'!$C$2:$C$74,2012)</f>
        <v>104736</v>
      </c>
      <c r="Q221" s="34">
        <f>SUMIFS('[1]24. 2012 data'!$DH$2:$DH$74,'[1]24. 2012 data'!$B$2:$B$74,'[1]2. BM Database'!$B221,'[1]24. 2012 data'!$C$2:$C$74,2012)</f>
        <v>94384</v>
      </c>
      <c r="R221" s="34">
        <f t="shared" si="45"/>
        <v>104736</v>
      </c>
      <c r="S221" s="34">
        <f t="shared" si="53"/>
        <v>111673</v>
      </c>
      <c r="T221" s="34">
        <f>SUMIF('[1]24. 2012 data'!$B$2:$B$74,$B221,'[1]24. 2012 data'!$DL$2:$DL$74)</f>
        <v>277</v>
      </c>
      <c r="U221" s="34">
        <f>AVERAGE(T211:T221)</f>
        <v>275.33636363636361</v>
      </c>
      <c r="V221" s="33">
        <f>SUMIF('[1]24. 2012 data'!$B$2:$B$74,$B221,'[1]24. 2012 data'!$DN$2:$DN$74)/SUMIF('[1]24. 2012 data'!$B$2:$B$74,$B221,'[1]24. 2012 data'!$DL$2:$DL$74)</f>
        <v>0.33212996389891697</v>
      </c>
      <c r="W221" s="36">
        <f>(N221-N211)/N211</f>
        <v>9.2012849131594701E-2</v>
      </c>
      <c r="X221" s="34">
        <f>SUMIF('[1]24. 2012 data'!$B$2:$B$74,$B221,'[1]24. 2012 data'!$CZ$2:$CZ$74)</f>
        <v>45</v>
      </c>
    </row>
    <row r="222" spans="1:24" ht="15" x14ac:dyDescent="0.25">
      <c r="A222" s="182">
        <v>21</v>
      </c>
      <c r="B222" s="183" t="s">
        <v>98</v>
      </c>
      <c r="C222" s="184">
        <v>2002</v>
      </c>
      <c r="D222" s="184">
        <v>0</v>
      </c>
      <c r="E222" s="42">
        <f>SUMIFS('[1]6. Capital Calculations for BM'!$AI$6:$AI$1805,'[1]6. Capital Calculations for BM'!$C$6:$C$1805,'[1]2. BM Database'!$C222,'[1]6. Capital Calculations for BM'!$B$6:$B$1805,'[1]2. BM Database'!$B222)</f>
        <v>14295.266449907651</v>
      </c>
      <c r="F222" s="42">
        <f>'[1]4. OM&amp;A Calculation'!M227</f>
        <v>0</v>
      </c>
      <c r="G222" s="42">
        <f t="shared" si="46"/>
        <v>14295.266449907651</v>
      </c>
      <c r="H222" s="33">
        <f t="shared" si="47"/>
        <v>1</v>
      </c>
      <c r="I222" s="33">
        <f t="shared" si="48"/>
        <v>0</v>
      </c>
      <c r="J222" s="40">
        <f>SUMIFS('[1]6. Capital Calculations for BM'!$AH$6:$AH$1805,'[1]6. Capital Calculations for BM'!$C$6:$C$1805,'[1]2. BM Database'!$C222,'[1]6. Capital Calculations for BM'!$B$6:$B$1805,'[1]2. BM Database'!$B222)</f>
        <v>16.741565999999999</v>
      </c>
      <c r="K222" s="41">
        <f t="shared" si="54"/>
        <v>100</v>
      </c>
      <c r="L222" s="41">
        <v>0</v>
      </c>
      <c r="M222" s="41">
        <f t="shared" si="49"/>
        <v>0</v>
      </c>
      <c r="N222" s="34">
        <f>SUMIFS('[1]41. Output Indexes'!$E$3:$E$752,'[1]41. Output Indexes'!$B$3:$B$752,$B222,'[1]41. Output Indexes'!$C$3:$C$752,$C222)</f>
        <v>0</v>
      </c>
      <c r="O222" s="34">
        <f>SUMIFS('[1]41. Output Indexes'!$L$3:$L$752,'[1]41. Output Indexes'!$B$3:$B$752,$B222,'[1]41. Output Indexes'!$C$3:$C$752,$C222)</f>
        <v>0</v>
      </c>
      <c r="P222" s="34">
        <f>SUMIFS('[1]9. Z variables'!$AD$3:$AD$752,'[1]9. Z variables'!$B$3:$B$752,$B222,'[1]9. Z variables'!$C$3:$C$752,$C222)</f>
        <v>0</v>
      </c>
      <c r="Q222" s="34">
        <f>SUMIFS('[1]9. Z variables'!$AE$3:$AE$752,'[1]9. Z variables'!$B$3:$B$752,$B222,'[1]9. Z variables'!$C$3:$C$752,$C222)</f>
        <v>0</v>
      </c>
      <c r="R222" s="34">
        <f t="shared" si="45"/>
        <v>0</v>
      </c>
      <c r="S222" s="34">
        <f>R222</f>
        <v>0</v>
      </c>
      <c r="T222" s="34">
        <f>SUMIFS('[1]9. Z variables'!$P$3:$P$752,'[1]9. Z variables'!$C$3:$C$752,$C222,'[1]9. Z variables'!$B$3:$B$752,$B222)</f>
        <v>0</v>
      </c>
      <c r="U222" s="34">
        <f t="shared" si="51"/>
        <v>0</v>
      </c>
      <c r="V222" s="33" t="e">
        <f>SUMIFS('[1]9. Z variables'!$R$3:$R$752,'[1]9. Z variables'!$C$3:$C$752,$C222,'[1]9. Z variables'!$B$3:$B$752,$B222)/T222</f>
        <v>#DIV/0!</v>
      </c>
      <c r="W222" s="36" t="e">
        <f t="shared" si="52"/>
        <v>#DIV/0!</v>
      </c>
      <c r="X222" s="35">
        <f t="shared" si="52"/>
        <v>0</v>
      </c>
    </row>
    <row r="223" spans="1:24" ht="15" x14ac:dyDescent="0.25">
      <c r="A223" s="182">
        <v>21</v>
      </c>
      <c r="B223" s="183" t="s">
        <v>98</v>
      </c>
      <c r="C223" s="184">
        <v>2003</v>
      </c>
      <c r="D223" s="184">
        <v>0</v>
      </c>
      <c r="E223" s="42">
        <f>SUMIFS('[1]6. Capital Calculations for BM'!$AI$6:$AI$1805,'[1]6. Capital Calculations for BM'!$C$6:$C$1805,'[1]2. BM Database'!$C223,'[1]6. Capital Calculations for BM'!$B$6:$B$1805,'[1]2. BM Database'!$B223)</f>
        <v>30943.140244471902</v>
      </c>
      <c r="F223" s="42">
        <f>'[1]4. OM&amp;A Calculation'!M228</f>
        <v>0</v>
      </c>
      <c r="G223" s="42">
        <f t="shared" si="46"/>
        <v>30943.140244471902</v>
      </c>
      <c r="H223" s="33">
        <f t="shared" si="47"/>
        <v>1</v>
      </c>
      <c r="I223" s="33">
        <f t="shared" si="48"/>
        <v>0</v>
      </c>
      <c r="J223" s="40">
        <f>SUMIFS('[1]6. Capital Calculations for BM'!$AH$6:$AH$1805,'[1]6. Capital Calculations for BM'!$C$6:$C$1805,'[1]2. BM Database'!$C223,'[1]6. Capital Calculations for BM'!$B$6:$B$1805,'[1]2. BM Database'!$B223)</f>
        <v>16.820820000000001</v>
      </c>
      <c r="K223" s="41">
        <f t="shared" si="54"/>
        <v>102.21331567783656</v>
      </c>
      <c r="L223" s="41">
        <v>0</v>
      </c>
      <c r="M223" s="41">
        <f t="shared" si="49"/>
        <v>0</v>
      </c>
      <c r="N223" s="34">
        <f>SUMIFS('[1]41. Output Indexes'!$E$3:$E$752,'[1]41. Output Indexes'!$B$3:$B$752,$B223,'[1]41. Output Indexes'!$C$3:$C$752,$C223)</f>
        <v>0</v>
      </c>
      <c r="O223" s="34">
        <f>SUMIFS('[1]41. Output Indexes'!$L$3:$L$752,'[1]41. Output Indexes'!$B$3:$B$752,$B223,'[1]41. Output Indexes'!$C$3:$C$752,$C223)</f>
        <v>0</v>
      </c>
      <c r="P223" s="34">
        <f>SUMIFS('[1]9. Z variables'!$AD$3:$AD$752,'[1]9. Z variables'!$B$3:$B$752,$B223,'[1]9. Z variables'!$C$3:$C$752,$C223)</f>
        <v>0</v>
      </c>
      <c r="Q223" s="34">
        <f>SUMIFS('[1]9. Z variables'!$AE$3:$AE$752,'[1]9. Z variables'!$B$3:$B$752,$B223,'[1]9. Z variables'!$C$3:$C$752,$C223)</f>
        <v>0</v>
      </c>
      <c r="R223" s="34">
        <f t="shared" si="45"/>
        <v>0</v>
      </c>
      <c r="S223" s="34">
        <f t="shared" ref="S223:S232" si="55">MAX(S222,R223)</f>
        <v>0</v>
      </c>
      <c r="T223" s="34">
        <f>SUMIFS('[1]9. Z variables'!$P$3:$P$752,'[1]9. Z variables'!$C$3:$C$752,$C223,'[1]9. Z variables'!$B$3:$B$752,$B223)</f>
        <v>0</v>
      </c>
      <c r="U223" s="34">
        <f t="shared" si="51"/>
        <v>0</v>
      </c>
      <c r="V223" s="33" t="e">
        <f>SUMIFS('[1]9. Z variables'!$R$3:$R$752,'[1]9. Z variables'!$C$3:$C$752,$C223,'[1]9. Z variables'!$B$3:$B$752,$B223)/T223</f>
        <v>#DIV/0!</v>
      </c>
      <c r="W223" s="36" t="e">
        <f t="shared" si="52"/>
        <v>#DIV/0!</v>
      </c>
      <c r="X223" s="35">
        <f t="shared" si="52"/>
        <v>0</v>
      </c>
    </row>
    <row r="224" spans="1:24" ht="15" x14ac:dyDescent="0.25">
      <c r="A224" s="182">
        <v>21</v>
      </c>
      <c r="B224" s="183" t="s">
        <v>98</v>
      </c>
      <c r="C224" s="184">
        <v>2004</v>
      </c>
      <c r="D224" s="184">
        <v>0</v>
      </c>
      <c r="E224" s="42">
        <f>SUMIFS('[1]6. Capital Calculations for BM'!$AI$6:$AI$1805,'[1]6. Capital Calculations for BM'!$C$6:$C$1805,'[1]2. BM Database'!$C224,'[1]6. Capital Calculations for BM'!$B$6:$B$1805,'[1]2. BM Database'!$B224)</f>
        <v>86190.434240880699</v>
      </c>
      <c r="F224" s="42">
        <f>'[1]4. OM&amp;A Calculation'!M229</f>
        <v>0</v>
      </c>
      <c r="G224" s="42">
        <f t="shared" si="46"/>
        <v>86190.434240880699</v>
      </c>
      <c r="H224" s="33">
        <f t="shared" si="47"/>
        <v>1</v>
      </c>
      <c r="I224" s="33">
        <f t="shared" si="48"/>
        <v>0</v>
      </c>
      <c r="J224" s="40">
        <f>SUMIFS('[1]6. Capital Calculations for BM'!$AH$6:$AH$1805,'[1]6. Capital Calculations for BM'!$C$6:$C$1805,'[1]2. BM Database'!$C224,'[1]6. Capital Calculations for BM'!$B$6:$B$1805,'[1]2. BM Database'!$B224)</f>
        <v>16.852066000000001</v>
      </c>
      <c r="K224" s="41">
        <f t="shared" si="54"/>
        <v>104.79144501899948</v>
      </c>
      <c r="L224" s="41">
        <v>0</v>
      </c>
      <c r="M224" s="41">
        <f t="shared" si="49"/>
        <v>0</v>
      </c>
      <c r="N224" s="34">
        <f>SUMIFS('[1]41. Output Indexes'!$E$3:$E$752,'[1]41. Output Indexes'!$B$3:$B$752,$B224,'[1]41. Output Indexes'!$C$3:$C$752,$C224)</f>
        <v>0</v>
      </c>
      <c r="O224" s="34">
        <f>SUMIFS('[1]41. Output Indexes'!$L$3:$L$752,'[1]41. Output Indexes'!$B$3:$B$752,$B224,'[1]41. Output Indexes'!$C$3:$C$752,$C224)</f>
        <v>0</v>
      </c>
      <c r="P224" s="34">
        <f>SUMIFS('[1]9. Z variables'!$AD$3:$AD$752,'[1]9. Z variables'!$B$3:$B$752,$B224,'[1]9. Z variables'!$C$3:$C$752,$C224)</f>
        <v>0</v>
      </c>
      <c r="Q224" s="34">
        <f>SUMIFS('[1]9. Z variables'!$AE$3:$AE$752,'[1]9. Z variables'!$B$3:$B$752,$B224,'[1]9. Z variables'!$C$3:$C$752,$C224)</f>
        <v>0</v>
      </c>
      <c r="R224" s="34">
        <f t="shared" si="45"/>
        <v>0</v>
      </c>
      <c r="S224" s="34">
        <f t="shared" si="55"/>
        <v>0</v>
      </c>
      <c r="T224" s="34">
        <f>SUMIFS('[1]9. Z variables'!$P$3:$P$752,'[1]9. Z variables'!$C$3:$C$752,$C224,'[1]9. Z variables'!$B$3:$B$752,$B224)</f>
        <v>0</v>
      </c>
      <c r="U224" s="34">
        <f t="shared" si="51"/>
        <v>0</v>
      </c>
      <c r="V224" s="33" t="e">
        <f>SUMIFS('[1]9. Z variables'!$R$3:$R$752,'[1]9. Z variables'!$C$3:$C$752,$C224,'[1]9. Z variables'!$B$3:$B$752,$B224)/T224</f>
        <v>#DIV/0!</v>
      </c>
      <c r="W224" s="36" t="e">
        <f t="shared" si="52"/>
        <v>#DIV/0!</v>
      </c>
      <c r="X224" s="35">
        <f t="shared" si="52"/>
        <v>0</v>
      </c>
    </row>
    <row r="225" spans="1:24" ht="15" x14ac:dyDescent="0.25">
      <c r="A225" s="182">
        <v>21</v>
      </c>
      <c r="B225" s="183" t="s">
        <v>98</v>
      </c>
      <c r="C225" s="184">
        <v>2005</v>
      </c>
      <c r="D225" s="184">
        <v>0</v>
      </c>
      <c r="E225" s="42">
        <f>SUMIFS('[1]6. Capital Calculations for BM'!$AI$6:$AI$1805,'[1]6. Capital Calculations for BM'!$C$6:$C$1805,'[1]2. BM Database'!$C225,'[1]6. Capital Calculations for BM'!$B$6:$B$1805,'[1]2. BM Database'!$B225)</f>
        <v>124129.54718307473</v>
      </c>
      <c r="F225" s="42">
        <f>'[1]4. OM&amp;A Calculation'!M230</f>
        <v>0</v>
      </c>
      <c r="G225" s="42">
        <f t="shared" si="46"/>
        <v>124129.54718307473</v>
      </c>
      <c r="H225" s="33">
        <f t="shared" si="47"/>
        <v>1</v>
      </c>
      <c r="I225" s="33">
        <f t="shared" si="48"/>
        <v>0</v>
      </c>
      <c r="J225" s="40">
        <f>SUMIFS('[1]6. Capital Calculations for BM'!$AH$6:$AH$1805,'[1]6. Capital Calculations for BM'!$C$6:$C$1805,'[1]2. BM Database'!$C225,'[1]6. Capital Calculations for BM'!$B$6:$B$1805,'[1]2. BM Database'!$B225)</f>
        <v>17.008296000000001</v>
      </c>
      <c r="K225" s="41">
        <f t="shared" si="54"/>
        <v>108.15605108354616</v>
      </c>
      <c r="L225" s="41">
        <v>0</v>
      </c>
      <c r="M225" s="41">
        <f t="shared" si="49"/>
        <v>0</v>
      </c>
      <c r="N225" s="34">
        <f>SUMIFS('[1]41. Output Indexes'!$E$3:$E$752,'[1]41. Output Indexes'!$B$3:$B$752,$B225,'[1]41. Output Indexes'!$C$3:$C$752,$C225)</f>
        <v>0</v>
      </c>
      <c r="O225" s="34">
        <f>SUMIFS('[1]41. Output Indexes'!$L$3:$L$752,'[1]41. Output Indexes'!$B$3:$B$752,$B225,'[1]41. Output Indexes'!$C$3:$C$752,$C225)</f>
        <v>0</v>
      </c>
      <c r="P225" s="34">
        <f>SUMIFS('[1]9. Z variables'!$AD$3:$AD$752,'[1]9. Z variables'!$B$3:$B$752,$B225,'[1]9. Z variables'!$C$3:$C$752,$C225)</f>
        <v>0</v>
      </c>
      <c r="Q225" s="34">
        <f>SUMIFS('[1]9. Z variables'!$AE$3:$AE$752,'[1]9. Z variables'!$B$3:$B$752,$B225,'[1]9. Z variables'!$C$3:$C$752,$C225)</f>
        <v>0</v>
      </c>
      <c r="R225" s="34">
        <f t="shared" si="45"/>
        <v>0</v>
      </c>
      <c r="S225" s="34">
        <f t="shared" si="55"/>
        <v>0</v>
      </c>
      <c r="T225" s="34">
        <f>SUMIFS('[1]9. Z variables'!$P$3:$P$752,'[1]9. Z variables'!$C$3:$C$752,$C225,'[1]9. Z variables'!$B$3:$B$752,$B225)</f>
        <v>0</v>
      </c>
      <c r="U225" s="34">
        <f t="shared" si="51"/>
        <v>0</v>
      </c>
      <c r="V225" s="33" t="e">
        <f>SUMIFS('[1]9. Z variables'!$R$3:$R$752,'[1]9. Z variables'!$C$3:$C$752,$C225,'[1]9. Z variables'!$B$3:$B$752,$B225)/T225</f>
        <v>#DIV/0!</v>
      </c>
      <c r="W225" s="36" t="e">
        <f t="shared" si="52"/>
        <v>#DIV/0!</v>
      </c>
      <c r="X225" s="35">
        <f t="shared" si="52"/>
        <v>0</v>
      </c>
    </row>
    <row r="226" spans="1:24" ht="15" x14ac:dyDescent="0.25">
      <c r="A226" s="182">
        <v>21</v>
      </c>
      <c r="B226" s="183" t="s">
        <v>98</v>
      </c>
      <c r="C226" s="184">
        <v>2006</v>
      </c>
      <c r="D226" s="184">
        <v>0</v>
      </c>
      <c r="E226" s="42">
        <f>SUMIFS('[1]6. Capital Calculations for BM'!$AI$6:$AI$1805,'[1]6. Capital Calculations for BM'!$C$6:$C$1805,'[1]2. BM Database'!$C226,'[1]6. Capital Calculations for BM'!$B$6:$B$1805,'[1]2. BM Database'!$B226)</f>
        <v>188338.20204964458</v>
      </c>
      <c r="F226" s="42">
        <f>'[1]4. OM&amp;A Calculation'!M231</f>
        <v>0</v>
      </c>
      <c r="G226" s="42">
        <f t="shared" si="46"/>
        <v>188338.20204964458</v>
      </c>
      <c r="H226" s="33">
        <f t="shared" si="47"/>
        <v>1</v>
      </c>
      <c r="I226" s="33">
        <f t="shared" si="48"/>
        <v>0</v>
      </c>
      <c r="J226" s="40">
        <f>SUMIFS('[1]6. Capital Calculations for BM'!$AH$6:$AH$1805,'[1]6. Capital Calculations for BM'!$C$6:$C$1805,'[1]2. BM Database'!$C226,'[1]6. Capital Calculations for BM'!$B$6:$B$1805,'[1]2. BM Database'!$B226)</f>
        <v>16.88236666666667</v>
      </c>
      <c r="K226" s="41">
        <f t="shared" si="54"/>
        <v>110.14154301171514</v>
      </c>
      <c r="L226" s="41">
        <v>0</v>
      </c>
      <c r="M226" s="41">
        <f t="shared" si="49"/>
        <v>0</v>
      </c>
      <c r="N226" s="34">
        <f>SUMIFS('[1]41. Output Indexes'!$E$3:$E$752,'[1]41. Output Indexes'!$B$3:$B$752,$B226,'[1]41. Output Indexes'!$C$3:$C$752,$C226)</f>
        <v>0</v>
      </c>
      <c r="O226" s="34">
        <f>SUMIFS('[1]41. Output Indexes'!$L$3:$L$752,'[1]41. Output Indexes'!$B$3:$B$752,$B226,'[1]41. Output Indexes'!$C$3:$C$752,$C226)</f>
        <v>0</v>
      </c>
      <c r="P226" s="34">
        <f>SUMIFS('[1]9. Z variables'!$AD$3:$AD$752,'[1]9. Z variables'!$B$3:$B$752,$B226,'[1]9. Z variables'!$C$3:$C$752,$C226)</f>
        <v>0</v>
      </c>
      <c r="Q226" s="34">
        <f>SUMIFS('[1]9. Z variables'!$AE$3:$AE$752,'[1]9. Z variables'!$B$3:$B$752,$B226,'[1]9. Z variables'!$C$3:$C$752,$C226)</f>
        <v>0</v>
      </c>
      <c r="R226" s="34">
        <f t="shared" si="45"/>
        <v>0</v>
      </c>
      <c r="S226" s="34">
        <f t="shared" si="55"/>
        <v>0</v>
      </c>
      <c r="T226" s="34">
        <f>SUMIFS('[1]9. Z variables'!$P$3:$P$752,'[1]9. Z variables'!$C$3:$C$752,$C226,'[1]9. Z variables'!$B$3:$B$752,$B226)</f>
        <v>0</v>
      </c>
      <c r="U226" s="34">
        <f t="shared" si="51"/>
        <v>0</v>
      </c>
      <c r="V226" s="33" t="e">
        <f>SUMIFS('[1]9. Z variables'!$R$3:$R$752,'[1]9. Z variables'!$C$3:$C$752,$C226,'[1]9. Z variables'!$B$3:$B$752,$B226)/T226</f>
        <v>#DIV/0!</v>
      </c>
      <c r="W226" s="36" t="e">
        <f t="shared" si="52"/>
        <v>#DIV/0!</v>
      </c>
      <c r="X226" s="35">
        <f t="shared" si="52"/>
        <v>0</v>
      </c>
    </row>
    <row r="227" spans="1:24" ht="15" x14ac:dyDescent="0.25">
      <c r="A227" s="182">
        <v>21</v>
      </c>
      <c r="B227" s="183" t="s">
        <v>98</v>
      </c>
      <c r="C227" s="184">
        <v>2007</v>
      </c>
      <c r="D227" s="184">
        <v>0</v>
      </c>
      <c r="E227" s="42">
        <f>SUMIFS('[1]6. Capital Calculations for BM'!$AI$6:$AI$1805,'[1]6. Capital Calculations for BM'!$C$6:$C$1805,'[1]2. BM Database'!$C227,'[1]6. Capital Calculations for BM'!$B$6:$B$1805,'[1]2. BM Database'!$B227)</f>
        <v>179381.31344539253</v>
      </c>
      <c r="F227" s="42">
        <f>'[1]4. OM&amp;A Calculation'!M232</f>
        <v>0</v>
      </c>
      <c r="G227" s="42">
        <f t="shared" si="46"/>
        <v>179381.31344539253</v>
      </c>
      <c r="H227" s="33">
        <f t="shared" si="47"/>
        <v>1</v>
      </c>
      <c r="I227" s="33">
        <f t="shared" si="48"/>
        <v>0</v>
      </c>
      <c r="J227" s="40">
        <f>SUMIFS('[1]6. Capital Calculations for BM'!$AH$6:$AH$1805,'[1]6. Capital Calculations for BM'!$C$6:$C$1805,'[1]2. BM Database'!$C227,'[1]6. Capital Calculations for BM'!$B$6:$B$1805,'[1]2. BM Database'!$B227)</f>
        <v>17.296320000000001</v>
      </c>
      <c r="K227" s="41">
        <f t="shared" si="54"/>
        <v>113.88036490943945</v>
      </c>
      <c r="L227" s="41">
        <v>0</v>
      </c>
      <c r="M227" s="41">
        <f t="shared" si="49"/>
        <v>0</v>
      </c>
      <c r="N227" s="34">
        <f>SUMIFS('[1]41. Output Indexes'!$E$3:$E$752,'[1]41. Output Indexes'!$B$3:$B$752,$B227,'[1]41. Output Indexes'!$C$3:$C$752,$C227)</f>
        <v>0</v>
      </c>
      <c r="O227" s="34">
        <f>SUMIFS('[1]41. Output Indexes'!$L$3:$L$752,'[1]41. Output Indexes'!$B$3:$B$752,$B227,'[1]41. Output Indexes'!$C$3:$C$752,$C227)</f>
        <v>0</v>
      </c>
      <c r="P227" s="34">
        <f>SUMIFS('[1]9. Z variables'!$AD$3:$AD$752,'[1]9. Z variables'!$B$3:$B$752,$B227,'[1]9. Z variables'!$C$3:$C$752,$C227)</f>
        <v>0</v>
      </c>
      <c r="Q227" s="34">
        <f>SUMIFS('[1]9. Z variables'!$AE$3:$AE$752,'[1]9. Z variables'!$B$3:$B$752,$B227,'[1]9. Z variables'!$C$3:$C$752,$C227)</f>
        <v>0</v>
      </c>
      <c r="R227" s="34">
        <f t="shared" si="45"/>
        <v>0</v>
      </c>
      <c r="S227" s="34">
        <f t="shared" si="55"/>
        <v>0</v>
      </c>
      <c r="T227" s="34">
        <f>SUMIFS('[1]9. Z variables'!$P$3:$P$752,'[1]9. Z variables'!$C$3:$C$752,$C227,'[1]9. Z variables'!$B$3:$B$752,$B227)</f>
        <v>0</v>
      </c>
      <c r="U227" s="34">
        <f t="shared" si="51"/>
        <v>0</v>
      </c>
      <c r="V227" s="33" t="e">
        <f>SUMIFS('[1]9. Z variables'!$R$3:$R$752,'[1]9. Z variables'!$C$3:$C$752,$C227,'[1]9. Z variables'!$B$3:$B$752,$B227)/T227</f>
        <v>#DIV/0!</v>
      </c>
      <c r="W227" s="36" t="e">
        <f t="shared" si="52"/>
        <v>#DIV/0!</v>
      </c>
      <c r="X227" s="35">
        <f t="shared" si="52"/>
        <v>0</v>
      </c>
    </row>
    <row r="228" spans="1:24" ht="15" x14ac:dyDescent="0.25">
      <c r="A228" s="182">
        <v>21</v>
      </c>
      <c r="B228" s="183" t="s">
        <v>98</v>
      </c>
      <c r="C228" s="184">
        <v>2008</v>
      </c>
      <c r="D228" s="184">
        <v>0</v>
      </c>
      <c r="E228" s="42">
        <f>SUMIFS('[1]6. Capital Calculations for BM'!$AI$6:$AI$1805,'[1]6. Capital Calculations for BM'!$C$6:$C$1805,'[1]2. BM Database'!$C228,'[1]6. Capital Calculations for BM'!$B$6:$B$1805,'[1]2. BM Database'!$B228)</f>
        <v>217564.69601352472</v>
      </c>
      <c r="F228" s="42">
        <f>'[1]4. OM&amp;A Calculation'!M233</f>
        <v>0</v>
      </c>
      <c r="G228" s="42">
        <f t="shared" si="46"/>
        <v>217564.69601352472</v>
      </c>
      <c r="H228" s="33">
        <f t="shared" si="47"/>
        <v>1</v>
      </c>
      <c r="I228" s="33">
        <f t="shared" si="48"/>
        <v>0</v>
      </c>
      <c r="J228" s="40">
        <f>SUMIFS('[1]6. Capital Calculations for BM'!$AH$6:$AH$1805,'[1]6. Capital Calculations for BM'!$C$6:$C$1805,'[1]2. BM Database'!$C228,'[1]6. Capital Calculations for BM'!$B$6:$B$1805,'[1]2. BM Database'!$B228)</f>
        <v>17.715351999999999</v>
      </c>
      <c r="K228" s="41">
        <f t="shared" si="54"/>
        <v>116.60459237157336</v>
      </c>
      <c r="L228" s="41">
        <v>0</v>
      </c>
      <c r="M228" s="41">
        <f t="shared" si="49"/>
        <v>0</v>
      </c>
      <c r="N228" s="34">
        <f>SUMIFS('[1]41. Output Indexes'!$E$3:$E$752,'[1]41. Output Indexes'!$B$3:$B$752,$B228,'[1]41. Output Indexes'!$C$3:$C$752,$C228)</f>
        <v>0</v>
      </c>
      <c r="O228" s="34">
        <f>SUMIFS('[1]41. Output Indexes'!$L$3:$L$752,'[1]41. Output Indexes'!$B$3:$B$752,$B228,'[1]41. Output Indexes'!$C$3:$C$752,$C228)</f>
        <v>0</v>
      </c>
      <c r="P228" s="34">
        <f>SUMIFS('[1]9. Z variables'!$AD$3:$AD$752,'[1]9. Z variables'!$B$3:$B$752,$B228,'[1]9. Z variables'!$C$3:$C$752,$C228)</f>
        <v>0</v>
      </c>
      <c r="Q228" s="34">
        <f>SUMIFS('[1]9. Z variables'!$AE$3:$AE$752,'[1]9. Z variables'!$B$3:$B$752,$B228,'[1]9. Z variables'!$C$3:$C$752,$C228)</f>
        <v>0</v>
      </c>
      <c r="R228" s="34">
        <f t="shared" si="45"/>
        <v>0</v>
      </c>
      <c r="S228" s="34">
        <f t="shared" si="55"/>
        <v>0</v>
      </c>
      <c r="T228" s="34">
        <f>SUMIFS('[1]9. Z variables'!$P$3:$P$752,'[1]9. Z variables'!$C$3:$C$752,$C228,'[1]9. Z variables'!$B$3:$B$752,$B228)</f>
        <v>0</v>
      </c>
      <c r="U228" s="34">
        <f t="shared" si="51"/>
        <v>0</v>
      </c>
      <c r="V228" s="33" t="e">
        <f>SUMIFS('[1]9. Z variables'!$R$3:$R$752,'[1]9. Z variables'!$C$3:$C$752,$C228,'[1]9. Z variables'!$B$3:$B$752,$B228)/T228</f>
        <v>#DIV/0!</v>
      </c>
      <c r="W228" s="36" t="e">
        <f t="shared" si="52"/>
        <v>#DIV/0!</v>
      </c>
      <c r="X228" s="35">
        <f t="shared" si="52"/>
        <v>0</v>
      </c>
    </row>
    <row r="229" spans="1:24" ht="15" x14ac:dyDescent="0.25">
      <c r="A229" s="182">
        <v>21</v>
      </c>
      <c r="B229" s="183" t="s">
        <v>98</v>
      </c>
      <c r="C229" s="184">
        <v>2009</v>
      </c>
      <c r="D229" s="184">
        <v>0</v>
      </c>
      <c r="E229" s="42">
        <f>SUMIFS('[1]6. Capital Calculations for BM'!$AI$6:$AI$1805,'[1]6. Capital Calculations for BM'!$C$6:$C$1805,'[1]2. BM Database'!$C229,'[1]6. Capital Calculations for BM'!$B$6:$B$1805,'[1]2. BM Database'!$B229)</f>
        <v>-11489.321447633069</v>
      </c>
      <c r="F229" s="42">
        <f>'[1]4. OM&amp;A Calculation'!M234</f>
        <v>0</v>
      </c>
      <c r="G229" s="42">
        <f t="shared" si="46"/>
        <v>-11489.321447633069</v>
      </c>
      <c r="H229" s="33">
        <f t="shared" si="47"/>
        <v>1</v>
      </c>
      <c r="I229" s="33">
        <f t="shared" si="48"/>
        <v>0</v>
      </c>
      <c r="J229" s="40">
        <f>SUMIFS('[1]6. Capital Calculations for BM'!$AH$6:$AH$1805,'[1]6. Capital Calculations for BM'!$C$6:$C$1805,'[1]2. BM Database'!$C229,'[1]6. Capital Calculations for BM'!$B$6:$B$1805,'[1]2. BM Database'!$B229)</f>
        <v>17.930536200000002</v>
      </c>
      <c r="K229" s="41">
        <f t="shared" si="54"/>
        <v>118.1120482521444</v>
      </c>
      <c r="L229" s="41">
        <v>0</v>
      </c>
      <c r="M229" s="41">
        <f t="shared" si="49"/>
        <v>0</v>
      </c>
      <c r="N229" s="34">
        <f>SUMIFS('[1]41. Output Indexes'!$E$3:$E$752,'[1]41. Output Indexes'!$B$3:$B$752,$B229,'[1]41. Output Indexes'!$C$3:$C$752,$C229)</f>
        <v>0</v>
      </c>
      <c r="O229" s="34">
        <f>SUMIFS('[1]41. Output Indexes'!$L$3:$L$752,'[1]41. Output Indexes'!$B$3:$B$752,$B229,'[1]41. Output Indexes'!$C$3:$C$752,$C229)</f>
        <v>0</v>
      </c>
      <c r="P229" s="34">
        <f>SUMIFS('[1]9. Z variables'!$AD$3:$AD$752,'[1]9. Z variables'!$B$3:$B$752,$B229,'[1]9. Z variables'!$C$3:$C$752,$C229)</f>
        <v>0</v>
      </c>
      <c r="Q229" s="34">
        <f>SUMIFS('[1]9. Z variables'!$AE$3:$AE$752,'[1]9. Z variables'!$B$3:$B$752,$B229,'[1]9. Z variables'!$C$3:$C$752,$C229)</f>
        <v>0</v>
      </c>
      <c r="R229" s="34">
        <f t="shared" si="45"/>
        <v>0</v>
      </c>
      <c r="S229" s="34">
        <f t="shared" si="55"/>
        <v>0</v>
      </c>
      <c r="T229" s="34">
        <f>SUMIFS('[1]9. Z variables'!$P$3:$P$752,'[1]9. Z variables'!$C$3:$C$752,$C229,'[1]9. Z variables'!$B$3:$B$752,$B229)</f>
        <v>0</v>
      </c>
      <c r="U229" s="34">
        <f t="shared" si="51"/>
        <v>0</v>
      </c>
      <c r="V229" s="33" t="e">
        <f>SUMIFS('[1]9. Z variables'!$R$3:$R$752,'[1]9. Z variables'!$C$3:$C$752,$C229,'[1]9. Z variables'!$B$3:$B$752,$B229)/T229</f>
        <v>#DIV/0!</v>
      </c>
      <c r="W229" s="36" t="e">
        <f t="shared" si="52"/>
        <v>#DIV/0!</v>
      </c>
      <c r="X229" s="35">
        <f t="shared" si="52"/>
        <v>0</v>
      </c>
    </row>
    <row r="230" spans="1:24" ht="15" x14ac:dyDescent="0.25">
      <c r="A230" s="182">
        <v>21</v>
      </c>
      <c r="B230" s="183" t="s">
        <v>98</v>
      </c>
      <c r="C230" s="184">
        <v>2010</v>
      </c>
      <c r="D230" s="184">
        <v>0</v>
      </c>
      <c r="E230" s="42">
        <f>SUMIFS('[1]6. Capital Calculations for BM'!$AI$6:$AI$1805,'[1]6. Capital Calculations for BM'!$C$6:$C$1805,'[1]2. BM Database'!$C230,'[1]6. Capital Calculations for BM'!$B$6:$B$1805,'[1]2. BM Database'!$B230)</f>
        <v>86924.229250618679</v>
      </c>
      <c r="F230" s="42">
        <f>'[1]4. OM&amp;A Calculation'!M235</f>
        <v>0</v>
      </c>
      <c r="G230" s="42">
        <f t="shared" si="46"/>
        <v>86924.229250618679</v>
      </c>
      <c r="H230" s="33">
        <f t="shared" si="47"/>
        <v>1</v>
      </c>
      <c r="I230" s="33">
        <f t="shared" si="48"/>
        <v>0</v>
      </c>
      <c r="J230" s="40">
        <f>SUMIFS('[1]6. Capital Calculations for BM'!$AH$6:$AH$1805,'[1]6. Capital Calculations for BM'!$C$6:$C$1805,'[1]2. BM Database'!$C230,'[1]6. Capital Calculations for BM'!$B$6:$B$1805,'[1]2. BM Database'!$B230)</f>
        <v>18.29948266666667</v>
      </c>
      <c r="K230" s="41">
        <f t="shared" si="54"/>
        <v>121.67950876493377</v>
      </c>
      <c r="L230" s="41">
        <v>0</v>
      </c>
      <c r="M230" s="41">
        <f t="shared" si="49"/>
        <v>0</v>
      </c>
      <c r="N230" s="34">
        <f>SUMIFS('[1]41. Output Indexes'!$E$3:$E$752,'[1]41. Output Indexes'!$B$3:$B$752,$B230,'[1]41. Output Indexes'!$C$3:$C$752,$C230)</f>
        <v>0</v>
      </c>
      <c r="O230" s="34">
        <f>SUMIFS('[1]41. Output Indexes'!$L$3:$L$752,'[1]41. Output Indexes'!$B$3:$B$752,$B230,'[1]41. Output Indexes'!$C$3:$C$752,$C230)</f>
        <v>0</v>
      </c>
      <c r="P230" s="34">
        <f>SUMIFS('[1]9. Z variables'!$AD$3:$AD$752,'[1]9. Z variables'!$B$3:$B$752,$B230,'[1]9. Z variables'!$C$3:$C$752,$C230)</f>
        <v>0</v>
      </c>
      <c r="Q230" s="34">
        <f>SUMIFS('[1]9. Z variables'!$AE$3:$AE$752,'[1]9. Z variables'!$B$3:$B$752,$B230,'[1]9. Z variables'!$C$3:$C$752,$C230)</f>
        <v>0</v>
      </c>
      <c r="R230" s="34">
        <f t="shared" si="45"/>
        <v>0</v>
      </c>
      <c r="S230" s="34">
        <f t="shared" si="55"/>
        <v>0</v>
      </c>
      <c r="T230" s="34">
        <f>SUMIFS('[1]9. Z variables'!$P$3:$P$752,'[1]9. Z variables'!$C$3:$C$752,$C230,'[1]9. Z variables'!$B$3:$B$752,$B230)</f>
        <v>0</v>
      </c>
      <c r="U230" s="34">
        <f t="shared" si="51"/>
        <v>0</v>
      </c>
      <c r="V230" s="33" t="e">
        <f>SUMIFS('[1]9. Z variables'!$R$3:$R$752,'[1]9. Z variables'!$C$3:$C$752,$C230,'[1]9. Z variables'!$B$3:$B$752,$B230)/T230</f>
        <v>#DIV/0!</v>
      </c>
      <c r="W230" s="36" t="e">
        <f t="shared" si="52"/>
        <v>#DIV/0!</v>
      </c>
      <c r="X230" s="35">
        <f t="shared" si="52"/>
        <v>0</v>
      </c>
    </row>
    <row r="231" spans="1:24" ht="15" x14ac:dyDescent="0.25">
      <c r="A231" s="182">
        <v>21</v>
      </c>
      <c r="B231" s="183" t="s">
        <v>98</v>
      </c>
      <c r="C231" s="184">
        <v>2011</v>
      </c>
      <c r="D231" s="184">
        <v>0</v>
      </c>
      <c r="E231" s="42">
        <f>SUMIFS('[1]6. Capital Calculations for BM'!$AI$6:$AI$1805,'[1]6. Capital Calculations for BM'!$C$6:$C$1805,'[1]2. BM Database'!$C231,'[1]6. Capital Calculations for BM'!$B$6:$B$1805,'[1]2. BM Database'!$B231)</f>
        <v>-10798.026670540481</v>
      </c>
      <c r="F231" s="42">
        <f>'[1]4. OM&amp;A Calculation'!M236</f>
        <v>0</v>
      </c>
      <c r="G231" s="42">
        <f t="shared" si="46"/>
        <v>-10798.026670540481</v>
      </c>
      <c r="H231" s="33">
        <f t="shared" si="47"/>
        <v>1</v>
      </c>
      <c r="I231" s="33">
        <f t="shared" si="48"/>
        <v>0</v>
      </c>
      <c r="J231" s="40">
        <f>SUMIFS('[1]6. Capital Calculations for BM'!$AH$6:$AH$1805,'[1]6. Capital Calculations for BM'!$C$6:$C$1805,'[1]2. BM Database'!$C231,'[1]6. Capital Calculations for BM'!$B$6:$B$1805,'[1]2. BM Database'!$B231)</f>
        <v>18.328728099999999</v>
      </c>
      <c r="K231" s="41">
        <f t="shared" si="54"/>
        <v>123.73002481130355</v>
      </c>
      <c r="L231" s="41">
        <v>0</v>
      </c>
      <c r="M231" s="41">
        <f t="shared" si="49"/>
        <v>0</v>
      </c>
      <c r="N231" s="34">
        <f>SUMIFS('[1]41. Output Indexes'!$E$3:$E$752,'[1]41. Output Indexes'!$B$3:$B$752,$B231,'[1]41. Output Indexes'!$C$3:$C$752,$C231)</f>
        <v>0</v>
      </c>
      <c r="O231" s="34">
        <f>SUMIFS('[1]41. Output Indexes'!$L$3:$L$752,'[1]41. Output Indexes'!$B$3:$B$752,$B231,'[1]41. Output Indexes'!$C$3:$C$752,$C231)</f>
        <v>0</v>
      </c>
      <c r="P231" s="34">
        <f>SUMIFS('[1]9. Z variables'!$AD$3:$AD$752,'[1]9. Z variables'!$B$3:$B$752,$B231,'[1]9. Z variables'!$C$3:$C$752,$C231)</f>
        <v>0</v>
      </c>
      <c r="Q231" s="34">
        <f>SUMIFS('[1]9. Z variables'!$AE$3:$AE$752,'[1]9. Z variables'!$B$3:$B$752,$B231,'[1]9. Z variables'!$C$3:$C$752,$C231)</f>
        <v>0</v>
      </c>
      <c r="R231" s="34">
        <f t="shared" si="45"/>
        <v>0</v>
      </c>
      <c r="S231" s="34">
        <f t="shared" si="55"/>
        <v>0</v>
      </c>
      <c r="T231" s="34">
        <f>SUMIFS('[1]9. Z variables'!$P$3:$P$752,'[1]9. Z variables'!$C$3:$C$752,$C231,'[1]9. Z variables'!$B$3:$B$752,$B231)</f>
        <v>0</v>
      </c>
      <c r="U231" s="34">
        <f t="shared" si="51"/>
        <v>0</v>
      </c>
      <c r="V231" s="33" t="e">
        <f>SUMIFS('[1]9. Z variables'!$R$3:$R$752,'[1]9. Z variables'!$C$3:$C$752,$C231,'[1]9. Z variables'!$B$3:$B$752,$B231)/T231</f>
        <v>#DIV/0!</v>
      </c>
      <c r="W231" s="36" t="e">
        <f t="shared" si="52"/>
        <v>#DIV/0!</v>
      </c>
      <c r="X231" s="23">
        <f t="shared" si="52"/>
        <v>0</v>
      </c>
    </row>
    <row r="232" spans="1:24" ht="15" x14ac:dyDescent="0.25">
      <c r="A232" s="182">
        <v>21</v>
      </c>
      <c r="B232" s="183" t="s">
        <v>98</v>
      </c>
      <c r="C232" s="184">
        <v>2012</v>
      </c>
      <c r="D232" s="184">
        <f>D231</f>
        <v>0</v>
      </c>
      <c r="E232" s="42">
        <f>SUMIFS('[1]6. Capital Calculations for BM'!$AI$6:$AI$1805,'[1]6. Capital Calculations for BM'!$C$6:$C$1805,'[1]2. BM Database'!$C232,'[1]6. Capital Calculations for BM'!$B$6:$B$1805,'[1]2. BM Database'!$B232)</f>
        <v>-9782.1895155828479</v>
      </c>
      <c r="F232" s="42">
        <f>'[1]4. OM&amp;A Calculation'!M237</f>
        <v>0</v>
      </c>
      <c r="G232" s="42">
        <f t="shared" si="46"/>
        <v>-9782.1895155828479</v>
      </c>
      <c r="H232" s="33">
        <f t="shared" si="47"/>
        <v>1</v>
      </c>
      <c r="I232" s="33">
        <f t="shared" si="48"/>
        <v>0</v>
      </c>
      <c r="J232" s="40">
        <f>SUMIFS('[1]6. Capital Calculations for BM'!$AH$6:$AH$1805,'[1]6. Capital Calculations for BM'!$C$6:$C$1805,'[1]2. BM Database'!$C232,'[1]6. Capital Calculations for BM'!$B$6:$B$1805,'[1]2. BM Database'!$B232)</f>
        <v>17.40324</v>
      </c>
      <c r="K232" s="41">
        <f t="shared" si="54"/>
        <v>125.68281390738366</v>
      </c>
      <c r="L232" s="41">
        <v>0</v>
      </c>
      <c r="M232" s="41">
        <f t="shared" si="49"/>
        <v>0</v>
      </c>
      <c r="N232" s="34">
        <f>SUMIFS('[1]24. 2012 data'!$BR$2:$BR$74,'[1]24. 2012 data'!$B$2:$B$74,'[1]2. BM Database'!$B232,'[1]24. 2012 data'!$C$2:$C$74,2012)</f>
        <v>0</v>
      </c>
      <c r="O232" s="34">
        <f>SUMIFS('[1]24. 2012 data'!$BZ$2:$BZ$74,'[1]24. 2012 data'!$B$2:$B$74,'[1]2. BM Database'!$B232,'[1]24. 2012 data'!$C$2:$C$74,2012)</f>
        <v>0</v>
      </c>
      <c r="P232" s="34">
        <f>SUMIFS('[1]24. 2012 data'!$DI$2:$DI$74,'[1]24. 2012 data'!$B$2:$B$74,'[1]2. BM Database'!$B232,'[1]24. 2012 data'!$C$2:$C$74,2012)</f>
        <v>0</v>
      </c>
      <c r="Q232" s="34">
        <f>SUMIFS('[1]24. 2012 data'!$DH$2:$DH$74,'[1]24. 2012 data'!$B$2:$B$74,'[1]2. BM Database'!$B232,'[1]24. 2012 data'!$C$2:$C$74,2012)</f>
        <v>0</v>
      </c>
      <c r="R232" s="34">
        <f t="shared" si="45"/>
        <v>0</v>
      </c>
      <c r="S232" s="34">
        <f t="shared" si="55"/>
        <v>0</v>
      </c>
      <c r="T232" s="34">
        <f>SUMIF('[1]24. 2012 data'!$B$2:$B$74,$B232,'[1]24. 2012 data'!$DL$2:$DL$74)</f>
        <v>0</v>
      </c>
      <c r="U232" s="34">
        <f>AVERAGE(T222:T232)</f>
        <v>0</v>
      </c>
      <c r="V232" s="33" t="e">
        <f>SUMIF('[1]24. 2012 data'!$B$2:$B$74,$B232,'[1]24. 2012 data'!$DN$2:$DN$74)/SUMIF('[1]24. 2012 data'!$B$2:$B$74,$B232,'[1]24. 2012 data'!$DL$2:$DL$74)</f>
        <v>#DIV/0!</v>
      </c>
      <c r="W232" s="36" t="e">
        <f>(N232-N222)/N222</f>
        <v>#DIV/0!</v>
      </c>
      <c r="X232" s="34">
        <f>SUMIF('[1]24. 2012 data'!$B$2:$B$74,$B232,'[1]24. 2012 data'!$CZ$2:$CZ$74)</f>
        <v>0</v>
      </c>
    </row>
    <row r="233" spans="1:24" ht="15" x14ac:dyDescent="0.25">
      <c r="A233" s="182">
        <v>22</v>
      </c>
      <c r="B233" s="183" t="s">
        <v>23</v>
      </c>
      <c r="C233" s="184">
        <v>2002</v>
      </c>
      <c r="D233" s="184">
        <v>1</v>
      </c>
      <c r="E233" s="42">
        <f>SUMIFS('[1]6. Capital Calculations for BM'!$AI$6:$AI$1805,'[1]6. Capital Calculations for BM'!$C$6:$C$1805,'[1]2. BM Database'!$C233,'[1]6. Capital Calculations for BM'!$B$6:$B$1805,'[1]2. BM Database'!$B233)</f>
        <v>1040871.7082814969</v>
      </c>
      <c r="F233" s="42">
        <f>'[1]4. OM&amp;A Calculation'!M238</f>
        <v>914216.28</v>
      </c>
      <c r="G233" s="42">
        <f t="shared" si="46"/>
        <v>1955087.9882814968</v>
      </c>
      <c r="H233" s="33">
        <f t="shared" si="47"/>
        <v>0.5323912348294938</v>
      </c>
      <c r="I233" s="33">
        <f t="shared" si="48"/>
        <v>0.4676087651705062</v>
      </c>
      <c r="J233" s="40">
        <f>SUMIFS('[1]6. Capital Calculations for BM'!$AH$6:$AH$1805,'[1]6. Capital Calculations for BM'!$C$6:$C$1805,'[1]2. BM Database'!$C233,'[1]6. Capital Calculations for BM'!$B$6:$B$1805,'[1]2. BM Database'!$B233)</f>
        <v>16.741565999999999</v>
      </c>
      <c r="K233" s="41">
        <f t="shared" si="54"/>
        <v>100</v>
      </c>
      <c r="L233" s="41">
        <v>0.88965771921730397</v>
      </c>
      <c r="M233" s="41">
        <f t="shared" si="49"/>
        <v>88.965771921730394</v>
      </c>
      <c r="N233" s="34">
        <f>SUMIFS('[1]41. Output Indexes'!$E$3:$E$752,'[1]41. Output Indexes'!$B$3:$B$752,$B233,'[1]41. Output Indexes'!$C$3:$C$752,$C233)</f>
        <v>3818</v>
      </c>
      <c r="O233" s="34">
        <f>SUMIFS('[1]41. Output Indexes'!$L$3:$L$752,'[1]41. Output Indexes'!$B$3:$B$752,$B233,'[1]41. Output Indexes'!$C$3:$C$752,$C233)</f>
        <v>76689691</v>
      </c>
      <c r="P233" s="34">
        <f>SUMIFS('[1]9. Z variables'!$AD$3:$AD$752,'[1]9. Z variables'!$B$3:$B$752,$B233,'[1]9. Z variables'!$C$3:$C$752,$C233)</f>
        <v>13335</v>
      </c>
      <c r="Q233" s="34">
        <f>SUMIFS('[1]9. Z variables'!$AE$3:$AE$752,'[1]9. Z variables'!$B$3:$B$752,$B233,'[1]9. Z variables'!$C$3:$C$752,$C233)</f>
        <v>15900</v>
      </c>
      <c r="R233" s="34">
        <f t="shared" si="45"/>
        <v>15900</v>
      </c>
      <c r="S233" s="34">
        <f>R233</f>
        <v>15900</v>
      </c>
      <c r="T233" s="34">
        <f>SUMIFS('[1]9. Z variables'!$P$3:$P$752,'[1]9. Z variables'!$C$3:$C$752,$C233,'[1]9. Z variables'!$B$3:$B$752,$B233)</f>
        <v>76.599999999999994</v>
      </c>
      <c r="U233" s="34">
        <f t="shared" si="51"/>
        <v>81.61818181818181</v>
      </c>
      <c r="V233" s="33">
        <f>SUMIFS('[1]9. Z variables'!$R$3:$R$752,'[1]9. Z variables'!$C$3:$C$752,$C233,'[1]9. Z variables'!$B$3:$B$752,$B233)/T233</f>
        <v>0.10443864229765014</v>
      </c>
      <c r="W233" s="36">
        <f t="shared" si="52"/>
        <v>-9.9528548978522792E-3</v>
      </c>
      <c r="X233" s="35">
        <f t="shared" si="52"/>
        <v>26</v>
      </c>
    </row>
    <row r="234" spans="1:24" ht="15" x14ac:dyDescent="0.25">
      <c r="A234" s="182">
        <v>22</v>
      </c>
      <c r="B234" s="183" t="s">
        <v>23</v>
      </c>
      <c r="C234" s="184">
        <v>2003</v>
      </c>
      <c r="D234" s="184">
        <v>1</v>
      </c>
      <c r="E234" s="42">
        <f>SUMIFS('[1]6. Capital Calculations for BM'!$AI$6:$AI$1805,'[1]6. Capital Calculations for BM'!$C$6:$C$1805,'[1]2. BM Database'!$C234,'[1]6. Capital Calculations for BM'!$B$6:$B$1805,'[1]2. BM Database'!$B234)</f>
        <v>1012065.2120458689</v>
      </c>
      <c r="F234" s="42">
        <f>'[1]4. OM&amp;A Calculation'!M239</f>
        <v>894915.54999999993</v>
      </c>
      <c r="G234" s="42">
        <f t="shared" si="46"/>
        <v>1906980.7620458687</v>
      </c>
      <c r="H234" s="33">
        <f t="shared" si="47"/>
        <v>0.53071600521029572</v>
      </c>
      <c r="I234" s="33">
        <f t="shared" si="48"/>
        <v>0.46928399478970428</v>
      </c>
      <c r="J234" s="40">
        <f>SUMIFS('[1]6. Capital Calculations for BM'!$AH$6:$AH$1805,'[1]6. Capital Calculations for BM'!$C$6:$C$1805,'[1]2. BM Database'!$C234,'[1]6. Capital Calculations for BM'!$B$6:$B$1805,'[1]2. BM Database'!$B234)</f>
        <v>16.820820000000001</v>
      </c>
      <c r="K234" s="41">
        <f t="shared" si="54"/>
        <v>102.21331567783656</v>
      </c>
      <c r="L234" s="41">
        <v>0.88965771921730397</v>
      </c>
      <c r="M234" s="41">
        <f t="shared" si="49"/>
        <v>90.93486529958237</v>
      </c>
      <c r="N234" s="34">
        <f>SUMIFS('[1]41. Output Indexes'!$E$3:$E$752,'[1]41. Output Indexes'!$B$3:$B$752,$B234,'[1]41. Output Indexes'!$C$3:$C$752,$C234)</f>
        <v>3787</v>
      </c>
      <c r="O234" s="34">
        <f>SUMIFS('[1]41. Output Indexes'!$L$3:$L$752,'[1]41. Output Indexes'!$B$3:$B$752,$B234,'[1]41. Output Indexes'!$C$3:$C$752,$C234)</f>
        <v>80106927</v>
      </c>
      <c r="P234" s="34">
        <f>SUMIFS('[1]9. Z variables'!$AD$3:$AD$752,'[1]9. Z variables'!$B$3:$B$752,$B234,'[1]9. Z variables'!$C$3:$C$752,$C234)</f>
        <v>13785</v>
      </c>
      <c r="Q234" s="34">
        <f>SUMIFS('[1]9. Z variables'!$AE$3:$AE$752,'[1]9. Z variables'!$B$3:$B$752,$B234,'[1]9. Z variables'!$C$3:$C$752,$C234)</f>
        <v>17145</v>
      </c>
      <c r="R234" s="34">
        <f t="shared" si="45"/>
        <v>17145</v>
      </c>
      <c r="S234" s="34">
        <f t="shared" ref="S234:S243" si="56">MAX(S233,R234)</f>
        <v>17145</v>
      </c>
      <c r="T234" s="34">
        <f>SUMIFS('[1]9. Z variables'!$P$3:$P$752,'[1]9. Z variables'!$C$3:$C$752,$C234,'[1]9. Z variables'!$B$3:$B$752,$B234)</f>
        <v>84.6</v>
      </c>
      <c r="U234" s="34">
        <f t="shared" si="51"/>
        <v>81.61818181818181</v>
      </c>
      <c r="V234" s="33">
        <f>SUMIFS('[1]9. Z variables'!$R$3:$R$752,'[1]9. Z variables'!$C$3:$C$752,$C234,'[1]9. Z variables'!$B$3:$B$752,$B234)/T234</f>
        <v>9.4562647754137127E-2</v>
      </c>
      <c r="W234" s="36">
        <f t="shared" si="52"/>
        <v>-9.9528548978522792E-3</v>
      </c>
      <c r="X234" s="35">
        <f t="shared" si="52"/>
        <v>26</v>
      </c>
    </row>
    <row r="235" spans="1:24" ht="15" x14ac:dyDescent="0.25">
      <c r="A235" s="182">
        <v>22</v>
      </c>
      <c r="B235" s="183" t="s">
        <v>23</v>
      </c>
      <c r="C235" s="184">
        <v>2004</v>
      </c>
      <c r="D235" s="184">
        <v>1</v>
      </c>
      <c r="E235" s="42">
        <f>SUMIFS('[1]6. Capital Calculations for BM'!$AI$6:$AI$1805,'[1]6. Capital Calculations for BM'!$C$6:$C$1805,'[1]2. BM Database'!$C235,'[1]6. Capital Calculations for BM'!$B$6:$B$1805,'[1]2. BM Database'!$B235)</f>
        <v>991090.0940857135</v>
      </c>
      <c r="F235" s="42">
        <f>'[1]4. OM&amp;A Calculation'!M240</f>
        <v>973683.29</v>
      </c>
      <c r="G235" s="42">
        <f t="shared" si="46"/>
        <v>1964773.3840857134</v>
      </c>
      <c r="H235" s="33">
        <f t="shared" si="47"/>
        <v>0.50442972309852763</v>
      </c>
      <c r="I235" s="33">
        <f t="shared" si="48"/>
        <v>0.49557027690147237</v>
      </c>
      <c r="J235" s="40">
        <f>SUMIFS('[1]6. Capital Calculations for BM'!$AH$6:$AH$1805,'[1]6. Capital Calculations for BM'!$C$6:$C$1805,'[1]2. BM Database'!$C235,'[1]6. Capital Calculations for BM'!$B$6:$B$1805,'[1]2. BM Database'!$B235)</f>
        <v>16.852066000000001</v>
      </c>
      <c r="K235" s="41">
        <f t="shared" si="54"/>
        <v>104.79144501899948</v>
      </c>
      <c r="L235" s="41">
        <v>0.88965771921730397</v>
      </c>
      <c r="M235" s="41">
        <f t="shared" si="49"/>
        <v>93.228517969088585</v>
      </c>
      <c r="N235" s="34">
        <f>SUMIFS('[1]41. Output Indexes'!$E$3:$E$752,'[1]41. Output Indexes'!$B$3:$B$752,$B235,'[1]41. Output Indexes'!$C$3:$C$752,$C235)</f>
        <v>4057</v>
      </c>
      <c r="O235" s="34">
        <f>SUMIFS('[1]41. Output Indexes'!$L$3:$L$752,'[1]41. Output Indexes'!$B$3:$B$752,$B235,'[1]41. Output Indexes'!$C$3:$C$752,$C235)</f>
        <v>81252177</v>
      </c>
      <c r="P235" s="34">
        <f>SUMIFS('[1]9. Z variables'!$AD$3:$AD$752,'[1]9. Z variables'!$B$3:$B$752,$B235,'[1]9. Z variables'!$C$3:$C$752,$C235)</f>
        <v>13508</v>
      </c>
      <c r="Q235" s="34">
        <f>SUMIFS('[1]9. Z variables'!$AE$3:$AE$752,'[1]9. Z variables'!$B$3:$B$752,$B235,'[1]9. Z variables'!$C$3:$C$752,$C235)</f>
        <v>18859</v>
      </c>
      <c r="R235" s="34">
        <f t="shared" si="45"/>
        <v>18859</v>
      </c>
      <c r="S235" s="34">
        <f t="shared" si="56"/>
        <v>18859</v>
      </c>
      <c r="T235" s="34">
        <f>SUMIFS('[1]9. Z variables'!$P$3:$P$752,'[1]9. Z variables'!$C$3:$C$752,$C235,'[1]9. Z variables'!$B$3:$B$752,$B235)</f>
        <v>84.6</v>
      </c>
      <c r="U235" s="34">
        <f t="shared" si="51"/>
        <v>81.61818181818181</v>
      </c>
      <c r="V235" s="33">
        <f>SUMIFS('[1]9. Z variables'!$R$3:$R$752,'[1]9. Z variables'!$C$3:$C$752,$C235,'[1]9. Z variables'!$B$3:$B$752,$B235)/T235</f>
        <v>9.4562647754137127E-2</v>
      </c>
      <c r="W235" s="36">
        <f t="shared" si="52"/>
        <v>-9.9528548978522792E-3</v>
      </c>
      <c r="X235" s="35">
        <f t="shared" si="52"/>
        <v>26</v>
      </c>
    </row>
    <row r="236" spans="1:24" ht="15" x14ac:dyDescent="0.25">
      <c r="A236" s="182">
        <v>22</v>
      </c>
      <c r="B236" s="183" t="s">
        <v>23</v>
      </c>
      <c r="C236" s="184">
        <v>2005</v>
      </c>
      <c r="D236" s="184">
        <v>1</v>
      </c>
      <c r="E236" s="42">
        <f>SUMIFS('[1]6. Capital Calculations for BM'!$AI$6:$AI$1805,'[1]6. Capital Calculations for BM'!$C$6:$C$1805,'[1]2. BM Database'!$C236,'[1]6. Capital Calculations for BM'!$B$6:$B$1805,'[1]2. BM Database'!$B236)</f>
        <v>985594.61435330799</v>
      </c>
      <c r="F236" s="42">
        <f>'[1]4. OM&amp;A Calculation'!M241</f>
        <v>1039412.9999999999</v>
      </c>
      <c r="G236" s="42">
        <f t="shared" si="46"/>
        <v>2025007.614353308</v>
      </c>
      <c r="H236" s="33">
        <f t="shared" si="47"/>
        <v>0.48671155968372021</v>
      </c>
      <c r="I236" s="33">
        <f t="shared" si="48"/>
        <v>0.51328844031627985</v>
      </c>
      <c r="J236" s="40">
        <f>SUMIFS('[1]6. Capital Calculations for BM'!$AH$6:$AH$1805,'[1]6. Capital Calculations for BM'!$C$6:$C$1805,'[1]2. BM Database'!$C236,'[1]6. Capital Calculations for BM'!$B$6:$B$1805,'[1]2. BM Database'!$B236)</f>
        <v>17.008296000000001</v>
      </c>
      <c r="K236" s="41">
        <f t="shared" si="54"/>
        <v>108.15605108354616</v>
      </c>
      <c r="L236" s="41">
        <v>0.88965771921730397</v>
      </c>
      <c r="M236" s="41">
        <f t="shared" si="49"/>
        <v>96.221865726537899</v>
      </c>
      <c r="N236" s="34">
        <f>SUMIFS('[1]41. Output Indexes'!$E$3:$E$752,'[1]41. Output Indexes'!$B$3:$B$752,$B236,'[1]41. Output Indexes'!$C$3:$C$752,$C236)</f>
        <v>4040</v>
      </c>
      <c r="O236" s="34">
        <f>SUMIFS('[1]41. Output Indexes'!$L$3:$L$752,'[1]41. Output Indexes'!$B$3:$B$752,$B236,'[1]41. Output Indexes'!$C$3:$C$752,$C236)</f>
        <v>97239869</v>
      </c>
      <c r="P236" s="34">
        <f>SUMIFS('[1]9. Z variables'!$AD$3:$AD$752,'[1]9. Z variables'!$B$3:$B$752,$B236,'[1]9. Z variables'!$C$3:$C$752,$C236)</f>
        <v>14695</v>
      </c>
      <c r="Q236" s="34">
        <f>SUMIFS('[1]9. Z variables'!$AE$3:$AE$752,'[1]9. Z variables'!$B$3:$B$752,$B236,'[1]9. Z variables'!$C$3:$C$752,$C236)</f>
        <v>18575</v>
      </c>
      <c r="R236" s="34">
        <f t="shared" si="45"/>
        <v>18575</v>
      </c>
      <c r="S236" s="34">
        <f t="shared" si="56"/>
        <v>18859</v>
      </c>
      <c r="T236" s="34">
        <f>SUMIFS('[1]9. Z variables'!$P$3:$P$752,'[1]9. Z variables'!$C$3:$C$752,$C236,'[1]9. Z variables'!$B$3:$B$752,$B236)</f>
        <v>84</v>
      </c>
      <c r="U236" s="34">
        <f t="shared" si="51"/>
        <v>81.61818181818181</v>
      </c>
      <c r="V236" s="33">
        <f>SUMIFS('[1]9. Z variables'!$R$3:$R$752,'[1]9. Z variables'!$C$3:$C$752,$C236,'[1]9. Z variables'!$B$3:$B$752,$B236)/T236</f>
        <v>0</v>
      </c>
      <c r="W236" s="36">
        <f t="shared" si="52"/>
        <v>-9.9528548978522792E-3</v>
      </c>
      <c r="X236" s="35">
        <f t="shared" si="52"/>
        <v>26</v>
      </c>
    </row>
    <row r="237" spans="1:24" ht="15" x14ac:dyDescent="0.25">
      <c r="A237" s="182">
        <v>22</v>
      </c>
      <c r="B237" s="183" t="s">
        <v>23</v>
      </c>
      <c r="C237" s="184">
        <v>2006</v>
      </c>
      <c r="D237" s="184">
        <v>1</v>
      </c>
      <c r="E237" s="42">
        <f>SUMIFS('[1]6. Capital Calculations for BM'!$AI$6:$AI$1805,'[1]6. Capital Calculations for BM'!$C$6:$C$1805,'[1]2. BM Database'!$C237,'[1]6. Capital Calculations for BM'!$B$6:$B$1805,'[1]2. BM Database'!$B237)</f>
        <v>975550.59376104665</v>
      </c>
      <c r="F237" s="42">
        <f>'[1]4. OM&amp;A Calculation'!M242</f>
        <v>1050968.82</v>
      </c>
      <c r="G237" s="42">
        <f t="shared" si="46"/>
        <v>2026519.4137610467</v>
      </c>
      <c r="H237" s="33">
        <f t="shared" si="47"/>
        <v>0.48139217770951831</v>
      </c>
      <c r="I237" s="33">
        <f t="shared" si="48"/>
        <v>0.51860782229048175</v>
      </c>
      <c r="J237" s="40">
        <f>SUMIFS('[1]6. Capital Calculations for BM'!$AH$6:$AH$1805,'[1]6. Capital Calculations for BM'!$C$6:$C$1805,'[1]2. BM Database'!$C237,'[1]6. Capital Calculations for BM'!$B$6:$B$1805,'[1]2. BM Database'!$B237)</f>
        <v>16.88236666666667</v>
      </c>
      <c r="K237" s="41">
        <f t="shared" si="54"/>
        <v>110.14154301171514</v>
      </c>
      <c r="L237" s="41">
        <v>0.88965771921730397</v>
      </c>
      <c r="M237" s="41">
        <f t="shared" si="49"/>
        <v>97.988273946877072</v>
      </c>
      <c r="N237" s="34">
        <f>SUMIFS('[1]41. Output Indexes'!$E$3:$E$752,'[1]41. Output Indexes'!$B$3:$B$752,$B237,'[1]41. Output Indexes'!$C$3:$C$752,$C237)</f>
        <v>3981</v>
      </c>
      <c r="O237" s="34">
        <f>SUMIFS('[1]41. Output Indexes'!$L$3:$L$752,'[1]41. Output Indexes'!$B$3:$B$752,$B237,'[1]41. Output Indexes'!$C$3:$C$752,$C237)</f>
        <v>82347301</v>
      </c>
      <c r="P237" s="34">
        <f>SUMIFS('[1]9. Z variables'!$AD$3:$AD$752,'[1]9. Z variables'!$B$3:$B$752,$B237,'[1]9. Z variables'!$C$3:$C$752,$C237)</f>
        <v>14085</v>
      </c>
      <c r="Q237" s="34">
        <f>SUMIFS('[1]9. Z variables'!$AE$3:$AE$752,'[1]9. Z variables'!$B$3:$B$752,$B237,'[1]9. Z variables'!$C$3:$C$752,$C237)</f>
        <v>17382</v>
      </c>
      <c r="R237" s="34">
        <f t="shared" si="45"/>
        <v>17382</v>
      </c>
      <c r="S237" s="34">
        <f t="shared" si="56"/>
        <v>18859</v>
      </c>
      <c r="T237" s="34">
        <f>SUMIFS('[1]9. Z variables'!$P$3:$P$752,'[1]9. Z variables'!$C$3:$C$752,$C237,'[1]9. Z variables'!$B$3:$B$752,$B237)</f>
        <v>84</v>
      </c>
      <c r="U237" s="34">
        <f t="shared" si="51"/>
        <v>81.61818181818181</v>
      </c>
      <c r="V237" s="33">
        <f>SUMIFS('[1]9. Z variables'!$R$3:$R$752,'[1]9. Z variables'!$C$3:$C$752,$C237,'[1]9. Z variables'!$B$3:$B$752,$B237)/T237</f>
        <v>0</v>
      </c>
      <c r="W237" s="36">
        <f t="shared" si="52"/>
        <v>-9.9528548978522792E-3</v>
      </c>
      <c r="X237" s="35">
        <f t="shared" si="52"/>
        <v>26</v>
      </c>
    </row>
    <row r="238" spans="1:24" ht="15" x14ac:dyDescent="0.25">
      <c r="A238" s="182">
        <v>22</v>
      </c>
      <c r="B238" s="183" t="s">
        <v>23</v>
      </c>
      <c r="C238" s="184">
        <v>2007</v>
      </c>
      <c r="D238" s="184">
        <v>1</v>
      </c>
      <c r="E238" s="42">
        <f>SUMIFS('[1]6. Capital Calculations for BM'!$AI$6:$AI$1805,'[1]6. Capital Calculations for BM'!$C$6:$C$1805,'[1]2. BM Database'!$C238,'[1]6. Capital Calculations for BM'!$B$6:$B$1805,'[1]2. BM Database'!$B238)</f>
        <v>969762.62502420053</v>
      </c>
      <c r="F238" s="42">
        <f>'[1]4. OM&amp;A Calculation'!M243</f>
        <v>1125424.8</v>
      </c>
      <c r="G238" s="42">
        <f t="shared" si="46"/>
        <v>2095187.4250242007</v>
      </c>
      <c r="H238" s="33">
        <f t="shared" si="47"/>
        <v>0.46285244624976651</v>
      </c>
      <c r="I238" s="33">
        <f t="shared" si="48"/>
        <v>0.53714755375023349</v>
      </c>
      <c r="J238" s="40">
        <f>SUMIFS('[1]6. Capital Calculations for BM'!$AH$6:$AH$1805,'[1]6. Capital Calculations for BM'!$C$6:$C$1805,'[1]2. BM Database'!$C238,'[1]6. Capital Calculations for BM'!$B$6:$B$1805,'[1]2. BM Database'!$B238)</f>
        <v>17.296320000000001</v>
      </c>
      <c r="K238" s="41">
        <f t="shared" si="54"/>
        <v>113.88036490943945</v>
      </c>
      <c r="L238" s="41">
        <v>0.88965771921730397</v>
      </c>
      <c r="M238" s="41">
        <f t="shared" si="49"/>
        <v>101.31454570896619</v>
      </c>
      <c r="N238" s="34">
        <f>SUMIFS('[1]41. Output Indexes'!$E$3:$E$752,'[1]41. Output Indexes'!$B$3:$B$752,$B238,'[1]41. Output Indexes'!$C$3:$C$752,$C238)</f>
        <v>3864</v>
      </c>
      <c r="O238" s="34">
        <f>SUMIFS('[1]41. Output Indexes'!$L$3:$L$752,'[1]41. Output Indexes'!$B$3:$B$752,$B238,'[1]41. Output Indexes'!$C$3:$C$752,$C238)</f>
        <v>83900561</v>
      </c>
      <c r="P238" s="34">
        <f>SUMIFS('[1]9. Z variables'!$AD$3:$AD$752,'[1]9. Z variables'!$B$3:$B$752,$B238,'[1]9. Z variables'!$C$3:$C$752,$C238)</f>
        <v>14414</v>
      </c>
      <c r="Q238" s="34">
        <f>SUMIFS('[1]9. Z variables'!$AE$3:$AE$752,'[1]9. Z variables'!$B$3:$B$752,$B238,'[1]9. Z variables'!$C$3:$C$752,$C238)</f>
        <v>18097</v>
      </c>
      <c r="R238" s="34">
        <f t="shared" si="45"/>
        <v>18097</v>
      </c>
      <c r="S238" s="34">
        <f t="shared" si="56"/>
        <v>18859</v>
      </c>
      <c r="T238" s="34">
        <f>SUMIFS('[1]9. Z variables'!$P$3:$P$752,'[1]9. Z variables'!$C$3:$C$752,$C238,'[1]9. Z variables'!$B$3:$B$752,$B238)</f>
        <v>84</v>
      </c>
      <c r="U238" s="34">
        <f t="shared" si="51"/>
        <v>81.61818181818181</v>
      </c>
      <c r="V238" s="33">
        <f>SUMIFS('[1]9. Z variables'!$R$3:$R$752,'[1]9. Z variables'!$C$3:$C$752,$C238,'[1]9. Z variables'!$B$3:$B$752,$B238)/T238</f>
        <v>9.5238095238095233E-2</v>
      </c>
      <c r="W238" s="36">
        <f t="shared" si="52"/>
        <v>-9.9528548978522792E-3</v>
      </c>
      <c r="X238" s="35">
        <f t="shared" si="52"/>
        <v>26</v>
      </c>
    </row>
    <row r="239" spans="1:24" ht="15" x14ac:dyDescent="0.25">
      <c r="A239" s="182">
        <v>22</v>
      </c>
      <c r="B239" s="183" t="s">
        <v>23</v>
      </c>
      <c r="C239" s="184">
        <v>2008</v>
      </c>
      <c r="D239" s="184">
        <v>1</v>
      </c>
      <c r="E239" s="42">
        <f>SUMIFS('[1]6. Capital Calculations for BM'!$AI$6:$AI$1805,'[1]6. Capital Calculations for BM'!$C$6:$C$1805,'[1]2. BM Database'!$C239,'[1]6. Capital Calculations for BM'!$B$6:$B$1805,'[1]2. BM Database'!$B239)</f>
        <v>978222.87176135939</v>
      </c>
      <c r="F239" s="42">
        <f>'[1]4. OM&amp;A Calculation'!M244</f>
        <v>1257859.71</v>
      </c>
      <c r="G239" s="42">
        <f t="shared" si="46"/>
        <v>2236082.5817613592</v>
      </c>
      <c r="H239" s="33">
        <f t="shared" si="47"/>
        <v>0.43747171045481448</v>
      </c>
      <c r="I239" s="33">
        <f t="shared" si="48"/>
        <v>0.56252828954518552</v>
      </c>
      <c r="J239" s="40">
        <f>SUMIFS('[1]6. Capital Calculations for BM'!$AH$6:$AH$1805,'[1]6. Capital Calculations for BM'!$C$6:$C$1805,'[1]2. BM Database'!$C239,'[1]6. Capital Calculations for BM'!$B$6:$B$1805,'[1]2. BM Database'!$B239)</f>
        <v>17.715351999999999</v>
      </c>
      <c r="K239" s="41">
        <f t="shared" si="54"/>
        <v>116.60459237157336</v>
      </c>
      <c r="L239" s="41">
        <v>0.88965771921730397</v>
      </c>
      <c r="M239" s="41">
        <f t="shared" si="49"/>
        <v>103.7381756995574</v>
      </c>
      <c r="N239" s="34">
        <f>SUMIFS('[1]41. Output Indexes'!$E$3:$E$752,'[1]41. Output Indexes'!$B$3:$B$752,$B239,'[1]41. Output Indexes'!$C$3:$C$752,$C239)</f>
        <v>4001</v>
      </c>
      <c r="O239" s="34">
        <f>SUMIFS('[1]41. Output Indexes'!$L$3:$L$752,'[1]41. Output Indexes'!$B$3:$B$752,$B239,'[1]41. Output Indexes'!$C$3:$C$752,$C239)</f>
        <v>84002098</v>
      </c>
      <c r="P239" s="34">
        <f>SUMIFS('[1]9. Z variables'!$AD$3:$AD$752,'[1]9. Z variables'!$B$3:$B$752,$B239,'[1]9. Z variables'!$C$3:$C$752,$C239)</f>
        <v>12843</v>
      </c>
      <c r="Q239" s="34">
        <f>SUMIFS('[1]9. Z variables'!$AE$3:$AE$752,'[1]9. Z variables'!$B$3:$B$752,$B239,'[1]9. Z variables'!$C$3:$C$752,$C239)</f>
        <v>18421</v>
      </c>
      <c r="R239" s="34">
        <f t="shared" si="45"/>
        <v>18421</v>
      </c>
      <c r="S239" s="34">
        <f t="shared" si="56"/>
        <v>18859</v>
      </c>
      <c r="T239" s="34">
        <f>SUMIFS('[1]9. Z variables'!$P$3:$P$752,'[1]9. Z variables'!$C$3:$C$752,$C239,'[1]9. Z variables'!$B$3:$B$752,$B239)</f>
        <v>84</v>
      </c>
      <c r="U239" s="34">
        <f t="shared" si="51"/>
        <v>81.61818181818181</v>
      </c>
      <c r="V239" s="33">
        <f>SUMIFS('[1]9. Z variables'!$R$3:$R$752,'[1]9. Z variables'!$C$3:$C$752,$C239,'[1]9. Z variables'!$B$3:$B$752,$B239)/T239</f>
        <v>9.5238095238095233E-2</v>
      </c>
      <c r="W239" s="36">
        <f t="shared" si="52"/>
        <v>-9.9528548978522792E-3</v>
      </c>
      <c r="X239" s="35">
        <f t="shared" si="52"/>
        <v>26</v>
      </c>
    </row>
    <row r="240" spans="1:24" ht="15" x14ac:dyDescent="0.25">
      <c r="A240" s="182">
        <v>22</v>
      </c>
      <c r="B240" s="183" t="s">
        <v>23</v>
      </c>
      <c r="C240" s="184">
        <v>2009</v>
      </c>
      <c r="D240" s="184">
        <v>1</v>
      </c>
      <c r="E240" s="42">
        <f>SUMIFS('[1]6. Capital Calculations for BM'!$AI$6:$AI$1805,'[1]6. Capital Calculations for BM'!$C$6:$C$1805,'[1]2. BM Database'!$C240,'[1]6. Capital Calculations for BM'!$B$6:$B$1805,'[1]2. BM Database'!$B240)</f>
        <v>1059074.4467221841</v>
      </c>
      <c r="F240" s="42">
        <f>'[1]4. OM&amp;A Calculation'!M245</f>
        <v>1310033.75</v>
      </c>
      <c r="G240" s="42">
        <f t="shared" si="46"/>
        <v>2369108.1967221843</v>
      </c>
      <c r="H240" s="33">
        <f t="shared" si="47"/>
        <v>0.44703506922456415</v>
      </c>
      <c r="I240" s="33">
        <f t="shared" si="48"/>
        <v>0.55296493077543585</v>
      </c>
      <c r="J240" s="40">
        <f>SUMIFS('[1]6. Capital Calculations for BM'!$AH$6:$AH$1805,'[1]6. Capital Calculations for BM'!$C$6:$C$1805,'[1]2. BM Database'!$C240,'[1]6. Capital Calculations for BM'!$B$6:$B$1805,'[1]2. BM Database'!$B240)</f>
        <v>17.930536200000002</v>
      </c>
      <c r="K240" s="41">
        <f t="shared" si="54"/>
        <v>118.1120482521444</v>
      </c>
      <c r="L240" s="41">
        <v>0.88965771921730397</v>
      </c>
      <c r="M240" s="41">
        <f t="shared" si="49"/>
        <v>105.07929546008694</v>
      </c>
      <c r="N240" s="34">
        <f>SUMIFS('[1]41. Output Indexes'!$E$3:$E$752,'[1]41. Output Indexes'!$B$3:$B$752,$B240,'[1]41. Output Indexes'!$C$3:$C$752,$C240)</f>
        <v>3768</v>
      </c>
      <c r="O240" s="34">
        <f>SUMIFS('[1]41. Output Indexes'!$L$3:$L$752,'[1]41. Output Indexes'!$B$3:$B$752,$B240,'[1]41. Output Indexes'!$C$3:$C$752,$C240)</f>
        <v>82558537</v>
      </c>
      <c r="P240" s="34">
        <f>SUMIFS('[1]9. Z variables'!$AD$3:$AD$752,'[1]9. Z variables'!$B$3:$B$752,$B240,'[1]9. Z variables'!$C$3:$C$752,$C240)</f>
        <v>12143</v>
      </c>
      <c r="Q240" s="34">
        <f>SUMIFS('[1]9. Z variables'!$AE$3:$AE$752,'[1]9. Z variables'!$B$3:$B$752,$B240,'[1]9. Z variables'!$C$3:$C$752,$C240)</f>
        <v>18432</v>
      </c>
      <c r="R240" s="34">
        <f t="shared" si="45"/>
        <v>18432</v>
      </c>
      <c r="S240" s="34">
        <f t="shared" si="56"/>
        <v>18859</v>
      </c>
      <c r="T240" s="34">
        <f>SUMIFS('[1]9. Z variables'!$P$3:$P$752,'[1]9. Z variables'!$C$3:$C$752,$C240,'[1]9. Z variables'!$B$3:$B$752,$B240)</f>
        <v>84</v>
      </c>
      <c r="U240" s="34">
        <f t="shared" si="51"/>
        <v>81.61818181818181</v>
      </c>
      <c r="V240" s="33">
        <f>SUMIFS('[1]9. Z variables'!$R$3:$R$752,'[1]9. Z variables'!$C$3:$C$752,$C240,'[1]9. Z variables'!$B$3:$B$752,$B240)/T240</f>
        <v>9.5238095238095233E-2</v>
      </c>
      <c r="W240" s="36">
        <f t="shared" si="52"/>
        <v>-9.9528548978522792E-3</v>
      </c>
      <c r="X240" s="35">
        <f t="shared" si="52"/>
        <v>26</v>
      </c>
    </row>
    <row r="241" spans="1:24" ht="15" x14ac:dyDescent="0.25">
      <c r="A241" s="182">
        <v>22</v>
      </c>
      <c r="B241" s="183" t="s">
        <v>23</v>
      </c>
      <c r="C241" s="184">
        <v>2010</v>
      </c>
      <c r="D241" s="184">
        <v>1</v>
      </c>
      <c r="E241" s="42">
        <f>SUMIFS('[1]6. Capital Calculations for BM'!$AI$6:$AI$1805,'[1]6. Capital Calculations for BM'!$C$6:$C$1805,'[1]2. BM Database'!$C241,'[1]6. Capital Calculations for BM'!$B$6:$B$1805,'[1]2. BM Database'!$B241)</f>
        <v>1118641.9458917626</v>
      </c>
      <c r="F241" s="42">
        <f>'[1]4. OM&amp;A Calculation'!M246</f>
        <v>1291457.74</v>
      </c>
      <c r="G241" s="42">
        <f t="shared" si="46"/>
        <v>2410099.6858917624</v>
      </c>
      <c r="H241" s="33">
        <f t="shared" si="47"/>
        <v>0.46414758378670684</v>
      </c>
      <c r="I241" s="33">
        <f t="shared" si="48"/>
        <v>0.53585241621329316</v>
      </c>
      <c r="J241" s="40">
        <f>SUMIFS('[1]6. Capital Calculations for BM'!$AH$6:$AH$1805,'[1]6. Capital Calculations for BM'!$C$6:$C$1805,'[1]2. BM Database'!$C241,'[1]6. Capital Calculations for BM'!$B$6:$B$1805,'[1]2. BM Database'!$B241)</f>
        <v>18.29948266666667</v>
      </c>
      <c r="K241" s="41">
        <f t="shared" si="54"/>
        <v>121.67950876493377</v>
      </c>
      <c r="L241" s="41">
        <v>0.88965771921730397</v>
      </c>
      <c r="M241" s="41">
        <f t="shared" si="49"/>
        <v>108.25311424329293</v>
      </c>
      <c r="N241" s="34">
        <f>SUMIFS('[1]41. Output Indexes'!$E$3:$E$752,'[1]41. Output Indexes'!$B$3:$B$752,$B241,'[1]41. Output Indexes'!$C$3:$C$752,$C241)</f>
        <v>3777</v>
      </c>
      <c r="O241" s="34">
        <f>SUMIFS('[1]41. Output Indexes'!$L$3:$L$752,'[1]41. Output Indexes'!$B$3:$B$752,$B241,'[1]41. Output Indexes'!$C$3:$C$752,$C241)</f>
        <v>79959168</v>
      </c>
      <c r="P241" s="34">
        <f>SUMIFS('[1]9. Z variables'!$AD$3:$AD$752,'[1]9. Z variables'!$B$3:$B$752,$B241,'[1]9. Z variables'!$C$3:$C$752,$C241)</f>
        <v>13893</v>
      </c>
      <c r="Q241" s="34">
        <f>SUMIFS('[1]9. Z variables'!$AE$3:$AE$752,'[1]9. Z variables'!$B$3:$B$752,$B241,'[1]9. Z variables'!$C$3:$C$752,$C241)</f>
        <v>18000</v>
      </c>
      <c r="R241" s="34">
        <f t="shared" si="45"/>
        <v>18000</v>
      </c>
      <c r="S241" s="34">
        <f t="shared" si="56"/>
        <v>18859</v>
      </c>
      <c r="T241" s="34">
        <f>SUMIFS('[1]9. Z variables'!$P$3:$P$752,'[1]9. Z variables'!$C$3:$C$752,$C241,'[1]9. Z variables'!$B$3:$B$752,$B241)</f>
        <v>84</v>
      </c>
      <c r="U241" s="34">
        <f t="shared" si="51"/>
        <v>81.61818181818181</v>
      </c>
      <c r="V241" s="33">
        <f>SUMIFS('[1]9. Z variables'!$R$3:$R$752,'[1]9. Z variables'!$C$3:$C$752,$C241,'[1]9. Z variables'!$B$3:$B$752,$B241)/T241</f>
        <v>9.5238095238095233E-2</v>
      </c>
      <c r="W241" s="36">
        <f t="shared" si="52"/>
        <v>-9.9528548978522792E-3</v>
      </c>
      <c r="X241" s="35">
        <f t="shared" si="52"/>
        <v>26</v>
      </c>
    </row>
    <row r="242" spans="1:24" ht="15" x14ac:dyDescent="0.25">
      <c r="A242" s="182">
        <v>22</v>
      </c>
      <c r="B242" s="183" t="s">
        <v>23</v>
      </c>
      <c r="C242" s="184">
        <v>2011</v>
      </c>
      <c r="D242" s="184">
        <v>1</v>
      </c>
      <c r="E242" s="42">
        <f>SUMIFS('[1]6. Capital Calculations for BM'!$AI$6:$AI$1805,'[1]6. Capital Calculations for BM'!$C$6:$C$1805,'[1]2. BM Database'!$C242,'[1]6. Capital Calculations for BM'!$B$6:$B$1805,'[1]2. BM Database'!$B242)</f>
        <v>1079054.3691853469</v>
      </c>
      <c r="F242" s="42">
        <f>'[1]4. OM&amp;A Calculation'!M247</f>
        <v>1291776.72</v>
      </c>
      <c r="G242" s="42">
        <f t="shared" si="46"/>
        <v>2370831.0891853468</v>
      </c>
      <c r="H242" s="33">
        <f t="shared" si="47"/>
        <v>0.45513759883928556</v>
      </c>
      <c r="I242" s="33">
        <f t="shared" si="48"/>
        <v>0.54486240116071438</v>
      </c>
      <c r="J242" s="40">
        <f>SUMIFS('[1]6. Capital Calculations for BM'!$AH$6:$AH$1805,'[1]6. Capital Calculations for BM'!$C$6:$C$1805,'[1]2. BM Database'!$C242,'[1]6. Capital Calculations for BM'!$B$6:$B$1805,'[1]2. BM Database'!$B242)</f>
        <v>18.328728099999999</v>
      </c>
      <c r="K242" s="41">
        <f t="shared" si="54"/>
        <v>123.73002481130355</v>
      </c>
      <c r="L242" s="41">
        <v>0.88965771921730397</v>
      </c>
      <c r="M242" s="41">
        <f t="shared" si="49"/>
        <v>110.07737167232474</v>
      </c>
      <c r="N242" s="34">
        <f>SUMIFS('[1]41. Output Indexes'!$E$3:$E$752,'[1]41. Output Indexes'!$B$3:$B$752,$B242,'[1]41. Output Indexes'!$C$3:$C$752,$C242)</f>
        <v>3775</v>
      </c>
      <c r="O242" s="34">
        <f>SUMIFS('[1]41. Output Indexes'!$L$3:$L$752,'[1]41. Output Indexes'!$B$3:$B$752,$B242,'[1]41. Output Indexes'!$C$3:$C$752,$C242)</f>
        <v>78311374</v>
      </c>
      <c r="P242" s="34">
        <f>SUMIFS('[1]9. Z variables'!$AD$3:$AD$752,'[1]9. Z variables'!$B$3:$B$752,$B242,'[1]9. Z variables'!$C$3:$C$752,$C242)</f>
        <v>13707</v>
      </c>
      <c r="Q242" s="34">
        <f>SUMIFS('[1]9. Z variables'!$AE$3:$AE$752,'[1]9. Z variables'!$B$3:$B$752,$B242,'[1]9. Z variables'!$C$3:$C$752,$C242)</f>
        <v>16925</v>
      </c>
      <c r="R242" s="34">
        <f t="shared" si="45"/>
        <v>16925</v>
      </c>
      <c r="S242" s="34">
        <f t="shared" si="56"/>
        <v>18859</v>
      </c>
      <c r="T242" s="34">
        <f>SUMIFS('[1]9. Z variables'!$P$3:$P$752,'[1]9. Z variables'!$C$3:$C$752,$C242,'[1]9. Z variables'!$B$3:$B$752,$B242)</f>
        <v>74</v>
      </c>
      <c r="U242" s="34">
        <f t="shared" si="51"/>
        <v>81.61818181818181</v>
      </c>
      <c r="V242" s="33">
        <f>SUMIFS('[1]9. Z variables'!$R$3:$R$752,'[1]9. Z variables'!$C$3:$C$752,$C242,'[1]9. Z variables'!$B$3:$B$752,$B242)/T242</f>
        <v>0.10810810810810811</v>
      </c>
      <c r="W242" s="36">
        <f t="shared" si="52"/>
        <v>-9.9528548978522792E-3</v>
      </c>
      <c r="X242" s="23">
        <f t="shared" si="52"/>
        <v>26</v>
      </c>
    </row>
    <row r="243" spans="1:24" ht="15" x14ac:dyDescent="0.25">
      <c r="A243" s="182">
        <v>22</v>
      </c>
      <c r="B243" s="183" t="s">
        <v>23</v>
      </c>
      <c r="C243" s="184">
        <v>2012</v>
      </c>
      <c r="D243" s="184">
        <f>D242</f>
        <v>1</v>
      </c>
      <c r="E243" s="42">
        <f>SUMIFS('[1]6. Capital Calculations for BM'!$AI$6:$AI$1805,'[1]6. Capital Calculations for BM'!$C$6:$C$1805,'[1]2. BM Database'!$C243,'[1]6. Capital Calculations for BM'!$B$6:$B$1805,'[1]2. BM Database'!$B243)</f>
        <v>936728.55157282425</v>
      </c>
      <c r="F243" s="42">
        <f>'[1]4. OM&amp;A Calculation'!M248</f>
        <v>1519108.3457000002</v>
      </c>
      <c r="G243" s="42">
        <f t="shared" si="46"/>
        <v>2455836.8972728243</v>
      </c>
      <c r="H243" s="33">
        <f t="shared" si="47"/>
        <v>0.38142946407110723</v>
      </c>
      <c r="I243" s="33">
        <f t="shared" si="48"/>
        <v>0.61857053592889277</v>
      </c>
      <c r="J243" s="40">
        <f>SUMIFS('[1]6. Capital Calculations for BM'!$AH$6:$AH$1805,'[1]6. Capital Calculations for BM'!$C$6:$C$1805,'[1]2. BM Database'!$C243,'[1]6. Capital Calculations for BM'!$B$6:$B$1805,'[1]2. BM Database'!$B243)</f>
        <v>17.40324</v>
      </c>
      <c r="K243" s="41">
        <f t="shared" si="54"/>
        <v>125.68281390738366</v>
      </c>
      <c r="L243" s="41">
        <f>L242</f>
        <v>0.88965771921730397</v>
      </c>
      <c r="M243" s="41">
        <f t="shared" si="49"/>
        <v>111.81468556565579</v>
      </c>
      <c r="N243" s="34">
        <f>SUMIFS('[1]24. 2012 data'!$BR$2:$BR$74,'[1]24. 2012 data'!$B$2:$B$74,'[1]2. BM Database'!$B243,'[1]24. 2012 data'!$C$2:$C$74,2012)</f>
        <v>3780</v>
      </c>
      <c r="O243" s="34">
        <f>SUMIFS('[1]24. 2012 data'!$BZ$2:$BZ$74,'[1]24. 2012 data'!$B$2:$B$74,'[1]2. BM Database'!$B243,'[1]24. 2012 data'!$C$2:$C$74,2012)</f>
        <v>75181367</v>
      </c>
      <c r="P243" s="34">
        <f>SUMIFS('[1]24. 2012 data'!$DI$2:$DI$74,'[1]24. 2012 data'!$B$2:$B$74,'[1]2. BM Database'!$B243,'[1]24. 2012 data'!$C$2:$C$74,2012)</f>
        <v>12915</v>
      </c>
      <c r="Q243" s="34">
        <f>SUMIFS('[1]24. 2012 data'!$DH$2:$DH$74,'[1]24. 2012 data'!$B$2:$B$74,'[1]2. BM Database'!$B243,'[1]24. 2012 data'!$C$2:$C$74,2012)</f>
        <v>16288</v>
      </c>
      <c r="R243" s="34">
        <f t="shared" si="45"/>
        <v>16288</v>
      </c>
      <c r="S243" s="34">
        <f t="shared" si="56"/>
        <v>18859</v>
      </c>
      <c r="T243" s="34">
        <f>SUMIF('[1]24. 2012 data'!$B$2:$B$74,$B243,'[1]24. 2012 data'!$DL$2:$DL$74)</f>
        <v>74</v>
      </c>
      <c r="U243" s="34">
        <f>AVERAGE(T233:T243)</f>
        <v>81.61818181818181</v>
      </c>
      <c r="V243" s="33">
        <f>SUMIF('[1]24. 2012 data'!$B$2:$B$74,$B243,'[1]24. 2012 data'!$DN$2:$DN$74)/SUMIF('[1]24. 2012 data'!$B$2:$B$74,$B243,'[1]24. 2012 data'!$DL$2:$DL$74)</f>
        <v>0.10810810810810811</v>
      </c>
      <c r="W243" s="36">
        <f>(N243-N233)/N233</f>
        <v>-9.9528548978522792E-3</v>
      </c>
      <c r="X243" s="34">
        <f>SUMIF('[1]24. 2012 data'!$B$2:$B$74,$B243,'[1]24. 2012 data'!$CZ$2:$CZ$74)</f>
        <v>26</v>
      </c>
    </row>
    <row r="244" spans="1:24" ht="15" x14ac:dyDescent="0.25">
      <c r="A244" s="182">
        <v>23</v>
      </c>
      <c r="B244" s="183" t="s">
        <v>24</v>
      </c>
      <c r="C244" s="184">
        <v>2002</v>
      </c>
      <c r="D244" s="184">
        <f>'[1]1. Industry TFP Calculations'!$M$48</f>
        <v>1</v>
      </c>
      <c r="E244" s="42">
        <f>SUMIFS('[1]6. Capital Calculations for BM'!$AI$6:$AI$1805,'[1]6. Capital Calculations for BM'!$C$6:$C$1805,'[1]2. BM Database'!$C244,'[1]6. Capital Calculations for BM'!$B$6:$B$1805,'[1]2. BM Database'!$B244)</f>
        <v>12208222.308962358</v>
      </c>
      <c r="F244" s="42">
        <f>'[1]4. OM&amp;A Calculation'!M249</f>
        <v>8660373.8000000007</v>
      </c>
      <c r="G244" s="42">
        <f t="shared" si="46"/>
        <v>20868596.108962357</v>
      </c>
      <c r="H244" s="33">
        <f t="shared" si="47"/>
        <v>0.58500448450000619</v>
      </c>
      <c r="I244" s="33">
        <f t="shared" si="48"/>
        <v>0.41499551549999381</v>
      </c>
      <c r="J244" s="40">
        <f>SUMIFS('[1]6. Capital Calculations for BM'!$AH$6:$AH$1805,'[1]6. Capital Calculations for BM'!$C$6:$C$1805,'[1]2. BM Database'!$C244,'[1]6. Capital Calculations for BM'!$B$6:$B$1805,'[1]2. BM Database'!$B244)</f>
        <v>16.741565999999999</v>
      </c>
      <c r="K244" s="41">
        <f t="shared" si="54"/>
        <v>100</v>
      </c>
      <c r="L244" s="41">
        <v>0.901331720430812</v>
      </c>
      <c r="M244" s="41">
        <f t="shared" si="49"/>
        <v>90.133172043081203</v>
      </c>
      <c r="N244" s="34">
        <f>SUMIFS('[1]41. Output Indexes'!$E$3:$E$752,'[1]41. Output Indexes'!$B$3:$B$752,$B244,'[1]41. Output Indexes'!$C$3:$C$752,$C244)</f>
        <v>45975</v>
      </c>
      <c r="O244" s="34">
        <f>SUMIFS('[1]41. Output Indexes'!$L$3:$L$752,'[1]41. Output Indexes'!$B$3:$B$752,$B244,'[1]41. Output Indexes'!$C$3:$C$752,$C244)</f>
        <v>905209929.5</v>
      </c>
      <c r="P244" s="34">
        <f>SUMIFS('[1]9. Z variables'!$AD$3:$AD$752,'[1]9. Z variables'!$B$3:$B$752,$B244,'[1]9. Z variables'!$C$3:$C$752,$C244)</f>
        <v>141910</v>
      </c>
      <c r="Q244" s="34">
        <f>SUMIFS('[1]9. Z variables'!$AE$3:$AE$752,'[1]9. Z variables'!$B$3:$B$752,$B244,'[1]9. Z variables'!$C$3:$C$752,$C244)</f>
        <v>175607</v>
      </c>
      <c r="R244" s="34">
        <f t="shared" si="45"/>
        <v>175607</v>
      </c>
      <c r="S244" s="34">
        <f>R244</f>
        <v>175607</v>
      </c>
      <c r="T244" s="34">
        <f>SUMIFS('[1]9. Z variables'!$P$3:$P$752,'[1]9. Z variables'!$C$3:$C$752,$C244,'[1]9. Z variables'!$B$3:$B$752,$B244)</f>
        <v>870.6</v>
      </c>
      <c r="U244" s="34">
        <f t="shared" si="51"/>
        <v>901.43636363636358</v>
      </c>
      <c r="V244" s="33">
        <f>SUMIFS('[1]9. Z variables'!$R$3:$R$752,'[1]9. Z variables'!$C$3:$C$752,$C244,'[1]9. Z variables'!$B$3:$B$752,$B244)/T244</f>
        <v>0.20101079715138984</v>
      </c>
      <c r="W244" s="36">
        <f t="shared" si="52"/>
        <v>1.9662860250135944E-2</v>
      </c>
      <c r="X244" s="35">
        <f t="shared" si="52"/>
        <v>410</v>
      </c>
    </row>
    <row r="245" spans="1:24" ht="15" x14ac:dyDescent="0.25">
      <c r="A245" s="182">
        <v>23</v>
      </c>
      <c r="B245" s="183" t="s">
        <v>24</v>
      </c>
      <c r="C245" s="184">
        <v>2003</v>
      </c>
      <c r="D245" s="184">
        <f>'[1]1. Industry TFP Calculations'!$M$48</f>
        <v>1</v>
      </c>
      <c r="E245" s="42">
        <f>SUMIFS('[1]6. Capital Calculations for BM'!$AI$6:$AI$1805,'[1]6. Capital Calculations for BM'!$C$6:$C$1805,'[1]2. BM Database'!$C245,'[1]6. Capital Calculations for BM'!$B$6:$B$1805,'[1]2. BM Database'!$B245)</f>
        <v>12425454.178577704</v>
      </c>
      <c r="F245" s="42">
        <f>'[1]4. OM&amp;A Calculation'!M250</f>
        <v>8609253</v>
      </c>
      <c r="G245" s="42">
        <f t="shared" si="46"/>
        <v>21034707.178577706</v>
      </c>
      <c r="H245" s="33">
        <f t="shared" si="47"/>
        <v>0.59071201101539983</v>
      </c>
      <c r="I245" s="33">
        <f t="shared" si="48"/>
        <v>0.40928798898460017</v>
      </c>
      <c r="J245" s="40">
        <f>SUMIFS('[1]6. Capital Calculations for BM'!$AH$6:$AH$1805,'[1]6. Capital Calculations for BM'!$C$6:$C$1805,'[1]2. BM Database'!$C245,'[1]6. Capital Calculations for BM'!$B$6:$B$1805,'[1]2. BM Database'!$B245)</f>
        <v>16.820820000000001</v>
      </c>
      <c r="K245" s="41">
        <f t="shared" si="54"/>
        <v>102.21331567783656</v>
      </c>
      <c r="L245" s="41">
        <v>0.901331720430812</v>
      </c>
      <c r="M245" s="41">
        <f t="shared" si="49"/>
        <v>92.128103670842123</v>
      </c>
      <c r="N245" s="34">
        <f>SUMIFS('[1]41. Output Indexes'!$E$3:$E$752,'[1]41. Output Indexes'!$B$3:$B$752,$B245,'[1]41. Output Indexes'!$C$3:$C$752,$C245)</f>
        <v>45752</v>
      </c>
      <c r="O245" s="34">
        <f>SUMIFS('[1]41. Output Indexes'!$L$3:$L$752,'[1]41. Output Indexes'!$B$3:$B$752,$B245,'[1]41. Output Indexes'!$C$3:$C$752,$C245)</f>
        <v>940082897.10000002</v>
      </c>
      <c r="P245" s="34">
        <f>SUMIFS('[1]9. Z variables'!$AD$3:$AD$752,'[1]9. Z variables'!$B$3:$B$752,$B245,'[1]9. Z variables'!$C$3:$C$752,$C245)</f>
        <v>89881</v>
      </c>
      <c r="Q245" s="34">
        <f>SUMIFS('[1]9. Z variables'!$AE$3:$AE$752,'[1]9. Z variables'!$B$3:$B$752,$B245,'[1]9. Z variables'!$C$3:$C$752,$C245)</f>
        <v>91061</v>
      </c>
      <c r="R245" s="34">
        <f t="shared" si="45"/>
        <v>91061</v>
      </c>
      <c r="S245" s="34">
        <f t="shared" ref="S245:S254" si="57">MAX(S244,R245)</f>
        <v>175607</v>
      </c>
      <c r="T245" s="34">
        <f>SUMIFS('[1]9. Z variables'!$P$3:$P$752,'[1]9. Z variables'!$C$3:$C$752,$C245,'[1]9. Z variables'!$B$3:$B$752,$B245)</f>
        <v>870.6</v>
      </c>
      <c r="U245" s="34">
        <f t="shared" si="51"/>
        <v>901.43636363636358</v>
      </c>
      <c r="V245" s="33">
        <f>SUMIFS('[1]9. Z variables'!$R$3:$R$752,'[1]9. Z variables'!$C$3:$C$752,$C245,'[1]9. Z variables'!$B$3:$B$752,$B245)/T245</f>
        <v>0.20101079715138984</v>
      </c>
      <c r="W245" s="36">
        <f t="shared" si="52"/>
        <v>1.9662860250135944E-2</v>
      </c>
      <c r="X245" s="35">
        <f t="shared" si="52"/>
        <v>410</v>
      </c>
    </row>
    <row r="246" spans="1:24" ht="15" x14ac:dyDescent="0.25">
      <c r="A246" s="182">
        <v>23</v>
      </c>
      <c r="B246" s="183" t="s">
        <v>24</v>
      </c>
      <c r="C246" s="184">
        <v>2004</v>
      </c>
      <c r="D246" s="184">
        <f>'[1]1. Industry TFP Calculations'!$M$48</f>
        <v>1</v>
      </c>
      <c r="E246" s="42">
        <f>SUMIFS('[1]6. Capital Calculations for BM'!$AI$6:$AI$1805,'[1]6. Capital Calculations for BM'!$C$6:$C$1805,'[1]2. BM Database'!$C246,'[1]6. Capital Calculations for BM'!$B$6:$B$1805,'[1]2. BM Database'!$B246)</f>
        <v>12373422.018401926</v>
      </c>
      <c r="F246" s="42">
        <f>'[1]4. OM&amp;A Calculation'!M251</f>
        <v>9926634.9499999993</v>
      </c>
      <c r="G246" s="42">
        <f t="shared" si="46"/>
        <v>22300056.968401924</v>
      </c>
      <c r="H246" s="33">
        <f t="shared" si="47"/>
        <v>0.55486055645214061</v>
      </c>
      <c r="I246" s="33">
        <f t="shared" si="48"/>
        <v>0.44513944354785939</v>
      </c>
      <c r="J246" s="40">
        <f>SUMIFS('[1]6. Capital Calculations for BM'!$AH$6:$AH$1805,'[1]6. Capital Calculations for BM'!$C$6:$C$1805,'[1]2. BM Database'!$C246,'[1]6. Capital Calculations for BM'!$B$6:$B$1805,'[1]2. BM Database'!$B246)</f>
        <v>16.852066000000001</v>
      </c>
      <c r="K246" s="41">
        <f t="shared" si="54"/>
        <v>104.79144501899948</v>
      </c>
      <c r="L246" s="41">
        <v>0.901331720430812</v>
      </c>
      <c r="M246" s="41">
        <f t="shared" si="49"/>
        <v>94.451853425405645</v>
      </c>
      <c r="N246" s="34">
        <f>SUMIFS('[1]41. Output Indexes'!$E$3:$E$752,'[1]41. Output Indexes'!$B$3:$B$752,$B246,'[1]41. Output Indexes'!$C$3:$C$752,$C246)</f>
        <v>46296</v>
      </c>
      <c r="O246" s="34">
        <f>SUMIFS('[1]41. Output Indexes'!$L$3:$L$752,'[1]41. Output Indexes'!$B$3:$B$752,$B246,'[1]41. Output Indexes'!$C$3:$C$752,$C246)</f>
        <v>987376976.5</v>
      </c>
      <c r="P246" s="34">
        <f>SUMIFS('[1]9. Z variables'!$AD$3:$AD$752,'[1]9. Z variables'!$B$3:$B$752,$B246,'[1]9. Z variables'!$C$3:$C$752,$C246)</f>
        <v>149649</v>
      </c>
      <c r="Q246" s="34">
        <f>SUMIFS('[1]9. Z variables'!$AE$3:$AE$752,'[1]9. Z variables'!$B$3:$B$752,$B246,'[1]9. Z variables'!$C$3:$C$752,$C246)</f>
        <v>197509</v>
      </c>
      <c r="R246" s="34">
        <f t="shared" si="45"/>
        <v>197509</v>
      </c>
      <c r="S246" s="34">
        <f t="shared" si="57"/>
        <v>197509</v>
      </c>
      <c r="T246" s="34">
        <f>SUMIFS('[1]9. Z variables'!$P$3:$P$752,'[1]9. Z variables'!$C$3:$C$752,$C246,'[1]9. Z variables'!$B$3:$B$752,$B246)</f>
        <v>870.6</v>
      </c>
      <c r="U246" s="34">
        <f t="shared" si="51"/>
        <v>901.43636363636358</v>
      </c>
      <c r="V246" s="33">
        <f>SUMIFS('[1]9. Z variables'!$R$3:$R$752,'[1]9. Z variables'!$C$3:$C$752,$C246,'[1]9. Z variables'!$B$3:$B$752,$B246)/T246</f>
        <v>0.20101079715138984</v>
      </c>
      <c r="W246" s="36">
        <f t="shared" si="52"/>
        <v>1.9662860250135944E-2</v>
      </c>
      <c r="X246" s="35">
        <f t="shared" si="52"/>
        <v>410</v>
      </c>
    </row>
    <row r="247" spans="1:24" ht="15" x14ac:dyDescent="0.25">
      <c r="A247" s="182">
        <v>23</v>
      </c>
      <c r="B247" s="183" t="s">
        <v>24</v>
      </c>
      <c r="C247" s="184">
        <v>2005</v>
      </c>
      <c r="D247" s="184">
        <f>'[1]1. Industry TFP Calculations'!$M$48</f>
        <v>1</v>
      </c>
      <c r="E247" s="42">
        <f>SUMIFS('[1]6. Capital Calculations for BM'!$AI$6:$AI$1805,'[1]6. Capital Calculations for BM'!$C$6:$C$1805,'[1]2. BM Database'!$C247,'[1]6. Capital Calculations for BM'!$B$6:$B$1805,'[1]2. BM Database'!$B247)</f>
        <v>12666403.723972796</v>
      </c>
      <c r="F247" s="42">
        <f>'[1]4. OM&amp;A Calculation'!M252</f>
        <v>9548117.120000001</v>
      </c>
      <c r="G247" s="42">
        <f t="shared" si="46"/>
        <v>22214520.843972795</v>
      </c>
      <c r="H247" s="33">
        <f t="shared" si="47"/>
        <v>0.57018577231250167</v>
      </c>
      <c r="I247" s="33">
        <f t="shared" si="48"/>
        <v>0.42981422768749833</v>
      </c>
      <c r="J247" s="40">
        <f>SUMIFS('[1]6. Capital Calculations for BM'!$AH$6:$AH$1805,'[1]6. Capital Calculations for BM'!$C$6:$C$1805,'[1]2. BM Database'!$C247,'[1]6. Capital Calculations for BM'!$B$6:$B$1805,'[1]2. BM Database'!$B247)</f>
        <v>17.008296000000001</v>
      </c>
      <c r="K247" s="41">
        <f t="shared" si="54"/>
        <v>108.15605108354616</v>
      </c>
      <c r="L247" s="41">
        <v>0.901331720430812</v>
      </c>
      <c r="M247" s="41">
        <f t="shared" si="49"/>
        <v>97.484479598135451</v>
      </c>
      <c r="N247" s="34">
        <f>SUMIFS('[1]41. Output Indexes'!$E$3:$E$752,'[1]41. Output Indexes'!$B$3:$B$752,$B247,'[1]41. Output Indexes'!$C$3:$C$752,$C247)</f>
        <v>45915</v>
      </c>
      <c r="O247" s="34">
        <f>SUMIFS('[1]41. Output Indexes'!$L$3:$L$752,'[1]41. Output Indexes'!$B$3:$B$752,$B247,'[1]41. Output Indexes'!$C$3:$C$752,$C247)</f>
        <v>957243410</v>
      </c>
      <c r="P247" s="34">
        <f>SUMIFS('[1]9. Z variables'!$AD$3:$AD$752,'[1]9. Z variables'!$B$3:$B$752,$B247,'[1]9. Z variables'!$C$3:$C$752,$C247)</f>
        <v>154571</v>
      </c>
      <c r="Q247" s="34">
        <f>SUMIFS('[1]9. Z variables'!$AE$3:$AE$752,'[1]9. Z variables'!$B$3:$B$752,$B247,'[1]9. Z variables'!$C$3:$C$752,$C247)</f>
        <v>193604</v>
      </c>
      <c r="R247" s="34">
        <f t="shared" si="45"/>
        <v>193604</v>
      </c>
      <c r="S247" s="34">
        <f t="shared" si="57"/>
        <v>197509</v>
      </c>
      <c r="T247" s="34">
        <f>SUMIFS('[1]9. Z variables'!$P$3:$P$752,'[1]9. Z variables'!$C$3:$C$752,$C247,'[1]9. Z variables'!$B$3:$B$752,$B247)</f>
        <v>870</v>
      </c>
      <c r="U247" s="34">
        <f t="shared" si="51"/>
        <v>901.43636363636358</v>
      </c>
      <c r="V247" s="33">
        <f>SUMIFS('[1]9. Z variables'!$R$3:$R$752,'[1]9. Z variables'!$C$3:$C$752,$C247,'[1]9. Z variables'!$B$3:$B$752,$B247)/T247</f>
        <v>0.20114942528735633</v>
      </c>
      <c r="W247" s="36">
        <f t="shared" si="52"/>
        <v>1.9662860250135944E-2</v>
      </c>
      <c r="X247" s="35">
        <f t="shared" si="52"/>
        <v>410</v>
      </c>
    </row>
    <row r="248" spans="1:24" ht="15" x14ac:dyDescent="0.25">
      <c r="A248" s="182">
        <v>23</v>
      </c>
      <c r="B248" s="183" t="s">
        <v>24</v>
      </c>
      <c r="C248" s="184">
        <v>2006</v>
      </c>
      <c r="D248" s="184">
        <f>'[1]1. Industry TFP Calculations'!$M$48</f>
        <v>1</v>
      </c>
      <c r="E248" s="42">
        <f>SUMIFS('[1]6. Capital Calculations for BM'!$AI$6:$AI$1805,'[1]6. Capital Calculations for BM'!$C$6:$C$1805,'[1]2. BM Database'!$C248,'[1]6. Capital Calculations for BM'!$B$6:$B$1805,'[1]2. BM Database'!$B248)</f>
        <v>12825807.644485565</v>
      </c>
      <c r="F248" s="42">
        <f>'[1]4. OM&amp;A Calculation'!M253</f>
        <v>9356104.8499999996</v>
      </c>
      <c r="G248" s="42">
        <f t="shared" si="46"/>
        <v>22181912.494485565</v>
      </c>
      <c r="H248" s="33">
        <f t="shared" si="47"/>
        <v>0.57821018127603141</v>
      </c>
      <c r="I248" s="33">
        <f t="shared" si="48"/>
        <v>0.42178981872396859</v>
      </c>
      <c r="J248" s="40">
        <f>SUMIFS('[1]6. Capital Calculations for BM'!$AH$6:$AH$1805,'[1]6. Capital Calculations for BM'!$C$6:$C$1805,'[1]2. BM Database'!$C248,'[1]6. Capital Calculations for BM'!$B$6:$B$1805,'[1]2. BM Database'!$B248)</f>
        <v>16.88236666666667</v>
      </c>
      <c r="K248" s="41">
        <f t="shared" si="54"/>
        <v>110.14154301171514</v>
      </c>
      <c r="L248" s="41">
        <v>0.901331720430812</v>
      </c>
      <c r="M248" s="41">
        <f t="shared" si="49"/>
        <v>99.274066453653489</v>
      </c>
      <c r="N248" s="34">
        <f>SUMIFS('[1]41. Output Indexes'!$E$3:$E$752,'[1]41. Output Indexes'!$B$3:$B$752,$B248,'[1]41. Output Indexes'!$C$3:$C$752,$C248)</f>
        <v>46020</v>
      </c>
      <c r="O248" s="34">
        <f>SUMIFS('[1]41. Output Indexes'!$L$3:$L$752,'[1]41. Output Indexes'!$B$3:$B$752,$B248,'[1]41. Output Indexes'!$C$3:$C$752,$C248)</f>
        <v>941826285</v>
      </c>
      <c r="P248" s="34">
        <f>SUMIFS('[1]9. Z variables'!$AD$3:$AD$752,'[1]9. Z variables'!$B$3:$B$752,$B248,'[1]9. Z variables'!$C$3:$C$752,$C248)</f>
        <v>182397</v>
      </c>
      <c r="Q248" s="34">
        <f>SUMIFS('[1]9. Z variables'!$AE$3:$AE$752,'[1]9. Z variables'!$B$3:$B$752,$B248,'[1]9. Z variables'!$C$3:$C$752,$C248)</f>
        <v>187511</v>
      </c>
      <c r="R248" s="34">
        <f t="shared" si="45"/>
        <v>187511</v>
      </c>
      <c r="S248" s="34">
        <f t="shared" si="57"/>
        <v>197509</v>
      </c>
      <c r="T248" s="34">
        <f>SUMIFS('[1]9. Z variables'!$P$3:$P$752,'[1]9. Z variables'!$C$3:$C$752,$C248,'[1]9. Z variables'!$B$3:$B$752,$B248)</f>
        <v>871</v>
      </c>
      <c r="U248" s="34">
        <f t="shared" si="51"/>
        <v>901.43636363636358</v>
      </c>
      <c r="V248" s="33">
        <f>SUMIFS('[1]9. Z variables'!$R$3:$R$752,'[1]9. Z variables'!$C$3:$C$752,$C248,'[1]9. Z variables'!$B$3:$B$752,$B248)/T248</f>
        <v>0.20091848450057406</v>
      </c>
      <c r="W248" s="36">
        <f t="shared" si="52"/>
        <v>1.9662860250135944E-2</v>
      </c>
      <c r="X248" s="35">
        <f t="shared" si="52"/>
        <v>410</v>
      </c>
    </row>
    <row r="249" spans="1:24" ht="15" x14ac:dyDescent="0.25">
      <c r="A249" s="182">
        <v>23</v>
      </c>
      <c r="B249" s="183" t="s">
        <v>24</v>
      </c>
      <c r="C249" s="184">
        <v>2007</v>
      </c>
      <c r="D249" s="184">
        <f>'[1]1. Industry TFP Calculations'!$M$48</f>
        <v>1</v>
      </c>
      <c r="E249" s="42">
        <f>SUMIFS('[1]6. Capital Calculations for BM'!$AI$6:$AI$1805,'[1]6. Capital Calculations for BM'!$C$6:$C$1805,'[1]2. BM Database'!$C249,'[1]6. Capital Calculations for BM'!$B$6:$B$1805,'[1]2. BM Database'!$B249)</f>
        <v>13350851.205727441</v>
      </c>
      <c r="F249" s="42">
        <f>'[1]4. OM&amp;A Calculation'!M254</f>
        <v>15842248</v>
      </c>
      <c r="G249" s="42">
        <f t="shared" si="46"/>
        <v>29193099.205727443</v>
      </c>
      <c r="H249" s="33">
        <f t="shared" si="47"/>
        <v>0.45732901161477624</v>
      </c>
      <c r="I249" s="33">
        <f t="shared" si="48"/>
        <v>0.54267098838522376</v>
      </c>
      <c r="J249" s="40">
        <f>SUMIFS('[1]6. Capital Calculations for BM'!$AH$6:$AH$1805,'[1]6. Capital Calculations for BM'!$C$6:$C$1805,'[1]2. BM Database'!$C249,'[1]6. Capital Calculations for BM'!$B$6:$B$1805,'[1]2. BM Database'!$B249)</f>
        <v>17.296320000000001</v>
      </c>
      <c r="K249" s="41">
        <f t="shared" si="54"/>
        <v>113.88036490943945</v>
      </c>
      <c r="L249" s="41">
        <v>0.901331720430812</v>
      </c>
      <c r="M249" s="41">
        <f t="shared" si="49"/>
        <v>102.64398522711373</v>
      </c>
      <c r="N249" s="34">
        <f>SUMIFS('[1]41. Output Indexes'!$E$3:$E$752,'[1]41. Output Indexes'!$B$3:$B$752,$B249,'[1]41. Output Indexes'!$C$3:$C$752,$C249)</f>
        <v>46451</v>
      </c>
      <c r="O249" s="34">
        <f>SUMIFS('[1]41. Output Indexes'!$L$3:$L$752,'[1]41. Output Indexes'!$B$3:$B$752,$B249,'[1]41. Output Indexes'!$C$3:$C$752,$C249)</f>
        <v>958691850.28999996</v>
      </c>
      <c r="P249" s="34">
        <f>SUMIFS('[1]9. Z variables'!$AD$3:$AD$752,'[1]9. Z variables'!$B$3:$B$752,$B249,'[1]9. Z variables'!$C$3:$C$752,$C249)</f>
        <v>182990</v>
      </c>
      <c r="Q249" s="34">
        <f>SUMIFS('[1]9. Z variables'!$AE$3:$AE$752,'[1]9. Z variables'!$B$3:$B$752,$B249,'[1]9. Z variables'!$C$3:$C$752,$C249)</f>
        <v>195452</v>
      </c>
      <c r="R249" s="34">
        <f t="shared" si="45"/>
        <v>195452</v>
      </c>
      <c r="S249" s="34">
        <f t="shared" si="57"/>
        <v>197509</v>
      </c>
      <c r="T249" s="34">
        <f>SUMIFS('[1]9. Z variables'!$P$3:$P$752,'[1]9. Z variables'!$C$3:$C$752,$C249,'[1]9. Z variables'!$B$3:$B$752,$B249)</f>
        <v>871</v>
      </c>
      <c r="U249" s="34">
        <f t="shared" si="51"/>
        <v>901.43636363636358</v>
      </c>
      <c r="V249" s="33">
        <f>SUMIFS('[1]9. Z variables'!$R$3:$R$752,'[1]9. Z variables'!$C$3:$C$752,$C249,'[1]9. Z variables'!$B$3:$B$752,$B249)/T249</f>
        <v>0.20091848450057406</v>
      </c>
      <c r="W249" s="36">
        <f t="shared" si="52"/>
        <v>1.9662860250135944E-2</v>
      </c>
      <c r="X249" s="35">
        <f t="shared" si="52"/>
        <v>410</v>
      </c>
    </row>
    <row r="250" spans="1:24" ht="15" x14ac:dyDescent="0.25">
      <c r="A250" s="182">
        <v>23</v>
      </c>
      <c r="B250" s="183" t="s">
        <v>24</v>
      </c>
      <c r="C250" s="184">
        <v>2008</v>
      </c>
      <c r="D250" s="184">
        <f>'[1]1. Industry TFP Calculations'!$M$48</f>
        <v>1</v>
      </c>
      <c r="E250" s="42">
        <f>SUMIFS('[1]6. Capital Calculations for BM'!$AI$6:$AI$1805,'[1]6. Capital Calculations for BM'!$C$6:$C$1805,'[1]2. BM Database'!$C250,'[1]6. Capital Calculations for BM'!$B$6:$B$1805,'[1]2. BM Database'!$B250)</f>
        <v>13854731.666307537</v>
      </c>
      <c r="F250" s="42">
        <f>'[1]4. OM&amp;A Calculation'!M255</f>
        <v>10582173.16</v>
      </c>
      <c r="G250" s="42">
        <f t="shared" si="46"/>
        <v>24436904.826307535</v>
      </c>
      <c r="H250" s="33">
        <f t="shared" si="47"/>
        <v>0.56695934958965155</v>
      </c>
      <c r="I250" s="33">
        <f t="shared" si="48"/>
        <v>0.43304065041034845</v>
      </c>
      <c r="J250" s="40">
        <f>SUMIFS('[1]6. Capital Calculations for BM'!$AH$6:$AH$1805,'[1]6. Capital Calculations for BM'!$C$6:$C$1805,'[1]2. BM Database'!$C250,'[1]6. Capital Calculations for BM'!$B$6:$B$1805,'[1]2. BM Database'!$B250)</f>
        <v>17.715351999999999</v>
      </c>
      <c r="K250" s="41">
        <f t="shared" si="54"/>
        <v>116.60459237157336</v>
      </c>
      <c r="L250" s="41">
        <v>0.901331720430812</v>
      </c>
      <c r="M250" s="41">
        <f t="shared" si="49"/>
        <v>105.09941785240376</v>
      </c>
      <c r="N250" s="34">
        <f>SUMIFS('[1]41. Output Indexes'!$E$3:$E$752,'[1]41. Output Indexes'!$B$3:$B$752,$B250,'[1]41. Output Indexes'!$C$3:$C$752,$C250)</f>
        <v>46215</v>
      </c>
      <c r="O250" s="34">
        <f>SUMIFS('[1]41. Output Indexes'!$L$3:$L$752,'[1]41. Output Indexes'!$B$3:$B$752,$B250,'[1]41. Output Indexes'!$C$3:$C$752,$C250)</f>
        <v>966826977.00999999</v>
      </c>
      <c r="P250" s="34">
        <f>SUMIFS('[1]9. Z variables'!$AD$3:$AD$752,'[1]9. Z variables'!$B$3:$B$752,$B250,'[1]9. Z variables'!$C$3:$C$752,$C250)</f>
        <v>148081</v>
      </c>
      <c r="Q250" s="34">
        <f>SUMIFS('[1]9. Z variables'!$AE$3:$AE$752,'[1]9. Z variables'!$B$3:$B$752,$B250,'[1]9. Z variables'!$C$3:$C$752,$C250)</f>
        <v>189105</v>
      </c>
      <c r="R250" s="34">
        <f t="shared" si="45"/>
        <v>189105</v>
      </c>
      <c r="S250" s="34">
        <f t="shared" si="57"/>
        <v>197509</v>
      </c>
      <c r="T250" s="34">
        <f>SUMIFS('[1]9. Z variables'!$P$3:$P$752,'[1]9. Z variables'!$C$3:$C$752,$C250,'[1]9. Z variables'!$B$3:$B$752,$B250)</f>
        <v>871</v>
      </c>
      <c r="U250" s="34">
        <f t="shared" si="51"/>
        <v>901.43636363636358</v>
      </c>
      <c r="V250" s="33">
        <f>SUMIFS('[1]9. Z variables'!$R$3:$R$752,'[1]9. Z variables'!$C$3:$C$752,$C250,'[1]9. Z variables'!$B$3:$B$752,$B250)/T250</f>
        <v>0.20091848450057406</v>
      </c>
      <c r="W250" s="36">
        <f t="shared" si="52"/>
        <v>1.9662860250135944E-2</v>
      </c>
      <c r="X250" s="35">
        <f t="shared" si="52"/>
        <v>410</v>
      </c>
    </row>
    <row r="251" spans="1:24" ht="15" x14ac:dyDescent="0.25">
      <c r="A251" s="182">
        <v>23</v>
      </c>
      <c r="B251" s="183" t="s">
        <v>24</v>
      </c>
      <c r="C251" s="184">
        <v>2009</v>
      </c>
      <c r="D251" s="184">
        <f>'[1]1. Industry TFP Calculations'!$M$48</f>
        <v>1</v>
      </c>
      <c r="E251" s="42">
        <f>SUMIFS('[1]6. Capital Calculations for BM'!$AI$6:$AI$1805,'[1]6. Capital Calculations for BM'!$C$6:$C$1805,'[1]2. BM Database'!$C251,'[1]6. Capital Calculations for BM'!$B$6:$B$1805,'[1]2. BM Database'!$B251)</f>
        <v>14522407.51518953</v>
      </c>
      <c r="F251" s="42">
        <f>'[1]4. OM&amp;A Calculation'!M256</f>
        <v>11183125.449999997</v>
      </c>
      <c r="G251" s="42">
        <f t="shared" si="46"/>
        <v>25705532.965189528</v>
      </c>
      <c r="H251" s="33">
        <f t="shared" si="47"/>
        <v>0.5649525934691102</v>
      </c>
      <c r="I251" s="33">
        <f t="shared" si="48"/>
        <v>0.4350474065308898</v>
      </c>
      <c r="J251" s="40">
        <f>SUMIFS('[1]6. Capital Calculations for BM'!$AH$6:$AH$1805,'[1]6. Capital Calculations for BM'!$C$6:$C$1805,'[1]2. BM Database'!$C251,'[1]6. Capital Calculations for BM'!$B$6:$B$1805,'[1]2. BM Database'!$B251)</f>
        <v>17.930536200000002</v>
      </c>
      <c r="K251" s="41">
        <f t="shared" si="54"/>
        <v>118.1120482521444</v>
      </c>
      <c r="L251" s="41">
        <v>0.901331720430812</v>
      </c>
      <c r="M251" s="41">
        <f t="shared" si="49"/>
        <v>106.45813565471239</v>
      </c>
      <c r="N251" s="34">
        <f>SUMIFS('[1]41. Output Indexes'!$E$3:$E$752,'[1]41. Output Indexes'!$B$3:$B$752,$B251,'[1]41. Output Indexes'!$C$3:$C$752,$C251)</f>
        <v>46539</v>
      </c>
      <c r="O251" s="34">
        <f>SUMIFS('[1]41. Output Indexes'!$L$3:$L$752,'[1]41. Output Indexes'!$B$3:$B$752,$B251,'[1]41. Output Indexes'!$C$3:$C$752,$C251)</f>
        <v>957230159.16999996</v>
      </c>
      <c r="P251" s="34">
        <f>SUMIFS('[1]9. Z variables'!$AD$3:$AD$752,'[1]9. Z variables'!$B$3:$B$752,$B251,'[1]9. Z variables'!$C$3:$C$752,$C251)</f>
        <v>154643</v>
      </c>
      <c r="Q251" s="34">
        <f>SUMIFS('[1]9. Z variables'!$AE$3:$AE$752,'[1]9. Z variables'!$B$3:$B$752,$B251,'[1]9. Z variables'!$C$3:$C$752,$C251)</f>
        <v>206940</v>
      </c>
      <c r="R251" s="34">
        <f t="shared" si="45"/>
        <v>206940</v>
      </c>
      <c r="S251" s="34">
        <f t="shared" si="57"/>
        <v>206940</v>
      </c>
      <c r="T251" s="34">
        <f>SUMIFS('[1]9. Z variables'!$P$3:$P$752,'[1]9. Z variables'!$C$3:$C$752,$C251,'[1]9. Z variables'!$B$3:$B$752,$B251)</f>
        <v>944</v>
      </c>
      <c r="U251" s="34">
        <f t="shared" si="51"/>
        <v>901.43636363636358</v>
      </c>
      <c r="V251" s="33">
        <f>SUMIFS('[1]9. Z variables'!$R$3:$R$752,'[1]9. Z variables'!$C$3:$C$752,$C251,'[1]9. Z variables'!$B$3:$B$752,$B251)/T251</f>
        <v>0.22563559322033899</v>
      </c>
      <c r="W251" s="36">
        <f t="shared" si="52"/>
        <v>1.9662860250135944E-2</v>
      </c>
      <c r="X251" s="35">
        <f t="shared" si="52"/>
        <v>410</v>
      </c>
    </row>
    <row r="252" spans="1:24" ht="15" x14ac:dyDescent="0.25">
      <c r="A252" s="182">
        <v>23</v>
      </c>
      <c r="B252" s="183" t="s">
        <v>24</v>
      </c>
      <c r="C252" s="184">
        <v>2010</v>
      </c>
      <c r="D252" s="184">
        <f>'[1]1. Industry TFP Calculations'!$M$48</f>
        <v>1</v>
      </c>
      <c r="E252" s="42">
        <f>SUMIFS('[1]6. Capital Calculations for BM'!$AI$6:$AI$1805,'[1]6. Capital Calculations for BM'!$C$6:$C$1805,'[1]2. BM Database'!$C252,'[1]6. Capital Calculations for BM'!$B$6:$B$1805,'[1]2. BM Database'!$B252)</f>
        <v>15858087.591912985</v>
      </c>
      <c r="F252" s="42">
        <f>'[1]4. OM&amp;A Calculation'!M257</f>
        <v>7497420.9500000002</v>
      </c>
      <c r="G252" s="42">
        <f t="shared" si="46"/>
        <v>23355508.541912984</v>
      </c>
      <c r="H252" s="33">
        <f t="shared" si="47"/>
        <v>0.67898703911561642</v>
      </c>
      <c r="I252" s="33">
        <f t="shared" si="48"/>
        <v>0.32101296088438358</v>
      </c>
      <c r="J252" s="40">
        <f>SUMIFS('[1]6. Capital Calculations for BM'!$AH$6:$AH$1805,'[1]6. Capital Calculations for BM'!$C$6:$C$1805,'[1]2. BM Database'!$C252,'[1]6. Capital Calculations for BM'!$B$6:$B$1805,'[1]2. BM Database'!$B252)</f>
        <v>18.29948266666667</v>
      </c>
      <c r="K252" s="41">
        <f t="shared" si="54"/>
        <v>121.67950876493377</v>
      </c>
      <c r="L252" s="41">
        <v>0.901331720430812</v>
      </c>
      <c r="M252" s="41">
        <f t="shared" si="49"/>
        <v>109.67360097627382</v>
      </c>
      <c r="N252" s="34">
        <f>SUMIFS('[1]41. Output Indexes'!$E$3:$E$752,'[1]41. Output Indexes'!$B$3:$B$752,$B252,'[1]41. Output Indexes'!$C$3:$C$752,$C252)</f>
        <v>46710</v>
      </c>
      <c r="O252" s="34">
        <f>SUMIFS('[1]41. Output Indexes'!$L$3:$L$752,'[1]41. Output Indexes'!$B$3:$B$752,$B252,'[1]41. Output Indexes'!$C$3:$C$752,$C252)</f>
        <v>921289657</v>
      </c>
      <c r="P252" s="34">
        <f>SUMIFS('[1]9. Z variables'!$AD$3:$AD$752,'[1]9. Z variables'!$B$3:$B$752,$B252,'[1]9. Z variables'!$C$3:$C$752,$C252)</f>
        <v>154643</v>
      </c>
      <c r="Q252" s="34">
        <f>SUMIFS('[1]9. Z variables'!$AE$3:$AE$752,'[1]9. Z variables'!$B$3:$B$752,$B252,'[1]9. Z variables'!$C$3:$C$752,$C252)</f>
        <v>206940</v>
      </c>
      <c r="R252" s="34">
        <f t="shared" si="45"/>
        <v>206940</v>
      </c>
      <c r="S252" s="34">
        <f t="shared" si="57"/>
        <v>206940</v>
      </c>
      <c r="T252" s="34">
        <f>SUMIFS('[1]9. Z variables'!$P$3:$P$752,'[1]9. Z variables'!$C$3:$C$752,$C252,'[1]9. Z variables'!$B$3:$B$752,$B252)</f>
        <v>944</v>
      </c>
      <c r="U252" s="34">
        <f t="shared" si="51"/>
        <v>901.43636363636358</v>
      </c>
      <c r="V252" s="33">
        <f>SUMIFS('[1]9. Z variables'!$R$3:$R$752,'[1]9. Z variables'!$C$3:$C$752,$C252,'[1]9. Z variables'!$B$3:$B$752,$B252)/T252</f>
        <v>0.22563559322033899</v>
      </c>
      <c r="W252" s="36">
        <f t="shared" si="52"/>
        <v>1.9662860250135944E-2</v>
      </c>
      <c r="X252" s="35">
        <f t="shared" si="52"/>
        <v>410</v>
      </c>
    </row>
    <row r="253" spans="1:24" ht="15" x14ac:dyDescent="0.25">
      <c r="A253" s="182">
        <v>23</v>
      </c>
      <c r="B253" s="183" t="s">
        <v>24</v>
      </c>
      <c r="C253" s="184">
        <v>2011</v>
      </c>
      <c r="D253" s="184">
        <f>'[1]1. Industry TFP Calculations'!$M$48</f>
        <v>1</v>
      </c>
      <c r="E253" s="42">
        <f>SUMIFS('[1]6. Capital Calculations for BM'!$AI$6:$AI$1805,'[1]6. Capital Calculations for BM'!$C$6:$C$1805,'[1]2. BM Database'!$C253,'[1]6. Capital Calculations for BM'!$B$6:$B$1805,'[1]2. BM Database'!$B253)</f>
        <v>16128085.54332651</v>
      </c>
      <c r="F253" s="42">
        <f>'[1]4. OM&amp;A Calculation'!M258</f>
        <v>12104256.969999999</v>
      </c>
      <c r="G253" s="42">
        <f t="shared" si="46"/>
        <v>28232342.513326511</v>
      </c>
      <c r="H253" s="33">
        <f t="shared" si="47"/>
        <v>0.57126274717422298</v>
      </c>
      <c r="I253" s="33">
        <f t="shared" si="48"/>
        <v>0.42873725282577702</v>
      </c>
      <c r="J253" s="40">
        <f>SUMIFS('[1]6. Capital Calculations for BM'!$AH$6:$AH$1805,'[1]6. Capital Calculations for BM'!$C$6:$C$1805,'[1]2. BM Database'!$C253,'[1]6. Capital Calculations for BM'!$B$6:$B$1805,'[1]2. BM Database'!$B253)</f>
        <v>18.328728099999999</v>
      </c>
      <c r="K253" s="41">
        <f t="shared" si="54"/>
        <v>123.73002481130355</v>
      </c>
      <c r="L253" s="41">
        <v>0.901331720430812</v>
      </c>
      <c r="M253" s="41">
        <f t="shared" si="49"/>
        <v>111.52179613211928</v>
      </c>
      <c r="N253" s="34">
        <f>SUMIFS('[1]41. Output Indexes'!$E$3:$E$752,'[1]41. Output Indexes'!$B$3:$B$752,$B253,'[1]41. Output Indexes'!$C$3:$C$752,$C253)</f>
        <v>46748</v>
      </c>
      <c r="O253" s="34">
        <f>SUMIFS('[1]41. Output Indexes'!$L$3:$L$752,'[1]41. Output Indexes'!$B$3:$B$752,$B253,'[1]41. Output Indexes'!$C$3:$C$752,$C253)</f>
        <v>923827081.64999998</v>
      </c>
      <c r="P253" s="34">
        <f>SUMIFS('[1]9. Z variables'!$AD$3:$AD$752,'[1]9. Z variables'!$B$3:$B$752,$B253,'[1]9. Z variables'!$C$3:$C$752,$C253)</f>
        <v>155517</v>
      </c>
      <c r="Q253" s="34">
        <f>SUMIFS('[1]9. Z variables'!$AE$3:$AE$752,'[1]9. Z variables'!$B$3:$B$752,$B253,'[1]9. Z variables'!$C$3:$C$752,$C253)</f>
        <v>196115</v>
      </c>
      <c r="R253" s="34">
        <f t="shared" si="45"/>
        <v>196115</v>
      </c>
      <c r="S253" s="34">
        <f t="shared" si="57"/>
        <v>206940</v>
      </c>
      <c r="T253" s="34">
        <f>SUMIFS('[1]9. Z variables'!$P$3:$P$752,'[1]9. Z variables'!$C$3:$C$752,$C253,'[1]9. Z variables'!$B$3:$B$752,$B253)</f>
        <v>962</v>
      </c>
      <c r="U253" s="34">
        <f t="shared" si="51"/>
        <v>901.43636363636358</v>
      </c>
      <c r="V253" s="33">
        <f>SUMIFS('[1]9. Z variables'!$R$3:$R$752,'[1]9. Z variables'!$C$3:$C$752,$C253,'[1]9. Z variables'!$B$3:$B$752,$B253)/T253</f>
        <v>0.2338877338877339</v>
      </c>
      <c r="W253" s="36">
        <f t="shared" si="52"/>
        <v>1.9662860250135944E-2</v>
      </c>
      <c r="X253" s="23">
        <f t="shared" si="52"/>
        <v>410</v>
      </c>
    </row>
    <row r="254" spans="1:24" ht="15" x14ac:dyDescent="0.25">
      <c r="A254" s="182">
        <v>23</v>
      </c>
      <c r="B254" s="183" t="s">
        <v>24</v>
      </c>
      <c r="C254" s="184">
        <v>2012</v>
      </c>
      <c r="D254" s="184">
        <f>D253</f>
        <v>1</v>
      </c>
      <c r="E254" s="42">
        <f>SUMIFS('[1]6. Capital Calculations for BM'!$AI$6:$AI$1805,'[1]6. Capital Calculations for BM'!$C$6:$C$1805,'[1]2. BM Database'!$C254,'[1]6. Capital Calculations for BM'!$B$6:$B$1805,'[1]2. BM Database'!$B254)</f>
        <v>15555404.626375457</v>
      </c>
      <c r="F254" s="42">
        <f>'[1]4. OM&amp;A Calculation'!M259</f>
        <v>12803057.430000002</v>
      </c>
      <c r="G254" s="42">
        <f t="shared" si="46"/>
        <v>28358462.056375459</v>
      </c>
      <c r="H254" s="33">
        <f t="shared" si="47"/>
        <v>0.54852779376582383</v>
      </c>
      <c r="I254" s="33">
        <f t="shared" si="48"/>
        <v>0.45147220623417617</v>
      </c>
      <c r="J254" s="40">
        <f>SUMIFS('[1]6. Capital Calculations for BM'!$AH$6:$AH$1805,'[1]6. Capital Calculations for BM'!$C$6:$C$1805,'[1]2. BM Database'!$C254,'[1]6. Capital Calculations for BM'!$B$6:$B$1805,'[1]2. BM Database'!$B254)</f>
        <v>17.40324</v>
      </c>
      <c r="K254" s="41">
        <f t="shared" si="54"/>
        <v>125.68281390738366</v>
      </c>
      <c r="L254" s="41">
        <f>L253</f>
        <v>0.901331720430812</v>
      </c>
      <c r="M254" s="41">
        <f t="shared" si="49"/>
        <v>113.2819068877277</v>
      </c>
      <c r="N254" s="34">
        <f>SUMIFS('[1]24. 2012 data'!$BR$2:$BR$74,'[1]24. 2012 data'!$B$2:$B$74,'[1]2. BM Database'!$B254,'[1]24. 2012 data'!$C$2:$C$74,2012)</f>
        <v>46879</v>
      </c>
      <c r="O254" s="34">
        <f>SUMIFS('[1]24. 2012 data'!$BZ$2:$BZ$74,'[1]24. 2012 data'!$B$2:$B$74,'[1]2. BM Database'!$B254,'[1]24. 2012 data'!$C$2:$C$74,2012)</f>
        <v>900454764</v>
      </c>
      <c r="P254" s="34">
        <f>SUMIFS('[1]24. 2012 data'!$DI$2:$DI$74,'[1]24. 2012 data'!$B$2:$B$74,'[1]2. BM Database'!$B254,'[1]24. 2012 data'!$C$2:$C$74,2012)</f>
        <v>145185</v>
      </c>
      <c r="Q254" s="34">
        <f>SUMIFS('[1]24. 2012 data'!$DH$2:$DH$74,'[1]24. 2012 data'!$B$2:$B$74,'[1]2. BM Database'!$B254,'[1]24. 2012 data'!$C$2:$C$74,2012)</f>
        <v>180332</v>
      </c>
      <c r="R254" s="34">
        <f t="shared" si="45"/>
        <v>180332</v>
      </c>
      <c r="S254" s="34">
        <f t="shared" si="57"/>
        <v>206940</v>
      </c>
      <c r="T254" s="34">
        <f>SUMIF('[1]24. 2012 data'!$B$2:$B$74,$B254,'[1]24. 2012 data'!$DL$2:$DL$74)</f>
        <v>971</v>
      </c>
      <c r="U254" s="34">
        <f>AVERAGE(T244:T254)</f>
        <v>901.43636363636358</v>
      </c>
      <c r="V254" s="33">
        <f>SUMIF('[1]24. 2012 data'!$B$2:$B$74,$B254,'[1]24. 2012 data'!$DN$2:$DN$74)/SUMIF('[1]24. 2012 data'!$B$2:$B$74,$B254,'[1]24. 2012 data'!$DL$2:$DL$74)</f>
        <v>0.23480947476828012</v>
      </c>
      <c r="W254" s="36">
        <f>(N254-N244)/N244</f>
        <v>1.9662860250135944E-2</v>
      </c>
      <c r="X254" s="34">
        <f>SUMIF('[1]24. 2012 data'!$B$2:$B$74,$B254,'[1]24. 2012 data'!$CZ$2:$CZ$74)</f>
        <v>410</v>
      </c>
    </row>
    <row r="255" spans="1:24" ht="15" x14ac:dyDescent="0.25">
      <c r="A255" s="182">
        <v>24</v>
      </c>
      <c r="B255" s="183" t="s">
        <v>25</v>
      </c>
      <c r="C255" s="184">
        <v>2002</v>
      </c>
      <c r="D255" s="184">
        <v>1</v>
      </c>
      <c r="E255" s="42">
        <f>SUMIFS('[1]6. Capital Calculations for BM'!$AI$6:$AI$1805,'[1]6. Capital Calculations for BM'!$C$6:$C$1805,'[1]2. BM Database'!$C255,'[1]6. Capital Calculations for BM'!$B$6:$B$1805,'[1]2. BM Database'!$B255)</f>
        <v>2148627.3822785532</v>
      </c>
      <c r="F255" s="42">
        <f>'[1]4. OM&amp;A Calculation'!M260</f>
        <v>1177143.3800000001</v>
      </c>
      <c r="G255" s="42">
        <f t="shared" si="46"/>
        <v>3325770.7622785531</v>
      </c>
      <c r="H255" s="33">
        <f t="shared" si="47"/>
        <v>0.64605396338456145</v>
      </c>
      <c r="I255" s="33">
        <f t="shared" si="48"/>
        <v>0.35394603661543855</v>
      </c>
      <c r="J255" s="40">
        <f>SUMIFS('[1]6. Capital Calculations for BM'!$AH$6:$AH$1805,'[1]6. Capital Calculations for BM'!$C$6:$C$1805,'[1]2. BM Database'!$C255,'[1]6. Capital Calculations for BM'!$B$6:$B$1805,'[1]2. BM Database'!$B255)</f>
        <v>16.741565999999999</v>
      </c>
      <c r="K255" s="41">
        <f t="shared" si="54"/>
        <v>100</v>
      </c>
      <c r="L255" s="41">
        <v>1.0150308918350699</v>
      </c>
      <c r="M255" s="41">
        <f t="shared" si="49"/>
        <v>101.50308918350699</v>
      </c>
      <c r="N255" s="34">
        <f>SUMIFS('[1]41. Output Indexes'!$E$3:$E$752,'[1]41. Output Indexes'!$B$3:$B$752,$B255,'[1]41. Output Indexes'!$C$3:$C$752,$C255)</f>
        <v>8665</v>
      </c>
      <c r="O255" s="34">
        <f>SUMIFS('[1]41. Output Indexes'!$L$3:$L$752,'[1]41. Output Indexes'!$B$3:$B$752,$B255,'[1]41. Output Indexes'!$C$3:$C$752,$C255)</f>
        <v>151859107</v>
      </c>
      <c r="P255" s="34">
        <f>SUMIFS('[1]9. Z variables'!$AD$3:$AD$752,'[1]9. Z variables'!$B$3:$B$752,$B255,'[1]9. Z variables'!$C$3:$C$752,$C255)</f>
        <v>36517</v>
      </c>
      <c r="Q255" s="34">
        <f>SUMIFS('[1]9. Z variables'!$AE$3:$AE$752,'[1]9. Z variables'!$B$3:$B$752,$B255,'[1]9. Z variables'!$C$3:$C$752,$C255)</f>
        <v>27655</v>
      </c>
      <c r="R255" s="34">
        <f t="shared" si="45"/>
        <v>36517</v>
      </c>
      <c r="S255" s="34">
        <f>R255</f>
        <v>36517</v>
      </c>
      <c r="T255" s="34">
        <f>SUMIFS('[1]9. Z variables'!$P$3:$P$752,'[1]9. Z variables'!$C$3:$C$752,$C255,'[1]9. Z variables'!$B$3:$B$752,$B255)</f>
        <v>215.6</v>
      </c>
      <c r="U255" s="34">
        <f t="shared" si="51"/>
        <v>225.90909090909091</v>
      </c>
      <c r="V255" s="33">
        <f>SUMIFS('[1]9. Z variables'!$R$3:$R$752,'[1]9. Z variables'!$C$3:$C$752,$C255,'[1]9. Z variables'!$B$3:$B$752,$B255)/T255</f>
        <v>0.21799628942486085</v>
      </c>
      <c r="W255" s="36">
        <f t="shared" si="52"/>
        <v>0.2103866128101558</v>
      </c>
      <c r="X255" s="35">
        <f t="shared" si="52"/>
        <v>69</v>
      </c>
    </row>
    <row r="256" spans="1:24" ht="15" x14ac:dyDescent="0.25">
      <c r="A256" s="182">
        <v>24</v>
      </c>
      <c r="B256" s="183" t="s">
        <v>25</v>
      </c>
      <c r="C256" s="184">
        <v>2003</v>
      </c>
      <c r="D256" s="184">
        <v>1</v>
      </c>
      <c r="E256" s="42">
        <f>SUMIFS('[1]6. Capital Calculations for BM'!$AI$6:$AI$1805,'[1]6. Capital Calculations for BM'!$C$6:$C$1805,'[1]2. BM Database'!$C256,'[1]6. Capital Calculations for BM'!$B$6:$B$1805,'[1]2. BM Database'!$B256)</f>
        <v>2295697.30536211</v>
      </c>
      <c r="F256" s="42">
        <f>'[1]4. OM&amp;A Calculation'!M261</f>
        <v>1186965.98</v>
      </c>
      <c r="G256" s="42">
        <f t="shared" si="46"/>
        <v>3482663.28536211</v>
      </c>
      <c r="H256" s="33">
        <f t="shared" si="47"/>
        <v>0.65917865646417628</v>
      </c>
      <c r="I256" s="33">
        <f t="shared" si="48"/>
        <v>0.34082134353582372</v>
      </c>
      <c r="J256" s="40">
        <f>SUMIFS('[1]6. Capital Calculations for BM'!$AH$6:$AH$1805,'[1]6. Capital Calculations for BM'!$C$6:$C$1805,'[1]2. BM Database'!$C256,'[1]6. Capital Calculations for BM'!$B$6:$B$1805,'[1]2. BM Database'!$B256)</f>
        <v>16.820820000000001</v>
      </c>
      <c r="K256" s="41">
        <f t="shared" si="54"/>
        <v>102.21331567783656</v>
      </c>
      <c r="L256" s="41">
        <v>1.0150308918350699</v>
      </c>
      <c r="M256" s="41">
        <f t="shared" si="49"/>
        <v>103.74967296989398</v>
      </c>
      <c r="N256" s="34">
        <f>SUMIFS('[1]41. Output Indexes'!$E$3:$E$752,'[1]41. Output Indexes'!$B$3:$B$752,$B256,'[1]41. Output Indexes'!$C$3:$C$752,$C256)</f>
        <v>8969</v>
      </c>
      <c r="O256" s="34">
        <f>SUMIFS('[1]41. Output Indexes'!$L$3:$L$752,'[1]41. Output Indexes'!$B$3:$B$752,$B256,'[1]41. Output Indexes'!$C$3:$C$752,$C256)</f>
        <v>156079163</v>
      </c>
      <c r="P256" s="34">
        <f>SUMIFS('[1]9. Z variables'!$AD$3:$AD$752,'[1]9. Z variables'!$B$3:$B$752,$B256,'[1]9. Z variables'!$C$3:$C$752,$C256)</f>
        <v>34776</v>
      </c>
      <c r="Q256" s="34">
        <f>SUMIFS('[1]9. Z variables'!$AE$3:$AE$752,'[1]9. Z variables'!$B$3:$B$752,$B256,'[1]9. Z variables'!$C$3:$C$752,$C256)</f>
        <v>27834</v>
      </c>
      <c r="R256" s="34">
        <f t="shared" si="45"/>
        <v>34776</v>
      </c>
      <c r="S256" s="34">
        <f t="shared" ref="S256:S265" si="58">MAX(S255,R256)</f>
        <v>36517</v>
      </c>
      <c r="T256" s="34">
        <f>SUMIFS('[1]9. Z variables'!$P$3:$P$752,'[1]9. Z variables'!$C$3:$C$752,$C256,'[1]9. Z variables'!$B$3:$B$752,$B256)</f>
        <v>232</v>
      </c>
      <c r="U256" s="34">
        <f t="shared" si="51"/>
        <v>225.90909090909091</v>
      </c>
      <c r="V256" s="33">
        <f>SUMIFS('[1]9. Z variables'!$R$3:$R$752,'[1]9. Z variables'!$C$3:$C$752,$C256,'[1]9. Z variables'!$B$3:$B$752,$B256)/T256</f>
        <v>0.2353448275862069</v>
      </c>
      <c r="W256" s="36">
        <f t="shared" si="52"/>
        <v>0.2103866128101558</v>
      </c>
      <c r="X256" s="35">
        <f t="shared" si="52"/>
        <v>69</v>
      </c>
    </row>
    <row r="257" spans="1:24" ht="15" x14ac:dyDescent="0.25">
      <c r="A257" s="182">
        <v>24</v>
      </c>
      <c r="B257" s="183" t="s">
        <v>25</v>
      </c>
      <c r="C257" s="184">
        <v>2004</v>
      </c>
      <c r="D257" s="184">
        <v>1</v>
      </c>
      <c r="E257" s="42">
        <f>SUMIFS('[1]6. Capital Calculations for BM'!$AI$6:$AI$1805,'[1]6. Capital Calculations for BM'!$C$6:$C$1805,'[1]2. BM Database'!$C257,'[1]6. Capital Calculations for BM'!$B$6:$B$1805,'[1]2. BM Database'!$B257)</f>
        <v>2406702.1628754665</v>
      </c>
      <c r="F257" s="42">
        <f>'[1]4. OM&amp;A Calculation'!M262</f>
        <v>1381046.4</v>
      </c>
      <c r="G257" s="42">
        <f t="shared" si="46"/>
        <v>3787748.5628754664</v>
      </c>
      <c r="H257" s="33">
        <f t="shared" si="47"/>
        <v>0.63539121536842991</v>
      </c>
      <c r="I257" s="33">
        <f t="shared" si="48"/>
        <v>0.36460878463157009</v>
      </c>
      <c r="J257" s="40">
        <f>SUMIFS('[1]6. Capital Calculations for BM'!$AH$6:$AH$1805,'[1]6. Capital Calculations for BM'!$C$6:$C$1805,'[1]2. BM Database'!$C257,'[1]6. Capital Calculations for BM'!$B$6:$B$1805,'[1]2. BM Database'!$B257)</f>
        <v>16.852066000000001</v>
      </c>
      <c r="K257" s="41">
        <f t="shared" si="54"/>
        <v>104.79144501899948</v>
      </c>
      <c r="L257" s="41">
        <v>1.0150308918350699</v>
      </c>
      <c r="M257" s="41">
        <f t="shared" si="49"/>
        <v>106.36655389432073</v>
      </c>
      <c r="N257" s="34">
        <f>SUMIFS('[1]41. Output Indexes'!$E$3:$E$752,'[1]41. Output Indexes'!$B$3:$B$752,$B257,'[1]41. Output Indexes'!$C$3:$C$752,$C257)</f>
        <v>9356</v>
      </c>
      <c r="O257" s="34">
        <f>SUMIFS('[1]41. Output Indexes'!$L$3:$L$752,'[1]41. Output Indexes'!$B$3:$B$752,$B257,'[1]41. Output Indexes'!$C$3:$C$752,$C257)</f>
        <v>98472447</v>
      </c>
      <c r="P257" s="34">
        <f>SUMIFS('[1]9. Z variables'!$AD$3:$AD$752,'[1]9. Z variables'!$B$3:$B$752,$B257,'[1]9. Z variables'!$C$3:$C$752,$C257)</f>
        <v>53374</v>
      </c>
      <c r="Q257" s="34">
        <f>SUMIFS('[1]9. Z variables'!$AE$3:$AE$752,'[1]9. Z variables'!$B$3:$B$752,$B257,'[1]9. Z variables'!$C$3:$C$752,$C257)</f>
        <v>39459</v>
      </c>
      <c r="R257" s="34">
        <f t="shared" si="45"/>
        <v>53374</v>
      </c>
      <c r="S257" s="34">
        <f t="shared" si="58"/>
        <v>53374</v>
      </c>
      <c r="T257" s="34">
        <f>SUMIFS('[1]9. Z variables'!$P$3:$P$752,'[1]9. Z variables'!$C$3:$C$752,$C257,'[1]9. Z variables'!$B$3:$B$752,$B257)</f>
        <v>233.4</v>
      </c>
      <c r="U257" s="34">
        <f t="shared" si="51"/>
        <v>225.90909090909091</v>
      </c>
      <c r="V257" s="33">
        <f>SUMIFS('[1]9. Z variables'!$R$3:$R$752,'[1]9. Z variables'!$C$3:$C$752,$C257,'[1]9. Z variables'!$B$3:$B$752,$B257)/T257</f>
        <v>0.24078834618680378</v>
      </c>
      <c r="W257" s="36">
        <f t="shared" si="52"/>
        <v>0.2103866128101558</v>
      </c>
      <c r="X257" s="35">
        <f t="shared" si="52"/>
        <v>69</v>
      </c>
    </row>
    <row r="258" spans="1:24" ht="15" x14ac:dyDescent="0.25">
      <c r="A258" s="182">
        <v>24</v>
      </c>
      <c r="B258" s="183" t="s">
        <v>25</v>
      </c>
      <c r="C258" s="184">
        <v>2005</v>
      </c>
      <c r="D258" s="184">
        <v>1</v>
      </c>
      <c r="E258" s="42">
        <f>SUMIFS('[1]6. Capital Calculations for BM'!$AI$6:$AI$1805,'[1]6. Capital Calculations for BM'!$C$6:$C$1805,'[1]2. BM Database'!$C258,'[1]6. Capital Calculations for BM'!$B$6:$B$1805,'[1]2. BM Database'!$B258)</f>
        <v>2492420.9617302567</v>
      </c>
      <c r="F258" s="42">
        <f>'[1]4. OM&amp;A Calculation'!M263</f>
        <v>1511846.4799999997</v>
      </c>
      <c r="G258" s="42">
        <f t="shared" si="46"/>
        <v>4004267.4417302562</v>
      </c>
      <c r="H258" s="33">
        <f t="shared" si="47"/>
        <v>0.62244118256328906</v>
      </c>
      <c r="I258" s="33">
        <f t="shared" si="48"/>
        <v>0.37755881743671094</v>
      </c>
      <c r="J258" s="40">
        <f>SUMIFS('[1]6. Capital Calculations for BM'!$AH$6:$AH$1805,'[1]6. Capital Calculations for BM'!$C$6:$C$1805,'[1]2. BM Database'!$C258,'[1]6. Capital Calculations for BM'!$B$6:$B$1805,'[1]2. BM Database'!$B258)</f>
        <v>17.008296000000001</v>
      </c>
      <c r="K258" s="41">
        <f t="shared" si="54"/>
        <v>108.15605108354616</v>
      </c>
      <c r="L258" s="41">
        <v>1.0150308918350699</v>
      </c>
      <c r="M258" s="41">
        <f t="shared" si="49"/>
        <v>109.78173298869123</v>
      </c>
      <c r="N258" s="34">
        <f>SUMIFS('[1]41. Output Indexes'!$E$3:$E$752,'[1]41. Output Indexes'!$B$3:$B$752,$B258,'[1]41. Output Indexes'!$C$3:$C$752,$C258)</f>
        <v>9530</v>
      </c>
      <c r="O258" s="34">
        <f>SUMIFS('[1]41. Output Indexes'!$L$3:$L$752,'[1]41. Output Indexes'!$B$3:$B$752,$B258,'[1]41. Output Indexes'!$C$3:$C$752,$C258)</f>
        <v>182318202.77000001</v>
      </c>
      <c r="P258" s="34">
        <f>SUMIFS('[1]9. Z variables'!$AD$3:$AD$752,'[1]9. Z variables'!$B$3:$B$752,$B258,'[1]9. Z variables'!$C$3:$C$752,$C258)</f>
        <v>39019</v>
      </c>
      <c r="Q258" s="34">
        <f>SUMIFS('[1]9. Z variables'!$AE$3:$AE$752,'[1]9. Z variables'!$B$3:$B$752,$B258,'[1]9. Z variables'!$C$3:$C$752,$C258)</f>
        <v>32833</v>
      </c>
      <c r="R258" s="34">
        <f t="shared" ref="R258:R321" si="59">MAX(P258,Q258)</f>
        <v>39019</v>
      </c>
      <c r="S258" s="34">
        <f t="shared" si="58"/>
        <v>53374</v>
      </c>
      <c r="T258" s="34">
        <f>SUMIFS('[1]9. Z variables'!$P$3:$P$752,'[1]9. Z variables'!$C$3:$C$752,$C258,'[1]9. Z variables'!$B$3:$B$752,$B258)</f>
        <v>238</v>
      </c>
      <c r="U258" s="34">
        <f t="shared" si="51"/>
        <v>225.90909090909091</v>
      </c>
      <c r="V258" s="33">
        <f>SUMIFS('[1]9. Z variables'!$R$3:$R$752,'[1]9. Z variables'!$C$3:$C$752,$C258,'[1]9. Z variables'!$B$3:$B$752,$B258)/T258</f>
        <v>0.24369747899159663</v>
      </c>
      <c r="W258" s="36">
        <f t="shared" si="52"/>
        <v>0.2103866128101558</v>
      </c>
      <c r="X258" s="35">
        <f t="shared" si="52"/>
        <v>69</v>
      </c>
    </row>
    <row r="259" spans="1:24" ht="15" x14ac:dyDescent="0.25">
      <c r="A259" s="182">
        <v>24</v>
      </c>
      <c r="B259" s="183" t="s">
        <v>25</v>
      </c>
      <c r="C259" s="184">
        <v>2006</v>
      </c>
      <c r="D259" s="184">
        <v>1</v>
      </c>
      <c r="E259" s="42">
        <f>SUMIFS('[1]6. Capital Calculations for BM'!$AI$6:$AI$1805,'[1]6. Capital Calculations for BM'!$C$6:$C$1805,'[1]2. BM Database'!$C259,'[1]6. Capital Calculations for BM'!$B$6:$B$1805,'[1]2. BM Database'!$B259)</f>
        <v>2486935.3327618055</v>
      </c>
      <c r="F259" s="42">
        <f>'[1]4. OM&amp;A Calculation'!M264</f>
        <v>1460166</v>
      </c>
      <c r="G259" s="42">
        <f t="shared" ref="G259:G322" si="60">E259+F259</f>
        <v>3947101.3327618055</v>
      </c>
      <c r="H259" s="33">
        <f t="shared" ref="H259:H322" si="61">E259/G259</f>
        <v>0.63006624940679823</v>
      </c>
      <c r="I259" s="33">
        <f t="shared" ref="I259:I322" si="62">1-H259</f>
        <v>0.36993375059320177</v>
      </c>
      <c r="J259" s="40">
        <f>SUMIFS('[1]6. Capital Calculations for BM'!$AH$6:$AH$1805,'[1]6. Capital Calculations for BM'!$C$6:$C$1805,'[1]2. BM Database'!$C259,'[1]6. Capital Calculations for BM'!$B$6:$B$1805,'[1]2. BM Database'!$B259)</f>
        <v>16.88236666666667</v>
      </c>
      <c r="K259" s="41">
        <f t="shared" si="54"/>
        <v>110.14154301171514</v>
      </c>
      <c r="L259" s="41">
        <v>1.0150308918350699</v>
      </c>
      <c r="M259" s="41">
        <f t="shared" ref="M259:M322" si="63">K259*L259</f>
        <v>111.79706863127193</v>
      </c>
      <c r="N259" s="34">
        <f>SUMIFS('[1]41. Output Indexes'!$E$3:$E$752,'[1]41. Output Indexes'!$B$3:$B$752,$B259,'[1]41. Output Indexes'!$C$3:$C$752,$C259)</f>
        <v>9508</v>
      </c>
      <c r="O259" s="34">
        <f>SUMIFS('[1]41. Output Indexes'!$L$3:$L$752,'[1]41. Output Indexes'!$B$3:$B$752,$B259,'[1]41. Output Indexes'!$C$3:$C$752,$C259)</f>
        <v>103904686</v>
      </c>
      <c r="P259" s="34">
        <f>SUMIFS('[1]9. Z variables'!$AD$3:$AD$752,'[1]9. Z variables'!$B$3:$B$752,$B259,'[1]9. Z variables'!$C$3:$C$752,$C259)</f>
        <v>42675</v>
      </c>
      <c r="Q259" s="34">
        <f>SUMIFS('[1]9. Z variables'!$AE$3:$AE$752,'[1]9. Z variables'!$B$3:$B$752,$B259,'[1]9. Z variables'!$C$3:$C$752,$C259)</f>
        <v>28835</v>
      </c>
      <c r="R259" s="34">
        <f t="shared" si="59"/>
        <v>42675</v>
      </c>
      <c r="S259" s="34">
        <f t="shared" si="58"/>
        <v>53374</v>
      </c>
      <c r="T259" s="34">
        <f>SUMIFS('[1]9. Z variables'!$P$3:$P$752,'[1]9. Z variables'!$C$3:$C$752,$C259,'[1]9. Z variables'!$B$3:$B$752,$B259)</f>
        <v>202</v>
      </c>
      <c r="U259" s="34">
        <f t="shared" si="51"/>
        <v>225.90909090909091</v>
      </c>
      <c r="V259" s="33">
        <f>SUMIFS('[1]9. Z variables'!$R$3:$R$752,'[1]9. Z variables'!$C$3:$C$752,$C259,'[1]9. Z variables'!$B$3:$B$752,$B259)/T259</f>
        <v>0.24257425742574257</v>
      </c>
      <c r="W259" s="36">
        <f t="shared" si="52"/>
        <v>0.2103866128101558</v>
      </c>
      <c r="X259" s="35">
        <f t="shared" si="52"/>
        <v>69</v>
      </c>
    </row>
    <row r="260" spans="1:24" ht="15" x14ac:dyDescent="0.25">
      <c r="A260" s="182">
        <v>24</v>
      </c>
      <c r="B260" s="183" t="s">
        <v>25</v>
      </c>
      <c r="C260" s="184">
        <v>2007</v>
      </c>
      <c r="D260" s="184">
        <v>1</v>
      </c>
      <c r="E260" s="42">
        <f>SUMIFS('[1]6. Capital Calculations for BM'!$AI$6:$AI$1805,'[1]6. Capital Calculations for BM'!$C$6:$C$1805,'[1]2. BM Database'!$C260,'[1]6. Capital Calculations for BM'!$B$6:$B$1805,'[1]2. BM Database'!$B260)</f>
        <v>2572486.594569176</v>
      </c>
      <c r="F260" s="42">
        <f>'[1]4. OM&amp;A Calculation'!M265</f>
        <v>1617824.35</v>
      </c>
      <c r="G260" s="42">
        <f t="shared" si="60"/>
        <v>4190310.9445691761</v>
      </c>
      <c r="H260" s="33">
        <f t="shared" si="61"/>
        <v>0.61391305528369666</v>
      </c>
      <c r="I260" s="33">
        <f t="shared" si="62"/>
        <v>0.38608694471630334</v>
      </c>
      <c r="J260" s="40">
        <f>SUMIFS('[1]6. Capital Calculations for BM'!$AH$6:$AH$1805,'[1]6. Capital Calculations for BM'!$C$6:$C$1805,'[1]2. BM Database'!$C260,'[1]6. Capital Calculations for BM'!$B$6:$B$1805,'[1]2. BM Database'!$B260)</f>
        <v>17.296320000000001</v>
      </c>
      <c r="K260" s="41">
        <f t="shared" si="54"/>
        <v>113.88036490943945</v>
      </c>
      <c r="L260" s="41">
        <v>1.0150308918350699</v>
      </c>
      <c r="M260" s="41">
        <f t="shared" si="63"/>
        <v>115.59208835653152</v>
      </c>
      <c r="N260" s="34">
        <f>SUMIFS('[1]41. Output Indexes'!$E$3:$E$752,'[1]41. Output Indexes'!$B$3:$B$752,$B260,'[1]41. Output Indexes'!$C$3:$C$752,$C260)</f>
        <v>9792</v>
      </c>
      <c r="O260" s="34">
        <f>SUMIFS('[1]41. Output Indexes'!$L$3:$L$752,'[1]41. Output Indexes'!$B$3:$B$752,$B260,'[1]41. Output Indexes'!$C$3:$C$752,$C260)</f>
        <v>176884016</v>
      </c>
      <c r="P260" s="34">
        <f>SUMIFS('[1]9. Z variables'!$AD$3:$AD$752,'[1]9. Z variables'!$B$3:$B$752,$B260,'[1]9. Z variables'!$C$3:$C$752,$C260)</f>
        <v>42790</v>
      </c>
      <c r="Q260" s="34">
        <f>SUMIFS('[1]9. Z variables'!$AE$3:$AE$752,'[1]9. Z variables'!$B$3:$B$752,$B260,'[1]9. Z variables'!$C$3:$C$752,$C260)</f>
        <v>35770</v>
      </c>
      <c r="R260" s="34">
        <f t="shared" si="59"/>
        <v>42790</v>
      </c>
      <c r="S260" s="34">
        <f t="shared" si="58"/>
        <v>53374</v>
      </c>
      <c r="T260" s="34">
        <f>SUMIFS('[1]9. Z variables'!$P$3:$P$752,'[1]9. Z variables'!$C$3:$C$752,$C260,'[1]9. Z variables'!$B$3:$B$752,$B260)</f>
        <v>235</v>
      </c>
      <c r="U260" s="34">
        <f t="shared" si="51"/>
        <v>225.90909090909091</v>
      </c>
      <c r="V260" s="33">
        <f>SUMIFS('[1]9. Z variables'!$R$3:$R$752,'[1]9. Z variables'!$C$3:$C$752,$C260,'[1]9. Z variables'!$B$3:$B$752,$B260)/T260</f>
        <v>0.24255319148936169</v>
      </c>
      <c r="W260" s="36">
        <f t="shared" si="52"/>
        <v>0.2103866128101558</v>
      </c>
      <c r="X260" s="35">
        <f t="shared" si="52"/>
        <v>69</v>
      </c>
    </row>
    <row r="261" spans="1:24" ht="15" x14ac:dyDescent="0.25">
      <c r="A261" s="182">
        <v>24</v>
      </c>
      <c r="B261" s="183" t="s">
        <v>25</v>
      </c>
      <c r="C261" s="184">
        <v>2008</v>
      </c>
      <c r="D261" s="184">
        <v>1</v>
      </c>
      <c r="E261" s="42">
        <f>SUMIFS('[1]6. Capital Calculations for BM'!$AI$6:$AI$1805,'[1]6. Capital Calculations for BM'!$C$6:$C$1805,'[1]2. BM Database'!$C261,'[1]6. Capital Calculations for BM'!$B$6:$B$1805,'[1]2. BM Database'!$B261)</f>
        <v>2731693.8577452297</v>
      </c>
      <c r="F261" s="42">
        <f>'[1]4. OM&amp;A Calculation'!M266</f>
        <v>1744924.6500000001</v>
      </c>
      <c r="G261" s="42">
        <f t="shared" si="60"/>
        <v>4476618.5077452296</v>
      </c>
      <c r="H261" s="33">
        <f t="shared" si="61"/>
        <v>0.61021368093327244</v>
      </c>
      <c r="I261" s="33">
        <f t="shared" si="62"/>
        <v>0.38978631906672756</v>
      </c>
      <c r="J261" s="40">
        <f>SUMIFS('[1]6. Capital Calculations for BM'!$AH$6:$AH$1805,'[1]6. Capital Calculations for BM'!$C$6:$C$1805,'[1]2. BM Database'!$C261,'[1]6. Capital Calculations for BM'!$B$6:$B$1805,'[1]2. BM Database'!$B261)</f>
        <v>17.715351999999999</v>
      </c>
      <c r="K261" s="41">
        <f t="shared" si="54"/>
        <v>116.60459237157336</v>
      </c>
      <c r="L261" s="41">
        <v>1.0150308918350699</v>
      </c>
      <c r="M261" s="41">
        <f t="shared" si="63"/>
        <v>118.35726338698289</v>
      </c>
      <c r="N261" s="34">
        <f>SUMIFS('[1]41. Output Indexes'!$E$3:$E$752,'[1]41. Output Indexes'!$B$3:$B$752,$B261,'[1]41. Output Indexes'!$C$3:$C$752,$C261)</f>
        <v>9937</v>
      </c>
      <c r="O261" s="34">
        <f>SUMIFS('[1]41. Output Indexes'!$L$3:$L$752,'[1]41. Output Indexes'!$B$3:$B$752,$B261,'[1]41. Output Indexes'!$C$3:$C$752,$C261)</f>
        <v>180714045.77000001</v>
      </c>
      <c r="P261" s="34">
        <f>SUMIFS('[1]9. Z variables'!$AD$3:$AD$752,'[1]9. Z variables'!$B$3:$B$752,$B261,'[1]9. Z variables'!$C$3:$C$752,$C261)</f>
        <v>39817</v>
      </c>
      <c r="Q261" s="34">
        <f>SUMIFS('[1]9. Z variables'!$AE$3:$AE$752,'[1]9. Z variables'!$B$3:$B$752,$B261,'[1]9. Z variables'!$C$3:$C$752,$C261)</f>
        <v>32246</v>
      </c>
      <c r="R261" s="34">
        <f t="shared" si="59"/>
        <v>39817</v>
      </c>
      <c r="S261" s="34">
        <f t="shared" si="58"/>
        <v>53374</v>
      </c>
      <c r="T261" s="34">
        <f>SUMIFS('[1]9. Z variables'!$P$3:$P$752,'[1]9. Z variables'!$C$3:$C$752,$C261,'[1]9. Z variables'!$B$3:$B$752,$B261)</f>
        <v>238</v>
      </c>
      <c r="U261" s="34">
        <f t="shared" si="51"/>
        <v>225.90909090909091</v>
      </c>
      <c r="V261" s="33">
        <f>SUMIFS('[1]9. Z variables'!$R$3:$R$752,'[1]9. Z variables'!$C$3:$C$752,$C261,'[1]9. Z variables'!$B$3:$B$752,$B261)/T261</f>
        <v>0.25210084033613445</v>
      </c>
      <c r="W261" s="36">
        <f t="shared" si="52"/>
        <v>0.2103866128101558</v>
      </c>
      <c r="X261" s="35">
        <f t="shared" si="52"/>
        <v>69</v>
      </c>
    </row>
    <row r="262" spans="1:24" ht="15" x14ac:dyDescent="0.25">
      <c r="A262" s="182">
        <v>24</v>
      </c>
      <c r="B262" s="183" t="s">
        <v>25</v>
      </c>
      <c r="C262" s="184">
        <v>2009</v>
      </c>
      <c r="D262" s="184">
        <v>1</v>
      </c>
      <c r="E262" s="42">
        <f>SUMIFS('[1]6. Capital Calculations for BM'!$AI$6:$AI$1805,'[1]6. Capital Calculations for BM'!$C$6:$C$1805,'[1]2. BM Database'!$C262,'[1]6. Capital Calculations for BM'!$B$6:$B$1805,'[1]2. BM Database'!$B262)</f>
        <v>2786917.9764796286</v>
      </c>
      <c r="F262" s="42">
        <f>'[1]4. OM&amp;A Calculation'!M267</f>
        <v>1744090.7000000002</v>
      </c>
      <c r="G262" s="42">
        <f t="shared" si="60"/>
        <v>4531008.6764796283</v>
      </c>
      <c r="H262" s="33">
        <f t="shared" si="61"/>
        <v>0.61507672473603103</v>
      </c>
      <c r="I262" s="33">
        <f t="shared" si="62"/>
        <v>0.38492327526396897</v>
      </c>
      <c r="J262" s="40">
        <f>SUMIFS('[1]6. Capital Calculations for BM'!$AH$6:$AH$1805,'[1]6. Capital Calculations for BM'!$C$6:$C$1805,'[1]2. BM Database'!$C262,'[1]6. Capital Calculations for BM'!$B$6:$B$1805,'[1]2. BM Database'!$B262)</f>
        <v>17.930536200000002</v>
      </c>
      <c r="K262" s="41">
        <f t="shared" si="54"/>
        <v>118.1120482521444</v>
      </c>
      <c r="L262" s="41">
        <v>1.0150308918350699</v>
      </c>
      <c r="M262" s="41">
        <f t="shared" si="63"/>
        <v>119.88737767384094</v>
      </c>
      <c r="N262" s="34">
        <f>SUMIFS('[1]41. Output Indexes'!$E$3:$E$752,'[1]41. Output Indexes'!$B$3:$B$752,$B262,'[1]41. Output Indexes'!$C$3:$C$752,$C262)</f>
        <v>10073</v>
      </c>
      <c r="O262" s="34">
        <f>SUMIFS('[1]41. Output Indexes'!$L$3:$L$752,'[1]41. Output Indexes'!$B$3:$B$752,$B262,'[1]41. Output Indexes'!$C$3:$C$752,$C262)</f>
        <v>179672015.21000001</v>
      </c>
      <c r="P262" s="34">
        <f>SUMIFS('[1]9. Z variables'!$AD$3:$AD$752,'[1]9. Z variables'!$B$3:$B$752,$B262,'[1]9. Z variables'!$C$3:$C$752,$C262)</f>
        <v>40871</v>
      </c>
      <c r="Q262" s="34">
        <f>SUMIFS('[1]9. Z variables'!$AE$3:$AE$752,'[1]9. Z variables'!$B$3:$B$752,$B262,'[1]9. Z variables'!$C$3:$C$752,$C262)</f>
        <v>30568</v>
      </c>
      <c r="R262" s="34">
        <f t="shared" si="59"/>
        <v>40871</v>
      </c>
      <c r="S262" s="34">
        <f t="shared" si="58"/>
        <v>53374</v>
      </c>
      <c r="T262" s="34">
        <f>SUMIFS('[1]9. Z variables'!$P$3:$P$752,'[1]9. Z variables'!$C$3:$C$752,$C262,'[1]9. Z variables'!$B$3:$B$752,$B262)</f>
        <v>172</v>
      </c>
      <c r="U262" s="34">
        <f t="shared" si="51"/>
        <v>225.90909090909091</v>
      </c>
      <c r="V262" s="33">
        <f>SUMIFS('[1]9. Z variables'!$R$3:$R$752,'[1]9. Z variables'!$C$3:$C$752,$C262,'[1]9. Z variables'!$B$3:$B$752,$B262)/T262</f>
        <v>0.19186046511627908</v>
      </c>
      <c r="W262" s="36">
        <f t="shared" si="52"/>
        <v>0.2103866128101558</v>
      </c>
      <c r="X262" s="35">
        <f t="shared" si="52"/>
        <v>69</v>
      </c>
    </row>
    <row r="263" spans="1:24" ht="15" x14ac:dyDescent="0.25">
      <c r="A263" s="182">
        <v>24</v>
      </c>
      <c r="B263" s="183" t="s">
        <v>25</v>
      </c>
      <c r="C263" s="184">
        <v>2010</v>
      </c>
      <c r="D263" s="184">
        <v>1</v>
      </c>
      <c r="E263" s="42">
        <f>SUMIFS('[1]6. Capital Calculations for BM'!$AI$6:$AI$1805,'[1]6. Capital Calculations for BM'!$C$6:$C$1805,'[1]2. BM Database'!$C263,'[1]6. Capital Calculations for BM'!$B$6:$B$1805,'[1]2. BM Database'!$B263)</f>
        <v>3127632.4727284065</v>
      </c>
      <c r="F263" s="42">
        <f>'[1]4. OM&amp;A Calculation'!M268</f>
        <v>1776406.4500000002</v>
      </c>
      <c r="G263" s="42">
        <f t="shared" si="60"/>
        <v>4904038.9227284063</v>
      </c>
      <c r="H263" s="33">
        <f t="shared" si="61"/>
        <v>0.63776664949231687</v>
      </c>
      <c r="I263" s="33">
        <f t="shared" si="62"/>
        <v>0.36223335050768313</v>
      </c>
      <c r="J263" s="40">
        <f>SUMIFS('[1]6. Capital Calculations for BM'!$AH$6:$AH$1805,'[1]6. Capital Calculations for BM'!$C$6:$C$1805,'[1]2. BM Database'!$C263,'[1]6. Capital Calculations for BM'!$B$6:$B$1805,'[1]2. BM Database'!$B263)</f>
        <v>18.29948266666667</v>
      </c>
      <c r="K263" s="41">
        <f t="shared" si="54"/>
        <v>121.67950876493377</v>
      </c>
      <c r="L263" s="41">
        <v>1.0150308918350699</v>
      </c>
      <c r="M263" s="41">
        <f t="shared" si="63"/>
        <v>123.50846029972394</v>
      </c>
      <c r="N263" s="34">
        <f>SUMIFS('[1]41. Output Indexes'!$E$3:$E$752,'[1]41. Output Indexes'!$B$3:$B$752,$B263,'[1]41. Output Indexes'!$C$3:$C$752,$C263)</f>
        <v>10151</v>
      </c>
      <c r="O263" s="34">
        <f>SUMIFS('[1]41. Output Indexes'!$L$3:$L$752,'[1]41. Output Indexes'!$B$3:$B$752,$B263,'[1]41. Output Indexes'!$C$3:$C$752,$C263)</f>
        <v>186559007.97</v>
      </c>
      <c r="P263" s="34">
        <f>SUMIFS('[1]9. Z variables'!$AD$3:$AD$752,'[1]9. Z variables'!$B$3:$B$752,$B263,'[1]9. Z variables'!$C$3:$C$752,$C263)</f>
        <v>57081</v>
      </c>
      <c r="Q263" s="34">
        <f>SUMIFS('[1]9. Z variables'!$AE$3:$AE$752,'[1]9. Z variables'!$B$3:$B$752,$B263,'[1]9. Z variables'!$C$3:$C$752,$C263)</f>
        <v>31678</v>
      </c>
      <c r="R263" s="34">
        <f t="shared" si="59"/>
        <v>57081</v>
      </c>
      <c r="S263" s="34">
        <f t="shared" si="58"/>
        <v>57081</v>
      </c>
      <c r="T263" s="34">
        <f>SUMIFS('[1]9. Z variables'!$P$3:$P$752,'[1]9. Z variables'!$C$3:$C$752,$C263,'[1]9. Z variables'!$B$3:$B$752,$B263)</f>
        <v>241</v>
      </c>
      <c r="U263" s="34">
        <f t="shared" si="51"/>
        <v>225.90909090909091</v>
      </c>
      <c r="V263" s="33">
        <f>SUMIFS('[1]9. Z variables'!$R$3:$R$752,'[1]9. Z variables'!$C$3:$C$752,$C263,'[1]9. Z variables'!$B$3:$B$752,$B263)/T263</f>
        <v>0.28215767634854771</v>
      </c>
      <c r="W263" s="36">
        <f t="shared" si="52"/>
        <v>0.2103866128101558</v>
      </c>
      <c r="X263" s="35">
        <f t="shared" si="52"/>
        <v>69</v>
      </c>
    </row>
    <row r="264" spans="1:24" ht="15" x14ac:dyDescent="0.25">
      <c r="A264" s="182">
        <v>24</v>
      </c>
      <c r="B264" s="183" t="s">
        <v>25</v>
      </c>
      <c r="C264" s="184">
        <v>2011</v>
      </c>
      <c r="D264" s="184">
        <v>1</v>
      </c>
      <c r="E264" s="42">
        <f>SUMIFS('[1]6. Capital Calculations for BM'!$AI$6:$AI$1805,'[1]6. Capital Calculations for BM'!$C$6:$C$1805,'[1]2. BM Database'!$C264,'[1]6. Capital Calculations for BM'!$B$6:$B$1805,'[1]2. BM Database'!$B264)</f>
        <v>3247699.5143202594</v>
      </c>
      <c r="F264" s="42">
        <f>'[1]4. OM&amp;A Calculation'!M269</f>
        <v>2078668.08</v>
      </c>
      <c r="G264" s="42">
        <f t="shared" si="60"/>
        <v>5326367.59432026</v>
      </c>
      <c r="H264" s="33">
        <f t="shared" si="61"/>
        <v>0.60974002578857389</v>
      </c>
      <c r="I264" s="33">
        <f t="shared" si="62"/>
        <v>0.39025997421142611</v>
      </c>
      <c r="J264" s="40">
        <f>SUMIFS('[1]6. Capital Calculations for BM'!$AH$6:$AH$1805,'[1]6. Capital Calculations for BM'!$C$6:$C$1805,'[1]2. BM Database'!$C264,'[1]6. Capital Calculations for BM'!$B$6:$B$1805,'[1]2. BM Database'!$B264)</f>
        <v>18.328728099999999</v>
      </c>
      <c r="K264" s="41">
        <f t="shared" si="54"/>
        <v>123.73002481130355</v>
      </c>
      <c r="L264" s="41">
        <v>1.0150308918350699</v>
      </c>
      <c r="M264" s="41">
        <f t="shared" si="63"/>
        <v>125.58979743099277</v>
      </c>
      <c r="N264" s="34">
        <f>SUMIFS('[1]41. Output Indexes'!$E$3:$E$752,'[1]41. Output Indexes'!$B$3:$B$752,$B264,'[1]41. Output Indexes'!$C$3:$C$752,$C264)</f>
        <v>10307</v>
      </c>
      <c r="O264" s="34">
        <f>SUMIFS('[1]41. Output Indexes'!$L$3:$L$752,'[1]41. Output Indexes'!$B$3:$B$752,$B264,'[1]41. Output Indexes'!$C$3:$C$752,$C264)</f>
        <v>180803939.71000001</v>
      </c>
      <c r="P264" s="34">
        <f>SUMIFS('[1]9. Z variables'!$AD$3:$AD$752,'[1]9. Z variables'!$B$3:$B$752,$B264,'[1]9. Z variables'!$C$3:$C$752,$C264)</f>
        <v>44698</v>
      </c>
      <c r="Q264" s="34">
        <f>SUMIFS('[1]9. Z variables'!$AE$3:$AE$752,'[1]9. Z variables'!$B$3:$B$752,$B264,'[1]9. Z variables'!$C$3:$C$752,$C264)</f>
        <v>29983</v>
      </c>
      <c r="R264" s="34">
        <f t="shared" si="59"/>
        <v>44698</v>
      </c>
      <c r="S264" s="34">
        <f t="shared" si="58"/>
        <v>57081</v>
      </c>
      <c r="T264" s="34">
        <f>SUMIFS('[1]9. Z variables'!$P$3:$P$752,'[1]9. Z variables'!$C$3:$C$752,$C264,'[1]9. Z variables'!$B$3:$B$752,$B264)</f>
        <v>240</v>
      </c>
      <c r="U264" s="34">
        <f t="shared" si="51"/>
        <v>225.90909090909091</v>
      </c>
      <c r="V264" s="33">
        <f>SUMIFS('[1]9. Z variables'!$R$3:$R$752,'[1]9. Z variables'!$C$3:$C$752,$C264,'[1]9. Z variables'!$B$3:$B$752,$B264)/T264</f>
        <v>0.29166666666666669</v>
      </c>
      <c r="W264" s="36">
        <f t="shared" si="52"/>
        <v>0.2103866128101558</v>
      </c>
      <c r="X264" s="23">
        <f t="shared" si="52"/>
        <v>69</v>
      </c>
    </row>
    <row r="265" spans="1:24" ht="15" x14ac:dyDescent="0.25">
      <c r="A265" s="182">
        <v>24</v>
      </c>
      <c r="B265" s="183" t="s">
        <v>25</v>
      </c>
      <c r="C265" s="184">
        <v>2012</v>
      </c>
      <c r="D265" s="184">
        <f>D264</f>
        <v>1</v>
      </c>
      <c r="E265" s="42">
        <f>SUMIFS('[1]6. Capital Calculations for BM'!$AI$6:$AI$1805,'[1]6. Capital Calculations for BM'!$C$6:$C$1805,'[1]2. BM Database'!$C265,'[1]6. Capital Calculations for BM'!$B$6:$B$1805,'[1]2. BM Database'!$B265)</f>
        <v>3090197.3210114287</v>
      </c>
      <c r="F265" s="42">
        <f>'[1]4. OM&amp;A Calculation'!M270</f>
        <v>2862102.4245000002</v>
      </c>
      <c r="G265" s="42">
        <f t="shared" si="60"/>
        <v>5952299.7455114294</v>
      </c>
      <c r="H265" s="33">
        <f t="shared" si="61"/>
        <v>0.51916023270530287</v>
      </c>
      <c r="I265" s="33">
        <f t="shared" si="62"/>
        <v>0.48083976729469713</v>
      </c>
      <c r="J265" s="40">
        <f>SUMIFS('[1]6. Capital Calculations for BM'!$AH$6:$AH$1805,'[1]6. Capital Calculations for BM'!$C$6:$C$1805,'[1]2. BM Database'!$C265,'[1]6. Capital Calculations for BM'!$B$6:$B$1805,'[1]2. BM Database'!$B265)</f>
        <v>17.40324</v>
      </c>
      <c r="K265" s="41">
        <f t="shared" si="54"/>
        <v>125.68281390738366</v>
      </c>
      <c r="L265" s="41">
        <f>L264</f>
        <v>1.0150308918350699</v>
      </c>
      <c r="M265" s="41">
        <f t="shared" si="63"/>
        <v>127.57193868875277</v>
      </c>
      <c r="N265" s="34">
        <f>SUMIFS('[1]24. 2012 data'!$BR$2:$BR$74,'[1]24. 2012 data'!$B$2:$B$74,'[1]2. BM Database'!$B265,'[1]24. 2012 data'!$C$2:$C$74,2012)</f>
        <v>10488</v>
      </c>
      <c r="O265" s="34">
        <f>SUMIFS('[1]24. 2012 data'!$BZ$2:$BZ$74,'[1]24. 2012 data'!$B$2:$B$74,'[1]2. BM Database'!$B265,'[1]24. 2012 data'!$C$2:$C$74,2012)</f>
        <v>179194013</v>
      </c>
      <c r="P265" s="34">
        <f>SUMIFS('[1]24. 2012 data'!$DI$2:$DI$74,'[1]24. 2012 data'!$B$2:$B$74,'[1]2. BM Database'!$B265,'[1]24. 2012 data'!$C$2:$C$74,2012)</f>
        <v>43383</v>
      </c>
      <c r="Q265" s="34">
        <f>SUMIFS('[1]24. 2012 data'!$DH$2:$DH$74,'[1]24. 2012 data'!$B$2:$B$74,'[1]2. BM Database'!$B265,'[1]24. 2012 data'!$C$2:$C$74,2012)</f>
        <v>30041</v>
      </c>
      <c r="R265" s="34">
        <f t="shared" si="59"/>
        <v>43383</v>
      </c>
      <c r="S265" s="34">
        <f t="shared" si="58"/>
        <v>57081</v>
      </c>
      <c r="T265" s="34">
        <f>SUMIF('[1]24. 2012 data'!$B$2:$B$74,$B265,'[1]24. 2012 data'!$DL$2:$DL$74)</f>
        <v>238</v>
      </c>
      <c r="U265" s="34">
        <f>AVERAGE(T255:T265)</f>
        <v>225.90909090909091</v>
      </c>
      <c r="V265" s="33">
        <f>SUMIF('[1]24. 2012 data'!$B$2:$B$74,$B265,'[1]24. 2012 data'!$DN$2:$DN$74)/SUMIF('[1]24. 2012 data'!$B$2:$B$74,$B265,'[1]24. 2012 data'!$DL$2:$DL$74)</f>
        <v>0.29411764705882354</v>
      </c>
      <c r="W265" s="36">
        <f>(N265-N255)/N255</f>
        <v>0.2103866128101558</v>
      </c>
      <c r="X265" s="34">
        <f>SUMIF('[1]24. 2012 data'!$B$2:$B$74,$B265,'[1]24. 2012 data'!$CZ$2:$CZ$74)</f>
        <v>69</v>
      </c>
    </row>
    <row r="266" spans="1:24" ht="15" x14ac:dyDescent="0.25">
      <c r="A266" s="182">
        <v>25</v>
      </c>
      <c r="B266" s="183" t="s">
        <v>26</v>
      </c>
      <c r="C266" s="184">
        <v>2002</v>
      </c>
      <c r="D266" s="184">
        <v>1</v>
      </c>
      <c r="E266" s="42">
        <f>SUMIFS('[1]6. Capital Calculations for BM'!$AI$6:$AI$1805,'[1]6. Capital Calculations for BM'!$C$6:$C$1805,'[1]2. BM Database'!$C266,'[1]6. Capital Calculations for BM'!$B$6:$B$1805,'[1]2. BM Database'!$B266)</f>
        <v>16631880.456497099</v>
      </c>
      <c r="F266" s="42">
        <f>'[1]4. OM&amp;A Calculation'!M271</f>
        <v>7889931.7700000005</v>
      </c>
      <c r="G266" s="42">
        <f t="shared" si="60"/>
        <v>24521812.226497099</v>
      </c>
      <c r="H266" s="33">
        <f t="shared" si="61"/>
        <v>0.6782484223790558</v>
      </c>
      <c r="I266" s="33">
        <f t="shared" si="62"/>
        <v>0.3217515776209442</v>
      </c>
      <c r="J266" s="40">
        <f>SUMIFS('[1]6. Capital Calculations for BM'!$AH$6:$AH$1805,'[1]6. Capital Calculations for BM'!$C$6:$C$1805,'[1]2. BM Database'!$C266,'[1]6. Capital Calculations for BM'!$B$6:$B$1805,'[1]2. BM Database'!$B266)</f>
        <v>16.741565999999999</v>
      </c>
      <c r="K266" s="41">
        <f t="shared" si="54"/>
        <v>100</v>
      </c>
      <c r="L266" s="41">
        <v>0.94887241202977501</v>
      </c>
      <c r="M266" s="41">
        <f t="shared" si="63"/>
        <v>94.887241202977506</v>
      </c>
      <c r="N266" s="34">
        <f>SUMIFS('[1]41. Output Indexes'!$E$3:$E$752,'[1]41. Output Indexes'!$B$3:$B$752,$B266,'[1]41. Output Indexes'!$C$3:$C$752,$C266)</f>
        <v>41817</v>
      </c>
      <c r="O266" s="34">
        <f>SUMIFS('[1]41. Output Indexes'!$L$3:$L$752,'[1]41. Output Indexes'!$B$3:$B$752,$B266,'[1]41. Output Indexes'!$C$3:$C$752,$C266)</f>
        <v>1482923145</v>
      </c>
      <c r="P266" s="34">
        <f>SUMIFS('[1]9. Z variables'!$AD$3:$AD$752,'[1]9. Z variables'!$B$3:$B$752,$B266,'[1]9. Z variables'!$C$3:$C$752,$C266)</f>
        <v>264088</v>
      </c>
      <c r="Q266" s="34">
        <f>SUMIFS('[1]9. Z variables'!$AE$3:$AE$752,'[1]9. Z variables'!$B$3:$B$752,$B266,'[1]9. Z variables'!$C$3:$C$752,$C266)</f>
        <v>236957</v>
      </c>
      <c r="R266" s="34">
        <f t="shared" si="59"/>
        <v>264088</v>
      </c>
      <c r="S266" s="34">
        <f>R266</f>
        <v>264088</v>
      </c>
      <c r="T266" s="34">
        <f>SUMIFS('[1]9. Z variables'!$P$3:$P$752,'[1]9. Z variables'!$C$3:$C$752,$C266,'[1]9. Z variables'!$B$3:$B$752,$B266)</f>
        <v>893.1</v>
      </c>
      <c r="U266" s="34">
        <f t="shared" si="51"/>
        <v>1012.2363636363636</v>
      </c>
      <c r="V266" s="33">
        <f>SUMIFS('[1]9. Z variables'!$R$3:$R$752,'[1]9. Z variables'!$C$3:$C$752,$C266,'[1]9. Z variables'!$B$3:$B$752,$B266)/T266</f>
        <v>0.53902138618295825</v>
      </c>
      <c r="W266" s="36">
        <f t="shared" si="52"/>
        <v>0.23282397111222708</v>
      </c>
      <c r="X266" s="35">
        <f t="shared" si="52"/>
        <v>93</v>
      </c>
    </row>
    <row r="267" spans="1:24" ht="15" x14ac:dyDescent="0.25">
      <c r="A267" s="182">
        <v>25</v>
      </c>
      <c r="B267" s="183" t="s">
        <v>26</v>
      </c>
      <c r="C267" s="184">
        <v>2003</v>
      </c>
      <c r="D267" s="184">
        <v>1</v>
      </c>
      <c r="E267" s="42">
        <f>SUMIFS('[1]6. Capital Calculations for BM'!$AI$6:$AI$1805,'[1]6. Capital Calculations for BM'!$C$6:$C$1805,'[1]2. BM Database'!$C267,'[1]6. Capital Calculations for BM'!$B$6:$B$1805,'[1]2. BM Database'!$B267)</f>
        <v>16818972.112008553</v>
      </c>
      <c r="F267" s="42">
        <f>'[1]4. OM&amp;A Calculation'!M272</f>
        <v>8848642.4299999997</v>
      </c>
      <c r="G267" s="42">
        <f t="shared" si="60"/>
        <v>25667614.542008553</v>
      </c>
      <c r="H267" s="33">
        <f t="shared" si="61"/>
        <v>0.65526042883657964</v>
      </c>
      <c r="I267" s="33">
        <f t="shared" si="62"/>
        <v>0.34473957116342036</v>
      </c>
      <c r="J267" s="40">
        <f>SUMIFS('[1]6. Capital Calculations for BM'!$AH$6:$AH$1805,'[1]6. Capital Calculations for BM'!$C$6:$C$1805,'[1]2. BM Database'!$C267,'[1]6. Capital Calculations for BM'!$B$6:$B$1805,'[1]2. BM Database'!$B267)</f>
        <v>16.820820000000001</v>
      </c>
      <c r="K267" s="41">
        <f t="shared" si="54"/>
        <v>102.21331567783656</v>
      </c>
      <c r="L267" s="41">
        <v>0.94887241202977501</v>
      </c>
      <c r="M267" s="41">
        <f t="shared" si="63"/>
        <v>96.987395388789594</v>
      </c>
      <c r="N267" s="34">
        <f>SUMIFS('[1]41. Output Indexes'!$E$3:$E$752,'[1]41. Output Indexes'!$B$3:$B$752,$B267,'[1]41. Output Indexes'!$C$3:$C$752,$C267)</f>
        <v>44229</v>
      </c>
      <c r="O267" s="34">
        <f>SUMIFS('[1]41. Output Indexes'!$L$3:$L$752,'[1]41. Output Indexes'!$B$3:$B$752,$B267,'[1]41. Output Indexes'!$C$3:$C$752,$C267)</f>
        <v>1478910438</v>
      </c>
      <c r="P267" s="34">
        <f>SUMIFS('[1]9. Z variables'!$AD$3:$AD$752,'[1]9. Z variables'!$B$3:$B$752,$B267,'[1]9. Z variables'!$C$3:$C$752,$C267)</f>
        <v>259138</v>
      </c>
      <c r="Q267" s="34">
        <f>SUMIFS('[1]9. Z variables'!$AE$3:$AE$752,'[1]9. Z variables'!$B$3:$B$752,$B267,'[1]9. Z variables'!$C$3:$C$752,$C267)</f>
        <v>239155</v>
      </c>
      <c r="R267" s="34">
        <f t="shared" si="59"/>
        <v>259138</v>
      </c>
      <c r="S267" s="34">
        <f t="shared" ref="S267:S276" si="64">MAX(S266,R267)</f>
        <v>264088</v>
      </c>
      <c r="T267" s="34">
        <f>SUMIFS('[1]9. Z variables'!$P$3:$P$752,'[1]9. Z variables'!$C$3:$C$752,$C267,'[1]9. Z variables'!$B$3:$B$752,$B267)</f>
        <v>921.1</v>
      </c>
      <c r="U267" s="34">
        <f t="shared" si="51"/>
        <v>1012.2363636363636</v>
      </c>
      <c r="V267" s="33">
        <f>SUMIFS('[1]9. Z variables'!$R$3:$R$752,'[1]9. Z variables'!$C$3:$C$752,$C267,'[1]9. Z variables'!$B$3:$B$752,$B267)/T267</f>
        <v>0.55303441537292364</v>
      </c>
      <c r="W267" s="36">
        <f t="shared" si="52"/>
        <v>0.23282397111222708</v>
      </c>
      <c r="X267" s="35">
        <f t="shared" si="52"/>
        <v>93</v>
      </c>
    </row>
    <row r="268" spans="1:24" ht="15" x14ac:dyDescent="0.25">
      <c r="A268" s="182">
        <v>25</v>
      </c>
      <c r="B268" s="183" t="s">
        <v>26</v>
      </c>
      <c r="C268" s="184">
        <v>2004</v>
      </c>
      <c r="D268" s="184">
        <v>1</v>
      </c>
      <c r="E268" s="42">
        <f>SUMIFS('[1]6. Capital Calculations for BM'!$AI$6:$AI$1805,'[1]6. Capital Calculations for BM'!$C$6:$C$1805,'[1]2. BM Database'!$C268,'[1]6. Capital Calculations for BM'!$B$6:$B$1805,'[1]2. BM Database'!$B268)</f>
        <v>17197263.426496428</v>
      </c>
      <c r="F268" s="42">
        <f>'[1]4. OM&amp;A Calculation'!M273</f>
        <v>8437271.7699999996</v>
      </c>
      <c r="G268" s="42">
        <f t="shared" si="60"/>
        <v>25634535.196496427</v>
      </c>
      <c r="H268" s="33">
        <f t="shared" si="61"/>
        <v>0.67086308741992895</v>
      </c>
      <c r="I268" s="33">
        <f t="shared" si="62"/>
        <v>0.32913691258007105</v>
      </c>
      <c r="J268" s="40">
        <f>SUMIFS('[1]6. Capital Calculations for BM'!$AH$6:$AH$1805,'[1]6. Capital Calculations for BM'!$C$6:$C$1805,'[1]2. BM Database'!$C268,'[1]6. Capital Calculations for BM'!$B$6:$B$1805,'[1]2. BM Database'!$B268)</f>
        <v>16.852066000000001</v>
      </c>
      <c r="K268" s="41">
        <f t="shared" si="54"/>
        <v>104.79144501899948</v>
      </c>
      <c r="L268" s="41">
        <v>0.94887241202977501</v>
      </c>
      <c r="M268" s="41">
        <f t="shared" si="63"/>
        <v>99.433711195263598</v>
      </c>
      <c r="N268" s="34">
        <f>SUMIFS('[1]41. Output Indexes'!$E$3:$E$752,'[1]41. Output Indexes'!$B$3:$B$752,$B268,'[1]41. Output Indexes'!$C$3:$C$752,$C268)</f>
        <v>44556</v>
      </c>
      <c r="O268" s="34">
        <f>SUMIFS('[1]41. Output Indexes'!$L$3:$L$752,'[1]41. Output Indexes'!$B$3:$B$752,$B268,'[1]41. Output Indexes'!$C$3:$C$752,$C268)</f>
        <v>1570349840</v>
      </c>
      <c r="P268" s="34">
        <f>SUMIFS('[1]9. Z variables'!$AD$3:$AD$752,'[1]9. Z variables'!$B$3:$B$752,$B268,'[1]9. Z variables'!$C$3:$C$752,$C268)</f>
        <v>258016</v>
      </c>
      <c r="Q268" s="34">
        <f>SUMIFS('[1]9. Z variables'!$AE$3:$AE$752,'[1]9. Z variables'!$B$3:$B$752,$B268,'[1]9. Z variables'!$C$3:$C$752,$C268)</f>
        <v>247574</v>
      </c>
      <c r="R268" s="34">
        <f t="shared" si="59"/>
        <v>258016</v>
      </c>
      <c r="S268" s="34">
        <f t="shared" si="64"/>
        <v>264088</v>
      </c>
      <c r="T268" s="34">
        <f>SUMIFS('[1]9. Z variables'!$P$3:$P$752,'[1]9. Z variables'!$C$3:$C$752,$C268,'[1]9. Z variables'!$B$3:$B$752,$B268)</f>
        <v>948.4</v>
      </c>
      <c r="U268" s="34">
        <f t="shared" si="51"/>
        <v>1012.2363636363636</v>
      </c>
      <c r="V268" s="33">
        <f>SUMIFS('[1]9. Z variables'!$R$3:$R$752,'[1]9. Z variables'!$C$3:$C$752,$C268,'[1]9. Z variables'!$B$3:$B$752,$B268)/T268</f>
        <v>0.5657950231969634</v>
      </c>
      <c r="W268" s="36">
        <f t="shared" si="52"/>
        <v>0.23282397111222708</v>
      </c>
      <c r="X268" s="35">
        <f t="shared" si="52"/>
        <v>93</v>
      </c>
    </row>
    <row r="269" spans="1:24" ht="15" x14ac:dyDescent="0.25">
      <c r="A269" s="182">
        <v>25</v>
      </c>
      <c r="B269" s="183" t="s">
        <v>26</v>
      </c>
      <c r="C269" s="184">
        <v>2005</v>
      </c>
      <c r="D269" s="184">
        <v>1</v>
      </c>
      <c r="E269" s="42">
        <f>SUMIFS('[1]6. Capital Calculations for BM'!$AI$6:$AI$1805,'[1]6. Capital Calculations for BM'!$C$6:$C$1805,'[1]2. BM Database'!$C269,'[1]6. Capital Calculations for BM'!$B$6:$B$1805,'[1]2. BM Database'!$B269)</f>
        <v>17605687.859251618</v>
      </c>
      <c r="F269" s="42">
        <f>'[1]4. OM&amp;A Calculation'!M274</f>
        <v>8566317.6400000006</v>
      </c>
      <c r="G269" s="42">
        <f t="shared" si="60"/>
        <v>26172005.499251619</v>
      </c>
      <c r="H269" s="33">
        <f t="shared" si="61"/>
        <v>0.67269158489803349</v>
      </c>
      <c r="I269" s="33">
        <f t="shared" si="62"/>
        <v>0.32730841510196651</v>
      </c>
      <c r="J269" s="40">
        <f>SUMIFS('[1]6. Capital Calculations for BM'!$AH$6:$AH$1805,'[1]6. Capital Calculations for BM'!$C$6:$C$1805,'[1]2. BM Database'!$C269,'[1]6. Capital Calculations for BM'!$B$6:$B$1805,'[1]2. BM Database'!$B269)</f>
        <v>17.008296000000001</v>
      </c>
      <c r="K269" s="41">
        <f t="shared" si="54"/>
        <v>108.15605108354616</v>
      </c>
      <c r="L269" s="41">
        <v>0.94887241202977501</v>
      </c>
      <c r="M269" s="41">
        <f t="shared" si="63"/>
        <v>102.62629306726001</v>
      </c>
      <c r="N269" s="34">
        <f>SUMIFS('[1]41. Output Indexes'!$E$3:$E$752,'[1]41. Output Indexes'!$B$3:$B$752,$B269,'[1]41. Output Indexes'!$C$3:$C$752,$C269)</f>
        <v>56177</v>
      </c>
      <c r="O269" s="34">
        <f>SUMIFS('[1]41. Output Indexes'!$L$3:$L$752,'[1]41. Output Indexes'!$B$3:$B$752,$B269,'[1]41. Output Indexes'!$C$3:$C$752,$C269)</f>
        <v>1624508601</v>
      </c>
      <c r="P269" s="34">
        <f>SUMIFS('[1]9. Z variables'!$AD$3:$AD$752,'[1]9. Z variables'!$B$3:$B$752,$B269,'[1]9. Z variables'!$C$3:$C$752,$C269)</f>
        <v>283187</v>
      </c>
      <c r="Q269" s="34">
        <f>SUMIFS('[1]9. Z variables'!$AE$3:$AE$752,'[1]9. Z variables'!$B$3:$B$752,$B269,'[1]9. Z variables'!$C$3:$C$752,$C269)</f>
        <v>255760</v>
      </c>
      <c r="R269" s="34">
        <f t="shared" si="59"/>
        <v>283187</v>
      </c>
      <c r="S269" s="34">
        <f t="shared" si="64"/>
        <v>283187</v>
      </c>
      <c r="T269" s="34">
        <f>SUMIFS('[1]9. Z variables'!$P$3:$P$752,'[1]9. Z variables'!$C$3:$C$752,$C269,'[1]9. Z variables'!$B$3:$B$752,$B269)</f>
        <v>976</v>
      </c>
      <c r="U269" s="34">
        <f t="shared" si="51"/>
        <v>1012.2363636363636</v>
      </c>
      <c r="V269" s="33">
        <f>SUMIFS('[1]9. Z variables'!$R$3:$R$752,'[1]9. Z variables'!$C$3:$C$752,$C269,'[1]9. Z variables'!$B$3:$B$752,$B269)/T269</f>
        <v>0.56762295081967218</v>
      </c>
      <c r="W269" s="36">
        <f t="shared" si="52"/>
        <v>0.23282397111222708</v>
      </c>
      <c r="X269" s="35">
        <f t="shared" si="52"/>
        <v>93</v>
      </c>
    </row>
    <row r="270" spans="1:24" ht="15" x14ac:dyDescent="0.25">
      <c r="A270" s="182">
        <v>25</v>
      </c>
      <c r="B270" s="183" t="s">
        <v>26</v>
      </c>
      <c r="C270" s="184">
        <v>2006</v>
      </c>
      <c r="D270" s="184">
        <v>1</v>
      </c>
      <c r="E270" s="42">
        <f>SUMIFS('[1]6. Capital Calculations for BM'!$AI$6:$AI$1805,'[1]6. Capital Calculations for BM'!$C$6:$C$1805,'[1]2. BM Database'!$C270,'[1]6. Capital Calculations for BM'!$B$6:$B$1805,'[1]2. BM Database'!$B270)</f>
        <v>18997232.272738732</v>
      </c>
      <c r="F270" s="42">
        <f>'[1]4. OM&amp;A Calculation'!M275</f>
        <v>8663975.1600000001</v>
      </c>
      <c r="G270" s="42">
        <f t="shared" si="60"/>
        <v>27661207.432738733</v>
      </c>
      <c r="H270" s="33">
        <f t="shared" si="61"/>
        <v>0.6867824667065815</v>
      </c>
      <c r="I270" s="33">
        <f t="shared" si="62"/>
        <v>0.3132175332934185</v>
      </c>
      <c r="J270" s="40">
        <f>SUMIFS('[1]6. Capital Calculations for BM'!$AH$6:$AH$1805,'[1]6. Capital Calculations for BM'!$C$6:$C$1805,'[1]2. BM Database'!$C270,'[1]6. Capital Calculations for BM'!$B$6:$B$1805,'[1]2. BM Database'!$B270)</f>
        <v>16.88236666666667</v>
      </c>
      <c r="K270" s="41">
        <f t="shared" si="54"/>
        <v>110.14154301171514</v>
      </c>
      <c r="L270" s="41">
        <v>0.94887241202977501</v>
      </c>
      <c r="M270" s="41">
        <f t="shared" si="63"/>
        <v>104.51027158220735</v>
      </c>
      <c r="N270" s="34">
        <f>SUMIFS('[1]41. Output Indexes'!$E$3:$E$752,'[1]41. Output Indexes'!$B$3:$B$752,$B270,'[1]41. Output Indexes'!$C$3:$C$752,$C270)</f>
        <v>58941</v>
      </c>
      <c r="O270" s="34">
        <f>SUMIFS('[1]41. Output Indexes'!$L$3:$L$752,'[1]41. Output Indexes'!$B$3:$B$752,$B270,'[1]41. Output Indexes'!$C$3:$C$752,$C270)</f>
        <v>1631312252</v>
      </c>
      <c r="P270" s="34">
        <f>SUMIFS('[1]9. Z variables'!$AD$3:$AD$752,'[1]9. Z variables'!$B$3:$B$752,$B270,'[1]9. Z variables'!$C$3:$C$752,$C270)</f>
        <v>285750</v>
      </c>
      <c r="Q270" s="34">
        <f>SUMIFS('[1]9. Z variables'!$AE$3:$AE$752,'[1]9. Z variables'!$B$3:$B$752,$B270,'[1]9. Z variables'!$C$3:$C$752,$C270)</f>
        <v>249415</v>
      </c>
      <c r="R270" s="34">
        <f t="shared" si="59"/>
        <v>285750</v>
      </c>
      <c r="S270" s="34">
        <f t="shared" si="64"/>
        <v>285750</v>
      </c>
      <c r="T270" s="34">
        <f>SUMIFS('[1]9. Z variables'!$P$3:$P$752,'[1]9. Z variables'!$C$3:$C$752,$C270,'[1]9. Z variables'!$B$3:$B$752,$B270)</f>
        <v>1002</v>
      </c>
      <c r="U270" s="34">
        <f t="shared" si="51"/>
        <v>1012.2363636363636</v>
      </c>
      <c r="V270" s="33">
        <f>SUMIFS('[1]9. Z variables'!$R$3:$R$752,'[1]9. Z variables'!$C$3:$C$752,$C270,'[1]9. Z variables'!$B$3:$B$752,$B270)/T270</f>
        <v>0.57584830339321358</v>
      </c>
      <c r="W270" s="36">
        <f t="shared" si="52"/>
        <v>0.23282397111222708</v>
      </c>
      <c r="X270" s="35">
        <f t="shared" si="52"/>
        <v>93</v>
      </c>
    </row>
    <row r="271" spans="1:24" ht="15" x14ac:dyDescent="0.25">
      <c r="A271" s="182">
        <v>25</v>
      </c>
      <c r="B271" s="183" t="s">
        <v>26</v>
      </c>
      <c r="C271" s="184">
        <v>2007</v>
      </c>
      <c r="D271" s="184">
        <v>1</v>
      </c>
      <c r="E271" s="42">
        <f>SUMIFS('[1]6. Capital Calculations for BM'!$AI$6:$AI$1805,'[1]6. Capital Calculations for BM'!$C$6:$C$1805,'[1]2. BM Database'!$C271,'[1]6. Capital Calculations for BM'!$B$6:$B$1805,'[1]2. BM Database'!$B271)</f>
        <v>19908187.97219196</v>
      </c>
      <c r="F271" s="42">
        <f>'[1]4. OM&amp;A Calculation'!M276</f>
        <v>10126682.710000001</v>
      </c>
      <c r="G271" s="42">
        <f t="shared" si="60"/>
        <v>30034870.682191961</v>
      </c>
      <c r="H271" s="33">
        <f t="shared" si="61"/>
        <v>0.66283581450529649</v>
      </c>
      <c r="I271" s="33">
        <f t="shared" si="62"/>
        <v>0.33716418549470351</v>
      </c>
      <c r="J271" s="40">
        <f>SUMIFS('[1]6. Capital Calculations for BM'!$AH$6:$AH$1805,'[1]6. Capital Calculations for BM'!$C$6:$C$1805,'[1]2. BM Database'!$C271,'[1]6. Capital Calculations for BM'!$B$6:$B$1805,'[1]2. BM Database'!$B271)</f>
        <v>17.296320000000001</v>
      </c>
      <c r="K271" s="41">
        <f t="shared" si="54"/>
        <v>113.88036490943945</v>
      </c>
      <c r="L271" s="41">
        <v>0.94887241202977501</v>
      </c>
      <c r="M271" s="41">
        <f t="shared" si="63"/>
        <v>108.05793653445076</v>
      </c>
      <c r="N271" s="34">
        <f>SUMIFS('[1]41. Output Indexes'!$E$3:$E$752,'[1]41. Output Indexes'!$B$3:$B$752,$B271,'[1]41. Output Indexes'!$C$3:$C$752,$C271)</f>
        <v>47720</v>
      </c>
      <c r="O271" s="34">
        <f>SUMIFS('[1]41. Output Indexes'!$L$3:$L$752,'[1]41. Output Indexes'!$B$3:$B$752,$B271,'[1]41. Output Indexes'!$C$3:$C$752,$C271)</f>
        <v>1637140161.6500001</v>
      </c>
      <c r="P271" s="34">
        <f>SUMIFS('[1]9. Z variables'!$AD$3:$AD$752,'[1]9. Z variables'!$B$3:$B$752,$B271,'[1]9. Z variables'!$C$3:$C$752,$C271)</f>
        <v>281377</v>
      </c>
      <c r="Q271" s="34">
        <f>SUMIFS('[1]9. Z variables'!$AE$3:$AE$752,'[1]9. Z variables'!$B$3:$B$752,$B271,'[1]9. Z variables'!$C$3:$C$752,$C271)</f>
        <v>255488</v>
      </c>
      <c r="R271" s="34">
        <f t="shared" si="59"/>
        <v>281377</v>
      </c>
      <c r="S271" s="34">
        <f t="shared" si="64"/>
        <v>285750</v>
      </c>
      <c r="T271" s="34">
        <f>SUMIFS('[1]9. Z variables'!$P$3:$P$752,'[1]9. Z variables'!$C$3:$C$752,$C271,'[1]9. Z variables'!$B$3:$B$752,$B271)</f>
        <v>1030</v>
      </c>
      <c r="U271" s="34">
        <f t="shared" si="51"/>
        <v>1012.2363636363636</v>
      </c>
      <c r="V271" s="33">
        <f>SUMIFS('[1]9. Z variables'!$R$3:$R$752,'[1]9. Z variables'!$C$3:$C$752,$C271,'[1]9. Z variables'!$B$3:$B$752,$B271)/T271</f>
        <v>0.58640776699029129</v>
      </c>
      <c r="W271" s="36">
        <f t="shared" si="52"/>
        <v>0.23282397111222708</v>
      </c>
      <c r="X271" s="35">
        <f t="shared" si="52"/>
        <v>93</v>
      </c>
    </row>
    <row r="272" spans="1:24" ht="15" x14ac:dyDescent="0.25">
      <c r="A272" s="182">
        <v>25</v>
      </c>
      <c r="B272" s="183" t="s">
        <v>26</v>
      </c>
      <c r="C272" s="184">
        <v>2008</v>
      </c>
      <c r="D272" s="184">
        <v>1</v>
      </c>
      <c r="E272" s="42">
        <f>SUMIFS('[1]6. Capital Calculations for BM'!$AI$6:$AI$1805,'[1]6. Capital Calculations for BM'!$C$6:$C$1805,'[1]2. BM Database'!$C272,'[1]6. Capital Calculations for BM'!$B$6:$B$1805,'[1]2. BM Database'!$B272)</f>
        <v>20908107.26788171</v>
      </c>
      <c r="F272" s="42">
        <f>'[1]4. OM&amp;A Calculation'!M277</f>
        <v>10008088.84</v>
      </c>
      <c r="G272" s="42">
        <f t="shared" si="60"/>
        <v>30916196.10788171</v>
      </c>
      <c r="H272" s="33">
        <f t="shared" si="61"/>
        <v>0.67628330454765884</v>
      </c>
      <c r="I272" s="33">
        <f t="shared" si="62"/>
        <v>0.32371669545234116</v>
      </c>
      <c r="J272" s="40">
        <f>SUMIFS('[1]6. Capital Calculations for BM'!$AH$6:$AH$1805,'[1]6. Capital Calculations for BM'!$C$6:$C$1805,'[1]2. BM Database'!$C272,'[1]6. Capital Calculations for BM'!$B$6:$B$1805,'[1]2. BM Database'!$B272)</f>
        <v>17.715351999999999</v>
      </c>
      <c r="K272" s="41">
        <f t="shared" si="54"/>
        <v>116.60459237157336</v>
      </c>
      <c r="L272" s="41">
        <v>0.94887241202977501</v>
      </c>
      <c r="M272" s="41">
        <f t="shared" si="63"/>
        <v>110.64288081736352</v>
      </c>
      <c r="N272" s="34">
        <f>SUMIFS('[1]41. Output Indexes'!$E$3:$E$752,'[1]41. Output Indexes'!$B$3:$B$752,$B272,'[1]41. Output Indexes'!$C$3:$C$752,$C272)</f>
        <v>48914</v>
      </c>
      <c r="O272" s="34">
        <f>SUMIFS('[1]41. Output Indexes'!$L$3:$L$752,'[1]41. Output Indexes'!$B$3:$B$752,$B272,'[1]41. Output Indexes'!$C$3:$C$752,$C272)</f>
        <v>1599755326.1700001</v>
      </c>
      <c r="P272" s="34">
        <f>SUMIFS('[1]9. Z variables'!$AD$3:$AD$752,'[1]9. Z variables'!$B$3:$B$752,$B272,'[1]9. Z variables'!$C$3:$C$752,$C272)</f>
        <v>273898</v>
      </c>
      <c r="Q272" s="34">
        <f>SUMIFS('[1]9. Z variables'!$AE$3:$AE$752,'[1]9. Z variables'!$B$3:$B$752,$B272,'[1]9. Z variables'!$C$3:$C$752,$C272)</f>
        <v>248660</v>
      </c>
      <c r="R272" s="34">
        <f t="shared" si="59"/>
        <v>273898</v>
      </c>
      <c r="S272" s="34">
        <f t="shared" si="64"/>
        <v>285750</v>
      </c>
      <c r="T272" s="34">
        <f>SUMIFS('[1]9. Z variables'!$P$3:$P$752,'[1]9. Z variables'!$C$3:$C$752,$C272,'[1]9. Z variables'!$B$3:$B$752,$B272)</f>
        <v>1049</v>
      </c>
      <c r="U272" s="34">
        <f t="shared" si="51"/>
        <v>1012.2363636363636</v>
      </c>
      <c r="V272" s="33">
        <f>SUMIFS('[1]9. Z variables'!$R$3:$R$752,'[1]9. Z variables'!$C$3:$C$752,$C272,'[1]9. Z variables'!$B$3:$B$752,$B272)/T272</f>
        <v>0.59103908484270729</v>
      </c>
      <c r="W272" s="36">
        <f t="shared" si="52"/>
        <v>0.23282397111222708</v>
      </c>
      <c r="X272" s="35">
        <f t="shared" si="52"/>
        <v>93</v>
      </c>
    </row>
    <row r="273" spans="1:24" ht="15" x14ac:dyDescent="0.25">
      <c r="A273" s="182">
        <v>25</v>
      </c>
      <c r="B273" s="183" t="s">
        <v>26</v>
      </c>
      <c r="C273" s="184">
        <v>2009</v>
      </c>
      <c r="D273" s="184">
        <v>1</v>
      </c>
      <c r="E273" s="42">
        <f>SUMIFS('[1]6. Capital Calculations for BM'!$AI$6:$AI$1805,'[1]6. Capital Calculations for BM'!$C$6:$C$1805,'[1]2. BM Database'!$C273,'[1]6. Capital Calculations for BM'!$B$6:$B$1805,'[1]2. BM Database'!$B273)</f>
        <v>21942737.067217954</v>
      </c>
      <c r="F273" s="42">
        <f>'[1]4. OM&amp;A Calculation'!M278</f>
        <v>9246692.0600000005</v>
      </c>
      <c r="G273" s="42">
        <f t="shared" si="60"/>
        <v>31189429.127217956</v>
      </c>
      <c r="H273" s="33">
        <f t="shared" si="61"/>
        <v>0.70353121814817932</v>
      </c>
      <c r="I273" s="33">
        <f t="shared" si="62"/>
        <v>0.29646878185182068</v>
      </c>
      <c r="J273" s="40">
        <f>SUMIFS('[1]6. Capital Calculations for BM'!$AH$6:$AH$1805,'[1]6. Capital Calculations for BM'!$C$6:$C$1805,'[1]2. BM Database'!$C273,'[1]6. Capital Calculations for BM'!$B$6:$B$1805,'[1]2. BM Database'!$B273)</f>
        <v>17.930536200000002</v>
      </c>
      <c r="K273" s="41">
        <f t="shared" si="54"/>
        <v>118.1120482521444</v>
      </c>
      <c r="L273" s="41">
        <v>0.94887241202977501</v>
      </c>
      <c r="M273" s="41">
        <f t="shared" si="63"/>
        <v>112.07326411478944</v>
      </c>
      <c r="N273" s="34">
        <f>SUMIFS('[1]41. Output Indexes'!$E$3:$E$752,'[1]41. Output Indexes'!$B$3:$B$752,$B273,'[1]41. Output Indexes'!$C$3:$C$752,$C273)</f>
        <v>49299</v>
      </c>
      <c r="O273" s="34">
        <f>SUMIFS('[1]41. Output Indexes'!$L$3:$L$752,'[1]41. Output Indexes'!$B$3:$B$752,$B273,'[1]41. Output Indexes'!$C$3:$C$752,$C273)</f>
        <v>1485530568</v>
      </c>
      <c r="P273" s="34">
        <f>SUMIFS('[1]9. Z variables'!$AD$3:$AD$752,'[1]9. Z variables'!$B$3:$B$752,$B273,'[1]9. Z variables'!$C$3:$C$752,$C273)</f>
        <v>267576</v>
      </c>
      <c r="Q273" s="34">
        <f>SUMIFS('[1]9. Z variables'!$AE$3:$AE$752,'[1]9. Z variables'!$B$3:$B$752,$B273,'[1]9. Z variables'!$C$3:$C$752,$C273)</f>
        <v>246202</v>
      </c>
      <c r="R273" s="34">
        <f t="shared" si="59"/>
        <v>267576</v>
      </c>
      <c r="S273" s="34">
        <f t="shared" si="64"/>
        <v>285750</v>
      </c>
      <c r="T273" s="34">
        <f>SUMIFS('[1]9. Z variables'!$P$3:$P$752,'[1]9. Z variables'!$C$3:$C$752,$C273,'[1]9. Z variables'!$B$3:$B$752,$B273)</f>
        <v>1063</v>
      </c>
      <c r="U273" s="34">
        <f t="shared" si="51"/>
        <v>1012.2363636363636</v>
      </c>
      <c r="V273" s="33">
        <f>SUMIFS('[1]9. Z variables'!$R$3:$R$752,'[1]9. Z variables'!$C$3:$C$752,$C273,'[1]9. Z variables'!$B$3:$B$752,$B273)/T273</f>
        <v>0.59830667920978364</v>
      </c>
      <c r="W273" s="36">
        <f t="shared" si="52"/>
        <v>0.23282397111222708</v>
      </c>
      <c r="X273" s="35">
        <f t="shared" si="52"/>
        <v>93</v>
      </c>
    </row>
    <row r="274" spans="1:24" ht="15" x14ac:dyDescent="0.25">
      <c r="A274" s="182">
        <v>25</v>
      </c>
      <c r="B274" s="183" t="s">
        <v>26</v>
      </c>
      <c r="C274" s="184">
        <v>2010</v>
      </c>
      <c r="D274" s="184">
        <v>1</v>
      </c>
      <c r="E274" s="42">
        <f>SUMIFS('[1]6. Capital Calculations for BM'!$AI$6:$AI$1805,'[1]6. Capital Calculations for BM'!$C$6:$C$1805,'[1]2. BM Database'!$C274,'[1]6. Capital Calculations for BM'!$B$6:$B$1805,'[1]2. BM Database'!$B274)</f>
        <v>23644593.838803779</v>
      </c>
      <c r="F274" s="42">
        <f>'[1]4. OM&amp;A Calculation'!M279</f>
        <v>9673287.379999999</v>
      </c>
      <c r="G274" s="42">
        <f t="shared" si="60"/>
        <v>33317881.218803778</v>
      </c>
      <c r="H274" s="33">
        <f t="shared" si="61"/>
        <v>0.70966679073996342</v>
      </c>
      <c r="I274" s="33">
        <f t="shared" si="62"/>
        <v>0.29033320926003658</v>
      </c>
      <c r="J274" s="40">
        <f>SUMIFS('[1]6. Capital Calculations for BM'!$AH$6:$AH$1805,'[1]6. Capital Calculations for BM'!$C$6:$C$1805,'[1]2. BM Database'!$C274,'[1]6. Capital Calculations for BM'!$B$6:$B$1805,'[1]2. BM Database'!$B274)</f>
        <v>18.29948266666667</v>
      </c>
      <c r="K274" s="41">
        <f t="shared" si="54"/>
        <v>121.67950876493377</v>
      </c>
      <c r="L274" s="41">
        <v>0.94887241202977501</v>
      </c>
      <c r="M274" s="41">
        <f t="shared" si="63"/>
        <v>115.45832897638086</v>
      </c>
      <c r="N274" s="34">
        <f>SUMIFS('[1]41. Output Indexes'!$E$3:$E$752,'[1]41. Output Indexes'!$B$3:$B$752,$B274,'[1]41. Output Indexes'!$C$3:$C$752,$C274)</f>
        <v>50250</v>
      </c>
      <c r="O274" s="34">
        <f>SUMIFS('[1]41. Output Indexes'!$L$3:$L$752,'[1]41. Output Indexes'!$B$3:$B$752,$B274,'[1]41. Output Indexes'!$C$3:$C$752,$C274)</f>
        <v>1614445248.05</v>
      </c>
      <c r="P274" s="34">
        <f>SUMIFS('[1]9. Z variables'!$AD$3:$AD$752,'[1]9. Z variables'!$B$3:$B$752,$B274,'[1]9. Z variables'!$C$3:$C$752,$C274)</f>
        <v>285955</v>
      </c>
      <c r="Q274" s="34">
        <f>SUMIFS('[1]9. Z variables'!$AE$3:$AE$752,'[1]9. Z variables'!$B$3:$B$752,$B274,'[1]9. Z variables'!$C$3:$C$752,$C274)</f>
        <v>253725</v>
      </c>
      <c r="R274" s="34">
        <f t="shared" si="59"/>
        <v>285955</v>
      </c>
      <c r="S274" s="34">
        <f t="shared" si="64"/>
        <v>285955</v>
      </c>
      <c r="T274" s="34">
        <f>SUMIFS('[1]9. Z variables'!$P$3:$P$752,'[1]9. Z variables'!$C$3:$C$752,$C274,'[1]9. Z variables'!$B$3:$B$752,$B274)</f>
        <v>1065</v>
      </c>
      <c r="U274" s="34">
        <f t="shared" si="51"/>
        <v>1012.2363636363636</v>
      </c>
      <c r="V274" s="33">
        <f>SUMIFS('[1]9. Z variables'!$R$3:$R$752,'[1]9. Z variables'!$C$3:$C$752,$C274,'[1]9. Z variables'!$B$3:$B$752,$B274)/T274</f>
        <v>0.59906103286384982</v>
      </c>
      <c r="W274" s="36">
        <f t="shared" si="52"/>
        <v>0.23282397111222708</v>
      </c>
      <c r="X274" s="35">
        <f t="shared" si="52"/>
        <v>93</v>
      </c>
    </row>
    <row r="275" spans="1:24" ht="15" x14ac:dyDescent="0.25">
      <c r="A275" s="182">
        <v>25</v>
      </c>
      <c r="B275" s="183" t="s">
        <v>26</v>
      </c>
      <c r="C275" s="184">
        <v>2011</v>
      </c>
      <c r="D275" s="184">
        <v>1</v>
      </c>
      <c r="E275" s="42">
        <f>SUMIFS('[1]6. Capital Calculations for BM'!$AI$6:$AI$1805,'[1]6. Capital Calculations for BM'!$C$6:$C$1805,'[1]2. BM Database'!$C275,'[1]6. Capital Calculations for BM'!$B$6:$B$1805,'[1]2. BM Database'!$B275)</f>
        <v>22791727.266261507</v>
      </c>
      <c r="F275" s="42">
        <f>'[1]4. OM&amp;A Calculation'!M280</f>
        <v>12601319.65</v>
      </c>
      <c r="G275" s="42">
        <f t="shared" si="60"/>
        <v>35393046.916261509</v>
      </c>
      <c r="H275" s="33">
        <f t="shared" si="61"/>
        <v>0.64396058695330172</v>
      </c>
      <c r="I275" s="33">
        <f t="shared" si="62"/>
        <v>0.35603941304669828</v>
      </c>
      <c r="J275" s="40">
        <f>SUMIFS('[1]6. Capital Calculations for BM'!$AH$6:$AH$1805,'[1]6. Capital Calculations for BM'!$C$6:$C$1805,'[1]2. BM Database'!$C275,'[1]6. Capital Calculations for BM'!$B$6:$B$1805,'[1]2. BM Database'!$B275)</f>
        <v>18.328728099999999</v>
      </c>
      <c r="K275" s="41">
        <f t="shared" si="54"/>
        <v>123.73002481130355</v>
      </c>
      <c r="L275" s="41">
        <v>0.94887241202977501</v>
      </c>
      <c r="M275" s="41">
        <f t="shared" si="63"/>
        <v>117.40400708320551</v>
      </c>
      <c r="N275" s="34">
        <f>SUMIFS('[1]41. Output Indexes'!$E$3:$E$752,'[1]41. Output Indexes'!$B$3:$B$752,$B275,'[1]41. Output Indexes'!$C$3:$C$752,$C275)</f>
        <v>50859</v>
      </c>
      <c r="O275" s="34">
        <f>SUMIFS('[1]41. Output Indexes'!$L$3:$L$752,'[1]41. Output Indexes'!$B$3:$B$752,$B275,'[1]41. Output Indexes'!$C$3:$C$752,$C275)</f>
        <v>1664955455</v>
      </c>
      <c r="P275" s="34">
        <f>SUMIFS('[1]9. Z variables'!$AD$3:$AD$752,'[1]9. Z variables'!$B$3:$B$752,$B275,'[1]9. Z variables'!$C$3:$C$752,$C275)</f>
        <v>297500</v>
      </c>
      <c r="Q275" s="34">
        <f>SUMIFS('[1]9. Z variables'!$AE$3:$AE$752,'[1]9. Z variables'!$B$3:$B$752,$B275,'[1]9. Z variables'!$C$3:$C$752,$C275)</f>
        <v>253600</v>
      </c>
      <c r="R275" s="34">
        <f t="shared" si="59"/>
        <v>297500</v>
      </c>
      <c r="S275" s="34">
        <f t="shared" si="64"/>
        <v>297500</v>
      </c>
      <c r="T275" s="34">
        <f>SUMIFS('[1]9. Z variables'!$P$3:$P$752,'[1]9. Z variables'!$C$3:$C$752,$C275,'[1]9. Z variables'!$B$3:$B$752,$B275)</f>
        <v>1084</v>
      </c>
      <c r="U275" s="34">
        <f>U276</f>
        <v>1012.2363636363636</v>
      </c>
      <c r="V275" s="33">
        <f>SUMIFS('[1]9. Z variables'!$R$3:$R$752,'[1]9. Z variables'!$C$3:$C$752,$C275,'[1]9. Z variables'!$B$3:$B$752,$B275)/T275</f>
        <v>0.60332103321033215</v>
      </c>
      <c r="W275" s="36">
        <f>W276</f>
        <v>0.23282397111222708</v>
      </c>
      <c r="X275" s="23">
        <f>X276</f>
        <v>93</v>
      </c>
    </row>
    <row r="276" spans="1:24" ht="15" x14ac:dyDescent="0.25">
      <c r="A276" s="182">
        <v>25</v>
      </c>
      <c r="B276" s="183" t="s">
        <v>26</v>
      </c>
      <c r="C276" s="184">
        <v>2012</v>
      </c>
      <c r="D276" s="184">
        <f>D275</f>
        <v>1</v>
      </c>
      <c r="E276" s="42">
        <f>SUMIFS('[1]6. Capital Calculations for BM'!$AI$6:$AI$1805,'[1]6. Capital Calculations for BM'!$C$6:$C$1805,'[1]2. BM Database'!$C276,'[1]6. Capital Calculations for BM'!$B$6:$B$1805,'[1]2. BM Database'!$B276)</f>
        <v>18051084.875910189</v>
      </c>
      <c r="F276" s="42">
        <f>'[1]4. OM&amp;A Calculation'!M281</f>
        <v>13183392.096979281</v>
      </c>
      <c r="G276" s="42">
        <f t="shared" si="60"/>
        <v>31234476.972889468</v>
      </c>
      <c r="H276" s="33">
        <f t="shared" si="61"/>
        <v>0.57792179108931319</v>
      </c>
      <c r="I276" s="33">
        <f t="shared" si="62"/>
        <v>0.42207820891068681</v>
      </c>
      <c r="J276" s="40">
        <f>SUMIFS('[1]6. Capital Calculations for BM'!$AH$6:$AH$1805,'[1]6. Capital Calculations for BM'!$C$6:$C$1805,'[1]2. BM Database'!$C276,'[1]6. Capital Calculations for BM'!$B$6:$B$1805,'[1]2. BM Database'!$B276)</f>
        <v>17.40324</v>
      </c>
      <c r="K276" s="41">
        <f t="shared" si="54"/>
        <v>125.68281390738366</v>
      </c>
      <c r="L276" s="41">
        <f>L275</f>
        <v>0.94887241202977501</v>
      </c>
      <c r="M276" s="41">
        <f t="shared" si="63"/>
        <v>119.25695478298849</v>
      </c>
      <c r="N276" s="34">
        <f>SUMIFS('[1]24. 2012 data'!$BR$2:$BR$74,'[1]24. 2012 data'!$B$2:$B$74,'[1]2. BM Database'!$B276,'[1]24. 2012 data'!$C$2:$C$74,2012)</f>
        <v>51553</v>
      </c>
      <c r="O276" s="34">
        <f>SUMIFS('[1]24. 2012 data'!$BZ$2:$BZ$74,'[1]24. 2012 data'!$B$2:$B$74,'[1]2. BM Database'!$B276,'[1]24. 2012 data'!$C$2:$C$74,2012)</f>
        <v>1688300532</v>
      </c>
      <c r="P276" s="34">
        <f>SUMIFS('[1]24. 2012 data'!$DI$2:$DI$74,'[1]24. 2012 data'!$B$2:$B$74,'[1]2. BM Database'!$B276,'[1]24. 2012 data'!$C$2:$C$74,2012)</f>
        <v>294400</v>
      </c>
      <c r="Q276" s="34">
        <f>SUMIFS('[1]24. 2012 data'!$DH$2:$DH$74,'[1]24. 2012 data'!$B$2:$B$74,'[1]2. BM Database'!$B276,'[1]24. 2012 data'!$C$2:$C$74,2012)</f>
        <v>254300</v>
      </c>
      <c r="R276" s="34">
        <f t="shared" si="59"/>
        <v>294400</v>
      </c>
      <c r="S276" s="34">
        <f t="shared" si="64"/>
        <v>297500</v>
      </c>
      <c r="T276" s="34">
        <f>SUMIF('[1]24. 2012 data'!$B$2:$B$74,$B276,'[1]24. 2012 data'!$DL$2:$DL$74)</f>
        <v>1103</v>
      </c>
      <c r="U276" s="34">
        <f>AVERAGE(T266:T276)</f>
        <v>1012.2363636363636</v>
      </c>
      <c r="V276" s="33">
        <f>SUMIF('[1]24. 2012 data'!$B$2:$B$74,$B276,'[1]24. 2012 data'!$DN$2:$DN$74)/SUMIF('[1]24. 2012 data'!$B$2:$B$74,$B276,'[1]24. 2012 data'!$DL$2:$DL$74)</f>
        <v>0.60924750679963735</v>
      </c>
      <c r="W276" s="36">
        <f>(N276-N266)/N266</f>
        <v>0.23282397111222708</v>
      </c>
      <c r="X276" s="34">
        <f>SUMIF('[1]24. 2012 data'!$B$2:$B$74,$B276,'[1]24. 2012 data'!$CZ$2:$CZ$74)</f>
        <v>93</v>
      </c>
    </row>
    <row r="277" spans="1:24" ht="15" x14ac:dyDescent="0.25">
      <c r="A277" s="182">
        <v>26</v>
      </c>
      <c r="B277" s="183" t="s">
        <v>27</v>
      </c>
      <c r="C277" s="184">
        <v>2002</v>
      </c>
      <c r="D277" s="184">
        <v>1</v>
      </c>
      <c r="E277" s="42">
        <f>SUMIFS('[1]6. Capital Calculations for BM'!$AI$6:$AI$1805,'[1]6. Capital Calculations for BM'!$C$6:$C$1805,'[1]2. BM Database'!$C277,'[1]6. Capital Calculations for BM'!$B$6:$B$1805,'[1]2. BM Database'!$B277)</f>
        <v>3810128.7960791201</v>
      </c>
      <c r="F277" s="42">
        <f>'[1]4. OM&amp;A Calculation'!M282</f>
        <v>4922430.32</v>
      </c>
      <c r="G277" s="42">
        <f t="shared" si="60"/>
        <v>8732559.11607912</v>
      </c>
      <c r="H277" s="33">
        <f t="shared" si="61"/>
        <v>0.43631296913451084</v>
      </c>
      <c r="I277" s="33">
        <f t="shared" si="62"/>
        <v>0.5636870308654891</v>
      </c>
      <c r="J277" s="40">
        <f>SUMIFS('[1]6. Capital Calculations for BM'!$AH$6:$AH$1805,'[1]6. Capital Calculations for BM'!$C$6:$C$1805,'[1]2. BM Database'!$C277,'[1]6. Capital Calculations for BM'!$B$6:$B$1805,'[1]2. BM Database'!$B277)</f>
        <v>16.741565999999999</v>
      </c>
      <c r="K277" s="41">
        <f t="shared" si="54"/>
        <v>100</v>
      </c>
      <c r="L277" s="41">
        <v>0.90345126430392497</v>
      </c>
      <c r="M277" s="41">
        <f t="shared" si="63"/>
        <v>90.345126430392497</v>
      </c>
      <c r="N277" s="34">
        <f>SUMIFS('[1]41. Output Indexes'!$E$3:$E$752,'[1]41. Output Indexes'!$B$3:$B$752,$B277,'[1]41. Output Indexes'!$C$3:$C$752,$C277)</f>
        <v>19936</v>
      </c>
      <c r="O277" s="34">
        <f>SUMIFS('[1]41. Output Indexes'!$L$3:$L$752,'[1]41. Output Indexes'!$B$3:$B$752,$B277,'[1]41. Output Indexes'!$C$3:$C$752,$C277)</f>
        <v>350911723</v>
      </c>
      <c r="P277" s="34">
        <f>SUMIFS('[1]9. Z variables'!$AD$3:$AD$752,'[1]9. Z variables'!$B$3:$B$752,$B277,'[1]9. Z variables'!$C$3:$C$752,$C277)</f>
        <v>88607</v>
      </c>
      <c r="Q277" s="34">
        <f>SUMIFS('[1]9. Z variables'!$AE$3:$AE$752,'[1]9. Z variables'!$B$3:$B$752,$B277,'[1]9. Z variables'!$C$3:$C$752,$C277)</f>
        <v>72096</v>
      </c>
      <c r="R277" s="34">
        <f t="shared" si="59"/>
        <v>88607</v>
      </c>
      <c r="S277" s="34">
        <f>R277</f>
        <v>88607</v>
      </c>
      <c r="T277" s="34">
        <f>SUMIFS('[1]9. Z variables'!$P$3:$P$752,'[1]9. Z variables'!$C$3:$C$752,$C277,'[1]9. Z variables'!$B$3:$B$752,$B277)</f>
        <v>1616</v>
      </c>
      <c r="U277" s="34">
        <f t="shared" ref="U277:U340" si="65">U278</f>
        <v>1692</v>
      </c>
      <c r="V277" s="33">
        <f>SUMIFS('[1]9. Z variables'!$R$3:$R$752,'[1]9. Z variables'!$C$3:$C$752,$C277,'[1]9. Z variables'!$B$3:$B$752,$B277)/T277</f>
        <v>4.7648514851485149E-2</v>
      </c>
      <c r="W277" s="36">
        <f t="shared" ref="W277:X340" si="66">W278</f>
        <v>6.1697431781701444E-2</v>
      </c>
      <c r="X277" s="35">
        <f t="shared" si="66"/>
        <v>1252</v>
      </c>
    </row>
    <row r="278" spans="1:24" ht="15" x14ac:dyDescent="0.25">
      <c r="A278" s="182">
        <v>26</v>
      </c>
      <c r="B278" s="183" t="s">
        <v>27</v>
      </c>
      <c r="C278" s="184">
        <v>2003</v>
      </c>
      <c r="D278" s="184">
        <v>1</v>
      </c>
      <c r="E278" s="42">
        <f>SUMIFS('[1]6. Capital Calculations for BM'!$AI$6:$AI$1805,'[1]6. Capital Calculations for BM'!$C$6:$C$1805,'[1]2. BM Database'!$C278,'[1]6. Capital Calculations for BM'!$B$6:$B$1805,'[1]2. BM Database'!$B278)</f>
        <v>4032802.5481802085</v>
      </c>
      <c r="F278" s="42">
        <f>'[1]4. OM&amp;A Calculation'!M283</f>
        <v>4641513.24</v>
      </c>
      <c r="G278" s="42">
        <f t="shared" si="60"/>
        <v>8674315.7881802097</v>
      </c>
      <c r="H278" s="33">
        <f t="shared" si="61"/>
        <v>0.46491304290251723</v>
      </c>
      <c r="I278" s="33">
        <f t="shared" si="62"/>
        <v>0.53508695709748277</v>
      </c>
      <c r="J278" s="40">
        <f>SUMIFS('[1]6. Capital Calculations for BM'!$AH$6:$AH$1805,'[1]6. Capital Calculations for BM'!$C$6:$C$1805,'[1]2. BM Database'!$C278,'[1]6. Capital Calculations for BM'!$B$6:$B$1805,'[1]2. BM Database'!$B278)</f>
        <v>16.820820000000001</v>
      </c>
      <c r="K278" s="41">
        <f t="shared" si="54"/>
        <v>102.21331567783656</v>
      </c>
      <c r="L278" s="41">
        <v>0.90345126430392497</v>
      </c>
      <c r="M278" s="41">
        <f t="shared" si="63"/>
        <v>92.344749277837636</v>
      </c>
      <c r="N278" s="34">
        <f>SUMIFS('[1]41. Output Indexes'!$E$3:$E$752,'[1]41. Output Indexes'!$B$3:$B$752,$B278,'[1]41. Output Indexes'!$C$3:$C$752,$C278)</f>
        <v>20112</v>
      </c>
      <c r="O278" s="34">
        <f>SUMIFS('[1]41. Output Indexes'!$L$3:$L$752,'[1]41. Output Indexes'!$B$3:$B$752,$B278,'[1]41. Output Indexes'!$C$3:$C$752,$C278)</f>
        <v>352419237</v>
      </c>
      <c r="P278" s="34">
        <f>SUMIFS('[1]9. Z variables'!$AD$3:$AD$752,'[1]9. Z variables'!$B$3:$B$752,$B278,'[1]9. Z variables'!$C$3:$C$752,$C278)</f>
        <v>78443</v>
      </c>
      <c r="Q278" s="34">
        <f>SUMIFS('[1]9. Z variables'!$AE$3:$AE$752,'[1]9. Z variables'!$B$3:$B$752,$B278,'[1]9. Z variables'!$C$3:$C$752,$C278)</f>
        <v>75593</v>
      </c>
      <c r="R278" s="34">
        <f t="shared" si="59"/>
        <v>78443</v>
      </c>
      <c r="S278" s="34">
        <f t="shared" ref="S278:S287" si="67">MAX(S277,R278)</f>
        <v>88607</v>
      </c>
      <c r="T278" s="34">
        <f>SUMIFS('[1]9. Z variables'!$P$3:$P$752,'[1]9. Z variables'!$C$3:$C$752,$C278,'[1]9. Z variables'!$B$3:$B$752,$B278)</f>
        <v>1631</v>
      </c>
      <c r="U278" s="34">
        <f t="shared" si="65"/>
        <v>1692</v>
      </c>
      <c r="V278" s="33">
        <f>SUMIFS('[1]9. Z variables'!$R$3:$R$752,'[1]9. Z variables'!$C$3:$C$752,$C278,'[1]9. Z variables'!$B$3:$B$752,$B278)/T278</f>
        <v>4.7823421213979152E-2</v>
      </c>
      <c r="W278" s="36">
        <f t="shared" si="66"/>
        <v>6.1697431781701444E-2</v>
      </c>
      <c r="X278" s="35">
        <f t="shared" si="66"/>
        <v>1252</v>
      </c>
    </row>
    <row r="279" spans="1:24" ht="15" x14ac:dyDescent="0.25">
      <c r="A279" s="182">
        <v>26</v>
      </c>
      <c r="B279" s="183" t="s">
        <v>27</v>
      </c>
      <c r="C279" s="184">
        <v>2004</v>
      </c>
      <c r="D279" s="184">
        <v>1</v>
      </c>
      <c r="E279" s="42">
        <f>SUMIFS('[1]6. Capital Calculations for BM'!$AI$6:$AI$1805,'[1]6. Capital Calculations for BM'!$C$6:$C$1805,'[1]2. BM Database'!$C279,'[1]6. Capital Calculations for BM'!$B$6:$B$1805,'[1]2. BM Database'!$B279)</f>
        <v>4177132.3626625012</v>
      </c>
      <c r="F279" s="42">
        <f>'[1]4. OM&amp;A Calculation'!M284</f>
        <v>5070479.92</v>
      </c>
      <c r="G279" s="42">
        <f t="shared" si="60"/>
        <v>9247612.2826625016</v>
      </c>
      <c r="H279" s="33">
        <f t="shared" si="61"/>
        <v>0.45169847469641677</v>
      </c>
      <c r="I279" s="33">
        <f t="shared" si="62"/>
        <v>0.54830152530358323</v>
      </c>
      <c r="J279" s="40">
        <f>SUMIFS('[1]6. Capital Calculations for BM'!$AH$6:$AH$1805,'[1]6. Capital Calculations for BM'!$C$6:$C$1805,'[1]2. BM Database'!$C279,'[1]6. Capital Calculations for BM'!$B$6:$B$1805,'[1]2. BM Database'!$B279)</f>
        <v>16.852066000000001</v>
      </c>
      <c r="K279" s="41">
        <f t="shared" ref="K279:K342" si="68">K268</f>
        <v>104.79144501899948</v>
      </c>
      <c r="L279" s="41">
        <v>0.90345126430392497</v>
      </c>
      <c r="M279" s="41">
        <f t="shared" si="63"/>
        <v>94.673963490650323</v>
      </c>
      <c r="N279" s="34">
        <f>SUMIFS('[1]41. Output Indexes'!$E$3:$E$752,'[1]41. Output Indexes'!$B$3:$B$752,$B279,'[1]41. Output Indexes'!$C$3:$C$752,$C279)</f>
        <v>20312</v>
      </c>
      <c r="O279" s="34">
        <f>SUMIFS('[1]41. Output Indexes'!$L$3:$L$752,'[1]41. Output Indexes'!$B$3:$B$752,$B279,'[1]41. Output Indexes'!$C$3:$C$752,$C279)</f>
        <v>362422451</v>
      </c>
      <c r="P279" s="34">
        <f>SUMIFS('[1]9. Z variables'!$AD$3:$AD$752,'[1]9. Z variables'!$B$3:$B$752,$B279,'[1]9. Z variables'!$C$3:$C$752,$C279)</f>
        <v>66423</v>
      </c>
      <c r="Q279" s="34">
        <f>SUMIFS('[1]9. Z variables'!$AE$3:$AE$752,'[1]9. Z variables'!$B$3:$B$752,$B279,'[1]9. Z variables'!$C$3:$C$752,$C279)</f>
        <v>73676</v>
      </c>
      <c r="R279" s="34">
        <f t="shared" si="59"/>
        <v>73676</v>
      </c>
      <c r="S279" s="34">
        <f t="shared" si="67"/>
        <v>88607</v>
      </c>
      <c r="T279" s="34">
        <f>SUMIFS('[1]9. Z variables'!$P$3:$P$752,'[1]9. Z variables'!$C$3:$C$752,$C279,'[1]9. Z variables'!$B$3:$B$752,$B279)</f>
        <v>1649</v>
      </c>
      <c r="U279" s="34">
        <f t="shared" si="65"/>
        <v>1692</v>
      </c>
      <c r="V279" s="33">
        <f>SUMIFS('[1]9. Z variables'!$R$3:$R$752,'[1]9. Z variables'!$C$3:$C$752,$C279,'[1]9. Z variables'!$B$3:$B$752,$B279)/T279</f>
        <v>4.790782292298363E-2</v>
      </c>
      <c r="W279" s="36">
        <f t="shared" si="66"/>
        <v>6.1697431781701444E-2</v>
      </c>
      <c r="X279" s="35">
        <f t="shared" si="66"/>
        <v>1252</v>
      </c>
    </row>
    <row r="280" spans="1:24" ht="15" x14ac:dyDescent="0.25">
      <c r="A280" s="182">
        <v>26</v>
      </c>
      <c r="B280" s="183" t="s">
        <v>27</v>
      </c>
      <c r="C280" s="184">
        <v>2005</v>
      </c>
      <c r="D280" s="184">
        <v>1</v>
      </c>
      <c r="E280" s="42">
        <f>SUMIFS('[1]6. Capital Calculations for BM'!$AI$6:$AI$1805,'[1]6. Capital Calculations for BM'!$C$6:$C$1805,'[1]2. BM Database'!$C280,'[1]6. Capital Calculations for BM'!$B$6:$B$1805,'[1]2. BM Database'!$B280)</f>
        <v>4347748.7074680394</v>
      </c>
      <c r="F280" s="42">
        <f>'[1]4. OM&amp;A Calculation'!M285</f>
        <v>5281192.7700000005</v>
      </c>
      <c r="G280" s="42">
        <f t="shared" si="60"/>
        <v>9628941.4774680398</v>
      </c>
      <c r="H280" s="33">
        <f t="shared" si="61"/>
        <v>0.45152924832307667</v>
      </c>
      <c r="I280" s="33">
        <f t="shared" si="62"/>
        <v>0.54847075167692338</v>
      </c>
      <c r="J280" s="40">
        <f>SUMIFS('[1]6. Capital Calculations for BM'!$AH$6:$AH$1805,'[1]6. Capital Calculations for BM'!$C$6:$C$1805,'[1]2. BM Database'!$C280,'[1]6. Capital Calculations for BM'!$B$6:$B$1805,'[1]2. BM Database'!$B280)</f>
        <v>17.008296000000001</v>
      </c>
      <c r="K280" s="41">
        <f t="shared" si="68"/>
        <v>108.15605108354616</v>
      </c>
      <c r="L280" s="41">
        <v>0.90345126430392497</v>
      </c>
      <c r="M280" s="41">
        <f t="shared" si="63"/>
        <v>97.71372109354968</v>
      </c>
      <c r="N280" s="34">
        <f>SUMIFS('[1]41. Output Indexes'!$E$3:$E$752,'[1]41. Output Indexes'!$B$3:$B$752,$B280,'[1]41. Output Indexes'!$C$3:$C$752,$C280)</f>
        <v>20462</v>
      </c>
      <c r="O280" s="34">
        <f>SUMIFS('[1]41. Output Indexes'!$L$3:$L$752,'[1]41. Output Indexes'!$B$3:$B$752,$B280,'[1]41. Output Indexes'!$C$3:$C$752,$C280)</f>
        <v>373431336</v>
      </c>
      <c r="P280" s="34">
        <f>SUMIFS('[1]9. Z variables'!$AD$3:$AD$752,'[1]9. Z variables'!$B$3:$B$752,$B280,'[1]9. Z variables'!$C$3:$C$752,$C280)</f>
        <v>88622</v>
      </c>
      <c r="Q280" s="34">
        <f>SUMIFS('[1]9. Z variables'!$AE$3:$AE$752,'[1]9. Z variables'!$B$3:$B$752,$B280,'[1]9. Z variables'!$C$3:$C$752,$C280)</f>
        <v>80079</v>
      </c>
      <c r="R280" s="34">
        <f t="shared" si="59"/>
        <v>88622</v>
      </c>
      <c r="S280" s="34">
        <f t="shared" si="67"/>
        <v>88622</v>
      </c>
      <c r="T280" s="34">
        <f>SUMIFS('[1]9. Z variables'!$P$3:$P$752,'[1]9. Z variables'!$C$3:$C$752,$C280,'[1]9. Z variables'!$B$3:$B$752,$B280)</f>
        <v>1665</v>
      </c>
      <c r="U280" s="34">
        <f t="shared" si="65"/>
        <v>1692</v>
      </c>
      <c r="V280" s="33">
        <f>SUMIFS('[1]9. Z variables'!$R$3:$R$752,'[1]9. Z variables'!$C$3:$C$752,$C280,'[1]9. Z variables'!$B$3:$B$752,$B280)/T280</f>
        <v>4.8048048048048048E-2</v>
      </c>
      <c r="W280" s="36">
        <f t="shared" si="66"/>
        <v>6.1697431781701444E-2</v>
      </c>
      <c r="X280" s="35">
        <f t="shared" si="66"/>
        <v>1252</v>
      </c>
    </row>
    <row r="281" spans="1:24" ht="15" x14ac:dyDescent="0.25">
      <c r="A281" s="182">
        <v>26</v>
      </c>
      <c r="B281" s="183" t="s">
        <v>27</v>
      </c>
      <c r="C281" s="184">
        <v>2006</v>
      </c>
      <c r="D281" s="184">
        <v>1</v>
      </c>
      <c r="E281" s="42">
        <f>SUMIFS('[1]6. Capital Calculations for BM'!$AI$6:$AI$1805,'[1]6. Capital Calculations for BM'!$C$6:$C$1805,'[1]2. BM Database'!$C281,'[1]6. Capital Calculations for BM'!$B$6:$B$1805,'[1]2. BM Database'!$B281)</f>
        <v>4530019.3977855407</v>
      </c>
      <c r="F281" s="42">
        <f>'[1]4. OM&amp;A Calculation'!M286</f>
        <v>5413403.7999999998</v>
      </c>
      <c r="G281" s="42">
        <f t="shared" si="60"/>
        <v>9943423.1977855414</v>
      </c>
      <c r="H281" s="33">
        <f t="shared" si="61"/>
        <v>0.45557946269393446</v>
      </c>
      <c r="I281" s="33">
        <f t="shared" si="62"/>
        <v>0.54442053730606554</v>
      </c>
      <c r="J281" s="40">
        <f>SUMIFS('[1]6. Capital Calculations for BM'!$AH$6:$AH$1805,'[1]6. Capital Calculations for BM'!$C$6:$C$1805,'[1]2. BM Database'!$C281,'[1]6. Capital Calculations for BM'!$B$6:$B$1805,'[1]2. BM Database'!$B281)</f>
        <v>16.88236666666667</v>
      </c>
      <c r="K281" s="41">
        <f t="shared" si="68"/>
        <v>110.14154301171514</v>
      </c>
      <c r="L281" s="41">
        <v>0.90345126430392497</v>
      </c>
      <c r="M281" s="41">
        <f t="shared" si="63"/>
        <v>99.507516286319174</v>
      </c>
      <c r="N281" s="34">
        <f>SUMIFS('[1]41. Output Indexes'!$E$3:$E$752,'[1]41. Output Indexes'!$B$3:$B$752,$B281,'[1]41. Output Indexes'!$C$3:$C$752,$C281)</f>
        <v>20577</v>
      </c>
      <c r="O281" s="34">
        <f>SUMIFS('[1]41. Output Indexes'!$L$3:$L$752,'[1]41. Output Indexes'!$B$3:$B$752,$B281,'[1]41. Output Indexes'!$C$3:$C$752,$C281)</f>
        <v>360381638</v>
      </c>
      <c r="P281" s="34">
        <f>SUMIFS('[1]9. Z variables'!$AD$3:$AD$752,'[1]9. Z variables'!$B$3:$B$752,$B281,'[1]9. Z variables'!$C$3:$C$752,$C281)</f>
        <v>84996</v>
      </c>
      <c r="Q281" s="34">
        <f>SUMIFS('[1]9. Z variables'!$AE$3:$AE$752,'[1]9. Z variables'!$B$3:$B$752,$B281,'[1]9. Z variables'!$C$3:$C$752,$C281)</f>
        <v>73868</v>
      </c>
      <c r="R281" s="34">
        <f t="shared" si="59"/>
        <v>84996</v>
      </c>
      <c r="S281" s="34">
        <f t="shared" si="67"/>
        <v>88622</v>
      </c>
      <c r="T281" s="34">
        <f>SUMIFS('[1]9. Z variables'!$P$3:$P$752,'[1]9. Z variables'!$C$3:$C$752,$C281,'[1]9. Z variables'!$B$3:$B$752,$B281)</f>
        <v>1693</v>
      </c>
      <c r="U281" s="34">
        <f t="shared" si="65"/>
        <v>1692</v>
      </c>
      <c r="V281" s="33">
        <f>SUMIFS('[1]9. Z variables'!$R$3:$R$752,'[1]9. Z variables'!$C$3:$C$752,$C281,'[1]9. Z variables'!$B$3:$B$752,$B281)/T281</f>
        <v>4.6072061429415237E-2</v>
      </c>
      <c r="W281" s="36">
        <f t="shared" si="66"/>
        <v>6.1697431781701444E-2</v>
      </c>
      <c r="X281" s="35">
        <f t="shared" si="66"/>
        <v>1252</v>
      </c>
    </row>
    <row r="282" spans="1:24" ht="15" x14ac:dyDescent="0.25">
      <c r="A282" s="182">
        <v>26</v>
      </c>
      <c r="B282" s="183" t="s">
        <v>27</v>
      </c>
      <c r="C282" s="184">
        <v>2007</v>
      </c>
      <c r="D282" s="184">
        <v>1</v>
      </c>
      <c r="E282" s="42">
        <f>SUMIFS('[1]6. Capital Calculations for BM'!$AI$6:$AI$1805,'[1]6. Capital Calculations for BM'!$C$6:$C$1805,'[1]2. BM Database'!$C282,'[1]6. Capital Calculations for BM'!$B$6:$B$1805,'[1]2. BM Database'!$B282)</f>
        <v>4840635.0696930476</v>
      </c>
      <c r="F282" s="42">
        <f>'[1]4. OM&amp;A Calculation'!M287</f>
        <v>7039704.9399999995</v>
      </c>
      <c r="G282" s="42">
        <f t="shared" si="60"/>
        <v>11880340.009693047</v>
      </c>
      <c r="H282" s="33">
        <f t="shared" si="61"/>
        <v>0.40744920311570404</v>
      </c>
      <c r="I282" s="33">
        <f t="shared" si="62"/>
        <v>0.59255079688429602</v>
      </c>
      <c r="J282" s="40">
        <f>SUMIFS('[1]6. Capital Calculations for BM'!$AH$6:$AH$1805,'[1]6. Capital Calculations for BM'!$C$6:$C$1805,'[1]2. BM Database'!$C282,'[1]6. Capital Calculations for BM'!$B$6:$B$1805,'[1]2. BM Database'!$B282)</f>
        <v>17.296320000000001</v>
      </c>
      <c r="K282" s="41">
        <f t="shared" si="68"/>
        <v>113.88036490943945</v>
      </c>
      <c r="L282" s="41">
        <v>0.90345126430392497</v>
      </c>
      <c r="M282" s="41">
        <f t="shared" si="63"/>
        <v>102.8853596568254</v>
      </c>
      <c r="N282" s="34">
        <f>SUMIFS('[1]41. Output Indexes'!$E$3:$E$752,'[1]41. Output Indexes'!$B$3:$B$752,$B282,'[1]41. Output Indexes'!$C$3:$C$752,$C282)</f>
        <v>20698</v>
      </c>
      <c r="O282" s="34">
        <f>SUMIFS('[1]41. Output Indexes'!$L$3:$L$752,'[1]41. Output Indexes'!$B$3:$B$752,$B282,'[1]41. Output Indexes'!$C$3:$C$752,$C282)</f>
        <v>360337098</v>
      </c>
      <c r="P282" s="34">
        <f>SUMIFS('[1]9. Z variables'!$AD$3:$AD$752,'[1]9. Z variables'!$B$3:$B$752,$B282,'[1]9. Z variables'!$C$3:$C$752,$C282)</f>
        <v>87934</v>
      </c>
      <c r="Q282" s="34">
        <f>SUMIFS('[1]9. Z variables'!$AE$3:$AE$752,'[1]9. Z variables'!$B$3:$B$752,$B282,'[1]9. Z variables'!$C$3:$C$752,$C282)</f>
        <v>81117</v>
      </c>
      <c r="R282" s="34">
        <f t="shared" si="59"/>
        <v>87934</v>
      </c>
      <c r="S282" s="34">
        <f t="shared" si="67"/>
        <v>88622</v>
      </c>
      <c r="T282" s="34">
        <f>SUMIFS('[1]9. Z variables'!$P$3:$P$752,'[1]9. Z variables'!$C$3:$C$752,$C282,'[1]9. Z variables'!$B$3:$B$752,$B282)</f>
        <v>1706</v>
      </c>
      <c r="U282" s="34">
        <f t="shared" si="65"/>
        <v>1692</v>
      </c>
      <c r="V282" s="33">
        <f>SUMIFS('[1]9. Z variables'!$R$3:$R$752,'[1]9. Z variables'!$C$3:$C$752,$C282,'[1]9. Z variables'!$B$3:$B$752,$B282)/T282</f>
        <v>4.7479484173505275E-2</v>
      </c>
      <c r="W282" s="36">
        <f t="shared" si="66"/>
        <v>6.1697431781701444E-2</v>
      </c>
      <c r="X282" s="35">
        <f t="shared" si="66"/>
        <v>1252</v>
      </c>
    </row>
    <row r="283" spans="1:24" ht="15" x14ac:dyDescent="0.25">
      <c r="A283" s="182">
        <v>26</v>
      </c>
      <c r="B283" s="183" t="s">
        <v>27</v>
      </c>
      <c r="C283" s="184">
        <v>2008</v>
      </c>
      <c r="D283" s="184">
        <v>1</v>
      </c>
      <c r="E283" s="42">
        <f>SUMIFS('[1]6. Capital Calculations for BM'!$AI$6:$AI$1805,'[1]6. Capital Calculations for BM'!$C$6:$C$1805,'[1]2. BM Database'!$C283,'[1]6. Capital Calculations for BM'!$B$6:$B$1805,'[1]2. BM Database'!$B283)</f>
        <v>5335022.0357213588</v>
      </c>
      <c r="F283" s="42">
        <f>'[1]4. OM&amp;A Calculation'!M288</f>
        <v>7029184.6200000001</v>
      </c>
      <c r="G283" s="42">
        <f t="shared" si="60"/>
        <v>12364206.655721359</v>
      </c>
      <c r="H283" s="33">
        <f t="shared" si="61"/>
        <v>0.43148923212575502</v>
      </c>
      <c r="I283" s="33">
        <f t="shared" si="62"/>
        <v>0.56851076787424493</v>
      </c>
      <c r="J283" s="40">
        <f>SUMIFS('[1]6. Capital Calculations for BM'!$AH$6:$AH$1805,'[1]6. Capital Calculations for BM'!$C$6:$C$1805,'[1]2. BM Database'!$C283,'[1]6. Capital Calculations for BM'!$B$6:$B$1805,'[1]2. BM Database'!$B283)</f>
        <v>17.715351999999999</v>
      </c>
      <c r="K283" s="41">
        <f t="shared" si="68"/>
        <v>116.60459237157336</v>
      </c>
      <c r="L283" s="41">
        <v>0.90345126430392497</v>
      </c>
      <c r="M283" s="41">
        <f t="shared" si="63"/>
        <v>105.34656640174175</v>
      </c>
      <c r="N283" s="34">
        <f>SUMIFS('[1]41. Output Indexes'!$E$3:$E$752,'[1]41. Output Indexes'!$B$3:$B$752,$B283,'[1]41. Output Indexes'!$C$3:$C$752,$C283)</f>
        <v>20815</v>
      </c>
      <c r="O283" s="34">
        <f>SUMIFS('[1]41. Output Indexes'!$L$3:$L$752,'[1]41. Output Indexes'!$B$3:$B$752,$B283,'[1]41. Output Indexes'!$C$3:$C$752,$C283)</f>
        <v>352084248</v>
      </c>
      <c r="P283" s="34">
        <f>SUMIFS('[1]9. Z variables'!$AD$3:$AD$752,'[1]9. Z variables'!$B$3:$B$752,$B283,'[1]9. Z variables'!$C$3:$C$752,$C283)</f>
        <v>88198</v>
      </c>
      <c r="Q283" s="34">
        <f>SUMIFS('[1]9. Z variables'!$AE$3:$AE$752,'[1]9. Z variables'!$B$3:$B$752,$B283,'[1]9. Z variables'!$C$3:$C$752,$C283)</f>
        <v>77749</v>
      </c>
      <c r="R283" s="34">
        <f t="shared" si="59"/>
        <v>88198</v>
      </c>
      <c r="S283" s="34">
        <f t="shared" si="67"/>
        <v>88622</v>
      </c>
      <c r="T283" s="34">
        <f>SUMIFS('[1]9. Z variables'!$P$3:$P$752,'[1]9. Z variables'!$C$3:$C$752,$C283,'[1]9. Z variables'!$B$3:$B$752,$B283)</f>
        <v>1716</v>
      </c>
      <c r="U283" s="34">
        <f t="shared" si="65"/>
        <v>1692</v>
      </c>
      <c r="V283" s="33">
        <f>SUMIFS('[1]9. Z variables'!$R$3:$R$752,'[1]9. Z variables'!$C$3:$C$752,$C283,'[1]9. Z variables'!$B$3:$B$752,$B283)/T283</f>
        <v>4.8368298368298368E-2</v>
      </c>
      <c r="W283" s="36">
        <f t="shared" si="66"/>
        <v>6.1697431781701444E-2</v>
      </c>
      <c r="X283" s="35">
        <f t="shared" si="66"/>
        <v>1252</v>
      </c>
    </row>
    <row r="284" spans="1:24" ht="15" x14ac:dyDescent="0.25">
      <c r="A284" s="182">
        <v>26</v>
      </c>
      <c r="B284" s="183" t="s">
        <v>27</v>
      </c>
      <c r="C284" s="184">
        <v>2009</v>
      </c>
      <c r="D284" s="184">
        <v>1</v>
      </c>
      <c r="E284" s="42">
        <f>SUMIFS('[1]6. Capital Calculations for BM'!$AI$6:$AI$1805,'[1]6. Capital Calculations for BM'!$C$6:$C$1805,'[1]2. BM Database'!$C284,'[1]6. Capital Calculations for BM'!$B$6:$B$1805,'[1]2. BM Database'!$B284)</f>
        <v>6030972.7963379426</v>
      </c>
      <c r="F284" s="42">
        <f>'[1]4. OM&amp;A Calculation'!M289</f>
        <v>6898409.6900000004</v>
      </c>
      <c r="G284" s="42">
        <f t="shared" si="60"/>
        <v>12929382.486337943</v>
      </c>
      <c r="H284" s="33">
        <f t="shared" si="61"/>
        <v>0.46645482123455434</v>
      </c>
      <c r="I284" s="33">
        <f t="shared" si="62"/>
        <v>0.53354517876544572</v>
      </c>
      <c r="J284" s="40">
        <f>SUMIFS('[1]6. Capital Calculations for BM'!$AH$6:$AH$1805,'[1]6. Capital Calculations for BM'!$C$6:$C$1805,'[1]2. BM Database'!$C284,'[1]6. Capital Calculations for BM'!$B$6:$B$1805,'[1]2. BM Database'!$B284)</f>
        <v>17.930536200000002</v>
      </c>
      <c r="K284" s="41">
        <f t="shared" si="68"/>
        <v>118.1120482521444</v>
      </c>
      <c r="L284" s="41">
        <v>0.90345126430392497</v>
      </c>
      <c r="M284" s="41">
        <f t="shared" si="63"/>
        <v>106.70847932292605</v>
      </c>
      <c r="N284" s="34">
        <f>SUMIFS('[1]41. Output Indexes'!$E$3:$E$752,'[1]41. Output Indexes'!$B$3:$B$752,$B284,'[1]41. Output Indexes'!$C$3:$C$752,$C284)</f>
        <v>20911</v>
      </c>
      <c r="O284" s="34">
        <f>SUMIFS('[1]41. Output Indexes'!$L$3:$L$752,'[1]41. Output Indexes'!$B$3:$B$752,$B284,'[1]41. Output Indexes'!$C$3:$C$752,$C284)</f>
        <v>338528028</v>
      </c>
      <c r="P284" s="34">
        <f>SUMIFS('[1]9. Z variables'!$AD$3:$AD$752,'[1]9. Z variables'!$B$3:$B$752,$B284,'[1]9. Z variables'!$C$3:$C$752,$C284)</f>
        <v>114709</v>
      </c>
      <c r="Q284" s="34">
        <f>SUMIFS('[1]9. Z variables'!$AE$3:$AE$752,'[1]9. Z variables'!$B$3:$B$752,$B284,'[1]9. Z variables'!$C$3:$C$752,$C284)</f>
        <v>109996</v>
      </c>
      <c r="R284" s="34">
        <f t="shared" si="59"/>
        <v>114709</v>
      </c>
      <c r="S284" s="34">
        <f t="shared" si="67"/>
        <v>114709</v>
      </c>
      <c r="T284" s="34">
        <f>SUMIFS('[1]9. Z variables'!$P$3:$P$752,'[1]9. Z variables'!$C$3:$C$752,$C284,'[1]9. Z variables'!$B$3:$B$752,$B284)</f>
        <v>1731</v>
      </c>
      <c r="U284" s="34">
        <f t="shared" si="65"/>
        <v>1692</v>
      </c>
      <c r="V284" s="33">
        <f>SUMIFS('[1]9. Z variables'!$R$3:$R$752,'[1]9. Z variables'!$C$3:$C$752,$C284,'[1]9. Z variables'!$B$3:$B$752,$B284)/T284</f>
        <v>5.0837666088965915E-2</v>
      </c>
      <c r="W284" s="36">
        <f t="shared" si="66"/>
        <v>6.1697431781701444E-2</v>
      </c>
      <c r="X284" s="35">
        <f t="shared" si="66"/>
        <v>1252</v>
      </c>
    </row>
    <row r="285" spans="1:24" ht="15" x14ac:dyDescent="0.25">
      <c r="A285" s="182">
        <v>26</v>
      </c>
      <c r="B285" s="183" t="s">
        <v>27</v>
      </c>
      <c r="C285" s="184">
        <v>2010</v>
      </c>
      <c r="D285" s="184">
        <v>1</v>
      </c>
      <c r="E285" s="42">
        <f>SUMIFS('[1]6. Capital Calculations for BM'!$AI$6:$AI$1805,'[1]6. Capital Calculations for BM'!$C$6:$C$1805,'[1]2. BM Database'!$C285,'[1]6. Capital Calculations for BM'!$B$6:$B$1805,'[1]2. BM Database'!$B285)</f>
        <v>6384592.4696997078</v>
      </c>
      <c r="F285" s="42">
        <f>'[1]4. OM&amp;A Calculation'!M290</f>
        <v>6738999.3200000003</v>
      </c>
      <c r="G285" s="42">
        <f t="shared" si="60"/>
        <v>13123591.789699707</v>
      </c>
      <c r="H285" s="33">
        <f t="shared" si="61"/>
        <v>0.48649733792472671</v>
      </c>
      <c r="I285" s="33">
        <f t="shared" si="62"/>
        <v>0.51350266207527329</v>
      </c>
      <c r="J285" s="40">
        <f>SUMIFS('[1]6. Capital Calculations for BM'!$AH$6:$AH$1805,'[1]6. Capital Calculations for BM'!$C$6:$C$1805,'[1]2. BM Database'!$C285,'[1]6. Capital Calculations for BM'!$B$6:$B$1805,'[1]2. BM Database'!$B285)</f>
        <v>18.29948266666667</v>
      </c>
      <c r="K285" s="41">
        <f t="shared" si="68"/>
        <v>121.67950876493377</v>
      </c>
      <c r="L285" s="41">
        <v>0.90345126430392497</v>
      </c>
      <c r="M285" s="41">
        <f t="shared" si="63"/>
        <v>109.93150603355994</v>
      </c>
      <c r="N285" s="34">
        <f>SUMIFS('[1]41. Output Indexes'!$E$3:$E$752,'[1]41. Output Indexes'!$B$3:$B$752,$B285,'[1]41. Output Indexes'!$C$3:$C$752,$C285)</f>
        <v>20971</v>
      </c>
      <c r="O285" s="34">
        <f>SUMIFS('[1]41. Output Indexes'!$L$3:$L$752,'[1]41. Output Indexes'!$B$3:$B$752,$B285,'[1]41. Output Indexes'!$C$3:$C$752,$C285)</f>
        <v>345304603</v>
      </c>
      <c r="P285" s="34">
        <f>SUMIFS('[1]9. Z variables'!$AD$3:$AD$752,'[1]9. Z variables'!$B$3:$B$752,$B285,'[1]9. Z variables'!$C$3:$C$752,$C285)</f>
        <v>98223</v>
      </c>
      <c r="Q285" s="34">
        <f>SUMIFS('[1]9. Z variables'!$AE$3:$AE$752,'[1]9. Z variables'!$B$3:$B$752,$B285,'[1]9. Z variables'!$C$3:$C$752,$C285)</f>
        <v>95666</v>
      </c>
      <c r="R285" s="34">
        <f t="shared" si="59"/>
        <v>98223</v>
      </c>
      <c r="S285" s="34">
        <f t="shared" si="67"/>
        <v>114709</v>
      </c>
      <c r="T285" s="34">
        <f>SUMIFS('[1]9. Z variables'!$P$3:$P$752,'[1]9. Z variables'!$C$3:$C$752,$C285,'[1]9. Z variables'!$B$3:$B$752,$B285)</f>
        <v>1723</v>
      </c>
      <c r="U285" s="34">
        <f t="shared" si="65"/>
        <v>1692</v>
      </c>
      <c r="V285" s="33">
        <f>SUMIFS('[1]9. Z variables'!$R$3:$R$752,'[1]9. Z variables'!$C$3:$C$752,$C285,'[1]9. Z variables'!$B$3:$B$752,$B285)/T285</f>
        <v>5.1654091700522348E-2</v>
      </c>
      <c r="W285" s="36">
        <f t="shared" si="66"/>
        <v>6.1697431781701444E-2</v>
      </c>
      <c r="X285" s="35">
        <f t="shared" si="66"/>
        <v>1252</v>
      </c>
    </row>
    <row r="286" spans="1:24" ht="15" x14ac:dyDescent="0.25">
      <c r="A286" s="182">
        <v>26</v>
      </c>
      <c r="B286" s="183" t="s">
        <v>27</v>
      </c>
      <c r="C286" s="184">
        <v>2011</v>
      </c>
      <c r="D286" s="184">
        <v>1</v>
      </c>
      <c r="E286" s="42">
        <f>SUMIFS('[1]6. Capital Calculations for BM'!$AI$6:$AI$1805,'[1]6. Capital Calculations for BM'!$C$6:$C$1805,'[1]2. BM Database'!$C286,'[1]6. Capital Calculations for BM'!$B$6:$B$1805,'[1]2. BM Database'!$B286)</f>
        <v>6724660.6804817449</v>
      </c>
      <c r="F286" s="42">
        <f>'[1]4. OM&amp;A Calculation'!M291</f>
        <v>7283286.9500000002</v>
      </c>
      <c r="G286" s="42">
        <f t="shared" si="60"/>
        <v>14007947.630481746</v>
      </c>
      <c r="H286" s="33">
        <f t="shared" si="61"/>
        <v>0.48006038128302725</v>
      </c>
      <c r="I286" s="33">
        <f t="shared" si="62"/>
        <v>0.5199396187169727</v>
      </c>
      <c r="J286" s="40">
        <f>SUMIFS('[1]6. Capital Calculations for BM'!$AH$6:$AH$1805,'[1]6. Capital Calculations for BM'!$C$6:$C$1805,'[1]2. BM Database'!$C286,'[1]6. Capital Calculations for BM'!$B$6:$B$1805,'[1]2. BM Database'!$B286)</f>
        <v>18.328728099999999</v>
      </c>
      <c r="K286" s="41">
        <f t="shared" si="68"/>
        <v>123.73002481130355</v>
      </c>
      <c r="L286" s="41">
        <v>0.90345126430392497</v>
      </c>
      <c r="M286" s="41">
        <f t="shared" si="63"/>
        <v>111.7840473481282</v>
      </c>
      <c r="N286" s="34">
        <f>SUMIFS('[1]41. Output Indexes'!$E$3:$E$752,'[1]41. Output Indexes'!$B$3:$B$752,$B286,'[1]41. Output Indexes'!$C$3:$C$752,$C286)</f>
        <v>21078</v>
      </c>
      <c r="O286" s="34">
        <f>SUMIFS('[1]41. Output Indexes'!$L$3:$L$752,'[1]41. Output Indexes'!$B$3:$B$752,$B286,'[1]41. Output Indexes'!$C$3:$C$752,$C286)</f>
        <v>421078100</v>
      </c>
      <c r="P286" s="34">
        <f>SUMIFS('[1]9. Z variables'!$AD$3:$AD$752,'[1]9. Z variables'!$B$3:$B$752,$B286,'[1]9. Z variables'!$C$3:$C$752,$C286)</f>
        <v>100582</v>
      </c>
      <c r="Q286" s="34">
        <f>SUMIFS('[1]9. Z variables'!$AE$3:$AE$752,'[1]9. Z variables'!$B$3:$B$752,$B286,'[1]9. Z variables'!$C$3:$C$752,$C286)</f>
        <v>81845</v>
      </c>
      <c r="R286" s="34">
        <f t="shared" si="59"/>
        <v>100582</v>
      </c>
      <c r="S286" s="34">
        <f t="shared" si="67"/>
        <v>114709</v>
      </c>
      <c r="T286" s="34">
        <f>SUMIFS('[1]9. Z variables'!$P$3:$P$752,'[1]9. Z variables'!$C$3:$C$752,$C286,'[1]9. Z variables'!$B$3:$B$752,$B286)</f>
        <v>1734</v>
      </c>
      <c r="U286" s="34">
        <f t="shared" si="65"/>
        <v>1692</v>
      </c>
      <c r="V286" s="33">
        <f>SUMIFS('[1]9. Z variables'!$R$3:$R$752,'[1]9. Z variables'!$C$3:$C$752,$C286,'[1]9. Z variables'!$B$3:$B$752,$B286)/T286</f>
        <v>5.3056516724336797E-2</v>
      </c>
      <c r="W286" s="36">
        <f t="shared" si="66"/>
        <v>6.1697431781701444E-2</v>
      </c>
      <c r="X286" s="23">
        <f t="shared" si="66"/>
        <v>1252</v>
      </c>
    </row>
    <row r="287" spans="1:24" ht="15" x14ac:dyDescent="0.25">
      <c r="A287" s="182">
        <v>26</v>
      </c>
      <c r="B287" s="183" t="s">
        <v>27</v>
      </c>
      <c r="C287" s="184">
        <v>2012</v>
      </c>
      <c r="D287" s="184">
        <f>D286</f>
        <v>1</v>
      </c>
      <c r="E287" s="42">
        <f>SUMIFS('[1]6. Capital Calculations for BM'!$AI$6:$AI$1805,'[1]6. Capital Calculations for BM'!$C$6:$C$1805,'[1]2. BM Database'!$C287,'[1]6. Capital Calculations for BM'!$B$6:$B$1805,'[1]2. BM Database'!$B287)</f>
        <v>7115393.926421782</v>
      </c>
      <c r="F287" s="42">
        <f>'[1]4. OM&amp;A Calculation'!M292</f>
        <v>8017287.1363000004</v>
      </c>
      <c r="G287" s="42">
        <f t="shared" si="60"/>
        <v>15132681.062721781</v>
      </c>
      <c r="H287" s="33">
        <f t="shared" si="61"/>
        <v>0.47020048178706536</v>
      </c>
      <c r="I287" s="33">
        <f t="shared" si="62"/>
        <v>0.52979951821293469</v>
      </c>
      <c r="J287" s="40">
        <f>SUMIFS('[1]6. Capital Calculations for BM'!$AH$6:$AH$1805,'[1]6. Capital Calculations for BM'!$C$6:$C$1805,'[1]2. BM Database'!$C287,'[1]6. Capital Calculations for BM'!$B$6:$B$1805,'[1]2. BM Database'!$B287)</f>
        <v>17.40324</v>
      </c>
      <c r="K287" s="41">
        <f t="shared" si="68"/>
        <v>125.68281390738366</v>
      </c>
      <c r="L287" s="41">
        <f>L286</f>
        <v>0.90345126430392497</v>
      </c>
      <c r="M287" s="41">
        <f t="shared" si="63"/>
        <v>113.54829712590069</v>
      </c>
      <c r="N287" s="34">
        <f>SUMIFS('[1]24. 2012 data'!$BR$2:$BR$74,'[1]24. 2012 data'!$B$2:$B$74,'[1]2. BM Database'!$B287,'[1]24. 2012 data'!$C$2:$C$74,2012)</f>
        <v>21166</v>
      </c>
      <c r="O287" s="34">
        <f>SUMIFS('[1]24. 2012 data'!$BZ$2:$BZ$74,'[1]24. 2012 data'!$B$2:$B$74,'[1]2. BM Database'!$B287,'[1]24. 2012 data'!$C$2:$C$74,2012)</f>
        <v>413280348</v>
      </c>
      <c r="P287" s="34">
        <f>SUMIFS('[1]24. 2012 data'!$DI$2:$DI$74,'[1]24. 2012 data'!$B$2:$B$74,'[1]2. BM Database'!$B287,'[1]24. 2012 data'!$C$2:$C$74,2012)</f>
        <v>97028</v>
      </c>
      <c r="Q287" s="34">
        <f>SUMIFS('[1]24. 2012 data'!$DH$2:$DH$74,'[1]24. 2012 data'!$B$2:$B$74,'[1]2. BM Database'!$B287,'[1]24. 2012 data'!$C$2:$C$74,2012)</f>
        <v>78706</v>
      </c>
      <c r="R287" s="34">
        <f t="shared" si="59"/>
        <v>97028</v>
      </c>
      <c r="S287" s="34">
        <f t="shared" si="67"/>
        <v>114709</v>
      </c>
      <c r="T287" s="34">
        <f>SUMIF('[1]24. 2012 data'!$B$2:$B$74,$B287,'[1]24. 2012 data'!$DL$2:$DL$74)</f>
        <v>1748</v>
      </c>
      <c r="U287" s="34">
        <f>AVERAGE(T277:T287)</f>
        <v>1692</v>
      </c>
      <c r="V287" s="33">
        <f>SUMIF('[1]24. 2012 data'!$B$2:$B$74,$B287,'[1]24. 2012 data'!$DN$2:$DN$74)/SUMIF('[1]24. 2012 data'!$B$2:$B$74,$B287,'[1]24. 2012 data'!$DL$2:$DL$74)</f>
        <v>5.4919908466819219E-2</v>
      </c>
      <c r="W287" s="36">
        <f>(N287-N277)/N277</f>
        <v>6.1697431781701444E-2</v>
      </c>
      <c r="X287" s="34">
        <f>SUMIF('[1]24. 2012 data'!$B$2:$B$74,$B287,'[1]24. 2012 data'!$CZ$2:$CZ$74)</f>
        <v>1252</v>
      </c>
    </row>
    <row r="288" spans="1:24" ht="15" x14ac:dyDescent="0.25">
      <c r="A288" s="182">
        <v>27</v>
      </c>
      <c r="B288" s="183" t="s">
        <v>28</v>
      </c>
      <c r="C288" s="184">
        <v>2002</v>
      </c>
      <c r="D288" s="184">
        <v>1</v>
      </c>
      <c r="E288" s="42">
        <f>SUMIFS('[1]6. Capital Calculations for BM'!$AI$6:$AI$1805,'[1]6. Capital Calculations for BM'!$C$6:$C$1805,'[1]2. BM Database'!$C288,'[1]6. Capital Calculations for BM'!$B$6:$B$1805,'[1]2. BM Database'!$B288)</f>
        <v>7261283.0826636245</v>
      </c>
      <c r="F288" s="42">
        <f>'[1]4. OM&amp;A Calculation'!M293</f>
        <v>3851173</v>
      </c>
      <c r="G288" s="42">
        <f t="shared" si="60"/>
        <v>11112456.082663625</v>
      </c>
      <c r="H288" s="33">
        <f t="shared" si="61"/>
        <v>0.65343638063882581</v>
      </c>
      <c r="I288" s="33">
        <f t="shared" si="62"/>
        <v>0.34656361936117419</v>
      </c>
      <c r="J288" s="40">
        <f>SUMIFS('[1]6. Capital Calculations for BM'!$AH$6:$AH$1805,'[1]6. Capital Calculations for BM'!$C$6:$C$1805,'[1]2. BM Database'!$C288,'[1]6. Capital Calculations for BM'!$B$6:$B$1805,'[1]2. BM Database'!$B288)</f>
        <v>16.741565999999999</v>
      </c>
      <c r="K288" s="41">
        <f t="shared" si="68"/>
        <v>100</v>
      </c>
      <c r="L288" s="41">
        <v>1.0358170978277399</v>
      </c>
      <c r="M288" s="41">
        <f t="shared" si="63"/>
        <v>103.58170978277398</v>
      </c>
      <c r="N288" s="34">
        <f>SUMIFS('[1]41. Output Indexes'!$E$3:$E$752,'[1]41. Output Indexes'!$B$3:$B$752,$B288,'[1]41. Output Indexes'!$C$3:$C$752,$C288)</f>
        <v>17686</v>
      </c>
      <c r="O288" s="34">
        <f>SUMIFS('[1]41. Output Indexes'!$L$3:$L$752,'[1]41. Output Indexes'!$B$3:$B$752,$B288,'[1]41. Output Indexes'!$C$3:$C$752,$C288)</f>
        <v>413942278</v>
      </c>
      <c r="P288" s="34">
        <f>SUMIFS('[1]9. Z variables'!$AD$3:$AD$752,'[1]9. Z variables'!$B$3:$B$752,$B288,'[1]9. Z variables'!$C$3:$C$752,$C288)</f>
        <v>73588</v>
      </c>
      <c r="Q288" s="34">
        <f>SUMIFS('[1]9. Z variables'!$AE$3:$AE$752,'[1]9. Z variables'!$B$3:$B$752,$B288,'[1]9. Z variables'!$C$3:$C$752,$C288)</f>
        <v>85058</v>
      </c>
      <c r="R288" s="34">
        <f t="shared" si="59"/>
        <v>85058</v>
      </c>
      <c r="S288" s="34">
        <f>R288</f>
        <v>85058</v>
      </c>
      <c r="T288" s="34">
        <f>SUMIFS('[1]9. Z variables'!$P$3:$P$752,'[1]9. Z variables'!$C$3:$C$752,$C288,'[1]9. Z variables'!$B$3:$B$752,$B288)</f>
        <v>746.5</v>
      </c>
      <c r="U288" s="34">
        <f t="shared" si="65"/>
        <v>1305.8363636363638</v>
      </c>
      <c r="V288" s="33">
        <f>SUMIFS('[1]9. Z variables'!$R$3:$R$752,'[1]9. Z variables'!$C$3:$C$752,$C288,'[1]9. Z variables'!$B$3:$B$752,$B288)/T288</f>
        <v>0.19450770261219019</v>
      </c>
      <c r="W288" s="36">
        <f t="shared" si="66"/>
        <v>0.18132986543028384</v>
      </c>
      <c r="X288" s="35">
        <f t="shared" si="66"/>
        <v>280</v>
      </c>
    </row>
    <row r="289" spans="1:24" ht="15" x14ac:dyDescent="0.25">
      <c r="A289" s="182">
        <v>27</v>
      </c>
      <c r="B289" s="183" t="s">
        <v>28</v>
      </c>
      <c r="C289" s="184">
        <v>2003</v>
      </c>
      <c r="D289" s="184">
        <v>1</v>
      </c>
      <c r="E289" s="42">
        <f>SUMIFS('[1]6. Capital Calculations for BM'!$AI$6:$AI$1805,'[1]6. Capital Calculations for BM'!$C$6:$C$1805,'[1]2. BM Database'!$C289,'[1]6. Capital Calculations for BM'!$B$6:$B$1805,'[1]2. BM Database'!$B289)</f>
        <v>7166423.1158885062</v>
      </c>
      <c r="F289" s="42">
        <f>'[1]4. OM&amp;A Calculation'!M294</f>
        <v>3625957</v>
      </c>
      <c r="G289" s="42">
        <f t="shared" si="60"/>
        <v>10792380.115888506</v>
      </c>
      <c r="H289" s="33">
        <f t="shared" si="61"/>
        <v>0.66402619616206082</v>
      </c>
      <c r="I289" s="33">
        <f t="shared" si="62"/>
        <v>0.33597380383793918</v>
      </c>
      <c r="J289" s="40">
        <f>SUMIFS('[1]6. Capital Calculations for BM'!$AH$6:$AH$1805,'[1]6. Capital Calculations for BM'!$C$6:$C$1805,'[1]2. BM Database'!$C289,'[1]6. Capital Calculations for BM'!$B$6:$B$1805,'[1]2. BM Database'!$B289)</f>
        <v>16.820820000000001</v>
      </c>
      <c r="K289" s="41">
        <f t="shared" si="68"/>
        <v>102.21331567783656</v>
      </c>
      <c r="L289" s="41">
        <v>1.0358170978277399</v>
      </c>
      <c r="M289" s="41">
        <f t="shared" si="63"/>
        <v>105.87430000476729</v>
      </c>
      <c r="N289" s="34">
        <f>SUMIFS('[1]41. Output Indexes'!$E$3:$E$752,'[1]41. Output Indexes'!$B$3:$B$752,$B289,'[1]41. Output Indexes'!$C$3:$C$752,$C289)</f>
        <v>18365</v>
      </c>
      <c r="O289" s="34">
        <f>SUMIFS('[1]41. Output Indexes'!$L$3:$L$752,'[1]41. Output Indexes'!$B$3:$B$752,$B289,'[1]41. Output Indexes'!$C$3:$C$752,$C289)</f>
        <v>446024317</v>
      </c>
      <c r="P289" s="34">
        <f>SUMIFS('[1]9. Z variables'!$AD$3:$AD$752,'[1]9. Z variables'!$B$3:$B$752,$B289,'[1]9. Z variables'!$C$3:$C$752,$C289)</f>
        <v>117773</v>
      </c>
      <c r="Q289" s="34">
        <f>SUMIFS('[1]9. Z variables'!$AE$3:$AE$752,'[1]9. Z variables'!$B$3:$B$752,$B289,'[1]9. Z variables'!$C$3:$C$752,$C289)</f>
        <v>103035</v>
      </c>
      <c r="R289" s="34">
        <f t="shared" si="59"/>
        <v>117773</v>
      </c>
      <c r="S289" s="34">
        <f t="shared" ref="S289:S298" si="69">MAX(S288,R289)</f>
        <v>117773</v>
      </c>
      <c r="T289" s="34">
        <f>SUMIFS('[1]9. Z variables'!$P$3:$P$752,'[1]9. Z variables'!$C$3:$C$752,$C289,'[1]9. Z variables'!$B$3:$B$752,$B289)</f>
        <v>1229.5999999999999</v>
      </c>
      <c r="U289" s="34">
        <f t="shared" si="65"/>
        <v>1305.8363636363638</v>
      </c>
      <c r="V289" s="33">
        <f>SUMIFS('[1]9. Z variables'!$R$3:$R$752,'[1]9. Z variables'!$C$3:$C$752,$C289,'[1]9. Z variables'!$B$3:$B$752,$B289)/T289</f>
        <v>0.2912329212752115</v>
      </c>
      <c r="W289" s="36">
        <f t="shared" si="66"/>
        <v>0.18132986543028384</v>
      </c>
      <c r="X289" s="35">
        <f t="shared" si="66"/>
        <v>280</v>
      </c>
    </row>
    <row r="290" spans="1:24" ht="15" x14ac:dyDescent="0.25">
      <c r="A290" s="182">
        <v>27</v>
      </c>
      <c r="B290" s="183" t="s">
        <v>28</v>
      </c>
      <c r="C290" s="184">
        <v>2004</v>
      </c>
      <c r="D290" s="184">
        <v>1</v>
      </c>
      <c r="E290" s="42">
        <f>SUMIFS('[1]6. Capital Calculations for BM'!$AI$6:$AI$1805,'[1]6. Capital Calculations for BM'!$C$6:$C$1805,'[1]2. BM Database'!$C290,'[1]6. Capital Calculations for BM'!$B$6:$B$1805,'[1]2. BM Database'!$B290)</f>
        <v>7167925.2257275758</v>
      </c>
      <c r="F290" s="42">
        <f>'[1]4. OM&amp;A Calculation'!M295</f>
        <v>3823105</v>
      </c>
      <c r="G290" s="42">
        <f t="shared" si="60"/>
        <v>10991030.225727577</v>
      </c>
      <c r="H290" s="33">
        <f t="shared" si="61"/>
        <v>0.65216136053825458</v>
      </c>
      <c r="I290" s="33">
        <f t="shared" si="62"/>
        <v>0.34783863946174542</v>
      </c>
      <c r="J290" s="40">
        <f>SUMIFS('[1]6. Capital Calculations for BM'!$AH$6:$AH$1805,'[1]6. Capital Calculations for BM'!$C$6:$C$1805,'[1]2. BM Database'!$C290,'[1]6. Capital Calculations for BM'!$B$6:$B$1805,'[1]2. BM Database'!$B290)</f>
        <v>16.852066000000001</v>
      </c>
      <c r="K290" s="41">
        <f t="shared" si="68"/>
        <v>104.79144501899948</v>
      </c>
      <c r="L290" s="41">
        <v>1.0358170978277399</v>
      </c>
      <c r="M290" s="41">
        <f t="shared" si="63"/>
        <v>108.54477045675522</v>
      </c>
      <c r="N290" s="34">
        <f>SUMIFS('[1]41. Output Indexes'!$E$3:$E$752,'[1]41. Output Indexes'!$B$3:$B$752,$B290,'[1]41. Output Indexes'!$C$3:$C$752,$C290)</f>
        <v>18719</v>
      </c>
      <c r="O290" s="34">
        <f>SUMIFS('[1]41. Output Indexes'!$L$3:$L$752,'[1]41. Output Indexes'!$B$3:$B$752,$B290,'[1]41. Output Indexes'!$C$3:$C$752,$C290)</f>
        <v>454683669</v>
      </c>
      <c r="P290" s="34">
        <f>SUMIFS('[1]9. Z variables'!$AD$3:$AD$752,'[1]9. Z variables'!$B$3:$B$752,$B290,'[1]9. Z variables'!$C$3:$C$752,$C290)</f>
        <v>90154</v>
      </c>
      <c r="Q290" s="34">
        <f>SUMIFS('[1]9. Z variables'!$AE$3:$AE$752,'[1]9. Z variables'!$B$3:$B$752,$B290,'[1]9. Z variables'!$C$3:$C$752,$C290)</f>
        <v>98950</v>
      </c>
      <c r="R290" s="34">
        <f t="shared" si="59"/>
        <v>98950</v>
      </c>
      <c r="S290" s="34">
        <f t="shared" si="69"/>
        <v>117773</v>
      </c>
      <c r="T290" s="34">
        <f>SUMIFS('[1]9. Z variables'!$P$3:$P$752,'[1]9. Z variables'!$C$3:$C$752,$C290,'[1]9. Z variables'!$B$3:$B$752,$B290)</f>
        <v>1301.0999999999999</v>
      </c>
      <c r="U290" s="34">
        <f t="shared" si="65"/>
        <v>1305.8363636363638</v>
      </c>
      <c r="V290" s="33">
        <f>SUMIFS('[1]9. Z variables'!$R$3:$R$752,'[1]9. Z variables'!$C$3:$C$752,$C290,'[1]9. Z variables'!$B$3:$B$752,$B290)/T290</f>
        <v>0.33002843747598187</v>
      </c>
      <c r="W290" s="36">
        <f t="shared" si="66"/>
        <v>0.18132986543028384</v>
      </c>
      <c r="X290" s="35">
        <f t="shared" si="66"/>
        <v>280</v>
      </c>
    </row>
    <row r="291" spans="1:24" ht="15" x14ac:dyDescent="0.25">
      <c r="A291" s="182">
        <v>27</v>
      </c>
      <c r="B291" s="183" t="s">
        <v>28</v>
      </c>
      <c r="C291" s="184">
        <v>2005</v>
      </c>
      <c r="D291" s="184">
        <v>1</v>
      </c>
      <c r="E291" s="42">
        <f>SUMIFS('[1]6. Capital Calculations for BM'!$AI$6:$AI$1805,'[1]6. Capital Calculations for BM'!$C$6:$C$1805,'[1]2. BM Database'!$C291,'[1]6. Capital Calculations for BM'!$B$6:$B$1805,'[1]2. BM Database'!$B291)</f>
        <v>7697928.0097035924</v>
      </c>
      <c r="F291" s="42">
        <f>'[1]4. OM&amp;A Calculation'!M296</f>
        <v>3711596</v>
      </c>
      <c r="G291" s="42">
        <f t="shared" si="60"/>
        <v>11409524.009703591</v>
      </c>
      <c r="H291" s="33">
        <f t="shared" si="61"/>
        <v>0.67469317766075476</v>
      </c>
      <c r="I291" s="33">
        <f t="shared" si="62"/>
        <v>0.32530682233924524</v>
      </c>
      <c r="J291" s="40">
        <f>SUMIFS('[1]6. Capital Calculations for BM'!$AH$6:$AH$1805,'[1]6. Capital Calculations for BM'!$C$6:$C$1805,'[1]2. BM Database'!$C291,'[1]6. Capital Calculations for BM'!$B$6:$B$1805,'[1]2. BM Database'!$B291)</f>
        <v>17.008296000000001</v>
      </c>
      <c r="K291" s="41">
        <f t="shared" si="68"/>
        <v>108.15605108354616</v>
      </c>
      <c r="L291" s="41">
        <v>1.0358170978277399</v>
      </c>
      <c r="M291" s="41">
        <f t="shared" si="63"/>
        <v>112.02988694586756</v>
      </c>
      <c r="N291" s="34">
        <f>SUMIFS('[1]41. Output Indexes'!$E$3:$E$752,'[1]41. Output Indexes'!$B$3:$B$752,$B291,'[1]41. Output Indexes'!$C$3:$C$752,$C291)</f>
        <v>19873</v>
      </c>
      <c r="O291" s="34">
        <f>SUMIFS('[1]41. Output Indexes'!$L$3:$L$752,'[1]41. Output Indexes'!$B$3:$B$752,$B291,'[1]41. Output Indexes'!$C$3:$C$752,$C291)</f>
        <v>483654085</v>
      </c>
      <c r="P291" s="34">
        <f>SUMIFS('[1]9. Z variables'!$AD$3:$AD$752,'[1]9. Z variables'!$B$3:$B$752,$B291,'[1]9. Z variables'!$C$3:$C$752,$C291)</f>
        <v>106324</v>
      </c>
      <c r="Q291" s="34">
        <f>SUMIFS('[1]9. Z variables'!$AE$3:$AE$752,'[1]9. Z variables'!$B$3:$B$752,$B291,'[1]9. Z variables'!$C$3:$C$752,$C291)</f>
        <v>108866</v>
      </c>
      <c r="R291" s="34">
        <f t="shared" si="59"/>
        <v>108866</v>
      </c>
      <c r="S291" s="34">
        <f t="shared" si="69"/>
        <v>117773</v>
      </c>
      <c r="T291" s="34">
        <f>SUMIFS('[1]9. Z variables'!$P$3:$P$752,'[1]9. Z variables'!$C$3:$C$752,$C291,'[1]9. Z variables'!$B$3:$B$752,$B291)</f>
        <v>1320</v>
      </c>
      <c r="U291" s="34">
        <f t="shared" si="65"/>
        <v>1305.8363636363638</v>
      </c>
      <c r="V291" s="33">
        <f>SUMIFS('[1]9. Z variables'!$R$3:$R$752,'[1]9. Z variables'!$C$3:$C$752,$C291,'[1]9. Z variables'!$B$3:$B$752,$B291)/T291</f>
        <v>0.3371212121212121</v>
      </c>
      <c r="W291" s="36">
        <f t="shared" si="66"/>
        <v>0.18132986543028384</v>
      </c>
      <c r="X291" s="35">
        <f t="shared" si="66"/>
        <v>280</v>
      </c>
    </row>
    <row r="292" spans="1:24" ht="15" x14ac:dyDescent="0.25">
      <c r="A292" s="182">
        <v>27</v>
      </c>
      <c r="B292" s="183" t="s">
        <v>28</v>
      </c>
      <c r="C292" s="184">
        <v>2006</v>
      </c>
      <c r="D292" s="184">
        <v>1</v>
      </c>
      <c r="E292" s="42">
        <f>SUMIFS('[1]6. Capital Calculations for BM'!$AI$6:$AI$1805,'[1]6. Capital Calculations for BM'!$C$6:$C$1805,'[1]2. BM Database'!$C292,'[1]6. Capital Calculations for BM'!$B$6:$B$1805,'[1]2. BM Database'!$B292)</f>
        <v>7778335.241104356</v>
      </c>
      <c r="F292" s="42">
        <f>'[1]4. OM&amp;A Calculation'!M297</f>
        <v>4352958</v>
      </c>
      <c r="G292" s="42">
        <f t="shared" si="60"/>
        <v>12131293.241104357</v>
      </c>
      <c r="H292" s="33">
        <f t="shared" si="61"/>
        <v>0.64117939336830876</v>
      </c>
      <c r="I292" s="33">
        <f t="shared" si="62"/>
        <v>0.35882060663169124</v>
      </c>
      <c r="J292" s="40">
        <f>SUMIFS('[1]6. Capital Calculations for BM'!$AH$6:$AH$1805,'[1]6. Capital Calculations for BM'!$C$6:$C$1805,'[1]2. BM Database'!$C292,'[1]6. Capital Calculations for BM'!$B$6:$B$1805,'[1]2. BM Database'!$B292)</f>
        <v>16.88236666666667</v>
      </c>
      <c r="K292" s="41">
        <f t="shared" si="68"/>
        <v>110.14154301171514</v>
      </c>
      <c r="L292" s="41">
        <v>1.0358170978277399</v>
      </c>
      <c r="M292" s="41">
        <f t="shared" si="63"/>
        <v>114.08649343266397</v>
      </c>
      <c r="N292" s="34">
        <f>SUMIFS('[1]41. Output Indexes'!$E$3:$E$752,'[1]41. Output Indexes'!$B$3:$B$752,$B292,'[1]41. Output Indexes'!$C$3:$C$752,$C292)</f>
        <v>19007</v>
      </c>
      <c r="O292" s="34">
        <f>SUMIFS('[1]41. Output Indexes'!$L$3:$L$752,'[1]41. Output Indexes'!$B$3:$B$752,$B292,'[1]41. Output Indexes'!$C$3:$C$752,$C292)</f>
        <v>475893341.64999998</v>
      </c>
      <c r="P292" s="34">
        <f>SUMIFS('[1]9. Z variables'!$AD$3:$AD$752,'[1]9. Z variables'!$B$3:$B$752,$B292,'[1]9. Z variables'!$C$3:$C$752,$C292)</f>
        <v>106324</v>
      </c>
      <c r="Q292" s="34">
        <f>SUMIFS('[1]9. Z variables'!$AE$3:$AE$752,'[1]9. Z variables'!$B$3:$B$752,$B292,'[1]9. Z variables'!$C$3:$C$752,$C292)</f>
        <v>108866</v>
      </c>
      <c r="R292" s="34">
        <f t="shared" si="59"/>
        <v>108866</v>
      </c>
      <c r="S292" s="34">
        <f t="shared" si="69"/>
        <v>117773</v>
      </c>
      <c r="T292" s="34">
        <f>SUMIFS('[1]9. Z variables'!$P$3:$P$752,'[1]9. Z variables'!$C$3:$C$752,$C292,'[1]9. Z variables'!$B$3:$B$752,$B292)</f>
        <v>1332</v>
      </c>
      <c r="U292" s="34">
        <f t="shared" si="65"/>
        <v>1305.8363636363638</v>
      </c>
      <c r="V292" s="33">
        <f>SUMIFS('[1]9. Z variables'!$R$3:$R$752,'[1]9. Z variables'!$C$3:$C$752,$C292,'[1]9. Z variables'!$B$3:$B$752,$B292)/T292</f>
        <v>0.34234234234234234</v>
      </c>
      <c r="W292" s="36">
        <f t="shared" si="66"/>
        <v>0.18132986543028384</v>
      </c>
      <c r="X292" s="35">
        <f t="shared" si="66"/>
        <v>280</v>
      </c>
    </row>
    <row r="293" spans="1:24" ht="15" x14ac:dyDescent="0.25">
      <c r="A293" s="182">
        <v>27</v>
      </c>
      <c r="B293" s="183" t="s">
        <v>28</v>
      </c>
      <c r="C293" s="184">
        <v>2007</v>
      </c>
      <c r="D293" s="184">
        <v>1</v>
      </c>
      <c r="E293" s="42">
        <f>SUMIFS('[1]6. Capital Calculations for BM'!$AI$6:$AI$1805,'[1]6. Capital Calculations for BM'!$C$6:$C$1805,'[1]2. BM Database'!$C293,'[1]6. Capital Calculations for BM'!$B$6:$B$1805,'[1]2. BM Database'!$B293)</f>
        <v>8233360.9526691297</v>
      </c>
      <c r="F293" s="42">
        <f>'[1]4. OM&amp;A Calculation'!M298</f>
        <v>4201279</v>
      </c>
      <c r="G293" s="42">
        <f t="shared" si="60"/>
        <v>12434639.952669129</v>
      </c>
      <c r="H293" s="33">
        <f t="shared" si="61"/>
        <v>0.66213102944744429</v>
      </c>
      <c r="I293" s="33">
        <f t="shared" si="62"/>
        <v>0.33786897055255571</v>
      </c>
      <c r="J293" s="40">
        <f>SUMIFS('[1]6. Capital Calculations for BM'!$AH$6:$AH$1805,'[1]6. Capital Calculations for BM'!$C$6:$C$1805,'[1]2. BM Database'!$C293,'[1]6. Capital Calculations for BM'!$B$6:$B$1805,'[1]2. BM Database'!$B293)</f>
        <v>17.296320000000001</v>
      </c>
      <c r="K293" s="41">
        <f t="shared" si="68"/>
        <v>113.88036490943945</v>
      </c>
      <c r="L293" s="41">
        <v>1.0358170978277399</v>
      </c>
      <c r="M293" s="41">
        <f t="shared" si="63"/>
        <v>117.95922908005956</v>
      </c>
      <c r="N293" s="34">
        <f>SUMIFS('[1]41. Output Indexes'!$E$3:$E$752,'[1]41. Output Indexes'!$B$3:$B$752,$B293,'[1]41. Output Indexes'!$C$3:$C$752,$C293)</f>
        <v>20078</v>
      </c>
      <c r="O293" s="34">
        <f>SUMIFS('[1]41. Output Indexes'!$L$3:$L$752,'[1]41. Output Indexes'!$B$3:$B$752,$B293,'[1]41. Output Indexes'!$C$3:$C$752,$C293)</f>
        <v>523095983.72000003</v>
      </c>
      <c r="P293" s="34">
        <f>SUMIFS('[1]9. Z variables'!$AD$3:$AD$752,'[1]9. Z variables'!$B$3:$B$752,$B293,'[1]9. Z variables'!$C$3:$C$752,$C293)</f>
        <v>122494</v>
      </c>
      <c r="Q293" s="34">
        <f>SUMIFS('[1]9. Z variables'!$AE$3:$AE$752,'[1]9. Z variables'!$B$3:$B$752,$B293,'[1]9. Z variables'!$C$3:$C$752,$C293)</f>
        <v>118782</v>
      </c>
      <c r="R293" s="34">
        <f t="shared" si="59"/>
        <v>122494</v>
      </c>
      <c r="S293" s="34">
        <f t="shared" si="69"/>
        <v>122494</v>
      </c>
      <c r="T293" s="34">
        <f>SUMIFS('[1]9. Z variables'!$P$3:$P$752,'[1]9. Z variables'!$C$3:$C$752,$C293,'[1]9. Z variables'!$B$3:$B$752,$B293)</f>
        <v>1344</v>
      </c>
      <c r="U293" s="34">
        <f t="shared" si="65"/>
        <v>1305.8363636363638</v>
      </c>
      <c r="V293" s="33">
        <f>SUMIFS('[1]9. Z variables'!$R$3:$R$752,'[1]9. Z variables'!$C$3:$C$752,$C293,'[1]9. Z variables'!$B$3:$B$752,$B293)/T293</f>
        <v>0.34449404761904762</v>
      </c>
      <c r="W293" s="36">
        <f t="shared" si="66"/>
        <v>0.18132986543028384</v>
      </c>
      <c r="X293" s="35">
        <f t="shared" si="66"/>
        <v>280</v>
      </c>
    </row>
    <row r="294" spans="1:24" ht="15" x14ac:dyDescent="0.25">
      <c r="A294" s="182">
        <v>27</v>
      </c>
      <c r="B294" s="183" t="s">
        <v>28</v>
      </c>
      <c r="C294" s="184">
        <v>2008</v>
      </c>
      <c r="D294" s="184">
        <v>1</v>
      </c>
      <c r="E294" s="42">
        <f>SUMIFS('[1]6. Capital Calculations for BM'!$AI$6:$AI$1805,'[1]6. Capital Calculations for BM'!$C$6:$C$1805,'[1]2. BM Database'!$C294,'[1]6. Capital Calculations for BM'!$B$6:$B$1805,'[1]2. BM Database'!$B294)</f>
        <v>8476437.0240001343</v>
      </c>
      <c r="F294" s="42">
        <f>'[1]4. OM&amp;A Calculation'!M299</f>
        <v>4979699</v>
      </c>
      <c r="G294" s="42">
        <f t="shared" si="60"/>
        <v>13456136.024000134</v>
      </c>
      <c r="H294" s="33">
        <f t="shared" si="61"/>
        <v>0.62993098530526936</v>
      </c>
      <c r="I294" s="33">
        <f t="shared" si="62"/>
        <v>0.37006901469473064</v>
      </c>
      <c r="J294" s="40">
        <f>SUMIFS('[1]6. Capital Calculations for BM'!$AH$6:$AH$1805,'[1]6. Capital Calculations for BM'!$C$6:$C$1805,'[1]2. BM Database'!$C294,'[1]6. Capital Calculations for BM'!$B$6:$B$1805,'[1]2. BM Database'!$B294)</f>
        <v>17.715351999999999</v>
      </c>
      <c r="K294" s="41">
        <f t="shared" si="68"/>
        <v>116.60459237157336</v>
      </c>
      <c r="L294" s="41">
        <v>1.0358170978277399</v>
      </c>
      <c r="M294" s="41">
        <f t="shared" si="63"/>
        <v>120.78103046370974</v>
      </c>
      <c r="N294" s="34">
        <f>SUMIFS('[1]41. Output Indexes'!$E$3:$E$752,'[1]41. Output Indexes'!$B$3:$B$752,$B294,'[1]41. Output Indexes'!$C$3:$C$752,$C294)</f>
        <v>20818</v>
      </c>
      <c r="O294" s="34">
        <f>SUMIFS('[1]41. Output Indexes'!$L$3:$L$752,'[1]41. Output Indexes'!$B$3:$B$752,$B294,'[1]41. Output Indexes'!$C$3:$C$752,$C294)</f>
        <v>500675922.25999999</v>
      </c>
      <c r="P294" s="34">
        <f>SUMIFS('[1]9. Z variables'!$AD$3:$AD$752,'[1]9. Z variables'!$B$3:$B$752,$B294,'[1]9. Z variables'!$C$3:$C$752,$C294)</f>
        <v>99539</v>
      </c>
      <c r="Q294" s="34">
        <f>SUMIFS('[1]9. Z variables'!$AE$3:$AE$752,'[1]9. Z variables'!$B$3:$B$752,$B294,'[1]9. Z variables'!$C$3:$C$752,$C294)</f>
        <v>83557</v>
      </c>
      <c r="R294" s="34">
        <f t="shared" si="59"/>
        <v>99539</v>
      </c>
      <c r="S294" s="34">
        <f t="shared" si="69"/>
        <v>122494</v>
      </c>
      <c r="T294" s="34">
        <f>SUMIFS('[1]9. Z variables'!$P$3:$P$752,'[1]9. Z variables'!$C$3:$C$752,$C294,'[1]9. Z variables'!$B$3:$B$752,$B294)</f>
        <v>1363</v>
      </c>
      <c r="U294" s="34">
        <f t="shared" si="65"/>
        <v>1305.8363636363638</v>
      </c>
      <c r="V294" s="33">
        <f>SUMIFS('[1]9. Z variables'!$R$3:$R$752,'[1]9. Z variables'!$C$3:$C$752,$C294,'[1]9. Z variables'!$B$3:$B$752,$B294)/T294</f>
        <v>0.35289801907556861</v>
      </c>
      <c r="W294" s="36">
        <f t="shared" si="66"/>
        <v>0.18132986543028384</v>
      </c>
      <c r="X294" s="35">
        <f t="shared" si="66"/>
        <v>280</v>
      </c>
    </row>
    <row r="295" spans="1:24" ht="15" x14ac:dyDescent="0.25">
      <c r="A295" s="182">
        <v>27</v>
      </c>
      <c r="B295" s="183" t="s">
        <v>28</v>
      </c>
      <c r="C295" s="184">
        <v>2009</v>
      </c>
      <c r="D295" s="184">
        <v>1</v>
      </c>
      <c r="E295" s="42">
        <f>SUMIFS('[1]6. Capital Calculations for BM'!$AI$6:$AI$1805,'[1]6. Capital Calculations for BM'!$C$6:$C$1805,'[1]2. BM Database'!$C295,'[1]6. Capital Calculations for BM'!$B$6:$B$1805,'[1]2. BM Database'!$B295)</f>
        <v>8514422.3812776115</v>
      </c>
      <c r="F295" s="42">
        <f>'[1]4. OM&amp;A Calculation'!M300</f>
        <v>4353194</v>
      </c>
      <c r="G295" s="42">
        <f t="shared" si="60"/>
        <v>12867616.381277611</v>
      </c>
      <c r="H295" s="33">
        <f t="shared" si="61"/>
        <v>0.66169383116410752</v>
      </c>
      <c r="I295" s="33">
        <f t="shared" si="62"/>
        <v>0.33830616883589248</v>
      </c>
      <c r="J295" s="40">
        <f>SUMIFS('[1]6. Capital Calculations for BM'!$AH$6:$AH$1805,'[1]6. Capital Calculations for BM'!$C$6:$C$1805,'[1]2. BM Database'!$C295,'[1]6. Capital Calculations for BM'!$B$6:$B$1805,'[1]2. BM Database'!$B295)</f>
        <v>17.930536200000002</v>
      </c>
      <c r="K295" s="41">
        <f t="shared" si="68"/>
        <v>118.1120482521444</v>
      </c>
      <c r="L295" s="41">
        <v>1.0358170978277399</v>
      </c>
      <c r="M295" s="41">
        <f t="shared" si="63"/>
        <v>122.3424790390262</v>
      </c>
      <c r="N295" s="34">
        <f>SUMIFS('[1]41. Output Indexes'!$E$3:$E$752,'[1]41. Output Indexes'!$B$3:$B$752,$B295,'[1]41. Output Indexes'!$C$3:$C$752,$C295)</f>
        <v>21184</v>
      </c>
      <c r="O295" s="34">
        <f>SUMIFS('[1]41. Output Indexes'!$L$3:$L$752,'[1]41. Output Indexes'!$B$3:$B$752,$B295,'[1]41. Output Indexes'!$C$3:$C$752,$C295)</f>
        <v>493699000</v>
      </c>
      <c r="P295" s="34">
        <f>SUMIFS('[1]9. Z variables'!$AD$3:$AD$752,'[1]9. Z variables'!$B$3:$B$752,$B295,'[1]9. Z variables'!$C$3:$C$752,$C295)</f>
        <v>97839</v>
      </c>
      <c r="Q295" s="34">
        <f>SUMIFS('[1]9. Z variables'!$AE$3:$AE$752,'[1]9. Z variables'!$B$3:$B$752,$B295,'[1]9. Z variables'!$C$3:$C$752,$C295)</f>
        <v>83214</v>
      </c>
      <c r="R295" s="34">
        <f t="shared" si="59"/>
        <v>97839</v>
      </c>
      <c r="S295" s="34">
        <f t="shared" si="69"/>
        <v>122494</v>
      </c>
      <c r="T295" s="34">
        <f>SUMIFS('[1]9. Z variables'!$P$3:$P$752,'[1]9. Z variables'!$C$3:$C$752,$C295,'[1]9. Z variables'!$B$3:$B$752,$B295)</f>
        <v>1363</v>
      </c>
      <c r="U295" s="34">
        <f t="shared" si="65"/>
        <v>1305.8363636363638</v>
      </c>
      <c r="V295" s="33">
        <f>SUMIFS('[1]9. Z variables'!$R$3:$R$752,'[1]9. Z variables'!$C$3:$C$752,$C295,'[1]9. Z variables'!$B$3:$B$752,$B295)/T295</f>
        <v>0.35289801907556861</v>
      </c>
      <c r="W295" s="36">
        <f t="shared" si="66"/>
        <v>0.18132986543028384</v>
      </c>
      <c r="X295" s="35">
        <f t="shared" si="66"/>
        <v>280</v>
      </c>
    </row>
    <row r="296" spans="1:24" ht="15" x14ac:dyDescent="0.25">
      <c r="A296" s="182">
        <v>27</v>
      </c>
      <c r="B296" s="183" t="s">
        <v>28</v>
      </c>
      <c r="C296" s="184">
        <v>2010</v>
      </c>
      <c r="D296" s="184">
        <v>1</v>
      </c>
      <c r="E296" s="42">
        <f>SUMIFS('[1]6. Capital Calculations for BM'!$AI$6:$AI$1805,'[1]6. Capital Calculations for BM'!$C$6:$C$1805,'[1]2. BM Database'!$C296,'[1]6. Capital Calculations for BM'!$B$6:$B$1805,'[1]2. BM Database'!$B296)</f>
        <v>8638262.3355996925</v>
      </c>
      <c r="F296" s="42">
        <f>'[1]4. OM&amp;A Calculation'!M301</f>
        <v>4289387</v>
      </c>
      <c r="G296" s="42">
        <f t="shared" si="60"/>
        <v>12927649.335599693</v>
      </c>
      <c r="H296" s="33">
        <f t="shared" si="61"/>
        <v>0.66820054530810624</v>
      </c>
      <c r="I296" s="33">
        <f t="shared" si="62"/>
        <v>0.33179945469189376</v>
      </c>
      <c r="J296" s="40">
        <f>SUMIFS('[1]6. Capital Calculations for BM'!$AH$6:$AH$1805,'[1]6. Capital Calculations for BM'!$C$6:$C$1805,'[1]2. BM Database'!$C296,'[1]6. Capital Calculations for BM'!$B$6:$B$1805,'[1]2. BM Database'!$B296)</f>
        <v>18.29948266666667</v>
      </c>
      <c r="K296" s="41">
        <f t="shared" si="68"/>
        <v>121.67950876493377</v>
      </c>
      <c r="L296" s="41">
        <v>1.0358170978277399</v>
      </c>
      <c r="M296" s="41">
        <f t="shared" si="63"/>
        <v>126.03771563399874</v>
      </c>
      <c r="N296" s="34">
        <f>SUMIFS('[1]41. Output Indexes'!$E$3:$E$752,'[1]41. Output Indexes'!$B$3:$B$752,$B296,'[1]41. Output Indexes'!$C$3:$C$752,$C296)</f>
        <v>20790</v>
      </c>
      <c r="O296" s="34">
        <f>SUMIFS('[1]41. Output Indexes'!$L$3:$L$752,'[1]41. Output Indexes'!$B$3:$B$752,$B296,'[1]41. Output Indexes'!$C$3:$C$752,$C296)</f>
        <v>510209689.68000001</v>
      </c>
      <c r="P296" s="34">
        <f>SUMIFS('[1]9. Z variables'!$AD$3:$AD$752,'[1]9. Z variables'!$B$3:$B$752,$B296,'[1]9. Z variables'!$C$3:$C$752,$C296)</f>
        <v>107148</v>
      </c>
      <c r="Q296" s="34">
        <f>SUMIFS('[1]9. Z variables'!$AE$3:$AE$752,'[1]9. Z variables'!$B$3:$B$752,$B296,'[1]9. Z variables'!$C$3:$C$752,$C296)</f>
        <v>87789</v>
      </c>
      <c r="R296" s="34">
        <f t="shared" si="59"/>
        <v>107148</v>
      </c>
      <c r="S296" s="34">
        <f t="shared" si="69"/>
        <v>122494</v>
      </c>
      <c r="T296" s="34">
        <f>SUMIFS('[1]9. Z variables'!$P$3:$P$752,'[1]9. Z variables'!$C$3:$C$752,$C296,'[1]9. Z variables'!$B$3:$B$752,$B296)</f>
        <v>1404</v>
      </c>
      <c r="U296" s="34">
        <f t="shared" si="65"/>
        <v>1305.8363636363638</v>
      </c>
      <c r="V296" s="33">
        <f>SUMIFS('[1]9. Z variables'!$R$3:$R$752,'[1]9. Z variables'!$C$3:$C$752,$C296,'[1]9. Z variables'!$B$3:$B$752,$B296)/T296</f>
        <v>0.38817663817663817</v>
      </c>
      <c r="W296" s="36">
        <f t="shared" si="66"/>
        <v>0.18132986543028384</v>
      </c>
      <c r="X296" s="35">
        <f t="shared" si="66"/>
        <v>280</v>
      </c>
    </row>
    <row r="297" spans="1:24" ht="15" x14ac:dyDescent="0.25">
      <c r="A297" s="182">
        <v>27</v>
      </c>
      <c r="B297" s="183" t="s">
        <v>28</v>
      </c>
      <c r="C297" s="184">
        <v>2011</v>
      </c>
      <c r="D297" s="184">
        <v>1</v>
      </c>
      <c r="E297" s="42">
        <f>SUMIFS('[1]6. Capital Calculations for BM'!$AI$6:$AI$1805,'[1]6. Capital Calculations for BM'!$C$6:$C$1805,'[1]2. BM Database'!$C297,'[1]6. Capital Calculations for BM'!$B$6:$B$1805,'[1]2. BM Database'!$B297)</f>
        <v>8967638.6979991496</v>
      </c>
      <c r="F297" s="42">
        <f>'[1]4. OM&amp;A Calculation'!M302</f>
        <v>4766673</v>
      </c>
      <c r="G297" s="42">
        <f t="shared" si="60"/>
        <v>13734311.69799915</v>
      </c>
      <c r="H297" s="33">
        <f t="shared" si="61"/>
        <v>0.65293688502100755</v>
      </c>
      <c r="I297" s="33">
        <f t="shared" si="62"/>
        <v>0.34706311497899245</v>
      </c>
      <c r="J297" s="40">
        <f>SUMIFS('[1]6. Capital Calculations for BM'!$AH$6:$AH$1805,'[1]6. Capital Calculations for BM'!$C$6:$C$1805,'[1]2. BM Database'!$C297,'[1]6. Capital Calculations for BM'!$B$6:$B$1805,'[1]2. BM Database'!$B297)</f>
        <v>18.328728099999999</v>
      </c>
      <c r="K297" s="41">
        <f t="shared" si="68"/>
        <v>123.73002481130355</v>
      </c>
      <c r="L297" s="41">
        <v>1.0358170978277399</v>
      </c>
      <c r="M297" s="41">
        <f t="shared" si="63"/>
        <v>128.16167521419868</v>
      </c>
      <c r="N297" s="34">
        <f>SUMIFS('[1]41. Output Indexes'!$E$3:$E$752,'[1]41. Output Indexes'!$B$3:$B$752,$B297,'[1]41. Output Indexes'!$C$3:$C$752,$C297)</f>
        <v>21232</v>
      </c>
      <c r="O297" s="34">
        <f>SUMIFS('[1]41. Output Indexes'!$L$3:$L$752,'[1]41. Output Indexes'!$B$3:$B$752,$B297,'[1]41. Output Indexes'!$C$3:$C$752,$C297)</f>
        <v>491642005</v>
      </c>
      <c r="P297" s="34">
        <f>SUMIFS('[1]9. Z variables'!$AD$3:$AD$752,'[1]9. Z variables'!$B$3:$B$752,$B297,'[1]9. Z variables'!$C$3:$C$752,$C297)</f>
        <v>110391</v>
      </c>
      <c r="Q297" s="34">
        <f>SUMIFS('[1]9. Z variables'!$AE$3:$AE$752,'[1]9. Z variables'!$B$3:$B$752,$B297,'[1]9. Z variables'!$C$3:$C$752,$C297)</f>
        <v>84038</v>
      </c>
      <c r="R297" s="34">
        <f t="shared" si="59"/>
        <v>110391</v>
      </c>
      <c r="S297" s="34">
        <f t="shared" si="69"/>
        <v>122494</v>
      </c>
      <c r="T297" s="34">
        <f>SUMIFS('[1]9. Z variables'!$P$3:$P$752,'[1]9. Z variables'!$C$3:$C$752,$C297,'[1]9. Z variables'!$B$3:$B$752,$B297)</f>
        <v>1464</v>
      </c>
      <c r="U297" s="34">
        <f t="shared" si="65"/>
        <v>1305.8363636363638</v>
      </c>
      <c r="V297" s="33">
        <f>SUMIFS('[1]9. Z variables'!$R$3:$R$752,'[1]9. Z variables'!$C$3:$C$752,$C297,'[1]9. Z variables'!$B$3:$B$752,$B297)/T297</f>
        <v>0.39344262295081966</v>
      </c>
      <c r="W297" s="36">
        <f t="shared" si="66"/>
        <v>0.18132986543028384</v>
      </c>
      <c r="X297" s="23">
        <f t="shared" si="66"/>
        <v>280</v>
      </c>
    </row>
    <row r="298" spans="1:24" ht="15" x14ac:dyDescent="0.25">
      <c r="A298" s="182">
        <v>27</v>
      </c>
      <c r="B298" s="183" t="s">
        <v>28</v>
      </c>
      <c r="C298" s="184">
        <v>2012</v>
      </c>
      <c r="D298" s="184">
        <f>D297</f>
        <v>1</v>
      </c>
      <c r="E298" s="42">
        <f>SUMIFS('[1]6. Capital Calculations for BM'!$AI$6:$AI$1805,'[1]6. Capital Calculations for BM'!$C$6:$C$1805,'[1]2. BM Database'!$C298,'[1]6. Capital Calculations for BM'!$B$6:$B$1805,'[1]2. BM Database'!$B298)</f>
        <v>9159116.6185125299</v>
      </c>
      <c r="F298" s="42">
        <f>'[1]4. OM&amp;A Calculation'!M303</f>
        <v>5536538.274262364</v>
      </c>
      <c r="G298" s="42">
        <f t="shared" si="60"/>
        <v>14695654.892774895</v>
      </c>
      <c r="H298" s="33">
        <f t="shared" si="61"/>
        <v>0.62325338240050809</v>
      </c>
      <c r="I298" s="33">
        <f t="shared" si="62"/>
        <v>0.37674661759949191</v>
      </c>
      <c r="J298" s="40">
        <f>SUMIFS('[1]6. Capital Calculations for BM'!$AH$6:$AH$1805,'[1]6. Capital Calculations for BM'!$C$6:$C$1805,'[1]2. BM Database'!$C298,'[1]6. Capital Calculations for BM'!$B$6:$B$1805,'[1]2. BM Database'!$B298)</f>
        <v>17.40324</v>
      </c>
      <c r="K298" s="41">
        <f t="shared" si="68"/>
        <v>125.68281390738366</v>
      </c>
      <c r="L298" s="41">
        <f>L297</f>
        <v>1.0358170978277399</v>
      </c>
      <c r="M298" s="41">
        <f t="shared" si="63"/>
        <v>130.18440754837005</v>
      </c>
      <c r="N298" s="34">
        <f>SUMIFS('[1]24. 2012 data'!$BR$2:$BR$74,'[1]24. 2012 data'!$B$2:$B$74,'[1]2. BM Database'!$B298,'[1]24. 2012 data'!$C$2:$C$74,2012)</f>
        <v>20893</v>
      </c>
      <c r="O298" s="34">
        <f>SUMIFS('[1]24. 2012 data'!$BZ$2:$BZ$74,'[1]24. 2012 data'!$B$2:$B$74,'[1]2. BM Database'!$B298,'[1]24. 2012 data'!$C$2:$C$74,2012)</f>
        <v>483431961</v>
      </c>
      <c r="P298" s="34">
        <f>SUMIFS('[1]24. 2012 data'!$DI$2:$DI$74,'[1]24. 2012 data'!$B$2:$B$74,'[1]2. BM Database'!$B298,'[1]24. 2012 data'!$C$2:$C$74,2012)</f>
        <v>149613</v>
      </c>
      <c r="Q298" s="34">
        <f>SUMIFS('[1]24. 2012 data'!$DH$2:$DH$74,'[1]24. 2012 data'!$B$2:$B$74,'[1]2. BM Database'!$B298,'[1]24. 2012 data'!$C$2:$C$74,2012)</f>
        <v>214152</v>
      </c>
      <c r="R298" s="34">
        <f t="shared" si="59"/>
        <v>214152</v>
      </c>
      <c r="S298" s="34">
        <f t="shared" si="69"/>
        <v>214152</v>
      </c>
      <c r="T298" s="34">
        <f>SUMIF('[1]24. 2012 data'!$B$2:$B$74,$B298,'[1]24. 2012 data'!$DL$2:$DL$74)</f>
        <v>1497</v>
      </c>
      <c r="U298" s="34">
        <f>AVERAGE(T288:T298)</f>
        <v>1305.8363636363638</v>
      </c>
      <c r="V298" s="33">
        <f>SUMIF('[1]24. 2012 data'!$B$2:$B$74,$B298,'[1]24. 2012 data'!$DN$2:$DN$74)/SUMIF('[1]24. 2012 data'!$B$2:$B$74,$B298,'[1]24. 2012 data'!$DL$2:$DL$74)</f>
        <v>0.40414161656646624</v>
      </c>
      <c r="W298" s="36">
        <f>(N298-N288)/N288</f>
        <v>0.18132986543028384</v>
      </c>
      <c r="X298" s="34">
        <f>SUMIF('[1]24. 2012 data'!$B$2:$B$74,$B298,'[1]24. 2012 data'!$CZ$2:$CZ$74)</f>
        <v>280</v>
      </c>
    </row>
    <row r="299" spans="1:24" ht="15" x14ac:dyDescent="0.25">
      <c r="A299" s="182">
        <v>28</v>
      </c>
      <c r="B299" s="183" t="s">
        <v>29</v>
      </c>
      <c r="C299" s="184">
        <v>2002</v>
      </c>
      <c r="D299" s="184">
        <v>1</v>
      </c>
      <c r="E299" s="42">
        <f>SUMIFS('[1]6. Capital Calculations for BM'!$AI$6:$AI$1805,'[1]6. Capital Calculations for BM'!$C$6:$C$1805,'[1]2. BM Database'!$C299,'[1]6. Capital Calculations for BM'!$B$6:$B$1805,'[1]2. BM Database'!$B299)</f>
        <v>354690.12674468331</v>
      </c>
      <c r="F299" s="42">
        <f>'[1]4. OM&amp;A Calculation'!M304</f>
        <v>495817.33</v>
      </c>
      <c r="G299" s="42">
        <f t="shared" si="60"/>
        <v>850507.45674468332</v>
      </c>
      <c r="H299" s="33">
        <f t="shared" si="61"/>
        <v>0.41703352972619373</v>
      </c>
      <c r="I299" s="33">
        <f t="shared" si="62"/>
        <v>0.58296647027380621</v>
      </c>
      <c r="J299" s="40">
        <f>SUMIFS('[1]6. Capital Calculations for BM'!$AH$6:$AH$1805,'[1]6. Capital Calculations for BM'!$C$6:$C$1805,'[1]2. BM Database'!$C299,'[1]6. Capital Calculations for BM'!$B$6:$B$1805,'[1]2. BM Database'!$B299)</f>
        <v>16.741565999999999</v>
      </c>
      <c r="K299" s="41">
        <f t="shared" si="68"/>
        <v>100</v>
      </c>
      <c r="L299" s="41">
        <v>0.901331720430812</v>
      </c>
      <c r="M299" s="41">
        <f t="shared" si="63"/>
        <v>90.133172043081203</v>
      </c>
      <c r="N299" s="34">
        <f>SUMIFS('[1]41. Output Indexes'!$E$3:$E$752,'[1]41. Output Indexes'!$B$3:$B$752,$B299,'[1]41. Output Indexes'!$C$3:$C$752,$C299)</f>
        <v>2742</v>
      </c>
      <c r="O299" s="34">
        <f>SUMIFS('[1]41. Output Indexes'!$L$3:$L$752,'[1]41. Output Indexes'!$B$3:$B$752,$B299,'[1]41. Output Indexes'!$C$3:$C$752,$C299)</f>
        <v>119108138</v>
      </c>
      <c r="P299" s="34">
        <f>SUMIFS('[1]9. Z variables'!$AD$3:$AD$752,'[1]9. Z variables'!$B$3:$B$752,$B299,'[1]9. Z variables'!$C$3:$C$752,$C299)</f>
        <v>18647</v>
      </c>
      <c r="Q299" s="34">
        <f>SUMIFS('[1]9. Z variables'!$AE$3:$AE$752,'[1]9. Z variables'!$B$3:$B$752,$B299,'[1]9. Z variables'!$C$3:$C$752,$C299)</f>
        <v>20777</v>
      </c>
      <c r="R299" s="34">
        <f t="shared" si="59"/>
        <v>20777</v>
      </c>
      <c r="S299" s="34">
        <f>R299</f>
        <v>20777</v>
      </c>
      <c r="T299" s="34">
        <f>SUMIFS('[1]9. Z variables'!$P$3:$P$752,'[1]9. Z variables'!$C$3:$C$752,$C299,'[1]9. Z variables'!$B$3:$B$752,$B299)</f>
        <v>68.400000000000006</v>
      </c>
      <c r="U299" s="34">
        <f t="shared" si="65"/>
        <v>68.109090909090909</v>
      </c>
      <c r="V299" s="33">
        <f>SUMIFS('[1]9. Z variables'!$R$3:$R$752,'[1]9. Z variables'!$C$3:$C$752,$C299,'[1]9. Z variables'!$B$3:$B$752,$B299)/T299</f>
        <v>0.16081871345029239</v>
      </c>
      <c r="W299" s="36">
        <f t="shared" si="66"/>
        <v>1.6411378555798686E-2</v>
      </c>
      <c r="X299" s="35">
        <f t="shared" si="66"/>
        <v>93</v>
      </c>
    </row>
    <row r="300" spans="1:24" ht="15" x14ac:dyDescent="0.25">
      <c r="A300" s="182">
        <v>28</v>
      </c>
      <c r="B300" s="183" t="s">
        <v>29</v>
      </c>
      <c r="C300" s="184">
        <v>2003</v>
      </c>
      <c r="D300" s="184">
        <v>1</v>
      </c>
      <c r="E300" s="42">
        <f>SUMIFS('[1]6. Capital Calculations for BM'!$AI$6:$AI$1805,'[1]6. Capital Calculations for BM'!$C$6:$C$1805,'[1]2. BM Database'!$C300,'[1]6. Capital Calculations for BM'!$B$6:$B$1805,'[1]2. BM Database'!$B300)</f>
        <v>349515.55723129865</v>
      </c>
      <c r="F300" s="42">
        <f>'[1]4. OM&amp;A Calculation'!M305</f>
        <v>475414.70999999996</v>
      </c>
      <c r="G300" s="42">
        <f t="shared" si="60"/>
        <v>824930.26723129861</v>
      </c>
      <c r="H300" s="33">
        <f t="shared" si="61"/>
        <v>0.42369103318802037</v>
      </c>
      <c r="I300" s="33">
        <f t="shared" si="62"/>
        <v>0.57630896681197963</v>
      </c>
      <c r="J300" s="40">
        <f>SUMIFS('[1]6. Capital Calculations for BM'!$AH$6:$AH$1805,'[1]6. Capital Calculations for BM'!$C$6:$C$1805,'[1]2. BM Database'!$C300,'[1]6. Capital Calculations for BM'!$B$6:$B$1805,'[1]2. BM Database'!$B300)</f>
        <v>16.820820000000001</v>
      </c>
      <c r="K300" s="41">
        <f t="shared" si="68"/>
        <v>102.21331567783656</v>
      </c>
      <c r="L300" s="41">
        <v>0.901331720430812</v>
      </c>
      <c r="M300" s="41">
        <f t="shared" si="63"/>
        <v>92.128103670842123</v>
      </c>
      <c r="N300" s="34">
        <f>SUMIFS('[1]41. Output Indexes'!$E$3:$E$752,'[1]41. Output Indexes'!$B$3:$B$752,$B300,'[1]41. Output Indexes'!$C$3:$C$752,$C300)</f>
        <v>2755</v>
      </c>
      <c r="O300" s="34">
        <f>SUMIFS('[1]41. Output Indexes'!$L$3:$L$752,'[1]41. Output Indexes'!$B$3:$B$752,$B300,'[1]41. Output Indexes'!$C$3:$C$752,$C300)</f>
        <v>115380947</v>
      </c>
      <c r="P300" s="34">
        <f>SUMIFS('[1]9. Z variables'!$AD$3:$AD$752,'[1]9. Z variables'!$B$3:$B$752,$B300,'[1]9. Z variables'!$C$3:$C$752,$C300)</f>
        <v>18452</v>
      </c>
      <c r="Q300" s="34">
        <f>SUMIFS('[1]9. Z variables'!$AE$3:$AE$752,'[1]9. Z variables'!$B$3:$B$752,$B300,'[1]9. Z variables'!$C$3:$C$752,$C300)</f>
        <v>20065</v>
      </c>
      <c r="R300" s="34">
        <f t="shared" si="59"/>
        <v>20065</v>
      </c>
      <c r="S300" s="34">
        <f t="shared" ref="S300:S309" si="70">MAX(S299,R300)</f>
        <v>20777</v>
      </c>
      <c r="T300" s="34">
        <f>SUMIFS('[1]9. Z variables'!$P$3:$P$752,'[1]9. Z variables'!$C$3:$C$752,$C300,'[1]9. Z variables'!$B$3:$B$752,$B300)</f>
        <v>68.400000000000006</v>
      </c>
      <c r="U300" s="34">
        <f t="shared" si="65"/>
        <v>68.109090909090909</v>
      </c>
      <c r="V300" s="33">
        <f>SUMIFS('[1]9. Z variables'!$R$3:$R$752,'[1]9. Z variables'!$C$3:$C$752,$C300,'[1]9. Z variables'!$B$3:$B$752,$B300)/T300</f>
        <v>0.16081871345029239</v>
      </c>
      <c r="W300" s="36">
        <f t="shared" si="66"/>
        <v>1.6411378555798686E-2</v>
      </c>
      <c r="X300" s="35">
        <f t="shared" si="66"/>
        <v>93</v>
      </c>
    </row>
    <row r="301" spans="1:24" ht="15" x14ac:dyDescent="0.25">
      <c r="A301" s="182">
        <v>28</v>
      </c>
      <c r="B301" s="183" t="s">
        <v>29</v>
      </c>
      <c r="C301" s="184">
        <v>2004</v>
      </c>
      <c r="D301" s="184">
        <v>1</v>
      </c>
      <c r="E301" s="42">
        <f>SUMIFS('[1]6. Capital Calculations for BM'!$AI$6:$AI$1805,'[1]6. Capital Calculations for BM'!$C$6:$C$1805,'[1]2. BM Database'!$C301,'[1]6. Capital Calculations for BM'!$B$6:$B$1805,'[1]2. BM Database'!$B301)</f>
        <v>342165.82961653778</v>
      </c>
      <c r="F301" s="42">
        <f>'[1]4. OM&amp;A Calculation'!M306</f>
        <v>596582.73</v>
      </c>
      <c r="G301" s="42">
        <f t="shared" si="60"/>
        <v>938748.55961653776</v>
      </c>
      <c r="H301" s="33">
        <f t="shared" si="61"/>
        <v>0.36449145632383873</v>
      </c>
      <c r="I301" s="33">
        <f t="shared" si="62"/>
        <v>0.63550854367616127</v>
      </c>
      <c r="J301" s="40">
        <f>SUMIFS('[1]6. Capital Calculations for BM'!$AH$6:$AH$1805,'[1]6. Capital Calculations for BM'!$C$6:$C$1805,'[1]2. BM Database'!$C301,'[1]6. Capital Calculations for BM'!$B$6:$B$1805,'[1]2. BM Database'!$B301)</f>
        <v>16.852066000000001</v>
      </c>
      <c r="K301" s="41">
        <f t="shared" si="68"/>
        <v>104.79144501899948</v>
      </c>
      <c r="L301" s="41">
        <v>0.901331720430812</v>
      </c>
      <c r="M301" s="41">
        <f t="shared" si="63"/>
        <v>94.451853425405645</v>
      </c>
      <c r="N301" s="34">
        <f>SUMIFS('[1]41. Output Indexes'!$E$3:$E$752,'[1]41. Output Indexes'!$B$3:$B$752,$B301,'[1]41. Output Indexes'!$C$3:$C$752,$C301)</f>
        <v>2797</v>
      </c>
      <c r="O301" s="34">
        <f>SUMIFS('[1]41. Output Indexes'!$L$3:$L$752,'[1]41. Output Indexes'!$B$3:$B$752,$B301,'[1]41. Output Indexes'!$C$3:$C$752,$C301)</f>
        <v>123183299</v>
      </c>
      <c r="P301" s="34">
        <f>SUMIFS('[1]9. Z variables'!$AD$3:$AD$752,'[1]9. Z variables'!$B$3:$B$752,$B301,'[1]9. Z variables'!$C$3:$C$752,$C301)</f>
        <v>17926</v>
      </c>
      <c r="Q301" s="34">
        <f>SUMIFS('[1]9. Z variables'!$AE$3:$AE$752,'[1]9. Z variables'!$B$3:$B$752,$B301,'[1]9. Z variables'!$C$3:$C$752,$C301)</f>
        <v>22160</v>
      </c>
      <c r="R301" s="34">
        <f t="shared" si="59"/>
        <v>22160</v>
      </c>
      <c r="S301" s="34">
        <f t="shared" si="70"/>
        <v>22160</v>
      </c>
      <c r="T301" s="34">
        <f>SUMIFS('[1]9. Z variables'!$P$3:$P$752,'[1]9. Z variables'!$C$3:$C$752,$C301,'[1]9. Z variables'!$B$3:$B$752,$B301)</f>
        <v>68.400000000000006</v>
      </c>
      <c r="U301" s="34">
        <f t="shared" si="65"/>
        <v>68.109090909090909</v>
      </c>
      <c r="V301" s="33">
        <f>SUMIFS('[1]9. Z variables'!$R$3:$R$752,'[1]9. Z variables'!$C$3:$C$752,$C301,'[1]9. Z variables'!$B$3:$B$752,$B301)/T301</f>
        <v>0.16081871345029239</v>
      </c>
      <c r="W301" s="36">
        <f t="shared" si="66"/>
        <v>1.6411378555798686E-2</v>
      </c>
      <c r="X301" s="35">
        <f t="shared" si="66"/>
        <v>93</v>
      </c>
    </row>
    <row r="302" spans="1:24" ht="15" x14ac:dyDescent="0.25">
      <c r="A302" s="182">
        <v>28</v>
      </c>
      <c r="B302" s="183" t="s">
        <v>29</v>
      </c>
      <c r="C302" s="184">
        <v>2005</v>
      </c>
      <c r="D302" s="184">
        <v>1</v>
      </c>
      <c r="E302" s="42">
        <f>SUMIFS('[1]6. Capital Calculations for BM'!$AI$6:$AI$1805,'[1]6. Capital Calculations for BM'!$C$6:$C$1805,'[1]2. BM Database'!$C302,'[1]6. Capital Calculations for BM'!$B$6:$B$1805,'[1]2. BM Database'!$B302)</f>
        <v>340443.34687264822</v>
      </c>
      <c r="F302" s="42">
        <f>'[1]4. OM&amp;A Calculation'!M307</f>
        <v>594375.69000000006</v>
      </c>
      <c r="G302" s="42">
        <f t="shared" si="60"/>
        <v>934819.03687264828</v>
      </c>
      <c r="H302" s="33">
        <f t="shared" si="61"/>
        <v>0.36418101626553345</v>
      </c>
      <c r="I302" s="33">
        <f t="shared" si="62"/>
        <v>0.63581898373446655</v>
      </c>
      <c r="J302" s="40">
        <f>SUMIFS('[1]6. Capital Calculations for BM'!$AH$6:$AH$1805,'[1]6. Capital Calculations for BM'!$C$6:$C$1805,'[1]2. BM Database'!$C302,'[1]6. Capital Calculations for BM'!$B$6:$B$1805,'[1]2. BM Database'!$B302)</f>
        <v>17.008296000000001</v>
      </c>
      <c r="K302" s="41">
        <f t="shared" si="68"/>
        <v>108.15605108354616</v>
      </c>
      <c r="L302" s="41">
        <v>0.901331720430812</v>
      </c>
      <c r="M302" s="41">
        <f t="shared" si="63"/>
        <v>97.484479598135451</v>
      </c>
      <c r="N302" s="34">
        <f>SUMIFS('[1]41. Output Indexes'!$E$3:$E$752,'[1]41. Output Indexes'!$B$3:$B$752,$B302,'[1]41. Output Indexes'!$C$3:$C$752,$C302)</f>
        <v>2780</v>
      </c>
      <c r="O302" s="34">
        <f>SUMIFS('[1]41. Output Indexes'!$L$3:$L$752,'[1]41. Output Indexes'!$B$3:$B$752,$B302,'[1]41. Output Indexes'!$C$3:$C$752,$C302)</f>
        <v>121037860</v>
      </c>
      <c r="P302" s="34">
        <f>SUMIFS('[1]9. Z variables'!$AD$3:$AD$752,'[1]9. Z variables'!$B$3:$B$752,$B302,'[1]9. Z variables'!$C$3:$C$752,$C302)</f>
        <v>17937</v>
      </c>
      <c r="Q302" s="34">
        <f>SUMIFS('[1]9. Z variables'!$AE$3:$AE$752,'[1]9. Z variables'!$B$3:$B$752,$B302,'[1]9. Z variables'!$C$3:$C$752,$C302)</f>
        <v>22617</v>
      </c>
      <c r="R302" s="34">
        <f t="shared" si="59"/>
        <v>22617</v>
      </c>
      <c r="S302" s="34">
        <f t="shared" si="70"/>
        <v>22617</v>
      </c>
      <c r="T302" s="34">
        <f>SUMIFS('[1]9. Z variables'!$P$3:$P$752,'[1]9. Z variables'!$C$3:$C$752,$C302,'[1]9. Z variables'!$B$3:$B$752,$B302)</f>
        <v>68</v>
      </c>
      <c r="U302" s="34">
        <f t="shared" si="65"/>
        <v>68.109090909090909</v>
      </c>
      <c r="V302" s="33">
        <f>SUMIFS('[1]9. Z variables'!$R$3:$R$752,'[1]9. Z variables'!$C$3:$C$752,$C302,'[1]9. Z variables'!$B$3:$B$752,$B302)/T302</f>
        <v>0.16176470588235295</v>
      </c>
      <c r="W302" s="36">
        <f t="shared" si="66"/>
        <v>1.6411378555798686E-2</v>
      </c>
      <c r="X302" s="35">
        <f t="shared" si="66"/>
        <v>93</v>
      </c>
    </row>
    <row r="303" spans="1:24" ht="15" x14ac:dyDescent="0.25">
      <c r="A303" s="182">
        <v>28</v>
      </c>
      <c r="B303" s="183" t="s">
        <v>29</v>
      </c>
      <c r="C303" s="184">
        <v>2006</v>
      </c>
      <c r="D303" s="184">
        <v>1</v>
      </c>
      <c r="E303" s="42">
        <f>SUMIFS('[1]6. Capital Calculations for BM'!$AI$6:$AI$1805,'[1]6. Capital Calculations for BM'!$C$6:$C$1805,'[1]2. BM Database'!$C303,'[1]6. Capital Calculations for BM'!$B$6:$B$1805,'[1]2. BM Database'!$B303)</f>
        <v>331497.01738562953</v>
      </c>
      <c r="F303" s="42">
        <f>'[1]4. OM&amp;A Calculation'!M308</f>
        <v>641459.08000000007</v>
      </c>
      <c r="G303" s="42">
        <f t="shared" si="60"/>
        <v>972956.09738562955</v>
      </c>
      <c r="H303" s="33">
        <f t="shared" si="61"/>
        <v>0.34071117728371791</v>
      </c>
      <c r="I303" s="33">
        <f t="shared" si="62"/>
        <v>0.65928882271628209</v>
      </c>
      <c r="J303" s="40">
        <f>SUMIFS('[1]6. Capital Calculations for BM'!$AH$6:$AH$1805,'[1]6. Capital Calculations for BM'!$C$6:$C$1805,'[1]2. BM Database'!$C303,'[1]6. Capital Calculations for BM'!$B$6:$B$1805,'[1]2. BM Database'!$B303)</f>
        <v>16.88236666666667</v>
      </c>
      <c r="K303" s="41">
        <f t="shared" si="68"/>
        <v>110.14154301171514</v>
      </c>
      <c r="L303" s="41">
        <v>0.901331720430812</v>
      </c>
      <c r="M303" s="41">
        <f t="shared" si="63"/>
        <v>99.274066453653489</v>
      </c>
      <c r="N303" s="34">
        <f>SUMIFS('[1]41. Output Indexes'!$E$3:$E$752,'[1]41. Output Indexes'!$B$3:$B$752,$B303,'[1]41. Output Indexes'!$C$3:$C$752,$C303)</f>
        <v>2757</v>
      </c>
      <c r="O303" s="34">
        <f>SUMIFS('[1]41. Output Indexes'!$L$3:$L$752,'[1]41. Output Indexes'!$B$3:$B$752,$B303,'[1]41. Output Indexes'!$C$3:$C$752,$C303)</f>
        <v>115147285</v>
      </c>
      <c r="P303" s="34">
        <f>SUMIFS('[1]9. Z variables'!$AD$3:$AD$752,'[1]9. Z variables'!$B$3:$B$752,$B303,'[1]9. Z variables'!$C$3:$C$752,$C303)</f>
        <v>18329</v>
      </c>
      <c r="Q303" s="34">
        <f>SUMIFS('[1]9. Z variables'!$AE$3:$AE$752,'[1]9. Z variables'!$B$3:$B$752,$B303,'[1]9. Z variables'!$C$3:$C$752,$C303)</f>
        <v>20766</v>
      </c>
      <c r="R303" s="34">
        <f t="shared" si="59"/>
        <v>20766</v>
      </c>
      <c r="S303" s="34">
        <f t="shared" si="70"/>
        <v>22617</v>
      </c>
      <c r="T303" s="34">
        <f>SUMIFS('[1]9. Z variables'!$P$3:$P$752,'[1]9. Z variables'!$C$3:$C$752,$C303,'[1]9. Z variables'!$B$3:$B$752,$B303)</f>
        <v>68</v>
      </c>
      <c r="U303" s="34">
        <f t="shared" si="65"/>
        <v>68.109090909090909</v>
      </c>
      <c r="V303" s="33">
        <f>SUMIFS('[1]9. Z variables'!$R$3:$R$752,'[1]9. Z variables'!$C$3:$C$752,$C303,'[1]9. Z variables'!$B$3:$B$752,$B303)/T303</f>
        <v>0.16176470588235295</v>
      </c>
      <c r="W303" s="36">
        <f t="shared" si="66"/>
        <v>1.6411378555798686E-2</v>
      </c>
      <c r="X303" s="35">
        <f t="shared" si="66"/>
        <v>93</v>
      </c>
    </row>
    <row r="304" spans="1:24" ht="15" x14ac:dyDescent="0.25">
      <c r="A304" s="182">
        <v>28</v>
      </c>
      <c r="B304" s="183" t="s">
        <v>29</v>
      </c>
      <c r="C304" s="184">
        <v>2007</v>
      </c>
      <c r="D304" s="184">
        <v>1</v>
      </c>
      <c r="E304" s="42">
        <f>SUMIFS('[1]6. Capital Calculations for BM'!$AI$6:$AI$1805,'[1]6. Capital Calculations for BM'!$C$6:$C$1805,'[1]2. BM Database'!$C304,'[1]6. Capital Calculations for BM'!$B$6:$B$1805,'[1]2. BM Database'!$B304)</f>
        <v>335954.60438511719</v>
      </c>
      <c r="F304" s="42">
        <f>'[1]4. OM&amp;A Calculation'!M309</f>
        <v>660439.75</v>
      </c>
      <c r="G304" s="42">
        <f t="shared" si="60"/>
        <v>996394.35438511719</v>
      </c>
      <c r="H304" s="33">
        <f t="shared" si="61"/>
        <v>0.33717032107476907</v>
      </c>
      <c r="I304" s="33">
        <f t="shared" si="62"/>
        <v>0.66282967892523093</v>
      </c>
      <c r="J304" s="40">
        <f>SUMIFS('[1]6. Capital Calculations for BM'!$AH$6:$AH$1805,'[1]6. Capital Calculations for BM'!$C$6:$C$1805,'[1]2. BM Database'!$C304,'[1]6. Capital Calculations for BM'!$B$6:$B$1805,'[1]2. BM Database'!$B304)</f>
        <v>17.296320000000001</v>
      </c>
      <c r="K304" s="41">
        <f t="shared" si="68"/>
        <v>113.88036490943945</v>
      </c>
      <c r="L304" s="41">
        <v>0.901331720430812</v>
      </c>
      <c r="M304" s="41">
        <f t="shared" si="63"/>
        <v>102.64398522711373</v>
      </c>
      <c r="N304" s="34">
        <f>SUMIFS('[1]41. Output Indexes'!$E$3:$E$752,'[1]41. Output Indexes'!$B$3:$B$752,$B304,'[1]41. Output Indexes'!$C$3:$C$752,$C304)</f>
        <v>2772</v>
      </c>
      <c r="O304" s="34">
        <f>SUMIFS('[1]41. Output Indexes'!$L$3:$L$752,'[1]41. Output Indexes'!$B$3:$B$752,$B304,'[1]41. Output Indexes'!$C$3:$C$752,$C304)</f>
        <v>111646717</v>
      </c>
      <c r="P304" s="34">
        <f>SUMIFS('[1]9. Z variables'!$AD$3:$AD$752,'[1]9. Z variables'!$B$3:$B$752,$B304,'[1]9. Z variables'!$C$3:$C$752,$C304)</f>
        <v>19067</v>
      </c>
      <c r="Q304" s="34">
        <f>SUMIFS('[1]9. Z variables'!$AE$3:$AE$752,'[1]9. Z variables'!$B$3:$B$752,$B304,'[1]9. Z variables'!$C$3:$C$752,$C304)</f>
        <v>21901</v>
      </c>
      <c r="R304" s="34">
        <f t="shared" si="59"/>
        <v>21901</v>
      </c>
      <c r="S304" s="34">
        <f t="shared" si="70"/>
        <v>22617</v>
      </c>
      <c r="T304" s="34">
        <f>SUMIFS('[1]9. Z variables'!$P$3:$P$752,'[1]9. Z variables'!$C$3:$C$752,$C304,'[1]9. Z variables'!$B$3:$B$752,$B304)</f>
        <v>68</v>
      </c>
      <c r="U304" s="34">
        <f t="shared" si="65"/>
        <v>68.109090909090909</v>
      </c>
      <c r="V304" s="33">
        <f>SUMIFS('[1]9. Z variables'!$R$3:$R$752,'[1]9. Z variables'!$C$3:$C$752,$C304,'[1]9. Z variables'!$B$3:$B$752,$B304)/T304</f>
        <v>0.16176470588235295</v>
      </c>
      <c r="W304" s="36">
        <f t="shared" si="66"/>
        <v>1.6411378555798686E-2</v>
      </c>
      <c r="X304" s="35">
        <f t="shared" si="66"/>
        <v>93</v>
      </c>
    </row>
    <row r="305" spans="1:24" ht="15" x14ac:dyDescent="0.25">
      <c r="A305" s="182">
        <v>28</v>
      </c>
      <c r="B305" s="183" t="s">
        <v>29</v>
      </c>
      <c r="C305" s="184">
        <v>2008</v>
      </c>
      <c r="D305" s="184">
        <v>1</v>
      </c>
      <c r="E305" s="42">
        <f>SUMIFS('[1]6. Capital Calculations for BM'!$AI$6:$AI$1805,'[1]6. Capital Calculations for BM'!$C$6:$C$1805,'[1]2. BM Database'!$C305,'[1]6. Capital Calculations for BM'!$B$6:$B$1805,'[1]2. BM Database'!$B305)</f>
        <v>347970.98674077657</v>
      </c>
      <c r="F305" s="42">
        <f>'[1]4. OM&amp;A Calculation'!M310</f>
        <v>677866.85800000012</v>
      </c>
      <c r="G305" s="42">
        <f t="shared" si="60"/>
        <v>1025837.8447407767</v>
      </c>
      <c r="H305" s="33">
        <f t="shared" si="61"/>
        <v>0.33920661878945091</v>
      </c>
      <c r="I305" s="33">
        <f t="shared" si="62"/>
        <v>0.66079338121054909</v>
      </c>
      <c r="J305" s="40">
        <f>SUMIFS('[1]6. Capital Calculations for BM'!$AH$6:$AH$1805,'[1]6. Capital Calculations for BM'!$C$6:$C$1805,'[1]2. BM Database'!$C305,'[1]6. Capital Calculations for BM'!$B$6:$B$1805,'[1]2. BM Database'!$B305)</f>
        <v>17.715351999999999</v>
      </c>
      <c r="K305" s="41">
        <f t="shared" si="68"/>
        <v>116.60459237157336</v>
      </c>
      <c r="L305" s="41">
        <v>0.901331720430812</v>
      </c>
      <c r="M305" s="41">
        <f t="shared" si="63"/>
        <v>105.09941785240376</v>
      </c>
      <c r="N305" s="34">
        <f>SUMIFS('[1]41. Output Indexes'!$E$3:$E$752,'[1]41. Output Indexes'!$B$3:$B$752,$B305,'[1]41. Output Indexes'!$C$3:$C$752,$C305)</f>
        <v>2763</v>
      </c>
      <c r="O305" s="34">
        <f>SUMIFS('[1]41. Output Indexes'!$L$3:$L$752,'[1]41. Output Indexes'!$B$3:$B$752,$B305,'[1]41. Output Indexes'!$C$3:$C$752,$C305)</f>
        <v>84590449</v>
      </c>
      <c r="P305" s="34">
        <f>SUMIFS('[1]9. Z variables'!$AD$3:$AD$752,'[1]9. Z variables'!$B$3:$B$752,$B305,'[1]9. Z variables'!$C$3:$C$752,$C305)</f>
        <v>14301</v>
      </c>
      <c r="Q305" s="34">
        <f>SUMIFS('[1]9. Z variables'!$AE$3:$AE$752,'[1]9. Z variables'!$B$3:$B$752,$B305,'[1]9. Z variables'!$C$3:$C$752,$C305)</f>
        <v>17862</v>
      </c>
      <c r="R305" s="34">
        <f t="shared" si="59"/>
        <v>17862</v>
      </c>
      <c r="S305" s="34">
        <f t="shared" si="70"/>
        <v>22617</v>
      </c>
      <c r="T305" s="34">
        <f>SUMIFS('[1]9. Z variables'!$P$3:$P$752,'[1]9. Z variables'!$C$3:$C$752,$C305,'[1]9. Z variables'!$B$3:$B$752,$B305)</f>
        <v>68</v>
      </c>
      <c r="U305" s="34">
        <f t="shared" si="65"/>
        <v>68.109090909090909</v>
      </c>
      <c r="V305" s="33">
        <f>SUMIFS('[1]9. Z variables'!$R$3:$R$752,'[1]9. Z variables'!$C$3:$C$752,$C305,'[1]9. Z variables'!$B$3:$B$752,$B305)/T305</f>
        <v>0.16176470588235295</v>
      </c>
      <c r="W305" s="36">
        <f t="shared" si="66"/>
        <v>1.6411378555798686E-2</v>
      </c>
      <c r="X305" s="35">
        <f t="shared" si="66"/>
        <v>93</v>
      </c>
    </row>
    <row r="306" spans="1:24" ht="15" x14ac:dyDescent="0.25">
      <c r="A306" s="182">
        <v>28</v>
      </c>
      <c r="B306" s="183" t="s">
        <v>29</v>
      </c>
      <c r="C306" s="184">
        <v>2009</v>
      </c>
      <c r="D306" s="184">
        <v>1</v>
      </c>
      <c r="E306" s="42">
        <f>SUMIFS('[1]6. Capital Calculations for BM'!$AI$6:$AI$1805,'[1]6. Capital Calculations for BM'!$C$6:$C$1805,'[1]2. BM Database'!$C306,'[1]6. Capital Calculations for BM'!$B$6:$B$1805,'[1]2. BM Database'!$B306)</f>
        <v>345516.83410259458</v>
      </c>
      <c r="F306" s="42">
        <f>'[1]4. OM&amp;A Calculation'!M311</f>
        <v>840535.79</v>
      </c>
      <c r="G306" s="42">
        <f t="shared" si="60"/>
        <v>1186052.6241025946</v>
      </c>
      <c r="H306" s="33">
        <f t="shared" si="61"/>
        <v>0.29131661368231759</v>
      </c>
      <c r="I306" s="33">
        <f t="shared" si="62"/>
        <v>0.70868338631768246</v>
      </c>
      <c r="J306" s="40">
        <f>SUMIFS('[1]6. Capital Calculations for BM'!$AH$6:$AH$1805,'[1]6. Capital Calculations for BM'!$C$6:$C$1805,'[1]2. BM Database'!$C306,'[1]6. Capital Calculations for BM'!$B$6:$B$1805,'[1]2. BM Database'!$B306)</f>
        <v>17.930536200000002</v>
      </c>
      <c r="K306" s="41">
        <f t="shared" si="68"/>
        <v>118.1120482521444</v>
      </c>
      <c r="L306" s="41">
        <v>0.901331720430812</v>
      </c>
      <c r="M306" s="41">
        <f t="shared" si="63"/>
        <v>106.45813565471239</v>
      </c>
      <c r="N306" s="34">
        <f>SUMIFS('[1]41. Output Indexes'!$E$3:$E$752,'[1]41. Output Indexes'!$B$3:$B$752,$B306,'[1]41. Output Indexes'!$C$3:$C$752,$C306)</f>
        <v>2764</v>
      </c>
      <c r="O306" s="34">
        <f>SUMIFS('[1]41. Output Indexes'!$L$3:$L$752,'[1]41. Output Indexes'!$B$3:$B$752,$B306,'[1]41. Output Indexes'!$C$3:$C$752,$C306)</f>
        <v>77414752</v>
      </c>
      <c r="P306" s="34">
        <f>SUMIFS('[1]9. Z variables'!$AD$3:$AD$752,'[1]9. Z variables'!$B$3:$B$752,$B306,'[1]9. Z variables'!$C$3:$C$752,$C306)</f>
        <v>12737</v>
      </c>
      <c r="Q306" s="34">
        <f>SUMIFS('[1]9. Z variables'!$AE$3:$AE$752,'[1]9. Z variables'!$B$3:$B$752,$B306,'[1]9. Z variables'!$C$3:$C$752,$C306)</f>
        <v>18067</v>
      </c>
      <c r="R306" s="34">
        <f t="shared" si="59"/>
        <v>18067</v>
      </c>
      <c r="S306" s="34">
        <f t="shared" si="70"/>
        <v>22617</v>
      </c>
      <c r="T306" s="34">
        <f>SUMIFS('[1]9. Z variables'!$P$3:$P$752,'[1]9. Z variables'!$C$3:$C$752,$C306,'[1]9. Z variables'!$B$3:$B$752,$B306)</f>
        <v>68</v>
      </c>
      <c r="U306" s="34">
        <f t="shared" si="65"/>
        <v>68.109090909090909</v>
      </c>
      <c r="V306" s="33">
        <f>SUMIFS('[1]9. Z variables'!$R$3:$R$752,'[1]9. Z variables'!$C$3:$C$752,$C306,'[1]9. Z variables'!$B$3:$B$752,$B306)/T306</f>
        <v>0.16176470588235295</v>
      </c>
      <c r="W306" s="36">
        <f t="shared" si="66"/>
        <v>1.6411378555798686E-2</v>
      </c>
      <c r="X306" s="35">
        <f t="shared" si="66"/>
        <v>93</v>
      </c>
    </row>
    <row r="307" spans="1:24" ht="15" x14ac:dyDescent="0.25">
      <c r="A307" s="182">
        <v>28</v>
      </c>
      <c r="B307" s="183" t="s">
        <v>29</v>
      </c>
      <c r="C307" s="184">
        <v>2010</v>
      </c>
      <c r="D307" s="184">
        <v>1</v>
      </c>
      <c r="E307" s="42">
        <f>SUMIFS('[1]6. Capital Calculations for BM'!$AI$6:$AI$1805,'[1]6. Capital Calculations for BM'!$C$6:$C$1805,'[1]2. BM Database'!$C307,'[1]6. Capital Calculations for BM'!$B$6:$B$1805,'[1]2. BM Database'!$B307)</f>
        <v>345652.26329098025</v>
      </c>
      <c r="F307" s="42">
        <f>'[1]4. OM&amp;A Calculation'!M312</f>
        <v>799440.63</v>
      </c>
      <c r="G307" s="42">
        <f t="shared" si="60"/>
        <v>1145092.8932909803</v>
      </c>
      <c r="H307" s="33">
        <f t="shared" si="61"/>
        <v>0.30185521656464104</v>
      </c>
      <c r="I307" s="33">
        <f t="shared" si="62"/>
        <v>0.69814478343535891</v>
      </c>
      <c r="J307" s="40">
        <f>SUMIFS('[1]6. Capital Calculations for BM'!$AH$6:$AH$1805,'[1]6. Capital Calculations for BM'!$C$6:$C$1805,'[1]2. BM Database'!$C307,'[1]6. Capital Calculations for BM'!$B$6:$B$1805,'[1]2. BM Database'!$B307)</f>
        <v>18.29948266666667</v>
      </c>
      <c r="K307" s="41">
        <f t="shared" si="68"/>
        <v>121.67950876493377</v>
      </c>
      <c r="L307" s="41">
        <v>0.901331720430812</v>
      </c>
      <c r="M307" s="41">
        <f t="shared" si="63"/>
        <v>109.67360097627382</v>
      </c>
      <c r="N307" s="34">
        <f>SUMIFS('[1]41. Output Indexes'!$E$3:$E$752,'[1]41. Output Indexes'!$B$3:$B$752,$B307,'[1]41. Output Indexes'!$C$3:$C$752,$C307)</f>
        <v>2734</v>
      </c>
      <c r="O307" s="34">
        <f>SUMIFS('[1]41. Output Indexes'!$L$3:$L$752,'[1]41. Output Indexes'!$B$3:$B$752,$B307,'[1]41. Output Indexes'!$C$3:$C$752,$C307)</f>
        <v>72819055</v>
      </c>
      <c r="P307" s="34">
        <f>SUMIFS('[1]9. Z variables'!$AD$3:$AD$752,'[1]9. Z variables'!$B$3:$B$752,$B307,'[1]9. Z variables'!$C$3:$C$752,$C307)</f>
        <v>13283</v>
      </c>
      <c r="Q307" s="34">
        <f>SUMIFS('[1]9. Z variables'!$AE$3:$AE$752,'[1]9. Z variables'!$B$3:$B$752,$B307,'[1]9. Z variables'!$C$3:$C$752,$C307)</f>
        <v>16576</v>
      </c>
      <c r="R307" s="34">
        <f t="shared" si="59"/>
        <v>16576</v>
      </c>
      <c r="S307" s="34">
        <f t="shared" si="70"/>
        <v>22617</v>
      </c>
      <c r="T307" s="34">
        <f>SUMIFS('[1]9. Z variables'!$P$3:$P$752,'[1]9. Z variables'!$C$3:$C$752,$C307,'[1]9. Z variables'!$B$3:$B$752,$B307)</f>
        <v>68</v>
      </c>
      <c r="U307" s="34">
        <f t="shared" si="65"/>
        <v>68.109090909090909</v>
      </c>
      <c r="V307" s="33">
        <f>SUMIFS('[1]9. Z variables'!$R$3:$R$752,'[1]9. Z variables'!$C$3:$C$752,$C307,'[1]9. Z variables'!$B$3:$B$752,$B307)/T307</f>
        <v>0.16176470588235295</v>
      </c>
      <c r="W307" s="36">
        <f t="shared" si="66"/>
        <v>1.6411378555798686E-2</v>
      </c>
      <c r="X307" s="35">
        <f t="shared" si="66"/>
        <v>93</v>
      </c>
    </row>
    <row r="308" spans="1:24" ht="15" x14ac:dyDescent="0.25">
      <c r="A308" s="182">
        <v>28</v>
      </c>
      <c r="B308" s="183" t="s">
        <v>29</v>
      </c>
      <c r="C308" s="184">
        <v>2011</v>
      </c>
      <c r="D308" s="184">
        <v>1</v>
      </c>
      <c r="E308" s="42">
        <f>SUMIFS('[1]6. Capital Calculations for BM'!$AI$6:$AI$1805,'[1]6. Capital Calculations for BM'!$C$6:$C$1805,'[1]2. BM Database'!$C308,'[1]6. Capital Calculations for BM'!$B$6:$B$1805,'[1]2. BM Database'!$B308)</f>
        <v>341255.8987380364</v>
      </c>
      <c r="F308" s="42">
        <f>'[1]4. OM&amp;A Calculation'!M313</f>
        <v>819663.00999999989</v>
      </c>
      <c r="G308" s="42">
        <f t="shared" si="60"/>
        <v>1160918.9087380362</v>
      </c>
      <c r="H308" s="33">
        <f t="shared" si="61"/>
        <v>0.29395326079148354</v>
      </c>
      <c r="I308" s="33">
        <f t="shared" si="62"/>
        <v>0.70604673920851646</v>
      </c>
      <c r="J308" s="40">
        <f>SUMIFS('[1]6. Capital Calculations for BM'!$AH$6:$AH$1805,'[1]6. Capital Calculations for BM'!$C$6:$C$1805,'[1]2. BM Database'!$C308,'[1]6. Capital Calculations for BM'!$B$6:$B$1805,'[1]2. BM Database'!$B308)</f>
        <v>18.328728099999999</v>
      </c>
      <c r="K308" s="41">
        <f t="shared" si="68"/>
        <v>123.73002481130355</v>
      </c>
      <c r="L308" s="41">
        <v>0.901331720430812</v>
      </c>
      <c r="M308" s="41">
        <f t="shared" si="63"/>
        <v>111.52179613211928</v>
      </c>
      <c r="N308" s="34">
        <f>SUMIFS('[1]41. Output Indexes'!$E$3:$E$752,'[1]41. Output Indexes'!$B$3:$B$752,$B308,'[1]41. Output Indexes'!$C$3:$C$752,$C308)</f>
        <v>2817</v>
      </c>
      <c r="O308" s="34">
        <f>SUMIFS('[1]41. Output Indexes'!$L$3:$L$752,'[1]41. Output Indexes'!$B$3:$B$752,$B308,'[1]41. Output Indexes'!$C$3:$C$752,$C308)</f>
        <v>77706108</v>
      </c>
      <c r="P308" s="34">
        <f>SUMIFS('[1]9. Z variables'!$AD$3:$AD$752,'[1]9. Z variables'!$B$3:$B$752,$B308,'[1]9. Z variables'!$C$3:$C$752,$C308)</f>
        <v>11855</v>
      </c>
      <c r="Q308" s="34">
        <f>SUMIFS('[1]9. Z variables'!$AE$3:$AE$752,'[1]9. Z variables'!$B$3:$B$752,$B308,'[1]9. Z variables'!$C$3:$C$752,$C308)</f>
        <v>16328</v>
      </c>
      <c r="R308" s="34">
        <f t="shared" si="59"/>
        <v>16328</v>
      </c>
      <c r="S308" s="34">
        <f t="shared" si="70"/>
        <v>22617</v>
      </c>
      <c r="T308" s="34">
        <f>SUMIFS('[1]9. Z variables'!$P$3:$P$752,'[1]9. Z variables'!$C$3:$C$752,$C308,'[1]9. Z variables'!$B$3:$B$752,$B308)</f>
        <v>68</v>
      </c>
      <c r="U308" s="34">
        <f t="shared" si="65"/>
        <v>68.109090909090909</v>
      </c>
      <c r="V308" s="33">
        <f>SUMIFS('[1]9. Z variables'!$R$3:$R$752,'[1]9. Z variables'!$C$3:$C$752,$C308,'[1]9. Z variables'!$B$3:$B$752,$B308)/T308</f>
        <v>0.16176470588235295</v>
      </c>
      <c r="W308" s="36">
        <f t="shared" si="66"/>
        <v>1.6411378555798686E-2</v>
      </c>
      <c r="X308" s="23">
        <f t="shared" si="66"/>
        <v>93</v>
      </c>
    </row>
    <row r="309" spans="1:24" ht="15" x14ac:dyDescent="0.25">
      <c r="A309" s="182">
        <v>28</v>
      </c>
      <c r="B309" s="183" t="s">
        <v>29</v>
      </c>
      <c r="C309" s="184">
        <v>2012</v>
      </c>
      <c r="D309" s="184">
        <f>D308</f>
        <v>1</v>
      </c>
      <c r="E309" s="42">
        <f>SUMIFS('[1]6. Capital Calculations for BM'!$AI$6:$AI$1805,'[1]6. Capital Calculations for BM'!$C$6:$C$1805,'[1]2. BM Database'!$C309,'[1]6. Capital Calculations for BM'!$B$6:$B$1805,'[1]2. BM Database'!$B309)</f>
        <v>341014.68700856733</v>
      </c>
      <c r="F309" s="42">
        <f>'[1]4. OM&amp;A Calculation'!M314</f>
        <v>823872.43</v>
      </c>
      <c r="G309" s="42">
        <f t="shared" si="60"/>
        <v>1164887.1170085673</v>
      </c>
      <c r="H309" s="33">
        <f t="shared" si="61"/>
        <v>0.2927448351255646</v>
      </c>
      <c r="I309" s="33">
        <f t="shared" si="62"/>
        <v>0.7072551648744354</v>
      </c>
      <c r="J309" s="40">
        <f>SUMIFS('[1]6. Capital Calculations for BM'!$AH$6:$AH$1805,'[1]6. Capital Calculations for BM'!$C$6:$C$1805,'[1]2. BM Database'!$C309,'[1]6. Capital Calculations for BM'!$B$6:$B$1805,'[1]2. BM Database'!$B309)</f>
        <v>17.40324</v>
      </c>
      <c r="K309" s="41">
        <f t="shared" si="68"/>
        <v>125.68281390738366</v>
      </c>
      <c r="L309" s="41">
        <f>L308</f>
        <v>0.901331720430812</v>
      </c>
      <c r="M309" s="41">
        <f t="shared" si="63"/>
        <v>113.2819068877277</v>
      </c>
      <c r="N309" s="34">
        <f>SUMIFS('[1]24. 2012 data'!$BR$2:$BR$74,'[1]24. 2012 data'!$B$2:$B$74,'[1]2. BM Database'!$B309,'[1]24. 2012 data'!$C$2:$C$74,2012)</f>
        <v>2787</v>
      </c>
      <c r="O309" s="34">
        <f>SUMIFS('[1]24. 2012 data'!$BZ$2:$BZ$74,'[1]24. 2012 data'!$B$2:$B$74,'[1]2. BM Database'!$B309,'[1]24. 2012 data'!$C$2:$C$74,2012)</f>
        <v>89787415</v>
      </c>
      <c r="P309" s="34">
        <f>SUMIFS('[1]24. 2012 data'!$DI$2:$DI$74,'[1]24. 2012 data'!$B$2:$B$74,'[1]2. BM Database'!$B309,'[1]24. 2012 data'!$C$2:$C$74,2012)</f>
        <v>12167</v>
      </c>
      <c r="Q309" s="34">
        <f>SUMIFS('[1]24. 2012 data'!$DH$2:$DH$74,'[1]24. 2012 data'!$B$2:$B$74,'[1]2. BM Database'!$B309,'[1]24. 2012 data'!$C$2:$C$74,2012)</f>
        <v>15231</v>
      </c>
      <c r="R309" s="34">
        <f t="shared" si="59"/>
        <v>15231</v>
      </c>
      <c r="S309" s="34">
        <f t="shared" si="70"/>
        <v>22617</v>
      </c>
      <c r="T309" s="34">
        <f>SUMIF('[1]24. 2012 data'!$B$2:$B$74,$B309,'[1]24. 2012 data'!$DL$2:$DL$74)</f>
        <v>68</v>
      </c>
      <c r="U309" s="34">
        <f>AVERAGE(T299:T309)</f>
        <v>68.109090909090909</v>
      </c>
      <c r="V309" s="33">
        <f>SUMIF('[1]24. 2012 data'!$B$2:$B$74,$B309,'[1]24. 2012 data'!$DN$2:$DN$74)/SUMIF('[1]24. 2012 data'!$B$2:$B$74,$B309,'[1]24. 2012 data'!$DL$2:$DL$74)</f>
        <v>0.16176470588235295</v>
      </c>
      <c r="W309" s="36">
        <f>(N309-N299)/N299</f>
        <v>1.6411378555798686E-2</v>
      </c>
      <c r="X309" s="34">
        <f>SUMIF('[1]24. 2012 data'!$B$2:$B$74,$B309,'[1]24. 2012 data'!$CZ$2:$CZ$74)</f>
        <v>93</v>
      </c>
    </row>
    <row r="310" spans="1:24" ht="15" x14ac:dyDescent="0.25">
      <c r="A310" s="182">
        <v>29</v>
      </c>
      <c r="B310" s="183" t="s">
        <v>30</v>
      </c>
      <c r="C310" s="184">
        <v>2002</v>
      </c>
      <c r="D310" s="184">
        <v>1</v>
      </c>
      <c r="E310" s="42">
        <f>SUMIFS('[1]6. Capital Calculations for BM'!$AI$6:$AI$1805,'[1]6. Capital Calculations for BM'!$C$6:$C$1805,'[1]2. BM Database'!$C310,'[1]6. Capital Calculations for BM'!$B$6:$B$1805,'[1]2. BM Database'!$B310)</f>
        <v>52832404.160523057</v>
      </c>
      <c r="F310" s="42">
        <f>'[1]4. OM&amp;A Calculation'!M315</f>
        <v>29727973.370000001</v>
      </c>
      <c r="G310" s="42">
        <f t="shared" si="60"/>
        <v>82560377.530523062</v>
      </c>
      <c r="H310" s="33">
        <f t="shared" si="61"/>
        <v>0.6399244497276021</v>
      </c>
      <c r="I310" s="33">
        <f t="shared" si="62"/>
        <v>0.3600755502723979</v>
      </c>
      <c r="J310" s="40">
        <f>SUMIFS('[1]6. Capital Calculations for BM'!$AH$6:$AH$1805,'[1]6. Capital Calculations for BM'!$C$6:$C$1805,'[1]2. BM Database'!$C310,'[1]6. Capital Calculations for BM'!$B$6:$B$1805,'[1]2. BM Database'!$B310)</f>
        <v>16.741565999999999</v>
      </c>
      <c r="K310" s="41">
        <f t="shared" si="68"/>
        <v>100</v>
      </c>
      <c r="L310" s="41">
        <v>1.0150308918350699</v>
      </c>
      <c r="M310" s="41">
        <f t="shared" si="63"/>
        <v>101.50308918350699</v>
      </c>
      <c r="N310" s="34">
        <f>SUMIFS('[1]41. Output Indexes'!$E$3:$E$752,'[1]41. Output Indexes'!$B$3:$B$752,$B310,'[1]41. Output Indexes'!$C$3:$C$752,$C310)</f>
        <v>224566</v>
      </c>
      <c r="O310" s="34">
        <f>SUMIFS('[1]41. Output Indexes'!$L$3:$L$752,'[1]41. Output Indexes'!$B$3:$B$752,$B310,'[1]41. Output Indexes'!$C$3:$C$752,$C310)</f>
        <v>3313495227</v>
      </c>
      <c r="P310" s="34">
        <f>SUMIFS('[1]9. Z variables'!$AD$3:$AD$752,'[1]9. Z variables'!$B$3:$B$752,$B310,'[1]9. Z variables'!$C$3:$C$752,$C310)</f>
        <v>1318006.26</v>
      </c>
      <c r="Q310" s="34">
        <f>SUMIFS('[1]9. Z variables'!$AE$3:$AE$752,'[1]9. Z variables'!$B$3:$B$752,$B310,'[1]9. Z variables'!$C$3:$C$752,$C310)</f>
        <v>1055744.1000000001</v>
      </c>
      <c r="R310" s="34">
        <f t="shared" si="59"/>
        <v>1318006.26</v>
      </c>
      <c r="S310" s="34">
        <f>R310</f>
        <v>1318006.26</v>
      </c>
      <c r="T310" s="34">
        <f>SUMIFS('[1]9. Z variables'!$P$3:$P$752,'[1]9. Z variables'!$C$3:$C$752,$C310,'[1]9. Z variables'!$B$3:$B$752,$B310)</f>
        <v>3178</v>
      </c>
      <c r="U310" s="34">
        <f t="shared" si="65"/>
        <v>3305.090909090909</v>
      </c>
      <c r="V310" s="33">
        <f>SUMIFS('[1]9. Z variables'!$R$3:$R$752,'[1]9. Z variables'!$C$3:$C$752,$C310,'[1]9. Z variables'!$B$3:$B$752,$B310)/T310</f>
        <v>0.48867212083071115</v>
      </c>
      <c r="W310" s="36">
        <f t="shared" si="66"/>
        <v>5.6192834177925421E-2</v>
      </c>
      <c r="X310" s="35">
        <f t="shared" si="66"/>
        <v>426</v>
      </c>
    </row>
    <row r="311" spans="1:24" ht="15" x14ac:dyDescent="0.25">
      <c r="A311" s="182">
        <v>29</v>
      </c>
      <c r="B311" s="183" t="s">
        <v>30</v>
      </c>
      <c r="C311" s="184">
        <v>2003</v>
      </c>
      <c r="D311" s="184">
        <v>1</v>
      </c>
      <c r="E311" s="42">
        <f>SUMIFS('[1]6. Capital Calculations for BM'!$AI$6:$AI$1805,'[1]6. Capital Calculations for BM'!$C$6:$C$1805,'[1]2. BM Database'!$C311,'[1]6. Capital Calculations for BM'!$B$6:$B$1805,'[1]2. BM Database'!$B311)</f>
        <v>54084679.651349567</v>
      </c>
      <c r="F311" s="42">
        <f>'[1]4. OM&amp;A Calculation'!M316</f>
        <v>31515779.330000002</v>
      </c>
      <c r="G311" s="42">
        <f t="shared" si="60"/>
        <v>85600458.981349573</v>
      </c>
      <c r="H311" s="33">
        <f t="shared" si="61"/>
        <v>0.63182698194566234</v>
      </c>
      <c r="I311" s="33">
        <f t="shared" si="62"/>
        <v>0.36817301805433766</v>
      </c>
      <c r="J311" s="40">
        <f>SUMIFS('[1]6. Capital Calculations for BM'!$AH$6:$AH$1805,'[1]6. Capital Calculations for BM'!$C$6:$C$1805,'[1]2. BM Database'!$C311,'[1]6. Capital Calculations for BM'!$B$6:$B$1805,'[1]2. BM Database'!$B311)</f>
        <v>16.820820000000001</v>
      </c>
      <c r="K311" s="41">
        <f t="shared" si="68"/>
        <v>102.21331567783656</v>
      </c>
      <c r="L311" s="41">
        <v>1.0150308918350699</v>
      </c>
      <c r="M311" s="41">
        <f t="shared" si="63"/>
        <v>103.74967296989398</v>
      </c>
      <c r="N311" s="34">
        <f>SUMIFS('[1]41. Output Indexes'!$E$3:$E$752,'[1]41. Output Indexes'!$B$3:$B$752,$B311,'[1]41. Output Indexes'!$C$3:$C$752,$C311)</f>
        <v>227634</v>
      </c>
      <c r="O311" s="34">
        <f>SUMIFS('[1]41. Output Indexes'!$L$3:$L$752,'[1]41. Output Indexes'!$B$3:$B$752,$B311,'[1]41. Output Indexes'!$C$3:$C$752,$C311)</f>
        <v>3097879811</v>
      </c>
      <c r="P311" s="34">
        <f>SUMIFS('[1]9. Z variables'!$AD$3:$AD$752,'[1]9. Z variables'!$B$3:$B$752,$B311,'[1]9. Z variables'!$C$3:$C$752,$C311)</f>
        <v>1240093.78</v>
      </c>
      <c r="Q311" s="34">
        <f>SUMIFS('[1]9. Z variables'!$AE$3:$AE$752,'[1]9. Z variables'!$B$3:$B$752,$B311,'[1]9. Z variables'!$C$3:$C$752,$C311)</f>
        <v>1064121.56</v>
      </c>
      <c r="R311" s="34">
        <f t="shared" si="59"/>
        <v>1240093.78</v>
      </c>
      <c r="S311" s="34">
        <f t="shared" ref="S311:S320" si="71">MAX(S310,R311)</f>
        <v>1318006.26</v>
      </c>
      <c r="T311" s="34">
        <f>SUMIFS('[1]9. Z variables'!$P$3:$P$752,'[1]9. Z variables'!$C$3:$C$752,$C311,'[1]9. Z variables'!$B$3:$B$752,$B311)</f>
        <v>3180</v>
      </c>
      <c r="U311" s="34">
        <f t="shared" si="65"/>
        <v>3305.090909090909</v>
      </c>
      <c r="V311" s="33">
        <f>SUMIFS('[1]9. Z variables'!$R$3:$R$752,'[1]9. Z variables'!$C$3:$C$752,$C311,'[1]9. Z variables'!$B$3:$B$752,$B311)/T311</f>
        <v>0.49308176100628931</v>
      </c>
      <c r="W311" s="36">
        <f t="shared" si="66"/>
        <v>5.6192834177925421E-2</v>
      </c>
      <c r="X311" s="35">
        <f t="shared" si="66"/>
        <v>426</v>
      </c>
    </row>
    <row r="312" spans="1:24" ht="15" x14ac:dyDescent="0.25">
      <c r="A312" s="182">
        <v>29</v>
      </c>
      <c r="B312" s="183" t="s">
        <v>30</v>
      </c>
      <c r="C312" s="184">
        <v>2004</v>
      </c>
      <c r="D312" s="184">
        <v>1</v>
      </c>
      <c r="E312" s="42">
        <f>SUMIFS('[1]6. Capital Calculations for BM'!$AI$6:$AI$1805,'[1]6. Capital Calculations for BM'!$C$6:$C$1805,'[1]2. BM Database'!$C312,'[1]6. Capital Calculations for BM'!$B$6:$B$1805,'[1]2. BM Database'!$B312)</f>
        <v>53956705.982373841</v>
      </c>
      <c r="F312" s="42">
        <f>'[1]4. OM&amp;A Calculation'!M317</f>
        <v>32160763.030000001</v>
      </c>
      <c r="G312" s="42">
        <f t="shared" si="60"/>
        <v>86117469.012373835</v>
      </c>
      <c r="H312" s="33">
        <f t="shared" si="61"/>
        <v>0.6265477446233475</v>
      </c>
      <c r="I312" s="33">
        <f t="shared" si="62"/>
        <v>0.3734522553766525</v>
      </c>
      <c r="J312" s="40">
        <f>SUMIFS('[1]6. Capital Calculations for BM'!$AH$6:$AH$1805,'[1]6. Capital Calculations for BM'!$C$6:$C$1805,'[1]2. BM Database'!$C312,'[1]6. Capital Calculations for BM'!$B$6:$B$1805,'[1]2. BM Database'!$B312)</f>
        <v>16.852066000000001</v>
      </c>
      <c r="K312" s="41">
        <f t="shared" si="68"/>
        <v>104.79144501899948</v>
      </c>
      <c r="L312" s="41">
        <v>1.0150308918350699</v>
      </c>
      <c r="M312" s="41">
        <f t="shared" si="63"/>
        <v>106.36655389432073</v>
      </c>
      <c r="N312" s="34">
        <f>SUMIFS('[1]41. Output Indexes'!$E$3:$E$752,'[1]41. Output Indexes'!$B$3:$B$752,$B312,'[1]41. Output Indexes'!$C$3:$C$752,$C312)</f>
        <v>229474</v>
      </c>
      <c r="O312" s="34">
        <f>SUMIFS('[1]41. Output Indexes'!$L$3:$L$752,'[1]41. Output Indexes'!$B$3:$B$752,$B312,'[1]41. Output Indexes'!$C$3:$C$752,$C312)</f>
        <v>3048589478</v>
      </c>
      <c r="P312" s="34">
        <f>SUMIFS('[1]9. Z variables'!$AD$3:$AD$752,'[1]9. Z variables'!$B$3:$B$752,$B312,'[1]9. Z variables'!$C$3:$C$752,$C312)</f>
        <v>1181579.23</v>
      </c>
      <c r="Q312" s="34">
        <f>SUMIFS('[1]9. Z variables'!$AE$3:$AE$752,'[1]9. Z variables'!$B$3:$B$752,$B312,'[1]9. Z variables'!$C$3:$C$752,$C312)</f>
        <v>1077296.67</v>
      </c>
      <c r="R312" s="34">
        <f t="shared" si="59"/>
        <v>1181579.23</v>
      </c>
      <c r="S312" s="34">
        <f t="shared" si="71"/>
        <v>1318006.26</v>
      </c>
      <c r="T312" s="34">
        <f>SUMIFS('[1]9. Z variables'!$P$3:$P$752,'[1]9. Z variables'!$C$3:$C$752,$C312,'[1]9. Z variables'!$B$3:$B$752,$B312)</f>
        <v>3203</v>
      </c>
      <c r="U312" s="34">
        <f t="shared" si="65"/>
        <v>3305.090909090909</v>
      </c>
      <c r="V312" s="33">
        <f>SUMIFS('[1]9. Z variables'!$R$3:$R$752,'[1]9. Z variables'!$C$3:$C$752,$C312,'[1]9. Z variables'!$B$3:$B$752,$B312)/T312</f>
        <v>0.49765844520761787</v>
      </c>
      <c r="W312" s="36">
        <f t="shared" si="66"/>
        <v>5.6192834177925421E-2</v>
      </c>
      <c r="X312" s="35">
        <f t="shared" si="66"/>
        <v>426</v>
      </c>
    </row>
    <row r="313" spans="1:24" ht="15" x14ac:dyDescent="0.25">
      <c r="A313" s="182">
        <v>29</v>
      </c>
      <c r="B313" s="183" t="s">
        <v>30</v>
      </c>
      <c r="C313" s="184">
        <v>2005</v>
      </c>
      <c r="D313" s="184">
        <v>1</v>
      </c>
      <c r="E313" s="42">
        <f>SUMIFS('[1]6. Capital Calculations for BM'!$AI$6:$AI$1805,'[1]6. Capital Calculations for BM'!$C$6:$C$1805,'[1]2. BM Database'!$C313,'[1]6. Capital Calculations for BM'!$B$6:$B$1805,'[1]2. BM Database'!$B313)</f>
        <v>54228270.995849833</v>
      </c>
      <c r="F313" s="42">
        <f>'[1]4. OM&amp;A Calculation'!M318</f>
        <v>36678344.129999995</v>
      </c>
      <c r="G313" s="42">
        <f t="shared" si="60"/>
        <v>90906615.125849828</v>
      </c>
      <c r="H313" s="33">
        <f t="shared" si="61"/>
        <v>0.59652722654756185</v>
      </c>
      <c r="I313" s="33">
        <f t="shared" si="62"/>
        <v>0.40347277345243815</v>
      </c>
      <c r="J313" s="40">
        <f>SUMIFS('[1]6. Capital Calculations for BM'!$AH$6:$AH$1805,'[1]6. Capital Calculations for BM'!$C$6:$C$1805,'[1]2. BM Database'!$C313,'[1]6. Capital Calculations for BM'!$B$6:$B$1805,'[1]2. BM Database'!$B313)</f>
        <v>17.008296000000001</v>
      </c>
      <c r="K313" s="41">
        <f t="shared" si="68"/>
        <v>108.15605108354616</v>
      </c>
      <c r="L313" s="41">
        <v>1.0150308918350699</v>
      </c>
      <c r="M313" s="41">
        <f t="shared" si="63"/>
        <v>109.78173298869123</v>
      </c>
      <c r="N313" s="34">
        <f>SUMIFS('[1]41. Output Indexes'!$E$3:$E$752,'[1]41. Output Indexes'!$B$3:$B$752,$B313,'[1]41. Output Indexes'!$C$3:$C$752,$C313)</f>
        <v>230327</v>
      </c>
      <c r="O313" s="34">
        <f>SUMIFS('[1]41. Output Indexes'!$L$3:$L$752,'[1]41. Output Indexes'!$B$3:$B$752,$B313,'[1]41. Output Indexes'!$C$3:$C$752,$C313)</f>
        <v>5648818655.8400002</v>
      </c>
      <c r="P313" s="34">
        <f>SUMIFS('[1]9. Z variables'!$AD$3:$AD$752,'[1]9. Z variables'!$B$3:$B$752,$B313,'[1]9. Z variables'!$C$3:$C$752,$C313)</f>
        <v>1231753.8899999999</v>
      </c>
      <c r="Q313" s="34">
        <f>SUMIFS('[1]9. Z variables'!$AE$3:$AE$752,'[1]9. Z variables'!$B$3:$B$752,$B313,'[1]9. Z variables'!$C$3:$C$752,$C313)</f>
        <v>1003342.99</v>
      </c>
      <c r="R313" s="34">
        <f t="shared" si="59"/>
        <v>1231753.8899999999</v>
      </c>
      <c r="S313" s="34">
        <f t="shared" si="71"/>
        <v>1318006.26</v>
      </c>
      <c r="T313" s="34">
        <f>SUMIFS('[1]9. Z variables'!$P$3:$P$752,'[1]9. Z variables'!$C$3:$C$752,$C313,'[1]9. Z variables'!$B$3:$B$752,$B313)</f>
        <v>3273</v>
      </c>
      <c r="U313" s="34">
        <f t="shared" si="65"/>
        <v>3305.090909090909</v>
      </c>
      <c r="V313" s="33">
        <f>SUMIFS('[1]9. Z variables'!$R$3:$R$752,'[1]9. Z variables'!$C$3:$C$752,$C313,'[1]9. Z variables'!$B$3:$B$752,$B313)/T313</f>
        <v>0.51023525817293003</v>
      </c>
      <c r="W313" s="36">
        <f t="shared" si="66"/>
        <v>5.6192834177925421E-2</v>
      </c>
      <c r="X313" s="35">
        <f t="shared" si="66"/>
        <v>426</v>
      </c>
    </row>
    <row r="314" spans="1:24" ht="15" x14ac:dyDescent="0.25">
      <c r="A314" s="182">
        <v>29</v>
      </c>
      <c r="B314" s="183" t="s">
        <v>30</v>
      </c>
      <c r="C314" s="184">
        <v>2006</v>
      </c>
      <c r="D314" s="184">
        <v>1</v>
      </c>
      <c r="E314" s="42">
        <f>SUMIFS('[1]6. Capital Calculations for BM'!$AI$6:$AI$1805,'[1]6. Capital Calculations for BM'!$C$6:$C$1805,'[1]2. BM Database'!$C314,'[1]6. Capital Calculations for BM'!$B$6:$B$1805,'[1]2. BM Database'!$B314)</f>
        <v>55190486.058089264</v>
      </c>
      <c r="F314" s="42">
        <f>'[1]4. OM&amp;A Calculation'!M319</f>
        <v>31742901.739999998</v>
      </c>
      <c r="G314" s="42">
        <f t="shared" si="60"/>
        <v>86933387.798089266</v>
      </c>
      <c r="H314" s="33">
        <f t="shared" si="61"/>
        <v>0.63485948789059288</v>
      </c>
      <c r="I314" s="33">
        <f t="shared" si="62"/>
        <v>0.36514051210940712</v>
      </c>
      <c r="J314" s="40">
        <f>SUMIFS('[1]6. Capital Calculations for BM'!$AH$6:$AH$1805,'[1]6. Capital Calculations for BM'!$C$6:$C$1805,'[1]2. BM Database'!$C314,'[1]6. Capital Calculations for BM'!$B$6:$B$1805,'[1]2. BM Database'!$B314)</f>
        <v>16.88236666666667</v>
      </c>
      <c r="K314" s="41">
        <f t="shared" si="68"/>
        <v>110.14154301171514</v>
      </c>
      <c r="L314" s="41">
        <v>1.0150308918350699</v>
      </c>
      <c r="M314" s="41">
        <f t="shared" si="63"/>
        <v>111.79706863127193</v>
      </c>
      <c r="N314" s="34">
        <f>SUMIFS('[1]41. Output Indexes'!$E$3:$E$752,'[1]41. Output Indexes'!$B$3:$B$752,$B314,'[1]41. Output Indexes'!$C$3:$C$752,$C314)</f>
        <v>231499</v>
      </c>
      <c r="O314" s="34">
        <f>SUMIFS('[1]41. Output Indexes'!$L$3:$L$752,'[1]41. Output Indexes'!$B$3:$B$752,$B314,'[1]41. Output Indexes'!$C$3:$C$752,$C314)</f>
        <v>5333180389.54</v>
      </c>
      <c r="P314" s="34">
        <f>SUMIFS('[1]9. Z variables'!$AD$3:$AD$752,'[1]9. Z variables'!$B$3:$B$752,$B314,'[1]9. Z variables'!$C$3:$C$752,$C314)</f>
        <v>1125947</v>
      </c>
      <c r="Q314" s="34">
        <f>SUMIFS('[1]9. Z variables'!$AE$3:$AE$752,'[1]9. Z variables'!$B$3:$B$752,$B314,'[1]9. Z variables'!$C$3:$C$752,$C314)</f>
        <v>686690</v>
      </c>
      <c r="R314" s="34">
        <f t="shared" si="59"/>
        <v>1125947</v>
      </c>
      <c r="S314" s="34">
        <f t="shared" si="71"/>
        <v>1318006.26</v>
      </c>
      <c r="T314" s="34">
        <f>SUMIFS('[1]9. Z variables'!$P$3:$P$752,'[1]9. Z variables'!$C$3:$C$752,$C314,'[1]9. Z variables'!$B$3:$B$752,$B314)</f>
        <v>3265</v>
      </c>
      <c r="U314" s="34">
        <f t="shared" si="65"/>
        <v>3305.090909090909</v>
      </c>
      <c r="V314" s="33">
        <f>SUMIFS('[1]9. Z variables'!$R$3:$R$752,'[1]9. Z variables'!$C$3:$C$752,$C314,'[1]9. Z variables'!$B$3:$B$752,$B314)/T314</f>
        <v>0.53292496171516079</v>
      </c>
      <c r="W314" s="36">
        <f t="shared" si="66"/>
        <v>5.6192834177925421E-2</v>
      </c>
      <c r="X314" s="35">
        <f t="shared" si="66"/>
        <v>426</v>
      </c>
    </row>
    <row r="315" spans="1:24" ht="15" x14ac:dyDescent="0.25">
      <c r="A315" s="182">
        <v>29</v>
      </c>
      <c r="B315" s="183" t="s">
        <v>30</v>
      </c>
      <c r="C315" s="184">
        <v>2007</v>
      </c>
      <c r="D315" s="184">
        <v>1</v>
      </c>
      <c r="E315" s="42">
        <f>SUMIFS('[1]6. Capital Calculations for BM'!$AI$6:$AI$1805,'[1]6. Capital Calculations for BM'!$C$6:$C$1805,'[1]2. BM Database'!$C315,'[1]6. Capital Calculations for BM'!$B$6:$B$1805,'[1]2. BM Database'!$B315)</f>
        <v>57975944.591396622</v>
      </c>
      <c r="F315" s="42">
        <f>'[1]4. OM&amp;A Calculation'!M320</f>
        <v>35706360.049999997</v>
      </c>
      <c r="G315" s="42">
        <f t="shared" si="60"/>
        <v>93682304.641396612</v>
      </c>
      <c r="H315" s="33">
        <f t="shared" si="61"/>
        <v>0.61885694222960053</v>
      </c>
      <c r="I315" s="33">
        <f t="shared" si="62"/>
        <v>0.38114305777039947</v>
      </c>
      <c r="J315" s="40">
        <f>SUMIFS('[1]6. Capital Calculations for BM'!$AH$6:$AH$1805,'[1]6. Capital Calculations for BM'!$C$6:$C$1805,'[1]2. BM Database'!$C315,'[1]6. Capital Calculations for BM'!$B$6:$B$1805,'[1]2. BM Database'!$B315)</f>
        <v>17.296320000000001</v>
      </c>
      <c r="K315" s="41">
        <f t="shared" si="68"/>
        <v>113.88036490943945</v>
      </c>
      <c r="L315" s="41">
        <v>1.0150308918350699</v>
      </c>
      <c r="M315" s="41">
        <f t="shared" si="63"/>
        <v>115.59208835653152</v>
      </c>
      <c r="N315" s="34">
        <f>SUMIFS('[1]41. Output Indexes'!$E$3:$E$752,'[1]41. Output Indexes'!$B$3:$B$752,$B315,'[1]41. Output Indexes'!$C$3:$C$752,$C315)</f>
        <v>232493</v>
      </c>
      <c r="O315" s="34">
        <f>SUMIFS('[1]41. Output Indexes'!$L$3:$L$752,'[1]41. Output Indexes'!$B$3:$B$752,$B315,'[1]41. Output Indexes'!$C$3:$C$752,$C315)</f>
        <v>6282229664.5299997</v>
      </c>
      <c r="P315" s="34">
        <f>SUMIFS('[1]9. Z variables'!$AD$3:$AD$752,'[1]9. Z variables'!$B$3:$B$752,$B315,'[1]9. Z variables'!$C$3:$C$752,$C315)</f>
        <v>1161891</v>
      </c>
      <c r="Q315" s="34">
        <f>SUMIFS('[1]9. Z variables'!$AE$3:$AE$752,'[1]9. Z variables'!$B$3:$B$752,$B315,'[1]9. Z variables'!$C$3:$C$752,$C315)</f>
        <v>958009</v>
      </c>
      <c r="R315" s="34">
        <f t="shared" si="59"/>
        <v>1161891</v>
      </c>
      <c r="S315" s="34">
        <f t="shared" si="71"/>
        <v>1318006.26</v>
      </c>
      <c r="T315" s="34">
        <f>SUMIFS('[1]9. Z variables'!$P$3:$P$752,'[1]9. Z variables'!$C$3:$C$752,$C315,'[1]9. Z variables'!$B$3:$B$752,$B315)</f>
        <v>3343</v>
      </c>
      <c r="U315" s="34">
        <f t="shared" si="65"/>
        <v>3305.090909090909</v>
      </c>
      <c r="V315" s="33">
        <f>SUMIFS('[1]9. Z variables'!$R$3:$R$752,'[1]9. Z variables'!$C$3:$C$752,$C315,'[1]9. Z variables'!$B$3:$B$752,$B315)/T315</f>
        <v>0.55010469638049653</v>
      </c>
      <c r="W315" s="36">
        <f t="shared" si="66"/>
        <v>5.6192834177925421E-2</v>
      </c>
      <c r="X315" s="35">
        <f t="shared" si="66"/>
        <v>426</v>
      </c>
    </row>
    <row r="316" spans="1:24" ht="15" x14ac:dyDescent="0.25">
      <c r="A316" s="182">
        <v>29</v>
      </c>
      <c r="B316" s="183" t="s">
        <v>30</v>
      </c>
      <c r="C316" s="184">
        <v>2008</v>
      </c>
      <c r="D316" s="184">
        <v>1</v>
      </c>
      <c r="E316" s="42">
        <f>SUMIFS('[1]6. Capital Calculations for BM'!$AI$6:$AI$1805,'[1]6. Capital Calculations for BM'!$C$6:$C$1805,'[1]2. BM Database'!$C316,'[1]6. Capital Calculations for BM'!$B$6:$B$1805,'[1]2. BM Database'!$B316)</f>
        <v>61602453.358136907</v>
      </c>
      <c r="F316" s="42">
        <f>'[1]4. OM&amp;A Calculation'!M321</f>
        <v>39403841.450000003</v>
      </c>
      <c r="G316" s="42">
        <f t="shared" si="60"/>
        <v>101006294.80813691</v>
      </c>
      <c r="H316" s="33">
        <f t="shared" si="61"/>
        <v>0.60988726965137929</v>
      </c>
      <c r="I316" s="33">
        <f t="shared" si="62"/>
        <v>0.39011273034862071</v>
      </c>
      <c r="J316" s="40">
        <f>SUMIFS('[1]6. Capital Calculations for BM'!$AH$6:$AH$1805,'[1]6. Capital Calculations for BM'!$C$6:$C$1805,'[1]2. BM Database'!$C316,'[1]6. Capital Calculations for BM'!$B$6:$B$1805,'[1]2. BM Database'!$B316)</f>
        <v>17.715351999999999</v>
      </c>
      <c r="K316" s="41">
        <f t="shared" si="68"/>
        <v>116.60459237157336</v>
      </c>
      <c r="L316" s="41">
        <v>1.0150308918350699</v>
      </c>
      <c r="M316" s="41">
        <f t="shared" si="63"/>
        <v>118.35726338698289</v>
      </c>
      <c r="N316" s="34">
        <f>SUMIFS('[1]41. Output Indexes'!$E$3:$E$752,'[1]41. Output Indexes'!$B$3:$B$752,$B316,'[1]41. Output Indexes'!$C$3:$C$752,$C316)</f>
        <v>233947</v>
      </c>
      <c r="O316" s="34">
        <f>SUMIFS('[1]41. Output Indexes'!$L$3:$L$752,'[1]41. Output Indexes'!$B$3:$B$752,$B316,'[1]41. Output Indexes'!$C$3:$C$752,$C316)</f>
        <v>5999400877</v>
      </c>
      <c r="P316" s="34">
        <f>SUMIFS('[1]9. Z variables'!$AD$3:$AD$752,'[1]9. Z variables'!$B$3:$B$752,$B316,'[1]9. Z variables'!$C$3:$C$752,$C316)</f>
        <v>1112056</v>
      </c>
      <c r="Q316" s="34">
        <f>SUMIFS('[1]9. Z variables'!$AE$3:$AE$752,'[1]9. Z variables'!$B$3:$B$752,$B316,'[1]9. Z variables'!$C$3:$C$752,$C316)</f>
        <v>927256</v>
      </c>
      <c r="R316" s="34">
        <f t="shared" si="59"/>
        <v>1112056</v>
      </c>
      <c r="S316" s="34">
        <f t="shared" si="71"/>
        <v>1318006.26</v>
      </c>
      <c r="T316" s="34">
        <f>SUMIFS('[1]9. Z variables'!$P$3:$P$752,'[1]9. Z variables'!$C$3:$C$752,$C316,'[1]9. Z variables'!$B$3:$B$752,$B316)</f>
        <v>3294</v>
      </c>
      <c r="U316" s="34">
        <f t="shared" si="65"/>
        <v>3305.090909090909</v>
      </c>
      <c r="V316" s="33">
        <f>SUMIFS('[1]9. Z variables'!$R$3:$R$752,'[1]9. Z variables'!$C$3:$C$752,$C316,'[1]9. Z variables'!$B$3:$B$752,$B316)/T316</f>
        <v>0.53885853066180933</v>
      </c>
      <c r="W316" s="36">
        <f t="shared" si="66"/>
        <v>5.6192834177925421E-2</v>
      </c>
      <c r="X316" s="35">
        <f t="shared" si="66"/>
        <v>426</v>
      </c>
    </row>
    <row r="317" spans="1:24" ht="15" x14ac:dyDescent="0.25">
      <c r="A317" s="182">
        <v>29</v>
      </c>
      <c r="B317" s="183" t="s">
        <v>30</v>
      </c>
      <c r="C317" s="184">
        <v>2009</v>
      </c>
      <c r="D317" s="184">
        <v>1</v>
      </c>
      <c r="E317" s="42">
        <f>SUMIFS('[1]6. Capital Calculations for BM'!$AI$6:$AI$1805,'[1]6. Capital Calculations for BM'!$C$6:$C$1805,'[1]2. BM Database'!$C317,'[1]6. Capital Calculations for BM'!$B$6:$B$1805,'[1]2. BM Database'!$B317)</f>
        <v>64503157.151101522</v>
      </c>
      <c r="F317" s="42">
        <f>'[1]4. OM&amp;A Calculation'!M322</f>
        <v>38749504.980000004</v>
      </c>
      <c r="G317" s="42">
        <f t="shared" si="60"/>
        <v>103252662.13110152</v>
      </c>
      <c r="H317" s="33">
        <f t="shared" si="61"/>
        <v>0.62471180713191543</v>
      </c>
      <c r="I317" s="33">
        <f t="shared" si="62"/>
        <v>0.37528819286808457</v>
      </c>
      <c r="J317" s="40">
        <f>SUMIFS('[1]6. Capital Calculations for BM'!$AH$6:$AH$1805,'[1]6. Capital Calculations for BM'!$C$6:$C$1805,'[1]2. BM Database'!$C317,'[1]6. Capital Calculations for BM'!$B$6:$B$1805,'[1]2. BM Database'!$B317)</f>
        <v>17.930536200000002</v>
      </c>
      <c r="K317" s="41">
        <f t="shared" si="68"/>
        <v>118.1120482521444</v>
      </c>
      <c r="L317" s="41">
        <v>1.0150308918350699</v>
      </c>
      <c r="M317" s="41">
        <f t="shared" si="63"/>
        <v>119.88737767384094</v>
      </c>
      <c r="N317" s="34">
        <f>SUMIFS('[1]41. Output Indexes'!$E$3:$E$752,'[1]41. Output Indexes'!$B$3:$B$752,$B317,'[1]41. Output Indexes'!$C$3:$C$752,$C317)</f>
        <v>234666</v>
      </c>
      <c r="O317" s="34">
        <f>SUMIFS('[1]41. Output Indexes'!$L$3:$L$752,'[1]41. Output Indexes'!$B$3:$B$752,$B317,'[1]41. Output Indexes'!$C$3:$C$752,$C317)</f>
        <v>5279120084</v>
      </c>
      <c r="P317" s="34">
        <f>SUMIFS('[1]9. Z variables'!$AD$3:$AD$752,'[1]9. Z variables'!$B$3:$B$752,$B317,'[1]9. Z variables'!$C$3:$C$752,$C317)</f>
        <v>1008981</v>
      </c>
      <c r="Q317" s="34">
        <f>SUMIFS('[1]9. Z variables'!$AE$3:$AE$752,'[1]9. Z variables'!$B$3:$B$752,$B317,'[1]9. Z variables'!$C$3:$C$752,$C317)</f>
        <v>850861</v>
      </c>
      <c r="R317" s="34">
        <f t="shared" si="59"/>
        <v>1008981</v>
      </c>
      <c r="S317" s="34">
        <f t="shared" si="71"/>
        <v>1318006.26</v>
      </c>
      <c r="T317" s="34">
        <f>SUMIFS('[1]9. Z variables'!$P$3:$P$752,'[1]9. Z variables'!$C$3:$C$752,$C317,'[1]9. Z variables'!$B$3:$B$752,$B317)</f>
        <v>3363</v>
      </c>
      <c r="U317" s="34">
        <f t="shared" si="65"/>
        <v>3305.090909090909</v>
      </c>
      <c r="V317" s="33">
        <f>SUMIFS('[1]9. Z variables'!$R$3:$R$752,'[1]9. Z variables'!$C$3:$C$752,$C317,'[1]9. Z variables'!$B$3:$B$752,$B317)/T317</f>
        <v>0.54802259887005644</v>
      </c>
      <c r="W317" s="36">
        <f t="shared" si="66"/>
        <v>5.6192834177925421E-2</v>
      </c>
      <c r="X317" s="35">
        <f t="shared" si="66"/>
        <v>426</v>
      </c>
    </row>
    <row r="318" spans="1:24" ht="15" x14ac:dyDescent="0.25">
      <c r="A318" s="182">
        <v>29</v>
      </c>
      <c r="B318" s="183" t="s">
        <v>30</v>
      </c>
      <c r="C318" s="184">
        <v>2010</v>
      </c>
      <c r="D318" s="184">
        <v>1</v>
      </c>
      <c r="E318" s="42">
        <f>SUMIFS('[1]6. Capital Calculations for BM'!$AI$6:$AI$1805,'[1]6. Capital Calculations for BM'!$C$6:$C$1805,'[1]2. BM Database'!$C318,'[1]6. Capital Calculations for BM'!$B$6:$B$1805,'[1]2. BM Database'!$B318)</f>
        <v>66776835.41090209</v>
      </c>
      <c r="F318" s="42">
        <f>'[1]4. OM&amp;A Calculation'!M323</f>
        <v>38438683.899999999</v>
      </c>
      <c r="G318" s="42">
        <f t="shared" si="60"/>
        <v>105215519.31090209</v>
      </c>
      <c r="H318" s="33">
        <f t="shared" si="61"/>
        <v>0.63466716553080671</v>
      </c>
      <c r="I318" s="33">
        <f t="shared" si="62"/>
        <v>0.36533283446919329</v>
      </c>
      <c r="J318" s="40">
        <f>SUMIFS('[1]6. Capital Calculations for BM'!$AH$6:$AH$1805,'[1]6. Capital Calculations for BM'!$C$6:$C$1805,'[1]2. BM Database'!$C318,'[1]6. Capital Calculations for BM'!$B$6:$B$1805,'[1]2. BM Database'!$B318)</f>
        <v>18.29948266666667</v>
      </c>
      <c r="K318" s="41">
        <f t="shared" si="68"/>
        <v>121.67950876493377</v>
      </c>
      <c r="L318" s="41">
        <v>1.0150308918350699</v>
      </c>
      <c r="M318" s="41">
        <f t="shared" si="63"/>
        <v>123.50846029972394</v>
      </c>
      <c r="N318" s="34">
        <f>SUMIFS('[1]41. Output Indexes'!$E$3:$E$752,'[1]41. Output Indexes'!$B$3:$B$752,$B318,'[1]41. Output Indexes'!$C$3:$C$752,$C318)</f>
        <v>234464</v>
      </c>
      <c r="O318" s="34">
        <f>SUMIFS('[1]41. Output Indexes'!$L$3:$L$752,'[1]41. Output Indexes'!$B$3:$B$752,$B318,'[1]41. Output Indexes'!$C$3:$C$752,$C318)</f>
        <v>4818803039</v>
      </c>
      <c r="P318" s="34">
        <f>SUMIFS('[1]9. Z variables'!$AD$3:$AD$752,'[1]9. Z variables'!$B$3:$B$752,$B318,'[1]9. Z variables'!$C$3:$C$752,$C318)</f>
        <v>1091173</v>
      </c>
      <c r="Q318" s="34">
        <f>SUMIFS('[1]9. Z variables'!$AE$3:$AE$752,'[1]9. Z variables'!$B$3:$B$752,$B318,'[1]9. Z variables'!$C$3:$C$752,$C318)</f>
        <v>847591</v>
      </c>
      <c r="R318" s="34">
        <f t="shared" si="59"/>
        <v>1091173</v>
      </c>
      <c r="S318" s="34">
        <f t="shared" si="71"/>
        <v>1318006.26</v>
      </c>
      <c r="T318" s="34">
        <f>SUMIFS('[1]9. Z variables'!$P$3:$P$752,'[1]9. Z variables'!$C$3:$C$752,$C318,'[1]9. Z variables'!$B$3:$B$752,$B318)</f>
        <v>3415</v>
      </c>
      <c r="U318" s="34">
        <f t="shared" si="65"/>
        <v>3305.090909090909</v>
      </c>
      <c r="V318" s="33">
        <f>SUMIFS('[1]9. Z variables'!$R$3:$R$752,'[1]9. Z variables'!$C$3:$C$752,$C318,'[1]9. Z variables'!$B$3:$B$752,$B318)/T318</f>
        <v>0.54816983894582727</v>
      </c>
      <c r="W318" s="36">
        <f t="shared" si="66"/>
        <v>5.6192834177925421E-2</v>
      </c>
      <c r="X318" s="35">
        <f t="shared" si="66"/>
        <v>426</v>
      </c>
    </row>
    <row r="319" spans="1:24" ht="15" x14ac:dyDescent="0.25">
      <c r="A319" s="182">
        <v>29</v>
      </c>
      <c r="B319" s="183" t="s">
        <v>30</v>
      </c>
      <c r="C319" s="184">
        <v>2011</v>
      </c>
      <c r="D319" s="184">
        <v>1</v>
      </c>
      <c r="E319" s="42">
        <f>SUMIFS('[1]6. Capital Calculations for BM'!$AI$6:$AI$1805,'[1]6. Capital Calculations for BM'!$C$6:$C$1805,'[1]2. BM Database'!$C319,'[1]6. Capital Calculations for BM'!$B$6:$B$1805,'[1]2. BM Database'!$B319)</f>
        <v>65682631.199574001</v>
      </c>
      <c r="F319" s="42">
        <f>'[1]4. OM&amp;A Calculation'!M324</f>
        <v>40825300.739999995</v>
      </c>
      <c r="G319" s="42">
        <f t="shared" si="60"/>
        <v>106507931.939574</v>
      </c>
      <c r="H319" s="33">
        <f t="shared" si="61"/>
        <v>0.61669239091824868</v>
      </c>
      <c r="I319" s="33">
        <f t="shared" si="62"/>
        <v>0.38330760908175132</v>
      </c>
      <c r="J319" s="40">
        <f>SUMIFS('[1]6. Capital Calculations for BM'!$AH$6:$AH$1805,'[1]6. Capital Calculations for BM'!$C$6:$C$1805,'[1]2. BM Database'!$C319,'[1]6. Capital Calculations for BM'!$B$6:$B$1805,'[1]2. BM Database'!$B319)</f>
        <v>18.328728099999999</v>
      </c>
      <c r="K319" s="41">
        <f t="shared" si="68"/>
        <v>123.73002481130355</v>
      </c>
      <c r="L319" s="41">
        <v>1.0150308918350699</v>
      </c>
      <c r="M319" s="41">
        <f t="shared" si="63"/>
        <v>125.58979743099277</v>
      </c>
      <c r="N319" s="34">
        <f>SUMIFS('[1]41. Output Indexes'!$E$3:$E$752,'[1]41. Output Indexes'!$B$3:$B$752,$B319,'[1]41. Output Indexes'!$C$3:$C$752,$C319)</f>
        <v>235327</v>
      </c>
      <c r="O319" s="34">
        <f>SUMIFS('[1]41. Output Indexes'!$L$3:$L$752,'[1]41. Output Indexes'!$B$3:$B$752,$B319,'[1]41. Output Indexes'!$C$3:$C$752,$C319)</f>
        <v>4626970393</v>
      </c>
      <c r="P319" s="34">
        <f>SUMIFS('[1]9. Z variables'!$AD$3:$AD$752,'[1]9. Z variables'!$B$3:$B$752,$B319,'[1]9. Z variables'!$C$3:$C$752,$C319)</f>
        <v>1092560</v>
      </c>
      <c r="Q319" s="34">
        <f>SUMIFS('[1]9. Z variables'!$AE$3:$AE$752,'[1]9. Z variables'!$B$3:$B$752,$B319,'[1]9. Z variables'!$C$3:$C$752,$C319)</f>
        <v>819019</v>
      </c>
      <c r="R319" s="34">
        <f t="shared" si="59"/>
        <v>1092560</v>
      </c>
      <c r="S319" s="34">
        <f t="shared" si="71"/>
        <v>1318006.26</v>
      </c>
      <c r="T319" s="34">
        <f>SUMIFS('[1]9. Z variables'!$P$3:$P$752,'[1]9. Z variables'!$C$3:$C$752,$C319,'[1]9. Z variables'!$B$3:$B$752,$B319)</f>
        <v>3414</v>
      </c>
      <c r="U319" s="34">
        <f t="shared" si="65"/>
        <v>3305.090909090909</v>
      </c>
      <c r="V319" s="33">
        <f>SUMIFS('[1]9. Z variables'!$R$3:$R$752,'[1]9. Z variables'!$C$3:$C$752,$C319,'[1]9. Z variables'!$B$3:$B$752,$B319)/T319</f>
        <v>0.55389572349150562</v>
      </c>
      <c r="W319" s="36">
        <f t="shared" si="66"/>
        <v>5.6192834177925421E-2</v>
      </c>
      <c r="X319" s="23">
        <f t="shared" si="66"/>
        <v>426</v>
      </c>
    </row>
    <row r="320" spans="1:24" ht="15" x14ac:dyDescent="0.25">
      <c r="A320" s="182">
        <v>29</v>
      </c>
      <c r="B320" s="183" t="s">
        <v>30</v>
      </c>
      <c r="C320" s="184">
        <v>2012</v>
      </c>
      <c r="D320" s="184">
        <f>D319</f>
        <v>1</v>
      </c>
      <c r="E320" s="42">
        <f>SUMIFS('[1]6. Capital Calculations for BM'!$AI$6:$AI$1805,'[1]6. Capital Calculations for BM'!$C$6:$C$1805,'[1]2. BM Database'!$C320,'[1]6. Capital Calculations for BM'!$B$6:$B$1805,'[1]2. BM Database'!$B320)</f>
        <v>65205020.906531438</v>
      </c>
      <c r="F320" s="42">
        <f>'[1]4. OM&amp;A Calculation'!M325</f>
        <v>46250267.03303086</v>
      </c>
      <c r="G320" s="42">
        <f t="shared" si="60"/>
        <v>111455287.93956229</v>
      </c>
      <c r="H320" s="33">
        <f t="shared" si="61"/>
        <v>0.5850329949521057</v>
      </c>
      <c r="I320" s="33">
        <f t="shared" si="62"/>
        <v>0.4149670050478943</v>
      </c>
      <c r="J320" s="40">
        <f>SUMIFS('[1]6. Capital Calculations for BM'!$AH$6:$AH$1805,'[1]6. Capital Calculations for BM'!$C$6:$C$1805,'[1]2. BM Database'!$C320,'[1]6. Capital Calculations for BM'!$B$6:$B$1805,'[1]2. BM Database'!$B320)</f>
        <v>17.40324</v>
      </c>
      <c r="K320" s="41">
        <f t="shared" si="68"/>
        <v>125.68281390738366</v>
      </c>
      <c r="L320" s="41">
        <f>L319</f>
        <v>1.0150308918350699</v>
      </c>
      <c r="M320" s="41">
        <f t="shared" si="63"/>
        <v>127.57193868875277</v>
      </c>
      <c r="N320" s="34">
        <f>SUMIFS('[1]24. 2012 data'!$BR$2:$BR$74,'[1]24. 2012 data'!$B$2:$B$74,'[1]2. BM Database'!$B320,'[1]24. 2012 data'!$C$2:$C$74,2012)</f>
        <v>237185</v>
      </c>
      <c r="O320" s="34">
        <f>SUMIFS('[1]24. 2012 data'!$BZ$2:$BZ$74,'[1]24. 2012 data'!$B$2:$B$74,'[1]2. BM Database'!$B320,'[1]24. 2012 data'!$C$2:$C$74,2012)</f>
        <v>5464784415</v>
      </c>
      <c r="P320" s="34">
        <f>SUMIFS('[1]24. 2012 data'!$DI$2:$DI$74,'[1]24. 2012 data'!$B$2:$B$74,'[1]2. BM Database'!$B320,'[1]24. 2012 data'!$C$2:$C$74,2012)</f>
        <v>1088675</v>
      </c>
      <c r="Q320" s="34">
        <f>SUMIFS('[1]24. 2012 data'!$DH$2:$DH$74,'[1]24. 2012 data'!$B$2:$B$74,'[1]2. BM Database'!$B320,'[1]24. 2012 data'!$C$2:$C$74,2012)</f>
        <v>814423</v>
      </c>
      <c r="R320" s="34">
        <f t="shared" si="59"/>
        <v>1088675</v>
      </c>
      <c r="S320" s="34">
        <f t="shared" si="71"/>
        <v>1318006.26</v>
      </c>
      <c r="T320" s="34">
        <f>SUMIF('[1]24. 2012 data'!$B$2:$B$74,$B320,'[1]24. 2012 data'!$DL$2:$DL$74)</f>
        <v>3428</v>
      </c>
      <c r="U320" s="34">
        <f>AVERAGE(T310:T320)</f>
        <v>3305.090909090909</v>
      </c>
      <c r="V320" s="33">
        <f>SUMIF('[1]24. 2012 data'!$B$2:$B$74,$B320,'[1]24. 2012 data'!$DN$2:$DN$74)/SUMIF('[1]24. 2012 data'!$B$2:$B$74,$B320,'[1]24. 2012 data'!$DL$2:$DL$74)</f>
        <v>0.55542590431738625</v>
      </c>
      <c r="W320" s="36">
        <f>(N320-N310)/N310</f>
        <v>5.6192834177925421E-2</v>
      </c>
      <c r="X320" s="34">
        <f>SUMIF('[1]24. 2012 data'!$B$2:$B$74,$B320,'[1]24. 2012 data'!$CZ$2:$CZ$74)</f>
        <v>426</v>
      </c>
    </row>
    <row r="321" spans="1:24" ht="15" x14ac:dyDescent="0.25">
      <c r="A321" s="182">
        <v>30</v>
      </c>
      <c r="B321" s="183" t="s">
        <v>31</v>
      </c>
      <c r="C321" s="184">
        <v>2002</v>
      </c>
      <c r="D321" s="184">
        <v>1</v>
      </c>
      <c r="E321" s="42">
        <f>SUMIFS('[1]6. Capital Calculations for BM'!$AI$6:$AI$1805,'[1]6. Capital Calculations for BM'!$C$6:$C$1805,'[1]2. BM Database'!$C321,'[1]6. Capital Calculations for BM'!$B$6:$B$1805,'[1]2. BM Database'!$B321)</f>
        <v>92998.924352007132</v>
      </c>
      <c r="F321" s="42">
        <f>'[1]4. OM&amp;A Calculation'!M326</f>
        <v>131482.53</v>
      </c>
      <c r="G321" s="42">
        <f t="shared" si="60"/>
        <v>224481.45435200713</v>
      </c>
      <c r="H321" s="33">
        <f t="shared" si="61"/>
        <v>0.41428332964279735</v>
      </c>
      <c r="I321" s="33">
        <f t="shared" si="62"/>
        <v>0.58571667035720265</v>
      </c>
      <c r="J321" s="40">
        <f>SUMIFS('[1]6. Capital Calculations for BM'!$AH$6:$AH$1805,'[1]6. Capital Calculations for BM'!$C$6:$C$1805,'[1]2. BM Database'!$C321,'[1]6. Capital Calculations for BM'!$B$6:$B$1805,'[1]2. BM Database'!$B321)</f>
        <v>16.741565999999999</v>
      </c>
      <c r="K321" s="41">
        <f t="shared" si="68"/>
        <v>100</v>
      </c>
      <c r="L321" s="41">
        <v>0.82173399988867202</v>
      </c>
      <c r="M321" s="41">
        <f t="shared" si="63"/>
        <v>82.173399988867203</v>
      </c>
      <c r="N321" s="34">
        <f>SUMIFS('[1]41. Output Indexes'!$E$3:$E$752,'[1]41. Output Indexes'!$B$3:$B$752,$B321,'[1]41. Output Indexes'!$C$3:$C$752,$C321)</f>
        <v>1119</v>
      </c>
      <c r="O321" s="34">
        <f>SUMIFS('[1]41. Output Indexes'!$L$3:$L$752,'[1]41. Output Indexes'!$B$3:$B$752,$B321,'[1]41. Output Indexes'!$C$3:$C$752,$C321)</f>
        <v>25609211</v>
      </c>
      <c r="P321" s="34">
        <f>SUMIFS('[1]9. Z variables'!$AD$3:$AD$752,'[1]9. Z variables'!$B$3:$B$752,$B321,'[1]9. Z variables'!$C$3:$C$752,$C321)</f>
        <v>4029</v>
      </c>
      <c r="Q321" s="34">
        <f>SUMIFS('[1]9. Z variables'!$AE$3:$AE$752,'[1]9. Z variables'!$B$3:$B$752,$B321,'[1]9. Z variables'!$C$3:$C$752,$C321)</f>
        <v>5905</v>
      </c>
      <c r="R321" s="34">
        <f t="shared" si="59"/>
        <v>5905</v>
      </c>
      <c r="S321" s="34">
        <f>R321</f>
        <v>5905</v>
      </c>
      <c r="T321" s="34">
        <f>SUMIFS('[1]9. Z variables'!$P$3:$P$752,'[1]9. Z variables'!$C$3:$C$752,$C321,'[1]9. Z variables'!$B$3:$B$752,$B321)</f>
        <v>22.6</v>
      </c>
      <c r="U321" s="34">
        <f t="shared" si="65"/>
        <v>21.272727272727273</v>
      </c>
      <c r="V321" s="33">
        <f>SUMIFS('[1]9. Z variables'!$R$3:$R$752,'[1]9. Z variables'!$C$3:$C$752,$C321,'[1]9. Z variables'!$B$3:$B$752,$B321)/T321</f>
        <v>0.11061946902654866</v>
      </c>
      <c r="W321" s="36">
        <f t="shared" si="66"/>
        <v>8.6684539767649685E-2</v>
      </c>
      <c r="X321" s="35">
        <f t="shared" si="66"/>
        <v>9</v>
      </c>
    </row>
    <row r="322" spans="1:24" ht="15" x14ac:dyDescent="0.25">
      <c r="A322" s="182">
        <v>30</v>
      </c>
      <c r="B322" s="183" t="s">
        <v>31</v>
      </c>
      <c r="C322" s="184">
        <v>2003</v>
      </c>
      <c r="D322" s="184">
        <v>1</v>
      </c>
      <c r="E322" s="42">
        <f>SUMIFS('[1]6. Capital Calculations for BM'!$AI$6:$AI$1805,'[1]6. Capital Calculations for BM'!$C$6:$C$1805,'[1]2. BM Database'!$C322,'[1]6. Capital Calculations for BM'!$B$6:$B$1805,'[1]2. BM Database'!$B322)</f>
        <v>90370.086843763915</v>
      </c>
      <c r="F322" s="42">
        <f>'[1]4. OM&amp;A Calculation'!M327</f>
        <v>154287.65</v>
      </c>
      <c r="G322" s="42">
        <f t="shared" si="60"/>
        <v>244657.73684376391</v>
      </c>
      <c r="H322" s="33">
        <f t="shared" si="61"/>
        <v>0.36937350933428026</v>
      </c>
      <c r="I322" s="33">
        <f t="shared" si="62"/>
        <v>0.63062649066571974</v>
      </c>
      <c r="J322" s="40">
        <f>SUMIFS('[1]6. Capital Calculations for BM'!$AH$6:$AH$1805,'[1]6. Capital Calculations for BM'!$C$6:$C$1805,'[1]2. BM Database'!$C322,'[1]6. Capital Calculations for BM'!$B$6:$B$1805,'[1]2. BM Database'!$B322)</f>
        <v>16.820820000000001</v>
      </c>
      <c r="K322" s="41">
        <f t="shared" si="68"/>
        <v>102.21331567783656</v>
      </c>
      <c r="L322" s="41">
        <v>0.82173399988867202</v>
      </c>
      <c r="M322" s="41">
        <f t="shared" si="63"/>
        <v>83.992156733832147</v>
      </c>
      <c r="N322" s="34">
        <f>SUMIFS('[1]41. Output Indexes'!$E$3:$E$752,'[1]41. Output Indexes'!$B$3:$B$752,$B322,'[1]41. Output Indexes'!$C$3:$C$752,$C322)</f>
        <v>1122</v>
      </c>
      <c r="O322" s="34">
        <f>SUMIFS('[1]41. Output Indexes'!$L$3:$L$752,'[1]41. Output Indexes'!$B$3:$B$752,$B322,'[1]41. Output Indexes'!$C$3:$C$752,$C322)</f>
        <v>26545865</v>
      </c>
      <c r="P322" s="34">
        <f>SUMIFS('[1]9. Z variables'!$AD$3:$AD$752,'[1]9. Z variables'!$B$3:$B$752,$B322,'[1]9. Z variables'!$C$3:$C$752,$C322)</f>
        <v>5009</v>
      </c>
      <c r="Q322" s="34">
        <f>SUMIFS('[1]9. Z variables'!$AE$3:$AE$752,'[1]9. Z variables'!$B$3:$B$752,$B322,'[1]9. Z variables'!$C$3:$C$752,$C322)</f>
        <v>7008</v>
      </c>
      <c r="R322" s="34">
        <f t="shared" ref="R322:R385" si="72">MAX(P322,Q322)</f>
        <v>7008</v>
      </c>
      <c r="S322" s="34">
        <f t="shared" ref="S322:S331" si="73">MAX(S321,R322)</f>
        <v>7008</v>
      </c>
      <c r="T322" s="34">
        <f>SUMIFS('[1]9. Z variables'!$P$3:$P$752,'[1]9. Z variables'!$C$3:$C$752,$C322,'[1]9. Z variables'!$B$3:$B$752,$B322)</f>
        <v>22.6</v>
      </c>
      <c r="U322" s="34">
        <f t="shared" si="65"/>
        <v>21.272727272727273</v>
      </c>
      <c r="V322" s="33">
        <f>SUMIFS('[1]9. Z variables'!$R$3:$R$752,'[1]9. Z variables'!$C$3:$C$752,$C322,'[1]9. Z variables'!$B$3:$B$752,$B322)/T322</f>
        <v>0.11061946902654866</v>
      </c>
      <c r="W322" s="36">
        <f t="shared" si="66"/>
        <v>8.6684539767649685E-2</v>
      </c>
      <c r="X322" s="35">
        <f t="shared" si="66"/>
        <v>9</v>
      </c>
    </row>
    <row r="323" spans="1:24" ht="15" x14ac:dyDescent="0.25">
      <c r="A323" s="182">
        <v>30</v>
      </c>
      <c r="B323" s="183" t="s">
        <v>31</v>
      </c>
      <c r="C323" s="184">
        <v>2004</v>
      </c>
      <c r="D323" s="184">
        <v>1</v>
      </c>
      <c r="E323" s="42">
        <f>SUMIFS('[1]6. Capital Calculations for BM'!$AI$6:$AI$1805,'[1]6. Capital Calculations for BM'!$C$6:$C$1805,'[1]2. BM Database'!$C323,'[1]6. Capital Calculations for BM'!$B$6:$B$1805,'[1]2. BM Database'!$B323)</f>
        <v>91055.786872098572</v>
      </c>
      <c r="F323" s="42">
        <f>'[1]4. OM&amp;A Calculation'!M328</f>
        <v>154817.92000000001</v>
      </c>
      <c r="G323" s="42">
        <f t="shared" ref="G323:G386" si="74">E323+F323</f>
        <v>245873.70687209858</v>
      </c>
      <c r="H323" s="33">
        <f t="shared" ref="H323:H386" si="75">E323/G323</f>
        <v>0.3703356004611954</v>
      </c>
      <c r="I323" s="33">
        <f t="shared" ref="I323:I386" si="76">1-H323</f>
        <v>0.6296643995388046</v>
      </c>
      <c r="J323" s="40">
        <f>SUMIFS('[1]6. Capital Calculations for BM'!$AH$6:$AH$1805,'[1]6. Capital Calculations for BM'!$C$6:$C$1805,'[1]2. BM Database'!$C323,'[1]6. Capital Calculations for BM'!$B$6:$B$1805,'[1]2. BM Database'!$B323)</f>
        <v>16.852066000000001</v>
      </c>
      <c r="K323" s="41">
        <f t="shared" si="68"/>
        <v>104.79144501899948</v>
      </c>
      <c r="L323" s="41">
        <v>0.82173399988867202</v>
      </c>
      <c r="M323" s="41">
        <f t="shared" ref="M323:M386" si="77">K323*L323</f>
        <v>86.110693269576302</v>
      </c>
      <c r="N323" s="34">
        <f>SUMIFS('[1]41. Output Indexes'!$E$3:$E$752,'[1]41. Output Indexes'!$B$3:$B$752,$B323,'[1]41. Output Indexes'!$C$3:$C$752,$C323)</f>
        <v>1133</v>
      </c>
      <c r="O323" s="34">
        <f>SUMIFS('[1]41. Output Indexes'!$L$3:$L$752,'[1]41. Output Indexes'!$B$3:$B$752,$B323,'[1]41. Output Indexes'!$C$3:$C$752,$C323)</f>
        <v>27530421.5</v>
      </c>
      <c r="P323" s="34">
        <f>SUMIFS('[1]9. Z variables'!$AD$3:$AD$752,'[1]9. Z variables'!$B$3:$B$752,$B323,'[1]9. Z variables'!$C$3:$C$752,$C323)</f>
        <v>4896</v>
      </c>
      <c r="Q323" s="34">
        <f>SUMIFS('[1]9. Z variables'!$AE$3:$AE$752,'[1]9. Z variables'!$B$3:$B$752,$B323,'[1]9. Z variables'!$C$3:$C$752,$C323)</f>
        <v>7653</v>
      </c>
      <c r="R323" s="34">
        <f t="shared" si="72"/>
        <v>7653</v>
      </c>
      <c r="S323" s="34">
        <f t="shared" si="73"/>
        <v>7653</v>
      </c>
      <c r="T323" s="34">
        <f>SUMIFS('[1]9. Z variables'!$P$3:$P$752,'[1]9. Z variables'!$C$3:$C$752,$C323,'[1]9. Z variables'!$B$3:$B$752,$B323)</f>
        <v>22.8</v>
      </c>
      <c r="U323" s="34">
        <f t="shared" si="65"/>
        <v>21.272727272727273</v>
      </c>
      <c r="V323" s="33">
        <f>SUMIFS('[1]9. Z variables'!$R$3:$R$752,'[1]9. Z variables'!$C$3:$C$752,$C323,'[1]9. Z variables'!$B$3:$B$752,$B323)/T323</f>
        <v>0.10964912280701754</v>
      </c>
      <c r="W323" s="36">
        <f t="shared" si="66"/>
        <v>8.6684539767649685E-2</v>
      </c>
      <c r="X323" s="35">
        <f t="shared" si="66"/>
        <v>9</v>
      </c>
    </row>
    <row r="324" spans="1:24" ht="15" x14ac:dyDescent="0.25">
      <c r="A324" s="182">
        <v>30</v>
      </c>
      <c r="B324" s="183" t="s">
        <v>31</v>
      </c>
      <c r="C324" s="184">
        <v>2005</v>
      </c>
      <c r="D324" s="184">
        <v>1</v>
      </c>
      <c r="E324" s="42">
        <f>SUMIFS('[1]6. Capital Calculations for BM'!$AI$6:$AI$1805,'[1]6. Capital Calculations for BM'!$C$6:$C$1805,'[1]2. BM Database'!$C324,'[1]6. Capital Calculations for BM'!$B$6:$B$1805,'[1]2. BM Database'!$B324)</f>
        <v>94826.197345884779</v>
      </c>
      <c r="F324" s="42">
        <f>'[1]4. OM&amp;A Calculation'!M329</f>
        <v>270949.45</v>
      </c>
      <c r="G324" s="42">
        <f t="shared" si="74"/>
        <v>365775.64734588482</v>
      </c>
      <c r="H324" s="33">
        <f t="shared" si="75"/>
        <v>0.25924688544455016</v>
      </c>
      <c r="I324" s="33">
        <f t="shared" si="76"/>
        <v>0.74075311455544979</v>
      </c>
      <c r="J324" s="40">
        <f>SUMIFS('[1]6. Capital Calculations for BM'!$AH$6:$AH$1805,'[1]6. Capital Calculations for BM'!$C$6:$C$1805,'[1]2. BM Database'!$C324,'[1]6. Capital Calculations for BM'!$B$6:$B$1805,'[1]2. BM Database'!$B324)</f>
        <v>17.008296000000001</v>
      </c>
      <c r="K324" s="41">
        <f t="shared" si="68"/>
        <v>108.15605108354616</v>
      </c>
      <c r="L324" s="41">
        <v>0.82173399988867202</v>
      </c>
      <c r="M324" s="41">
        <f t="shared" si="77"/>
        <v>88.875504469045921</v>
      </c>
      <c r="N324" s="34">
        <f>SUMIFS('[1]41. Output Indexes'!$E$3:$E$752,'[1]41. Output Indexes'!$B$3:$B$752,$B324,'[1]41. Output Indexes'!$C$3:$C$752,$C324)</f>
        <v>1130</v>
      </c>
      <c r="O324" s="34">
        <f>SUMIFS('[1]41. Output Indexes'!$L$3:$L$752,'[1]41. Output Indexes'!$B$3:$B$752,$B324,'[1]41. Output Indexes'!$C$3:$C$752,$C324)</f>
        <v>26270838</v>
      </c>
      <c r="P324" s="34">
        <f>SUMIFS('[1]9. Z variables'!$AD$3:$AD$752,'[1]9. Z variables'!$B$3:$B$752,$B324,'[1]9. Z variables'!$C$3:$C$752,$C324)</f>
        <v>3874</v>
      </c>
      <c r="Q324" s="34">
        <f>SUMIFS('[1]9. Z variables'!$AE$3:$AE$752,'[1]9. Z variables'!$B$3:$B$752,$B324,'[1]9. Z variables'!$C$3:$C$752,$C324)</f>
        <v>6976</v>
      </c>
      <c r="R324" s="34">
        <f t="shared" si="72"/>
        <v>6976</v>
      </c>
      <c r="S324" s="34">
        <f t="shared" si="73"/>
        <v>7653</v>
      </c>
      <c r="T324" s="34">
        <f>SUMIFS('[1]9. Z variables'!$P$3:$P$752,'[1]9. Z variables'!$C$3:$C$752,$C324,'[1]9. Z variables'!$B$3:$B$752,$B324)</f>
        <v>20</v>
      </c>
      <c r="U324" s="34">
        <f t="shared" si="65"/>
        <v>21.272727272727273</v>
      </c>
      <c r="V324" s="33">
        <f>SUMIFS('[1]9. Z variables'!$R$3:$R$752,'[1]9. Z variables'!$C$3:$C$752,$C324,'[1]9. Z variables'!$B$3:$B$752,$B324)/T324</f>
        <v>0.1</v>
      </c>
      <c r="W324" s="36">
        <f t="shared" si="66"/>
        <v>8.6684539767649685E-2</v>
      </c>
      <c r="X324" s="35">
        <f t="shared" si="66"/>
        <v>9</v>
      </c>
    </row>
    <row r="325" spans="1:24" ht="15" x14ac:dyDescent="0.25">
      <c r="A325" s="182">
        <v>30</v>
      </c>
      <c r="B325" s="183" t="s">
        <v>31</v>
      </c>
      <c r="C325" s="184">
        <v>2006</v>
      </c>
      <c r="D325" s="184">
        <v>1</v>
      </c>
      <c r="E325" s="42">
        <f>SUMIFS('[1]6. Capital Calculations for BM'!$AI$6:$AI$1805,'[1]6. Capital Calculations for BM'!$C$6:$C$1805,'[1]2. BM Database'!$C325,'[1]6. Capital Calculations for BM'!$B$6:$B$1805,'[1]2. BM Database'!$B325)</f>
        <v>103899.27321682543</v>
      </c>
      <c r="F325" s="42">
        <f>'[1]4. OM&amp;A Calculation'!M330</f>
        <v>265499.73</v>
      </c>
      <c r="G325" s="42">
        <f t="shared" si="74"/>
        <v>369399.00321682543</v>
      </c>
      <c r="H325" s="33">
        <f t="shared" si="75"/>
        <v>0.28126571082228902</v>
      </c>
      <c r="I325" s="33">
        <f t="shared" si="76"/>
        <v>0.71873428917771098</v>
      </c>
      <c r="J325" s="40">
        <f>SUMIFS('[1]6. Capital Calculations for BM'!$AH$6:$AH$1805,'[1]6. Capital Calculations for BM'!$C$6:$C$1805,'[1]2. BM Database'!$C325,'[1]6. Capital Calculations for BM'!$B$6:$B$1805,'[1]2. BM Database'!$B325)</f>
        <v>16.88236666666667</v>
      </c>
      <c r="K325" s="41">
        <f t="shared" si="68"/>
        <v>110.14154301171514</v>
      </c>
      <c r="L325" s="41">
        <v>0.82173399988867202</v>
      </c>
      <c r="M325" s="41">
        <f t="shared" si="77"/>
        <v>90.507050692926896</v>
      </c>
      <c r="N325" s="34">
        <f>SUMIFS('[1]41. Output Indexes'!$E$3:$E$752,'[1]41. Output Indexes'!$B$3:$B$752,$B325,'[1]41. Output Indexes'!$C$3:$C$752,$C325)</f>
        <v>1138</v>
      </c>
      <c r="O325" s="34">
        <f>SUMIFS('[1]41. Output Indexes'!$L$3:$L$752,'[1]41. Output Indexes'!$B$3:$B$752,$B325,'[1]41. Output Indexes'!$C$3:$C$752,$C325)</f>
        <v>25844397.699999999</v>
      </c>
      <c r="P325" s="34">
        <f>SUMIFS('[1]9. Z variables'!$AD$3:$AD$752,'[1]9. Z variables'!$B$3:$B$752,$B325,'[1]9. Z variables'!$C$3:$C$752,$C325)</f>
        <v>4034</v>
      </c>
      <c r="Q325" s="34">
        <f>SUMIFS('[1]9. Z variables'!$AE$3:$AE$752,'[1]9. Z variables'!$B$3:$B$752,$B325,'[1]9. Z variables'!$C$3:$C$752,$C325)</f>
        <v>5998</v>
      </c>
      <c r="R325" s="34">
        <f t="shared" si="72"/>
        <v>5998</v>
      </c>
      <c r="S325" s="34">
        <f t="shared" si="73"/>
        <v>7653</v>
      </c>
      <c r="T325" s="34">
        <f>SUMIFS('[1]9. Z variables'!$P$3:$P$752,'[1]9. Z variables'!$C$3:$C$752,$C325,'[1]9. Z variables'!$B$3:$B$752,$B325)</f>
        <v>20</v>
      </c>
      <c r="U325" s="34">
        <f t="shared" si="65"/>
        <v>21.272727272727273</v>
      </c>
      <c r="V325" s="33">
        <f>SUMIFS('[1]9. Z variables'!$R$3:$R$752,'[1]9. Z variables'!$C$3:$C$752,$C325,'[1]9. Z variables'!$B$3:$B$752,$B325)/T325</f>
        <v>0.1</v>
      </c>
      <c r="W325" s="36">
        <f t="shared" si="66"/>
        <v>8.6684539767649685E-2</v>
      </c>
      <c r="X325" s="35">
        <f t="shared" si="66"/>
        <v>9</v>
      </c>
    </row>
    <row r="326" spans="1:24" ht="15" x14ac:dyDescent="0.25">
      <c r="A326" s="182">
        <v>30</v>
      </c>
      <c r="B326" s="183" t="s">
        <v>31</v>
      </c>
      <c r="C326" s="184">
        <v>2007</v>
      </c>
      <c r="D326" s="184">
        <v>1</v>
      </c>
      <c r="E326" s="42">
        <f>SUMIFS('[1]6. Capital Calculations for BM'!$AI$6:$AI$1805,'[1]6. Capital Calculations for BM'!$C$6:$C$1805,'[1]2. BM Database'!$C326,'[1]6. Capital Calculations for BM'!$B$6:$B$1805,'[1]2. BM Database'!$B326)</f>
        <v>112414.36039990823</v>
      </c>
      <c r="F326" s="42">
        <f>'[1]4. OM&amp;A Calculation'!M331</f>
        <v>332705.52</v>
      </c>
      <c r="G326" s="42">
        <f t="shared" si="74"/>
        <v>445119.88039990823</v>
      </c>
      <c r="H326" s="33">
        <f t="shared" si="75"/>
        <v>0.25254850513284643</v>
      </c>
      <c r="I326" s="33">
        <f t="shared" si="76"/>
        <v>0.74745149486715357</v>
      </c>
      <c r="J326" s="40">
        <f>SUMIFS('[1]6. Capital Calculations for BM'!$AH$6:$AH$1805,'[1]6. Capital Calculations for BM'!$C$6:$C$1805,'[1]2. BM Database'!$C326,'[1]6. Capital Calculations for BM'!$B$6:$B$1805,'[1]2. BM Database'!$B326)</f>
        <v>17.296320000000001</v>
      </c>
      <c r="K326" s="41">
        <f t="shared" si="68"/>
        <v>113.88036490943945</v>
      </c>
      <c r="L326" s="41">
        <v>0.82173399988867202</v>
      </c>
      <c r="M326" s="41">
        <f t="shared" si="77"/>
        <v>93.579367765815249</v>
      </c>
      <c r="N326" s="34">
        <f>SUMIFS('[1]41. Output Indexes'!$E$3:$E$752,'[1]41. Output Indexes'!$B$3:$B$752,$B326,'[1]41. Output Indexes'!$C$3:$C$752,$C326)</f>
        <v>1159</v>
      </c>
      <c r="O326" s="34">
        <f>SUMIFS('[1]41. Output Indexes'!$L$3:$L$752,'[1]41. Output Indexes'!$B$3:$B$752,$B326,'[1]41. Output Indexes'!$C$3:$C$752,$C326)</f>
        <v>25247492</v>
      </c>
      <c r="P326" s="34">
        <f>SUMIFS('[1]9. Z variables'!$AD$3:$AD$752,'[1]9. Z variables'!$B$3:$B$752,$B326,'[1]9. Z variables'!$C$3:$C$752,$C326)</f>
        <v>4253</v>
      </c>
      <c r="Q326" s="34">
        <f>SUMIFS('[1]9. Z variables'!$AE$3:$AE$752,'[1]9. Z variables'!$B$3:$B$752,$B326,'[1]9. Z variables'!$C$3:$C$752,$C326)</f>
        <v>6571</v>
      </c>
      <c r="R326" s="34">
        <f t="shared" si="72"/>
        <v>6571</v>
      </c>
      <c r="S326" s="34">
        <f t="shared" si="73"/>
        <v>7653</v>
      </c>
      <c r="T326" s="34">
        <f>SUMIFS('[1]9. Z variables'!$P$3:$P$752,'[1]9. Z variables'!$C$3:$C$752,$C326,'[1]9. Z variables'!$B$3:$B$752,$B326)</f>
        <v>21</v>
      </c>
      <c r="U326" s="34">
        <f t="shared" si="65"/>
        <v>21.272727272727273</v>
      </c>
      <c r="V326" s="33">
        <f>SUMIFS('[1]9. Z variables'!$R$3:$R$752,'[1]9. Z variables'!$C$3:$C$752,$C326,'[1]9. Z variables'!$B$3:$B$752,$B326)/T326</f>
        <v>0.14285714285714285</v>
      </c>
      <c r="W326" s="36">
        <f t="shared" si="66"/>
        <v>8.6684539767649685E-2</v>
      </c>
      <c r="X326" s="35">
        <f t="shared" si="66"/>
        <v>9</v>
      </c>
    </row>
    <row r="327" spans="1:24" ht="15" x14ac:dyDescent="0.25">
      <c r="A327" s="182">
        <v>30</v>
      </c>
      <c r="B327" s="183" t="s">
        <v>31</v>
      </c>
      <c r="C327" s="184">
        <v>2008</v>
      </c>
      <c r="D327" s="184">
        <v>1</v>
      </c>
      <c r="E327" s="42">
        <f>SUMIFS('[1]6. Capital Calculations for BM'!$AI$6:$AI$1805,'[1]6. Capital Calculations for BM'!$C$6:$C$1805,'[1]2. BM Database'!$C327,'[1]6. Capital Calculations for BM'!$B$6:$B$1805,'[1]2. BM Database'!$B327)</f>
        <v>120767.27773844895</v>
      </c>
      <c r="F327" s="42">
        <f>'[1]4. OM&amp;A Calculation'!M332</f>
        <v>343218.71</v>
      </c>
      <c r="G327" s="42">
        <f t="shared" si="74"/>
        <v>463985.98773844895</v>
      </c>
      <c r="H327" s="33">
        <f t="shared" si="75"/>
        <v>0.26028216569015444</v>
      </c>
      <c r="I327" s="33">
        <f t="shared" si="76"/>
        <v>0.73971783430984561</v>
      </c>
      <c r="J327" s="40">
        <f>SUMIFS('[1]6. Capital Calculations for BM'!$AH$6:$AH$1805,'[1]6. Capital Calculations for BM'!$C$6:$C$1805,'[1]2. BM Database'!$C327,'[1]6. Capital Calculations for BM'!$B$6:$B$1805,'[1]2. BM Database'!$B327)</f>
        <v>17.715351999999999</v>
      </c>
      <c r="K327" s="41">
        <f t="shared" si="68"/>
        <v>116.60459237157336</v>
      </c>
      <c r="L327" s="41">
        <v>0.82173399988867202</v>
      </c>
      <c r="M327" s="41">
        <f t="shared" si="77"/>
        <v>95.817958094881106</v>
      </c>
      <c r="N327" s="34">
        <f>SUMIFS('[1]41. Output Indexes'!$E$3:$E$752,'[1]41. Output Indexes'!$B$3:$B$752,$B327,'[1]41. Output Indexes'!$C$3:$C$752,$C327)</f>
        <v>1177</v>
      </c>
      <c r="O327" s="34">
        <f>SUMIFS('[1]41. Output Indexes'!$L$3:$L$752,'[1]41. Output Indexes'!$B$3:$B$752,$B327,'[1]41. Output Indexes'!$C$3:$C$752,$C327)</f>
        <v>25805833</v>
      </c>
      <c r="P327" s="34">
        <f>SUMIFS('[1]9. Z variables'!$AD$3:$AD$752,'[1]9. Z variables'!$B$3:$B$752,$B327,'[1]9. Z variables'!$C$3:$C$752,$C327)</f>
        <v>4283</v>
      </c>
      <c r="Q327" s="34">
        <f>SUMIFS('[1]9. Z variables'!$AE$3:$AE$752,'[1]9. Z variables'!$B$3:$B$752,$B327,'[1]9. Z variables'!$C$3:$C$752,$C327)</f>
        <v>6156</v>
      </c>
      <c r="R327" s="34">
        <f t="shared" si="72"/>
        <v>6156</v>
      </c>
      <c r="S327" s="34">
        <f t="shared" si="73"/>
        <v>7653</v>
      </c>
      <c r="T327" s="34">
        <f>SUMIFS('[1]9. Z variables'!$P$3:$P$752,'[1]9. Z variables'!$C$3:$C$752,$C327,'[1]9. Z variables'!$B$3:$B$752,$B327)</f>
        <v>21</v>
      </c>
      <c r="U327" s="34">
        <f t="shared" si="65"/>
        <v>21.272727272727273</v>
      </c>
      <c r="V327" s="33">
        <f>SUMIFS('[1]9. Z variables'!$R$3:$R$752,'[1]9. Z variables'!$C$3:$C$752,$C327,'[1]9. Z variables'!$B$3:$B$752,$B327)/T327</f>
        <v>0.14285714285714285</v>
      </c>
      <c r="W327" s="36">
        <f t="shared" si="66"/>
        <v>8.6684539767649685E-2</v>
      </c>
      <c r="X327" s="35">
        <f t="shared" si="66"/>
        <v>9</v>
      </c>
    </row>
    <row r="328" spans="1:24" ht="15" x14ac:dyDescent="0.25">
      <c r="A328" s="182">
        <v>30</v>
      </c>
      <c r="B328" s="183" t="s">
        <v>31</v>
      </c>
      <c r="C328" s="184">
        <v>2009</v>
      </c>
      <c r="D328" s="184">
        <v>1</v>
      </c>
      <c r="E328" s="42">
        <f>SUMIFS('[1]6. Capital Calculations for BM'!$AI$6:$AI$1805,'[1]6. Capital Calculations for BM'!$C$6:$C$1805,'[1]2. BM Database'!$C328,'[1]6. Capital Calculations for BM'!$B$6:$B$1805,'[1]2. BM Database'!$B328)</f>
        <v>152122.79756641659</v>
      </c>
      <c r="F328" s="42">
        <f>'[1]4. OM&amp;A Calculation'!M333</f>
        <v>329889.28999999998</v>
      </c>
      <c r="G328" s="42">
        <f t="shared" si="74"/>
        <v>482012.08756641659</v>
      </c>
      <c r="H328" s="33">
        <f t="shared" si="75"/>
        <v>0.3155995492446142</v>
      </c>
      <c r="I328" s="33">
        <f t="shared" si="76"/>
        <v>0.6844004507553858</v>
      </c>
      <c r="J328" s="40">
        <f>SUMIFS('[1]6. Capital Calculations for BM'!$AH$6:$AH$1805,'[1]6. Capital Calculations for BM'!$C$6:$C$1805,'[1]2. BM Database'!$C328,'[1]6. Capital Calculations for BM'!$B$6:$B$1805,'[1]2. BM Database'!$B328)</f>
        <v>17.930536200000002</v>
      </c>
      <c r="K328" s="41">
        <f t="shared" si="68"/>
        <v>118.1120482521444</v>
      </c>
      <c r="L328" s="41">
        <v>0.82173399988867202</v>
      </c>
      <c r="M328" s="41">
        <f t="shared" si="77"/>
        <v>97.056685845278452</v>
      </c>
      <c r="N328" s="34">
        <f>SUMIFS('[1]41. Output Indexes'!$E$3:$E$752,'[1]41. Output Indexes'!$B$3:$B$752,$B328,'[1]41. Output Indexes'!$C$3:$C$752,$C328)</f>
        <v>1184</v>
      </c>
      <c r="O328" s="34">
        <f>SUMIFS('[1]41. Output Indexes'!$L$3:$L$752,'[1]41. Output Indexes'!$B$3:$B$752,$B328,'[1]41. Output Indexes'!$C$3:$C$752,$C328)</f>
        <v>26230086</v>
      </c>
      <c r="P328" s="34">
        <f>SUMIFS('[1]9. Z variables'!$AD$3:$AD$752,'[1]9. Z variables'!$B$3:$B$752,$B328,'[1]9. Z variables'!$C$3:$C$752,$C328)</f>
        <v>4814</v>
      </c>
      <c r="Q328" s="34">
        <f>SUMIFS('[1]9. Z variables'!$AE$3:$AE$752,'[1]9. Z variables'!$B$3:$B$752,$B328,'[1]9. Z variables'!$C$3:$C$752,$C328)</f>
        <v>7009</v>
      </c>
      <c r="R328" s="34">
        <f t="shared" si="72"/>
        <v>7009</v>
      </c>
      <c r="S328" s="34">
        <f t="shared" si="73"/>
        <v>7653</v>
      </c>
      <c r="T328" s="34">
        <f>SUMIFS('[1]9. Z variables'!$P$3:$P$752,'[1]9. Z variables'!$C$3:$C$752,$C328,'[1]9. Z variables'!$B$3:$B$752,$B328)</f>
        <v>21</v>
      </c>
      <c r="U328" s="34">
        <f t="shared" si="65"/>
        <v>21.272727272727273</v>
      </c>
      <c r="V328" s="33">
        <f>SUMIFS('[1]9. Z variables'!$R$3:$R$752,'[1]9. Z variables'!$C$3:$C$752,$C328,'[1]9. Z variables'!$B$3:$B$752,$B328)/T328</f>
        <v>0.14285714285714285</v>
      </c>
      <c r="W328" s="36">
        <f t="shared" si="66"/>
        <v>8.6684539767649685E-2</v>
      </c>
      <c r="X328" s="35">
        <f t="shared" si="66"/>
        <v>9</v>
      </c>
    </row>
    <row r="329" spans="1:24" ht="15" x14ac:dyDescent="0.25">
      <c r="A329" s="182">
        <v>30</v>
      </c>
      <c r="B329" s="183" t="s">
        <v>31</v>
      </c>
      <c r="C329" s="184">
        <v>2010</v>
      </c>
      <c r="D329" s="184">
        <v>1</v>
      </c>
      <c r="E329" s="42">
        <f>SUMIFS('[1]6. Capital Calculations for BM'!$AI$6:$AI$1805,'[1]6. Capital Calculations for BM'!$C$6:$C$1805,'[1]2. BM Database'!$C329,'[1]6. Capital Calculations for BM'!$B$6:$B$1805,'[1]2. BM Database'!$B329)</f>
        <v>158506.48969760328</v>
      </c>
      <c r="F329" s="42">
        <f>'[1]4. OM&amp;A Calculation'!M334</f>
        <v>354100.69</v>
      </c>
      <c r="G329" s="42">
        <f t="shared" si="74"/>
        <v>512607.17969760328</v>
      </c>
      <c r="H329" s="33">
        <f t="shared" si="75"/>
        <v>0.30921628875957075</v>
      </c>
      <c r="I329" s="33">
        <f t="shared" si="76"/>
        <v>0.69078371124042925</v>
      </c>
      <c r="J329" s="40">
        <f>SUMIFS('[1]6. Capital Calculations for BM'!$AH$6:$AH$1805,'[1]6. Capital Calculations for BM'!$C$6:$C$1805,'[1]2. BM Database'!$C329,'[1]6. Capital Calculations for BM'!$B$6:$B$1805,'[1]2. BM Database'!$B329)</f>
        <v>18.29948266666667</v>
      </c>
      <c r="K329" s="41">
        <f t="shared" si="68"/>
        <v>121.67950876493377</v>
      </c>
      <c r="L329" s="41">
        <v>0.82173399988867202</v>
      </c>
      <c r="M329" s="41">
        <f t="shared" si="77"/>
        <v>99.988189441897759</v>
      </c>
      <c r="N329" s="34">
        <f>SUMIFS('[1]41. Output Indexes'!$E$3:$E$752,'[1]41. Output Indexes'!$B$3:$B$752,$B329,'[1]41. Output Indexes'!$C$3:$C$752,$C329)</f>
        <v>1196</v>
      </c>
      <c r="O329" s="34">
        <f>SUMIFS('[1]41. Output Indexes'!$L$3:$L$752,'[1]41. Output Indexes'!$B$3:$B$752,$B329,'[1]41. Output Indexes'!$C$3:$C$752,$C329)</f>
        <v>24291392</v>
      </c>
      <c r="P329" s="34">
        <f>SUMIFS('[1]9. Z variables'!$AD$3:$AD$752,'[1]9. Z variables'!$B$3:$B$752,$B329,'[1]9. Z variables'!$C$3:$C$752,$C329)</f>
        <v>3665</v>
      </c>
      <c r="Q329" s="34">
        <f>SUMIFS('[1]9. Z variables'!$AE$3:$AE$752,'[1]9. Z variables'!$B$3:$B$752,$B329,'[1]9. Z variables'!$C$3:$C$752,$C329)</f>
        <v>6133</v>
      </c>
      <c r="R329" s="34">
        <f t="shared" si="72"/>
        <v>6133</v>
      </c>
      <c r="S329" s="34">
        <f t="shared" si="73"/>
        <v>7653</v>
      </c>
      <c r="T329" s="34">
        <f>SUMIFS('[1]9. Z variables'!$P$3:$P$752,'[1]9. Z variables'!$C$3:$C$752,$C329,'[1]9. Z variables'!$B$3:$B$752,$B329)</f>
        <v>21</v>
      </c>
      <c r="U329" s="34">
        <f t="shared" si="65"/>
        <v>21.272727272727273</v>
      </c>
      <c r="V329" s="33">
        <f>SUMIFS('[1]9. Z variables'!$R$3:$R$752,'[1]9. Z variables'!$C$3:$C$752,$C329,'[1]9. Z variables'!$B$3:$B$752,$B329)/T329</f>
        <v>0.14285714285714285</v>
      </c>
      <c r="W329" s="36">
        <f t="shared" si="66"/>
        <v>8.6684539767649685E-2</v>
      </c>
      <c r="X329" s="35">
        <f t="shared" si="66"/>
        <v>9</v>
      </c>
    </row>
    <row r="330" spans="1:24" ht="15" x14ac:dyDescent="0.25">
      <c r="A330" s="182">
        <v>30</v>
      </c>
      <c r="B330" s="183" t="s">
        <v>31</v>
      </c>
      <c r="C330" s="184">
        <v>2011</v>
      </c>
      <c r="D330" s="184">
        <v>1</v>
      </c>
      <c r="E330" s="42">
        <f>SUMIFS('[1]6. Capital Calculations for BM'!$AI$6:$AI$1805,'[1]6. Capital Calculations for BM'!$C$6:$C$1805,'[1]2. BM Database'!$C330,'[1]6. Capital Calculations for BM'!$B$6:$B$1805,'[1]2. BM Database'!$B330)</f>
        <v>161371.69771765475</v>
      </c>
      <c r="F330" s="42">
        <f>'[1]4. OM&amp;A Calculation'!M335</f>
        <v>399593.46</v>
      </c>
      <c r="G330" s="42">
        <f t="shared" si="74"/>
        <v>560965.15771765471</v>
      </c>
      <c r="H330" s="33">
        <f t="shared" si="75"/>
        <v>0.28766795138259987</v>
      </c>
      <c r="I330" s="33">
        <f t="shared" si="76"/>
        <v>0.71233204861740007</v>
      </c>
      <c r="J330" s="40">
        <f>SUMIFS('[1]6. Capital Calculations for BM'!$AH$6:$AH$1805,'[1]6. Capital Calculations for BM'!$C$6:$C$1805,'[1]2. BM Database'!$C330,'[1]6. Capital Calculations for BM'!$B$6:$B$1805,'[1]2. BM Database'!$B330)</f>
        <v>18.328728099999999</v>
      </c>
      <c r="K330" s="41">
        <f t="shared" si="68"/>
        <v>123.73002481130355</v>
      </c>
      <c r="L330" s="41">
        <v>0.82173399988867202</v>
      </c>
      <c r="M330" s="41">
        <f t="shared" si="77"/>
        <v>101.6731681945171</v>
      </c>
      <c r="N330" s="34">
        <f>SUMIFS('[1]41. Output Indexes'!$E$3:$E$752,'[1]41. Output Indexes'!$B$3:$B$752,$B330,'[1]41. Output Indexes'!$C$3:$C$752,$C330)</f>
        <v>1208</v>
      </c>
      <c r="O330" s="34">
        <f>SUMIFS('[1]41. Output Indexes'!$L$3:$L$752,'[1]41. Output Indexes'!$B$3:$B$752,$B330,'[1]41. Output Indexes'!$C$3:$C$752,$C330)</f>
        <v>19660484</v>
      </c>
      <c r="P330" s="34">
        <f>SUMIFS('[1]9. Z variables'!$AD$3:$AD$752,'[1]9. Z variables'!$B$3:$B$752,$B330,'[1]9. Z variables'!$C$3:$C$752,$C330)</f>
        <v>3940</v>
      </c>
      <c r="Q330" s="34">
        <f>SUMIFS('[1]9. Z variables'!$AE$3:$AE$752,'[1]9. Z variables'!$B$3:$B$752,$B330,'[1]9. Z variables'!$C$3:$C$752,$C330)</f>
        <v>6368</v>
      </c>
      <c r="R330" s="34">
        <f t="shared" si="72"/>
        <v>6368</v>
      </c>
      <c r="S330" s="34">
        <f t="shared" si="73"/>
        <v>7653</v>
      </c>
      <c r="T330" s="34">
        <f>SUMIFS('[1]9. Z variables'!$P$3:$P$752,'[1]9. Z variables'!$C$3:$C$752,$C330,'[1]9. Z variables'!$B$3:$B$752,$B330)</f>
        <v>21</v>
      </c>
      <c r="U330" s="34">
        <f t="shared" si="65"/>
        <v>21.272727272727273</v>
      </c>
      <c r="V330" s="33">
        <f>SUMIFS('[1]9. Z variables'!$R$3:$R$752,'[1]9. Z variables'!$C$3:$C$752,$C330,'[1]9. Z variables'!$B$3:$B$752,$B330)/T330</f>
        <v>0.14285714285714285</v>
      </c>
      <c r="W330" s="36">
        <f t="shared" si="66"/>
        <v>8.6684539767649685E-2</v>
      </c>
      <c r="X330" s="23">
        <f t="shared" si="66"/>
        <v>9</v>
      </c>
    </row>
    <row r="331" spans="1:24" ht="15" x14ac:dyDescent="0.25">
      <c r="A331" s="182">
        <v>30</v>
      </c>
      <c r="B331" s="183" t="s">
        <v>31</v>
      </c>
      <c r="C331" s="184">
        <v>2012</v>
      </c>
      <c r="D331" s="184">
        <f>D330</f>
        <v>1</v>
      </c>
      <c r="E331" s="42">
        <f>SUMIFS('[1]6. Capital Calculations for BM'!$AI$6:$AI$1805,'[1]6. Capital Calculations for BM'!$C$6:$C$1805,'[1]2. BM Database'!$C331,'[1]6. Capital Calculations for BM'!$B$6:$B$1805,'[1]2. BM Database'!$B331)</f>
        <v>171455.1718451136</v>
      </c>
      <c r="F331" s="42">
        <f>'[1]4. OM&amp;A Calculation'!M336</f>
        <v>488455.44569999998</v>
      </c>
      <c r="G331" s="42">
        <f t="shared" si="74"/>
        <v>659910.61754511355</v>
      </c>
      <c r="H331" s="33">
        <f t="shared" si="75"/>
        <v>0.25981574971915405</v>
      </c>
      <c r="I331" s="33">
        <f t="shared" si="76"/>
        <v>0.740184250280846</v>
      </c>
      <c r="J331" s="40">
        <f>SUMIFS('[1]6. Capital Calculations for BM'!$AH$6:$AH$1805,'[1]6. Capital Calculations for BM'!$C$6:$C$1805,'[1]2. BM Database'!$C331,'[1]6. Capital Calculations for BM'!$B$6:$B$1805,'[1]2. BM Database'!$B331)</f>
        <v>17.40324</v>
      </c>
      <c r="K331" s="41">
        <f t="shared" si="68"/>
        <v>125.68281390738366</v>
      </c>
      <c r="L331" s="41">
        <f>L330</f>
        <v>0.82173399988867202</v>
      </c>
      <c r="M331" s="41">
        <f t="shared" si="77"/>
        <v>103.277841389378</v>
      </c>
      <c r="N331" s="34">
        <f>SUMIFS('[1]24. 2012 data'!$BR$2:$BR$74,'[1]24. 2012 data'!$B$2:$B$74,'[1]2. BM Database'!$B331,'[1]24. 2012 data'!$C$2:$C$74,2012)</f>
        <v>1216</v>
      </c>
      <c r="O331" s="34">
        <f>SUMIFS('[1]24. 2012 data'!$BZ$2:$BZ$74,'[1]24. 2012 data'!$B$2:$B$74,'[1]2. BM Database'!$B331,'[1]24. 2012 data'!$C$2:$C$74,2012)</f>
        <v>22610182</v>
      </c>
      <c r="P331" s="34">
        <f>SUMIFS('[1]24. 2012 data'!$DI$2:$DI$74,'[1]24. 2012 data'!$B$2:$B$74,'[1]2. BM Database'!$B331,'[1]24. 2012 data'!$C$2:$C$74,2012)</f>
        <v>3660</v>
      </c>
      <c r="Q331" s="34">
        <f>SUMIFS('[1]24. 2012 data'!$DH$2:$DH$74,'[1]24. 2012 data'!$B$2:$B$74,'[1]2. BM Database'!$B331,'[1]24. 2012 data'!$C$2:$C$74,2012)</f>
        <v>5816</v>
      </c>
      <c r="R331" s="34">
        <f t="shared" si="72"/>
        <v>5816</v>
      </c>
      <c r="S331" s="34">
        <f t="shared" si="73"/>
        <v>7653</v>
      </c>
      <c r="T331" s="34">
        <f>SUMIF('[1]24. 2012 data'!$B$2:$B$74,$B331,'[1]24. 2012 data'!$DL$2:$DL$74)</f>
        <v>21</v>
      </c>
      <c r="U331" s="34">
        <f>AVERAGE(T321:T331)</f>
        <v>21.272727272727273</v>
      </c>
      <c r="V331" s="33">
        <f>SUMIF('[1]24. 2012 data'!$B$2:$B$74,$B331,'[1]24. 2012 data'!$DN$2:$DN$74)/SUMIF('[1]24. 2012 data'!$B$2:$B$74,$B331,'[1]24. 2012 data'!$DL$2:$DL$74)</f>
        <v>0.14285714285714285</v>
      </c>
      <c r="W331" s="36">
        <f>(N331-N321)/N321</f>
        <v>8.6684539767649685E-2</v>
      </c>
      <c r="X331" s="34">
        <f>SUMIF('[1]24. 2012 data'!$B$2:$B$74,$B331,'[1]24. 2012 data'!$CZ$2:$CZ$74)</f>
        <v>9</v>
      </c>
    </row>
    <row r="332" spans="1:24" ht="15" x14ac:dyDescent="0.25">
      <c r="A332" s="182">
        <v>31</v>
      </c>
      <c r="B332" s="183" t="s">
        <v>32</v>
      </c>
      <c r="C332" s="184">
        <v>2002</v>
      </c>
      <c r="D332" s="184">
        <v>1</v>
      </c>
      <c r="E332" s="42">
        <f>SUMIFS('[1]6. Capital Calculations for BM'!$AI$6:$AI$1805,'[1]6. Capital Calculations for BM'!$C$6:$C$1805,'[1]2. BM Database'!$C332,'[1]6. Capital Calculations for BM'!$B$6:$B$1805,'[1]2. BM Database'!$B332)</f>
        <v>480759.4775676633</v>
      </c>
      <c r="F332" s="42">
        <f>'[1]4. OM&amp;A Calculation'!M337</f>
        <v>622030.38</v>
      </c>
      <c r="G332" s="42">
        <f t="shared" si="74"/>
        <v>1102789.8575676633</v>
      </c>
      <c r="H332" s="33">
        <f t="shared" si="75"/>
        <v>0.43594840328694773</v>
      </c>
      <c r="I332" s="33">
        <f t="shared" si="76"/>
        <v>0.56405159671305227</v>
      </c>
      <c r="J332" s="40">
        <f>SUMIFS('[1]6. Capital Calculations for BM'!$AH$6:$AH$1805,'[1]6. Capital Calculations for BM'!$C$6:$C$1805,'[1]2. BM Database'!$C332,'[1]6. Capital Calculations for BM'!$B$6:$B$1805,'[1]2. BM Database'!$B332)</f>
        <v>16.741565999999999</v>
      </c>
      <c r="K332" s="41">
        <f t="shared" si="68"/>
        <v>100</v>
      </c>
      <c r="L332" s="41">
        <v>0.82173399988867202</v>
      </c>
      <c r="M332" s="41">
        <f t="shared" si="77"/>
        <v>82.173399988867203</v>
      </c>
      <c r="N332" s="34">
        <f>SUMIFS('[1]41. Output Indexes'!$E$3:$E$752,'[1]41. Output Indexes'!$B$3:$B$752,$B332,'[1]41. Output Indexes'!$C$3:$C$752,$C332)</f>
        <v>5154</v>
      </c>
      <c r="O332" s="34">
        <f>SUMIFS('[1]41. Output Indexes'!$L$3:$L$752,'[1]41. Output Indexes'!$B$3:$B$752,$B332,'[1]41. Output Indexes'!$C$3:$C$752,$C332)</f>
        <v>198637486</v>
      </c>
      <c r="P332" s="34">
        <f>SUMIFS('[1]9. Z variables'!$AD$3:$AD$752,'[1]9. Z variables'!$B$3:$B$752,$B332,'[1]9. Z variables'!$C$3:$C$752,$C332)</f>
        <v>29000</v>
      </c>
      <c r="Q332" s="34">
        <f>SUMIFS('[1]9. Z variables'!$AE$3:$AE$752,'[1]9. Z variables'!$B$3:$B$752,$B332,'[1]9. Z variables'!$C$3:$C$752,$C332)</f>
        <v>33790</v>
      </c>
      <c r="R332" s="34">
        <f t="shared" si="72"/>
        <v>33790</v>
      </c>
      <c r="S332" s="34">
        <f>R332</f>
        <v>33790</v>
      </c>
      <c r="T332" s="34">
        <f>SUMIFS('[1]9. Z variables'!$P$3:$P$752,'[1]9. Z variables'!$C$3:$C$752,$C332,'[1]9. Z variables'!$B$3:$B$752,$B332)</f>
        <v>64.900000000000006</v>
      </c>
      <c r="U332" s="34">
        <f t="shared" si="65"/>
        <v>65.409090909090907</v>
      </c>
      <c r="V332" s="33">
        <f>SUMIFS('[1]9. Z variables'!$R$3:$R$752,'[1]9. Z variables'!$C$3:$C$752,$C332,'[1]9. Z variables'!$B$3:$B$752,$B332)/T332</f>
        <v>0.12788906009244994</v>
      </c>
      <c r="W332" s="36">
        <f t="shared" si="66"/>
        <v>8.2460225067908427E-2</v>
      </c>
      <c r="X332" s="35">
        <f t="shared" si="66"/>
        <v>8</v>
      </c>
    </row>
    <row r="333" spans="1:24" ht="15" x14ac:dyDescent="0.25">
      <c r="A333" s="182">
        <v>31</v>
      </c>
      <c r="B333" s="183" t="s">
        <v>32</v>
      </c>
      <c r="C333" s="184">
        <v>2003</v>
      </c>
      <c r="D333" s="184">
        <v>1</v>
      </c>
      <c r="E333" s="42">
        <f>SUMIFS('[1]6. Capital Calculations for BM'!$AI$6:$AI$1805,'[1]6. Capital Calculations for BM'!$C$6:$C$1805,'[1]2. BM Database'!$C333,'[1]6. Capital Calculations for BM'!$B$6:$B$1805,'[1]2. BM Database'!$B333)</f>
        <v>465051.50051691796</v>
      </c>
      <c r="F333" s="42">
        <f>'[1]4. OM&amp;A Calculation'!M338</f>
        <v>666771.66999999993</v>
      </c>
      <c r="G333" s="42">
        <f t="shared" si="74"/>
        <v>1131823.1705169179</v>
      </c>
      <c r="H333" s="33">
        <f t="shared" si="75"/>
        <v>0.41088706489771104</v>
      </c>
      <c r="I333" s="33">
        <f t="shared" si="76"/>
        <v>0.58911293510228901</v>
      </c>
      <c r="J333" s="40">
        <f>SUMIFS('[1]6. Capital Calculations for BM'!$AH$6:$AH$1805,'[1]6. Capital Calculations for BM'!$C$6:$C$1805,'[1]2. BM Database'!$C333,'[1]6. Capital Calculations for BM'!$B$6:$B$1805,'[1]2. BM Database'!$B333)</f>
        <v>16.820820000000001</v>
      </c>
      <c r="K333" s="41">
        <f t="shared" si="68"/>
        <v>102.21331567783656</v>
      </c>
      <c r="L333" s="41">
        <v>0.82173399988867202</v>
      </c>
      <c r="M333" s="41">
        <f t="shared" si="77"/>
        <v>83.992156733832147</v>
      </c>
      <c r="N333" s="34">
        <f>SUMIFS('[1]41. Output Indexes'!$E$3:$E$752,'[1]41. Output Indexes'!$B$3:$B$752,$B333,'[1]41. Output Indexes'!$C$3:$C$752,$C333)</f>
        <v>5214</v>
      </c>
      <c r="O333" s="34">
        <f>SUMIFS('[1]41. Output Indexes'!$L$3:$L$752,'[1]41. Output Indexes'!$B$3:$B$752,$B333,'[1]41. Output Indexes'!$C$3:$C$752,$C333)</f>
        <v>212661300.5</v>
      </c>
      <c r="P333" s="34">
        <f>SUMIFS('[1]9. Z variables'!$AD$3:$AD$752,'[1]9. Z variables'!$B$3:$B$752,$B333,'[1]9. Z variables'!$C$3:$C$752,$C333)</f>
        <v>30948</v>
      </c>
      <c r="Q333" s="34">
        <f>SUMIFS('[1]9. Z variables'!$AE$3:$AE$752,'[1]9. Z variables'!$B$3:$B$752,$B333,'[1]9. Z variables'!$C$3:$C$752,$C333)</f>
        <v>37643</v>
      </c>
      <c r="R333" s="34">
        <f t="shared" si="72"/>
        <v>37643</v>
      </c>
      <c r="S333" s="34">
        <f t="shared" ref="S333:S342" si="78">MAX(S332,R333)</f>
        <v>37643</v>
      </c>
      <c r="T333" s="34">
        <f>SUMIFS('[1]9. Z variables'!$P$3:$P$752,'[1]9. Z variables'!$C$3:$C$752,$C333,'[1]9. Z variables'!$B$3:$B$752,$B333)</f>
        <v>65.2</v>
      </c>
      <c r="U333" s="34">
        <f t="shared" si="65"/>
        <v>65.409090909090907</v>
      </c>
      <c r="V333" s="33">
        <f>SUMIFS('[1]9. Z variables'!$R$3:$R$752,'[1]9. Z variables'!$C$3:$C$752,$C333,'[1]9. Z variables'!$B$3:$B$752,$B333)/T333</f>
        <v>0.13190184049079753</v>
      </c>
      <c r="W333" s="36">
        <f t="shared" si="66"/>
        <v>8.2460225067908427E-2</v>
      </c>
      <c r="X333" s="35">
        <f t="shared" si="66"/>
        <v>8</v>
      </c>
    </row>
    <row r="334" spans="1:24" ht="15" x14ac:dyDescent="0.25">
      <c r="A334" s="182">
        <v>31</v>
      </c>
      <c r="B334" s="183" t="s">
        <v>32</v>
      </c>
      <c r="C334" s="184">
        <v>2004</v>
      </c>
      <c r="D334" s="184">
        <v>1</v>
      </c>
      <c r="E334" s="42">
        <f>SUMIFS('[1]6. Capital Calculations for BM'!$AI$6:$AI$1805,'[1]6. Capital Calculations for BM'!$C$6:$C$1805,'[1]2. BM Database'!$C334,'[1]6. Capital Calculations for BM'!$B$6:$B$1805,'[1]2. BM Database'!$B334)</f>
        <v>452571.60612755234</v>
      </c>
      <c r="F334" s="42">
        <f>'[1]4. OM&amp;A Calculation'!M339</f>
        <v>582228.30000000005</v>
      </c>
      <c r="G334" s="42">
        <f t="shared" si="74"/>
        <v>1034799.9061275524</v>
      </c>
      <c r="H334" s="33">
        <f t="shared" si="75"/>
        <v>0.43735180439006249</v>
      </c>
      <c r="I334" s="33">
        <f t="shared" si="76"/>
        <v>0.56264819560993751</v>
      </c>
      <c r="J334" s="40">
        <f>SUMIFS('[1]6. Capital Calculations for BM'!$AH$6:$AH$1805,'[1]6. Capital Calculations for BM'!$C$6:$C$1805,'[1]2. BM Database'!$C334,'[1]6. Capital Calculations for BM'!$B$6:$B$1805,'[1]2. BM Database'!$B334)</f>
        <v>16.852066000000001</v>
      </c>
      <c r="K334" s="41">
        <f t="shared" si="68"/>
        <v>104.79144501899948</v>
      </c>
      <c r="L334" s="41">
        <v>0.82173399988867202</v>
      </c>
      <c r="M334" s="41">
        <f t="shared" si="77"/>
        <v>86.110693269576302</v>
      </c>
      <c r="N334" s="34">
        <f>SUMIFS('[1]41. Output Indexes'!$E$3:$E$752,'[1]41. Output Indexes'!$B$3:$B$752,$B334,'[1]41. Output Indexes'!$C$3:$C$752,$C334)</f>
        <v>5227</v>
      </c>
      <c r="O334" s="34">
        <f>SUMIFS('[1]41. Output Indexes'!$L$3:$L$752,'[1]41. Output Indexes'!$B$3:$B$752,$B334,'[1]41. Output Indexes'!$C$3:$C$752,$C334)</f>
        <v>208673361</v>
      </c>
      <c r="P334" s="34">
        <f>SUMIFS('[1]9. Z variables'!$AD$3:$AD$752,'[1]9. Z variables'!$B$3:$B$752,$B334,'[1]9. Z variables'!$C$3:$C$752,$C334)</f>
        <v>32076</v>
      </c>
      <c r="Q334" s="34">
        <f>SUMIFS('[1]9. Z variables'!$AE$3:$AE$752,'[1]9. Z variables'!$B$3:$B$752,$B334,'[1]9. Z variables'!$C$3:$C$752,$C334)</f>
        <v>40003</v>
      </c>
      <c r="R334" s="34">
        <f t="shared" si="72"/>
        <v>40003</v>
      </c>
      <c r="S334" s="34">
        <f t="shared" si="78"/>
        <v>40003</v>
      </c>
      <c r="T334" s="34">
        <f>SUMIFS('[1]9. Z variables'!$P$3:$P$752,'[1]9. Z variables'!$C$3:$C$752,$C334,'[1]9. Z variables'!$B$3:$B$752,$B334)</f>
        <v>65.400000000000006</v>
      </c>
      <c r="U334" s="34">
        <f t="shared" si="65"/>
        <v>65.409090909090907</v>
      </c>
      <c r="V334" s="33">
        <f>SUMIFS('[1]9. Z variables'!$R$3:$R$752,'[1]9. Z variables'!$C$3:$C$752,$C334,'[1]9. Z variables'!$B$3:$B$752,$B334)/T334</f>
        <v>0.13455657492354739</v>
      </c>
      <c r="W334" s="36">
        <f t="shared" si="66"/>
        <v>8.2460225067908427E-2</v>
      </c>
      <c r="X334" s="35">
        <f t="shared" si="66"/>
        <v>8</v>
      </c>
    </row>
    <row r="335" spans="1:24" ht="15" x14ac:dyDescent="0.25">
      <c r="A335" s="182">
        <v>31</v>
      </c>
      <c r="B335" s="183" t="s">
        <v>32</v>
      </c>
      <c r="C335" s="184">
        <v>2005</v>
      </c>
      <c r="D335" s="184">
        <v>1</v>
      </c>
      <c r="E335" s="42">
        <f>SUMIFS('[1]6. Capital Calculations for BM'!$AI$6:$AI$1805,'[1]6. Capital Calculations for BM'!$C$6:$C$1805,'[1]2. BM Database'!$C335,'[1]6. Capital Calculations for BM'!$B$6:$B$1805,'[1]2. BM Database'!$B335)</f>
        <v>441139.33652150561</v>
      </c>
      <c r="F335" s="42">
        <f>'[1]4. OM&amp;A Calculation'!M340</f>
        <v>711858.12</v>
      </c>
      <c r="G335" s="42">
        <f t="shared" si="74"/>
        <v>1152997.4565215055</v>
      </c>
      <c r="H335" s="33">
        <f t="shared" si="75"/>
        <v>0.38260217663652546</v>
      </c>
      <c r="I335" s="33">
        <f t="shared" si="76"/>
        <v>0.61739782336347448</v>
      </c>
      <c r="J335" s="40">
        <f>SUMIFS('[1]6. Capital Calculations for BM'!$AH$6:$AH$1805,'[1]6. Capital Calculations for BM'!$C$6:$C$1805,'[1]2. BM Database'!$C335,'[1]6. Capital Calculations for BM'!$B$6:$B$1805,'[1]2. BM Database'!$B335)</f>
        <v>17.008296000000001</v>
      </c>
      <c r="K335" s="41">
        <f t="shared" si="68"/>
        <v>108.15605108354616</v>
      </c>
      <c r="L335" s="41">
        <v>0.82173399988867202</v>
      </c>
      <c r="M335" s="41">
        <f t="shared" si="77"/>
        <v>88.875504469045921</v>
      </c>
      <c r="N335" s="34">
        <f>SUMIFS('[1]41. Output Indexes'!$E$3:$E$752,'[1]41. Output Indexes'!$B$3:$B$752,$B335,'[1]41. Output Indexes'!$C$3:$C$752,$C335)</f>
        <v>5248</v>
      </c>
      <c r="O335" s="34">
        <f>SUMIFS('[1]41. Output Indexes'!$L$3:$L$752,'[1]41. Output Indexes'!$B$3:$B$752,$B335,'[1]41. Output Indexes'!$C$3:$C$752,$C335)</f>
        <v>199656293.83000001</v>
      </c>
      <c r="P335" s="34">
        <f>SUMIFS('[1]9. Z variables'!$AD$3:$AD$752,'[1]9. Z variables'!$B$3:$B$752,$B335,'[1]9. Z variables'!$C$3:$C$752,$C335)</f>
        <v>30809</v>
      </c>
      <c r="Q335" s="34">
        <f>SUMIFS('[1]9. Z variables'!$AE$3:$AE$752,'[1]9. Z variables'!$B$3:$B$752,$B335,'[1]9. Z variables'!$C$3:$C$752,$C335)</f>
        <v>37386</v>
      </c>
      <c r="R335" s="34">
        <f t="shared" si="72"/>
        <v>37386</v>
      </c>
      <c r="S335" s="34">
        <f t="shared" si="78"/>
        <v>40003</v>
      </c>
      <c r="T335" s="34">
        <f>SUMIFS('[1]9. Z variables'!$P$3:$P$752,'[1]9. Z variables'!$C$3:$C$752,$C335,'[1]9. Z variables'!$B$3:$B$752,$B335)</f>
        <v>65</v>
      </c>
      <c r="U335" s="34">
        <f t="shared" si="65"/>
        <v>65.409090909090907</v>
      </c>
      <c r="V335" s="33">
        <f>SUMIFS('[1]9. Z variables'!$R$3:$R$752,'[1]9. Z variables'!$C$3:$C$752,$C335,'[1]9. Z variables'!$B$3:$B$752,$B335)/T335</f>
        <v>0.12307692307692308</v>
      </c>
      <c r="W335" s="36">
        <f t="shared" si="66"/>
        <v>8.2460225067908427E-2</v>
      </c>
      <c r="X335" s="35">
        <f t="shared" si="66"/>
        <v>8</v>
      </c>
    </row>
    <row r="336" spans="1:24" ht="15" x14ac:dyDescent="0.25">
      <c r="A336" s="182">
        <v>31</v>
      </c>
      <c r="B336" s="183" t="s">
        <v>32</v>
      </c>
      <c r="C336" s="184">
        <v>2006</v>
      </c>
      <c r="D336" s="184">
        <v>1</v>
      </c>
      <c r="E336" s="42">
        <f>SUMIFS('[1]6. Capital Calculations for BM'!$AI$6:$AI$1805,'[1]6. Capital Calculations for BM'!$C$6:$C$1805,'[1]2. BM Database'!$C336,'[1]6. Capital Calculations for BM'!$B$6:$B$1805,'[1]2. BM Database'!$B336)</f>
        <v>427867.35297994345</v>
      </c>
      <c r="F336" s="42">
        <f>'[1]4. OM&amp;A Calculation'!M341</f>
        <v>659322.84</v>
      </c>
      <c r="G336" s="42">
        <f t="shared" si="74"/>
        <v>1087190.1929799435</v>
      </c>
      <c r="H336" s="33">
        <f t="shared" si="75"/>
        <v>0.3935533596078315</v>
      </c>
      <c r="I336" s="33">
        <f t="shared" si="76"/>
        <v>0.60644664039216845</v>
      </c>
      <c r="J336" s="40">
        <f>SUMIFS('[1]6. Capital Calculations for BM'!$AH$6:$AH$1805,'[1]6. Capital Calculations for BM'!$C$6:$C$1805,'[1]2. BM Database'!$C336,'[1]6. Capital Calculations for BM'!$B$6:$B$1805,'[1]2. BM Database'!$B336)</f>
        <v>16.88236666666667</v>
      </c>
      <c r="K336" s="41">
        <f t="shared" si="68"/>
        <v>110.14154301171514</v>
      </c>
      <c r="L336" s="41">
        <v>0.82173399988867202</v>
      </c>
      <c r="M336" s="41">
        <f t="shared" si="77"/>
        <v>90.507050692926896</v>
      </c>
      <c r="N336" s="34">
        <f>SUMIFS('[1]41. Output Indexes'!$E$3:$E$752,'[1]41. Output Indexes'!$B$3:$B$752,$B336,'[1]41. Output Indexes'!$C$3:$C$752,$C336)</f>
        <v>5286</v>
      </c>
      <c r="O336" s="34">
        <f>SUMIFS('[1]41. Output Indexes'!$L$3:$L$752,'[1]41. Output Indexes'!$B$3:$B$752,$B336,'[1]41. Output Indexes'!$C$3:$C$752,$C336)</f>
        <v>199828713</v>
      </c>
      <c r="P336" s="34">
        <f>SUMIFS('[1]9. Z variables'!$AD$3:$AD$752,'[1]9. Z variables'!$B$3:$B$752,$B336,'[1]9. Z variables'!$C$3:$C$752,$C336)</f>
        <v>30501</v>
      </c>
      <c r="Q336" s="34">
        <f>SUMIFS('[1]9. Z variables'!$AE$3:$AE$752,'[1]9. Z variables'!$B$3:$B$752,$B336,'[1]9. Z variables'!$C$3:$C$752,$C336)</f>
        <v>37012</v>
      </c>
      <c r="R336" s="34">
        <f t="shared" si="72"/>
        <v>37012</v>
      </c>
      <c r="S336" s="34">
        <f t="shared" si="78"/>
        <v>40003</v>
      </c>
      <c r="T336" s="34">
        <f>SUMIFS('[1]9. Z variables'!$P$3:$P$752,'[1]9. Z variables'!$C$3:$C$752,$C336,'[1]9. Z variables'!$B$3:$B$752,$B336)</f>
        <v>65</v>
      </c>
      <c r="U336" s="34">
        <f t="shared" si="65"/>
        <v>65.409090909090907</v>
      </c>
      <c r="V336" s="33">
        <f>SUMIFS('[1]9. Z variables'!$R$3:$R$752,'[1]9. Z variables'!$C$3:$C$752,$C336,'[1]9. Z variables'!$B$3:$B$752,$B336)/T336</f>
        <v>0.13846153846153847</v>
      </c>
      <c r="W336" s="36">
        <f t="shared" si="66"/>
        <v>8.2460225067908427E-2</v>
      </c>
      <c r="X336" s="35">
        <f t="shared" si="66"/>
        <v>8</v>
      </c>
    </row>
    <row r="337" spans="1:24" ht="15" x14ac:dyDescent="0.25">
      <c r="A337" s="182">
        <v>31</v>
      </c>
      <c r="B337" s="183" t="s">
        <v>32</v>
      </c>
      <c r="C337" s="184">
        <v>2007</v>
      </c>
      <c r="D337" s="184">
        <v>1</v>
      </c>
      <c r="E337" s="42">
        <f>SUMIFS('[1]6. Capital Calculations for BM'!$AI$6:$AI$1805,'[1]6. Capital Calculations for BM'!$C$6:$C$1805,'[1]2. BM Database'!$C337,'[1]6. Capital Calculations for BM'!$B$6:$B$1805,'[1]2. BM Database'!$B337)</f>
        <v>427540.79601726215</v>
      </c>
      <c r="F337" s="42">
        <f>'[1]4. OM&amp;A Calculation'!M342</f>
        <v>740571.32000000007</v>
      </c>
      <c r="G337" s="42">
        <f t="shared" si="74"/>
        <v>1168112.1160172622</v>
      </c>
      <c r="H337" s="33">
        <f t="shared" si="75"/>
        <v>0.36601006885793147</v>
      </c>
      <c r="I337" s="33">
        <f t="shared" si="76"/>
        <v>0.63398993114206847</v>
      </c>
      <c r="J337" s="40">
        <f>SUMIFS('[1]6. Capital Calculations for BM'!$AH$6:$AH$1805,'[1]6. Capital Calculations for BM'!$C$6:$C$1805,'[1]2. BM Database'!$C337,'[1]6. Capital Calculations for BM'!$B$6:$B$1805,'[1]2. BM Database'!$B337)</f>
        <v>17.296320000000001</v>
      </c>
      <c r="K337" s="41">
        <f t="shared" si="68"/>
        <v>113.88036490943945</v>
      </c>
      <c r="L337" s="41">
        <v>0.82173399988867202</v>
      </c>
      <c r="M337" s="41">
        <f t="shared" si="77"/>
        <v>93.579367765815249</v>
      </c>
      <c r="N337" s="34">
        <f>SUMIFS('[1]41. Output Indexes'!$E$3:$E$752,'[1]41. Output Indexes'!$B$3:$B$752,$B337,'[1]41. Output Indexes'!$C$3:$C$752,$C337)</f>
        <v>5428</v>
      </c>
      <c r="O337" s="34">
        <f>SUMIFS('[1]41. Output Indexes'!$L$3:$L$752,'[1]41. Output Indexes'!$B$3:$B$752,$B337,'[1]41. Output Indexes'!$C$3:$C$752,$C337)</f>
        <v>202779963</v>
      </c>
      <c r="P337" s="34">
        <f>SUMIFS('[1]9. Z variables'!$AD$3:$AD$752,'[1]9. Z variables'!$B$3:$B$752,$B337,'[1]9. Z variables'!$C$3:$C$752,$C337)</f>
        <v>33120</v>
      </c>
      <c r="Q337" s="34">
        <f>SUMIFS('[1]9. Z variables'!$AE$3:$AE$752,'[1]9. Z variables'!$B$3:$B$752,$B337,'[1]9. Z variables'!$C$3:$C$752,$C337)</f>
        <v>37110</v>
      </c>
      <c r="R337" s="34">
        <f t="shared" si="72"/>
        <v>37110</v>
      </c>
      <c r="S337" s="34">
        <f t="shared" si="78"/>
        <v>40003</v>
      </c>
      <c r="T337" s="34">
        <f>SUMIFS('[1]9. Z variables'!$P$3:$P$752,'[1]9. Z variables'!$C$3:$C$752,$C337,'[1]9. Z variables'!$B$3:$B$752,$B337)</f>
        <v>65</v>
      </c>
      <c r="U337" s="34">
        <f t="shared" si="65"/>
        <v>65.409090909090907</v>
      </c>
      <c r="V337" s="33">
        <f>SUMIFS('[1]9. Z variables'!$R$3:$R$752,'[1]9. Z variables'!$C$3:$C$752,$C337,'[1]9. Z variables'!$B$3:$B$752,$B337)/T337</f>
        <v>0.13846153846153847</v>
      </c>
      <c r="W337" s="36">
        <f t="shared" si="66"/>
        <v>8.2460225067908427E-2</v>
      </c>
      <c r="X337" s="35">
        <f t="shared" si="66"/>
        <v>8</v>
      </c>
    </row>
    <row r="338" spans="1:24" ht="15" x14ac:dyDescent="0.25">
      <c r="A338" s="182">
        <v>31</v>
      </c>
      <c r="B338" s="183" t="s">
        <v>32</v>
      </c>
      <c r="C338" s="184">
        <v>2008</v>
      </c>
      <c r="D338" s="184">
        <v>1</v>
      </c>
      <c r="E338" s="42">
        <f>SUMIFS('[1]6. Capital Calculations for BM'!$AI$6:$AI$1805,'[1]6. Capital Calculations for BM'!$C$6:$C$1805,'[1]2. BM Database'!$C338,'[1]6. Capital Calculations for BM'!$B$6:$B$1805,'[1]2. BM Database'!$B338)</f>
        <v>437403.53545825544</v>
      </c>
      <c r="F338" s="42">
        <f>'[1]4. OM&amp;A Calculation'!M343</f>
        <v>767314.16999999993</v>
      </c>
      <c r="G338" s="42">
        <f t="shared" si="74"/>
        <v>1204717.7054582555</v>
      </c>
      <c r="H338" s="33">
        <f t="shared" si="75"/>
        <v>0.36307554332147385</v>
      </c>
      <c r="I338" s="33">
        <f t="shared" si="76"/>
        <v>0.63692445667852615</v>
      </c>
      <c r="J338" s="40">
        <f>SUMIFS('[1]6. Capital Calculations for BM'!$AH$6:$AH$1805,'[1]6. Capital Calculations for BM'!$C$6:$C$1805,'[1]2. BM Database'!$C338,'[1]6. Capital Calculations for BM'!$B$6:$B$1805,'[1]2. BM Database'!$B338)</f>
        <v>17.715351999999999</v>
      </c>
      <c r="K338" s="41">
        <f t="shared" si="68"/>
        <v>116.60459237157336</v>
      </c>
      <c r="L338" s="41">
        <v>0.82173399988867202</v>
      </c>
      <c r="M338" s="41">
        <f t="shared" si="77"/>
        <v>95.817958094881106</v>
      </c>
      <c r="N338" s="34">
        <f>SUMIFS('[1]41. Output Indexes'!$E$3:$E$752,'[1]41. Output Indexes'!$B$3:$B$752,$B338,'[1]41. Output Indexes'!$C$3:$C$752,$C338)</f>
        <v>5375</v>
      </c>
      <c r="O338" s="34">
        <f>SUMIFS('[1]41. Output Indexes'!$L$3:$L$752,'[1]41. Output Indexes'!$B$3:$B$752,$B338,'[1]41. Output Indexes'!$C$3:$C$752,$C338)</f>
        <v>195203593</v>
      </c>
      <c r="P338" s="34">
        <f>SUMIFS('[1]9. Z variables'!$AD$3:$AD$752,'[1]9. Z variables'!$B$3:$B$752,$B338,'[1]9. Z variables'!$C$3:$C$752,$C338)</f>
        <v>31074</v>
      </c>
      <c r="Q338" s="34">
        <f>SUMIFS('[1]9. Z variables'!$AE$3:$AE$752,'[1]9. Z variables'!$B$3:$B$752,$B338,'[1]9. Z variables'!$C$3:$C$752,$C338)</f>
        <v>35335</v>
      </c>
      <c r="R338" s="34">
        <f t="shared" si="72"/>
        <v>35335</v>
      </c>
      <c r="S338" s="34">
        <f t="shared" si="78"/>
        <v>40003</v>
      </c>
      <c r="T338" s="34">
        <f>SUMIFS('[1]9. Z variables'!$P$3:$P$752,'[1]9. Z variables'!$C$3:$C$752,$C338,'[1]9. Z variables'!$B$3:$B$752,$B338)</f>
        <v>65</v>
      </c>
      <c r="U338" s="34">
        <f t="shared" si="65"/>
        <v>65.409090909090907</v>
      </c>
      <c r="V338" s="33">
        <f>SUMIFS('[1]9. Z variables'!$R$3:$R$752,'[1]9. Z variables'!$C$3:$C$752,$C338,'[1]9. Z variables'!$B$3:$B$752,$B338)/T338</f>
        <v>0.13846153846153847</v>
      </c>
      <c r="W338" s="36">
        <f t="shared" si="66"/>
        <v>8.2460225067908427E-2</v>
      </c>
      <c r="X338" s="35">
        <f t="shared" si="66"/>
        <v>8</v>
      </c>
    </row>
    <row r="339" spans="1:24" ht="15" x14ac:dyDescent="0.25">
      <c r="A339" s="182">
        <v>31</v>
      </c>
      <c r="B339" s="183" t="s">
        <v>32</v>
      </c>
      <c r="C339" s="184">
        <v>2009</v>
      </c>
      <c r="D339" s="184">
        <v>1</v>
      </c>
      <c r="E339" s="42">
        <f>SUMIFS('[1]6. Capital Calculations for BM'!$AI$6:$AI$1805,'[1]6. Capital Calculations for BM'!$C$6:$C$1805,'[1]2. BM Database'!$C339,'[1]6. Capital Calculations for BM'!$B$6:$B$1805,'[1]2. BM Database'!$B339)</f>
        <v>462284.57022240624</v>
      </c>
      <c r="F339" s="42">
        <f>'[1]4. OM&amp;A Calculation'!M344</f>
        <v>765804.46</v>
      </c>
      <c r="G339" s="42">
        <f t="shared" si="74"/>
        <v>1228089.0302224061</v>
      </c>
      <c r="H339" s="33">
        <f t="shared" si="75"/>
        <v>0.37642594213115543</v>
      </c>
      <c r="I339" s="33">
        <f t="shared" si="76"/>
        <v>0.62357405786884457</v>
      </c>
      <c r="J339" s="40">
        <f>SUMIFS('[1]6. Capital Calculations for BM'!$AH$6:$AH$1805,'[1]6. Capital Calculations for BM'!$C$6:$C$1805,'[1]2. BM Database'!$C339,'[1]6. Capital Calculations for BM'!$B$6:$B$1805,'[1]2. BM Database'!$B339)</f>
        <v>17.930536200000002</v>
      </c>
      <c r="K339" s="41">
        <f t="shared" si="68"/>
        <v>118.1120482521444</v>
      </c>
      <c r="L339" s="41">
        <v>0.82173399988867202</v>
      </c>
      <c r="M339" s="41">
        <f t="shared" si="77"/>
        <v>97.056685845278452</v>
      </c>
      <c r="N339" s="34">
        <f>SUMIFS('[1]41. Output Indexes'!$E$3:$E$752,'[1]41. Output Indexes'!$B$3:$B$752,$B339,'[1]41. Output Indexes'!$C$3:$C$752,$C339)</f>
        <v>5453</v>
      </c>
      <c r="O339" s="34">
        <f>SUMIFS('[1]41. Output Indexes'!$L$3:$L$752,'[1]41. Output Indexes'!$B$3:$B$752,$B339,'[1]41. Output Indexes'!$C$3:$C$752,$C339)</f>
        <v>179636985</v>
      </c>
      <c r="P339" s="34">
        <f>SUMIFS('[1]9. Z variables'!$AD$3:$AD$752,'[1]9. Z variables'!$B$3:$B$752,$B339,'[1]9. Z variables'!$C$3:$C$752,$C339)</f>
        <v>28593</v>
      </c>
      <c r="Q339" s="34">
        <f>SUMIFS('[1]9. Z variables'!$AE$3:$AE$752,'[1]9. Z variables'!$B$3:$B$752,$B339,'[1]9. Z variables'!$C$3:$C$752,$C339)</f>
        <v>35693</v>
      </c>
      <c r="R339" s="34">
        <f t="shared" si="72"/>
        <v>35693</v>
      </c>
      <c r="S339" s="34">
        <f t="shared" si="78"/>
        <v>40003</v>
      </c>
      <c r="T339" s="34">
        <f>SUMIFS('[1]9. Z variables'!$P$3:$P$752,'[1]9. Z variables'!$C$3:$C$752,$C339,'[1]9. Z variables'!$B$3:$B$752,$B339)</f>
        <v>66</v>
      </c>
      <c r="U339" s="34">
        <f t="shared" si="65"/>
        <v>65.409090909090907</v>
      </c>
      <c r="V339" s="33">
        <f>SUMIFS('[1]9. Z variables'!$R$3:$R$752,'[1]9. Z variables'!$C$3:$C$752,$C339,'[1]9. Z variables'!$B$3:$B$752,$B339)/T339</f>
        <v>0.15151515151515152</v>
      </c>
      <c r="W339" s="36">
        <f t="shared" si="66"/>
        <v>8.2460225067908427E-2</v>
      </c>
      <c r="X339" s="35">
        <f t="shared" si="66"/>
        <v>8</v>
      </c>
    </row>
    <row r="340" spans="1:24" ht="15" x14ac:dyDescent="0.25">
      <c r="A340" s="182">
        <v>31</v>
      </c>
      <c r="B340" s="183" t="s">
        <v>32</v>
      </c>
      <c r="C340" s="184">
        <v>2010</v>
      </c>
      <c r="D340" s="184">
        <v>1</v>
      </c>
      <c r="E340" s="42">
        <f>SUMIFS('[1]6. Capital Calculations for BM'!$AI$6:$AI$1805,'[1]6. Capital Calculations for BM'!$C$6:$C$1805,'[1]2. BM Database'!$C340,'[1]6. Capital Calculations for BM'!$B$6:$B$1805,'[1]2. BM Database'!$B340)</f>
        <v>508836.54637186695</v>
      </c>
      <c r="F340" s="42">
        <f>'[1]4. OM&amp;A Calculation'!M345</f>
        <v>818233.1100000001</v>
      </c>
      <c r="G340" s="42">
        <f t="shared" si="74"/>
        <v>1327069.6563718671</v>
      </c>
      <c r="H340" s="33">
        <f t="shared" si="75"/>
        <v>0.38342866474921677</v>
      </c>
      <c r="I340" s="33">
        <f t="shared" si="76"/>
        <v>0.61657133525078323</v>
      </c>
      <c r="J340" s="40">
        <f>SUMIFS('[1]6. Capital Calculations for BM'!$AH$6:$AH$1805,'[1]6. Capital Calculations for BM'!$C$6:$C$1805,'[1]2. BM Database'!$C340,'[1]6. Capital Calculations for BM'!$B$6:$B$1805,'[1]2. BM Database'!$B340)</f>
        <v>18.29948266666667</v>
      </c>
      <c r="K340" s="41">
        <f t="shared" si="68"/>
        <v>121.67950876493377</v>
      </c>
      <c r="L340" s="41">
        <v>0.82173399988867202</v>
      </c>
      <c r="M340" s="41">
        <f t="shared" si="77"/>
        <v>99.988189441897759</v>
      </c>
      <c r="N340" s="34">
        <f>SUMIFS('[1]41. Output Indexes'!$E$3:$E$752,'[1]41. Output Indexes'!$B$3:$B$752,$B340,'[1]41. Output Indexes'!$C$3:$C$752,$C340)</f>
        <v>5496</v>
      </c>
      <c r="O340" s="34">
        <f>SUMIFS('[1]41. Output Indexes'!$L$3:$L$752,'[1]41. Output Indexes'!$B$3:$B$752,$B340,'[1]41. Output Indexes'!$C$3:$C$752,$C340)</f>
        <v>158272196</v>
      </c>
      <c r="P340" s="34">
        <f>SUMIFS('[1]9. Z variables'!$AD$3:$AD$752,'[1]9. Z variables'!$B$3:$B$752,$B340,'[1]9. Z variables'!$C$3:$C$752,$C340)</f>
        <v>26499</v>
      </c>
      <c r="Q340" s="34">
        <f>SUMIFS('[1]9. Z variables'!$AE$3:$AE$752,'[1]9. Z variables'!$B$3:$B$752,$B340,'[1]9. Z variables'!$C$3:$C$752,$C340)</f>
        <v>30183</v>
      </c>
      <c r="R340" s="34">
        <f t="shared" si="72"/>
        <v>30183</v>
      </c>
      <c r="S340" s="34">
        <f t="shared" si="78"/>
        <v>40003</v>
      </c>
      <c r="T340" s="34">
        <f>SUMIFS('[1]9. Z variables'!$P$3:$P$752,'[1]9. Z variables'!$C$3:$C$752,$C340,'[1]9. Z variables'!$B$3:$B$752,$B340)</f>
        <v>66</v>
      </c>
      <c r="U340" s="34">
        <f t="shared" si="65"/>
        <v>65.409090909090907</v>
      </c>
      <c r="V340" s="33">
        <f>SUMIFS('[1]9. Z variables'!$R$3:$R$752,'[1]9. Z variables'!$C$3:$C$752,$C340,'[1]9. Z variables'!$B$3:$B$752,$B340)/T340</f>
        <v>0.15151515151515152</v>
      </c>
      <c r="W340" s="36">
        <f t="shared" si="66"/>
        <v>8.2460225067908427E-2</v>
      </c>
      <c r="X340" s="35">
        <f t="shared" si="66"/>
        <v>8</v>
      </c>
    </row>
    <row r="341" spans="1:24" ht="15" x14ac:dyDescent="0.25">
      <c r="A341" s="182">
        <v>31</v>
      </c>
      <c r="B341" s="183" t="s">
        <v>32</v>
      </c>
      <c r="C341" s="184">
        <v>2011</v>
      </c>
      <c r="D341" s="184">
        <v>1</v>
      </c>
      <c r="E341" s="42">
        <f>SUMIFS('[1]6. Capital Calculations for BM'!$AI$6:$AI$1805,'[1]6. Capital Calculations for BM'!$C$6:$C$1805,'[1]2. BM Database'!$C341,'[1]6. Capital Calculations for BM'!$B$6:$B$1805,'[1]2. BM Database'!$B341)</f>
        <v>520234.34946625709</v>
      </c>
      <c r="F341" s="42">
        <f>'[1]4. OM&amp;A Calculation'!M346</f>
        <v>881605.3899999999</v>
      </c>
      <c r="G341" s="42">
        <f t="shared" si="74"/>
        <v>1401839.7394662569</v>
      </c>
      <c r="H341" s="33">
        <f t="shared" si="75"/>
        <v>0.37110829064122092</v>
      </c>
      <c r="I341" s="33">
        <f t="shared" si="76"/>
        <v>0.62889170935877914</v>
      </c>
      <c r="J341" s="40">
        <f>SUMIFS('[1]6. Capital Calculations for BM'!$AH$6:$AH$1805,'[1]6. Capital Calculations for BM'!$C$6:$C$1805,'[1]2. BM Database'!$C341,'[1]6. Capital Calculations for BM'!$B$6:$B$1805,'[1]2. BM Database'!$B341)</f>
        <v>18.328728099999999</v>
      </c>
      <c r="K341" s="41">
        <f t="shared" si="68"/>
        <v>123.73002481130355</v>
      </c>
      <c r="L341" s="41">
        <v>0.82173399988867202</v>
      </c>
      <c r="M341" s="41">
        <f t="shared" si="77"/>
        <v>101.6731681945171</v>
      </c>
      <c r="N341" s="34">
        <f>SUMIFS('[1]41. Output Indexes'!$E$3:$E$752,'[1]41. Output Indexes'!$B$3:$B$752,$B341,'[1]41. Output Indexes'!$C$3:$C$752,$C341)</f>
        <v>5521</v>
      </c>
      <c r="O341" s="34">
        <f>SUMIFS('[1]41. Output Indexes'!$L$3:$L$752,'[1]41. Output Indexes'!$B$3:$B$752,$B341,'[1]41. Output Indexes'!$C$3:$C$752,$C341)</f>
        <v>152469854</v>
      </c>
      <c r="P341" s="34">
        <f>SUMIFS('[1]9. Z variables'!$AD$3:$AD$752,'[1]9. Z variables'!$B$3:$B$752,$B341,'[1]9. Z variables'!$C$3:$C$752,$C341)</f>
        <v>30227</v>
      </c>
      <c r="Q341" s="34">
        <f>SUMIFS('[1]9. Z variables'!$AE$3:$AE$752,'[1]9. Z variables'!$B$3:$B$752,$B341,'[1]9. Z variables'!$C$3:$C$752,$C341)</f>
        <v>31966</v>
      </c>
      <c r="R341" s="34">
        <f t="shared" si="72"/>
        <v>31966</v>
      </c>
      <c r="S341" s="34">
        <f t="shared" si="78"/>
        <v>40003</v>
      </c>
      <c r="T341" s="34">
        <f>SUMIFS('[1]9. Z variables'!$P$3:$P$752,'[1]9. Z variables'!$C$3:$C$752,$C341,'[1]9. Z variables'!$B$3:$B$752,$B341)</f>
        <v>66</v>
      </c>
      <c r="U341" s="34">
        <f>U342</f>
        <v>65.409090909090907</v>
      </c>
      <c r="V341" s="33">
        <f>SUMIFS('[1]9. Z variables'!$R$3:$R$752,'[1]9. Z variables'!$C$3:$C$752,$C341,'[1]9. Z variables'!$B$3:$B$752,$B341)/T341</f>
        <v>0.15151515151515152</v>
      </c>
      <c r="W341" s="36">
        <f>W342</f>
        <v>8.2460225067908427E-2</v>
      </c>
      <c r="X341" s="23">
        <f>X342</f>
        <v>8</v>
      </c>
    </row>
    <row r="342" spans="1:24" ht="15" x14ac:dyDescent="0.25">
      <c r="A342" s="182">
        <v>31</v>
      </c>
      <c r="B342" s="183" t="s">
        <v>32</v>
      </c>
      <c r="C342" s="184">
        <v>2012</v>
      </c>
      <c r="D342" s="184">
        <f>D341</f>
        <v>1</v>
      </c>
      <c r="E342" s="42">
        <f>SUMIFS('[1]6. Capital Calculations for BM'!$AI$6:$AI$1805,'[1]6. Capital Calculations for BM'!$C$6:$C$1805,'[1]2. BM Database'!$C342,'[1]6. Capital Calculations for BM'!$B$6:$B$1805,'[1]2. BM Database'!$B342)</f>
        <v>563211.066947132</v>
      </c>
      <c r="F342" s="42">
        <f>'[1]4. OM&amp;A Calculation'!M347</f>
        <v>964305.59680000006</v>
      </c>
      <c r="G342" s="42">
        <f t="shared" si="74"/>
        <v>1527516.6637471321</v>
      </c>
      <c r="H342" s="33">
        <f t="shared" si="75"/>
        <v>0.36871026045995858</v>
      </c>
      <c r="I342" s="33">
        <f t="shared" si="76"/>
        <v>0.63128973954004142</v>
      </c>
      <c r="J342" s="40">
        <f>SUMIFS('[1]6. Capital Calculations for BM'!$AH$6:$AH$1805,'[1]6. Capital Calculations for BM'!$C$6:$C$1805,'[1]2. BM Database'!$C342,'[1]6. Capital Calculations for BM'!$B$6:$B$1805,'[1]2. BM Database'!$B342)</f>
        <v>17.40324</v>
      </c>
      <c r="K342" s="41">
        <f t="shared" si="68"/>
        <v>125.68281390738366</v>
      </c>
      <c r="L342" s="41">
        <f>L341</f>
        <v>0.82173399988867202</v>
      </c>
      <c r="M342" s="41">
        <f t="shared" si="77"/>
        <v>103.277841389378</v>
      </c>
      <c r="N342" s="34">
        <f>SUMIFS('[1]24. 2012 data'!$BR$2:$BR$74,'[1]24. 2012 data'!$B$2:$B$74,'[1]2. BM Database'!$B342,'[1]24. 2012 data'!$C$2:$C$74,2012)</f>
        <v>5579</v>
      </c>
      <c r="O342" s="34">
        <f>SUMIFS('[1]24. 2012 data'!$BZ$2:$BZ$74,'[1]24. 2012 data'!$B$2:$B$74,'[1]2. BM Database'!$B342,'[1]24. 2012 data'!$C$2:$C$74,2012)</f>
        <v>147539204</v>
      </c>
      <c r="P342" s="34">
        <f>SUMIFS('[1]24. 2012 data'!$DI$2:$DI$74,'[1]24. 2012 data'!$B$2:$B$74,'[1]2. BM Database'!$B342,'[1]24. 2012 data'!$C$2:$C$74,2012)</f>
        <v>25</v>
      </c>
      <c r="Q342" s="34">
        <f>SUMIFS('[1]24. 2012 data'!$DH$2:$DH$74,'[1]24. 2012 data'!$B$2:$B$74,'[1]2. BM Database'!$B342,'[1]24. 2012 data'!$C$2:$C$74,2012)</f>
        <v>29</v>
      </c>
      <c r="R342" s="34">
        <f t="shared" si="72"/>
        <v>29</v>
      </c>
      <c r="S342" s="34">
        <f t="shared" si="78"/>
        <v>40003</v>
      </c>
      <c r="T342" s="34">
        <f>SUMIF('[1]24. 2012 data'!$B$2:$B$74,$B342,'[1]24. 2012 data'!$DL$2:$DL$74)</f>
        <v>66</v>
      </c>
      <c r="U342" s="34">
        <f>AVERAGE(T332:T342)</f>
        <v>65.409090909090907</v>
      </c>
      <c r="V342" s="33">
        <f>SUMIF('[1]24. 2012 data'!$B$2:$B$74,$B342,'[1]24. 2012 data'!$DN$2:$DN$74)/SUMIF('[1]24. 2012 data'!$B$2:$B$74,$B342,'[1]24. 2012 data'!$DL$2:$DL$74)</f>
        <v>0.15151515151515152</v>
      </c>
      <c r="W342" s="36">
        <f>(N342-N332)/N332</f>
        <v>8.2460225067908427E-2</v>
      </c>
      <c r="X342" s="34">
        <f>SUMIF('[1]24. 2012 data'!$B$2:$B$74,$B342,'[1]24. 2012 data'!$CZ$2:$CZ$74)</f>
        <v>8</v>
      </c>
    </row>
    <row r="343" spans="1:24" ht="15" x14ac:dyDescent="0.25">
      <c r="A343" s="182">
        <v>32</v>
      </c>
      <c r="B343" s="183" t="s">
        <v>33</v>
      </c>
      <c r="C343" s="184">
        <v>2002</v>
      </c>
      <c r="D343" s="184">
        <v>1</v>
      </c>
      <c r="E343" s="42">
        <f>SUMIFS('[1]6. Capital Calculations for BM'!$AI$6:$AI$1805,'[1]6. Capital Calculations for BM'!$C$6:$C$1805,'[1]2. BM Database'!$C343,'[1]6. Capital Calculations for BM'!$B$6:$B$1805,'[1]2. BM Database'!$B343)</f>
        <v>42124536.741088435</v>
      </c>
      <c r="F343" s="42">
        <f>'[1]4. OM&amp;A Calculation'!M348</f>
        <v>12989525.59</v>
      </c>
      <c r="G343" s="42">
        <f t="shared" si="74"/>
        <v>55114062.331088439</v>
      </c>
      <c r="H343" s="33">
        <f t="shared" si="75"/>
        <v>0.76431558407058409</v>
      </c>
      <c r="I343" s="33">
        <f t="shared" si="76"/>
        <v>0.23568441592941591</v>
      </c>
      <c r="J343" s="40">
        <f>SUMIFS('[1]6. Capital Calculations for BM'!$AH$6:$AH$1805,'[1]6. Capital Calculations for BM'!$C$6:$C$1805,'[1]2. BM Database'!$C343,'[1]6. Capital Calculations for BM'!$B$6:$B$1805,'[1]2. BM Database'!$B343)</f>
        <v>16.741565999999999</v>
      </c>
      <c r="K343" s="41">
        <f t="shared" ref="K343:K406" si="79">K332</f>
        <v>100</v>
      </c>
      <c r="L343" s="41">
        <v>1.0566033038204199</v>
      </c>
      <c r="M343" s="41">
        <f t="shared" si="77"/>
        <v>105.66033038204199</v>
      </c>
      <c r="N343" s="34">
        <f>SUMIFS('[1]41. Output Indexes'!$E$3:$E$752,'[1]41. Output Indexes'!$B$3:$B$752,$B343,'[1]41. Output Indexes'!$C$3:$C$752,$C343)</f>
        <v>96402</v>
      </c>
      <c r="O343" s="34">
        <f>SUMIFS('[1]41. Output Indexes'!$L$3:$L$752,'[1]41. Output Indexes'!$B$3:$B$752,$B343,'[1]41. Output Indexes'!$C$3:$C$752,$C343)</f>
        <v>3418980431</v>
      </c>
      <c r="P343" s="34">
        <f>SUMIFS('[1]9. Z variables'!$AD$3:$AD$752,'[1]9. Z variables'!$B$3:$B$752,$B343,'[1]9. Z variables'!$C$3:$C$752,$C343)</f>
        <v>656000</v>
      </c>
      <c r="Q343" s="34">
        <f>SUMIFS('[1]9. Z variables'!$AE$3:$AE$752,'[1]9. Z variables'!$B$3:$B$752,$B343,'[1]9. Z variables'!$C$3:$C$752,$C343)</f>
        <v>540000</v>
      </c>
      <c r="R343" s="34">
        <f t="shared" si="72"/>
        <v>656000</v>
      </c>
      <c r="S343" s="34">
        <f>R343</f>
        <v>656000</v>
      </c>
      <c r="T343" s="34">
        <f>SUMIFS('[1]9. Z variables'!$P$3:$P$752,'[1]9. Z variables'!$C$3:$C$752,$C343,'[1]9. Z variables'!$B$3:$B$752,$B343)</f>
        <v>2189</v>
      </c>
      <c r="U343" s="34">
        <f t="shared" ref="U343:U406" si="80">U344</f>
        <v>2621.909090909091</v>
      </c>
      <c r="V343" s="33">
        <f>SUMIFS('[1]9. Z variables'!$R$3:$R$752,'[1]9. Z variables'!$C$3:$C$752,$C343,'[1]9. Z variables'!$B$3:$B$752,$B343)/T343</f>
        <v>0.66605756052992238</v>
      </c>
      <c r="W343" s="36">
        <f t="shared" ref="W343:X406" si="81">W344</f>
        <v>0.47087197361050603</v>
      </c>
      <c r="X343" s="35">
        <f t="shared" si="81"/>
        <v>269</v>
      </c>
    </row>
    <row r="344" spans="1:24" ht="15" x14ac:dyDescent="0.25">
      <c r="A344" s="182">
        <v>32</v>
      </c>
      <c r="B344" s="183" t="s">
        <v>33</v>
      </c>
      <c r="C344" s="184">
        <v>2003</v>
      </c>
      <c r="D344" s="184">
        <v>1</v>
      </c>
      <c r="E344" s="42">
        <f>SUMIFS('[1]6. Capital Calculations for BM'!$AI$6:$AI$1805,'[1]6. Capital Calculations for BM'!$C$6:$C$1805,'[1]2. BM Database'!$C344,'[1]6. Capital Calculations for BM'!$B$6:$B$1805,'[1]2. BM Database'!$B344)</f>
        <v>43659482.965377457</v>
      </c>
      <c r="F344" s="42">
        <f>'[1]4. OM&amp;A Calculation'!M349</f>
        <v>13164469.32</v>
      </c>
      <c r="G344" s="42">
        <f t="shared" si="74"/>
        <v>56823952.285377458</v>
      </c>
      <c r="H344" s="33">
        <f t="shared" si="75"/>
        <v>0.76832886853969107</v>
      </c>
      <c r="I344" s="33">
        <f t="shared" si="76"/>
        <v>0.23167113146030893</v>
      </c>
      <c r="J344" s="40">
        <f>SUMIFS('[1]6. Capital Calculations for BM'!$AH$6:$AH$1805,'[1]6. Capital Calculations for BM'!$C$6:$C$1805,'[1]2. BM Database'!$C344,'[1]6. Capital Calculations for BM'!$B$6:$B$1805,'[1]2. BM Database'!$B344)</f>
        <v>16.820820000000001</v>
      </c>
      <c r="K344" s="41">
        <f t="shared" si="79"/>
        <v>102.21331567783656</v>
      </c>
      <c r="L344" s="41">
        <v>1.0566033038204199</v>
      </c>
      <c r="M344" s="41">
        <f t="shared" si="77"/>
        <v>107.99892703964163</v>
      </c>
      <c r="N344" s="34">
        <f>SUMIFS('[1]41. Output Indexes'!$E$3:$E$752,'[1]41. Output Indexes'!$B$3:$B$752,$B344,'[1]41. Output Indexes'!$C$3:$C$752,$C344)</f>
        <v>103204</v>
      </c>
      <c r="O344" s="34">
        <f>SUMIFS('[1]41. Output Indexes'!$L$3:$L$752,'[1]41. Output Indexes'!$B$3:$B$752,$B344,'[1]41. Output Indexes'!$C$3:$C$752,$C344)</f>
        <v>3440644511</v>
      </c>
      <c r="P344" s="34">
        <f>SUMIFS('[1]9. Z variables'!$AD$3:$AD$752,'[1]9. Z variables'!$B$3:$B$752,$B344,'[1]9. Z variables'!$C$3:$C$752,$C344)</f>
        <v>661800</v>
      </c>
      <c r="Q344" s="34">
        <f>SUMIFS('[1]9. Z variables'!$AE$3:$AE$752,'[1]9. Z variables'!$B$3:$B$752,$B344,'[1]9. Z variables'!$C$3:$C$752,$C344)</f>
        <v>546300</v>
      </c>
      <c r="R344" s="34">
        <f t="shared" si="72"/>
        <v>661800</v>
      </c>
      <c r="S344" s="34">
        <f t="shared" ref="S344:S353" si="82">MAX(S343,R344)</f>
        <v>661800</v>
      </c>
      <c r="T344" s="34">
        <f>SUMIFS('[1]9. Z variables'!$P$3:$P$752,'[1]9. Z variables'!$C$3:$C$752,$C344,'[1]9. Z variables'!$B$3:$B$752,$B344)</f>
        <v>2286</v>
      </c>
      <c r="U344" s="34">
        <f t="shared" si="80"/>
        <v>2621.909090909091</v>
      </c>
      <c r="V344" s="33">
        <f>SUMIFS('[1]9. Z variables'!$R$3:$R$752,'[1]9. Z variables'!$C$3:$C$752,$C344,'[1]9. Z variables'!$B$3:$B$752,$B344)/T344</f>
        <v>0.67760279965004377</v>
      </c>
      <c r="W344" s="36">
        <f t="shared" si="81"/>
        <v>0.47087197361050603</v>
      </c>
      <c r="X344" s="35">
        <f t="shared" si="81"/>
        <v>269</v>
      </c>
    </row>
    <row r="345" spans="1:24" ht="15" x14ac:dyDescent="0.25">
      <c r="A345" s="182">
        <v>32</v>
      </c>
      <c r="B345" s="183" t="s">
        <v>33</v>
      </c>
      <c r="C345" s="184">
        <v>2004</v>
      </c>
      <c r="D345" s="184">
        <v>1</v>
      </c>
      <c r="E345" s="42">
        <f>SUMIFS('[1]6. Capital Calculations for BM'!$AI$6:$AI$1805,'[1]6. Capital Calculations for BM'!$C$6:$C$1805,'[1]2. BM Database'!$C345,'[1]6. Capital Calculations for BM'!$B$6:$B$1805,'[1]2. BM Database'!$B345)</f>
        <v>44374713.043744586</v>
      </c>
      <c r="F345" s="42">
        <f>'[1]4. OM&amp;A Calculation'!M350</f>
        <v>12471034.309999999</v>
      </c>
      <c r="G345" s="42">
        <f t="shared" si="74"/>
        <v>56845747.353744581</v>
      </c>
      <c r="H345" s="33">
        <f t="shared" si="75"/>
        <v>0.78061623093115173</v>
      </c>
      <c r="I345" s="33">
        <f t="shared" si="76"/>
        <v>0.21938376906884827</v>
      </c>
      <c r="J345" s="40">
        <f>SUMIFS('[1]6. Capital Calculations for BM'!$AH$6:$AH$1805,'[1]6. Capital Calculations for BM'!$C$6:$C$1805,'[1]2. BM Database'!$C345,'[1]6. Capital Calculations for BM'!$B$6:$B$1805,'[1]2. BM Database'!$B345)</f>
        <v>16.852066000000001</v>
      </c>
      <c r="K345" s="41">
        <f t="shared" si="79"/>
        <v>104.79144501899948</v>
      </c>
      <c r="L345" s="41">
        <v>1.0566033038204199</v>
      </c>
      <c r="M345" s="41">
        <f t="shared" si="77"/>
        <v>110.72298701919074</v>
      </c>
      <c r="N345" s="34">
        <f>SUMIFS('[1]41. Output Indexes'!$E$3:$E$752,'[1]41. Output Indexes'!$B$3:$B$752,$B345,'[1]41. Output Indexes'!$C$3:$C$752,$C345)</f>
        <v>110437</v>
      </c>
      <c r="O345" s="34">
        <f>SUMIFS('[1]41. Output Indexes'!$L$3:$L$752,'[1]41. Output Indexes'!$B$3:$B$752,$B345,'[1]41. Output Indexes'!$C$3:$C$752,$C345)</f>
        <v>3599518806</v>
      </c>
      <c r="P345" s="34">
        <f>SUMIFS('[1]9. Z variables'!$AD$3:$AD$752,'[1]9. Z variables'!$B$3:$B$752,$B345,'[1]9. Z variables'!$C$3:$C$752,$C345)</f>
        <v>645900</v>
      </c>
      <c r="Q345" s="34">
        <f>SUMIFS('[1]9. Z variables'!$AE$3:$AE$752,'[1]9. Z variables'!$B$3:$B$752,$B345,'[1]9. Z variables'!$C$3:$C$752,$C345)</f>
        <v>578900</v>
      </c>
      <c r="R345" s="34">
        <f t="shared" si="72"/>
        <v>645900</v>
      </c>
      <c r="S345" s="34">
        <f t="shared" si="82"/>
        <v>661800</v>
      </c>
      <c r="T345" s="34">
        <f>SUMIFS('[1]9. Z variables'!$P$3:$P$752,'[1]9. Z variables'!$C$3:$C$752,$C345,'[1]9. Z variables'!$B$3:$B$752,$B345)</f>
        <v>2384</v>
      </c>
      <c r="U345" s="34">
        <f t="shared" si="80"/>
        <v>2621.909090909091</v>
      </c>
      <c r="V345" s="33">
        <f>SUMIFS('[1]9. Z variables'!$R$3:$R$752,'[1]9. Z variables'!$C$3:$C$752,$C345,'[1]9. Z variables'!$B$3:$B$752,$B345)/T345</f>
        <v>0.69211409395973156</v>
      </c>
      <c r="W345" s="36">
        <f t="shared" si="81"/>
        <v>0.47087197361050603</v>
      </c>
      <c r="X345" s="35">
        <f t="shared" si="81"/>
        <v>269</v>
      </c>
    </row>
    <row r="346" spans="1:24" ht="15" x14ac:dyDescent="0.25">
      <c r="A346" s="182">
        <v>32</v>
      </c>
      <c r="B346" s="183" t="s">
        <v>33</v>
      </c>
      <c r="C346" s="184">
        <v>2005</v>
      </c>
      <c r="D346" s="184">
        <v>1</v>
      </c>
      <c r="E346" s="42">
        <f>SUMIFS('[1]6. Capital Calculations for BM'!$AI$6:$AI$1805,'[1]6. Capital Calculations for BM'!$C$6:$C$1805,'[1]2. BM Database'!$C346,'[1]6. Capital Calculations for BM'!$B$6:$B$1805,'[1]2. BM Database'!$B346)</f>
        <v>46446288.157288469</v>
      </c>
      <c r="F346" s="42">
        <f>'[1]4. OM&amp;A Calculation'!M351</f>
        <v>13233342.74</v>
      </c>
      <c r="G346" s="42">
        <f t="shared" si="74"/>
        <v>59679630.897288471</v>
      </c>
      <c r="H346" s="33">
        <f t="shared" si="75"/>
        <v>0.77826031191822842</v>
      </c>
      <c r="I346" s="33">
        <f t="shared" si="76"/>
        <v>0.22173968808177158</v>
      </c>
      <c r="J346" s="40">
        <f>SUMIFS('[1]6. Capital Calculations for BM'!$AH$6:$AH$1805,'[1]6. Capital Calculations for BM'!$C$6:$C$1805,'[1]2. BM Database'!$C346,'[1]6. Capital Calculations for BM'!$B$6:$B$1805,'[1]2. BM Database'!$B346)</f>
        <v>17.008296000000001</v>
      </c>
      <c r="K346" s="41">
        <f t="shared" si="79"/>
        <v>108.15605108354616</v>
      </c>
      <c r="L346" s="41">
        <v>1.0566033038204199</v>
      </c>
      <c r="M346" s="41">
        <f t="shared" si="77"/>
        <v>114.27804090304498</v>
      </c>
      <c r="N346" s="34">
        <f>SUMIFS('[1]41. Output Indexes'!$E$3:$E$752,'[1]41. Output Indexes'!$B$3:$B$752,$B346,'[1]41. Output Indexes'!$C$3:$C$752,$C346)</f>
        <v>116166</v>
      </c>
      <c r="O346" s="34">
        <f>SUMIFS('[1]41. Output Indexes'!$L$3:$L$752,'[1]41. Output Indexes'!$B$3:$B$752,$B346,'[1]41. Output Indexes'!$C$3:$C$752,$C346)</f>
        <v>3848132954.5300002</v>
      </c>
      <c r="P346" s="34">
        <f>SUMIFS('[1]9. Z variables'!$AD$3:$AD$752,'[1]9. Z variables'!$B$3:$B$752,$B346,'[1]9. Z variables'!$C$3:$C$752,$C346)</f>
        <v>731200</v>
      </c>
      <c r="Q346" s="34">
        <f>SUMIFS('[1]9. Z variables'!$AE$3:$AE$752,'[1]9. Z variables'!$B$3:$B$752,$B346,'[1]9. Z variables'!$C$3:$C$752,$C346)</f>
        <v>593400</v>
      </c>
      <c r="R346" s="34">
        <f t="shared" si="72"/>
        <v>731200</v>
      </c>
      <c r="S346" s="34">
        <f t="shared" si="82"/>
        <v>731200</v>
      </c>
      <c r="T346" s="34">
        <f>SUMIFS('[1]9. Z variables'!$P$3:$P$752,'[1]9. Z variables'!$C$3:$C$752,$C346,'[1]9. Z variables'!$B$3:$B$752,$B346)</f>
        <v>2486</v>
      </c>
      <c r="U346" s="34">
        <f t="shared" si="80"/>
        <v>2621.909090909091</v>
      </c>
      <c r="V346" s="33">
        <f>SUMIFS('[1]9. Z variables'!$R$3:$R$752,'[1]9. Z variables'!$C$3:$C$752,$C346,'[1]9. Z variables'!$B$3:$B$752,$B346)/T346</f>
        <v>0.69308125502815765</v>
      </c>
      <c r="W346" s="36">
        <f t="shared" si="81"/>
        <v>0.47087197361050603</v>
      </c>
      <c r="X346" s="35">
        <f t="shared" si="81"/>
        <v>269</v>
      </c>
    </row>
    <row r="347" spans="1:24" ht="15" x14ac:dyDescent="0.25">
      <c r="A347" s="182">
        <v>32</v>
      </c>
      <c r="B347" s="183" t="s">
        <v>33</v>
      </c>
      <c r="C347" s="184">
        <v>2006</v>
      </c>
      <c r="D347" s="184">
        <v>1</v>
      </c>
      <c r="E347" s="42">
        <f>SUMIFS('[1]6. Capital Calculations for BM'!$AI$6:$AI$1805,'[1]6. Capital Calculations for BM'!$C$6:$C$1805,'[1]2. BM Database'!$C347,'[1]6. Capital Calculations for BM'!$B$6:$B$1805,'[1]2. BM Database'!$B347)</f>
        <v>47275589.172278509</v>
      </c>
      <c r="F347" s="42">
        <f>'[1]4. OM&amp;A Calculation'!M352</f>
        <v>15027445.98</v>
      </c>
      <c r="G347" s="42">
        <f t="shared" si="74"/>
        <v>62303035.152278513</v>
      </c>
      <c r="H347" s="33">
        <f t="shared" si="75"/>
        <v>0.75880073991145791</v>
      </c>
      <c r="I347" s="33">
        <f t="shared" si="76"/>
        <v>0.24119926008854209</v>
      </c>
      <c r="J347" s="40">
        <f>SUMIFS('[1]6. Capital Calculations for BM'!$AH$6:$AH$1805,'[1]6. Capital Calculations for BM'!$C$6:$C$1805,'[1]2. BM Database'!$C347,'[1]6. Capital Calculations for BM'!$B$6:$B$1805,'[1]2. BM Database'!$B347)</f>
        <v>16.88236666666667</v>
      </c>
      <c r="K347" s="41">
        <f t="shared" si="79"/>
        <v>110.14154301171514</v>
      </c>
      <c r="L347" s="41">
        <v>1.0566033038204199</v>
      </c>
      <c r="M347" s="41">
        <f t="shared" si="77"/>
        <v>116.3759182340571</v>
      </c>
      <c r="N347" s="34">
        <f>SUMIFS('[1]41. Output Indexes'!$E$3:$E$752,'[1]41. Output Indexes'!$B$3:$B$752,$B347,'[1]41. Output Indexes'!$C$3:$C$752,$C347)</f>
        <v>120364</v>
      </c>
      <c r="O347" s="34">
        <f>SUMIFS('[1]41. Output Indexes'!$L$3:$L$752,'[1]41. Output Indexes'!$B$3:$B$752,$B347,'[1]41. Output Indexes'!$C$3:$C$752,$C347)</f>
        <v>3843080000</v>
      </c>
      <c r="P347" s="34">
        <f>SUMIFS('[1]9. Z variables'!$AD$3:$AD$752,'[1]9. Z variables'!$B$3:$B$752,$B347,'[1]9. Z variables'!$C$3:$C$752,$C347)</f>
        <v>784900</v>
      </c>
      <c r="Q347" s="34">
        <f>SUMIFS('[1]9. Z variables'!$AE$3:$AE$752,'[1]9. Z variables'!$B$3:$B$752,$B347,'[1]9. Z variables'!$C$3:$C$752,$C347)</f>
        <v>586900</v>
      </c>
      <c r="R347" s="34">
        <f t="shared" si="72"/>
        <v>784900</v>
      </c>
      <c r="S347" s="34">
        <f t="shared" si="82"/>
        <v>784900</v>
      </c>
      <c r="T347" s="34">
        <f>SUMIFS('[1]9. Z variables'!$P$3:$P$752,'[1]9. Z variables'!$C$3:$C$752,$C347,'[1]9. Z variables'!$B$3:$B$752,$B347)</f>
        <v>2601</v>
      </c>
      <c r="U347" s="34">
        <f t="shared" si="80"/>
        <v>2621.909090909091</v>
      </c>
      <c r="V347" s="33">
        <f>SUMIFS('[1]9. Z variables'!$R$3:$R$752,'[1]9. Z variables'!$C$3:$C$752,$C347,'[1]9. Z variables'!$B$3:$B$752,$B347)/T347</f>
        <v>0.6981930026912726</v>
      </c>
      <c r="W347" s="36">
        <f t="shared" si="81"/>
        <v>0.47087197361050603</v>
      </c>
      <c r="X347" s="35">
        <f t="shared" si="81"/>
        <v>269</v>
      </c>
    </row>
    <row r="348" spans="1:24" ht="15" x14ac:dyDescent="0.25">
      <c r="A348" s="182">
        <v>32</v>
      </c>
      <c r="B348" s="183" t="s">
        <v>33</v>
      </c>
      <c r="C348" s="184">
        <v>2007</v>
      </c>
      <c r="D348" s="184">
        <v>1</v>
      </c>
      <c r="E348" s="42">
        <f>SUMIFS('[1]6. Capital Calculations for BM'!$AI$6:$AI$1805,'[1]6. Capital Calculations for BM'!$C$6:$C$1805,'[1]2. BM Database'!$C348,'[1]6. Capital Calculations for BM'!$B$6:$B$1805,'[1]2. BM Database'!$B348)</f>
        <v>51827435.097906448</v>
      </c>
      <c r="F348" s="42">
        <f>'[1]4. OM&amp;A Calculation'!M353</f>
        <v>15166237.430000002</v>
      </c>
      <c r="G348" s="42">
        <f t="shared" si="74"/>
        <v>66993672.527906448</v>
      </c>
      <c r="H348" s="33">
        <f t="shared" si="75"/>
        <v>0.77361686771713478</v>
      </c>
      <c r="I348" s="33">
        <f t="shared" si="76"/>
        <v>0.22638313228286522</v>
      </c>
      <c r="J348" s="40">
        <f>SUMIFS('[1]6. Capital Calculations for BM'!$AH$6:$AH$1805,'[1]6. Capital Calculations for BM'!$C$6:$C$1805,'[1]2. BM Database'!$C348,'[1]6. Capital Calculations for BM'!$B$6:$B$1805,'[1]2. BM Database'!$B348)</f>
        <v>17.296320000000001</v>
      </c>
      <c r="K348" s="41">
        <f t="shared" si="79"/>
        <v>113.88036490943945</v>
      </c>
      <c r="L348" s="41">
        <v>1.0566033038204199</v>
      </c>
      <c r="M348" s="41">
        <f t="shared" si="77"/>
        <v>120.32636980358873</v>
      </c>
      <c r="N348" s="34">
        <f>SUMIFS('[1]41. Output Indexes'!$E$3:$E$752,'[1]41. Output Indexes'!$B$3:$B$752,$B348,'[1]41. Output Indexes'!$C$3:$C$752,$C348)</f>
        <v>126026</v>
      </c>
      <c r="O348" s="34">
        <f>SUMIFS('[1]41. Output Indexes'!$L$3:$L$752,'[1]41. Output Indexes'!$B$3:$B$752,$B348,'[1]41. Output Indexes'!$C$3:$C$752,$C348)</f>
        <v>3967000000</v>
      </c>
      <c r="P348" s="34">
        <f>SUMIFS('[1]9. Z variables'!$AD$3:$AD$752,'[1]9. Z variables'!$B$3:$B$752,$B348,'[1]9. Z variables'!$C$3:$C$752,$C348)</f>
        <v>772100</v>
      </c>
      <c r="Q348" s="34">
        <f>SUMIFS('[1]9. Z variables'!$AE$3:$AE$752,'[1]9. Z variables'!$B$3:$B$752,$B348,'[1]9. Z variables'!$C$3:$C$752,$C348)</f>
        <v>618000</v>
      </c>
      <c r="R348" s="34">
        <f t="shared" si="72"/>
        <v>772100</v>
      </c>
      <c r="S348" s="34">
        <f t="shared" si="82"/>
        <v>784900</v>
      </c>
      <c r="T348" s="34">
        <f>SUMIFS('[1]9. Z variables'!$P$3:$P$752,'[1]9. Z variables'!$C$3:$C$752,$C348,'[1]9. Z variables'!$B$3:$B$752,$B348)</f>
        <v>2702</v>
      </c>
      <c r="U348" s="34">
        <f t="shared" si="80"/>
        <v>2621.909090909091</v>
      </c>
      <c r="V348" s="33">
        <f>SUMIFS('[1]9. Z variables'!$R$3:$R$752,'[1]9. Z variables'!$C$3:$C$752,$C348,'[1]9. Z variables'!$B$3:$B$752,$B348)/T348</f>
        <v>0.70392301998519613</v>
      </c>
      <c r="W348" s="36">
        <f t="shared" si="81"/>
        <v>0.47087197361050603</v>
      </c>
      <c r="X348" s="35">
        <f t="shared" si="81"/>
        <v>269</v>
      </c>
    </row>
    <row r="349" spans="1:24" ht="15" x14ac:dyDescent="0.25">
      <c r="A349" s="182">
        <v>32</v>
      </c>
      <c r="B349" s="183" t="s">
        <v>33</v>
      </c>
      <c r="C349" s="184">
        <v>2008</v>
      </c>
      <c r="D349" s="184">
        <v>1</v>
      </c>
      <c r="E349" s="42">
        <f>SUMIFS('[1]6. Capital Calculations for BM'!$AI$6:$AI$1805,'[1]6. Capital Calculations for BM'!$C$6:$C$1805,'[1]2. BM Database'!$C349,'[1]6. Capital Calculations for BM'!$B$6:$B$1805,'[1]2. BM Database'!$B349)</f>
        <v>55378406.885912061</v>
      </c>
      <c r="F349" s="42">
        <f>'[1]4. OM&amp;A Calculation'!M354</f>
        <v>17647425.670000002</v>
      </c>
      <c r="G349" s="42">
        <f t="shared" si="74"/>
        <v>73025832.555912063</v>
      </c>
      <c r="H349" s="33">
        <f t="shared" si="75"/>
        <v>0.75833995926731423</v>
      </c>
      <c r="I349" s="33">
        <f t="shared" si="76"/>
        <v>0.24166004073268577</v>
      </c>
      <c r="J349" s="40">
        <f>SUMIFS('[1]6. Capital Calculations for BM'!$AH$6:$AH$1805,'[1]6. Capital Calculations for BM'!$C$6:$C$1805,'[1]2. BM Database'!$C349,'[1]6. Capital Calculations for BM'!$B$6:$B$1805,'[1]2. BM Database'!$B349)</f>
        <v>17.715351999999999</v>
      </c>
      <c r="K349" s="41">
        <f t="shared" si="79"/>
        <v>116.60459237157336</v>
      </c>
      <c r="L349" s="41">
        <v>1.0566033038204199</v>
      </c>
      <c r="M349" s="41">
        <f t="shared" si="77"/>
        <v>123.20479754043774</v>
      </c>
      <c r="N349" s="34">
        <f>SUMIFS('[1]41. Output Indexes'!$E$3:$E$752,'[1]41. Output Indexes'!$B$3:$B$752,$B349,'[1]41. Output Indexes'!$C$3:$C$752,$C349)</f>
        <v>129585</v>
      </c>
      <c r="O349" s="34">
        <f>SUMIFS('[1]41. Output Indexes'!$L$3:$L$752,'[1]41. Output Indexes'!$B$3:$B$752,$B349,'[1]41. Output Indexes'!$C$3:$C$752,$C349)</f>
        <v>3913100000</v>
      </c>
      <c r="P349" s="34">
        <f>SUMIFS('[1]9. Z variables'!$AD$3:$AD$752,'[1]9. Z variables'!$B$3:$B$752,$B349,'[1]9. Z variables'!$C$3:$C$752,$C349)</f>
        <v>729000</v>
      </c>
      <c r="Q349" s="34">
        <f>SUMIFS('[1]9. Z variables'!$AE$3:$AE$752,'[1]9. Z variables'!$B$3:$B$752,$B349,'[1]9. Z variables'!$C$3:$C$752,$C349)</f>
        <v>597000</v>
      </c>
      <c r="R349" s="34">
        <f t="shared" si="72"/>
        <v>729000</v>
      </c>
      <c r="S349" s="34">
        <f t="shared" si="82"/>
        <v>784900</v>
      </c>
      <c r="T349" s="34">
        <f>SUMIFS('[1]9. Z variables'!$P$3:$P$752,'[1]9. Z variables'!$C$3:$C$752,$C349,'[1]9. Z variables'!$B$3:$B$752,$B349)</f>
        <v>2744</v>
      </c>
      <c r="U349" s="34">
        <f t="shared" si="80"/>
        <v>2621.909090909091</v>
      </c>
      <c r="V349" s="33">
        <f>SUMIFS('[1]9. Z variables'!$R$3:$R$752,'[1]9. Z variables'!$C$3:$C$752,$C349,'[1]9. Z variables'!$B$3:$B$752,$B349)/T349</f>
        <v>0.70626822157434399</v>
      </c>
      <c r="W349" s="36">
        <f t="shared" si="81"/>
        <v>0.47087197361050603</v>
      </c>
      <c r="X349" s="35">
        <f t="shared" si="81"/>
        <v>269</v>
      </c>
    </row>
    <row r="350" spans="1:24" ht="15" x14ac:dyDescent="0.25">
      <c r="A350" s="182">
        <v>32</v>
      </c>
      <c r="B350" s="183" t="s">
        <v>33</v>
      </c>
      <c r="C350" s="184">
        <v>2009</v>
      </c>
      <c r="D350" s="184">
        <v>1</v>
      </c>
      <c r="E350" s="42">
        <f>SUMIFS('[1]6. Capital Calculations for BM'!$AI$6:$AI$1805,'[1]6. Capital Calculations for BM'!$C$6:$C$1805,'[1]2. BM Database'!$C350,'[1]6. Capital Calculations for BM'!$B$6:$B$1805,'[1]2. BM Database'!$B350)</f>
        <v>58583534.231614552</v>
      </c>
      <c r="F350" s="42">
        <f>'[1]4. OM&amp;A Calculation'!M355</f>
        <v>16525952</v>
      </c>
      <c r="G350" s="42">
        <f t="shared" si="74"/>
        <v>75109486.23161456</v>
      </c>
      <c r="H350" s="33">
        <f t="shared" si="75"/>
        <v>0.77997516919448695</v>
      </c>
      <c r="I350" s="33">
        <f t="shared" si="76"/>
        <v>0.22002483080551305</v>
      </c>
      <c r="J350" s="40">
        <f>SUMIFS('[1]6. Capital Calculations for BM'!$AH$6:$AH$1805,'[1]6. Capital Calculations for BM'!$C$6:$C$1805,'[1]2. BM Database'!$C350,'[1]6. Capital Calculations for BM'!$B$6:$B$1805,'[1]2. BM Database'!$B350)</f>
        <v>17.930536200000002</v>
      </c>
      <c r="K350" s="41">
        <f t="shared" si="79"/>
        <v>118.1120482521444</v>
      </c>
      <c r="L350" s="41">
        <v>1.0566033038204199</v>
      </c>
      <c r="M350" s="41">
        <f t="shared" si="77"/>
        <v>124.79758040421262</v>
      </c>
      <c r="N350" s="34">
        <f>SUMIFS('[1]41. Output Indexes'!$E$3:$E$752,'[1]41. Output Indexes'!$B$3:$B$752,$B350,'[1]41. Output Indexes'!$C$3:$C$752,$C350)</f>
        <v>131027</v>
      </c>
      <c r="O350" s="34">
        <f>SUMIFS('[1]41. Output Indexes'!$L$3:$L$752,'[1]41. Output Indexes'!$B$3:$B$752,$B350,'[1]41. Output Indexes'!$C$3:$C$752,$C350)</f>
        <v>3724190759</v>
      </c>
      <c r="P350" s="34">
        <f>SUMIFS('[1]9. Z variables'!$AD$3:$AD$752,'[1]9. Z variables'!$B$3:$B$752,$B350,'[1]9. Z variables'!$C$3:$C$752,$C350)</f>
        <v>737026</v>
      </c>
      <c r="Q350" s="34">
        <f>SUMIFS('[1]9. Z variables'!$AE$3:$AE$752,'[1]9. Z variables'!$B$3:$B$752,$B350,'[1]9. Z variables'!$C$3:$C$752,$C350)</f>
        <v>590772</v>
      </c>
      <c r="R350" s="34">
        <f t="shared" si="72"/>
        <v>737026</v>
      </c>
      <c r="S350" s="34">
        <f t="shared" si="82"/>
        <v>784900</v>
      </c>
      <c r="T350" s="34">
        <f>SUMIFS('[1]9. Z variables'!$P$3:$P$752,'[1]9. Z variables'!$C$3:$C$752,$C350,'[1]9. Z variables'!$B$3:$B$752,$B350)</f>
        <v>2778</v>
      </c>
      <c r="U350" s="34">
        <f t="shared" si="80"/>
        <v>2621.909090909091</v>
      </c>
      <c r="V350" s="33">
        <f>SUMIFS('[1]9. Z variables'!$R$3:$R$752,'[1]9. Z variables'!$C$3:$C$752,$C350,'[1]9. Z variables'!$B$3:$B$752,$B350)/T350</f>
        <v>0.70518358531317493</v>
      </c>
      <c r="W350" s="36">
        <f t="shared" si="81"/>
        <v>0.47087197361050603</v>
      </c>
      <c r="X350" s="35">
        <f t="shared" si="81"/>
        <v>269</v>
      </c>
    </row>
    <row r="351" spans="1:24" ht="15" x14ac:dyDescent="0.25">
      <c r="A351" s="182">
        <v>32</v>
      </c>
      <c r="B351" s="183" t="s">
        <v>33</v>
      </c>
      <c r="C351" s="184">
        <v>2010</v>
      </c>
      <c r="D351" s="184">
        <v>1</v>
      </c>
      <c r="E351" s="42">
        <f>SUMIFS('[1]6. Capital Calculations for BM'!$AI$6:$AI$1805,'[1]6. Capital Calculations for BM'!$C$6:$C$1805,'[1]2. BM Database'!$C351,'[1]6. Capital Calculations for BM'!$B$6:$B$1805,'[1]2. BM Database'!$B351)</f>
        <v>60910484.761693597</v>
      </c>
      <c r="F351" s="42">
        <f>'[1]4. OM&amp;A Calculation'!M356</f>
        <v>18008623.330000002</v>
      </c>
      <c r="G351" s="42">
        <f t="shared" si="74"/>
        <v>78919108.091693595</v>
      </c>
      <c r="H351" s="33">
        <f t="shared" si="75"/>
        <v>0.77180908698212414</v>
      </c>
      <c r="I351" s="33">
        <f t="shared" si="76"/>
        <v>0.22819091301787586</v>
      </c>
      <c r="J351" s="40">
        <f>SUMIFS('[1]6. Capital Calculations for BM'!$AH$6:$AH$1805,'[1]6. Capital Calculations for BM'!$C$6:$C$1805,'[1]2. BM Database'!$C351,'[1]6. Capital Calculations for BM'!$B$6:$B$1805,'[1]2. BM Database'!$B351)</f>
        <v>18.29948266666667</v>
      </c>
      <c r="K351" s="41">
        <f t="shared" si="79"/>
        <v>121.67950876493377</v>
      </c>
      <c r="L351" s="41">
        <v>1.0566033038204199</v>
      </c>
      <c r="M351" s="41">
        <f t="shared" si="77"/>
        <v>128.56697096827477</v>
      </c>
      <c r="N351" s="34">
        <f>SUMIFS('[1]41. Output Indexes'!$E$3:$E$752,'[1]41. Output Indexes'!$B$3:$B$752,$B351,'[1]41. Output Indexes'!$C$3:$C$752,$C351)</f>
        <v>134228</v>
      </c>
      <c r="O351" s="34">
        <f>SUMIFS('[1]41. Output Indexes'!$L$3:$L$752,'[1]41. Output Indexes'!$B$3:$B$752,$B351,'[1]41. Output Indexes'!$C$3:$C$752,$C351)</f>
        <v>3748744754</v>
      </c>
      <c r="P351" s="34">
        <f>SUMIFS('[1]9. Z variables'!$AD$3:$AD$752,'[1]9. Z variables'!$B$3:$B$752,$B351,'[1]9. Z variables'!$C$3:$C$752,$C351)</f>
        <v>799130</v>
      </c>
      <c r="Q351" s="34">
        <f>SUMIFS('[1]9. Z variables'!$AE$3:$AE$752,'[1]9. Z variables'!$B$3:$B$752,$B351,'[1]9. Z variables'!$C$3:$C$752,$C351)</f>
        <v>606690</v>
      </c>
      <c r="R351" s="34">
        <f t="shared" si="72"/>
        <v>799130</v>
      </c>
      <c r="S351" s="34">
        <f t="shared" si="82"/>
        <v>799130</v>
      </c>
      <c r="T351" s="34">
        <f>SUMIFS('[1]9. Z variables'!$P$3:$P$752,'[1]9. Z variables'!$C$3:$C$752,$C351,'[1]9. Z variables'!$B$3:$B$752,$B351)</f>
        <v>2823</v>
      </c>
      <c r="U351" s="34">
        <f t="shared" si="80"/>
        <v>2621.909090909091</v>
      </c>
      <c r="V351" s="33">
        <f>SUMIFS('[1]9. Z variables'!$R$3:$R$752,'[1]9. Z variables'!$C$3:$C$752,$C351,'[1]9. Z variables'!$B$3:$B$752,$B351)/T351</f>
        <v>0.71448813319164006</v>
      </c>
      <c r="W351" s="36">
        <f t="shared" si="81"/>
        <v>0.47087197361050603</v>
      </c>
      <c r="X351" s="35">
        <f t="shared" si="81"/>
        <v>269</v>
      </c>
    </row>
    <row r="352" spans="1:24" ht="15" x14ac:dyDescent="0.25">
      <c r="A352" s="182">
        <v>32</v>
      </c>
      <c r="B352" s="183" t="s">
        <v>33</v>
      </c>
      <c r="C352" s="184">
        <v>2011</v>
      </c>
      <c r="D352" s="184">
        <v>1</v>
      </c>
      <c r="E352" s="42">
        <f>SUMIFS('[1]6. Capital Calculations for BM'!$AI$6:$AI$1805,'[1]6. Capital Calculations for BM'!$C$6:$C$1805,'[1]2. BM Database'!$C352,'[1]6. Capital Calculations for BM'!$B$6:$B$1805,'[1]2. BM Database'!$B352)</f>
        <v>62808975.064581506</v>
      </c>
      <c r="F352" s="42">
        <f>'[1]4. OM&amp;A Calculation'!M357</f>
        <v>18099067.301070951</v>
      </c>
      <c r="G352" s="42">
        <f t="shared" si="74"/>
        <v>80908042.365652457</v>
      </c>
      <c r="H352" s="33">
        <f t="shared" si="75"/>
        <v>0.77630076353504174</v>
      </c>
      <c r="I352" s="33">
        <f t="shared" si="76"/>
        <v>0.22369923646495826</v>
      </c>
      <c r="J352" s="40">
        <f>SUMIFS('[1]6. Capital Calculations for BM'!$AH$6:$AH$1805,'[1]6. Capital Calculations for BM'!$C$6:$C$1805,'[1]2. BM Database'!$C352,'[1]6. Capital Calculations for BM'!$B$6:$B$1805,'[1]2. BM Database'!$B352)</f>
        <v>18.328728099999999</v>
      </c>
      <c r="K352" s="41">
        <f t="shared" si="79"/>
        <v>123.73002481130355</v>
      </c>
      <c r="L352" s="41">
        <v>1.0566033038204199</v>
      </c>
      <c r="M352" s="41">
        <f t="shared" si="77"/>
        <v>130.73355299740587</v>
      </c>
      <c r="N352" s="34">
        <f>SUMIFS('[1]41. Output Indexes'!$E$3:$E$752,'[1]41. Output Indexes'!$B$3:$B$752,$B352,'[1]41. Output Indexes'!$C$3:$C$752,$C352)</f>
        <v>137856</v>
      </c>
      <c r="O352" s="34">
        <f>SUMIFS('[1]41. Output Indexes'!$L$3:$L$752,'[1]41. Output Indexes'!$B$3:$B$752,$B352,'[1]41. Output Indexes'!$C$3:$C$752,$C352)</f>
        <v>3807829878.9699998</v>
      </c>
      <c r="P352" s="34">
        <f>SUMIFS('[1]9. Z variables'!$AD$3:$AD$752,'[1]9. Z variables'!$B$3:$B$752,$B352,'[1]9. Z variables'!$C$3:$C$752,$C352)</f>
        <v>820000</v>
      </c>
      <c r="Q352" s="34">
        <f>SUMIFS('[1]9. Z variables'!$AE$3:$AE$752,'[1]9. Z variables'!$B$3:$B$752,$B352,'[1]9. Z variables'!$C$3:$C$752,$C352)</f>
        <v>595700</v>
      </c>
      <c r="R352" s="34">
        <f t="shared" si="72"/>
        <v>820000</v>
      </c>
      <c r="S352" s="34">
        <f t="shared" si="82"/>
        <v>820000</v>
      </c>
      <c r="T352" s="34">
        <f>SUMIFS('[1]9. Z variables'!$P$3:$P$752,'[1]9. Z variables'!$C$3:$C$752,$C352,'[1]9. Z variables'!$B$3:$B$752,$B352)</f>
        <v>2896</v>
      </c>
      <c r="U352" s="34">
        <f t="shared" si="80"/>
        <v>2621.909090909091</v>
      </c>
      <c r="V352" s="33">
        <f>SUMIFS('[1]9. Z variables'!$R$3:$R$752,'[1]9. Z variables'!$C$3:$C$752,$C352,'[1]9. Z variables'!$B$3:$B$752,$B352)/T352</f>
        <v>0.72306629834254144</v>
      </c>
      <c r="W352" s="36">
        <f t="shared" si="81"/>
        <v>0.47087197361050603</v>
      </c>
      <c r="X352" s="23">
        <f t="shared" si="81"/>
        <v>269</v>
      </c>
    </row>
    <row r="353" spans="1:24" ht="15" x14ac:dyDescent="0.25">
      <c r="A353" s="182">
        <v>32</v>
      </c>
      <c r="B353" s="183" t="s">
        <v>33</v>
      </c>
      <c r="C353" s="184">
        <v>2012</v>
      </c>
      <c r="D353" s="184">
        <f>D352</f>
        <v>1</v>
      </c>
      <c r="E353" s="42">
        <f>SUMIFS('[1]6. Capital Calculations for BM'!$AI$6:$AI$1805,'[1]6. Capital Calculations for BM'!$C$6:$C$1805,'[1]2. BM Database'!$C353,'[1]6. Capital Calculations for BM'!$B$6:$B$1805,'[1]2. BM Database'!$B353)</f>
        <v>61548385.562109165</v>
      </c>
      <c r="F353" s="42">
        <f>'[1]4. OM&amp;A Calculation'!M358</f>
        <v>19523281.629999999</v>
      </c>
      <c r="G353" s="42">
        <f t="shared" si="74"/>
        <v>81071667.192109168</v>
      </c>
      <c r="H353" s="33">
        <f t="shared" si="75"/>
        <v>0.75918490014844253</v>
      </c>
      <c r="I353" s="33">
        <f t="shared" si="76"/>
        <v>0.24081509985155747</v>
      </c>
      <c r="J353" s="40">
        <f>SUMIFS('[1]6. Capital Calculations for BM'!$AH$6:$AH$1805,'[1]6. Capital Calculations for BM'!$C$6:$C$1805,'[1]2. BM Database'!$C353,'[1]6. Capital Calculations for BM'!$B$6:$B$1805,'[1]2. BM Database'!$B353)</f>
        <v>17.40324</v>
      </c>
      <c r="K353" s="41">
        <f t="shared" si="79"/>
        <v>125.68281390738366</v>
      </c>
      <c r="L353" s="41">
        <f>L352</f>
        <v>1.0566033038204199</v>
      </c>
      <c r="M353" s="41">
        <f t="shared" si="77"/>
        <v>132.79687640798861</v>
      </c>
      <c r="N353" s="34">
        <f>SUMIFS('[1]24. 2012 data'!$BR$2:$BR$74,'[1]24. 2012 data'!$B$2:$B$74,'[1]2. BM Database'!$B353,'[1]24. 2012 data'!$C$2:$C$74,2012)</f>
        <v>141795</v>
      </c>
      <c r="O353" s="34">
        <f>SUMIFS('[1]24. 2012 data'!$BZ$2:$BZ$74,'[1]24. 2012 data'!$B$2:$B$74,'[1]2. BM Database'!$B353,'[1]24. 2012 data'!$C$2:$C$74,2012)</f>
        <v>3878339613</v>
      </c>
      <c r="P353" s="34">
        <f>SUMIFS('[1]24. 2012 data'!$DI$2:$DI$74,'[1]24. 2012 data'!$B$2:$B$74,'[1]2. BM Database'!$B353,'[1]24. 2012 data'!$C$2:$C$74,2012)</f>
        <v>817322</v>
      </c>
      <c r="Q353" s="34">
        <f>SUMIFS('[1]24. 2012 data'!$DH$2:$DH$74,'[1]24. 2012 data'!$B$2:$B$74,'[1]2. BM Database'!$B353,'[1]24. 2012 data'!$C$2:$C$74,2012)</f>
        <v>590582</v>
      </c>
      <c r="R353" s="34">
        <f t="shared" si="72"/>
        <v>817322</v>
      </c>
      <c r="S353" s="34">
        <f t="shared" si="82"/>
        <v>820000</v>
      </c>
      <c r="T353" s="34">
        <f>SUMIF('[1]24. 2012 data'!$B$2:$B$74,$B353,'[1]24. 2012 data'!$DL$2:$DL$74)</f>
        <v>2952</v>
      </c>
      <c r="U353" s="34">
        <f>AVERAGE(T343:T353)</f>
        <v>2621.909090909091</v>
      </c>
      <c r="V353" s="33">
        <f>SUMIF('[1]24. 2012 data'!$B$2:$B$74,$B353,'[1]24. 2012 data'!$DN$2:$DN$74)/SUMIF('[1]24. 2012 data'!$B$2:$B$74,$B353,'[1]24. 2012 data'!$DL$2:$DL$74)</f>
        <v>0.73306233062330628</v>
      </c>
      <c r="W353" s="36">
        <f>(N353-N343)/N343</f>
        <v>0.47087197361050603</v>
      </c>
      <c r="X353" s="34">
        <f>SUMIF('[1]24. 2012 data'!$B$2:$B$74,$B353,'[1]24. 2012 data'!$CZ$2:$CZ$74)</f>
        <v>269</v>
      </c>
    </row>
    <row r="354" spans="1:24" ht="15" x14ac:dyDescent="0.25">
      <c r="A354" s="182">
        <v>33</v>
      </c>
      <c r="B354" s="183" t="s">
        <v>34</v>
      </c>
      <c r="C354" s="184">
        <v>2002</v>
      </c>
      <c r="D354" s="184">
        <f>'[1]1. Industry TFP Calculations'!$M$46</f>
        <v>0</v>
      </c>
      <c r="E354" s="42">
        <f>SUMIFS('[1]6. Capital Calculations for BM'!$AI$6:$AI$1805,'[1]6. Capital Calculations for BM'!$C$6:$C$1805,'[1]2. BM Database'!$C354,'[1]6. Capital Calculations for BM'!$B$6:$B$1805,'[1]2. BM Database'!$B354)</f>
        <v>551966707.02597535</v>
      </c>
      <c r="F354" s="42">
        <f>'[1]4. OM&amp;A Calculation'!M359</f>
        <v>310231599.88000005</v>
      </c>
      <c r="G354" s="42">
        <f t="shared" si="74"/>
        <v>862198306.90597534</v>
      </c>
      <c r="H354" s="33">
        <f t="shared" si="75"/>
        <v>0.64018532929706684</v>
      </c>
      <c r="I354" s="33">
        <f t="shared" si="76"/>
        <v>0.35981467070293316</v>
      </c>
      <c r="J354" s="40">
        <f>SUMIFS('[1]6. Capital Calculations for BM'!$AH$6:$AH$1805,'[1]6. Capital Calculations for BM'!$C$6:$C$1805,'[1]2. BM Database'!$C354,'[1]6. Capital Calculations for BM'!$B$6:$B$1805,'[1]2. BM Database'!$B354)</f>
        <v>16.741565999999999</v>
      </c>
      <c r="K354" s="41">
        <f t="shared" si="79"/>
        <v>100</v>
      </c>
      <c r="L354" s="41">
        <v>1</v>
      </c>
      <c r="M354" s="41">
        <f t="shared" si="77"/>
        <v>100</v>
      </c>
      <c r="N354" s="34">
        <f>SUMIFS('[1]41. Output Indexes'!$E$3:$E$752,'[1]41. Output Indexes'!$B$3:$B$752,$B354,'[1]41. Output Indexes'!$C$3:$C$752,$C354)</f>
        <v>1113463</v>
      </c>
      <c r="O354" s="34">
        <f>SUMIFS('[1]41. Output Indexes'!$L$3:$L$752,'[1]41. Output Indexes'!$B$3:$B$752,$B354,'[1]41. Output Indexes'!$C$3:$C$752,$C354)</f>
        <v>21556707252</v>
      </c>
      <c r="P354" s="34">
        <f>SUMIFS('[1]9. Z variables'!$AD$3:$AD$752,'[1]9. Z variables'!$B$3:$B$752,$B354,'[1]9. Z variables'!$C$3:$C$752,$C354)</f>
        <v>3548137</v>
      </c>
      <c r="Q354" s="34">
        <f>SUMIFS('[1]9. Z variables'!$AE$3:$AE$752,'[1]9. Z variables'!$B$3:$B$752,$B354,'[1]9. Z variables'!$C$3:$C$752,$C354)</f>
        <v>4294344</v>
      </c>
      <c r="R354" s="34">
        <f t="shared" si="72"/>
        <v>4294344</v>
      </c>
      <c r="S354" s="34">
        <f>R354</f>
        <v>4294344</v>
      </c>
      <c r="T354" s="34">
        <f>SUMIFS('[1]9. Z variables'!$P$3:$P$752,'[1]9. Z variables'!$C$3:$C$752,$C354,'[1]9. Z variables'!$B$3:$B$752,$B354)</f>
        <v>118710.39999999999</v>
      </c>
      <c r="U354" s="34">
        <f t="shared" si="80"/>
        <v>119500.29090909091</v>
      </c>
      <c r="V354" s="33">
        <f>SUMIFS('[1]9. Z variables'!$R$3:$R$752,'[1]9. Z variables'!$C$3:$C$752,$C354,'[1]9. Z variables'!$B$3:$B$752,$B354)/T354</f>
        <v>3.5299350351780466E-2</v>
      </c>
      <c r="W354" s="36">
        <f t="shared" si="81"/>
        <v>9.6947990189166597E-2</v>
      </c>
      <c r="X354" s="35">
        <f t="shared" si="81"/>
        <v>650000</v>
      </c>
    </row>
    <row r="355" spans="1:24" ht="15" x14ac:dyDescent="0.25">
      <c r="A355" s="182">
        <v>33</v>
      </c>
      <c r="B355" s="183" t="s">
        <v>34</v>
      </c>
      <c r="C355" s="184">
        <v>2003</v>
      </c>
      <c r="D355" s="184">
        <f>D354</f>
        <v>0</v>
      </c>
      <c r="E355" s="42">
        <f>SUMIFS('[1]6. Capital Calculations for BM'!$AI$6:$AI$1805,'[1]6. Capital Calculations for BM'!$C$6:$C$1805,'[1]2. BM Database'!$C355,'[1]6. Capital Calculations for BM'!$B$6:$B$1805,'[1]2. BM Database'!$B355)</f>
        <v>562402933.83707023</v>
      </c>
      <c r="F355" s="42">
        <f>'[1]4. OM&amp;A Calculation'!M360</f>
        <v>313898476.07999998</v>
      </c>
      <c r="G355" s="42">
        <f t="shared" si="74"/>
        <v>876301409.91707015</v>
      </c>
      <c r="H355" s="33">
        <f t="shared" si="75"/>
        <v>0.64179165692577611</v>
      </c>
      <c r="I355" s="33">
        <f t="shared" si="76"/>
        <v>0.35820834307422389</v>
      </c>
      <c r="J355" s="40">
        <f>SUMIFS('[1]6. Capital Calculations for BM'!$AH$6:$AH$1805,'[1]6. Capital Calculations for BM'!$C$6:$C$1805,'[1]2. BM Database'!$C355,'[1]6. Capital Calculations for BM'!$B$6:$B$1805,'[1]2. BM Database'!$B355)</f>
        <v>16.820820000000001</v>
      </c>
      <c r="K355" s="41">
        <f t="shared" si="79"/>
        <v>102.21331567783656</v>
      </c>
      <c r="L355" s="41">
        <v>1</v>
      </c>
      <c r="M355" s="41">
        <f t="shared" si="77"/>
        <v>102.21331567783656</v>
      </c>
      <c r="N355" s="34">
        <f>SUMIFS('[1]41. Output Indexes'!$E$3:$E$752,'[1]41. Output Indexes'!$B$3:$B$752,$B355,'[1]41. Output Indexes'!$C$3:$C$752,$C355)</f>
        <v>1129064</v>
      </c>
      <c r="O355" s="34">
        <f>SUMIFS('[1]41. Output Indexes'!$L$3:$L$752,'[1]41. Output Indexes'!$B$3:$B$752,$B355,'[1]41. Output Indexes'!$C$3:$C$752,$C355)</f>
        <v>22403641725</v>
      </c>
      <c r="P355" s="34">
        <f>SUMIFS('[1]9. Z variables'!$AD$3:$AD$752,'[1]9. Z variables'!$B$3:$B$752,$B355,'[1]9. Z variables'!$C$3:$C$752,$C355)</f>
        <v>3533513.5</v>
      </c>
      <c r="Q355" s="34">
        <f>SUMIFS('[1]9. Z variables'!$AE$3:$AE$752,'[1]9. Z variables'!$B$3:$B$752,$B355,'[1]9. Z variables'!$C$3:$C$752,$C355)</f>
        <v>4350791</v>
      </c>
      <c r="R355" s="34">
        <f t="shared" si="72"/>
        <v>4350791</v>
      </c>
      <c r="S355" s="34">
        <f t="shared" ref="S355:S364" si="83">MAX(S354,R355)</f>
        <v>4350791</v>
      </c>
      <c r="T355" s="34">
        <f>SUMIFS('[1]9. Z variables'!$P$3:$P$752,'[1]9. Z variables'!$C$3:$C$752,$C355,'[1]9. Z variables'!$B$3:$B$752,$B355)</f>
        <v>119060.4</v>
      </c>
      <c r="U355" s="34">
        <f t="shared" si="80"/>
        <v>119500.29090909091</v>
      </c>
      <c r="V355" s="33">
        <f>SUMIFS('[1]9. Z variables'!$R$3:$R$752,'[1]9. Z variables'!$C$3:$C$752,$C355,'[1]9. Z variables'!$B$3:$B$752,$B355)/T355</f>
        <v>3.5279572385108732E-2</v>
      </c>
      <c r="W355" s="36">
        <f t="shared" si="81"/>
        <v>9.6947990189166597E-2</v>
      </c>
      <c r="X355" s="35">
        <f t="shared" si="81"/>
        <v>650000</v>
      </c>
    </row>
    <row r="356" spans="1:24" ht="15" x14ac:dyDescent="0.25">
      <c r="A356" s="182">
        <v>33</v>
      </c>
      <c r="B356" s="183" t="s">
        <v>34</v>
      </c>
      <c r="C356" s="184">
        <v>2004</v>
      </c>
      <c r="D356" s="184">
        <f t="shared" ref="D356:D363" si="84">D355</f>
        <v>0</v>
      </c>
      <c r="E356" s="42">
        <f>SUMIFS('[1]6. Capital Calculations for BM'!$AI$6:$AI$1805,'[1]6. Capital Calculations for BM'!$C$6:$C$1805,'[1]2. BM Database'!$C356,'[1]6. Capital Calculations for BM'!$B$6:$B$1805,'[1]2. BM Database'!$B356)</f>
        <v>575097681.75985944</v>
      </c>
      <c r="F356" s="42">
        <f>'[1]4. OM&amp;A Calculation'!M361</f>
        <v>301245651.27000004</v>
      </c>
      <c r="G356" s="42">
        <f t="shared" si="74"/>
        <v>876343333.02985954</v>
      </c>
      <c r="H356" s="33">
        <f t="shared" si="75"/>
        <v>0.65624699827580502</v>
      </c>
      <c r="I356" s="33">
        <f t="shared" si="76"/>
        <v>0.34375300172419498</v>
      </c>
      <c r="J356" s="40">
        <f>SUMIFS('[1]6. Capital Calculations for BM'!$AH$6:$AH$1805,'[1]6. Capital Calculations for BM'!$C$6:$C$1805,'[1]2. BM Database'!$C356,'[1]6. Capital Calculations for BM'!$B$6:$B$1805,'[1]2. BM Database'!$B356)</f>
        <v>16.852066000000001</v>
      </c>
      <c r="K356" s="41">
        <f t="shared" si="79"/>
        <v>104.79144501899948</v>
      </c>
      <c r="L356" s="41">
        <v>1</v>
      </c>
      <c r="M356" s="41">
        <f t="shared" si="77"/>
        <v>104.79144501899948</v>
      </c>
      <c r="N356" s="34">
        <f>SUMIFS('[1]41. Output Indexes'!$E$3:$E$752,'[1]41. Output Indexes'!$B$3:$B$752,$B356,'[1]41. Output Indexes'!$C$3:$C$752,$C356)</f>
        <v>1140552</v>
      </c>
      <c r="O356" s="34">
        <f>SUMIFS('[1]41. Output Indexes'!$L$3:$L$752,'[1]41. Output Indexes'!$B$3:$B$752,$B356,'[1]41. Output Indexes'!$C$3:$C$752,$C356)</f>
        <v>22598933403.400002</v>
      </c>
      <c r="P356" s="34">
        <f>SUMIFS('[1]9. Z variables'!$AD$3:$AD$752,'[1]9. Z variables'!$B$3:$B$752,$B356,'[1]9. Z variables'!$C$3:$C$752,$C356)</f>
        <v>3533513.5</v>
      </c>
      <c r="Q356" s="34">
        <f>SUMIFS('[1]9. Z variables'!$AE$3:$AE$752,'[1]9. Z variables'!$B$3:$B$752,$B356,'[1]9. Z variables'!$C$3:$C$752,$C356)</f>
        <v>4350791</v>
      </c>
      <c r="R356" s="34">
        <f t="shared" si="72"/>
        <v>4350791</v>
      </c>
      <c r="S356" s="34">
        <f t="shared" si="83"/>
        <v>4350791</v>
      </c>
      <c r="T356" s="34">
        <f>SUMIFS('[1]9. Z variables'!$P$3:$P$752,'[1]9. Z variables'!$C$3:$C$752,$C356,'[1]9. Z variables'!$B$3:$B$752,$B356)</f>
        <v>119060.4</v>
      </c>
      <c r="U356" s="34">
        <f t="shared" si="80"/>
        <v>119500.29090909091</v>
      </c>
      <c r="V356" s="33">
        <f>SUMIFS('[1]9. Z variables'!$R$3:$R$752,'[1]9. Z variables'!$C$3:$C$752,$C356,'[1]9. Z variables'!$B$3:$B$752,$B356)/T356</f>
        <v>3.5279572385108732E-2</v>
      </c>
      <c r="W356" s="36">
        <f t="shared" si="81"/>
        <v>9.6947990189166597E-2</v>
      </c>
      <c r="X356" s="35">
        <f t="shared" si="81"/>
        <v>650000</v>
      </c>
    </row>
    <row r="357" spans="1:24" ht="15" x14ac:dyDescent="0.25">
      <c r="A357" s="182">
        <v>33</v>
      </c>
      <c r="B357" s="183" t="s">
        <v>34</v>
      </c>
      <c r="C357" s="184">
        <v>2005</v>
      </c>
      <c r="D357" s="184">
        <f t="shared" si="84"/>
        <v>0</v>
      </c>
      <c r="E357" s="42">
        <f>SUMIFS('[1]6. Capital Calculations for BM'!$AI$6:$AI$1805,'[1]6. Capital Calculations for BM'!$C$6:$C$1805,'[1]2. BM Database'!$C357,'[1]6. Capital Calculations for BM'!$B$6:$B$1805,'[1]2. BM Database'!$B357)</f>
        <v>591036342.32716441</v>
      </c>
      <c r="F357" s="42">
        <f>'[1]4. OM&amp;A Calculation'!M362</f>
        <v>329243826.68000001</v>
      </c>
      <c r="G357" s="42">
        <f t="shared" si="74"/>
        <v>920280169.00716448</v>
      </c>
      <c r="H357" s="33">
        <f t="shared" si="75"/>
        <v>0.6422352260016625</v>
      </c>
      <c r="I357" s="33">
        <f t="shared" si="76"/>
        <v>0.3577647739983375</v>
      </c>
      <c r="J357" s="40">
        <f>SUMIFS('[1]6. Capital Calculations for BM'!$AH$6:$AH$1805,'[1]6. Capital Calculations for BM'!$C$6:$C$1805,'[1]2. BM Database'!$C357,'[1]6. Capital Calculations for BM'!$B$6:$B$1805,'[1]2. BM Database'!$B357)</f>
        <v>17.008296000000001</v>
      </c>
      <c r="K357" s="41">
        <f t="shared" si="79"/>
        <v>108.15605108354616</v>
      </c>
      <c r="L357" s="41">
        <v>1</v>
      </c>
      <c r="M357" s="41">
        <f t="shared" si="77"/>
        <v>108.15605108354616</v>
      </c>
      <c r="N357" s="34">
        <f>SUMIFS('[1]41. Output Indexes'!$E$3:$E$752,'[1]41. Output Indexes'!$B$3:$B$752,$B357,'[1]41. Output Indexes'!$C$3:$C$752,$C357)</f>
        <v>1152927</v>
      </c>
      <c r="O357" s="34">
        <f>SUMIFS('[1]41. Output Indexes'!$L$3:$L$752,'[1]41. Output Indexes'!$B$3:$B$752,$B357,'[1]41. Output Indexes'!$C$3:$C$752,$C357)</f>
        <v>22976809392</v>
      </c>
      <c r="P357" s="34">
        <f>SUMIFS('[1]9. Z variables'!$AD$3:$AD$752,'[1]9. Z variables'!$B$3:$B$752,$B357,'[1]9. Z variables'!$C$3:$C$752,$C357)</f>
        <v>3518890</v>
      </c>
      <c r="Q357" s="34">
        <f>SUMIFS('[1]9. Z variables'!$AE$3:$AE$752,'[1]9. Z variables'!$B$3:$B$752,$B357,'[1]9. Z variables'!$C$3:$C$752,$C357)</f>
        <v>4407238</v>
      </c>
      <c r="R357" s="34">
        <f t="shared" si="72"/>
        <v>4407238</v>
      </c>
      <c r="S357" s="34">
        <f t="shared" si="83"/>
        <v>4407238</v>
      </c>
      <c r="T357" s="34">
        <f>SUMIFS('[1]9. Z variables'!$P$3:$P$752,'[1]9. Z variables'!$C$3:$C$752,$C357,'[1]9. Z variables'!$B$3:$B$752,$B357)</f>
        <v>119650</v>
      </c>
      <c r="U357" s="34">
        <f t="shared" si="80"/>
        <v>119500.29090909091</v>
      </c>
      <c r="V357" s="33">
        <f>SUMIFS('[1]9. Z variables'!$R$3:$R$752,'[1]9. Z variables'!$C$3:$C$752,$C357,'[1]9. Z variables'!$B$3:$B$752,$B357)/T357</f>
        <v>3.5269536147095694E-2</v>
      </c>
      <c r="W357" s="36">
        <f t="shared" si="81"/>
        <v>9.6947990189166597E-2</v>
      </c>
      <c r="X357" s="35">
        <f t="shared" si="81"/>
        <v>650000</v>
      </c>
    </row>
    <row r="358" spans="1:24" ht="15" x14ac:dyDescent="0.25">
      <c r="A358" s="182">
        <v>33</v>
      </c>
      <c r="B358" s="183" t="s">
        <v>34</v>
      </c>
      <c r="C358" s="184">
        <v>2006</v>
      </c>
      <c r="D358" s="184">
        <f t="shared" si="84"/>
        <v>0</v>
      </c>
      <c r="E358" s="42">
        <f>SUMIFS('[1]6. Capital Calculations for BM'!$AI$6:$AI$1805,'[1]6. Capital Calculations for BM'!$C$6:$C$1805,'[1]2. BM Database'!$C358,'[1]6. Capital Calculations for BM'!$B$6:$B$1805,'[1]2. BM Database'!$B358)</f>
        <v>605206575.56108463</v>
      </c>
      <c r="F358" s="42">
        <f>'[1]4. OM&amp;A Calculation'!M363</f>
        <v>371996261.61000001</v>
      </c>
      <c r="G358" s="42">
        <f t="shared" si="74"/>
        <v>977202837.17108464</v>
      </c>
      <c r="H358" s="33">
        <f t="shared" si="75"/>
        <v>0.61932543842494758</v>
      </c>
      <c r="I358" s="33">
        <f t="shared" si="76"/>
        <v>0.38067456157505242</v>
      </c>
      <c r="J358" s="40">
        <f>SUMIFS('[1]6. Capital Calculations for BM'!$AH$6:$AH$1805,'[1]6. Capital Calculations for BM'!$C$6:$C$1805,'[1]2. BM Database'!$C358,'[1]6. Capital Calculations for BM'!$B$6:$B$1805,'[1]2. BM Database'!$B358)</f>
        <v>16.88236666666667</v>
      </c>
      <c r="K358" s="41">
        <f t="shared" si="79"/>
        <v>110.14154301171514</v>
      </c>
      <c r="L358" s="41">
        <v>1</v>
      </c>
      <c r="M358" s="41">
        <f t="shared" si="77"/>
        <v>110.14154301171514</v>
      </c>
      <c r="N358" s="34">
        <f>SUMIFS('[1]41. Output Indexes'!$E$3:$E$752,'[1]41. Output Indexes'!$B$3:$B$752,$B358,'[1]41. Output Indexes'!$C$3:$C$752,$C358)</f>
        <v>1164887</v>
      </c>
      <c r="O358" s="34">
        <f>SUMIFS('[1]41. Output Indexes'!$L$3:$L$752,'[1]41. Output Indexes'!$B$3:$B$752,$B358,'[1]41. Output Indexes'!$C$3:$C$752,$C358)</f>
        <v>22312008992.599998</v>
      </c>
      <c r="P358" s="34">
        <f>SUMIFS('[1]9. Z variables'!$AD$3:$AD$752,'[1]9. Z variables'!$B$3:$B$752,$B358,'[1]9. Z variables'!$C$3:$C$752,$C358)</f>
        <v>3774951</v>
      </c>
      <c r="Q358" s="34">
        <f>SUMIFS('[1]9. Z variables'!$AE$3:$AE$752,'[1]9. Z variables'!$B$3:$B$752,$B358,'[1]9. Z variables'!$C$3:$C$752,$C358)</f>
        <v>4163173</v>
      </c>
      <c r="R358" s="34">
        <f t="shared" si="72"/>
        <v>4163173</v>
      </c>
      <c r="S358" s="34">
        <f t="shared" si="83"/>
        <v>4407238</v>
      </c>
      <c r="T358" s="34">
        <f>SUMIFS('[1]9. Z variables'!$P$3:$P$752,'[1]9. Z variables'!$C$3:$C$752,$C358,'[1]9. Z variables'!$B$3:$B$752,$B358)</f>
        <v>119879</v>
      </c>
      <c r="U358" s="34">
        <f t="shared" si="80"/>
        <v>119500.29090909091</v>
      </c>
      <c r="V358" s="33">
        <f>SUMIFS('[1]9. Z variables'!$R$3:$R$752,'[1]9. Z variables'!$C$3:$C$752,$C358,'[1]9. Z variables'!$B$3:$B$752,$B358)/T358</f>
        <v>3.5285579626123005E-2</v>
      </c>
      <c r="W358" s="36">
        <f t="shared" si="81"/>
        <v>9.6947990189166597E-2</v>
      </c>
      <c r="X358" s="35">
        <f t="shared" si="81"/>
        <v>650000</v>
      </c>
    </row>
    <row r="359" spans="1:24" ht="15" x14ac:dyDescent="0.25">
      <c r="A359" s="182">
        <v>33</v>
      </c>
      <c r="B359" s="183" t="s">
        <v>34</v>
      </c>
      <c r="C359" s="184">
        <v>2007</v>
      </c>
      <c r="D359" s="184">
        <f t="shared" si="84"/>
        <v>0</v>
      </c>
      <c r="E359" s="42">
        <f>SUMIFS('[1]6. Capital Calculations for BM'!$AI$6:$AI$1805,'[1]6. Capital Calculations for BM'!$C$6:$C$1805,'[1]2. BM Database'!$C359,'[1]6. Capital Calculations for BM'!$B$6:$B$1805,'[1]2. BM Database'!$B359)</f>
        <v>634371585.85285938</v>
      </c>
      <c r="F359" s="42">
        <f>'[1]4. OM&amp;A Calculation'!M364</f>
        <v>454177447.30000001</v>
      </c>
      <c r="G359" s="42">
        <f t="shared" si="74"/>
        <v>1088549033.1528594</v>
      </c>
      <c r="H359" s="33">
        <f t="shared" si="75"/>
        <v>0.58276803941065813</v>
      </c>
      <c r="I359" s="33">
        <f t="shared" si="76"/>
        <v>0.41723196058934187</v>
      </c>
      <c r="J359" s="40">
        <f>SUMIFS('[1]6. Capital Calculations for BM'!$AH$6:$AH$1805,'[1]6. Capital Calculations for BM'!$C$6:$C$1805,'[1]2. BM Database'!$C359,'[1]6. Capital Calculations for BM'!$B$6:$B$1805,'[1]2. BM Database'!$B359)</f>
        <v>17.296320000000001</v>
      </c>
      <c r="K359" s="41">
        <f t="shared" si="79"/>
        <v>113.88036490943945</v>
      </c>
      <c r="L359" s="41">
        <v>1</v>
      </c>
      <c r="M359" s="41">
        <f t="shared" si="77"/>
        <v>113.88036490943945</v>
      </c>
      <c r="N359" s="34">
        <f>SUMIFS('[1]41. Output Indexes'!$E$3:$E$752,'[1]41. Output Indexes'!$B$3:$B$752,$B359,'[1]41. Output Indexes'!$C$3:$C$752,$C359)</f>
        <v>1173360</v>
      </c>
      <c r="O359" s="34">
        <f>SUMIFS('[1]41. Output Indexes'!$L$3:$L$752,'[1]41. Output Indexes'!$B$3:$B$752,$B359,'[1]41. Output Indexes'!$C$3:$C$752,$C359)</f>
        <v>23063283000</v>
      </c>
      <c r="P359" s="34">
        <f>SUMIFS('[1]9. Z variables'!$AD$3:$AD$752,'[1]9. Z variables'!$B$3:$B$752,$B359,'[1]9. Z variables'!$C$3:$C$752,$C359)</f>
        <v>3365195</v>
      </c>
      <c r="Q359" s="34">
        <f>SUMIFS('[1]9. Z variables'!$AE$3:$AE$752,'[1]9. Z variables'!$B$3:$B$752,$B359,'[1]9. Z variables'!$C$3:$C$752,$C359)</f>
        <v>4146927</v>
      </c>
      <c r="R359" s="34">
        <f t="shared" si="72"/>
        <v>4146927</v>
      </c>
      <c r="S359" s="34">
        <f t="shared" si="83"/>
        <v>4407238</v>
      </c>
      <c r="T359" s="34">
        <f>SUMIFS('[1]9. Z variables'!$P$3:$P$752,'[1]9. Z variables'!$C$3:$C$752,$C359,'[1]9. Z variables'!$B$3:$B$752,$B359)</f>
        <v>120231</v>
      </c>
      <c r="U359" s="34">
        <f t="shared" si="80"/>
        <v>119500.29090909091</v>
      </c>
      <c r="V359" s="33">
        <f>SUMIFS('[1]9. Z variables'!$R$3:$R$752,'[1]9. Z variables'!$C$3:$C$752,$C359,'[1]9. Z variables'!$B$3:$B$752,$B359)/T359</f>
        <v>3.5273764669677535E-2</v>
      </c>
      <c r="W359" s="36">
        <f t="shared" si="81"/>
        <v>9.6947990189166597E-2</v>
      </c>
      <c r="X359" s="35">
        <f t="shared" si="81"/>
        <v>650000</v>
      </c>
    </row>
    <row r="360" spans="1:24" ht="15" x14ac:dyDescent="0.25">
      <c r="A360" s="182">
        <v>33</v>
      </c>
      <c r="B360" s="183" t="s">
        <v>34</v>
      </c>
      <c r="C360" s="184">
        <v>2008</v>
      </c>
      <c r="D360" s="184">
        <f t="shared" si="84"/>
        <v>0</v>
      </c>
      <c r="E360" s="42">
        <f>SUMIFS('[1]6. Capital Calculations for BM'!$AI$6:$AI$1805,'[1]6. Capital Calculations for BM'!$C$6:$C$1805,'[1]2. BM Database'!$C360,'[1]6. Capital Calculations for BM'!$B$6:$B$1805,'[1]2. BM Database'!$B360)</f>
        <v>677656146.38415682</v>
      </c>
      <c r="F360" s="42">
        <f>'[1]4. OM&amp;A Calculation'!M365</f>
        <v>446088021.48000002</v>
      </c>
      <c r="G360" s="42">
        <f t="shared" si="74"/>
        <v>1123744167.8641567</v>
      </c>
      <c r="H360" s="33">
        <f t="shared" si="75"/>
        <v>0.60303418319148505</v>
      </c>
      <c r="I360" s="33">
        <f t="shared" si="76"/>
        <v>0.39696581680851495</v>
      </c>
      <c r="J360" s="40">
        <f>SUMIFS('[1]6. Capital Calculations for BM'!$AH$6:$AH$1805,'[1]6. Capital Calculations for BM'!$C$6:$C$1805,'[1]2. BM Database'!$C360,'[1]6. Capital Calculations for BM'!$B$6:$B$1805,'[1]2. BM Database'!$B360)</f>
        <v>17.715351999999999</v>
      </c>
      <c r="K360" s="41">
        <f t="shared" si="79"/>
        <v>116.60459237157336</v>
      </c>
      <c r="L360" s="41">
        <v>1</v>
      </c>
      <c r="M360" s="41">
        <f t="shared" si="77"/>
        <v>116.60459237157336</v>
      </c>
      <c r="N360" s="34">
        <f>SUMIFS('[1]41. Output Indexes'!$E$3:$E$752,'[1]41. Output Indexes'!$B$3:$B$752,$B360,'[1]41. Output Indexes'!$C$3:$C$752,$C360)</f>
        <v>1187253</v>
      </c>
      <c r="O360" s="34">
        <f>SUMIFS('[1]41. Output Indexes'!$L$3:$L$752,'[1]41. Output Indexes'!$B$3:$B$752,$B360,'[1]41. Output Indexes'!$C$3:$C$752,$C360)</f>
        <v>22541000000</v>
      </c>
      <c r="P360" s="34">
        <f>SUMIFS('[1]9. Z variables'!$AD$3:$AD$752,'[1]9. Z variables'!$B$3:$B$752,$B360,'[1]9. Z variables'!$C$3:$C$752,$C360)</f>
        <v>3077912</v>
      </c>
      <c r="Q360" s="34">
        <f>SUMIFS('[1]9. Z variables'!$AE$3:$AE$752,'[1]9. Z variables'!$B$3:$B$752,$B360,'[1]9. Z variables'!$C$3:$C$752,$C360)</f>
        <v>3867055</v>
      </c>
      <c r="R360" s="34">
        <f t="shared" si="72"/>
        <v>3867055</v>
      </c>
      <c r="S360" s="34">
        <f t="shared" si="83"/>
        <v>4407238</v>
      </c>
      <c r="T360" s="34">
        <f>SUMIFS('[1]9. Z variables'!$P$3:$P$752,'[1]9. Z variables'!$C$3:$C$752,$C360,'[1]9. Z variables'!$B$3:$B$752,$B360)</f>
        <v>120516</v>
      </c>
      <c r="U360" s="34">
        <f t="shared" si="80"/>
        <v>119500.29090909091</v>
      </c>
      <c r="V360" s="33">
        <f>SUMIFS('[1]9. Z variables'!$R$3:$R$752,'[1]9. Z variables'!$C$3:$C$752,$C360,'[1]9. Z variables'!$B$3:$B$752,$B360)/T360</f>
        <v>3.527332470377377E-2</v>
      </c>
      <c r="W360" s="36">
        <f t="shared" si="81"/>
        <v>9.6947990189166597E-2</v>
      </c>
      <c r="X360" s="35">
        <f t="shared" si="81"/>
        <v>650000</v>
      </c>
    </row>
    <row r="361" spans="1:24" ht="15" x14ac:dyDescent="0.25">
      <c r="A361" s="182">
        <v>33</v>
      </c>
      <c r="B361" s="183" t="s">
        <v>34</v>
      </c>
      <c r="C361" s="184">
        <v>2009</v>
      </c>
      <c r="D361" s="184">
        <f t="shared" si="84"/>
        <v>0</v>
      </c>
      <c r="E361" s="42">
        <f>SUMIFS('[1]6. Capital Calculations for BM'!$AI$6:$AI$1805,'[1]6. Capital Calculations for BM'!$C$6:$C$1805,'[1]2. BM Database'!$C361,'[1]6. Capital Calculations for BM'!$B$6:$B$1805,'[1]2. BM Database'!$B361)</f>
        <v>697517211.96071172</v>
      </c>
      <c r="F361" s="42">
        <f>'[1]4. OM&amp;A Calculation'!M366</f>
        <v>482799623.98389995</v>
      </c>
      <c r="G361" s="42">
        <f t="shared" si="74"/>
        <v>1180316835.9446115</v>
      </c>
      <c r="H361" s="33">
        <f t="shared" si="75"/>
        <v>0.59095760622823479</v>
      </c>
      <c r="I361" s="33">
        <f t="shared" si="76"/>
        <v>0.40904239377176521</v>
      </c>
      <c r="J361" s="40">
        <f>SUMIFS('[1]6. Capital Calculations for BM'!$AH$6:$AH$1805,'[1]6. Capital Calculations for BM'!$C$6:$C$1805,'[1]2. BM Database'!$C361,'[1]6. Capital Calculations for BM'!$B$6:$B$1805,'[1]2. BM Database'!$B361)</f>
        <v>17.930536200000002</v>
      </c>
      <c r="K361" s="41">
        <f t="shared" si="79"/>
        <v>118.1120482521444</v>
      </c>
      <c r="L361" s="41">
        <v>1</v>
      </c>
      <c r="M361" s="41">
        <f t="shared" si="77"/>
        <v>118.1120482521444</v>
      </c>
      <c r="N361" s="34">
        <f>SUMIFS('[1]41. Output Indexes'!$E$3:$E$752,'[1]41. Output Indexes'!$B$3:$B$752,$B361,'[1]41. Output Indexes'!$C$3:$C$752,$C361)</f>
        <v>1193767</v>
      </c>
      <c r="O361" s="34">
        <f>SUMIFS('[1]41. Output Indexes'!$L$3:$L$752,'[1]41. Output Indexes'!$B$3:$B$752,$B361,'[1]41. Output Indexes'!$C$3:$C$752,$C361)</f>
        <v>21762000000</v>
      </c>
      <c r="P361" s="34">
        <f>SUMIFS('[1]9. Z variables'!$AD$3:$AD$752,'[1]9. Z variables'!$B$3:$B$752,$B361,'[1]9. Z variables'!$C$3:$C$752,$C361)</f>
        <v>2928200</v>
      </c>
      <c r="Q361" s="34">
        <f>SUMIFS('[1]9. Z variables'!$AE$3:$AE$752,'[1]9. Z variables'!$B$3:$B$752,$B361,'[1]9. Z variables'!$C$3:$C$752,$C361)</f>
        <v>4143339</v>
      </c>
      <c r="R361" s="34">
        <f t="shared" si="72"/>
        <v>4143339</v>
      </c>
      <c r="S361" s="34">
        <f t="shared" si="83"/>
        <v>4407238</v>
      </c>
      <c r="T361" s="34">
        <f>SUMIFS('[1]9. Z variables'!$P$3:$P$752,'[1]9. Z variables'!$C$3:$C$752,$C361,'[1]9. Z variables'!$B$3:$B$752,$B361)</f>
        <v>120750</v>
      </c>
      <c r="U361" s="34">
        <f t="shared" si="80"/>
        <v>119500.29090909091</v>
      </c>
      <c r="V361" s="33">
        <f>SUMIFS('[1]9. Z variables'!$R$3:$R$752,'[1]9. Z variables'!$C$3:$C$752,$C361,'[1]9. Z variables'!$B$3:$B$752,$B361)/T361</f>
        <v>3.5271221532091099E-2</v>
      </c>
      <c r="W361" s="36">
        <f t="shared" si="81"/>
        <v>9.6947990189166597E-2</v>
      </c>
      <c r="X361" s="35">
        <f t="shared" si="81"/>
        <v>650000</v>
      </c>
    </row>
    <row r="362" spans="1:24" ht="15" x14ac:dyDescent="0.25">
      <c r="A362" s="182">
        <v>33</v>
      </c>
      <c r="B362" s="183" t="s">
        <v>34</v>
      </c>
      <c r="C362" s="184">
        <v>2010</v>
      </c>
      <c r="D362" s="184">
        <f t="shared" si="84"/>
        <v>0</v>
      </c>
      <c r="E362" s="42">
        <f>SUMIFS('[1]6. Capital Calculations for BM'!$AI$6:$AI$1805,'[1]6. Capital Calculations for BM'!$C$6:$C$1805,'[1]2. BM Database'!$C362,'[1]6. Capital Calculations for BM'!$B$6:$B$1805,'[1]2. BM Database'!$B362)</f>
        <v>746216102.36817443</v>
      </c>
      <c r="F362" s="42">
        <f>'[1]4. OM&amp;A Calculation'!M367</f>
        <v>519892967.51999998</v>
      </c>
      <c r="G362" s="42">
        <f t="shared" si="74"/>
        <v>1266109069.8881745</v>
      </c>
      <c r="H362" s="33">
        <f t="shared" si="75"/>
        <v>0.58937742420096706</v>
      </c>
      <c r="I362" s="33">
        <f t="shared" si="76"/>
        <v>0.41062257579903294</v>
      </c>
      <c r="J362" s="40">
        <f>SUMIFS('[1]6. Capital Calculations for BM'!$AH$6:$AH$1805,'[1]6. Capital Calculations for BM'!$C$6:$C$1805,'[1]2. BM Database'!$C362,'[1]6. Capital Calculations for BM'!$B$6:$B$1805,'[1]2. BM Database'!$B362)</f>
        <v>18.29948266666667</v>
      </c>
      <c r="K362" s="41">
        <f t="shared" si="79"/>
        <v>121.67950876493377</v>
      </c>
      <c r="L362" s="41">
        <v>1</v>
      </c>
      <c r="M362" s="41">
        <f t="shared" si="77"/>
        <v>121.67950876493377</v>
      </c>
      <c r="N362" s="34">
        <f>SUMIFS('[1]41. Output Indexes'!$E$3:$E$752,'[1]41. Output Indexes'!$B$3:$B$752,$B362,'[1]41. Output Indexes'!$C$3:$C$752,$C362)</f>
        <v>1203030</v>
      </c>
      <c r="O362" s="34">
        <f>SUMIFS('[1]41. Output Indexes'!$L$3:$L$752,'[1]41. Output Indexes'!$B$3:$B$752,$B362,'[1]41. Output Indexes'!$C$3:$C$752,$C362)</f>
        <v>21663000000</v>
      </c>
      <c r="P362" s="34">
        <f>SUMIFS('[1]9. Z variables'!$AD$3:$AD$752,'[1]9. Z variables'!$B$3:$B$752,$B362,'[1]9. Z variables'!$C$3:$C$752,$C362)</f>
        <v>3479473</v>
      </c>
      <c r="Q362" s="34">
        <f>SUMIFS('[1]9. Z variables'!$AE$3:$AE$752,'[1]9. Z variables'!$B$3:$B$752,$B362,'[1]9. Z variables'!$C$3:$C$752,$C362)</f>
        <v>4180551</v>
      </c>
      <c r="R362" s="34">
        <f t="shared" si="72"/>
        <v>4180551</v>
      </c>
      <c r="S362" s="34">
        <f t="shared" si="83"/>
        <v>4407238</v>
      </c>
      <c r="T362" s="34">
        <f>SUMIFS('[1]9. Z variables'!$P$3:$P$752,'[1]9. Z variables'!$C$3:$C$752,$C362,'[1]9. Z variables'!$B$3:$B$752,$B362)</f>
        <v>120921</v>
      </c>
      <c r="U362" s="34">
        <f t="shared" si="80"/>
        <v>119500.29090909091</v>
      </c>
      <c r="V362" s="33">
        <f>SUMIFS('[1]9. Z variables'!$R$3:$R$752,'[1]9. Z variables'!$C$3:$C$752,$C362,'[1]9. Z variables'!$B$3:$B$752,$B362)/T362</f>
        <v>3.527096203306291E-2</v>
      </c>
      <c r="W362" s="36">
        <f t="shared" si="81"/>
        <v>9.6947990189166597E-2</v>
      </c>
      <c r="X362" s="35">
        <f t="shared" si="81"/>
        <v>650000</v>
      </c>
    </row>
    <row r="363" spans="1:24" ht="15" x14ac:dyDescent="0.25">
      <c r="A363" s="182">
        <v>33</v>
      </c>
      <c r="B363" s="183" t="s">
        <v>34</v>
      </c>
      <c r="C363" s="184">
        <v>2011</v>
      </c>
      <c r="D363" s="184">
        <f t="shared" si="84"/>
        <v>0</v>
      </c>
      <c r="E363" s="42">
        <f>SUMIFS('[1]6. Capital Calculations for BM'!$AI$6:$AI$1805,'[1]6. Capital Calculations for BM'!$C$6:$C$1805,'[1]2. BM Database'!$C363,'[1]6. Capital Calculations for BM'!$B$6:$B$1805,'[1]2. BM Database'!$B363)</f>
        <v>775842592.16192853</v>
      </c>
      <c r="F363" s="42">
        <f>'[1]4. OM&amp;A Calculation'!M368</f>
        <v>522934642.77000004</v>
      </c>
      <c r="G363" s="42">
        <f t="shared" si="74"/>
        <v>1298777234.9319286</v>
      </c>
      <c r="H363" s="33">
        <f t="shared" si="75"/>
        <v>0.59736386756316373</v>
      </c>
      <c r="I363" s="33">
        <f t="shared" si="76"/>
        <v>0.40263613243683627</v>
      </c>
      <c r="J363" s="40">
        <f>SUMIFS('[1]6. Capital Calculations for BM'!$AH$6:$AH$1805,'[1]6. Capital Calculations for BM'!$C$6:$C$1805,'[1]2. BM Database'!$C363,'[1]6. Capital Calculations for BM'!$B$6:$B$1805,'[1]2. BM Database'!$B363)</f>
        <v>18.328728099999999</v>
      </c>
      <c r="K363" s="41">
        <f t="shared" si="79"/>
        <v>123.73002481130355</v>
      </c>
      <c r="L363" s="41">
        <v>1</v>
      </c>
      <c r="M363" s="41">
        <f t="shared" si="77"/>
        <v>123.73002481130355</v>
      </c>
      <c r="N363" s="34">
        <f>SUMIFS('[1]41. Output Indexes'!$E$3:$E$752,'[1]41. Output Indexes'!$B$3:$B$752,$B363,'[1]41. Output Indexes'!$C$3:$C$752,$C363)</f>
        <v>1211071</v>
      </c>
      <c r="O363" s="34">
        <f>SUMIFS('[1]41. Output Indexes'!$L$3:$L$752,'[1]41. Output Indexes'!$B$3:$B$752,$B363,'[1]41. Output Indexes'!$C$3:$C$752,$C363)</f>
        <v>23414000000</v>
      </c>
      <c r="P363" s="34">
        <f>SUMIFS('[1]9. Z variables'!$AD$3:$AD$752,'[1]9. Z variables'!$B$3:$B$752,$B363,'[1]9. Z variables'!$C$3:$C$752,$C363)</f>
        <v>3395487</v>
      </c>
      <c r="Q363" s="34">
        <f>SUMIFS('[1]9. Z variables'!$AE$3:$AE$752,'[1]9. Z variables'!$B$3:$B$752,$B363,'[1]9. Z variables'!$C$3:$C$752,$C363)</f>
        <v>3923771</v>
      </c>
      <c r="R363" s="34">
        <f t="shared" si="72"/>
        <v>3923771</v>
      </c>
      <c r="S363" s="34">
        <f t="shared" si="83"/>
        <v>4407238</v>
      </c>
      <c r="T363" s="34">
        <f>SUMIFS('[1]9. Z variables'!$P$3:$P$752,'[1]9. Z variables'!$C$3:$C$752,$C363,'[1]9. Z variables'!$B$3:$B$752,$B363)</f>
        <v>117385</v>
      </c>
      <c r="U363" s="34">
        <f t="shared" si="80"/>
        <v>119500.29090909091</v>
      </c>
      <c r="V363" s="33">
        <f>SUMIFS('[1]9. Z variables'!$R$3:$R$752,'[1]9. Z variables'!$C$3:$C$752,$C363,'[1]9. Z variables'!$B$3:$B$752,$B363)/T363</f>
        <v>6.7180644886484647E-2</v>
      </c>
      <c r="W363" s="36">
        <f t="shared" si="81"/>
        <v>9.6947990189166597E-2</v>
      </c>
      <c r="X363" s="23">
        <f t="shared" si="81"/>
        <v>650000</v>
      </c>
    </row>
    <row r="364" spans="1:24" ht="15" x14ac:dyDescent="0.25">
      <c r="A364" s="182">
        <v>33</v>
      </c>
      <c r="B364" s="183" t="s">
        <v>34</v>
      </c>
      <c r="C364" s="184">
        <v>2012</v>
      </c>
      <c r="D364" s="184">
        <f>D363</f>
        <v>0</v>
      </c>
      <c r="E364" s="42">
        <f>SUMIFS('[1]6. Capital Calculations for BM'!$AI$6:$AI$1805,'[1]6. Capital Calculations for BM'!$C$6:$C$1805,'[1]2. BM Database'!$C364,'[1]6. Capital Calculations for BM'!$B$6:$B$1805,'[1]2. BM Database'!$B364)</f>
        <v>766444458.45619845</v>
      </c>
      <c r="F364" s="42">
        <f>'[1]4. OM&amp;A Calculation'!M369</f>
        <v>509039133.18000001</v>
      </c>
      <c r="G364" s="42">
        <f t="shared" si="74"/>
        <v>1275483591.6361985</v>
      </c>
      <c r="H364" s="33">
        <f t="shared" si="75"/>
        <v>0.60090499280590404</v>
      </c>
      <c r="I364" s="33">
        <f t="shared" si="76"/>
        <v>0.39909500719409596</v>
      </c>
      <c r="J364" s="40">
        <f>SUMIFS('[1]6. Capital Calculations for BM'!$AH$6:$AH$1805,'[1]6. Capital Calculations for BM'!$C$6:$C$1805,'[1]2. BM Database'!$C364,'[1]6. Capital Calculations for BM'!$B$6:$B$1805,'[1]2. BM Database'!$B364)</f>
        <v>17.40324</v>
      </c>
      <c r="K364" s="41">
        <f t="shared" si="79"/>
        <v>125.68281390738366</v>
      </c>
      <c r="L364" s="41">
        <f>L363</f>
        <v>1</v>
      </c>
      <c r="M364" s="41">
        <f t="shared" si="77"/>
        <v>125.68281390738366</v>
      </c>
      <c r="N364" s="34">
        <f>SUMIFS('[1]24. 2012 data'!$BR$2:$BR$74,'[1]24. 2012 data'!$B$2:$B$74,'[1]2. BM Database'!$B364,'[1]24. 2012 data'!$C$2:$C$74,2012)</f>
        <v>1221411</v>
      </c>
      <c r="O364" s="34">
        <f>SUMIFS('[1]24. 2012 data'!$BZ$2:$BZ$74,'[1]24. 2012 data'!$B$2:$B$74,'[1]2. BM Database'!$B364,'[1]24. 2012 data'!$C$2:$C$74,2012)</f>
        <v>23342000000</v>
      </c>
      <c r="P364" s="34">
        <f>SUMIFS('[1]24. 2012 data'!$DI$2:$DI$74,'[1]24. 2012 data'!$B$2:$B$74,'[1]2. BM Database'!$B364,'[1]24. 2012 data'!$C$2:$C$74,2012)</f>
        <v>3236635</v>
      </c>
      <c r="Q364" s="34">
        <f>SUMIFS('[1]24. 2012 data'!$DH$2:$DH$74,'[1]24. 2012 data'!$B$2:$B$74,'[1]2. BM Database'!$B364,'[1]24. 2012 data'!$C$2:$C$74,2012)</f>
        <v>3716700</v>
      </c>
      <c r="R364" s="34">
        <f t="shared" si="72"/>
        <v>3716700</v>
      </c>
      <c r="S364" s="34">
        <f t="shared" si="83"/>
        <v>4407238</v>
      </c>
      <c r="T364" s="34">
        <f>SUMIF('[1]24. 2012 data'!$B$2:$B$74,$B364,'[1]24. 2012 data'!$DL$2:$DL$74)</f>
        <v>118340</v>
      </c>
      <c r="U364" s="34">
        <f>AVERAGE(T354:T364)</f>
        <v>119500.29090909091</v>
      </c>
      <c r="V364" s="33">
        <f>SUMIF('[1]24. 2012 data'!$B$2:$B$74,$B364,'[1]24. 2012 data'!$DN$2:$DN$74)/SUMIF('[1]24. 2012 data'!$B$2:$B$74,$B364,'[1]24. 2012 data'!$DL$2:$DL$74)</f>
        <v>6.8505999661990877E-2</v>
      </c>
      <c r="W364" s="36">
        <f>(N364-N354)/N354</f>
        <v>9.6947990189166597E-2</v>
      </c>
      <c r="X364" s="34">
        <f>SUMIF('[1]24. 2012 data'!$B$2:$B$74,$B364,'[1]24. 2012 data'!$CZ$2:$CZ$74)</f>
        <v>650000</v>
      </c>
    </row>
    <row r="365" spans="1:24" ht="15" x14ac:dyDescent="0.25">
      <c r="A365" s="182">
        <v>34</v>
      </c>
      <c r="B365" s="183" t="s">
        <v>35</v>
      </c>
      <c r="C365" s="184">
        <v>2002</v>
      </c>
      <c r="D365" s="184">
        <v>0</v>
      </c>
      <c r="E365" s="42">
        <f>SUMIFS('[1]6. Capital Calculations for BM'!$AI$6:$AI$1805,'[1]6. Capital Calculations for BM'!$C$6:$C$1805,'[1]2. BM Database'!$C365,'[1]6. Capital Calculations for BM'!$B$6:$B$1805,'[1]2. BM Database'!$B365)</f>
        <v>1042242.2856330028</v>
      </c>
      <c r="F365" s="42">
        <f>'[1]4. OM&amp;A Calculation'!M370</f>
        <v>0</v>
      </c>
      <c r="G365" s="42">
        <f t="shared" si="74"/>
        <v>1042242.2856330028</v>
      </c>
      <c r="H365" s="33">
        <f t="shared" si="75"/>
        <v>1</v>
      </c>
      <c r="I365" s="33">
        <f t="shared" si="76"/>
        <v>0</v>
      </c>
      <c r="J365" s="40">
        <f>SUMIFS('[1]6. Capital Calculations for BM'!$AH$6:$AH$1805,'[1]6. Capital Calculations for BM'!$C$6:$C$1805,'[1]2. BM Database'!$C365,'[1]6. Capital Calculations for BM'!$B$6:$B$1805,'[1]2. BM Database'!$B365)</f>
        <v>16.741565999999999</v>
      </c>
      <c r="K365" s="41">
        <f t="shared" si="79"/>
        <v>100</v>
      </c>
      <c r="L365" s="41">
        <v>0</v>
      </c>
      <c r="M365" s="41">
        <f t="shared" si="77"/>
        <v>0</v>
      </c>
      <c r="N365" s="34">
        <f>SUMIFS('[1]41. Output Indexes'!$E$3:$E$752,'[1]41. Output Indexes'!$B$3:$B$752,$B365,'[1]41. Output Indexes'!$C$3:$C$752,$C365)</f>
        <v>0</v>
      </c>
      <c r="O365" s="34">
        <f>SUMIFS('[1]41. Output Indexes'!$L$3:$L$752,'[1]41. Output Indexes'!$B$3:$B$752,$B365,'[1]41. Output Indexes'!$C$3:$C$752,$C365)</f>
        <v>0</v>
      </c>
      <c r="P365" s="34">
        <f>SUMIFS('[1]9. Z variables'!$AD$3:$AD$752,'[1]9. Z variables'!$B$3:$B$752,$B365,'[1]9. Z variables'!$C$3:$C$752,$C365)</f>
        <v>0</v>
      </c>
      <c r="Q365" s="34">
        <f>SUMIFS('[1]9. Z variables'!$AE$3:$AE$752,'[1]9. Z variables'!$B$3:$B$752,$B365,'[1]9. Z variables'!$C$3:$C$752,$C365)</f>
        <v>0</v>
      </c>
      <c r="R365" s="34">
        <f t="shared" si="72"/>
        <v>0</v>
      </c>
      <c r="S365" s="34">
        <f>R365</f>
        <v>0</v>
      </c>
      <c r="T365" s="34">
        <f>SUMIFS('[1]9. Z variables'!$P$3:$P$752,'[1]9. Z variables'!$C$3:$C$752,$C365,'[1]9. Z variables'!$B$3:$B$752,$B365)</f>
        <v>0</v>
      </c>
      <c r="U365" s="34">
        <f t="shared" si="80"/>
        <v>0</v>
      </c>
      <c r="V365" s="33" t="e">
        <f>SUMIFS('[1]9. Z variables'!$R$3:$R$752,'[1]9. Z variables'!$C$3:$C$752,$C365,'[1]9. Z variables'!$B$3:$B$752,$B365)/T365</f>
        <v>#DIV/0!</v>
      </c>
      <c r="W365" s="36" t="e">
        <f t="shared" si="81"/>
        <v>#DIV/0!</v>
      </c>
      <c r="X365" s="35">
        <f t="shared" si="81"/>
        <v>0</v>
      </c>
    </row>
    <row r="366" spans="1:24" ht="15" x14ac:dyDescent="0.25">
      <c r="A366" s="182">
        <v>34</v>
      </c>
      <c r="B366" s="183" t="s">
        <v>35</v>
      </c>
      <c r="C366" s="184">
        <v>2003</v>
      </c>
      <c r="D366" s="184">
        <v>0</v>
      </c>
      <c r="E366" s="42">
        <f>SUMIFS('[1]6. Capital Calculations for BM'!$AI$6:$AI$1805,'[1]6. Capital Calculations for BM'!$C$6:$C$1805,'[1]2. BM Database'!$C366,'[1]6. Capital Calculations for BM'!$B$6:$B$1805,'[1]2. BM Database'!$B366)</f>
        <v>965824.03048635891</v>
      </c>
      <c r="F366" s="42">
        <f>'[1]4. OM&amp;A Calculation'!M371</f>
        <v>0</v>
      </c>
      <c r="G366" s="42">
        <f t="shared" si="74"/>
        <v>965824.03048635891</v>
      </c>
      <c r="H366" s="33">
        <f t="shared" si="75"/>
        <v>1</v>
      </c>
      <c r="I366" s="33">
        <f t="shared" si="76"/>
        <v>0</v>
      </c>
      <c r="J366" s="40">
        <f>SUMIFS('[1]6. Capital Calculations for BM'!$AH$6:$AH$1805,'[1]6. Capital Calculations for BM'!$C$6:$C$1805,'[1]2. BM Database'!$C366,'[1]6. Capital Calculations for BM'!$B$6:$B$1805,'[1]2. BM Database'!$B366)</f>
        <v>16.820820000000001</v>
      </c>
      <c r="K366" s="41">
        <f t="shared" si="79"/>
        <v>102.21331567783656</v>
      </c>
      <c r="L366" s="41">
        <v>0</v>
      </c>
      <c r="M366" s="41">
        <f t="shared" si="77"/>
        <v>0</v>
      </c>
      <c r="N366" s="34">
        <f>SUMIFS('[1]41. Output Indexes'!$E$3:$E$752,'[1]41. Output Indexes'!$B$3:$B$752,$B366,'[1]41. Output Indexes'!$C$3:$C$752,$C366)</f>
        <v>0</v>
      </c>
      <c r="O366" s="34">
        <f>SUMIFS('[1]41. Output Indexes'!$L$3:$L$752,'[1]41. Output Indexes'!$B$3:$B$752,$B366,'[1]41. Output Indexes'!$C$3:$C$752,$C366)</f>
        <v>0</v>
      </c>
      <c r="P366" s="34">
        <f>SUMIFS('[1]9. Z variables'!$AD$3:$AD$752,'[1]9. Z variables'!$B$3:$B$752,$B366,'[1]9. Z variables'!$C$3:$C$752,$C366)</f>
        <v>0</v>
      </c>
      <c r="Q366" s="34">
        <f>SUMIFS('[1]9. Z variables'!$AE$3:$AE$752,'[1]9. Z variables'!$B$3:$B$752,$B366,'[1]9. Z variables'!$C$3:$C$752,$C366)</f>
        <v>0</v>
      </c>
      <c r="R366" s="34">
        <f t="shared" si="72"/>
        <v>0</v>
      </c>
      <c r="S366" s="34">
        <f t="shared" ref="S366:S375" si="85">MAX(S365,R366)</f>
        <v>0</v>
      </c>
      <c r="T366" s="34">
        <f>SUMIFS('[1]9. Z variables'!$P$3:$P$752,'[1]9. Z variables'!$C$3:$C$752,$C366,'[1]9. Z variables'!$B$3:$B$752,$B366)</f>
        <v>0</v>
      </c>
      <c r="U366" s="34">
        <f t="shared" si="80"/>
        <v>0</v>
      </c>
      <c r="V366" s="33" t="e">
        <f>SUMIFS('[1]9. Z variables'!$R$3:$R$752,'[1]9. Z variables'!$C$3:$C$752,$C366,'[1]9. Z variables'!$B$3:$B$752,$B366)/T366</f>
        <v>#DIV/0!</v>
      </c>
      <c r="W366" s="36" t="e">
        <f t="shared" si="81"/>
        <v>#DIV/0!</v>
      </c>
      <c r="X366" s="35">
        <f t="shared" si="81"/>
        <v>0</v>
      </c>
    </row>
    <row r="367" spans="1:24" ht="15" x14ac:dyDescent="0.25">
      <c r="A367" s="182">
        <v>34</v>
      </c>
      <c r="B367" s="183" t="s">
        <v>35</v>
      </c>
      <c r="C367" s="184">
        <v>2004</v>
      </c>
      <c r="D367" s="184">
        <v>0</v>
      </c>
      <c r="E367" s="42">
        <f>SUMIFS('[1]6. Capital Calculations for BM'!$AI$6:$AI$1805,'[1]6. Capital Calculations for BM'!$C$6:$C$1805,'[1]2. BM Database'!$C367,'[1]6. Capital Calculations for BM'!$B$6:$B$1805,'[1]2. BM Database'!$B367)</f>
        <v>972570.97985901241</v>
      </c>
      <c r="F367" s="42">
        <f>'[1]4. OM&amp;A Calculation'!M372</f>
        <v>0</v>
      </c>
      <c r="G367" s="42">
        <f t="shared" si="74"/>
        <v>972570.97985901241</v>
      </c>
      <c r="H367" s="33">
        <f t="shared" si="75"/>
        <v>1</v>
      </c>
      <c r="I367" s="33">
        <f t="shared" si="76"/>
        <v>0</v>
      </c>
      <c r="J367" s="40">
        <f>SUMIFS('[1]6. Capital Calculations for BM'!$AH$6:$AH$1805,'[1]6. Capital Calculations for BM'!$C$6:$C$1805,'[1]2. BM Database'!$C367,'[1]6. Capital Calculations for BM'!$B$6:$B$1805,'[1]2. BM Database'!$B367)</f>
        <v>16.852066000000001</v>
      </c>
      <c r="K367" s="41">
        <f t="shared" si="79"/>
        <v>104.79144501899948</v>
      </c>
      <c r="L367" s="41">
        <v>0</v>
      </c>
      <c r="M367" s="41">
        <f t="shared" si="77"/>
        <v>0</v>
      </c>
      <c r="N367" s="34">
        <f>SUMIFS('[1]41. Output Indexes'!$E$3:$E$752,'[1]41. Output Indexes'!$B$3:$B$752,$B367,'[1]41. Output Indexes'!$C$3:$C$752,$C367)</f>
        <v>0</v>
      </c>
      <c r="O367" s="34">
        <f>SUMIFS('[1]41. Output Indexes'!$L$3:$L$752,'[1]41. Output Indexes'!$B$3:$B$752,$B367,'[1]41. Output Indexes'!$C$3:$C$752,$C367)</f>
        <v>0</v>
      </c>
      <c r="P367" s="34">
        <f>SUMIFS('[1]9. Z variables'!$AD$3:$AD$752,'[1]9. Z variables'!$B$3:$B$752,$B367,'[1]9. Z variables'!$C$3:$C$752,$C367)</f>
        <v>0</v>
      </c>
      <c r="Q367" s="34">
        <f>SUMIFS('[1]9. Z variables'!$AE$3:$AE$752,'[1]9. Z variables'!$B$3:$B$752,$B367,'[1]9. Z variables'!$C$3:$C$752,$C367)</f>
        <v>0</v>
      </c>
      <c r="R367" s="34">
        <f t="shared" si="72"/>
        <v>0</v>
      </c>
      <c r="S367" s="34">
        <f t="shared" si="85"/>
        <v>0</v>
      </c>
      <c r="T367" s="34">
        <f>SUMIFS('[1]9. Z variables'!$P$3:$P$752,'[1]9. Z variables'!$C$3:$C$752,$C367,'[1]9. Z variables'!$B$3:$B$752,$B367)</f>
        <v>0</v>
      </c>
      <c r="U367" s="34">
        <f t="shared" si="80"/>
        <v>0</v>
      </c>
      <c r="V367" s="33" t="e">
        <f>SUMIFS('[1]9. Z variables'!$R$3:$R$752,'[1]9. Z variables'!$C$3:$C$752,$C367,'[1]9. Z variables'!$B$3:$B$752,$B367)/T367</f>
        <v>#DIV/0!</v>
      </c>
      <c r="W367" s="36" t="e">
        <f t="shared" si="81"/>
        <v>#DIV/0!</v>
      </c>
      <c r="X367" s="35">
        <f t="shared" si="81"/>
        <v>0</v>
      </c>
    </row>
    <row r="368" spans="1:24" ht="15" x14ac:dyDescent="0.25">
      <c r="A368" s="182">
        <v>34</v>
      </c>
      <c r="B368" s="183" t="s">
        <v>35</v>
      </c>
      <c r="C368" s="184">
        <v>2005</v>
      </c>
      <c r="D368" s="184">
        <v>0</v>
      </c>
      <c r="E368" s="42">
        <f>SUMIFS('[1]6. Capital Calculations for BM'!$AI$6:$AI$1805,'[1]6. Capital Calculations for BM'!$C$6:$C$1805,'[1]2. BM Database'!$C368,'[1]6. Capital Calculations for BM'!$B$6:$B$1805,'[1]2. BM Database'!$B368)</f>
        <v>1080104.2954312374</v>
      </c>
      <c r="F368" s="42">
        <f>'[1]4. OM&amp;A Calculation'!M373</f>
        <v>0</v>
      </c>
      <c r="G368" s="42">
        <f t="shared" si="74"/>
        <v>1080104.2954312374</v>
      </c>
      <c r="H368" s="33">
        <f t="shared" si="75"/>
        <v>1</v>
      </c>
      <c r="I368" s="33">
        <f t="shared" si="76"/>
        <v>0</v>
      </c>
      <c r="J368" s="40">
        <f>SUMIFS('[1]6. Capital Calculations for BM'!$AH$6:$AH$1805,'[1]6. Capital Calculations for BM'!$C$6:$C$1805,'[1]2. BM Database'!$C368,'[1]6. Capital Calculations for BM'!$B$6:$B$1805,'[1]2. BM Database'!$B368)</f>
        <v>17.008296000000001</v>
      </c>
      <c r="K368" s="41">
        <f t="shared" si="79"/>
        <v>108.15605108354616</v>
      </c>
      <c r="L368" s="41">
        <v>0</v>
      </c>
      <c r="M368" s="41">
        <f t="shared" si="77"/>
        <v>0</v>
      </c>
      <c r="N368" s="34">
        <f>SUMIFS('[1]41. Output Indexes'!$E$3:$E$752,'[1]41. Output Indexes'!$B$3:$B$752,$B368,'[1]41. Output Indexes'!$C$3:$C$752,$C368)</f>
        <v>0</v>
      </c>
      <c r="O368" s="34">
        <f>SUMIFS('[1]41. Output Indexes'!$L$3:$L$752,'[1]41. Output Indexes'!$B$3:$B$752,$B368,'[1]41. Output Indexes'!$C$3:$C$752,$C368)</f>
        <v>0</v>
      </c>
      <c r="P368" s="34">
        <f>SUMIFS('[1]9. Z variables'!$AD$3:$AD$752,'[1]9. Z variables'!$B$3:$B$752,$B368,'[1]9. Z variables'!$C$3:$C$752,$C368)</f>
        <v>0</v>
      </c>
      <c r="Q368" s="34">
        <f>SUMIFS('[1]9. Z variables'!$AE$3:$AE$752,'[1]9. Z variables'!$B$3:$B$752,$B368,'[1]9. Z variables'!$C$3:$C$752,$C368)</f>
        <v>0</v>
      </c>
      <c r="R368" s="34">
        <f t="shared" si="72"/>
        <v>0</v>
      </c>
      <c r="S368" s="34">
        <f t="shared" si="85"/>
        <v>0</v>
      </c>
      <c r="T368" s="34">
        <f>SUMIFS('[1]9. Z variables'!$P$3:$P$752,'[1]9. Z variables'!$C$3:$C$752,$C368,'[1]9. Z variables'!$B$3:$B$752,$B368)</f>
        <v>0</v>
      </c>
      <c r="U368" s="34">
        <f t="shared" si="80"/>
        <v>0</v>
      </c>
      <c r="V368" s="33" t="e">
        <f>SUMIFS('[1]9. Z variables'!$R$3:$R$752,'[1]9. Z variables'!$C$3:$C$752,$C368,'[1]9. Z variables'!$B$3:$B$752,$B368)/T368</f>
        <v>#DIV/0!</v>
      </c>
      <c r="W368" s="36" t="e">
        <f t="shared" si="81"/>
        <v>#DIV/0!</v>
      </c>
      <c r="X368" s="35">
        <f t="shared" si="81"/>
        <v>0</v>
      </c>
    </row>
    <row r="369" spans="1:24" ht="15" x14ac:dyDescent="0.25">
      <c r="A369" s="182">
        <v>34</v>
      </c>
      <c r="B369" s="183" t="s">
        <v>35</v>
      </c>
      <c r="C369" s="184">
        <v>2006</v>
      </c>
      <c r="D369" s="184">
        <v>0</v>
      </c>
      <c r="E369" s="42">
        <f>SUMIFS('[1]6. Capital Calculations for BM'!$AI$6:$AI$1805,'[1]6. Capital Calculations for BM'!$C$6:$C$1805,'[1]2. BM Database'!$C369,'[1]6. Capital Calculations for BM'!$B$6:$B$1805,'[1]2. BM Database'!$B369)</f>
        <v>1123335.1213603353</v>
      </c>
      <c r="F369" s="42">
        <f>'[1]4. OM&amp;A Calculation'!M374</f>
        <v>0</v>
      </c>
      <c r="G369" s="42">
        <f t="shared" si="74"/>
        <v>1123335.1213603353</v>
      </c>
      <c r="H369" s="33">
        <f t="shared" si="75"/>
        <v>1</v>
      </c>
      <c r="I369" s="33">
        <f t="shared" si="76"/>
        <v>0</v>
      </c>
      <c r="J369" s="40">
        <f>SUMIFS('[1]6. Capital Calculations for BM'!$AH$6:$AH$1805,'[1]6. Capital Calculations for BM'!$C$6:$C$1805,'[1]2. BM Database'!$C369,'[1]6. Capital Calculations for BM'!$B$6:$B$1805,'[1]2. BM Database'!$B369)</f>
        <v>16.88236666666667</v>
      </c>
      <c r="K369" s="41">
        <f t="shared" si="79"/>
        <v>110.14154301171514</v>
      </c>
      <c r="L369" s="41">
        <v>0</v>
      </c>
      <c r="M369" s="41">
        <f t="shared" si="77"/>
        <v>0</v>
      </c>
      <c r="N369" s="34">
        <f>SUMIFS('[1]41. Output Indexes'!$E$3:$E$752,'[1]41. Output Indexes'!$B$3:$B$752,$B369,'[1]41. Output Indexes'!$C$3:$C$752,$C369)</f>
        <v>0</v>
      </c>
      <c r="O369" s="34">
        <f>SUMIFS('[1]41. Output Indexes'!$L$3:$L$752,'[1]41. Output Indexes'!$B$3:$B$752,$B369,'[1]41. Output Indexes'!$C$3:$C$752,$C369)</f>
        <v>0</v>
      </c>
      <c r="P369" s="34">
        <f>SUMIFS('[1]9. Z variables'!$AD$3:$AD$752,'[1]9. Z variables'!$B$3:$B$752,$B369,'[1]9. Z variables'!$C$3:$C$752,$C369)</f>
        <v>0</v>
      </c>
      <c r="Q369" s="34">
        <f>SUMIFS('[1]9. Z variables'!$AE$3:$AE$752,'[1]9. Z variables'!$B$3:$B$752,$B369,'[1]9. Z variables'!$C$3:$C$752,$C369)</f>
        <v>0</v>
      </c>
      <c r="R369" s="34">
        <f t="shared" si="72"/>
        <v>0</v>
      </c>
      <c r="S369" s="34">
        <f t="shared" si="85"/>
        <v>0</v>
      </c>
      <c r="T369" s="34">
        <f>SUMIFS('[1]9. Z variables'!$P$3:$P$752,'[1]9. Z variables'!$C$3:$C$752,$C369,'[1]9. Z variables'!$B$3:$B$752,$B369)</f>
        <v>0</v>
      </c>
      <c r="U369" s="34">
        <f t="shared" si="80"/>
        <v>0</v>
      </c>
      <c r="V369" s="33" t="e">
        <f>SUMIFS('[1]9. Z variables'!$R$3:$R$752,'[1]9. Z variables'!$C$3:$C$752,$C369,'[1]9. Z variables'!$B$3:$B$752,$B369)/T369</f>
        <v>#DIV/0!</v>
      </c>
      <c r="W369" s="36" t="e">
        <f t="shared" si="81"/>
        <v>#DIV/0!</v>
      </c>
      <c r="X369" s="35">
        <f t="shared" si="81"/>
        <v>0</v>
      </c>
    </row>
    <row r="370" spans="1:24" ht="15" x14ac:dyDescent="0.25">
      <c r="A370" s="182">
        <v>34</v>
      </c>
      <c r="B370" s="183" t="s">
        <v>35</v>
      </c>
      <c r="C370" s="184">
        <v>2007</v>
      </c>
      <c r="D370" s="184">
        <v>0</v>
      </c>
      <c r="E370" s="42">
        <f>SUMIFS('[1]6. Capital Calculations for BM'!$AI$6:$AI$1805,'[1]6. Capital Calculations for BM'!$C$6:$C$1805,'[1]2. BM Database'!$C370,'[1]6. Capital Calculations for BM'!$B$6:$B$1805,'[1]2. BM Database'!$B370)</f>
        <v>1232764.1546145412</v>
      </c>
      <c r="F370" s="42">
        <f>'[1]4. OM&amp;A Calculation'!M375</f>
        <v>0</v>
      </c>
      <c r="G370" s="42">
        <f t="shared" si="74"/>
        <v>1232764.1546145412</v>
      </c>
      <c r="H370" s="33">
        <f t="shared" si="75"/>
        <v>1</v>
      </c>
      <c r="I370" s="33">
        <f t="shared" si="76"/>
        <v>0</v>
      </c>
      <c r="J370" s="40">
        <f>SUMIFS('[1]6. Capital Calculations for BM'!$AH$6:$AH$1805,'[1]6. Capital Calculations for BM'!$C$6:$C$1805,'[1]2. BM Database'!$C370,'[1]6. Capital Calculations for BM'!$B$6:$B$1805,'[1]2. BM Database'!$B370)</f>
        <v>17.296320000000001</v>
      </c>
      <c r="K370" s="41">
        <f t="shared" si="79"/>
        <v>113.88036490943945</v>
      </c>
      <c r="L370" s="41">
        <v>0</v>
      </c>
      <c r="M370" s="41">
        <f t="shared" si="77"/>
        <v>0</v>
      </c>
      <c r="N370" s="34">
        <f>SUMIFS('[1]41. Output Indexes'!$E$3:$E$752,'[1]41. Output Indexes'!$B$3:$B$752,$B370,'[1]41. Output Indexes'!$C$3:$C$752,$C370)</f>
        <v>0</v>
      </c>
      <c r="O370" s="34">
        <f>SUMIFS('[1]41. Output Indexes'!$L$3:$L$752,'[1]41. Output Indexes'!$B$3:$B$752,$B370,'[1]41. Output Indexes'!$C$3:$C$752,$C370)</f>
        <v>0</v>
      </c>
      <c r="P370" s="34">
        <f>SUMIFS('[1]9. Z variables'!$AD$3:$AD$752,'[1]9. Z variables'!$B$3:$B$752,$B370,'[1]9. Z variables'!$C$3:$C$752,$C370)</f>
        <v>0</v>
      </c>
      <c r="Q370" s="34">
        <f>SUMIFS('[1]9. Z variables'!$AE$3:$AE$752,'[1]9. Z variables'!$B$3:$B$752,$B370,'[1]9. Z variables'!$C$3:$C$752,$C370)</f>
        <v>0</v>
      </c>
      <c r="R370" s="34">
        <f t="shared" si="72"/>
        <v>0</v>
      </c>
      <c r="S370" s="34">
        <f t="shared" si="85"/>
        <v>0</v>
      </c>
      <c r="T370" s="34">
        <f>SUMIFS('[1]9. Z variables'!$P$3:$P$752,'[1]9. Z variables'!$C$3:$C$752,$C370,'[1]9. Z variables'!$B$3:$B$752,$B370)</f>
        <v>0</v>
      </c>
      <c r="U370" s="34">
        <f t="shared" si="80"/>
        <v>0</v>
      </c>
      <c r="V370" s="33" t="e">
        <f>SUMIFS('[1]9. Z variables'!$R$3:$R$752,'[1]9. Z variables'!$C$3:$C$752,$C370,'[1]9. Z variables'!$B$3:$B$752,$B370)/T370</f>
        <v>#DIV/0!</v>
      </c>
      <c r="W370" s="36" t="e">
        <f t="shared" si="81"/>
        <v>#DIV/0!</v>
      </c>
      <c r="X370" s="35">
        <f t="shared" si="81"/>
        <v>0</v>
      </c>
    </row>
    <row r="371" spans="1:24" ht="15" x14ac:dyDescent="0.25">
      <c r="A371" s="182">
        <v>34</v>
      </c>
      <c r="B371" s="183" t="s">
        <v>35</v>
      </c>
      <c r="C371" s="184">
        <v>2008</v>
      </c>
      <c r="D371" s="184">
        <v>0</v>
      </c>
      <c r="E371" s="42">
        <f>SUMIFS('[1]6. Capital Calculations for BM'!$AI$6:$AI$1805,'[1]6. Capital Calculations for BM'!$C$6:$C$1805,'[1]2. BM Database'!$C371,'[1]6. Capital Calculations for BM'!$B$6:$B$1805,'[1]2. BM Database'!$B371)</f>
        <v>1256302.1639772728</v>
      </c>
      <c r="F371" s="42">
        <f>'[1]4. OM&amp;A Calculation'!M376</f>
        <v>0</v>
      </c>
      <c r="G371" s="42">
        <f t="shared" si="74"/>
        <v>1256302.1639772728</v>
      </c>
      <c r="H371" s="33">
        <f t="shared" si="75"/>
        <v>1</v>
      </c>
      <c r="I371" s="33">
        <f t="shared" si="76"/>
        <v>0</v>
      </c>
      <c r="J371" s="40">
        <f>SUMIFS('[1]6. Capital Calculations for BM'!$AH$6:$AH$1805,'[1]6. Capital Calculations for BM'!$C$6:$C$1805,'[1]2. BM Database'!$C371,'[1]6. Capital Calculations for BM'!$B$6:$B$1805,'[1]2. BM Database'!$B371)</f>
        <v>17.715351999999999</v>
      </c>
      <c r="K371" s="41">
        <f t="shared" si="79"/>
        <v>116.60459237157336</v>
      </c>
      <c r="L371" s="41">
        <v>0</v>
      </c>
      <c r="M371" s="41">
        <f t="shared" si="77"/>
        <v>0</v>
      </c>
      <c r="N371" s="34">
        <f>SUMIFS('[1]41. Output Indexes'!$E$3:$E$752,'[1]41. Output Indexes'!$B$3:$B$752,$B371,'[1]41. Output Indexes'!$C$3:$C$752,$C371)</f>
        <v>0</v>
      </c>
      <c r="O371" s="34">
        <f>SUMIFS('[1]41. Output Indexes'!$L$3:$L$752,'[1]41. Output Indexes'!$B$3:$B$752,$B371,'[1]41. Output Indexes'!$C$3:$C$752,$C371)</f>
        <v>0</v>
      </c>
      <c r="P371" s="34">
        <f>SUMIFS('[1]9. Z variables'!$AD$3:$AD$752,'[1]9. Z variables'!$B$3:$B$752,$B371,'[1]9. Z variables'!$C$3:$C$752,$C371)</f>
        <v>0</v>
      </c>
      <c r="Q371" s="34">
        <f>SUMIFS('[1]9. Z variables'!$AE$3:$AE$752,'[1]9. Z variables'!$B$3:$B$752,$B371,'[1]9. Z variables'!$C$3:$C$752,$C371)</f>
        <v>0</v>
      </c>
      <c r="R371" s="34">
        <f t="shared" si="72"/>
        <v>0</v>
      </c>
      <c r="S371" s="34">
        <f t="shared" si="85"/>
        <v>0</v>
      </c>
      <c r="T371" s="34">
        <f>SUMIFS('[1]9. Z variables'!$P$3:$P$752,'[1]9. Z variables'!$C$3:$C$752,$C371,'[1]9. Z variables'!$B$3:$B$752,$B371)</f>
        <v>0</v>
      </c>
      <c r="U371" s="34">
        <f t="shared" si="80"/>
        <v>0</v>
      </c>
      <c r="V371" s="33" t="e">
        <f>SUMIFS('[1]9. Z variables'!$R$3:$R$752,'[1]9. Z variables'!$C$3:$C$752,$C371,'[1]9. Z variables'!$B$3:$B$752,$B371)/T371</f>
        <v>#DIV/0!</v>
      </c>
      <c r="W371" s="36" t="e">
        <f t="shared" si="81"/>
        <v>#DIV/0!</v>
      </c>
      <c r="X371" s="35">
        <f t="shared" si="81"/>
        <v>0</v>
      </c>
    </row>
    <row r="372" spans="1:24" ht="15" x14ac:dyDescent="0.25">
      <c r="A372" s="182">
        <v>34</v>
      </c>
      <c r="B372" s="183" t="s">
        <v>35</v>
      </c>
      <c r="C372" s="184">
        <v>2009</v>
      </c>
      <c r="D372" s="184">
        <v>0</v>
      </c>
      <c r="E372" s="42">
        <f>SUMIFS('[1]6. Capital Calculations for BM'!$AI$6:$AI$1805,'[1]6. Capital Calculations for BM'!$C$6:$C$1805,'[1]2. BM Database'!$C372,'[1]6. Capital Calculations for BM'!$B$6:$B$1805,'[1]2. BM Database'!$B372)</f>
        <v>1298919.493345001</v>
      </c>
      <c r="F372" s="42">
        <f>'[1]4. OM&amp;A Calculation'!M377</f>
        <v>0</v>
      </c>
      <c r="G372" s="42">
        <f t="shared" si="74"/>
        <v>1298919.493345001</v>
      </c>
      <c r="H372" s="33">
        <f t="shared" si="75"/>
        <v>1</v>
      </c>
      <c r="I372" s="33">
        <f t="shared" si="76"/>
        <v>0</v>
      </c>
      <c r="J372" s="40">
        <f>SUMIFS('[1]6. Capital Calculations for BM'!$AH$6:$AH$1805,'[1]6. Capital Calculations for BM'!$C$6:$C$1805,'[1]2. BM Database'!$C372,'[1]6. Capital Calculations for BM'!$B$6:$B$1805,'[1]2. BM Database'!$B372)</f>
        <v>17.930536200000002</v>
      </c>
      <c r="K372" s="41">
        <f t="shared" si="79"/>
        <v>118.1120482521444</v>
      </c>
      <c r="L372" s="41">
        <v>0</v>
      </c>
      <c r="M372" s="41">
        <f t="shared" si="77"/>
        <v>0</v>
      </c>
      <c r="N372" s="34">
        <f>SUMIFS('[1]41. Output Indexes'!$E$3:$E$752,'[1]41. Output Indexes'!$B$3:$B$752,$B372,'[1]41. Output Indexes'!$C$3:$C$752,$C372)</f>
        <v>0</v>
      </c>
      <c r="O372" s="34">
        <f>SUMIFS('[1]41. Output Indexes'!$L$3:$L$752,'[1]41. Output Indexes'!$B$3:$B$752,$B372,'[1]41. Output Indexes'!$C$3:$C$752,$C372)</f>
        <v>0</v>
      </c>
      <c r="P372" s="34">
        <f>SUMIFS('[1]9. Z variables'!$AD$3:$AD$752,'[1]9. Z variables'!$B$3:$B$752,$B372,'[1]9. Z variables'!$C$3:$C$752,$C372)</f>
        <v>0</v>
      </c>
      <c r="Q372" s="34">
        <f>SUMIFS('[1]9. Z variables'!$AE$3:$AE$752,'[1]9. Z variables'!$B$3:$B$752,$B372,'[1]9. Z variables'!$C$3:$C$752,$C372)</f>
        <v>0</v>
      </c>
      <c r="R372" s="34">
        <f t="shared" si="72"/>
        <v>0</v>
      </c>
      <c r="S372" s="34">
        <f t="shared" si="85"/>
        <v>0</v>
      </c>
      <c r="T372" s="34">
        <f>SUMIFS('[1]9. Z variables'!$P$3:$P$752,'[1]9. Z variables'!$C$3:$C$752,$C372,'[1]9. Z variables'!$B$3:$B$752,$B372)</f>
        <v>0</v>
      </c>
      <c r="U372" s="34">
        <f t="shared" si="80"/>
        <v>0</v>
      </c>
      <c r="V372" s="33" t="e">
        <f>SUMIFS('[1]9. Z variables'!$R$3:$R$752,'[1]9. Z variables'!$C$3:$C$752,$C372,'[1]9. Z variables'!$B$3:$B$752,$B372)/T372</f>
        <v>#DIV/0!</v>
      </c>
      <c r="W372" s="36" t="e">
        <f t="shared" si="81"/>
        <v>#DIV/0!</v>
      </c>
      <c r="X372" s="35">
        <f t="shared" si="81"/>
        <v>0</v>
      </c>
    </row>
    <row r="373" spans="1:24" ht="15" x14ac:dyDescent="0.25">
      <c r="A373" s="182">
        <v>34</v>
      </c>
      <c r="B373" s="183" t="s">
        <v>35</v>
      </c>
      <c r="C373" s="184">
        <v>2010</v>
      </c>
      <c r="D373" s="184">
        <v>0</v>
      </c>
      <c r="E373" s="42">
        <f>SUMIFS('[1]6. Capital Calculations for BM'!$AI$6:$AI$1805,'[1]6. Capital Calculations for BM'!$C$6:$C$1805,'[1]2. BM Database'!$C373,'[1]6. Capital Calculations for BM'!$B$6:$B$1805,'[1]2. BM Database'!$B373)</f>
        <v>-144453.44549217614</v>
      </c>
      <c r="F373" s="42">
        <f>'[1]4. OM&amp;A Calculation'!M378</f>
        <v>0</v>
      </c>
      <c r="G373" s="42">
        <f t="shared" si="74"/>
        <v>-144453.44549217614</v>
      </c>
      <c r="H373" s="33">
        <f t="shared" si="75"/>
        <v>1</v>
      </c>
      <c r="I373" s="33">
        <f t="shared" si="76"/>
        <v>0</v>
      </c>
      <c r="J373" s="40">
        <f>SUMIFS('[1]6. Capital Calculations for BM'!$AH$6:$AH$1805,'[1]6. Capital Calculations for BM'!$C$6:$C$1805,'[1]2. BM Database'!$C373,'[1]6. Capital Calculations for BM'!$B$6:$B$1805,'[1]2. BM Database'!$B373)</f>
        <v>18.29948266666667</v>
      </c>
      <c r="K373" s="41">
        <f t="shared" si="79"/>
        <v>121.67950876493377</v>
      </c>
      <c r="L373" s="41">
        <v>0</v>
      </c>
      <c r="M373" s="41">
        <f t="shared" si="77"/>
        <v>0</v>
      </c>
      <c r="N373" s="34">
        <f>SUMIFS('[1]41. Output Indexes'!$E$3:$E$752,'[1]41. Output Indexes'!$B$3:$B$752,$B373,'[1]41. Output Indexes'!$C$3:$C$752,$C373)</f>
        <v>0</v>
      </c>
      <c r="O373" s="34">
        <f>SUMIFS('[1]41. Output Indexes'!$L$3:$L$752,'[1]41. Output Indexes'!$B$3:$B$752,$B373,'[1]41. Output Indexes'!$C$3:$C$752,$C373)</f>
        <v>0</v>
      </c>
      <c r="P373" s="34">
        <f>SUMIFS('[1]9. Z variables'!$AD$3:$AD$752,'[1]9. Z variables'!$B$3:$B$752,$B373,'[1]9. Z variables'!$C$3:$C$752,$C373)</f>
        <v>0</v>
      </c>
      <c r="Q373" s="34">
        <f>SUMIFS('[1]9. Z variables'!$AE$3:$AE$752,'[1]9. Z variables'!$B$3:$B$752,$B373,'[1]9. Z variables'!$C$3:$C$752,$C373)</f>
        <v>0</v>
      </c>
      <c r="R373" s="34">
        <f t="shared" si="72"/>
        <v>0</v>
      </c>
      <c r="S373" s="34">
        <f t="shared" si="85"/>
        <v>0</v>
      </c>
      <c r="T373" s="34">
        <f>SUMIFS('[1]9. Z variables'!$P$3:$P$752,'[1]9. Z variables'!$C$3:$C$752,$C373,'[1]9. Z variables'!$B$3:$B$752,$B373)</f>
        <v>0</v>
      </c>
      <c r="U373" s="34">
        <f t="shared" si="80"/>
        <v>0</v>
      </c>
      <c r="V373" s="33" t="e">
        <f>SUMIFS('[1]9. Z variables'!$R$3:$R$752,'[1]9. Z variables'!$C$3:$C$752,$C373,'[1]9. Z variables'!$B$3:$B$752,$B373)/T373</f>
        <v>#DIV/0!</v>
      </c>
      <c r="W373" s="36" t="e">
        <f t="shared" si="81"/>
        <v>#DIV/0!</v>
      </c>
      <c r="X373" s="35">
        <f t="shared" si="81"/>
        <v>0</v>
      </c>
    </row>
    <row r="374" spans="1:24" ht="15" x14ac:dyDescent="0.25">
      <c r="A374" s="182">
        <v>34</v>
      </c>
      <c r="B374" s="183" t="s">
        <v>35</v>
      </c>
      <c r="C374" s="184">
        <v>2011</v>
      </c>
      <c r="D374" s="184">
        <v>0</v>
      </c>
      <c r="E374" s="42">
        <f>SUMIFS('[1]6. Capital Calculations for BM'!$AI$6:$AI$1805,'[1]6. Capital Calculations for BM'!$C$6:$C$1805,'[1]2. BM Database'!$C374,'[1]6. Capital Calculations for BM'!$B$6:$B$1805,'[1]2. BM Database'!$B374)</f>
        <v>-137141.05453811216</v>
      </c>
      <c r="F374" s="42">
        <f>'[1]4. OM&amp;A Calculation'!M379</f>
        <v>0</v>
      </c>
      <c r="G374" s="42">
        <f t="shared" si="74"/>
        <v>-137141.05453811216</v>
      </c>
      <c r="H374" s="33">
        <f t="shared" si="75"/>
        <v>1</v>
      </c>
      <c r="I374" s="33">
        <f t="shared" si="76"/>
        <v>0</v>
      </c>
      <c r="J374" s="40">
        <f>SUMIFS('[1]6. Capital Calculations for BM'!$AH$6:$AH$1805,'[1]6. Capital Calculations for BM'!$C$6:$C$1805,'[1]2. BM Database'!$C374,'[1]6. Capital Calculations for BM'!$B$6:$B$1805,'[1]2. BM Database'!$B374)</f>
        <v>18.328728099999999</v>
      </c>
      <c r="K374" s="41">
        <f t="shared" si="79"/>
        <v>123.73002481130355</v>
      </c>
      <c r="L374" s="41">
        <v>0</v>
      </c>
      <c r="M374" s="41">
        <f t="shared" si="77"/>
        <v>0</v>
      </c>
      <c r="N374" s="34">
        <f>SUMIFS('[1]41. Output Indexes'!$E$3:$E$752,'[1]41. Output Indexes'!$B$3:$B$752,$B374,'[1]41. Output Indexes'!$C$3:$C$752,$C374)</f>
        <v>0</v>
      </c>
      <c r="O374" s="34">
        <f>SUMIFS('[1]41. Output Indexes'!$L$3:$L$752,'[1]41. Output Indexes'!$B$3:$B$752,$B374,'[1]41. Output Indexes'!$C$3:$C$752,$C374)</f>
        <v>0</v>
      </c>
      <c r="P374" s="34">
        <f>SUMIFS('[1]9. Z variables'!$AD$3:$AD$752,'[1]9. Z variables'!$B$3:$B$752,$B374,'[1]9. Z variables'!$C$3:$C$752,$C374)</f>
        <v>0</v>
      </c>
      <c r="Q374" s="34">
        <f>SUMIFS('[1]9. Z variables'!$AE$3:$AE$752,'[1]9. Z variables'!$B$3:$B$752,$B374,'[1]9. Z variables'!$C$3:$C$752,$C374)</f>
        <v>0</v>
      </c>
      <c r="R374" s="34">
        <f t="shared" si="72"/>
        <v>0</v>
      </c>
      <c r="S374" s="34">
        <f t="shared" si="85"/>
        <v>0</v>
      </c>
      <c r="T374" s="34">
        <f>SUMIFS('[1]9. Z variables'!$P$3:$P$752,'[1]9. Z variables'!$C$3:$C$752,$C374,'[1]9. Z variables'!$B$3:$B$752,$B374)</f>
        <v>0</v>
      </c>
      <c r="U374" s="34">
        <f t="shared" si="80"/>
        <v>0</v>
      </c>
      <c r="V374" s="33" t="e">
        <f>SUMIFS('[1]9. Z variables'!$R$3:$R$752,'[1]9. Z variables'!$C$3:$C$752,$C374,'[1]9. Z variables'!$B$3:$B$752,$B374)/T374</f>
        <v>#DIV/0!</v>
      </c>
      <c r="W374" s="36" t="e">
        <f t="shared" si="81"/>
        <v>#DIV/0!</v>
      </c>
      <c r="X374" s="23">
        <f t="shared" si="81"/>
        <v>0</v>
      </c>
    </row>
    <row r="375" spans="1:24" ht="15" x14ac:dyDescent="0.25">
      <c r="A375" s="182">
        <v>34</v>
      </c>
      <c r="B375" s="183" t="s">
        <v>35</v>
      </c>
      <c r="C375" s="184">
        <v>2012</v>
      </c>
      <c r="D375" s="184">
        <f>D374</f>
        <v>0</v>
      </c>
      <c r="E375" s="42">
        <f>SUMIFS('[1]6. Capital Calculations for BM'!$AI$6:$AI$1805,'[1]6. Capital Calculations for BM'!$C$6:$C$1805,'[1]2. BM Database'!$C375,'[1]6. Capital Calculations for BM'!$B$6:$B$1805,'[1]2. BM Database'!$B375)</f>
        <v>-124239.34731692483</v>
      </c>
      <c r="F375" s="42">
        <f>'[1]4. OM&amp;A Calculation'!M380</f>
        <v>0</v>
      </c>
      <c r="G375" s="42">
        <f t="shared" si="74"/>
        <v>-124239.34731692483</v>
      </c>
      <c r="H375" s="33">
        <f t="shared" si="75"/>
        <v>1</v>
      </c>
      <c r="I375" s="33">
        <f t="shared" si="76"/>
        <v>0</v>
      </c>
      <c r="J375" s="40">
        <f>SUMIFS('[1]6. Capital Calculations for BM'!$AH$6:$AH$1805,'[1]6. Capital Calculations for BM'!$C$6:$C$1805,'[1]2. BM Database'!$C375,'[1]6. Capital Calculations for BM'!$B$6:$B$1805,'[1]2. BM Database'!$B375)</f>
        <v>17.40324</v>
      </c>
      <c r="K375" s="41">
        <f t="shared" si="79"/>
        <v>125.68281390738366</v>
      </c>
      <c r="L375" s="41">
        <v>0</v>
      </c>
      <c r="M375" s="41">
        <f t="shared" si="77"/>
        <v>0</v>
      </c>
      <c r="N375" s="34">
        <f>SUMIFS('[1]24. 2012 data'!$BR$2:$BR$74,'[1]24. 2012 data'!$B$2:$B$74,'[1]2. BM Database'!$B375,'[1]24. 2012 data'!$C$2:$C$74,2012)</f>
        <v>0</v>
      </c>
      <c r="O375" s="34">
        <f>SUMIFS('[1]24. 2012 data'!$BZ$2:$BZ$74,'[1]24. 2012 data'!$B$2:$B$74,'[1]2. BM Database'!$B375,'[1]24. 2012 data'!$C$2:$C$74,2012)</f>
        <v>0</v>
      </c>
      <c r="P375" s="34">
        <f>SUMIFS('[1]24. 2012 data'!$DI$2:$DI$74,'[1]24. 2012 data'!$B$2:$B$74,'[1]2. BM Database'!$B375,'[1]24. 2012 data'!$C$2:$C$74,2012)</f>
        <v>0</v>
      </c>
      <c r="Q375" s="34">
        <f>SUMIFS('[1]24. 2012 data'!$DH$2:$DH$74,'[1]24. 2012 data'!$B$2:$B$74,'[1]2. BM Database'!$B375,'[1]24. 2012 data'!$C$2:$C$74,2012)</f>
        <v>0</v>
      </c>
      <c r="R375" s="34">
        <f t="shared" si="72"/>
        <v>0</v>
      </c>
      <c r="S375" s="34">
        <f t="shared" si="85"/>
        <v>0</v>
      </c>
      <c r="T375" s="34">
        <f>SUMIF('[1]24. 2012 data'!$B$2:$B$74,$B375,'[1]24. 2012 data'!$DL$2:$DL$74)</f>
        <v>0</v>
      </c>
      <c r="U375" s="34">
        <f>AVERAGE(T365:T375)</f>
        <v>0</v>
      </c>
      <c r="V375" s="33" t="e">
        <f>SUMIF('[1]24. 2012 data'!$B$2:$B$74,$B375,'[1]24. 2012 data'!$DN$2:$DN$74)/SUMIF('[1]24. 2012 data'!$B$2:$B$74,$B375,'[1]24. 2012 data'!$DL$2:$DL$74)</f>
        <v>#DIV/0!</v>
      </c>
      <c r="W375" s="36" t="e">
        <f>(N375-N365)/N365</f>
        <v>#DIV/0!</v>
      </c>
      <c r="X375" s="34">
        <f>SUMIF('[1]24. 2012 data'!$B$2:$B$74,$B375,'[1]24. 2012 data'!$CZ$2:$CZ$74)</f>
        <v>0</v>
      </c>
    </row>
    <row r="376" spans="1:24" ht="15" x14ac:dyDescent="0.25">
      <c r="A376" s="182">
        <v>35</v>
      </c>
      <c r="B376" s="183" t="s">
        <v>36</v>
      </c>
      <c r="C376" s="184">
        <v>2002</v>
      </c>
      <c r="D376" s="184">
        <v>1</v>
      </c>
      <c r="E376" s="42">
        <f>SUMIFS('[1]6. Capital Calculations for BM'!$AI$6:$AI$1805,'[1]6. Capital Calculations for BM'!$C$6:$C$1805,'[1]2. BM Database'!$C376,'[1]6. Capital Calculations for BM'!$B$6:$B$1805,'[1]2. BM Database'!$B376)</f>
        <v>74417342.688965365</v>
      </c>
      <c r="F376" s="42">
        <f>'[1]4. OM&amp;A Calculation'!M381</f>
        <v>44951751.140000001</v>
      </c>
      <c r="G376" s="42">
        <f t="shared" si="74"/>
        <v>119369093.82896537</v>
      </c>
      <c r="H376" s="33">
        <f t="shared" si="75"/>
        <v>0.62342219666668619</v>
      </c>
      <c r="I376" s="33">
        <f t="shared" si="76"/>
        <v>0.37657780333331381</v>
      </c>
      <c r="J376" s="40">
        <f>SUMIFS('[1]6. Capital Calculations for BM'!$AH$6:$AH$1805,'[1]6. Capital Calculations for BM'!$C$6:$C$1805,'[1]2. BM Database'!$C376,'[1]6. Capital Calculations for BM'!$B$6:$B$1805,'[1]2. BM Database'!$B376)</f>
        <v>16.741565999999999</v>
      </c>
      <c r="K376" s="41">
        <f t="shared" si="79"/>
        <v>100</v>
      </c>
      <c r="L376" s="41">
        <v>1.0484845425348299</v>
      </c>
      <c r="M376" s="41">
        <f t="shared" si="77"/>
        <v>104.848454253483</v>
      </c>
      <c r="N376" s="34">
        <f>SUMIFS('[1]41. Output Indexes'!$E$3:$E$752,'[1]41. Output Indexes'!$B$3:$B$752,$B376,'[1]41. Output Indexes'!$C$3:$C$752,$C376)</f>
        <v>264520</v>
      </c>
      <c r="O376" s="34">
        <f>SUMIFS('[1]41. Output Indexes'!$L$3:$L$752,'[1]41. Output Indexes'!$B$3:$B$752,$B376,'[1]41. Output Indexes'!$C$3:$C$752,$C376)</f>
        <v>7470558035</v>
      </c>
      <c r="P376" s="34">
        <f>SUMIFS('[1]9. Z variables'!$AD$3:$AD$752,'[1]9. Z variables'!$B$3:$B$752,$B376,'[1]9. Z variables'!$C$3:$C$752,$C376)</f>
        <v>1433666</v>
      </c>
      <c r="Q376" s="34">
        <f>SUMIFS('[1]9. Z variables'!$AE$3:$AE$752,'[1]9. Z variables'!$B$3:$B$752,$B376,'[1]9. Z variables'!$C$3:$C$752,$C376)</f>
        <v>1269578</v>
      </c>
      <c r="R376" s="34">
        <f t="shared" si="72"/>
        <v>1433666</v>
      </c>
      <c r="S376" s="34">
        <f>R376</f>
        <v>1433666</v>
      </c>
      <c r="T376" s="34">
        <f>SUMIFS('[1]9. Z variables'!$P$3:$P$752,'[1]9. Z variables'!$C$3:$C$752,$C376,'[1]9. Z variables'!$B$3:$B$752,$B376)</f>
        <v>4830</v>
      </c>
      <c r="U376" s="34">
        <f t="shared" si="80"/>
        <v>5322.727272727273</v>
      </c>
      <c r="V376" s="33">
        <f>SUMIFS('[1]9. Z variables'!$R$3:$R$752,'[1]9. Z variables'!$C$3:$C$752,$C376,'[1]9. Z variables'!$B$3:$B$752,$B376)/T376</f>
        <v>0.37060041407867494</v>
      </c>
      <c r="W376" s="36">
        <f t="shared" si="81"/>
        <v>0.17017238772115531</v>
      </c>
      <c r="X376" s="35">
        <f t="shared" si="81"/>
        <v>1104</v>
      </c>
    </row>
    <row r="377" spans="1:24" ht="15" x14ac:dyDescent="0.25">
      <c r="A377" s="182">
        <v>35</v>
      </c>
      <c r="B377" s="183" t="s">
        <v>36</v>
      </c>
      <c r="C377" s="184">
        <v>2003</v>
      </c>
      <c r="D377" s="184">
        <v>1</v>
      </c>
      <c r="E377" s="42">
        <f>SUMIFS('[1]6. Capital Calculations for BM'!$AI$6:$AI$1805,'[1]6. Capital Calculations for BM'!$C$6:$C$1805,'[1]2. BM Database'!$C377,'[1]6. Capital Calculations for BM'!$B$6:$B$1805,'[1]2. BM Database'!$B377)</f>
        <v>76314241.290455326</v>
      </c>
      <c r="F377" s="42">
        <f>'[1]4. OM&amp;A Calculation'!M382</f>
        <v>38140467.109999999</v>
      </c>
      <c r="G377" s="42">
        <f t="shared" si="74"/>
        <v>114454708.40045533</v>
      </c>
      <c r="H377" s="33">
        <f t="shared" si="75"/>
        <v>0.66676366885184191</v>
      </c>
      <c r="I377" s="33">
        <f t="shared" si="76"/>
        <v>0.33323633114815809</v>
      </c>
      <c r="J377" s="40">
        <f>SUMIFS('[1]6. Capital Calculations for BM'!$AH$6:$AH$1805,'[1]6. Capital Calculations for BM'!$C$6:$C$1805,'[1]2. BM Database'!$C377,'[1]6. Capital Calculations for BM'!$B$6:$B$1805,'[1]2. BM Database'!$B377)</f>
        <v>16.820820000000001</v>
      </c>
      <c r="K377" s="41">
        <f t="shared" si="79"/>
        <v>102.21331567783656</v>
      </c>
      <c r="L377" s="41">
        <v>1.0484845425348299</v>
      </c>
      <c r="M377" s="41">
        <f t="shared" si="77"/>
        <v>107.16908152944463</v>
      </c>
      <c r="N377" s="34">
        <f>SUMIFS('[1]41. Output Indexes'!$E$3:$E$752,'[1]41. Output Indexes'!$B$3:$B$752,$B377,'[1]41. Output Indexes'!$C$3:$C$752,$C377)</f>
        <v>269190</v>
      </c>
      <c r="O377" s="34">
        <f>SUMIFS('[1]41. Output Indexes'!$L$3:$L$752,'[1]41. Output Indexes'!$B$3:$B$752,$B377,'[1]41. Output Indexes'!$C$3:$C$752,$C377)</f>
        <v>7483288325</v>
      </c>
      <c r="P377" s="34">
        <f>SUMIFS('[1]9. Z variables'!$AD$3:$AD$752,'[1]9. Z variables'!$B$3:$B$752,$B377,'[1]9. Z variables'!$C$3:$C$752,$C377)</f>
        <v>1420437</v>
      </c>
      <c r="Q377" s="34">
        <f>SUMIFS('[1]9. Z variables'!$AE$3:$AE$752,'[1]9. Z variables'!$B$3:$B$752,$B377,'[1]9. Z variables'!$C$3:$C$752,$C377)</f>
        <v>1367738</v>
      </c>
      <c r="R377" s="34">
        <f t="shared" si="72"/>
        <v>1420437</v>
      </c>
      <c r="S377" s="34">
        <f t="shared" ref="S377:S386" si="86">MAX(S376,R377)</f>
        <v>1433666</v>
      </c>
      <c r="T377" s="34">
        <f>SUMIFS('[1]9. Z variables'!$P$3:$P$752,'[1]9. Z variables'!$C$3:$C$752,$C377,'[1]9. Z variables'!$B$3:$B$752,$B377)</f>
        <v>4830</v>
      </c>
      <c r="U377" s="34">
        <f t="shared" si="80"/>
        <v>5322.727272727273</v>
      </c>
      <c r="V377" s="33">
        <f>SUMIFS('[1]9. Z variables'!$R$3:$R$752,'[1]9. Z variables'!$C$3:$C$752,$C377,'[1]9. Z variables'!$B$3:$B$752,$B377)/T377</f>
        <v>0.37060041407867494</v>
      </c>
      <c r="W377" s="36">
        <f t="shared" si="81"/>
        <v>0.17017238772115531</v>
      </c>
      <c r="X377" s="35">
        <f t="shared" si="81"/>
        <v>1104</v>
      </c>
    </row>
    <row r="378" spans="1:24" ht="15" x14ac:dyDescent="0.25">
      <c r="A378" s="182">
        <v>35</v>
      </c>
      <c r="B378" s="183" t="s">
        <v>36</v>
      </c>
      <c r="C378" s="184">
        <v>2004</v>
      </c>
      <c r="D378" s="184">
        <v>1</v>
      </c>
      <c r="E378" s="42">
        <f>SUMIFS('[1]6. Capital Calculations for BM'!$AI$6:$AI$1805,'[1]6. Capital Calculations for BM'!$C$6:$C$1805,'[1]2. BM Database'!$C378,'[1]6. Capital Calculations for BM'!$B$6:$B$1805,'[1]2. BM Database'!$B378)</f>
        <v>83672563.868903831</v>
      </c>
      <c r="F378" s="42">
        <f>'[1]4. OM&amp;A Calculation'!M383</f>
        <v>33928693.969999999</v>
      </c>
      <c r="G378" s="42">
        <f t="shared" si="74"/>
        <v>117601257.83890383</v>
      </c>
      <c r="H378" s="33">
        <f t="shared" si="75"/>
        <v>0.71149378337026592</v>
      </c>
      <c r="I378" s="33">
        <f t="shared" si="76"/>
        <v>0.28850621662973408</v>
      </c>
      <c r="J378" s="40">
        <f>SUMIFS('[1]6. Capital Calculations for BM'!$AH$6:$AH$1805,'[1]6. Capital Calculations for BM'!$C$6:$C$1805,'[1]2. BM Database'!$C378,'[1]6. Capital Calculations for BM'!$B$6:$B$1805,'[1]2. BM Database'!$B378)</f>
        <v>16.852066000000001</v>
      </c>
      <c r="K378" s="41">
        <f t="shared" si="79"/>
        <v>104.79144501899948</v>
      </c>
      <c r="L378" s="41">
        <v>1.0484845425348299</v>
      </c>
      <c r="M378" s="41">
        <f t="shared" si="77"/>
        <v>109.87221029230946</v>
      </c>
      <c r="N378" s="34">
        <f>SUMIFS('[1]41. Output Indexes'!$E$3:$E$752,'[1]41. Output Indexes'!$B$3:$B$752,$B378,'[1]41. Output Indexes'!$C$3:$C$752,$C378)</f>
        <v>274025</v>
      </c>
      <c r="O378" s="34">
        <f>SUMIFS('[1]41. Output Indexes'!$L$3:$L$752,'[1]41. Output Indexes'!$B$3:$B$752,$B378,'[1]41. Output Indexes'!$C$3:$C$752,$C378)</f>
        <v>7514934346</v>
      </c>
      <c r="P378" s="34">
        <f>SUMIFS('[1]9. Z variables'!$AD$3:$AD$752,'[1]9. Z variables'!$B$3:$B$752,$B378,'[1]9. Z variables'!$C$3:$C$752,$C378)</f>
        <v>1256230</v>
      </c>
      <c r="Q378" s="34">
        <f>SUMIFS('[1]9. Z variables'!$AE$3:$AE$752,'[1]9. Z variables'!$B$3:$B$752,$B378,'[1]9. Z variables'!$C$3:$C$752,$C378)</f>
        <v>1405279</v>
      </c>
      <c r="R378" s="34">
        <f t="shared" si="72"/>
        <v>1405279</v>
      </c>
      <c r="S378" s="34">
        <f t="shared" si="86"/>
        <v>1433666</v>
      </c>
      <c r="T378" s="34">
        <f>SUMIFS('[1]9. Z variables'!$P$3:$P$752,'[1]9. Z variables'!$C$3:$C$752,$C378,'[1]9. Z variables'!$B$3:$B$752,$B378)</f>
        <v>5040</v>
      </c>
      <c r="U378" s="34">
        <f t="shared" si="80"/>
        <v>5322.727272727273</v>
      </c>
      <c r="V378" s="33">
        <f>SUMIFS('[1]9. Z variables'!$R$3:$R$752,'[1]9. Z variables'!$C$3:$C$752,$C378,'[1]9. Z variables'!$B$3:$B$752,$B378)/T378</f>
        <v>0.36706349206349204</v>
      </c>
      <c r="W378" s="36">
        <f t="shared" si="81"/>
        <v>0.17017238772115531</v>
      </c>
      <c r="X378" s="35">
        <f t="shared" si="81"/>
        <v>1104</v>
      </c>
    </row>
    <row r="379" spans="1:24" ht="15" x14ac:dyDescent="0.25">
      <c r="A379" s="182">
        <v>35</v>
      </c>
      <c r="B379" s="183" t="s">
        <v>36</v>
      </c>
      <c r="C379" s="184">
        <v>2005</v>
      </c>
      <c r="D379" s="184">
        <v>1</v>
      </c>
      <c r="E379" s="42">
        <f>SUMIFS('[1]6. Capital Calculations for BM'!$AI$6:$AI$1805,'[1]6. Capital Calculations for BM'!$C$6:$C$1805,'[1]2. BM Database'!$C379,'[1]6. Capital Calculations for BM'!$B$6:$B$1805,'[1]2. BM Database'!$B379)</f>
        <v>90460473.487403929</v>
      </c>
      <c r="F379" s="42">
        <f>'[1]4. OM&amp;A Calculation'!M384</f>
        <v>32817707.990000006</v>
      </c>
      <c r="G379" s="42">
        <f t="shared" si="74"/>
        <v>123278181.47740394</v>
      </c>
      <c r="H379" s="33">
        <f t="shared" si="75"/>
        <v>0.73379143335258179</v>
      </c>
      <c r="I379" s="33">
        <f t="shared" si="76"/>
        <v>0.26620856664741821</v>
      </c>
      <c r="J379" s="40">
        <f>SUMIFS('[1]6. Capital Calculations for BM'!$AH$6:$AH$1805,'[1]6. Capital Calculations for BM'!$C$6:$C$1805,'[1]2. BM Database'!$C379,'[1]6. Capital Calculations for BM'!$B$6:$B$1805,'[1]2. BM Database'!$B379)</f>
        <v>17.008296000000001</v>
      </c>
      <c r="K379" s="41">
        <f t="shared" si="79"/>
        <v>108.15605108354616</v>
      </c>
      <c r="L379" s="41">
        <v>1.0484845425348299</v>
      </c>
      <c r="M379" s="41">
        <f t="shared" si="77"/>
        <v>113.39994774270559</v>
      </c>
      <c r="N379" s="34">
        <f>SUMIFS('[1]41. Output Indexes'!$E$3:$E$752,'[1]41. Output Indexes'!$B$3:$B$752,$B379,'[1]41. Output Indexes'!$C$3:$C$752,$C379)</f>
        <v>278581</v>
      </c>
      <c r="O379" s="34">
        <f>SUMIFS('[1]41. Output Indexes'!$L$3:$L$752,'[1]41. Output Indexes'!$B$3:$B$752,$B379,'[1]41. Output Indexes'!$C$3:$C$752,$C379)</f>
        <v>7663197036</v>
      </c>
      <c r="P379" s="34">
        <f>SUMIFS('[1]9. Z variables'!$AD$3:$AD$752,'[1]9. Z variables'!$B$3:$B$752,$B379,'[1]9. Z variables'!$C$3:$C$752,$C379)</f>
        <v>1464855</v>
      </c>
      <c r="Q379" s="34">
        <f>SUMIFS('[1]9. Z variables'!$AE$3:$AE$752,'[1]9. Z variables'!$B$3:$B$752,$B379,'[1]9. Z variables'!$C$3:$C$752,$C379)</f>
        <v>1361692</v>
      </c>
      <c r="R379" s="34">
        <f t="shared" si="72"/>
        <v>1464855</v>
      </c>
      <c r="S379" s="34">
        <f t="shared" si="86"/>
        <v>1464855</v>
      </c>
      <c r="T379" s="34">
        <f>SUMIFS('[1]9. Z variables'!$P$3:$P$752,'[1]9. Z variables'!$C$3:$C$752,$C379,'[1]9. Z variables'!$B$3:$B$752,$B379)</f>
        <v>5242</v>
      </c>
      <c r="U379" s="34">
        <f t="shared" si="80"/>
        <v>5322.727272727273</v>
      </c>
      <c r="V379" s="33">
        <f>SUMIFS('[1]9. Z variables'!$R$3:$R$752,'[1]9. Z variables'!$C$3:$C$752,$C379,'[1]9. Z variables'!$B$3:$B$752,$B379)/T379</f>
        <v>0.36703548264021368</v>
      </c>
      <c r="W379" s="36">
        <f t="shared" si="81"/>
        <v>0.17017238772115531</v>
      </c>
      <c r="X379" s="35">
        <f t="shared" si="81"/>
        <v>1104</v>
      </c>
    </row>
    <row r="380" spans="1:24" ht="15" x14ac:dyDescent="0.25">
      <c r="A380" s="182">
        <v>35</v>
      </c>
      <c r="B380" s="183" t="s">
        <v>36</v>
      </c>
      <c r="C380" s="184">
        <v>2006</v>
      </c>
      <c r="D380" s="184">
        <v>1</v>
      </c>
      <c r="E380" s="42">
        <f>SUMIFS('[1]6. Capital Calculations for BM'!$AI$6:$AI$1805,'[1]6. Capital Calculations for BM'!$C$6:$C$1805,'[1]2. BM Database'!$C380,'[1]6. Capital Calculations for BM'!$B$6:$B$1805,'[1]2. BM Database'!$B380)</f>
        <v>95145249.698237598</v>
      </c>
      <c r="F380" s="42">
        <f>'[1]4. OM&amp;A Calculation'!M385</f>
        <v>39694751.361499988</v>
      </c>
      <c r="G380" s="42">
        <f t="shared" si="74"/>
        <v>134840001.05973759</v>
      </c>
      <c r="H380" s="33">
        <f t="shared" si="75"/>
        <v>0.70561590737518465</v>
      </c>
      <c r="I380" s="33">
        <f t="shared" si="76"/>
        <v>0.29438409262481535</v>
      </c>
      <c r="J380" s="40">
        <f>SUMIFS('[1]6. Capital Calculations for BM'!$AH$6:$AH$1805,'[1]6. Capital Calculations for BM'!$C$6:$C$1805,'[1]2. BM Database'!$C380,'[1]6. Capital Calculations for BM'!$B$6:$B$1805,'[1]2. BM Database'!$B380)</f>
        <v>16.88236666666667</v>
      </c>
      <c r="K380" s="41">
        <f t="shared" si="79"/>
        <v>110.14154301171514</v>
      </c>
      <c r="L380" s="41">
        <v>1.0484845425348299</v>
      </c>
      <c r="M380" s="41">
        <f t="shared" si="77"/>
        <v>115.48170533871844</v>
      </c>
      <c r="N380" s="34">
        <f>SUMIFS('[1]41. Output Indexes'!$E$3:$E$752,'[1]41. Output Indexes'!$B$3:$B$752,$B380,'[1]41. Output Indexes'!$C$3:$C$752,$C380)</f>
        <v>282393</v>
      </c>
      <c r="O380" s="34">
        <f>SUMIFS('[1]41. Output Indexes'!$L$3:$L$752,'[1]41. Output Indexes'!$B$3:$B$752,$B380,'[1]41. Output Indexes'!$C$3:$C$752,$C380)</f>
        <v>7450733721</v>
      </c>
      <c r="P380" s="34">
        <f>SUMIFS('[1]9. Z variables'!$AD$3:$AD$752,'[1]9. Z variables'!$B$3:$B$752,$B380,'[1]9. Z variables'!$C$3:$C$752,$C380)</f>
        <v>1495303</v>
      </c>
      <c r="Q380" s="34">
        <f>SUMIFS('[1]9. Z variables'!$AE$3:$AE$752,'[1]9. Z variables'!$B$3:$B$752,$B380,'[1]9. Z variables'!$C$3:$C$752,$C380)</f>
        <v>1249032</v>
      </c>
      <c r="R380" s="34">
        <f t="shared" si="72"/>
        <v>1495303</v>
      </c>
      <c r="S380" s="34">
        <f t="shared" si="86"/>
        <v>1495303</v>
      </c>
      <c r="T380" s="34">
        <f>SUMIFS('[1]9. Z variables'!$P$3:$P$752,'[1]9. Z variables'!$C$3:$C$752,$C380,'[1]9. Z variables'!$B$3:$B$752,$B380)</f>
        <v>5451</v>
      </c>
      <c r="U380" s="34">
        <f t="shared" si="80"/>
        <v>5322.727272727273</v>
      </c>
      <c r="V380" s="33">
        <f>SUMIFS('[1]9. Z variables'!$R$3:$R$752,'[1]9. Z variables'!$C$3:$C$752,$C380,'[1]9. Z variables'!$B$3:$B$752,$B380)/T380</f>
        <v>0.36708860759493672</v>
      </c>
      <c r="W380" s="36">
        <f t="shared" si="81"/>
        <v>0.17017238772115531</v>
      </c>
      <c r="X380" s="35">
        <f t="shared" si="81"/>
        <v>1104</v>
      </c>
    </row>
    <row r="381" spans="1:24" ht="15" x14ac:dyDescent="0.25">
      <c r="A381" s="182">
        <v>35</v>
      </c>
      <c r="B381" s="183" t="s">
        <v>36</v>
      </c>
      <c r="C381" s="184">
        <v>2007</v>
      </c>
      <c r="D381" s="184">
        <v>1</v>
      </c>
      <c r="E381" s="42">
        <f>SUMIFS('[1]6. Capital Calculations for BM'!$AI$6:$AI$1805,'[1]6. Capital Calculations for BM'!$C$6:$C$1805,'[1]2. BM Database'!$C381,'[1]6. Capital Calculations for BM'!$B$6:$B$1805,'[1]2. BM Database'!$B381)</f>
        <v>103987883.18650928</v>
      </c>
      <c r="F381" s="42">
        <f>'[1]4. OM&amp;A Calculation'!M386</f>
        <v>40599346.184500009</v>
      </c>
      <c r="G381" s="42">
        <f t="shared" si="74"/>
        <v>144587229.37100929</v>
      </c>
      <c r="H381" s="33">
        <f t="shared" si="75"/>
        <v>0.7192051721226187</v>
      </c>
      <c r="I381" s="33">
        <f t="shared" si="76"/>
        <v>0.2807948278773813</v>
      </c>
      <c r="J381" s="40">
        <f>SUMIFS('[1]6. Capital Calculations for BM'!$AH$6:$AH$1805,'[1]6. Capital Calculations for BM'!$C$6:$C$1805,'[1]2. BM Database'!$C381,'[1]6. Capital Calculations for BM'!$B$6:$B$1805,'[1]2. BM Database'!$B381)</f>
        <v>17.296320000000001</v>
      </c>
      <c r="K381" s="41">
        <f t="shared" si="79"/>
        <v>113.88036490943945</v>
      </c>
      <c r="L381" s="41">
        <v>1.0484845425348299</v>
      </c>
      <c r="M381" s="41">
        <f t="shared" si="77"/>
        <v>119.40180230577312</v>
      </c>
      <c r="N381" s="34">
        <f>SUMIFS('[1]41. Output Indexes'!$E$3:$E$752,'[1]41. Output Indexes'!$B$3:$B$752,$B381,'[1]41. Output Indexes'!$C$3:$C$752,$C381)</f>
        <v>287006</v>
      </c>
      <c r="O381" s="34">
        <f>SUMIFS('[1]41. Output Indexes'!$L$3:$L$752,'[1]41. Output Indexes'!$B$3:$B$752,$B381,'[1]41. Output Indexes'!$C$3:$C$752,$C381)</f>
        <v>7529898388</v>
      </c>
      <c r="P381" s="34">
        <f>SUMIFS('[1]9. Z variables'!$AD$3:$AD$752,'[1]9. Z variables'!$B$3:$B$752,$B381,'[1]9. Z variables'!$C$3:$C$752,$C381)</f>
        <v>1425095</v>
      </c>
      <c r="Q381" s="34">
        <f>SUMIFS('[1]9. Z variables'!$AE$3:$AE$752,'[1]9. Z variables'!$B$3:$B$752,$B381,'[1]9. Z variables'!$C$3:$C$752,$C381)</f>
        <v>1323948</v>
      </c>
      <c r="R381" s="34">
        <f t="shared" si="72"/>
        <v>1425095</v>
      </c>
      <c r="S381" s="34">
        <f t="shared" si="86"/>
        <v>1495303</v>
      </c>
      <c r="T381" s="34">
        <f>SUMIFS('[1]9. Z variables'!$P$3:$P$752,'[1]9. Z variables'!$C$3:$C$752,$C381,'[1]9. Z variables'!$B$3:$B$752,$B381)</f>
        <v>5739</v>
      </c>
      <c r="U381" s="34">
        <f t="shared" si="80"/>
        <v>5322.727272727273</v>
      </c>
      <c r="V381" s="33">
        <f>SUMIFS('[1]9. Z variables'!$R$3:$R$752,'[1]9. Z variables'!$C$3:$C$752,$C381,'[1]9. Z variables'!$B$3:$B$752,$B381)/T381</f>
        <v>0.49503397804495558</v>
      </c>
      <c r="W381" s="36">
        <f t="shared" si="81"/>
        <v>0.17017238772115531</v>
      </c>
      <c r="X381" s="35">
        <f t="shared" si="81"/>
        <v>1104</v>
      </c>
    </row>
    <row r="382" spans="1:24" ht="15" x14ac:dyDescent="0.25">
      <c r="A382" s="182">
        <v>35</v>
      </c>
      <c r="B382" s="183" t="s">
        <v>36</v>
      </c>
      <c r="C382" s="184">
        <v>2008</v>
      </c>
      <c r="D382" s="184">
        <v>1</v>
      </c>
      <c r="E382" s="42">
        <f>SUMIFS('[1]6. Capital Calculations for BM'!$AI$6:$AI$1805,'[1]6. Capital Calculations for BM'!$C$6:$C$1805,'[1]2. BM Database'!$C382,'[1]6. Capital Calculations for BM'!$B$6:$B$1805,'[1]2. BM Database'!$B382)</f>
        <v>107441377.51447897</v>
      </c>
      <c r="F382" s="42">
        <f>'[1]4. OM&amp;A Calculation'!M387</f>
        <v>50450138.860500008</v>
      </c>
      <c r="G382" s="42">
        <f t="shared" si="74"/>
        <v>157891516.37497896</v>
      </c>
      <c r="H382" s="33">
        <f t="shared" si="75"/>
        <v>0.68047593677746943</v>
      </c>
      <c r="I382" s="33">
        <f t="shared" si="76"/>
        <v>0.31952406322253057</v>
      </c>
      <c r="J382" s="40">
        <f>SUMIFS('[1]6. Capital Calculations for BM'!$AH$6:$AH$1805,'[1]6. Capital Calculations for BM'!$C$6:$C$1805,'[1]2. BM Database'!$C382,'[1]6. Capital Calculations for BM'!$B$6:$B$1805,'[1]2. BM Database'!$B382)</f>
        <v>17.715351999999999</v>
      </c>
      <c r="K382" s="41">
        <f t="shared" si="79"/>
        <v>116.60459237157336</v>
      </c>
      <c r="L382" s="41">
        <v>1.0484845425348299</v>
      </c>
      <c r="M382" s="41">
        <f t="shared" si="77"/>
        <v>122.25811269016941</v>
      </c>
      <c r="N382" s="34">
        <f>SUMIFS('[1]41. Output Indexes'!$E$3:$E$752,'[1]41. Output Indexes'!$B$3:$B$752,$B382,'[1]41. Output Indexes'!$C$3:$C$752,$C382)</f>
        <v>291639</v>
      </c>
      <c r="O382" s="34">
        <f>SUMIFS('[1]41. Output Indexes'!$L$3:$L$752,'[1]41. Output Indexes'!$B$3:$B$752,$B382,'[1]41. Output Indexes'!$C$3:$C$752,$C382)</f>
        <v>7537708054</v>
      </c>
      <c r="P382" s="34">
        <f>SUMIFS('[1]9. Z variables'!$AD$3:$AD$752,'[1]9. Z variables'!$B$3:$B$752,$B382,'[1]9. Z variables'!$C$3:$C$752,$C382)</f>
        <v>1355421</v>
      </c>
      <c r="Q382" s="34">
        <f>SUMIFS('[1]9. Z variables'!$AE$3:$AE$752,'[1]9. Z variables'!$B$3:$B$752,$B382,'[1]9. Z variables'!$C$3:$C$752,$C382)</f>
        <v>1267613</v>
      </c>
      <c r="R382" s="34">
        <f t="shared" si="72"/>
        <v>1355421</v>
      </c>
      <c r="S382" s="34">
        <f t="shared" si="86"/>
        <v>1495303</v>
      </c>
      <c r="T382" s="34">
        <f>SUMIFS('[1]9. Z variables'!$P$3:$P$752,'[1]9. Z variables'!$C$3:$C$752,$C382,'[1]9. Z variables'!$B$3:$B$752,$B382)</f>
        <v>5353</v>
      </c>
      <c r="U382" s="34">
        <f t="shared" si="80"/>
        <v>5322.727272727273</v>
      </c>
      <c r="V382" s="33">
        <f>SUMIFS('[1]9. Z variables'!$R$3:$R$752,'[1]9. Z variables'!$C$3:$C$752,$C382,'[1]9. Z variables'!$B$3:$B$752,$B382)/T382</f>
        <v>0.4900056043340183</v>
      </c>
      <c r="W382" s="36">
        <f t="shared" si="81"/>
        <v>0.17017238772115531</v>
      </c>
      <c r="X382" s="35">
        <f t="shared" si="81"/>
        <v>1104</v>
      </c>
    </row>
    <row r="383" spans="1:24" ht="15" x14ac:dyDescent="0.25">
      <c r="A383" s="182">
        <v>35</v>
      </c>
      <c r="B383" s="183" t="s">
        <v>36</v>
      </c>
      <c r="C383" s="184">
        <v>2009</v>
      </c>
      <c r="D383" s="184">
        <v>1</v>
      </c>
      <c r="E383" s="42">
        <f>SUMIFS('[1]6. Capital Calculations for BM'!$AI$6:$AI$1805,'[1]6. Capital Calculations for BM'!$C$6:$C$1805,'[1]2. BM Database'!$C383,'[1]6. Capital Calculations for BM'!$B$6:$B$1805,'[1]2. BM Database'!$B383)</f>
        <v>105028479.12759385</v>
      </c>
      <c r="F383" s="42">
        <f>'[1]4. OM&amp;A Calculation'!M388</f>
        <v>50099746.523999996</v>
      </c>
      <c r="G383" s="42">
        <f t="shared" si="74"/>
        <v>155128225.65159383</v>
      </c>
      <c r="H383" s="33">
        <f t="shared" si="75"/>
        <v>0.67704299901862997</v>
      </c>
      <c r="I383" s="33">
        <f t="shared" si="76"/>
        <v>0.32295700098137003</v>
      </c>
      <c r="J383" s="40">
        <f>SUMIFS('[1]6. Capital Calculations for BM'!$AH$6:$AH$1805,'[1]6. Capital Calculations for BM'!$C$6:$C$1805,'[1]2. BM Database'!$C383,'[1]6. Capital Calculations for BM'!$B$6:$B$1805,'[1]2. BM Database'!$B383)</f>
        <v>17.930536200000002</v>
      </c>
      <c r="K383" s="41">
        <f t="shared" si="79"/>
        <v>118.1120482521444</v>
      </c>
      <c r="L383" s="41">
        <v>1.0484845425348299</v>
      </c>
      <c r="M383" s="41">
        <f t="shared" si="77"/>
        <v>123.83865687950139</v>
      </c>
      <c r="N383" s="34">
        <f>SUMIFS('[1]41. Output Indexes'!$E$3:$E$752,'[1]41. Output Indexes'!$B$3:$B$752,$B383,'[1]41. Output Indexes'!$C$3:$C$752,$C383)</f>
        <v>298855</v>
      </c>
      <c r="O383" s="34">
        <f>SUMIFS('[1]41. Output Indexes'!$L$3:$L$752,'[1]41. Output Indexes'!$B$3:$B$752,$B383,'[1]41. Output Indexes'!$C$3:$C$752,$C383)</f>
        <v>7557357094.3999996</v>
      </c>
      <c r="P383" s="34">
        <f>SUMIFS('[1]9. Z variables'!$AD$3:$AD$752,'[1]9. Z variables'!$B$3:$B$752,$B383,'[1]9. Z variables'!$C$3:$C$752,$C383)</f>
        <v>1363575</v>
      </c>
      <c r="Q383" s="34">
        <f>SUMIFS('[1]9. Z variables'!$AE$3:$AE$752,'[1]9. Z variables'!$B$3:$B$752,$B383,'[1]9. Z variables'!$C$3:$C$752,$C383)</f>
        <v>1268127</v>
      </c>
      <c r="R383" s="34">
        <f t="shared" si="72"/>
        <v>1363575</v>
      </c>
      <c r="S383" s="34">
        <f t="shared" si="86"/>
        <v>1495303</v>
      </c>
      <c r="T383" s="34">
        <f>SUMIFS('[1]9. Z variables'!$P$3:$P$752,'[1]9. Z variables'!$C$3:$C$752,$C383,'[1]9. Z variables'!$B$3:$B$752,$B383)</f>
        <v>5387</v>
      </c>
      <c r="U383" s="34">
        <f t="shared" si="80"/>
        <v>5322.727272727273</v>
      </c>
      <c r="V383" s="33">
        <f>SUMIFS('[1]9. Z variables'!$R$3:$R$752,'[1]9. Z variables'!$C$3:$C$752,$C383,'[1]9. Z variables'!$B$3:$B$752,$B383)/T383</f>
        <v>0.49693707072582144</v>
      </c>
      <c r="W383" s="36">
        <f t="shared" si="81"/>
        <v>0.17017238772115531</v>
      </c>
      <c r="X383" s="35">
        <f t="shared" si="81"/>
        <v>1104</v>
      </c>
    </row>
    <row r="384" spans="1:24" ht="15" x14ac:dyDescent="0.25">
      <c r="A384" s="182">
        <v>35</v>
      </c>
      <c r="B384" s="183" t="s">
        <v>36</v>
      </c>
      <c r="C384" s="184">
        <v>2010</v>
      </c>
      <c r="D384" s="184">
        <v>1</v>
      </c>
      <c r="E384" s="42">
        <f>SUMIFS('[1]6. Capital Calculations for BM'!$AI$6:$AI$1805,'[1]6. Capital Calculations for BM'!$C$6:$C$1805,'[1]2. BM Database'!$C384,'[1]6. Capital Calculations for BM'!$B$6:$B$1805,'[1]2. BM Database'!$B384)</f>
        <v>108685645.85204153</v>
      </c>
      <c r="F384" s="42">
        <f>'[1]4. OM&amp;A Calculation'!M389</f>
        <v>52519053.272500001</v>
      </c>
      <c r="G384" s="42">
        <f t="shared" si="74"/>
        <v>161204699.12454152</v>
      </c>
      <c r="H384" s="33">
        <f t="shared" si="75"/>
        <v>0.67420891848862619</v>
      </c>
      <c r="I384" s="33">
        <f t="shared" si="76"/>
        <v>0.32579108151137381</v>
      </c>
      <c r="J384" s="40">
        <f>SUMIFS('[1]6. Capital Calculations for BM'!$AH$6:$AH$1805,'[1]6. Capital Calculations for BM'!$C$6:$C$1805,'[1]2. BM Database'!$C384,'[1]6. Capital Calculations for BM'!$B$6:$B$1805,'[1]2. BM Database'!$B384)</f>
        <v>18.29948266666667</v>
      </c>
      <c r="K384" s="41">
        <f t="shared" si="79"/>
        <v>121.67950876493377</v>
      </c>
      <c r="L384" s="41">
        <v>1.0484845425348299</v>
      </c>
      <c r="M384" s="41">
        <f t="shared" si="77"/>
        <v>127.57908408326442</v>
      </c>
      <c r="N384" s="34">
        <f>SUMIFS('[1]41. Output Indexes'!$E$3:$E$752,'[1]41. Output Indexes'!$B$3:$B$752,$B384,'[1]41. Output Indexes'!$C$3:$C$752,$C384)</f>
        <v>300664</v>
      </c>
      <c r="O384" s="34">
        <f>SUMIFS('[1]41. Output Indexes'!$L$3:$L$752,'[1]41. Output Indexes'!$B$3:$B$752,$B384,'[1]41. Output Indexes'!$C$3:$C$752,$C384)</f>
        <v>7530979620</v>
      </c>
      <c r="P384" s="34">
        <f>SUMIFS('[1]9. Z variables'!$AD$3:$AD$752,'[1]9. Z variables'!$B$3:$B$752,$B384,'[1]9. Z variables'!$C$3:$C$752,$C384)</f>
        <v>1518168</v>
      </c>
      <c r="Q384" s="34">
        <f>SUMIFS('[1]9. Z variables'!$AE$3:$AE$752,'[1]9. Z variables'!$B$3:$B$752,$B384,'[1]9. Z variables'!$C$3:$C$752,$C384)</f>
        <v>1239498</v>
      </c>
      <c r="R384" s="34">
        <f t="shared" si="72"/>
        <v>1518168</v>
      </c>
      <c r="S384" s="34">
        <f t="shared" si="86"/>
        <v>1518168</v>
      </c>
      <c r="T384" s="34">
        <f>SUMIFS('[1]9. Z variables'!$P$3:$P$752,'[1]9. Z variables'!$C$3:$C$752,$C384,'[1]9. Z variables'!$B$3:$B$752,$B384)</f>
        <v>5414</v>
      </c>
      <c r="U384" s="34">
        <f t="shared" si="80"/>
        <v>5322.727272727273</v>
      </c>
      <c r="V384" s="33">
        <f>SUMIFS('[1]9. Z variables'!$R$3:$R$752,'[1]9. Z variables'!$C$3:$C$752,$C384,'[1]9. Z variables'!$B$3:$B$752,$B384)/T384</f>
        <v>0.50258588843738461</v>
      </c>
      <c r="W384" s="36">
        <f t="shared" si="81"/>
        <v>0.17017238772115531</v>
      </c>
      <c r="X384" s="35">
        <f t="shared" si="81"/>
        <v>1104</v>
      </c>
    </row>
    <row r="385" spans="1:24" ht="15" x14ac:dyDescent="0.25">
      <c r="A385" s="182">
        <v>35</v>
      </c>
      <c r="B385" s="183" t="s">
        <v>36</v>
      </c>
      <c r="C385" s="184">
        <v>2011</v>
      </c>
      <c r="D385" s="184">
        <v>1</v>
      </c>
      <c r="E385" s="42">
        <f>SUMIFS('[1]6. Capital Calculations for BM'!$AI$6:$AI$1805,'[1]6. Capital Calculations for BM'!$C$6:$C$1805,'[1]2. BM Database'!$C385,'[1]6. Capital Calculations for BM'!$B$6:$B$1805,'[1]2. BM Database'!$B385)</f>
        <v>108361020.8358324</v>
      </c>
      <c r="F385" s="42">
        <f>'[1]4. OM&amp;A Calculation'!M390</f>
        <v>53053012.890099995</v>
      </c>
      <c r="G385" s="42">
        <f t="shared" si="74"/>
        <v>161414033.72593239</v>
      </c>
      <c r="H385" s="33">
        <f t="shared" si="75"/>
        <v>0.67132341801097917</v>
      </c>
      <c r="I385" s="33">
        <f t="shared" si="76"/>
        <v>0.32867658198902083</v>
      </c>
      <c r="J385" s="40">
        <f>SUMIFS('[1]6. Capital Calculations for BM'!$AH$6:$AH$1805,'[1]6. Capital Calculations for BM'!$C$6:$C$1805,'[1]2. BM Database'!$C385,'[1]6. Capital Calculations for BM'!$B$6:$B$1805,'[1]2. BM Database'!$B385)</f>
        <v>18.328728099999999</v>
      </c>
      <c r="K385" s="41">
        <f t="shared" si="79"/>
        <v>123.73002481130355</v>
      </c>
      <c r="L385" s="41">
        <v>1.0484845425348299</v>
      </c>
      <c r="M385" s="41">
        <f t="shared" si="77"/>
        <v>129.72901846210277</v>
      </c>
      <c r="N385" s="34">
        <f>SUMIFS('[1]41. Output Indexes'!$E$3:$E$752,'[1]41. Output Indexes'!$B$3:$B$752,$B385,'[1]41. Output Indexes'!$C$3:$C$752,$C385)</f>
        <v>305266</v>
      </c>
      <c r="O385" s="34">
        <f>SUMIFS('[1]41. Output Indexes'!$L$3:$L$752,'[1]41. Output Indexes'!$B$3:$B$752,$B385,'[1]41. Output Indexes'!$C$3:$C$752,$C385)</f>
        <v>7542801651</v>
      </c>
      <c r="P385" s="34">
        <f>SUMIFS('[1]9. Z variables'!$AD$3:$AD$752,'[1]9. Z variables'!$B$3:$B$752,$B385,'[1]9. Z variables'!$C$3:$C$752,$C385)</f>
        <v>1501701</v>
      </c>
      <c r="Q385" s="34">
        <f>SUMIFS('[1]9. Z variables'!$AE$3:$AE$752,'[1]9. Z variables'!$B$3:$B$752,$B385,'[1]9. Z variables'!$C$3:$C$752,$C385)</f>
        <v>1305498</v>
      </c>
      <c r="R385" s="34">
        <f t="shared" si="72"/>
        <v>1501701</v>
      </c>
      <c r="S385" s="34">
        <f t="shared" si="86"/>
        <v>1518168</v>
      </c>
      <c r="T385" s="34">
        <f>SUMIFS('[1]9. Z variables'!$P$3:$P$752,'[1]9. Z variables'!$C$3:$C$752,$C385,'[1]9. Z variables'!$B$3:$B$752,$B385)</f>
        <v>5606</v>
      </c>
      <c r="U385" s="34">
        <f t="shared" si="80"/>
        <v>5322.727272727273</v>
      </c>
      <c r="V385" s="33">
        <f>SUMIFS('[1]9. Z variables'!$R$3:$R$752,'[1]9. Z variables'!$C$3:$C$752,$C385,'[1]9. Z variables'!$B$3:$B$752,$B385)/T385</f>
        <v>0.47984302533000356</v>
      </c>
      <c r="W385" s="36">
        <f t="shared" si="81"/>
        <v>0.17017238772115531</v>
      </c>
      <c r="X385" s="23">
        <f t="shared" si="81"/>
        <v>1104</v>
      </c>
    </row>
    <row r="386" spans="1:24" ht="15" x14ac:dyDescent="0.25">
      <c r="A386" s="182">
        <v>35</v>
      </c>
      <c r="B386" s="183" t="s">
        <v>36</v>
      </c>
      <c r="C386" s="184">
        <v>2012</v>
      </c>
      <c r="D386" s="184">
        <f>D385</f>
        <v>1</v>
      </c>
      <c r="E386" s="42">
        <f>SUMIFS('[1]6. Capital Calculations for BM'!$AI$6:$AI$1805,'[1]6. Capital Calculations for BM'!$C$6:$C$1805,'[1]2. BM Database'!$C386,'[1]6. Capital Calculations for BM'!$B$6:$B$1805,'[1]2. BM Database'!$B386)</f>
        <v>106561196.48035292</v>
      </c>
      <c r="F386" s="42">
        <f>'[1]4. OM&amp;A Calculation'!M391</f>
        <v>69443905.36649999</v>
      </c>
      <c r="G386" s="42">
        <f t="shared" si="74"/>
        <v>176005101.8468529</v>
      </c>
      <c r="H386" s="33">
        <f t="shared" si="75"/>
        <v>0.60544379317523922</v>
      </c>
      <c r="I386" s="33">
        <f t="shared" si="76"/>
        <v>0.39455620682476078</v>
      </c>
      <c r="J386" s="40">
        <f>SUMIFS('[1]6. Capital Calculations for BM'!$AH$6:$AH$1805,'[1]6. Capital Calculations for BM'!$C$6:$C$1805,'[1]2. BM Database'!$C386,'[1]6. Capital Calculations for BM'!$B$6:$B$1805,'[1]2. BM Database'!$B386)</f>
        <v>17.40324</v>
      </c>
      <c r="K386" s="41">
        <f t="shared" si="79"/>
        <v>125.68281390738366</v>
      </c>
      <c r="L386" s="41">
        <f>L385</f>
        <v>1.0484845425348299</v>
      </c>
      <c r="M386" s="41">
        <f t="shared" si="77"/>
        <v>131.77648764417333</v>
      </c>
      <c r="N386" s="34">
        <f>SUMIFS('[1]24. 2012 data'!$BR$2:$BR$74,'[1]24. 2012 data'!$B$2:$B$74,'[1]2. BM Database'!$B386,'[1]24. 2012 data'!$C$2:$C$74,2012)</f>
        <v>309534</v>
      </c>
      <c r="O386" s="34">
        <f>SUMIFS('[1]24. 2012 data'!$BZ$2:$BZ$74,'[1]24. 2012 data'!$B$2:$B$74,'[1]2. BM Database'!$B386,'[1]24. 2012 data'!$C$2:$C$74,2012)</f>
        <v>7504577323</v>
      </c>
      <c r="P386" s="34">
        <f>SUMIFS('[1]24. 2012 data'!$DI$2:$DI$74,'[1]24. 2012 data'!$B$2:$B$74,'[1]2. BM Database'!$B386,'[1]24. 2012 data'!$C$2:$C$74,2012)</f>
        <v>1458497</v>
      </c>
      <c r="Q386" s="34">
        <f>SUMIFS('[1]24. 2012 data'!$DH$2:$DH$74,'[1]24. 2012 data'!$B$2:$B$74,'[1]2. BM Database'!$B386,'[1]24. 2012 data'!$C$2:$C$74,2012)</f>
        <v>1242039</v>
      </c>
      <c r="R386" s="34">
        <f t="shared" ref="R386:R449" si="87">MAX(P386,Q386)</f>
        <v>1458497</v>
      </c>
      <c r="S386" s="34">
        <f t="shared" si="86"/>
        <v>1518168</v>
      </c>
      <c r="T386" s="34">
        <f>SUMIF('[1]24. 2012 data'!$B$2:$B$74,$B386,'[1]24. 2012 data'!$DL$2:$DL$74)</f>
        <v>5658</v>
      </c>
      <c r="U386" s="34">
        <f>AVERAGE(T376:T386)</f>
        <v>5322.727272727273</v>
      </c>
      <c r="V386" s="33">
        <f>SUMIF('[1]24. 2012 data'!$B$2:$B$74,$B386,'[1]24. 2012 data'!$DN$2:$DN$74)/SUMIF('[1]24. 2012 data'!$B$2:$B$74,$B386,'[1]24. 2012 data'!$DL$2:$DL$74)</f>
        <v>0.48338635560268645</v>
      </c>
      <c r="W386" s="36">
        <f>(N386-N376)/N376</f>
        <v>0.17017238772115531</v>
      </c>
      <c r="X386" s="34">
        <f>SUMIF('[1]24. 2012 data'!$B$2:$B$74,$B386,'[1]24. 2012 data'!$CZ$2:$CZ$74)</f>
        <v>1104</v>
      </c>
    </row>
    <row r="387" spans="1:24" ht="15" x14ac:dyDescent="0.25">
      <c r="A387" s="182">
        <v>36</v>
      </c>
      <c r="B387" s="183" t="s">
        <v>37</v>
      </c>
      <c r="C387" s="184">
        <v>2002</v>
      </c>
      <c r="D387" s="184">
        <f>'[1]1. Industry TFP Calculations'!$M$48</f>
        <v>1</v>
      </c>
      <c r="E387" s="42">
        <f>SUMIFS('[1]6. Capital Calculations for BM'!$AI$6:$AI$1805,'[1]6. Capital Calculations for BM'!$C$6:$C$1805,'[1]2. BM Database'!$C387,'[1]6. Capital Calculations for BM'!$B$6:$B$1805,'[1]2. BM Database'!$B387)</f>
        <v>4058347.2039226317</v>
      </c>
      <c r="F387" s="42">
        <f>'[1]4. OM&amp;A Calculation'!M392</f>
        <v>2276218.2600000002</v>
      </c>
      <c r="G387" s="42">
        <f t="shared" ref="G387:G450" si="88">E387+F387</f>
        <v>6334565.4639226319</v>
      </c>
      <c r="H387" s="33">
        <f t="shared" ref="H387:H450" si="89">E387/G387</f>
        <v>0.64066702397129083</v>
      </c>
      <c r="I387" s="33">
        <f t="shared" ref="I387:I450" si="90">1-H387</f>
        <v>0.35933297602870917</v>
      </c>
      <c r="J387" s="40">
        <f>SUMIFS('[1]6. Capital Calculations for BM'!$AH$6:$AH$1805,'[1]6. Capital Calculations for BM'!$C$6:$C$1805,'[1]2. BM Database'!$C387,'[1]6. Capital Calculations for BM'!$B$6:$B$1805,'[1]2. BM Database'!$B387)</f>
        <v>16.741565999999999</v>
      </c>
      <c r="K387" s="41">
        <f t="shared" si="79"/>
        <v>100</v>
      </c>
      <c r="L387" s="41">
        <v>0.991323586008096</v>
      </c>
      <c r="M387" s="41">
        <f t="shared" ref="M387:M450" si="91">K387*L387</f>
        <v>99.132358600809596</v>
      </c>
      <c r="N387" s="34">
        <f>SUMIFS('[1]41. Output Indexes'!$E$3:$E$752,'[1]41. Output Indexes'!$B$3:$B$752,$B387,'[1]41. Output Indexes'!$C$3:$C$752,$C387)</f>
        <v>13145</v>
      </c>
      <c r="O387" s="34">
        <f>SUMIFS('[1]41. Output Indexes'!$L$3:$L$752,'[1]41. Output Indexes'!$B$3:$B$752,$B387,'[1]41. Output Indexes'!$C$3:$C$752,$C387)</f>
        <v>169658537</v>
      </c>
      <c r="P387" s="34">
        <f>SUMIFS('[1]9. Z variables'!$AD$3:$AD$752,'[1]9. Z variables'!$B$3:$B$752,$B387,'[1]9. Z variables'!$C$3:$C$752,$C387)</f>
        <v>66861</v>
      </c>
      <c r="Q387" s="34">
        <f>SUMIFS('[1]9. Z variables'!$AE$3:$AE$752,'[1]9. Z variables'!$B$3:$B$752,$B387,'[1]9. Z variables'!$C$3:$C$752,$C387)</f>
        <v>66369</v>
      </c>
      <c r="R387" s="34">
        <f t="shared" si="87"/>
        <v>66861</v>
      </c>
      <c r="S387" s="34">
        <f>R387</f>
        <v>66861</v>
      </c>
      <c r="T387" s="34">
        <f>SUMIFS('[1]9. Z variables'!$P$3:$P$752,'[1]9. Z variables'!$C$3:$C$752,$C387,'[1]9. Z variables'!$B$3:$B$752,$B387)</f>
        <v>584</v>
      </c>
      <c r="U387" s="34">
        <f t="shared" si="80"/>
        <v>664.27272727272725</v>
      </c>
      <c r="V387" s="33">
        <f>SUMIFS('[1]9. Z variables'!$R$3:$R$752,'[1]9. Z variables'!$C$3:$C$752,$C387,'[1]9. Z variables'!$B$3:$B$752,$B387)/T387</f>
        <v>0.1541095890410959</v>
      </c>
      <c r="W387" s="36">
        <f t="shared" si="81"/>
        <v>0.14583491821985545</v>
      </c>
      <c r="X387" s="35">
        <f t="shared" si="81"/>
        <v>292</v>
      </c>
    </row>
    <row r="388" spans="1:24" ht="15" x14ac:dyDescent="0.25">
      <c r="A388" s="182">
        <v>36</v>
      </c>
      <c r="B388" s="183" t="s">
        <v>37</v>
      </c>
      <c r="C388" s="184">
        <v>2003</v>
      </c>
      <c r="D388" s="184">
        <f>'[1]1. Industry TFP Calculations'!$M$48</f>
        <v>1</v>
      </c>
      <c r="E388" s="42">
        <f>SUMIFS('[1]6. Capital Calculations for BM'!$AI$6:$AI$1805,'[1]6. Capital Calculations for BM'!$C$6:$C$1805,'[1]2. BM Database'!$C388,'[1]6. Capital Calculations for BM'!$B$6:$B$1805,'[1]2. BM Database'!$B388)</f>
        <v>4030972.0054799789</v>
      </c>
      <c r="F388" s="42">
        <f>'[1]4. OM&amp;A Calculation'!M393</f>
        <v>2345580.9500000002</v>
      </c>
      <c r="G388" s="42">
        <f t="shared" si="88"/>
        <v>6376552.9554799795</v>
      </c>
      <c r="H388" s="33">
        <f t="shared" si="89"/>
        <v>0.63215534060856193</v>
      </c>
      <c r="I388" s="33">
        <f t="shared" si="90"/>
        <v>0.36784465939143807</v>
      </c>
      <c r="J388" s="40">
        <f>SUMIFS('[1]6. Capital Calculations for BM'!$AH$6:$AH$1805,'[1]6. Capital Calculations for BM'!$C$6:$C$1805,'[1]2. BM Database'!$C388,'[1]6. Capital Calculations for BM'!$B$6:$B$1805,'[1]2. BM Database'!$B388)</f>
        <v>16.820820000000001</v>
      </c>
      <c r="K388" s="41">
        <f t="shared" si="79"/>
        <v>102.21331567783656</v>
      </c>
      <c r="L388" s="41">
        <v>0.991323586008096</v>
      </c>
      <c r="M388" s="41">
        <f t="shared" si="91"/>
        <v>101.32647063553048</v>
      </c>
      <c r="N388" s="34">
        <f>SUMIFS('[1]41. Output Indexes'!$E$3:$E$752,'[1]41. Output Indexes'!$B$3:$B$752,$B388,'[1]41. Output Indexes'!$C$3:$C$752,$C388)</f>
        <v>13362</v>
      </c>
      <c r="O388" s="34">
        <f>SUMIFS('[1]41. Output Indexes'!$L$3:$L$752,'[1]41. Output Indexes'!$B$3:$B$752,$B388,'[1]41. Output Indexes'!$C$3:$C$752,$C388)</f>
        <v>181647218</v>
      </c>
      <c r="P388" s="34">
        <f>SUMIFS('[1]9. Z variables'!$AD$3:$AD$752,'[1]9. Z variables'!$B$3:$B$752,$B388,'[1]9. Z variables'!$C$3:$C$752,$C388)</f>
        <v>40502</v>
      </c>
      <c r="Q388" s="34">
        <f>SUMIFS('[1]9. Z variables'!$AE$3:$AE$752,'[1]9. Z variables'!$B$3:$B$752,$B388,'[1]9. Z variables'!$C$3:$C$752,$C388)</f>
        <v>48745</v>
      </c>
      <c r="R388" s="34">
        <f t="shared" si="87"/>
        <v>48745</v>
      </c>
      <c r="S388" s="34">
        <f t="shared" ref="S388:S397" si="92">MAX(S387,R388)</f>
        <v>66861</v>
      </c>
      <c r="T388" s="34">
        <f>SUMIFS('[1]9. Z variables'!$P$3:$P$752,'[1]9. Z variables'!$C$3:$C$752,$C388,'[1]9. Z variables'!$B$3:$B$752,$B388)</f>
        <v>590</v>
      </c>
      <c r="U388" s="34">
        <f t="shared" si="80"/>
        <v>664.27272727272725</v>
      </c>
      <c r="V388" s="33">
        <f>SUMIFS('[1]9. Z variables'!$R$3:$R$752,'[1]9. Z variables'!$C$3:$C$752,$C388,'[1]9. Z variables'!$B$3:$B$752,$B388)/T388</f>
        <v>0.16101694915254236</v>
      </c>
      <c r="W388" s="36">
        <f t="shared" si="81"/>
        <v>0.14583491821985545</v>
      </c>
      <c r="X388" s="35">
        <f t="shared" si="81"/>
        <v>292</v>
      </c>
    </row>
    <row r="389" spans="1:24" ht="15" x14ac:dyDescent="0.25">
      <c r="A389" s="182">
        <v>36</v>
      </c>
      <c r="B389" s="183" t="s">
        <v>37</v>
      </c>
      <c r="C389" s="184">
        <v>2004</v>
      </c>
      <c r="D389" s="184">
        <f>'[1]1. Industry TFP Calculations'!$M$48</f>
        <v>1</v>
      </c>
      <c r="E389" s="42">
        <f>SUMIFS('[1]6. Capital Calculations for BM'!$AI$6:$AI$1805,'[1]6. Capital Calculations for BM'!$C$6:$C$1805,'[1]2. BM Database'!$C389,'[1]6. Capital Calculations for BM'!$B$6:$B$1805,'[1]2. BM Database'!$B389)</f>
        <v>4049223.677724333</v>
      </c>
      <c r="F389" s="42">
        <f>'[1]4. OM&amp;A Calculation'!M394</f>
        <v>2628204.58</v>
      </c>
      <c r="G389" s="42">
        <f t="shared" si="88"/>
        <v>6677428.2577243336</v>
      </c>
      <c r="H389" s="33">
        <f t="shared" si="89"/>
        <v>0.60640466979787633</v>
      </c>
      <c r="I389" s="33">
        <f t="shared" si="90"/>
        <v>0.39359533020212367</v>
      </c>
      <c r="J389" s="40">
        <f>SUMIFS('[1]6. Capital Calculations for BM'!$AH$6:$AH$1805,'[1]6. Capital Calculations for BM'!$C$6:$C$1805,'[1]2. BM Database'!$C389,'[1]6. Capital Calculations for BM'!$B$6:$B$1805,'[1]2. BM Database'!$B389)</f>
        <v>16.852066000000001</v>
      </c>
      <c r="K389" s="41">
        <f t="shared" si="79"/>
        <v>104.79144501899948</v>
      </c>
      <c r="L389" s="41">
        <v>0.991323586008096</v>
      </c>
      <c r="M389" s="41">
        <f t="shared" si="91"/>
        <v>103.8822310592048</v>
      </c>
      <c r="N389" s="34">
        <f>SUMIFS('[1]41. Output Indexes'!$E$3:$E$752,'[1]41. Output Indexes'!$B$3:$B$752,$B389,'[1]41. Output Indexes'!$C$3:$C$752,$C389)</f>
        <v>13632</v>
      </c>
      <c r="O389" s="34">
        <f>SUMIFS('[1]41. Output Indexes'!$L$3:$L$752,'[1]41. Output Indexes'!$B$3:$B$752,$B389,'[1]41. Output Indexes'!$C$3:$C$752,$C389)</f>
        <v>185208558</v>
      </c>
      <c r="P389" s="34">
        <f>SUMIFS('[1]9. Z variables'!$AD$3:$AD$752,'[1]9. Z variables'!$B$3:$B$752,$B389,'[1]9. Z variables'!$C$3:$C$752,$C389)</f>
        <v>38260</v>
      </c>
      <c r="Q389" s="34">
        <f>SUMIFS('[1]9. Z variables'!$AE$3:$AE$752,'[1]9. Z variables'!$B$3:$B$752,$B389,'[1]9. Z variables'!$C$3:$C$752,$C389)</f>
        <v>53706</v>
      </c>
      <c r="R389" s="34">
        <f t="shared" si="87"/>
        <v>53706</v>
      </c>
      <c r="S389" s="34">
        <f t="shared" si="92"/>
        <v>66861</v>
      </c>
      <c r="T389" s="34">
        <f>SUMIFS('[1]9. Z variables'!$P$3:$P$752,'[1]9. Z variables'!$C$3:$C$752,$C389,'[1]9. Z variables'!$B$3:$B$752,$B389)</f>
        <v>596</v>
      </c>
      <c r="U389" s="34">
        <f t="shared" si="80"/>
        <v>664.27272727272725</v>
      </c>
      <c r="V389" s="33">
        <f>SUMIFS('[1]9. Z variables'!$R$3:$R$752,'[1]9. Z variables'!$C$3:$C$752,$C389,'[1]9. Z variables'!$B$3:$B$752,$B389)/T389</f>
        <v>0.17281879194630873</v>
      </c>
      <c r="W389" s="36">
        <f t="shared" si="81"/>
        <v>0.14583491821985545</v>
      </c>
      <c r="X389" s="35">
        <f t="shared" si="81"/>
        <v>292</v>
      </c>
    </row>
    <row r="390" spans="1:24" ht="15" x14ac:dyDescent="0.25">
      <c r="A390" s="182">
        <v>36</v>
      </c>
      <c r="B390" s="183" t="s">
        <v>37</v>
      </c>
      <c r="C390" s="184">
        <v>2005</v>
      </c>
      <c r="D390" s="184">
        <f>'[1]1. Industry TFP Calculations'!$M$48</f>
        <v>1</v>
      </c>
      <c r="E390" s="42">
        <f>SUMIFS('[1]6. Capital Calculations for BM'!$AI$6:$AI$1805,'[1]6. Capital Calculations for BM'!$C$6:$C$1805,'[1]2. BM Database'!$C390,'[1]6. Capital Calculations for BM'!$B$6:$B$1805,'[1]2. BM Database'!$B390)</f>
        <v>4083624.222034283</v>
      </c>
      <c r="F390" s="42">
        <f>'[1]4. OM&amp;A Calculation'!M395</f>
        <v>2593786.6799999997</v>
      </c>
      <c r="G390" s="42">
        <f t="shared" si="88"/>
        <v>6677410.9020342827</v>
      </c>
      <c r="H390" s="33">
        <f t="shared" si="89"/>
        <v>0.61155802480122967</v>
      </c>
      <c r="I390" s="33">
        <f t="shared" si="90"/>
        <v>0.38844197519877033</v>
      </c>
      <c r="J390" s="40">
        <f>SUMIFS('[1]6. Capital Calculations for BM'!$AH$6:$AH$1805,'[1]6. Capital Calculations for BM'!$C$6:$C$1805,'[1]2. BM Database'!$C390,'[1]6. Capital Calculations for BM'!$B$6:$B$1805,'[1]2. BM Database'!$B390)</f>
        <v>17.008296000000001</v>
      </c>
      <c r="K390" s="41">
        <f t="shared" si="79"/>
        <v>108.15605108354616</v>
      </c>
      <c r="L390" s="41">
        <v>0.991323586008096</v>
      </c>
      <c r="M390" s="41">
        <f t="shared" si="91"/>
        <v>107.2176444086158</v>
      </c>
      <c r="N390" s="34">
        <f>SUMIFS('[1]41. Output Indexes'!$E$3:$E$752,'[1]41. Output Indexes'!$B$3:$B$752,$B390,'[1]41. Output Indexes'!$C$3:$C$752,$C390)</f>
        <v>13793</v>
      </c>
      <c r="O390" s="34">
        <f>SUMIFS('[1]41. Output Indexes'!$L$3:$L$752,'[1]41. Output Indexes'!$B$3:$B$752,$B390,'[1]41. Output Indexes'!$C$3:$C$752,$C390)</f>
        <v>193008478</v>
      </c>
      <c r="P390" s="34">
        <f>SUMIFS('[1]9. Z variables'!$AD$3:$AD$752,'[1]9. Z variables'!$B$3:$B$752,$B390,'[1]9. Z variables'!$C$3:$C$752,$C390)</f>
        <v>47387</v>
      </c>
      <c r="Q390" s="34">
        <f>SUMIFS('[1]9. Z variables'!$AE$3:$AE$752,'[1]9. Z variables'!$B$3:$B$752,$B390,'[1]9. Z variables'!$C$3:$C$752,$C390)</f>
        <v>62729</v>
      </c>
      <c r="R390" s="34">
        <f t="shared" si="87"/>
        <v>62729</v>
      </c>
      <c r="S390" s="34">
        <f t="shared" si="92"/>
        <v>66861</v>
      </c>
      <c r="T390" s="34">
        <f>SUMIFS('[1]9. Z variables'!$P$3:$P$752,'[1]9. Z variables'!$C$3:$C$752,$C390,'[1]9. Z variables'!$B$3:$B$752,$B390)</f>
        <v>597</v>
      </c>
      <c r="U390" s="34">
        <f t="shared" si="80"/>
        <v>664.27272727272725</v>
      </c>
      <c r="V390" s="33">
        <f>SUMIFS('[1]9. Z variables'!$R$3:$R$752,'[1]9. Z variables'!$C$3:$C$752,$C390,'[1]9. Z variables'!$B$3:$B$752,$B390)/T390</f>
        <v>0.17420435510887772</v>
      </c>
      <c r="W390" s="36">
        <f t="shared" si="81"/>
        <v>0.14583491821985545</v>
      </c>
      <c r="X390" s="35">
        <f t="shared" si="81"/>
        <v>292</v>
      </c>
    </row>
    <row r="391" spans="1:24" ht="15" x14ac:dyDescent="0.25">
      <c r="A391" s="182">
        <v>36</v>
      </c>
      <c r="B391" s="183" t="s">
        <v>37</v>
      </c>
      <c r="C391" s="184">
        <v>2006</v>
      </c>
      <c r="D391" s="184">
        <f>'[1]1. Industry TFP Calculations'!$M$48</f>
        <v>1</v>
      </c>
      <c r="E391" s="42">
        <f>SUMIFS('[1]6. Capital Calculations for BM'!$AI$6:$AI$1805,'[1]6. Capital Calculations for BM'!$C$6:$C$1805,'[1]2. BM Database'!$C391,'[1]6. Capital Calculations for BM'!$B$6:$B$1805,'[1]2. BM Database'!$B391)</f>
        <v>4304947.6090513114</v>
      </c>
      <c r="F391" s="42">
        <f>'[1]4. OM&amp;A Calculation'!M396</f>
        <v>2864569.8499999996</v>
      </c>
      <c r="G391" s="42">
        <f t="shared" si="88"/>
        <v>7169517.459051311</v>
      </c>
      <c r="H391" s="33">
        <f t="shared" si="89"/>
        <v>0.60045151345805536</v>
      </c>
      <c r="I391" s="33">
        <f t="shared" si="90"/>
        <v>0.39954848654194464</v>
      </c>
      <c r="J391" s="40">
        <f>SUMIFS('[1]6. Capital Calculations for BM'!$AH$6:$AH$1805,'[1]6. Capital Calculations for BM'!$C$6:$C$1805,'[1]2. BM Database'!$C391,'[1]6. Capital Calculations for BM'!$B$6:$B$1805,'[1]2. BM Database'!$B391)</f>
        <v>16.88236666666667</v>
      </c>
      <c r="K391" s="41">
        <f t="shared" si="79"/>
        <v>110.14154301171514</v>
      </c>
      <c r="L391" s="41">
        <v>0.991323586008096</v>
      </c>
      <c r="M391" s="41">
        <f t="shared" si="91"/>
        <v>109.1859093868384</v>
      </c>
      <c r="N391" s="34">
        <f>SUMIFS('[1]41. Output Indexes'!$E$3:$E$752,'[1]41. Output Indexes'!$B$3:$B$752,$B391,'[1]41. Output Indexes'!$C$3:$C$752,$C391)</f>
        <v>13832</v>
      </c>
      <c r="O391" s="34">
        <f>SUMIFS('[1]41. Output Indexes'!$L$3:$L$752,'[1]41. Output Indexes'!$B$3:$B$752,$B391,'[1]41. Output Indexes'!$C$3:$C$752,$C391)</f>
        <v>186105147</v>
      </c>
      <c r="P391" s="34">
        <f>SUMIFS('[1]9. Z variables'!$AD$3:$AD$752,'[1]9. Z variables'!$B$3:$B$752,$B391,'[1]9. Z variables'!$C$3:$C$752,$C391)</f>
        <v>45056</v>
      </c>
      <c r="Q391" s="34">
        <f>SUMIFS('[1]9. Z variables'!$AE$3:$AE$752,'[1]9. Z variables'!$B$3:$B$752,$B391,'[1]9. Z variables'!$C$3:$C$752,$C391)</f>
        <v>48245</v>
      </c>
      <c r="R391" s="34">
        <f t="shared" si="87"/>
        <v>48245</v>
      </c>
      <c r="S391" s="34">
        <f t="shared" si="92"/>
        <v>66861</v>
      </c>
      <c r="T391" s="34">
        <f>SUMIFS('[1]9. Z variables'!$P$3:$P$752,'[1]9. Z variables'!$C$3:$C$752,$C391,'[1]9. Z variables'!$B$3:$B$752,$B391)</f>
        <v>631</v>
      </c>
      <c r="U391" s="34">
        <f t="shared" si="80"/>
        <v>664.27272727272725</v>
      </c>
      <c r="V391" s="33">
        <f>SUMIFS('[1]9. Z variables'!$R$3:$R$752,'[1]9. Z variables'!$C$3:$C$752,$C391,'[1]9. Z variables'!$B$3:$B$752,$B391)/T391</f>
        <v>0.17591125198098256</v>
      </c>
      <c r="W391" s="36">
        <f t="shared" si="81"/>
        <v>0.14583491821985545</v>
      </c>
      <c r="X391" s="35">
        <f t="shared" si="81"/>
        <v>292</v>
      </c>
    </row>
    <row r="392" spans="1:24" ht="15" x14ac:dyDescent="0.25">
      <c r="A392" s="182">
        <v>36</v>
      </c>
      <c r="B392" s="183" t="s">
        <v>37</v>
      </c>
      <c r="C392" s="184">
        <v>2007</v>
      </c>
      <c r="D392" s="184">
        <f>'[1]1. Industry TFP Calculations'!$M$48</f>
        <v>1</v>
      </c>
      <c r="E392" s="42">
        <f>SUMIFS('[1]6. Capital Calculations for BM'!$AI$6:$AI$1805,'[1]6. Capital Calculations for BM'!$C$6:$C$1805,'[1]2. BM Database'!$C392,'[1]6. Capital Calculations for BM'!$B$6:$B$1805,'[1]2. BM Database'!$B392)</f>
        <v>4475527.5766769769</v>
      </c>
      <c r="F392" s="42">
        <f>'[1]4. OM&amp;A Calculation'!M397</f>
        <v>3178235.1720000003</v>
      </c>
      <c r="G392" s="42">
        <f t="shared" si="88"/>
        <v>7653762.7486769771</v>
      </c>
      <c r="H392" s="33">
        <f t="shared" si="89"/>
        <v>0.58474866854876217</v>
      </c>
      <c r="I392" s="33">
        <f t="shared" si="90"/>
        <v>0.41525133145123783</v>
      </c>
      <c r="J392" s="40">
        <f>SUMIFS('[1]6. Capital Calculations for BM'!$AH$6:$AH$1805,'[1]6. Capital Calculations for BM'!$C$6:$C$1805,'[1]2. BM Database'!$C392,'[1]6. Capital Calculations for BM'!$B$6:$B$1805,'[1]2. BM Database'!$B392)</f>
        <v>17.296320000000001</v>
      </c>
      <c r="K392" s="41">
        <f t="shared" si="79"/>
        <v>113.88036490943945</v>
      </c>
      <c r="L392" s="41">
        <v>0.991323586008096</v>
      </c>
      <c r="M392" s="41">
        <f t="shared" si="91"/>
        <v>112.89229171793606</v>
      </c>
      <c r="N392" s="34">
        <f>SUMIFS('[1]41. Output Indexes'!$E$3:$E$752,'[1]41. Output Indexes'!$B$3:$B$752,$B392,'[1]41. Output Indexes'!$C$3:$C$752,$C392)</f>
        <v>14120</v>
      </c>
      <c r="O392" s="34">
        <f>SUMIFS('[1]41. Output Indexes'!$L$3:$L$752,'[1]41. Output Indexes'!$B$3:$B$752,$B392,'[1]41. Output Indexes'!$C$3:$C$752,$C392)</f>
        <v>230401436</v>
      </c>
      <c r="P392" s="34">
        <f>SUMIFS('[1]9. Z variables'!$AD$3:$AD$752,'[1]9. Z variables'!$B$3:$B$752,$B392,'[1]9. Z variables'!$C$3:$C$752,$C392)</f>
        <v>43491</v>
      </c>
      <c r="Q392" s="34">
        <f>SUMIFS('[1]9. Z variables'!$AE$3:$AE$752,'[1]9. Z variables'!$B$3:$B$752,$B392,'[1]9. Z variables'!$C$3:$C$752,$C392)</f>
        <v>48562</v>
      </c>
      <c r="R392" s="34">
        <f t="shared" si="87"/>
        <v>48562</v>
      </c>
      <c r="S392" s="34">
        <f t="shared" si="92"/>
        <v>66861</v>
      </c>
      <c r="T392" s="34">
        <f>SUMIFS('[1]9. Z variables'!$P$3:$P$752,'[1]9. Z variables'!$C$3:$C$752,$C392,'[1]9. Z variables'!$B$3:$B$752,$B392)</f>
        <v>637</v>
      </c>
      <c r="U392" s="34">
        <f t="shared" si="80"/>
        <v>664.27272727272725</v>
      </c>
      <c r="V392" s="33">
        <f>SUMIFS('[1]9. Z variables'!$R$3:$R$752,'[1]9. Z variables'!$C$3:$C$752,$C392,'[1]9. Z variables'!$B$3:$B$752,$B392)/T392</f>
        <v>0.18210361067503925</v>
      </c>
      <c r="W392" s="36">
        <f t="shared" si="81"/>
        <v>0.14583491821985545</v>
      </c>
      <c r="X392" s="35">
        <f t="shared" si="81"/>
        <v>292</v>
      </c>
    </row>
    <row r="393" spans="1:24" ht="15" x14ac:dyDescent="0.25">
      <c r="A393" s="182">
        <v>36</v>
      </c>
      <c r="B393" s="183" t="s">
        <v>37</v>
      </c>
      <c r="C393" s="184">
        <v>2008</v>
      </c>
      <c r="D393" s="184">
        <f>'[1]1. Industry TFP Calculations'!$M$48</f>
        <v>1</v>
      </c>
      <c r="E393" s="42">
        <f>SUMIFS('[1]6. Capital Calculations for BM'!$AI$6:$AI$1805,'[1]6. Capital Calculations for BM'!$C$6:$C$1805,'[1]2. BM Database'!$C393,'[1]6. Capital Calculations for BM'!$B$6:$B$1805,'[1]2. BM Database'!$B393)</f>
        <v>4675709.4221159732</v>
      </c>
      <c r="F393" s="42">
        <f>'[1]4. OM&amp;A Calculation'!M398</f>
        <v>3585077.9899999998</v>
      </c>
      <c r="G393" s="42">
        <f t="shared" si="88"/>
        <v>8260787.4121159725</v>
      </c>
      <c r="H393" s="33">
        <f t="shared" si="89"/>
        <v>0.56601255895511615</v>
      </c>
      <c r="I393" s="33">
        <f t="shared" si="90"/>
        <v>0.43398744104488385</v>
      </c>
      <c r="J393" s="40">
        <f>SUMIFS('[1]6. Capital Calculations for BM'!$AH$6:$AH$1805,'[1]6. Capital Calculations for BM'!$C$6:$C$1805,'[1]2. BM Database'!$C393,'[1]6. Capital Calculations for BM'!$B$6:$B$1805,'[1]2. BM Database'!$B393)</f>
        <v>17.715351999999999</v>
      </c>
      <c r="K393" s="41">
        <f t="shared" si="79"/>
        <v>116.60459237157336</v>
      </c>
      <c r="L393" s="41">
        <v>0.991323586008096</v>
      </c>
      <c r="M393" s="41">
        <f t="shared" si="91"/>
        <v>115.59288265480038</v>
      </c>
      <c r="N393" s="34">
        <f>SUMIFS('[1]41. Output Indexes'!$E$3:$E$752,'[1]41. Output Indexes'!$B$3:$B$752,$B393,'[1]41. Output Indexes'!$C$3:$C$752,$C393)</f>
        <v>14471</v>
      </c>
      <c r="O393" s="34">
        <f>SUMIFS('[1]41. Output Indexes'!$L$3:$L$752,'[1]41. Output Indexes'!$B$3:$B$752,$B393,'[1]41. Output Indexes'!$C$3:$C$752,$C393)</f>
        <v>236218957.02000001</v>
      </c>
      <c r="P393" s="34">
        <f>SUMIFS('[1]9. Z variables'!$AD$3:$AD$752,'[1]9. Z variables'!$B$3:$B$752,$B393,'[1]9. Z variables'!$C$3:$C$752,$C393)</f>
        <v>41063</v>
      </c>
      <c r="Q393" s="34">
        <f>SUMIFS('[1]9. Z variables'!$AE$3:$AE$752,'[1]9. Z variables'!$B$3:$B$752,$B393,'[1]9. Z variables'!$C$3:$C$752,$C393)</f>
        <v>49100</v>
      </c>
      <c r="R393" s="34">
        <f t="shared" si="87"/>
        <v>49100</v>
      </c>
      <c r="S393" s="34">
        <f t="shared" si="92"/>
        <v>66861</v>
      </c>
      <c r="T393" s="34">
        <f>SUMIFS('[1]9. Z variables'!$P$3:$P$752,'[1]9. Z variables'!$C$3:$C$752,$C393,'[1]9. Z variables'!$B$3:$B$752,$B393)</f>
        <v>647</v>
      </c>
      <c r="U393" s="34">
        <f t="shared" si="80"/>
        <v>664.27272727272725</v>
      </c>
      <c r="V393" s="33">
        <f>SUMIFS('[1]9. Z variables'!$R$3:$R$752,'[1]9. Z variables'!$C$3:$C$752,$C393,'[1]9. Z variables'!$B$3:$B$752,$B393)/T393</f>
        <v>0.18856259659969088</v>
      </c>
      <c r="W393" s="36">
        <f t="shared" si="81"/>
        <v>0.14583491821985545</v>
      </c>
      <c r="X393" s="35">
        <f t="shared" si="81"/>
        <v>292</v>
      </c>
    </row>
    <row r="394" spans="1:24" ht="15" x14ac:dyDescent="0.25">
      <c r="A394" s="182">
        <v>36</v>
      </c>
      <c r="B394" s="183" t="s">
        <v>37</v>
      </c>
      <c r="C394" s="184">
        <v>2009</v>
      </c>
      <c r="D394" s="184">
        <f>'[1]1. Industry TFP Calculations'!$M$48</f>
        <v>1</v>
      </c>
      <c r="E394" s="42">
        <f>SUMIFS('[1]6. Capital Calculations for BM'!$AI$6:$AI$1805,'[1]6. Capital Calculations for BM'!$C$6:$C$1805,'[1]2. BM Database'!$C394,'[1]6. Capital Calculations for BM'!$B$6:$B$1805,'[1]2. BM Database'!$B394)</f>
        <v>5324488.315535211</v>
      </c>
      <c r="F394" s="42">
        <f>'[1]4. OM&amp;A Calculation'!M399</f>
        <v>3677981.0599999996</v>
      </c>
      <c r="G394" s="42">
        <f t="shared" si="88"/>
        <v>9002469.3755352106</v>
      </c>
      <c r="H394" s="33">
        <f t="shared" si="89"/>
        <v>0.59144753438482667</v>
      </c>
      <c r="I394" s="33">
        <f t="shared" si="90"/>
        <v>0.40855246561517333</v>
      </c>
      <c r="J394" s="40">
        <f>SUMIFS('[1]6. Capital Calculations for BM'!$AH$6:$AH$1805,'[1]6. Capital Calculations for BM'!$C$6:$C$1805,'[1]2. BM Database'!$C394,'[1]6. Capital Calculations for BM'!$B$6:$B$1805,'[1]2. BM Database'!$B394)</f>
        <v>17.930536200000002</v>
      </c>
      <c r="K394" s="41">
        <f t="shared" si="79"/>
        <v>118.1120482521444</v>
      </c>
      <c r="L394" s="41">
        <v>0.991323586008096</v>
      </c>
      <c r="M394" s="41">
        <f t="shared" si="91"/>
        <v>117.08725922407706</v>
      </c>
      <c r="N394" s="34">
        <f>SUMIFS('[1]41. Output Indexes'!$E$3:$E$752,'[1]41. Output Indexes'!$B$3:$B$752,$B394,'[1]41. Output Indexes'!$C$3:$C$752,$C394)</f>
        <v>14645</v>
      </c>
      <c r="O394" s="34">
        <f>SUMIFS('[1]41. Output Indexes'!$L$3:$L$752,'[1]41. Output Indexes'!$B$3:$B$752,$B394,'[1]41. Output Indexes'!$C$3:$C$752,$C394)</f>
        <v>238660027.02000001</v>
      </c>
      <c r="P394" s="34">
        <f>SUMIFS('[1]9. Z variables'!$AD$3:$AD$752,'[1]9. Z variables'!$B$3:$B$752,$B394,'[1]9. Z variables'!$C$3:$C$752,$C394)</f>
        <v>42327</v>
      </c>
      <c r="Q394" s="34">
        <f>SUMIFS('[1]9. Z variables'!$AE$3:$AE$752,'[1]9. Z variables'!$B$3:$B$752,$B394,'[1]9. Z variables'!$C$3:$C$752,$C394)</f>
        <v>49692</v>
      </c>
      <c r="R394" s="34">
        <f t="shared" si="87"/>
        <v>49692</v>
      </c>
      <c r="S394" s="34">
        <f t="shared" si="92"/>
        <v>66861</v>
      </c>
      <c r="T394" s="34">
        <f>SUMIFS('[1]9. Z variables'!$P$3:$P$752,'[1]9. Z variables'!$C$3:$C$752,$C394,'[1]9. Z variables'!$B$3:$B$752,$B394)</f>
        <v>741</v>
      </c>
      <c r="U394" s="34">
        <f t="shared" si="80"/>
        <v>664.27272727272725</v>
      </c>
      <c r="V394" s="33">
        <f>SUMIFS('[1]9. Z variables'!$R$3:$R$752,'[1]9. Z variables'!$C$3:$C$752,$C394,'[1]9. Z variables'!$B$3:$B$752,$B394)/T394</f>
        <v>0.18353576248313092</v>
      </c>
      <c r="W394" s="36">
        <f t="shared" si="81"/>
        <v>0.14583491821985545</v>
      </c>
      <c r="X394" s="35">
        <f t="shared" si="81"/>
        <v>292</v>
      </c>
    </row>
    <row r="395" spans="1:24" ht="15" x14ac:dyDescent="0.25">
      <c r="A395" s="182">
        <v>36</v>
      </c>
      <c r="B395" s="183" t="s">
        <v>37</v>
      </c>
      <c r="C395" s="184">
        <v>2010</v>
      </c>
      <c r="D395" s="184">
        <f>'[1]1. Industry TFP Calculations'!$M$48</f>
        <v>1</v>
      </c>
      <c r="E395" s="42">
        <f>SUMIFS('[1]6. Capital Calculations for BM'!$AI$6:$AI$1805,'[1]6. Capital Calculations for BM'!$C$6:$C$1805,'[1]2. BM Database'!$C395,'[1]6. Capital Calculations for BM'!$B$6:$B$1805,'[1]2. BM Database'!$B395)</f>
        <v>6080128.9838462127</v>
      </c>
      <c r="F395" s="42">
        <f>'[1]4. OM&amp;A Calculation'!M400</f>
        <v>3824885.5900000003</v>
      </c>
      <c r="G395" s="42">
        <f t="shared" si="88"/>
        <v>9905014.5738462135</v>
      </c>
      <c r="H395" s="33">
        <f t="shared" si="89"/>
        <v>0.61384351719184194</v>
      </c>
      <c r="I395" s="33">
        <f t="shared" si="90"/>
        <v>0.38615648280815806</v>
      </c>
      <c r="J395" s="40">
        <f>SUMIFS('[1]6. Capital Calculations for BM'!$AH$6:$AH$1805,'[1]6. Capital Calculations for BM'!$C$6:$C$1805,'[1]2. BM Database'!$C395,'[1]6. Capital Calculations for BM'!$B$6:$B$1805,'[1]2. BM Database'!$B395)</f>
        <v>18.29948266666667</v>
      </c>
      <c r="K395" s="41">
        <f t="shared" si="79"/>
        <v>121.67950876493377</v>
      </c>
      <c r="L395" s="41">
        <v>0.991323586008096</v>
      </c>
      <c r="M395" s="41">
        <f t="shared" si="91"/>
        <v>120.62376697255769</v>
      </c>
      <c r="N395" s="34">
        <f>SUMIFS('[1]41. Output Indexes'!$E$3:$E$752,'[1]41. Output Indexes'!$B$3:$B$752,$B395,'[1]41. Output Indexes'!$C$3:$C$752,$C395)</f>
        <v>14707</v>
      </c>
      <c r="O395" s="34">
        <f>SUMIFS('[1]41. Output Indexes'!$L$3:$L$752,'[1]41. Output Indexes'!$B$3:$B$752,$B395,'[1]41. Output Indexes'!$C$3:$C$752,$C395)</f>
        <v>245715888</v>
      </c>
      <c r="P395" s="34">
        <f>SUMIFS('[1]9. Z variables'!$AD$3:$AD$752,'[1]9. Z variables'!$B$3:$B$752,$B395,'[1]9. Z variables'!$C$3:$C$752,$C395)</f>
        <v>49647</v>
      </c>
      <c r="Q395" s="34">
        <f>SUMIFS('[1]9. Z variables'!$AE$3:$AE$752,'[1]9. Z variables'!$B$3:$B$752,$B395,'[1]9. Z variables'!$C$3:$C$752,$C395)</f>
        <v>51327</v>
      </c>
      <c r="R395" s="34">
        <f t="shared" si="87"/>
        <v>51327</v>
      </c>
      <c r="S395" s="34">
        <f t="shared" si="92"/>
        <v>66861</v>
      </c>
      <c r="T395" s="34">
        <f>SUMIFS('[1]9. Z variables'!$P$3:$P$752,'[1]9. Z variables'!$C$3:$C$752,$C395,'[1]9. Z variables'!$B$3:$B$752,$B395)</f>
        <v>753</v>
      </c>
      <c r="U395" s="34">
        <f t="shared" si="80"/>
        <v>664.27272727272725</v>
      </c>
      <c r="V395" s="33">
        <f>SUMIFS('[1]9. Z variables'!$R$3:$R$752,'[1]9. Z variables'!$C$3:$C$752,$C395,'[1]9. Z variables'!$B$3:$B$752,$B395)/T395</f>
        <v>0.18592297476759628</v>
      </c>
      <c r="W395" s="36">
        <f t="shared" si="81"/>
        <v>0.14583491821985545</v>
      </c>
      <c r="X395" s="35">
        <f t="shared" si="81"/>
        <v>292</v>
      </c>
    </row>
    <row r="396" spans="1:24" ht="15" x14ac:dyDescent="0.25">
      <c r="A396" s="182">
        <v>36</v>
      </c>
      <c r="B396" s="183" t="s">
        <v>37</v>
      </c>
      <c r="C396" s="184">
        <v>2011</v>
      </c>
      <c r="D396" s="184">
        <f>'[1]1. Industry TFP Calculations'!$M$48</f>
        <v>1</v>
      </c>
      <c r="E396" s="42">
        <f>SUMIFS('[1]6. Capital Calculations for BM'!$AI$6:$AI$1805,'[1]6. Capital Calculations for BM'!$C$6:$C$1805,'[1]2. BM Database'!$C396,'[1]6. Capital Calculations for BM'!$B$6:$B$1805,'[1]2. BM Database'!$B396)</f>
        <v>6134591.2146049459</v>
      </c>
      <c r="F396" s="42">
        <f>'[1]4. OM&amp;A Calculation'!M401</f>
        <v>4174017.17</v>
      </c>
      <c r="G396" s="42">
        <f t="shared" si="88"/>
        <v>10308608.384604946</v>
      </c>
      <c r="H396" s="33">
        <f t="shared" si="89"/>
        <v>0.59509402100931985</v>
      </c>
      <c r="I396" s="33">
        <f t="shared" si="90"/>
        <v>0.40490597899068015</v>
      </c>
      <c r="J396" s="40">
        <f>SUMIFS('[1]6. Capital Calculations for BM'!$AH$6:$AH$1805,'[1]6. Capital Calculations for BM'!$C$6:$C$1805,'[1]2. BM Database'!$C396,'[1]6. Capital Calculations for BM'!$B$6:$B$1805,'[1]2. BM Database'!$B396)</f>
        <v>18.328728099999999</v>
      </c>
      <c r="K396" s="41">
        <f t="shared" si="79"/>
        <v>123.73002481130355</v>
      </c>
      <c r="L396" s="41">
        <v>0.991323586008096</v>
      </c>
      <c r="M396" s="41">
        <f t="shared" si="91"/>
        <v>122.65649189281213</v>
      </c>
      <c r="N396" s="34">
        <f>SUMIFS('[1]41. Output Indexes'!$E$3:$E$752,'[1]41. Output Indexes'!$B$3:$B$752,$B396,'[1]41. Output Indexes'!$C$3:$C$752,$C396)</f>
        <v>14826</v>
      </c>
      <c r="O396" s="34">
        <f>SUMIFS('[1]41. Output Indexes'!$L$3:$L$752,'[1]41. Output Indexes'!$B$3:$B$752,$B396,'[1]41. Output Indexes'!$C$3:$C$752,$C396)</f>
        <v>247768900</v>
      </c>
      <c r="P396" s="34">
        <f>SUMIFS('[1]9. Z variables'!$AD$3:$AD$752,'[1]9. Z variables'!$B$3:$B$752,$B396,'[1]9. Z variables'!$C$3:$C$752,$C396)</f>
        <v>48959</v>
      </c>
      <c r="Q396" s="34">
        <f>SUMIFS('[1]9. Z variables'!$AE$3:$AE$752,'[1]9. Z variables'!$B$3:$B$752,$B396,'[1]9. Z variables'!$C$3:$C$752,$C396)</f>
        <v>49220</v>
      </c>
      <c r="R396" s="34">
        <f t="shared" si="87"/>
        <v>49220</v>
      </c>
      <c r="S396" s="34">
        <f t="shared" si="92"/>
        <v>66861</v>
      </c>
      <c r="T396" s="34">
        <f>SUMIFS('[1]9. Z variables'!$P$3:$P$752,'[1]9. Z variables'!$C$3:$C$752,$C396,'[1]9. Z variables'!$B$3:$B$752,$B396)</f>
        <v>748</v>
      </c>
      <c r="U396" s="34">
        <f t="shared" si="80"/>
        <v>664.27272727272725</v>
      </c>
      <c r="V396" s="33">
        <f>SUMIFS('[1]9. Z variables'!$R$3:$R$752,'[1]9. Z variables'!$C$3:$C$752,$C396,'[1]9. Z variables'!$B$3:$B$752,$B396)/T396</f>
        <v>0.18850267379679145</v>
      </c>
      <c r="W396" s="36">
        <f t="shared" si="81"/>
        <v>0.14583491821985545</v>
      </c>
      <c r="X396" s="23">
        <f t="shared" si="81"/>
        <v>292</v>
      </c>
    </row>
    <row r="397" spans="1:24" ht="15" x14ac:dyDescent="0.25">
      <c r="A397" s="182">
        <v>36</v>
      </c>
      <c r="B397" s="183" t="s">
        <v>37</v>
      </c>
      <c r="C397" s="184">
        <v>2012</v>
      </c>
      <c r="D397" s="184">
        <f>D396</f>
        <v>1</v>
      </c>
      <c r="E397" s="42">
        <f>SUMIFS('[1]6. Capital Calculations for BM'!$AI$6:$AI$1805,'[1]6. Capital Calculations for BM'!$C$6:$C$1805,'[1]2. BM Database'!$C397,'[1]6. Capital Calculations for BM'!$B$6:$B$1805,'[1]2. BM Database'!$B397)</f>
        <v>6355261.4145882428</v>
      </c>
      <c r="F397" s="42">
        <f>'[1]4. OM&amp;A Calculation'!M402</f>
        <v>4715317.5844999999</v>
      </c>
      <c r="G397" s="42">
        <f t="shared" si="88"/>
        <v>11070578.999088243</v>
      </c>
      <c r="H397" s="33">
        <f t="shared" si="89"/>
        <v>0.57406766304740275</v>
      </c>
      <c r="I397" s="33">
        <f t="shared" si="90"/>
        <v>0.42593233695259725</v>
      </c>
      <c r="J397" s="40">
        <f>SUMIFS('[1]6. Capital Calculations for BM'!$AH$6:$AH$1805,'[1]6. Capital Calculations for BM'!$C$6:$C$1805,'[1]2. BM Database'!$C397,'[1]6. Capital Calculations for BM'!$B$6:$B$1805,'[1]2. BM Database'!$B397)</f>
        <v>17.40324</v>
      </c>
      <c r="K397" s="41">
        <f t="shared" si="79"/>
        <v>125.68281390738366</v>
      </c>
      <c r="L397" s="41">
        <f>L396</f>
        <v>0.991323586008096</v>
      </c>
      <c r="M397" s="41">
        <f t="shared" si="91"/>
        <v>124.59233778225577</v>
      </c>
      <c r="N397" s="34">
        <f>SUMIFS('[1]24. 2012 data'!$BR$2:$BR$74,'[1]24. 2012 data'!$B$2:$B$74,'[1]2. BM Database'!$B397,'[1]24. 2012 data'!$C$2:$C$74,2012)</f>
        <v>15062</v>
      </c>
      <c r="O397" s="34">
        <f>SUMIFS('[1]24. 2012 data'!$BZ$2:$BZ$74,'[1]24. 2012 data'!$B$2:$B$74,'[1]2. BM Database'!$B397,'[1]24. 2012 data'!$C$2:$C$74,2012)</f>
        <v>243724226</v>
      </c>
      <c r="P397" s="34">
        <f>SUMIFS('[1]24. 2012 data'!$DI$2:$DI$74,'[1]24. 2012 data'!$B$2:$B$74,'[1]2. BM Database'!$B397,'[1]24. 2012 data'!$C$2:$C$74,2012)</f>
        <v>46554</v>
      </c>
      <c r="Q397" s="34">
        <f>SUMIFS('[1]24. 2012 data'!$DH$2:$DH$74,'[1]24. 2012 data'!$B$2:$B$74,'[1]2. BM Database'!$B397,'[1]24. 2012 data'!$C$2:$C$74,2012)</f>
        <v>46737</v>
      </c>
      <c r="R397" s="34">
        <f t="shared" si="87"/>
        <v>46737</v>
      </c>
      <c r="S397" s="34">
        <f t="shared" si="92"/>
        <v>66861</v>
      </c>
      <c r="T397" s="34">
        <f>SUMIF('[1]24. 2012 data'!$B$2:$B$74,$B397,'[1]24. 2012 data'!$DL$2:$DL$74)</f>
        <v>783</v>
      </c>
      <c r="U397" s="34">
        <f>AVERAGE(T387:T397)</f>
        <v>664.27272727272725</v>
      </c>
      <c r="V397" s="33">
        <f>SUMIF('[1]24. 2012 data'!$B$2:$B$74,$B397,'[1]24. 2012 data'!$DN$2:$DN$74)/SUMIF('[1]24. 2012 data'!$B$2:$B$74,$B397,'[1]24. 2012 data'!$DL$2:$DL$74)</f>
        <v>0.20817369093231161</v>
      </c>
      <c r="W397" s="36">
        <f>(N397-N387)/N387</f>
        <v>0.14583491821985545</v>
      </c>
      <c r="X397" s="34">
        <f>SUMIF('[1]24. 2012 data'!$B$2:$B$74,$B397,'[1]24. 2012 data'!$CZ$2:$CZ$74)</f>
        <v>292</v>
      </c>
    </row>
    <row r="398" spans="1:24" ht="15" x14ac:dyDescent="0.25">
      <c r="A398" s="182">
        <v>37</v>
      </c>
      <c r="B398" s="183" t="s">
        <v>38</v>
      </c>
      <c r="C398" s="184">
        <v>2002</v>
      </c>
      <c r="D398" s="184">
        <v>1</v>
      </c>
      <c r="E398" s="42">
        <f>SUMIFS('[1]6. Capital Calculations for BM'!$AI$6:$AI$1805,'[1]6. Capital Calculations for BM'!$C$6:$C$1805,'[1]2. BM Database'!$C398,'[1]6. Capital Calculations for BM'!$B$6:$B$1805,'[1]2. BM Database'!$B398)</f>
        <v>941665.89975243981</v>
      </c>
      <c r="F398" s="42">
        <f>'[1]4. OM&amp;A Calculation'!M403</f>
        <v>1168085</v>
      </c>
      <c r="G398" s="42">
        <f t="shared" si="88"/>
        <v>2109750.8997524399</v>
      </c>
      <c r="H398" s="33">
        <f t="shared" si="89"/>
        <v>0.4463398498196805</v>
      </c>
      <c r="I398" s="33">
        <f t="shared" si="90"/>
        <v>0.55366015018031955</v>
      </c>
      <c r="J398" s="40">
        <f>SUMIFS('[1]6. Capital Calculations for BM'!$AH$6:$AH$1805,'[1]6. Capital Calculations for BM'!$C$6:$C$1805,'[1]2. BM Database'!$C398,'[1]6. Capital Calculations for BM'!$B$6:$B$1805,'[1]2. BM Database'!$B398)</f>
        <v>16.741565999999999</v>
      </c>
      <c r="K398" s="41">
        <f t="shared" si="79"/>
        <v>100</v>
      </c>
      <c r="L398" s="41">
        <v>0.94605146680212804</v>
      </c>
      <c r="M398" s="41">
        <f t="shared" si="91"/>
        <v>94.605146680212798</v>
      </c>
      <c r="N398" s="34">
        <f>SUMIFS('[1]41. Output Indexes'!$E$3:$E$752,'[1]41. Output Indexes'!$B$3:$B$752,$B398,'[1]41. Output Indexes'!$C$3:$C$752,$C398)</f>
        <v>5991</v>
      </c>
      <c r="O398" s="34">
        <f>SUMIFS('[1]41. Output Indexes'!$L$3:$L$752,'[1]41. Output Indexes'!$B$3:$B$752,$B398,'[1]41. Output Indexes'!$C$3:$C$752,$C398)</f>
        <v>111208080</v>
      </c>
      <c r="P398" s="34">
        <f>SUMIFS('[1]9. Z variables'!$AD$3:$AD$752,'[1]9. Z variables'!$B$3:$B$752,$B398,'[1]9. Z variables'!$C$3:$C$752,$C398)</f>
        <v>18060</v>
      </c>
      <c r="Q398" s="34">
        <f>SUMIFS('[1]9. Z variables'!$AE$3:$AE$752,'[1]9. Z variables'!$B$3:$B$752,$B398,'[1]9. Z variables'!$C$3:$C$752,$C398)</f>
        <v>20644</v>
      </c>
      <c r="R398" s="34">
        <f t="shared" si="87"/>
        <v>20644</v>
      </c>
      <c r="S398" s="34">
        <f>R398</f>
        <v>20644</v>
      </c>
      <c r="T398" s="34">
        <f>SUMIFS('[1]9. Z variables'!$P$3:$P$752,'[1]9. Z variables'!$C$3:$C$752,$C398,'[1]9. Z variables'!$B$3:$B$752,$B398)</f>
        <v>98</v>
      </c>
      <c r="U398" s="34">
        <f t="shared" si="80"/>
        <v>98</v>
      </c>
      <c r="V398" s="33">
        <f>SUMIFS('[1]9. Z variables'!$R$3:$R$752,'[1]9. Z variables'!$C$3:$C$752,$C398,'[1]9. Z variables'!$B$3:$B$752,$B398)/T398</f>
        <v>0.10204081632653061</v>
      </c>
      <c r="W398" s="36">
        <f t="shared" si="81"/>
        <v>-7.0605908863294944E-2</v>
      </c>
      <c r="X398" s="35">
        <f t="shared" si="81"/>
        <v>24</v>
      </c>
    </row>
    <row r="399" spans="1:24" ht="15" x14ac:dyDescent="0.25">
      <c r="A399" s="182">
        <v>37</v>
      </c>
      <c r="B399" s="183" t="s">
        <v>38</v>
      </c>
      <c r="C399" s="184">
        <v>2003</v>
      </c>
      <c r="D399" s="184">
        <v>1</v>
      </c>
      <c r="E399" s="42">
        <f>SUMIFS('[1]6. Capital Calculations for BM'!$AI$6:$AI$1805,'[1]6. Capital Calculations for BM'!$C$6:$C$1805,'[1]2. BM Database'!$C399,'[1]6. Capital Calculations for BM'!$B$6:$B$1805,'[1]2. BM Database'!$B399)</f>
        <v>942030.70170161966</v>
      </c>
      <c r="F399" s="42">
        <f>'[1]4. OM&amp;A Calculation'!M404</f>
        <v>1189901.3999999997</v>
      </c>
      <c r="G399" s="42">
        <f t="shared" si="88"/>
        <v>2131932.1017016191</v>
      </c>
      <c r="H399" s="33">
        <f t="shared" si="89"/>
        <v>0.44186712182331234</v>
      </c>
      <c r="I399" s="33">
        <f t="shared" si="90"/>
        <v>0.55813287817668766</v>
      </c>
      <c r="J399" s="40">
        <f>SUMIFS('[1]6. Capital Calculations for BM'!$AH$6:$AH$1805,'[1]6. Capital Calculations for BM'!$C$6:$C$1805,'[1]2. BM Database'!$C399,'[1]6. Capital Calculations for BM'!$B$6:$B$1805,'[1]2. BM Database'!$B399)</f>
        <v>16.820820000000001</v>
      </c>
      <c r="K399" s="41">
        <f t="shared" si="79"/>
        <v>102.21331567783656</v>
      </c>
      <c r="L399" s="41">
        <v>0.94605146680212804</v>
      </c>
      <c r="M399" s="41">
        <f t="shared" si="91"/>
        <v>96.699057223726228</v>
      </c>
      <c r="N399" s="34">
        <f>SUMIFS('[1]41. Output Indexes'!$E$3:$E$752,'[1]41. Output Indexes'!$B$3:$B$752,$B399,'[1]41. Output Indexes'!$C$3:$C$752,$C399)</f>
        <v>5627</v>
      </c>
      <c r="O399" s="34">
        <f>SUMIFS('[1]41. Output Indexes'!$L$3:$L$752,'[1]41. Output Indexes'!$B$3:$B$752,$B399,'[1]41. Output Indexes'!$C$3:$C$752,$C399)</f>
        <v>107599752</v>
      </c>
      <c r="P399" s="34">
        <f>SUMIFS('[1]9. Z variables'!$AD$3:$AD$752,'[1]9. Z variables'!$B$3:$B$752,$B399,'[1]9. Z variables'!$C$3:$C$752,$C399)</f>
        <v>18412</v>
      </c>
      <c r="Q399" s="34">
        <f>SUMIFS('[1]9. Z variables'!$AE$3:$AE$752,'[1]9. Z variables'!$B$3:$B$752,$B399,'[1]9. Z variables'!$C$3:$C$752,$C399)</f>
        <v>21645</v>
      </c>
      <c r="R399" s="34">
        <f t="shared" si="87"/>
        <v>21645</v>
      </c>
      <c r="S399" s="34">
        <f t="shared" ref="S399:S408" si="93">MAX(S398,R399)</f>
        <v>21645</v>
      </c>
      <c r="T399" s="34">
        <f>SUMIFS('[1]9. Z variables'!$P$3:$P$752,'[1]9. Z variables'!$C$3:$C$752,$C399,'[1]9. Z variables'!$B$3:$B$752,$B399)</f>
        <v>98</v>
      </c>
      <c r="U399" s="34">
        <f t="shared" si="80"/>
        <v>98</v>
      </c>
      <c r="V399" s="33">
        <f>SUMIFS('[1]9. Z variables'!$R$3:$R$752,'[1]9. Z variables'!$C$3:$C$752,$C399,'[1]9. Z variables'!$B$3:$B$752,$B399)/T399</f>
        <v>0.10204081632653061</v>
      </c>
      <c r="W399" s="36">
        <f t="shared" si="81"/>
        <v>-7.0605908863294944E-2</v>
      </c>
      <c r="X399" s="35">
        <f t="shared" si="81"/>
        <v>24</v>
      </c>
    </row>
    <row r="400" spans="1:24" ht="15" x14ac:dyDescent="0.25">
      <c r="A400" s="182">
        <v>37</v>
      </c>
      <c r="B400" s="183" t="s">
        <v>38</v>
      </c>
      <c r="C400" s="184">
        <v>2004</v>
      </c>
      <c r="D400" s="184">
        <v>1</v>
      </c>
      <c r="E400" s="42">
        <f>SUMIFS('[1]6. Capital Calculations for BM'!$AI$6:$AI$1805,'[1]6. Capital Calculations for BM'!$C$6:$C$1805,'[1]2. BM Database'!$C400,'[1]6. Capital Calculations for BM'!$B$6:$B$1805,'[1]2. BM Database'!$B400)</f>
        <v>953525.47808874177</v>
      </c>
      <c r="F400" s="42">
        <f>'[1]4. OM&amp;A Calculation'!M405</f>
        <v>1230762.5200000003</v>
      </c>
      <c r="G400" s="42">
        <f t="shared" si="88"/>
        <v>2184287.9980887421</v>
      </c>
      <c r="H400" s="33">
        <f t="shared" si="89"/>
        <v>0.4365383497611483</v>
      </c>
      <c r="I400" s="33">
        <f t="shared" si="90"/>
        <v>0.56346165023885164</v>
      </c>
      <c r="J400" s="40">
        <f>SUMIFS('[1]6. Capital Calculations for BM'!$AH$6:$AH$1805,'[1]6. Capital Calculations for BM'!$C$6:$C$1805,'[1]2. BM Database'!$C400,'[1]6. Capital Calculations for BM'!$B$6:$B$1805,'[1]2. BM Database'!$B400)</f>
        <v>16.852066000000001</v>
      </c>
      <c r="K400" s="41">
        <f t="shared" si="79"/>
        <v>104.79144501899948</v>
      </c>
      <c r="L400" s="41">
        <v>0.94605146680212804</v>
      </c>
      <c r="M400" s="41">
        <f t="shared" si="91"/>
        <v>99.13810026853902</v>
      </c>
      <c r="N400" s="34">
        <f>SUMIFS('[1]41. Output Indexes'!$E$3:$E$752,'[1]41. Output Indexes'!$B$3:$B$752,$B400,'[1]41. Output Indexes'!$C$3:$C$752,$C400)</f>
        <v>5834</v>
      </c>
      <c r="O400" s="34">
        <f>SUMIFS('[1]41. Output Indexes'!$L$3:$L$752,'[1]41. Output Indexes'!$B$3:$B$752,$B400,'[1]41. Output Indexes'!$C$3:$C$752,$C400)</f>
        <v>110808802</v>
      </c>
      <c r="P400" s="34">
        <f>SUMIFS('[1]9. Z variables'!$AD$3:$AD$752,'[1]9. Z variables'!$B$3:$B$752,$B400,'[1]9. Z variables'!$C$3:$C$752,$C400)</f>
        <v>17147</v>
      </c>
      <c r="Q400" s="34">
        <f>SUMIFS('[1]9. Z variables'!$AE$3:$AE$752,'[1]9. Z variables'!$B$3:$B$752,$B400,'[1]9. Z variables'!$C$3:$C$752,$C400)</f>
        <v>22867</v>
      </c>
      <c r="R400" s="34">
        <f t="shared" si="87"/>
        <v>22867</v>
      </c>
      <c r="S400" s="34">
        <f t="shared" si="93"/>
        <v>22867</v>
      </c>
      <c r="T400" s="34">
        <f>SUMIFS('[1]9. Z variables'!$P$3:$P$752,'[1]9. Z variables'!$C$3:$C$752,$C400,'[1]9. Z variables'!$B$3:$B$752,$B400)</f>
        <v>98</v>
      </c>
      <c r="U400" s="34">
        <f t="shared" si="80"/>
        <v>98</v>
      </c>
      <c r="V400" s="33">
        <f>SUMIFS('[1]9. Z variables'!$R$3:$R$752,'[1]9. Z variables'!$C$3:$C$752,$C400,'[1]9. Z variables'!$B$3:$B$752,$B400)/T400</f>
        <v>0.10204081632653061</v>
      </c>
      <c r="W400" s="36">
        <f t="shared" si="81"/>
        <v>-7.0605908863294944E-2</v>
      </c>
      <c r="X400" s="35">
        <f t="shared" si="81"/>
        <v>24</v>
      </c>
    </row>
    <row r="401" spans="1:24" ht="15" x14ac:dyDescent="0.25">
      <c r="A401" s="182">
        <v>37</v>
      </c>
      <c r="B401" s="183" t="s">
        <v>38</v>
      </c>
      <c r="C401" s="184">
        <v>2005</v>
      </c>
      <c r="D401" s="184">
        <v>1</v>
      </c>
      <c r="E401" s="42">
        <f>SUMIFS('[1]6. Capital Calculations for BM'!$AI$6:$AI$1805,'[1]6. Capital Calculations for BM'!$C$6:$C$1805,'[1]2. BM Database'!$C401,'[1]6. Capital Calculations for BM'!$B$6:$B$1805,'[1]2. BM Database'!$B401)</f>
        <v>984775.44648479309</v>
      </c>
      <c r="F401" s="42">
        <f>'[1]4. OM&amp;A Calculation'!M406</f>
        <v>1212356.6099999999</v>
      </c>
      <c r="G401" s="42">
        <f t="shared" si="88"/>
        <v>2197132.0564847928</v>
      </c>
      <c r="H401" s="33">
        <f t="shared" si="89"/>
        <v>0.44820949363432544</v>
      </c>
      <c r="I401" s="33">
        <f t="shared" si="90"/>
        <v>0.5517905063656745</v>
      </c>
      <c r="J401" s="40">
        <f>SUMIFS('[1]6. Capital Calculations for BM'!$AH$6:$AH$1805,'[1]6. Capital Calculations for BM'!$C$6:$C$1805,'[1]2. BM Database'!$C401,'[1]6. Capital Calculations for BM'!$B$6:$B$1805,'[1]2. BM Database'!$B401)</f>
        <v>17.008296000000001</v>
      </c>
      <c r="K401" s="41">
        <f t="shared" si="79"/>
        <v>108.15605108354616</v>
      </c>
      <c r="L401" s="41">
        <v>0.94605146680212804</v>
      </c>
      <c r="M401" s="41">
        <f t="shared" si="91"/>
        <v>102.32119077111473</v>
      </c>
      <c r="N401" s="34">
        <f>SUMIFS('[1]41. Output Indexes'!$E$3:$E$752,'[1]41. Output Indexes'!$B$3:$B$752,$B401,'[1]41. Output Indexes'!$C$3:$C$752,$C401)</f>
        <v>5847</v>
      </c>
      <c r="O401" s="34">
        <f>SUMIFS('[1]41. Output Indexes'!$L$3:$L$752,'[1]41. Output Indexes'!$B$3:$B$752,$B401,'[1]41. Output Indexes'!$C$3:$C$752,$C401)</f>
        <v>112447624</v>
      </c>
      <c r="P401" s="34">
        <f>SUMIFS('[1]9. Z variables'!$AD$3:$AD$752,'[1]9. Z variables'!$B$3:$B$752,$B401,'[1]9. Z variables'!$C$3:$C$752,$C401)</f>
        <v>20100</v>
      </c>
      <c r="Q401" s="34">
        <f>SUMIFS('[1]9. Z variables'!$AE$3:$AE$752,'[1]9. Z variables'!$B$3:$B$752,$B401,'[1]9. Z variables'!$C$3:$C$752,$C401)</f>
        <v>23000</v>
      </c>
      <c r="R401" s="34">
        <f t="shared" si="87"/>
        <v>23000</v>
      </c>
      <c r="S401" s="34">
        <f t="shared" si="93"/>
        <v>23000</v>
      </c>
      <c r="T401" s="34">
        <f>SUMIFS('[1]9. Z variables'!$P$3:$P$752,'[1]9. Z variables'!$C$3:$C$752,$C401,'[1]9. Z variables'!$B$3:$B$752,$B401)</f>
        <v>98</v>
      </c>
      <c r="U401" s="34">
        <f t="shared" si="80"/>
        <v>98</v>
      </c>
      <c r="V401" s="33">
        <f>SUMIFS('[1]9. Z variables'!$R$3:$R$752,'[1]9. Z variables'!$C$3:$C$752,$C401,'[1]9. Z variables'!$B$3:$B$752,$B401)/T401</f>
        <v>0.10204081632653061</v>
      </c>
      <c r="W401" s="36">
        <f t="shared" si="81"/>
        <v>-7.0605908863294944E-2</v>
      </c>
      <c r="X401" s="35">
        <f t="shared" si="81"/>
        <v>24</v>
      </c>
    </row>
    <row r="402" spans="1:24" ht="15" x14ac:dyDescent="0.25">
      <c r="A402" s="182">
        <v>37</v>
      </c>
      <c r="B402" s="183" t="s">
        <v>38</v>
      </c>
      <c r="C402" s="184">
        <v>2006</v>
      </c>
      <c r="D402" s="184">
        <v>1</v>
      </c>
      <c r="E402" s="42">
        <f>SUMIFS('[1]6. Capital Calculations for BM'!$AI$6:$AI$1805,'[1]6. Capital Calculations for BM'!$C$6:$C$1805,'[1]2. BM Database'!$C402,'[1]6. Capital Calculations for BM'!$B$6:$B$1805,'[1]2. BM Database'!$B402)</f>
        <v>880675.4906044408</v>
      </c>
      <c r="F402" s="42">
        <f>'[1]4. OM&amp;A Calculation'!M407</f>
        <v>1238237.1100000001</v>
      </c>
      <c r="G402" s="42">
        <f t="shared" si="88"/>
        <v>2118912.600604441</v>
      </c>
      <c r="H402" s="33">
        <f t="shared" si="89"/>
        <v>0.41562615199570729</v>
      </c>
      <c r="I402" s="33">
        <f t="shared" si="90"/>
        <v>0.58437384800429271</v>
      </c>
      <c r="J402" s="40">
        <f>SUMIFS('[1]6. Capital Calculations for BM'!$AH$6:$AH$1805,'[1]6. Capital Calculations for BM'!$C$6:$C$1805,'[1]2. BM Database'!$C402,'[1]6. Capital Calculations for BM'!$B$6:$B$1805,'[1]2. BM Database'!$B402)</f>
        <v>16.88236666666667</v>
      </c>
      <c r="K402" s="41">
        <f t="shared" si="79"/>
        <v>110.14154301171514</v>
      </c>
      <c r="L402" s="41">
        <v>0.94605146680212804</v>
      </c>
      <c r="M402" s="41">
        <f t="shared" si="91"/>
        <v>104.19956832208278</v>
      </c>
      <c r="N402" s="34">
        <f>SUMIFS('[1]41. Output Indexes'!$E$3:$E$752,'[1]41. Output Indexes'!$B$3:$B$752,$B402,'[1]41. Output Indexes'!$C$3:$C$752,$C402)</f>
        <v>5828</v>
      </c>
      <c r="O402" s="34">
        <f>SUMIFS('[1]41. Output Indexes'!$L$3:$L$752,'[1]41. Output Indexes'!$B$3:$B$752,$B402,'[1]41. Output Indexes'!$C$3:$C$752,$C402)</f>
        <v>109125457.08</v>
      </c>
      <c r="P402" s="34">
        <f>SUMIFS('[1]9. Z variables'!$AD$3:$AD$752,'[1]9. Z variables'!$B$3:$B$752,$B402,'[1]9. Z variables'!$C$3:$C$752,$C402)</f>
        <v>18857</v>
      </c>
      <c r="Q402" s="34">
        <f>SUMIFS('[1]9. Z variables'!$AE$3:$AE$752,'[1]9. Z variables'!$B$3:$B$752,$B402,'[1]9. Z variables'!$C$3:$C$752,$C402)</f>
        <v>20864</v>
      </c>
      <c r="R402" s="34">
        <f t="shared" si="87"/>
        <v>20864</v>
      </c>
      <c r="S402" s="34">
        <f t="shared" si="93"/>
        <v>23000</v>
      </c>
      <c r="T402" s="34">
        <f>SUMIFS('[1]9. Z variables'!$P$3:$P$752,'[1]9. Z variables'!$C$3:$C$752,$C402,'[1]9. Z variables'!$B$3:$B$752,$B402)</f>
        <v>98</v>
      </c>
      <c r="U402" s="34">
        <f t="shared" si="80"/>
        <v>98</v>
      </c>
      <c r="V402" s="33">
        <f>SUMIFS('[1]9. Z variables'!$R$3:$R$752,'[1]9. Z variables'!$C$3:$C$752,$C402,'[1]9. Z variables'!$B$3:$B$752,$B402)/T402</f>
        <v>0.10204081632653061</v>
      </c>
      <c r="W402" s="36">
        <f t="shared" si="81"/>
        <v>-7.0605908863294944E-2</v>
      </c>
      <c r="X402" s="35">
        <f t="shared" si="81"/>
        <v>24</v>
      </c>
    </row>
    <row r="403" spans="1:24" ht="15" x14ac:dyDescent="0.25">
      <c r="A403" s="182">
        <v>37</v>
      </c>
      <c r="B403" s="183" t="s">
        <v>38</v>
      </c>
      <c r="C403" s="184">
        <v>2007</v>
      </c>
      <c r="D403" s="184">
        <v>1</v>
      </c>
      <c r="E403" s="42">
        <f>SUMIFS('[1]6. Capital Calculations for BM'!$AI$6:$AI$1805,'[1]6. Capital Calculations for BM'!$C$6:$C$1805,'[1]2. BM Database'!$C403,'[1]6. Capital Calculations for BM'!$B$6:$B$1805,'[1]2. BM Database'!$B403)</f>
        <v>907475.53125813557</v>
      </c>
      <c r="F403" s="42">
        <f>'[1]4. OM&amp;A Calculation'!M408</f>
        <v>1379695.2099999997</v>
      </c>
      <c r="G403" s="42">
        <f t="shared" si="88"/>
        <v>2287170.7412581351</v>
      </c>
      <c r="H403" s="33">
        <f t="shared" si="89"/>
        <v>0.39676772480875133</v>
      </c>
      <c r="I403" s="33">
        <f t="shared" si="90"/>
        <v>0.60323227519124867</v>
      </c>
      <c r="J403" s="40">
        <f>SUMIFS('[1]6. Capital Calculations for BM'!$AH$6:$AH$1805,'[1]6. Capital Calculations for BM'!$C$6:$C$1805,'[1]2. BM Database'!$C403,'[1]6. Capital Calculations for BM'!$B$6:$B$1805,'[1]2. BM Database'!$B403)</f>
        <v>17.296320000000001</v>
      </c>
      <c r="K403" s="41">
        <f t="shared" si="79"/>
        <v>113.88036490943945</v>
      </c>
      <c r="L403" s="41">
        <v>0.94605146680212804</v>
      </c>
      <c r="M403" s="41">
        <f t="shared" si="91"/>
        <v>107.73668626253678</v>
      </c>
      <c r="N403" s="34">
        <f>SUMIFS('[1]41. Output Indexes'!$E$3:$E$752,'[1]41. Output Indexes'!$B$3:$B$752,$B403,'[1]41. Output Indexes'!$C$3:$C$752,$C403)</f>
        <v>5642</v>
      </c>
      <c r="O403" s="34">
        <f>SUMIFS('[1]41. Output Indexes'!$L$3:$L$752,'[1]41. Output Indexes'!$B$3:$B$752,$B403,'[1]41. Output Indexes'!$C$3:$C$752,$C403)</f>
        <v>111276421</v>
      </c>
      <c r="P403" s="34">
        <f>SUMIFS('[1]9. Z variables'!$AD$3:$AD$752,'[1]9. Z variables'!$B$3:$B$752,$B403,'[1]9. Z variables'!$C$3:$C$752,$C403)</f>
        <v>20499</v>
      </c>
      <c r="Q403" s="34">
        <f>SUMIFS('[1]9. Z variables'!$AE$3:$AE$752,'[1]9. Z variables'!$B$3:$B$752,$B403,'[1]9. Z variables'!$C$3:$C$752,$C403)</f>
        <v>20993</v>
      </c>
      <c r="R403" s="34">
        <f t="shared" si="87"/>
        <v>20993</v>
      </c>
      <c r="S403" s="34">
        <f t="shared" si="93"/>
        <v>23000</v>
      </c>
      <c r="T403" s="34">
        <f>SUMIFS('[1]9. Z variables'!$P$3:$P$752,'[1]9. Z variables'!$C$3:$C$752,$C403,'[1]9. Z variables'!$B$3:$B$752,$B403)</f>
        <v>98</v>
      </c>
      <c r="U403" s="34">
        <f t="shared" si="80"/>
        <v>98</v>
      </c>
      <c r="V403" s="33">
        <f>SUMIFS('[1]9. Z variables'!$R$3:$R$752,'[1]9. Z variables'!$C$3:$C$752,$C403,'[1]9. Z variables'!$B$3:$B$752,$B403)/T403</f>
        <v>0.10204081632653061</v>
      </c>
      <c r="W403" s="36">
        <f t="shared" si="81"/>
        <v>-7.0605908863294944E-2</v>
      </c>
      <c r="X403" s="35">
        <f t="shared" si="81"/>
        <v>24</v>
      </c>
    </row>
    <row r="404" spans="1:24" ht="15" x14ac:dyDescent="0.25">
      <c r="A404" s="182">
        <v>37</v>
      </c>
      <c r="B404" s="183" t="s">
        <v>38</v>
      </c>
      <c r="C404" s="184">
        <v>2008</v>
      </c>
      <c r="D404" s="184">
        <v>1</v>
      </c>
      <c r="E404" s="42">
        <f>SUMIFS('[1]6. Capital Calculations for BM'!$AI$6:$AI$1805,'[1]6. Capital Calculations for BM'!$C$6:$C$1805,'[1]2. BM Database'!$C404,'[1]6. Capital Calculations for BM'!$B$6:$B$1805,'[1]2. BM Database'!$B404)</f>
        <v>927634.35112397419</v>
      </c>
      <c r="F404" s="42">
        <f>'[1]4. OM&amp;A Calculation'!M409</f>
        <v>1522532.05</v>
      </c>
      <c r="G404" s="42">
        <f t="shared" si="88"/>
        <v>2450166.4011239745</v>
      </c>
      <c r="H404" s="33">
        <f t="shared" si="89"/>
        <v>0.37860055165985335</v>
      </c>
      <c r="I404" s="33">
        <f t="shared" si="90"/>
        <v>0.6213994483401466</v>
      </c>
      <c r="J404" s="40">
        <f>SUMIFS('[1]6. Capital Calculations for BM'!$AH$6:$AH$1805,'[1]6. Capital Calculations for BM'!$C$6:$C$1805,'[1]2. BM Database'!$C404,'[1]6. Capital Calculations for BM'!$B$6:$B$1805,'[1]2. BM Database'!$B404)</f>
        <v>17.715351999999999</v>
      </c>
      <c r="K404" s="41">
        <f t="shared" si="79"/>
        <v>116.60459237157336</v>
      </c>
      <c r="L404" s="41">
        <v>0.94605146680212804</v>
      </c>
      <c r="M404" s="41">
        <f t="shared" si="91"/>
        <v>110.31394564899121</v>
      </c>
      <c r="N404" s="34">
        <f>SUMIFS('[1]41. Output Indexes'!$E$3:$E$752,'[1]41. Output Indexes'!$B$3:$B$752,$B404,'[1]41. Output Indexes'!$C$3:$C$752,$C404)</f>
        <v>5583</v>
      </c>
      <c r="O404" s="34">
        <f>SUMIFS('[1]41. Output Indexes'!$L$3:$L$752,'[1]41. Output Indexes'!$B$3:$B$752,$B404,'[1]41. Output Indexes'!$C$3:$C$752,$C404)</f>
        <v>110421190</v>
      </c>
      <c r="P404" s="34">
        <f>SUMIFS('[1]9. Z variables'!$AD$3:$AD$752,'[1]9. Z variables'!$B$3:$B$752,$B404,'[1]9. Z variables'!$C$3:$C$752,$C404)</f>
        <v>20081</v>
      </c>
      <c r="Q404" s="34">
        <f>SUMIFS('[1]9. Z variables'!$AE$3:$AE$752,'[1]9. Z variables'!$B$3:$B$752,$B404,'[1]9. Z variables'!$C$3:$C$752,$C404)</f>
        <v>22435</v>
      </c>
      <c r="R404" s="34">
        <f t="shared" si="87"/>
        <v>22435</v>
      </c>
      <c r="S404" s="34">
        <f t="shared" si="93"/>
        <v>23000</v>
      </c>
      <c r="T404" s="34">
        <f>SUMIFS('[1]9. Z variables'!$P$3:$P$752,'[1]9. Z variables'!$C$3:$C$752,$C404,'[1]9. Z variables'!$B$3:$B$752,$B404)</f>
        <v>98</v>
      </c>
      <c r="U404" s="34">
        <f t="shared" si="80"/>
        <v>98</v>
      </c>
      <c r="V404" s="33">
        <f>SUMIFS('[1]9. Z variables'!$R$3:$R$752,'[1]9. Z variables'!$C$3:$C$752,$C404,'[1]9. Z variables'!$B$3:$B$752,$B404)/T404</f>
        <v>0.10204081632653061</v>
      </c>
      <c r="W404" s="36">
        <f t="shared" si="81"/>
        <v>-7.0605908863294944E-2</v>
      </c>
      <c r="X404" s="35">
        <f t="shared" si="81"/>
        <v>24</v>
      </c>
    </row>
    <row r="405" spans="1:24" ht="15" x14ac:dyDescent="0.25">
      <c r="A405" s="182">
        <v>37</v>
      </c>
      <c r="B405" s="183" t="s">
        <v>38</v>
      </c>
      <c r="C405" s="184">
        <v>2009</v>
      </c>
      <c r="D405" s="184">
        <v>1</v>
      </c>
      <c r="E405" s="42">
        <f>SUMIFS('[1]6. Capital Calculations for BM'!$AI$6:$AI$1805,'[1]6. Capital Calculations for BM'!$C$6:$C$1805,'[1]2. BM Database'!$C405,'[1]6. Capital Calculations for BM'!$B$6:$B$1805,'[1]2. BM Database'!$B405)</f>
        <v>1080056.9709506526</v>
      </c>
      <c r="F405" s="42">
        <f>'[1]4. OM&amp;A Calculation'!M410</f>
        <v>1752256.6199999999</v>
      </c>
      <c r="G405" s="42">
        <f t="shared" si="88"/>
        <v>2832313.5909506525</v>
      </c>
      <c r="H405" s="33">
        <f t="shared" si="89"/>
        <v>0.38133382348673356</v>
      </c>
      <c r="I405" s="33">
        <f t="shared" si="90"/>
        <v>0.61866617651326639</v>
      </c>
      <c r="J405" s="40">
        <f>SUMIFS('[1]6. Capital Calculations for BM'!$AH$6:$AH$1805,'[1]6. Capital Calculations for BM'!$C$6:$C$1805,'[1]2. BM Database'!$C405,'[1]6. Capital Calculations for BM'!$B$6:$B$1805,'[1]2. BM Database'!$B405)</f>
        <v>17.930536200000002</v>
      </c>
      <c r="K405" s="41">
        <f t="shared" si="79"/>
        <v>118.1120482521444</v>
      </c>
      <c r="L405" s="41">
        <v>0.94605146680212804</v>
      </c>
      <c r="M405" s="41">
        <f t="shared" si="91"/>
        <v>111.74007649594493</v>
      </c>
      <c r="N405" s="34">
        <f>SUMIFS('[1]41. Output Indexes'!$E$3:$E$752,'[1]41. Output Indexes'!$B$3:$B$752,$B405,'[1]41. Output Indexes'!$C$3:$C$752,$C405)</f>
        <v>5579</v>
      </c>
      <c r="O405" s="34">
        <f>SUMIFS('[1]41. Output Indexes'!$L$3:$L$752,'[1]41. Output Indexes'!$B$3:$B$752,$B405,'[1]41. Output Indexes'!$C$3:$C$752,$C405)</f>
        <v>110828990</v>
      </c>
      <c r="P405" s="34">
        <f>SUMIFS('[1]9. Z variables'!$AD$3:$AD$752,'[1]9. Z variables'!$B$3:$B$752,$B405,'[1]9. Z variables'!$C$3:$C$752,$C405)</f>
        <v>17045</v>
      </c>
      <c r="Q405" s="34">
        <f>SUMIFS('[1]9. Z variables'!$AE$3:$AE$752,'[1]9. Z variables'!$B$3:$B$752,$B405,'[1]9. Z variables'!$C$3:$C$752,$C405)</f>
        <v>22360</v>
      </c>
      <c r="R405" s="34">
        <f t="shared" si="87"/>
        <v>22360</v>
      </c>
      <c r="S405" s="34">
        <f t="shared" si="93"/>
        <v>23000</v>
      </c>
      <c r="T405" s="34">
        <f>SUMIFS('[1]9. Z variables'!$P$3:$P$752,'[1]9. Z variables'!$C$3:$C$752,$C405,'[1]9. Z variables'!$B$3:$B$752,$B405)</f>
        <v>98</v>
      </c>
      <c r="U405" s="34">
        <f t="shared" si="80"/>
        <v>98</v>
      </c>
      <c r="V405" s="33">
        <f>SUMIFS('[1]9. Z variables'!$R$3:$R$752,'[1]9. Z variables'!$C$3:$C$752,$C405,'[1]9. Z variables'!$B$3:$B$752,$B405)/T405</f>
        <v>0.10204081632653061</v>
      </c>
      <c r="W405" s="36">
        <f t="shared" si="81"/>
        <v>-7.0605908863294944E-2</v>
      </c>
      <c r="X405" s="35">
        <f t="shared" si="81"/>
        <v>24</v>
      </c>
    </row>
    <row r="406" spans="1:24" ht="15" x14ac:dyDescent="0.25">
      <c r="A406" s="182">
        <v>37</v>
      </c>
      <c r="B406" s="183" t="s">
        <v>38</v>
      </c>
      <c r="C406" s="184">
        <v>2010</v>
      </c>
      <c r="D406" s="184">
        <v>1</v>
      </c>
      <c r="E406" s="42">
        <f>SUMIFS('[1]6. Capital Calculations for BM'!$AI$6:$AI$1805,'[1]6. Capital Calculations for BM'!$C$6:$C$1805,'[1]2. BM Database'!$C406,'[1]6. Capital Calculations for BM'!$B$6:$B$1805,'[1]2. BM Database'!$B406)</f>
        <v>1142084.868675831</v>
      </c>
      <c r="F406" s="42">
        <f>'[1]4. OM&amp;A Calculation'!M411</f>
        <v>1676831.65</v>
      </c>
      <c r="G406" s="42">
        <f t="shared" si="88"/>
        <v>2818916.5186758311</v>
      </c>
      <c r="H406" s="33">
        <f t="shared" si="89"/>
        <v>0.40515029838922595</v>
      </c>
      <c r="I406" s="33">
        <f t="shared" si="90"/>
        <v>0.59484970161077411</v>
      </c>
      <c r="J406" s="40">
        <f>SUMIFS('[1]6. Capital Calculations for BM'!$AH$6:$AH$1805,'[1]6. Capital Calculations for BM'!$C$6:$C$1805,'[1]2. BM Database'!$C406,'[1]6. Capital Calculations for BM'!$B$6:$B$1805,'[1]2. BM Database'!$B406)</f>
        <v>18.29948266666667</v>
      </c>
      <c r="K406" s="41">
        <f t="shared" si="79"/>
        <v>121.67950876493377</v>
      </c>
      <c r="L406" s="41">
        <v>0.94605146680212804</v>
      </c>
      <c r="M406" s="41">
        <f t="shared" si="91"/>
        <v>115.11507774682799</v>
      </c>
      <c r="N406" s="34">
        <f>SUMIFS('[1]41. Output Indexes'!$E$3:$E$752,'[1]41. Output Indexes'!$B$3:$B$752,$B406,'[1]41. Output Indexes'!$C$3:$C$752,$C406)</f>
        <v>5580</v>
      </c>
      <c r="O406" s="34">
        <f>SUMIFS('[1]41. Output Indexes'!$L$3:$L$752,'[1]41. Output Indexes'!$B$3:$B$752,$B406,'[1]41. Output Indexes'!$C$3:$C$752,$C406)</f>
        <v>108826235.3</v>
      </c>
      <c r="P406" s="34">
        <f>SUMIFS('[1]9. Z variables'!$AD$3:$AD$752,'[1]9. Z variables'!$B$3:$B$752,$B406,'[1]9. Z variables'!$C$3:$C$752,$C406)</f>
        <v>18403</v>
      </c>
      <c r="Q406" s="34">
        <f>SUMIFS('[1]9. Z variables'!$AE$3:$AE$752,'[1]9. Z variables'!$B$3:$B$752,$B406,'[1]9. Z variables'!$C$3:$C$752,$C406)</f>
        <v>21034</v>
      </c>
      <c r="R406" s="34">
        <f t="shared" si="87"/>
        <v>21034</v>
      </c>
      <c r="S406" s="34">
        <f t="shared" si="93"/>
        <v>23000</v>
      </c>
      <c r="T406" s="34">
        <f>SUMIFS('[1]9. Z variables'!$P$3:$P$752,'[1]9. Z variables'!$C$3:$C$752,$C406,'[1]9. Z variables'!$B$3:$B$752,$B406)</f>
        <v>98</v>
      </c>
      <c r="U406" s="34">
        <f t="shared" si="80"/>
        <v>98</v>
      </c>
      <c r="V406" s="33">
        <f>SUMIFS('[1]9. Z variables'!$R$3:$R$752,'[1]9. Z variables'!$C$3:$C$752,$C406,'[1]9. Z variables'!$B$3:$B$752,$B406)/T406</f>
        <v>0.10204081632653061</v>
      </c>
      <c r="W406" s="36">
        <f t="shared" si="81"/>
        <v>-7.0605908863294944E-2</v>
      </c>
      <c r="X406" s="35">
        <f t="shared" si="81"/>
        <v>24</v>
      </c>
    </row>
    <row r="407" spans="1:24" ht="15" x14ac:dyDescent="0.25">
      <c r="A407" s="182">
        <v>37</v>
      </c>
      <c r="B407" s="183" t="s">
        <v>38</v>
      </c>
      <c r="C407" s="184">
        <v>2011</v>
      </c>
      <c r="D407" s="184">
        <v>1</v>
      </c>
      <c r="E407" s="42">
        <f>SUMIFS('[1]6. Capital Calculations for BM'!$AI$6:$AI$1805,'[1]6. Capital Calculations for BM'!$C$6:$C$1805,'[1]2. BM Database'!$C407,'[1]6. Capital Calculations for BM'!$B$6:$B$1805,'[1]2. BM Database'!$B407)</f>
        <v>1133209.5039528343</v>
      </c>
      <c r="F407" s="42">
        <f>'[1]4. OM&amp;A Calculation'!M412</f>
        <v>1961059.307264444</v>
      </c>
      <c r="G407" s="42">
        <f t="shared" si="88"/>
        <v>3094268.8112172782</v>
      </c>
      <c r="H407" s="33">
        <f t="shared" si="89"/>
        <v>0.36622852540954004</v>
      </c>
      <c r="I407" s="33">
        <f t="shared" si="90"/>
        <v>0.6337714745904599</v>
      </c>
      <c r="J407" s="40">
        <f>SUMIFS('[1]6. Capital Calculations for BM'!$AH$6:$AH$1805,'[1]6. Capital Calculations for BM'!$C$6:$C$1805,'[1]2. BM Database'!$C407,'[1]6. Capital Calculations for BM'!$B$6:$B$1805,'[1]2. BM Database'!$B407)</f>
        <v>18.328728099999999</v>
      </c>
      <c r="K407" s="41">
        <f t="shared" ref="K407:K470" si="94">K396</f>
        <v>123.73002481130355</v>
      </c>
      <c r="L407" s="41">
        <f>L406</f>
        <v>0.94605146680212804</v>
      </c>
      <c r="M407" s="41">
        <f t="shared" si="91"/>
        <v>117.05497146019742</v>
      </c>
      <c r="N407" s="34">
        <f>SUMIFS('[1]41. Output Indexes'!$E$3:$E$752,'[1]41. Output Indexes'!$B$3:$B$752,$B407,'[1]41. Output Indexes'!$C$3:$C$752,$C407)</f>
        <v>5572</v>
      </c>
      <c r="O407" s="34">
        <f>SUMIFS('[1]41. Output Indexes'!$L$3:$L$752,'[1]41. Output Indexes'!$B$3:$B$752,$B407,'[1]41. Output Indexes'!$C$3:$C$752,$C407)</f>
        <v>105544154</v>
      </c>
      <c r="P407" s="34">
        <f>SUMIFS('[1]9. Z variables'!$AD$3:$AD$752,'[1]9. Z variables'!$B$3:$B$752,$B407,'[1]9. Z variables'!$C$3:$C$752,$C407)</f>
        <v>18511</v>
      </c>
      <c r="Q407" s="34">
        <f>SUMIFS('[1]9. Z variables'!$AE$3:$AE$752,'[1]9. Z variables'!$B$3:$B$752,$B407,'[1]9. Z variables'!$C$3:$C$752,$C407)</f>
        <v>20492</v>
      </c>
      <c r="R407" s="34">
        <f t="shared" si="87"/>
        <v>20492</v>
      </c>
      <c r="S407" s="34">
        <f t="shared" si="93"/>
        <v>23000</v>
      </c>
      <c r="T407" s="34">
        <f>SUMIFS('[1]9. Z variables'!$P$3:$P$752,'[1]9. Z variables'!$C$3:$C$752,$C407,'[1]9. Z variables'!$B$3:$B$752,$B407)</f>
        <v>98</v>
      </c>
      <c r="U407" s="34">
        <f>U408</f>
        <v>98</v>
      </c>
      <c r="V407" s="33">
        <f>SUMIFS('[1]9. Z variables'!$R$3:$R$752,'[1]9. Z variables'!$C$3:$C$752,$C407,'[1]9. Z variables'!$B$3:$B$752,$B407)/T407</f>
        <v>0.10204081632653061</v>
      </c>
      <c r="W407" s="36">
        <f>W408</f>
        <v>-7.0605908863294944E-2</v>
      </c>
      <c r="X407" s="23">
        <f>X408</f>
        <v>24</v>
      </c>
    </row>
    <row r="408" spans="1:24" ht="15" x14ac:dyDescent="0.25">
      <c r="A408" s="182">
        <v>37</v>
      </c>
      <c r="B408" s="183" t="s">
        <v>38</v>
      </c>
      <c r="C408" s="184">
        <v>2012</v>
      </c>
      <c r="D408" s="184">
        <f>D407</f>
        <v>1</v>
      </c>
      <c r="E408" s="42">
        <f>SUMIFS('[1]6. Capital Calculations for BM'!$AI$6:$AI$1805,'[1]6. Capital Calculations for BM'!$C$6:$C$1805,'[1]2. BM Database'!$C408,'[1]6. Capital Calculations for BM'!$B$6:$B$1805,'[1]2. BM Database'!$B408)</f>
        <v>1127301.9458311235</v>
      </c>
      <c r="F408" s="42">
        <f>'[1]4. OM&amp;A Calculation'!M413</f>
        <v>1805783.18</v>
      </c>
      <c r="G408" s="42">
        <f t="shared" si="88"/>
        <v>2933085.1258311234</v>
      </c>
      <c r="H408" s="33">
        <f t="shared" si="89"/>
        <v>0.38434000292156184</v>
      </c>
      <c r="I408" s="33">
        <f t="shared" si="90"/>
        <v>0.61565999707843821</v>
      </c>
      <c r="J408" s="40">
        <f>SUMIFS('[1]6. Capital Calculations for BM'!$AH$6:$AH$1805,'[1]6. Capital Calculations for BM'!$C$6:$C$1805,'[1]2. BM Database'!$C408,'[1]6. Capital Calculations for BM'!$B$6:$B$1805,'[1]2. BM Database'!$B408)</f>
        <v>17.40324</v>
      </c>
      <c r="K408" s="41">
        <f t="shared" si="94"/>
        <v>125.68281390738366</v>
      </c>
      <c r="L408" s="41">
        <f>L407</f>
        <v>0.94605146680212804</v>
      </c>
      <c r="M408" s="41">
        <f t="shared" si="91"/>
        <v>118.9024104488992</v>
      </c>
      <c r="N408" s="34">
        <f>SUMIFS('[1]24. 2012 data'!$BR$2:$BR$74,'[1]24. 2012 data'!$B$2:$B$74,'[1]2. BM Database'!$B408,'[1]24. 2012 data'!$C$2:$C$74,2012)</f>
        <v>5568</v>
      </c>
      <c r="O408" s="34">
        <f>SUMIFS('[1]24. 2012 data'!$BZ$2:$BZ$74,'[1]24. 2012 data'!$B$2:$B$74,'[1]2. BM Database'!$B408,'[1]24. 2012 data'!$C$2:$C$74,2012)</f>
        <v>101403685</v>
      </c>
      <c r="P408" s="34">
        <f>SUMIFS('[1]24. 2012 data'!$DI$2:$DI$74,'[1]24. 2012 data'!$B$2:$B$74,'[1]2. BM Database'!$B408,'[1]24. 2012 data'!$C$2:$C$74,2012)</f>
        <v>17837</v>
      </c>
      <c r="Q408" s="34">
        <f>SUMIFS('[1]24. 2012 data'!$DH$2:$DH$74,'[1]24. 2012 data'!$B$2:$B$74,'[1]2. BM Database'!$B408,'[1]24. 2012 data'!$C$2:$C$74,2012)</f>
        <v>20768</v>
      </c>
      <c r="R408" s="34">
        <f t="shared" si="87"/>
        <v>20768</v>
      </c>
      <c r="S408" s="34">
        <f t="shared" si="93"/>
        <v>23000</v>
      </c>
      <c r="T408" s="34">
        <f>SUMIF('[1]24. 2012 data'!$B$2:$B$74,$B408,'[1]24. 2012 data'!$DL$2:$DL$74)</f>
        <v>98</v>
      </c>
      <c r="U408" s="34">
        <f>AVERAGE(T398:T408)</f>
        <v>98</v>
      </c>
      <c r="V408" s="33">
        <f>SUMIF('[1]24. 2012 data'!$B$2:$B$74,$B408,'[1]24. 2012 data'!$DN$2:$DN$74)/SUMIF('[1]24. 2012 data'!$B$2:$B$74,$B408,'[1]24. 2012 data'!$DL$2:$DL$74)</f>
        <v>0.10204081632653061</v>
      </c>
      <c r="W408" s="36">
        <f>(N408-N398)/N398</f>
        <v>-7.0605908863294944E-2</v>
      </c>
      <c r="X408" s="34">
        <f>SUMIF('[1]24. 2012 data'!$B$2:$B$74,$B408,'[1]24. 2012 data'!$CZ$2:$CZ$74)</f>
        <v>24</v>
      </c>
    </row>
    <row r="409" spans="1:24" ht="15" x14ac:dyDescent="0.25">
      <c r="A409" s="182">
        <v>38</v>
      </c>
      <c r="B409" s="183" t="s">
        <v>39</v>
      </c>
      <c r="C409" s="184">
        <v>2002</v>
      </c>
      <c r="D409" s="184">
        <v>1</v>
      </c>
      <c r="E409" s="42">
        <f>SUMIFS('[1]6. Capital Calculations for BM'!$AI$6:$AI$1805,'[1]6. Capital Calculations for BM'!$C$6:$C$1805,'[1]2. BM Database'!$C409,'[1]6. Capital Calculations for BM'!$B$6:$B$1805,'[1]2. BM Database'!$B409)</f>
        <v>5111260.9776366623</v>
      </c>
      <c r="F409" s="42">
        <f>'[1]4. OM&amp;A Calculation'!M414</f>
        <v>5093842.7299999995</v>
      </c>
      <c r="G409" s="42">
        <f t="shared" si="88"/>
        <v>10205103.707636662</v>
      </c>
      <c r="H409" s="33">
        <f t="shared" si="89"/>
        <v>0.50085340865392813</v>
      </c>
      <c r="I409" s="33">
        <f t="shared" si="90"/>
        <v>0.49914659134607187</v>
      </c>
      <c r="J409" s="40">
        <f>SUMIFS('[1]6. Capital Calculations for BM'!$AH$6:$AH$1805,'[1]6. Capital Calculations for BM'!$C$6:$C$1805,'[1]2. BM Database'!$C409,'[1]6. Capital Calculations for BM'!$B$6:$B$1805,'[1]2. BM Database'!$B409)</f>
        <v>16.741565999999999</v>
      </c>
      <c r="K409" s="41">
        <f t="shared" si="94"/>
        <v>100</v>
      </c>
      <c r="L409" s="41">
        <v>0.85892059336392201</v>
      </c>
      <c r="M409" s="41">
        <f t="shared" si="91"/>
        <v>85.892059336392208</v>
      </c>
      <c r="N409" s="34">
        <f>SUMIFS('[1]41. Output Indexes'!$E$3:$E$752,'[1]41. Output Indexes'!$B$3:$B$752,$B409,'[1]41. Output Indexes'!$C$3:$C$752,$C409)</f>
        <v>26458</v>
      </c>
      <c r="O409" s="34">
        <f>SUMIFS('[1]41. Output Indexes'!$L$3:$L$752,'[1]41. Output Indexes'!$B$3:$B$752,$B409,'[1]41. Output Indexes'!$C$3:$C$752,$C409)</f>
        <v>733454032</v>
      </c>
      <c r="P409" s="34">
        <f>SUMIFS('[1]9. Z variables'!$AD$3:$AD$752,'[1]9. Z variables'!$B$3:$B$752,$B409,'[1]9. Z variables'!$C$3:$C$752,$C409)</f>
        <v>114519</v>
      </c>
      <c r="Q409" s="34">
        <f>SUMIFS('[1]9. Z variables'!$AE$3:$AE$752,'[1]9. Z variables'!$B$3:$B$752,$B409,'[1]9. Z variables'!$C$3:$C$752,$C409)</f>
        <v>128652</v>
      </c>
      <c r="R409" s="34">
        <f t="shared" si="87"/>
        <v>128652</v>
      </c>
      <c r="S409" s="34">
        <f>R409</f>
        <v>128652</v>
      </c>
      <c r="T409" s="34">
        <f>SUMIFS('[1]9. Z variables'!$P$3:$P$752,'[1]9. Z variables'!$C$3:$C$752,$C409,'[1]9. Z variables'!$B$3:$B$752,$B409)</f>
        <v>347.9</v>
      </c>
      <c r="U409" s="34">
        <f t="shared" ref="U409:U472" si="95">U410</f>
        <v>355.89090909090913</v>
      </c>
      <c r="V409" s="33">
        <f>SUMIFS('[1]9. Z variables'!$R$3:$R$752,'[1]9. Z variables'!$C$3:$C$752,$C409,'[1]9. Z variables'!$B$3:$B$752,$B409)/T409</f>
        <v>0.30554757114113251</v>
      </c>
      <c r="W409" s="36">
        <f t="shared" ref="W409:X472" si="96">W410</f>
        <v>1.1981253307128278E-2</v>
      </c>
      <c r="X409" s="35">
        <f t="shared" si="96"/>
        <v>32</v>
      </c>
    </row>
    <row r="410" spans="1:24" ht="15" x14ac:dyDescent="0.25">
      <c r="A410" s="182">
        <v>38</v>
      </c>
      <c r="B410" s="183" t="s">
        <v>39</v>
      </c>
      <c r="C410" s="184">
        <v>2003</v>
      </c>
      <c r="D410" s="184">
        <v>1</v>
      </c>
      <c r="E410" s="42">
        <f>SUMIFS('[1]6. Capital Calculations for BM'!$AI$6:$AI$1805,'[1]6. Capital Calculations for BM'!$C$6:$C$1805,'[1]2. BM Database'!$C410,'[1]6. Capital Calculations for BM'!$B$6:$B$1805,'[1]2. BM Database'!$B410)</f>
        <v>5122735.2142485511</v>
      </c>
      <c r="F410" s="42">
        <f>'[1]4. OM&amp;A Calculation'!M415</f>
        <v>5020222.7399999993</v>
      </c>
      <c r="G410" s="42">
        <f t="shared" si="88"/>
        <v>10142957.954248551</v>
      </c>
      <c r="H410" s="33">
        <f t="shared" si="89"/>
        <v>0.50505338160282975</v>
      </c>
      <c r="I410" s="33">
        <f t="shared" si="90"/>
        <v>0.49494661839717025</v>
      </c>
      <c r="J410" s="40">
        <f>SUMIFS('[1]6. Capital Calculations for BM'!$AH$6:$AH$1805,'[1]6. Capital Calculations for BM'!$C$6:$C$1805,'[1]2. BM Database'!$C410,'[1]6. Capital Calculations for BM'!$B$6:$B$1805,'[1]2. BM Database'!$B410)</f>
        <v>16.820820000000001</v>
      </c>
      <c r="K410" s="41">
        <f t="shared" si="94"/>
        <v>102.21331567783656</v>
      </c>
      <c r="L410" s="41">
        <v>0.85892059336392201</v>
      </c>
      <c r="M410" s="41">
        <f t="shared" si="91"/>
        <v>87.79312175170125</v>
      </c>
      <c r="N410" s="34">
        <f>SUMIFS('[1]41. Output Indexes'!$E$3:$E$752,'[1]41. Output Indexes'!$B$3:$B$752,$B410,'[1]41. Output Indexes'!$C$3:$C$752,$C410)</f>
        <v>26358</v>
      </c>
      <c r="O410" s="34">
        <f>SUMIFS('[1]41. Output Indexes'!$L$3:$L$752,'[1]41. Output Indexes'!$B$3:$B$752,$B410,'[1]41. Output Indexes'!$C$3:$C$752,$C410)</f>
        <v>717736043</v>
      </c>
      <c r="P410" s="34">
        <f>SUMIFS('[1]9. Z variables'!$AD$3:$AD$752,'[1]9. Z variables'!$B$3:$B$752,$B410,'[1]9. Z variables'!$C$3:$C$752,$C410)</f>
        <v>115981</v>
      </c>
      <c r="Q410" s="34">
        <f>SUMIFS('[1]9. Z variables'!$AE$3:$AE$752,'[1]9. Z variables'!$B$3:$B$752,$B410,'[1]9. Z variables'!$C$3:$C$752,$C410)</f>
        <v>141229</v>
      </c>
      <c r="R410" s="34">
        <f t="shared" si="87"/>
        <v>141229</v>
      </c>
      <c r="S410" s="34">
        <f t="shared" ref="S410:S419" si="97">MAX(S409,R410)</f>
        <v>141229</v>
      </c>
      <c r="T410" s="34">
        <f>SUMIFS('[1]9. Z variables'!$P$3:$P$752,'[1]9. Z variables'!$C$3:$C$752,$C410,'[1]9. Z variables'!$B$3:$B$752,$B410)</f>
        <v>348</v>
      </c>
      <c r="U410" s="34">
        <f t="shared" si="95"/>
        <v>355.89090909090913</v>
      </c>
      <c r="V410" s="33">
        <f>SUMIFS('[1]9. Z variables'!$R$3:$R$752,'[1]9. Z variables'!$C$3:$C$752,$C410,'[1]9. Z variables'!$B$3:$B$752,$B410)/T410</f>
        <v>0.3045977011494253</v>
      </c>
      <c r="W410" s="36">
        <f t="shared" si="96"/>
        <v>1.1981253307128278E-2</v>
      </c>
      <c r="X410" s="35">
        <f t="shared" si="96"/>
        <v>32</v>
      </c>
    </row>
    <row r="411" spans="1:24" ht="15" x14ac:dyDescent="0.25">
      <c r="A411" s="182">
        <v>38</v>
      </c>
      <c r="B411" s="183" t="s">
        <v>39</v>
      </c>
      <c r="C411" s="184">
        <v>2004</v>
      </c>
      <c r="D411" s="184">
        <v>1</v>
      </c>
      <c r="E411" s="42">
        <f>SUMIFS('[1]6. Capital Calculations for BM'!$AI$6:$AI$1805,'[1]6. Capital Calculations for BM'!$C$6:$C$1805,'[1]2. BM Database'!$C411,'[1]6. Capital Calculations for BM'!$B$6:$B$1805,'[1]2. BM Database'!$B411)</f>
        <v>5169592.4214890357</v>
      </c>
      <c r="F411" s="42">
        <f>'[1]4. OM&amp;A Calculation'!M416</f>
        <v>5113846.7699999996</v>
      </c>
      <c r="G411" s="42">
        <f t="shared" si="88"/>
        <v>10283439.191489035</v>
      </c>
      <c r="H411" s="33">
        <f t="shared" si="89"/>
        <v>0.50271045758383892</v>
      </c>
      <c r="I411" s="33">
        <f t="shared" si="90"/>
        <v>0.49728954241616108</v>
      </c>
      <c r="J411" s="40">
        <f>SUMIFS('[1]6. Capital Calculations for BM'!$AH$6:$AH$1805,'[1]6. Capital Calculations for BM'!$C$6:$C$1805,'[1]2. BM Database'!$C411,'[1]6. Capital Calculations for BM'!$B$6:$B$1805,'[1]2. BM Database'!$B411)</f>
        <v>16.852066000000001</v>
      </c>
      <c r="K411" s="41">
        <f t="shared" si="94"/>
        <v>104.79144501899948</v>
      </c>
      <c r="L411" s="41">
        <v>0.85892059336392201</v>
      </c>
      <c r="M411" s="41">
        <f t="shared" si="91"/>
        <v>90.007530135181852</v>
      </c>
      <c r="N411" s="34">
        <f>SUMIFS('[1]41. Output Indexes'!$E$3:$E$752,'[1]41. Output Indexes'!$B$3:$B$752,$B411,'[1]41. Output Indexes'!$C$3:$C$752,$C411)</f>
        <v>26477</v>
      </c>
      <c r="O411" s="34">
        <f>SUMIFS('[1]41. Output Indexes'!$L$3:$L$752,'[1]41. Output Indexes'!$B$3:$B$752,$B411,'[1]41. Output Indexes'!$C$3:$C$752,$C411)</f>
        <v>718541335</v>
      </c>
      <c r="P411" s="34">
        <f>SUMIFS('[1]9. Z variables'!$AD$3:$AD$752,'[1]9. Z variables'!$B$3:$B$752,$B411,'[1]9. Z variables'!$C$3:$C$752,$C411)</f>
        <v>109502</v>
      </c>
      <c r="Q411" s="34">
        <f>SUMIFS('[1]9. Z variables'!$AE$3:$AE$752,'[1]9. Z variables'!$B$3:$B$752,$B411,'[1]9. Z variables'!$C$3:$C$752,$C411)</f>
        <v>147462</v>
      </c>
      <c r="R411" s="34">
        <f t="shared" si="87"/>
        <v>147462</v>
      </c>
      <c r="S411" s="34">
        <f t="shared" si="97"/>
        <v>147462</v>
      </c>
      <c r="T411" s="34">
        <f>SUMIFS('[1]9. Z variables'!$P$3:$P$752,'[1]9. Z variables'!$C$3:$C$752,$C411,'[1]9. Z variables'!$B$3:$B$752,$B411)</f>
        <v>347.9</v>
      </c>
      <c r="U411" s="34">
        <f t="shared" si="95"/>
        <v>355.89090909090913</v>
      </c>
      <c r="V411" s="33">
        <f>SUMIFS('[1]9. Z variables'!$R$3:$R$752,'[1]9. Z variables'!$C$3:$C$752,$C411,'[1]9. Z variables'!$B$3:$B$752,$B411)/T411</f>
        <v>0.30554757114113251</v>
      </c>
      <c r="W411" s="36">
        <f t="shared" si="96"/>
        <v>1.1981253307128278E-2</v>
      </c>
      <c r="X411" s="35">
        <f t="shared" si="96"/>
        <v>32</v>
      </c>
    </row>
    <row r="412" spans="1:24" ht="15" x14ac:dyDescent="0.25">
      <c r="A412" s="182">
        <v>38</v>
      </c>
      <c r="B412" s="183" t="s">
        <v>39</v>
      </c>
      <c r="C412" s="184">
        <v>2005</v>
      </c>
      <c r="D412" s="184">
        <v>1</v>
      </c>
      <c r="E412" s="42">
        <f>SUMIFS('[1]6. Capital Calculations for BM'!$AI$6:$AI$1805,'[1]6. Capital Calculations for BM'!$C$6:$C$1805,'[1]2. BM Database'!$C412,'[1]6. Capital Calculations for BM'!$B$6:$B$1805,'[1]2. BM Database'!$B412)</f>
        <v>5275417.7703338321</v>
      </c>
      <c r="F412" s="42">
        <f>'[1]4. OM&amp;A Calculation'!M417</f>
        <v>5008954</v>
      </c>
      <c r="G412" s="42">
        <f t="shared" si="88"/>
        <v>10284371.770333832</v>
      </c>
      <c r="H412" s="33">
        <f t="shared" si="89"/>
        <v>0.51295479083625073</v>
      </c>
      <c r="I412" s="33">
        <f t="shared" si="90"/>
        <v>0.48704520916374927</v>
      </c>
      <c r="J412" s="40">
        <f>SUMIFS('[1]6. Capital Calculations for BM'!$AH$6:$AH$1805,'[1]6. Capital Calculations for BM'!$C$6:$C$1805,'[1]2. BM Database'!$C412,'[1]6. Capital Calculations for BM'!$B$6:$B$1805,'[1]2. BM Database'!$B412)</f>
        <v>17.008296000000001</v>
      </c>
      <c r="K412" s="41">
        <f t="shared" si="94"/>
        <v>108.15605108354616</v>
      </c>
      <c r="L412" s="41">
        <v>0.85892059336392201</v>
      </c>
      <c r="M412" s="41">
        <f t="shared" si="91"/>
        <v>92.897459572578128</v>
      </c>
      <c r="N412" s="34">
        <f>SUMIFS('[1]41. Output Indexes'!$E$3:$E$752,'[1]41. Output Indexes'!$B$3:$B$752,$B412,'[1]41. Output Indexes'!$C$3:$C$752,$C412)</f>
        <v>26265</v>
      </c>
      <c r="O412" s="34">
        <f>SUMIFS('[1]41. Output Indexes'!$L$3:$L$752,'[1]41. Output Indexes'!$B$3:$B$752,$B412,'[1]41. Output Indexes'!$C$3:$C$752,$C412)</f>
        <v>730565274</v>
      </c>
      <c r="P412" s="34">
        <f>SUMIFS('[1]9. Z variables'!$AD$3:$AD$752,'[1]9. Z variables'!$B$3:$B$752,$B412,'[1]9. Z variables'!$C$3:$C$752,$C412)</f>
        <v>116616</v>
      </c>
      <c r="Q412" s="34">
        <f>SUMIFS('[1]9. Z variables'!$AE$3:$AE$752,'[1]9. Z variables'!$B$3:$B$752,$B412,'[1]9. Z variables'!$C$3:$C$752,$C412)</f>
        <v>143124</v>
      </c>
      <c r="R412" s="34">
        <f t="shared" si="87"/>
        <v>143124</v>
      </c>
      <c r="S412" s="34">
        <f t="shared" si="97"/>
        <v>147462</v>
      </c>
      <c r="T412" s="34">
        <f>SUMIFS('[1]9. Z variables'!$P$3:$P$752,'[1]9. Z variables'!$C$3:$C$752,$C412,'[1]9. Z variables'!$B$3:$B$752,$B412)</f>
        <v>348</v>
      </c>
      <c r="U412" s="34">
        <f t="shared" si="95"/>
        <v>355.89090909090913</v>
      </c>
      <c r="V412" s="33">
        <f>SUMIFS('[1]9. Z variables'!$R$3:$R$752,'[1]9. Z variables'!$C$3:$C$752,$C412,'[1]9. Z variables'!$B$3:$B$752,$B412)/T412</f>
        <v>0.3045977011494253</v>
      </c>
      <c r="W412" s="36">
        <f t="shared" si="96"/>
        <v>1.1981253307128278E-2</v>
      </c>
      <c r="X412" s="35">
        <f t="shared" si="96"/>
        <v>32</v>
      </c>
    </row>
    <row r="413" spans="1:24" ht="15" x14ac:dyDescent="0.25">
      <c r="A413" s="182">
        <v>38</v>
      </c>
      <c r="B413" s="183" t="s">
        <v>39</v>
      </c>
      <c r="C413" s="184">
        <v>2006</v>
      </c>
      <c r="D413" s="184">
        <v>1</v>
      </c>
      <c r="E413" s="42">
        <f>SUMIFS('[1]6. Capital Calculations for BM'!$AI$6:$AI$1805,'[1]6. Capital Calculations for BM'!$C$6:$C$1805,'[1]2. BM Database'!$C413,'[1]6. Capital Calculations for BM'!$B$6:$B$1805,'[1]2. BM Database'!$B413)</f>
        <v>5332817.657365039</v>
      </c>
      <c r="F413" s="42">
        <f>'[1]4. OM&amp;A Calculation'!M418</f>
        <v>4321594</v>
      </c>
      <c r="G413" s="42">
        <f t="shared" si="88"/>
        <v>9654411.657365039</v>
      </c>
      <c r="H413" s="33">
        <f t="shared" si="89"/>
        <v>0.552371065853278</v>
      </c>
      <c r="I413" s="33">
        <f t="shared" si="90"/>
        <v>0.447628934146722</v>
      </c>
      <c r="J413" s="40">
        <f>SUMIFS('[1]6. Capital Calculations for BM'!$AH$6:$AH$1805,'[1]6. Capital Calculations for BM'!$C$6:$C$1805,'[1]2. BM Database'!$C413,'[1]6. Capital Calculations for BM'!$B$6:$B$1805,'[1]2. BM Database'!$B413)</f>
        <v>16.88236666666667</v>
      </c>
      <c r="K413" s="41">
        <f t="shared" si="94"/>
        <v>110.14154301171514</v>
      </c>
      <c r="L413" s="41">
        <v>0.85892059336392201</v>
      </c>
      <c r="M413" s="41">
        <f t="shared" si="91"/>
        <v>94.602839477640302</v>
      </c>
      <c r="N413" s="34">
        <f>SUMIFS('[1]41. Output Indexes'!$E$3:$E$752,'[1]41. Output Indexes'!$B$3:$B$752,$B413,'[1]41. Output Indexes'!$C$3:$C$752,$C413)</f>
        <v>26525</v>
      </c>
      <c r="O413" s="34">
        <f>SUMIFS('[1]41. Output Indexes'!$L$3:$L$752,'[1]41. Output Indexes'!$B$3:$B$752,$B413,'[1]41. Output Indexes'!$C$3:$C$752,$C413)</f>
        <v>735332929</v>
      </c>
      <c r="P413" s="34">
        <f>SUMIFS('[1]9. Z variables'!$AD$3:$AD$752,'[1]9. Z variables'!$B$3:$B$752,$B413,'[1]9. Z variables'!$C$3:$C$752,$C413)</f>
        <v>119658</v>
      </c>
      <c r="Q413" s="34">
        <f>SUMIFS('[1]9. Z variables'!$AE$3:$AE$752,'[1]9. Z variables'!$B$3:$B$752,$B413,'[1]9. Z variables'!$C$3:$C$752,$C413)</f>
        <v>125800</v>
      </c>
      <c r="R413" s="34">
        <f t="shared" si="87"/>
        <v>125800</v>
      </c>
      <c r="S413" s="34">
        <f t="shared" si="97"/>
        <v>147462</v>
      </c>
      <c r="T413" s="34">
        <f>SUMIFS('[1]9. Z variables'!$P$3:$P$752,'[1]9. Z variables'!$C$3:$C$752,$C413,'[1]9. Z variables'!$B$3:$B$752,$B413)</f>
        <v>348</v>
      </c>
      <c r="U413" s="34">
        <f t="shared" si="95"/>
        <v>355.89090909090913</v>
      </c>
      <c r="V413" s="33">
        <f>SUMIFS('[1]9. Z variables'!$R$3:$R$752,'[1]9. Z variables'!$C$3:$C$752,$C413,'[1]9. Z variables'!$B$3:$B$752,$B413)/T413</f>
        <v>0.3045977011494253</v>
      </c>
      <c r="W413" s="36">
        <f t="shared" si="96"/>
        <v>1.1981253307128278E-2</v>
      </c>
      <c r="X413" s="35">
        <f t="shared" si="96"/>
        <v>32</v>
      </c>
    </row>
    <row r="414" spans="1:24" ht="15" x14ac:dyDescent="0.25">
      <c r="A414" s="182">
        <v>38</v>
      </c>
      <c r="B414" s="183" t="s">
        <v>39</v>
      </c>
      <c r="C414" s="184">
        <v>2007</v>
      </c>
      <c r="D414" s="184">
        <v>1</v>
      </c>
      <c r="E414" s="42">
        <f>SUMIFS('[1]6. Capital Calculations for BM'!$AI$6:$AI$1805,'[1]6. Capital Calculations for BM'!$C$6:$C$1805,'[1]2. BM Database'!$C414,'[1]6. Capital Calculations for BM'!$B$6:$B$1805,'[1]2. BM Database'!$B414)</f>
        <v>5714610.9829868609</v>
      </c>
      <c r="F414" s="42">
        <f>'[1]4. OM&amp;A Calculation'!M419</f>
        <v>4432648.1900000004</v>
      </c>
      <c r="G414" s="42">
        <f t="shared" si="88"/>
        <v>10147259.172986861</v>
      </c>
      <c r="H414" s="33">
        <f t="shared" si="89"/>
        <v>0.56316793387911035</v>
      </c>
      <c r="I414" s="33">
        <f t="shared" si="90"/>
        <v>0.43683206612088965</v>
      </c>
      <c r="J414" s="40">
        <f>SUMIFS('[1]6. Capital Calculations for BM'!$AH$6:$AH$1805,'[1]6. Capital Calculations for BM'!$C$6:$C$1805,'[1]2. BM Database'!$C414,'[1]6. Capital Calculations for BM'!$B$6:$B$1805,'[1]2. BM Database'!$B414)</f>
        <v>17.296320000000001</v>
      </c>
      <c r="K414" s="41">
        <f t="shared" si="94"/>
        <v>113.88036490943945</v>
      </c>
      <c r="L414" s="41">
        <v>0.85892059336392201</v>
      </c>
      <c r="M414" s="41">
        <f t="shared" si="91"/>
        <v>97.814190600515701</v>
      </c>
      <c r="N414" s="34">
        <f>SUMIFS('[1]41. Output Indexes'!$E$3:$E$752,'[1]41. Output Indexes'!$B$3:$B$752,$B414,'[1]41. Output Indexes'!$C$3:$C$752,$C414)</f>
        <v>26632</v>
      </c>
      <c r="O414" s="34">
        <f>SUMIFS('[1]41. Output Indexes'!$L$3:$L$752,'[1]41. Output Indexes'!$B$3:$B$752,$B414,'[1]41. Output Indexes'!$C$3:$C$752,$C414)</f>
        <v>723094046</v>
      </c>
      <c r="P414" s="34">
        <f>SUMIFS('[1]9. Z variables'!$AD$3:$AD$752,'[1]9. Z variables'!$B$3:$B$752,$B414,'[1]9. Z variables'!$C$3:$C$752,$C414)</f>
        <v>110399</v>
      </c>
      <c r="Q414" s="34">
        <f>SUMIFS('[1]9. Z variables'!$AE$3:$AE$752,'[1]9. Z variables'!$B$3:$B$752,$B414,'[1]9. Z variables'!$C$3:$C$752,$C414)</f>
        <v>132343</v>
      </c>
      <c r="R414" s="34">
        <f t="shared" si="87"/>
        <v>132343</v>
      </c>
      <c r="S414" s="34">
        <f t="shared" si="97"/>
        <v>147462</v>
      </c>
      <c r="T414" s="34">
        <f>SUMIFS('[1]9. Z variables'!$P$3:$P$752,'[1]9. Z variables'!$C$3:$C$752,$C414,'[1]9. Z variables'!$B$3:$B$752,$B414)</f>
        <v>348</v>
      </c>
      <c r="U414" s="34">
        <f t="shared" si="95"/>
        <v>355.89090909090913</v>
      </c>
      <c r="V414" s="33">
        <f>SUMIFS('[1]9. Z variables'!$R$3:$R$752,'[1]9. Z variables'!$C$3:$C$752,$C414,'[1]9. Z variables'!$B$3:$B$752,$B414)/T414</f>
        <v>0.3045977011494253</v>
      </c>
      <c r="W414" s="36">
        <f t="shared" si="96"/>
        <v>1.1981253307128278E-2</v>
      </c>
      <c r="X414" s="35">
        <f t="shared" si="96"/>
        <v>32</v>
      </c>
    </row>
    <row r="415" spans="1:24" ht="15" x14ac:dyDescent="0.25">
      <c r="A415" s="182">
        <v>38</v>
      </c>
      <c r="B415" s="183" t="s">
        <v>39</v>
      </c>
      <c r="C415" s="184">
        <v>2008</v>
      </c>
      <c r="D415" s="184">
        <v>1</v>
      </c>
      <c r="E415" s="42">
        <f>SUMIFS('[1]6. Capital Calculations for BM'!$AI$6:$AI$1805,'[1]6. Capital Calculations for BM'!$C$6:$C$1805,'[1]2. BM Database'!$C415,'[1]6. Capital Calculations for BM'!$B$6:$B$1805,'[1]2. BM Database'!$B415)</f>
        <v>5897991.8104074067</v>
      </c>
      <c r="F415" s="42">
        <f>'[1]4. OM&amp;A Calculation'!M420</f>
        <v>4990520.66</v>
      </c>
      <c r="G415" s="42">
        <f t="shared" si="88"/>
        <v>10888512.470407408</v>
      </c>
      <c r="H415" s="33">
        <f t="shared" si="89"/>
        <v>0.54167103416897922</v>
      </c>
      <c r="I415" s="33">
        <f t="shared" si="90"/>
        <v>0.45832896583102078</v>
      </c>
      <c r="J415" s="40">
        <f>SUMIFS('[1]6. Capital Calculations for BM'!$AH$6:$AH$1805,'[1]6. Capital Calculations for BM'!$C$6:$C$1805,'[1]2. BM Database'!$C415,'[1]6. Capital Calculations for BM'!$B$6:$B$1805,'[1]2. BM Database'!$B415)</f>
        <v>17.715351999999999</v>
      </c>
      <c r="K415" s="41">
        <f t="shared" si="94"/>
        <v>116.60459237157336</v>
      </c>
      <c r="L415" s="41">
        <v>0.85892059336392201</v>
      </c>
      <c r="M415" s="41">
        <f t="shared" si="91"/>
        <v>100.15408566875004</v>
      </c>
      <c r="N415" s="34">
        <f>SUMIFS('[1]41. Output Indexes'!$E$3:$E$752,'[1]41. Output Indexes'!$B$3:$B$752,$B415,'[1]41. Output Indexes'!$C$3:$C$752,$C415)</f>
        <v>26940</v>
      </c>
      <c r="O415" s="34">
        <f>SUMIFS('[1]41. Output Indexes'!$L$3:$L$752,'[1]41. Output Indexes'!$B$3:$B$752,$B415,'[1]41. Output Indexes'!$C$3:$C$752,$C415)</f>
        <v>739656116</v>
      </c>
      <c r="P415" s="34">
        <f>SUMIFS('[1]9. Z variables'!$AD$3:$AD$752,'[1]9. Z variables'!$B$3:$B$752,$B415,'[1]9. Z variables'!$C$3:$C$752,$C415)</f>
        <v>110106</v>
      </c>
      <c r="Q415" s="34">
        <f>SUMIFS('[1]9. Z variables'!$AE$3:$AE$752,'[1]9. Z variables'!$B$3:$B$752,$B415,'[1]9. Z variables'!$C$3:$C$752,$C415)</f>
        <v>126174</v>
      </c>
      <c r="R415" s="34">
        <f t="shared" si="87"/>
        <v>126174</v>
      </c>
      <c r="S415" s="34">
        <f t="shared" si="97"/>
        <v>147462</v>
      </c>
      <c r="T415" s="34">
        <f>SUMIFS('[1]9. Z variables'!$P$3:$P$752,'[1]9. Z variables'!$C$3:$C$752,$C415,'[1]9. Z variables'!$B$3:$B$752,$B415)</f>
        <v>386</v>
      </c>
      <c r="U415" s="34">
        <f t="shared" si="95"/>
        <v>355.89090909090913</v>
      </c>
      <c r="V415" s="33">
        <f>SUMIFS('[1]9. Z variables'!$R$3:$R$752,'[1]9. Z variables'!$C$3:$C$752,$C415,'[1]9. Z variables'!$B$3:$B$752,$B415)/T415</f>
        <v>0.34715025906735753</v>
      </c>
      <c r="W415" s="36">
        <f t="shared" si="96"/>
        <v>1.1981253307128278E-2</v>
      </c>
      <c r="X415" s="35">
        <f t="shared" si="96"/>
        <v>32</v>
      </c>
    </row>
    <row r="416" spans="1:24" ht="15" x14ac:dyDescent="0.25">
      <c r="A416" s="182">
        <v>38</v>
      </c>
      <c r="B416" s="183" t="s">
        <v>39</v>
      </c>
      <c r="C416" s="184">
        <v>2009</v>
      </c>
      <c r="D416" s="184">
        <v>1</v>
      </c>
      <c r="E416" s="42">
        <f>SUMIFS('[1]6. Capital Calculations for BM'!$AI$6:$AI$1805,'[1]6. Capital Calculations for BM'!$C$6:$C$1805,'[1]2. BM Database'!$C416,'[1]6. Capital Calculations for BM'!$B$6:$B$1805,'[1]2. BM Database'!$B416)</f>
        <v>6262060.3726157472</v>
      </c>
      <c r="F416" s="42">
        <f>'[1]4. OM&amp;A Calculation'!M421</f>
        <v>5311350</v>
      </c>
      <c r="G416" s="42">
        <f t="shared" si="88"/>
        <v>11573410.372615747</v>
      </c>
      <c r="H416" s="33">
        <f t="shared" si="89"/>
        <v>0.54107304338163176</v>
      </c>
      <c r="I416" s="33">
        <f t="shared" si="90"/>
        <v>0.45892695661836824</v>
      </c>
      <c r="J416" s="40">
        <f>SUMIFS('[1]6. Capital Calculations for BM'!$AH$6:$AH$1805,'[1]6. Capital Calculations for BM'!$C$6:$C$1805,'[1]2. BM Database'!$C416,'[1]6. Capital Calculations for BM'!$B$6:$B$1805,'[1]2. BM Database'!$B416)</f>
        <v>17.930536200000002</v>
      </c>
      <c r="K416" s="41">
        <f t="shared" si="94"/>
        <v>118.1120482521444</v>
      </c>
      <c r="L416" s="41">
        <v>0.85892059336392201</v>
      </c>
      <c r="M416" s="41">
        <f t="shared" si="91"/>
        <v>101.44887056816006</v>
      </c>
      <c r="N416" s="34">
        <f>SUMIFS('[1]41. Output Indexes'!$E$3:$E$752,'[1]41. Output Indexes'!$B$3:$B$752,$B416,'[1]41. Output Indexes'!$C$3:$C$752,$C416)</f>
        <v>26991</v>
      </c>
      <c r="O416" s="34">
        <f>SUMIFS('[1]41. Output Indexes'!$L$3:$L$752,'[1]41. Output Indexes'!$B$3:$B$752,$B416,'[1]41. Output Indexes'!$C$3:$C$752,$C416)</f>
        <v>735126071</v>
      </c>
      <c r="P416" s="34">
        <f>SUMIFS('[1]9. Z variables'!$AD$3:$AD$752,'[1]9. Z variables'!$B$3:$B$752,$B416,'[1]9. Z variables'!$C$3:$C$752,$C416)</f>
        <v>111401</v>
      </c>
      <c r="Q416" s="34">
        <f>SUMIFS('[1]9. Z variables'!$AE$3:$AE$752,'[1]9. Z variables'!$B$3:$B$752,$B416,'[1]9. Z variables'!$C$3:$C$752,$C416)</f>
        <v>134412</v>
      </c>
      <c r="R416" s="34">
        <f t="shared" si="87"/>
        <v>134412</v>
      </c>
      <c r="S416" s="34">
        <f t="shared" si="97"/>
        <v>147462</v>
      </c>
      <c r="T416" s="34">
        <f>SUMIFS('[1]9. Z variables'!$P$3:$P$752,'[1]9. Z variables'!$C$3:$C$752,$C416,'[1]9. Z variables'!$B$3:$B$752,$B416)</f>
        <v>357</v>
      </c>
      <c r="U416" s="34">
        <f t="shared" si="95"/>
        <v>355.89090909090913</v>
      </c>
      <c r="V416" s="33">
        <f>SUMIFS('[1]9. Z variables'!$R$3:$R$752,'[1]9. Z variables'!$C$3:$C$752,$C416,'[1]9. Z variables'!$B$3:$B$752,$B416)/T416</f>
        <v>0.34733893557422968</v>
      </c>
      <c r="W416" s="36">
        <f t="shared" si="96"/>
        <v>1.1981253307128278E-2</v>
      </c>
      <c r="X416" s="35">
        <f t="shared" si="96"/>
        <v>32</v>
      </c>
    </row>
    <row r="417" spans="1:24" ht="15" x14ac:dyDescent="0.25">
      <c r="A417" s="182">
        <v>38</v>
      </c>
      <c r="B417" s="183" t="s">
        <v>39</v>
      </c>
      <c r="C417" s="184">
        <v>2010</v>
      </c>
      <c r="D417" s="184">
        <v>1</v>
      </c>
      <c r="E417" s="42">
        <f>SUMIFS('[1]6. Capital Calculations for BM'!$AI$6:$AI$1805,'[1]6. Capital Calculations for BM'!$C$6:$C$1805,'[1]2. BM Database'!$C417,'[1]6. Capital Calculations for BM'!$B$6:$B$1805,'[1]2. BM Database'!$B417)</f>
        <v>7173843.8934261482</v>
      </c>
      <c r="F417" s="42">
        <f>'[1]4. OM&amp;A Calculation'!M422</f>
        <v>5645427</v>
      </c>
      <c r="G417" s="42">
        <f t="shared" si="88"/>
        <v>12819270.893426148</v>
      </c>
      <c r="H417" s="33">
        <f t="shared" si="89"/>
        <v>0.55961403367370666</v>
      </c>
      <c r="I417" s="33">
        <f t="shared" si="90"/>
        <v>0.44038596632629334</v>
      </c>
      <c r="J417" s="40">
        <f>SUMIFS('[1]6. Capital Calculations for BM'!$AH$6:$AH$1805,'[1]6. Capital Calculations for BM'!$C$6:$C$1805,'[1]2. BM Database'!$C417,'[1]6. Capital Calculations for BM'!$B$6:$B$1805,'[1]2. BM Database'!$B417)</f>
        <v>18.29948266666667</v>
      </c>
      <c r="K417" s="41">
        <f t="shared" si="94"/>
        <v>121.67950876493377</v>
      </c>
      <c r="L417" s="41">
        <v>0.85892059336392201</v>
      </c>
      <c r="M417" s="41">
        <f t="shared" si="91"/>
        <v>104.51303586860746</v>
      </c>
      <c r="N417" s="34">
        <f>SUMIFS('[1]41. Output Indexes'!$E$3:$E$752,'[1]41. Output Indexes'!$B$3:$B$752,$B417,'[1]41. Output Indexes'!$C$3:$C$752,$C417)</f>
        <v>26944</v>
      </c>
      <c r="O417" s="34">
        <f>SUMIFS('[1]41. Output Indexes'!$L$3:$L$752,'[1]41. Output Indexes'!$B$3:$B$752,$B417,'[1]41. Output Indexes'!$C$3:$C$752,$C417)</f>
        <v>704481097</v>
      </c>
      <c r="P417" s="34">
        <f>SUMIFS('[1]9. Z variables'!$AD$3:$AD$752,'[1]9. Z variables'!$B$3:$B$752,$B417,'[1]9. Z variables'!$C$3:$C$752,$C417)</f>
        <v>119546</v>
      </c>
      <c r="Q417" s="34">
        <f>SUMIFS('[1]9. Z variables'!$AE$3:$AE$752,'[1]9. Z variables'!$B$3:$B$752,$B417,'[1]9. Z variables'!$C$3:$C$752,$C417)</f>
        <v>125098</v>
      </c>
      <c r="R417" s="34">
        <f t="shared" si="87"/>
        <v>125098</v>
      </c>
      <c r="S417" s="34">
        <f t="shared" si="97"/>
        <v>147462</v>
      </c>
      <c r="T417" s="34">
        <f>SUMIFS('[1]9. Z variables'!$P$3:$P$752,'[1]9. Z variables'!$C$3:$C$752,$C417,'[1]9. Z variables'!$B$3:$B$752,$B417)</f>
        <v>361</v>
      </c>
      <c r="U417" s="34">
        <f t="shared" si="95"/>
        <v>355.89090909090913</v>
      </c>
      <c r="V417" s="33">
        <f>SUMIFS('[1]9. Z variables'!$R$3:$R$752,'[1]9. Z variables'!$C$3:$C$752,$C417,'[1]9. Z variables'!$B$3:$B$752,$B417)/T417</f>
        <v>0.35457063711911357</v>
      </c>
      <c r="W417" s="36">
        <f t="shared" si="96"/>
        <v>1.1981253307128278E-2</v>
      </c>
      <c r="X417" s="35">
        <f t="shared" si="96"/>
        <v>32</v>
      </c>
    </row>
    <row r="418" spans="1:24" ht="15" x14ac:dyDescent="0.25">
      <c r="A418" s="182">
        <v>38</v>
      </c>
      <c r="B418" s="183" t="s">
        <v>39</v>
      </c>
      <c r="C418" s="184">
        <v>2011</v>
      </c>
      <c r="D418" s="184">
        <v>1</v>
      </c>
      <c r="E418" s="42">
        <f>SUMIFS('[1]6. Capital Calculations for BM'!$AI$6:$AI$1805,'[1]6. Capital Calculations for BM'!$C$6:$C$1805,'[1]2. BM Database'!$C418,'[1]6. Capital Calculations for BM'!$B$6:$B$1805,'[1]2. BM Database'!$B418)</f>
        <v>7641980.5984275378</v>
      </c>
      <c r="F418" s="42">
        <f>'[1]4. OM&amp;A Calculation'!M423</f>
        <v>5768581</v>
      </c>
      <c r="G418" s="42">
        <f t="shared" si="88"/>
        <v>13410561.598427538</v>
      </c>
      <c r="H418" s="33">
        <f t="shared" si="89"/>
        <v>0.56984791742976681</v>
      </c>
      <c r="I418" s="33">
        <f t="shared" si="90"/>
        <v>0.43015208257023319</v>
      </c>
      <c r="J418" s="40">
        <f>SUMIFS('[1]6. Capital Calculations for BM'!$AH$6:$AH$1805,'[1]6. Capital Calculations for BM'!$C$6:$C$1805,'[1]2. BM Database'!$C418,'[1]6. Capital Calculations for BM'!$B$6:$B$1805,'[1]2. BM Database'!$B418)</f>
        <v>18.328728099999999</v>
      </c>
      <c r="K418" s="41">
        <f t="shared" si="94"/>
        <v>123.73002481130355</v>
      </c>
      <c r="L418" s="41">
        <v>0.85892059336392201</v>
      </c>
      <c r="M418" s="41">
        <f t="shared" si="91"/>
        <v>106.27426632785765</v>
      </c>
      <c r="N418" s="34">
        <f>SUMIFS('[1]41. Output Indexes'!$E$3:$E$752,'[1]41. Output Indexes'!$B$3:$B$752,$B418,'[1]41. Output Indexes'!$C$3:$C$752,$C418)</f>
        <v>26844</v>
      </c>
      <c r="O418" s="34">
        <f>SUMIFS('[1]41. Output Indexes'!$L$3:$L$752,'[1]41. Output Indexes'!$B$3:$B$752,$B418,'[1]41. Output Indexes'!$C$3:$C$752,$C418)</f>
        <v>710434028</v>
      </c>
      <c r="P418" s="34">
        <f>SUMIFS('[1]9. Z variables'!$AD$3:$AD$752,'[1]9. Z variables'!$B$3:$B$752,$B418,'[1]9. Z variables'!$C$3:$C$752,$C418)</f>
        <v>109026</v>
      </c>
      <c r="Q418" s="34">
        <f>SUMIFS('[1]9. Z variables'!$AE$3:$AE$752,'[1]9. Z variables'!$B$3:$B$752,$B418,'[1]9. Z variables'!$C$3:$C$752,$C418)</f>
        <v>136597</v>
      </c>
      <c r="R418" s="34">
        <f t="shared" si="87"/>
        <v>136597</v>
      </c>
      <c r="S418" s="34">
        <f t="shared" si="97"/>
        <v>147462</v>
      </c>
      <c r="T418" s="34">
        <f>SUMIFS('[1]9. Z variables'!$P$3:$P$752,'[1]9. Z variables'!$C$3:$C$752,$C418,'[1]9. Z variables'!$B$3:$B$752,$B418)</f>
        <v>362</v>
      </c>
      <c r="U418" s="34">
        <f t="shared" si="95"/>
        <v>355.89090909090913</v>
      </c>
      <c r="V418" s="33">
        <f>SUMIFS('[1]9. Z variables'!$R$3:$R$752,'[1]9. Z variables'!$C$3:$C$752,$C418,'[1]9. Z variables'!$B$3:$B$752,$B418)/T418</f>
        <v>0.35635359116022097</v>
      </c>
      <c r="W418" s="36">
        <f t="shared" si="96"/>
        <v>1.1981253307128278E-2</v>
      </c>
      <c r="X418" s="23">
        <f t="shared" si="96"/>
        <v>32</v>
      </c>
    </row>
    <row r="419" spans="1:24" ht="15" x14ac:dyDescent="0.25">
      <c r="A419" s="182">
        <v>38</v>
      </c>
      <c r="B419" s="183" t="s">
        <v>39</v>
      </c>
      <c r="C419" s="184">
        <v>2012</v>
      </c>
      <c r="D419" s="184">
        <f>D418</f>
        <v>1</v>
      </c>
      <c r="E419" s="42">
        <f>SUMIFS('[1]6. Capital Calculations for BM'!$AI$6:$AI$1805,'[1]6. Capital Calculations for BM'!$C$6:$C$1805,'[1]2. BM Database'!$C419,'[1]6. Capital Calculations for BM'!$B$6:$B$1805,'[1]2. BM Database'!$B419)</f>
        <v>7337807.2494624034</v>
      </c>
      <c r="F419" s="42">
        <f>'[1]4. OM&amp;A Calculation'!M424</f>
        <v>5873203</v>
      </c>
      <c r="G419" s="42">
        <f t="shared" si="88"/>
        <v>13211010.249462403</v>
      </c>
      <c r="H419" s="33">
        <f t="shared" si="89"/>
        <v>0.55543119798586194</v>
      </c>
      <c r="I419" s="33">
        <f t="shared" si="90"/>
        <v>0.44456880201413806</v>
      </c>
      <c r="J419" s="40">
        <f>SUMIFS('[1]6. Capital Calculations for BM'!$AH$6:$AH$1805,'[1]6. Capital Calculations for BM'!$C$6:$C$1805,'[1]2. BM Database'!$C419,'[1]6. Capital Calculations for BM'!$B$6:$B$1805,'[1]2. BM Database'!$B419)</f>
        <v>17.40324</v>
      </c>
      <c r="K419" s="41">
        <f t="shared" si="94"/>
        <v>125.68281390738366</v>
      </c>
      <c r="L419" s="41">
        <f>L418</f>
        <v>0.85892059336392201</v>
      </c>
      <c r="M419" s="41">
        <f t="shared" si="91"/>
        <v>107.95155709697737</v>
      </c>
      <c r="N419" s="34">
        <f>SUMIFS('[1]24. 2012 data'!$BR$2:$BR$74,'[1]24. 2012 data'!$B$2:$B$74,'[1]2. BM Database'!$B419,'[1]24. 2012 data'!$C$2:$C$74,2012)</f>
        <v>26775</v>
      </c>
      <c r="O419" s="34">
        <f>SUMIFS('[1]24. 2012 data'!$BZ$2:$BZ$74,'[1]24. 2012 data'!$B$2:$B$74,'[1]2. BM Database'!$B419,'[1]24. 2012 data'!$C$2:$C$74,2012)</f>
        <v>697335421</v>
      </c>
      <c r="P419" s="34">
        <f>SUMIFS('[1]24. 2012 data'!$DI$2:$DI$74,'[1]24. 2012 data'!$B$2:$B$74,'[1]2. BM Database'!$B419,'[1]24. 2012 data'!$C$2:$C$74,2012)</f>
        <v>121269</v>
      </c>
      <c r="Q419" s="34">
        <f>SUMIFS('[1]24. 2012 data'!$DH$2:$DH$74,'[1]24. 2012 data'!$B$2:$B$74,'[1]2. BM Database'!$B419,'[1]24. 2012 data'!$C$2:$C$74,2012)</f>
        <v>122717</v>
      </c>
      <c r="R419" s="34">
        <f t="shared" si="87"/>
        <v>122717</v>
      </c>
      <c r="S419" s="34">
        <f t="shared" si="97"/>
        <v>147462</v>
      </c>
      <c r="T419" s="34">
        <f>SUMIF('[1]24. 2012 data'!$B$2:$B$74,$B419,'[1]24. 2012 data'!$DL$2:$DL$74)</f>
        <v>361</v>
      </c>
      <c r="U419" s="34">
        <f>AVERAGE(T409:T419)</f>
        <v>355.89090909090913</v>
      </c>
      <c r="V419" s="33">
        <f>SUMIF('[1]24. 2012 data'!$B$2:$B$74,$B419,'[1]24. 2012 data'!$DN$2:$DN$74)/SUMIF('[1]24. 2012 data'!$B$2:$B$74,$B419,'[1]24. 2012 data'!$DL$2:$DL$74)</f>
        <v>0.35734072022160662</v>
      </c>
      <c r="W419" s="36">
        <f>(N419-N409)/N409</f>
        <v>1.1981253307128278E-2</v>
      </c>
      <c r="X419" s="34">
        <f>SUMIF('[1]24. 2012 data'!$B$2:$B$74,$B419,'[1]24. 2012 data'!$CZ$2:$CZ$74)</f>
        <v>32</v>
      </c>
    </row>
    <row r="420" spans="1:24" ht="15" x14ac:dyDescent="0.25">
      <c r="A420" s="182">
        <v>39</v>
      </c>
      <c r="B420" s="183" t="s">
        <v>40</v>
      </c>
      <c r="C420" s="184">
        <v>2002</v>
      </c>
      <c r="D420" s="184">
        <v>1</v>
      </c>
      <c r="E420" s="42">
        <f>SUMIFS('[1]6. Capital Calculations for BM'!$AI$6:$AI$1805,'[1]6. Capital Calculations for BM'!$C$6:$C$1805,'[1]2. BM Database'!$C420,'[1]6. Capital Calculations for BM'!$B$6:$B$1805,'[1]2. BM Database'!$B420)</f>
        <v>21715098.62331761</v>
      </c>
      <c r="F420" s="42">
        <f>'[1]4. OM&amp;A Calculation'!M425</f>
        <v>8467519.6099999994</v>
      </c>
      <c r="G420" s="42">
        <f t="shared" si="88"/>
        <v>30182618.23331761</v>
      </c>
      <c r="H420" s="33">
        <f t="shared" si="89"/>
        <v>0.71945708803178043</v>
      </c>
      <c r="I420" s="33">
        <f t="shared" si="90"/>
        <v>0.28054291196821957</v>
      </c>
      <c r="J420" s="40">
        <f>SUMIFS('[1]6. Capital Calculations for BM'!$AH$6:$AH$1805,'[1]6. Capital Calculations for BM'!$C$6:$C$1805,'[1]2. BM Database'!$C420,'[1]6. Capital Calculations for BM'!$B$6:$B$1805,'[1]2. BM Database'!$B420)</f>
        <v>16.741565999999999</v>
      </c>
      <c r="K420" s="41">
        <f t="shared" si="94"/>
        <v>100</v>
      </c>
      <c r="L420" s="41">
        <v>0.98602983681038403</v>
      </c>
      <c r="M420" s="41">
        <f t="shared" si="91"/>
        <v>98.60298368103841</v>
      </c>
      <c r="N420" s="34">
        <f>SUMIFS('[1]41. Output Indexes'!$E$3:$E$752,'[1]41. Output Indexes'!$B$3:$B$752,$B420,'[1]41. Output Indexes'!$C$3:$C$752,$C420)</f>
        <v>73324</v>
      </c>
      <c r="O420" s="34">
        <f>SUMIFS('[1]41. Output Indexes'!$L$3:$L$752,'[1]41. Output Indexes'!$B$3:$B$752,$B420,'[1]41. Output Indexes'!$C$3:$C$752,$C420)</f>
        <v>1915214161</v>
      </c>
      <c r="P420" s="34">
        <f>SUMIFS('[1]9. Z variables'!$AD$3:$AD$752,'[1]9. Z variables'!$B$3:$B$752,$B420,'[1]9. Z variables'!$C$3:$C$752,$C420)</f>
        <v>360765</v>
      </c>
      <c r="Q420" s="34">
        <f>SUMIFS('[1]9. Z variables'!$AE$3:$AE$752,'[1]9. Z variables'!$B$3:$B$752,$B420,'[1]9. Z variables'!$C$3:$C$752,$C420)</f>
        <v>325546</v>
      </c>
      <c r="R420" s="34">
        <f t="shared" si="87"/>
        <v>360765</v>
      </c>
      <c r="S420" s="34">
        <f>R420</f>
        <v>360765</v>
      </c>
      <c r="T420" s="34">
        <f>SUMIFS('[1]9. Z variables'!$P$3:$P$752,'[1]9. Z variables'!$C$3:$C$752,$C420,'[1]9. Z variables'!$B$3:$B$752,$B420)</f>
        <v>1675</v>
      </c>
      <c r="U420" s="34">
        <f t="shared" si="95"/>
        <v>1803.8181818181818</v>
      </c>
      <c r="V420" s="33">
        <f>SUMIFS('[1]9. Z variables'!$R$3:$R$752,'[1]9. Z variables'!$C$3:$C$752,$C420,'[1]9. Z variables'!$B$3:$B$752,$B420)/T420</f>
        <v>0.42567164179104477</v>
      </c>
      <c r="W420" s="36">
        <f t="shared" si="96"/>
        <v>0.21414543669194261</v>
      </c>
      <c r="X420" s="35">
        <f t="shared" si="96"/>
        <v>405</v>
      </c>
    </row>
    <row r="421" spans="1:24" ht="15" x14ac:dyDescent="0.25">
      <c r="A421" s="182">
        <v>39</v>
      </c>
      <c r="B421" s="183" t="s">
        <v>40</v>
      </c>
      <c r="C421" s="184">
        <v>2003</v>
      </c>
      <c r="D421" s="184">
        <v>1</v>
      </c>
      <c r="E421" s="42">
        <f>SUMIFS('[1]6. Capital Calculations for BM'!$AI$6:$AI$1805,'[1]6. Capital Calculations for BM'!$C$6:$C$1805,'[1]2. BM Database'!$C421,'[1]6. Capital Calculations for BM'!$B$6:$B$1805,'[1]2. BM Database'!$B421)</f>
        <v>22564563.57679835</v>
      </c>
      <c r="F421" s="42">
        <f>'[1]4. OM&amp;A Calculation'!M426</f>
        <v>8823374.4299999997</v>
      </c>
      <c r="G421" s="42">
        <f t="shared" si="88"/>
        <v>31387938.006798349</v>
      </c>
      <c r="H421" s="33">
        <f t="shared" si="89"/>
        <v>0.71889282984792013</v>
      </c>
      <c r="I421" s="33">
        <f t="shared" si="90"/>
        <v>0.28110717015207987</v>
      </c>
      <c r="J421" s="40">
        <f>SUMIFS('[1]6. Capital Calculations for BM'!$AH$6:$AH$1805,'[1]6. Capital Calculations for BM'!$C$6:$C$1805,'[1]2. BM Database'!$C421,'[1]6. Capital Calculations for BM'!$B$6:$B$1805,'[1]2. BM Database'!$B421)</f>
        <v>16.820820000000001</v>
      </c>
      <c r="K421" s="41">
        <f t="shared" si="94"/>
        <v>102.21331567783656</v>
      </c>
      <c r="L421" s="41">
        <v>0.98602983681038403</v>
      </c>
      <c r="M421" s="41">
        <f t="shared" si="91"/>
        <v>100.78537897766546</v>
      </c>
      <c r="N421" s="34">
        <f>SUMIFS('[1]41. Output Indexes'!$E$3:$E$752,'[1]41. Output Indexes'!$B$3:$B$752,$B421,'[1]41. Output Indexes'!$C$3:$C$752,$C421)</f>
        <v>75269</v>
      </c>
      <c r="O421" s="34">
        <f>SUMIFS('[1]41. Output Indexes'!$L$3:$L$752,'[1]41. Output Indexes'!$B$3:$B$752,$B421,'[1]41. Output Indexes'!$C$3:$C$752,$C421)</f>
        <v>1950945679</v>
      </c>
      <c r="P421" s="34">
        <f>SUMIFS('[1]9. Z variables'!$AD$3:$AD$752,'[1]9. Z variables'!$B$3:$B$752,$B421,'[1]9. Z variables'!$C$3:$C$752,$C421)</f>
        <v>357759</v>
      </c>
      <c r="Q421" s="34">
        <f>SUMIFS('[1]9. Z variables'!$AE$3:$AE$752,'[1]9. Z variables'!$B$3:$B$752,$B421,'[1]9. Z variables'!$C$3:$C$752,$C421)</f>
        <v>322854</v>
      </c>
      <c r="R421" s="34">
        <f t="shared" si="87"/>
        <v>357759</v>
      </c>
      <c r="S421" s="34">
        <f t="shared" ref="S421:S430" si="98">MAX(S420,R421)</f>
        <v>360765</v>
      </c>
      <c r="T421" s="34">
        <f>SUMIFS('[1]9. Z variables'!$P$3:$P$752,'[1]9. Z variables'!$C$3:$C$752,$C421,'[1]9. Z variables'!$B$3:$B$752,$B421)</f>
        <v>1719</v>
      </c>
      <c r="U421" s="34">
        <f t="shared" si="95"/>
        <v>1803.8181818181818</v>
      </c>
      <c r="V421" s="33">
        <f>SUMIFS('[1]9. Z variables'!$R$3:$R$752,'[1]9. Z variables'!$C$3:$C$752,$C421,'[1]9. Z variables'!$B$3:$B$752,$B421)/T421</f>
        <v>0.43339150668993603</v>
      </c>
      <c r="W421" s="36">
        <f t="shared" si="96"/>
        <v>0.21414543669194261</v>
      </c>
      <c r="X421" s="35">
        <f t="shared" si="96"/>
        <v>405</v>
      </c>
    </row>
    <row r="422" spans="1:24" ht="15" x14ac:dyDescent="0.25">
      <c r="A422" s="182">
        <v>39</v>
      </c>
      <c r="B422" s="183" t="s">
        <v>40</v>
      </c>
      <c r="C422" s="184">
        <v>2004</v>
      </c>
      <c r="D422" s="184">
        <v>1</v>
      </c>
      <c r="E422" s="42">
        <f>SUMIFS('[1]6. Capital Calculations for BM'!$AI$6:$AI$1805,'[1]6. Capital Calculations for BM'!$C$6:$C$1805,'[1]2. BM Database'!$C422,'[1]6. Capital Calculations for BM'!$B$6:$B$1805,'[1]2. BM Database'!$B422)</f>
        <v>23264065.209078789</v>
      </c>
      <c r="F422" s="42">
        <f>'[1]4. OM&amp;A Calculation'!M427</f>
        <v>9037319.3600000013</v>
      </c>
      <c r="G422" s="42">
        <f t="shared" si="88"/>
        <v>32301384.569078788</v>
      </c>
      <c r="H422" s="33">
        <f t="shared" si="89"/>
        <v>0.72021882403607018</v>
      </c>
      <c r="I422" s="33">
        <f t="shared" si="90"/>
        <v>0.27978117596392982</v>
      </c>
      <c r="J422" s="40">
        <f>SUMIFS('[1]6. Capital Calculations for BM'!$AH$6:$AH$1805,'[1]6. Capital Calculations for BM'!$C$6:$C$1805,'[1]2. BM Database'!$C422,'[1]6. Capital Calculations for BM'!$B$6:$B$1805,'[1]2. BM Database'!$B422)</f>
        <v>16.852066000000001</v>
      </c>
      <c r="K422" s="41">
        <f t="shared" si="94"/>
        <v>104.79144501899948</v>
      </c>
      <c r="L422" s="41">
        <v>0.98602983681038403</v>
      </c>
      <c r="M422" s="41">
        <f t="shared" si="91"/>
        <v>103.32749143120839</v>
      </c>
      <c r="N422" s="34">
        <f>SUMIFS('[1]41. Output Indexes'!$E$3:$E$752,'[1]41. Output Indexes'!$B$3:$B$752,$B422,'[1]41. Output Indexes'!$C$3:$C$752,$C422)</f>
        <v>77283</v>
      </c>
      <c r="O422" s="34">
        <f>SUMIFS('[1]41. Output Indexes'!$L$3:$L$752,'[1]41. Output Indexes'!$B$3:$B$752,$B422,'[1]41. Output Indexes'!$C$3:$C$752,$C422)</f>
        <v>1949677336</v>
      </c>
      <c r="P422" s="34">
        <f>SUMIFS('[1]9. Z variables'!$AD$3:$AD$752,'[1]9. Z variables'!$B$3:$B$752,$B422,'[1]9. Z variables'!$C$3:$C$752,$C422)</f>
        <v>338448</v>
      </c>
      <c r="Q422" s="34">
        <f>SUMIFS('[1]9. Z variables'!$AE$3:$AE$752,'[1]9. Z variables'!$B$3:$B$752,$B422,'[1]9. Z variables'!$C$3:$C$752,$C422)</f>
        <v>344351</v>
      </c>
      <c r="R422" s="34">
        <f t="shared" si="87"/>
        <v>344351</v>
      </c>
      <c r="S422" s="34">
        <f t="shared" si="98"/>
        <v>360765</v>
      </c>
      <c r="T422" s="34">
        <f>SUMIFS('[1]9. Z variables'!$P$3:$P$752,'[1]9. Z variables'!$C$3:$C$752,$C422,'[1]9. Z variables'!$B$3:$B$752,$B422)</f>
        <v>1758</v>
      </c>
      <c r="U422" s="34">
        <f t="shared" si="95"/>
        <v>1803.8181818181818</v>
      </c>
      <c r="V422" s="33">
        <f>SUMIFS('[1]9. Z variables'!$R$3:$R$752,'[1]9. Z variables'!$C$3:$C$752,$C422,'[1]9. Z variables'!$B$3:$B$752,$B422)/T422</f>
        <v>0.44197952218430037</v>
      </c>
      <c r="W422" s="36">
        <f t="shared" si="96"/>
        <v>0.21414543669194261</v>
      </c>
      <c r="X422" s="35">
        <f t="shared" si="96"/>
        <v>405</v>
      </c>
    </row>
    <row r="423" spans="1:24" ht="15" x14ac:dyDescent="0.25">
      <c r="A423" s="182">
        <v>39</v>
      </c>
      <c r="B423" s="183" t="s">
        <v>40</v>
      </c>
      <c r="C423" s="184">
        <v>2005</v>
      </c>
      <c r="D423" s="184">
        <v>1</v>
      </c>
      <c r="E423" s="42">
        <f>SUMIFS('[1]6. Capital Calculations for BM'!$AI$6:$AI$1805,'[1]6. Capital Calculations for BM'!$C$6:$C$1805,'[1]2. BM Database'!$C423,'[1]6. Capital Calculations for BM'!$B$6:$B$1805,'[1]2. BM Database'!$B423)</f>
        <v>23949203.848134603</v>
      </c>
      <c r="F423" s="42">
        <f>'[1]4. OM&amp;A Calculation'!M428</f>
        <v>8926823.040000001</v>
      </c>
      <c r="G423" s="42">
        <f t="shared" si="88"/>
        <v>32876026.888134606</v>
      </c>
      <c r="H423" s="33">
        <f t="shared" si="89"/>
        <v>0.72847013812299166</v>
      </c>
      <c r="I423" s="33">
        <f t="shared" si="90"/>
        <v>0.27152986187700834</v>
      </c>
      <c r="J423" s="40">
        <f>SUMIFS('[1]6. Capital Calculations for BM'!$AH$6:$AH$1805,'[1]6. Capital Calculations for BM'!$C$6:$C$1805,'[1]2. BM Database'!$C423,'[1]6. Capital Calculations for BM'!$B$6:$B$1805,'[1]2. BM Database'!$B423)</f>
        <v>17.008296000000001</v>
      </c>
      <c r="K423" s="41">
        <f t="shared" si="94"/>
        <v>108.15605108354616</v>
      </c>
      <c r="L423" s="41">
        <v>0.98602983681038403</v>
      </c>
      <c r="M423" s="41">
        <f t="shared" si="91"/>
        <v>106.64509339996458</v>
      </c>
      <c r="N423" s="34">
        <f>SUMIFS('[1]41. Output Indexes'!$E$3:$E$752,'[1]41. Output Indexes'!$B$3:$B$752,$B423,'[1]41. Output Indexes'!$C$3:$C$752,$C423)</f>
        <v>79487</v>
      </c>
      <c r="O423" s="34">
        <f>SUMIFS('[1]41. Output Indexes'!$L$3:$L$752,'[1]41. Output Indexes'!$B$3:$B$752,$B423,'[1]41. Output Indexes'!$C$3:$C$752,$C423)</f>
        <v>2096185970</v>
      </c>
      <c r="P423" s="34">
        <f>SUMIFS('[1]9. Z variables'!$AD$3:$AD$752,'[1]9. Z variables'!$B$3:$B$752,$B423,'[1]9. Z variables'!$C$3:$C$752,$C423)</f>
        <v>386568</v>
      </c>
      <c r="Q423" s="34">
        <f>SUMIFS('[1]9. Z variables'!$AE$3:$AE$752,'[1]9. Z variables'!$B$3:$B$752,$B423,'[1]9. Z variables'!$C$3:$C$752,$C423)</f>
        <v>337284</v>
      </c>
      <c r="R423" s="34">
        <f t="shared" si="87"/>
        <v>386568</v>
      </c>
      <c r="S423" s="34">
        <f t="shared" si="98"/>
        <v>386568</v>
      </c>
      <c r="T423" s="34">
        <f>SUMIFS('[1]9. Z variables'!$P$3:$P$752,'[1]9. Z variables'!$C$3:$C$752,$C423,'[1]9. Z variables'!$B$3:$B$752,$B423)</f>
        <v>1706</v>
      </c>
      <c r="U423" s="34">
        <f t="shared" si="95"/>
        <v>1803.8181818181818</v>
      </c>
      <c r="V423" s="33">
        <f>SUMIFS('[1]9. Z variables'!$R$3:$R$752,'[1]9. Z variables'!$C$3:$C$752,$C423,'[1]9. Z variables'!$B$3:$B$752,$B423)/T423</f>
        <v>0.40093786635404455</v>
      </c>
      <c r="W423" s="36">
        <f t="shared" si="96"/>
        <v>0.21414543669194261</v>
      </c>
      <c r="X423" s="35">
        <f t="shared" si="96"/>
        <v>405</v>
      </c>
    </row>
    <row r="424" spans="1:24" ht="15" x14ac:dyDescent="0.25">
      <c r="A424" s="182">
        <v>39</v>
      </c>
      <c r="B424" s="183" t="s">
        <v>40</v>
      </c>
      <c r="C424" s="184">
        <v>2006</v>
      </c>
      <c r="D424" s="184">
        <v>1</v>
      </c>
      <c r="E424" s="42">
        <f>SUMIFS('[1]6. Capital Calculations for BM'!$AI$6:$AI$1805,'[1]6. Capital Calculations for BM'!$C$6:$C$1805,'[1]2. BM Database'!$C424,'[1]6. Capital Calculations for BM'!$B$6:$B$1805,'[1]2. BM Database'!$B424)</f>
        <v>24414038.396139812</v>
      </c>
      <c r="F424" s="42">
        <f>'[1]4. OM&amp;A Calculation'!M429</f>
        <v>10110656.76</v>
      </c>
      <c r="G424" s="42">
        <f t="shared" si="88"/>
        <v>34524695.156139813</v>
      </c>
      <c r="H424" s="33">
        <f t="shared" si="89"/>
        <v>0.70714710979274387</v>
      </c>
      <c r="I424" s="33">
        <f t="shared" si="90"/>
        <v>0.29285289020725613</v>
      </c>
      <c r="J424" s="40">
        <f>SUMIFS('[1]6. Capital Calculations for BM'!$AH$6:$AH$1805,'[1]6. Capital Calculations for BM'!$C$6:$C$1805,'[1]2. BM Database'!$C424,'[1]6. Capital Calculations for BM'!$B$6:$B$1805,'[1]2. BM Database'!$B424)</f>
        <v>16.88236666666667</v>
      </c>
      <c r="K424" s="41">
        <f t="shared" si="94"/>
        <v>110.14154301171514</v>
      </c>
      <c r="L424" s="41">
        <v>0.98602983681038403</v>
      </c>
      <c r="M424" s="41">
        <f t="shared" si="91"/>
        <v>108.60284768188538</v>
      </c>
      <c r="N424" s="34">
        <f>SUMIFS('[1]41. Output Indexes'!$E$3:$E$752,'[1]41. Output Indexes'!$B$3:$B$752,$B424,'[1]41. Output Indexes'!$C$3:$C$752,$C424)</f>
        <v>80940</v>
      </c>
      <c r="O424" s="34">
        <f>SUMIFS('[1]41. Output Indexes'!$L$3:$L$752,'[1]41. Output Indexes'!$B$3:$B$752,$B424,'[1]41. Output Indexes'!$C$3:$C$752,$C424)</f>
        <v>1969186093</v>
      </c>
      <c r="P424" s="34">
        <f>SUMIFS('[1]9. Z variables'!$AD$3:$AD$752,'[1]9. Z variables'!$B$3:$B$752,$B424,'[1]9. Z variables'!$C$3:$C$752,$C424)</f>
        <v>379972</v>
      </c>
      <c r="Q424" s="34">
        <f>SUMIFS('[1]9. Z variables'!$AE$3:$AE$752,'[1]9. Z variables'!$B$3:$B$752,$B424,'[1]9. Z variables'!$C$3:$C$752,$C424)</f>
        <v>316195</v>
      </c>
      <c r="R424" s="34">
        <f t="shared" si="87"/>
        <v>379972</v>
      </c>
      <c r="S424" s="34">
        <f t="shared" si="98"/>
        <v>386568</v>
      </c>
      <c r="T424" s="34">
        <f>SUMIFS('[1]9. Z variables'!$P$3:$P$752,'[1]9. Z variables'!$C$3:$C$752,$C424,'[1]9. Z variables'!$B$3:$B$752,$B424)</f>
        <v>1787</v>
      </c>
      <c r="U424" s="34">
        <f t="shared" si="95"/>
        <v>1803.8181818181818</v>
      </c>
      <c r="V424" s="33">
        <f>SUMIFS('[1]9. Z variables'!$R$3:$R$752,'[1]9. Z variables'!$C$3:$C$752,$C424,'[1]9. Z variables'!$B$3:$B$752,$B424)/T424</f>
        <v>0.42025741466144378</v>
      </c>
      <c r="W424" s="36">
        <f t="shared" si="96"/>
        <v>0.21414543669194261</v>
      </c>
      <c r="X424" s="35">
        <f t="shared" si="96"/>
        <v>405</v>
      </c>
    </row>
    <row r="425" spans="1:24" ht="15" x14ac:dyDescent="0.25">
      <c r="A425" s="182">
        <v>39</v>
      </c>
      <c r="B425" s="183" t="s">
        <v>40</v>
      </c>
      <c r="C425" s="184">
        <v>2007</v>
      </c>
      <c r="D425" s="184">
        <v>1</v>
      </c>
      <c r="E425" s="42">
        <f>SUMIFS('[1]6. Capital Calculations for BM'!$AI$6:$AI$1805,'[1]6. Capital Calculations for BM'!$C$6:$C$1805,'[1]2. BM Database'!$C425,'[1]6. Capital Calculations for BM'!$B$6:$B$1805,'[1]2. BM Database'!$B425)</f>
        <v>25594628.20543918</v>
      </c>
      <c r="F425" s="42">
        <f>'[1]4. OM&amp;A Calculation'!M430</f>
        <v>10554747.51</v>
      </c>
      <c r="G425" s="42">
        <f t="shared" si="88"/>
        <v>36149375.715439178</v>
      </c>
      <c r="H425" s="33">
        <f t="shared" si="89"/>
        <v>0.70802407230805564</v>
      </c>
      <c r="I425" s="33">
        <f t="shared" si="90"/>
        <v>0.29197592769194436</v>
      </c>
      <c r="J425" s="40">
        <f>SUMIFS('[1]6. Capital Calculations for BM'!$AH$6:$AH$1805,'[1]6. Capital Calculations for BM'!$C$6:$C$1805,'[1]2. BM Database'!$C425,'[1]6. Capital Calculations for BM'!$B$6:$B$1805,'[1]2. BM Database'!$B425)</f>
        <v>17.296320000000001</v>
      </c>
      <c r="K425" s="41">
        <f t="shared" si="94"/>
        <v>113.88036490943945</v>
      </c>
      <c r="L425" s="41">
        <v>0.98602983681038403</v>
      </c>
      <c r="M425" s="41">
        <f t="shared" si="91"/>
        <v>112.28943762756157</v>
      </c>
      <c r="N425" s="34">
        <f>SUMIFS('[1]41. Output Indexes'!$E$3:$E$752,'[1]41. Output Indexes'!$B$3:$B$752,$B425,'[1]41. Output Indexes'!$C$3:$C$752,$C425)</f>
        <v>82599</v>
      </c>
      <c r="O425" s="34">
        <f>SUMIFS('[1]41. Output Indexes'!$L$3:$L$752,'[1]41. Output Indexes'!$B$3:$B$752,$B425,'[1]41. Output Indexes'!$C$3:$C$752,$C425)</f>
        <v>1988501760</v>
      </c>
      <c r="P425" s="34">
        <f>SUMIFS('[1]9. Z variables'!$AD$3:$AD$752,'[1]9. Z variables'!$B$3:$B$752,$B425,'[1]9. Z variables'!$C$3:$C$752,$C425)</f>
        <v>370934</v>
      </c>
      <c r="Q425" s="34">
        <f>SUMIFS('[1]9. Z variables'!$AE$3:$AE$752,'[1]9. Z variables'!$B$3:$B$752,$B425,'[1]9. Z variables'!$C$3:$C$752,$C425)</f>
        <v>312517</v>
      </c>
      <c r="R425" s="34">
        <f t="shared" si="87"/>
        <v>370934</v>
      </c>
      <c r="S425" s="34">
        <f t="shared" si="98"/>
        <v>386568</v>
      </c>
      <c r="T425" s="34">
        <f>SUMIFS('[1]9. Z variables'!$P$3:$P$752,'[1]9. Z variables'!$C$3:$C$752,$C425,'[1]9. Z variables'!$B$3:$B$752,$B425)</f>
        <v>1840</v>
      </c>
      <c r="U425" s="34">
        <f t="shared" si="95"/>
        <v>1803.8181818181818</v>
      </c>
      <c r="V425" s="33">
        <f>SUMIFS('[1]9. Z variables'!$R$3:$R$752,'[1]9. Z variables'!$C$3:$C$752,$C425,'[1]9. Z variables'!$B$3:$B$752,$B425)/T425</f>
        <v>0.4331521739130435</v>
      </c>
      <c r="W425" s="36">
        <f t="shared" si="96"/>
        <v>0.21414543669194261</v>
      </c>
      <c r="X425" s="35">
        <f t="shared" si="96"/>
        <v>405</v>
      </c>
    </row>
    <row r="426" spans="1:24" ht="15" x14ac:dyDescent="0.25">
      <c r="A426" s="182">
        <v>39</v>
      </c>
      <c r="B426" s="183" t="s">
        <v>40</v>
      </c>
      <c r="C426" s="184">
        <v>2008</v>
      </c>
      <c r="D426" s="184">
        <v>1</v>
      </c>
      <c r="E426" s="42">
        <f>SUMIFS('[1]6. Capital Calculations for BM'!$AI$6:$AI$1805,'[1]6. Capital Calculations for BM'!$C$6:$C$1805,'[1]2. BM Database'!$C426,'[1]6. Capital Calculations for BM'!$B$6:$B$1805,'[1]2. BM Database'!$B426)</f>
        <v>25047495.924594786</v>
      </c>
      <c r="F426" s="42">
        <f>'[1]4. OM&amp;A Calculation'!M431</f>
        <v>11184204.51</v>
      </c>
      <c r="G426" s="42">
        <f t="shared" si="88"/>
        <v>36231700.434594788</v>
      </c>
      <c r="H426" s="33">
        <f t="shared" si="89"/>
        <v>0.69131439110373394</v>
      </c>
      <c r="I426" s="33">
        <f t="shared" si="90"/>
        <v>0.30868560889626606</v>
      </c>
      <c r="J426" s="40">
        <f>SUMIFS('[1]6. Capital Calculations for BM'!$AH$6:$AH$1805,'[1]6. Capital Calculations for BM'!$C$6:$C$1805,'[1]2. BM Database'!$C426,'[1]6. Capital Calculations for BM'!$B$6:$B$1805,'[1]2. BM Database'!$B426)</f>
        <v>17.715351999999999</v>
      </c>
      <c r="K426" s="41">
        <f t="shared" si="94"/>
        <v>116.60459237157336</v>
      </c>
      <c r="L426" s="41">
        <v>0.98602983681038403</v>
      </c>
      <c r="M426" s="41">
        <f t="shared" si="91"/>
        <v>114.97560718748383</v>
      </c>
      <c r="N426" s="34">
        <f>SUMIFS('[1]41. Output Indexes'!$E$3:$E$752,'[1]41. Output Indexes'!$B$3:$B$752,$B426,'[1]41. Output Indexes'!$C$3:$C$752,$C426)</f>
        <v>84195</v>
      </c>
      <c r="O426" s="34">
        <f>SUMIFS('[1]41. Output Indexes'!$L$3:$L$752,'[1]41. Output Indexes'!$B$3:$B$752,$B426,'[1]41. Output Indexes'!$C$3:$C$752,$C426)</f>
        <v>1935115529</v>
      </c>
      <c r="P426" s="34">
        <f>SUMIFS('[1]9. Z variables'!$AD$3:$AD$752,'[1]9. Z variables'!$B$3:$B$752,$B426,'[1]9. Z variables'!$C$3:$C$752,$C426)</f>
        <v>350930</v>
      </c>
      <c r="Q426" s="34">
        <f>SUMIFS('[1]9. Z variables'!$AE$3:$AE$752,'[1]9. Z variables'!$B$3:$B$752,$B426,'[1]9. Z variables'!$C$3:$C$752,$C426)</f>
        <v>312977</v>
      </c>
      <c r="R426" s="34">
        <f t="shared" si="87"/>
        <v>350930</v>
      </c>
      <c r="S426" s="34">
        <f t="shared" si="98"/>
        <v>386568</v>
      </c>
      <c r="T426" s="34">
        <f>SUMIFS('[1]9. Z variables'!$P$3:$P$752,'[1]9. Z variables'!$C$3:$C$752,$C426,'[1]9. Z variables'!$B$3:$B$752,$B426)</f>
        <v>1872</v>
      </c>
      <c r="U426" s="34">
        <f t="shared" si="95"/>
        <v>1803.8181818181818</v>
      </c>
      <c r="V426" s="33">
        <f>SUMIFS('[1]9. Z variables'!$R$3:$R$752,'[1]9. Z variables'!$C$3:$C$752,$C426,'[1]9. Z variables'!$B$3:$B$752,$B426)/T426</f>
        <v>0.44230769230769229</v>
      </c>
      <c r="W426" s="36">
        <f t="shared" si="96"/>
        <v>0.21414543669194261</v>
      </c>
      <c r="X426" s="35">
        <f t="shared" si="96"/>
        <v>405</v>
      </c>
    </row>
    <row r="427" spans="1:24" ht="15" x14ac:dyDescent="0.25">
      <c r="A427" s="182">
        <v>39</v>
      </c>
      <c r="B427" s="183" t="s">
        <v>40</v>
      </c>
      <c r="C427" s="184">
        <v>2009</v>
      </c>
      <c r="D427" s="184">
        <v>1</v>
      </c>
      <c r="E427" s="42">
        <f>SUMIFS('[1]6. Capital Calculations for BM'!$AI$6:$AI$1805,'[1]6. Capital Calculations for BM'!$C$6:$C$1805,'[1]2. BM Database'!$C427,'[1]6. Capital Calculations for BM'!$B$6:$B$1805,'[1]2. BM Database'!$B427)</f>
        <v>26121046.363975555</v>
      </c>
      <c r="F427" s="42">
        <f>'[1]4. OM&amp;A Calculation'!M432</f>
        <v>11204178.859999999</v>
      </c>
      <c r="G427" s="42">
        <f t="shared" si="88"/>
        <v>37325225.223975554</v>
      </c>
      <c r="H427" s="33">
        <f t="shared" si="89"/>
        <v>0.69982287333116788</v>
      </c>
      <c r="I427" s="33">
        <f t="shared" si="90"/>
        <v>0.30017712666883212</v>
      </c>
      <c r="J427" s="40">
        <f>SUMIFS('[1]6. Capital Calculations for BM'!$AH$6:$AH$1805,'[1]6. Capital Calculations for BM'!$C$6:$C$1805,'[1]2. BM Database'!$C427,'[1]6. Capital Calculations for BM'!$B$6:$B$1805,'[1]2. BM Database'!$B427)</f>
        <v>17.930536200000002</v>
      </c>
      <c r="K427" s="41">
        <f t="shared" si="94"/>
        <v>118.1120482521444</v>
      </c>
      <c r="L427" s="41">
        <v>0.98602983681038403</v>
      </c>
      <c r="M427" s="41">
        <f t="shared" si="91"/>
        <v>116.46200366340216</v>
      </c>
      <c r="N427" s="34">
        <f>SUMIFS('[1]41. Output Indexes'!$E$3:$E$752,'[1]41. Output Indexes'!$B$3:$B$752,$B427,'[1]41. Output Indexes'!$C$3:$C$752,$C427)</f>
        <v>85998</v>
      </c>
      <c r="O427" s="34">
        <f>SUMIFS('[1]41. Output Indexes'!$L$3:$L$752,'[1]41. Output Indexes'!$B$3:$B$752,$B427,'[1]41. Output Indexes'!$C$3:$C$752,$C427)</f>
        <v>1837078457</v>
      </c>
      <c r="P427" s="34">
        <f>SUMIFS('[1]9. Z variables'!$AD$3:$AD$752,'[1]9. Z variables'!$B$3:$B$752,$B427,'[1]9. Z variables'!$C$3:$C$752,$C427)</f>
        <v>339973</v>
      </c>
      <c r="Q427" s="34">
        <f>SUMIFS('[1]9. Z variables'!$AE$3:$AE$752,'[1]9. Z variables'!$B$3:$B$752,$B427,'[1]9. Z variables'!$C$3:$C$752,$C427)</f>
        <v>309396</v>
      </c>
      <c r="R427" s="34">
        <f t="shared" si="87"/>
        <v>339973</v>
      </c>
      <c r="S427" s="34">
        <f t="shared" si="98"/>
        <v>386568</v>
      </c>
      <c r="T427" s="34">
        <f>SUMIFS('[1]9. Z variables'!$P$3:$P$752,'[1]9. Z variables'!$C$3:$C$752,$C427,'[1]9. Z variables'!$B$3:$B$752,$B427)</f>
        <v>1854</v>
      </c>
      <c r="U427" s="34">
        <f t="shared" si="95"/>
        <v>1803.8181818181818</v>
      </c>
      <c r="V427" s="33">
        <f>SUMIFS('[1]9. Z variables'!$R$3:$R$752,'[1]9. Z variables'!$C$3:$C$752,$C427,'[1]9. Z variables'!$B$3:$B$752,$B427)/T427</f>
        <v>0.44174757281553401</v>
      </c>
      <c r="W427" s="36">
        <f t="shared" si="96"/>
        <v>0.21414543669194261</v>
      </c>
      <c r="X427" s="35">
        <f t="shared" si="96"/>
        <v>405</v>
      </c>
    </row>
    <row r="428" spans="1:24" ht="15" x14ac:dyDescent="0.25">
      <c r="A428" s="182">
        <v>39</v>
      </c>
      <c r="B428" s="183" t="s">
        <v>40</v>
      </c>
      <c r="C428" s="184">
        <v>2010</v>
      </c>
      <c r="D428" s="184">
        <v>1</v>
      </c>
      <c r="E428" s="42">
        <f>SUMIFS('[1]6. Capital Calculations for BM'!$AI$6:$AI$1805,'[1]6. Capital Calculations for BM'!$C$6:$C$1805,'[1]2. BM Database'!$C428,'[1]6. Capital Calculations for BM'!$B$6:$B$1805,'[1]2. BM Database'!$B428)</f>
        <v>27132354.390201692</v>
      </c>
      <c r="F428" s="42">
        <f>'[1]4. OM&amp;A Calculation'!M433</f>
        <v>11318641.240000002</v>
      </c>
      <c r="G428" s="42">
        <f t="shared" si="88"/>
        <v>38450995.630201697</v>
      </c>
      <c r="H428" s="33">
        <f t="shared" si="89"/>
        <v>0.70563463820661976</v>
      </c>
      <c r="I428" s="33">
        <f t="shared" si="90"/>
        <v>0.29436536179338024</v>
      </c>
      <c r="J428" s="40">
        <f>SUMIFS('[1]6. Capital Calculations for BM'!$AH$6:$AH$1805,'[1]6. Capital Calculations for BM'!$C$6:$C$1805,'[1]2. BM Database'!$C428,'[1]6. Capital Calculations for BM'!$B$6:$B$1805,'[1]2. BM Database'!$B428)</f>
        <v>18.29948266666667</v>
      </c>
      <c r="K428" s="41">
        <f t="shared" si="94"/>
        <v>121.67950876493377</v>
      </c>
      <c r="L428" s="41">
        <v>0.98602983681038403</v>
      </c>
      <c r="M428" s="41">
        <f t="shared" si="91"/>
        <v>119.97962617065534</v>
      </c>
      <c r="N428" s="34">
        <f>SUMIFS('[1]41. Output Indexes'!$E$3:$E$752,'[1]41. Output Indexes'!$B$3:$B$752,$B428,'[1]41. Output Indexes'!$C$3:$C$752,$C428)</f>
        <v>86611</v>
      </c>
      <c r="O428" s="34">
        <f>SUMIFS('[1]41. Output Indexes'!$L$3:$L$752,'[1]41. Output Indexes'!$B$3:$B$752,$B428,'[1]41. Output Indexes'!$C$3:$C$752,$C428)</f>
        <v>1867408458</v>
      </c>
      <c r="P428" s="34">
        <f>SUMIFS('[1]9. Z variables'!$AD$3:$AD$752,'[1]9. Z variables'!$B$3:$B$752,$B428,'[1]9. Z variables'!$C$3:$C$752,$C428)</f>
        <v>367988</v>
      </c>
      <c r="Q428" s="34">
        <f>SUMIFS('[1]9. Z variables'!$AE$3:$AE$752,'[1]9. Z variables'!$B$3:$B$752,$B428,'[1]9. Z variables'!$C$3:$C$752,$C428)</f>
        <v>306685</v>
      </c>
      <c r="R428" s="34">
        <f t="shared" si="87"/>
        <v>367988</v>
      </c>
      <c r="S428" s="34">
        <f t="shared" si="98"/>
        <v>386568</v>
      </c>
      <c r="T428" s="34">
        <f>SUMIFS('[1]9. Z variables'!$P$3:$P$752,'[1]9. Z variables'!$C$3:$C$752,$C428,'[1]9. Z variables'!$B$3:$B$752,$B428)</f>
        <v>1866</v>
      </c>
      <c r="U428" s="34">
        <f t="shared" si="95"/>
        <v>1803.8181818181818</v>
      </c>
      <c r="V428" s="33">
        <f>SUMIFS('[1]9. Z variables'!$R$3:$R$752,'[1]9. Z variables'!$C$3:$C$752,$C428,'[1]9. Z variables'!$B$3:$B$752,$B428)/T428</f>
        <v>0.44158628081457663</v>
      </c>
      <c r="W428" s="36">
        <f t="shared" si="96"/>
        <v>0.21414543669194261</v>
      </c>
      <c r="X428" s="35">
        <f t="shared" si="96"/>
        <v>405</v>
      </c>
    </row>
    <row r="429" spans="1:24" ht="15" x14ac:dyDescent="0.25">
      <c r="A429" s="182">
        <v>39</v>
      </c>
      <c r="B429" s="183" t="s">
        <v>40</v>
      </c>
      <c r="C429" s="184">
        <v>2011</v>
      </c>
      <c r="D429" s="184">
        <v>1</v>
      </c>
      <c r="E429" s="42">
        <f>SUMIFS('[1]6. Capital Calculations for BM'!$AI$6:$AI$1805,'[1]6. Capital Calculations for BM'!$C$6:$C$1805,'[1]2. BM Database'!$C429,'[1]6. Capital Calculations for BM'!$B$6:$B$1805,'[1]2. BM Database'!$B429)</f>
        <v>26910381.53855874</v>
      </c>
      <c r="F429" s="42">
        <f>'[1]4. OM&amp;A Calculation'!M434</f>
        <v>12675779.18</v>
      </c>
      <c r="G429" s="42">
        <f t="shared" si="88"/>
        <v>39586160.718558744</v>
      </c>
      <c r="H429" s="33">
        <f t="shared" si="89"/>
        <v>0.67979266112418535</v>
      </c>
      <c r="I429" s="33">
        <f t="shared" si="90"/>
        <v>0.32020733887581465</v>
      </c>
      <c r="J429" s="40">
        <f>SUMIFS('[1]6. Capital Calculations for BM'!$AH$6:$AH$1805,'[1]6. Capital Calculations for BM'!$C$6:$C$1805,'[1]2. BM Database'!$C429,'[1]6. Capital Calculations for BM'!$B$6:$B$1805,'[1]2. BM Database'!$B429)</f>
        <v>18.328728099999999</v>
      </c>
      <c r="K429" s="41">
        <f t="shared" si="94"/>
        <v>123.73002481130355</v>
      </c>
      <c r="L429" s="41">
        <v>0.98602983681038403</v>
      </c>
      <c r="M429" s="41">
        <f t="shared" si="91"/>
        <v>122.0014961732344</v>
      </c>
      <c r="N429" s="34">
        <f>SUMIFS('[1]41. Output Indexes'!$E$3:$E$752,'[1]41. Output Indexes'!$B$3:$B$752,$B429,'[1]41. Output Indexes'!$C$3:$C$752,$C429)</f>
        <v>87965</v>
      </c>
      <c r="O429" s="34">
        <f>SUMIFS('[1]41. Output Indexes'!$L$3:$L$752,'[1]41. Output Indexes'!$B$3:$B$752,$B429,'[1]41. Output Indexes'!$C$3:$C$752,$C429)</f>
        <v>1836015046</v>
      </c>
      <c r="P429" s="34">
        <f>SUMIFS('[1]9. Z variables'!$AD$3:$AD$752,'[1]9. Z variables'!$B$3:$B$752,$B429,'[1]9. Z variables'!$C$3:$C$752,$C429)</f>
        <v>377020</v>
      </c>
      <c r="Q429" s="34">
        <f>SUMIFS('[1]9. Z variables'!$AE$3:$AE$752,'[1]9. Z variables'!$B$3:$B$752,$B429,'[1]9. Z variables'!$C$3:$C$752,$C429)</f>
        <v>309627</v>
      </c>
      <c r="R429" s="34">
        <f t="shared" si="87"/>
        <v>377020</v>
      </c>
      <c r="S429" s="34">
        <f t="shared" si="98"/>
        <v>386568</v>
      </c>
      <c r="T429" s="34">
        <f>SUMIFS('[1]9. Z variables'!$P$3:$P$752,'[1]9. Z variables'!$C$3:$C$752,$C429,'[1]9. Z variables'!$B$3:$B$752,$B429)</f>
        <v>1878</v>
      </c>
      <c r="U429" s="34">
        <f t="shared" si="95"/>
        <v>1803.8181818181818</v>
      </c>
      <c r="V429" s="33">
        <f>SUMIFS('[1]9. Z variables'!$R$3:$R$752,'[1]9. Z variables'!$C$3:$C$752,$C429,'[1]9. Z variables'!$B$3:$B$752,$B429)/T429</f>
        <v>0.44302449414270501</v>
      </c>
      <c r="W429" s="36">
        <f t="shared" si="96"/>
        <v>0.21414543669194261</v>
      </c>
      <c r="X429" s="23">
        <f t="shared" si="96"/>
        <v>405</v>
      </c>
    </row>
    <row r="430" spans="1:24" ht="15" x14ac:dyDescent="0.25">
      <c r="A430" s="182">
        <v>39</v>
      </c>
      <c r="B430" s="183" t="s">
        <v>40</v>
      </c>
      <c r="C430" s="184">
        <v>2012</v>
      </c>
      <c r="D430" s="184">
        <f>D429</f>
        <v>1</v>
      </c>
      <c r="E430" s="42">
        <f>SUMIFS('[1]6. Capital Calculations for BM'!$AI$6:$AI$1805,'[1]6. Capital Calculations for BM'!$C$6:$C$1805,'[1]2. BM Database'!$C430,'[1]6. Capital Calculations for BM'!$B$6:$B$1805,'[1]2. BM Database'!$B430)</f>
        <v>26640230.186602484</v>
      </c>
      <c r="F430" s="42">
        <f>'[1]4. OM&amp;A Calculation'!M435</f>
        <v>13712945.107607372</v>
      </c>
      <c r="G430" s="42">
        <f t="shared" si="88"/>
        <v>40353175.294209853</v>
      </c>
      <c r="H430" s="33">
        <f t="shared" si="89"/>
        <v>0.66017680126463318</v>
      </c>
      <c r="I430" s="33">
        <f t="shared" si="90"/>
        <v>0.33982319873536682</v>
      </c>
      <c r="J430" s="40">
        <f>SUMIFS('[1]6. Capital Calculations for BM'!$AH$6:$AH$1805,'[1]6. Capital Calculations for BM'!$C$6:$C$1805,'[1]2. BM Database'!$C430,'[1]6. Capital Calculations for BM'!$B$6:$B$1805,'[1]2. BM Database'!$B430)</f>
        <v>17.40324</v>
      </c>
      <c r="K430" s="41">
        <f t="shared" si="94"/>
        <v>125.68281390738366</v>
      </c>
      <c r="L430" s="41">
        <f>L429</f>
        <v>0.98602983681038403</v>
      </c>
      <c r="M430" s="41">
        <f t="shared" si="91"/>
        <v>123.92700448696738</v>
      </c>
      <c r="N430" s="34">
        <f>SUMIFS('[1]24. 2012 data'!$BR$2:$BR$74,'[1]24. 2012 data'!$B$2:$B$74,'[1]2. BM Database'!$B430,'[1]24. 2012 data'!$C$2:$C$74,2012)</f>
        <v>89026</v>
      </c>
      <c r="O430" s="34">
        <f>SUMIFS('[1]24. 2012 data'!$BZ$2:$BZ$74,'[1]24. 2012 data'!$B$2:$B$74,'[1]2. BM Database'!$B430,'[1]24. 2012 data'!$C$2:$C$74,2012)</f>
        <v>1823184553</v>
      </c>
      <c r="P430" s="34">
        <f>SUMIFS('[1]24. 2012 data'!$DI$2:$DI$74,'[1]24. 2012 data'!$B$2:$B$74,'[1]2. BM Database'!$B430,'[1]24. 2012 data'!$C$2:$C$74,2012)</f>
        <v>378977</v>
      </c>
      <c r="Q430" s="34">
        <f>SUMIFS('[1]24. 2012 data'!$DH$2:$DH$74,'[1]24. 2012 data'!$B$2:$B$74,'[1]2. BM Database'!$B430,'[1]24. 2012 data'!$C$2:$C$74,2012)</f>
        <v>299562</v>
      </c>
      <c r="R430" s="34">
        <f t="shared" si="87"/>
        <v>378977</v>
      </c>
      <c r="S430" s="34">
        <f t="shared" si="98"/>
        <v>386568</v>
      </c>
      <c r="T430" s="34">
        <f>SUMIF('[1]24. 2012 data'!$B$2:$B$74,$B430,'[1]24. 2012 data'!$DL$2:$DL$74)</f>
        <v>1887</v>
      </c>
      <c r="U430" s="34">
        <f>AVERAGE(T420:T430)</f>
        <v>1803.8181818181818</v>
      </c>
      <c r="V430" s="33">
        <f>SUMIF('[1]24. 2012 data'!$B$2:$B$74,$B430,'[1]24. 2012 data'!$DN$2:$DN$74)/SUMIF('[1]24. 2012 data'!$B$2:$B$74,$B430,'[1]24. 2012 data'!$DL$2:$DL$74)</f>
        <v>0.45257021727609964</v>
      </c>
      <c r="W430" s="36">
        <f>(N430-N420)/N420</f>
        <v>0.21414543669194261</v>
      </c>
      <c r="X430" s="34">
        <f>SUMIF('[1]24. 2012 data'!$B$2:$B$74,$B430,'[1]24. 2012 data'!$CZ$2:$CZ$74)</f>
        <v>405</v>
      </c>
    </row>
    <row r="431" spans="1:24" ht="15" x14ac:dyDescent="0.25">
      <c r="A431" s="182">
        <v>40</v>
      </c>
      <c r="B431" s="183" t="s">
        <v>41</v>
      </c>
      <c r="C431" s="184">
        <v>2002</v>
      </c>
      <c r="D431" s="184">
        <v>1</v>
      </c>
      <c r="E431" s="42">
        <f>SUMIFS('[1]6. Capital Calculations for BM'!$AI$6:$AI$1805,'[1]6. Capital Calculations for BM'!$C$6:$C$1805,'[1]2. BM Database'!$C431,'[1]6. Capital Calculations for BM'!$B$6:$B$1805,'[1]2. BM Database'!$B431)</f>
        <v>1781826.7676589903</v>
      </c>
      <c r="F431" s="42">
        <f>'[1]4. OM&amp;A Calculation'!M436</f>
        <v>1146381.1200000001</v>
      </c>
      <c r="G431" s="42">
        <f t="shared" si="88"/>
        <v>2928207.8876589905</v>
      </c>
      <c r="H431" s="33">
        <f t="shared" si="89"/>
        <v>0.60850418959956576</v>
      </c>
      <c r="I431" s="33">
        <f t="shared" si="90"/>
        <v>0.39149581040043424</v>
      </c>
      <c r="J431" s="40">
        <f>SUMIFS('[1]6. Capital Calculations for BM'!$AH$6:$AH$1805,'[1]6. Capital Calculations for BM'!$C$6:$C$1805,'[1]2. BM Database'!$C431,'[1]6. Capital Calculations for BM'!$B$6:$B$1805,'[1]2. BM Database'!$B431)</f>
        <v>16.741565999999999</v>
      </c>
      <c r="K431" s="41">
        <f t="shared" si="94"/>
        <v>100</v>
      </c>
      <c r="L431" s="41">
        <v>0.90766068872531003</v>
      </c>
      <c r="M431" s="41">
        <f t="shared" si="91"/>
        <v>90.766068872531008</v>
      </c>
      <c r="N431" s="34">
        <f>SUMIFS('[1]41. Output Indexes'!$E$3:$E$752,'[1]41. Output Indexes'!$B$3:$B$752,$B431,'[1]41. Output Indexes'!$C$3:$C$752,$C431)</f>
        <v>8439</v>
      </c>
      <c r="O431" s="34">
        <f>SUMIFS('[1]41. Output Indexes'!$L$3:$L$752,'[1]41. Output Indexes'!$B$3:$B$752,$B431,'[1]41. Output Indexes'!$C$3:$C$752,$C431)</f>
        <v>290072203</v>
      </c>
      <c r="P431" s="34">
        <f>SUMIFS('[1]9. Z variables'!$AD$3:$AD$752,'[1]9. Z variables'!$B$3:$B$752,$B431,'[1]9. Z variables'!$C$3:$C$752,$C431)</f>
        <v>41012</v>
      </c>
      <c r="Q431" s="34">
        <f>SUMIFS('[1]9. Z variables'!$AE$3:$AE$752,'[1]9. Z variables'!$B$3:$B$752,$B431,'[1]9. Z variables'!$C$3:$C$752,$C431)</f>
        <v>43222</v>
      </c>
      <c r="R431" s="34">
        <f t="shared" si="87"/>
        <v>43222</v>
      </c>
      <c r="S431" s="34">
        <f>R431</f>
        <v>43222</v>
      </c>
      <c r="T431" s="34">
        <f>SUMIFS('[1]9. Z variables'!$P$3:$P$752,'[1]9. Z variables'!$C$3:$C$752,$C431,'[1]9. Z variables'!$B$3:$B$752,$B431)</f>
        <v>100</v>
      </c>
      <c r="U431" s="34">
        <f t="shared" si="95"/>
        <v>109.27272727272727</v>
      </c>
      <c r="V431" s="33">
        <f>SUMIFS('[1]9. Z variables'!$R$3:$R$752,'[1]9. Z variables'!$C$3:$C$752,$C431,'[1]9. Z variables'!$B$3:$B$752,$B431)/T431</f>
        <v>7.0000000000000007E-2</v>
      </c>
      <c r="W431" s="36">
        <f t="shared" si="96"/>
        <v>0.15807560137457044</v>
      </c>
      <c r="X431" s="35">
        <f t="shared" si="96"/>
        <v>27</v>
      </c>
    </row>
    <row r="432" spans="1:24" ht="15" x14ac:dyDescent="0.25">
      <c r="A432" s="182">
        <v>40</v>
      </c>
      <c r="B432" s="183" t="s">
        <v>41</v>
      </c>
      <c r="C432" s="184">
        <v>2003</v>
      </c>
      <c r="D432" s="184">
        <v>1</v>
      </c>
      <c r="E432" s="42">
        <f>SUMIFS('[1]6. Capital Calculations for BM'!$AI$6:$AI$1805,'[1]6. Capital Calculations for BM'!$C$6:$C$1805,'[1]2. BM Database'!$C432,'[1]6. Capital Calculations for BM'!$B$6:$B$1805,'[1]2. BM Database'!$B432)</f>
        <v>1789195.9557742006</v>
      </c>
      <c r="F432" s="42">
        <f>'[1]4. OM&amp;A Calculation'!M437</f>
        <v>1087241.8400000001</v>
      </c>
      <c r="G432" s="42">
        <f t="shared" si="88"/>
        <v>2876437.7957742009</v>
      </c>
      <c r="H432" s="33">
        <f t="shared" si="89"/>
        <v>0.62201795512585867</v>
      </c>
      <c r="I432" s="33">
        <f t="shared" si="90"/>
        <v>0.37798204487414133</v>
      </c>
      <c r="J432" s="40">
        <f>SUMIFS('[1]6. Capital Calculations for BM'!$AH$6:$AH$1805,'[1]6. Capital Calculations for BM'!$C$6:$C$1805,'[1]2. BM Database'!$C432,'[1]6. Capital Calculations for BM'!$B$6:$B$1805,'[1]2. BM Database'!$B432)</f>
        <v>16.820820000000001</v>
      </c>
      <c r="K432" s="41">
        <f t="shared" si="94"/>
        <v>102.21331567783656</v>
      </c>
      <c r="L432" s="41">
        <v>0.90766068872531003</v>
      </c>
      <c r="M432" s="41">
        <f t="shared" si="91"/>
        <v>92.775008505042663</v>
      </c>
      <c r="N432" s="34">
        <f>SUMIFS('[1]41. Output Indexes'!$E$3:$E$752,'[1]41. Output Indexes'!$B$3:$B$752,$B432,'[1]41. Output Indexes'!$C$3:$C$752,$C432)</f>
        <v>8539</v>
      </c>
      <c r="O432" s="34">
        <f>SUMIFS('[1]41. Output Indexes'!$L$3:$L$752,'[1]41. Output Indexes'!$B$3:$B$752,$B432,'[1]41. Output Indexes'!$C$3:$C$752,$C432)</f>
        <v>277498686</v>
      </c>
      <c r="P432" s="34">
        <f>SUMIFS('[1]9. Z variables'!$AD$3:$AD$752,'[1]9. Z variables'!$B$3:$B$752,$B432,'[1]9. Z variables'!$C$3:$C$752,$C432)</f>
        <v>45008</v>
      </c>
      <c r="Q432" s="34">
        <f>SUMIFS('[1]9. Z variables'!$AE$3:$AE$752,'[1]9. Z variables'!$B$3:$B$752,$B432,'[1]9. Z variables'!$C$3:$C$752,$C432)</f>
        <v>50701</v>
      </c>
      <c r="R432" s="34">
        <f t="shared" si="87"/>
        <v>50701</v>
      </c>
      <c r="S432" s="34">
        <f t="shared" ref="S432:S441" si="99">MAX(S431,R432)</f>
        <v>50701</v>
      </c>
      <c r="T432" s="34">
        <f>SUMIFS('[1]9. Z variables'!$P$3:$P$752,'[1]9. Z variables'!$C$3:$C$752,$C432,'[1]9. Z variables'!$B$3:$B$752,$B432)</f>
        <v>100</v>
      </c>
      <c r="U432" s="34">
        <f t="shared" si="95"/>
        <v>109.27272727272727</v>
      </c>
      <c r="V432" s="33">
        <f>SUMIFS('[1]9. Z variables'!$R$3:$R$752,'[1]9. Z variables'!$C$3:$C$752,$C432,'[1]9. Z variables'!$B$3:$B$752,$B432)/T432</f>
        <v>7.0000000000000007E-2</v>
      </c>
      <c r="W432" s="36">
        <f t="shared" si="96"/>
        <v>0.15807560137457044</v>
      </c>
      <c r="X432" s="35">
        <f t="shared" si="96"/>
        <v>27</v>
      </c>
    </row>
    <row r="433" spans="1:24" ht="15" x14ac:dyDescent="0.25">
      <c r="A433" s="182">
        <v>40</v>
      </c>
      <c r="B433" s="183" t="s">
        <v>41</v>
      </c>
      <c r="C433" s="184">
        <v>2004</v>
      </c>
      <c r="D433" s="184">
        <v>1</v>
      </c>
      <c r="E433" s="42">
        <f>SUMIFS('[1]6. Capital Calculations for BM'!$AI$6:$AI$1805,'[1]6. Capital Calculations for BM'!$C$6:$C$1805,'[1]2. BM Database'!$C433,'[1]6. Capital Calculations for BM'!$B$6:$B$1805,'[1]2. BM Database'!$B433)</f>
        <v>1798814.0058752485</v>
      </c>
      <c r="F433" s="42">
        <f>'[1]4. OM&amp;A Calculation'!M438</f>
        <v>1319417.21</v>
      </c>
      <c r="G433" s="42">
        <f t="shared" si="88"/>
        <v>3118231.2158752484</v>
      </c>
      <c r="H433" s="33">
        <f t="shared" si="89"/>
        <v>0.57686998857470673</v>
      </c>
      <c r="I433" s="33">
        <f t="shared" si="90"/>
        <v>0.42313001142529327</v>
      </c>
      <c r="J433" s="40">
        <f>SUMIFS('[1]6. Capital Calculations for BM'!$AH$6:$AH$1805,'[1]6. Capital Calculations for BM'!$C$6:$C$1805,'[1]2. BM Database'!$C433,'[1]6. Capital Calculations for BM'!$B$6:$B$1805,'[1]2. BM Database'!$B433)</f>
        <v>16.852066000000001</v>
      </c>
      <c r="K433" s="41">
        <f t="shared" si="94"/>
        <v>104.79144501899948</v>
      </c>
      <c r="L433" s="41">
        <v>0.90766068872531003</v>
      </c>
      <c r="M433" s="41">
        <f t="shared" si="91"/>
        <v>95.11507515846553</v>
      </c>
      <c r="N433" s="34">
        <f>SUMIFS('[1]41. Output Indexes'!$E$3:$E$752,'[1]41. Output Indexes'!$B$3:$B$752,$B433,'[1]41. Output Indexes'!$C$3:$C$752,$C433)</f>
        <v>8634</v>
      </c>
      <c r="O433" s="34">
        <f>SUMIFS('[1]41. Output Indexes'!$L$3:$L$752,'[1]41. Output Indexes'!$B$3:$B$752,$B433,'[1]41. Output Indexes'!$C$3:$C$752,$C433)</f>
        <v>276130945</v>
      </c>
      <c r="P433" s="34">
        <f>SUMIFS('[1]9. Z variables'!$AD$3:$AD$752,'[1]9. Z variables'!$B$3:$B$752,$B433,'[1]9. Z variables'!$C$3:$C$752,$C433)</f>
        <v>43804</v>
      </c>
      <c r="Q433" s="34">
        <f>SUMIFS('[1]9. Z variables'!$AE$3:$AE$752,'[1]9. Z variables'!$B$3:$B$752,$B433,'[1]9. Z variables'!$C$3:$C$752,$C433)</f>
        <v>50333</v>
      </c>
      <c r="R433" s="34">
        <f t="shared" si="87"/>
        <v>50333</v>
      </c>
      <c r="S433" s="34">
        <f t="shared" si="99"/>
        <v>50701</v>
      </c>
      <c r="T433" s="34">
        <f>SUMIFS('[1]9. Z variables'!$P$3:$P$752,'[1]9. Z variables'!$C$3:$C$752,$C433,'[1]9. Z variables'!$B$3:$B$752,$B433)</f>
        <v>100</v>
      </c>
      <c r="U433" s="34">
        <f t="shared" si="95"/>
        <v>109.27272727272727</v>
      </c>
      <c r="V433" s="33">
        <f>SUMIFS('[1]9. Z variables'!$R$3:$R$752,'[1]9. Z variables'!$C$3:$C$752,$C433,'[1]9. Z variables'!$B$3:$B$752,$B433)/T433</f>
        <v>7.0000000000000007E-2</v>
      </c>
      <c r="W433" s="36">
        <f t="shared" si="96"/>
        <v>0.15807560137457044</v>
      </c>
      <c r="X433" s="35">
        <f t="shared" si="96"/>
        <v>27</v>
      </c>
    </row>
    <row r="434" spans="1:24" ht="15" x14ac:dyDescent="0.25">
      <c r="A434" s="182">
        <v>40</v>
      </c>
      <c r="B434" s="183" t="s">
        <v>41</v>
      </c>
      <c r="C434" s="184">
        <v>2005</v>
      </c>
      <c r="D434" s="184">
        <v>1</v>
      </c>
      <c r="E434" s="42">
        <f>SUMIFS('[1]6. Capital Calculations for BM'!$AI$6:$AI$1805,'[1]6. Capital Calculations for BM'!$C$6:$C$1805,'[1]2. BM Database'!$C434,'[1]6. Capital Calculations for BM'!$B$6:$B$1805,'[1]2. BM Database'!$B434)</f>
        <v>1760804.9007283389</v>
      </c>
      <c r="F434" s="42">
        <f>'[1]4. OM&amp;A Calculation'!M439</f>
        <v>1527405.8699999999</v>
      </c>
      <c r="G434" s="42">
        <f t="shared" si="88"/>
        <v>3288210.7707283385</v>
      </c>
      <c r="H434" s="33">
        <f t="shared" si="89"/>
        <v>0.53549027830059714</v>
      </c>
      <c r="I434" s="33">
        <f t="shared" si="90"/>
        <v>0.46450972169940286</v>
      </c>
      <c r="J434" s="40">
        <f>SUMIFS('[1]6. Capital Calculations for BM'!$AH$6:$AH$1805,'[1]6. Capital Calculations for BM'!$C$6:$C$1805,'[1]2. BM Database'!$C434,'[1]6. Capital Calculations for BM'!$B$6:$B$1805,'[1]2. BM Database'!$B434)</f>
        <v>17.008296000000001</v>
      </c>
      <c r="K434" s="41">
        <f t="shared" si="94"/>
        <v>108.15605108354616</v>
      </c>
      <c r="L434" s="41">
        <v>0.90766068872531003</v>
      </c>
      <c r="M434" s="41">
        <f t="shared" si="91"/>
        <v>98.168995816301319</v>
      </c>
      <c r="N434" s="34">
        <f>SUMIFS('[1]41. Output Indexes'!$E$3:$E$752,'[1]41. Output Indexes'!$B$3:$B$752,$B434,'[1]41. Output Indexes'!$C$3:$C$752,$C434)</f>
        <v>8551</v>
      </c>
      <c r="O434" s="34">
        <f>SUMIFS('[1]41. Output Indexes'!$L$3:$L$752,'[1]41. Output Indexes'!$B$3:$B$752,$B434,'[1]41. Output Indexes'!$C$3:$C$752,$C434)</f>
        <v>282135179</v>
      </c>
      <c r="P434" s="34">
        <f>SUMIFS('[1]9. Z variables'!$AD$3:$AD$752,'[1]9. Z variables'!$B$3:$B$752,$B434,'[1]9. Z variables'!$C$3:$C$752,$C434)</f>
        <v>48706</v>
      </c>
      <c r="Q434" s="34">
        <f>SUMIFS('[1]9. Z variables'!$AE$3:$AE$752,'[1]9. Z variables'!$B$3:$B$752,$B434,'[1]9. Z variables'!$C$3:$C$752,$C434)</f>
        <v>48397</v>
      </c>
      <c r="R434" s="34">
        <f t="shared" si="87"/>
        <v>48706</v>
      </c>
      <c r="S434" s="34">
        <f t="shared" si="99"/>
        <v>50701</v>
      </c>
      <c r="T434" s="34">
        <f>SUMIFS('[1]9. Z variables'!$P$3:$P$752,'[1]9. Z variables'!$C$3:$C$752,$C434,'[1]9. Z variables'!$B$3:$B$752,$B434)</f>
        <v>100</v>
      </c>
      <c r="U434" s="34">
        <f t="shared" si="95"/>
        <v>109.27272727272727</v>
      </c>
      <c r="V434" s="33">
        <f>SUMIFS('[1]9. Z variables'!$R$3:$R$752,'[1]9. Z variables'!$C$3:$C$752,$C434,'[1]9. Z variables'!$B$3:$B$752,$B434)/T434</f>
        <v>7.0000000000000007E-2</v>
      </c>
      <c r="W434" s="36">
        <f t="shared" si="96"/>
        <v>0.15807560137457044</v>
      </c>
      <c r="X434" s="35">
        <f t="shared" si="96"/>
        <v>27</v>
      </c>
    </row>
    <row r="435" spans="1:24" ht="15" x14ac:dyDescent="0.25">
      <c r="A435" s="182">
        <v>40</v>
      </c>
      <c r="B435" s="183" t="s">
        <v>41</v>
      </c>
      <c r="C435" s="184">
        <v>2006</v>
      </c>
      <c r="D435" s="184">
        <v>1</v>
      </c>
      <c r="E435" s="42">
        <f>SUMIFS('[1]6. Capital Calculations for BM'!$AI$6:$AI$1805,'[1]6. Capital Calculations for BM'!$C$6:$C$1805,'[1]2. BM Database'!$C435,'[1]6. Capital Calculations for BM'!$B$6:$B$1805,'[1]2. BM Database'!$B435)</f>
        <v>1932834.0084251068</v>
      </c>
      <c r="F435" s="42">
        <f>'[1]4. OM&amp;A Calculation'!M440</f>
        <v>1733325.3399999999</v>
      </c>
      <c r="G435" s="42">
        <f t="shared" si="88"/>
        <v>3666159.3484251066</v>
      </c>
      <c r="H435" s="33">
        <f t="shared" si="89"/>
        <v>0.52720949220480706</v>
      </c>
      <c r="I435" s="33">
        <f t="shared" si="90"/>
        <v>0.47279050779519294</v>
      </c>
      <c r="J435" s="40">
        <f>SUMIFS('[1]6. Capital Calculations for BM'!$AH$6:$AH$1805,'[1]6. Capital Calculations for BM'!$C$6:$C$1805,'[1]2. BM Database'!$C435,'[1]6. Capital Calculations for BM'!$B$6:$B$1805,'[1]2. BM Database'!$B435)</f>
        <v>16.88236666666667</v>
      </c>
      <c r="K435" s="41">
        <f t="shared" si="94"/>
        <v>110.14154301171514</v>
      </c>
      <c r="L435" s="41">
        <v>0.90766068872531003</v>
      </c>
      <c r="M435" s="41">
        <f t="shared" si="91"/>
        <v>99.97114878728172</v>
      </c>
      <c r="N435" s="34">
        <f>SUMIFS('[1]41. Output Indexes'!$E$3:$E$752,'[1]41. Output Indexes'!$B$3:$B$752,$B435,'[1]41. Output Indexes'!$C$3:$C$752,$C435)</f>
        <v>9048</v>
      </c>
      <c r="O435" s="34">
        <f>SUMIFS('[1]41. Output Indexes'!$L$3:$L$752,'[1]41. Output Indexes'!$B$3:$B$752,$B435,'[1]41. Output Indexes'!$C$3:$C$752,$C435)</f>
        <v>283279181</v>
      </c>
      <c r="P435" s="34">
        <f>SUMIFS('[1]9. Z variables'!$AD$3:$AD$752,'[1]9. Z variables'!$B$3:$B$752,$B435,'[1]9. Z variables'!$C$3:$C$752,$C435)</f>
        <v>47537</v>
      </c>
      <c r="Q435" s="34">
        <f>SUMIFS('[1]9. Z variables'!$AE$3:$AE$752,'[1]9. Z variables'!$B$3:$B$752,$B435,'[1]9. Z variables'!$C$3:$C$752,$C435)</f>
        <v>46874</v>
      </c>
      <c r="R435" s="34">
        <f t="shared" si="87"/>
        <v>47537</v>
      </c>
      <c r="S435" s="34">
        <f t="shared" si="99"/>
        <v>50701</v>
      </c>
      <c r="T435" s="34">
        <f>SUMIFS('[1]9. Z variables'!$P$3:$P$752,'[1]9. Z variables'!$C$3:$C$752,$C435,'[1]9. Z variables'!$B$3:$B$752,$B435)</f>
        <v>114</v>
      </c>
      <c r="U435" s="34">
        <f t="shared" si="95"/>
        <v>109.27272727272727</v>
      </c>
      <c r="V435" s="33">
        <f>SUMIFS('[1]9. Z variables'!$R$3:$R$752,'[1]9. Z variables'!$C$3:$C$752,$C435,'[1]9. Z variables'!$B$3:$B$752,$B435)/T435</f>
        <v>0.16666666666666666</v>
      </c>
      <c r="W435" s="36">
        <f t="shared" si="96"/>
        <v>0.15807560137457044</v>
      </c>
      <c r="X435" s="35">
        <f t="shared" si="96"/>
        <v>27</v>
      </c>
    </row>
    <row r="436" spans="1:24" ht="15" x14ac:dyDescent="0.25">
      <c r="A436" s="182">
        <v>40</v>
      </c>
      <c r="B436" s="183" t="s">
        <v>41</v>
      </c>
      <c r="C436" s="184">
        <v>2007</v>
      </c>
      <c r="D436" s="184">
        <v>1</v>
      </c>
      <c r="E436" s="42">
        <f>SUMIFS('[1]6. Capital Calculations for BM'!$AI$6:$AI$1805,'[1]6. Capital Calculations for BM'!$C$6:$C$1805,'[1]2. BM Database'!$C436,'[1]6. Capital Calculations for BM'!$B$6:$B$1805,'[1]2. BM Database'!$B436)</f>
        <v>1848564.1669012604</v>
      </c>
      <c r="F436" s="42">
        <f>'[1]4. OM&amp;A Calculation'!M441</f>
        <v>1857935.4500000002</v>
      </c>
      <c r="G436" s="42">
        <f t="shared" si="88"/>
        <v>3706499.6169012608</v>
      </c>
      <c r="H436" s="33">
        <f t="shared" si="89"/>
        <v>0.49873583109842939</v>
      </c>
      <c r="I436" s="33">
        <f t="shared" si="90"/>
        <v>0.50126416890157066</v>
      </c>
      <c r="J436" s="40">
        <f>SUMIFS('[1]6. Capital Calculations for BM'!$AH$6:$AH$1805,'[1]6. Capital Calculations for BM'!$C$6:$C$1805,'[1]2. BM Database'!$C436,'[1]6. Capital Calculations for BM'!$B$6:$B$1805,'[1]2. BM Database'!$B436)</f>
        <v>17.296320000000001</v>
      </c>
      <c r="K436" s="41">
        <f t="shared" si="94"/>
        <v>113.88036490943945</v>
      </c>
      <c r="L436" s="41">
        <v>0.90766068872531003</v>
      </c>
      <c r="M436" s="41">
        <f t="shared" si="91"/>
        <v>103.36473044599144</v>
      </c>
      <c r="N436" s="34">
        <f>SUMIFS('[1]41. Output Indexes'!$E$3:$E$752,'[1]41. Output Indexes'!$B$3:$B$752,$B436,'[1]41. Output Indexes'!$C$3:$C$752,$C436)</f>
        <v>9057</v>
      </c>
      <c r="O436" s="34">
        <f>SUMIFS('[1]41. Output Indexes'!$L$3:$L$752,'[1]41. Output Indexes'!$B$3:$B$752,$B436,'[1]41. Output Indexes'!$C$3:$C$752,$C436)</f>
        <v>292657767</v>
      </c>
      <c r="P436" s="34">
        <f>SUMIFS('[1]9. Z variables'!$AD$3:$AD$752,'[1]9. Z variables'!$B$3:$B$752,$B436,'[1]9. Z variables'!$C$3:$C$752,$C436)</f>
        <v>46392</v>
      </c>
      <c r="Q436" s="34">
        <f>SUMIFS('[1]9. Z variables'!$AE$3:$AE$752,'[1]9. Z variables'!$B$3:$B$752,$B436,'[1]9. Z variables'!$C$3:$C$752,$C436)</f>
        <v>49230</v>
      </c>
      <c r="R436" s="34">
        <f t="shared" si="87"/>
        <v>49230</v>
      </c>
      <c r="S436" s="34">
        <f t="shared" si="99"/>
        <v>50701</v>
      </c>
      <c r="T436" s="34">
        <f>SUMIFS('[1]9. Z variables'!$P$3:$P$752,'[1]9. Z variables'!$C$3:$C$752,$C436,'[1]9. Z variables'!$B$3:$B$752,$B436)</f>
        <v>114</v>
      </c>
      <c r="U436" s="34">
        <f t="shared" si="95"/>
        <v>109.27272727272727</v>
      </c>
      <c r="V436" s="33">
        <f>SUMIFS('[1]9. Z variables'!$R$3:$R$752,'[1]9. Z variables'!$C$3:$C$752,$C436,'[1]9. Z variables'!$B$3:$B$752,$B436)/T436</f>
        <v>0.16666666666666666</v>
      </c>
      <c r="W436" s="36">
        <f t="shared" si="96"/>
        <v>0.15807560137457044</v>
      </c>
      <c r="X436" s="35">
        <f t="shared" si="96"/>
        <v>27</v>
      </c>
    </row>
    <row r="437" spans="1:24" ht="15" x14ac:dyDescent="0.25">
      <c r="A437" s="182">
        <v>40</v>
      </c>
      <c r="B437" s="183" t="s">
        <v>41</v>
      </c>
      <c r="C437" s="184">
        <v>2008</v>
      </c>
      <c r="D437" s="184">
        <v>1</v>
      </c>
      <c r="E437" s="42">
        <f>SUMIFS('[1]6. Capital Calculations for BM'!$AI$6:$AI$1805,'[1]6. Capital Calculations for BM'!$C$6:$C$1805,'[1]2. BM Database'!$C437,'[1]6. Capital Calculations for BM'!$B$6:$B$1805,'[1]2. BM Database'!$B437)</f>
        <v>1913320.2647618495</v>
      </c>
      <c r="F437" s="42">
        <f>'[1]4. OM&amp;A Calculation'!M442</f>
        <v>1854928.2899999998</v>
      </c>
      <c r="G437" s="42">
        <f t="shared" si="88"/>
        <v>3768248.5547618493</v>
      </c>
      <c r="H437" s="33">
        <f t="shared" si="89"/>
        <v>0.50774789320731795</v>
      </c>
      <c r="I437" s="33">
        <f t="shared" si="90"/>
        <v>0.49225210679268205</v>
      </c>
      <c r="J437" s="40">
        <f>SUMIFS('[1]6. Capital Calculations for BM'!$AH$6:$AH$1805,'[1]6. Capital Calculations for BM'!$C$6:$C$1805,'[1]2. BM Database'!$C437,'[1]6. Capital Calculations for BM'!$B$6:$B$1805,'[1]2. BM Database'!$B437)</f>
        <v>17.715351999999999</v>
      </c>
      <c r="K437" s="41">
        <f t="shared" si="94"/>
        <v>116.60459237157336</v>
      </c>
      <c r="L437" s="41">
        <v>0.90766068872531003</v>
      </c>
      <c r="M437" s="41">
        <f t="shared" si="91"/>
        <v>105.83740462051631</v>
      </c>
      <c r="N437" s="34">
        <f>SUMIFS('[1]41. Output Indexes'!$E$3:$E$752,'[1]41. Output Indexes'!$B$3:$B$752,$B437,'[1]41. Output Indexes'!$C$3:$C$752,$C437)</f>
        <v>9215</v>
      </c>
      <c r="O437" s="34">
        <f>SUMIFS('[1]41. Output Indexes'!$L$3:$L$752,'[1]41. Output Indexes'!$B$3:$B$752,$B437,'[1]41. Output Indexes'!$C$3:$C$752,$C437)</f>
        <v>282851594</v>
      </c>
      <c r="P437" s="34">
        <f>SUMIFS('[1]9. Z variables'!$AD$3:$AD$752,'[1]9. Z variables'!$B$3:$B$752,$B437,'[1]9. Z variables'!$C$3:$C$752,$C437)</f>
        <v>45235</v>
      </c>
      <c r="Q437" s="34">
        <f>SUMIFS('[1]9. Z variables'!$AE$3:$AE$752,'[1]9. Z variables'!$B$3:$B$752,$B437,'[1]9. Z variables'!$C$3:$C$752,$C437)</f>
        <v>46944</v>
      </c>
      <c r="R437" s="34">
        <f t="shared" si="87"/>
        <v>46944</v>
      </c>
      <c r="S437" s="34">
        <f t="shared" si="99"/>
        <v>50701</v>
      </c>
      <c r="T437" s="34">
        <f>SUMIFS('[1]9. Z variables'!$P$3:$P$752,'[1]9. Z variables'!$C$3:$C$752,$C437,'[1]9. Z variables'!$B$3:$B$752,$B437)</f>
        <v>114</v>
      </c>
      <c r="U437" s="34">
        <f t="shared" si="95"/>
        <v>109.27272727272727</v>
      </c>
      <c r="V437" s="33">
        <f>SUMIFS('[1]9. Z variables'!$R$3:$R$752,'[1]9. Z variables'!$C$3:$C$752,$C437,'[1]9. Z variables'!$B$3:$B$752,$B437)/T437</f>
        <v>0.16666666666666666</v>
      </c>
      <c r="W437" s="36">
        <f t="shared" si="96"/>
        <v>0.15807560137457044</v>
      </c>
      <c r="X437" s="35">
        <f t="shared" si="96"/>
        <v>27</v>
      </c>
    </row>
    <row r="438" spans="1:24" ht="15" x14ac:dyDescent="0.25">
      <c r="A438" s="182">
        <v>40</v>
      </c>
      <c r="B438" s="183" t="s">
        <v>41</v>
      </c>
      <c r="C438" s="184">
        <v>2009</v>
      </c>
      <c r="D438" s="184">
        <v>1</v>
      </c>
      <c r="E438" s="42">
        <f>SUMIFS('[1]6. Capital Calculations for BM'!$AI$6:$AI$1805,'[1]6. Capital Calculations for BM'!$C$6:$C$1805,'[1]2. BM Database'!$C438,'[1]6. Capital Calculations for BM'!$B$6:$B$1805,'[1]2. BM Database'!$B438)</f>
        <v>1710612.1799620413</v>
      </c>
      <c r="F438" s="42">
        <f>'[1]4. OM&amp;A Calculation'!M443</f>
        <v>1863847.04</v>
      </c>
      <c r="G438" s="42">
        <f t="shared" si="88"/>
        <v>3574459.2199620414</v>
      </c>
      <c r="H438" s="33">
        <f t="shared" si="89"/>
        <v>0.47856530867911456</v>
      </c>
      <c r="I438" s="33">
        <f t="shared" si="90"/>
        <v>0.52143469132088538</v>
      </c>
      <c r="J438" s="40">
        <f>SUMIFS('[1]6. Capital Calculations for BM'!$AH$6:$AH$1805,'[1]6. Capital Calculations for BM'!$C$6:$C$1805,'[1]2. BM Database'!$C438,'[1]6. Capital Calculations for BM'!$B$6:$B$1805,'[1]2. BM Database'!$B438)</f>
        <v>17.930536200000002</v>
      </c>
      <c r="K438" s="41">
        <f t="shared" si="94"/>
        <v>118.1120482521444</v>
      </c>
      <c r="L438" s="41">
        <v>0.90766068872531003</v>
      </c>
      <c r="M438" s="41">
        <f t="shared" si="91"/>
        <v>107.20566306329845</v>
      </c>
      <c r="N438" s="34">
        <f>SUMIFS('[1]41. Output Indexes'!$E$3:$E$752,'[1]41. Output Indexes'!$B$3:$B$752,$B438,'[1]41. Output Indexes'!$C$3:$C$752,$C438)</f>
        <v>9534</v>
      </c>
      <c r="O438" s="34">
        <f>SUMIFS('[1]41. Output Indexes'!$L$3:$L$752,'[1]41. Output Indexes'!$B$3:$B$752,$B438,'[1]41. Output Indexes'!$C$3:$C$752,$C438)</f>
        <v>260568563</v>
      </c>
      <c r="P438" s="34">
        <f>SUMIFS('[1]9. Z variables'!$AD$3:$AD$752,'[1]9. Z variables'!$B$3:$B$752,$B438,'[1]9. Z variables'!$C$3:$C$752,$C438)</f>
        <v>44542</v>
      </c>
      <c r="Q438" s="34">
        <f>SUMIFS('[1]9. Z variables'!$AE$3:$AE$752,'[1]9. Z variables'!$B$3:$B$752,$B438,'[1]9. Z variables'!$C$3:$C$752,$C438)</f>
        <v>44396</v>
      </c>
      <c r="R438" s="34">
        <f t="shared" si="87"/>
        <v>44542</v>
      </c>
      <c r="S438" s="34">
        <f t="shared" si="99"/>
        <v>50701</v>
      </c>
      <c r="T438" s="34">
        <f>SUMIFS('[1]9. Z variables'!$P$3:$P$752,'[1]9. Z variables'!$C$3:$C$752,$C438,'[1]9. Z variables'!$B$3:$B$752,$B438)</f>
        <v>115</v>
      </c>
      <c r="U438" s="34">
        <f t="shared" si="95"/>
        <v>109.27272727272727</v>
      </c>
      <c r="V438" s="33">
        <f>SUMIFS('[1]9. Z variables'!$R$3:$R$752,'[1]9. Z variables'!$C$3:$C$752,$C438,'[1]9. Z variables'!$B$3:$B$752,$B438)/T438</f>
        <v>0.17391304347826086</v>
      </c>
      <c r="W438" s="36">
        <f t="shared" si="96"/>
        <v>0.15807560137457044</v>
      </c>
      <c r="X438" s="35">
        <f t="shared" si="96"/>
        <v>27</v>
      </c>
    </row>
    <row r="439" spans="1:24" ht="15" x14ac:dyDescent="0.25">
      <c r="A439" s="182">
        <v>40</v>
      </c>
      <c r="B439" s="183" t="s">
        <v>41</v>
      </c>
      <c r="C439" s="184">
        <v>2010</v>
      </c>
      <c r="D439" s="184">
        <v>1</v>
      </c>
      <c r="E439" s="42">
        <f>SUMIFS('[1]6. Capital Calculations for BM'!$AI$6:$AI$1805,'[1]6. Capital Calculations for BM'!$C$6:$C$1805,'[1]2. BM Database'!$C439,'[1]6. Capital Calculations for BM'!$B$6:$B$1805,'[1]2. BM Database'!$B439)</f>
        <v>1925657.1973871368</v>
      </c>
      <c r="F439" s="42">
        <f>'[1]4. OM&amp;A Calculation'!M444</f>
        <v>2024634.71</v>
      </c>
      <c r="G439" s="42">
        <f t="shared" si="88"/>
        <v>3950291.9073871365</v>
      </c>
      <c r="H439" s="33">
        <f t="shared" si="89"/>
        <v>0.48747212675248469</v>
      </c>
      <c r="I439" s="33">
        <f t="shared" si="90"/>
        <v>0.51252787324751536</v>
      </c>
      <c r="J439" s="40">
        <f>SUMIFS('[1]6. Capital Calculations for BM'!$AH$6:$AH$1805,'[1]6. Capital Calculations for BM'!$C$6:$C$1805,'[1]2. BM Database'!$C439,'[1]6. Capital Calculations for BM'!$B$6:$B$1805,'[1]2. BM Database'!$B439)</f>
        <v>18.29948266666667</v>
      </c>
      <c r="K439" s="41">
        <f t="shared" si="94"/>
        <v>121.67950876493377</v>
      </c>
      <c r="L439" s="41">
        <v>0.90766068872531003</v>
      </c>
      <c r="M439" s="41">
        <f t="shared" si="91"/>
        <v>110.44370672933718</v>
      </c>
      <c r="N439" s="34">
        <f>SUMIFS('[1]41. Output Indexes'!$E$3:$E$752,'[1]41. Output Indexes'!$B$3:$B$752,$B439,'[1]41. Output Indexes'!$C$3:$C$752,$C439)</f>
        <v>9571</v>
      </c>
      <c r="O439" s="34">
        <f>SUMIFS('[1]41. Output Indexes'!$L$3:$L$752,'[1]41. Output Indexes'!$B$3:$B$752,$B439,'[1]41. Output Indexes'!$C$3:$C$752,$C439)</f>
        <v>258268674</v>
      </c>
      <c r="P439" s="34">
        <f>SUMIFS('[1]9. Z variables'!$AD$3:$AD$752,'[1]9. Z variables'!$B$3:$B$752,$B439,'[1]9. Z variables'!$C$3:$C$752,$C439)</f>
        <v>45140</v>
      </c>
      <c r="Q439" s="34">
        <f>SUMIFS('[1]9. Z variables'!$AE$3:$AE$752,'[1]9. Z variables'!$B$3:$B$752,$B439,'[1]9. Z variables'!$C$3:$C$752,$C439)</f>
        <v>44096</v>
      </c>
      <c r="R439" s="34">
        <f t="shared" si="87"/>
        <v>45140</v>
      </c>
      <c r="S439" s="34">
        <f t="shared" si="99"/>
        <v>50701</v>
      </c>
      <c r="T439" s="34">
        <f>SUMIFS('[1]9. Z variables'!$P$3:$P$752,'[1]9. Z variables'!$C$3:$C$752,$C439,'[1]9. Z variables'!$B$3:$B$752,$B439)</f>
        <v>115</v>
      </c>
      <c r="U439" s="34">
        <f t="shared" si="95"/>
        <v>109.27272727272727</v>
      </c>
      <c r="V439" s="33">
        <f>SUMIFS('[1]9. Z variables'!$R$3:$R$752,'[1]9. Z variables'!$C$3:$C$752,$C439,'[1]9. Z variables'!$B$3:$B$752,$B439)/T439</f>
        <v>0.17391304347826086</v>
      </c>
      <c r="W439" s="36">
        <f t="shared" si="96"/>
        <v>0.15807560137457044</v>
      </c>
      <c r="X439" s="35">
        <f t="shared" si="96"/>
        <v>27</v>
      </c>
    </row>
    <row r="440" spans="1:24" ht="15" x14ac:dyDescent="0.25">
      <c r="A440" s="182">
        <v>40</v>
      </c>
      <c r="B440" s="183" t="s">
        <v>41</v>
      </c>
      <c r="C440" s="184">
        <v>2011</v>
      </c>
      <c r="D440" s="184">
        <v>1</v>
      </c>
      <c r="E440" s="42">
        <f>SUMIFS('[1]6. Capital Calculations for BM'!$AI$6:$AI$1805,'[1]6. Capital Calculations for BM'!$C$6:$C$1805,'[1]2. BM Database'!$C440,'[1]6. Capital Calculations for BM'!$B$6:$B$1805,'[1]2. BM Database'!$B440)</f>
        <v>2036926.5524045562</v>
      </c>
      <c r="F440" s="42">
        <f>'[1]4. OM&amp;A Calculation'!M445</f>
        <v>2217997.3800000004</v>
      </c>
      <c r="G440" s="42">
        <f t="shared" si="88"/>
        <v>4254923.9324045563</v>
      </c>
      <c r="H440" s="33">
        <f t="shared" si="89"/>
        <v>0.47872220156317619</v>
      </c>
      <c r="I440" s="33">
        <f t="shared" si="90"/>
        <v>0.52127779843682376</v>
      </c>
      <c r="J440" s="40">
        <f>SUMIFS('[1]6. Capital Calculations for BM'!$AH$6:$AH$1805,'[1]6. Capital Calculations for BM'!$C$6:$C$1805,'[1]2. BM Database'!$C440,'[1]6. Capital Calculations for BM'!$B$6:$B$1805,'[1]2. BM Database'!$B440)</f>
        <v>18.328728099999999</v>
      </c>
      <c r="K440" s="41">
        <f t="shared" si="94"/>
        <v>123.73002481130355</v>
      </c>
      <c r="L440" s="41">
        <v>0.90766068872531003</v>
      </c>
      <c r="M440" s="41">
        <f t="shared" si="91"/>
        <v>112.30487953622747</v>
      </c>
      <c r="N440" s="34">
        <f>SUMIFS('[1]41. Output Indexes'!$E$3:$E$752,'[1]41. Output Indexes'!$B$3:$B$752,$B440,'[1]41. Output Indexes'!$C$3:$C$752,$C440)</f>
        <v>9976</v>
      </c>
      <c r="O440" s="34">
        <f>SUMIFS('[1]41. Output Indexes'!$L$3:$L$752,'[1]41. Output Indexes'!$B$3:$B$752,$B440,'[1]41. Output Indexes'!$C$3:$C$752,$C440)</f>
        <v>231056870</v>
      </c>
      <c r="P440" s="34">
        <f>SUMIFS('[1]9. Z variables'!$AD$3:$AD$752,'[1]9. Z variables'!$B$3:$B$752,$B440,'[1]9. Z variables'!$C$3:$C$752,$C440)</f>
        <v>44011</v>
      </c>
      <c r="Q440" s="34">
        <f>SUMIFS('[1]9. Z variables'!$AE$3:$AE$752,'[1]9. Z variables'!$B$3:$B$752,$B440,'[1]9. Z variables'!$C$3:$C$752,$C440)</f>
        <v>44452</v>
      </c>
      <c r="R440" s="34">
        <f t="shared" si="87"/>
        <v>44452</v>
      </c>
      <c r="S440" s="34">
        <f t="shared" si="99"/>
        <v>50701</v>
      </c>
      <c r="T440" s="34">
        <f>SUMIFS('[1]9. Z variables'!$P$3:$P$752,'[1]9. Z variables'!$C$3:$C$752,$C440,'[1]9. Z variables'!$B$3:$B$752,$B440)</f>
        <v>115</v>
      </c>
      <c r="U440" s="34">
        <f t="shared" si="95"/>
        <v>109.27272727272727</v>
      </c>
      <c r="V440" s="33">
        <f>SUMIFS('[1]9. Z variables'!$R$3:$R$752,'[1]9. Z variables'!$C$3:$C$752,$C440,'[1]9. Z variables'!$B$3:$B$752,$B440)/T440</f>
        <v>0.17391304347826086</v>
      </c>
      <c r="W440" s="36">
        <f t="shared" si="96"/>
        <v>0.15807560137457044</v>
      </c>
      <c r="X440" s="23">
        <f t="shared" si="96"/>
        <v>27</v>
      </c>
    </row>
    <row r="441" spans="1:24" ht="15" x14ac:dyDescent="0.25">
      <c r="A441" s="182">
        <v>40</v>
      </c>
      <c r="B441" s="183" t="s">
        <v>41</v>
      </c>
      <c r="C441" s="184">
        <v>2012</v>
      </c>
      <c r="D441" s="184">
        <f>D440</f>
        <v>1</v>
      </c>
      <c r="E441" s="42">
        <f>SUMIFS('[1]6. Capital Calculations for BM'!$AI$6:$AI$1805,'[1]6. Capital Calculations for BM'!$C$6:$C$1805,'[1]2. BM Database'!$C441,'[1]6. Capital Calculations for BM'!$B$6:$B$1805,'[1]2. BM Database'!$B441)</f>
        <v>2305975.5133943981</v>
      </c>
      <c r="F441" s="42">
        <f>'[1]4. OM&amp;A Calculation'!M446</f>
        <v>2112425.5151000004</v>
      </c>
      <c r="G441" s="42">
        <f t="shared" si="88"/>
        <v>4418401.028494399</v>
      </c>
      <c r="H441" s="33">
        <f t="shared" si="89"/>
        <v>0.52190271967689073</v>
      </c>
      <c r="I441" s="33">
        <f t="shared" si="90"/>
        <v>0.47809728032310927</v>
      </c>
      <c r="J441" s="40">
        <f>SUMIFS('[1]6. Capital Calculations for BM'!$AH$6:$AH$1805,'[1]6. Capital Calculations for BM'!$C$6:$C$1805,'[1]2. BM Database'!$C441,'[1]6. Capital Calculations for BM'!$B$6:$B$1805,'[1]2. BM Database'!$B441)</f>
        <v>17.40324</v>
      </c>
      <c r="K441" s="41">
        <f t="shared" si="94"/>
        <v>125.68281390738366</v>
      </c>
      <c r="L441" s="41">
        <f>L440</f>
        <v>0.90766068872531003</v>
      </c>
      <c r="M441" s="41">
        <f t="shared" si="91"/>
        <v>114.07734943211082</v>
      </c>
      <c r="N441" s="34">
        <f>SUMIFS('[1]24. 2012 data'!$BR$2:$BR$74,'[1]24. 2012 data'!$B$2:$B$74,'[1]2. BM Database'!$B441,'[1]24. 2012 data'!$C$2:$C$74,2012)</f>
        <v>9773</v>
      </c>
      <c r="O441" s="34">
        <f>SUMIFS('[1]24. 2012 data'!$BZ$2:$BZ$74,'[1]24. 2012 data'!$B$2:$B$74,'[1]2. BM Database'!$B441,'[1]24. 2012 data'!$C$2:$C$74,2012)</f>
        <v>247810020</v>
      </c>
      <c r="P441" s="34">
        <f>SUMIFS('[1]24. 2012 data'!$DI$2:$DI$74,'[1]24. 2012 data'!$B$2:$B$74,'[1]2. BM Database'!$B441,'[1]24. 2012 data'!$C$2:$C$74,2012)</f>
        <v>45252</v>
      </c>
      <c r="Q441" s="34">
        <f>SUMIFS('[1]24. 2012 data'!$DH$2:$DH$74,'[1]24. 2012 data'!$B$2:$B$74,'[1]2. BM Database'!$B441,'[1]24. 2012 data'!$C$2:$C$74,2012)</f>
        <v>43165</v>
      </c>
      <c r="R441" s="34">
        <f t="shared" si="87"/>
        <v>45252</v>
      </c>
      <c r="S441" s="34">
        <f t="shared" si="99"/>
        <v>50701</v>
      </c>
      <c r="T441" s="34">
        <f>SUMIF('[1]24. 2012 data'!$B$2:$B$74,$B441,'[1]24. 2012 data'!$DL$2:$DL$74)</f>
        <v>115</v>
      </c>
      <c r="U441" s="34">
        <f>AVERAGE(T431:T441)</f>
        <v>109.27272727272727</v>
      </c>
      <c r="V441" s="33">
        <f>SUMIF('[1]24. 2012 data'!$B$2:$B$74,$B441,'[1]24. 2012 data'!$DN$2:$DN$74)/SUMIF('[1]24. 2012 data'!$B$2:$B$74,$B441,'[1]24. 2012 data'!$DL$2:$DL$74)</f>
        <v>0.17391304347826086</v>
      </c>
      <c r="W441" s="36">
        <f>(N441-N431)/N431</f>
        <v>0.15807560137457044</v>
      </c>
      <c r="X441" s="34">
        <f>SUMIF('[1]24. 2012 data'!$B$2:$B$74,$B441,'[1]24. 2012 data'!$CZ$2:$CZ$74)</f>
        <v>27</v>
      </c>
    </row>
    <row r="442" spans="1:24" ht="15" x14ac:dyDescent="0.25">
      <c r="A442" s="182">
        <v>41</v>
      </c>
      <c r="B442" s="183" t="s">
        <v>42</v>
      </c>
      <c r="C442" s="184">
        <v>2002</v>
      </c>
      <c r="D442" s="184">
        <v>1</v>
      </c>
      <c r="E442" s="42">
        <f>SUMIFS('[1]6. Capital Calculations for BM'!$AI$6:$AI$1805,'[1]6. Capital Calculations for BM'!$C$6:$C$1805,'[1]2. BM Database'!$C442,'[1]6. Capital Calculations for BM'!$B$6:$B$1805,'[1]2. BM Database'!$B442)</f>
        <v>1771271.4645116583</v>
      </c>
      <c r="F442" s="42">
        <f>'[1]4. OM&amp;A Calculation'!M447</f>
        <v>1776498.0499999998</v>
      </c>
      <c r="G442" s="42">
        <f t="shared" si="88"/>
        <v>3547769.5145116579</v>
      </c>
      <c r="H442" s="33">
        <f t="shared" si="89"/>
        <v>0.499263398387781</v>
      </c>
      <c r="I442" s="33">
        <f t="shared" si="90"/>
        <v>0.500736601612219</v>
      </c>
      <c r="J442" s="40">
        <f>SUMIFS('[1]6. Capital Calculations for BM'!$AH$6:$AH$1805,'[1]6. Capital Calculations for BM'!$C$6:$C$1805,'[1]2. BM Database'!$C442,'[1]6. Capital Calculations for BM'!$B$6:$B$1805,'[1]2. BM Database'!$B442)</f>
        <v>16.741565999999999</v>
      </c>
      <c r="K442" s="41">
        <f t="shared" si="94"/>
        <v>100</v>
      </c>
      <c r="L442" s="41">
        <v>0.91583291008995205</v>
      </c>
      <c r="M442" s="41">
        <f t="shared" si="91"/>
        <v>91.583291008995204</v>
      </c>
      <c r="N442" s="34">
        <f>SUMIFS('[1]41. Output Indexes'!$E$3:$E$752,'[1]41. Output Indexes'!$B$3:$B$752,$B442,'[1]41. Output Indexes'!$C$3:$C$752,$C442)</f>
        <v>8778</v>
      </c>
      <c r="O442" s="34">
        <f>SUMIFS('[1]41. Output Indexes'!$L$3:$L$752,'[1]41. Output Indexes'!$B$3:$B$752,$B442,'[1]41. Output Indexes'!$C$3:$C$752,$C442)</f>
        <v>126736273</v>
      </c>
      <c r="P442" s="34">
        <f>SUMIFS('[1]9. Z variables'!$AD$3:$AD$752,'[1]9. Z variables'!$B$3:$B$752,$B442,'[1]9. Z variables'!$C$3:$C$752,$C442)</f>
        <v>33945</v>
      </c>
      <c r="Q442" s="34">
        <f>SUMIFS('[1]9. Z variables'!$AE$3:$AE$752,'[1]9. Z variables'!$B$3:$B$752,$B442,'[1]9. Z variables'!$C$3:$C$752,$C442)</f>
        <v>39788</v>
      </c>
      <c r="R442" s="34">
        <f t="shared" si="87"/>
        <v>39788</v>
      </c>
      <c r="S442" s="34">
        <f>R442</f>
        <v>39788</v>
      </c>
      <c r="T442" s="34">
        <f>SUMIFS('[1]9. Z variables'!$P$3:$P$752,'[1]9. Z variables'!$C$3:$C$752,$C442,'[1]9. Z variables'!$B$3:$B$752,$B442)</f>
        <v>652</v>
      </c>
      <c r="U442" s="34">
        <f t="shared" si="95"/>
        <v>455.27272727272725</v>
      </c>
      <c r="V442" s="33">
        <f>SUMIFS('[1]9. Z variables'!$R$3:$R$752,'[1]9. Z variables'!$C$3:$C$752,$C442,'[1]9. Z variables'!$B$3:$B$752,$B442)/T442</f>
        <v>0.11196319018404909</v>
      </c>
      <c r="W442" s="36">
        <f t="shared" si="96"/>
        <v>0.10332649806334017</v>
      </c>
      <c r="X442" s="35">
        <f t="shared" si="96"/>
        <v>144</v>
      </c>
    </row>
    <row r="443" spans="1:24" ht="15" x14ac:dyDescent="0.25">
      <c r="A443" s="182">
        <v>41</v>
      </c>
      <c r="B443" s="183" t="s">
        <v>42</v>
      </c>
      <c r="C443" s="184">
        <v>2003</v>
      </c>
      <c r="D443" s="184">
        <v>1</v>
      </c>
      <c r="E443" s="42">
        <f>SUMIFS('[1]6. Capital Calculations for BM'!$AI$6:$AI$1805,'[1]6. Capital Calculations for BM'!$C$6:$C$1805,'[1]2. BM Database'!$C443,'[1]6. Capital Calculations for BM'!$B$6:$B$1805,'[1]2. BM Database'!$B443)</f>
        <v>1861902.667999445</v>
      </c>
      <c r="F443" s="42">
        <f>'[1]4. OM&amp;A Calculation'!M448</f>
        <v>2047581.6300000001</v>
      </c>
      <c r="G443" s="42">
        <f t="shared" si="88"/>
        <v>3909484.2979994453</v>
      </c>
      <c r="H443" s="33">
        <f t="shared" si="89"/>
        <v>0.47625275511458498</v>
      </c>
      <c r="I443" s="33">
        <f t="shared" si="90"/>
        <v>0.52374724488541502</v>
      </c>
      <c r="J443" s="40">
        <f>SUMIFS('[1]6. Capital Calculations for BM'!$AH$6:$AH$1805,'[1]6. Capital Calculations for BM'!$C$6:$C$1805,'[1]2. BM Database'!$C443,'[1]6. Capital Calculations for BM'!$B$6:$B$1805,'[1]2. BM Database'!$B443)</f>
        <v>16.820820000000001</v>
      </c>
      <c r="K443" s="41">
        <f t="shared" si="94"/>
        <v>102.21331567783656</v>
      </c>
      <c r="L443" s="41">
        <v>0.91583291008995205</v>
      </c>
      <c r="M443" s="41">
        <f t="shared" si="91"/>
        <v>93.610318347175976</v>
      </c>
      <c r="N443" s="34">
        <f>SUMIFS('[1]41. Output Indexes'!$E$3:$E$752,'[1]41. Output Indexes'!$B$3:$B$752,$B443,'[1]41. Output Indexes'!$C$3:$C$752,$C443)</f>
        <v>8871</v>
      </c>
      <c r="O443" s="34">
        <f>SUMIFS('[1]41. Output Indexes'!$L$3:$L$752,'[1]41. Output Indexes'!$B$3:$B$752,$B443,'[1]41. Output Indexes'!$C$3:$C$752,$C443)</f>
        <v>136446751</v>
      </c>
      <c r="P443" s="34">
        <f>SUMIFS('[1]9. Z variables'!$AD$3:$AD$752,'[1]9. Z variables'!$B$3:$B$752,$B443,'[1]9. Z variables'!$C$3:$C$752,$C443)</f>
        <v>35426</v>
      </c>
      <c r="Q443" s="34">
        <f>SUMIFS('[1]9. Z variables'!$AE$3:$AE$752,'[1]9. Z variables'!$B$3:$B$752,$B443,'[1]9. Z variables'!$C$3:$C$752,$C443)</f>
        <v>44695</v>
      </c>
      <c r="R443" s="34">
        <f t="shared" si="87"/>
        <v>44695</v>
      </c>
      <c r="S443" s="34">
        <f t="shared" ref="S443:S452" si="100">MAX(S442,R443)</f>
        <v>44695</v>
      </c>
      <c r="T443" s="34">
        <f>SUMIFS('[1]9. Z variables'!$P$3:$P$752,'[1]9. Z variables'!$C$3:$C$752,$C443,'[1]9. Z variables'!$B$3:$B$752,$B443)</f>
        <v>652</v>
      </c>
      <c r="U443" s="34">
        <f t="shared" si="95"/>
        <v>455.27272727272725</v>
      </c>
      <c r="V443" s="33">
        <f>SUMIFS('[1]9. Z variables'!$R$3:$R$752,'[1]9. Z variables'!$C$3:$C$752,$C443,'[1]9. Z variables'!$B$3:$B$752,$B443)/T443</f>
        <v>0.11196319018404909</v>
      </c>
      <c r="W443" s="36">
        <f t="shared" si="96"/>
        <v>0.10332649806334017</v>
      </c>
      <c r="X443" s="35">
        <f t="shared" si="96"/>
        <v>144</v>
      </c>
    </row>
    <row r="444" spans="1:24" ht="15" x14ac:dyDescent="0.25">
      <c r="A444" s="182">
        <v>41</v>
      </c>
      <c r="B444" s="183" t="s">
        <v>42</v>
      </c>
      <c r="C444" s="184">
        <v>2004</v>
      </c>
      <c r="D444" s="184">
        <v>1</v>
      </c>
      <c r="E444" s="42">
        <f>SUMIFS('[1]6. Capital Calculations for BM'!$AI$6:$AI$1805,'[1]6. Capital Calculations for BM'!$C$6:$C$1805,'[1]2. BM Database'!$C444,'[1]6. Capital Calculations for BM'!$B$6:$B$1805,'[1]2. BM Database'!$B444)</f>
        <v>1946651.2691256672</v>
      </c>
      <c r="F444" s="42">
        <f>'[1]4. OM&amp;A Calculation'!M449</f>
        <v>1902962.18</v>
      </c>
      <c r="G444" s="42">
        <f t="shared" si="88"/>
        <v>3849613.4491256671</v>
      </c>
      <c r="H444" s="33">
        <f t="shared" si="89"/>
        <v>0.50567447741221783</v>
      </c>
      <c r="I444" s="33">
        <f t="shared" si="90"/>
        <v>0.49432552258778217</v>
      </c>
      <c r="J444" s="40">
        <f>SUMIFS('[1]6. Capital Calculations for BM'!$AH$6:$AH$1805,'[1]6. Capital Calculations for BM'!$C$6:$C$1805,'[1]2. BM Database'!$C444,'[1]6. Capital Calculations for BM'!$B$6:$B$1805,'[1]2. BM Database'!$B444)</f>
        <v>16.852066000000001</v>
      </c>
      <c r="K444" s="41">
        <f t="shared" si="94"/>
        <v>104.79144501899948</v>
      </c>
      <c r="L444" s="41">
        <v>0.91583291008995205</v>
      </c>
      <c r="M444" s="41">
        <f t="shared" si="91"/>
        <v>95.971454044281501</v>
      </c>
      <c r="N444" s="34">
        <f>SUMIFS('[1]41. Output Indexes'!$E$3:$E$752,'[1]41. Output Indexes'!$B$3:$B$752,$B444,'[1]41. Output Indexes'!$C$3:$C$752,$C444)</f>
        <v>8936</v>
      </c>
      <c r="O444" s="34">
        <f>SUMIFS('[1]41. Output Indexes'!$L$3:$L$752,'[1]41. Output Indexes'!$B$3:$B$752,$B444,'[1]41. Output Indexes'!$C$3:$C$752,$C444)</f>
        <v>127469051.5</v>
      </c>
      <c r="P444" s="34">
        <f>SUMIFS('[1]9. Z variables'!$AD$3:$AD$752,'[1]9. Z variables'!$B$3:$B$752,$B444,'[1]9. Z variables'!$C$3:$C$752,$C444)</f>
        <v>34343</v>
      </c>
      <c r="Q444" s="34">
        <f>SUMIFS('[1]9. Z variables'!$AE$3:$AE$752,'[1]9. Z variables'!$B$3:$B$752,$B444,'[1]9. Z variables'!$C$3:$C$752,$C444)</f>
        <v>46324</v>
      </c>
      <c r="R444" s="34">
        <f t="shared" si="87"/>
        <v>46324</v>
      </c>
      <c r="S444" s="34">
        <f t="shared" si="100"/>
        <v>46324</v>
      </c>
      <c r="T444" s="34">
        <f>SUMIFS('[1]9. Z variables'!$P$3:$P$752,'[1]9. Z variables'!$C$3:$C$752,$C444,'[1]9. Z variables'!$B$3:$B$752,$B444)</f>
        <v>659</v>
      </c>
      <c r="U444" s="34">
        <f t="shared" si="95"/>
        <v>455.27272727272725</v>
      </c>
      <c r="V444" s="33">
        <f>SUMIFS('[1]9. Z variables'!$R$3:$R$752,'[1]9. Z variables'!$C$3:$C$752,$C444,'[1]9. Z variables'!$B$3:$B$752,$B444)/T444</f>
        <v>0.11987860394537178</v>
      </c>
      <c r="W444" s="36">
        <f t="shared" si="96"/>
        <v>0.10332649806334017</v>
      </c>
      <c r="X444" s="35">
        <f t="shared" si="96"/>
        <v>144</v>
      </c>
    </row>
    <row r="445" spans="1:24" ht="15" x14ac:dyDescent="0.25">
      <c r="A445" s="182">
        <v>41</v>
      </c>
      <c r="B445" s="183" t="s">
        <v>42</v>
      </c>
      <c r="C445" s="184">
        <v>2005</v>
      </c>
      <c r="D445" s="184">
        <v>1</v>
      </c>
      <c r="E445" s="42">
        <f>SUMIFS('[1]6. Capital Calculations for BM'!$AI$6:$AI$1805,'[1]6. Capital Calculations for BM'!$C$6:$C$1805,'[1]2. BM Database'!$C445,'[1]6. Capital Calculations for BM'!$B$6:$B$1805,'[1]2. BM Database'!$B445)</f>
        <v>2013878.726140382</v>
      </c>
      <c r="F445" s="42">
        <f>'[1]4. OM&amp;A Calculation'!M450</f>
        <v>1925357.68</v>
      </c>
      <c r="G445" s="42">
        <f t="shared" si="88"/>
        <v>3939236.4061403819</v>
      </c>
      <c r="H445" s="33">
        <f t="shared" si="89"/>
        <v>0.51123581285987274</v>
      </c>
      <c r="I445" s="33">
        <f t="shared" si="90"/>
        <v>0.48876418714012726</v>
      </c>
      <c r="J445" s="40">
        <f>SUMIFS('[1]6. Capital Calculations for BM'!$AH$6:$AH$1805,'[1]6. Capital Calculations for BM'!$C$6:$C$1805,'[1]2. BM Database'!$C445,'[1]6. Capital Calculations for BM'!$B$6:$B$1805,'[1]2. BM Database'!$B445)</f>
        <v>17.008296000000001</v>
      </c>
      <c r="K445" s="41">
        <f t="shared" si="94"/>
        <v>108.15605108354616</v>
      </c>
      <c r="L445" s="41">
        <v>0.91583291008995205</v>
      </c>
      <c r="M445" s="41">
        <f t="shared" si="91"/>
        <v>99.052871007681588</v>
      </c>
      <c r="N445" s="34">
        <f>SUMIFS('[1]41. Output Indexes'!$E$3:$E$752,'[1]41. Output Indexes'!$B$3:$B$752,$B445,'[1]41. Output Indexes'!$C$3:$C$752,$C445)</f>
        <v>8995</v>
      </c>
      <c r="O445" s="34">
        <f>SUMIFS('[1]41. Output Indexes'!$L$3:$L$752,'[1]41. Output Indexes'!$B$3:$B$752,$B445,'[1]41. Output Indexes'!$C$3:$C$752,$C445)</f>
        <v>130465148</v>
      </c>
      <c r="P445" s="34">
        <f>SUMIFS('[1]9. Z variables'!$AD$3:$AD$752,'[1]9. Z variables'!$B$3:$B$752,$B445,'[1]9. Z variables'!$C$3:$C$752,$C445)</f>
        <v>34620</v>
      </c>
      <c r="Q445" s="34">
        <f>SUMIFS('[1]9. Z variables'!$AE$3:$AE$752,'[1]9. Z variables'!$B$3:$B$752,$B445,'[1]9. Z variables'!$C$3:$C$752,$C445)</f>
        <v>44197</v>
      </c>
      <c r="R445" s="34">
        <f t="shared" si="87"/>
        <v>44197</v>
      </c>
      <c r="S445" s="34">
        <f t="shared" si="100"/>
        <v>46324</v>
      </c>
      <c r="T445" s="34">
        <f>SUMIFS('[1]9. Z variables'!$P$3:$P$752,'[1]9. Z variables'!$C$3:$C$752,$C445,'[1]9. Z variables'!$B$3:$B$752,$B445)</f>
        <v>659</v>
      </c>
      <c r="U445" s="34">
        <f t="shared" si="95"/>
        <v>455.27272727272725</v>
      </c>
      <c r="V445" s="33">
        <f>SUMIFS('[1]9. Z variables'!$R$3:$R$752,'[1]9. Z variables'!$C$3:$C$752,$C445,'[1]9. Z variables'!$B$3:$B$752,$B445)/T445</f>
        <v>0.11987860394537178</v>
      </c>
      <c r="W445" s="36">
        <f t="shared" si="96"/>
        <v>0.10332649806334017</v>
      </c>
      <c r="X445" s="35">
        <f t="shared" si="96"/>
        <v>144</v>
      </c>
    </row>
    <row r="446" spans="1:24" ht="15" x14ac:dyDescent="0.25">
      <c r="A446" s="182">
        <v>41</v>
      </c>
      <c r="B446" s="183" t="s">
        <v>42</v>
      </c>
      <c r="C446" s="184">
        <v>2006</v>
      </c>
      <c r="D446" s="184">
        <v>1</v>
      </c>
      <c r="E446" s="42">
        <f>SUMIFS('[1]6. Capital Calculations for BM'!$AI$6:$AI$1805,'[1]6. Capital Calculations for BM'!$C$6:$C$1805,'[1]2. BM Database'!$C446,'[1]6. Capital Calculations for BM'!$B$6:$B$1805,'[1]2. BM Database'!$B446)</f>
        <v>2098629.1813842771</v>
      </c>
      <c r="F446" s="42">
        <f>'[1]4. OM&amp;A Calculation'!M451</f>
        <v>2393951.9000000004</v>
      </c>
      <c r="G446" s="42">
        <f t="shared" si="88"/>
        <v>4492581.081384277</v>
      </c>
      <c r="H446" s="33">
        <f t="shared" si="89"/>
        <v>0.46713217710867372</v>
      </c>
      <c r="I446" s="33">
        <f t="shared" si="90"/>
        <v>0.53286782289132628</v>
      </c>
      <c r="J446" s="40">
        <f>SUMIFS('[1]6. Capital Calculations for BM'!$AH$6:$AH$1805,'[1]6. Capital Calculations for BM'!$C$6:$C$1805,'[1]2. BM Database'!$C446,'[1]6. Capital Calculations for BM'!$B$6:$B$1805,'[1]2. BM Database'!$B446)</f>
        <v>16.88236666666667</v>
      </c>
      <c r="K446" s="41">
        <f t="shared" si="94"/>
        <v>110.14154301171514</v>
      </c>
      <c r="L446" s="41">
        <v>0.91583291008995205</v>
      </c>
      <c r="M446" s="41">
        <f t="shared" si="91"/>
        <v>100.8712498582167</v>
      </c>
      <c r="N446" s="34">
        <f>SUMIFS('[1]41. Output Indexes'!$E$3:$E$752,'[1]41. Output Indexes'!$B$3:$B$752,$B446,'[1]41. Output Indexes'!$C$3:$C$752,$C446)</f>
        <v>9050</v>
      </c>
      <c r="O446" s="34">
        <f>SUMIFS('[1]41. Output Indexes'!$L$3:$L$752,'[1]41. Output Indexes'!$B$3:$B$752,$B446,'[1]41. Output Indexes'!$C$3:$C$752,$C446)</f>
        <v>124906021</v>
      </c>
      <c r="P446" s="34">
        <f>SUMIFS('[1]9. Z variables'!$AD$3:$AD$752,'[1]9. Z variables'!$B$3:$B$752,$B446,'[1]9. Z variables'!$C$3:$C$752,$C446)</f>
        <v>36089</v>
      </c>
      <c r="Q446" s="34">
        <f>SUMIFS('[1]9. Z variables'!$AE$3:$AE$752,'[1]9. Z variables'!$B$3:$B$752,$B446,'[1]9. Z variables'!$C$3:$C$752,$C446)</f>
        <v>40915</v>
      </c>
      <c r="R446" s="34">
        <f t="shared" si="87"/>
        <v>40915</v>
      </c>
      <c r="S446" s="34">
        <f t="shared" si="100"/>
        <v>46324</v>
      </c>
      <c r="T446" s="34">
        <f>SUMIFS('[1]9. Z variables'!$P$3:$P$752,'[1]9. Z variables'!$C$3:$C$752,$C446,'[1]9. Z variables'!$B$3:$B$752,$B446)</f>
        <v>338</v>
      </c>
      <c r="U446" s="34">
        <f t="shared" si="95"/>
        <v>455.27272727272725</v>
      </c>
      <c r="V446" s="33">
        <f>SUMIFS('[1]9. Z variables'!$R$3:$R$752,'[1]9. Z variables'!$C$3:$C$752,$C446,'[1]9. Z variables'!$B$3:$B$752,$B446)/T446</f>
        <v>0.17159763313609466</v>
      </c>
      <c r="W446" s="36">
        <f t="shared" si="96"/>
        <v>0.10332649806334017</v>
      </c>
      <c r="X446" s="35">
        <f t="shared" si="96"/>
        <v>144</v>
      </c>
    </row>
    <row r="447" spans="1:24" ht="15" x14ac:dyDescent="0.25">
      <c r="A447" s="182">
        <v>41</v>
      </c>
      <c r="B447" s="183" t="s">
        <v>42</v>
      </c>
      <c r="C447" s="184">
        <v>2007</v>
      </c>
      <c r="D447" s="184">
        <v>1</v>
      </c>
      <c r="E447" s="42">
        <f>SUMIFS('[1]6. Capital Calculations for BM'!$AI$6:$AI$1805,'[1]6. Capital Calculations for BM'!$C$6:$C$1805,'[1]2. BM Database'!$C447,'[1]6. Capital Calculations for BM'!$B$6:$B$1805,'[1]2. BM Database'!$B447)</f>
        <v>2245534.463191539</v>
      </c>
      <c r="F447" s="42">
        <f>'[1]4. OM&amp;A Calculation'!M452</f>
        <v>2392212.1799999997</v>
      </c>
      <c r="G447" s="42">
        <f t="shared" si="88"/>
        <v>4637746.6431915388</v>
      </c>
      <c r="H447" s="33">
        <f t="shared" si="89"/>
        <v>0.48418653194177919</v>
      </c>
      <c r="I447" s="33">
        <f t="shared" si="90"/>
        <v>0.51581346805822081</v>
      </c>
      <c r="J447" s="40">
        <f>SUMIFS('[1]6. Capital Calculations for BM'!$AH$6:$AH$1805,'[1]6. Capital Calculations for BM'!$C$6:$C$1805,'[1]2. BM Database'!$C447,'[1]6. Capital Calculations for BM'!$B$6:$B$1805,'[1]2. BM Database'!$B447)</f>
        <v>17.296320000000001</v>
      </c>
      <c r="K447" s="41">
        <f t="shared" si="94"/>
        <v>113.88036490943945</v>
      </c>
      <c r="L447" s="41">
        <v>0.91583291008995205</v>
      </c>
      <c r="M447" s="41">
        <f t="shared" si="91"/>
        <v>104.29538599711759</v>
      </c>
      <c r="N447" s="34">
        <f>SUMIFS('[1]41. Output Indexes'!$E$3:$E$752,'[1]41. Output Indexes'!$B$3:$B$752,$B447,'[1]41. Output Indexes'!$C$3:$C$752,$C447)</f>
        <v>9135</v>
      </c>
      <c r="O447" s="34">
        <f>SUMIFS('[1]41. Output Indexes'!$L$3:$L$752,'[1]41. Output Indexes'!$B$3:$B$752,$B447,'[1]41. Output Indexes'!$C$3:$C$752,$C447)</f>
        <v>215649405.03999999</v>
      </c>
      <c r="P447" s="34">
        <f>SUMIFS('[1]9. Z variables'!$AD$3:$AD$752,'[1]9. Z variables'!$B$3:$B$752,$B447,'[1]9. Z variables'!$C$3:$C$752,$C447)</f>
        <v>34402</v>
      </c>
      <c r="Q447" s="34">
        <f>SUMIFS('[1]9. Z variables'!$AE$3:$AE$752,'[1]9. Z variables'!$B$3:$B$752,$B447,'[1]9. Z variables'!$C$3:$C$752,$C447)</f>
        <v>42285</v>
      </c>
      <c r="R447" s="34">
        <f t="shared" si="87"/>
        <v>42285</v>
      </c>
      <c r="S447" s="34">
        <f t="shared" si="100"/>
        <v>46324</v>
      </c>
      <c r="T447" s="34">
        <f>SUMIFS('[1]9. Z variables'!$P$3:$P$752,'[1]9. Z variables'!$C$3:$C$752,$C447,'[1]9. Z variables'!$B$3:$B$752,$B447)</f>
        <v>355</v>
      </c>
      <c r="U447" s="34">
        <f t="shared" si="95"/>
        <v>455.27272727272725</v>
      </c>
      <c r="V447" s="33">
        <f>SUMIFS('[1]9. Z variables'!$R$3:$R$752,'[1]9. Z variables'!$C$3:$C$752,$C447,'[1]9. Z variables'!$B$3:$B$752,$B447)/T447</f>
        <v>0.19718309859154928</v>
      </c>
      <c r="W447" s="36">
        <f t="shared" si="96"/>
        <v>0.10332649806334017</v>
      </c>
      <c r="X447" s="35">
        <f t="shared" si="96"/>
        <v>144</v>
      </c>
    </row>
    <row r="448" spans="1:24" ht="15" x14ac:dyDescent="0.25">
      <c r="A448" s="182">
        <v>41</v>
      </c>
      <c r="B448" s="183" t="s">
        <v>42</v>
      </c>
      <c r="C448" s="184">
        <v>2008</v>
      </c>
      <c r="D448" s="184">
        <v>1</v>
      </c>
      <c r="E448" s="42">
        <f>SUMIFS('[1]6. Capital Calculations for BM'!$AI$6:$AI$1805,'[1]6. Capital Calculations for BM'!$C$6:$C$1805,'[1]2. BM Database'!$C448,'[1]6. Capital Calculations for BM'!$B$6:$B$1805,'[1]2. BM Database'!$B448)</f>
        <v>2349951.4061461971</v>
      </c>
      <c r="F448" s="42">
        <f>'[1]4. OM&amp;A Calculation'!M453</f>
        <v>3016005.1700000004</v>
      </c>
      <c r="G448" s="42">
        <f t="shared" si="88"/>
        <v>5365956.5761461975</v>
      </c>
      <c r="H448" s="33">
        <f t="shared" si="89"/>
        <v>0.43793708965008438</v>
      </c>
      <c r="I448" s="33">
        <f t="shared" si="90"/>
        <v>0.56206291034991562</v>
      </c>
      <c r="J448" s="40">
        <f>SUMIFS('[1]6. Capital Calculations for BM'!$AH$6:$AH$1805,'[1]6. Capital Calculations for BM'!$C$6:$C$1805,'[1]2. BM Database'!$C448,'[1]6. Capital Calculations for BM'!$B$6:$B$1805,'[1]2. BM Database'!$B448)</f>
        <v>17.715351999999999</v>
      </c>
      <c r="K448" s="41">
        <f t="shared" si="94"/>
        <v>116.60459237157336</v>
      </c>
      <c r="L448" s="41">
        <v>0.91583291008995205</v>
      </c>
      <c r="M448" s="41">
        <f t="shared" si="91"/>
        <v>106.79032316151066</v>
      </c>
      <c r="N448" s="34">
        <f>SUMIFS('[1]41. Output Indexes'!$E$3:$E$752,'[1]41. Output Indexes'!$B$3:$B$752,$B448,'[1]41. Output Indexes'!$C$3:$C$752,$C448)</f>
        <v>9295</v>
      </c>
      <c r="O448" s="34">
        <f>SUMIFS('[1]41. Output Indexes'!$L$3:$L$752,'[1]41. Output Indexes'!$B$3:$B$752,$B448,'[1]41. Output Indexes'!$C$3:$C$752,$C448)</f>
        <v>219438641</v>
      </c>
      <c r="P448" s="34">
        <f>SUMIFS('[1]9. Z variables'!$AD$3:$AD$752,'[1]9. Z variables'!$B$3:$B$752,$B448,'[1]9. Z variables'!$C$3:$C$752,$C448)</f>
        <v>34161</v>
      </c>
      <c r="Q448" s="34">
        <f>SUMIFS('[1]9. Z variables'!$AE$3:$AE$752,'[1]9. Z variables'!$B$3:$B$752,$B448,'[1]9. Z variables'!$C$3:$C$752,$C448)</f>
        <v>49384</v>
      </c>
      <c r="R448" s="34">
        <f t="shared" si="87"/>
        <v>49384</v>
      </c>
      <c r="S448" s="34">
        <f t="shared" si="100"/>
        <v>49384</v>
      </c>
      <c r="T448" s="34">
        <f>SUMIFS('[1]9. Z variables'!$P$3:$P$752,'[1]9. Z variables'!$C$3:$C$752,$C448,'[1]9. Z variables'!$B$3:$B$752,$B448)</f>
        <v>355</v>
      </c>
      <c r="U448" s="34">
        <f t="shared" si="95"/>
        <v>455.27272727272725</v>
      </c>
      <c r="V448" s="33">
        <f>SUMIFS('[1]9. Z variables'!$R$3:$R$752,'[1]9. Z variables'!$C$3:$C$752,$C448,'[1]9. Z variables'!$B$3:$B$752,$B448)/T448</f>
        <v>0.2</v>
      </c>
      <c r="W448" s="36">
        <f t="shared" si="96"/>
        <v>0.10332649806334017</v>
      </c>
      <c r="X448" s="35">
        <f t="shared" si="96"/>
        <v>144</v>
      </c>
    </row>
    <row r="449" spans="1:24" ht="15" x14ac:dyDescent="0.25">
      <c r="A449" s="182">
        <v>41</v>
      </c>
      <c r="B449" s="183" t="s">
        <v>42</v>
      </c>
      <c r="C449" s="184">
        <v>2009</v>
      </c>
      <c r="D449" s="184">
        <v>1</v>
      </c>
      <c r="E449" s="42">
        <f>SUMIFS('[1]6. Capital Calculations for BM'!$AI$6:$AI$1805,'[1]6. Capital Calculations for BM'!$C$6:$C$1805,'[1]2. BM Database'!$C449,'[1]6. Capital Calculations for BM'!$B$6:$B$1805,'[1]2. BM Database'!$B449)</f>
        <v>2750611.7573966808</v>
      </c>
      <c r="F449" s="42">
        <f>'[1]4. OM&amp;A Calculation'!M454</f>
        <v>3105519.07</v>
      </c>
      <c r="G449" s="42">
        <f t="shared" si="88"/>
        <v>5856130.8273966806</v>
      </c>
      <c r="H449" s="33">
        <f t="shared" si="89"/>
        <v>0.46969779850691179</v>
      </c>
      <c r="I449" s="33">
        <f t="shared" si="90"/>
        <v>0.53030220149308827</v>
      </c>
      <c r="J449" s="40">
        <f>SUMIFS('[1]6. Capital Calculations for BM'!$AH$6:$AH$1805,'[1]6. Capital Calculations for BM'!$C$6:$C$1805,'[1]2. BM Database'!$C449,'[1]6. Capital Calculations for BM'!$B$6:$B$1805,'[1]2. BM Database'!$B449)</f>
        <v>17.930536200000002</v>
      </c>
      <c r="K449" s="41">
        <f t="shared" si="94"/>
        <v>118.1120482521444</v>
      </c>
      <c r="L449" s="41">
        <v>0.91583291008995205</v>
      </c>
      <c r="M449" s="41">
        <f t="shared" si="91"/>
        <v>108.17090086744625</v>
      </c>
      <c r="N449" s="34">
        <f>SUMIFS('[1]41. Output Indexes'!$E$3:$E$752,'[1]41. Output Indexes'!$B$3:$B$752,$B449,'[1]41. Output Indexes'!$C$3:$C$752,$C449)</f>
        <v>9387</v>
      </c>
      <c r="O449" s="34">
        <f>SUMIFS('[1]41. Output Indexes'!$L$3:$L$752,'[1]41. Output Indexes'!$B$3:$B$752,$B449,'[1]41. Output Indexes'!$C$3:$C$752,$C449)</f>
        <v>213656607</v>
      </c>
      <c r="P449" s="34">
        <f>SUMIFS('[1]9. Z variables'!$AD$3:$AD$752,'[1]9. Z variables'!$B$3:$B$752,$B449,'[1]9. Z variables'!$C$3:$C$752,$C449)</f>
        <v>32875</v>
      </c>
      <c r="Q449" s="34">
        <f>SUMIFS('[1]9. Z variables'!$AE$3:$AE$752,'[1]9. Z variables'!$B$3:$B$752,$B449,'[1]9. Z variables'!$C$3:$C$752,$C449)</f>
        <v>44128</v>
      </c>
      <c r="R449" s="34">
        <f t="shared" si="87"/>
        <v>44128</v>
      </c>
      <c r="S449" s="34">
        <f t="shared" si="100"/>
        <v>49384</v>
      </c>
      <c r="T449" s="34">
        <f>SUMIFS('[1]9. Z variables'!$P$3:$P$752,'[1]9. Z variables'!$C$3:$C$752,$C449,'[1]9. Z variables'!$B$3:$B$752,$B449)</f>
        <v>350</v>
      </c>
      <c r="U449" s="34">
        <f t="shared" si="95"/>
        <v>455.27272727272725</v>
      </c>
      <c r="V449" s="33">
        <f>SUMIFS('[1]9. Z variables'!$R$3:$R$752,'[1]9. Z variables'!$C$3:$C$752,$C449,'[1]9. Z variables'!$B$3:$B$752,$B449)/T449</f>
        <v>0.18571428571428572</v>
      </c>
      <c r="W449" s="36">
        <f t="shared" si="96"/>
        <v>0.10332649806334017</v>
      </c>
      <c r="X449" s="35">
        <f t="shared" si="96"/>
        <v>144</v>
      </c>
    </row>
    <row r="450" spans="1:24" ht="15" x14ac:dyDescent="0.25">
      <c r="A450" s="182">
        <v>41</v>
      </c>
      <c r="B450" s="183" t="s">
        <v>42</v>
      </c>
      <c r="C450" s="184">
        <v>2010</v>
      </c>
      <c r="D450" s="184">
        <v>1</v>
      </c>
      <c r="E450" s="42">
        <f>SUMIFS('[1]6. Capital Calculations for BM'!$AI$6:$AI$1805,'[1]6. Capital Calculations for BM'!$C$6:$C$1805,'[1]2. BM Database'!$C450,'[1]6. Capital Calculations for BM'!$B$6:$B$1805,'[1]2. BM Database'!$B450)</f>
        <v>2996032.6191218751</v>
      </c>
      <c r="F450" s="42">
        <f>'[1]4. OM&amp;A Calculation'!M455</f>
        <v>3295723.87</v>
      </c>
      <c r="G450" s="42">
        <f t="shared" si="88"/>
        <v>6291756.4891218748</v>
      </c>
      <c r="H450" s="33">
        <f t="shared" si="89"/>
        <v>0.47618381676116395</v>
      </c>
      <c r="I450" s="33">
        <f t="shared" si="90"/>
        <v>0.52381618323883605</v>
      </c>
      <c r="J450" s="40">
        <f>SUMIFS('[1]6. Capital Calculations for BM'!$AH$6:$AH$1805,'[1]6. Capital Calculations for BM'!$C$6:$C$1805,'[1]2. BM Database'!$C450,'[1]6. Capital Calculations for BM'!$B$6:$B$1805,'[1]2. BM Database'!$B450)</f>
        <v>18.29948266666667</v>
      </c>
      <c r="K450" s="41">
        <f t="shared" si="94"/>
        <v>121.67950876493377</v>
      </c>
      <c r="L450" s="41">
        <v>0.91583291008995205</v>
      </c>
      <c r="M450" s="41">
        <f t="shared" si="91"/>
        <v>111.43809861050512</v>
      </c>
      <c r="N450" s="34">
        <f>SUMIFS('[1]41. Output Indexes'!$E$3:$E$752,'[1]41. Output Indexes'!$B$3:$B$752,$B450,'[1]41. Output Indexes'!$C$3:$C$752,$C450)</f>
        <v>9439</v>
      </c>
      <c r="O450" s="34">
        <f>SUMIFS('[1]41. Output Indexes'!$L$3:$L$752,'[1]41. Output Indexes'!$B$3:$B$752,$B450,'[1]41. Output Indexes'!$C$3:$C$752,$C450)</f>
        <v>201597611</v>
      </c>
      <c r="P450" s="34">
        <f>SUMIFS('[1]9. Z variables'!$AD$3:$AD$752,'[1]9. Z variables'!$B$3:$B$752,$B450,'[1]9. Z variables'!$C$3:$C$752,$C450)</f>
        <v>37000</v>
      </c>
      <c r="Q450" s="34">
        <f>SUMIFS('[1]9. Z variables'!$AE$3:$AE$752,'[1]9. Z variables'!$B$3:$B$752,$B450,'[1]9. Z variables'!$C$3:$C$752,$C450)</f>
        <v>39610</v>
      </c>
      <c r="R450" s="34">
        <f t="shared" ref="R450:R513" si="101">MAX(P450,Q450)</f>
        <v>39610</v>
      </c>
      <c r="S450" s="34">
        <f t="shared" si="100"/>
        <v>49384</v>
      </c>
      <c r="T450" s="34">
        <f>SUMIFS('[1]9. Z variables'!$P$3:$P$752,'[1]9. Z variables'!$C$3:$C$752,$C450,'[1]9. Z variables'!$B$3:$B$752,$B450)</f>
        <v>355</v>
      </c>
      <c r="U450" s="34">
        <f t="shared" si="95"/>
        <v>455.27272727272725</v>
      </c>
      <c r="V450" s="33">
        <f>SUMIFS('[1]9. Z variables'!$R$3:$R$752,'[1]9. Z variables'!$C$3:$C$752,$C450,'[1]9. Z variables'!$B$3:$B$752,$B450)/T450</f>
        <v>0.18873239436619718</v>
      </c>
      <c r="W450" s="36">
        <f t="shared" si="96"/>
        <v>0.10332649806334017</v>
      </c>
      <c r="X450" s="35">
        <f t="shared" si="96"/>
        <v>144</v>
      </c>
    </row>
    <row r="451" spans="1:24" ht="15" x14ac:dyDescent="0.25">
      <c r="A451" s="182">
        <v>41</v>
      </c>
      <c r="B451" s="183" t="s">
        <v>42</v>
      </c>
      <c r="C451" s="184">
        <v>2011</v>
      </c>
      <c r="D451" s="184">
        <v>1</v>
      </c>
      <c r="E451" s="42">
        <f>SUMIFS('[1]6. Capital Calculations for BM'!$AI$6:$AI$1805,'[1]6. Capital Calculations for BM'!$C$6:$C$1805,'[1]2. BM Database'!$C451,'[1]6. Capital Calculations for BM'!$B$6:$B$1805,'[1]2. BM Database'!$B451)</f>
        <v>3198973.9139161306</v>
      </c>
      <c r="F451" s="42">
        <f>'[1]4. OM&amp;A Calculation'!M456</f>
        <v>3178167.2400000007</v>
      </c>
      <c r="G451" s="42">
        <f t="shared" ref="G451:G514" si="102">E451+F451</f>
        <v>6377141.1539161317</v>
      </c>
      <c r="H451" s="33">
        <f t="shared" ref="H451:H514" si="103">E451/G451</f>
        <v>0.50163134807697896</v>
      </c>
      <c r="I451" s="33">
        <f t="shared" ref="I451:I514" si="104">1-H451</f>
        <v>0.49836865192302104</v>
      </c>
      <c r="J451" s="40">
        <f>SUMIFS('[1]6. Capital Calculations for BM'!$AH$6:$AH$1805,'[1]6. Capital Calculations for BM'!$C$6:$C$1805,'[1]2. BM Database'!$C451,'[1]6. Capital Calculations for BM'!$B$6:$B$1805,'[1]2. BM Database'!$B451)</f>
        <v>18.328728099999999</v>
      </c>
      <c r="K451" s="41">
        <f t="shared" si="94"/>
        <v>123.73002481130355</v>
      </c>
      <c r="L451" s="41">
        <v>0.91583291008995205</v>
      </c>
      <c r="M451" s="41">
        <f t="shared" ref="M451:M514" si="105">K451*L451</f>
        <v>113.3160286884381</v>
      </c>
      <c r="N451" s="34">
        <f>SUMIFS('[1]41. Output Indexes'!$E$3:$E$752,'[1]41. Output Indexes'!$B$3:$B$752,$B451,'[1]41. Output Indexes'!$C$3:$C$752,$C451)</f>
        <v>9598</v>
      </c>
      <c r="O451" s="34">
        <f>SUMIFS('[1]41. Output Indexes'!$L$3:$L$752,'[1]41. Output Indexes'!$B$3:$B$752,$B451,'[1]41. Output Indexes'!$C$3:$C$752,$C451)</f>
        <v>204378205</v>
      </c>
      <c r="P451" s="34">
        <f>SUMIFS('[1]9. Z variables'!$AD$3:$AD$752,'[1]9. Z variables'!$B$3:$B$752,$B451,'[1]9. Z variables'!$C$3:$C$752,$C451)</f>
        <v>34472</v>
      </c>
      <c r="Q451" s="34">
        <f>SUMIFS('[1]9. Z variables'!$AE$3:$AE$752,'[1]9. Z variables'!$B$3:$B$752,$B451,'[1]9. Z variables'!$C$3:$C$752,$C451)</f>
        <v>41419</v>
      </c>
      <c r="R451" s="34">
        <f t="shared" si="101"/>
        <v>41419</v>
      </c>
      <c r="S451" s="34">
        <f t="shared" si="100"/>
        <v>49384</v>
      </c>
      <c r="T451" s="34">
        <f>SUMIFS('[1]9. Z variables'!$P$3:$P$752,'[1]9. Z variables'!$C$3:$C$752,$C451,'[1]9. Z variables'!$B$3:$B$752,$B451)</f>
        <v>333</v>
      </c>
      <c r="U451" s="34">
        <f t="shared" si="95"/>
        <v>455.27272727272725</v>
      </c>
      <c r="V451" s="33">
        <f>SUMIFS('[1]9. Z variables'!$R$3:$R$752,'[1]9. Z variables'!$C$3:$C$752,$C451,'[1]9. Z variables'!$B$3:$B$752,$B451)/T451</f>
        <v>0.22822822822822822</v>
      </c>
      <c r="W451" s="36">
        <f t="shared" si="96"/>
        <v>0.10332649806334017</v>
      </c>
      <c r="X451" s="23">
        <f t="shared" si="96"/>
        <v>144</v>
      </c>
    </row>
    <row r="452" spans="1:24" ht="15" x14ac:dyDescent="0.25">
      <c r="A452" s="182">
        <v>41</v>
      </c>
      <c r="B452" s="183" t="s">
        <v>42</v>
      </c>
      <c r="C452" s="184">
        <v>2012</v>
      </c>
      <c r="D452" s="184">
        <f>D451</f>
        <v>1</v>
      </c>
      <c r="E452" s="42">
        <f>SUMIFS('[1]6. Capital Calculations for BM'!$AI$6:$AI$1805,'[1]6. Capital Calculations for BM'!$C$6:$C$1805,'[1]2. BM Database'!$C452,'[1]6. Capital Calculations for BM'!$B$6:$B$1805,'[1]2. BM Database'!$B452)</f>
        <v>3191944.7708746917</v>
      </c>
      <c r="F452" s="42">
        <f>'[1]4. OM&amp;A Calculation'!M457</f>
        <v>3094802.2394999997</v>
      </c>
      <c r="G452" s="42">
        <f t="shared" si="102"/>
        <v>6286747.0103746913</v>
      </c>
      <c r="H452" s="33">
        <f t="shared" si="103"/>
        <v>0.50772597745816583</v>
      </c>
      <c r="I452" s="33">
        <f t="shared" si="104"/>
        <v>0.49227402254183417</v>
      </c>
      <c r="J452" s="40">
        <f>SUMIFS('[1]6. Capital Calculations for BM'!$AH$6:$AH$1805,'[1]6. Capital Calculations for BM'!$C$6:$C$1805,'[1]2. BM Database'!$C452,'[1]6. Capital Calculations for BM'!$B$6:$B$1805,'[1]2. BM Database'!$B452)</f>
        <v>17.40324</v>
      </c>
      <c r="K452" s="41">
        <f t="shared" si="94"/>
        <v>125.68281390738366</v>
      </c>
      <c r="L452" s="41">
        <f>L451</f>
        <v>0.91583291008995205</v>
      </c>
      <c r="M452" s="41">
        <f t="shared" si="105"/>
        <v>115.10445720909307</v>
      </c>
      <c r="N452" s="34">
        <f>SUMIFS('[1]24. 2012 data'!$BR$2:$BR$74,'[1]24. 2012 data'!$B$2:$B$74,'[1]2. BM Database'!$B452,'[1]24. 2012 data'!$C$2:$C$74,2012)</f>
        <v>9685</v>
      </c>
      <c r="O452" s="34">
        <f>SUMIFS('[1]24. 2012 data'!$BZ$2:$BZ$74,'[1]24. 2012 data'!$B$2:$B$74,'[1]2. BM Database'!$B452,'[1]24. 2012 data'!$C$2:$C$74,2012)</f>
        <v>205090392</v>
      </c>
      <c r="P452" s="34">
        <f>SUMIFS('[1]24. 2012 data'!$DI$2:$DI$74,'[1]24. 2012 data'!$B$2:$B$74,'[1]2. BM Database'!$B452,'[1]24. 2012 data'!$C$2:$C$74,2012)</f>
        <v>34107</v>
      </c>
      <c r="Q452" s="34">
        <f>SUMIFS('[1]24. 2012 data'!$DH$2:$DH$74,'[1]24. 2012 data'!$B$2:$B$74,'[1]2. BM Database'!$B452,'[1]24. 2012 data'!$C$2:$C$74,2012)</f>
        <v>38731</v>
      </c>
      <c r="R452" s="34">
        <f t="shared" si="101"/>
        <v>38731</v>
      </c>
      <c r="S452" s="34">
        <f t="shared" si="100"/>
        <v>49384</v>
      </c>
      <c r="T452" s="34">
        <f>SUMIF('[1]24. 2012 data'!$B$2:$B$74,$B452,'[1]24. 2012 data'!$DL$2:$DL$74)</f>
        <v>300</v>
      </c>
      <c r="U452" s="34">
        <f>AVERAGE(T442:T452)</f>
        <v>455.27272727272725</v>
      </c>
      <c r="V452" s="33">
        <f>SUMIF('[1]24. 2012 data'!$B$2:$B$74,$B452,'[1]24. 2012 data'!$DN$2:$DN$74)/SUMIF('[1]24. 2012 data'!$B$2:$B$74,$B452,'[1]24. 2012 data'!$DL$2:$DL$74)</f>
        <v>0.25666666666666665</v>
      </c>
      <c r="W452" s="36">
        <f>(N452-N442)/N442</f>
        <v>0.10332649806334017</v>
      </c>
      <c r="X452" s="34">
        <f>SUMIF('[1]24. 2012 data'!$B$2:$B$74,$B452,'[1]24. 2012 data'!$CZ$2:$CZ$74)</f>
        <v>144</v>
      </c>
    </row>
    <row r="453" spans="1:24" ht="15" x14ac:dyDescent="0.25">
      <c r="A453" s="182">
        <v>42</v>
      </c>
      <c r="B453" s="183" t="s">
        <v>43</v>
      </c>
      <c r="C453" s="184">
        <v>2002</v>
      </c>
      <c r="D453" s="184">
        <v>1</v>
      </c>
      <c r="E453" s="42">
        <f>SUMIFS('[1]6. Capital Calculations for BM'!$AI$6:$AI$1805,'[1]6. Capital Calculations for BM'!$C$6:$C$1805,'[1]2. BM Database'!$C453,'[1]6. Capital Calculations for BM'!$B$6:$B$1805,'[1]2. BM Database'!$B453)</f>
        <v>30745401.111466274</v>
      </c>
      <c r="F453" s="42">
        <f>'[1]4. OM&amp;A Calculation'!M458</f>
        <v>19907861.130000003</v>
      </c>
      <c r="G453" s="42">
        <f t="shared" si="102"/>
        <v>50653262.241466276</v>
      </c>
      <c r="H453" s="33">
        <f t="shared" si="103"/>
        <v>0.6069777098442668</v>
      </c>
      <c r="I453" s="33">
        <f t="shared" si="104"/>
        <v>0.3930222901557332</v>
      </c>
      <c r="J453" s="40">
        <f>SUMIFS('[1]6. Capital Calculations for BM'!$AH$6:$AH$1805,'[1]6. Capital Calculations for BM'!$C$6:$C$1805,'[1]2. BM Database'!$C453,'[1]6. Capital Calculations for BM'!$B$6:$B$1805,'[1]2. BM Database'!$B453)</f>
        <v>16.741565999999999</v>
      </c>
      <c r="K453" s="41">
        <f t="shared" si="94"/>
        <v>100</v>
      </c>
      <c r="L453" s="41">
        <v>0.92583607875523999</v>
      </c>
      <c r="M453" s="41">
        <f t="shared" si="105"/>
        <v>92.583607875523995</v>
      </c>
      <c r="N453" s="34">
        <f>SUMIFS('[1]41. Output Indexes'!$E$3:$E$752,'[1]41. Output Indexes'!$B$3:$B$752,$B453,'[1]41. Output Indexes'!$C$3:$C$752,$C453)</f>
        <v>132670</v>
      </c>
      <c r="O453" s="34">
        <f>SUMIFS('[1]41. Output Indexes'!$L$3:$L$752,'[1]41. Output Indexes'!$B$3:$B$752,$B453,'[1]41. Output Indexes'!$C$3:$C$752,$C453)</f>
        <v>3338203398</v>
      </c>
      <c r="P453" s="34">
        <f>SUMIFS('[1]9. Z variables'!$AD$3:$AD$752,'[1]9. Z variables'!$B$3:$B$752,$B453,'[1]9. Z variables'!$C$3:$C$752,$C453)</f>
        <v>670874</v>
      </c>
      <c r="Q453" s="34">
        <f>SUMIFS('[1]9. Z variables'!$AE$3:$AE$752,'[1]9. Z variables'!$B$3:$B$752,$B453,'[1]9. Z variables'!$C$3:$C$752,$C453)</f>
        <v>523139</v>
      </c>
      <c r="R453" s="34">
        <f t="shared" si="101"/>
        <v>670874</v>
      </c>
      <c r="S453" s="34">
        <f>R453</f>
        <v>670874</v>
      </c>
      <c r="T453" s="34">
        <f>SUMIFS('[1]9. Z variables'!$P$3:$P$752,'[1]9. Z variables'!$C$3:$C$752,$C453,'[1]9. Z variables'!$B$3:$B$752,$B453)</f>
        <v>2459</v>
      </c>
      <c r="U453" s="34">
        <f t="shared" si="95"/>
        <v>2643</v>
      </c>
      <c r="V453" s="33">
        <f>SUMIFS('[1]9. Z variables'!$R$3:$R$752,'[1]9. Z variables'!$C$3:$C$752,$C453,'[1]9. Z variables'!$B$3:$B$752,$B453)/T453</f>
        <v>0.48718991459943067</v>
      </c>
      <c r="W453" s="36">
        <f t="shared" si="96"/>
        <v>0.12868018391497701</v>
      </c>
      <c r="X453" s="35">
        <f t="shared" si="96"/>
        <v>421</v>
      </c>
    </row>
    <row r="454" spans="1:24" ht="15" x14ac:dyDescent="0.25">
      <c r="A454" s="182">
        <v>42</v>
      </c>
      <c r="B454" s="183" t="s">
        <v>43</v>
      </c>
      <c r="C454" s="184">
        <v>2003</v>
      </c>
      <c r="D454" s="184">
        <v>1</v>
      </c>
      <c r="E454" s="42">
        <f>SUMIFS('[1]6. Capital Calculations for BM'!$AI$6:$AI$1805,'[1]6. Capital Calculations for BM'!$C$6:$C$1805,'[1]2. BM Database'!$C454,'[1]6. Capital Calculations for BM'!$B$6:$B$1805,'[1]2. BM Database'!$B454)</f>
        <v>31400695.958792701</v>
      </c>
      <c r="F454" s="42">
        <f>'[1]4. OM&amp;A Calculation'!M459</f>
        <v>19688605.5</v>
      </c>
      <c r="G454" s="42">
        <f t="shared" si="102"/>
        <v>51089301.458792701</v>
      </c>
      <c r="H454" s="33">
        <f t="shared" si="103"/>
        <v>0.61462370911686248</v>
      </c>
      <c r="I454" s="33">
        <f t="shared" si="104"/>
        <v>0.38537629088313752</v>
      </c>
      <c r="J454" s="40">
        <f>SUMIFS('[1]6. Capital Calculations for BM'!$AH$6:$AH$1805,'[1]6. Capital Calculations for BM'!$C$6:$C$1805,'[1]2. BM Database'!$C454,'[1]6. Capital Calculations for BM'!$B$6:$B$1805,'[1]2. BM Database'!$B454)</f>
        <v>16.820820000000001</v>
      </c>
      <c r="K454" s="41">
        <f t="shared" si="94"/>
        <v>102.21331567783656</v>
      </c>
      <c r="L454" s="41">
        <v>0.92583607875523999</v>
      </c>
      <c r="M454" s="41">
        <f t="shared" si="105"/>
        <v>94.632775383739698</v>
      </c>
      <c r="N454" s="34">
        <f>SUMIFS('[1]41. Output Indexes'!$E$3:$E$752,'[1]41. Output Indexes'!$B$3:$B$752,$B454,'[1]41. Output Indexes'!$C$3:$C$752,$C454)</f>
        <v>134387</v>
      </c>
      <c r="O454" s="34">
        <f>SUMIFS('[1]41. Output Indexes'!$L$3:$L$752,'[1]41. Output Indexes'!$B$3:$B$752,$B454,'[1]41. Output Indexes'!$C$3:$C$752,$C454)</f>
        <v>3339303820</v>
      </c>
      <c r="P454" s="34">
        <f>SUMIFS('[1]9. Z variables'!$AD$3:$AD$752,'[1]9. Z variables'!$B$3:$B$752,$B454,'[1]9. Z variables'!$C$3:$C$752,$C454)</f>
        <v>635806</v>
      </c>
      <c r="Q454" s="34">
        <f>SUMIFS('[1]9. Z variables'!$AE$3:$AE$752,'[1]9. Z variables'!$B$3:$B$752,$B454,'[1]9. Z variables'!$C$3:$C$752,$C454)</f>
        <v>513206</v>
      </c>
      <c r="R454" s="34">
        <f t="shared" si="101"/>
        <v>635806</v>
      </c>
      <c r="S454" s="34">
        <f t="shared" ref="S454:S463" si="106">MAX(S453,R454)</f>
        <v>670874</v>
      </c>
      <c r="T454" s="34">
        <f>SUMIFS('[1]9. Z variables'!$P$3:$P$752,'[1]9. Z variables'!$C$3:$C$752,$C454,'[1]9. Z variables'!$B$3:$B$752,$B454)</f>
        <v>2481</v>
      </c>
      <c r="U454" s="34">
        <f t="shared" si="95"/>
        <v>2643</v>
      </c>
      <c r="V454" s="33">
        <f>SUMIFS('[1]9. Z variables'!$R$3:$R$752,'[1]9. Z variables'!$C$3:$C$752,$C454,'[1]9. Z variables'!$B$3:$B$752,$B454)/T454</f>
        <v>0.49214026602176542</v>
      </c>
      <c r="W454" s="36">
        <f t="shared" si="96"/>
        <v>0.12868018391497701</v>
      </c>
      <c r="X454" s="35">
        <f t="shared" si="96"/>
        <v>421</v>
      </c>
    </row>
    <row r="455" spans="1:24" ht="15" x14ac:dyDescent="0.25">
      <c r="A455" s="182">
        <v>42</v>
      </c>
      <c r="B455" s="183" t="s">
        <v>43</v>
      </c>
      <c r="C455" s="184">
        <v>2004</v>
      </c>
      <c r="D455" s="184">
        <v>1</v>
      </c>
      <c r="E455" s="42">
        <f>SUMIFS('[1]6. Capital Calculations for BM'!$AI$6:$AI$1805,'[1]6. Capital Calculations for BM'!$C$6:$C$1805,'[1]2. BM Database'!$C455,'[1]6. Capital Calculations for BM'!$B$6:$B$1805,'[1]2. BM Database'!$B455)</f>
        <v>32048752.09857038</v>
      </c>
      <c r="F455" s="42">
        <f>'[1]4. OM&amp;A Calculation'!M460</f>
        <v>20879399.979999997</v>
      </c>
      <c r="G455" s="42">
        <f t="shared" si="102"/>
        <v>52928152.078570381</v>
      </c>
      <c r="H455" s="33">
        <f t="shared" si="103"/>
        <v>0.60551428379730488</v>
      </c>
      <c r="I455" s="33">
        <f t="shared" si="104"/>
        <v>0.39448571620269512</v>
      </c>
      <c r="J455" s="40">
        <f>SUMIFS('[1]6. Capital Calculations for BM'!$AH$6:$AH$1805,'[1]6. Capital Calculations for BM'!$C$6:$C$1805,'[1]2. BM Database'!$C455,'[1]6. Capital Calculations for BM'!$B$6:$B$1805,'[1]2. BM Database'!$B455)</f>
        <v>16.852066000000001</v>
      </c>
      <c r="K455" s="41">
        <f t="shared" si="94"/>
        <v>104.79144501899948</v>
      </c>
      <c r="L455" s="41">
        <v>0.92583607875523999</v>
      </c>
      <c r="M455" s="41">
        <f t="shared" si="105"/>
        <v>97.019700543485811</v>
      </c>
      <c r="N455" s="34">
        <f>SUMIFS('[1]41. Output Indexes'!$E$3:$E$752,'[1]41. Output Indexes'!$B$3:$B$752,$B455,'[1]41. Output Indexes'!$C$3:$C$752,$C455)</f>
        <v>136487</v>
      </c>
      <c r="O455" s="34">
        <f>SUMIFS('[1]41. Output Indexes'!$L$3:$L$752,'[1]41. Output Indexes'!$B$3:$B$752,$B455,'[1]41. Output Indexes'!$C$3:$C$752,$C455)</f>
        <v>3383633950</v>
      </c>
      <c r="P455" s="34">
        <f>SUMIFS('[1]9. Z variables'!$AD$3:$AD$752,'[1]9. Z variables'!$B$3:$B$752,$B455,'[1]9. Z variables'!$C$3:$C$752,$C455)</f>
        <v>626856</v>
      </c>
      <c r="Q455" s="34">
        <f>SUMIFS('[1]9. Z variables'!$AE$3:$AE$752,'[1]9. Z variables'!$B$3:$B$752,$B455,'[1]9. Z variables'!$C$3:$C$752,$C455)</f>
        <v>536394</v>
      </c>
      <c r="R455" s="34">
        <f t="shared" si="101"/>
        <v>626856</v>
      </c>
      <c r="S455" s="34">
        <f t="shared" si="106"/>
        <v>670874</v>
      </c>
      <c r="T455" s="34">
        <f>SUMIFS('[1]9. Z variables'!$P$3:$P$752,'[1]9. Z variables'!$C$3:$C$752,$C455,'[1]9. Z variables'!$B$3:$B$752,$B455)</f>
        <v>2498</v>
      </c>
      <c r="U455" s="34">
        <f t="shared" si="95"/>
        <v>2643</v>
      </c>
      <c r="V455" s="33">
        <f>SUMIFS('[1]9. Z variables'!$R$3:$R$752,'[1]9. Z variables'!$C$3:$C$752,$C455,'[1]9. Z variables'!$B$3:$B$752,$B455)/T455</f>
        <v>0.49719775820656525</v>
      </c>
      <c r="W455" s="36">
        <f t="shared" si="96"/>
        <v>0.12868018391497701</v>
      </c>
      <c r="X455" s="35">
        <f t="shared" si="96"/>
        <v>421</v>
      </c>
    </row>
    <row r="456" spans="1:24" ht="15" x14ac:dyDescent="0.25">
      <c r="A456" s="182">
        <v>42</v>
      </c>
      <c r="B456" s="183" t="s">
        <v>43</v>
      </c>
      <c r="C456" s="184">
        <v>2005</v>
      </c>
      <c r="D456" s="184">
        <v>1</v>
      </c>
      <c r="E456" s="42">
        <f>SUMIFS('[1]6. Capital Calculations for BM'!$AI$6:$AI$1805,'[1]6. Capital Calculations for BM'!$C$6:$C$1805,'[1]2. BM Database'!$C456,'[1]6. Capital Calculations for BM'!$B$6:$B$1805,'[1]2. BM Database'!$B456)</f>
        <v>31339406.534786023</v>
      </c>
      <c r="F456" s="42">
        <f>'[1]4. OM&amp;A Calculation'!M461</f>
        <v>21011035.850000001</v>
      </c>
      <c r="G456" s="42">
        <f t="shared" si="102"/>
        <v>52350442.384786025</v>
      </c>
      <c r="H456" s="33">
        <f t="shared" si="103"/>
        <v>0.59864645086349477</v>
      </c>
      <c r="I456" s="33">
        <f t="shared" si="104"/>
        <v>0.40135354913650523</v>
      </c>
      <c r="J456" s="40">
        <f>SUMIFS('[1]6. Capital Calculations for BM'!$AH$6:$AH$1805,'[1]6. Capital Calculations for BM'!$C$6:$C$1805,'[1]2. BM Database'!$C456,'[1]6. Capital Calculations for BM'!$B$6:$B$1805,'[1]2. BM Database'!$B456)</f>
        <v>17.008296000000001</v>
      </c>
      <c r="K456" s="41">
        <f t="shared" si="94"/>
        <v>108.15605108354616</v>
      </c>
      <c r="L456" s="41">
        <v>0.92583607875523999</v>
      </c>
      <c r="M456" s="41">
        <f t="shared" si="105"/>
        <v>100.13477422884181</v>
      </c>
      <c r="N456" s="34">
        <f>SUMIFS('[1]41. Output Indexes'!$E$3:$E$752,'[1]41. Output Indexes'!$B$3:$B$752,$B456,'[1]41. Output Indexes'!$C$3:$C$752,$C456)</f>
        <v>138046</v>
      </c>
      <c r="O456" s="34">
        <f>SUMIFS('[1]41. Output Indexes'!$L$3:$L$752,'[1]41. Output Indexes'!$B$3:$B$752,$B456,'[1]41. Output Indexes'!$C$3:$C$752,$C456)</f>
        <v>3429289369</v>
      </c>
      <c r="P456" s="34">
        <f>SUMIFS('[1]9. Z variables'!$AD$3:$AD$752,'[1]9. Z variables'!$B$3:$B$752,$B456,'[1]9. Z variables'!$C$3:$C$752,$C456)</f>
        <v>708063</v>
      </c>
      <c r="Q456" s="34">
        <f>SUMIFS('[1]9. Z variables'!$AE$3:$AE$752,'[1]9. Z variables'!$B$3:$B$752,$B456,'[1]9. Z variables'!$C$3:$C$752,$C456)</f>
        <v>546920</v>
      </c>
      <c r="R456" s="34">
        <f t="shared" si="101"/>
        <v>708063</v>
      </c>
      <c r="S456" s="34">
        <f t="shared" si="106"/>
        <v>708063</v>
      </c>
      <c r="T456" s="34">
        <f>SUMIFS('[1]9. Z variables'!$P$3:$P$752,'[1]9. Z variables'!$C$3:$C$752,$C456,'[1]9. Z variables'!$B$3:$B$752,$B456)</f>
        <v>2536</v>
      </c>
      <c r="U456" s="34">
        <f t="shared" si="95"/>
        <v>2643</v>
      </c>
      <c r="V456" s="33">
        <f>SUMIFS('[1]9. Z variables'!$R$3:$R$752,'[1]9. Z variables'!$C$3:$C$752,$C456,'[1]9. Z variables'!$B$3:$B$752,$B456)/T456</f>
        <v>0.50473186119873814</v>
      </c>
      <c r="W456" s="36">
        <f t="shared" si="96"/>
        <v>0.12868018391497701</v>
      </c>
      <c r="X456" s="35">
        <f t="shared" si="96"/>
        <v>421</v>
      </c>
    </row>
    <row r="457" spans="1:24" ht="15" x14ac:dyDescent="0.25">
      <c r="A457" s="182">
        <v>42</v>
      </c>
      <c r="B457" s="183" t="s">
        <v>43</v>
      </c>
      <c r="C457" s="184">
        <v>2006</v>
      </c>
      <c r="D457" s="184">
        <v>1</v>
      </c>
      <c r="E457" s="42">
        <f>SUMIFS('[1]6. Capital Calculations for BM'!$AI$6:$AI$1805,'[1]6. Capital Calculations for BM'!$C$6:$C$1805,'[1]2. BM Database'!$C457,'[1]6. Capital Calculations for BM'!$B$6:$B$1805,'[1]2. BM Database'!$B457)</f>
        <v>31265933.271158744</v>
      </c>
      <c r="F457" s="42">
        <f>'[1]4. OM&amp;A Calculation'!M462</f>
        <v>23004940.010000002</v>
      </c>
      <c r="G457" s="42">
        <f t="shared" si="102"/>
        <v>54270873.281158745</v>
      </c>
      <c r="H457" s="33">
        <f t="shared" si="103"/>
        <v>0.57610890300549777</v>
      </c>
      <c r="I457" s="33">
        <f t="shared" si="104"/>
        <v>0.42389109699450223</v>
      </c>
      <c r="J457" s="40">
        <f>SUMIFS('[1]6. Capital Calculations for BM'!$AH$6:$AH$1805,'[1]6. Capital Calculations for BM'!$C$6:$C$1805,'[1]2. BM Database'!$C457,'[1]6. Capital Calculations for BM'!$B$6:$B$1805,'[1]2. BM Database'!$B457)</f>
        <v>16.88236666666667</v>
      </c>
      <c r="K457" s="41">
        <f t="shared" si="94"/>
        <v>110.14154301171514</v>
      </c>
      <c r="L457" s="41">
        <v>0.92583607875523999</v>
      </c>
      <c r="M457" s="41">
        <f t="shared" si="105"/>
        <v>101.97301429001796</v>
      </c>
      <c r="N457" s="34">
        <f>SUMIFS('[1]41. Output Indexes'!$E$3:$E$752,'[1]41. Output Indexes'!$B$3:$B$752,$B457,'[1]41. Output Indexes'!$C$3:$C$752,$C457)</f>
        <v>140007</v>
      </c>
      <c r="O457" s="34">
        <f>SUMIFS('[1]41. Output Indexes'!$L$3:$L$752,'[1]41. Output Indexes'!$B$3:$B$752,$B457,'[1]41. Output Indexes'!$C$3:$C$752,$C457)</f>
        <v>3356779315</v>
      </c>
      <c r="P457" s="34">
        <f>SUMIFS('[1]9. Z variables'!$AD$3:$AD$752,'[1]9. Z variables'!$B$3:$B$752,$B457,'[1]9. Z variables'!$C$3:$C$752,$C457)</f>
        <v>719375</v>
      </c>
      <c r="Q457" s="34">
        <f>SUMIFS('[1]9. Z variables'!$AE$3:$AE$752,'[1]9. Z variables'!$B$3:$B$752,$B457,'[1]9. Z variables'!$C$3:$C$752,$C457)</f>
        <v>566710</v>
      </c>
      <c r="R457" s="34">
        <f t="shared" si="101"/>
        <v>719375</v>
      </c>
      <c r="S457" s="34">
        <f t="shared" si="106"/>
        <v>719375</v>
      </c>
      <c r="T457" s="34">
        <f>SUMIFS('[1]9. Z variables'!$P$3:$P$752,'[1]9. Z variables'!$C$3:$C$752,$C457,'[1]9. Z variables'!$B$3:$B$752,$B457)</f>
        <v>2568</v>
      </c>
      <c r="U457" s="34">
        <f t="shared" si="95"/>
        <v>2643</v>
      </c>
      <c r="V457" s="33">
        <f>SUMIFS('[1]9. Z variables'!$R$3:$R$752,'[1]9. Z variables'!$C$3:$C$752,$C457,'[1]9. Z variables'!$B$3:$B$752,$B457)/T457</f>
        <v>0.50973520249221183</v>
      </c>
      <c r="W457" s="36">
        <f t="shared" si="96"/>
        <v>0.12868018391497701</v>
      </c>
      <c r="X457" s="35">
        <f t="shared" si="96"/>
        <v>421</v>
      </c>
    </row>
    <row r="458" spans="1:24" ht="15" x14ac:dyDescent="0.25">
      <c r="A458" s="182">
        <v>42</v>
      </c>
      <c r="B458" s="183" t="s">
        <v>43</v>
      </c>
      <c r="C458" s="184">
        <v>2007</v>
      </c>
      <c r="D458" s="184">
        <v>1</v>
      </c>
      <c r="E458" s="42">
        <f>SUMIFS('[1]6. Capital Calculations for BM'!$AI$6:$AI$1805,'[1]6. Capital Calculations for BM'!$C$6:$C$1805,'[1]2. BM Database'!$C458,'[1]6. Capital Calculations for BM'!$B$6:$B$1805,'[1]2. BM Database'!$B458)</f>
        <v>33250303.317280356</v>
      </c>
      <c r="F458" s="42">
        <f>'[1]4. OM&amp;A Calculation'!M463</f>
        <v>24376047.779999997</v>
      </c>
      <c r="G458" s="42">
        <f t="shared" si="102"/>
        <v>57626351.097280353</v>
      </c>
      <c r="H458" s="33">
        <f t="shared" si="103"/>
        <v>0.57699824271624911</v>
      </c>
      <c r="I458" s="33">
        <f t="shared" si="104"/>
        <v>0.42300175728375089</v>
      </c>
      <c r="J458" s="40">
        <f>SUMIFS('[1]6. Capital Calculations for BM'!$AH$6:$AH$1805,'[1]6. Capital Calculations for BM'!$C$6:$C$1805,'[1]2. BM Database'!$C458,'[1]6. Capital Calculations for BM'!$B$6:$B$1805,'[1]2. BM Database'!$B458)</f>
        <v>17.296320000000001</v>
      </c>
      <c r="K458" s="41">
        <f t="shared" si="94"/>
        <v>113.88036490943945</v>
      </c>
      <c r="L458" s="41">
        <v>0.92583607875523999</v>
      </c>
      <c r="M458" s="41">
        <f t="shared" si="105"/>
        <v>105.43455049497125</v>
      </c>
      <c r="N458" s="34">
        <f>SUMIFS('[1]41. Output Indexes'!$E$3:$E$752,'[1]41. Output Indexes'!$B$3:$B$752,$B458,'[1]41. Output Indexes'!$C$3:$C$752,$C458)</f>
        <v>142105</v>
      </c>
      <c r="O458" s="34">
        <f>SUMIFS('[1]41. Output Indexes'!$L$3:$L$752,'[1]41. Output Indexes'!$B$3:$B$752,$B458,'[1]41. Output Indexes'!$C$3:$C$752,$C458)</f>
        <v>3387777809</v>
      </c>
      <c r="P458" s="34">
        <f>SUMIFS('[1]9. Z variables'!$AD$3:$AD$752,'[1]9. Z variables'!$B$3:$B$752,$B458,'[1]9. Z variables'!$C$3:$C$752,$C458)</f>
        <v>681825</v>
      </c>
      <c r="Q458" s="34">
        <f>SUMIFS('[1]9. Z variables'!$AE$3:$AE$752,'[1]9. Z variables'!$B$3:$B$752,$B458,'[1]9. Z variables'!$C$3:$C$752,$C458)</f>
        <v>566710</v>
      </c>
      <c r="R458" s="34">
        <f t="shared" si="101"/>
        <v>681825</v>
      </c>
      <c r="S458" s="34">
        <f t="shared" si="106"/>
        <v>719375</v>
      </c>
      <c r="T458" s="34">
        <f>SUMIFS('[1]9. Z variables'!$P$3:$P$752,'[1]9. Z variables'!$C$3:$C$752,$C458,'[1]9. Z variables'!$B$3:$B$752,$B458)</f>
        <v>2609</v>
      </c>
      <c r="U458" s="34">
        <f t="shared" si="95"/>
        <v>2643</v>
      </c>
      <c r="V458" s="33">
        <f>SUMIFS('[1]9. Z variables'!$R$3:$R$752,'[1]9. Z variables'!$C$3:$C$752,$C458,'[1]9. Z variables'!$B$3:$B$752,$B458)/T458</f>
        <v>0.51169030279800687</v>
      </c>
      <c r="W458" s="36">
        <f t="shared" si="96"/>
        <v>0.12868018391497701</v>
      </c>
      <c r="X458" s="35">
        <f t="shared" si="96"/>
        <v>421</v>
      </c>
    </row>
    <row r="459" spans="1:24" ht="15" x14ac:dyDescent="0.25">
      <c r="A459" s="182">
        <v>42</v>
      </c>
      <c r="B459" s="183" t="s">
        <v>43</v>
      </c>
      <c r="C459" s="184">
        <v>2008</v>
      </c>
      <c r="D459" s="184">
        <v>1</v>
      </c>
      <c r="E459" s="42">
        <f>SUMIFS('[1]6. Capital Calculations for BM'!$AI$6:$AI$1805,'[1]6. Capital Calculations for BM'!$C$6:$C$1805,'[1]2. BM Database'!$C459,'[1]6. Capital Calculations for BM'!$B$6:$B$1805,'[1]2. BM Database'!$B459)</f>
        <v>35595124.070887916</v>
      </c>
      <c r="F459" s="42">
        <f>'[1]4. OM&amp;A Calculation'!M464</f>
        <v>26118820.129999999</v>
      </c>
      <c r="G459" s="42">
        <f t="shared" si="102"/>
        <v>61713944.200887918</v>
      </c>
      <c r="H459" s="33">
        <f t="shared" si="103"/>
        <v>0.57677603549403</v>
      </c>
      <c r="I459" s="33">
        <f t="shared" si="104"/>
        <v>0.42322396450597</v>
      </c>
      <c r="J459" s="40">
        <f>SUMIFS('[1]6. Capital Calculations for BM'!$AH$6:$AH$1805,'[1]6. Capital Calculations for BM'!$C$6:$C$1805,'[1]2. BM Database'!$C459,'[1]6. Capital Calculations for BM'!$B$6:$B$1805,'[1]2. BM Database'!$B459)</f>
        <v>17.715351999999999</v>
      </c>
      <c r="K459" s="41">
        <f t="shared" si="94"/>
        <v>116.60459237157336</v>
      </c>
      <c r="L459" s="41">
        <v>0.92583607875523999</v>
      </c>
      <c r="M459" s="41">
        <f t="shared" si="105"/>
        <v>107.95673856615065</v>
      </c>
      <c r="N459" s="34">
        <f>SUMIFS('[1]41. Output Indexes'!$E$3:$E$752,'[1]41. Output Indexes'!$B$3:$B$752,$B459,'[1]41. Output Indexes'!$C$3:$C$752,$C459)</f>
        <v>143797</v>
      </c>
      <c r="O459" s="34">
        <f>SUMIFS('[1]41. Output Indexes'!$L$3:$L$752,'[1]41. Output Indexes'!$B$3:$B$752,$B459,'[1]41. Output Indexes'!$C$3:$C$752,$C459)</f>
        <v>3333873406</v>
      </c>
      <c r="P459" s="34">
        <f>SUMIFS('[1]9. Z variables'!$AD$3:$AD$752,'[1]9. Z variables'!$B$3:$B$752,$B459,'[1]9. Z variables'!$C$3:$C$752,$C459)</f>
        <v>659564</v>
      </c>
      <c r="Q459" s="34">
        <f>SUMIFS('[1]9. Z variables'!$AE$3:$AE$752,'[1]9. Z variables'!$B$3:$B$752,$B459,'[1]9. Z variables'!$C$3:$C$752,$C459)</f>
        <v>536384</v>
      </c>
      <c r="R459" s="34">
        <f t="shared" si="101"/>
        <v>659564</v>
      </c>
      <c r="S459" s="34">
        <f t="shared" si="106"/>
        <v>719375</v>
      </c>
      <c r="T459" s="34">
        <f>SUMIFS('[1]9. Z variables'!$P$3:$P$752,'[1]9. Z variables'!$C$3:$C$752,$C459,'[1]9. Z variables'!$B$3:$B$752,$B459)</f>
        <v>2781</v>
      </c>
      <c r="U459" s="34">
        <f t="shared" si="95"/>
        <v>2643</v>
      </c>
      <c r="V459" s="33">
        <f>SUMIFS('[1]9. Z variables'!$R$3:$R$752,'[1]9. Z variables'!$C$3:$C$752,$C459,'[1]9. Z variables'!$B$3:$B$752,$B459)/T459</f>
        <v>0.50773103200287661</v>
      </c>
      <c r="W459" s="36">
        <f t="shared" si="96"/>
        <v>0.12868018391497701</v>
      </c>
      <c r="X459" s="35">
        <f t="shared" si="96"/>
        <v>421</v>
      </c>
    </row>
    <row r="460" spans="1:24" ht="15" x14ac:dyDescent="0.25">
      <c r="A460" s="182">
        <v>42</v>
      </c>
      <c r="B460" s="183" t="s">
        <v>43</v>
      </c>
      <c r="C460" s="184">
        <v>2009</v>
      </c>
      <c r="D460" s="184">
        <v>1</v>
      </c>
      <c r="E460" s="42">
        <f>SUMIFS('[1]6. Capital Calculations for BM'!$AI$6:$AI$1805,'[1]6. Capital Calculations for BM'!$C$6:$C$1805,'[1]2. BM Database'!$C460,'[1]6. Capital Calculations for BM'!$B$6:$B$1805,'[1]2. BM Database'!$B460)</f>
        <v>37226783.686464287</v>
      </c>
      <c r="F460" s="42">
        <f>'[1]4. OM&amp;A Calculation'!M465</f>
        <v>26547183.299999997</v>
      </c>
      <c r="G460" s="42">
        <f t="shared" si="102"/>
        <v>63773966.986464284</v>
      </c>
      <c r="H460" s="33">
        <f t="shared" si="103"/>
        <v>0.58373009310155488</v>
      </c>
      <c r="I460" s="33">
        <f t="shared" si="104"/>
        <v>0.41626990689844512</v>
      </c>
      <c r="J460" s="40">
        <f>SUMIFS('[1]6. Capital Calculations for BM'!$AH$6:$AH$1805,'[1]6. Capital Calculations for BM'!$C$6:$C$1805,'[1]2. BM Database'!$C460,'[1]6. Capital Calculations for BM'!$B$6:$B$1805,'[1]2. BM Database'!$B460)</f>
        <v>17.930536200000002</v>
      </c>
      <c r="K460" s="41">
        <f t="shared" si="94"/>
        <v>118.1120482521444</v>
      </c>
      <c r="L460" s="41">
        <v>0.92583607875523999</v>
      </c>
      <c r="M460" s="41">
        <f t="shared" si="105"/>
        <v>109.35239560751508</v>
      </c>
      <c r="N460" s="34">
        <f>SUMIFS('[1]41. Output Indexes'!$E$3:$E$752,'[1]41. Output Indexes'!$B$3:$B$752,$B460,'[1]41. Output Indexes'!$C$3:$C$752,$C460)</f>
        <v>146787</v>
      </c>
      <c r="O460" s="34">
        <f>SUMIFS('[1]41. Output Indexes'!$L$3:$L$752,'[1]41. Output Indexes'!$B$3:$B$752,$B460,'[1]41. Output Indexes'!$C$3:$C$752,$C460)</f>
        <v>3150821439</v>
      </c>
      <c r="P460" s="34">
        <f>SUMIFS('[1]9. Z variables'!$AD$3:$AD$752,'[1]9. Z variables'!$B$3:$B$752,$B460,'[1]9. Z variables'!$C$3:$C$752,$C460)</f>
        <v>662418</v>
      </c>
      <c r="Q460" s="34">
        <f>SUMIFS('[1]9. Z variables'!$AE$3:$AE$752,'[1]9. Z variables'!$B$3:$B$752,$B460,'[1]9. Z variables'!$C$3:$C$752,$C460)</f>
        <v>535154</v>
      </c>
      <c r="R460" s="34">
        <f t="shared" si="101"/>
        <v>662418</v>
      </c>
      <c r="S460" s="34">
        <f t="shared" si="106"/>
        <v>719375</v>
      </c>
      <c r="T460" s="34">
        <f>SUMIFS('[1]9. Z variables'!$P$3:$P$752,'[1]9. Z variables'!$C$3:$C$752,$C460,'[1]9. Z variables'!$B$3:$B$752,$B460)</f>
        <v>2705</v>
      </c>
      <c r="U460" s="34">
        <f t="shared" si="95"/>
        <v>2643</v>
      </c>
      <c r="V460" s="33">
        <f>SUMIFS('[1]9. Z variables'!$R$3:$R$752,'[1]9. Z variables'!$C$3:$C$752,$C460,'[1]9. Z variables'!$B$3:$B$752,$B460)/T460</f>
        <v>0.51090573012939</v>
      </c>
      <c r="W460" s="36">
        <f t="shared" si="96"/>
        <v>0.12868018391497701</v>
      </c>
      <c r="X460" s="35">
        <f t="shared" si="96"/>
        <v>421</v>
      </c>
    </row>
    <row r="461" spans="1:24" ht="15" x14ac:dyDescent="0.25">
      <c r="A461" s="182">
        <v>42</v>
      </c>
      <c r="B461" s="183" t="s">
        <v>43</v>
      </c>
      <c r="C461" s="184">
        <v>2010</v>
      </c>
      <c r="D461" s="184">
        <v>1</v>
      </c>
      <c r="E461" s="42">
        <f>SUMIFS('[1]6. Capital Calculations for BM'!$AI$6:$AI$1805,'[1]6. Capital Calculations for BM'!$C$6:$C$1805,'[1]2. BM Database'!$C461,'[1]6. Capital Calculations for BM'!$B$6:$B$1805,'[1]2. BM Database'!$B461)</f>
        <v>35319549.804320313</v>
      </c>
      <c r="F461" s="42">
        <f>'[1]4. OM&amp;A Calculation'!M466</f>
        <v>28760403.079999998</v>
      </c>
      <c r="G461" s="42">
        <f t="shared" si="102"/>
        <v>64079952.884320311</v>
      </c>
      <c r="H461" s="33">
        <f t="shared" si="103"/>
        <v>0.55117939721461051</v>
      </c>
      <c r="I461" s="33">
        <f t="shared" si="104"/>
        <v>0.44882060278538949</v>
      </c>
      <c r="J461" s="40">
        <f>SUMIFS('[1]6. Capital Calculations for BM'!$AH$6:$AH$1805,'[1]6. Capital Calculations for BM'!$C$6:$C$1805,'[1]2. BM Database'!$C461,'[1]6. Capital Calculations for BM'!$B$6:$B$1805,'[1]2. BM Database'!$B461)</f>
        <v>18.29948266666667</v>
      </c>
      <c r="K461" s="41">
        <f t="shared" si="94"/>
        <v>121.67950876493377</v>
      </c>
      <c r="L461" s="41">
        <v>0.92583607875523999</v>
      </c>
      <c r="M461" s="41">
        <f t="shared" si="105"/>
        <v>112.65527925979013</v>
      </c>
      <c r="N461" s="34">
        <f>SUMIFS('[1]41. Output Indexes'!$E$3:$E$752,'[1]41. Output Indexes'!$B$3:$B$752,$B461,'[1]41. Output Indexes'!$C$3:$C$752,$C461)</f>
        <v>146974</v>
      </c>
      <c r="O461" s="34">
        <f>SUMIFS('[1]41. Output Indexes'!$L$3:$L$752,'[1]41. Output Indexes'!$B$3:$B$752,$B461,'[1]41. Output Indexes'!$C$3:$C$752,$C461)</f>
        <v>3346831943</v>
      </c>
      <c r="P461" s="34">
        <f>SUMIFS('[1]9. Z variables'!$AD$3:$AD$752,'[1]9. Z variables'!$B$3:$B$752,$B461,'[1]9. Z variables'!$C$3:$C$752,$C461)</f>
        <v>687625</v>
      </c>
      <c r="Q461" s="34">
        <f>SUMIFS('[1]9. Z variables'!$AE$3:$AE$752,'[1]9. Z variables'!$B$3:$B$752,$B461,'[1]9. Z variables'!$C$3:$C$752,$C461)</f>
        <v>516721</v>
      </c>
      <c r="R461" s="34">
        <f t="shared" si="101"/>
        <v>687625</v>
      </c>
      <c r="S461" s="34">
        <f t="shared" si="106"/>
        <v>719375</v>
      </c>
      <c r="T461" s="34">
        <f>SUMIFS('[1]9. Z variables'!$P$3:$P$752,'[1]9. Z variables'!$C$3:$C$752,$C461,'[1]9. Z variables'!$B$3:$B$752,$B461)</f>
        <v>2774</v>
      </c>
      <c r="U461" s="34">
        <f t="shared" si="95"/>
        <v>2643</v>
      </c>
      <c r="V461" s="33">
        <f>SUMIFS('[1]9. Z variables'!$R$3:$R$752,'[1]9. Z variables'!$C$3:$C$752,$C461,'[1]9. Z variables'!$B$3:$B$752,$B461)/T461</f>
        <v>0.50829127613554437</v>
      </c>
      <c r="W461" s="36">
        <f t="shared" si="96"/>
        <v>0.12868018391497701</v>
      </c>
      <c r="X461" s="35">
        <f t="shared" si="96"/>
        <v>421</v>
      </c>
    </row>
    <row r="462" spans="1:24" ht="15" x14ac:dyDescent="0.25">
      <c r="A462" s="182">
        <v>42</v>
      </c>
      <c r="B462" s="183" t="s">
        <v>43</v>
      </c>
      <c r="C462" s="184">
        <v>2011</v>
      </c>
      <c r="D462" s="184">
        <v>1</v>
      </c>
      <c r="E462" s="42">
        <f>SUMIFS('[1]6. Capital Calculations for BM'!$AI$6:$AI$1805,'[1]6. Capital Calculations for BM'!$C$6:$C$1805,'[1]2. BM Database'!$C462,'[1]6. Capital Calculations for BM'!$B$6:$B$1805,'[1]2. BM Database'!$B462)</f>
        <v>40063303.207740597</v>
      </c>
      <c r="F462" s="42">
        <f>'[1]4. OM&amp;A Calculation'!M467</f>
        <v>30095686.240000002</v>
      </c>
      <c r="G462" s="42">
        <f t="shared" si="102"/>
        <v>70158989.4477406</v>
      </c>
      <c r="H462" s="33">
        <f t="shared" si="103"/>
        <v>0.57103592174146967</v>
      </c>
      <c r="I462" s="33">
        <f t="shared" si="104"/>
        <v>0.42896407825853033</v>
      </c>
      <c r="J462" s="40">
        <f>SUMIFS('[1]6. Capital Calculations for BM'!$AH$6:$AH$1805,'[1]6. Capital Calculations for BM'!$C$6:$C$1805,'[1]2. BM Database'!$C462,'[1]6. Capital Calculations for BM'!$B$6:$B$1805,'[1]2. BM Database'!$B462)</f>
        <v>18.328728099999999</v>
      </c>
      <c r="K462" s="41">
        <f t="shared" si="94"/>
        <v>123.73002481130355</v>
      </c>
      <c r="L462" s="41">
        <v>0.92583607875523999</v>
      </c>
      <c r="M462" s="41">
        <f t="shared" si="105"/>
        <v>114.55372099558583</v>
      </c>
      <c r="N462" s="34">
        <f>SUMIFS('[1]41. Output Indexes'!$E$3:$E$752,'[1]41. Output Indexes'!$B$3:$B$752,$B462,'[1]41. Output Indexes'!$C$3:$C$752,$C462)</f>
        <v>148331</v>
      </c>
      <c r="O462" s="34">
        <f>SUMIFS('[1]41. Output Indexes'!$L$3:$L$752,'[1]41. Output Indexes'!$B$3:$B$752,$B462,'[1]41. Output Indexes'!$C$3:$C$752,$C462)</f>
        <v>3286890316</v>
      </c>
      <c r="P462" s="34">
        <f>SUMIFS('[1]9. Z variables'!$AD$3:$AD$752,'[1]9. Z variables'!$B$3:$B$752,$B462,'[1]9. Z variables'!$C$3:$C$752,$C462)</f>
        <v>717155</v>
      </c>
      <c r="Q462" s="34">
        <f>SUMIFS('[1]9. Z variables'!$AE$3:$AE$752,'[1]9. Z variables'!$B$3:$B$752,$B462,'[1]9. Z variables'!$C$3:$C$752,$C462)</f>
        <v>531481</v>
      </c>
      <c r="R462" s="34">
        <f t="shared" si="101"/>
        <v>717155</v>
      </c>
      <c r="S462" s="34">
        <f t="shared" si="106"/>
        <v>719375</v>
      </c>
      <c r="T462" s="34">
        <f>SUMIFS('[1]9. Z variables'!$P$3:$P$752,'[1]9. Z variables'!$C$3:$C$752,$C462,'[1]9. Z variables'!$B$3:$B$752,$B462)</f>
        <v>2820</v>
      </c>
      <c r="U462" s="34">
        <f t="shared" si="95"/>
        <v>2643</v>
      </c>
      <c r="V462" s="33">
        <f>SUMIFS('[1]9. Z variables'!$R$3:$R$752,'[1]9. Z variables'!$C$3:$C$752,$C462,'[1]9. Z variables'!$B$3:$B$752,$B462)/T462</f>
        <v>0.51666666666666672</v>
      </c>
      <c r="W462" s="36">
        <f t="shared" si="96"/>
        <v>0.12868018391497701</v>
      </c>
      <c r="X462" s="23">
        <f t="shared" si="96"/>
        <v>421</v>
      </c>
    </row>
    <row r="463" spans="1:24" ht="15" x14ac:dyDescent="0.25">
      <c r="A463" s="182">
        <v>42</v>
      </c>
      <c r="B463" s="183" t="s">
        <v>43</v>
      </c>
      <c r="C463" s="184">
        <v>2012</v>
      </c>
      <c r="D463" s="184">
        <f>D462</f>
        <v>1</v>
      </c>
      <c r="E463" s="42">
        <f>SUMIFS('[1]6. Capital Calculations for BM'!$AI$6:$AI$1805,'[1]6. Capital Calculations for BM'!$C$6:$C$1805,'[1]2. BM Database'!$C463,'[1]6. Capital Calculations for BM'!$B$6:$B$1805,'[1]2. BM Database'!$B463)</f>
        <v>41637503.714583509</v>
      </c>
      <c r="F463" s="42">
        <f>'[1]4. OM&amp;A Calculation'!M468</f>
        <v>29513823.140088189</v>
      </c>
      <c r="G463" s="42">
        <f t="shared" si="102"/>
        <v>71151326.854671702</v>
      </c>
      <c r="H463" s="33">
        <f t="shared" si="103"/>
        <v>0.58519644756069145</v>
      </c>
      <c r="I463" s="33">
        <f t="shared" si="104"/>
        <v>0.41480355243930855</v>
      </c>
      <c r="J463" s="40">
        <f>SUMIFS('[1]6. Capital Calculations for BM'!$AH$6:$AH$1805,'[1]6. Capital Calculations for BM'!$C$6:$C$1805,'[1]2. BM Database'!$C463,'[1]6. Capital Calculations for BM'!$B$6:$B$1805,'[1]2. BM Database'!$B463)</f>
        <v>17.40324</v>
      </c>
      <c r="K463" s="41">
        <f t="shared" si="94"/>
        <v>125.68281390738366</v>
      </c>
      <c r="L463" s="41">
        <f>L462</f>
        <v>0.92583607875523999</v>
      </c>
      <c r="M463" s="41">
        <f t="shared" si="105"/>
        <v>116.36168359493664</v>
      </c>
      <c r="N463" s="34">
        <f>SUMIFS('[1]24. 2012 data'!$BR$2:$BR$74,'[1]24. 2012 data'!$B$2:$B$74,'[1]2. BM Database'!$B463,'[1]24. 2012 data'!$C$2:$C$74,2012)</f>
        <v>149742</v>
      </c>
      <c r="O463" s="34">
        <f>SUMIFS('[1]24. 2012 data'!$BZ$2:$BZ$74,'[1]24. 2012 data'!$B$2:$B$74,'[1]2. BM Database'!$B463,'[1]24. 2012 data'!$C$2:$C$74,2012)</f>
        <v>3221720937</v>
      </c>
      <c r="P463" s="34">
        <f>SUMIFS('[1]24. 2012 data'!$DI$2:$DI$74,'[1]24. 2012 data'!$B$2:$B$74,'[1]2. BM Database'!$B463,'[1]24. 2012 data'!$C$2:$C$74,2012)</f>
        <v>693268</v>
      </c>
      <c r="Q463" s="34">
        <f>SUMIFS('[1]24. 2012 data'!$DH$2:$DH$74,'[1]24. 2012 data'!$B$2:$B$74,'[1]2. BM Database'!$B463,'[1]24. 2012 data'!$C$2:$C$74,2012)</f>
        <v>491107</v>
      </c>
      <c r="R463" s="34">
        <f t="shared" si="101"/>
        <v>693268</v>
      </c>
      <c r="S463" s="34">
        <f t="shared" si="106"/>
        <v>719375</v>
      </c>
      <c r="T463" s="34">
        <f>SUMIF('[1]24. 2012 data'!$B$2:$B$74,$B463,'[1]24. 2012 data'!$DL$2:$DL$74)</f>
        <v>2842</v>
      </c>
      <c r="U463" s="34">
        <f>AVERAGE(T453:T463)</f>
        <v>2643</v>
      </c>
      <c r="V463" s="33">
        <f>SUMIF('[1]24. 2012 data'!$B$2:$B$74,$B463,'[1]24. 2012 data'!$DN$2:$DN$74)/SUMIF('[1]24. 2012 data'!$B$2:$B$74,$B463,'[1]24. 2012 data'!$DL$2:$DL$74)</f>
        <v>0.52076002814919076</v>
      </c>
      <c r="W463" s="36">
        <f>(N463-N453)/N453</f>
        <v>0.12868018391497701</v>
      </c>
      <c r="X463" s="34">
        <f>SUMIF('[1]24. 2012 data'!$B$2:$B$74,$B463,'[1]24. 2012 data'!$CZ$2:$CZ$74)</f>
        <v>421</v>
      </c>
    </row>
    <row r="464" spans="1:24" ht="15" x14ac:dyDescent="0.25">
      <c r="A464" s="182">
        <v>43</v>
      </c>
      <c r="B464" s="183" t="s">
        <v>44</v>
      </c>
      <c r="C464" s="184">
        <v>2002</v>
      </c>
      <c r="D464" s="184">
        <v>1</v>
      </c>
      <c r="E464" s="42">
        <f>SUMIFS('[1]6. Capital Calculations for BM'!$AI$6:$AI$1805,'[1]6. Capital Calculations for BM'!$C$6:$C$1805,'[1]2. BM Database'!$C464,'[1]6. Capital Calculations for BM'!$B$6:$B$1805,'[1]2. BM Database'!$B464)</f>
        <v>1352976.4527050632</v>
      </c>
      <c r="F464" s="42">
        <f>'[1]4. OM&amp;A Calculation'!M469</f>
        <v>1711263.49</v>
      </c>
      <c r="G464" s="42">
        <f t="shared" si="102"/>
        <v>3064239.9427050631</v>
      </c>
      <c r="H464" s="33">
        <f t="shared" si="103"/>
        <v>0.44153737239998142</v>
      </c>
      <c r="I464" s="33">
        <f t="shared" si="104"/>
        <v>0.55846262760001864</v>
      </c>
      <c r="J464" s="40">
        <f>SUMIFS('[1]6. Capital Calculations for BM'!$AH$6:$AH$1805,'[1]6. Capital Calculations for BM'!$C$6:$C$1805,'[1]2. BM Database'!$C464,'[1]6. Capital Calculations for BM'!$B$6:$B$1805,'[1]2. BM Database'!$B464)</f>
        <v>16.741565999999999</v>
      </c>
      <c r="K464" s="41">
        <f t="shared" si="94"/>
        <v>100</v>
      </c>
      <c r="L464" s="41">
        <v>0.84384255333150204</v>
      </c>
      <c r="M464" s="41">
        <f t="shared" si="105"/>
        <v>84.384255333150207</v>
      </c>
      <c r="N464" s="34">
        <f>SUMIFS('[1]41. Output Indexes'!$E$3:$E$752,'[1]41. Output Indexes'!$B$3:$B$752,$B464,'[1]41. Output Indexes'!$C$3:$C$752,$C464)</f>
        <v>6133</v>
      </c>
      <c r="O464" s="34">
        <f>SUMIFS('[1]41. Output Indexes'!$L$3:$L$752,'[1]41. Output Indexes'!$B$3:$B$752,$B464,'[1]41. Output Indexes'!$C$3:$C$752,$C464)</f>
        <v>183909651.19999999</v>
      </c>
      <c r="P464" s="34">
        <f>SUMIFS('[1]9. Z variables'!$AD$3:$AD$752,'[1]9. Z variables'!$B$3:$B$752,$B464,'[1]9. Z variables'!$C$3:$C$752,$C464)</f>
        <v>38396</v>
      </c>
      <c r="Q464" s="34">
        <f>SUMIFS('[1]9. Z variables'!$AE$3:$AE$752,'[1]9. Z variables'!$B$3:$B$752,$B464,'[1]9. Z variables'!$C$3:$C$752,$C464)</f>
        <v>37705</v>
      </c>
      <c r="R464" s="34">
        <f t="shared" si="101"/>
        <v>38396</v>
      </c>
      <c r="S464" s="34">
        <f>R464</f>
        <v>38396</v>
      </c>
      <c r="T464" s="34">
        <f>SUMIFS('[1]9. Z variables'!$P$3:$P$752,'[1]9. Z variables'!$C$3:$C$752,$C464,'[1]9. Z variables'!$B$3:$B$752,$B464)</f>
        <v>105.6</v>
      </c>
      <c r="U464" s="34">
        <f t="shared" si="95"/>
        <v>131.29090909090908</v>
      </c>
      <c r="V464" s="33">
        <f>SUMIFS('[1]9. Z variables'!$R$3:$R$752,'[1]9. Z variables'!$C$3:$C$752,$C464,'[1]9. Z variables'!$B$3:$B$752,$B464)/T464</f>
        <v>0.28503787878787884</v>
      </c>
      <c r="W464" s="36">
        <f t="shared" si="96"/>
        <v>0.1372900701125061</v>
      </c>
      <c r="X464" s="35">
        <f t="shared" si="96"/>
        <v>20</v>
      </c>
    </row>
    <row r="465" spans="1:24" ht="15" x14ac:dyDescent="0.25">
      <c r="A465" s="182">
        <v>43</v>
      </c>
      <c r="B465" s="183" t="s">
        <v>44</v>
      </c>
      <c r="C465" s="184">
        <v>2003</v>
      </c>
      <c r="D465" s="184">
        <v>1</v>
      </c>
      <c r="E465" s="42">
        <f>SUMIFS('[1]6. Capital Calculations for BM'!$AI$6:$AI$1805,'[1]6. Capital Calculations for BM'!$C$6:$C$1805,'[1]2. BM Database'!$C465,'[1]6. Capital Calculations for BM'!$B$6:$B$1805,'[1]2. BM Database'!$B465)</f>
        <v>1320621.1100553202</v>
      </c>
      <c r="F465" s="42">
        <f>'[1]4. OM&amp;A Calculation'!M470</f>
        <v>1654858.9000000001</v>
      </c>
      <c r="G465" s="42">
        <f t="shared" si="102"/>
        <v>2975480.0100553203</v>
      </c>
      <c r="H465" s="33">
        <f t="shared" si="103"/>
        <v>0.44383464368519387</v>
      </c>
      <c r="I465" s="33">
        <f t="shared" si="104"/>
        <v>0.55616535631480613</v>
      </c>
      <c r="J465" s="40">
        <f>SUMIFS('[1]6. Capital Calculations for BM'!$AH$6:$AH$1805,'[1]6. Capital Calculations for BM'!$C$6:$C$1805,'[1]2. BM Database'!$C465,'[1]6. Capital Calculations for BM'!$B$6:$B$1805,'[1]2. BM Database'!$B465)</f>
        <v>16.820820000000001</v>
      </c>
      <c r="K465" s="41">
        <f t="shared" si="94"/>
        <v>102.21331567783656</v>
      </c>
      <c r="L465" s="41">
        <v>0.84384255333150204</v>
      </c>
      <c r="M465" s="41">
        <f t="shared" si="105"/>
        <v>86.251945286064455</v>
      </c>
      <c r="N465" s="34">
        <f>SUMIFS('[1]41. Output Indexes'!$E$3:$E$752,'[1]41. Output Indexes'!$B$3:$B$752,$B465,'[1]41. Output Indexes'!$C$3:$C$752,$C465)</f>
        <v>6363</v>
      </c>
      <c r="O465" s="34">
        <f>SUMIFS('[1]41. Output Indexes'!$L$3:$L$752,'[1]41. Output Indexes'!$B$3:$B$752,$B465,'[1]41. Output Indexes'!$C$3:$C$752,$C465)</f>
        <v>228083608</v>
      </c>
      <c r="P465" s="34">
        <f>SUMIFS('[1]9. Z variables'!$AD$3:$AD$752,'[1]9. Z variables'!$B$3:$B$752,$B465,'[1]9. Z variables'!$C$3:$C$752,$C465)</f>
        <v>38396</v>
      </c>
      <c r="Q465" s="34">
        <f>SUMIFS('[1]9. Z variables'!$AE$3:$AE$752,'[1]9. Z variables'!$B$3:$B$752,$B465,'[1]9. Z variables'!$C$3:$C$752,$C465)</f>
        <v>37705</v>
      </c>
      <c r="R465" s="34">
        <f t="shared" si="101"/>
        <v>38396</v>
      </c>
      <c r="S465" s="34">
        <f t="shared" ref="S465:S474" si="107">MAX(S464,R465)</f>
        <v>38396</v>
      </c>
      <c r="T465" s="34">
        <f>SUMIFS('[1]9. Z variables'!$P$3:$P$752,'[1]9. Z variables'!$C$3:$C$752,$C465,'[1]9. Z variables'!$B$3:$B$752,$B465)</f>
        <v>105.6</v>
      </c>
      <c r="U465" s="34">
        <f t="shared" si="95"/>
        <v>131.29090909090908</v>
      </c>
      <c r="V465" s="33">
        <f>SUMIFS('[1]9. Z variables'!$R$3:$R$752,'[1]9. Z variables'!$C$3:$C$752,$C465,'[1]9. Z variables'!$B$3:$B$752,$B465)/T465</f>
        <v>0.28503787878787884</v>
      </c>
      <c r="W465" s="36">
        <f t="shared" si="96"/>
        <v>0.1372900701125061</v>
      </c>
      <c r="X465" s="35">
        <f t="shared" si="96"/>
        <v>20</v>
      </c>
    </row>
    <row r="466" spans="1:24" ht="15" x14ac:dyDescent="0.25">
      <c r="A466" s="182">
        <v>43</v>
      </c>
      <c r="B466" s="183" t="s">
        <v>44</v>
      </c>
      <c r="C466" s="184">
        <v>2004</v>
      </c>
      <c r="D466" s="184">
        <v>1</v>
      </c>
      <c r="E466" s="42">
        <f>SUMIFS('[1]6. Capital Calculations for BM'!$AI$6:$AI$1805,'[1]6. Capital Calculations for BM'!$C$6:$C$1805,'[1]2. BM Database'!$C466,'[1]6. Capital Calculations for BM'!$B$6:$B$1805,'[1]2. BM Database'!$B466)</f>
        <v>1332812.3821676299</v>
      </c>
      <c r="F466" s="42">
        <f>'[1]4. OM&amp;A Calculation'!M471</f>
        <v>1636670.8299999998</v>
      </c>
      <c r="G466" s="42">
        <f t="shared" si="102"/>
        <v>2969483.21216763</v>
      </c>
      <c r="H466" s="33">
        <f t="shared" si="103"/>
        <v>0.44883647656479542</v>
      </c>
      <c r="I466" s="33">
        <f t="shared" si="104"/>
        <v>0.55116352343520458</v>
      </c>
      <c r="J466" s="40">
        <f>SUMIFS('[1]6. Capital Calculations for BM'!$AH$6:$AH$1805,'[1]6. Capital Calculations for BM'!$C$6:$C$1805,'[1]2. BM Database'!$C466,'[1]6. Capital Calculations for BM'!$B$6:$B$1805,'[1]2. BM Database'!$B466)</f>
        <v>16.852066000000001</v>
      </c>
      <c r="K466" s="41">
        <f t="shared" si="94"/>
        <v>104.79144501899948</v>
      </c>
      <c r="L466" s="41">
        <v>0.84384255333150204</v>
      </c>
      <c r="M466" s="41">
        <f t="shared" si="105"/>
        <v>88.427480532130232</v>
      </c>
      <c r="N466" s="34">
        <f>SUMIFS('[1]41. Output Indexes'!$E$3:$E$752,'[1]41. Output Indexes'!$B$3:$B$752,$B466,'[1]41. Output Indexes'!$C$3:$C$752,$C466)</f>
        <v>6423</v>
      </c>
      <c r="O466" s="34">
        <f>SUMIFS('[1]41. Output Indexes'!$L$3:$L$752,'[1]41. Output Indexes'!$B$3:$B$752,$B466,'[1]41. Output Indexes'!$C$3:$C$752,$C466)</f>
        <v>229646100.59999999</v>
      </c>
      <c r="P466" s="34">
        <f>SUMIFS('[1]9. Z variables'!$AD$3:$AD$752,'[1]9. Z variables'!$B$3:$B$752,$B466,'[1]9. Z variables'!$C$3:$C$752,$C466)</f>
        <v>36300</v>
      </c>
      <c r="Q466" s="34">
        <f>SUMIFS('[1]9. Z variables'!$AE$3:$AE$752,'[1]9. Z variables'!$B$3:$B$752,$B466,'[1]9. Z variables'!$C$3:$C$752,$C466)</f>
        <v>40658</v>
      </c>
      <c r="R466" s="34">
        <f t="shared" si="101"/>
        <v>40658</v>
      </c>
      <c r="S466" s="34">
        <f t="shared" si="107"/>
        <v>40658</v>
      </c>
      <c r="T466" s="34">
        <f>SUMIFS('[1]9. Z variables'!$P$3:$P$752,'[1]9. Z variables'!$C$3:$C$752,$C466,'[1]9. Z variables'!$B$3:$B$752,$B466)</f>
        <v>112</v>
      </c>
      <c r="U466" s="34">
        <f t="shared" si="95"/>
        <v>131.29090909090908</v>
      </c>
      <c r="V466" s="33">
        <f>SUMIFS('[1]9. Z variables'!$R$3:$R$752,'[1]9. Z variables'!$C$3:$C$752,$C466,'[1]9. Z variables'!$B$3:$B$752,$B466)/T466</f>
        <v>0.30357142857142855</v>
      </c>
      <c r="W466" s="36">
        <f t="shared" si="96"/>
        <v>0.1372900701125061</v>
      </c>
      <c r="X466" s="35">
        <f t="shared" si="96"/>
        <v>20</v>
      </c>
    </row>
    <row r="467" spans="1:24" ht="15" x14ac:dyDescent="0.25">
      <c r="A467" s="182">
        <v>43</v>
      </c>
      <c r="B467" s="183" t="s">
        <v>44</v>
      </c>
      <c r="C467" s="184">
        <v>2005</v>
      </c>
      <c r="D467" s="184">
        <v>1</v>
      </c>
      <c r="E467" s="42">
        <f>SUMIFS('[1]6. Capital Calculations for BM'!$AI$6:$AI$1805,'[1]6. Capital Calculations for BM'!$C$6:$C$1805,'[1]2. BM Database'!$C467,'[1]6. Capital Calculations for BM'!$B$6:$B$1805,'[1]2. BM Database'!$B467)</f>
        <v>1411692.7825548034</v>
      </c>
      <c r="F467" s="42">
        <f>'[1]4. OM&amp;A Calculation'!M472</f>
        <v>1520850.79</v>
      </c>
      <c r="G467" s="42">
        <f t="shared" si="102"/>
        <v>2932543.5725548035</v>
      </c>
      <c r="H467" s="33">
        <f t="shared" si="103"/>
        <v>0.48138851056352777</v>
      </c>
      <c r="I467" s="33">
        <f t="shared" si="104"/>
        <v>0.51861148943647217</v>
      </c>
      <c r="J467" s="40">
        <f>SUMIFS('[1]6. Capital Calculations for BM'!$AH$6:$AH$1805,'[1]6. Capital Calculations for BM'!$C$6:$C$1805,'[1]2. BM Database'!$C467,'[1]6. Capital Calculations for BM'!$B$6:$B$1805,'[1]2. BM Database'!$B467)</f>
        <v>17.008296000000001</v>
      </c>
      <c r="K467" s="41">
        <f t="shared" si="94"/>
        <v>108.15605108354616</v>
      </c>
      <c r="L467" s="41">
        <v>0.84384255333150204</v>
      </c>
      <c r="M467" s="41">
        <f t="shared" si="105"/>
        <v>91.266678304591963</v>
      </c>
      <c r="N467" s="34">
        <f>SUMIFS('[1]41. Output Indexes'!$E$3:$E$752,'[1]41. Output Indexes'!$B$3:$B$752,$B467,'[1]41. Output Indexes'!$C$3:$C$752,$C467)</f>
        <v>6516</v>
      </c>
      <c r="O467" s="34">
        <f>SUMIFS('[1]41. Output Indexes'!$L$3:$L$752,'[1]41. Output Indexes'!$B$3:$B$752,$B467,'[1]41. Output Indexes'!$C$3:$C$752,$C467)</f>
        <v>233239876</v>
      </c>
      <c r="P467" s="34">
        <f>SUMIFS('[1]9. Z variables'!$AD$3:$AD$752,'[1]9. Z variables'!$B$3:$B$752,$B467,'[1]9. Z variables'!$C$3:$C$752,$C467)</f>
        <v>32039</v>
      </c>
      <c r="Q467" s="34">
        <f>SUMIFS('[1]9. Z variables'!$AE$3:$AE$752,'[1]9. Z variables'!$B$3:$B$752,$B467,'[1]9. Z variables'!$C$3:$C$752,$C467)</f>
        <v>39722</v>
      </c>
      <c r="R467" s="34">
        <f t="shared" si="101"/>
        <v>39722</v>
      </c>
      <c r="S467" s="34">
        <f t="shared" si="107"/>
        <v>40658</v>
      </c>
      <c r="T467" s="34">
        <f>SUMIFS('[1]9. Z variables'!$P$3:$P$752,'[1]9. Z variables'!$C$3:$C$752,$C467,'[1]9. Z variables'!$B$3:$B$752,$B467)</f>
        <v>115</v>
      </c>
      <c r="U467" s="34">
        <f t="shared" si="95"/>
        <v>131.29090909090908</v>
      </c>
      <c r="V467" s="33">
        <f>SUMIFS('[1]9. Z variables'!$R$3:$R$752,'[1]9. Z variables'!$C$3:$C$752,$C467,'[1]9. Z variables'!$B$3:$B$752,$B467)/T467</f>
        <v>0.31304347826086959</v>
      </c>
      <c r="W467" s="36">
        <f t="shared" si="96"/>
        <v>0.1372900701125061</v>
      </c>
      <c r="X467" s="35">
        <f t="shared" si="96"/>
        <v>20</v>
      </c>
    </row>
    <row r="468" spans="1:24" ht="15" x14ac:dyDescent="0.25">
      <c r="A468" s="182">
        <v>43</v>
      </c>
      <c r="B468" s="183" t="s">
        <v>44</v>
      </c>
      <c r="C468" s="184">
        <v>2006</v>
      </c>
      <c r="D468" s="184">
        <v>1</v>
      </c>
      <c r="E468" s="42">
        <f>SUMIFS('[1]6. Capital Calculations for BM'!$AI$6:$AI$1805,'[1]6. Capital Calculations for BM'!$C$6:$C$1805,'[1]2. BM Database'!$C468,'[1]6. Capital Calculations for BM'!$B$6:$B$1805,'[1]2. BM Database'!$B468)</f>
        <v>1452639.191889141</v>
      </c>
      <c r="F468" s="42">
        <f>'[1]4. OM&amp;A Calculation'!M473</f>
        <v>1711075.01</v>
      </c>
      <c r="G468" s="42">
        <f t="shared" si="102"/>
        <v>3163714.201889141</v>
      </c>
      <c r="H468" s="33">
        <f t="shared" si="103"/>
        <v>0.45915626355305106</v>
      </c>
      <c r="I468" s="33">
        <f t="shared" si="104"/>
        <v>0.54084373644694894</v>
      </c>
      <c r="J468" s="40">
        <f>SUMIFS('[1]6. Capital Calculations for BM'!$AH$6:$AH$1805,'[1]6. Capital Calculations for BM'!$C$6:$C$1805,'[1]2. BM Database'!$C468,'[1]6. Capital Calculations for BM'!$B$6:$B$1805,'[1]2. BM Database'!$B468)</f>
        <v>16.88236666666667</v>
      </c>
      <c r="K468" s="41">
        <f t="shared" si="94"/>
        <v>110.14154301171514</v>
      </c>
      <c r="L468" s="41">
        <v>0.84384255333150204</v>
      </c>
      <c r="M468" s="41">
        <f t="shared" si="105"/>
        <v>92.942120882877163</v>
      </c>
      <c r="N468" s="34">
        <f>SUMIFS('[1]41. Output Indexes'!$E$3:$E$752,'[1]41. Output Indexes'!$B$3:$B$752,$B468,'[1]41. Output Indexes'!$C$3:$C$752,$C468)</f>
        <v>6634</v>
      </c>
      <c r="O468" s="34">
        <f>SUMIFS('[1]41. Output Indexes'!$L$3:$L$752,'[1]41. Output Indexes'!$B$3:$B$752,$B468,'[1]41. Output Indexes'!$C$3:$C$752,$C468)</f>
        <v>225495203</v>
      </c>
      <c r="P468" s="34">
        <f>SUMIFS('[1]9. Z variables'!$AD$3:$AD$752,'[1]9. Z variables'!$B$3:$B$752,$B468,'[1]9. Z variables'!$C$3:$C$752,$C468)</f>
        <v>39188</v>
      </c>
      <c r="Q468" s="34">
        <f>SUMIFS('[1]9. Z variables'!$AE$3:$AE$752,'[1]9. Z variables'!$B$3:$B$752,$B468,'[1]9. Z variables'!$C$3:$C$752,$C468)</f>
        <v>37334</v>
      </c>
      <c r="R468" s="34">
        <f t="shared" si="101"/>
        <v>39188</v>
      </c>
      <c r="S468" s="34">
        <f t="shared" si="107"/>
        <v>40658</v>
      </c>
      <c r="T468" s="34">
        <f>SUMIFS('[1]9. Z variables'!$P$3:$P$752,'[1]9. Z variables'!$C$3:$C$752,$C468,'[1]9. Z variables'!$B$3:$B$752,$B468)</f>
        <v>115</v>
      </c>
      <c r="U468" s="34">
        <f t="shared" si="95"/>
        <v>131.29090909090908</v>
      </c>
      <c r="V468" s="33">
        <f>SUMIFS('[1]9. Z variables'!$R$3:$R$752,'[1]9. Z variables'!$C$3:$C$752,$C468,'[1]9. Z variables'!$B$3:$B$752,$B468)/T468</f>
        <v>0.31304347826086959</v>
      </c>
      <c r="W468" s="36">
        <f t="shared" si="96"/>
        <v>0.1372900701125061</v>
      </c>
      <c r="X468" s="35">
        <f t="shared" si="96"/>
        <v>20</v>
      </c>
    </row>
    <row r="469" spans="1:24" ht="15" x14ac:dyDescent="0.25">
      <c r="A469" s="182">
        <v>43</v>
      </c>
      <c r="B469" s="183" t="s">
        <v>44</v>
      </c>
      <c r="C469" s="184">
        <v>2007</v>
      </c>
      <c r="D469" s="184">
        <v>1</v>
      </c>
      <c r="E469" s="42">
        <f>SUMIFS('[1]6. Capital Calculations for BM'!$AI$6:$AI$1805,'[1]6. Capital Calculations for BM'!$C$6:$C$1805,'[1]2. BM Database'!$C469,'[1]6. Capital Calculations for BM'!$B$6:$B$1805,'[1]2. BM Database'!$B469)</f>
        <v>1614904.7321443805</v>
      </c>
      <c r="F469" s="42">
        <f>'[1]4. OM&amp;A Calculation'!M474</f>
        <v>1669455.19</v>
      </c>
      <c r="G469" s="42">
        <f t="shared" si="102"/>
        <v>3284359.9221443804</v>
      </c>
      <c r="H469" s="33">
        <f t="shared" si="103"/>
        <v>0.49169542024188334</v>
      </c>
      <c r="I469" s="33">
        <f t="shared" si="104"/>
        <v>0.50830457975811671</v>
      </c>
      <c r="J469" s="40">
        <f>SUMIFS('[1]6. Capital Calculations for BM'!$AH$6:$AH$1805,'[1]6. Capital Calculations for BM'!$C$6:$C$1805,'[1]2. BM Database'!$C469,'[1]6. Capital Calculations for BM'!$B$6:$B$1805,'[1]2. BM Database'!$B469)</f>
        <v>17.296320000000001</v>
      </c>
      <c r="K469" s="41">
        <f t="shared" si="94"/>
        <v>113.88036490943945</v>
      </c>
      <c r="L469" s="41">
        <v>0.84384255333150204</v>
      </c>
      <c r="M469" s="41">
        <f t="shared" si="105"/>
        <v>96.097097899504575</v>
      </c>
      <c r="N469" s="34">
        <f>SUMIFS('[1]41. Output Indexes'!$E$3:$E$752,'[1]41. Output Indexes'!$B$3:$B$752,$B469,'[1]41. Output Indexes'!$C$3:$C$752,$C469)</f>
        <v>6709</v>
      </c>
      <c r="O469" s="34">
        <f>SUMIFS('[1]41. Output Indexes'!$L$3:$L$752,'[1]41. Output Indexes'!$B$3:$B$752,$B469,'[1]41. Output Indexes'!$C$3:$C$752,$C469)</f>
        <v>224566925</v>
      </c>
      <c r="P469" s="34">
        <f>SUMIFS('[1]9. Z variables'!$AD$3:$AD$752,'[1]9. Z variables'!$B$3:$B$752,$B469,'[1]9. Z variables'!$C$3:$C$752,$C469)</f>
        <v>40128</v>
      </c>
      <c r="Q469" s="34">
        <f>SUMIFS('[1]9. Z variables'!$AE$3:$AE$752,'[1]9. Z variables'!$B$3:$B$752,$B469,'[1]9. Z variables'!$C$3:$C$752,$C469)</f>
        <v>38557</v>
      </c>
      <c r="R469" s="34">
        <f t="shared" si="101"/>
        <v>40128</v>
      </c>
      <c r="S469" s="34">
        <f t="shared" si="107"/>
        <v>40658</v>
      </c>
      <c r="T469" s="34">
        <f>SUMIFS('[1]9. Z variables'!$P$3:$P$752,'[1]9. Z variables'!$C$3:$C$752,$C469,'[1]9. Z variables'!$B$3:$B$752,$B469)</f>
        <v>115</v>
      </c>
      <c r="U469" s="34">
        <f t="shared" si="95"/>
        <v>131.29090909090908</v>
      </c>
      <c r="V469" s="33">
        <f>SUMIFS('[1]9. Z variables'!$R$3:$R$752,'[1]9. Z variables'!$C$3:$C$752,$C469,'[1]9. Z variables'!$B$3:$B$752,$B469)/T469</f>
        <v>0.31304347826086959</v>
      </c>
      <c r="W469" s="36">
        <f t="shared" si="96"/>
        <v>0.1372900701125061</v>
      </c>
      <c r="X469" s="35">
        <f t="shared" si="96"/>
        <v>20</v>
      </c>
    </row>
    <row r="470" spans="1:24" ht="15" x14ac:dyDescent="0.25">
      <c r="A470" s="182">
        <v>43</v>
      </c>
      <c r="B470" s="183" t="s">
        <v>44</v>
      </c>
      <c r="C470" s="184">
        <v>2008</v>
      </c>
      <c r="D470" s="184">
        <v>1</v>
      </c>
      <c r="E470" s="42">
        <f>SUMIFS('[1]6. Capital Calculations for BM'!$AI$6:$AI$1805,'[1]6. Capital Calculations for BM'!$C$6:$C$1805,'[1]2. BM Database'!$C470,'[1]6. Capital Calculations for BM'!$B$6:$B$1805,'[1]2. BM Database'!$B470)</f>
        <v>1855365.8235404673</v>
      </c>
      <c r="F470" s="42">
        <f>'[1]4. OM&amp;A Calculation'!M475</f>
        <v>1776801.97</v>
      </c>
      <c r="G470" s="42">
        <f t="shared" si="102"/>
        <v>3632167.7935404675</v>
      </c>
      <c r="H470" s="33">
        <f t="shared" si="103"/>
        <v>0.51081500883304276</v>
      </c>
      <c r="I470" s="33">
        <f t="shared" si="104"/>
        <v>0.48918499116695724</v>
      </c>
      <c r="J470" s="40">
        <f>SUMIFS('[1]6. Capital Calculations for BM'!$AH$6:$AH$1805,'[1]6. Capital Calculations for BM'!$C$6:$C$1805,'[1]2. BM Database'!$C470,'[1]6. Capital Calculations for BM'!$B$6:$B$1805,'[1]2. BM Database'!$B470)</f>
        <v>17.715351999999999</v>
      </c>
      <c r="K470" s="41">
        <f t="shared" si="94"/>
        <v>116.60459237157336</v>
      </c>
      <c r="L470" s="41">
        <v>0.84384255333150204</v>
      </c>
      <c r="M470" s="41">
        <f t="shared" si="105"/>
        <v>98.395916957007444</v>
      </c>
      <c r="N470" s="34">
        <f>SUMIFS('[1]41. Output Indexes'!$E$3:$E$752,'[1]41. Output Indexes'!$B$3:$B$752,$B470,'[1]41. Output Indexes'!$C$3:$C$752,$C470)</f>
        <v>6773</v>
      </c>
      <c r="O470" s="34">
        <f>SUMIFS('[1]41. Output Indexes'!$L$3:$L$752,'[1]41. Output Indexes'!$B$3:$B$752,$B470,'[1]41. Output Indexes'!$C$3:$C$752,$C470)</f>
        <v>215492783</v>
      </c>
      <c r="P470" s="34">
        <f>SUMIFS('[1]9. Z variables'!$AD$3:$AD$752,'[1]9. Z variables'!$B$3:$B$752,$B470,'[1]9. Z variables'!$C$3:$C$752,$C470)</f>
        <v>38488</v>
      </c>
      <c r="Q470" s="34">
        <f>SUMIFS('[1]9. Z variables'!$AE$3:$AE$752,'[1]9. Z variables'!$B$3:$B$752,$B470,'[1]9. Z variables'!$C$3:$C$752,$C470)</f>
        <v>36876</v>
      </c>
      <c r="R470" s="34">
        <f t="shared" si="101"/>
        <v>38488</v>
      </c>
      <c r="S470" s="34">
        <f t="shared" si="107"/>
        <v>40658</v>
      </c>
      <c r="T470" s="34">
        <f>SUMIFS('[1]9. Z variables'!$P$3:$P$752,'[1]9. Z variables'!$C$3:$C$752,$C470,'[1]9. Z variables'!$B$3:$B$752,$B470)</f>
        <v>115</v>
      </c>
      <c r="U470" s="34">
        <f t="shared" si="95"/>
        <v>131.29090909090908</v>
      </c>
      <c r="V470" s="33">
        <f>SUMIFS('[1]9. Z variables'!$R$3:$R$752,'[1]9. Z variables'!$C$3:$C$752,$C470,'[1]9. Z variables'!$B$3:$B$752,$B470)/T470</f>
        <v>0.31304347826086959</v>
      </c>
      <c r="W470" s="36">
        <f t="shared" si="96"/>
        <v>0.1372900701125061</v>
      </c>
      <c r="X470" s="35">
        <f t="shared" si="96"/>
        <v>20</v>
      </c>
    </row>
    <row r="471" spans="1:24" ht="15" x14ac:dyDescent="0.25">
      <c r="A471" s="182">
        <v>43</v>
      </c>
      <c r="B471" s="183" t="s">
        <v>44</v>
      </c>
      <c r="C471" s="184">
        <v>2009</v>
      </c>
      <c r="D471" s="184">
        <v>1</v>
      </c>
      <c r="E471" s="42">
        <f>SUMIFS('[1]6. Capital Calculations for BM'!$AI$6:$AI$1805,'[1]6. Capital Calculations for BM'!$C$6:$C$1805,'[1]2. BM Database'!$C471,'[1]6. Capital Calculations for BM'!$B$6:$B$1805,'[1]2. BM Database'!$B471)</f>
        <v>2056868.189819051</v>
      </c>
      <c r="F471" s="42">
        <f>'[1]4. OM&amp;A Calculation'!M476</f>
        <v>1733089.35</v>
      </c>
      <c r="G471" s="42">
        <f t="shared" si="102"/>
        <v>3789957.539819051</v>
      </c>
      <c r="H471" s="33">
        <f t="shared" si="103"/>
        <v>0.54271536506903839</v>
      </c>
      <c r="I471" s="33">
        <f t="shared" si="104"/>
        <v>0.45728463493096161</v>
      </c>
      <c r="J471" s="40">
        <f>SUMIFS('[1]6. Capital Calculations for BM'!$AH$6:$AH$1805,'[1]6. Capital Calculations for BM'!$C$6:$C$1805,'[1]2. BM Database'!$C471,'[1]6. Capital Calculations for BM'!$B$6:$B$1805,'[1]2. BM Database'!$B471)</f>
        <v>17.930536200000002</v>
      </c>
      <c r="K471" s="41">
        <f t="shared" ref="K471:K534" si="108">K460</f>
        <v>118.1120482521444</v>
      </c>
      <c r="L471" s="41">
        <v>0.84384255333150204</v>
      </c>
      <c r="M471" s="41">
        <f t="shared" si="105"/>
        <v>99.667972376303112</v>
      </c>
      <c r="N471" s="34">
        <f>SUMIFS('[1]41. Output Indexes'!$E$3:$E$752,'[1]41. Output Indexes'!$B$3:$B$752,$B471,'[1]41. Output Indexes'!$C$3:$C$752,$C471)</f>
        <v>6905</v>
      </c>
      <c r="O471" s="34">
        <f>SUMIFS('[1]41. Output Indexes'!$L$3:$L$752,'[1]41. Output Indexes'!$B$3:$B$752,$B471,'[1]41. Output Indexes'!$C$3:$C$752,$C471)</f>
        <v>203110374</v>
      </c>
      <c r="P471" s="34">
        <f>SUMIFS('[1]9. Z variables'!$AD$3:$AD$752,'[1]9. Z variables'!$B$3:$B$752,$B471,'[1]9. Z variables'!$C$3:$C$752,$C471)</f>
        <v>36857</v>
      </c>
      <c r="Q471" s="34">
        <f>SUMIFS('[1]9. Z variables'!$AE$3:$AE$752,'[1]9. Z variables'!$B$3:$B$752,$B471,'[1]9. Z variables'!$C$3:$C$752,$C471)</f>
        <v>37116</v>
      </c>
      <c r="R471" s="34">
        <f t="shared" si="101"/>
        <v>37116</v>
      </c>
      <c r="S471" s="34">
        <f t="shared" si="107"/>
        <v>40658</v>
      </c>
      <c r="T471" s="34">
        <f>SUMIFS('[1]9. Z variables'!$P$3:$P$752,'[1]9. Z variables'!$C$3:$C$752,$C471,'[1]9. Z variables'!$B$3:$B$752,$B471)</f>
        <v>115</v>
      </c>
      <c r="U471" s="34">
        <f t="shared" si="95"/>
        <v>131.29090909090908</v>
      </c>
      <c r="V471" s="33">
        <f>SUMIFS('[1]9. Z variables'!$R$3:$R$752,'[1]9. Z variables'!$C$3:$C$752,$C471,'[1]9. Z variables'!$B$3:$B$752,$B471)/T471</f>
        <v>0.31304347826086959</v>
      </c>
      <c r="W471" s="36">
        <f t="shared" si="96"/>
        <v>0.1372900701125061</v>
      </c>
      <c r="X471" s="35">
        <f t="shared" si="96"/>
        <v>20</v>
      </c>
    </row>
    <row r="472" spans="1:24" ht="15" x14ac:dyDescent="0.25">
      <c r="A472" s="182">
        <v>43</v>
      </c>
      <c r="B472" s="183" t="s">
        <v>44</v>
      </c>
      <c r="C472" s="184">
        <v>2010</v>
      </c>
      <c r="D472" s="184">
        <v>1</v>
      </c>
      <c r="E472" s="42">
        <f>SUMIFS('[1]6. Capital Calculations for BM'!$AI$6:$AI$1805,'[1]6. Capital Calculations for BM'!$C$6:$C$1805,'[1]2. BM Database'!$C472,'[1]6. Capital Calculations for BM'!$B$6:$B$1805,'[1]2. BM Database'!$B472)</f>
        <v>2469059.8307870664</v>
      </c>
      <c r="F472" s="42">
        <f>'[1]4. OM&amp;A Calculation'!M477</f>
        <v>1800590.57</v>
      </c>
      <c r="G472" s="42">
        <f t="shared" si="102"/>
        <v>4269650.4007870667</v>
      </c>
      <c r="H472" s="33">
        <f t="shared" si="103"/>
        <v>0.57828149825379616</v>
      </c>
      <c r="I472" s="33">
        <f t="shared" si="104"/>
        <v>0.42171850174620384</v>
      </c>
      <c r="J472" s="40">
        <f>SUMIFS('[1]6. Capital Calculations for BM'!$AH$6:$AH$1805,'[1]6. Capital Calculations for BM'!$C$6:$C$1805,'[1]2. BM Database'!$C472,'[1]6. Capital Calculations for BM'!$B$6:$B$1805,'[1]2. BM Database'!$B472)</f>
        <v>18.29948266666667</v>
      </c>
      <c r="K472" s="41">
        <f t="shared" si="108"/>
        <v>121.67950876493377</v>
      </c>
      <c r="L472" s="41">
        <v>0.84384255333150204</v>
      </c>
      <c r="M472" s="41">
        <f t="shared" si="105"/>
        <v>102.67834736432459</v>
      </c>
      <c r="N472" s="34">
        <f>SUMIFS('[1]41. Output Indexes'!$E$3:$E$752,'[1]41. Output Indexes'!$B$3:$B$752,$B472,'[1]41. Output Indexes'!$C$3:$C$752,$C472)</f>
        <v>6914</v>
      </c>
      <c r="O472" s="34">
        <f>SUMIFS('[1]41. Output Indexes'!$L$3:$L$752,'[1]41. Output Indexes'!$B$3:$B$752,$B472,'[1]41. Output Indexes'!$C$3:$C$752,$C472)</f>
        <v>205510058</v>
      </c>
      <c r="P472" s="34">
        <f>SUMIFS('[1]9. Z variables'!$AD$3:$AD$752,'[1]9. Z variables'!$B$3:$B$752,$B472,'[1]9. Z variables'!$C$3:$C$752,$C472)</f>
        <v>40302</v>
      </c>
      <c r="Q472" s="34">
        <f>SUMIFS('[1]9. Z variables'!$AE$3:$AE$752,'[1]9. Z variables'!$B$3:$B$752,$B472,'[1]9. Z variables'!$C$3:$C$752,$C472)</f>
        <v>35827</v>
      </c>
      <c r="R472" s="34">
        <f t="shared" si="101"/>
        <v>40302</v>
      </c>
      <c r="S472" s="34">
        <f t="shared" si="107"/>
        <v>40658</v>
      </c>
      <c r="T472" s="34">
        <f>SUMIFS('[1]9. Z variables'!$P$3:$P$752,'[1]9. Z variables'!$C$3:$C$752,$C472,'[1]9. Z variables'!$B$3:$B$752,$B472)</f>
        <v>149</v>
      </c>
      <c r="U472" s="34">
        <f t="shared" si="95"/>
        <v>131.29090909090908</v>
      </c>
      <c r="V472" s="33">
        <f>SUMIFS('[1]9. Z variables'!$R$3:$R$752,'[1]9. Z variables'!$C$3:$C$752,$C472,'[1]9. Z variables'!$B$3:$B$752,$B472)/T472</f>
        <v>0.25503355704697989</v>
      </c>
      <c r="W472" s="36">
        <f t="shared" si="96"/>
        <v>0.1372900701125061</v>
      </c>
      <c r="X472" s="35">
        <f t="shared" si="96"/>
        <v>20</v>
      </c>
    </row>
    <row r="473" spans="1:24" ht="15" x14ac:dyDescent="0.25">
      <c r="A473" s="182">
        <v>43</v>
      </c>
      <c r="B473" s="183" t="s">
        <v>44</v>
      </c>
      <c r="C473" s="184">
        <v>2011</v>
      </c>
      <c r="D473" s="184">
        <v>1</v>
      </c>
      <c r="E473" s="42">
        <f>SUMIFS('[1]6. Capital Calculations for BM'!$AI$6:$AI$1805,'[1]6. Capital Calculations for BM'!$C$6:$C$1805,'[1]2. BM Database'!$C473,'[1]6. Capital Calculations for BM'!$B$6:$B$1805,'[1]2. BM Database'!$B473)</f>
        <v>2494611.3016207297</v>
      </c>
      <c r="F473" s="42">
        <f>'[1]4. OM&amp;A Calculation'!M478</f>
        <v>1928284.9900000002</v>
      </c>
      <c r="G473" s="42">
        <f t="shared" si="102"/>
        <v>4422896.2916207295</v>
      </c>
      <c r="H473" s="33">
        <f t="shared" si="103"/>
        <v>0.56402211065785635</v>
      </c>
      <c r="I473" s="33">
        <f t="shared" si="104"/>
        <v>0.43597788934214365</v>
      </c>
      <c r="J473" s="40">
        <f>SUMIFS('[1]6. Capital Calculations for BM'!$AH$6:$AH$1805,'[1]6. Capital Calculations for BM'!$C$6:$C$1805,'[1]2. BM Database'!$C473,'[1]6. Capital Calculations for BM'!$B$6:$B$1805,'[1]2. BM Database'!$B473)</f>
        <v>18.328728099999999</v>
      </c>
      <c r="K473" s="41">
        <f t="shared" si="108"/>
        <v>123.73002481130355</v>
      </c>
      <c r="L473" s="41">
        <v>0.84384255333150204</v>
      </c>
      <c r="M473" s="41">
        <f t="shared" si="105"/>
        <v>104.40866006054048</v>
      </c>
      <c r="N473" s="34">
        <f>SUMIFS('[1]41. Output Indexes'!$E$3:$E$752,'[1]41. Output Indexes'!$B$3:$B$752,$B473,'[1]41. Output Indexes'!$C$3:$C$752,$C473)</f>
        <v>6951</v>
      </c>
      <c r="O473" s="34">
        <f>SUMIFS('[1]41. Output Indexes'!$L$3:$L$752,'[1]41. Output Indexes'!$B$3:$B$752,$B473,'[1]41. Output Indexes'!$C$3:$C$752,$C473)</f>
        <v>199189616</v>
      </c>
      <c r="P473" s="34">
        <f>SUMIFS('[1]9. Z variables'!$AD$3:$AD$752,'[1]9. Z variables'!$B$3:$B$752,$B473,'[1]9. Z variables'!$C$3:$C$752,$C473)</f>
        <v>37873</v>
      </c>
      <c r="Q473" s="34">
        <f>SUMIFS('[1]9. Z variables'!$AE$3:$AE$752,'[1]9. Z variables'!$B$3:$B$752,$B473,'[1]9. Z variables'!$C$3:$C$752,$C473)</f>
        <v>35345</v>
      </c>
      <c r="R473" s="34">
        <f t="shared" si="101"/>
        <v>37873</v>
      </c>
      <c r="S473" s="34">
        <f t="shared" si="107"/>
        <v>40658</v>
      </c>
      <c r="T473" s="34">
        <f>SUMIFS('[1]9. Z variables'!$P$3:$P$752,'[1]9. Z variables'!$C$3:$C$752,$C473,'[1]9. Z variables'!$B$3:$B$752,$B473)</f>
        <v>265</v>
      </c>
      <c r="U473" s="34">
        <f>U474</f>
        <v>131.29090909090908</v>
      </c>
      <c r="V473" s="33">
        <f>SUMIFS('[1]9. Z variables'!$R$3:$R$752,'[1]9. Z variables'!$C$3:$C$752,$C473,'[1]9. Z variables'!$B$3:$B$752,$B473)/T473</f>
        <v>0.25283018867924528</v>
      </c>
      <c r="W473" s="36">
        <f>W474</f>
        <v>0.1372900701125061</v>
      </c>
      <c r="X473" s="23">
        <f>X474</f>
        <v>20</v>
      </c>
    </row>
    <row r="474" spans="1:24" ht="15" x14ac:dyDescent="0.25">
      <c r="A474" s="182">
        <v>43</v>
      </c>
      <c r="B474" s="183" t="str">
        <f>B473</f>
        <v>MIDLAND POWER UTILITY CORPORATION</v>
      </c>
      <c r="C474" s="184">
        <f>C473+1</f>
        <v>2012</v>
      </c>
      <c r="D474" s="184">
        <f>D473</f>
        <v>1</v>
      </c>
      <c r="E474" s="42">
        <f>SUMIFS('[1]6. Capital Calculations for BM'!$AI$6:$AI$1805,'[1]6. Capital Calculations for BM'!$C$6:$C$1805,'[1]2. BM Database'!$C474,'[1]6. Capital Calculations for BM'!$B$6:$B$1805,'[1]2. BM Database'!$B474)</f>
        <v>2543572.7949846215</v>
      </c>
      <c r="F474" s="42">
        <f>'[1]4. OM&amp;A Calculation'!M479</f>
        <v>2282498.9339000001</v>
      </c>
      <c r="G474" s="42">
        <f t="shared" si="102"/>
        <v>4826071.7288846215</v>
      </c>
      <c r="H474" s="33">
        <f t="shared" si="103"/>
        <v>0.52704827815986066</v>
      </c>
      <c r="I474" s="33">
        <f t="shared" si="104"/>
        <v>0.47295172184013934</v>
      </c>
      <c r="J474" s="40">
        <f>SUMIFS('[1]6. Capital Calculations for BM'!$AH$6:$AH$1805,'[1]6. Capital Calculations for BM'!$C$6:$C$1805,'[1]2. BM Database'!$C474,'[1]6. Capital Calculations for BM'!$B$6:$B$1805,'[1]2. BM Database'!$B474)</f>
        <v>17.40324</v>
      </c>
      <c r="K474" s="41">
        <f t="shared" si="108"/>
        <v>125.68281390738366</v>
      </c>
      <c r="L474" s="41">
        <f>L473</f>
        <v>0.84384255333150204</v>
      </c>
      <c r="M474" s="41">
        <f t="shared" si="105"/>
        <v>106.05650659749465</v>
      </c>
      <c r="N474" s="34">
        <f>SUMIFS('[1]24. 2012 data'!$BR$2:$BR$74,'[1]24. 2012 data'!$B$2:$B$74,'[1]2. BM Database'!$B474,'[1]24. 2012 data'!$C$2:$C$74,2012)</f>
        <v>6975</v>
      </c>
      <c r="O474" s="34">
        <f>SUMIFS('[1]24. 2012 data'!$BZ$2:$BZ$74,'[1]24. 2012 data'!$B$2:$B$74,'[1]2. BM Database'!$B474,'[1]24. 2012 data'!$C$2:$C$74,2012)</f>
        <v>193626658</v>
      </c>
      <c r="P474" s="34">
        <f>SUMIFS('[1]24. 2012 data'!$DI$2:$DI$74,'[1]24. 2012 data'!$B$2:$B$74,'[1]2. BM Database'!$B474,'[1]24. 2012 data'!$C$2:$C$74,2012)</f>
        <v>38530</v>
      </c>
      <c r="Q474" s="34">
        <f>SUMIFS('[1]24. 2012 data'!$DH$2:$DH$74,'[1]24. 2012 data'!$B$2:$B$74,'[1]2. BM Database'!$B474,'[1]24. 2012 data'!$C$2:$C$74,2012)</f>
        <v>33071</v>
      </c>
      <c r="R474" s="34">
        <f t="shared" si="101"/>
        <v>38530</v>
      </c>
      <c r="S474" s="34">
        <f t="shared" si="107"/>
        <v>40658</v>
      </c>
      <c r="T474" s="34">
        <f>SUMIF('[1]24. 2012 data'!$B$2:$B$74,$B474,'[1]24. 2012 data'!$DL$2:$DL$74)</f>
        <v>132</v>
      </c>
      <c r="U474" s="34">
        <f>AVERAGE(T464:T474)</f>
        <v>131.29090909090908</v>
      </c>
      <c r="V474" s="33">
        <f>SUMIF('[1]24. 2012 data'!$B$2:$B$74,$B474,'[1]24. 2012 data'!$DN$2:$DN$74)/SUMIF('[1]24. 2012 data'!$B$2:$B$74,$B474,'[1]24. 2012 data'!$DL$2:$DL$74)</f>
        <v>0.37121212121212122</v>
      </c>
      <c r="W474" s="36">
        <f>(N474-N464)/N464</f>
        <v>0.1372900701125061</v>
      </c>
      <c r="X474" s="34">
        <f>SUMIF('[1]24. 2012 data'!$B$2:$B$74,$B474,'[1]24. 2012 data'!$CZ$2:$CZ$74)</f>
        <v>20</v>
      </c>
    </row>
    <row r="475" spans="1:24" ht="15" x14ac:dyDescent="0.25">
      <c r="A475" s="182">
        <v>44</v>
      </c>
      <c r="B475" s="183" t="s">
        <v>45</v>
      </c>
      <c r="C475" s="184">
        <v>2002</v>
      </c>
      <c r="D475" s="184">
        <v>1</v>
      </c>
      <c r="E475" s="42">
        <f>SUMIFS('[1]6. Capital Calculations for BM'!$AI$6:$AI$1805,'[1]6. Capital Calculations for BM'!$C$6:$C$1805,'[1]2. BM Database'!$C475,'[1]6. Capital Calculations for BM'!$B$6:$B$1805,'[1]2. BM Database'!$B475)</f>
        <v>6634561.1700378209</v>
      </c>
      <c r="F475" s="42">
        <f>'[1]4. OM&amp;A Calculation'!M480</f>
        <v>3394457.3</v>
      </c>
      <c r="G475" s="42">
        <f t="shared" si="102"/>
        <v>10029018.470037822</v>
      </c>
      <c r="H475" s="33">
        <f t="shared" si="103"/>
        <v>0.66153643946901619</v>
      </c>
      <c r="I475" s="33">
        <f t="shared" si="104"/>
        <v>0.33846356053098381</v>
      </c>
      <c r="J475" s="40">
        <f>SUMIFS('[1]6. Capital Calculations for BM'!$AH$6:$AH$1805,'[1]6. Capital Calculations for BM'!$C$6:$C$1805,'[1]2. BM Database'!$C475,'[1]6. Capital Calculations for BM'!$B$6:$B$1805,'[1]2. BM Database'!$B475)</f>
        <v>16.741565999999999</v>
      </c>
      <c r="K475" s="41">
        <f t="shared" si="108"/>
        <v>100</v>
      </c>
      <c r="L475" s="41">
        <v>1.0150308918350699</v>
      </c>
      <c r="M475" s="41">
        <f t="shared" si="105"/>
        <v>101.50308918350699</v>
      </c>
      <c r="N475" s="34">
        <f>SUMIFS('[1]41. Output Indexes'!$E$3:$E$752,'[1]41. Output Indexes'!$B$3:$B$752,$B475,'[1]41. Output Indexes'!$C$3:$C$752,$C475)</f>
        <v>14092</v>
      </c>
      <c r="O475" s="34">
        <f>SUMIFS('[1]41. Output Indexes'!$L$3:$L$752,'[1]41. Output Indexes'!$B$3:$B$752,$B475,'[1]41. Output Indexes'!$C$3:$C$752,$C475)</f>
        <v>563564723</v>
      </c>
      <c r="P475" s="34">
        <f>SUMIFS('[1]9. Z variables'!$AD$3:$AD$752,'[1]9. Z variables'!$B$3:$B$752,$B475,'[1]9. Z variables'!$C$3:$C$752,$C475)</f>
        <v>100389</v>
      </c>
      <c r="Q475" s="34">
        <f>SUMIFS('[1]9. Z variables'!$AE$3:$AE$752,'[1]9. Z variables'!$B$3:$B$752,$B475,'[1]9. Z variables'!$C$3:$C$752,$C475)</f>
        <v>93069</v>
      </c>
      <c r="R475" s="34">
        <f t="shared" si="101"/>
        <v>100389</v>
      </c>
      <c r="S475" s="34">
        <f>R475</f>
        <v>100389</v>
      </c>
      <c r="T475" s="34">
        <f>SUMIFS('[1]9. Z variables'!$P$3:$P$752,'[1]9. Z variables'!$C$3:$C$752,$C475,'[1]9. Z variables'!$B$3:$B$752,$B475)</f>
        <v>700.5</v>
      </c>
      <c r="U475" s="34">
        <f t="shared" ref="U475:U538" si="109">U476</f>
        <v>832.5</v>
      </c>
      <c r="V475" s="33">
        <f>SUMIFS('[1]9. Z variables'!$R$3:$R$752,'[1]9. Z variables'!$C$3:$C$752,$C475,'[1]9. Z variables'!$B$3:$B$752,$B475)/T475</f>
        <v>0.25224839400428262</v>
      </c>
      <c r="W475" s="36">
        <f t="shared" ref="W475:X538" si="110">W476</f>
        <v>1.29378370706784</v>
      </c>
      <c r="X475" s="35">
        <f t="shared" si="110"/>
        <v>371</v>
      </c>
    </row>
    <row r="476" spans="1:24" ht="15" x14ac:dyDescent="0.25">
      <c r="A476" s="182">
        <v>44</v>
      </c>
      <c r="B476" s="183" t="s">
        <v>45</v>
      </c>
      <c r="C476" s="184">
        <v>2003</v>
      </c>
      <c r="D476" s="184">
        <v>1</v>
      </c>
      <c r="E476" s="42">
        <f>SUMIFS('[1]6. Capital Calculations for BM'!$AI$6:$AI$1805,'[1]6. Capital Calculations for BM'!$C$6:$C$1805,'[1]2. BM Database'!$C476,'[1]6. Capital Calculations for BM'!$B$6:$B$1805,'[1]2. BM Database'!$B476)</f>
        <v>7409591.0950483466</v>
      </c>
      <c r="F476" s="42">
        <f>'[1]4. OM&amp;A Calculation'!M481</f>
        <v>3471312.45</v>
      </c>
      <c r="G476" s="42">
        <f t="shared" si="102"/>
        <v>10880903.545048347</v>
      </c>
      <c r="H476" s="33">
        <f t="shared" si="103"/>
        <v>0.68097204100483766</v>
      </c>
      <c r="I476" s="33">
        <f t="shared" si="104"/>
        <v>0.31902795899516234</v>
      </c>
      <c r="J476" s="40">
        <f>SUMIFS('[1]6. Capital Calculations for BM'!$AH$6:$AH$1805,'[1]6. Capital Calculations for BM'!$C$6:$C$1805,'[1]2. BM Database'!$C476,'[1]6. Capital Calculations for BM'!$B$6:$B$1805,'[1]2. BM Database'!$B476)</f>
        <v>16.820820000000001</v>
      </c>
      <c r="K476" s="41">
        <f t="shared" si="108"/>
        <v>102.21331567783656</v>
      </c>
      <c r="L476" s="41">
        <v>1.0150308918350699</v>
      </c>
      <c r="M476" s="41">
        <f t="shared" si="105"/>
        <v>103.74967296989398</v>
      </c>
      <c r="N476" s="34">
        <f>SUMIFS('[1]41. Output Indexes'!$E$3:$E$752,'[1]41. Output Indexes'!$B$3:$B$752,$B476,'[1]41. Output Indexes'!$C$3:$C$752,$C476)</f>
        <v>16171</v>
      </c>
      <c r="O476" s="34">
        <f>SUMIFS('[1]41. Output Indexes'!$L$3:$L$752,'[1]41. Output Indexes'!$B$3:$B$752,$B476,'[1]41. Output Indexes'!$C$3:$C$752,$C476)</f>
        <v>585195347</v>
      </c>
      <c r="P476" s="34">
        <f>SUMIFS('[1]9. Z variables'!$AD$3:$AD$752,'[1]9. Z variables'!$B$3:$B$752,$B476,'[1]9. Z variables'!$C$3:$C$752,$C476)</f>
        <v>105986</v>
      </c>
      <c r="Q476" s="34">
        <f>SUMIFS('[1]9. Z variables'!$AE$3:$AE$752,'[1]9. Z variables'!$B$3:$B$752,$B476,'[1]9. Z variables'!$C$3:$C$752,$C476)</f>
        <v>94785</v>
      </c>
      <c r="R476" s="34">
        <f t="shared" si="101"/>
        <v>105986</v>
      </c>
      <c r="S476" s="34">
        <f t="shared" ref="S476:S485" si="111">MAX(S475,R476)</f>
        <v>105986</v>
      </c>
      <c r="T476" s="34">
        <f>SUMIFS('[1]9. Z variables'!$P$3:$P$752,'[1]9. Z variables'!$C$3:$C$752,$C476,'[1]9. Z variables'!$B$3:$B$752,$B476)</f>
        <v>711</v>
      </c>
      <c r="U476" s="34">
        <f t="shared" si="109"/>
        <v>832.5</v>
      </c>
      <c r="V476" s="33">
        <f>SUMIFS('[1]9. Z variables'!$R$3:$R$752,'[1]9. Z variables'!$C$3:$C$752,$C476,'[1]9. Z variables'!$B$3:$B$752,$B476)/T476</f>
        <v>0.2672292545710267</v>
      </c>
      <c r="W476" s="36">
        <f t="shared" si="110"/>
        <v>1.29378370706784</v>
      </c>
      <c r="X476" s="35">
        <f t="shared" si="110"/>
        <v>371</v>
      </c>
    </row>
    <row r="477" spans="1:24" ht="15" x14ac:dyDescent="0.25">
      <c r="A477" s="182">
        <v>44</v>
      </c>
      <c r="B477" s="183" t="s">
        <v>45</v>
      </c>
      <c r="C477" s="184">
        <v>2004</v>
      </c>
      <c r="D477" s="184">
        <v>1</v>
      </c>
      <c r="E477" s="42">
        <f>SUMIFS('[1]6. Capital Calculations for BM'!$AI$6:$AI$1805,'[1]6. Capital Calculations for BM'!$C$6:$C$1805,'[1]2. BM Database'!$C477,'[1]6. Capital Calculations for BM'!$B$6:$B$1805,'[1]2. BM Database'!$B477)</f>
        <v>8091384.7066183761</v>
      </c>
      <c r="F477" s="42">
        <f>'[1]4. OM&amp;A Calculation'!M482</f>
        <v>3521538.38</v>
      </c>
      <c r="G477" s="42">
        <f t="shared" si="102"/>
        <v>11612923.086618375</v>
      </c>
      <c r="H477" s="33">
        <f t="shared" si="103"/>
        <v>0.69675693589515941</v>
      </c>
      <c r="I477" s="33">
        <f t="shared" si="104"/>
        <v>0.30324306410484059</v>
      </c>
      <c r="J477" s="40">
        <f>SUMIFS('[1]6. Capital Calculations for BM'!$AH$6:$AH$1805,'[1]6. Capital Calculations for BM'!$C$6:$C$1805,'[1]2. BM Database'!$C477,'[1]6. Capital Calculations for BM'!$B$6:$B$1805,'[1]2. BM Database'!$B477)</f>
        <v>16.852066000000001</v>
      </c>
      <c r="K477" s="41">
        <f t="shared" si="108"/>
        <v>104.79144501899948</v>
      </c>
      <c r="L477" s="41">
        <v>1.0150308918350699</v>
      </c>
      <c r="M477" s="41">
        <f t="shared" si="105"/>
        <v>106.36655389432073</v>
      </c>
      <c r="N477" s="34">
        <f>SUMIFS('[1]41. Output Indexes'!$E$3:$E$752,'[1]41. Output Indexes'!$B$3:$B$752,$B477,'[1]41. Output Indexes'!$C$3:$C$752,$C477)</f>
        <v>17199</v>
      </c>
      <c r="O477" s="34">
        <f>SUMIFS('[1]41. Output Indexes'!$L$3:$L$752,'[1]41. Output Indexes'!$B$3:$B$752,$B477,'[1]41. Output Indexes'!$C$3:$C$752,$C477)</f>
        <v>590836869</v>
      </c>
      <c r="P477" s="34">
        <f>SUMIFS('[1]9. Z variables'!$AD$3:$AD$752,'[1]9. Z variables'!$B$3:$B$752,$B477,'[1]9. Z variables'!$C$3:$C$752,$C477)</f>
        <v>101506</v>
      </c>
      <c r="Q477" s="34">
        <f>SUMIFS('[1]9. Z variables'!$AE$3:$AE$752,'[1]9. Z variables'!$B$3:$B$752,$B477,'[1]9. Z variables'!$C$3:$C$752,$C477)</f>
        <v>104178</v>
      </c>
      <c r="R477" s="34">
        <f t="shared" si="101"/>
        <v>104178</v>
      </c>
      <c r="S477" s="34">
        <f t="shared" si="111"/>
        <v>105986</v>
      </c>
      <c r="T477" s="34">
        <f>SUMIFS('[1]9. Z variables'!$P$3:$P$752,'[1]9. Z variables'!$C$3:$C$752,$C477,'[1]9. Z variables'!$B$3:$B$752,$B477)</f>
        <v>730</v>
      </c>
      <c r="U477" s="34">
        <f t="shared" si="109"/>
        <v>832.5</v>
      </c>
      <c r="V477" s="33">
        <f>SUMIFS('[1]9. Z variables'!$R$3:$R$752,'[1]9. Z variables'!$C$3:$C$752,$C477,'[1]9. Z variables'!$B$3:$B$752,$B477)/T477</f>
        <v>0.28219178082191781</v>
      </c>
      <c r="W477" s="36">
        <f t="shared" si="110"/>
        <v>1.29378370706784</v>
      </c>
      <c r="X477" s="35">
        <f t="shared" si="110"/>
        <v>371</v>
      </c>
    </row>
    <row r="478" spans="1:24" ht="15" x14ac:dyDescent="0.25">
      <c r="A478" s="182">
        <v>44</v>
      </c>
      <c r="B478" s="183" t="s">
        <v>45</v>
      </c>
      <c r="C478" s="184">
        <v>2005</v>
      </c>
      <c r="D478" s="184">
        <v>1</v>
      </c>
      <c r="E478" s="42">
        <f>SUMIFS('[1]6. Capital Calculations for BM'!$AI$6:$AI$1805,'[1]6. Capital Calculations for BM'!$C$6:$C$1805,'[1]2. BM Database'!$C478,'[1]6. Capital Calculations for BM'!$B$6:$B$1805,'[1]2. BM Database'!$B478)</f>
        <v>9171258.3721537217</v>
      </c>
      <c r="F478" s="42">
        <f>'[1]4. OM&amp;A Calculation'!M483</f>
        <v>3997409.29</v>
      </c>
      <c r="G478" s="42">
        <f t="shared" si="102"/>
        <v>13168667.662153721</v>
      </c>
      <c r="H478" s="33">
        <f t="shared" si="103"/>
        <v>0.69644542693651457</v>
      </c>
      <c r="I478" s="33">
        <f t="shared" si="104"/>
        <v>0.30355457306348543</v>
      </c>
      <c r="J478" s="40">
        <f>SUMIFS('[1]6. Capital Calculations for BM'!$AH$6:$AH$1805,'[1]6. Capital Calculations for BM'!$C$6:$C$1805,'[1]2. BM Database'!$C478,'[1]6. Capital Calculations for BM'!$B$6:$B$1805,'[1]2. BM Database'!$B478)</f>
        <v>17.008296000000001</v>
      </c>
      <c r="K478" s="41">
        <f t="shared" si="108"/>
        <v>108.15605108354616</v>
      </c>
      <c r="L478" s="41">
        <v>1.0150308918350699</v>
      </c>
      <c r="M478" s="41">
        <f t="shared" si="105"/>
        <v>109.78173298869123</v>
      </c>
      <c r="N478" s="34">
        <f>SUMIFS('[1]41. Output Indexes'!$E$3:$E$752,'[1]41. Output Indexes'!$B$3:$B$752,$B478,'[1]41. Output Indexes'!$C$3:$C$752,$C478)</f>
        <v>19858</v>
      </c>
      <c r="O478" s="34">
        <f>SUMIFS('[1]41. Output Indexes'!$L$3:$L$752,'[1]41. Output Indexes'!$B$3:$B$752,$B478,'[1]41. Output Indexes'!$C$3:$C$752,$C478)</f>
        <v>546558100</v>
      </c>
      <c r="P478" s="34">
        <f>SUMIFS('[1]9. Z variables'!$AD$3:$AD$752,'[1]9. Z variables'!$B$3:$B$752,$B478,'[1]9. Z variables'!$C$3:$C$752,$C478)</f>
        <v>120578</v>
      </c>
      <c r="Q478" s="34">
        <f>SUMIFS('[1]9. Z variables'!$AE$3:$AE$752,'[1]9. Z variables'!$B$3:$B$752,$B478,'[1]9. Z variables'!$C$3:$C$752,$C478)</f>
        <v>106124</v>
      </c>
      <c r="R478" s="34">
        <f t="shared" si="101"/>
        <v>120578</v>
      </c>
      <c r="S478" s="34">
        <f t="shared" si="111"/>
        <v>120578</v>
      </c>
      <c r="T478" s="34">
        <f>SUMIFS('[1]9. Z variables'!$P$3:$P$752,'[1]9. Z variables'!$C$3:$C$752,$C478,'[1]9. Z variables'!$B$3:$B$752,$B478)</f>
        <v>788</v>
      </c>
      <c r="U478" s="34">
        <f t="shared" si="109"/>
        <v>832.5</v>
      </c>
      <c r="V478" s="33">
        <f>SUMIFS('[1]9. Z variables'!$R$3:$R$752,'[1]9. Z variables'!$C$3:$C$752,$C478,'[1]9. Z variables'!$B$3:$B$752,$B478)/T478</f>
        <v>0.30583756345177665</v>
      </c>
      <c r="W478" s="36">
        <f t="shared" si="110"/>
        <v>1.29378370706784</v>
      </c>
      <c r="X478" s="35">
        <f t="shared" si="110"/>
        <v>371</v>
      </c>
    </row>
    <row r="479" spans="1:24" ht="15" x14ac:dyDescent="0.25">
      <c r="A479" s="182">
        <v>44</v>
      </c>
      <c r="B479" s="183" t="s">
        <v>45</v>
      </c>
      <c r="C479" s="184">
        <v>2006</v>
      </c>
      <c r="D479" s="184">
        <v>1</v>
      </c>
      <c r="E479" s="42">
        <f>SUMIFS('[1]6. Capital Calculations for BM'!$AI$6:$AI$1805,'[1]6. Capital Calculations for BM'!$C$6:$C$1805,'[1]2. BM Database'!$C479,'[1]6. Capital Calculations for BM'!$B$6:$B$1805,'[1]2. BM Database'!$B479)</f>
        <v>9866599.8390210457</v>
      </c>
      <c r="F479" s="42">
        <f>'[1]4. OM&amp;A Calculation'!M484</f>
        <v>4029180.06</v>
      </c>
      <c r="G479" s="42">
        <f t="shared" si="102"/>
        <v>13895779.899021046</v>
      </c>
      <c r="H479" s="33">
        <f t="shared" si="103"/>
        <v>0.71004289868725867</v>
      </c>
      <c r="I479" s="33">
        <f t="shared" si="104"/>
        <v>0.28995710131274133</v>
      </c>
      <c r="J479" s="40">
        <f>SUMIFS('[1]6. Capital Calculations for BM'!$AH$6:$AH$1805,'[1]6. Capital Calculations for BM'!$C$6:$C$1805,'[1]2. BM Database'!$C479,'[1]6. Capital Calculations for BM'!$B$6:$B$1805,'[1]2. BM Database'!$B479)</f>
        <v>16.88236666666667</v>
      </c>
      <c r="K479" s="41">
        <f t="shared" si="108"/>
        <v>110.14154301171514</v>
      </c>
      <c r="L479" s="41">
        <v>1.0150308918350699</v>
      </c>
      <c r="M479" s="41">
        <f t="shared" si="105"/>
        <v>111.79706863127193</v>
      </c>
      <c r="N479" s="34">
        <f>SUMIFS('[1]41. Output Indexes'!$E$3:$E$752,'[1]41. Output Indexes'!$B$3:$B$752,$B479,'[1]41. Output Indexes'!$C$3:$C$752,$C479)</f>
        <v>20975</v>
      </c>
      <c r="O479" s="34">
        <f>SUMIFS('[1]41. Output Indexes'!$L$3:$L$752,'[1]41. Output Indexes'!$B$3:$B$752,$B479,'[1]41. Output Indexes'!$C$3:$C$752,$C479)</f>
        <v>640893665</v>
      </c>
      <c r="P479" s="34">
        <f>SUMIFS('[1]9. Z variables'!$AD$3:$AD$752,'[1]9. Z variables'!$B$3:$B$752,$B479,'[1]9. Z variables'!$C$3:$C$752,$C479)</f>
        <v>126855</v>
      </c>
      <c r="Q479" s="34">
        <f>SUMIFS('[1]9. Z variables'!$AE$3:$AE$752,'[1]9. Z variables'!$B$3:$B$752,$B479,'[1]9. Z variables'!$C$3:$C$752,$C479)</f>
        <v>107023</v>
      </c>
      <c r="R479" s="34">
        <f t="shared" si="101"/>
        <v>126855</v>
      </c>
      <c r="S479" s="34">
        <f t="shared" si="111"/>
        <v>126855</v>
      </c>
      <c r="T479" s="34">
        <f>SUMIFS('[1]9. Z variables'!$P$3:$P$752,'[1]9. Z variables'!$C$3:$C$752,$C479,'[1]9. Z variables'!$B$3:$B$752,$B479)</f>
        <v>792</v>
      </c>
      <c r="U479" s="34">
        <f t="shared" si="109"/>
        <v>832.5</v>
      </c>
      <c r="V479" s="33">
        <f>SUMIFS('[1]9. Z variables'!$R$3:$R$752,'[1]9. Z variables'!$C$3:$C$752,$C479,'[1]9. Z variables'!$B$3:$B$752,$B479)/T479</f>
        <v>0.32954545454545453</v>
      </c>
      <c r="W479" s="36">
        <f t="shared" si="110"/>
        <v>1.29378370706784</v>
      </c>
      <c r="X479" s="35">
        <f t="shared" si="110"/>
        <v>371</v>
      </c>
    </row>
    <row r="480" spans="1:24" ht="15" x14ac:dyDescent="0.25">
      <c r="A480" s="182">
        <v>44</v>
      </c>
      <c r="B480" s="183" t="s">
        <v>45</v>
      </c>
      <c r="C480" s="184">
        <v>2007</v>
      </c>
      <c r="D480" s="184">
        <v>1</v>
      </c>
      <c r="E480" s="42">
        <f>SUMIFS('[1]6. Capital Calculations for BM'!$AI$6:$AI$1805,'[1]6. Capital Calculations for BM'!$C$6:$C$1805,'[1]2. BM Database'!$C480,'[1]6. Capital Calculations for BM'!$B$6:$B$1805,'[1]2. BM Database'!$B480)</f>
        <v>10743872.94357108</v>
      </c>
      <c r="F480" s="42">
        <f>'[1]4. OM&amp;A Calculation'!M485</f>
        <v>4428987.2300000004</v>
      </c>
      <c r="G480" s="42">
        <f t="shared" si="102"/>
        <v>15172860.17357108</v>
      </c>
      <c r="H480" s="33">
        <f t="shared" si="103"/>
        <v>0.70809806593257518</v>
      </c>
      <c r="I480" s="33">
        <f t="shared" si="104"/>
        <v>0.29190193406742482</v>
      </c>
      <c r="J480" s="40">
        <f>SUMIFS('[1]6. Capital Calculations for BM'!$AH$6:$AH$1805,'[1]6. Capital Calculations for BM'!$C$6:$C$1805,'[1]2. BM Database'!$C480,'[1]6. Capital Calculations for BM'!$B$6:$B$1805,'[1]2. BM Database'!$B480)</f>
        <v>17.296320000000001</v>
      </c>
      <c r="K480" s="41">
        <f t="shared" si="108"/>
        <v>113.88036490943945</v>
      </c>
      <c r="L480" s="41">
        <v>1.0150308918350699</v>
      </c>
      <c r="M480" s="41">
        <f t="shared" si="105"/>
        <v>115.59208835653152</v>
      </c>
      <c r="N480" s="34">
        <f>SUMIFS('[1]41. Output Indexes'!$E$3:$E$752,'[1]41. Output Indexes'!$B$3:$B$752,$B480,'[1]41. Output Indexes'!$C$3:$C$752,$C480)</f>
        <v>22811</v>
      </c>
      <c r="O480" s="34">
        <f>SUMIFS('[1]41. Output Indexes'!$L$3:$L$752,'[1]41. Output Indexes'!$B$3:$B$752,$B480,'[1]41. Output Indexes'!$C$3:$C$752,$C480)</f>
        <v>694256898</v>
      </c>
      <c r="P480" s="34">
        <f>SUMIFS('[1]9. Z variables'!$AD$3:$AD$752,'[1]9. Z variables'!$B$3:$B$752,$B480,'[1]9. Z variables'!$C$3:$C$752,$C480)</f>
        <v>130375</v>
      </c>
      <c r="Q480" s="34">
        <f>SUMIFS('[1]9. Z variables'!$AE$3:$AE$752,'[1]9. Z variables'!$B$3:$B$752,$B480,'[1]9. Z variables'!$C$3:$C$752,$C480)</f>
        <v>111168</v>
      </c>
      <c r="R480" s="34">
        <f t="shared" si="101"/>
        <v>130375</v>
      </c>
      <c r="S480" s="34">
        <f t="shared" si="111"/>
        <v>130375</v>
      </c>
      <c r="T480" s="34">
        <f>SUMIFS('[1]9. Z variables'!$P$3:$P$752,'[1]9. Z variables'!$C$3:$C$752,$C480,'[1]9. Z variables'!$B$3:$B$752,$B480)</f>
        <v>833</v>
      </c>
      <c r="U480" s="34">
        <f t="shared" si="109"/>
        <v>832.5</v>
      </c>
      <c r="V480" s="33">
        <f>SUMIFS('[1]9. Z variables'!$R$3:$R$752,'[1]9. Z variables'!$C$3:$C$752,$C480,'[1]9. Z variables'!$B$3:$B$752,$B480)/T480</f>
        <v>0.3517406962785114</v>
      </c>
      <c r="W480" s="36">
        <f t="shared" si="110"/>
        <v>1.29378370706784</v>
      </c>
      <c r="X480" s="35">
        <f t="shared" si="110"/>
        <v>371</v>
      </c>
    </row>
    <row r="481" spans="1:46" ht="15" x14ac:dyDescent="0.25">
      <c r="A481" s="182">
        <v>44</v>
      </c>
      <c r="B481" s="183" t="s">
        <v>45</v>
      </c>
      <c r="C481" s="184">
        <v>2008</v>
      </c>
      <c r="D481" s="184">
        <v>1</v>
      </c>
      <c r="E481" s="42">
        <f>SUMIFS('[1]6. Capital Calculations for BM'!$AI$6:$AI$1805,'[1]6. Capital Calculations for BM'!$C$6:$C$1805,'[1]2. BM Database'!$C481,'[1]6. Capital Calculations for BM'!$B$6:$B$1805,'[1]2. BM Database'!$B481)</f>
        <v>11901205.270916214</v>
      </c>
      <c r="F481" s="42">
        <f>'[1]4. OM&amp;A Calculation'!M486</f>
        <v>4971485.8500000006</v>
      </c>
      <c r="G481" s="42">
        <f t="shared" si="102"/>
        <v>16872691.120916214</v>
      </c>
      <c r="H481" s="33">
        <f t="shared" si="103"/>
        <v>0.70535311679847545</v>
      </c>
      <c r="I481" s="33">
        <f t="shared" si="104"/>
        <v>0.29464688320152455</v>
      </c>
      <c r="J481" s="40">
        <f>SUMIFS('[1]6. Capital Calculations for BM'!$AH$6:$AH$1805,'[1]6. Capital Calculations for BM'!$C$6:$C$1805,'[1]2. BM Database'!$C481,'[1]6. Capital Calculations for BM'!$B$6:$B$1805,'[1]2. BM Database'!$B481)</f>
        <v>17.715351999999999</v>
      </c>
      <c r="K481" s="41">
        <f t="shared" si="108"/>
        <v>116.60459237157336</v>
      </c>
      <c r="L481" s="41">
        <v>1.0150308918350699</v>
      </c>
      <c r="M481" s="41">
        <f t="shared" si="105"/>
        <v>118.35726338698289</v>
      </c>
      <c r="N481" s="34">
        <f>SUMIFS('[1]41. Output Indexes'!$E$3:$E$752,'[1]41. Output Indexes'!$B$3:$B$752,$B481,'[1]41. Output Indexes'!$C$3:$C$752,$C481)</f>
        <v>25373</v>
      </c>
      <c r="O481" s="34">
        <f>SUMIFS('[1]41. Output Indexes'!$L$3:$L$752,'[1]41. Output Indexes'!$B$3:$B$752,$B481,'[1]41. Output Indexes'!$C$3:$C$752,$C481)</f>
        <v>707444570</v>
      </c>
      <c r="P481" s="34">
        <f>SUMIFS('[1]9. Z variables'!$AD$3:$AD$752,'[1]9. Z variables'!$B$3:$B$752,$B481,'[1]9. Z variables'!$C$3:$C$752,$C481)</f>
        <v>125846</v>
      </c>
      <c r="Q481" s="34">
        <f>SUMIFS('[1]9. Z variables'!$AE$3:$AE$752,'[1]9. Z variables'!$B$3:$B$752,$B481,'[1]9. Z variables'!$C$3:$C$752,$C481)</f>
        <v>110590</v>
      </c>
      <c r="R481" s="34">
        <f t="shared" si="101"/>
        <v>125846</v>
      </c>
      <c r="S481" s="34">
        <f t="shared" si="111"/>
        <v>130375</v>
      </c>
      <c r="T481" s="34">
        <f>SUMIFS('[1]9. Z variables'!$P$3:$P$752,'[1]9. Z variables'!$C$3:$C$752,$C481,'[1]9. Z variables'!$B$3:$B$752,$B481)</f>
        <v>866</v>
      </c>
      <c r="U481" s="34">
        <f t="shared" si="109"/>
        <v>832.5</v>
      </c>
      <c r="V481" s="33">
        <f>SUMIFS('[1]9. Z variables'!$R$3:$R$752,'[1]9. Z variables'!$C$3:$C$752,$C481,'[1]9. Z variables'!$B$3:$B$752,$B481)/T481</f>
        <v>0.36951501154734412</v>
      </c>
      <c r="W481" s="36">
        <f t="shared" si="110"/>
        <v>1.29378370706784</v>
      </c>
      <c r="X481" s="35">
        <f t="shared" si="110"/>
        <v>371</v>
      </c>
    </row>
    <row r="482" spans="1:46" ht="15" x14ac:dyDescent="0.25">
      <c r="A482" s="182">
        <v>44</v>
      </c>
      <c r="B482" s="183" t="s">
        <v>45</v>
      </c>
      <c r="C482" s="184">
        <v>2009</v>
      </c>
      <c r="D482" s="184">
        <v>1</v>
      </c>
      <c r="E482" s="42">
        <f>SUMIFS('[1]6. Capital Calculations for BM'!$AI$6:$AI$1805,'[1]6. Capital Calculations for BM'!$C$6:$C$1805,'[1]2. BM Database'!$C482,'[1]6. Capital Calculations for BM'!$B$6:$B$1805,'[1]2. BM Database'!$B482)</f>
        <v>12879411.33839532</v>
      </c>
      <c r="F482" s="42">
        <f>'[1]4. OM&amp;A Calculation'!M487</f>
        <v>5286434.95</v>
      </c>
      <c r="G482" s="42">
        <f t="shared" si="102"/>
        <v>18165846.288395319</v>
      </c>
      <c r="H482" s="33">
        <f t="shared" si="103"/>
        <v>0.70899043919704019</v>
      </c>
      <c r="I482" s="33">
        <f t="shared" si="104"/>
        <v>0.29100956080295981</v>
      </c>
      <c r="J482" s="40">
        <f>SUMIFS('[1]6. Capital Calculations for BM'!$AH$6:$AH$1805,'[1]6. Capital Calculations for BM'!$C$6:$C$1805,'[1]2. BM Database'!$C482,'[1]6. Capital Calculations for BM'!$B$6:$B$1805,'[1]2. BM Database'!$B482)</f>
        <v>17.930536200000002</v>
      </c>
      <c r="K482" s="41">
        <f t="shared" si="108"/>
        <v>118.1120482521444</v>
      </c>
      <c r="L482" s="41">
        <v>1.0150308918350699</v>
      </c>
      <c r="M482" s="41">
        <f t="shared" si="105"/>
        <v>119.88737767384094</v>
      </c>
      <c r="N482" s="34">
        <f>SUMIFS('[1]41. Output Indexes'!$E$3:$E$752,'[1]41. Output Indexes'!$B$3:$B$752,$B482,'[1]41. Output Indexes'!$C$3:$C$752,$C482)</f>
        <v>27506</v>
      </c>
      <c r="O482" s="34">
        <f>SUMIFS('[1]41. Output Indexes'!$L$3:$L$752,'[1]41. Output Indexes'!$B$3:$B$752,$B482,'[1]41. Output Indexes'!$C$3:$C$752,$C482)</f>
        <v>674088801</v>
      </c>
      <c r="P482" s="34">
        <f>SUMIFS('[1]9. Z variables'!$AD$3:$AD$752,'[1]9. Z variables'!$B$3:$B$752,$B482,'[1]9. Z variables'!$C$3:$C$752,$C482)</f>
        <v>134672</v>
      </c>
      <c r="Q482" s="34">
        <f>SUMIFS('[1]9. Z variables'!$AE$3:$AE$752,'[1]9. Z variables'!$B$3:$B$752,$B482,'[1]9. Z variables'!$C$3:$C$752,$C482)</f>
        <v>118179</v>
      </c>
      <c r="R482" s="34">
        <f t="shared" si="101"/>
        <v>134672</v>
      </c>
      <c r="S482" s="34">
        <f t="shared" si="111"/>
        <v>134672</v>
      </c>
      <c r="T482" s="34">
        <f>SUMIFS('[1]9. Z variables'!$P$3:$P$752,'[1]9. Z variables'!$C$3:$C$752,$C482,'[1]9. Z variables'!$B$3:$B$752,$B482)</f>
        <v>866</v>
      </c>
      <c r="U482" s="34">
        <f t="shared" si="109"/>
        <v>832.5</v>
      </c>
      <c r="V482" s="33">
        <f>SUMIFS('[1]9. Z variables'!$R$3:$R$752,'[1]9. Z variables'!$C$3:$C$752,$C482,'[1]9. Z variables'!$B$3:$B$752,$B482)/T482</f>
        <v>0.36951501154734412</v>
      </c>
      <c r="W482" s="36">
        <f t="shared" si="110"/>
        <v>1.29378370706784</v>
      </c>
      <c r="X482" s="35">
        <f t="shared" si="110"/>
        <v>371</v>
      </c>
    </row>
    <row r="483" spans="1:46" ht="15" x14ac:dyDescent="0.25">
      <c r="A483" s="182">
        <v>44</v>
      </c>
      <c r="B483" s="183" t="s">
        <v>45</v>
      </c>
      <c r="C483" s="184">
        <v>2010</v>
      </c>
      <c r="D483" s="184">
        <v>1</v>
      </c>
      <c r="E483" s="42">
        <f>SUMIFS('[1]6. Capital Calculations for BM'!$AI$6:$AI$1805,'[1]6. Capital Calculations for BM'!$C$6:$C$1805,'[1]2. BM Database'!$C483,'[1]6. Capital Calculations for BM'!$B$6:$B$1805,'[1]2. BM Database'!$B483)</f>
        <v>13762997.891234992</v>
      </c>
      <c r="F483" s="42">
        <f>'[1]4. OM&amp;A Calculation'!M488</f>
        <v>5445143.0944726532</v>
      </c>
      <c r="G483" s="42">
        <f t="shared" si="102"/>
        <v>19208140.985707644</v>
      </c>
      <c r="H483" s="33">
        <f t="shared" si="103"/>
        <v>0.71651899585054779</v>
      </c>
      <c r="I483" s="33">
        <f t="shared" si="104"/>
        <v>0.28348100414945221</v>
      </c>
      <c r="J483" s="40">
        <f>SUMIFS('[1]6. Capital Calculations for BM'!$AH$6:$AH$1805,'[1]6. Capital Calculations for BM'!$C$6:$C$1805,'[1]2. BM Database'!$C483,'[1]6. Capital Calculations for BM'!$B$6:$B$1805,'[1]2. BM Database'!$B483)</f>
        <v>18.29948266666667</v>
      </c>
      <c r="K483" s="41">
        <f t="shared" si="108"/>
        <v>121.67950876493377</v>
      </c>
      <c r="L483" s="41">
        <v>1.0150308918350699</v>
      </c>
      <c r="M483" s="41">
        <f t="shared" si="105"/>
        <v>123.50846029972394</v>
      </c>
      <c r="N483" s="34">
        <f>SUMIFS('[1]41. Output Indexes'!$E$3:$E$752,'[1]41. Output Indexes'!$B$3:$B$752,$B483,'[1]41. Output Indexes'!$C$3:$C$752,$C483)</f>
        <v>29142</v>
      </c>
      <c r="O483" s="34">
        <f>SUMIFS('[1]41. Output Indexes'!$L$3:$L$752,'[1]41. Output Indexes'!$B$3:$B$752,$B483,'[1]41. Output Indexes'!$C$3:$C$752,$C483)</f>
        <v>718110957</v>
      </c>
      <c r="P483" s="34">
        <f>SUMIFS('[1]9. Z variables'!$AD$3:$AD$752,'[1]9. Z variables'!$B$3:$B$752,$B483,'[1]9. Z variables'!$C$3:$C$752,$C483)</f>
        <v>147307</v>
      </c>
      <c r="Q483" s="34">
        <f>SUMIFS('[1]9. Z variables'!$AE$3:$AE$752,'[1]9. Z variables'!$B$3:$B$752,$B483,'[1]9. Z variables'!$C$3:$C$752,$C483)</f>
        <v>122227</v>
      </c>
      <c r="R483" s="34">
        <f t="shared" si="101"/>
        <v>147307</v>
      </c>
      <c r="S483" s="34">
        <f t="shared" si="111"/>
        <v>147307</v>
      </c>
      <c r="T483" s="34">
        <f>SUMIFS('[1]9. Z variables'!$P$3:$P$752,'[1]9. Z variables'!$C$3:$C$752,$C483,'[1]9. Z variables'!$B$3:$B$752,$B483)</f>
        <v>938</v>
      </c>
      <c r="U483" s="34">
        <f t="shared" si="109"/>
        <v>832.5</v>
      </c>
      <c r="V483" s="33">
        <f>SUMIFS('[1]9. Z variables'!$R$3:$R$752,'[1]9. Z variables'!$C$3:$C$752,$C483,'[1]9. Z variables'!$B$3:$B$752,$B483)/T483</f>
        <v>0.38592750533049042</v>
      </c>
      <c r="W483" s="36">
        <f t="shared" si="110"/>
        <v>1.29378370706784</v>
      </c>
      <c r="X483" s="35">
        <f t="shared" si="110"/>
        <v>371</v>
      </c>
    </row>
    <row r="484" spans="1:46" ht="15" x14ac:dyDescent="0.25">
      <c r="A484" s="182">
        <v>44</v>
      </c>
      <c r="B484" s="183" t="s">
        <v>45</v>
      </c>
      <c r="C484" s="184">
        <v>2011</v>
      </c>
      <c r="D484" s="184">
        <v>1</v>
      </c>
      <c r="E484" s="42">
        <f>SUMIFS('[1]6. Capital Calculations for BM'!$AI$6:$AI$1805,'[1]6. Capital Calculations for BM'!$C$6:$C$1805,'[1]2. BM Database'!$C484,'[1]6. Capital Calculations for BM'!$B$6:$B$1805,'[1]2. BM Database'!$B484)</f>
        <v>14244717.742626442</v>
      </c>
      <c r="F484" s="42">
        <f>'[1]4. OM&amp;A Calculation'!M489</f>
        <v>6368533</v>
      </c>
      <c r="G484" s="42">
        <f t="shared" si="102"/>
        <v>20613250.742626444</v>
      </c>
      <c r="H484" s="33">
        <f t="shared" si="103"/>
        <v>0.69104664375762825</v>
      </c>
      <c r="I484" s="33">
        <f t="shared" si="104"/>
        <v>0.30895335624237175</v>
      </c>
      <c r="J484" s="40">
        <f>SUMIFS('[1]6. Capital Calculations for BM'!$AH$6:$AH$1805,'[1]6. Capital Calculations for BM'!$C$6:$C$1805,'[1]2. BM Database'!$C484,'[1]6. Capital Calculations for BM'!$B$6:$B$1805,'[1]2. BM Database'!$B484)</f>
        <v>18.328728099999999</v>
      </c>
      <c r="K484" s="41">
        <f t="shared" si="108"/>
        <v>123.73002481130355</v>
      </c>
      <c r="L484" s="41">
        <v>1.0150308918350699</v>
      </c>
      <c r="M484" s="41">
        <f t="shared" si="105"/>
        <v>125.58979743099277</v>
      </c>
      <c r="N484" s="34">
        <f>SUMIFS('[1]41. Output Indexes'!$E$3:$E$752,'[1]41. Output Indexes'!$B$3:$B$752,$B484,'[1]41. Output Indexes'!$C$3:$C$752,$C484)</f>
        <v>30485</v>
      </c>
      <c r="O484" s="34">
        <f>SUMIFS('[1]41. Output Indexes'!$L$3:$L$752,'[1]41. Output Indexes'!$B$3:$B$752,$B484,'[1]41. Output Indexes'!$C$3:$C$752,$C484)</f>
        <v>746591129</v>
      </c>
      <c r="P484" s="34">
        <f>SUMIFS('[1]9. Z variables'!$AD$3:$AD$752,'[1]9. Z variables'!$B$3:$B$752,$B484,'[1]9. Z variables'!$C$3:$C$752,$C484)</f>
        <v>161635</v>
      </c>
      <c r="Q484" s="34">
        <f>SUMIFS('[1]9. Z variables'!$AE$3:$AE$752,'[1]9. Z variables'!$B$3:$B$752,$B484,'[1]9. Z variables'!$C$3:$C$752,$C484)</f>
        <v>118892</v>
      </c>
      <c r="R484" s="34">
        <f t="shared" si="101"/>
        <v>161635</v>
      </c>
      <c r="S484" s="34">
        <f t="shared" si="111"/>
        <v>161635</v>
      </c>
      <c r="T484" s="34">
        <f>SUMIFS('[1]9. Z variables'!$P$3:$P$752,'[1]9. Z variables'!$C$3:$C$752,$C484,'[1]9. Z variables'!$B$3:$B$752,$B484)</f>
        <v>950</v>
      </c>
      <c r="U484" s="34">
        <f t="shared" si="109"/>
        <v>832.5</v>
      </c>
      <c r="V484" s="33">
        <f>SUMIFS('[1]9. Z variables'!$R$3:$R$752,'[1]9. Z variables'!$C$3:$C$752,$C484,'[1]9. Z variables'!$B$3:$B$752,$B484)/T484</f>
        <v>0.4031578947368421</v>
      </c>
      <c r="W484" s="36">
        <f t="shared" si="110"/>
        <v>1.29378370706784</v>
      </c>
      <c r="X484" s="23">
        <f t="shared" si="110"/>
        <v>371</v>
      </c>
    </row>
    <row r="485" spans="1:46" ht="15" x14ac:dyDescent="0.25">
      <c r="A485" s="182">
        <v>44</v>
      </c>
      <c r="B485" s="183" t="str">
        <f>B484</f>
        <v>MILTON HYDRO DISTRIBUTION INC.</v>
      </c>
      <c r="C485" s="184">
        <f>C484+1</f>
        <v>2012</v>
      </c>
      <c r="D485" s="184">
        <f>D484</f>
        <v>1</v>
      </c>
      <c r="E485" s="42">
        <f>SUMIFS('[1]6. Capital Calculations for BM'!$AI$6:$AI$1805,'[1]6. Capital Calculations for BM'!$C$6:$C$1805,'[1]2. BM Database'!$C485,'[1]6. Capital Calculations for BM'!$B$6:$B$1805,'[1]2. BM Database'!$B485)</f>
        <v>14149445.21772746</v>
      </c>
      <c r="F485" s="42">
        <f>'[1]4. OM&amp;A Calculation'!M490</f>
        <v>6718637</v>
      </c>
      <c r="G485" s="42">
        <f t="shared" si="102"/>
        <v>20868082.21772746</v>
      </c>
      <c r="H485" s="33">
        <f t="shared" si="103"/>
        <v>0.67804243198292036</v>
      </c>
      <c r="I485" s="33">
        <f t="shared" si="104"/>
        <v>0.32195756801707964</v>
      </c>
      <c r="J485" s="40">
        <f>SUMIFS('[1]6. Capital Calculations for BM'!$AH$6:$AH$1805,'[1]6. Capital Calculations for BM'!$C$6:$C$1805,'[1]2. BM Database'!$C485,'[1]6. Capital Calculations for BM'!$B$6:$B$1805,'[1]2. BM Database'!$B485)</f>
        <v>17.40324</v>
      </c>
      <c r="K485" s="41">
        <f t="shared" si="108"/>
        <v>125.68281390738366</v>
      </c>
      <c r="L485" s="41">
        <f>L484</f>
        <v>1.0150308918350699</v>
      </c>
      <c r="M485" s="41">
        <f t="shared" si="105"/>
        <v>127.57193868875277</v>
      </c>
      <c r="N485" s="34">
        <f>SUMIFS('[1]24. 2012 data'!$BR$2:$BR$74,'[1]24. 2012 data'!$B$2:$B$74,'[1]2. BM Database'!$B485,'[1]24. 2012 data'!$C$2:$C$74,2012)</f>
        <v>32324</v>
      </c>
      <c r="O485" s="34">
        <f>SUMIFS('[1]24. 2012 data'!$BZ$2:$BZ$74,'[1]24. 2012 data'!$B$2:$B$74,'[1]2. BM Database'!$B485,'[1]24. 2012 data'!$C$2:$C$74,2012)</f>
        <v>775130278</v>
      </c>
      <c r="P485" s="34">
        <f>SUMIFS('[1]24. 2012 data'!$DI$2:$DI$74,'[1]24. 2012 data'!$B$2:$B$74,'[1]2. BM Database'!$B485,'[1]24. 2012 data'!$C$2:$C$74,2012)</f>
        <v>166579</v>
      </c>
      <c r="Q485" s="34">
        <f>SUMIFS('[1]24. 2012 data'!$DH$2:$DH$74,'[1]24. 2012 data'!$B$2:$B$74,'[1]2. BM Database'!$B485,'[1]24. 2012 data'!$C$2:$C$74,2012)</f>
        <v>126240</v>
      </c>
      <c r="R485" s="34">
        <f t="shared" si="101"/>
        <v>166579</v>
      </c>
      <c r="S485" s="34">
        <f t="shared" si="111"/>
        <v>166579</v>
      </c>
      <c r="T485" s="34">
        <f>SUMIF('[1]24. 2012 data'!$B$2:$B$74,$B485,'[1]24. 2012 data'!$DL$2:$DL$74)</f>
        <v>983</v>
      </c>
      <c r="U485" s="34">
        <f>AVERAGE(T475:T485)</f>
        <v>832.5</v>
      </c>
      <c r="V485" s="33">
        <f>SUMIF('[1]24. 2012 data'!$B$2:$B$74,$B485,'[1]24. 2012 data'!$DN$2:$DN$74)/SUMIF('[1]24. 2012 data'!$B$2:$B$74,$B485,'[1]24. 2012 data'!$DL$2:$DL$74)</f>
        <v>0.40590030518819942</v>
      </c>
      <c r="W485" s="36">
        <f>(N485-N475)/N475</f>
        <v>1.29378370706784</v>
      </c>
      <c r="X485" s="34">
        <f>SUMIF('[1]24. 2012 data'!$B$2:$B$74,$B485,'[1]24. 2012 data'!$CZ$2:$CZ$74)</f>
        <v>371</v>
      </c>
    </row>
    <row r="486" spans="1:46" s="32" customFormat="1" ht="15" x14ac:dyDescent="0.25">
      <c r="A486" s="182">
        <v>45</v>
      </c>
      <c r="B486" s="183" t="s">
        <v>46</v>
      </c>
      <c r="C486" s="184">
        <v>2002</v>
      </c>
      <c r="D486" s="184">
        <v>1</v>
      </c>
      <c r="E486" s="42">
        <f>SUMIFS('[1]6. Capital Calculations for BM'!$AI$6:$AI$1805,'[1]6. Capital Calculations for BM'!$C$6:$C$1805,'[1]2. BM Database'!$C486,'[1]6. Capital Calculations for BM'!$B$6:$B$1805,'[1]2. BM Database'!$B486)</f>
        <v>9185641.8770251945</v>
      </c>
      <c r="F486" s="42">
        <f>'[1]4. OM&amp;A Calculation'!M491</f>
        <v>5127573.88</v>
      </c>
      <c r="G486" s="42">
        <f t="shared" si="102"/>
        <v>14313215.757025193</v>
      </c>
      <c r="H486" s="33">
        <f t="shared" si="103"/>
        <v>0.6417594783000955</v>
      </c>
      <c r="I486" s="33">
        <f t="shared" si="104"/>
        <v>0.3582405216999045</v>
      </c>
      <c r="J486" s="40">
        <f>SUMIFS('[1]6. Capital Calculations for BM'!$AH$6:$AH$1805,'[1]6. Capital Calculations for BM'!$C$6:$C$1805,'[1]2. BM Database'!$C486,'[1]6. Capital Calculations for BM'!$B$6:$B$1805,'[1]2. BM Database'!$B486)</f>
        <v>16.741565999999999</v>
      </c>
      <c r="K486" s="41">
        <f t="shared" si="108"/>
        <v>100</v>
      </c>
      <c r="L486" s="41">
        <v>1.0239634449142601</v>
      </c>
      <c r="M486" s="41">
        <f t="shared" si="105"/>
        <v>102.39634449142601</v>
      </c>
      <c r="N486" s="34">
        <f>SUMIFS('[1]41. Output Indexes'!$E$3:$E$752,'[1]41. Output Indexes'!$B$3:$B$752,$B486,'[1]41. Output Indexes'!$C$3:$C$752,$C486)</f>
        <v>27713</v>
      </c>
      <c r="O486" s="34">
        <f>SUMIFS('[1]41. Output Indexes'!$L$3:$L$752,'[1]41. Output Indexes'!$B$3:$B$752,$B486,'[1]41. Output Indexes'!$C$3:$C$752,$C486)</f>
        <v>677272067</v>
      </c>
      <c r="P486" s="34">
        <f>SUMIFS('[1]9. Z variables'!$AD$3:$AD$752,'[1]9. Z variables'!$B$3:$B$752,$B486,'[1]9. Z variables'!$C$3:$C$752,$C486)</f>
        <v>143570</v>
      </c>
      <c r="Q486" s="34">
        <f>SUMIFS('[1]9. Z variables'!$AE$3:$AE$752,'[1]9. Z variables'!$B$3:$B$752,$B486,'[1]9. Z variables'!$C$3:$C$752,$C486)</f>
        <v>116690</v>
      </c>
      <c r="R486" s="34">
        <f t="shared" si="101"/>
        <v>143570</v>
      </c>
      <c r="S486" s="34">
        <f>R486</f>
        <v>143570</v>
      </c>
      <c r="T486" s="34">
        <f>SUMIFS('[1]9. Z variables'!$P$3:$P$752,'[1]9. Z variables'!$C$3:$C$752,$C486,'[1]9. Z variables'!$B$3:$B$752,$B486)</f>
        <v>956.7</v>
      </c>
      <c r="U486" s="34">
        <f t="shared" si="109"/>
        <v>981.98181818181808</v>
      </c>
      <c r="V486" s="33">
        <f>SUMIFS('[1]9. Z variables'!$R$3:$R$752,'[1]9. Z variables'!$C$3:$C$752,$C486,'[1]9. Z variables'!$B$3:$B$752,$B486)/T486</f>
        <v>0.41141423643775477</v>
      </c>
      <c r="W486" s="36">
        <f t="shared" si="110"/>
        <v>0.22263919460181142</v>
      </c>
      <c r="X486" s="35">
        <f t="shared" si="110"/>
        <v>74</v>
      </c>
      <c r="Y486" s="40"/>
      <c r="AT486" s="31"/>
    </row>
    <row r="487" spans="1:46" s="32" customFormat="1" ht="15" x14ac:dyDescent="0.25">
      <c r="A487" s="182">
        <v>45</v>
      </c>
      <c r="B487" s="183" t="s">
        <v>46</v>
      </c>
      <c r="C487" s="184">
        <v>2003</v>
      </c>
      <c r="D487" s="184">
        <v>1</v>
      </c>
      <c r="E487" s="42">
        <f>SUMIFS('[1]6. Capital Calculations for BM'!$AI$6:$AI$1805,'[1]6. Capital Calculations for BM'!$C$6:$C$1805,'[1]2. BM Database'!$C487,'[1]6. Capital Calculations for BM'!$B$6:$B$1805,'[1]2. BM Database'!$B487)</f>
        <v>9503085.5645734072</v>
      </c>
      <c r="F487" s="42">
        <f>'[1]4. OM&amp;A Calculation'!M492</f>
        <v>5425739.0199999996</v>
      </c>
      <c r="G487" s="42">
        <f t="shared" si="102"/>
        <v>14928824.584573407</v>
      </c>
      <c r="H487" s="33">
        <f t="shared" si="103"/>
        <v>0.63655953023879408</v>
      </c>
      <c r="I487" s="33">
        <f t="shared" si="104"/>
        <v>0.36344046976120592</v>
      </c>
      <c r="J487" s="40">
        <f>SUMIFS('[1]6. Capital Calculations for BM'!$AH$6:$AH$1805,'[1]6. Capital Calculations for BM'!$C$6:$C$1805,'[1]2. BM Database'!$C487,'[1]6. Capital Calculations for BM'!$B$6:$B$1805,'[1]2. BM Database'!$B487)</f>
        <v>16.820820000000001</v>
      </c>
      <c r="K487" s="41">
        <f t="shared" si="108"/>
        <v>102.21331567783656</v>
      </c>
      <c r="L487" s="41">
        <v>1.0239634449142601</v>
      </c>
      <c r="M487" s="41">
        <f t="shared" si="105"/>
        <v>104.66269883758628</v>
      </c>
      <c r="N487" s="34">
        <f>SUMIFS('[1]41. Output Indexes'!$E$3:$E$752,'[1]41. Output Indexes'!$B$3:$B$752,$B487,'[1]41. Output Indexes'!$C$3:$C$752,$C487)</f>
        <v>28235</v>
      </c>
      <c r="O487" s="34">
        <f>SUMIFS('[1]41. Output Indexes'!$L$3:$L$752,'[1]41. Output Indexes'!$B$3:$B$752,$B487,'[1]41. Output Indexes'!$C$3:$C$752,$C487)</f>
        <v>677083143</v>
      </c>
      <c r="P487" s="34">
        <f>SUMIFS('[1]9. Z variables'!$AD$3:$AD$752,'[1]9. Z variables'!$B$3:$B$752,$B487,'[1]9. Z variables'!$C$3:$C$752,$C487)</f>
        <v>144926</v>
      </c>
      <c r="Q487" s="34">
        <f>SUMIFS('[1]9. Z variables'!$AE$3:$AE$752,'[1]9. Z variables'!$B$3:$B$752,$B487,'[1]9. Z variables'!$C$3:$C$752,$C487)</f>
        <v>121170</v>
      </c>
      <c r="R487" s="34">
        <f t="shared" si="101"/>
        <v>144926</v>
      </c>
      <c r="S487" s="34">
        <f t="shared" ref="S487:S496" si="112">MAX(S486,R487)</f>
        <v>144926</v>
      </c>
      <c r="T487" s="34">
        <f>SUMIFS('[1]9. Z variables'!$P$3:$P$752,'[1]9. Z variables'!$C$3:$C$752,$C487,'[1]9. Z variables'!$B$3:$B$752,$B487)</f>
        <v>976.3</v>
      </c>
      <c r="U487" s="34">
        <f t="shared" si="109"/>
        <v>981.98181818181808</v>
      </c>
      <c r="V487" s="33">
        <f>SUMIFS('[1]9. Z variables'!$R$3:$R$752,'[1]9. Z variables'!$C$3:$C$752,$C487,'[1]9. Z variables'!$B$3:$B$752,$B487)/T487</f>
        <v>0.40827614462767597</v>
      </c>
      <c r="W487" s="36">
        <f t="shared" si="110"/>
        <v>0.22263919460181142</v>
      </c>
      <c r="X487" s="35">
        <f t="shared" si="110"/>
        <v>74</v>
      </c>
      <c r="Y487" s="40"/>
      <c r="AT487" s="31"/>
    </row>
    <row r="488" spans="1:46" s="32" customFormat="1" ht="15" x14ac:dyDescent="0.25">
      <c r="A488" s="182">
        <v>45</v>
      </c>
      <c r="B488" s="183" t="s">
        <v>46</v>
      </c>
      <c r="C488" s="184">
        <v>2004</v>
      </c>
      <c r="D488" s="184">
        <v>1</v>
      </c>
      <c r="E488" s="42">
        <f>SUMIFS('[1]6. Capital Calculations for BM'!$AI$6:$AI$1805,'[1]6. Capital Calculations for BM'!$C$6:$C$1805,'[1]2. BM Database'!$C488,'[1]6. Capital Calculations for BM'!$B$6:$B$1805,'[1]2. BM Database'!$B488)</f>
        <v>9884664.470870262</v>
      </c>
      <c r="F488" s="42">
        <f>'[1]4. OM&amp;A Calculation'!M493</f>
        <v>5588598.04</v>
      </c>
      <c r="G488" s="42">
        <f t="shared" si="102"/>
        <v>15473262.510870263</v>
      </c>
      <c r="H488" s="33">
        <f t="shared" si="103"/>
        <v>0.63882225638750045</v>
      </c>
      <c r="I488" s="33">
        <f t="shared" si="104"/>
        <v>0.36117774361249955</v>
      </c>
      <c r="J488" s="40">
        <f>SUMIFS('[1]6. Capital Calculations for BM'!$AH$6:$AH$1805,'[1]6. Capital Calculations for BM'!$C$6:$C$1805,'[1]2. BM Database'!$C488,'[1]6. Capital Calculations for BM'!$B$6:$B$1805,'[1]2. BM Database'!$B488)</f>
        <v>16.852066000000001</v>
      </c>
      <c r="K488" s="41">
        <f t="shared" si="108"/>
        <v>104.79144501899948</v>
      </c>
      <c r="L488" s="41">
        <v>1.0239634449142601</v>
      </c>
      <c r="M488" s="41">
        <f t="shared" si="105"/>
        <v>107.30260903919799</v>
      </c>
      <c r="N488" s="34">
        <f>SUMIFS('[1]41. Output Indexes'!$E$3:$E$752,'[1]41. Output Indexes'!$B$3:$B$752,$B488,'[1]41. Output Indexes'!$C$3:$C$752,$C488)</f>
        <v>29594</v>
      </c>
      <c r="O488" s="34">
        <f>SUMIFS('[1]41. Output Indexes'!$L$3:$L$752,'[1]41. Output Indexes'!$B$3:$B$752,$B488,'[1]41. Output Indexes'!$C$3:$C$752,$C488)</f>
        <v>691078575</v>
      </c>
      <c r="P488" s="34">
        <f>SUMIFS('[1]9. Z variables'!$AD$3:$AD$752,'[1]9. Z variables'!$B$3:$B$752,$B488,'[1]9. Z variables'!$C$3:$C$752,$C488)</f>
        <v>140248</v>
      </c>
      <c r="Q488" s="34">
        <f>SUMIFS('[1]9. Z variables'!$AE$3:$AE$752,'[1]9. Z variables'!$B$3:$B$752,$B488,'[1]9. Z variables'!$C$3:$C$752,$C488)</f>
        <v>132614</v>
      </c>
      <c r="R488" s="34">
        <f t="shared" si="101"/>
        <v>140248</v>
      </c>
      <c r="S488" s="34">
        <f t="shared" si="112"/>
        <v>144926</v>
      </c>
      <c r="T488" s="34">
        <f>SUMIFS('[1]9. Z variables'!$P$3:$P$752,'[1]9. Z variables'!$C$3:$C$752,$C488,'[1]9. Z variables'!$B$3:$B$752,$B488)</f>
        <v>984.8</v>
      </c>
      <c r="U488" s="34">
        <f t="shared" si="109"/>
        <v>981.98181818181808</v>
      </c>
      <c r="V488" s="33">
        <f>SUMIFS('[1]9. Z variables'!$R$3:$R$752,'[1]9. Z variables'!$C$3:$C$752,$C488,'[1]9. Z variables'!$B$3:$B$752,$B488)/T488</f>
        <v>0.41358651502843219</v>
      </c>
      <c r="W488" s="36">
        <f t="shared" si="110"/>
        <v>0.22263919460181142</v>
      </c>
      <c r="X488" s="35">
        <f t="shared" si="110"/>
        <v>74</v>
      </c>
      <c r="Y488" s="40"/>
      <c r="AT488" s="31"/>
    </row>
    <row r="489" spans="1:46" s="32" customFormat="1" ht="15" x14ac:dyDescent="0.25">
      <c r="A489" s="182">
        <v>45</v>
      </c>
      <c r="B489" s="183" t="s">
        <v>46</v>
      </c>
      <c r="C489" s="184">
        <v>2005</v>
      </c>
      <c r="D489" s="184">
        <v>1</v>
      </c>
      <c r="E489" s="42">
        <f>SUMIFS('[1]6. Capital Calculations for BM'!$AI$6:$AI$1805,'[1]6. Capital Calculations for BM'!$C$6:$C$1805,'[1]2. BM Database'!$C489,'[1]6. Capital Calculations for BM'!$B$6:$B$1805,'[1]2. BM Database'!$B489)</f>
        <v>10356869.835552556</v>
      </c>
      <c r="F489" s="42">
        <f>'[1]4. OM&amp;A Calculation'!M494</f>
        <v>5554092.8500000006</v>
      </c>
      <c r="G489" s="42">
        <f t="shared" si="102"/>
        <v>15910962.685552556</v>
      </c>
      <c r="H489" s="33">
        <f t="shared" si="103"/>
        <v>0.65092666234185714</v>
      </c>
      <c r="I489" s="33">
        <f t="shared" si="104"/>
        <v>0.34907333765814286</v>
      </c>
      <c r="J489" s="40">
        <f>SUMIFS('[1]6. Capital Calculations for BM'!$AH$6:$AH$1805,'[1]6. Capital Calculations for BM'!$C$6:$C$1805,'[1]2. BM Database'!$C489,'[1]6. Capital Calculations for BM'!$B$6:$B$1805,'[1]2. BM Database'!$B489)</f>
        <v>17.008296000000001</v>
      </c>
      <c r="K489" s="41">
        <f t="shared" si="108"/>
        <v>108.15605108354616</v>
      </c>
      <c r="L489" s="41">
        <v>1.0239634449142601</v>
      </c>
      <c r="M489" s="41">
        <f t="shared" si="105"/>
        <v>110.74784265583061</v>
      </c>
      <c r="N489" s="34">
        <f>SUMIFS('[1]41. Output Indexes'!$E$3:$E$752,'[1]41. Output Indexes'!$B$3:$B$752,$B489,'[1]41. Output Indexes'!$C$3:$C$752,$C489)</f>
        <v>30166</v>
      </c>
      <c r="O489" s="34">
        <f>SUMIFS('[1]41. Output Indexes'!$L$3:$L$752,'[1]41. Output Indexes'!$B$3:$B$752,$B489,'[1]41. Output Indexes'!$C$3:$C$752,$C489)</f>
        <v>384947379</v>
      </c>
      <c r="P489" s="34">
        <f>SUMIFS('[1]9. Z variables'!$AD$3:$AD$752,'[1]9. Z variables'!$B$3:$B$752,$B489,'[1]9. Z variables'!$C$3:$C$752,$C489)</f>
        <v>158205</v>
      </c>
      <c r="Q489" s="34">
        <f>SUMIFS('[1]9. Z variables'!$AE$3:$AE$752,'[1]9. Z variables'!$B$3:$B$752,$B489,'[1]9. Z variables'!$C$3:$C$752,$C489)</f>
        <v>129763</v>
      </c>
      <c r="R489" s="34">
        <f t="shared" si="101"/>
        <v>158205</v>
      </c>
      <c r="S489" s="34">
        <f t="shared" si="112"/>
        <v>158205</v>
      </c>
      <c r="T489" s="34">
        <f>SUMIFS('[1]9. Z variables'!$P$3:$P$752,'[1]9. Z variables'!$C$3:$C$752,$C489,'[1]9. Z variables'!$B$3:$B$752,$B489)</f>
        <v>1002</v>
      </c>
      <c r="U489" s="34">
        <f t="shared" si="109"/>
        <v>981.98181818181808</v>
      </c>
      <c r="V489" s="33">
        <f>SUMIFS('[1]9. Z variables'!$R$3:$R$752,'[1]9. Z variables'!$C$3:$C$752,$C489,'[1]9. Z variables'!$B$3:$B$752,$B489)/T489</f>
        <v>0.42015968063872255</v>
      </c>
      <c r="W489" s="36">
        <f t="shared" si="110"/>
        <v>0.22263919460181142</v>
      </c>
      <c r="X489" s="35">
        <f t="shared" si="110"/>
        <v>74</v>
      </c>
      <c r="Y489" s="40"/>
      <c r="AT489" s="31"/>
    </row>
    <row r="490" spans="1:46" s="32" customFormat="1" ht="15" x14ac:dyDescent="0.25">
      <c r="A490" s="182">
        <v>45</v>
      </c>
      <c r="B490" s="183" t="s">
        <v>46</v>
      </c>
      <c r="C490" s="184">
        <v>2006</v>
      </c>
      <c r="D490" s="184">
        <v>1</v>
      </c>
      <c r="E490" s="42">
        <f>SUMIFS('[1]6. Capital Calculations for BM'!$AI$6:$AI$1805,'[1]6. Capital Calculations for BM'!$C$6:$C$1805,'[1]2. BM Database'!$C490,'[1]6. Capital Calculations for BM'!$B$6:$B$1805,'[1]2. BM Database'!$B490)</f>
        <v>10674907.805866672</v>
      </c>
      <c r="F490" s="42">
        <f>'[1]4. OM&amp;A Calculation'!M495</f>
        <v>5497459.8900000006</v>
      </c>
      <c r="G490" s="42">
        <f t="shared" si="102"/>
        <v>16172367.695866672</v>
      </c>
      <c r="H490" s="33">
        <f t="shared" si="103"/>
        <v>0.66007080760320336</v>
      </c>
      <c r="I490" s="33">
        <f t="shared" si="104"/>
        <v>0.33992919239679664</v>
      </c>
      <c r="J490" s="40">
        <f>SUMIFS('[1]6. Capital Calculations for BM'!$AH$6:$AH$1805,'[1]6. Capital Calculations for BM'!$C$6:$C$1805,'[1]2. BM Database'!$C490,'[1]6. Capital Calculations for BM'!$B$6:$B$1805,'[1]2. BM Database'!$B490)</f>
        <v>16.88236666666667</v>
      </c>
      <c r="K490" s="41">
        <f t="shared" si="108"/>
        <v>110.14154301171514</v>
      </c>
      <c r="L490" s="41">
        <v>1.0239634449142601</v>
      </c>
      <c r="M490" s="41">
        <f t="shared" si="105"/>
        <v>112.78091381044798</v>
      </c>
      <c r="N490" s="34">
        <f>SUMIFS('[1]41. Output Indexes'!$E$3:$E$752,'[1]41. Output Indexes'!$B$3:$B$752,$B490,'[1]41. Output Indexes'!$C$3:$C$752,$C490)</f>
        <v>30684</v>
      </c>
      <c r="O490" s="34">
        <f>SUMIFS('[1]41. Output Indexes'!$L$3:$L$752,'[1]41. Output Indexes'!$B$3:$B$752,$B490,'[1]41. Output Indexes'!$C$3:$C$752,$C490)</f>
        <v>356262160</v>
      </c>
      <c r="P490" s="34">
        <f>SUMIFS('[1]9. Z variables'!$AD$3:$AD$752,'[1]9. Z variables'!$B$3:$B$752,$B490,'[1]9. Z variables'!$C$3:$C$752,$C490)</f>
        <v>163930</v>
      </c>
      <c r="Q490" s="34">
        <f>SUMIFS('[1]9. Z variables'!$AE$3:$AE$752,'[1]9. Z variables'!$B$3:$B$752,$B490,'[1]9. Z variables'!$C$3:$C$752,$C490)</f>
        <v>122583</v>
      </c>
      <c r="R490" s="34">
        <f t="shared" si="101"/>
        <v>163930</v>
      </c>
      <c r="S490" s="34">
        <f t="shared" si="112"/>
        <v>163930</v>
      </c>
      <c r="T490" s="34">
        <f>SUMIFS('[1]9. Z variables'!$P$3:$P$752,'[1]9. Z variables'!$C$3:$C$752,$C490,'[1]9. Z variables'!$B$3:$B$752,$B490)</f>
        <v>1012</v>
      </c>
      <c r="U490" s="34">
        <f t="shared" si="109"/>
        <v>981.98181818181808</v>
      </c>
      <c r="V490" s="33">
        <f>SUMIFS('[1]9. Z variables'!$R$3:$R$752,'[1]9. Z variables'!$C$3:$C$752,$C490,'[1]9. Z variables'!$B$3:$B$752,$B490)/T490</f>
        <v>0.42490118577075098</v>
      </c>
      <c r="W490" s="36">
        <f t="shared" si="110"/>
        <v>0.22263919460181142</v>
      </c>
      <c r="X490" s="35">
        <f t="shared" si="110"/>
        <v>74</v>
      </c>
      <c r="Y490" s="40"/>
      <c r="AT490" s="31"/>
    </row>
    <row r="491" spans="1:46" s="32" customFormat="1" ht="15" x14ac:dyDescent="0.25">
      <c r="A491" s="182">
        <v>45</v>
      </c>
      <c r="B491" s="183" t="s">
        <v>46</v>
      </c>
      <c r="C491" s="184">
        <v>2007</v>
      </c>
      <c r="D491" s="184">
        <v>1</v>
      </c>
      <c r="E491" s="42">
        <f>SUMIFS('[1]6. Capital Calculations for BM'!$AI$6:$AI$1805,'[1]6. Capital Calculations for BM'!$C$6:$C$1805,'[1]2. BM Database'!$C491,'[1]6. Capital Calculations for BM'!$B$6:$B$1805,'[1]2. BM Database'!$B491)</f>
        <v>11244697.547450664</v>
      </c>
      <c r="F491" s="42">
        <f>'[1]4. OM&amp;A Calculation'!M496</f>
        <v>5481285.5899999999</v>
      </c>
      <c r="G491" s="42">
        <f t="shared" si="102"/>
        <v>16725983.137450663</v>
      </c>
      <c r="H491" s="33">
        <f t="shared" si="103"/>
        <v>0.67228918354419409</v>
      </c>
      <c r="I491" s="33">
        <f t="shared" si="104"/>
        <v>0.32771081645580591</v>
      </c>
      <c r="J491" s="40">
        <f>SUMIFS('[1]6. Capital Calculations for BM'!$AH$6:$AH$1805,'[1]6. Capital Calculations for BM'!$C$6:$C$1805,'[1]2. BM Database'!$C491,'[1]6. Capital Calculations for BM'!$B$6:$B$1805,'[1]2. BM Database'!$B491)</f>
        <v>17.296320000000001</v>
      </c>
      <c r="K491" s="41">
        <f t="shared" si="108"/>
        <v>113.88036490943945</v>
      </c>
      <c r="L491" s="41">
        <v>1.0239634449142601</v>
      </c>
      <c r="M491" s="41">
        <f t="shared" si="105"/>
        <v>116.60933076076263</v>
      </c>
      <c r="N491" s="34">
        <f>SUMIFS('[1]41. Output Indexes'!$E$3:$E$752,'[1]41. Output Indexes'!$B$3:$B$752,$B491,'[1]41. Output Indexes'!$C$3:$C$752,$C491)</f>
        <v>31193</v>
      </c>
      <c r="O491" s="34">
        <f>SUMIFS('[1]41. Output Indexes'!$L$3:$L$752,'[1]41. Output Indexes'!$B$3:$B$752,$B491,'[1]41. Output Indexes'!$C$3:$C$752,$C491)</f>
        <v>367784844</v>
      </c>
      <c r="P491" s="34">
        <f>SUMIFS('[1]9. Z variables'!$AD$3:$AD$752,'[1]9. Z variables'!$B$3:$B$752,$B491,'[1]9. Z variables'!$C$3:$C$752,$C491)</f>
        <v>155199</v>
      </c>
      <c r="Q491" s="34">
        <f>SUMIFS('[1]9. Z variables'!$AE$3:$AE$752,'[1]9. Z variables'!$B$3:$B$752,$B491,'[1]9. Z variables'!$C$3:$C$752,$C491)</f>
        <v>125023</v>
      </c>
      <c r="R491" s="34">
        <f t="shared" si="101"/>
        <v>155199</v>
      </c>
      <c r="S491" s="34">
        <f t="shared" si="112"/>
        <v>163930</v>
      </c>
      <c r="T491" s="34">
        <f>SUMIFS('[1]9. Z variables'!$P$3:$P$752,'[1]9. Z variables'!$C$3:$C$752,$C491,'[1]9. Z variables'!$B$3:$B$752,$B491)</f>
        <v>1034</v>
      </c>
      <c r="U491" s="34">
        <f t="shared" si="109"/>
        <v>981.98181818181808</v>
      </c>
      <c r="V491" s="33">
        <f>SUMIFS('[1]9. Z variables'!$R$3:$R$752,'[1]9. Z variables'!$C$3:$C$752,$C491,'[1]9. Z variables'!$B$3:$B$752,$B491)/T491</f>
        <v>0.43907156673114117</v>
      </c>
      <c r="W491" s="36">
        <f t="shared" si="110"/>
        <v>0.22263919460181142</v>
      </c>
      <c r="X491" s="35">
        <f t="shared" si="110"/>
        <v>74</v>
      </c>
      <c r="Y491" s="40"/>
      <c r="AT491" s="31"/>
    </row>
    <row r="492" spans="1:46" s="32" customFormat="1" ht="15" x14ac:dyDescent="0.25">
      <c r="A492" s="182">
        <v>45</v>
      </c>
      <c r="B492" s="183" t="s">
        <v>46</v>
      </c>
      <c r="C492" s="184">
        <v>2008</v>
      </c>
      <c r="D492" s="184">
        <v>1</v>
      </c>
      <c r="E492" s="42">
        <f>SUMIFS('[1]6. Capital Calculations for BM'!$AI$6:$AI$1805,'[1]6. Capital Calculations for BM'!$C$6:$C$1805,'[1]2. BM Database'!$C492,'[1]6. Capital Calculations for BM'!$B$6:$B$1805,'[1]2. BM Database'!$B492)</f>
        <v>11913811.986214111</v>
      </c>
      <c r="F492" s="42">
        <f>'[1]4. OM&amp;A Calculation'!M497</f>
        <v>6214558.9799999995</v>
      </c>
      <c r="G492" s="42">
        <f t="shared" si="102"/>
        <v>18128370.966214109</v>
      </c>
      <c r="H492" s="33">
        <f t="shared" si="103"/>
        <v>0.65719153742042857</v>
      </c>
      <c r="I492" s="33">
        <f t="shared" si="104"/>
        <v>0.34280846257957143</v>
      </c>
      <c r="J492" s="40">
        <f>SUMIFS('[1]6. Capital Calculations for BM'!$AH$6:$AH$1805,'[1]6. Capital Calculations for BM'!$C$6:$C$1805,'[1]2. BM Database'!$C492,'[1]6. Capital Calculations for BM'!$B$6:$B$1805,'[1]2. BM Database'!$B492)</f>
        <v>17.715351999999999</v>
      </c>
      <c r="K492" s="41">
        <f t="shared" si="108"/>
        <v>116.60459237157336</v>
      </c>
      <c r="L492" s="41">
        <v>1.0239634449142601</v>
      </c>
      <c r="M492" s="41">
        <f t="shared" si="105"/>
        <v>119.39884009761931</v>
      </c>
      <c r="N492" s="34">
        <f>SUMIFS('[1]41. Output Indexes'!$E$3:$E$752,'[1]41. Output Indexes'!$B$3:$B$752,$B492,'[1]41. Output Indexes'!$C$3:$C$752,$C492)</f>
        <v>31874</v>
      </c>
      <c r="O492" s="34">
        <f>SUMIFS('[1]41. Output Indexes'!$L$3:$L$752,'[1]41. Output Indexes'!$B$3:$B$752,$B492,'[1]41. Output Indexes'!$C$3:$C$752,$C492)</f>
        <v>726444941</v>
      </c>
      <c r="P492" s="34">
        <f>SUMIFS('[1]9. Z variables'!$AD$3:$AD$752,'[1]9. Z variables'!$B$3:$B$752,$B492,'[1]9. Z variables'!$C$3:$C$752,$C492)</f>
        <v>141148</v>
      </c>
      <c r="Q492" s="34">
        <f>SUMIFS('[1]9. Z variables'!$AE$3:$AE$752,'[1]9. Z variables'!$B$3:$B$752,$B492,'[1]9. Z variables'!$C$3:$C$752,$C492)</f>
        <v>124190</v>
      </c>
      <c r="R492" s="34">
        <f t="shared" si="101"/>
        <v>141148</v>
      </c>
      <c r="S492" s="34">
        <f t="shared" si="112"/>
        <v>163930</v>
      </c>
      <c r="T492" s="34">
        <f>SUMIFS('[1]9. Z variables'!$P$3:$P$752,'[1]9. Z variables'!$C$3:$C$752,$C492,'[1]9. Z variables'!$B$3:$B$752,$B492)</f>
        <v>1050</v>
      </c>
      <c r="U492" s="34">
        <f t="shared" si="109"/>
        <v>981.98181818181808</v>
      </c>
      <c r="V492" s="33">
        <f>SUMIFS('[1]9. Z variables'!$R$3:$R$752,'[1]9. Z variables'!$C$3:$C$752,$C492,'[1]9. Z variables'!$B$3:$B$752,$B492)/T492</f>
        <v>0.44476190476190475</v>
      </c>
      <c r="W492" s="36">
        <f t="shared" si="110"/>
        <v>0.22263919460181142</v>
      </c>
      <c r="X492" s="35">
        <f t="shared" si="110"/>
        <v>74</v>
      </c>
      <c r="Y492" s="40"/>
      <c r="AT492" s="31"/>
    </row>
    <row r="493" spans="1:46" s="32" customFormat="1" ht="15" x14ac:dyDescent="0.25">
      <c r="A493" s="182">
        <v>45</v>
      </c>
      <c r="B493" s="183" t="s">
        <v>46</v>
      </c>
      <c r="C493" s="184">
        <v>2009</v>
      </c>
      <c r="D493" s="184">
        <v>1</v>
      </c>
      <c r="E493" s="42">
        <f>SUMIFS('[1]6. Capital Calculations for BM'!$AI$6:$AI$1805,'[1]6. Capital Calculations for BM'!$C$6:$C$1805,'[1]2. BM Database'!$C493,'[1]6. Capital Calculations for BM'!$B$6:$B$1805,'[1]2. BM Database'!$B493)</f>
        <v>12554252.854392955</v>
      </c>
      <c r="F493" s="42">
        <f>'[1]4. OM&amp;A Calculation'!M498</f>
        <v>6389095.7399999993</v>
      </c>
      <c r="G493" s="42">
        <f t="shared" si="102"/>
        <v>18943348.594392955</v>
      </c>
      <c r="H493" s="33">
        <f t="shared" si="103"/>
        <v>0.66272616965455045</v>
      </c>
      <c r="I493" s="33">
        <f t="shared" si="104"/>
        <v>0.33727383034544955</v>
      </c>
      <c r="J493" s="40">
        <f>SUMIFS('[1]6. Capital Calculations for BM'!$AH$6:$AH$1805,'[1]6. Capital Calculations for BM'!$C$6:$C$1805,'[1]2. BM Database'!$C493,'[1]6. Capital Calculations for BM'!$B$6:$B$1805,'[1]2. BM Database'!$B493)</f>
        <v>17.930536200000002</v>
      </c>
      <c r="K493" s="41">
        <f t="shared" si="108"/>
        <v>118.1120482521444</v>
      </c>
      <c r="L493" s="41">
        <v>1.0239634449142601</v>
      </c>
      <c r="M493" s="41">
        <f t="shared" si="105"/>
        <v>120.9424198141451</v>
      </c>
      <c r="N493" s="34">
        <f>SUMIFS('[1]41. Output Indexes'!$E$3:$E$752,'[1]41. Output Indexes'!$B$3:$B$752,$B493,'[1]41. Output Indexes'!$C$3:$C$752,$C493)</f>
        <v>32827</v>
      </c>
      <c r="O493" s="34">
        <f>SUMIFS('[1]41. Output Indexes'!$L$3:$L$752,'[1]41. Output Indexes'!$B$3:$B$752,$B493,'[1]41. Output Indexes'!$C$3:$C$752,$C493)</f>
        <v>676328678</v>
      </c>
      <c r="P493" s="34">
        <f>SUMIFS('[1]9. Z variables'!$AD$3:$AD$752,'[1]9. Z variables'!$B$3:$B$752,$B493,'[1]9. Z variables'!$C$3:$C$752,$C493)</f>
        <v>143359</v>
      </c>
      <c r="Q493" s="34">
        <f>SUMIFS('[1]9. Z variables'!$AE$3:$AE$752,'[1]9. Z variables'!$B$3:$B$752,$B493,'[1]9. Z variables'!$C$3:$C$752,$C493)</f>
        <v>122972</v>
      </c>
      <c r="R493" s="34">
        <f t="shared" si="101"/>
        <v>143359</v>
      </c>
      <c r="S493" s="34">
        <f t="shared" si="112"/>
        <v>163930</v>
      </c>
      <c r="T493" s="34">
        <f>SUMIFS('[1]9. Z variables'!$P$3:$P$752,'[1]9. Z variables'!$C$3:$C$752,$C493,'[1]9. Z variables'!$B$3:$B$752,$B493)</f>
        <v>1053</v>
      </c>
      <c r="U493" s="34">
        <f t="shared" si="109"/>
        <v>981.98181818181808</v>
      </c>
      <c r="V493" s="33">
        <f>SUMIFS('[1]9. Z variables'!$R$3:$R$752,'[1]9. Z variables'!$C$3:$C$752,$C493,'[1]9. Z variables'!$B$3:$B$752,$B493)/T493</f>
        <v>0.44444444444444442</v>
      </c>
      <c r="W493" s="36">
        <f t="shared" si="110"/>
        <v>0.22263919460181142</v>
      </c>
      <c r="X493" s="35">
        <f t="shared" si="110"/>
        <v>74</v>
      </c>
      <c r="Y493" s="40"/>
      <c r="AT493" s="31"/>
    </row>
    <row r="494" spans="1:46" s="32" customFormat="1" ht="15" x14ac:dyDescent="0.25">
      <c r="A494" s="182">
        <v>45</v>
      </c>
      <c r="B494" s="183" t="s">
        <v>46</v>
      </c>
      <c r="C494" s="184">
        <v>2010</v>
      </c>
      <c r="D494" s="184">
        <v>1</v>
      </c>
      <c r="E494" s="42">
        <f>SUMIFS('[1]6. Capital Calculations for BM'!$AI$6:$AI$1805,'[1]6. Capital Calculations for BM'!$C$6:$C$1805,'[1]2. BM Database'!$C494,'[1]6. Capital Calculations for BM'!$B$6:$B$1805,'[1]2. BM Database'!$B494)</f>
        <v>11713324.170822388</v>
      </c>
      <c r="F494" s="42">
        <f>'[1]4. OM&amp;A Calculation'!M499</f>
        <v>6686058.25</v>
      </c>
      <c r="G494" s="42">
        <f t="shared" si="102"/>
        <v>18399382.420822389</v>
      </c>
      <c r="H494" s="33">
        <f t="shared" si="103"/>
        <v>0.63661507233887049</v>
      </c>
      <c r="I494" s="33">
        <f t="shared" si="104"/>
        <v>0.36338492766112951</v>
      </c>
      <c r="J494" s="40">
        <f>SUMIFS('[1]6. Capital Calculations for BM'!$AH$6:$AH$1805,'[1]6. Capital Calculations for BM'!$C$6:$C$1805,'[1]2. BM Database'!$C494,'[1]6. Capital Calculations for BM'!$B$6:$B$1805,'[1]2. BM Database'!$B494)</f>
        <v>18.29948266666667</v>
      </c>
      <c r="K494" s="41">
        <f t="shared" si="108"/>
        <v>121.67950876493377</v>
      </c>
      <c r="L494" s="41">
        <v>1.0239634449142601</v>
      </c>
      <c r="M494" s="41">
        <f t="shared" si="105"/>
        <v>124.59536897041649</v>
      </c>
      <c r="N494" s="34">
        <f>SUMIFS('[1]41. Output Indexes'!$E$3:$E$752,'[1]41. Output Indexes'!$B$3:$B$752,$B494,'[1]41. Output Indexes'!$C$3:$C$752,$C494)</f>
        <v>32911</v>
      </c>
      <c r="O494" s="34">
        <f>SUMIFS('[1]41. Output Indexes'!$L$3:$L$752,'[1]41. Output Indexes'!$B$3:$B$752,$B494,'[1]41. Output Indexes'!$C$3:$C$752,$C494)</f>
        <v>681230183</v>
      </c>
      <c r="P494" s="34">
        <f>SUMIFS('[1]9. Z variables'!$AD$3:$AD$752,'[1]9. Z variables'!$B$3:$B$752,$B494,'[1]9. Z variables'!$C$3:$C$752,$C494)</f>
        <v>154388</v>
      </c>
      <c r="Q494" s="34">
        <f>SUMIFS('[1]9. Z variables'!$AE$3:$AE$752,'[1]9. Z variables'!$B$3:$B$752,$B494,'[1]9. Z variables'!$C$3:$C$752,$C494)</f>
        <v>120634</v>
      </c>
      <c r="R494" s="34">
        <f t="shared" si="101"/>
        <v>154388</v>
      </c>
      <c r="S494" s="34">
        <f t="shared" si="112"/>
        <v>163930</v>
      </c>
      <c r="T494" s="34">
        <f>SUMIFS('[1]9. Z variables'!$P$3:$P$752,'[1]9. Z variables'!$C$3:$C$752,$C494,'[1]9. Z variables'!$B$3:$B$752,$B494)</f>
        <v>1071</v>
      </c>
      <c r="U494" s="34">
        <f t="shared" si="109"/>
        <v>981.98181818181808</v>
      </c>
      <c r="V494" s="33">
        <f>SUMIFS('[1]9. Z variables'!$R$3:$R$752,'[1]9. Z variables'!$C$3:$C$752,$C494,'[1]9. Z variables'!$B$3:$B$752,$B494)/T494</f>
        <v>0.450046685340803</v>
      </c>
      <c r="W494" s="36">
        <f t="shared" si="110"/>
        <v>0.22263919460181142</v>
      </c>
      <c r="X494" s="35">
        <f t="shared" si="110"/>
        <v>74</v>
      </c>
      <c r="Y494" s="40"/>
      <c r="AT494" s="31"/>
    </row>
    <row r="495" spans="1:46" s="32" customFormat="1" ht="15" x14ac:dyDescent="0.25">
      <c r="A495" s="182">
        <v>45</v>
      </c>
      <c r="B495" s="183" t="s">
        <v>46</v>
      </c>
      <c r="C495" s="184">
        <v>2011</v>
      </c>
      <c r="D495" s="184">
        <v>1</v>
      </c>
      <c r="E495" s="42">
        <f>SUMIFS('[1]6. Capital Calculations for BM'!$AI$6:$AI$1805,'[1]6. Capital Calculations for BM'!$C$6:$C$1805,'[1]2. BM Database'!$C495,'[1]6. Capital Calculations for BM'!$B$6:$B$1805,'[1]2. BM Database'!$B495)</f>
        <v>11495505.241643814</v>
      </c>
      <c r="F495" s="42">
        <f>'[1]4. OM&amp;A Calculation'!M500</f>
        <v>6319398.1822288521</v>
      </c>
      <c r="G495" s="42">
        <f t="shared" si="102"/>
        <v>17814903.423872665</v>
      </c>
      <c r="H495" s="33">
        <f t="shared" si="103"/>
        <v>0.64527463147733877</v>
      </c>
      <c r="I495" s="33">
        <f t="shared" si="104"/>
        <v>0.35472536852266123</v>
      </c>
      <c r="J495" s="40">
        <f>SUMIFS('[1]6. Capital Calculations for BM'!$AH$6:$AH$1805,'[1]6. Capital Calculations for BM'!$C$6:$C$1805,'[1]2. BM Database'!$C495,'[1]6. Capital Calculations for BM'!$B$6:$B$1805,'[1]2. BM Database'!$B495)</f>
        <v>18.328728099999999</v>
      </c>
      <c r="K495" s="41">
        <f t="shared" si="108"/>
        <v>123.73002481130355</v>
      </c>
      <c r="L495" s="41">
        <v>1.0239634449142601</v>
      </c>
      <c r="M495" s="41">
        <f t="shared" si="105"/>
        <v>126.69502244510926</v>
      </c>
      <c r="N495" s="34">
        <f>SUMIFS('[1]41. Output Indexes'!$E$3:$E$752,'[1]41. Output Indexes'!$B$3:$B$752,$B495,'[1]41. Output Indexes'!$C$3:$C$752,$C495)</f>
        <v>33338</v>
      </c>
      <c r="O495" s="34">
        <f>SUMIFS('[1]41. Output Indexes'!$L$3:$L$752,'[1]41. Output Indexes'!$B$3:$B$752,$B495,'[1]41. Output Indexes'!$C$3:$C$752,$C495)</f>
        <v>680451871</v>
      </c>
      <c r="P495" s="34">
        <f>SUMIFS('[1]9. Z variables'!$AD$3:$AD$752,'[1]9. Z variables'!$B$3:$B$752,$B495,'[1]9. Z variables'!$C$3:$C$752,$C495)</f>
        <v>156479</v>
      </c>
      <c r="Q495" s="34">
        <f>SUMIFS('[1]9. Z variables'!$AE$3:$AE$752,'[1]9. Z variables'!$B$3:$B$752,$B495,'[1]9. Z variables'!$C$3:$C$752,$C495)</f>
        <v>116122</v>
      </c>
      <c r="R495" s="34">
        <f t="shared" si="101"/>
        <v>156479</v>
      </c>
      <c r="S495" s="34">
        <f t="shared" si="112"/>
        <v>163930</v>
      </c>
      <c r="T495" s="34">
        <f>SUMIFS('[1]9. Z variables'!$P$3:$P$752,'[1]9. Z variables'!$C$3:$C$752,$C495,'[1]9. Z variables'!$B$3:$B$752,$B495)</f>
        <v>830</v>
      </c>
      <c r="U495" s="34">
        <f t="shared" si="109"/>
        <v>981.98181818181808</v>
      </c>
      <c r="V495" s="33">
        <f>SUMIFS('[1]9. Z variables'!$R$3:$R$752,'[1]9. Z variables'!$C$3:$C$752,$C495,'[1]9. Z variables'!$B$3:$B$752,$B495)/T495</f>
        <v>0.56746987951807226</v>
      </c>
      <c r="W495" s="36">
        <f t="shared" si="110"/>
        <v>0.22263919460181142</v>
      </c>
      <c r="X495" s="23">
        <f t="shared" si="110"/>
        <v>74</v>
      </c>
      <c r="Y495" s="40"/>
      <c r="AT495" s="31"/>
    </row>
    <row r="496" spans="1:46" s="32" customFormat="1" ht="15" x14ac:dyDescent="0.25">
      <c r="A496" s="182">
        <v>45</v>
      </c>
      <c r="B496" s="183" t="str">
        <f>B495</f>
        <v>NEWMARKET-TAY POWER DISTRIBUTION LTD.</v>
      </c>
      <c r="C496" s="184">
        <f>C495+1</f>
        <v>2012</v>
      </c>
      <c r="D496" s="184">
        <f>D495</f>
        <v>1</v>
      </c>
      <c r="E496" s="42">
        <f>SUMIFS('[1]6. Capital Calculations for BM'!$AI$6:$AI$1805,'[1]6. Capital Calculations for BM'!$C$6:$C$1805,'[1]2. BM Database'!$C496,'[1]6. Capital Calculations for BM'!$B$6:$B$1805,'[1]2. BM Database'!$B496)</f>
        <v>11553562.015215077</v>
      </c>
      <c r="F496" s="42">
        <f>'[1]4. OM&amp;A Calculation'!M501</f>
        <v>6631888.0200000005</v>
      </c>
      <c r="G496" s="42">
        <f t="shared" si="102"/>
        <v>18185450.035215076</v>
      </c>
      <c r="H496" s="33">
        <f t="shared" si="103"/>
        <v>0.6353190046351489</v>
      </c>
      <c r="I496" s="33">
        <f t="shared" si="104"/>
        <v>0.3646809953648511</v>
      </c>
      <c r="J496" s="40">
        <f>SUMIFS('[1]6. Capital Calculations for BM'!$AH$6:$AH$1805,'[1]6. Capital Calculations for BM'!$C$6:$C$1805,'[1]2. BM Database'!$C496,'[1]6. Capital Calculations for BM'!$B$6:$B$1805,'[1]2. BM Database'!$B496)</f>
        <v>17.40324</v>
      </c>
      <c r="K496" s="41">
        <f t="shared" si="108"/>
        <v>125.68281390738366</v>
      </c>
      <c r="L496" s="41">
        <f>L495</f>
        <v>1.0239634449142601</v>
      </c>
      <c r="M496" s="41">
        <f t="shared" si="105"/>
        <v>128.69460709512245</v>
      </c>
      <c r="N496" s="34">
        <f>SUMIFS('[1]24. 2012 data'!$BR$2:$BR$74,'[1]24. 2012 data'!$B$2:$B$74,'[1]2. BM Database'!$B496,'[1]24. 2012 data'!$C$2:$C$74,2012)</f>
        <v>33883</v>
      </c>
      <c r="O496" s="34">
        <f>SUMIFS('[1]24. 2012 data'!$BZ$2:$BZ$74,'[1]24. 2012 data'!$B$2:$B$74,'[1]2. BM Database'!$B496,'[1]24. 2012 data'!$C$2:$C$74,2012)</f>
        <v>661173841</v>
      </c>
      <c r="P496" s="34">
        <f>SUMIFS('[1]24. 2012 data'!$DI$2:$DI$74,'[1]24. 2012 data'!$B$2:$B$74,'[1]2. BM Database'!$B496,'[1]24. 2012 data'!$C$2:$C$74,2012)</f>
        <v>154735</v>
      </c>
      <c r="Q496" s="34">
        <f>SUMIFS('[1]24. 2012 data'!$DH$2:$DH$74,'[1]24. 2012 data'!$B$2:$B$74,'[1]2. BM Database'!$B496,'[1]24. 2012 data'!$C$2:$C$74,2012)</f>
        <v>113873</v>
      </c>
      <c r="R496" s="34">
        <f t="shared" si="101"/>
        <v>154735</v>
      </c>
      <c r="S496" s="34">
        <f t="shared" si="112"/>
        <v>163930</v>
      </c>
      <c r="T496" s="34">
        <f>SUMIF('[1]24. 2012 data'!$B$2:$B$74,$B496,'[1]24. 2012 data'!$DL$2:$DL$74)</f>
        <v>832</v>
      </c>
      <c r="U496" s="34">
        <f>AVERAGE(T486:T496)</f>
        <v>981.98181818181808</v>
      </c>
      <c r="V496" s="33">
        <f>SUMIF('[1]24. 2012 data'!$B$2:$B$74,$B496,'[1]24. 2012 data'!$DN$2:$DN$74)/SUMIF('[1]24. 2012 data'!$B$2:$B$74,$B496,'[1]24. 2012 data'!$DL$2:$DL$74)</f>
        <v>0.55288461538461542</v>
      </c>
      <c r="W496" s="36">
        <f>(N496-N486)/N486</f>
        <v>0.22263919460181142</v>
      </c>
      <c r="X496" s="34">
        <f>SUMIF('[1]24. 2012 data'!$B$2:$B$74,$B496,'[1]24. 2012 data'!$CZ$2:$CZ$74)</f>
        <v>74</v>
      </c>
      <c r="Y496" s="40"/>
      <c r="AT496" s="31"/>
    </row>
    <row r="497" spans="1:24" ht="15" x14ac:dyDescent="0.25">
      <c r="A497" s="182">
        <v>46</v>
      </c>
      <c r="B497" s="183" t="s">
        <v>47</v>
      </c>
      <c r="C497" s="184">
        <v>2002</v>
      </c>
      <c r="D497" s="184">
        <v>1</v>
      </c>
      <c r="E497" s="42">
        <f>SUMIFS('[1]6. Capital Calculations for BM'!$AI$6:$AI$1805,'[1]6. Capital Calculations for BM'!$C$6:$C$1805,'[1]2. BM Database'!$C497,'[1]6. Capital Calculations for BM'!$B$6:$B$1805,'[1]2. BM Database'!$B497)</f>
        <v>14518800.468881119</v>
      </c>
      <c r="F497" s="42">
        <f>'[1]4. OM&amp;A Calculation'!M502</f>
        <v>10124430.710000001</v>
      </c>
      <c r="G497" s="42">
        <f t="shared" si="102"/>
        <v>24643231.17888112</v>
      </c>
      <c r="H497" s="33">
        <f t="shared" si="103"/>
        <v>0.5891597722511126</v>
      </c>
      <c r="I497" s="33">
        <f t="shared" si="104"/>
        <v>0.4108402277488874</v>
      </c>
      <c r="J497" s="40">
        <f>SUMIFS('[1]6. Capital Calculations for BM'!$AH$6:$AH$1805,'[1]6. Capital Calculations for BM'!$C$6:$C$1805,'[1]2. BM Database'!$C497,'[1]6. Capital Calculations for BM'!$B$6:$B$1805,'[1]2. BM Database'!$B497)</f>
        <v>16.741565999999999</v>
      </c>
      <c r="K497" s="41">
        <f t="shared" si="108"/>
        <v>100</v>
      </c>
      <c r="L497" s="41">
        <v>0.89098647647591001</v>
      </c>
      <c r="M497" s="41">
        <f t="shared" si="105"/>
        <v>89.098647647590994</v>
      </c>
      <c r="N497" s="34">
        <f>SUMIFS('[1]41. Output Indexes'!$E$3:$E$752,'[1]41. Output Indexes'!$B$3:$B$752,$B497,'[1]41. Output Indexes'!$C$3:$C$752,$C497)</f>
        <v>46887</v>
      </c>
      <c r="O497" s="34">
        <f>SUMIFS('[1]41. Output Indexes'!$L$3:$L$752,'[1]41. Output Indexes'!$B$3:$B$752,$B497,'[1]41. Output Indexes'!$C$3:$C$752,$C497)</f>
        <v>1098901709</v>
      </c>
      <c r="P497" s="34">
        <f>SUMIFS('[1]9. Z variables'!$AD$3:$AD$752,'[1]9. Z variables'!$B$3:$B$752,$B497,'[1]9. Z variables'!$C$3:$C$752,$C497)</f>
        <v>240144</v>
      </c>
      <c r="Q497" s="34">
        <f>SUMIFS('[1]9. Z variables'!$AE$3:$AE$752,'[1]9. Z variables'!$B$3:$B$752,$B497,'[1]9. Z variables'!$C$3:$C$752,$C497)</f>
        <v>178785</v>
      </c>
      <c r="R497" s="34">
        <f t="shared" si="101"/>
        <v>240144</v>
      </c>
      <c r="S497" s="34">
        <f>R497</f>
        <v>240144</v>
      </c>
      <c r="T497" s="34">
        <f>SUMIFS('[1]9. Z variables'!$P$3:$P$752,'[1]9. Z variables'!$C$3:$C$752,$C497,'[1]9. Z variables'!$B$3:$B$752,$B497)</f>
        <v>1960</v>
      </c>
      <c r="U497" s="34">
        <f t="shared" si="109"/>
        <v>2042.4545454545455</v>
      </c>
      <c r="V497" s="33">
        <f>SUMIFS('[1]9. Z variables'!$R$3:$R$752,'[1]9. Z variables'!$C$3:$C$752,$C497,'[1]9. Z variables'!$B$3:$B$752,$B497)/T497</f>
        <v>0.20459183673469389</v>
      </c>
      <c r="W497" s="36">
        <f t="shared" si="110"/>
        <v>8.742295305735065E-2</v>
      </c>
      <c r="X497" s="35">
        <f t="shared" si="110"/>
        <v>827</v>
      </c>
    </row>
    <row r="498" spans="1:24" ht="15" x14ac:dyDescent="0.25">
      <c r="A498" s="182">
        <v>46</v>
      </c>
      <c r="B498" s="183" t="s">
        <v>47</v>
      </c>
      <c r="C498" s="184">
        <v>2003</v>
      </c>
      <c r="D498" s="184">
        <v>1</v>
      </c>
      <c r="E498" s="42">
        <f>SUMIFS('[1]6. Capital Calculations for BM'!$AI$6:$AI$1805,'[1]6. Capital Calculations for BM'!$C$6:$C$1805,'[1]2. BM Database'!$C498,'[1]6. Capital Calculations for BM'!$B$6:$B$1805,'[1]2. BM Database'!$B498)</f>
        <v>15202166.772346905</v>
      </c>
      <c r="F498" s="42">
        <f>'[1]4. OM&amp;A Calculation'!M503</f>
        <v>10293060.439999999</v>
      </c>
      <c r="G498" s="42">
        <f t="shared" si="102"/>
        <v>25495227.212346904</v>
      </c>
      <c r="H498" s="33">
        <f t="shared" si="103"/>
        <v>0.59627500652297594</v>
      </c>
      <c r="I498" s="33">
        <f t="shared" si="104"/>
        <v>0.40372499347702406</v>
      </c>
      <c r="J498" s="40">
        <f>SUMIFS('[1]6. Capital Calculations for BM'!$AH$6:$AH$1805,'[1]6. Capital Calculations for BM'!$C$6:$C$1805,'[1]2. BM Database'!$C498,'[1]6. Capital Calculations for BM'!$B$6:$B$1805,'[1]2. BM Database'!$B498)</f>
        <v>16.820820000000001</v>
      </c>
      <c r="K498" s="41">
        <f t="shared" si="108"/>
        <v>102.21331567783656</v>
      </c>
      <c r="L498" s="41">
        <v>0.89098647647591001</v>
      </c>
      <c r="M498" s="41">
        <f t="shared" si="105"/>
        <v>91.070681984715492</v>
      </c>
      <c r="N498" s="34">
        <f>SUMIFS('[1]41. Output Indexes'!$E$3:$E$752,'[1]41. Output Indexes'!$B$3:$B$752,$B498,'[1]41. Output Indexes'!$C$3:$C$752,$C498)</f>
        <v>47784</v>
      </c>
      <c r="O498" s="34">
        <f>SUMIFS('[1]41. Output Indexes'!$L$3:$L$752,'[1]41. Output Indexes'!$B$3:$B$752,$B498,'[1]41. Output Indexes'!$C$3:$C$752,$C498)</f>
        <v>1141514050</v>
      </c>
      <c r="P498" s="34">
        <f>SUMIFS('[1]9. Z variables'!$AD$3:$AD$752,'[1]9. Z variables'!$B$3:$B$752,$B498,'[1]9. Z variables'!$C$3:$C$752,$C498)</f>
        <v>226693</v>
      </c>
      <c r="Q498" s="34">
        <f>SUMIFS('[1]9. Z variables'!$AE$3:$AE$752,'[1]9. Z variables'!$B$3:$B$752,$B498,'[1]9. Z variables'!$C$3:$C$752,$C498)</f>
        <v>183339</v>
      </c>
      <c r="R498" s="34">
        <f t="shared" si="101"/>
        <v>226693</v>
      </c>
      <c r="S498" s="34">
        <f t="shared" ref="S498:S507" si="113">MAX(S497,R498)</f>
        <v>240144</v>
      </c>
      <c r="T498" s="34">
        <f>SUMIFS('[1]9. Z variables'!$P$3:$P$752,'[1]9. Z variables'!$C$3:$C$752,$C498,'[1]9. Z variables'!$B$3:$B$752,$B498)</f>
        <v>2050</v>
      </c>
      <c r="U498" s="34">
        <f t="shared" si="109"/>
        <v>2042.4545454545455</v>
      </c>
      <c r="V498" s="33">
        <f>SUMIFS('[1]9. Z variables'!$R$3:$R$752,'[1]9. Z variables'!$C$3:$C$752,$C498,'[1]9. Z variables'!$B$3:$B$752,$B498)/T498</f>
        <v>0.23756097560975609</v>
      </c>
      <c r="W498" s="36">
        <f t="shared" si="110"/>
        <v>8.742295305735065E-2</v>
      </c>
      <c r="X498" s="35">
        <f t="shared" si="110"/>
        <v>827</v>
      </c>
    </row>
    <row r="499" spans="1:24" ht="15" x14ac:dyDescent="0.25">
      <c r="A499" s="182">
        <v>46</v>
      </c>
      <c r="B499" s="183" t="s">
        <v>47</v>
      </c>
      <c r="C499" s="184">
        <v>2004</v>
      </c>
      <c r="D499" s="184">
        <v>1</v>
      </c>
      <c r="E499" s="42">
        <f>SUMIFS('[1]6. Capital Calculations for BM'!$AI$6:$AI$1805,'[1]6. Capital Calculations for BM'!$C$6:$C$1805,'[1]2. BM Database'!$C499,'[1]6. Capital Calculations for BM'!$B$6:$B$1805,'[1]2. BM Database'!$B499)</f>
        <v>15702479.628357619</v>
      </c>
      <c r="F499" s="42">
        <f>'[1]4. OM&amp;A Calculation'!M504</f>
        <v>11374534.459999999</v>
      </c>
      <c r="G499" s="42">
        <f t="shared" si="102"/>
        <v>27077014.08835762</v>
      </c>
      <c r="H499" s="33">
        <f t="shared" si="103"/>
        <v>0.57991917340358656</v>
      </c>
      <c r="I499" s="33">
        <f t="shared" si="104"/>
        <v>0.42008082659641344</v>
      </c>
      <c r="J499" s="40">
        <f>SUMIFS('[1]6. Capital Calculations for BM'!$AH$6:$AH$1805,'[1]6. Capital Calculations for BM'!$C$6:$C$1805,'[1]2. BM Database'!$C499,'[1]6. Capital Calculations for BM'!$B$6:$B$1805,'[1]2. BM Database'!$B499)</f>
        <v>16.852066000000001</v>
      </c>
      <c r="K499" s="41">
        <f t="shared" si="108"/>
        <v>104.79144501899948</v>
      </c>
      <c r="L499" s="41">
        <v>0.89098647647591001</v>
      </c>
      <c r="M499" s="41">
        <f t="shared" si="105"/>
        <v>93.367760362297403</v>
      </c>
      <c r="N499" s="34">
        <f>SUMIFS('[1]41. Output Indexes'!$E$3:$E$752,'[1]41. Output Indexes'!$B$3:$B$752,$B499,'[1]41. Output Indexes'!$C$3:$C$752,$C499)</f>
        <v>49729</v>
      </c>
      <c r="O499" s="34">
        <f>SUMIFS('[1]41. Output Indexes'!$L$3:$L$752,'[1]41. Output Indexes'!$B$3:$B$752,$B499,'[1]41. Output Indexes'!$C$3:$C$752,$C499)</f>
        <v>1200380634</v>
      </c>
      <c r="P499" s="34">
        <f>SUMIFS('[1]9. Z variables'!$AD$3:$AD$752,'[1]9. Z variables'!$B$3:$B$752,$B499,'[1]9. Z variables'!$C$3:$C$752,$C499)</f>
        <v>232149</v>
      </c>
      <c r="Q499" s="34">
        <f>SUMIFS('[1]9. Z variables'!$AE$3:$AE$752,'[1]9. Z variables'!$B$3:$B$752,$B499,'[1]9. Z variables'!$C$3:$C$752,$C499)</f>
        <v>201345</v>
      </c>
      <c r="R499" s="34">
        <f t="shared" si="101"/>
        <v>232149</v>
      </c>
      <c r="S499" s="34">
        <f t="shared" si="113"/>
        <v>240144</v>
      </c>
      <c r="T499" s="34">
        <f>SUMIFS('[1]9. Z variables'!$P$3:$P$752,'[1]9. Z variables'!$C$3:$C$752,$C499,'[1]9. Z variables'!$B$3:$B$752,$B499)</f>
        <v>2091</v>
      </c>
      <c r="U499" s="34">
        <f t="shared" si="109"/>
        <v>2042.4545454545455</v>
      </c>
      <c r="V499" s="33">
        <f>SUMIFS('[1]9. Z variables'!$R$3:$R$752,'[1]9. Z variables'!$C$3:$C$752,$C499,'[1]9. Z variables'!$B$3:$B$752,$B499)/T499</f>
        <v>0.25107604017216645</v>
      </c>
      <c r="W499" s="36">
        <f t="shared" si="110"/>
        <v>8.742295305735065E-2</v>
      </c>
      <c r="X499" s="35">
        <f t="shared" si="110"/>
        <v>827</v>
      </c>
    </row>
    <row r="500" spans="1:24" ht="15" x14ac:dyDescent="0.25">
      <c r="A500" s="182">
        <v>46</v>
      </c>
      <c r="B500" s="183" t="s">
        <v>47</v>
      </c>
      <c r="C500" s="184">
        <v>2005</v>
      </c>
      <c r="D500" s="184">
        <v>1</v>
      </c>
      <c r="E500" s="42">
        <f>SUMIFS('[1]6. Capital Calculations for BM'!$AI$6:$AI$1805,'[1]6. Capital Calculations for BM'!$C$6:$C$1805,'[1]2. BM Database'!$C500,'[1]6. Capital Calculations for BM'!$B$6:$B$1805,'[1]2. BM Database'!$B500)</f>
        <v>16503433.694483725</v>
      </c>
      <c r="F500" s="42">
        <f>'[1]4. OM&amp;A Calculation'!M505</f>
        <v>12002400</v>
      </c>
      <c r="G500" s="42">
        <f t="shared" si="102"/>
        <v>28505833.694483727</v>
      </c>
      <c r="H500" s="33">
        <f t="shared" si="103"/>
        <v>0.57894934318926328</v>
      </c>
      <c r="I500" s="33">
        <f t="shared" si="104"/>
        <v>0.42105065681073672</v>
      </c>
      <c r="J500" s="40">
        <f>SUMIFS('[1]6. Capital Calculations for BM'!$AH$6:$AH$1805,'[1]6. Capital Calculations for BM'!$C$6:$C$1805,'[1]2. BM Database'!$C500,'[1]6. Capital Calculations for BM'!$B$6:$B$1805,'[1]2. BM Database'!$B500)</f>
        <v>17.008296000000001</v>
      </c>
      <c r="K500" s="41">
        <f t="shared" si="108"/>
        <v>108.15605108354616</v>
      </c>
      <c r="L500" s="41">
        <v>0.89098647647591001</v>
      </c>
      <c r="M500" s="41">
        <f t="shared" si="105"/>
        <v>96.365578864477328</v>
      </c>
      <c r="N500" s="34">
        <f>SUMIFS('[1]41. Output Indexes'!$E$3:$E$752,'[1]41. Output Indexes'!$B$3:$B$752,$B500,'[1]41. Output Indexes'!$C$3:$C$752,$C500)</f>
        <v>48671</v>
      </c>
      <c r="O500" s="34">
        <f>SUMIFS('[1]41. Output Indexes'!$L$3:$L$752,'[1]41. Output Indexes'!$B$3:$B$752,$B500,'[1]41. Output Indexes'!$C$3:$C$752,$C500)</f>
        <v>1288232430</v>
      </c>
      <c r="P500" s="34">
        <f>SUMIFS('[1]9. Z variables'!$AD$3:$AD$752,'[1]9. Z variables'!$B$3:$B$752,$B500,'[1]9. Z variables'!$C$3:$C$752,$C500)</f>
        <v>260983</v>
      </c>
      <c r="Q500" s="34">
        <f>SUMIFS('[1]9. Z variables'!$AE$3:$AE$752,'[1]9. Z variables'!$B$3:$B$752,$B500,'[1]9. Z variables'!$C$3:$C$752,$C500)</f>
        <v>203581</v>
      </c>
      <c r="R500" s="34">
        <f t="shared" si="101"/>
        <v>260983</v>
      </c>
      <c r="S500" s="34">
        <f t="shared" si="113"/>
        <v>260983</v>
      </c>
      <c r="T500" s="34">
        <f>SUMIFS('[1]9. Z variables'!$P$3:$P$752,'[1]9. Z variables'!$C$3:$C$752,$C500,'[1]9. Z variables'!$B$3:$B$752,$B500)</f>
        <v>2114</v>
      </c>
      <c r="U500" s="34">
        <f t="shared" si="109"/>
        <v>2042.4545454545455</v>
      </c>
      <c r="V500" s="33">
        <f>SUMIFS('[1]9. Z variables'!$R$3:$R$752,'[1]9. Z variables'!$C$3:$C$752,$C500,'[1]9. Z variables'!$B$3:$B$752,$B500)/T500</f>
        <v>0.25591296121097445</v>
      </c>
      <c r="W500" s="36">
        <f t="shared" si="110"/>
        <v>8.742295305735065E-2</v>
      </c>
      <c r="X500" s="35">
        <f t="shared" si="110"/>
        <v>827</v>
      </c>
    </row>
    <row r="501" spans="1:24" ht="15" x14ac:dyDescent="0.25">
      <c r="A501" s="182">
        <v>46</v>
      </c>
      <c r="B501" s="183" t="s">
        <v>47</v>
      </c>
      <c r="C501" s="184">
        <v>2006</v>
      </c>
      <c r="D501" s="184">
        <v>1</v>
      </c>
      <c r="E501" s="42">
        <f>SUMIFS('[1]6. Capital Calculations for BM'!$AI$6:$AI$1805,'[1]6. Capital Calculations for BM'!$C$6:$C$1805,'[1]2. BM Database'!$C501,'[1]6. Capital Calculations for BM'!$B$6:$B$1805,'[1]2. BM Database'!$B501)</f>
        <v>16829971.865857672</v>
      </c>
      <c r="F501" s="42">
        <f>'[1]4. OM&amp;A Calculation'!M506</f>
        <v>12327207.15</v>
      </c>
      <c r="G501" s="42">
        <f t="shared" si="102"/>
        <v>29157179.015857674</v>
      </c>
      <c r="H501" s="33">
        <f t="shared" si="103"/>
        <v>0.57721536972779086</v>
      </c>
      <c r="I501" s="33">
        <f t="shared" si="104"/>
        <v>0.42278463027220914</v>
      </c>
      <c r="J501" s="40">
        <f>SUMIFS('[1]6. Capital Calculations for BM'!$AH$6:$AH$1805,'[1]6. Capital Calculations for BM'!$C$6:$C$1805,'[1]2. BM Database'!$C501,'[1]6. Capital Calculations for BM'!$B$6:$B$1805,'[1]2. BM Database'!$B501)</f>
        <v>16.88236666666667</v>
      </c>
      <c r="K501" s="41">
        <f t="shared" si="108"/>
        <v>110.14154301171514</v>
      </c>
      <c r="L501" s="41">
        <v>0.89098647647591001</v>
      </c>
      <c r="M501" s="41">
        <f t="shared" si="105"/>
        <v>98.134625321627965</v>
      </c>
      <c r="N501" s="34">
        <f>SUMIFS('[1]41. Output Indexes'!$E$3:$E$752,'[1]41. Output Indexes'!$B$3:$B$752,$B501,'[1]41. Output Indexes'!$C$3:$C$752,$C501)</f>
        <v>48493</v>
      </c>
      <c r="O501" s="34">
        <f>SUMIFS('[1]41. Output Indexes'!$L$3:$L$752,'[1]41. Output Indexes'!$B$3:$B$752,$B501,'[1]41. Output Indexes'!$C$3:$C$752,$C501)</f>
        <v>1267613270</v>
      </c>
      <c r="P501" s="34">
        <f>SUMIFS('[1]9. Z variables'!$AD$3:$AD$752,'[1]9. Z variables'!$B$3:$B$752,$B501,'[1]9. Z variables'!$C$3:$C$752,$C501)</f>
        <v>268958</v>
      </c>
      <c r="Q501" s="34">
        <f>SUMIFS('[1]9. Z variables'!$AE$3:$AE$752,'[1]9. Z variables'!$B$3:$B$752,$B501,'[1]9. Z variables'!$C$3:$C$752,$C501)</f>
        <v>192801</v>
      </c>
      <c r="R501" s="34">
        <f t="shared" si="101"/>
        <v>268958</v>
      </c>
      <c r="S501" s="34">
        <f t="shared" si="113"/>
        <v>268958</v>
      </c>
      <c r="T501" s="34">
        <f>SUMIFS('[1]9. Z variables'!$P$3:$P$752,'[1]9. Z variables'!$C$3:$C$752,$C501,'[1]9. Z variables'!$B$3:$B$752,$B501)</f>
        <v>1830</v>
      </c>
      <c r="U501" s="34">
        <f t="shared" si="109"/>
        <v>2042.4545454545455</v>
      </c>
      <c r="V501" s="33">
        <f>SUMIFS('[1]9. Z variables'!$R$3:$R$752,'[1]9. Z variables'!$C$3:$C$752,$C501,'[1]9. Z variables'!$B$3:$B$752,$B501)/T501</f>
        <v>0.20327868852459016</v>
      </c>
      <c r="W501" s="36">
        <f t="shared" si="110"/>
        <v>8.742295305735065E-2</v>
      </c>
      <c r="X501" s="35">
        <f t="shared" si="110"/>
        <v>827</v>
      </c>
    </row>
    <row r="502" spans="1:24" ht="15" x14ac:dyDescent="0.25">
      <c r="A502" s="182">
        <v>46</v>
      </c>
      <c r="B502" s="183" t="s">
        <v>47</v>
      </c>
      <c r="C502" s="184">
        <v>2007</v>
      </c>
      <c r="D502" s="184">
        <v>1</v>
      </c>
      <c r="E502" s="42">
        <f>SUMIFS('[1]6. Capital Calculations for BM'!$AI$6:$AI$1805,'[1]6. Capital Calculations for BM'!$C$6:$C$1805,'[1]2. BM Database'!$C502,'[1]6. Capital Calculations for BM'!$B$6:$B$1805,'[1]2. BM Database'!$B502)</f>
        <v>17816495.988922864</v>
      </c>
      <c r="F502" s="42">
        <f>'[1]4. OM&amp;A Calculation'!M507</f>
        <v>13040678.510000002</v>
      </c>
      <c r="G502" s="42">
        <f t="shared" si="102"/>
        <v>30857174.498922866</v>
      </c>
      <c r="H502" s="33">
        <f t="shared" si="103"/>
        <v>0.57738585201781145</v>
      </c>
      <c r="I502" s="33">
        <f t="shared" si="104"/>
        <v>0.42261414798218855</v>
      </c>
      <c r="J502" s="40">
        <f>SUMIFS('[1]6. Capital Calculations for BM'!$AH$6:$AH$1805,'[1]6. Capital Calculations for BM'!$C$6:$C$1805,'[1]2. BM Database'!$C502,'[1]6. Capital Calculations for BM'!$B$6:$B$1805,'[1]2. BM Database'!$B502)</f>
        <v>17.296320000000001</v>
      </c>
      <c r="K502" s="41">
        <f t="shared" si="108"/>
        <v>113.88036490943945</v>
      </c>
      <c r="L502" s="41">
        <v>0.89098647647591001</v>
      </c>
      <c r="M502" s="41">
        <f t="shared" si="105"/>
        <v>101.46586507045232</v>
      </c>
      <c r="N502" s="34">
        <f>SUMIFS('[1]41. Output Indexes'!$E$3:$E$752,'[1]41. Output Indexes'!$B$3:$B$752,$B502,'[1]41. Output Indexes'!$C$3:$C$752,$C502)</f>
        <v>50195</v>
      </c>
      <c r="O502" s="34">
        <f>SUMIFS('[1]41. Output Indexes'!$L$3:$L$752,'[1]41. Output Indexes'!$B$3:$B$752,$B502,'[1]41. Output Indexes'!$C$3:$C$752,$C502)</f>
        <v>1285146851</v>
      </c>
      <c r="P502" s="34">
        <f>SUMIFS('[1]9. Z variables'!$AD$3:$AD$752,'[1]9. Z variables'!$B$3:$B$752,$B502,'[1]9. Z variables'!$C$3:$C$752,$C502)</f>
        <v>254457</v>
      </c>
      <c r="Q502" s="34">
        <f>SUMIFS('[1]9. Z variables'!$AE$3:$AE$752,'[1]9. Z variables'!$B$3:$B$752,$B502,'[1]9. Z variables'!$C$3:$C$752,$C502)</f>
        <v>197500</v>
      </c>
      <c r="R502" s="34">
        <f t="shared" si="101"/>
        <v>254457</v>
      </c>
      <c r="S502" s="34">
        <f t="shared" si="113"/>
        <v>268958</v>
      </c>
      <c r="T502" s="34">
        <f>SUMIFS('[1]9. Z variables'!$P$3:$P$752,'[1]9. Z variables'!$C$3:$C$752,$C502,'[1]9. Z variables'!$B$3:$B$752,$B502)</f>
        <v>2773</v>
      </c>
      <c r="U502" s="34">
        <f t="shared" si="109"/>
        <v>2042.4545454545455</v>
      </c>
      <c r="V502" s="33">
        <f>SUMIFS('[1]9. Z variables'!$R$3:$R$752,'[1]9. Z variables'!$C$3:$C$752,$C502,'[1]9. Z variables'!$B$3:$B$752,$B502)/T502</f>
        <v>0.27298954201226111</v>
      </c>
      <c r="W502" s="36">
        <f t="shared" si="110"/>
        <v>8.742295305735065E-2</v>
      </c>
      <c r="X502" s="35">
        <f t="shared" si="110"/>
        <v>827</v>
      </c>
    </row>
    <row r="503" spans="1:24" ht="15" x14ac:dyDescent="0.25">
      <c r="A503" s="182">
        <v>46</v>
      </c>
      <c r="B503" s="183" t="s">
        <v>47</v>
      </c>
      <c r="C503" s="184">
        <v>2008</v>
      </c>
      <c r="D503" s="184">
        <v>1</v>
      </c>
      <c r="E503" s="42">
        <f>SUMIFS('[1]6. Capital Calculations for BM'!$AI$6:$AI$1805,'[1]6. Capital Calculations for BM'!$C$6:$C$1805,'[1]2. BM Database'!$C503,'[1]6. Capital Calculations for BM'!$B$6:$B$1805,'[1]2. BM Database'!$B503)</f>
        <v>19068096.975338623</v>
      </c>
      <c r="F503" s="42">
        <f>'[1]4. OM&amp;A Calculation'!M508</f>
        <v>12572741.07</v>
      </c>
      <c r="G503" s="42">
        <f t="shared" si="102"/>
        <v>31640838.045338623</v>
      </c>
      <c r="H503" s="33">
        <f t="shared" si="103"/>
        <v>0.60264197010255116</v>
      </c>
      <c r="I503" s="33">
        <f t="shared" si="104"/>
        <v>0.39735802989744884</v>
      </c>
      <c r="J503" s="40">
        <f>SUMIFS('[1]6. Capital Calculations for BM'!$AH$6:$AH$1805,'[1]6. Capital Calculations for BM'!$C$6:$C$1805,'[1]2. BM Database'!$C503,'[1]6. Capital Calculations for BM'!$B$6:$B$1805,'[1]2. BM Database'!$B503)</f>
        <v>17.715351999999999</v>
      </c>
      <c r="K503" s="41">
        <f t="shared" si="108"/>
        <v>116.60459237157336</v>
      </c>
      <c r="L503" s="41">
        <v>0.89098647647591001</v>
      </c>
      <c r="M503" s="41">
        <f t="shared" si="105"/>
        <v>103.89311489805792</v>
      </c>
      <c r="N503" s="34">
        <f>SUMIFS('[1]41. Output Indexes'!$E$3:$E$752,'[1]41. Output Indexes'!$B$3:$B$752,$B503,'[1]41. Output Indexes'!$C$3:$C$752,$C503)</f>
        <v>50255</v>
      </c>
      <c r="O503" s="34">
        <f>SUMIFS('[1]41. Output Indexes'!$L$3:$L$752,'[1]41. Output Indexes'!$B$3:$B$752,$B503,'[1]41. Output Indexes'!$C$3:$C$752,$C503)</f>
        <v>1223657037</v>
      </c>
      <c r="P503" s="34">
        <f>SUMIFS('[1]9. Z variables'!$AD$3:$AD$752,'[1]9. Z variables'!$B$3:$B$752,$B503,'[1]9. Z variables'!$C$3:$C$752,$C503)</f>
        <v>249175</v>
      </c>
      <c r="Q503" s="34">
        <f>SUMIFS('[1]9. Z variables'!$AE$3:$AE$752,'[1]9. Z variables'!$B$3:$B$752,$B503,'[1]9. Z variables'!$C$3:$C$752,$C503)</f>
        <v>194310</v>
      </c>
      <c r="R503" s="34">
        <f t="shared" si="101"/>
        <v>249175</v>
      </c>
      <c r="S503" s="34">
        <f t="shared" si="113"/>
        <v>268958</v>
      </c>
      <c r="T503" s="34">
        <f>SUMIFS('[1]9. Z variables'!$P$3:$P$752,'[1]9. Z variables'!$C$3:$C$752,$C503,'[1]9. Z variables'!$B$3:$B$752,$B503)</f>
        <v>1820</v>
      </c>
      <c r="U503" s="34">
        <f t="shared" si="109"/>
        <v>2042.4545454545455</v>
      </c>
      <c r="V503" s="33">
        <f>SUMIFS('[1]9. Z variables'!$R$3:$R$752,'[1]9. Z variables'!$C$3:$C$752,$C503,'[1]9. Z variables'!$B$3:$B$752,$B503)/T503</f>
        <v>0.2379120879120879</v>
      </c>
      <c r="W503" s="36">
        <f t="shared" si="110"/>
        <v>8.742295305735065E-2</v>
      </c>
      <c r="X503" s="35">
        <f t="shared" si="110"/>
        <v>827</v>
      </c>
    </row>
    <row r="504" spans="1:24" ht="15" x14ac:dyDescent="0.25">
      <c r="A504" s="182">
        <v>46</v>
      </c>
      <c r="B504" s="183" t="s">
        <v>47</v>
      </c>
      <c r="C504" s="184">
        <v>2009</v>
      </c>
      <c r="D504" s="184">
        <v>1</v>
      </c>
      <c r="E504" s="42">
        <f>SUMIFS('[1]6. Capital Calculations for BM'!$AI$6:$AI$1805,'[1]6. Capital Calculations for BM'!$C$6:$C$1805,'[1]2. BM Database'!$C504,'[1]6. Capital Calculations for BM'!$B$6:$B$1805,'[1]2. BM Database'!$B504)</f>
        <v>20161778.211873442</v>
      </c>
      <c r="F504" s="42">
        <f>'[1]4. OM&amp;A Calculation'!M509</f>
        <v>12606613.100000001</v>
      </c>
      <c r="G504" s="42">
        <f t="shared" si="102"/>
        <v>32768391.311873443</v>
      </c>
      <c r="H504" s="33">
        <f t="shared" si="103"/>
        <v>0.61528129409782573</v>
      </c>
      <c r="I504" s="33">
        <f t="shared" si="104"/>
        <v>0.38471870590217427</v>
      </c>
      <c r="J504" s="40">
        <f>SUMIFS('[1]6. Capital Calculations for BM'!$AH$6:$AH$1805,'[1]6. Capital Calculations for BM'!$C$6:$C$1805,'[1]2. BM Database'!$C504,'[1]6. Capital Calculations for BM'!$B$6:$B$1805,'[1]2. BM Database'!$B504)</f>
        <v>17.930536200000002</v>
      </c>
      <c r="K504" s="41">
        <f t="shared" si="108"/>
        <v>118.1120482521444</v>
      </c>
      <c r="L504" s="41">
        <v>0.89098647647591001</v>
      </c>
      <c r="M504" s="41">
        <f t="shared" si="105"/>
        <v>105.23623770153081</v>
      </c>
      <c r="N504" s="34">
        <f>SUMIFS('[1]41. Output Indexes'!$E$3:$E$752,'[1]41. Output Indexes'!$B$3:$B$752,$B504,'[1]41. Output Indexes'!$C$3:$C$752,$C504)</f>
        <v>50823</v>
      </c>
      <c r="O504" s="34">
        <f>SUMIFS('[1]41. Output Indexes'!$L$3:$L$752,'[1]41. Output Indexes'!$B$3:$B$752,$B504,'[1]41. Output Indexes'!$C$3:$C$752,$C504)</f>
        <v>1171202445</v>
      </c>
      <c r="P504" s="34">
        <f>SUMIFS('[1]9. Z variables'!$AD$3:$AD$752,'[1]9. Z variables'!$B$3:$B$752,$B504,'[1]9. Z variables'!$C$3:$C$752,$C504)</f>
        <v>254557</v>
      </c>
      <c r="Q504" s="34">
        <f>SUMIFS('[1]9. Z variables'!$AE$3:$AE$752,'[1]9. Z variables'!$B$3:$B$752,$B504,'[1]9. Z variables'!$C$3:$C$752,$C504)</f>
        <v>193622</v>
      </c>
      <c r="R504" s="34">
        <f t="shared" si="101"/>
        <v>254557</v>
      </c>
      <c r="S504" s="34">
        <f t="shared" si="113"/>
        <v>268958</v>
      </c>
      <c r="T504" s="34">
        <f>SUMIFS('[1]9. Z variables'!$P$3:$P$752,'[1]9. Z variables'!$C$3:$C$752,$C504,'[1]9. Z variables'!$B$3:$B$752,$B504)</f>
        <v>1944</v>
      </c>
      <c r="U504" s="34">
        <f t="shared" si="109"/>
        <v>2042.4545454545455</v>
      </c>
      <c r="V504" s="33">
        <f>SUMIFS('[1]9. Z variables'!$R$3:$R$752,'[1]9. Z variables'!$C$3:$C$752,$C504,'[1]9. Z variables'!$B$3:$B$752,$B504)/T504</f>
        <v>0.24125514403292181</v>
      </c>
      <c r="W504" s="36">
        <f t="shared" si="110"/>
        <v>8.742295305735065E-2</v>
      </c>
      <c r="X504" s="35">
        <f t="shared" si="110"/>
        <v>827</v>
      </c>
    </row>
    <row r="505" spans="1:24" ht="15" x14ac:dyDescent="0.25">
      <c r="A505" s="182">
        <v>46</v>
      </c>
      <c r="B505" s="183" t="s">
        <v>47</v>
      </c>
      <c r="C505" s="184">
        <v>2010</v>
      </c>
      <c r="D505" s="184">
        <v>1</v>
      </c>
      <c r="E505" s="42">
        <f>SUMIFS('[1]6. Capital Calculations for BM'!$AI$6:$AI$1805,'[1]6. Capital Calculations for BM'!$C$6:$C$1805,'[1]2. BM Database'!$C505,'[1]6. Capital Calculations for BM'!$B$6:$B$1805,'[1]2. BM Database'!$B505)</f>
        <v>21269236.373804808</v>
      </c>
      <c r="F505" s="42">
        <f>'[1]4. OM&amp;A Calculation'!M510</f>
        <v>13264563.35</v>
      </c>
      <c r="G505" s="42">
        <f t="shared" si="102"/>
        <v>34533799.723804809</v>
      </c>
      <c r="H505" s="33">
        <f t="shared" si="103"/>
        <v>0.61589621020311636</v>
      </c>
      <c r="I505" s="33">
        <f t="shared" si="104"/>
        <v>0.38410378979688364</v>
      </c>
      <c r="J505" s="40">
        <f>SUMIFS('[1]6. Capital Calculations for BM'!$AH$6:$AH$1805,'[1]6. Capital Calculations for BM'!$C$6:$C$1805,'[1]2. BM Database'!$C505,'[1]6. Capital Calculations for BM'!$B$6:$B$1805,'[1]2. BM Database'!$B505)</f>
        <v>18.29948266666667</v>
      </c>
      <c r="K505" s="41">
        <f t="shared" si="108"/>
        <v>121.67950876493377</v>
      </c>
      <c r="L505" s="41">
        <v>0.89098647647591001</v>
      </c>
      <c r="M505" s="41">
        <f t="shared" si="105"/>
        <v>108.41479677378796</v>
      </c>
      <c r="N505" s="34">
        <f>SUMIFS('[1]41. Output Indexes'!$E$3:$E$752,'[1]41. Output Indexes'!$B$3:$B$752,$B505,'[1]41. Output Indexes'!$C$3:$C$752,$C505)</f>
        <v>51048</v>
      </c>
      <c r="O505" s="34">
        <f>SUMIFS('[1]41. Output Indexes'!$L$3:$L$752,'[1]41. Output Indexes'!$B$3:$B$752,$B505,'[1]41. Output Indexes'!$C$3:$C$752,$C505)</f>
        <v>1183703863</v>
      </c>
      <c r="P505" s="34">
        <f>SUMIFS('[1]9. Z variables'!$AD$3:$AD$752,'[1]9. Z variables'!$B$3:$B$752,$B505,'[1]9. Z variables'!$C$3:$C$752,$C505)</f>
        <v>261045</v>
      </c>
      <c r="Q505" s="34">
        <f>SUMIFS('[1]9. Z variables'!$AE$3:$AE$752,'[1]9. Z variables'!$B$3:$B$752,$B505,'[1]9. Z variables'!$C$3:$C$752,$C505)</f>
        <v>196717</v>
      </c>
      <c r="R505" s="34">
        <f t="shared" si="101"/>
        <v>261045</v>
      </c>
      <c r="S505" s="34">
        <f t="shared" si="113"/>
        <v>268958</v>
      </c>
      <c r="T505" s="34">
        <f>SUMIFS('[1]9. Z variables'!$P$3:$P$752,'[1]9. Z variables'!$C$3:$C$752,$C505,'[1]9. Z variables'!$B$3:$B$752,$B505)</f>
        <v>1950</v>
      </c>
      <c r="U505" s="34">
        <f t="shared" si="109"/>
        <v>2042.4545454545455</v>
      </c>
      <c r="V505" s="33">
        <f>SUMIFS('[1]9. Z variables'!$R$3:$R$752,'[1]9. Z variables'!$C$3:$C$752,$C505,'[1]9. Z variables'!$B$3:$B$752,$B505)/T505</f>
        <v>0.24564102564102563</v>
      </c>
      <c r="W505" s="36">
        <f t="shared" si="110"/>
        <v>8.742295305735065E-2</v>
      </c>
      <c r="X505" s="35">
        <f t="shared" si="110"/>
        <v>827</v>
      </c>
    </row>
    <row r="506" spans="1:24" ht="15" x14ac:dyDescent="0.25">
      <c r="A506" s="182">
        <v>46</v>
      </c>
      <c r="B506" s="183" t="s">
        <v>47</v>
      </c>
      <c r="C506" s="184">
        <v>2011</v>
      </c>
      <c r="D506" s="184">
        <v>1</v>
      </c>
      <c r="E506" s="42">
        <f>SUMIFS('[1]6. Capital Calculations for BM'!$AI$6:$AI$1805,'[1]6. Capital Calculations for BM'!$C$6:$C$1805,'[1]2. BM Database'!$C506,'[1]6. Capital Calculations for BM'!$B$6:$B$1805,'[1]2. BM Database'!$B506)</f>
        <v>21577064.093913794</v>
      </c>
      <c r="F506" s="42">
        <f>'[1]4. OM&amp;A Calculation'!M511</f>
        <v>13737556.289999999</v>
      </c>
      <c r="G506" s="42">
        <f t="shared" si="102"/>
        <v>35314620.383913793</v>
      </c>
      <c r="H506" s="33">
        <f t="shared" si="103"/>
        <v>0.61099521556070269</v>
      </c>
      <c r="I506" s="33">
        <f t="shared" si="104"/>
        <v>0.38900478443929731</v>
      </c>
      <c r="J506" s="40">
        <f>SUMIFS('[1]6. Capital Calculations for BM'!$AH$6:$AH$1805,'[1]6. Capital Calculations for BM'!$C$6:$C$1805,'[1]2. BM Database'!$C506,'[1]6. Capital Calculations for BM'!$B$6:$B$1805,'[1]2. BM Database'!$B506)</f>
        <v>18.328728099999999</v>
      </c>
      <c r="K506" s="41">
        <f t="shared" si="108"/>
        <v>123.73002481130355</v>
      </c>
      <c r="L506" s="41">
        <v>0.89098647647591001</v>
      </c>
      <c r="M506" s="41">
        <f t="shared" si="105"/>
        <v>110.24177884090027</v>
      </c>
      <c r="N506" s="34">
        <f>SUMIFS('[1]41. Output Indexes'!$E$3:$E$752,'[1]41. Output Indexes'!$B$3:$B$752,$B506,'[1]41. Output Indexes'!$C$3:$C$752,$C506)</f>
        <v>51162</v>
      </c>
      <c r="O506" s="34">
        <f>SUMIFS('[1]41. Output Indexes'!$L$3:$L$752,'[1]41. Output Indexes'!$B$3:$B$752,$B506,'[1]41. Output Indexes'!$C$3:$C$752,$C506)</f>
        <v>1176025374</v>
      </c>
      <c r="P506" s="34">
        <f>SUMIFS('[1]9. Z variables'!$AD$3:$AD$752,'[1]9. Z variables'!$B$3:$B$752,$B506,'[1]9. Z variables'!$C$3:$C$752,$C506)</f>
        <v>269269</v>
      </c>
      <c r="Q506" s="34">
        <f>SUMIFS('[1]9. Z variables'!$AE$3:$AE$752,'[1]9. Z variables'!$B$3:$B$752,$B506,'[1]9. Z variables'!$C$3:$C$752,$C506)</f>
        <v>191328</v>
      </c>
      <c r="R506" s="34">
        <f t="shared" si="101"/>
        <v>269269</v>
      </c>
      <c r="S506" s="34">
        <f t="shared" si="113"/>
        <v>269269</v>
      </c>
      <c r="T506" s="34">
        <f>SUMIFS('[1]9. Z variables'!$P$3:$P$752,'[1]9. Z variables'!$C$3:$C$752,$C506,'[1]9. Z variables'!$B$3:$B$752,$B506)</f>
        <v>1975</v>
      </c>
      <c r="U506" s="34">
        <f t="shared" si="109"/>
        <v>2042.4545454545455</v>
      </c>
      <c r="V506" s="33">
        <f>SUMIFS('[1]9. Z variables'!$R$3:$R$752,'[1]9. Z variables'!$C$3:$C$752,$C506,'[1]9. Z variables'!$B$3:$B$752,$B506)/T506</f>
        <v>0.24860759493670886</v>
      </c>
      <c r="W506" s="36">
        <f t="shared" si="110"/>
        <v>8.742295305735065E-2</v>
      </c>
      <c r="X506" s="23">
        <f t="shared" si="110"/>
        <v>827</v>
      </c>
    </row>
    <row r="507" spans="1:24" ht="15" x14ac:dyDescent="0.25">
      <c r="A507" s="182">
        <v>46</v>
      </c>
      <c r="B507" s="183" t="str">
        <f>B506</f>
        <v>NIAGARA PENINSULA ENERGY INC.</v>
      </c>
      <c r="C507" s="184">
        <f>C506+1</f>
        <v>2012</v>
      </c>
      <c r="D507" s="184">
        <f>D506</f>
        <v>1</v>
      </c>
      <c r="E507" s="42">
        <f>SUMIFS('[1]6. Capital Calculations for BM'!$AI$6:$AI$1805,'[1]6. Capital Calculations for BM'!$C$6:$C$1805,'[1]2. BM Database'!$C507,'[1]6. Capital Calculations for BM'!$B$6:$B$1805,'[1]2. BM Database'!$B507)</f>
        <v>20816933.625872567</v>
      </c>
      <c r="F507" s="42">
        <f>'[1]4. OM&amp;A Calculation'!M512</f>
        <v>14194449.67</v>
      </c>
      <c r="G507" s="42">
        <f t="shared" si="102"/>
        <v>35011383.295872569</v>
      </c>
      <c r="H507" s="33">
        <f t="shared" si="103"/>
        <v>0.59457615398836983</v>
      </c>
      <c r="I507" s="33">
        <f t="shared" si="104"/>
        <v>0.40542384601163017</v>
      </c>
      <c r="J507" s="40">
        <f>SUMIFS('[1]6. Capital Calculations for BM'!$AH$6:$AH$1805,'[1]6. Capital Calculations for BM'!$C$6:$C$1805,'[1]2. BM Database'!$C507,'[1]6. Capital Calculations for BM'!$B$6:$B$1805,'[1]2. BM Database'!$B507)</f>
        <v>17.40324</v>
      </c>
      <c r="K507" s="41">
        <f t="shared" si="108"/>
        <v>125.68281390738366</v>
      </c>
      <c r="L507" s="41">
        <f>L506</f>
        <v>0.89098647647591001</v>
      </c>
      <c r="M507" s="41">
        <f t="shared" si="105"/>
        <v>111.98168751691726</v>
      </c>
      <c r="N507" s="34">
        <f>SUMIFS('[1]24. 2012 data'!$BR$2:$BR$74,'[1]24. 2012 data'!$B$2:$B$74,'[1]2. BM Database'!$B507,'[1]24. 2012 data'!$C$2:$C$74,2012)</f>
        <v>50986</v>
      </c>
      <c r="O507" s="34">
        <f>SUMIFS('[1]24. 2012 data'!$BZ$2:$BZ$74,'[1]24. 2012 data'!$B$2:$B$74,'[1]2. BM Database'!$B507,'[1]24. 2012 data'!$C$2:$C$74,2012)</f>
        <v>1152993887</v>
      </c>
      <c r="P507" s="34">
        <f>SUMIFS('[1]24. 2012 data'!$DI$2:$DI$74,'[1]24. 2012 data'!$B$2:$B$74,'[1]2. BM Database'!$B507,'[1]24. 2012 data'!$C$2:$C$74,2012)</f>
        <v>262917</v>
      </c>
      <c r="Q507" s="34">
        <f>SUMIFS('[1]24. 2012 data'!$DH$2:$DH$74,'[1]24. 2012 data'!$B$2:$B$74,'[1]2. BM Database'!$B507,'[1]24. 2012 data'!$C$2:$C$74,2012)</f>
        <v>191017</v>
      </c>
      <c r="R507" s="34">
        <f t="shared" si="101"/>
        <v>262917</v>
      </c>
      <c r="S507" s="34">
        <f t="shared" si="113"/>
        <v>269269</v>
      </c>
      <c r="T507" s="34">
        <f>SUMIF('[1]24. 2012 data'!$B$2:$B$74,$B507,'[1]24. 2012 data'!$DL$2:$DL$74)</f>
        <v>1960</v>
      </c>
      <c r="U507" s="34">
        <f>AVERAGE(T497:T507)</f>
        <v>2042.4545454545455</v>
      </c>
      <c r="V507" s="33">
        <f>SUMIF('[1]24. 2012 data'!$B$2:$B$74,$B507,'[1]24. 2012 data'!$DN$2:$DN$74)/SUMIF('[1]24. 2012 data'!$B$2:$B$74,$B507,'[1]24. 2012 data'!$DL$2:$DL$74)</f>
        <v>0.25510204081632654</v>
      </c>
      <c r="W507" s="36">
        <f>(N507-N497)/N497</f>
        <v>8.742295305735065E-2</v>
      </c>
      <c r="X507" s="34">
        <f>SUMIF('[1]24. 2012 data'!$B$2:$B$74,$B507,'[1]24. 2012 data'!$CZ$2:$CZ$74)</f>
        <v>827</v>
      </c>
    </row>
    <row r="508" spans="1:24" ht="15" x14ac:dyDescent="0.25">
      <c r="A508" s="182">
        <v>47</v>
      </c>
      <c r="B508" s="183" t="s">
        <v>48</v>
      </c>
      <c r="C508" s="184">
        <v>2002</v>
      </c>
      <c r="D508" s="184">
        <v>1</v>
      </c>
      <c r="E508" s="42">
        <f>SUMIFS('[1]6. Capital Calculations for BM'!$AI$6:$AI$1805,'[1]6. Capital Calculations for BM'!$C$6:$C$1805,'[1]2. BM Database'!$C508,'[1]6. Capital Calculations for BM'!$B$6:$B$1805,'[1]2. BM Database'!$B508)</f>
        <v>2914363.6867921688</v>
      </c>
      <c r="F508" s="42">
        <f>'[1]4. OM&amp;A Calculation'!M513</f>
        <v>1307699.6399999997</v>
      </c>
      <c r="G508" s="42">
        <f t="shared" si="102"/>
        <v>4222063.3267921684</v>
      </c>
      <c r="H508" s="33">
        <f t="shared" si="103"/>
        <v>0.69027000810204298</v>
      </c>
      <c r="I508" s="33">
        <f t="shared" si="104"/>
        <v>0.30972999189795702</v>
      </c>
      <c r="J508" s="40">
        <f>SUMIFS('[1]6. Capital Calculations for BM'!$AH$6:$AH$1805,'[1]6. Capital Calculations for BM'!$C$6:$C$1805,'[1]2. BM Database'!$C508,'[1]6. Capital Calculations for BM'!$B$6:$B$1805,'[1]2. BM Database'!$B508)</f>
        <v>16.741565999999999</v>
      </c>
      <c r="K508" s="41">
        <f t="shared" si="108"/>
        <v>100</v>
      </c>
      <c r="L508" s="41">
        <v>0.89098647647591001</v>
      </c>
      <c r="M508" s="41">
        <f t="shared" si="105"/>
        <v>89.098647647590994</v>
      </c>
      <c r="N508" s="34">
        <f>SUMIFS('[1]41. Output Indexes'!$E$3:$E$752,'[1]41. Output Indexes'!$B$3:$B$752,$B508,'[1]41. Output Indexes'!$C$3:$C$752,$C508)</f>
        <v>6854</v>
      </c>
      <c r="O508" s="34">
        <f>SUMIFS('[1]41. Output Indexes'!$L$3:$L$752,'[1]41. Output Indexes'!$B$3:$B$752,$B508,'[1]41. Output Indexes'!$C$3:$C$752,$C508)</f>
        <v>169174548</v>
      </c>
      <c r="P508" s="34">
        <f>SUMIFS('[1]9. Z variables'!$AD$3:$AD$752,'[1]9. Z variables'!$B$3:$B$752,$B508,'[1]9. Z variables'!$C$3:$C$752,$C508)</f>
        <v>45154</v>
      </c>
      <c r="Q508" s="34">
        <f>SUMIFS('[1]9. Z variables'!$AE$3:$AE$752,'[1]9. Z variables'!$B$3:$B$752,$B508,'[1]9. Z variables'!$C$3:$C$752,$C508)</f>
        <v>28098</v>
      </c>
      <c r="R508" s="34">
        <f t="shared" si="101"/>
        <v>45154</v>
      </c>
      <c r="S508" s="34">
        <f>R508</f>
        <v>45154</v>
      </c>
      <c r="T508" s="34">
        <f>SUMIFS('[1]9. Z variables'!$P$3:$P$752,'[1]9. Z variables'!$C$3:$C$752,$C508,'[1]9. Z variables'!$B$3:$B$752,$B508)</f>
        <v>317.60000000000002</v>
      </c>
      <c r="U508" s="34">
        <f t="shared" si="109"/>
        <v>333.05454545454546</v>
      </c>
      <c r="V508" s="33">
        <f>SUMIFS('[1]9. Z variables'!$R$3:$R$752,'[1]9. Z variables'!$C$3:$C$752,$C508,'[1]9. Z variables'!$B$3:$B$752,$B508)/T508</f>
        <v>0.16876574307304784</v>
      </c>
      <c r="W508" s="36">
        <f t="shared" si="110"/>
        <v>0.19448497227896119</v>
      </c>
      <c r="X508" s="35">
        <f t="shared" si="110"/>
        <v>133</v>
      </c>
    </row>
    <row r="509" spans="1:24" ht="15" x14ac:dyDescent="0.25">
      <c r="A509" s="182">
        <v>47</v>
      </c>
      <c r="B509" s="183" t="s">
        <v>48</v>
      </c>
      <c r="C509" s="184">
        <v>2003</v>
      </c>
      <c r="D509" s="184">
        <v>1</v>
      </c>
      <c r="E509" s="42">
        <f>SUMIFS('[1]6. Capital Calculations for BM'!$AI$6:$AI$1805,'[1]6. Capital Calculations for BM'!$C$6:$C$1805,'[1]2. BM Database'!$C509,'[1]6. Capital Calculations for BM'!$B$6:$B$1805,'[1]2. BM Database'!$B509)</f>
        <v>3069489.6828713058</v>
      </c>
      <c r="F509" s="42">
        <f>'[1]4. OM&amp;A Calculation'!M514</f>
        <v>1195096.5399999998</v>
      </c>
      <c r="G509" s="42">
        <f t="shared" si="102"/>
        <v>4264586.2228713054</v>
      </c>
      <c r="H509" s="33">
        <f t="shared" si="103"/>
        <v>0.71976260355797139</v>
      </c>
      <c r="I509" s="33">
        <f t="shared" si="104"/>
        <v>0.28023739644202861</v>
      </c>
      <c r="J509" s="40">
        <f>SUMIFS('[1]6. Capital Calculations for BM'!$AH$6:$AH$1805,'[1]6. Capital Calculations for BM'!$C$6:$C$1805,'[1]2. BM Database'!$C509,'[1]6. Capital Calculations for BM'!$B$6:$B$1805,'[1]2. BM Database'!$B509)</f>
        <v>16.820820000000001</v>
      </c>
      <c r="K509" s="41">
        <f t="shared" si="108"/>
        <v>102.21331567783656</v>
      </c>
      <c r="L509" s="41">
        <v>0.89098647647591001</v>
      </c>
      <c r="M509" s="41">
        <f t="shared" si="105"/>
        <v>91.070681984715492</v>
      </c>
      <c r="N509" s="34">
        <f>SUMIFS('[1]41. Output Indexes'!$E$3:$E$752,'[1]41. Output Indexes'!$B$3:$B$752,$B509,'[1]41. Output Indexes'!$C$3:$C$752,$C509)</f>
        <v>7010</v>
      </c>
      <c r="O509" s="34">
        <f>SUMIFS('[1]41. Output Indexes'!$L$3:$L$752,'[1]41. Output Indexes'!$B$3:$B$752,$B509,'[1]41. Output Indexes'!$C$3:$C$752,$C509)</f>
        <v>166928066</v>
      </c>
      <c r="P509" s="34">
        <f>SUMIFS('[1]9. Z variables'!$AD$3:$AD$752,'[1]9. Z variables'!$B$3:$B$752,$B509,'[1]9. Z variables'!$C$3:$C$752,$C509)</f>
        <v>36989</v>
      </c>
      <c r="Q509" s="34">
        <f>SUMIFS('[1]9. Z variables'!$AE$3:$AE$752,'[1]9. Z variables'!$B$3:$B$752,$B509,'[1]9. Z variables'!$C$3:$C$752,$C509)</f>
        <v>29062</v>
      </c>
      <c r="R509" s="34">
        <f t="shared" si="101"/>
        <v>36989</v>
      </c>
      <c r="S509" s="34">
        <f t="shared" ref="S509:S518" si="114">MAX(S508,R509)</f>
        <v>45154</v>
      </c>
      <c r="T509" s="34">
        <f>SUMIFS('[1]9. Z variables'!$P$3:$P$752,'[1]9. Z variables'!$C$3:$C$752,$C509,'[1]9. Z variables'!$B$3:$B$752,$B509)</f>
        <v>315</v>
      </c>
      <c r="U509" s="34">
        <f t="shared" si="109"/>
        <v>333.05454545454546</v>
      </c>
      <c r="V509" s="33">
        <f>SUMIFS('[1]9. Z variables'!$R$3:$R$752,'[1]9. Z variables'!$C$3:$C$752,$C509,'[1]9. Z variables'!$B$3:$B$752,$B509)/T509</f>
        <v>0.2</v>
      </c>
      <c r="W509" s="36">
        <f t="shared" si="110"/>
        <v>0.19448497227896119</v>
      </c>
      <c r="X509" s="35">
        <f t="shared" si="110"/>
        <v>133</v>
      </c>
    </row>
    <row r="510" spans="1:24" ht="15" x14ac:dyDescent="0.25">
      <c r="A510" s="182">
        <v>47</v>
      </c>
      <c r="B510" s="183" t="s">
        <v>48</v>
      </c>
      <c r="C510" s="184">
        <v>2004</v>
      </c>
      <c r="D510" s="184">
        <v>1</v>
      </c>
      <c r="E510" s="42">
        <f>SUMIFS('[1]6. Capital Calculations for BM'!$AI$6:$AI$1805,'[1]6. Capital Calculations for BM'!$C$6:$C$1805,'[1]2. BM Database'!$C510,'[1]6. Capital Calculations for BM'!$B$6:$B$1805,'[1]2. BM Database'!$B510)</f>
        <v>3172520.9701934862</v>
      </c>
      <c r="F510" s="42">
        <f>'[1]4. OM&amp;A Calculation'!M515</f>
        <v>1370145.8199999998</v>
      </c>
      <c r="G510" s="42">
        <f t="shared" si="102"/>
        <v>4542666.790193486</v>
      </c>
      <c r="H510" s="33">
        <f t="shared" si="103"/>
        <v>0.69838293599746037</v>
      </c>
      <c r="I510" s="33">
        <f t="shared" si="104"/>
        <v>0.30161706400253963</v>
      </c>
      <c r="J510" s="40">
        <f>SUMIFS('[1]6. Capital Calculations for BM'!$AH$6:$AH$1805,'[1]6. Capital Calculations for BM'!$C$6:$C$1805,'[1]2. BM Database'!$C510,'[1]6. Capital Calculations for BM'!$B$6:$B$1805,'[1]2. BM Database'!$B510)</f>
        <v>16.852066000000001</v>
      </c>
      <c r="K510" s="41">
        <f t="shared" si="108"/>
        <v>104.79144501899948</v>
      </c>
      <c r="L510" s="41">
        <v>0.89098647647591001</v>
      </c>
      <c r="M510" s="41">
        <f t="shared" si="105"/>
        <v>93.367760362297403</v>
      </c>
      <c r="N510" s="34">
        <f>SUMIFS('[1]41. Output Indexes'!$E$3:$E$752,'[1]41. Output Indexes'!$B$3:$B$752,$B510,'[1]41. Output Indexes'!$C$3:$C$752,$C510)</f>
        <v>7257</v>
      </c>
      <c r="O510" s="34">
        <f>SUMIFS('[1]41. Output Indexes'!$L$3:$L$752,'[1]41. Output Indexes'!$B$3:$B$752,$B510,'[1]41. Output Indexes'!$C$3:$C$752,$C510)</f>
        <v>168165203</v>
      </c>
      <c r="P510" s="34">
        <f>SUMIFS('[1]9. Z variables'!$AD$3:$AD$752,'[1]9. Z variables'!$B$3:$B$752,$B510,'[1]9. Z variables'!$C$3:$C$752,$C510)</f>
        <v>36150</v>
      </c>
      <c r="Q510" s="34">
        <f>SUMIFS('[1]9. Z variables'!$AE$3:$AE$752,'[1]9. Z variables'!$B$3:$B$752,$B510,'[1]9. Z variables'!$C$3:$C$752,$C510)</f>
        <v>30163</v>
      </c>
      <c r="R510" s="34">
        <f t="shared" si="101"/>
        <v>36150</v>
      </c>
      <c r="S510" s="34">
        <f t="shared" si="114"/>
        <v>45154</v>
      </c>
      <c r="T510" s="34">
        <f>SUMIFS('[1]9. Z variables'!$P$3:$P$752,'[1]9. Z variables'!$C$3:$C$752,$C510,'[1]9. Z variables'!$B$3:$B$752,$B510)</f>
        <v>327</v>
      </c>
      <c r="U510" s="34">
        <f t="shared" si="109"/>
        <v>333.05454545454546</v>
      </c>
      <c r="V510" s="33">
        <f>SUMIFS('[1]9. Z variables'!$R$3:$R$752,'[1]9. Z variables'!$C$3:$C$752,$C510,'[1]9. Z variables'!$B$3:$B$752,$B510)/T510</f>
        <v>0.22935779816513763</v>
      </c>
      <c r="W510" s="36">
        <f t="shared" si="110"/>
        <v>0.19448497227896119</v>
      </c>
      <c r="X510" s="35">
        <f t="shared" si="110"/>
        <v>133</v>
      </c>
    </row>
    <row r="511" spans="1:24" ht="15" x14ac:dyDescent="0.25">
      <c r="A511" s="182">
        <v>47</v>
      </c>
      <c r="B511" s="183" t="s">
        <v>48</v>
      </c>
      <c r="C511" s="184">
        <v>2005</v>
      </c>
      <c r="D511" s="184">
        <v>1</v>
      </c>
      <c r="E511" s="42">
        <f>SUMIFS('[1]6. Capital Calculations for BM'!$AI$6:$AI$1805,'[1]6. Capital Calculations for BM'!$C$6:$C$1805,'[1]2. BM Database'!$C511,'[1]6. Capital Calculations for BM'!$B$6:$B$1805,'[1]2. BM Database'!$B511)</f>
        <v>3296100.6112157917</v>
      </c>
      <c r="F511" s="42">
        <f>'[1]4. OM&amp;A Calculation'!M516</f>
        <v>1313224.51</v>
      </c>
      <c r="G511" s="42">
        <f t="shared" si="102"/>
        <v>4609325.1212157914</v>
      </c>
      <c r="H511" s="33">
        <f t="shared" si="103"/>
        <v>0.71509397244392836</v>
      </c>
      <c r="I511" s="33">
        <f t="shared" si="104"/>
        <v>0.28490602755607164</v>
      </c>
      <c r="J511" s="40">
        <f>SUMIFS('[1]6. Capital Calculations for BM'!$AH$6:$AH$1805,'[1]6. Capital Calculations for BM'!$C$6:$C$1805,'[1]2. BM Database'!$C511,'[1]6. Capital Calculations for BM'!$B$6:$B$1805,'[1]2. BM Database'!$B511)</f>
        <v>17.008296000000001</v>
      </c>
      <c r="K511" s="41">
        <f t="shared" si="108"/>
        <v>108.15605108354616</v>
      </c>
      <c r="L511" s="41">
        <v>0.89098647647591001</v>
      </c>
      <c r="M511" s="41">
        <f t="shared" si="105"/>
        <v>96.365578864477328</v>
      </c>
      <c r="N511" s="34">
        <f>SUMIFS('[1]41. Output Indexes'!$E$3:$E$752,'[1]41. Output Indexes'!$B$3:$B$752,$B511,'[1]41. Output Indexes'!$C$3:$C$752,$C511)</f>
        <v>7466</v>
      </c>
      <c r="O511" s="34">
        <f>SUMIFS('[1]41. Output Indexes'!$L$3:$L$752,'[1]41. Output Indexes'!$B$3:$B$752,$B511,'[1]41. Output Indexes'!$C$3:$C$752,$C511)</f>
        <v>179455433</v>
      </c>
      <c r="P511" s="34">
        <f>SUMIFS('[1]9. Z variables'!$AD$3:$AD$752,'[1]9. Z variables'!$B$3:$B$752,$B511,'[1]9. Z variables'!$C$3:$C$752,$C511)</f>
        <v>40534</v>
      </c>
      <c r="Q511" s="34">
        <f>SUMIFS('[1]9. Z variables'!$AE$3:$AE$752,'[1]9. Z variables'!$B$3:$B$752,$B511,'[1]9. Z variables'!$C$3:$C$752,$C511)</f>
        <v>29598</v>
      </c>
      <c r="R511" s="34">
        <f t="shared" si="101"/>
        <v>40534</v>
      </c>
      <c r="S511" s="34">
        <f t="shared" si="114"/>
        <v>45154</v>
      </c>
      <c r="T511" s="34">
        <f>SUMIFS('[1]9. Z variables'!$P$3:$P$752,'[1]9. Z variables'!$C$3:$C$752,$C511,'[1]9. Z variables'!$B$3:$B$752,$B511)</f>
        <v>335</v>
      </c>
      <c r="U511" s="34">
        <f t="shared" si="109"/>
        <v>333.05454545454546</v>
      </c>
      <c r="V511" s="33">
        <f>SUMIFS('[1]9. Z variables'!$R$3:$R$752,'[1]9. Z variables'!$C$3:$C$752,$C511,'[1]9. Z variables'!$B$3:$B$752,$B511)/T511</f>
        <v>0.24477611940298508</v>
      </c>
      <c r="W511" s="36">
        <f t="shared" si="110"/>
        <v>0.19448497227896119</v>
      </c>
      <c r="X511" s="35">
        <f t="shared" si="110"/>
        <v>133</v>
      </c>
    </row>
    <row r="512" spans="1:24" ht="15" x14ac:dyDescent="0.25">
      <c r="A512" s="182">
        <v>47</v>
      </c>
      <c r="B512" s="183" t="s">
        <v>48</v>
      </c>
      <c r="C512" s="184">
        <v>2006</v>
      </c>
      <c r="D512" s="184">
        <v>1</v>
      </c>
      <c r="E512" s="42">
        <f>SUMIFS('[1]6. Capital Calculations for BM'!$AI$6:$AI$1805,'[1]6. Capital Calculations for BM'!$C$6:$C$1805,'[1]2. BM Database'!$C512,'[1]6. Capital Calculations for BM'!$B$6:$B$1805,'[1]2. BM Database'!$B512)</f>
        <v>3417127.0378181147</v>
      </c>
      <c r="F512" s="42">
        <f>'[1]4. OM&amp;A Calculation'!M517</f>
        <v>1425971.29</v>
      </c>
      <c r="G512" s="42">
        <f t="shared" si="102"/>
        <v>4843098.3278181143</v>
      </c>
      <c r="H512" s="33">
        <f t="shared" si="103"/>
        <v>0.70556631447901652</v>
      </c>
      <c r="I512" s="33">
        <f t="shared" si="104"/>
        <v>0.29443368552098348</v>
      </c>
      <c r="J512" s="40">
        <f>SUMIFS('[1]6. Capital Calculations for BM'!$AH$6:$AH$1805,'[1]6. Capital Calculations for BM'!$C$6:$C$1805,'[1]2. BM Database'!$C512,'[1]6. Capital Calculations for BM'!$B$6:$B$1805,'[1]2. BM Database'!$B512)</f>
        <v>16.88236666666667</v>
      </c>
      <c r="K512" s="41">
        <f t="shared" si="108"/>
        <v>110.14154301171514</v>
      </c>
      <c r="L512" s="41">
        <v>0.89098647647591001</v>
      </c>
      <c r="M512" s="41">
        <f t="shared" si="105"/>
        <v>98.134625321627965</v>
      </c>
      <c r="N512" s="34">
        <f>SUMIFS('[1]41. Output Indexes'!$E$3:$E$752,'[1]41. Output Indexes'!$B$3:$B$752,$B512,'[1]41. Output Indexes'!$C$3:$C$752,$C512)</f>
        <v>7703</v>
      </c>
      <c r="O512" s="34">
        <f>SUMIFS('[1]41. Output Indexes'!$L$3:$L$752,'[1]41. Output Indexes'!$B$3:$B$752,$B512,'[1]41. Output Indexes'!$C$3:$C$752,$C512)</f>
        <v>176186452</v>
      </c>
      <c r="P512" s="34">
        <f>SUMIFS('[1]9. Z variables'!$AD$3:$AD$752,'[1]9. Z variables'!$B$3:$B$752,$B512,'[1]9. Z variables'!$C$3:$C$752,$C512)</f>
        <v>43843</v>
      </c>
      <c r="Q512" s="34">
        <f>SUMIFS('[1]9. Z variables'!$AE$3:$AE$752,'[1]9. Z variables'!$B$3:$B$752,$B512,'[1]9. Z variables'!$C$3:$C$752,$C512)</f>
        <v>29693</v>
      </c>
      <c r="R512" s="34">
        <f t="shared" si="101"/>
        <v>43843</v>
      </c>
      <c r="S512" s="34">
        <f t="shared" si="114"/>
        <v>45154</v>
      </c>
      <c r="T512" s="34">
        <f>SUMIFS('[1]9. Z variables'!$P$3:$P$752,'[1]9. Z variables'!$C$3:$C$752,$C512,'[1]9. Z variables'!$B$3:$B$752,$B512)</f>
        <v>338</v>
      </c>
      <c r="U512" s="34">
        <f t="shared" si="109"/>
        <v>333.05454545454546</v>
      </c>
      <c r="V512" s="33">
        <f>SUMIFS('[1]9. Z variables'!$R$3:$R$752,'[1]9. Z variables'!$C$3:$C$752,$C512,'[1]9. Z variables'!$B$3:$B$752,$B512)/T512</f>
        <v>0.2455621301775148</v>
      </c>
      <c r="W512" s="36">
        <f t="shared" si="110"/>
        <v>0.19448497227896119</v>
      </c>
      <c r="X512" s="35">
        <f t="shared" si="110"/>
        <v>133</v>
      </c>
    </row>
    <row r="513" spans="1:24" ht="15" x14ac:dyDescent="0.25">
      <c r="A513" s="182">
        <v>47</v>
      </c>
      <c r="B513" s="183" t="s">
        <v>48</v>
      </c>
      <c r="C513" s="184">
        <v>2007</v>
      </c>
      <c r="D513" s="184">
        <v>1</v>
      </c>
      <c r="E513" s="42">
        <f>SUMIFS('[1]6. Capital Calculations for BM'!$AI$6:$AI$1805,'[1]6. Capital Calculations for BM'!$C$6:$C$1805,'[1]2. BM Database'!$C513,'[1]6. Capital Calculations for BM'!$B$6:$B$1805,'[1]2. BM Database'!$B513)</f>
        <v>3498004.1408834248</v>
      </c>
      <c r="F513" s="42">
        <f>'[1]4. OM&amp;A Calculation'!M518</f>
        <v>1674732.4999999998</v>
      </c>
      <c r="G513" s="42">
        <f t="shared" si="102"/>
        <v>5172736.6408834243</v>
      </c>
      <c r="H513" s="33">
        <f t="shared" si="103"/>
        <v>0.67623859162604094</v>
      </c>
      <c r="I513" s="33">
        <f t="shared" si="104"/>
        <v>0.32376140837395906</v>
      </c>
      <c r="J513" s="40">
        <f>SUMIFS('[1]6. Capital Calculations for BM'!$AH$6:$AH$1805,'[1]6. Capital Calculations for BM'!$C$6:$C$1805,'[1]2. BM Database'!$C513,'[1]6. Capital Calculations for BM'!$B$6:$B$1805,'[1]2. BM Database'!$B513)</f>
        <v>17.296320000000001</v>
      </c>
      <c r="K513" s="41">
        <f t="shared" si="108"/>
        <v>113.88036490943945</v>
      </c>
      <c r="L513" s="41">
        <v>0.89098647647591001</v>
      </c>
      <c r="M513" s="41">
        <f t="shared" si="105"/>
        <v>101.46586507045232</v>
      </c>
      <c r="N513" s="34">
        <f>SUMIFS('[1]41. Output Indexes'!$E$3:$E$752,'[1]41. Output Indexes'!$B$3:$B$752,$B513,'[1]41. Output Indexes'!$C$3:$C$752,$C513)</f>
        <v>7778</v>
      </c>
      <c r="O513" s="34">
        <f>SUMIFS('[1]41. Output Indexes'!$L$3:$L$752,'[1]41. Output Indexes'!$B$3:$B$752,$B513,'[1]41. Output Indexes'!$C$3:$C$752,$C513)</f>
        <v>179610430</v>
      </c>
      <c r="P513" s="34">
        <f>SUMIFS('[1]9. Z variables'!$AD$3:$AD$752,'[1]9. Z variables'!$B$3:$B$752,$B513,'[1]9. Z variables'!$C$3:$C$752,$C513)</f>
        <v>41136</v>
      </c>
      <c r="Q513" s="34">
        <f>SUMIFS('[1]9. Z variables'!$AE$3:$AE$752,'[1]9. Z variables'!$B$3:$B$752,$B513,'[1]9. Z variables'!$C$3:$C$752,$C513)</f>
        <v>29786</v>
      </c>
      <c r="R513" s="34">
        <f t="shared" si="101"/>
        <v>41136</v>
      </c>
      <c r="S513" s="34">
        <f t="shared" si="114"/>
        <v>45154</v>
      </c>
      <c r="T513" s="34">
        <f>SUMIFS('[1]9. Z variables'!$P$3:$P$752,'[1]9. Z variables'!$C$3:$C$752,$C513,'[1]9. Z variables'!$B$3:$B$752,$B513)</f>
        <v>337</v>
      </c>
      <c r="U513" s="34">
        <f t="shared" si="109"/>
        <v>333.05454545454546</v>
      </c>
      <c r="V513" s="33">
        <f>SUMIFS('[1]9. Z variables'!$R$3:$R$752,'[1]9. Z variables'!$C$3:$C$752,$C513,'[1]9. Z variables'!$B$3:$B$752,$B513)/T513</f>
        <v>0.26706231454005935</v>
      </c>
      <c r="W513" s="36">
        <f t="shared" si="110"/>
        <v>0.19448497227896119</v>
      </c>
      <c r="X513" s="35">
        <f t="shared" si="110"/>
        <v>133</v>
      </c>
    </row>
    <row r="514" spans="1:24" ht="15" x14ac:dyDescent="0.25">
      <c r="A514" s="182">
        <v>47</v>
      </c>
      <c r="B514" s="183" t="s">
        <v>48</v>
      </c>
      <c r="C514" s="184">
        <v>2008</v>
      </c>
      <c r="D514" s="184">
        <v>1</v>
      </c>
      <c r="E514" s="42">
        <f>SUMIFS('[1]6. Capital Calculations for BM'!$AI$6:$AI$1805,'[1]6. Capital Calculations for BM'!$C$6:$C$1805,'[1]2. BM Database'!$C514,'[1]6. Capital Calculations for BM'!$B$6:$B$1805,'[1]2. BM Database'!$B514)</f>
        <v>3606007.0463833585</v>
      </c>
      <c r="F514" s="42">
        <f>'[1]4. OM&amp;A Calculation'!M519</f>
        <v>1648926.6100000003</v>
      </c>
      <c r="G514" s="42">
        <f t="shared" si="102"/>
        <v>5254933.6563833589</v>
      </c>
      <c r="H514" s="33">
        <f t="shared" si="103"/>
        <v>0.68621361984332774</v>
      </c>
      <c r="I514" s="33">
        <f t="shared" si="104"/>
        <v>0.31378638015667226</v>
      </c>
      <c r="J514" s="40">
        <f>SUMIFS('[1]6. Capital Calculations for BM'!$AH$6:$AH$1805,'[1]6. Capital Calculations for BM'!$C$6:$C$1805,'[1]2. BM Database'!$C514,'[1]6. Capital Calculations for BM'!$B$6:$B$1805,'[1]2. BM Database'!$B514)</f>
        <v>17.715351999999999</v>
      </c>
      <c r="K514" s="41">
        <f t="shared" si="108"/>
        <v>116.60459237157336</v>
      </c>
      <c r="L514" s="41">
        <v>0.89098647647591001</v>
      </c>
      <c r="M514" s="41">
        <f t="shared" si="105"/>
        <v>103.89311489805792</v>
      </c>
      <c r="N514" s="34">
        <f>SUMIFS('[1]41. Output Indexes'!$E$3:$E$752,'[1]41. Output Indexes'!$B$3:$B$752,$B514,'[1]41. Output Indexes'!$C$3:$C$752,$C514)</f>
        <v>7798</v>
      </c>
      <c r="O514" s="34">
        <f>SUMIFS('[1]41. Output Indexes'!$L$3:$L$752,'[1]41. Output Indexes'!$B$3:$B$752,$B514,'[1]41. Output Indexes'!$C$3:$C$752,$C514)</f>
        <v>174363672</v>
      </c>
      <c r="P514" s="34">
        <f>SUMIFS('[1]9. Z variables'!$AD$3:$AD$752,'[1]9. Z variables'!$B$3:$B$752,$B514,'[1]9. Z variables'!$C$3:$C$752,$C514)</f>
        <v>40775</v>
      </c>
      <c r="Q514" s="34">
        <f>SUMIFS('[1]9. Z variables'!$AE$3:$AE$752,'[1]9. Z variables'!$B$3:$B$752,$B514,'[1]9. Z variables'!$C$3:$C$752,$C514)</f>
        <v>29013</v>
      </c>
      <c r="R514" s="34">
        <f t="shared" ref="R514:R577" si="115">MAX(P514,Q514)</f>
        <v>40775</v>
      </c>
      <c r="S514" s="34">
        <f t="shared" si="114"/>
        <v>45154</v>
      </c>
      <c r="T514" s="34">
        <f>SUMIFS('[1]9. Z variables'!$P$3:$P$752,'[1]9. Z variables'!$C$3:$C$752,$C514,'[1]9. Z variables'!$B$3:$B$752,$B514)</f>
        <v>337</v>
      </c>
      <c r="U514" s="34">
        <f t="shared" si="109"/>
        <v>333.05454545454546</v>
      </c>
      <c r="V514" s="33">
        <f>SUMIFS('[1]9. Z variables'!$R$3:$R$752,'[1]9. Z variables'!$C$3:$C$752,$C514,'[1]9. Z variables'!$B$3:$B$752,$B514)/T514</f>
        <v>0.26706231454005935</v>
      </c>
      <c r="W514" s="36">
        <f t="shared" si="110"/>
        <v>0.19448497227896119</v>
      </c>
      <c r="X514" s="35">
        <f t="shared" si="110"/>
        <v>133</v>
      </c>
    </row>
    <row r="515" spans="1:24" ht="15" x14ac:dyDescent="0.25">
      <c r="A515" s="182">
        <v>47</v>
      </c>
      <c r="B515" s="183" t="s">
        <v>48</v>
      </c>
      <c r="C515" s="184">
        <v>2009</v>
      </c>
      <c r="D515" s="184">
        <v>1</v>
      </c>
      <c r="E515" s="42">
        <f>SUMIFS('[1]6. Capital Calculations for BM'!$AI$6:$AI$1805,'[1]6. Capital Calculations for BM'!$C$6:$C$1805,'[1]2. BM Database'!$C515,'[1]6. Capital Calculations for BM'!$B$6:$B$1805,'[1]2. BM Database'!$B515)</f>
        <v>3821972.7041354738</v>
      </c>
      <c r="F515" s="42">
        <f>'[1]4. OM&amp;A Calculation'!M520</f>
        <v>1729363.6800000002</v>
      </c>
      <c r="G515" s="42">
        <f t="shared" ref="G515:G578" si="116">E515+F515</f>
        <v>5551336.3841354735</v>
      </c>
      <c r="H515" s="33">
        <f t="shared" ref="H515:H578" si="117">E515/G515</f>
        <v>0.68847795191403827</v>
      </c>
      <c r="I515" s="33">
        <f t="shared" ref="I515:I578" si="118">1-H515</f>
        <v>0.31152204808596173</v>
      </c>
      <c r="J515" s="40">
        <f>SUMIFS('[1]6. Capital Calculations for BM'!$AH$6:$AH$1805,'[1]6. Capital Calculations for BM'!$C$6:$C$1805,'[1]2. BM Database'!$C515,'[1]6. Capital Calculations for BM'!$B$6:$B$1805,'[1]2. BM Database'!$B515)</f>
        <v>17.930536200000002</v>
      </c>
      <c r="K515" s="41">
        <f t="shared" si="108"/>
        <v>118.1120482521444</v>
      </c>
      <c r="L515" s="41">
        <v>0.89098647647591001</v>
      </c>
      <c r="M515" s="41">
        <f t="shared" ref="M515:M578" si="119">K515*L515</f>
        <v>105.23623770153081</v>
      </c>
      <c r="N515" s="34">
        <f>SUMIFS('[1]41. Output Indexes'!$E$3:$E$752,'[1]41. Output Indexes'!$B$3:$B$752,$B515,'[1]41. Output Indexes'!$C$3:$C$752,$C515)</f>
        <v>7880</v>
      </c>
      <c r="O515" s="34">
        <f>SUMIFS('[1]41. Output Indexes'!$L$3:$L$752,'[1]41. Output Indexes'!$B$3:$B$752,$B515,'[1]41. Output Indexes'!$C$3:$C$752,$C515)</f>
        <v>173481558</v>
      </c>
      <c r="P515" s="34">
        <f>SUMIFS('[1]9. Z variables'!$AD$3:$AD$752,'[1]9. Z variables'!$B$3:$B$752,$B515,'[1]9. Z variables'!$C$3:$C$752,$C515)</f>
        <v>40256</v>
      </c>
      <c r="Q515" s="34">
        <f>SUMIFS('[1]9. Z variables'!$AE$3:$AE$752,'[1]9. Z variables'!$B$3:$B$752,$B515,'[1]9. Z variables'!$C$3:$C$752,$C515)</f>
        <v>28303</v>
      </c>
      <c r="R515" s="34">
        <f t="shared" si="115"/>
        <v>40256</v>
      </c>
      <c r="S515" s="34">
        <f t="shared" si="114"/>
        <v>45154</v>
      </c>
      <c r="T515" s="34">
        <f>SUMIFS('[1]9. Z variables'!$P$3:$P$752,'[1]9. Z variables'!$C$3:$C$752,$C515,'[1]9. Z variables'!$B$3:$B$752,$B515)</f>
        <v>341</v>
      </c>
      <c r="U515" s="34">
        <f t="shared" si="109"/>
        <v>333.05454545454546</v>
      </c>
      <c r="V515" s="33">
        <f>SUMIFS('[1]9. Z variables'!$R$3:$R$752,'[1]9. Z variables'!$C$3:$C$752,$C515,'[1]9. Z variables'!$B$3:$B$752,$B515)/T515</f>
        <v>0.27859237536656889</v>
      </c>
      <c r="W515" s="36">
        <f t="shared" si="110"/>
        <v>0.19448497227896119</v>
      </c>
      <c r="X515" s="35">
        <f t="shared" si="110"/>
        <v>133</v>
      </c>
    </row>
    <row r="516" spans="1:24" ht="15" x14ac:dyDescent="0.25">
      <c r="A516" s="182">
        <v>47</v>
      </c>
      <c r="B516" s="183" t="s">
        <v>48</v>
      </c>
      <c r="C516" s="184">
        <v>2010</v>
      </c>
      <c r="D516" s="184">
        <v>1</v>
      </c>
      <c r="E516" s="42">
        <f>SUMIFS('[1]6. Capital Calculations for BM'!$AI$6:$AI$1805,'[1]6. Capital Calculations for BM'!$C$6:$C$1805,'[1]2. BM Database'!$C516,'[1]6. Capital Calculations for BM'!$B$6:$B$1805,'[1]2. BM Database'!$B516)</f>
        <v>4053283.8308099722</v>
      </c>
      <c r="F516" s="42">
        <f>'[1]4. OM&amp;A Calculation'!M521</f>
        <v>1685101.27</v>
      </c>
      <c r="G516" s="42">
        <f t="shared" si="116"/>
        <v>5738385.1008099727</v>
      </c>
      <c r="H516" s="33">
        <f t="shared" si="117"/>
        <v>0.70634573309446436</v>
      </c>
      <c r="I516" s="33">
        <f t="shared" si="118"/>
        <v>0.29365426690553564</v>
      </c>
      <c r="J516" s="40">
        <f>SUMIFS('[1]6. Capital Calculations for BM'!$AH$6:$AH$1805,'[1]6. Capital Calculations for BM'!$C$6:$C$1805,'[1]2. BM Database'!$C516,'[1]6. Capital Calculations for BM'!$B$6:$B$1805,'[1]2. BM Database'!$B516)</f>
        <v>18.29948266666667</v>
      </c>
      <c r="K516" s="41">
        <f t="shared" si="108"/>
        <v>121.67950876493377</v>
      </c>
      <c r="L516" s="41">
        <v>0.89098647647591001</v>
      </c>
      <c r="M516" s="41">
        <f t="shared" si="119"/>
        <v>108.41479677378796</v>
      </c>
      <c r="N516" s="34">
        <f>SUMIFS('[1]41. Output Indexes'!$E$3:$E$752,'[1]41. Output Indexes'!$B$3:$B$752,$B516,'[1]41. Output Indexes'!$C$3:$C$752,$C516)</f>
        <v>7882</v>
      </c>
      <c r="O516" s="34">
        <f>SUMIFS('[1]41. Output Indexes'!$L$3:$L$752,'[1]41. Output Indexes'!$B$3:$B$752,$B516,'[1]41. Output Indexes'!$C$3:$C$752,$C516)</f>
        <v>177316883</v>
      </c>
      <c r="P516" s="34">
        <f>SUMIFS('[1]9. Z variables'!$AD$3:$AD$752,'[1]9. Z variables'!$B$3:$B$752,$B516,'[1]9. Z variables'!$C$3:$C$752,$C516)</f>
        <v>42306</v>
      </c>
      <c r="Q516" s="34">
        <f>SUMIFS('[1]9. Z variables'!$AE$3:$AE$752,'[1]9. Z variables'!$B$3:$B$752,$B516,'[1]9. Z variables'!$C$3:$C$752,$C516)</f>
        <v>30132</v>
      </c>
      <c r="R516" s="34">
        <f t="shared" si="115"/>
        <v>42306</v>
      </c>
      <c r="S516" s="34">
        <f t="shared" si="114"/>
        <v>45154</v>
      </c>
      <c r="T516" s="34">
        <f>SUMIFS('[1]9. Z variables'!$P$3:$P$752,'[1]9. Z variables'!$C$3:$C$752,$C516,'[1]9. Z variables'!$B$3:$B$752,$B516)</f>
        <v>342</v>
      </c>
      <c r="U516" s="34">
        <f t="shared" si="109"/>
        <v>333.05454545454546</v>
      </c>
      <c r="V516" s="33">
        <f>SUMIFS('[1]9. Z variables'!$R$3:$R$752,'[1]9. Z variables'!$C$3:$C$752,$C516,'[1]9. Z variables'!$B$3:$B$752,$B516)/T516</f>
        <v>0.2953216374269006</v>
      </c>
      <c r="W516" s="36">
        <f t="shared" si="110"/>
        <v>0.19448497227896119</v>
      </c>
      <c r="X516" s="35">
        <f t="shared" si="110"/>
        <v>133</v>
      </c>
    </row>
    <row r="517" spans="1:24" ht="15" x14ac:dyDescent="0.25">
      <c r="A517" s="182">
        <v>47</v>
      </c>
      <c r="B517" s="183" t="s">
        <v>48</v>
      </c>
      <c r="C517" s="184">
        <v>2011</v>
      </c>
      <c r="D517" s="184">
        <v>1</v>
      </c>
      <c r="E517" s="42">
        <f>SUMIFS('[1]6. Capital Calculations for BM'!$AI$6:$AI$1805,'[1]6. Capital Calculations for BM'!$C$6:$C$1805,'[1]2. BM Database'!$C517,'[1]6. Capital Calculations for BM'!$B$6:$B$1805,'[1]2. BM Database'!$B517)</f>
        <v>4068805.550452021</v>
      </c>
      <c r="F517" s="42">
        <f>'[1]4. OM&amp;A Calculation'!M522</f>
        <v>1822554.3199999998</v>
      </c>
      <c r="G517" s="42">
        <f t="shared" si="116"/>
        <v>5891359.8704520203</v>
      </c>
      <c r="H517" s="33">
        <f t="shared" si="117"/>
        <v>0.69063945165852481</v>
      </c>
      <c r="I517" s="33">
        <f t="shared" si="118"/>
        <v>0.30936054834147519</v>
      </c>
      <c r="J517" s="40">
        <f>SUMIFS('[1]6. Capital Calculations for BM'!$AH$6:$AH$1805,'[1]6. Capital Calculations for BM'!$C$6:$C$1805,'[1]2. BM Database'!$C517,'[1]6. Capital Calculations for BM'!$B$6:$B$1805,'[1]2. BM Database'!$B517)</f>
        <v>18.328728099999999</v>
      </c>
      <c r="K517" s="41">
        <f t="shared" si="108"/>
        <v>123.73002481130355</v>
      </c>
      <c r="L517" s="41">
        <v>0.89098647647591001</v>
      </c>
      <c r="M517" s="41">
        <f t="shared" si="119"/>
        <v>110.24177884090027</v>
      </c>
      <c r="N517" s="34">
        <f>SUMIFS('[1]41. Output Indexes'!$E$3:$E$752,'[1]41. Output Indexes'!$B$3:$B$752,$B517,'[1]41. Output Indexes'!$C$3:$C$752,$C517)</f>
        <v>8000</v>
      </c>
      <c r="O517" s="34">
        <f>SUMIFS('[1]41. Output Indexes'!$L$3:$L$752,'[1]41. Output Indexes'!$B$3:$B$752,$B517,'[1]41. Output Indexes'!$C$3:$C$752,$C517)</f>
        <v>182461223</v>
      </c>
      <c r="P517" s="34">
        <f>SUMIFS('[1]9. Z variables'!$AD$3:$AD$752,'[1]9. Z variables'!$B$3:$B$752,$B517,'[1]9. Z variables'!$C$3:$C$752,$C517)</f>
        <v>45651</v>
      </c>
      <c r="Q517" s="34">
        <f>SUMIFS('[1]9. Z variables'!$AE$3:$AE$752,'[1]9. Z variables'!$B$3:$B$752,$B517,'[1]9. Z variables'!$C$3:$C$752,$C517)</f>
        <v>28568</v>
      </c>
      <c r="R517" s="34">
        <f t="shared" si="115"/>
        <v>45651</v>
      </c>
      <c r="S517" s="34">
        <f t="shared" si="114"/>
        <v>45651</v>
      </c>
      <c r="T517" s="34">
        <f>SUMIFS('[1]9. Z variables'!$P$3:$P$752,'[1]9. Z variables'!$C$3:$C$752,$C517,'[1]9. Z variables'!$B$3:$B$752,$B517)</f>
        <v>348</v>
      </c>
      <c r="U517" s="34">
        <f t="shared" si="109"/>
        <v>333.05454545454546</v>
      </c>
      <c r="V517" s="33">
        <f>SUMIFS('[1]9. Z variables'!$R$3:$R$752,'[1]9. Z variables'!$C$3:$C$752,$C517,'[1]9. Z variables'!$B$3:$B$752,$B517)/T517</f>
        <v>0.29310344827586204</v>
      </c>
      <c r="W517" s="36">
        <f t="shared" si="110"/>
        <v>0.19448497227896119</v>
      </c>
      <c r="X517" s="23">
        <f t="shared" si="110"/>
        <v>133</v>
      </c>
    </row>
    <row r="518" spans="1:24" ht="15" x14ac:dyDescent="0.25">
      <c r="A518" s="182">
        <v>47</v>
      </c>
      <c r="B518" s="183" t="str">
        <f>B517</f>
        <v>NIAGARA-ON-THE-LAKE HYDRO INC.</v>
      </c>
      <c r="C518" s="184">
        <f>C517+1</f>
        <v>2012</v>
      </c>
      <c r="D518" s="184">
        <f>D517</f>
        <v>1</v>
      </c>
      <c r="E518" s="42">
        <f>SUMIFS('[1]6. Capital Calculations for BM'!$AI$6:$AI$1805,'[1]6. Capital Calculations for BM'!$C$6:$C$1805,'[1]2. BM Database'!$C518,'[1]6. Capital Calculations for BM'!$B$6:$B$1805,'[1]2. BM Database'!$B518)</f>
        <v>4111316.6794398767</v>
      </c>
      <c r="F518" s="42">
        <f>'[1]4. OM&amp;A Calculation'!M523</f>
        <v>1956395.799502</v>
      </c>
      <c r="G518" s="42">
        <f t="shared" si="116"/>
        <v>6067712.4789418764</v>
      </c>
      <c r="H518" s="33">
        <f t="shared" si="117"/>
        <v>0.67757275805475092</v>
      </c>
      <c r="I518" s="33">
        <f t="shared" si="118"/>
        <v>0.32242724194524908</v>
      </c>
      <c r="J518" s="40">
        <f>SUMIFS('[1]6. Capital Calculations for BM'!$AH$6:$AH$1805,'[1]6. Capital Calculations for BM'!$C$6:$C$1805,'[1]2. BM Database'!$C518,'[1]6. Capital Calculations for BM'!$B$6:$B$1805,'[1]2. BM Database'!$B518)</f>
        <v>17.40324</v>
      </c>
      <c r="K518" s="41">
        <f t="shared" si="108"/>
        <v>125.68281390738366</v>
      </c>
      <c r="L518" s="41">
        <f>L517</f>
        <v>0.89098647647591001</v>
      </c>
      <c r="M518" s="41">
        <f t="shared" si="119"/>
        <v>111.98168751691726</v>
      </c>
      <c r="N518" s="34">
        <f>SUMIFS('[1]24. 2012 data'!$BR$2:$BR$74,'[1]24. 2012 data'!$B$2:$B$74,'[1]2. BM Database'!$B518,'[1]24. 2012 data'!$C$2:$C$74,2012)</f>
        <v>8187</v>
      </c>
      <c r="O518" s="34">
        <f>SUMIFS('[1]24. 2012 data'!$BZ$2:$BZ$74,'[1]24. 2012 data'!$B$2:$B$74,'[1]2. BM Database'!$B518,'[1]24. 2012 data'!$C$2:$C$74,2012)</f>
        <v>181574574</v>
      </c>
      <c r="P518" s="34">
        <f>SUMIFS('[1]24. 2012 data'!$DI$2:$DI$74,'[1]24. 2012 data'!$B$2:$B$74,'[1]2. BM Database'!$B518,'[1]24. 2012 data'!$C$2:$C$74,2012)</f>
        <v>44481</v>
      </c>
      <c r="Q518" s="34">
        <f>SUMIFS('[1]24. 2012 data'!$DH$2:$DH$74,'[1]24. 2012 data'!$B$2:$B$74,'[1]2. BM Database'!$B518,'[1]24. 2012 data'!$C$2:$C$74,2012)</f>
        <v>28135</v>
      </c>
      <c r="R518" s="34">
        <f t="shared" si="115"/>
        <v>44481</v>
      </c>
      <c r="S518" s="34">
        <f t="shared" si="114"/>
        <v>45651</v>
      </c>
      <c r="T518" s="34">
        <f>SUMIF('[1]24. 2012 data'!$B$2:$B$74,$B518,'[1]24. 2012 data'!$DL$2:$DL$74)</f>
        <v>326</v>
      </c>
      <c r="U518" s="34">
        <f>AVERAGE(T508:T518)</f>
        <v>333.05454545454546</v>
      </c>
      <c r="V518" s="33">
        <f>SUMIF('[1]24. 2012 data'!$B$2:$B$74,$B518,'[1]24. 2012 data'!$DN$2:$DN$74)/SUMIF('[1]24. 2012 data'!$B$2:$B$74,$B518,'[1]24. 2012 data'!$DL$2:$DL$74)</f>
        <v>0.27914110429447853</v>
      </c>
      <c r="W518" s="36">
        <f>(N518-N508)/N508</f>
        <v>0.19448497227896119</v>
      </c>
      <c r="X518" s="34">
        <f>SUMIF('[1]24. 2012 data'!$B$2:$B$74,$B518,'[1]24. 2012 data'!$CZ$2:$CZ$74)</f>
        <v>133</v>
      </c>
    </row>
    <row r="519" spans="1:24" ht="15" x14ac:dyDescent="0.25">
      <c r="A519" s="182">
        <v>48</v>
      </c>
      <c r="B519" s="183" t="s">
        <v>49</v>
      </c>
      <c r="C519" s="184">
        <v>2002</v>
      </c>
      <c r="D519" s="184">
        <v>1</v>
      </c>
      <c r="E519" s="42">
        <f>SUMIFS('[1]6. Capital Calculations for BM'!$AI$6:$AI$1805,'[1]6. Capital Calculations for BM'!$C$6:$C$1805,'[1]2. BM Database'!$C519,'[1]6. Capital Calculations for BM'!$B$6:$B$1805,'[1]2. BM Database'!$B519)</f>
        <v>6039307.0149949044</v>
      </c>
      <c r="F519" s="42">
        <f>'[1]4. OM&amp;A Calculation'!M524</f>
        <v>4102918.6999999997</v>
      </c>
      <c r="G519" s="42">
        <f t="shared" si="116"/>
        <v>10142225.714994904</v>
      </c>
      <c r="H519" s="33">
        <f t="shared" si="117"/>
        <v>0.5954617048273747</v>
      </c>
      <c r="I519" s="33">
        <f t="shared" si="118"/>
        <v>0.4045382951726253</v>
      </c>
      <c r="J519" s="40">
        <f>SUMIFS('[1]6. Capital Calculations for BM'!$AH$6:$AH$1805,'[1]6. Capital Calculations for BM'!$C$6:$C$1805,'[1]2. BM Database'!$C519,'[1]6. Capital Calculations for BM'!$B$6:$B$1805,'[1]2. BM Database'!$B519)</f>
        <v>16.741565999999999</v>
      </c>
      <c r="K519" s="41">
        <f t="shared" si="108"/>
        <v>100</v>
      </c>
      <c r="L519" s="41">
        <v>0.90345126430392497</v>
      </c>
      <c r="M519" s="41">
        <f t="shared" si="119"/>
        <v>90.345126430392497</v>
      </c>
      <c r="N519" s="34">
        <f>SUMIFS('[1]41. Output Indexes'!$E$3:$E$752,'[1]41. Output Indexes'!$B$3:$B$752,$B519,'[1]41. Output Indexes'!$C$3:$C$752,$C519)</f>
        <v>17516</v>
      </c>
      <c r="O519" s="34">
        <f>SUMIFS('[1]41. Output Indexes'!$L$3:$L$752,'[1]41. Output Indexes'!$B$3:$B$752,$B519,'[1]41. Output Indexes'!$C$3:$C$752,$C519)</f>
        <v>352729950</v>
      </c>
      <c r="P519" s="34">
        <f>SUMIFS('[1]9. Z variables'!$AD$3:$AD$752,'[1]9. Z variables'!$B$3:$B$752,$B519,'[1]9. Z variables'!$C$3:$C$752,$C519)</f>
        <v>72368</v>
      </c>
      <c r="Q519" s="34">
        <f>SUMIFS('[1]9. Z variables'!$AE$3:$AE$752,'[1]9. Z variables'!$B$3:$B$752,$B519,'[1]9. Z variables'!$C$3:$C$752,$C519)</f>
        <v>60282</v>
      </c>
      <c r="R519" s="34">
        <f t="shared" si="115"/>
        <v>72368</v>
      </c>
      <c r="S519" s="34">
        <f>R519</f>
        <v>72368</v>
      </c>
      <c r="T519" s="34">
        <f>SUMIFS('[1]9. Z variables'!$P$3:$P$752,'[1]9. Z variables'!$C$3:$C$752,$C519,'[1]9. Z variables'!$B$3:$B$752,$B519)</f>
        <v>745</v>
      </c>
      <c r="U519" s="34">
        <f t="shared" si="109"/>
        <v>737.81818181818187</v>
      </c>
      <c r="V519" s="33">
        <f>SUMIFS('[1]9. Z variables'!$R$3:$R$752,'[1]9. Z variables'!$C$3:$C$752,$C519,'[1]9. Z variables'!$B$3:$B$752,$B519)/T519</f>
        <v>8.9932885906040275E-2</v>
      </c>
      <c r="W519" s="36">
        <f t="shared" si="110"/>
        <v>8.9004338890157575E-2</v>
      </c>
      <c r="X519" s="35">
        <f t="shared" si="110"/>
        <v>693</v>
      </c>
    </row>
    <row r="520" spans="1:24" ht="15" x14ac:dyDescent="0.25">
      <c r="A520" s="182">
        <v>48</v>
      </c>
      <c r="B520" s="183" t="s">
        <v>49</v>
      </c>
      <c r="C520" s="184">
        <v>2003</v>
      </c>
      <c r="D520" s="184">
        <v>1</v>
      </c>
      <c r="E520" s="42">
        <f>SUMIFS('[1]6. Capital Calculations for BM'!$AI$6:$AI$1805,'[1]6. Capital Calculations for BM'!$C$6:$C$1805,'[1]2. BM Database'!$C520,'[1]6. Capital Calculations for BM'!$B$6:$B$1805,'[1]2. BM Database'!$B520)</f>
        <v>6265540.9344122298</v>
      </c>
      <c r="F520" s="42">
        <f>'[1]4. OM&amp;A Calculation'!M525</f>
        <v>3958764.91</v>
      </c>
      <c r="G520" s="42">
        <f t="shared" si="116"/>
        <v>10224305.84441223</v>
      </c>
      <c r="H520" s="33">
        <f t="shared" si="117"/>
        <v>0.61280844193803752</v>
      </c>
      <c r="I520" s="33">
        <f t="shared" si="118"/>
        <v>0.38719155806196248</v>
      </c>
      <c r="J520" s="40">
        <f>SUMIFS('[1]6. Capital Calculations for BM'!$AH$6:$AH$1805,'[1]6. Capital Calculations for BM'!$C$6:$C$1805,'[1]2. BM Database'!$C520,'[1]6. Capital Calculations for BM'!$B$6:$B$1805,'[1]2. BM Database'!$B520)</f>
        <v>16.820820000000001</v>
      </c>
      <c r="K520" s="41">
        <f t="shared" si="108"/>
        <v>102.21331567783656</v>
      </c>
      <c r="L520" s="41">
        <v>0.90345126430392497</v>
      </c>
      <c r="M520" s="41">
        <f t="shared" si="119"/>
        <v>92.344749277837636</v>
      </c>
      <c r="N520" s="34">
        <f>SUMIFS('[1]41. Output Indexes'!$E$3:$E$752,'[1]41. Output Indexes'!$B$3:$B$752,$B520,'[1]41. Output Indexes'!$C$3:$C$752,$C520)</f>
        <v>17636</v>
      </c>
      <c r="O520" s="34">
        <f>SUMIFS('[1]41. Output Indexes'!$L$3:$L$752,'[1]41. Output Indexes'!$B$3:$B$752,$B520,'[1]41. Output Indexes'!$C$3:$C$752,$C520)</f>
        <v>349046084</v>
      </c>
      <c r="P520" s="34">
        <f>SUMIFS('[1]9. Z variables'!$AD$3:$AD$752,'[1]9. Z variables'!$B$3:$B$752,$B520,'[1]9. Z variables'!$C$3:$C$752,$C520)</f>
        <v>73156</v>
      </c>
      <c r="Q520" s="34">
        <f>SUMIFS('[1]9. Z variables'!$AE$3:$AE$752,'[1]9. Z variables'!$B$3:$B$752,$B520,'[1]9. Z variables'!$C$3:$C$752,$C520)</f>
        <v>62220</v>
      </c>
      <c r="R520" s="34">
        <f t="shared" si="115"/>
        <v>73156</v>
      </c>
      <c r="S520" s="34">
        <f t="shared" ref="S520:S529" si="120">MAX(S519,R520)</f>
        <v>73156</v>
      </c>
      <c r="T520" s="34">
        <f>SUMIFS('[1]9. Z variables'!$P$3:$P$752,'[1]9. Z variables'!$C$3:$C$752,$C520,'[1]9. Z variables'!$B$3:$B$752,$B520)</f>
        <v>749</v>
      </c>
      <c r="U520" s="34">
        <f t="shared" si="109"/>
        <v>737.81818181818187</v>
      </c>
      <c r="V520" s="33">
        <f>SUMIFS('[1]9. Z variables'!$R$3:$R$752,'[1]9. Z variables'!$C$3:$C$752,$C520,'[1]9. Z variables'!$B$3:$B$752,$B520)/T520</f>
        <v>9.4793057409879838E-2</v>
      </c>
      <c r="W520" s="36">
        <f t="shared" si="110"/>
        <v>8.9004338890157575E-2</v>
      </c>
      <c r="X520" s="35">
        <f t="shared" si="110"/>
        <v>693</v>
      </c>
    </row>
    <row r="521" spans="1:24" ht="15" x14ac:dyDescent="0.25">
      <c r="A521" s="182">
        <v>48</v>
      </c>
      <c r="B521" s="183" t="s">
        <v>49</v>
      </c>
      <c r="C521" s="184">
        <v>2004</v>
      </c>
      <c r="D521" s="184">
        <v>1</v>
      </c>
      <c r="E521" s="42">
        <f>SUMIFS('[1]6. Capital Calculations for BM'!$AI$6:$AI$1805,'[1]6. Capital Calculations for BM'!$C$6:$C$1805,'[1]2. BM Database'!$C521,'[1]6. Capital Calculations for BM'!$B$6:$B$1805,'[1]2. BM Database'!$B521)</f>
        <v>6741609.2029148974</v>
      </c>
      <c r="F521" s="42">
        <f>'[1]4. OM&amp;A Calculation'!M526</f>
        <v>3720556.0599999996</v>
      </c>
      <c r="G521" s="42">
        <f t="shared" si="116"/>
        <v>10462165.262914896</v>
      </c>
      <c r="H521" s="33">
        <f t="shared" si="117"/>
        <v>0.64437991883112322</v>
      </c>
      <c r="I521" s="33">
        <f t="shared" si="118"/>
        <v>0.35562008116887678</v>
      </c>
      <c r="J521" s="40">
        <f>SUMIFS('[1]6. Capital Calculations for BM'!$AH$6:$AH$1805,'[1]6. Capital Calculations for BM'!$C$6:$C$1805,'[1]2. BM Database'!$C521,'[1]6. Capital Calculations for BM'!$B$6:$B$1805,'[1]2. BM Database'!$B521)</f>
        <v>16.852066000000001</v>
      </c>
      <c r="K521" s="41">
        <f t="shared" si="108"/>
        <v>104.79144501899948</v>
      </c>
      <c r="L521" s="41">
        <v>0.90345126430392497</v>
      </c>
      <c r="M521" s="41">
        <f t="shared" si="119"/>
        <v>94.673963490650323</v>
      </c>
      <c r="N521" s="34">
        <f>SUMIFS('[1]41. Output Indexes'!$E$3:$E$752,'[1]41. Output Indexes'!$B$3:$B$752,$B521,'[1]41. Output Indexes'!$C$3:$C$752,$C521)</f>
        <v>17967</v>
      </c>
      <c r="O521" s="34">
        <f>SUMIFS('[1]41. Output Indexes'!$L$3:$L$752,'[1]41. Output Indexes'!$B$3:$B$752,$B521,'[1]41. Output Indexes'!$C$3:$C$752,$C521)</f>
        <v>372962643</v>
      </c>
      <c r="P521" s="34">
        <f>SUMIFS('[1]9. Z variables'!$AD$3:$AD$752,'[1]9. Z variables'!$B$3:$B$752,$B521,'[1]9. Z variables'!$C$3:$C$752,$C521)</f>
        <v>62443</v>
      </c>
      <c r="Q521" s="34">
        <f>SUMIFS('[1]9. Z variables'!$AE$3:$AE$752,'[1]9. Z variables'!$B$3:$B$752,$B521,'[1]9. Z variables'!$C$3:$C$752,$C521)</f>
        <v>64706</v>
      </c>
      <c r="R521" s="34">
        <f t="shared" si="115"/>
        <v>64706</v>
      </c>
      <c r="S521" s="34">
        <f t="shared" si="120"/>
        <v>73156</v>
      </c>
      <c r="T521" s="34">
        <f>SUMIFS('[1]9. Z variables'!$P$3:$P$752,'[1]9. Z variables'!$C$3:$C$752,$C521,'[1]9. Z variables'!$B$3:$B$752,$B521)</f>
        <v>770</v>
      </c>
      <c r="U521" s="34">
        <f t="shared" si="109"/>
        <v>737.81818181818187</v>
      </c>
      <c r="V521" s="33">
        <f>SUMIFS('[1]9. Z variables'!$R$3:$R$752,'[1]9. Z variables'!$C$3:$C$752,$C521,'[1]9. Z variables'!$B$3:$B$752,$B521)/T521</f>
        <v>0.1</v>
      </c>
      <c r="W521" s="36">
        <f t="shared" si="110"/>
        <v>8.9004338890157575E-2</v>
      </c>
      <c r="X521" s="35">
        <f t="shared" si="110"/>
        <v>693</v>
      </c>
    </row>
    <row r="522" spans="1:24" ht="15" x14ac:dyDescent="0.25">
      <c r="A522" s="182">
        <v>48</v>
      </c>
      <c r="B522" s="183" t="s">
        <v>49</v>
      </c>
      <c r="C522" s="184">
        <v>2005</v>
      </c>
      <c r="D522" s="184">
        <v>1</v>
      </c>
      <c r="E522" s="42">
        <f>SUMIFS('[1]6. Capital Calculations for BM'!$AI$6:$AI$1805,'[1]6. Capital Calculations for BM'!$C$6:$C$1805,'[1]2. BM Database'!$C522,'[1]6. Capital Calculations for BM'!$B$6:$B$1805,'[1]2. BM Database'!$B522)</f>
        <v>7005542.4401197275</v>
      </c>
      <c r="F522" s="42">
        <f>'[1]4. OM&amp;A Calculation'!M527</f>
        <v>3651125.03</v>
      </c>
      <c r="G522" s="42">
        <f t="shared" si="116"/>
        <v>10656667.470119728</v>
      </c>
      <c r="H522" s="33">
        <f t="shared" si="117"/>
        <v>0.65738585348211298</v>
      </c>
      <c r="I522" s="33">
        <f t="shared" si="118"/>
        <v>0.34261414651788702</v>
      </c>
      <c r="J522" s="40">
        <f>SUMIFS('[1]6. Capital Calculations for BM'!$AH$6:$AH$1805,'[1]6. Capital Calculations for BM'!$C$6:$C$1805,'[1]2. BM Database'!$C522,'[1]6. Capital Calculations for BM'!$B$6:$B$1805,'[1]2. BM Database'!$B522)</f>
        <v>17.008296000000001</v>
      </c>
      <c r="K522" s="41">
        <f t="shared" si="108"/>
        <v>108.15605108354616</v>
      </c>
      <c r="L522" s="41">
        <v>0.90345126430392497</v>
      </c>
      <c r="M522" s="41">
        <f t="shared" si="119"/>
        <v>97.71372109354968</v>
      </c>
      <c r="N522" s="34">
        <f>SUMIFS('[1]41. Output Indexes'!$E$3:$E$752,'[1]41. Output Indexes'!$B$3:$B$752,$B522,'[1]41. Output Indexes'!$C$3:$C$752,$C522)</f>
        <v>18171</v>
      </c>
      <c r="O522" s="34">
        <f>SUMIFS('[1]41. Output Indexes'!$L$3:$L$752,'[1]41. Output Indexes'!$B$3:$B$752,$B522,'[1]41. Output Indexes'!$C$3:$C$752,$C522)</f>
        <v>359438988.14999998</v>
      </c>
      <c r="P522" s="34">
        <f>SUMIFS('[1]9. Z variables'!$AD$3:$AD$752,'[1]9. Z variables'!$B$3:$B$752,$B522,'[1]9. Z variables'!$C$3:$C$752,$C522)</f>
        <v>73575</v>
      </c>
      <c r="Q522" s="34">
        <f>SUMIFS('[1]9. Z variables'!$AE$3:$AE$752,'[1]9. Z variables'!$B$3:$B$752,$B522,'[1]9. Z variables'!$C$3:$C$752,$C522)</f>
        <v>67289</v>
      </c>
      <c r="R522" s="34">
        <f t="shared" si="115"/>
        <v>73575</v>
      </c>
      <c r="S522" s="34">
        <f t="shared" si="120"/>
        <v>73575</v>
      </c>
      <c r="T522" s="34">
        <f>SUMIFS('[1]9. Z variables'!$P$3:$P$752,'[1]9. Z variables'!$C$3:$C$752,$C522,'[1]9. Z variables'!$B$3:$B$752,$B522)</f>
        <v>771</v>
      </c>
      <c r="U522" s="34">
        <f t="shared" si="109"/>
        <v>737.81818181818187</v>
      </c>
      <c r="V522" s="33">
        <f>SUMIFS('[1]9. Z variables'!$R$3:$R$752,'[1]9. Z variables'!$C$3:$C$752,$C522,'[1]9. Z variables'!$B$3:$B$752,$B522)/T522</f>
        <v>0.10116731517509728</v>
      </c>
      <c r="W522" s="36">
        <f t="shared" si="110"/>
        <v>8.9004338890157575E-2</v>
      </c>
      <c r="X522" s="35">
        <f t="shared" si="110"/>
        <v>693</v>
      </c>
    </row>
    <row r="523" spans="1:24" ht="15" x14ac:dyDescent="0.25">
      <c r="A523" s="182">
        <v>48</v>
      </c>
      <c r="B523" s="183" t="s">
        <v>49</v>
      </c>
      <c r="C523" s="184">
        <v>2006</v>
      </c>
      <c r="D523" s="184">
        <v>1</v>
      </c>
      <c r="E523" s="42">
        <f>SUMIFS('[1]6. Capital Calculations for BM'!$AI$6:$AI$1805,'[1]6. Capital Calculations for BM'!$C$6:$C$1805,'[1]2. BM Database'!$C523,'[1]6. Capital Calculations for BM'!$B$6:$B$1805,'[1]2. BM Database'!$B523)</f>
        <v>7270768.0348131182</v>
      </c>
      <c r="F523" s="42">
        <f>'[1]4. OM&amp;A Calculation'!M528</f>
        <v>3957087.72</v>
      </c>
      <c r="G523" s="42">
        <f t="shared" si="116"/>
        <v>11227855.754813118</v>
      </c>
      <c r="H523" s="33">
        <f t="shared" si="117"/>
        <v>0.64756514454652758</v>
      </c>
      <c r="I523" s="33">
        <f t="shared" si="118"/>
        <v>0.35243485545347242</v>
      </c>
      <c r="J523" s="40">
        <f>SUMIFS('[1]6. Capital Calculations for BM'!$AH$6:$AH$1805,'[1]6. Capital Calculations for BM'!$C$6:$C$1805,'[1]2. BM Database'!$C523,'[1]6. Capital Calculations for BM'!$B$6:$B$1805,'[1]2. BM Database'!$B523)</f>
        <v>16.88236666666667</v>
      </c>
      <c r="K523" s="41">
        <f t="shared" si="108"/>
        <v>110.14154301171514</v>
      </c>
      <c r="L523" s="41">
        <v>0.90345126430392497</v>
      </c>
      <c r="M523" s="41">
        <f t="shared" si="119"/>
        <v>99.507516286319174</v>
      </c>
      <c r="N523" s="34">
        <f>SUMIFS('[1]41. Output Indexes'!$E$3:$E$752,'[1]41. Output Indexes'!$B$3:$B$752,$B523,'[1]41. Output Indexes'!$C$3:$C$752,$C523)</f>
        <v>18384</v>
      </c>
      <c r="O523" s="34">
        <f>SUMIFS('[1]41. Output Indexes'!$L$3:$L$752,'[1]41. Output Indexes'!$B$3:$B$752,$B523,'[1]41. Output Indexes'!$C$3:$C$752,$C523)</f>
        <v>381325254</v>
      </c>
      <c r="P523" s="34">
        <f>SUMIFS('[1]9. Z variables'!$AD$3:$AD$752,'[1]9. Z variables'!$B$3:$B$752,$B523,'[1]9. Z variables'!$C$3:$C$752,$C523)</f>
        <v>75689</v>
      </c>
      <c r="Q523" s="34">
        <f>SUMIFS('[1]9. Z variables'!$AE$3:$AE$752,'[1]9. Z variables'!$B$3:$B$752,$B523,'[1]9. Z variables'!$C$3:$C$752,$C523)</f>
        <v>63046</v>
      </c>
      <c r="R523" s="34">
        <f t="shared" si="115"/>
        <v>75689</v>
      </c>
      <c r="S523" s="34">
        <f t="shared" si="120"/>
        <v>75689</v>
      </c>
      <c r="T523" s="34">
        <f>SUMIFS('[1]9. Z variables'!$P$3:$P$752,'[1]9. Z variables'!$C$3:$C$752,$C523,'[1]9. Z variables'!$B$3:$B$752,$B523)</f>
        <v>653</v>
      </c>
      <c r="U523" s="34">
        <f t="shared" si="109"/>
        <v>737.81818181818187</v>
      </c>
      <c r="V523" s="33">
        <f>SUMIFS('[1]9. Z variables'!$R$3:$R$752,'[1]9. Z variables'!$C$3:$C$752,$C523,'[1]9. Z variables'!$B$3:$B$752,$B523)/T523</f>
        <v>0.1225114854517611</v>
      </c>
      <c r="W523" s="36">
        <f t="shared" si="110"/>
        <v>8.9004338890157575E-2</v>
      </c>
      <c r="X523" s="35">
        <f t="shared" si="110"/>
        <v>693</v>
      </c>
    </row>
    <row r="524" spans="1:24" ht="15" x14ac:dyDescent="0.25">
      <c r="A524" s="182">
        <v>48</v>
      </c>
      <c r="B524" s="183" t="s">
        <v>49</v>
      </c>
      <c r="C524" s="184">
        <v>2007</v>
      </c>
      <c r="D524" s="184">
        <v>1</v>
      </c>
      <c r="E524" s="42">
        <f>SUMIFS('[1]6. Capital Calculations for BM'!$AI$6:$AI$1805,'[1]6. Capital Calculations for BM'!$C$6:$C$1805,'[1]2. BM Database'!$C524,'[1]6. Capital Calculations for BM'!$B$6:$B$1805,'[1]2. BM Database'!$B524)</f>
        <v>7824560.6230151113</v>
      </c>
      <c r="F524" s="42">
        <f>'[1]4. OM&amp;A Calculation'!M529</f>
        <v>4733896.5999999996</v>
      </c>
      <c r="G524" s="42">
        <f t="shared" si="116"/>
        <v>12558457.223015111</v>
      </c>
      <c r="H524" s="33">
        <f t="shared" si="117"/>
        <v>0.62305110285963483</v>
      </c>
      <c r="I524" s="33">
        <f t="shared" si="118"/>
        <v>0.37694889714036517</v>
      </c>
      <c r="J524" s="40">
        <f>SUMIFS('[1]6. Capital Calculations for BM'!$AH$6:$AH$1805,'[1]6. Capital Calculations for BM'!$C$6:$C$1805,'[1]2. BM Database'!$C524,'[1]6. Capital Calculations for BM'!$B$6:$B$1805,'[1]2. BM Database'!$B524)</f>
        <v>17.296320000000001</v>
      </c>
      <c r="K524" s="41">
        <f t="shared" si="108"/>
        <v>113.88036490943945</v>
      </c>
      <c r="L524" s="41">
        <v>0.90345126430392497</v>
      </c>
      <c r="M524" s="41">
        <f t="shared" si="119"/>
        <v>102.8853596568254</v>
      </c>
      <c r="N524" s="34">
        <f>SUMIFS('[1]41. Output Indexes'!$E$3:$E$752,'[1]41. Output Indexes'!$B$3:$B$752,$B524,'[1]41. Output Indexes'!$C$3:$C$752,$C524)</f>
        <v>18641</v>
      </c>
      <c r="O524" s="34">
        <f>SUMIFS('[1]41. Output Indexes'!$L$3:$L$752,'[1]41. Output Indexes'!$B$3:$B$752,$B524,'[1]41. Output Indexes'!$C$3:$C$752,$C524)</f>
        <v>382902025</v>
      </c>
      <c r="P524" s="34">
        <f>SUMIFS('[1]9. Z variables'!$AD$3:$AD$752,'[1]9. Z variables'!$B$3:$B$752,$B524,'[1]9. Z variables'!$C$3:$C$752,$C524)</f>
        <v>77718</v>
      </c>
      <c r="Q524" s="34">
        <f>SUMIFS('[1]9. Z variables'!$AE$3:$AE$752,'[1]9. Z variables'!$B$3:$B$752,$B524,'[1]9. Z variables'!$C$3:$C$752,$C524)</f>
        <v>71056</v>
      </c>
      <c r="R524" s="34">
        <f t="shared" si="115"/>
        <v>77718</v>
      </c>
      <c r="S524" s="34">
        <f t="shared" si="120"/>
        <v>77718</v>
      </c>
      <c r="T524" s="34">
        <f>SUMIFS('[1]9. Z variables'!$P$3:$P$752,'[1]9. Z variables'!$C$3:$C$752,$C524,'[1]9. Z variables'!$B$3:$B$752,$B524)</f>
        <v>655</v>
      </c>
      <c r="U524" s="34">
        <f t="shared" si="109"/>
        <v>737.81818181818187</v>
      </c>
      <c r="V524" s="33">
        <f>SUMIFS('[1]9. Z variables'!$R$3:$R$752,'[1]9. Z variables'!$C$3:$C$752,$C524,'[1]9. Z variables'!$B$3:$B$752,$B524)/T524</f>
        <v>0.1251908396946565</v>
      </c>
      <c r="W524" s="36">
        <f t="shared" si="110"/>
        <v>8.9004338890157575E-2</v>
      </c>
      <c r="X524" s="35">
        <f t="shared" si="110"/>
        <v>693</v>
      </c>
    </row>
    <row r="525" spans="1:24" ht="15" x14ac:dyDescent="0.25">
      <c r="A525" s="182">
        <v>48</v>
      </c>
      <c r="B525" s="183" t="s">
        <v>49</v>
      </c>
      <c r="C525" s="184">
        <v>2008</v>
      </c>
      <c r="D525" s="184">
        <v>1</v>
      </c>
      <c r="E525" s="42">
        <f>SUMIFS('[1]6. Capital Calculations for BM'!$AI$6:$AI$1805,'[1]6. Capital Calculations for BM'!$C$6:$C$1805,'[1]2. BM Database'!$C525,'[1]6. Capital Calculations for BM'!$B$6:$B$1805,'[1]2. BM Database'!$B525)</f>
        <v>8161312.9655595506</v>
      </c>
      <c r="F525" s="42">
        <f>'[1]4. OM&amp;A Calculation'!M530</f>
        <v>5327426.6499999985</v>
      </c>
      <c r="G525" s="42">
        <f t="shared" si="116"/>
        <v>13488739.615559548</v>
      </c>
      <c r="H525" s="33">
        <f t="shared" si="117"/>
        <v>0.60504637187490096</v>
      </c>
      <c r="I525" s="33">
        <f t="shared" si="118"/>
        <v>0.39495362812509904</v>
      </c>
      <c r="J525" s="40">
        <f>SUMIFS('[1]6. Capital Calculations for BM'!$AH$6:$AH$1805,'[1]6. Capital Calculations for BM'!$C$6:$C$1805,'[1]2. BM Database'!$C525,'[1]6. Capital Calculations for BM'!$B$6:$B$1805,'[1]2. BM Database'!$B525)</f>
        <v>17.715351999999999</v>
      </c>
      <c r="K525" s="41">
        <f t="shared" si="108"/>
        <v>116.60459237157336</v>
      </c>
      <c r="L525" s="41">
        <v>0.90345126430392497</v>
      </c>
      <c r="M525" s="41">
        <f t="shared" si="119"/>
        <v>105.34656640174175</v>
      </c>
      <c r="N525" s="34">
        <f>SUMIFS('[1]41. Output Indexes'!$E$3:$E$752,'[1]41. Output Indexes'!$B$3:$B$752,$B525,'[1]41. Output Indexes'!$C$3:$C$752,$C525)</f>
        <v>18806</v>
      </c>
      <c r="O525" s="34">
        <f>SUMIFS('[1]41. Output Indexes'!$L$3:$L$752,'[1]41. Output Indexes'!$B$3:$B$752,$B525,'[1]41. Output Indexes'!$C$3:$C$752,$C525)</f>
        <v>374500068</v>
      </c>
      <c r="P525" s="34">
        <f>SUMIFS('[1]9. Z variables'!$AD$3:$AD$752,'[1]9. Z variables'!$B$3:$B$752,$B525,'[1]9. Z variables'!$C$3:$C$752,$C525)</f>
        <v>75381</v>
      </c>
      <c r="Q525" s="34">
        <f>SUMIFS('[1]9. Z variables'!$AE$3:$AE$752,'[1]9. Z variables'!$B$3:$B$752,$B525,'[1]9. Z variables'!$C$3:$C$752,$C525)</f>
        <v>67627</v>
      </c>
      <c r="R525" s="34">
        <f t="shared" si="115"/>
        <v>75381</v>
      </c>
      <c r="S525" s="34">
        <f t="shared" si="120"/>
        <v>77718</v>
      </c>
      <c r="T525" s="34">
        <f>SUMIFS('[1]9. Z variables'!$P$3:$P$752,'[1]9. Z variables'!$C$3:$C$752,$C525,'[1]9. Z variables'!$B$3:$B$752,$B525)</f>
        <v>691</v>
      </c>
      <c r="U525" s="34">
        <f t="shared" si="109"/>
        <v>737.81818181818187</v>
      </c>
      <c r="V525" s="33">
        <f>SUMIFS('[1]9. Z variables'!$R$3:$R$752,'[1]9. Z variables'!$C$3:$C$752,$C525,'[1]9. Z variables'!$B$3:$B$752,$B525)/T525</f>
        <v>0.12156295224312591</v>
      </c>
      <c r="W525" s="36">
        <f t="shared" si="110"/>
        <v>8.9004338890157575E-2</v>
      </c>
      <c r="X525" s="35">
        <f t="shared" si="110"/>
        <v>693</v>
      </c>
    </row>
    <row r="526" spans="1:24" ht="15" x14ac:dyDescent="0.25">
      <c r="A526" s="182">
        <v>48</v>
      </c>
      <c r="B526" s="183" t="s">
        <v>49</v>
      </c>
      <c r="C526" s="184">
        <v>2009</v>
      </c>
      <c r="D526" s="184">
        <v>1</v>
      </c>
      <c r="E526" s="42">
        <f>SUMIFS('[1]6. Capital Calculations for BM'!$AI$6:$AI$1805,'[1]6. Capital Calculations for BM'!$C$6:$C$1805,'[1]2. BM Database'!$C526,'[1]6. Capital Calculations for BM'!$B$6:$B$1805,'[1]2. BM Database'!$B526)</f>
        <v>8673677.0261129886</v>
      </c>
      <c r="F526" s="42">
        <f>'[1]4. OM&amp;A Calculation'!M531</f>
        <v>4369672.34</v>
      </c>
      <c r="G526" s="42">
        <f t="shared" si="116"/>
        <v>13043349.366112988</v>
      </c>
      <c r="H526" s="33">
        <f t="shared" si="117"/>
        <v>0.66498847670579619</v>
      </c>
      <c r="I526" s="33">
        <f t="shared" si="118"/>
        <v>0.33501152329420381</v>
      </c>
      <c r="J526" s="40">
        <f>SUMIFS('[1]6. Capital Calculations for BM'!$AH$6:$AH$1805,'[1]6. Capital Calculations for BM'!$C$6:$C$1805,'[1]2. BM Database'!$C526,'[1]6. Capital Calculations for BM'!$B$6:$B$1805,'[1]2. BM Database'!$B526)</f>
        <v>17.930536200000002</v>
      </c>
      <c r="K526" s="41">
        <f t="shared" si="108"/>
        <v>118.1120482521444</v>
      </c>
      <c r="L526" s="41">
        <v>0.90345126430392497</v>
      </c>
      <c r="M526" s="41">
        <f t="shared" si="119"/>
        <v>106.70847932292605</v>
      </c>
      <c r="N526" s="34">
        <f>SUMIFS('[1]41. Output Indexes'!$E$3:$E$752,'[1]41. Output Indexes'!$B$3:$B$752,$B526,'[1]41. Output Indexes'!$C$3:$C$752,$C526)</f>
        <v>18895</v>
      </c>
      <c r="O526" s="34">
        <f>SUMIFS('[1]41. Output Indexes'!$L$3:$L$752,'[1]41. Output Indexes'!$B$3:$B$752,$B526,'[1]41. Output Indexes'!$C$3:$C$752,$C526)</f>
        <v>363134721</v>
      </c>
      <c r="P526" s="34">
        <f>SUMIFS('[1]9. Z variables'!$AD$3:$AD$752,'[1]9. Z variables'!$B$3:$B$752,$B526,'[1]9. Z variables'!$C$3:$C$752,$C526)</f>
        <v>92162</v>
      </c>
      <c r="Q526" s="34">
        <f>SUMIFS('[1]9. Z variables'!$AE$3:$AE$752,'[1]9. Z variables'!$B$3:$B$752,$B526,'[1]9. Z variables'!$C$3:$C$752,$C526)</f>
        <v>82592</v>
      </c>
      <c r="R526" s="34">
        <f t="shared" si="115"/>
        <v>92162</v>
      </c>
      <c r="S526" s="34">
        <f t="shared" si="120"/>
        <v>92162</v>
      </c>
      <c r="T526" s="34">
        <f>SUMIFS('[1]9. Z variables'!$P$3:$P$752,'[1]9. Z variables'!$C$3:$C$752,$C526,'[1]9. Z variables'!$B$3:$B$752,$B526)</f>
        <v>765</v>
      </c>
      <c r="U526" s="34">
        <f t="shared" si="109"/>
        <v>737.81818181818187</v>
      </c>
      <c r="V526" s="33">
        <f>SUMIFS('[1]9. Z variables'!$R$3:$R$752,'[1]9. Z variables'!$C$3:$C$752,$C526,'[1]9. Z variables'!$B$3:$B$752,$B526)/T526</f>
        <v>0.14117647058823529</v>
      </c>
      <c r="W526" s="36">
        <f t="shared" si="110"/>
        <v>8.9004338890157575E-2</v>
      </c>
      <c r="X526" s="35">
        <f t="shared" si="110"/>
        <v>693</v>
      </c>
    </row>
    <row r="527" spans="1:24" ht="15" x14ac:dyDescent="0.25">
      <c r="A527" s="182">
        <v>48</v>
      </c>
      <c r="B527" s="183" t="s">
        <v>49</v>
      </c>
      <c r="C527" s="184">
        <v>2010</v>
      </c>
      <c r="D527" s="184">
        <v>1</v>
      </c>
      <c r="E527" s="42">
        <f>SUMIFS('[1]6. Capital Calculations for BM'!$AI$6:$AI$1805,'[1]6. Capital Calculations for BM'!$C$6:$C$1805,'[1]2. BM Database'!$C527,'[1]6. Capital Calculations for BM'!$B$6:$B$1805,'[1]2. BM Database'!$B527)</f>
        <v>7489774.6946967784</v>
      </c>
      <c r="F527" s="42">
        <f>'[1]4. OM&amp;A Calculation'!M532</f>
        <v>4649652.49</v>
      </c>
      <c r="G527" s="42">
        <f t="shared" si="116"/>
        <v>12139427.184696779</v>
      </c>
      <c r="H527" s="33">
        <f t="shared" si="117"/>
        <v>0.61697925122352959</v>
      </c>
      <c r="I527" s="33">
        <f t="shared" si="118"/>
        <v>0.38302074877647041</v>
      </c>
      <c r="J527" s="40">
        <f>SUMIFS('[1]6. Capital Calculations for BM'!$AH$6:$AH$1805,'[1]6. Capital Calculations for BM'!$C$6:$C$1805,'[1]2. BM Database'!$C527,'[1]6. Capital Calculations for BM'!$B$6:$B$1805,'[1]2. BM Database'!$B527)</f>
        <v>18.29948266666667</v>
      </c>
      <c r="K527" s="41">
        <f t="shared" si="108"/>
        <v>121.67950876493377</v>
      </c>
      <c r="L527" s="41">
        <v>0.90345126430392497</v>
      </c>
      <c r="M527" s="41">
        <f t="shared" si="119"/>
        <v>109.93150603355994</v>
      </c>
      <c r="N527" s="34">
        <f>SUMIFS('[1]41. Output Indexes'!$E$3:$E$752,'[1]41. Output Indexes'!$B$3:$B$752,$B527,'[1]41. Output Indexes'!$C$3:$C$752,$C527)</f>
        <v>18940</v>
      </c>
      <c r="O527" s="34">
        <f>SUMIFS('[1]41. Output Indexes'!$L$3:$L$752,'[1]41. Output Indexes'!$B$3:$B$752,$B527,'[1]41. Output Indexes'!$C$3:$C$752,$C527)</f>
        <v>364476577</v>
      </c>
      <c r="P527" s="34">
        <f>SUMIFS('[1]9. Z variables'!$AD$3:$AD$752,'[1]9. Z variables'!$B$3:$B$752,$B527,'[1]9. Z variables'!$C$3:$C$752,$C527)</f>
        <v>87941</v>
      </c>
      <c r="Q527" s="34">
        <f>SUMIFS('[1]9. Z variables'!$AE$3:$AE$752,'[1]9. Z variables'!$B$3:$B$752,$B527,'[1]9. Z variables'!$C$3:$C$752,$C527)</f>
        <v>85057</v>
      </c>
      <c r="R527" s="34">
        <f t="shared" si="115"/>
        <v>87941</v>
      </c>
      <c r="S527" s="34">
        <f t="shared" si="120"/>
        <v>92162</v>
      </c>
      <c r="T527" s="34">
        <f>SUMIFS('[1]9. Z variables'!$P$3:$P$752,'[1]9. Z variables'!$C$3:$C$752,$C527,'[1]9. Z variables'!$B$3:$B$752,$B527)</f>
        <v>768</v>
      </c>
      <c r="U527" s="34">
        <f t="shared" si="109"/>
        <v>737.81818181818187</v>
      </c>
      <c r="V527" s="33">
        <f>SUMIFS('[1]9. Z variables'!$R$3:$R$752,'[1]9. Z variables'!$C$3:$C$752,$C527,'[1]9. Z variables'!$B$3:$B$752,$B527)/T527</f>
        <v>0.140625</v>
      </c>
      <c r="W527" s="36">
        <f t="shared" si="110"/>
        <v>8.9004338890157575E-2</v>
      </c>
      <c r="X527" s="35">
        <f t="shared" si="110"/>
        <v>693</v>
      </c>
    </row>
    <row r="528" spans="1:24" ht="15" x14ac:dyDescent="0.25">
      <c r="A528" s="182">
        <v>48</v>
      </c>
      <c r="B528" s="183" t="s">
        <v>49</v>
      </c>
      <c r="C528" s="184">
        <v>2011</v>
      </c>
      <c r="D528" s="184">
        <v>1</v>
      </c>
      <c r="E528" s="42">
        <f>SUMIFS('[1]6. Capital Calculations for BM'!$AI$6:$AI$1805,'[1]6. Capital Calculations for BM'!$C$6:$C$1805,'[1]2. BM Database'!$C528,'[1]6. Capital Calculations for BM'!$B$6:$B$1805,'[1]2. BM Database'!$B528)</f>
        <v>7747700.6395801036</v>
      </c>
      <c r="F528" s="42">
        <f>'[1]4. OM&amp;A Calculation'!M533</f>
        <v>4646785.1900000004</v>
      </c>
      <c r="G528" s="42">
        <f t="shared" si="116"/>
        <v>12394485.829580104</v>
      </c>
      <c r="H528" s="33">
        <f t="shared" si="117"/>
        <v>0.62509254083697452</v>
      </c>
      <c r="I528" s="33">
        <f t="shared" si="118"/>
        <v>0.37490745916302548</v>
      </c>
      <c r="J528" s="40">
        <f>SUMIFS('[1]6. Capital Calculations for BM'!$AH$6:$AH$1805,'[1]6. Capital Calculations for BM'!$C$6:$C$1805,'[1]2. BM Database'!$C528,'[1]6. Capital Calculations for BM'!$B$6:$B$1805,'[1]2. BM Database'!$B528)</f>
        <v>18.328728099999999</v>
      </c>
      <c r="K528" s="41">
        <f t="shared" si="108"/>
        <v>123.73002481130355</v>
      </c>
      <c r="L528" s="41">
        <v>0.90345126430392497</v>
      </c>
      <c r="M528" s="41">
        <f t="shared" si="119"/>
        <v>111.7840473481282</v>
      </c>
      <c r="N528" s="34">
        <f>SUMIFS('[1]41. Output Indexes'!$E$3:$E$752,'[1]41. Output Indexes'!$B$3:$B$752,$B528,'[1]41. Output Indexes'!$C$3:$C$752,$C528)</f>
        <v>19032</v>
      </c>
      <c r="O528" s="34">
        <f>SUMIFS('[1]41. Output Indexes'!$L$3:$L$752,'[1]41. Output Indexes'!$B$3:$B$752,$B528,'[1]41. Output Indexes'!$C$3:$C$752,$C528)</f>
        <v>364192396</v>
      </c>
      <c r="P528" s="34">
        <f>SUMIFS('[1]9. Z variables'!$AD$3:$AD$752,'[1]9. Z variables'!$B$3:$B$752,$B528,'[1]9. Z variables'!$C$3:$C$752,$C528)</f>
        <v>80766</v>
      </c>
      <c r="Q528" s="34">
        <f>SUMIFS('[1]9. Z variables'!$AE$3:$AE$752,'[1]9. Z variables'!$B$3:$B$752,$B528,'[1]9. Z variables'!$C$3:$C$752,$C528)</f>
        <v>61767</v>
      </c>
      <c r="R528" s="34">
        <f t="shared" si="115"/>
        <v>80766</v>
      </c>
      <c r="S528" s="34">
        <f t="shared" si="120"/>
        <v>92162</v>
      </c>
      <c r="T528" s="34">
        <f>SUMIFS('[1]9. Z variables'!$P$3:$P$752,'[1]9. Z variables'!$C$3:$C$752,$C528,'[1]9. Z variables'!$B$3:$B$752,$B528)</f>
        <v>770</v>
      </c>
      <c r="U528" s="34">
        <f t="shared" si="109"/>
        <v>737.81818181818187</v>
      </c>
      <c r="V528" s="33">
        <f>SUMIFS('[1]9. Z variables'!$R$3:$R$752,'[1]9. Z variables'!$C$3:$C$752,$C528,'[1]9. Z variables'!$B$3:$B$752,$B528)/T528</f>
        <v>0.14805194805194805</v>
      </c>
      <c r="W528" s="36">
        <f t="shared" si="110"/>
        <v>8.9004338890157575E-2</v>
      </c>
      <c r="X528" s="23">
        <f t="shared" si="110"/>
        <v>693</v>
      </c>
    </row>
    <row r="529" spans="1:24" ht="15" x14ac:dyDescent="0.25">
      <c r="A529" s="182">
        <v>48</v>
      </c>
      <c r="B529" s="183" t="str">
        <f>B528</f>
        <v>NORFOLK POWER DISTRIBUTION INC.</v>
      </c>
      <c r="C529" s="184">
        <f>C528+1</f>
        <v>2012</v>
      </c>
      <c r="D529" s="184">
        <f>D528</f>
        <v>1</v>
      </c>
      <c r="E529" s="42">
        <f>SUMIFS('[1]6. Capital Calculations for BM'!$AI$6:$AI$1805,'[1]6. Capital Calculations for BM'!$C$6:$C$1805,'[1]2. BM Database'!$C529,'[1]6. Capital Calculations for BM'!$B$6:$B$1805,'[1]2. BM Database'!$B529)</f>
        <v>7699553.9652166329</v>
      </c>
      <c r="F529" s="42">
        <f>'[1]4. OM&amp;A Calculation'!M534</f>
        <v>5957976.0117999995</v>
      </c>
      <c r="G529" s="42">
        <f t="shared" si="116"/>
        <v>13657529.977016632</v>
      </c>
      <c r="H529" s="33">
        <f t="shared" si="117"/>
        <v>0.56375889184747985</v>
      </c>
      <c r="I529" s="33">
        <f t="shared" si="118"/>
        <v>0.43624110815252015</v>
      </c>
      <c r="J529" s="40">
        <f>SUMIFS('[1]6. Capital Calculations for BM'!$AH$6:$AH$1805,'[1]6. Capital Calculations for BM'!$C$6:$C$1805,'[1]2. BM Database'!$C529,'[1]6. Capital Calculations for BM'!$B$6:$B$1805,'[1]2. BM Database'!$B529)</f>
        <v>17.40324</v>
      </c>
      <c r="K529" s="41">
        <f t="shared" si="108"/>
        <v>125.68281390738366</v>
      </c>
      <c r="L529" s="41">
        <f>L528</f>
        <v>0.90345126430392497</v>
      </c>
      <c r="M529" s="41">
        <f t="shared" si="119"/>
        <v>113.54829712590069</v>
      </c>
      <c r="N529" s="34">
        <f>SUMIFS('[1]24. 2012 data'!$BR$2:$BR$74,'[1]24. 2012 data'!$B$2:$B$74,'[1]2. BM Database'!$B529,'[1]24. 2012 data'!$C$2:$C$74,2012)</f>
        <v>19075</v>
      </c>
      <c r="O529" s="34">
        <f>SUMIFS('[1]24. 2012 data'!$BZ$2:$BZ$74,'[1]24. 2012 data'!$B$2:$B$74,'[1]2. BM Database'!$B529,'[1]24. 2012 data'!$C$2:$C$74,2012)</f>
        <v>355081982</v>
      </c>
      <c r="P529" s="34">
        <f>SUMIFS('[1]24. 2012 data'!$DI$2:$DI$74,'[1]24. 2012 data'!$B$2:$B$74,'[1]2. BM Database'!$B529,'[1]24. 2012 data'!$C$2:$C$74,2012)</f>
        <v>86338</v>
      </c>
      <c r="Q529" s="34">
        <f>SUMIFS('[1]24. 2012 data'!$DH$2:$DH$74,'[1]24. 2012 data'!$B$2:$B$74,'[1]2. BM Database'!$B529,'[1]24. 2012 data'!$C$2:$C$74,2012)</f>
        <v>62210</v>
      </c>
      <c r="R529" s="34">
        <f t="shared" si="115"/>
        <v>86338</v>
      </c>
      <c r="S529" s="34">
        <f t="shared" si="120"/>
        <v>92162</v>
      </c>
      <c r="T529" s="34">
        <f>SUMIF('[1]24. 2012 data'!$B$2:$B$74,$B529,'[1]24. 2012 data'!$DL$2:$DL$74)</f>
        <v>779</v>
      </c>
      <c r="U529" s="34">
        <f>AVERAGE(T519:T529)</f>
        <v>737.81818181818187</v>
      </c>
      <c r="V529" s="33">
        <f>SUMIF('[1]24. 2012 data'!$B$2:$B$74,$B529,'[1]24. 2012 data'!$DN$2:$DN$74)/SUMIF('[1]24. 2012 data'!$B$2:$B$74,$B529,'[1]24. 2012 data'!$DL$2:$DL$74)</f>
        <v>0.14890885750962773</v>
      </c>
      <c r="W529" s="36">
        <f>(N529-N519)/N519</f>
        <v>8.9004338890157575E-2</v>
      </c>
      <c r="X529" s="34">
        <f>SUMIF('[1]24. 2012 data'!$B$2:$B$74,$B529,'[1]24. 2012 data'!$CZ$2:$CZ$74)</f>
        <v>693</v>
      </c>
    </row>
    <row r="530" spans="1:24" ht="15" x14ac:dyDescent="0.25">
      <c r="A530" s="182">
        <v>49</v>
      </c>
      <c r="B530" s="183" t="s">
        <v>50</v>
      </c>
      <c r="C530" s="184">
        <v>2002</v>
      </c>
      <c r="D530" s="184">
        <v>1</v>
      </c>
      <c r="E530" s="42">
        <f>SUMIFS('[1]6. Capital Calculations for BM'!$AI$6:$AI$1805,'[1]6. Capital Calculations for BM'!$C$6:$C$1805,'[1]2. BM Database'!$C530,'[1]6. Capital Calculations for BM'!$B$6:$B$1805,'[1]2. BM Database'!$B530)</f>
        <v>6752850.0692710225</v>
      </c>
      <c r="F530" s="42">
        <f>'[1]4. OM&amp;A Calculation'!M535</f>
        <v>4836284.43</v>
      </c>
      <c r="G530" s="42">
        <f t="shared" si="116"/>
        <v>11589134.499271022</v>
      </c>
      <c r="H530" s="33">
        <f t="shared" si="117"/>
        <v>0.58268804022386567</v>
      </c>
      <c r="I530" s="33">
        <f t="shared" si="118"/>
        <v>0.41731195977613433</v>
      </c>
      <c r="J530" s="40">
        <f>SUMIFS('[1]6. Capital Calculations for BM'!$AH$6:$AH$1805,'[1]6. Capital Calculations for BM'!$C$6:$C$1805,'[1]2. BM Database'!$C530,'[1]6. Capital Calculations for BM'!$B$6:$B$1805,'[1]2. BM Database'!$B530)</f>
        <v>16.741565999999999</v>
      </c>
      <c r="K530" s="41">
        <f t="shared" si="108"/>
        <v>100</v>
      </c>
      <c r="L530" s="41">
        <v>0.84034223417180798</v>
      </c>
      <c r="M530" s="41">
        <f t="shared" si="119"/>
        <v>84.034223417180797</v>
      </c>
      <c r="N530" s="34">
        <f>SUMIFS('[1]41. Output Indexes'!$E$3:$E$752,'[1]41. Output Indexes'!$B$3:$B$752,$B530,'[1]41. Output Indexes'!$C$3:$C$752,$C530)</f>
        <v>23268</v>
      </c>
      <c r="O530" s="34">
        <f>SUMIFS('[1]41. Output Indexes'!$L$3:$L$752,'[1]41. Output Indexes'!$B$3:$B$752,$B530,'[1]41. Output Indexes'!$C$3:$C$752,$C530)</f>
        <v>583444622</v>
      </c>
      <c r="P530" s="34">
        <f>SUMIFS('[1]9. Z variables'!$AD$3:$AD$752,'[1]9. Z variables'!$B$3:$B$752,$B530,'[1]9. Z variables'!$C$3:$C$752,$C530)</f>
        <v>86200</v>
      </c>
      <c r="Q530" s="34">
        <f>SUMIFS('[1]9. Z variables'!$AE$3:$AE$752,'[1]9. Z variables'!$B$3:$B$752,$B530,'[1]9. Z variables'!$C$3:$C$752,$C530)</f>
        <v>119700</v>
      </c>
      <c r="R530" s="34">
        <f t="shared" si="115"/>
        <v>119700</v>
      </c>
      <c r="S530" s="34">
        <f>R530</f>
        <v>119700</v>
      </c>
      <c r="T530" s="34">
        <f>SUMIFS('[1]9. Z variables'!$P$3:$P$752,'[1]9. Z variables'!$C$3:$C$752,$C530,'[1]9. Z variables'!$B$3:$B$752,$B530)</f>
        <v>560</v>
      </c>
      <c r="U530" s="34">
        <f t="shared" si="109"/>
        <v>593.09090909090912</v>
      </c>
      <c r="V530" s="33">
        <f>SUMIFS('[1]9. Z variables'!$R$3:$R$752,'[1]9. Z variables'!$C$3:$C$752,$C530,'[1]9. Z variables'!$B$3:$B$752,$B530)/T530</f>
        <v>0.10714285714285714</v>
      </c>
      <c r="W530" s="36">
        <f t="shared" si="110"/>
        <v>3.0256145779611485E-2</v>
      </c>
      <c r="X530" s="35">
        <f t="shared" si="110"/>
        <v>330</v>
      </c>
    </row>
    <row r="531" spans="1:24" ht="15" x14ac:dyDescent="0.25">
      <c r="A531" s="182">
        <v>49</v>
      </c>
      <c r="B531" s="183" t="s">
        <v>50</v>
      </c>
      <c r="C531" s="184">
        <v>2003</v>
      </c>
      <c r="D531" s="184">
        <v>1</v>
      </c>
      <c r="E531" s="42">
        <f>SUMIFS('[1]6. Capital Calculations for BM'!$AI$6:$AI$1805,'[1]6. Capital Calculations for BM'!$C$6:$C$1805,'[1]2. BM Database'!$C531,'[1]6. Capital Calculations for BM'!$B$6:$B$1805,'[1]2. BM Database'!$B531)</f>
        <v>6602404.2936240407</v>
      </c>
      <c r="F531" s="42">
        <f>'[1]4. OM&amp;A Calculation'!M536</f>
        <v>5046472</v>
      </c>
      <c r="G531" s="42">
        <f t="shared" si="116"/>
        <v>11648876.29362404</v>
      </c>
      <c r="H531" s="33">
        <f t="shared" si="117"/>
        <v>0.56678465177262094</v>
      </c>
      <c r="I531" s="33">
        <f t="shared" si="118"/>
        <v>0.43321534822737906</v>
      </c>
      <c r="J531" s="40">
        <f>SUMIFS('[1]6. Capital Calculations for BM'!$AH$6:$AH$1805,'[1]6. Capital Calculations for BM'!$C$6:$C$1805,'[1]2. BM Database'!$C531,'[1]6. Capital Calculations for BM'!$B$6:$B$1805,'[1]2. BM Database'!$B531)</f>
        <v>16.820820000000001</v>
      </c>
      <c r="K531" s="41">
        <f t="shared" si="108"/>
        <v>102.21331567783656</v>
      </c>
      <c r="L531" s="41">
        <v>0.84034223417180798</v>
      </c>
      <c r="M531" s="41">
        <f t="shared" si="119"/>
        <v>85.894166058821469</v>
      </c>
      <c r="N531" s="34">
        <f>SUMIFS('[1]41. Output Indexes'!$E$3:$E$752,'[1]41. Output Indexes'!$B$3:$B$752,$B531,'[1]41. Output Indexes'!$C$3:$C$752,$C531)</f>
        <v>23603</v>
      </c>
      <c r="O531" s="34">
        <f>SUMIFS('[1]41. Output Indexes'!$L$3:$L$752,'[1]41. Output Indexes'!$B$3:$B$752,$B531,'[1]41. Output Indexes'!$C$3:$C$752,$C531)</f>
        <v>587011482</v>
      </c>
      <c r="P531" s="34">
        <f>SUMIFS('[1]9. Z variables'!$AD$3:$AD$752,'[1]9. Z variables'!$B$3:$B$752,$B531,'[1]9. Z variables'!$C$3:$C$752,$C531)</f>
        <v>87633</v>
      </c>
      <c r="Q531" s="34">
        <f>SUMIFS('[1]9. Z variables'!$AE$3:$AE$752,'[1]9. Z variables'!$B$3:$B$752,$B531,'[1]9. Z variables'!$C$3:$C$752,$C531)</f>
        <v>116105</v>
      </c>
      <c r="R531" s="34">
        <f t="shared" si="115"/>
        <v>116105</v>
      </c>
      <c r="S531" s="34">
        <f t="shared" ref="S531:S540" si="121">MAX(S530,R531)</f>
        <v>119700</v>
      </c>
      <c r="T531" s="34">
        <f>SUMIFS('[1]9. Z variables'!$P$3:$P$752,'[1]9. Z variables'!$C$3:$C$752,$C531,'[1]9. Z variables'!$B$3:$B$752,$B531)</f>
        <v>560</v>
      </c>
      <c r="U531" s="34">
        <f t="shared" si="109"/>
        <v>593.09090909090912</v>
      </c>
      <c r="V531" s="33">
        <f>SUMIFS('[1]9. Z variables'!$R$3:$R$752,'[1]9. Z variables'!$C$3:$C$752,$C531,'[1]9. Z variables'!$B$3:$B$752,$B531)/T531</f>
        <v>0.10714285714285714</v>
      </c>
      <c r="W531" s="36">
        <f t="shared" si="110"/>
        <v>3.0256145779611485E-2</v>
      </c>
      <c r="X531" s="35">
        <f t="shared" si="110"/>
        <v>330</v>
      </c>
    </row>
    <row r="532" spans="1:24" ht="15" x14ac:dyDescent="0.25">
      <c r="A532" s="182">
        <v>49</v>
      </c>
      <c r="B532" s="183" t="s">
        <v>50</v>
      </c>
      <c r="C532" s="184">
        <v>2004</v>
      </c>
      <c r="D532" s="184">
        <v>1</v>
      </c>
      <c r="E532" s="42">
        <f>SUMIFS('[1]6. Capital Calculations for BM'!$AI$6:$AI$1805,'[1]6. Capital Calculations for BM'!$C$6:$C$1805,'[1]2. BM Database'!$C532,'[1]6. Capital Calculations for BM'!$B$6:$B$1805,'[1]2. BM Database'!$B532)</f>
        <v>6406278.9371336969</v>
      </c>
      <c r="F532" s="42">
        <f>'[1]4. OM&amp;A Calculation'!M537</f>
        <v>4970541</v>
      </c>
      <c r="G532" s="42">
        <f t="shared" si="116"/>
        <v>11376819.937133696</v>
      </c>
      <c r="H532" s="33">
        <f t="shared" si="117"/>
        <v>0.56309926434044544</v>
      </c>
      <c r="I532" s="33">
        <f t="shared" si="118"/>
        <v>0.43690073565955456</v>
      </c>
      <c r="J532" s="40">
        <f>SUMIFS('[1]6. Capital Calculations for BM'!$AH$6:$AH$1805,'[1]6. Capital Calculations for BM'!$C$6:$C$1805,'[1]2. BM Database'!$C532,'[1]6. Capital Calculations for BM'!$B$6:$B$1805,'[1]2. BM Database'!$B532)</f>
        <v>16.852066000000001</v>
      </c>
      <c r="K532" s="41">
        <f t="shared" si="108"/>
        <v>104.79144501899948</v>
      </c>
      <c r="L532" s="41">
        <v>0.84034223417180798</v>
      </c>
      <c r="M532" s="41">
        <f t="shared" si="119"/>
        <v>88.060677029358203</v>
      </c>
      <c r="N532" s="34">
        <f>SUMIFS('[1]41. Output Indexes'!$E$3:$E$752,'[1]41. Output Indexes'!$B$3:$B$752,$B532,'[1]41. Output Indexes'!$C$3:$C$752,$C532)</f>
        <v>23514</v>
      </c>
      <c r="O532" s="34">
        <f>SUMIFS('[1]41. Output Indexes'!$L$3:$L$752,'[1]41. Output Indexes'!$B$3:$B$752,$B532,'[1]41. Output Indexes'!$C$3:$C$752,$C532)</f>
        <v>590330329</v>
      </c>
      <c r="P532" s="34">
        <f>SUMIFS('[1]9. Z variables'!$AD$3:$AD$752,'[1]9. Z variables'!$B$3:$B$752,$B532,'[1]9. Z variables'!$C$3:$C$752,$C532)</f>
        <v>83059</v>
      </c>
      <c r="Q532" s="34">
        <f>SUMIFS('[1]9. Z variables'!$AE$3:$AE$752,'[1]9. Z variables'!$B$3:$B$752,$B532,'[1]9. Z variables'!$C$3:$C$752,$C532)</f>
        <v>121809</v>
      </c>
      <c r="R532" s="34">
        <f t="shared" si="115"/>
        <v>121809</v>
      </c>
      <c r="S532" s="34">
        <f t="shared" si="121"/>
        <v>121809</v>
      </c>
      <c r="T532" s="34">
        <f>SUMIFS('[1]9. Z variables'!$P$3:$P$752,'[1]9. Z variables'!$C$3:$C$752,$C532,'[1]9. Z variables'!$B$3:$B$752,$B532)</f>
        <v>560</v>
      </c>
      <c r="U532" s="34">
        <f t="shared" si="109"/>
        <v>593.09090909090912</v>
      </c>
      <c r="V532" s="33">
        <f>SUMIFS('[1]9. Z variables'!$R$3:$R$752,'[1]9. Z variables'!$C$3:$C$752,$C532,'[1]9. Z variables'!$B$3:$B$752,$B532)/T532</f>
        <v>0.10714285714285714</v>
      </c>
      <c r="W532" s="36">
        <f t="shared" si="110"/>
        <v>3.0256145779611485E-2</v>
      </c>
      <c r="X532" s="35">
        <f t="shared" si="110"/>
        <v>330</v>
      </c>
    </row>
    <row r="533" spans="1:24" ht="15" x14ac:dyDescent="0.25">
      <c r="A533" s="182">
        <v>49</v>
      </c>
      <c r="B533" s="183" t="s">
        <v>50</v>
      </c>
      <c r="C533" s="184">
        <v>2005</v>
      </c>
      <c r="D533" s="184">
        <v>1</v>
      </c>
      <c r="E533" s="42">
        <f>SUMIFS('[1]6. Capital Calculations for BM'!$AI$6:$AI$1805,'[1]6. Capital Calculations for BM'!$C$6:$C$1805,'[1]2. BM Database'!$C533,'[1]6. Capital Calculations for BM'!$B$6:$B$1805,'[1]2. BM Database'!$B533)</f>
        <v>6498377.277544938</v>
      </c>
      <c r="F533" s="42">
        <f>'[1]4. OM&amp;A Calculation'!M538</f>
        <v>4461802</v>
      </c>
      <c r="G533" s="42">
        <f t="shared" si="116"/>
        <v>10960179.277544938</v>
      </c>
      <c r="H533" s="33">
        <f t="shared" si="117"/>
        <v>0.59290793635636252</v>
      </c>
      <c r="I533" s="33">
        <f t="shared" si="118"/>
        <v>0.40709206364363748</v>
      </c>
      <c r="J533" s="40">
        <f>SUMIFS('[1]6. Capital Calculations for BM'!$AH$6:$AH$1805,'[1]6. Capital Calculations for BM'!$C$6:$C$1805,'[1]2. BM Database'!$C533,'[1]6. Capital Calculations for BM'!$B$6:$B$1805,'[1]2. BM Database'!$B533)</f>
        <v>17.008296000000001</v>
      </c>
      <c r="K533" s="41">
        <f t="shared" si="108"/>
        <v>108.15605108354616</v>
      </c>
      <c r="L533" s="41">
        <v>0.84034223417180798</v>
      </c>
      <c r="M533" s="41">
        <f t="shared" si="119"/>
        <v>90.88809760674738</v>
      </c>
      <c r="N533" s="34">
        <f>SUMIFS('[1]41. Output Indexes'!$E$3:$E$752,'[1]41. Output Indexes'!$B$3:$B$752,$B533,'[1]41. Output Indexes'!$C$3:$C$752,$C533)</f>
        <v>23405</v>
      </c>
      <c r="O533" s="34">
        <f>SUMIFS('[1]41. Output Indexes'!$L$3:$L$752,'[1]41. Output Indexes'!$B$3:$B$752,$B533,'[1]41. Output Indexes'!$C$3:$C$752,$C533)</f>
        <v>598747463</v>
      </c>
      <c r="P533" s="34">
        <f>SUMIFS('[1]9. Z variables'!$AD$3:$AD$752,'[1]9. Z variables'!$B$3:$B$752,$B533,'[1]9. Z variables'!$C$3:$C$752,$C533)</f>
        <v>78000</v>
      </c>
      <c r="Q533" s="34">
        <f>SUMIFS('[1]9. Z variables'!$AE$3:$AE$752,'[1]9. Z variables'!$B$3:$B$752,$B533,'[1]9. Z variables'!$C$3:$C$752,$C533)</f>
        <v>119000</v>
      </c>
      <c r="R533" s="34">
        <f t="shared" si="115"/>
        <v>119000</v>
      </c>
      <c r="S533" s="34">
        <f t="shared" si="121"/>
        <v>121809</v>
      </c>
      <c r="T533" s="34">
        <f>SUMIFS('[1]9. Z variables'!$P$3:$P$752,'[1]9. Z variables'!$C$3:$C$752,$C533,'[1]9. Z variables'!$B$3:$B$752,$B533)</f>
        <v>558</v>
      </c>
      <c r="U533" s="34">
        <f t="shared" si="109"/>
        <v>593.09090909090912</v>
      </c>
      <c r="V533" s="33">
        <f>SUMIFS('[1]9. Z variables'!$R$3:$R$752,'[1]9. Z variables'!$C$3:$C$752,$C533,'[1]9. Z variables'!$B$3:$B$752,$B533)/T533</f>
        <v>0.16129032258064516</v>
      </c>
      <c r="W533" s="36">
        <f t="shared" si="110"/>
        <v>3.0256145779611485E-2</v>
      </c>
      <c r="X533" s="35">
        <f t="shared" si="110"/>
        <v>330</v>
      </c>
    </row>
    <row r="534" spans="1:24" ht="15" x14ac:dyDescent="0.25">
      <c r="A534" s="182">
        <v>49</v>
      </c>
      <c r="B534" s="183" t="s">
        <v>50</v>
      </c>
      <c r="C534" s="184">
        <v>2006</v>
      </c>
      <c r="D534" s="184">
        <v>1</v>
      </c>
      <c r="E534" s="42">
        <f>SUMIFS('[1]6. Capital Calculations for BM'!$AI$6:$AI$1805,'[1]6. Capital Calculations for BM'!$C$6:$C$1805,'[1]2. BM Database'!$C534,'[1]6. Capital Calculations for BM'!$B$6:$B$1805,'[1]2. BM Database'!$B534)</f>
        <v>6793976.1002267897</v>
      </c>
      <c r="F534" s="42">
        <f>'[1]4. OM&amp;A Calculation'!M539</f>
        <v>5475700.5600000015</v>
      </c>
      <c r="G534" s="42">
        <f t="shared" si="116"/>
        <v>12269676.660226792</v>
      </c>
      <c r="H534" s="33">
        <f t="shared" si="117"/>
        <v>0.5537208753226599</v>
      </c>
      <c r="I534" s="33">
        <f t="shared" si="118"/>
        <v>0.4462791246773401</v>
      </c>
      <c r="J534" s="40">
        <f>SUMIFS('[1]6. Capital Calculations for BM'!$AH$6:$AH$1805,'[1]6. Capital Calculations for BM'!$C$6:$C$1805,'[1]2. BM Database'!$C534,'[1]6. Capital Calculations for BM'!$B$6:$B$1805,'[1]2. BM Database'!$B534)</f>
        <v>16.88236666666667</v>
      </c>
      <c r="K534" s="41">
        <f t="shared" si="108"/>
        <v>110.14154301171514</v>
      </c>
      <c r="L534" s="41">
        <v>0.84034223417180798</v>
      </c>
      <c r="M534" s="41">
        <f t="shared" si="119"/>
        <v>92.556590329594982</v>
      </c>
      <c r="N534" s="34">
        <f>SUMIFS('[1]41. Output Indexes'!$E$3:$E$752,'[1]41. Output Indexes'!$B$3:$B$752,$B534,'[1]41. Output Indexes'!$C$3:$C$752,$C534)</f>
        <v>23493</v>
      </c>
      <c r="O534" s="34">
        <f>SUMIFS('[1]41. Output Indexes'!$L$3:$L$752,'[1]41. Output Indexes'!$B$3:$B$752,$B534,'[1]41. Output Indexes'!$C$3:$C$752,$C534)</f>
        <v>560230800</v>
      </c>
      <c r="P534" s="34">
        <f>SUMIFS('[1]9. Z variables'!$AD$3:$AD$752,'[1]9. Z variables'!$B$3:$B$752,$B534,'[1]9. Z variables'!$C$3:$C$752,$C534)</f>
        <v>87634</v>
      </c>
      <c r="Q534" s="34">
        <f>SUMIFS('[1]9. Z variables'!$AE$3:$AE$752,'[1]9. Z variables'!$B$3:$B$752,$B534,'[1]9. Z variables'!$C$3:$C$752,$C534)</f>
        <v>107416</v>
      </c>
      <c r="R534" s="34">
        <f t="shared" si="115"/>
        <v>107416</v>
      </c>
      <c r="S534" s="34">
        <f t="shared" si="121"/>
        <v>121809</v>
      </c>
      <c r="T534" s="34">
        <f>SUMIFS('[1]9. Z variables'!$P$3:$P$752,'[1]9. Z variables'!$C$3:$C$752,$C534,'[1]9. Z variables'!$B$3:$B$752,$B534)</f>
        <v>600</v>
      </c>
      <c r="U534" s="34">
        <f t="shared" si="109"/>
        <v>593.09090909090912</v>
      </c>
      <c r="V534" s="33">
        <f>SUMIFS('[1]9. Z variables'!$R$3:$R$752,'[1]9. Z variables'!$C$3:$C$752,$C534,'[1]9. Z variables'!$B$3:$B$752,$B534)/T534</f>
        <v>0.15166666666666667</v>
      </c>
      <c r="W534" s="36">
        <f t="shared" si="110"/>
        <v>3.0256145779611485E-2</v>
      </c>
      <c r="X534" s="35">
        <f t="shared" si="110"/>
        <v>330</v>
      </c>
    </row>
    <row r="535" spans="1:24" ht="15" x14ac:dyDescent="0.25">
      <c r="A535" s="182">
        <v>49</v>
      </c>
      <c r="B535" s="183" t="s">
        <v>50</v>
      </c>
      <c r="C535" s="184">
        <v>2007</v>
      </c>
      <c r="D535" s="184">
        <v>1</v>
      </c>
      <c r="E535" s="42">
        <f>SUMIFS('[1]6. Capital Calculations for BM'!$AI$6:$AI$1805,'[1]6. Capital Calculations for BM'!$C$6:$C$1805,'[1]2. BM Database'!$C535,'[1]6. Capital Calculations for BM'!$B$6:$B$1805,'[1]2. BM Database'!$B535)</f>
        <v>6954172.4430988505</v>
      </c>
      <c r="F535" s="42">
        <f>'[1]4. OM&amp;A Calculation'!M540</f>
        <v>4889380.55</v>
      </c>
      <c r="G535" s="42">
        <f t="shared" si="116"/>
        <v>11843552.993098851</v>
      </c>
      <c r="H535" s="33">
        <f t="shared" si="117"/>
        <v>0.58716944544859084</v>
      </c>
      <c r="I535" s="33">
        <f t="shared" si="118"/>
        <v>0.41283055455140916</v>
      </c>
      <c r="J535" s="40">
        <f>SUMIFS('[1]6. Capital Calculations for BM'!$AH$6:$AH$1805,'[1]6. Capital Calculations for BM'!$C$6:$C$1805,'[1]2. BM Database'!$C535,'[1]6. Capital Calculations for BM'!$B$6:$B$1805,'[1]2. BM Database'!$B535)</f>
        <v>17.296320000000001</v>
      </c>
      <c r="K535" s="41">
        <f t="shared" ref="K535:K598" si="122">K524</f>
        <v>113.88036490943945</v>
      </c>
      <c r="L535" s="41">
        <v>0.84034223417180798</v>
      </c>
      <c r="M535" s="41">
        <f t="shared" si="119"/>
        <v>95.698480276299108</v>
      </c>
      <c r="N535" s="34">
        <f>SUMIFS('[1]41. Output Indexes'!$E$3:$E$752,'[1]41. Output Indexes'!$B$3:$B$752,$B535,'[1]41. Output Indexes'!$C$3:$C$752,$C535)</f>
        <v>23642</v>
      </c>
      <c r="O535" s="34">
        <f>SUMIFS('[1]41. Output Indexes'!$L$3:$L$752,'[1]41. Output Indexes'!$B$3:$B$752,$B535,'[1]41. Output Indexes'!$C$3:$C$752,$C535)</f>
        <v>570440204</v>
      </c>
      <c r="P535" s="34">
        <f>SUMIFS('[1]9. Z variables'!$AD$3:$AD$752,'[1]9. Z variables'!$B$3:$B$752,$B535,'[1]9. Z variables'!$C$3:$C$752,$C535)</f>
        <v>88833</v>
      </c>
      <c r="Q535" s="34">
        <f>SUMIFS('[1]9. Z variables'!$AE$3:$AE$752,'[1]9. Z variables'!$B$3:$B$752,$B535,'[1]9. Z variables'!$C$3:$C$752,$C535)</f>
        <v>113519</v>
      </c>
      <c r="R535" s="34">
        <f t="shared" si="115"/>
        <v>113519</v>
      </c>
      <c r="S535" s="34">
        <f t="shared" si="121"/>
        <v>121809</v>
      </c>
      <c r="T535" s="34">
        <f>SUMIFS('[1]9. Z variables'!$P$3:$P$752,'[1]9. Z variables'!$C$3:$C$752,$C535,'[1]9. Z variables'!$B$3:$B$752,$B535)</f>
        <v>608</v>
      </c>
      <c r="U535" s="34">
        <f t="shared" si="109"/>
        <v>593.09090909090912</v>
      </c>
      <c r="V535" s="33">
        <f>SUMIFS('[1]9. Z variables'!$R$3:$R$752,'[1]9. Z variables'!$C$3:$C$752,$C535,'[1]9. Z variables'!$B$3:$B$752,$B535)/T535</f>
        <v>0.15625</v>
      </c>
      <c r="W535" s="36">
        <f t="shared" si="110"/>
        <v>3.0256145779611485E-2</v>
      </c>
      <c r="X535" s="35">
        <f t="shared" si="110"/>
        <v>330</v>
      </c>
    </row>
    <row r="536" spans="1:24" ht="15" x14ac:dyDescent="0.25">
      <c r="A536" s="182">
        <v>49</v>
      </c>
      <c r="B536" s="183" t="s">
        <v>50</v>
      </c>
      <c r="C536" s="184">
        <v>2008</v>
      </c>
      <c r="D536" s="184">
        <v>1</v>
      </c>
      <c r="E536" s="42">
        <f>SUMIFS('[1]6. Capital Calculations for BM'!$AI$6:$AI$1805,'[1]6. Capital Calculations for BM'!$C$6:$C$1805,'[1]2. BM Database'!$C536,'[1]6. Capital Calculations for BM'!$B$6:$B$1805,'[1]2. BM Database'!$B536)</f>
        <v>7411159.8292715754</v>
      </c>
      <c r="F536" s="42">
        <f>'[1]4. OM&amp;A Calculation'!M541</f>
        <v>4844870.040000001</v>
      </c>
      <c r="G536" s="42">
        <f t="shared" si="116"/>
        <v>12256029.869271576</v>
      </c>
      <c r="H536" s="33">
        <f t="shared" si="117"/>
        <v>0.60469498755489326</v>
      </c>
      <c r="I536" s="33">
        <f t="shared" si="118"/>
        <v>0.39530501244510674</v>
      </c>
      <c r="J536" s="40">
        <f>SUMIFS('[1]6. Capital Calculations for BM'!$AH$6:$AH$1805,'[1]6. Capital Calculations for BM'!$C$6:$C$1805,'[1]2. BM Database'!$C536,'[1]6. Capital Calculations for BM'!$B$6:$B$1805,'[1]2. BM Database'!$B536)</f>
        <v>17.715351999999999</v>
      </c>
      <c r="K536" s="41">
        <f t="shared" si="122"/>
        <v>116.60459237157336</v>
      </c>
      <c r="L536" s="41">
        <v>0.84034223417180798</v>
      </c>
      <c r="M536" s="41">
        <f t="shared" si="119"/>
        <v>97.987763668220921</v>
      </c>
      <c r="N536" s="34">
        <f>SUMIFS('[1]41. Output Indexes'!$E$3:$E$752,'[1]41. Output Indexes'!$B$3:$B$752,$B536,'[1]41. Output Indexes'!$C$3:$C$752,$C536)</f>
        <v>23669</v>
      </c>
      <c r="O536" s="34">
        <f>SUMIFS('[1]41. Output Indexes'!$L$3:$L$752,'[1]41. Output Indexes'!$B$3:$B$752,$B536,'[1]41. Output Indexes'!$C$3:$C$752,$C536)</f>
        <v>567021540</v>
      </c>
      <c r="P536" s="34">
        <f>SUMIFS('[1]9. Z variables'!$AD$3:$AD$752,'[1]9. Z variables'!$B$3:$B$752,$B536,'[1]9. Z variables'!$C$3:$C$752,$C536)</f>
        <v>81287</v>
      </c>
      <c r="Q536" s="34">
        <f>SUMIFS('[1]9. Z variables'!$AE$3:$AE$752,'[1]9. Z variables'!$B$3:$B$752,$B536,'[1]9. Z variables'!$C$3:$C$752,$C536)</f>
        <v>108731</v>
      </c>
      <c r="R536" s="34">
        <f t="shared" si="115"/>
        <v>108731</v>
      </c>
      <c r="S536" s="34">
        <f t="shared" si="121"/>
        <v>121809</v>
      </c>
      <c r="T536" s="34">
        <f>SUMIFS('[1]9. Z variables'!$P$3:$P$752,'[1]9. Z variables'!$C$3:$C$752,$C536,'[1]9. Z variables'!$B$3:$B$752,$B536)</f>
        <v>612</v>
      </c>
      <c r="U536" s="34">
        <f t="shared" si="109"/>
        <v>593.09090909090912</v>
      </c>
      <c r="V536" s="33">
        <f>SUMIFS('[1]9. Z variables'!$R$3:$R$752,'[1]9. Z variables'!$C$3:$C$752,$C536,'[1]9. Z variables'!$B$3:$B$752,$B536)/T536</f>
        <v>0.15686274509803921</v>
      </c>
      <c r="W536" s="36">
        <f t="shared" si="110"/>
        <v>3.0256145779611485E-2</v>
      </c>
      <c r="X536" s="35">
        <f t="shared" si="110"/>
        <v>330</v>
      </c>
    </row>
    <row r="537" spans="1:24" ht="15" x14ac:dyDescent="0.25">
      <c r="A537" s="182">
        <v>49</v>
      </c>
      <c r="B537" s="183" t="s">
        <v>50</v>
      </c>
      <c r="C537" s="184">
        <v>2009</v>
      </c>
      <c r="D537" s="184">
        <v>1</v>
      </c>
      <c r="E537" s="42">
        <f>SUMIFS('[1]6. Capital Calculations for BM'!$AI$6:$AI$1805,'[1]6. Capital Calculations for BM'!$C$6:$C$1805,'[1]2. BM Database'!$C537,'[1]6. Capital Calculations for BM'!$B$6:$B$1805,'[1]2. BM Database'!$B537)</f>
        <v>8301656.031182914</v>
      </c>
      <c r="F537" s="42">
        <f>'[1]4. OM&amp;A Calculation'!M542</f>
        <v>4616463.49</v>
      </c>
      <c r="G537" s="42">
        <f t="shared" si="116"/>
        <v>12918119.521182913</v>
      </c>
      <c r="H537" s="33">
        <f t="shared" si="117"/>
        <v>0.64263657087008674</v>
      </c>
      <c r="I537" s="33">
        <f t="shared" si="118"/>
        <v>0.35736342912991326</v>
      </c>
      <c r="J537" s="40">
        <f>SUMIFS('[1]6. Capital Calculations for BM'!$AH$6:$AH$1805,'[1]6. Capital Calculations for BM'!$C$6:$C$1805,'[1]2. BM Database'!$C537,'[1]6. Capital Calculations for BM'!$B$6:$B$1805,'[1]2. BM Database'!$B537)</f>
        <v>17.930536200000002</v>
      </c>
      <c r="K537" s="41">
        <f t="shared" si="122"/>
        <v>118.1120482521444</v>
      </c>
      <c r="L537" s="41">
        <v>0.84034223417180798</v>
      </c>
      <c r="M537" s="41">
        <f t="shared" si="119"/>
        <v>99.254542510815412</v>
      </c>
      <c r="N537" s="34">
        <f>SUMIFS('[1]41. Output Indexes'!$E$3:$E$752,'[1]41. Output Indexes'!$B$3:$B$752,$B537,'[1]41. Output Indexes'!$C$3:$C$752,$C537)</f>
        <v>23776</v>
      </c>
      <c r="O537" s="34">
        <f>SUMIFS('[1]41. Output Indexes'!$L$3:$L$752,'[1]41. Output Indexes'!$B$3:$B$752,$B537,'[1]41. Output Indexes'!$C$3:$C$752,$C537)</f>
        <v>552881331</v>
      </c>
      <c r="P537" s="34">
        <f>SUMIFS('[1]9. Z variables'!$AD$3:$AD$752,'[1]9. Z variables'!$B$3:$B$752,$B537,'[1]9. Z variables'!$C$3:$C$752,$C537)</f>
        <v>86154</v>
      </c>
      <c r="Q537" s="34">
        <f>SUMIFS('[1]9. Z variables'!$AE$3:$AE$752,'[1]9. Z variables'!$B$3:$B$752,$B537,'[1]9. Z variables'!$C$3:$C$752,$C537)</f>
        <v>119797</v>
      </c>
      <c r="R537" s="34">
        <f t="shared" si="115"/>
        <v>119797</v>
      </c>
      <c r="S537" s="34">
        <f t="shared" si="121"/>
        <v>121809</v>
      </c>
      <c r="T537" s="34">
        <f>SUMIFS('[1]9. Z variables'!$P$3:$P$752,'[1]9. Z variables'!$C$3:$C$752,$C537,'[1]9. Z variables'!$B$3:$B$752,$B537)</f>
        <v>616</v>
      </c>
      <c r="U537" s="34">
        <f t="shared" si="109"/>
        <v>593.09090909090912</v>
      </c>
      <c r="V537" s="33">
        <f>SUMIFS('[1]9. Z variables'!$R$3:$R$752,'[1]9. Z variables'!$C$3:$C$752,$C537,'[1]9. Z variables'!$B$3:$B$752,$B537)/T537</f>
        <v>0.16071428571428573</v>
      </c>
      <c r="W537" s="36">
        <f t="shared" si="110"/>
        <v>3.0256145779611485E-2</v>
      </c>
      <c r="X537" s="35">
        <f t="shared" si="110"/>
        <v>330</v>
      </c>
    </row>
    <row r="538" spans="1:24" ht="15" x14ac:dyDescent="0.25">
      <c r="A538" s="182">
        <v>49</v>
      </c>
      <c r="B538" s="183" t="s">
        <v>50</v>
      </c>
      <c r="C538" s="184">
        <v>2010</v>
      </c>
      <c r="D538" s="184">
        <v>1</v>
      </c>
      <c r="E538" s="42">
        <f>SUMIFS('[1]6. Capital Calculations for BM'!$AI$6:$AI$1805,'[1]6. Capital Calculations for BM'!$C$6:$C$1805,'[1]2. BM Database'!$C538,'[1]6. Capital Calculations for BM'!$B$6:$B$1805,'[1]2. BM Database'!$B538)</f>
        <v>8968159.3032585531</v>
      </c>
      <c r="F538" s="42">
        <f>'[1]4. OM&amp;A Calculation'!M543</f>
        <v>4809999.0699999994</v>
      </c>
      <c r="G538" s="42">
        <f t="shared" si="116"/>
        <v>13778158.373258553</v>
      </c>
      <c r="H538" s="33">
        <f t="shared" si="117"/>
        <v>0.65089680785383297</v>
      </c>
      <c r="I538" s="33">
        <f t="shared" si="118"/>
        <v>0.34910319214616703</v>
      </c>
      <c r="J538" s="40">
        <f>SUMIFS('[1]6. Capital Calculations for BM'!$AH$6:$AH$1805,'[1]6. Capital Calculations for BM'!$C$6:$C$1805,'[1]2. BM Database'!$C538,'[1]6. Capital Calculations for BM'!$B$6:$B$1805,'[1]2. BM Database'!$B538)</f>
        <v>18.29948266666667</v>
      </c>
      <c r="K538" s="41">
        <f t="shared" si="122"/>
        <v>121.67950876493377</v>
      </c>
      <c r="L538" s="41">
        <v>0.84034223417180798</v>
      </c>
      <c r="M538" s="41">
        <f t="shared" si="119"/>
        <v>102.25243024845254</v>
      </c>
      <c r="N538" s="34">
        <f>SUMIFS('[1]41. Output Indexes'!$E$3:$E$752,'[1]41. Output Indexes'!$B$3:$B$752,$B538,'[1]41. Output Indexes'!$C$3:$C$752,$C538)</f>
        <v>23754</v>
      </c>
      <c r="O538" s="34">
        <f>SUMIFS('[1]41. Output Indexes'!$L$3:$L$752,'[1]41. Output Indexes'!$B$3:$B$752,$B538,'[1]41. Output Indexes'!$C$3:$C$752,$C538)</f>
        <v>562643058</v>
      </c>
      <c r="P538" s="34">
        <f>SUMIFS('[1]9. Z variables'!$AD$3:$AD$752,'[1]9. Z variables'!$B$3:$B$752,$B538,'[1]9. Z variables'!$C$3:$C$752,$C538)</f>
        <v>93148</v>
      </c>
      <c r="Q538" s="34">
        <f>SUMIFS('[1]9. Z variables'!$AE$3:$AE$752,'[1]9. Z variables'!$B$3:$B$752,$B538,'[1]9. Z variables'!$C$3:$C$752,$C538)</f>
        <v>109866</v>
      </c>
      <c r="R538" s="34">
        <f t="shared" si="115"/>
        <v>109866</v>
      </c>
      <c r="S538" s="34">
        <f t="shared" si="121"/>
        <v>121809</v>
      </c>
      <c r="T538" s="34">
        <f>SUMIFS('[1]9. Z variables'!$P$3:$P$752,'[1]9. Z variables'!$C$3:$C$752,$C538,'[1]9. Z variables'!$B$3:$B$752,$B538)</f>
        <v>611</v>
      </c>
      <c r="U538" s="34">
        <f t="shared" si="109"/>
        <v>593.09090909090912</v>
      </c>
      <c r="V538" s="33">
        <f>SUMIFS('[1]9. Z variables'!$R$3:$R$752,'[1]9. Z variables'!$C$3:$C$752,$C538,'[1]9. Z variables'!$B$3:$B$752,$B538)/T538</f>
        <v>0.15875613747954173</v>
      </c>
      <c r="W538" s="36">
        <f t="shared" si="110"/>
        <v>3.0256145779611485E-2</v>
      </c>
      <c r="X538" s="35">
        <f t="shared" si="110"/>
        <v>330</v>
      </c>
    </row>
    <row r="539" spans="1:24" ht="15" x14ac:dyDescent="0.25">
      <c r="A539" s="182">
        <v>49</v>
      </c>
      <c r="B539" s="183" t="s">
        <v>50</v>
      </c>
      <c r="C539" s="184">
        <v>2011</v>
      </c>
      <c r="D539" s="184">
        <v>1</v>
      </c>
      <c r="E539" s="42">
        <f>SUMIFS('[1]6. Capital Calculations for BM'!$AI$6:$AI$1805,'[1]6. Capital Calculations for BM'!$C$6:$C$1805,'[1]2. BM Database'!$C539,'[1]6. Capital Calculations for BM'!$B$6:$B$1805,'[1]2. BM Database'!$B539)</f>
        <v>9434175.6797956768</v>
      </c>
      <c r="F539" s="42">
        <f>'[1]4. OM&amp;A Calculation'!M544</f>
        <v>4996953.09</v>
      </c>
      <c r="G539" s="42">
        <f t="shared" si="116"/>
        <v>14431128.769795677</v>
      </c>
      <c r="H539" s="33">
        <f t="shared" si="117"/>
        <v>0.65373789052048292</v>
      </c>
      <c r="I539" s="33">
        <f t="shared" si="118"/>
        <v>0.34626210947951708</v>
      </c>
      <c r="J539" s="40">
        <f>SUMIFS('[1]6. Capital Calculations for BM'!$AH$6:$AH$1805,'[1]6. Capital Calculations for BM'!$C$6:$C$1805,'[1]2. BM Database'!$C539,'[1]6. Capital Calculations for BM'!$B$6:$B$1805,'[1]2. BM Database'!$B539)</f>
        <v>18.328728099999999</v>
      </c>
      <c r="K539" s="41">
        <f t="shared" si="122"/>
        <v>123.73002481130355</v>
      </c>
      <c r="L539" s="41">
        <v>0.84034223417180798</v>
      </c>
      <c r="M539" s="41">
        <f t="shared" si="119"/>
        <v>103.97556548406406</v>
      </c>
      <c r="N539" s="34">
        <f>SUMIFS('[1]41. Output Indexes'!$E$3:$E$752,'[1]41. Output Indexes'!$B$3:$B$752,$B539,'[1]41. Output Indexes'!$C$3:$C$752,$C539)</f>
        <v>23850</v>
      </c>
      <c r="O539" s="34">
        <f>SUMIFS('[1]41. Output Indexes'!$L$3:$L$752,'[1]41. Output Indexes'!$B$3:$B$752,$B539,'[1]41. Output Indexes'!$C$3:$C$752,$C539)</f>
        <v>561135444</v>
      </c>
      <c r="P539" s="34">
        <f>SUMIFS('[1]9. Z variables'!$AD$3:$AD$752,'[1]9. Z variables'!$B$3:$B$752,$B539,'[1]9. Z variables'!$C$3:$C$752,$C539)</f>
        <v>92484</v>
      </c>
      <c r="Q539" s="34">
        <f>SUMIFS('[1]9. Z variables'!$AE$3:$AE$752,'[1]9. Z variables'!$B$3:$B$752,$B539,'[1]9. Z variables'!$C$3:$C$752,$C539)</f>
        <v>113732</v>
      </c>
      <c r="R539" s="34">
        <f t="shared" si="115"/>
        <v>113732</v>
      </c>
      <c r="S539" s="34">
        <f t="shared" si="121"/>
        <v>121809</v>
      </c>
      <c r="T539" s="34">
        <f>SUMIFS('[1]9. Z variables'!$P$3:$P$752,'[1]9. Z variables'!$C$3:$C$752,$C539,'[1]9. Z variables'!$B$3:$B$752,$B539)</f>
        <v>618</v>
      </c>
      <c r="U539" s="34">
        <f>U540</f>
        <v>593.09090909090912</v>
      </c>
      <c r="V539" s="33">
        <f>SUMIFS('[1]9. Z variables'!$R$3:$R$752,'[1]9. Z variables'!$C$3:$C$752,$C539,'[1]9. Z variables'!$B$3:$B$752,$B539)/T539</f>
        <v>0.17475728155339806</v>
      </c>
      <c r="W539" s="36">
        <f>W540</f>
        <v>3.0256145779611485E-2</v>
      </c>
      <c r="X539" s="23">
        <f>X540</f>
        <v>330</v>
      </c>
    </row>
    <row r="540" spans="1:24" ht="15" x14ac:dyDescent="0.25">
      <c r="A540" s="182">
        <v>49</v>
      </c>
      <c r="B540" s="183" t="str">
        <f>B539</f>
        <v>NORTH BAY HYDRO DISTRIBUTION LIMITED</v>
      </c>
      <c r="C540" s="184">
        <f>C539+1</f>
        <v>2012</v>
      </c>
      <c r="D540" s="184">
        <f>D539</f>
        <v>1</v>
      </c>
      <c r="E540" s="42">
        <f>SUMIFS('[1]6. Capital Calculations for BM'!$AI$6:$AI$1805,'[1]6. Capital Calculations for BM'!$C$6:$C$1805,'[1]2. BM Database'!$C540,'[1]6. Capital Calculations for BM'!$B$6:$B$1805,'[1]2. BM Database'!$B540)</f>
        <v>9119327.1123847943</v>
      </c>
      <c r="F540" s="42">
        <f>'[1]4. OM&amp;A Calculation'!M545</f>
        <v>5223313.1300000008</v>
      </c>
      <c r="G540" s="42">
        <f t="shared" si="116"/>
        <v>14342640.242384795</v>
      </c>
      <c r="H540" s="33">
        <f t="shared" si="117"/>
        <v>0.63581927443426522</v>
      </c>
      <c r="I540" s="33">
        <f t="shared" si="118"/>
        <v>0.36418072556573478</v>
      </c>
      <c r="J540" s="40">
        <f>SUMIFS('[1]6. Capital Calculations for BM'!$AH$6:$AH$1805,'[1]6. Capital Calculations for BM'!$C$6:$C$1805,'[1]2. BM Database'!$C540,'[1]6. Capital Calculations for BM'!$B$6:$B$1805,'[1]2. BM Database'!$B540)</f>
        <v>17.40324</v>
      </c>
      <c r="K540" s="41">
        <f t="shared" si="122"/>
        <v>125.68281390738366</v>
      </c>
      <c r="L540" s="41">
        <f>L539</f>
        <v>0.84034223417180798</v>
      </c>
      <c r="M540" s="41">
        <f t="shared" si="119"/>
        <v>105.61657663593037</v>
      </c>
      <c r="N540" s="34">
        <f>SUMIFS('[1]24. 2012 data'!$BR$2:$BR$74,'[1]24. 2012 data'!$B$2:$B$74,'[1]2. BM Database'!$B540,'[1]24. 2012 data'!$C$2:$C$74,2012)</f>
        <v>23972</v>
      </c>
      <c r="O540" s="34">
        <f>SUMIFS('[1]24. 2012 data'!$BZ$2:$BZ$74,'[1]24. 2012 data'!$B$2:$B$74,'[1]2. BM Database'!$B540,'[1]24. 2012 data'!$C$2:$C$74,2012)</f>
        <v>544974321</v>
      </c>
      <c r="P540" s="34">
        <f>SUMIFS('[1]24. 2012 data'!$DI$2:$DI$74,'[1]24. 2012 data'!$B$2:$B$74,'[1]2. BM Database'!$B540,'[1]24. 2012 data'!$C$2:$C$74,2012)</f>
        <v>86850</v>
      </c>
      <c r="Q540" s="34">
        <f>SUMIFS('[1]24. 2012 data'!$DH$2:$DH$74,'[1]24. 2012 data'!$B$2:$B$74,'[1]2. BM Database'!$B540,'[1]24. 2012 data'!$C$2:$C$74,2012)</f>
        <v>105211</v>
      </c>
      <c r="R540" s="34">
        <f t="shared" si="115"/>
        <v>105211</v>
      </c>
      <c r="S540" s="34">
        <f t="shared" si="121"/>
        <v>121809</v>
      </c>
      <c r="T540" s="34">
        <f>SUMIF('[1]24. 2012 data'!$B$2:$B$74,$B540,'[1]24. 2012 data'!$DL$2:$DL$74)</f>
        <v>621</v>
      </c>
      <c r="U540" s="34">
        <f>AVERAGE(T530:T540)</f>
        <v>593.09090909090912</v>
      </c>
      <c r="V540" s="33">
        <f>SUMIF('[1]24. 2012 data'!$B$2:$B$74,$B540,'[1]24. 2012 data'!$DN$2:$DN$74)/SUMIF('[1]24. 2012 data'!$B$2:$B$74,$B540,'[1]24. 2012 data'!$DL$2:$DL$74)</f>
        <v>0.17713365539452497</v>
      </c>
      <c r="W540" s="36">
        <f>(N540-N530)/N530</f>
        <v>3.0256145779611485E-2</v>
      </c>
      <c r="X540" s="34">
        <f>SUMIF('[1]24. 2012 data'!$B$2:$B$74,$B540,'[1]24. 2012 data'!$CZ$2:$CZ$74)</f>
        <v>330</v>
      </c>
    </row>
    <row r="541" spans="1:24" ht="15" x14ac:dyDescent="0.25">
      <c r="A541" s="182">
        <v>50</v>
      </c>
      <c r="B541" s="183" t="s">
        <v>51</v>
      </c>
      <c r="C541" s="184">
        <v>2002</v>
      </c>
      <c r="D541" s="184">
        <v>1</v>
      </c>
      <c r="E541" s="42">
        <f>SUMIFS('[1]6. Capital Calculations for BM'!$AI$6:$AI$1805,'[1]6. Capital Calculations for BM'!$C$6:$C$1805,'[1]2. BM Database'!$C541,'[1]6. Capital Calculations for BM'!$B$6:$B$1805,'[1]2. BM Database'!$B541)</f>
        <v>1190236.9161907935</v>
      </c>
      <c r="F541" s="42">
        <f>'[1]4. OM&amp;A Calculation'!M546</f>
        <v>1848098.8399999999</v>
      </c>
      <c r="G541" s="42">
        <f t="shared" si="116"/>
        <v>3038335.7561907936</v>
      </c>
      <c r="H541" s="33">
        <f t="shared" si="117"/>
        <v>0.39173975876945577</v>
      </c>
      <c r="I541" s="33">
        <f t="shared" si="118"/>
        <v>0.60826024123054423</v>
      </c>
      <c r="J541" s="40">
        <f>SUMIFS('[1]6. Capital Calculations for BM'!$AH$6:$AH$1805,'[1]6. Capital Calculations for BM'!$C$6:$C$1805,'[1]2. BM Database'!$C541,'[1]6. Capital Calculations for BM'!$B$6:$B$1805,'[1]2. BM Database'!$B541)</f>
        <v>16.741565999999999</v>
      </c>
      <c r="K541" s="41">
        <f t="shared" si="122"/>
        <v>100</v>
      </c>
      <c r="L541" s="41">
        <v>0.93478275857308801</v>
      </c>
      <c r="M541" s="41">
        <f t="shared" si="119"/>
        <v>93.478275857308802</v>
      </c>
      <c r="N541" s="34">
        <f>SUMIFS('[1]41. Output Indexes'!$E$3:$E$752,'[1]41. Output Indexes'!$B$3:$B$752,$B541,'[1]41. Output Indexes'!$C$3:$C$752,$C541)</f>
        <v>6373</v>
      </c>
      <c r="O541" s="34">
        <f>SUMIFS('[1]41. Output Indexes'!$L$3:$L$752,'[1]41. Output Indexes'!$B$3:$B$752,$B541,'[1]41. Output Indexes'!$C$3:$C$752,$C541)</f>
        <v>142682627</v>
      </c>
      <c r="P541" s="34">
        <f>SUMIFS('[1]9. Z variables'!$AD$3:$AD$752,'[1]9. Z variables'!$B$3:$B$752,$B541,'[1]9. Z variables'!$C$3:$C$752,$C541)</f>
        <v>21520</v>
      </c>
      <c r="Q541" s="34">
        <f>SUMIFS('[1]9. Z variables'!$AE$3:$AE$752,'[1]9. Z variables'!$B$3:$B$752,$B541,'[1]9. Z variables'!$C$3:$C$752,$C541)</f>
        <v>24769</v>
      </c>
      <c r="R541" s="34">
        <f t="shared" si="115"/>
        <v>24769</v>
      </c>
      <c r="S541" s="34">
        <f>R541</f>
        <v>24769</v>
      </c>
      <c r="T541" s="34">
        <f>SUMIFS('[1]9. Z variables'!$P$3:$P$752,'[1]9. Z variables'!$C$3:$C$752,$C541,'[1]9. Z variables'!$B$3:$B$752,$B541)</f>
        <v>370</v>
      </c>
      <c r="U541" s="34">
        <f t="shared" ref="U541:U604" si="123">U542</f>
        <v>370</v>
      </c>
      <c r="V541" s="33">
        <f>SUMIFS('[1]9. Z variables'!$R$3:$R$752,'[1]9. Z variables'!$C$3:$C$752,$C541,'[1]9. Z variables'!$B$3:$B$752,$B541)/T541</f>
        <v>1.3513513513513514E-2</v>
      </c>
      <c r="W541" s="36">
        <f t="shared" ref="W541:X604" si="124">W542</f>
        <v>-4.7858151576965324E-2</v>
      </c>
      <c r="X541" s="35">
        <f t="shared" si="124"/>
        <v>28</v>
      </c>
    </row>
    <row r="542" spans="1:24" ht="15" x14ac:dyDescent="0.25">
      <c r="A542" s="182">
        <v>50</v>
      </c>
      <c r="B542" s="183" t="s">
        <v>51</v>
      </c>
      <c r="C542" s="184">
        <v>2003</v>
      </c>
      <c r="D542" s="184">
        <v>1</v>
      </c>
      <c r="E542" s="42">
        <f>SUMIFS('[1]6. Capital Calculations for BM'!$AI$6:$AI$1805,'[1]6. Capital Calculations for BM'!$C$6:$C$1805,'[1]2. BM Database'!$C542,'[1]6. Capital Calculations for BM'!$B$6:$B$1805,'[1]2. BM Database'!$B542)</f>
        <v>1152460.2027160362</v>
      </c>
      <c r="F542" s="42">
        <f>'[1]4. OM&amp;A Calculation'!M547</f>
        <v>1690531.5000000002</v>
      </c>
      <c r="G542" s="42">
        <f t="shared" si="116"/>
        <v>2842991.7027160367</v>
      </c>
      <c r="H542" s="33">
        <f t="shared" si="117"/>
        <v>0.40536882383970368</v>
      </c>
      <c r="I542" s="33">
        <f t="shared" si="118"/>
        <v>0.59463117616029626</v>
      </c>
      <c r="J542" s="40">
        <f>SUMIFS('[1]6. Capital Calculations for BM'!$AH$6:$AH$1805,'[1]6. Capital Calculations for BM'!$C$6:$C$1805,'[1]2. BM Database'!$C542,'[1]6. Capital Calculations for BM'!$B$6:$B$1805,'[1]2. BM Database'!$B542)</f>
        <v>16.820820000000001</v>
      </c>
      <c r="K542" s="41">
        <f t="shared" si="122"/>
        <v>102.21331567783656</v>
      </c>
      <c r="L542" s="41">
        <v>0.93478275857308801</v>
      </c>
      <c r="M542" s="41">
        <f t="shared" si="119"/>
        <v>95.547245192229923</v>
      </c>
      <c r="N542" s="34">
        <f>SUMIFS('[1]41. Output Indexes'!$E$3:$E$752,'[1]41. Output Indexes'!$B$3:$B$752,$B542,'[1]41. Output Indexes'!$C$3:$C$752,$C542)</f>
        <v>6324</v>
      </c>
      <c r="O542" s="34">
        <f>SUMIFS('[1]41. Output Indexes'!$L$3:$L$752,'[1]41. Output Indexes'!$B$3:$B$752,$B542,'[1]41. Output Indexes'!$C$3:$C$752,$C542)</f>
        <v>146072536</v>
      </c>
      <c r="P542" s="34">
        <f>SUMIFS('[1]9. Z variables'!$AD$3:$AD$752,'[1]9. Z variables'!$B$3:$B$752,$B542,'[1]9. Z variables'!$C$3:$C$752,$C542)</f>
        <v>21480</v>
      </c>
      <c r="Q542" s="34">
        <f>SUMIFS('[1]9. Z variables'!$AE$3:$AE$752,'[1]9. Z variables'!$B$3:$B$752,$B542,'[1]9. Z variables'!$C$3:$C$752,$C542)</f>
        <v>26895</v>
      </c>
      <c r="R542" s="34">
        <f t="shared" si="115"/>
        <v>26895</v>
      </c>
      <c r="S542" s="34">
        <f t="shared" ref="S542:S551" si="125">MAX(S541,R542)</f>
        <v>26895</v>
      </c>
      <c r="T542" s="34">
        <f>SUMIFS('[1]9. Z variables'!$P$3:$P$752,'[1]9. Z variables'!$C$3:$C$752,$C542,'[1]9. Z variables'!$B$3:$B$752,$B542)</f>
        <v>370</v>
      </c>
      <c r="U542" s="34">
        <f t="shared" si="123"/>
        <v>370</v>
      </c>
      <c r="V542" s="33">
        <f>SUMIFS('[1]9. Z variables'!$R$3:$R$752,'[1]9. Z variables'!$C$3:$C$752,$C542,'[1]9. Z variables'!$B$3:$B$752,$B542)/T542</f>
        <v>1.3513513513513514E-2</v>
      </c>
      <c r="W542" s="36">
        <f t="shared" si="124"/>
        <v>-4.7858151576965324E-2</v>
      </c>
      <c r="X542" s="35">
        <f t="shared" si="124"/>
        <v>28</v>
      </c>
    </row>
    <row r="543" spans="1:24" ht="15" x14ac:dyDescent="0.25">
      <c r="A543" s="182">
        <v>50</v>
      </c>
      <c r="B543" s="183" t="s">
        <v>51</v>
      </c>
      <c r="C543" s="184">
        <v>2004</v>
      </c>
      <c r="D543" s="184">
        <v>1</v>
      </c>
      <c r="E543" s="42">
        <f>SUMIFS('[1]6. Capital Calculations for BM'!$AI$6:$AI$1805,'[1]6. Capital Calculations for BM'!$C$6:$C$1805,'[1]2. BM Database'!$C543,'[1]6. Capital Calculations for BM'!$B$6:$B$1805,'[1]2. BM Database'!$B543)</f>
        <v>1119481.8725356427</v>
      </c>
      <c r="F543" s="42">
        <f>'[1]4. OM&amp;A Calculation'!M548</f>
        <v>1740259.93</v>
      </c>
      <c r="G543" s="42">
        <f t="shared" si="116"/>
        <v>2859741.8025356429</v>
      </c>
      <c r="H543" s="33">
        <f t="shared" si="117"/>
        <v>0.39146256894347364</v>
      </c>
      <c r="I543" s="33">
        <f t="shared" si="118"/>
        <v>0.60853743105652636</v>
      </c>
      <c r="J543" s="40">
        <f>SUMIFS('[1]6. Capital Calculations for BM'!$AH$6:$AH$1805,'[1]6. Capital Calculations for BM'!$C$6:$C$1805,'[1]2. BM Database'!$C543,'[1]6. Capital Calculations for BM'!$B$6:$B$1805,'[1]2. BM Database'!$B543)</f>
        <v>16.852066000000001</v>
      </c>
      <c r="K543" s="41">
        <f t="shared" si="122"/>
        <v>104.79144501899948</v>
      </c>
      <c r="L543" s="41">
        <v>0.93478275857308801</v>
      </c>
      <c r="M543" s="41">
        <f t="shared" si="119"/>
        <v>97.957236049720422</v>
      </c>
      <c r="N543" s="34">
        <f>SUMIFS('[1]41. Output Indexes'!$E$3:$E$752,'[1]41. Output Indexes'!$B$3:$B$752,$B543,'[1]41. Output Indexes'!$C$3:$C$752,$C543)</f>
        <v>6232</v>
      </c>
      <c r="O543" s="34">
        <f>SUMIFS('[1]41. Output Indexes'!$L$3:$L$752,'[1]41. Output Indexes'!$B$3:$B$752,$B543,'[1]41. Output Indexes'!$C$3:$C$752,$C543)</f>
        <v>124118006</v>
      </c>
      <c r="P543" s="34">
        <f>SUMIFS('[1]9. Z variables'!$AD$3:$AD$752,'[1]9. Z variables'!$B$3:$B$752,$B543,'[1]9. Z variables'!$C$3:$C$752,$C543)</f>
        <v>19088</v>
      </c>
      <c r="Q543" s="34">
        <f>SUMIFS('[1]9. Z variables'!$AE$3:$AE$752,'[1]9. Z variables'!$B$3:$B$752,$B543,'[1]9. Z variables'!$C$3:$C$752,$C543)</f>
        <v>23920</v>
      </c>
      <c r="R543" s="34">
        <f t="shared" si="115"/>
        <v>23920</v>
      </c>
      <c r="S543" s="34">
        <f t="shared" si="125"/>
        <v>26895</v>
      </c>
      <c r="T543" s="34">
        <f>SUMIFS('[1]9. Z variables'!$P$3:$P$752,'[1]9. Z variables'!$C$3:$C$752,$C543,'[1]9. Z variables'!$B$3:$B$752,$B543)</f>
        <v>370</v>
      </c>
      <c r="U543" s="34">
        <f t="shared" si="123"/>
        <v>370</v>
      </c>
      <c r="V543" s="33">
        <f>SUMIFS('[1]9. Z variables'!$R$3:$R$752,'[1]9. Z variables'!$C$3:$C$752,$C543,'[1]9. Z variables'!$B$3:$B$752,$B543)/T543</f>
        <v>1.3513513513513514E-2</v>
      </c>
      <c r="W543" s="36">
        <f t="shared" si="124"/>
        <v>-4.7858151576965324E-2</v>
      </c>
      <c r="X543" s="35">
        <f t="shared" si="124"/>
        <v>28</v>
      </c>
    </row>
    <row r="544" spans="1:24" ht="15" x14ac:dyDescent="0.25">
      <c r="A544" s="182">
        <v>50</v>
      </c>
      <c r="B544" s="183" t="s">
        <v>51</v>
      </c>
      <c r="C544" s="184">
        <v>2005</v>
      </c>
      <c r="D544" s="184">
        <v>1</v>
      </c>
      <c r="E544" s="42">
        <f>SUMIFS('[1]6. Capital Calculations for BM'!$AI$6:$AI$1805,'[1]6. Capital Calculations for BM'!$C$6:$C$1805,'[1]2. BM Database'!$C544,'[1]6. Capital Calculations for BM'!$B$6:$B$1805,'[1]2. BM Database'!$B544)</f>
        <v>1102682.3029542756</v>
      </c>
      <c r="F544" s="42">
        <f>'[1]4. OM&amp;A Calculation'!M549</f>
        <v>1619376.47</v>
      </c>
      <c r="G544" s="42">
        <f t="shared" si="116"/>
        <v>2722058.7729542758</v>
      </c>
      <c r="H544" s="33">
        <f t="shared" si="117"/>
        <v>0.40509129116177173</v>
      </c>
      <c r="I544" s="33">
        <f t="shared" si="118"/>
        <v>0.59490870883822833</v>
      </c>
      <c r="J544" s="40">
        <f>SUMIFS('[1]6. Capital Calculations for BM'!$AH$6:$AH$1805,'[1]6. Capital Calculations for BM'!$C$6:$C$1805,'[1]2. BM Database'!$C544,'[1]6. Capital Calculations for BM'!$B$6:$B$1805,'[1]2. BM Database'!$B544)</f>
        <v>17.008296000000001</v>
      </c>
      <c r="K544" s="41">
        <f t="shared" si="122"/>
        <v>108.15605108354616</v>
      </c>
      <c r="L544" s="41">
        <v>0.93478275857308801</v>
      </c>
      <c r="M544" s="41">
        <f t="shared" si="119"/>
        <v>101.1024117882491</v>
      </c>
      <c r="N544" s="34">
        <f>SUMIFS('[1]41. Output Indexes'!$E$3:$E$752,'[1]41. Output Indexes'!$B$3:$B$752,$B544,'[1]41. Output Indexes'!$C$3:$C$752,$C544)</f>
        <v>6202</v>
      </c>
      <c r="O544" s="34">
        <f>SUMIFS('[1]41. Output Indexes'!$L$3:$L$752,'[1]41. Output Indexes'!$B$3:$B$752,$B544,'[1]41. Output Indexes'!$C$3:$C$752,$C544)</f>
        <v>134684870.25999999</v>
      </c>
      <c r="P544" s="34">
        <f>SUMIFS('[1]9. Z variables'!$AD$3:$AD$752,'[1]9. Z variables'!$B$3:$B$752,$B544,'[1]9. Z variables'!$C$3:$C$752,$C544)</f>
        <v>21005</v>
      </c>
      <c r="Q544" s="34">
        <f>SUMIFS('[1]9. Z variables'!$AE$3:$AE$752,'[1]9. Z variables'!$B$3:$B$752,$B544,'[1]9. Z variables'!$C$3:$C$752,$C544)</f>
        <v>23943</v>
      </c>
      <c r="R544" s="34">
        <f t="shared" si="115"/>
        <v>23943</v>
      </c>
      <c r="S544" s="34">
        <f t="shared" si="125"/>
        <v>26895</v>
      </c>
      <c r="T544" s="34">
        <f>SUMIFS('[1]9. Z variables'!$P$3:$P$752,'[1]9. Z variables'!$C$3:$C$752,$C544,'[1]9. Z variables'!$B$3:$B$752,$B544)</f>
        <v>370</v>
      </c>
      <c r="U544" s="34">
        <f t="shared" si="123"/>
        <v>370</v>
      </c>
      <c r="V544" s="33">
        <f>SUMIFS('[1]9. Z variables'!$R$3:$R$752,'[1]9. Z variables'!$C$3:$C$752,$C544,'[1]9. Z variables'!$B$3:$B$752,$B544)/T544</f>
        <v>1.3513513513513514E-2</v>
      </c>
      <c r="W544" s="36">
        <f t="shared" si="124"/>
        <v>-4.7858151576965324E-2</v>
      </c>
      <c r="X544" s="35">
        <f t="shared" si="124"/>
        <v>28</v>
      </c>
    </row>
    <row r="545" spans="1:24" ht="15" x14ac:dyDescent="0.25">
      <c r="A545" s="182">
        <v>50</v>
      </c>
      <c r="B545" s="183" t="s">
        <v>51</v>
      </c>
      <c r="C545" s="184">
        <v>2006</v>
      </c>
      <c r="D545" s="184">
        <v>1</v>
      </c>
      <c r="E545" s="42">
        <f>SUMIFS('[1]6. Capital Calculations for BM'!$AI$6:$AI$1805,'[1]6. Capital Calculations for BM'!$C$6:$C$1805,'[1]2. BM Database'!$C545,'[1]6. Capital Calculations for BM'!$B$6:$B$1805,'[1]2. BM Database'!$B545)</f>
        <v>1069311.6215651932</v>
      </c>
      <c r="F545" s="42">
        <f>'[1]4. OM&amp;A Calculation'!M550</f>
        <v>1743541.716</v>
      </c>
      <c r="G545" s="42">
        <f t="shared" si="116"/>
        <v>2812853.337565193</v>
      </c>
      <c r="H545" s="33">
        <f t="shared" si="117"/>
        <v>0.38015192874961257</v>
      </c>
      <c r="I545" s="33">
        <f t="shared" si="118"/>
        <v>0.61984807125038743</v>
      </c>
      <c r="J545" s="40">
        <f>SUMIFS('[1]6. Capital Calculations for BM'!$AH$6:$AH$1805,'[1]6. Capital Calculations for BM'!$C$6:$C$1805,'[1]2. BM Database'!$C545,'[1]6. Capital Calculations for BM'!$B$6:$B$1805,'[1]2. BM Database'!$B545)</f>
        <v>16.88236666666667</v>
      </c>
      <c r="K545" s="41">
        <f t="shared" si="122"/>
        <v>110.14154301171514</v>
      </c>
      <c r="L545" s="41">
        <v>0.93478275857308801</v>
      </c>
      <c r="M545" s="41">
        <f t="shared" si="119"/>
        <v>102.95841540998751</v>
      </c>
      <c r="N545" s="34">
        <f>SUMIFS('[1]41. Output Indexes'!$E$3:$E$752,'[1]41. Output Indexes'!$B$3:$B$752,$B545,'[1]41. Output Indexes'!$C$3:$C$752,$C545)</f>
        <v>6135</v>
      </c>
      <c r="O545" s="34">
        <f>SUMIFS('[1]41. Output Indexes'!$L$3:$L$752,'[1]41. Output Indexes'!$B$3:$B$752,$B545,'[1]41. Output Indexes'!$C$3:$C$752,$C545)</f>
        <v>136197737.00999999</v>
      </c>
      <c r="P545" s="34">
        <f>SUMIFS('[1]9. Z variables'!$AD$3:$AD$752,'[1]9. Z variables'!$B$3:$B$752,$B545,'[1]9. Z variables'!$C$3:$C$752,$C545)</f>
        <v>21012</v>
      </c>
      <c r="Q545" s="34">
        <f>SUMIFS('[1]9. Z variables'!$AE$3:$AE$752,'[1]9. Z variables'!$B$3:$B$752,$B545,'[1]9. Z variables'!$C$3:$C$752,$C545)</f>
        <v>21843</v>
      </c>
      <c r="R545" s="34">
        <f t="shared" si="115"/>
        <v>21843</v>
      </c>
      <c r="S545" s="34">
        <f t="shared" si="125"/>
        <v>26895</v>
      </c>
      <c r="T545" s="34">
        <f>SUMIFS('[1]9. Z variables'!$P$3:$P$752,'[1]9. Z variables'!$C$3:$C$752,$C545,'[1]9. Z variables'!$B$3:$B$752,$B545)</f>
        <v>370</v>
      </c>
      <c r="U545" s="34">
        <f t="shared" si="123"/>
        <v>370</v>
      </c>
      <c r="V545" s="33">
        <f>SUMIFS('[1]9. Z variables'!$R$3:$R$752,'[1]9. Z variables'!$C$3:$C$752,$C545,'[1]9. Z variables'!$B$3:$B$752,$B545)/T545</f>
        <v>1.3513513513513514E-2</v>
      </c>
      <c r="W545" s="36">
        <f t="shared" si="124"/>
        <v>-4.7858151576965324E-2</v>
      </c>
      <c r="X545" s="35">
        <f t="shared" si="124"/>
        <v>28</v>
      </c>
    </row>
    <row r="546" spans="1:24" ht="15" x14ac:dyDescent="0.25">
      <c r="A546" s="182">
        <v>50</v>
      </c>
      <c r="B546" s="183" t="s">
        <v>51</v>
      </c>
      <c r="C546" s="184">
        <v>2007</v>
      </c>
      <c r="D546" s="184">
        <v>1</v>
      </c>
      <c r="E546" s="42">
        <f>SUMIFS('[1]6. Capital Calculations for BM'!$AI$6:$AI$1805,'[1]6. Capital Calculations for BM'!$C$6:$C$1805,'[1]2. BM Database'!$C546,'[1]6. Capital Calculations for BM'!$B$6:$B$1805,'[1]2. BM Database'!$B546)</f>
        <v>1091747.8669965474</v>
      </c>
      <c r="F546" s="42">
        <f>'[1]4. OM&amp;A Calculation'!M551</f>
        <v>1897276.0390000001</v>
      </c>
      <c r="G546" s="42">
        <f t="shared" si="116"/>
        <v>2989023.9059965475</v>
      </c>
      <c r="H546" s="33">
        <f t="shared" si="117"/>
        <v>0.36525230353838745</v>
      </c>
      <c r="I546" s="33">
        <f t="shared" si="118"/>
        <v>0.63474769646161255</v>
      </c>
      <c r="J546" s="40">
        <f>SUMIFS('[1]6. Capital Calculations for BM'!$AH$6:$AH$1805,'[1]6. Capital Calculations for BM'!$C$6:$C$1805,'[1]2. BM Database'!$C546,'[1]6. Capital Calculations for BM'!$B$6:$B$1805,'[1]2. BM Database'!$B546)</f>
        <v>17.296320000000001</v>
      </c>
      <c r="K546" s="41">
        <f t="shared" si="122"/>
        <v>113.88036490943945</v>
      </c>
      <c r="L546" s="41">
        <v>0.93478275857308801</v>
      </c>
      <c r="M546" s="41">
        <f t="shared" si="119"/>
        <v>106.4534016573557</v>
      </c>
      <c r="N546" s="34">
        <f>SUMIFS('[1]41. Output Indexes'!$E$3:$E$752,'[1]41. Output Indexes'!$B$3:$B$752,$B546,'[1]41. Output Indexes'!$C$3:$C$752,$C546)</f>
        <v>6112</v>
      </c>
      <c r="O546" s="34">
        <f>SUMIFS('[1]41. Output Indexes'!$L$3:$L$752,'[1]41. Output Indexes'!$B$3:$B$752,$B546,'[1]41. Output Indexes'!$C$3:$C$752,$C546)</f>
        <v>132769913</v>
      </c>
      <c r="P546" s="34">
        <f>SUMIFS('[1]9. Z variables'!$AD$3:$AD$752,'[1]9. Z variables'!$B$3:$B$752,$B546,'[1]9. Z variables'!$C$3:$C$752,$C546)</f>
        <v>24540</v>
      </c>
      <c r="Q546" s="34">
        <f>SUMIFS('[1]9. Z variables'!$AE$3:$AE$752,'[1]9. Z variables'!$B$3:$B$752,$B546,'[1]9. Z variables'!$C$3:$C$752,$C546)</f>
        <v>25689</v>
      </c>
      <c r="R546" s="34">
        <f t="shared" si="115"/>
        <v>25689</v>
      </c>
      <c r="S546" s="34">
        <f t="shared" si="125"/>
        <v>26895</v>
      </c>
      <c r="T546" s="34">
        <f>SUMIFS('[1]9. Z variables'!$P$3:$P$752,'[1]9. Z variables'!$C$3:$C$752,$C546,'[1]9. Z variables'!$B$3:$B$752,$B546)</f>
        <v>370</v>
      </c>
      <c r="U546" s="34">
        <f t="shared" si="123"/>
        <v>370</v>
      </c>
      <c r="V546" s="33">
        <f>SUMIFS('[1]9. Z variables'!$R$3:$R$752,'[1]9. Z variables'!$C$3:$C$752,$C546,'[1]9. Z variables'!$B$3:$B$752,$B546)/T546</f>
        <v>1.3513513513513514E-2</v>
      </c>
      <c r="W546" s="36">
        <f t="shared" si="124"/>
        <v>-4.7858151576965324E-2</v>
      </c>
      <c r="X546" s="35">
        <f t="shared" si="124"/>
        <v>28</v>
      </c>
    </row>
    <row r="547" spans="1:24" ht="15" x14ac:dyDescent="0.25">
      <c r="A547" s="182">
        <v>50</v>
      </c>
      <c r="B547" s="183" t="s">
        <v>51</v>
      </c>
      <c r="C547" s="184">
        <v>2008</v>
      </c>
      <c r="D547" s="184">
        <v>1</v>
      </c>
      <c r="E547" s="42">
        <f>SUMIFS('[1]6. Capital Calculations for BM'!$AI$6:$AI$1805,'[1]6. Capital Calculations for BM'!$C$6:$C$1805,'[1]2. BM Database'!$C547,'[1]6. Capital Calculations for BM'!$B$6:$B$1805,'[1]2. BM Database'!$B547)</f>
        <v>1133687.3793512529</v>
      </c>
      <c r="F547" s="42">
        <f>'[1]4. OM&amp;A Calculation'!M552</f>
        <v>1990937.6945</v>
      </c>
      <c r="G547" s="42">
        <f t="shared" si="116"/>
        <v>3124625.0738512529</v>
      </c>
      <c r="H547" s="33">
        <f t="shared" si="117"/>
        <v>0.36282349163700717</v>
      </c>
      <c r="I547" s="33">
        <f t="shared" si="118"/>
        <v>0.63717650836299278</v>
      </c>
      <c r="J547" s="40">
        <f>SUMIFS('[1]6. Capital Calculations for BM'!$AH$6:$AH$1805,'[1]6. Capital Calculations for BM'!$C$6:$C$1805,'[1]2. BM Database'!$C547,'[1]6. Capital Calculations for BM'!$B$6:$B$1805,'[1]2. BM Database'!$B547)</f>
        <v>17.715351999999999</v>
      </c>
      <c r="K547" s="41">
        <f t="shared" si="122"/>
        <v>116.60459237157336</v>
      </c>
      <c r="L547" s="41">
        <v>0.93478275857308801</v>
      </c>
      <c r="M547" s="41">
        <f t="shared" si="119"/>
        <v>108.9999625193898</v>
      </c>
      <c r="N547" s="34">
        <f>SUMIFS('[1]41. Output Indexes'!$E$3:$E$752,'[1]41. Output Indexes'!$B$3:$B$752,$B547,'[1]41. Output Indexes'!$C$3:$C$752,$C547)</f>
        <v>6055</v>
      </c>
      <c r="O547" s="34">
        <f>SUMIFS('[1]41. Output Indexes'!$L$3:$L$752,'[1]41. Output Indexes'!$B$3:$B$752,$B547,'[1]41. Output Indexes'!$C$3:$C$752,$C547)</f>
        <v>122730092</v>
      </c>
      <c r="P547" s="34">
        <f>SUMIFS('[1]9. Z variables'!$AD$3:$AD$752,'[1]9. Z variables'!$B$3:$B$752,$B547,'[1]9. Z variables'!$C$3:$C$752,$C547)</f>
        <v>19447</v>
      </c>
      <c r="Q547" s="34">
        <f>SUMIFS('[1]9. Z variables'!$AE$3:$AE$752,'[1]9. Z variables'!$B$3:$B$752,$B547,'[1]9. Z variables'!$C$3:$C$752,$C547)</f>
        <v>24006</v>
      </c>
      <c r="R547" s="34">
        <f t="shared" si="115"/>
        <v>24006</v>
      </c>
      <c r="S547" s="34">
        <f t="shared" si="125"/>
        <v>26895</v>
      </c>
      <c r="T547" s="34">
        <f>SUMIFS('[1]9. Z variables'!$P$3:$P$752,'[1]9. Z variables'!$C$3:$C$752,$C547,'[1]9. Z variables'!$B$3:$B$752,$B547)</f>
        <v>370</v>
      </c>
      <c r="U547" s="34">
        <f t="shared" si="123"/>
        <v>370</v>
      </c>
      <c r="V547" s="33">
        <f>SUMIFS('[1]9. Z variables'!$R$3:$R$752,'[1]9. Z variables'!$C$3:$C$752,$C547,'[1]9. Z variables'!$B$3:$B$752,$B547)/T547</f>
        <v>1.3513513513513514E-2</v>
      </c>
      <c r="W547" s="36">
        <f t="shared" si="124"/>
        <v>-4.7858151576965324E-2</v>
      </c>
      <c r="X547" s="35">
        <f t="shared" si="124"/>
        <v>28</v>
      </c>
    </row>
    <row r="548" spans="1:24" ht="15" x14ac:dyDescent="0.25">
      <c r="A548" s="182">
        <v>50</v>
      </c>
      <c r="B548" s="183" t="s">
        <v>51</v>
      </c>
      <c r="C548" s="184">
        <v>2009</v>
      </c>
      <c r="D548" s="184">
        <v>1</v>
      </c>
      <c r="E548" s="42">
        <f>SUMIFS('[1]6. Capital Calculations for BM'!$AI$6:$AI$1805,'[1]6. Capital Calculations for BM'!$C$6:$C$1805,'[1]2. BM Database'!$C548,'[1]6. Capital Calculations for BM'!$B$6:$B$1805,'[1]2. BM Database'!$B548)</f>
        <v>1251168.7672284024</v>
      </c>
      <c r="F548" s="42">
        <f>'[1]4. OM&amp;A Calculation'!M553</f>
        <v>2006930.3590000002</v>
      </c>
      <c r="G548" s="42">
        <f t="shared" si="116"/>
        <v>3258099.1262284024</v>
      </c>
      <c r="H548" s="33">
        <f t="shared" si="117"/>
        <v>0.38401801748639974</v>
      </c>
      <c r="I548" s="33">
        <f t="shared" si="118"/>
        <v>0.61598198251360026</v>
      </c>
      <c r="J548" s="40">
        <f>SUMIFS('[1]6. Capital Calculations for BM'!$AH$6:$AH$1805,'[1]6. Capital Calculations for BM'!$C$6:$C$1805,'[1]2. BM Database'!$C548,'[1]6. Capital Calculations for BM'!$B$6:$B$1805,'[1]2. BM Database'!$B548)</f>
        <v>17.930536200000002</v>
      </c>
      <c r="K548" s="41">
        <f t="shared" si="122"/>
        <v>118.1120482521444</v>
      </c>
      <c r="L548" s="41">
        <v>0.93478275857308801</v>
      </c>
      <c r="M548" s="41">
        <f t="shared" si="119"/>
        <v>110.40910628585722</v>
      </c>
      <c r="N548" s="34">
        <f>SUMIFS('[1]41. Output Indexes'!$E$3:$E$752,'[1]41. Output Indexes'!$B$3:$B$752,$B548,'[1]41. Output Indexes'!$C$3:$C$752,$C548)</f>
        <v>6069</v>
      </c>
      <c r="O548" s="34">
        <f>SUMIFS('[1]41. Output Indexes'!$L$3:$L$752,'[1]41. Output Indexes'!$B$3:$B$752,$B548,'[1]41. Output Indexes'!$C$3:$C$752,$C548)</f>
        <v>123574678</v>
      </c>
      <c r="P548" s="34">
        <f>SUMIFS('[1]9. Z variables'!$AD$3:$AD$752,'[1]9. Z variables'!$B$3:$B$752,$B548,'[1]9. Z variables'!$C$3:$C$752,$C548)</f>
        <v>20755</v>
      </c>
      <c r="Q548" s="34">
        <f>SUMIFS('[1]9. Z variables'!$AE$3:$AE$752,'[1]9. Z variables'!$B$3:$B$752,$B548,'[1]9. Z variables'!$C$3:$C$752,$C548)</f>
        <v>24291</v>
      </c>
      <c r="R548" s="34">
        <f t="shared" si="115"/>
        <v>24291</v>
      </c>
      <c r="S548" s="34">
        <f t="shared" si="125"/>
        <v>26895</v>
      </c>
      <c r="T548" s="34">
        <f>SUMIFS('[1]9. Z variables'!$P$3:$P$752,'[1]9. Z variables'!$C$3:$C$752,$C548,'[1]9. Z variables'!$B$3:$B$752,$B548)</f>
        <v>370</v>
      </c>
      <c r="U548" s="34">
        <f t="shared" si="123"/>
        <v>370</v>
      </c>
      <c r="V548" s="33">
        <f>SUMIFS('[1]9. Z variables'!$R$3:$R$752,'[1]9. Z variables'!$C$3:$C$752,$C548,'[1]9. Z variables'!$B$3:$B$752,$B548)/T548</f>
        <v>1.3513513513513514E-2</v>
      </c>
      <c r="W548" s="36">
        <f t="shared" si="124"/>
        <v>-4.7858151576965324E-2</v>
      </c>
      <c r="X548" s="35">
        <f t="shared" si="124"/>
        <v>28</v>
      </c>
    </row>
    <row r="549" spans="1:24" ht="15" x14ac:dyDescent="0.25">
      <c r="A549" s="182">
        <v>50</v>
      </c>
      <c r="B549" s="183" t="s">
        <v>51</v>
      </c>
      <c r="C549" s="184">
        <v>2010</v>
      </c>
      <c r="D549" s="184">
        <v>1</v>
      </c>
      <c r="E549" s="42">
        <f>SUMIFS('[1]6. Capital Calculations for BM'!$AI$6:$AI$1805,'[1]6. Capital Calculations for BM'!$C$6:$C$1805,'[1]2. BM Database'!$C549,'[1]6. Capital Calculations for BM'!$B$6:$B$1805,'[1]2. BM Database'!$B549)</f>
        <v>1266201.7721250153</v>
      </c>
      <c r="F549" s="42">
        <f>'[1]4. OM&amp;A Calculation'!M554</f>
        <v>2057585.608</v>
      </c>
      <c r="G549" s="42">
        <f t="shared" si="116"/>
        <v>3323787.380125015</v>
      </c>
      <c r="H549" s="33">
        <f t="shared" si="117"/>
        <v>0.38095149518179788</v>
      </c>
      <c r="I549" s="33">
        <f t="shared" si="118"/>
        <v>0.61904850481820217</v>
      </c>
      <c r="J549" s="40">
        <f>SUMIFS('[1]6. Capital Calculations for BM'!$AH$6:$AH$1805,'[1]6. Capital Calculations for BM'!$C$6:$C$1805,'[1]2. BM Database'!$C549,'[1]6. Capital Calculations for BM'!$B$6:$B$1805,'[1]2. BM Database'!$B549)</f>
        <v>18.29948266666667</v>
      </c>
      <c r="K549" s="41">
        <f t="shared" si="122"/>
        <v>121.67950876493377</v>
      </c>
      <c r="L549" s="41">
        <v>0.93478275857308801</v>
      </c>
      <c r="M549" s="41">
        <f t="shared" si="119"/>
        <v>113.74390686510303</v>
      </c>
      <c r="N549" s="34">
        <f>SUMIFS('[1]41. Output Indexes'!$E$3:$E$752,'[1]41. Output Indexes'!$B$3:$B$752,$B549,'[1]41. Output Indexes'!$C$3:$C$752,$C549)</f>
        <v>6026</v>
      </c>
      <c r="O549" s="34">
        <f>SUMIFS('[1]41. Output Indexes'!$L$3:$L$752,'[1]41. Output Indexes'!$B$3:$B$752,$B549,'[1]41. Output Indexes'!$C$3:$C$752,$C549)</f>
        <v>121642982</v>
      </c>
      <c r="P549" s="34">
        <f>SUMIFS('[1]9. Z variables'!$AD$3:$AD$752,'[1]9. Z variables'!$B$3:$B$752,$B549,'[1]9. Z variables'!$C$3:$C$752,$C549)</f>
        <v>22022</v>
      </c>
      <c r="Q549" s="34">
        <f>SUMIFS('[1]9. Z variables'!$AE$3:$AE$752,'[1]9. Z variables'!$B$3:$B$752,$B549,'[1]9. Z variables'!$C$3:$C$752,$C549)</f>
        <v>23892</v>
      </c>
      <c r="R549" s="34">
        <f t="shared" si="115"/>
        <v>23892</v>
      </c>
      <c r="S549" s="34">
        <f t="shared" si="125"/>
        <v>26895</v>
      </c>
      <c r="T549" s="34">
        <f>SUMIFS('[1]9. Z variables'!$P$3:$P$752,'[1]9. Z variables'!$C$3:$C$752,$C549,'[1]9. Z variables'!$B$3:$B$752,$B549)</f>
        <v>370</v>
      </c>
      <c r="U549" s="34">
        <f t="shared" si="123"/>
        <v>370</v>
      </c>
      <c r="V549" s="33">
        <f>SUMIFS('[1]9. Z variables'!$R$3:$R$752,'[1]9. Z variables'!$C$3:$C$752,$C549,'[1]9. Z variables'!$B$3:$B$752,$B549)/T549</f>
        <v>1.3513513513513514E-2</v>
      </c>
      <c r="W549" s="36">
        <f t="shared" si="124"/>
        <v>-4.7858151576965324E-2</v>
      </c>
      <c r="X549" s="35">
        <f t="shared" si="124"/>
        <v>28</v>
      </c>
    </row>
    <row r="550" spans="1:24" ht="15" x14ac:dyDescent="0.25">
      <c r="A550" s="182">
        <v>50</v>
      </c>
      <c r="B550" s="183" t="s">
        <v>51</v>
      </c>
      <c r="C550" s="184">
        <v>2011</v>
      </c>
      <c r="D550" s="184">
        <v>1</v>
      </c>
      <c r="E550" s="42">
        <f>SUMIFS('[1]6. Capital Calculations for BM'!$AI$6:$AI$1805,'[1]6. Capital Calculations for BM'!$C$6:$C$1805,'[1]2. BM Database'!$C550,'[1]6. Capital Calculations for BM'!$B$6:$B$1805,'[1]2. BM Database'!$B550)</f>
        <v>1381881.7494814172</v>
      </c>
      <c r="F550" s="42">
        <f>'[1]4. OM&amp;A Calculation'!M555</f>
        <v>2135477.1869999999</v>
      </c>
      <c r="G550" s="42">
        <f t="shared" si="116"/>
        <v>3517358.9364814172</v>
      </c>
      <c r="H550" s="33">
        <f t="shared" si="117"/>
        <v>0.39287481728088286</v>
      </c>
      <c r="I550" s="33">
        <f t="shared" si="118"/>
        <v>0.60712518271911708</v>
      </c>
      <c r="J550" s="40">
        <f>SUMIFS('[1]6. Capital Calculations for BM'!$AH$6:$AH$1805,'[1]6. Capital Calculations for BM'!$C$6:$C$1805,'[1]2. BM Database'!$C550,'[1]6. Capital Calculations for BM'!$B$6:$B$1805,'[1]2. BM Database'!$B550)</f>
        <v>18.328728099999999</v>
      </c>
      <c r="K550" s="41">
        <f t="shared" si="122"/>
        <v>123.73002481130355</v>
      </c>
      <c r="L550" s="41">
        <v>0.93478275857308801</v>
      </c>
      <c r="M550" s="41">
        <f t="shared" si="119"/>
        <v>115.66069391142696</v>
      </c>
      <c r="N550" s="34">
        <f>SUMIFS('[1]41. Output Indexes'!$E$3:$E$752,'[1]41. Output Indexes'!$B$3:$B$752,$B550,'[1]41. Output Indexes'!$C$3:$C$752,$C550)</f>
        <v>6059</v>
      </c>
      <c r="O550" s="34">
        <f>SUMIFS('[1]41. Output Indexes'!$L$3:$L$752,'[1]41. Output Indexes'!$B$3:$B$752,$B550,'[1]41. Output Indexes'!$C$3:$C$752,$C550)</f>
        <v>114314366</v>
      </c>
      <c r="P550" s="34">
        <f>SUMIFS('[1]9. Z variables'!$AD$3:$AD$752,'[1]9. Z variables'!$B$3:$B$752,$B550,'[1]9. Z variables'!$C$3:$C$752,$C550)</f>
        <v>20631</v>
      </c>
      <c r="Q550" s="34">
        <f>SUMIFS('[1]9. Z variables'!$AE$3:$AE$752,'[1]9. Z variables'!$B$3:$B$752,$B550,'[1]9. Z variables'!$C$3:$C$752,$C550)</f>
        <v>22918</v>
      </c>
      <c r="R550" s="34">
        <f t="shared" si="115"/>
        <v>22918</v>
      </c>
      <c r="S550" s="34">
        <f t="shared" si="125"/>
        <v>26895</v>
      </c>
      <c r="T550" s="34">
        <f>SUMIFS('[1]9. Z variables'!$P$3:$P$752,'[1]9. Z variables'!$C$3:$C$752,$C550,'[1]9. Z variables'!$B$3:$B$752,$B550)</f>
        <v>370</v>
      </c>
      <c r="U550" s="34">
        <f t="shared" si="123"/>
        <v>370</v>
      </c>
      <c r="V550" s="33">
        <f>SUMIFS('[1]9. Z variables'!$R$3:$R$752,'[1]9. Z variables'!$C$3:$C$752,$C550,'[1]9. Z variables'!$B$3:$B$752,$B550)/T550</f>
        <v>1.3513513513513514E-2</v>
      </c>
      <c r="W550" s="36">
        <f t="shared" si="124"/>
        <v>-4.7858151576965324E-2</v>
      </c>
      <c r="X550" s="23">
        <f t="shared" si="124"/>
        <v>28</v>
      </c>
    </row>
    <row r="551" spans="1:24" ht="15" x14ac:dyDescent="0.25">
      <c r="A551" s="182">
        <v>50</v>
      </c>
      <c r="B551" s="183" t="str">
        <f>B550</f>
        <v>NORTHERN ONTARIO WIRES INC.</v>
      </c>
      <c r="C551" s="184">
        <f>C550+1</f>
        <v>2012</v>
      </c>
      <c r="D551" s="184">
        <f>D550</f>
        <v>1</v>
      </c>
      <c r="E551" s="42">
        <f>SUMIFS('[1]6. Capital Calculations for BM'!$AI$6:$AI$1805,'[1]6. Capital Calculations for BM'!$C$6:$C$1805,'[1]2. BM Database'!$C551,'[1]6. Capital Calculations for BM'!$B$6:$B$1805,'[1]2. BM Database'!$B551)</f>
        <v>1341108.2367592317</v>
      </c>
      <c r="F551" s="42">
        <f>'[1]4. OM&amp;A Calculation'!M556</f>
        <v>2463137.0425</v>
      </c>
      <c r="G551" s="42">
        <f t="shared" si="116"/>
        <v>3804245.2792592319</v>
      </c>
      <c r="H551" s="33">
        <f t="shared" si="117"/>
        <v>0.3525293818647714</v>
      </c>
      <c r="I551" s="33">
        <f t="shared" si="118"/>
        <v>0.64747061813522855</v>
      </c>
      <c r="J551" s="40">
        <f>SUMIFS('[1]6. Capital Calculations for BM'!$AH$6:$AH$1805,'[1]6. Capital Calculations for BM'!$C$6:$C$1805,'[1]2. BM Database'!$C551,'[1]6. Capital Calculations for BM'!$B$6:$B$1805,'[1]2. BM Database'!$B551)</f>
        <v>17.40324</v>
      </c>
      <c r="K551" s="41">
        <f t="shared" si="122"/>
        <v>125.68281390738366</v>
      </c>
      <c r="L551" s="41">
        <f>L550</f>
        <v>0.93478275857308801</v>
      </c>
      <c r="M551" s="41">
        <f t="shared" si="119"/>
        <v>117.48612748957217</v>
      </c>
      <c r="N551" s="34">
        <f>SUMIFS('[1]24. 2012 data'!$BR$2:$BR$74,'[1]24. 2012 data'!$B$2:$B$74,'[1]2. BM Database'!$B551,'[1]24. 2012 data'!$C$2:$C$74,2012)</f>
        <v>6068</v>
      </c>
      <c r="O551" s="34">
        <f>SUMIFS('[1]24. 2012 data'!$BZ$2:$BZ$74,'[1]24. 2012 data'!$B$2:$B$74,'[1]2. BM Database'!$B551,'[1]24. 2012 data'!$C$2:$C$74,2012)</f>
        <v>115702661</v>
      </c>
      <c r="P551" s="34">
        <f>SUMIFS('[1]24. 2012 data'!$DI$2:$DI$74,'[1]24. 2012 data'!$B$2:$B$74,'[1]2. BM Database'!$B551,'[1]24. 2012 data'!$C$2:$C$74,2012)</f>
        <v>20200</v>
      </c>
      <c r="Q551" s="34">
        <f>SUMIFS('[1]24. 2012 data'!$DH$2:$DH$74,'[1]24. 2012 data'!$B$2:$B$74,'[1]2. BM Database'!$B551,'[1]24. 2012 data'!$C$2:$C$74,2012)</f>
        <v>22683</v>
      </c>
      <c r="R551" s="34">
        <f t="shared" si="115"/>
        <v>22683</v>
      </c>
      <c r="S551" s="34">
        <f t="shared" si="125"/>
        <v>26895</v>
      </c>
      <c r="T551" s="34">
        <f>SUMIF('[1]24. 2012 data'!$B$2:$B$74,$B551,'[1]24. 2012 data'!$DL$2:$DL$74)</f>
        <v>370</v>
      </c>
      <c r="U551" s="34">
        <f>AVERAGE(T541:T551)</f>
        <v>370</v>
      </c>
      <c r="V551" s="33">
        <f>SUMIF('[1]24. 2012 data'!$B$2:$B$74,$B551,'[1]24. 2012 data'!$DN$2:$DN$74)/SUMIF('[1]24. 2012 data'!$B$2:$B$74,$B551,'[1]24. 2012 data'!$DL$2:$DL$74)</f>
        <v>8.1081081081081086E-3</v>
      </c>
      <c r="W551" s="36">
        <f>(N551-N541)/N541</f>
        <v>-4.7858151576965324E-2</v>
      </c>
      <c r="X551" s="34">
        <f>SUMIF('[1]24. 2012 data'!$B$2:$B$74,$B551,'[1]24. 2012 data'!$CZ$2:$CZ$74)</f>
        <v>28</v>
      </c>
    </row>
    <row r="552" spans="1:24" ht="15" x14ac:dyDescent="0.25">
      <c r="A552" s="182">
        <v>51</v>
      </c>
      <c r="B552" s="183" t="s">
        <v>52</v>
      </c>
      <c r="C552" s="184">
        <v>2002</v>
      </c>
      <c r="D552" s="184">
        <v>1</v>
      </c>
      <c r="E552" s="42">
        <f>SUMIFS('[1]6. Capital Calculations for BM'!$AI$6:$AI$1805,'[1]6. Capital Calculations for BM'!$C$6:$C$1805,'[1]2. BM Database'!$C552,'[1]6. Capital Calculations for BM'!$B$6:$B$1805,'[1]2. BM Database'!$B552)</f>
        <v>25966291.714497663</v>
      </c>
      <c r="F552" s="42">
        <f>'[1]4. OM&amp;A Calculation'!M557</f>
        <v>8948605.0999999996</v>
      </c>
      <c r="G552" s="42">
        <f t="shared" si="116"/>
        <v>34914896.814497665</v>
      </c>
      <c r="H552" s="33">
        <f t="shared" si="117"/>
        <v>0.74370237587858823</v>
      </c>
      <c r="I552" s="33">
        <f t="shared" si="118"/>
        <v>0.25629762412141177</v>
      </c>
      <c r="J552" s="40">
        <f>SUMIFS('[1]6. Capital Calculations for BM'!$AH$6:$AH$1805,'[1]6. Capital Calculations for BM'!$C$6:$C$1805,'[1]2. BM Database'!$C552,'[1]6. Capital Calculations for BM'!$B$6:$B$1805,'[1]2. BM Database'!$B552)</f>
        <v>16.741565999999999</v>
      </c>
      <c r="K552" s="41">
        <f t="shared" si="122"/>
        <v>100</v>
      </c>
      <c r="L552" s="41">
        <v>1.0358170978277399</v>
      </c>
      <c r="M552" s="41">
        <f t="shared" si="119"/>
        <v>103.58170978277398</v>
      </c>
      <c r="N552" s="34">
        <f>SUMIFS('[1]41. Output Indexes'!$E$3:$E$752,'[1]41. Output Indexes'!$B$3:$B$752,$B552,'[1]41. Output Indexes'!$C$3:$C$752,$C552)</f>
        <v>49860</v>
      </c>
      <c r="O552" s="34">
        <f>SUMIFS('[1]41. Output Indexes'!$L$3:$L$752,'[1]41. Output Indexes'!$B$3:$B$752,$B552,'[1]41. Output Indexes'!$C$3:$C$752,$C552)</f>
        <v>1739077845</v>
      </c>
      <c r="P552" s="34">
        <f>SUMIFS('[1]9. Z variables'!$AD$3:$AD$752,'[1]9. Z variables'!$B$3:$B$752,$B552,'[1]9. Z variables'!$C$3:$C$752,$C552)</f>
        <v>341368</v>
      </c>
      <c r="Q552" s="34">
        <f>SUMIFS('[1]9. Z variables'!$AE$3:$AE$752,'[1]9. Z variables'!$B$3:$B$752,$B552,'[1]9. Z variables'!$C$3:$C$752,$C552)</f>
        <v>290267</v>
      </c>
      <c r="R552" s="34">
        <f t="shared" si="115"/>
        <v>341368</v>
      </c>
      <c r="S552" s="34">
        <f>R552</f>
        <v>341368</v>
      </c>
      <c r="T552" s="34">
        <f>SUMIFS('[1]9. Z variables'!$P$3:$P$752,'[1]9. Z variables'!$C$3:$C$752,$C552,'[1]9. Z variables'!$B$3:$B$752,$B552)</f>
        <v>1255</v>
      </c>
      <c r="U552" s="34">
        <f t="shared" si="123"/>
        <v>1385.1818181818182</v>
      </c>
      <c r="V552" s="33">
        <f>SUMIFS('[1]9. Z variables'!$R$3:$R$752,'[1]9. Z variables'!$C$3:$C$752,$C552,'[1]9. Z variables'!$B$3:$B$752,$B552)/T552</f>
        <v>0.58565737051792832</v>
      </c>
      <c r="W552" s="36">
        <f t="shared" si="124"/>
        <v>0.28572001604492581</v>
      </c>
      <c r="X552" s="35">
        <f t="shared" si="124"/>
        <v>143</v>
      </c>
    </row>
    <row r="553" spans="1:24" ht="15" x14ac:dyDescent="0.25">
      <c r="A553" s="182">
        <v>51</v>
      </c>
      <c r="B553" s="183" t="s">
        <v>52</v>
      </c>
      <c r="C553" s="184">
        <v>2003</v>
      </c>
      <c r="D553" s="184">
        <v>1</v>
      </c>
      <c r="E553" s="42">
        <f>SUMIFS('[1]6. Capital Calculations for BM'!$AI$6:$AI$1805,'[1]6. Capital Calculations for BM'!$C$6:$C$1805,'[1]2. BM Database'!$C553,'[1]6. Capital Calculations for BM'!$B$6:$B$1805,'[1]2. BM Database'!$B553)</f>
        <v>25972651.975382686</v>
      </c>
      <c r="F553" s="42">
        <f>'[1]4. OM&amp;A Calculation'!M558</f>
        <v>10226768.259999998</v>
      </c>
      <c r="G553" s="42">
        <f t="shared" si="116"/>
        <v>36199420.235382684</v>
      </c>
      <c r="H553" s="33">
        <f t="shared" si="117"/>
        <v>0.71748806490541617</v>
      </c>
      <c r="I553" s="33">
        <f t="shared" si="118"/>
        <v>0.28251193509458383</v>
      </c>
      <c r="J553" s="40">
        <f>SUMIFS('[1]6. Capital Calculations for BM'!$AH$6:$AH$1805,'[1]6. Capital Calculations for BM'!$C$6:$C$1805,'[1]2. BM Database'!$C553,'[1]6. Capital Calculations for BM'!$B$6:$B$1805,'[1]2. BM Database'!$B553)</f>
        <v>16.820820000000001</v>
      </c>
      <c r="K553" s="41">
        <f t="shared" si="122"/>
        <v>102.21331567783656</v>
      </c>
      <c r="L553" s="41">
        <v>1.0358170978277399</v>
      </c>
      <c r="M553" s="41">
        <f t="shared" si="119"/>
        <v>105.87430000476729</v>
      </c>
      <c r="N553" s="34">
        <f>SUMIFS('[1]41. Output Indexes'!$E$3:$E$752,'[1]41. Output Indexes'!$B$3:$B$752,$B553,'[1]41. Output Indexes'!$C$3:$C$752,$C553)</f>
        <v>51814</v>
      </c>
      <c r="O553" s="34">
        <f>SUMIFS('[1]41. Output Indexes'!$L$3:$L$752,'[1]41. Output Indexes'!$B$3:$B$752,$B553,'[1]41. Output Indexes'!$C$3:$C$752,$C553)</f>
        <v>1696547681</v>
      </c>
      <c r="P553" s="34">
        <f>SUMIFS('[1]9. Z variables'!$AD$3:$AD$752,'[1]9. Z variables'!$B$3:$B$752,$B553,'[1]9. Z variables'!$C$3:$C$752,$C553)</f>
        <v>332574</v>
      </c>
      <c r="Q553" s="34">
        <f>SUMIFS('[1]9. Z variables'!$AE$3:$AE$752,'[1]9. Z variables'!$B$3:$B$752,$B553,'[1]9. Z variables'!$C$3:$C$752,$C553)</f>
        <v>264086</v>
      </c>
      <c r="R553" s="34">
        <f t="shared" si="115"/>
        <v>332574</v>
      </c>
      <c r="S553" s="34">
        <f t="shared" ref="S553:S562" si="126">MAX(S552,R553)</f>
        <v>341368</v>
      </c>
      <c r="T553" s="34">
        <f>SUMIFS('[1]9. Z variables'!$P$3:$P$752,'[1]9. Z variables'!$C$3:$C$752,$C553,'[1]9. Z variables'!$B$3:$B$752,$B553)</f>
        <v>1285</v>
      </c>
      <c r="U553" s="34">
        <f t="shared" si="123"/>
        <v>1385.1818181818182</v>
      </c>
      <c r="V553" s="33">
        <f>SUMIFS('[1]9. Z variables'!$R$3:$R$752,'[1]9. Z variables'!$C$3:$C$752,$C553,'[1]9. Z variables'!$B$3:$B$752,$B553)/T553</f>
        <v>0.59143968871595332</v>
      </c>
      <c r="W553" s="36">
        <f t="shared" si="124"/>
        <v>0.28572001604492581</v>
      </c>
      <c r="X553" s="35">
        <f t="shared" si="124"/>
        <v>143</v>
      </c>
    </row>
    <row r="554" spans="1:24" ht="15" x14ac:dyDescent="0.25">
      <c r="A554" s="182">
        <v>51</v>
      </c>
      <c r="B554" s="183" t="s">
        <v>52</v>
      </c>
      <c r="C554" s="184">
        <v>2004</v>
      </c>
      <c r="D554" s="184">
        <v>1</v>
      </c>
      <c r="E554" s="42">
        <f>SUMIFS('[1]6. Capital Calculations for BM'!$AI$6:$AI$1805,'[1]6. Capital Calculations for BM'!$C$6:$C$1805,'[1]2. BM Database'!$C554,'[1]6. Capital Calculations for BM'!$B$6:$B$1805,'[1]2. BM Database'!$B554)</f>
        <v>26008613.920445021</v>
      </c>
      <c r="F554" s="42">
        <f>'[1]4. OM&amp;A Calculation'!M559</f>
        <v>10348591.390000001</v>
      </c>
      <c r="G554" s="42">
        <f t="shared" si="116"/>
        <v>36357205.310445026</v>
      </c>
      <c r="H554" s="33">
        <f t="shared" si="117"/>
        <v>0.71536339766392965</v>
      </c>
      <c r="I554" s="33">
        <f t="shared" si="118"/>
        <v>0.28463660233607035</v>
      </c>
      <c r="J554" s="40">
        <f>SUMIFS('[1]6. Capital Calculations for BM'!$AH$6:$AH$1805,'[1]6. Capital Calculations for BM'!$C$6:$C$1805,'[1]2. BM Database'!$C554,'[1]6. Capital Calculations for BM'!$B$6:$B$1805,'[1]2. BM Database'!$B554)</f>
        <v>16.852066000000001</v>
      </c>
      <c r="K554" s="41">
        <f t="shared" si="122"/>
        <v>104.79144501899948</v>
      </c>
      <c r="L554" s="41">
        <v>1.0358170978277399</v>
      </c>
      <c r="M554" s="41">
        <f t="shared" si="119"/>
        <v>108.54477045675522</v>
      </c>
      <c r="N554" s="34">
        <f>SUMIFS('[1]41. Output Indexes'!$E$3:$E$752,'[1]41. Output Indexes'!$B$3:$B$752,$B554,'[1]41. Output Indexes'!$C$3:$C$752,$C554)</f>
        <v>53230</v>
      </c>
      <c r="O554" s="34">
        <f>SUMIFS('[1]41. Output Indexes'!$L$3:$L$752,'[1]41. Output Indexes'!$B$3:$B$752,$B554,'[1]41. Output Indexes'!$C$3:$C$752,$C554)</f>
        <v>1728259010</v>
      </c>
      <c r="P554" s="34">
        <f>SUMIFS('[1]9. Z variables'!$AD$3:$AD$752,'[1]9. Z variables'!$B$3:$B$752,$B554,'[1]9. Z variables'!$C$3:$C$752,$C554)</f>
        <v>330378</v>
      </c>
      <c r="Q554" s="34">
        <f>SUMIFS('[1]9. Z variables'!$AE$3:$AE$752,'[1]9. Z variables'!$B$3:$B$752,$B554,'[1]9. Z variables'!$C$3:$C$752,$C554)</f>
        <v>275735</v>
      </c>
      <c r="R554" s="34">
        <f t="shared" si="115"/>
        <v>330378</v>
      </c>
      <c r="S554" s="34">
        <f t="shared" si="126"/>
        <v>341368</v>
      </c>
      <c r="T554" s="34">
        <f>SUMIFS('[1]9. Z variables'!$P$3:$P$752,'[1]9. Z variables'!$C$3:$C$752,$C554,'[1]9. Z variables'!$B$3:$B$752,$B554)</f>
        <v>1316</v>
      </c>
      <c r="U554" s="34">
        <f t="shared" si="123"/>
        <v>1385.1818181818182</v>
      </c>
      <c r="V554" s="33">
        <f>SUMIFS('[1]9. Z variables'!$R$3:$R$752,'[1]9. Z variables'!$C$3:$C$752,$C554,'[1]9. Z variables'!$B$3:$B$752,$B554)/T554</f>
        <v>0.59726443768996962</v>
      </c>
      <c r="W554" s="36">
        <f t="shared" si="124"/>
        <v>0.28572001604492581</v>
      </c>
      <c r="X554" s="35">
        <f t="shared" si="124"/>
        <v>143</v>
      </c>
    </row>
    <row r="555" spans="1:24" ht="15" x14ac:dyDescent="0.25">
      <c r="A555" s="182">
        <v>51</v>
      </c>
      <c r="B555" s="183" t="s">
        <v>52</v>
      </c>
      <c r="C555" s="184">
        <v>2005</v>
      </c>
      <c r="D555" s="184">
        <v>1</v>
      </c>
      <c r="E555" s="42">
        <f>SUMIFS('[1]6. Capital Calculations for BM'!$AI$6:$AI$1805,'[1]6. Capital Calculations for BM'!$C$6:$C$1805,'[1]2. BM Database'!$C555,'[1]6. Capital Calculations for BM'!$B$6:$B$1805,'[1]2. BM Database'!$B555)</f>
        <v>23013797.152674053</v>
      </c>
      <c r="F555" s="42">
        <f>'[1]4. OM&amp;A Calculation'!M560</f>
        <v>9670235.5499999989</v>
      </c>
      <c r="G555" s="42">
        <f t="shared" si="116"/>
        <v>32684032.702674054</v>
      </c>
      <c r="H555" s="33">
        <f t="shared" si="117"/>
        <v>0.70412966973904578</v>
      </c>
      <c r="I555" s="33">
        <f t="shared" si="118"/>
        <v>0.29587033026095422</v>
      </c>
      <c r="J555" s="40">
        <f>SUMIFS('[1]6. Capital Calculations for BM'!$AH$6:$AH$1805,'[1]6. Capital Calculations for BM'!$C$6:$C$1805,'[1]2. BM Database'!$C555,'[1]6. Capital Calculations for BM'!$B$6:$B$1805,'[1]2. BM Database'!$B555)</f>
        <v>17.008296000000001</v>
      </c>
      <c r="K555" s="41">
        <f t="shared" si="122"/>
        <v>108.15605108354616</v>
      </c>
      <c r="L555" s="41">
        <v>1.0358170978277399</v>
      </c>
      <c r="M555" s="41">
        <f t="shared" si="119"/>
        <v>112.02988694586756</v>
      </c>
      <c r="N555" s="34">
        <f>SUMIFS('[1]41. Output Indexes'!$E$3:$E$752,'[1]41. Output Indexes'!$B$3:$B$752,$B555,'[1]41. Output Indexes'!$C$3:$C$752,$C555)</f>
        <v>54677</v>
      </c>
      <c r="O555" s="34">
        <f>SUMIFS('[1]41. Output Indexes'!$L$3:$L$752,'[1]41. Output Indexes'!$B$3:$B$752,$B555,'[1]41. Output Indexes'!$C$3:$C$752,$C555)</f>
        <v>1650320458</v>
      </c>
      <c r="P555" s="34">
        <f>SUMIFS('[1]9. Z variables'!$AD$3:$AD$752,'[1]9. Z variables'!$B$3:$B$752,$B555,'[1]9. Z variables'!$C$3:$C$752,$C555)</f>
        <v>335427</v>
      </c>
      <c r="Q555" s="34">
        <f>SUMIFS('[1]9. Z variables'!$AE$3:$AE$752,'[1]9. Z variables'!$B$3:$B$752,$B555,'[1]9. Z variables'!$C$3:$C$752,$C555)</f>
        <v>266138</v>
      </c>
      <c r="R555" s="34">
        <f t="shared" si="115"/>
        <v>335427</v>
      </c>
      <c r="S555" s="34">
        <f t="shared" si="126"/>
        <v>341368</v>
      </c>
      <c r="T555" s="34">
        <f>SUMIFS('[1]9. Z variables'!$P$3:$P$752,'[1]9. Z variables'!$C$3:$C$752,$C555,'[1]9. Z variables'!$B$3:$B$752,$B555)</f>
        <v>1347</v>
      </c>
      <c r="U555" s="34">
        <f t="shared" si="123"/>
        <v>1385.1818181818182</v>
      </c>
      <c r="V555" s="33">
        <f>SUMIFS('[1]9. Z variables'!$R$3:$R$752,'[1]9. Z variables'!$C$3:$C$752,$C555,'[1]9. Z variables'!$B$3:$B$752,$B555)/T555</f>
        <v>0.60282108389012623</v>
      </c>
      <c r="W555" s="36">
        <f t="shared" si="124"/>
        <v>0.28572001604492581</v>
      </c>
      <c r="X555" s="35">
        <f t="shared" si="124"/>
        <v>143</v>
      </c>
    </row>
    <row r="556" spans="1:24" ht="15" x14ac:dyDescent="0.25">
      <c r="A556" s="182">
        <v>51</v>
      </c>
      <c r="B556" s="183" t="s">
        <v>52</v>
      </c>
      <c r="C556" s="184">
        <v>2006</v>
      </c>
      <c r="D556" s="184">
        <v>1</v>
      </c>
      <c r="E556" s="42">
        <f>SUMIFS('[1]6. Capital Calculations for BM'!$AI$6:$AI$1805,'[1]6. Capital Calculations for BM'!$C$6:$C$1805,'[1]2. BM Database'!$C556,'[1]6. Capital Calculations for BM'!$B$6:$B$1805,'[1]2. BM Database'!$B556)</f>
        <v>23297674.837246645</v>
      </c>
      <c r="F556" s="42">
        <f>'[1]4. OM&amp;A Calculation'!M561</f>
        <v>10955815.17</v>
      </c>
      <c r="G556" s="42">
        <f t="shared" si="116"/>
        <v>34253490.007246643</v>
      </c>
      <c r="H556" s="33">
        <f t="shared" si="117"/>
        <v>0.68015477641308397</v>
      </c>
      <c r="I556" s="33">
        <f t="shared" si="118"/>
        <v>0.31984522358691603</v>
      </c>
      <c r="J556" s="40">
        <f>SUMIFS('[1]6. Capital Calculations for BM'!$AH$6:$AH$1805,'[1]6. Capital Calculations for BM'!$C$6:$C$1805,'[1]2. BM Database'!$C556,'[1]6. Capital Calculations for BM'!$B$6:$B$1805,'[1]2. BM Database'!$B556)</f>
        <v>16.88236666666667</v>
      </c>
      <c r="K556" s="41">
        <f t="shared" si="122"/>
        <v>110.14154301171514</v>
      </c>
      <c r="L556" s="41">
        <v>1.0358170978277399</v>
      </c>
      <c r="M556" s="41">
        <f t="shared" si="119"/>
        <v>114.08649343266397</v>
      </c>
      <c r="N556" s="34">
        <f>SUMIFS('[1]41. Output Indexes'!$E$3:$E$752,'[1]41. Output Indexes'!$B$3:$B$752,$B556,'[1]41. Output Indexes'!$C$3:$C$752,$C556)</f>
        <v>58220</v>
      </c>
      <c r="O556" s="34">
        <f>SUMIFS('[1]41. Output Indexes'!$L$3:$L$752,'[1]41. Output Indexes'!$B$3:$B$752,$B556,'[1]41. Output Indexes'!$C$3:$C$752,$C556)</f>
        <v>1575176317</v>
      </c>
      <c r="P556" s="34">
        <f>SUMIFS('[1]9. Z variables'!$AD$3:$AD$752,'[1]9. Z variables'!$B$3:$B$752,$B556,'[1]9. Z variables'!$C$3:$C$752,$C556)</f>
        <v>363987</v>
      </c>
      <c r="Q556" s="34">
        <f>SUMIFS('[1]9. Z variables'!$AE$3:$AE$752,'[1]9. Z variables'!$B$3:$B$752,$B556,'[1]9. Z variables'!$C$3:$C$752,$C556)</f>
        <v>261884</v>
      </c>
      <c r="R556" s="34">
        <f t="shared" si="115"/>
        <v>363987</v>
      </c>
      <c r="S556" s="34">
        <f t="shared" si="126"/>
        <v>363987</v>
      </c>
      <c r="T556" s="34">
        <f>SUMIFS('[1]9. Z variables'!$P$3:$P$752,'[1]9. Z variables'!$C$3:$C$752,$C556,'[1]9. Z variables'!$B$3:$B$752,$B556)</f>
        <v>1372</v>
      </c>
      <c r="U556" s="34">
        <f t="shared" si="123"/>
        <v>1385.1818181818182</v>
      </c>
      <c r="V556" s="33">
        <f>SUMIFS('[1]9. Z variables'!$R$3:$R$752,'[1]9. Z variables'!$C$3:$C$752,$C556,'[1]9. Z variables'!$B$3:$B$752,$B556)/T556</f>
        <v>0.60641399416909625</v>
      </c>
      <c r="W556" s="36">
        <f t="shared" si="124"/>
        <v>0.28572001604492581</v>
      </c>
      <c r="X556" s="35">
        <f t="shared" si="124"/>
        <v>143</v>
      </c>
    </row>
    <row r="557" spans="1:24" ht="15" x14ac:dyDescent="0.25">
      <c r="A557" s="182">
        <v>51</v>
      </c>
      <c r="B557" s="183" t="s">
        <v>52</v>
      </c>
      <c r="C557" s="184">
        <v>2007</v>
      </c>
      <c r="D557" s="184">
        <v>1</v>
      </c>
      <c r="E557" s="42">
        <f>SUMIFS('[1]6. Capital Calculations for BM'!$AI$6:$AI$1805,'[1]6. Capital Calculations for BM'!$C$6:$C$1805,'[1]2. BM Database'!$C557,'[1]6. Capital Calculations for BM'!$B$6:$B$1805,'[1]2. BM Database'!$B557)</f>
        <v>24279882.155142702</v>
      </c>
      <c r="F557" s="42">
        <f>'[1]4. OM&amp;A Calculation'!M562</f>
        <v>10541910.630000001</v>
      </c>
      <c r="G557" s="42">
        <f t="shared" si="116"/>
        <v>34821792.785142705</v>
      </c>
      <c r="H557" s="33">
        <f t="shared" si="117"/>
        <v>0.69726111762695098</v>
      </c>
      <c r="I557" s="33">
        <f t="shared" si="118"/>
        <v>0.30273888237304902</v>
      </c>
      <c r="J557" s="40">
        <f>SUMIFS('[1]6. Capital Calculations for BM'!$AH$6:$AH$1805,'[1]6. Capital Calculations for BM'!$C$6:$C$1805,'[1]2. BM Database'!$C557,'[1]6. Capital Calculations for BM'!$B$6:$B$1805,'[1]2. BM Database'!$B557)</f>
        <v>17.296320000000001</v>
      </c>
      <c r="K557" s="41">
        <f t="shared" si="122"/>
        <v>113.88036490943945</v>
      </c>
      <c r="L557" s="41">
        <v>1.0358170978277399</v>
      </c>
      <c r="M557" s="41">
        <f t="shared" si="119"/>
        <v>117.95922908005956</v>
      </c>
      <c r="N557" s="34">
        <f>SUMIFS('[1]41. Output Indexes'!$E$3:$E$752,'[1]41. Output Indexes'!$B$3:$B$752,$B557,'[1]41. Output Indexes'!$C$3:$C$752,$C557)</f>
        <v>59883</v>
      </c>
      <c r="O557" s="34">
        <f>SUMIFS('[1]41. Output Indexes'!$L$3:$L$752,'[1]41. Output Indexes'!$B$3:$B$752,$B557,'[1]41. Output Indexes'!$C$3:$C$752,$C557)</f>
        <v>1619548481</v>
      </c>
      <c r="P557" s="34">
        <f>SUMIFS('[1]9. Z variables'!$AD$3:$AD$752,'[1]9. Z variables'!$B$3:$B$752,$B557,'[1]9. Z variables'!$C$3:$C$752,$C557)</f>
        <v>351188</v>
      </c>
      <c r="Q557" s="34">
        <f>SUMIFS('[1]9. Z variables'!$AE$3:$AE$752,'[1]9. Z variables'!$B$3:$B$752,$B557,'[1]9. Z variables'!$C$3:$C$752,$C557)</f>
        <v>268651</v>
      </c>
      <c r="R557" s="34">
        <f t="shared" si="115"/>
        <v>351188</v>
      </c>
      <c r="S557" s="34">
        <f t="shared" si="126"/>
        <v>363987</v>
      </c>
      <c r="T557" s="34">
        <f>SUMIFS('[1]9. Z variables'!$P$3:$P$752,'[1]9. Z variables'!$C$3:$C$752,$C557,'[1]9. Z variables'!$B$3:$B$752,$B557)</f>
        <v>1397</v>
      </c>
      <c r="U557" s="34">
        <f t="shared" si="123"/>
        <v>1385.1818181818182</v>
      </c>
      <c r="V557" s="33">
        <f>SUMIFS('[1]9. Z variables'!$R$3:$R$752,'[1]9. Z variables'!$C$3:$C$752,$C557,'[1]9. Z variables'!$B$3:$B$752,$B557)/T557</f>
        <v>0.60987831066571219</v>
      </c>
      <c r="W557" s="36">
        <f t="shared" si="124"/>
        <v>0.28572001604492581</v>
      </c>
      <c r="X557" s="35">
        <f t="shared" si="124"/>
        <v>143</v>
      </c>
    </row>
    <row r="558" spans="1:24" ht="15" x14ac:dyDescent="0.25">
      <c r="A558" s="182">
        <v>51</v>
      </c>
      <c r="B558" s="183" t="s">
        <v>52</v>
      </c>
      <c r="C558" s="184">
        <v>2008</v>
      </c>
      <c r="D558" s="184">
        <v>1</v>
      </c>
      <c r="E558" s="42">
        <f>SUMIFS('[1]6. Capital Calculations for BM'!$AI$6:$AI$1805,'[1]6. Capital Calculations for BM'!$C$6:$C$1805,'[1]2. BM Database'!$C558,'[1]6. Capital Calculations for BM'!$B$6:$B$1805,'[1]2. BM Database'!$B558)</f>
        <v>25994536.108010724</v>
      </c>
      <c r="F558" s="42">
        <f>'[1]4. OM&amp;A Calculation'!M563</f>
        <v>9628982.3100000005</v>
      </c>
      <c r="G558" s="42">
        <f t="shared" si="116"/>
        <v>35623518.418010727</v>
      </c>
      <c r="H558" s="33">
        <f t="shared" si="117"/>
        <v>0.72970153601863952</v>
      </c>
      <c r="I558" s="33">
        <f t="shared" si="118"/>
        <v>0.27029846398136048</v>
      </c>
      <c r="J558" s="40">
        <f>SUMIFS('[1]6. Capital Calculations for BM'!$AH$6:$AH$1805,'[1]6. Capital Calculations for BM'!$C$6:$C$1805,'[1]2. BM Database'!$C558,'[1]6. Capital Calculations for BM'!$B$6:$B$1805,'[1]2. BM Database'!$B558)</f>
        <v>17.715351999999999</v>
      </c>
      <c r="K558" s="41">
        <f t="shared" si="122"/>
        <v>116.60459237157336</v>
      </c>
      <c r="L558" s="41">
        <v>1.0358170978277399</v>
      </c>
      <c r="M558" s="41">
        <f t="shared" si="119"/>
        <v>120.78103046370974</v>
      </c>
      <c r="N558" s="34">
        <f>SUMIFS('[1]41. Output Indexes'!$E$3:$E$752,'[1]41. Output Indexes'!$B$3:$B$752,$B558,'[1]41. Output Indexes'!$C$3:$C$752,$C558)</f>
        <v>62038</v>
      </c>
      <c r="O558" s="34">
        <f>SUMIFS('[1]41. Output Indexes'!$L$3:$L$752,'[1]41. Output Indexes'!$B$3:$B$752,$B558,'[1]41. Output Indexes'!$C$3:$C$752,$C558)</f>
        <v>1591392611</v>
      </c>
      <c r="P558" s="34">
        <f>SUMIFS('[1]9. Z variables'!$AD$3:$AD$752,'[1]9. Z variables'!$B$3:$B$752,$B558,'[1]9. Z variables'!$C$3:$C$752,$C558)</f>
        <v>346908</v>
      </c>
      <c r="Q558" s="34">
        <f>SUMIFS('[1]9. Z variables'!$AE$3:$AE$752,'[1]9. Z variables'!$B$3:$B$752,$B558,'[1]9. Z variables'!$C$3:$C$752,$C558)</f>
        <v>347832</v>
      </c>
      <c r="R558" s="34">
        <f t="shared" si="115"/>
        <v>347832</v>
      </c>
      <c r="S558" s="34">
        <f t="shared" si="126"/>
        <v>363987</v>
      </c>
      <c r="T558" s="34">
        <f>SUMIFS('[1]9. Z variables'!$P$3:$P$752,'[1]9. Z variables'!$C$3:$C$752,$C558,'[1]9. Z variables'!$B$3:$B$752,$B558)</f>
        <v>1414</v>
      </c>
      <c r="U558" s="34">
        <f t="shared" si="123"/>
        <v>1385.1818181818182</v>
      </c>
      <c r="V558" s="33">
        <f>SUMIFS('[1]9. Z variables'!$R$3:$R$752,'[1]9. Z variables'!$C$3:$C$752,$C558,'[1]9. Z variables'!$B$3:$B$752,$B558)/T558</f>
        <v>0.61315417256011318</v>
      </c>
      <c r="W558" s="36">
        <f t="shared" si="124"/>
        <v>0.28572001604492581</v>
      </c>
      <c r="X558" s="35">
        <f t="shared" si="124"/>
        <v>143</v>
      </c>
    </row>
    <row r="559" spans="1:24" ht="15" x14ac:dyDescent="0.25">
      <c r="A559" s="182">
        <v>51</v>
      </c>
      <c r="B559" s="183" t="s">
        <v>52</v>
      </c>
      <c r="C559" s="184">
        <v>2009</v>
      </c>
      <c r="D559" s="184">
        <v>1</v>
      </c>
      <c r="E559" s="42">
        <f>SUMIFS('[1]6. Capital Calculations for BM'!$AI$6:$AI$1805,'[1]6. Capital Calculations for BM'!$C$6:$C$1805,'[1]2. BM Database'!$C559,'[1]6. Capital Calculations for BM'!$B$6:$B$1805,'[1]2. BM Database'!$B559)</f>
        <v>28297375.840560447</v>
      </c>
      <c r="F559" s="42">
        <f>'[1]4. OM&amp;A Calculation'!M564</f>
        <v>10168114.280000001</v>
      </c>
      <c r="G559" s="42">
        <f t="shared" si="116"/>
        <v>38465490.120560452</v>
      </c>
      <c r="H559" s="33">
        <f t="shared" si="117"/>
        <v>0.73565618823182555</v>
      </c>
      <c r="I559" s="33">
        <f t="shared" si="118"/>
        <v>0.26434381176817445</v>
      </c>
      <c r="J559" s="40">
        <f>SUMIFS('[1]6. Capital Calculations for BM'!$AH$6:$AH$1805,'[1]6. Capital Calculations for BM'!$C$6:$C$1805,'[1]2. BM Database'!$C559,'[1]6. Capital Calculations for BM'!$B$6:$B$1805,'[1]2. BM Database'!$B559)</f>
        <v>17.930536200000002</v>
      </c>
      <c r="K559" s="41">
        <f t="shared" si="122"/>
        <v>118.1120482521444</v>
      </c>
      <c r="L559" s="41">
        <v>1.0358170978277399</v>
      </c>
      <c r="M559" s="41">
        <f t="shared" si="119"/>
        <v>122.3424790390262</v>
      </c>
      <c r="N559" s="34">
        <f>SUMIFS('[1]41. Output Indexes'!$E$3:$E$752,'[1]41. Output Indexes'!$B$3:$B$752,$B559,'[1]41. Output Indexes'!$C$3:$C$752,$C559)</f>
        <v>62858</v>
      </c>
      <c r="O559" s="34">
        <f>SUMIFS('[1]41. Output Indexes'!$L$3:$L$752,'[1]41. Output Indexes'!$B$3:$B$752,$B559,'[1]41. Output Indexes'!$C$3:$C$752,$C559)</f>
        <v>1547576995</v>
      </c>
      <c r="P559" s="34">
        <f>SUMIFS('[1]9. Z variables'!$AD$3:$AD$752,'[1]9. Z variables'!$B$3:$B$752,$B559,'[1]9. Z variables'!$C$3:$C$752,$C559)</f>
        <v>339629</v>
      </c>
      <c r="Q559" s="34">
        <f>SUMIFS('[1]9. Z variables'!$AE$3:$AE$752,'[1]9. Z variables'!$B$3:$B$752,$B559,'[1]9. Z variables'!$C$3:$C$752,$C559)</f>
        <v>254560</v>
      </c>
      <c r="R559" s="34">
        <f t="shared" si="115"/>
        <v>339629</v>
      </c>
      <c r="S559" s="34">
        <f t="shared" si="126"/>
        <v>363987</v>
      </c>
      <c r="T559" s="34">
        <f>SUMIFS('[1]9. Z variables'!$P$3:$P$752,'[1]9. Z variables'!$C$3:$C$752,$C559,'[1]9. Z variables'!$B$3:$B$752,$B559)</f>
        <v>1428</v>
      </c>
      <c r="U559" s="34">
        <f t="shared" si="123"/>
        <v>1385.1818181818182</v>
      </c>
      <c r="V559" s="33">
        <f>SUMIFS('[1]9. Z variables'!$R$3:$R$752,'[1]9. Z variables'!$C$3:$C$752,$C559,'[1]9. Z variables'!$B$3:$B$752,$B559)/T559</f>
        <v>0.61414565826330536</v>
      </c>
      <c r="W559" s="36">
        <f t="shared" si="124"/>
        <v>0.28572001604492581</v>
      </c>
      <c r="X559" s="35">
        <f t="shared" si="124"/>
        <v>143</v>
      </c>
    </row>
    <row r="560" spans="1:24" ht="15" x14ac:dyDescent="0.25">
      <c r="A560" s="182">
        <v>51</v>
      </c>
      <c r="B560" s="183" t="s">
        <v>52</v>
      </c>
      <c r="C560" s="184">
        <v>2010</v>
      </c>
      <c r="D560" s="184">
        <v>1</v>
      </c>
      <c r="E560" s="42">
        <f>SUMIFS('[1]6. Capital Calculations for BM'!$AI$6:$AI$1805,'[1]6. Capital Calculations for BM'!$C$6:$C$1805,'[1]2. BM Database'!$C560,'[1]6. Capital Calculations for BM'!$B$6:$B$1805,'[1]2. BM Database'!$B560)</f>
        <v>30799150.376789689</v>
      </c>
      <c r="F560" s="42">
        <f>'[1]4. OM&amp;A Calculation'!M565</f>
        <v>10805669.199999999</v>
      </c>
      <c r="G560" s="42">
        <f t="shared" si="116"/>
        <v>41604819.576789692</v>
      </c>
      <c r="H560" s="33">
        <f t="shared" si="117"/>
        <v>0.74027842663622023</v>
      </c>
      <c r="I560" s="33">
        <f t="shared" si="118"/>
        <v>0.25972157336377977</v>
      </c>
      <c r="J560" s="40">
        <f>SUMIFS('[1]6. Capital Calculations for BM'!$AH$6:$AH$1805,'[1]6. Capital Calculations for BM'!$C$6:$C$1805,'[1]2. BM Database'!$C560,'[1]6. Capital Calculations for BM'!$B$6:$B$1805,'[1]2. BM Database'!$B560)</f>
        <v>18.29948266666667</v>
      </c>
      <c r="K560" s="41">
        <f t="shared" si="122"/>
        <v>121.67950876493377</v>
      </c>
      <c r="L560" s="41">
        <v>1.0358170978277399</v>
      </c>
      <c r="M560" s="41">
        <f t="shared" si="119"/>
        <v>126.03771563399874</v>
      </c>
      <c r="N560" s="34">
        <f>SUMIFS('[1]41. Output Indexes'!$E$3:$E$752,'[1]41. Output Indexes'!$B$3:$B$752,$B560,'[1]41. Output Indexes'!$C$3:$C$752,$C560)</f>
        <v>62674</v>
      </c>
      <c r="O560" s="34">
        <f>SUMIFS('[1]41. Output Indexes'!$L$3:$L$752,'[1]41. Output Indexes'!$B$3:$B$752,$B560,'[1]41. Output Indexes'!$C$3:$C$752,$C560)</f>
        <v>1593218181.73</v>
      </c>
      <c r="P560" s="34">
        <f>SUMIFS('[1]9. Z variables'!$AD$3:$AD$752,'[1]9. Z variables'!$B$3:$B$752,$B560,'[1]9. Z variables'!$C$3:$C$752,$C560)</f>
        <v>354830</v>
      </c>
      <c r="Q560" s="34">
        <f>SUMIFS('[1]9. Z variables'!$AE$3:$AE$752,'[1]9. Z variables'!$B$3:$B$752,$B560,'[1]9. Z variables'!$C$3:$C$752,$C560)</f>
        <v>258870</v>
      </c>
      <c r="R560" s="34">
        <f t="shared" si="115"/>
        <v>354830</v>
      </c>
      <c r="S560" s="34">
        <f t="shared" si="126"/>
        <v>363987</v>
      </c>
      <c r="T560" s="34">
        <f>SUMIFS('[1]9. Z variables'!$P$3:$P$752,'[1]9. Z variables'!$C$3:$C$752,$C560,'[1]9. Z variables'!$B$3:$B$752,$B560)</f>
        <v>1439</v>
      </c>
      <c r="U560" s="34">
        <f t="shared" si="123"/>
        <v>1385.1818181818182</v>
      </c>
      <c r="V560" s="33">
        <f>SUMIFS('[1]9. Z variables'!$R$3:$R$752,'[1]9. Z variables'!$C$3:$C$752,$C560,'[1]9. Z variables'!$B$3:$B$752,$B560)/T560</f>
        <v>0.61570535093815149</v>
      </c>
      <c r="W560" s="36">
        <f t="shared" si="124"/>
        <v>0.28572001604492581</v>
      </c>
      <c r="X560" s="35">
        <f t="shared" si="124"/>
        <v>143</v>
      </c>
    </row>
    <row r="561" spans="1:24" ht="15" x14ac:dyDescent="0.25">
      <c r="A561" s="182">
        <v>51</v>
      </c>
      <c r="B561" s="183" t="s">
        <v>52</v>
      </c>
      <c r="C561" s="184">
        <v>2011</v>
      </c>
      <c r="D561" s="184">
        <v>1</v>
      </c>
      <c r="E561" s="42">
        <f>SUMIFS('[1]6. Capital Calculations for BM'!$AI$6:$AI$1805,'[1]6. Capital Calculations for BM'!$C$6:$C$1805,'[1]2. BM Database'!$C561,'[1]6. Capital Calculations for BM'!$B$6:$B$1805,'[1]2. BM Database'!$B561)</f>
        <v>32350046.614666387</v>
      </c>
      <c r="F561" s="42">
        <f>'[1]4. OM&amp;A Calculation'!M566</f>
        <v>12832360.600000001</v>
      </c>
      <c r="G561" s="42">
        <f t="shared" si="116"/>
        <v>45182407.214666389</v>
      </c>
      <c r="H561" s="33">
        <f t="shared" si="117"/>
        <v>0.71598767327663393</v>
      </c>
      <c r="I561" s="33">
        <f t="shared" si="118"/>
        <v>0.28401232672336607</v>
      </c>
      <c r="J561" s="40">
        <f>SUMIFS('[1]6. Capital Calculations for BM'!$AH$6:$AH$1805,'[1]6. Capital Calculations for BM'!$C$6:$C$1805,'[1]2. BM Database'!$C561,'[1]6. Capital Calculations for BM'!$B$6:$B$1805,'[1]2. BM Database'!$B561)</f>
        <v>18.328728099999999</v>
      </c>
      <c r="K561" s="41">
        <f t="shared" si="122"/>
        <v>123.73002481130355</v>
      </c>
      <c r="L561" s="41">
        <v>1.0358170978277399</v>
      </c>
      <c r="M561" s="41">
        <f t="shared" si="119"/>
        <v>128.16167521419868</v>
      </c>
      <c r="N561" s="34">
        <f>SUMIFS('[1]41. Output Indexes'!$E$3:$E$752,'[1]41. Output Indexes'!$B$3:$B$752,$B561,'[1]41. Output Indexes'!$C$3:$C$752,$C561)</f>
        <v>63614</v>
      </c>
      <c r="O561" s="34">
        <f>SUMIFS('[1]41. Output Indexes'!$L$3:$L$752,'[1]41. Output Indexes'!$B$3:$B$752,$B561,'[1]41. Output Indexes'!$C$3:$C$752,$C561)</f>
        <v>1507117575.8099999</v>
      </c>
      <c r="P561" s="34">
        <f>SUMIFS('[1]9. Z variables'!$AD$3:$AD$752,'[1]9. Z variables'!$B$3:$B$752,$B561,'[1]9. Z variables'!$C$3:$C$752,$C561)</f>
        <v>380100</v>
      </c>
      <c r="Q561" s="34">
        <f>SUMIFS('[1]9. Z variables'!$AE$3:$AE$752,'[1]9. Z variables'!$B$3:$B$752,$B561,'[1]9. Z variables'!$C$3:$C$752,$C561)</f>
        <v>239300</v>
      </c>
      <c r="R561" s="34">
        <f t="shared" si="115"/>
        <v>380100</v>
      </c>
      <c r="S561" s="34">
        <f t="shared" si="126"/>
        <v>380100</v>
      </c>
      <c r="T561" s="34">
        <f>SUMIFS('[1]9. Z variables'!$P$3:$P$752,'[1]9. Z variables'!$C$3:$C$752,$C561,'[1]9. Z variables'!$B$3:$B$752,$B561)</f>
        <v>1455</v>
      </c>
      <c r="U561" s="34">
        <f t="shared" si="123"/>
        <v>1385.1818181818182</v>
      </c>
      <c r="V561" s="33">
        <f>SUMIFS('[1]9. Z variables'!$R$3:$R$752,'[1]9. Z variables'!$C$3:$C$752,$C561,'[1]9. Z variables'!$B$3:$B$752,$B561)/T561</f>
        <v>0.61443298969072169</v>
      </c>
      <c r="W561" s="36">
        <f t="shared" si="124"/>
        <v>0.28572001604492581</v>
      </c>
      <c r="X561" s="23">
        <f t="shared" si="124"/>
        <v>143</v>
      </c>
    </row>
    <row r="562" spans="1:24" ht="15" x14ac:dyDescent="0.25">
      <c r="A562" s="182">
        <v>51</v>
      </c>
      <c r="B562" s="183" t="str">
        <f>B561</f>
        <v>OAKVILLE HYDRO ELECTRICITY DISTRIBUTION INC.</v>
      </c>
      <c r="C562" s="184">
        <f>C561+1</f>
        <v>2012</v>
      </c>
      <c r="D562" s="184">
        <f>D561</f>
        <v>1</v>
      </c>
      <c r="E562" s="42">
        <f>SUMIFS('[1]6. Capital Calculations for BM'!$AI$6:$AI$1805,'[1]6. Capital Calculations for BM'!$C$6:$C$1805,'[1]2. BM Database'!$C562,'[1]6. Capital Calculations for BM'!$B$6:$B$1805,'[1]2. BM Database'!$B562)</f>
        <v>32518767.923197769</v>
      </c>
      <c r="F562" s="42">
        <f>'[1]4. OM&amp;A Calculation'!M567</f>
        <v>13122737.663600001</v>
      </c>
      <c r="G562" s="42">
        <f t="shared" si="116"/>
        <v>45641505.586797774</v>
      </c>
      <c r="H562" s="33">
        <f t="shared" si="117"/>
        <v>0.7124823667649588</v>
      </c>
      <c r="I562" s="33">
        <f t="shared" si="118"/>
        <v>0.2875176332350412</v>
      </c>
      <c r="J562" s="40">
        <f>SUMIFS('[1]6. Capital Calculations for BM'!$AH$6:$AH$1805,'[1]6. Capital Calculations for BM'!$C$6:$C$1805,'[1]2. BM Database'!$C562,'[1]6. Capital Calculations for BM'!$B$6:$B$1805,'[1]2. BM Database'!$B562)</f>
        <v>17.40324</v>
      </c>
      <c r="K562" s="41">
        <f t="shared" si="122"/>
        <v>125.68281390738366</v>
      </c>
      <c r="L562" s="41">
        <f>L561</f>
        <v>1.0358170978277399</v>
      </c>
      <c r="M562" s="41">
        <f t="shared" si="119"/>
        <v>130.18440754837005</v>
      </c>
      <c r="N562" s="34">
        <f>SUMIFS('[1]24. 2012 data'!$BR$2:$BR$74,'[1]24. 2012 data'!$B$2:$B$74,'[1]2. BM Database'!$B562,'[1]24. 2012 data'!$C$2:$C$74,2012)</f>
        <v>64106</v>
      </c>
      <c r="O562" s="34">
        <f>SUMIFS('[1]24. 2012 data'!$BZ$2:$BZ$74,'[1]24. 2012 data'!$B$2:$B$74,'[1]2. BM Database'!$B562,'[1]24. 2012 data'!$C$2:$C$74,2012)</f>
        <v>1526970466</v>
      </c>
      <c r="P562" s="34">
        <f>SUMIFS('[1]24. 2012 data'!$DI$2:$DI$74,'[1]24. 2012 data'!$B$2:$B$74,'[1]2. BM Database'!$B562,'[1]24. 2012 data'!$C$2:$C$74,2012)</f>
        <v>362482</v>
      </c>
      <c r="Q562" s="34">
        <f>SUMIFS('[1]24. 2012 data'!$DH$2:$DH$74,'[1]24. 2012 data'!$B$2:$B$74,'[1]2. BM Database'!$B562,'[1]24. 2012 data'!$C$2:$C$74,2012)</f>
        <v>246748</v>
      </c>
      <c r="R562" s="34">
        <f t="shared" si="115"/>
        <v>362482</v>
      </c>
      <c r="S562" s="34">
        <f t="shared" si="126"/>
        <v>380100</v>
      </c>
      <c r="T562" s="34">
        <f>SUMIF('[1]24. 2012 data'!$B$2:$B$74,$B562,'[1]24. 2012 data'!$DL$2:$DL$74)</f>
        <v>1529</v>
      </c>
      <c r="U562" s="34">
        <f>AVERAGE(T552:T562)</f>
        <v>1385.1818181818182</v>
      </c>
      <c r="V562" s="33">
        <f>SUMIF('[1]24. 2012 data'!$B$2:$B$74,$B562,'[1]24. 2012 data'!$DN$2:$DN$74)/SUMIF('[1]24. 2012 data'!$B$2:$B$74,$B562,'[1]24. 2012 data'!$DL$2:$DL$74)</f>
        <v>0.69980379332897313</v>
      </c>
      <c r="W562" s="36">
        <f>(N562-N552)/N552</f>
        <v>0.28572001604492581</v>
      </c>
      <c r="X562" s="34">
        <f>SUMIF('[1]24. 2012 data'!$B$2:$B$74,$B562,'[1]24. 2012 data'!$CZ$2:$CZ$74)</f>
        <v>143</v>
      </c>
    </row>
    <row r="563" spans="1:24" ht="15" x14ac:dyDescent="0.25">
      <c r="A563" s="182">
        <v>52</v>
      </c>
      <c r="B563" s="183" t="s">
        <v>53</v>
      </c>
      <c r="C563" s="184">
        <v>2002</v>
      </c>
      <c r="D563" s="184">
        <v>1</v>
      </c>
      <c r="E563" s="42">
        <f>SUMIFS('[1]6. Capital Calculations for BM'!$AI$6:$AI$1805,'[1]6. Capital Calculations for BM'!$C$6:$C$1805,'[1]2. BM Database'!$C563,'[1]6. Capital Calculations for BM'!$B$6:$B$1805,'[1]2. BM Database'!$B563)</f>
        <v>2800336.889406506</v>
      </c>
      <c r="F563" s="42">
        <f>'[1]4. OM&amp;A Calculation'!M568</f>
        <v>1748808.3299999998</v>
      </c>
      <c r="G563" s="42">
        <f t="shared" si="116"/>
        <v>4549145.219406506</v>
      </c>
      <c r="H563" s="33">
        <f t="shared" si="117"/>
        <v>0.61557430118088108</v>
      </c>
      <c r="I563" s="33">
        <f t="shared" si="118"/>
        <v>0.38442569881911892</v>
      </c>
      <c r="J563" s="40">
        <f>SUMIFS('[1]6. Capital Calculations for BM'!$AH$6:$AH$1805,'[1]6. Capital Calculations for BM'!$C$6:$C$1805,'[1]2. BM Database'!$C563,'[1]6. Capital Calculations for BM'!$B$6:$B$1805,'[1]2. BM Database'!$B563)</f>
        <v>16.741565999999999</v>
      </c>
      <c r="K563" s="41">
        <f t="shared" si="122"/>
        <v>100</v>
      </c>
      <c r="L563" s="41">
        <v>1.0239634449142601</v>
      </c>
      <c r="M563" s="41">
        <f t="shared" si="119"/>
        <v>102.39634449142601</v>
      </c>
      <c r="N563" s="34">
        <f>SUMIFS('[1]41. Output Indexes'!$E$3:$E$752,'[1]41. Output Indexes'!$B$3:$B$752,$B563,'[1]41. Output Indexes'!$C$3:$C$752,$C563)</f>
        <v>10086</v>
      </c>
      <c r="O563" s="34">
        <f>SUMIFS('[1]41. Output Indexes'!$L$3:$L$752,'[1]41. Output Indexes'!$B$3:$B$752,$B563,'[1]41. Output Indexes'!$C$3:$C$752,$C563)</f>
        <v>224702094</v>
      </c>
      <c r="P563" s="34">
        <f>SUMIFS('[1]9. Z variables'!$AD$3:$AD$752,'[1]9. Z variables'!$B$3:$B$752,$B563,'[1]9. Z variables'!$C$3:$C$752,$C563)</f>
        <v>51179</v>
      </c>
      <c r="Q563" s="34">
        <f>SUMIFS('[1]9. Z variables'!$AE$3:$AE$752,'[1]9. Z variables'!$B$3:$B$752,$B563,'[1]9. Z variables'!$C$3:$C$752,$C563)</f>
        <v>53047</v>
      </c>
      <c r="R563" s="34">
        <f t="shared" si="115"/>
        <v>53047</v>
      </c>
      <c r="S563" s="34">
        <f>R563</f>
        <v>53047</v>
      </c>
      <c r="T563" s="34">
        <f>SUMIFS('[1]9. Z variables'!$P$3:$P$752,'[1]9. Z variables'!$C$3:$C$752,$C563,'[1]9. Z variables'!$B$3:$B$752,$B563)</f>
        <v>149.6</v>
      </c>
      <c r="U563" s="34">
        <f t="shared" si="123"/>
        <v>175.02727272727273</v>
      </c>
      <c r="V563" s="33">
        <f>SUMIFS('[1]9. Z variables'!$R$3:$R$752,'[1]9. Z variables'!$C$3:$C$752,$C563,'[1]9. Z variables'!$B$3:$B$752,$B563)/T563</f>
        <v>0.3997326203208556</v>
      </c>
      <c r="W563" s="36">
        <f t="shared" si="124"/>
        <v>0.12948641681538767</v>
      </c>
      <c r="X563" s="35">
        <f t="shared" si="124"/>
        <v>17</v>
      </c>
    </row>
    <row r="564" spans="1:24" ht="15" x14ac:dyDescent="0.25">
      <c r="A564" s="182">
        <v>52</v>
      </c>
      <c r="B564" s="183" t="s">
        <v>53</v>
      </c>
      <c r="C564" s="184">
        <v>2003</v>
      </c>
      <c r="D564" s="184">
        <v>1</v>
      </c>
      <c r="E564" s="42">
        <f>SUMIFS('[1]6. Capital Calculations for BM'!$AI$6:$AI$1805,'[1]6. Capital Calculations for BM'!$C$6:$C$1805,'[1]2. BM Database'!$C564,'[1]6. Capital Calculations for BM'!$B$6:$B$1805,'[1]2. BM Database'!$B564)</f>
        <v>2962094.425324894</v>
      </c>
      <c r="F564" s="42">
        <f>'[1]4. OM&amp;A Calculation'!M569</f>
        <v>1910812.8599999999</v>
      </c>
      <c r="G564" s="42">
        <f t="shared" si="116"/>
        <v>4872907.2853248939</v>
      </c>
      <c r="H564" s="33">
        <f t="shared" si="117"/>
        <v>0.60787005618708401</v>
      </c>
      <c r="I564" s="33">
        <f t="shared" si="118"/>
        <v>0.39212994381291599</v>
      </c>
      <c r="J564" s="40">
        <f>SUMIFS('[1]6. Capital Calculations for BM'!$AH$6:$AH$1805,'[1]6. Capital Calculations for BM'!$C$6:$C$1805,'[1]2. BM Database'!$C564,'[1]6. Capital Calculations for BM'!$B$6:$B$1805,'[1]2. BM Database'!$B564)</f>
        <v>16.820820000000001</v>
      </c>
      <c r="K564" s="41">
        <f t="shared" si="122"/>
        <v>102.21331567783656</v>
      </c>
      <c r="L564" s="41">
        <v>1.0239634449142601</v>
      </c>
      <c r="M564" s="41">
        <f t="shared" si="119"/>
        <v>104.66269883758628</v>
      </c>
      <c r="N564" s="34">
        <f>SUMIFS('[1]41. Output Indexes'!$E$3:$E$752,'[1]41. Output Indexes'!$B$3:$B$752,$B564,'[1]41. Output Indexes'!$C$3:$C$752,$C564)</f>
        <v>10288</v>
      </c>
      <c r="O564" s="34">
        <f>SUMIFS('[1]41. Output Indexes'!$L$3:$L$752,'[1]41. Output Indexes'!$B$3:$B$752,$B564,'[1]41. Output Indexes'!$C$3:$C$752,$C564)</f>
        <v>241274309</v>
      </c>
      <c r="P564" s="34">
        <f>SUMIFS('[1]9. Z variables'!$AD$3:$AD$752,'[1]9. Z variables'!$B$3:$B$752,$B564,'[1]9. Z variables'!$C$3:$C$752,$C564)</f>
        <v>52432</v>
      </c>
      <c r="Q564" s="34">
        <f>SUMIFS('[1]9. Z variables'!$AE$3:$AE$752,'[1]9. Z variables'!$B$3:$B$752,$B564,'[1]9. Z variables'!$C$3:$C$752,$C564)</f>
        <v>53014</v>
      </c>
      <c r="R564" s="34">
        <f t="shared" si="115"/>
        <v>53014</v>
      </c>
      <c r="S564" s="34">
        <f t="shared" ref="S564:S573" si="127">MAX(S563,R564)</f>
        <v>53047</v>
      </c>
      <c r="T564" s="34">
        <f>SUMIFS('[1]9. Z variables'!$P$3:$P$752,'[1]9. Z variables'!$C$3:$C$752,$C564,'[1]9. Z variables'!$B$3:$B$752,$B564)</f>
        <v>155.6</v>
      </c>
      <c r="U564" s="34">
        <f t="shared" si="123"/>
        <v>175.02727272727273</v>
      </c>
      <c r="V564" s="33">
        <f>SUMIFS('[1]9. Z variables'!$R$3:$R$752,'[1]9. Z variables'!$C$3:$C$752,$C564,'[1]9. Z variables'!$B$3:$B$752,$B564)/T564</f>
        <v>0.40359897172236503</v>
      </c>
      <c r="W564" s="36">
        <f t="shared" si="124"/>
        <v>0.12948641681538767</v>
      </c>
      <c r="X564" s="35">
        <f t="shared" si="124"/>
        <v>17</v>
      </c>
    </row>
    <row r="565" spans="1:24" ht="15" x14ac:dyDescent="0.25">
      <c r="A565" s="182">
        <v>52</v>
      </c>
      <c r="B565" s="183" t="s">
        <v>53</v>
      </c>
      <c r="C565" s="184">
        <v>2004</v>
      </c>
      <c r="D565" s="184">
        <v>1</v>
      </c>
      <c r="E565" s="42">
        <f>SUMIFS('[1]6. Capital Calculations for BM'!$AI$6:$AI$1805,'[1]6. Capital Calculations for BM'!$C$6:$C$1805,'[1]2. BM Database'!$C565,'[1]6. Capital Calculations for BM'!$B$6:$B$1805,'[1]2. BM Database'!$B565)</f>
        <v>2959209.1477183853</v>
      </c>
      <c r="F565" s="42">
        <f>'[1]4. OM&amp;A Calculation'!M570</f>
        <v>1816661.1900000002</v>
      </c>
      <c r="G565" s="42">
        <f t="shared" si="116"/>
        <v>4775870.3377183853</v>
      </c>
      <c r="H565" s="33">
        <f t="shared" si="117"/>
        <v>0.61961672710153848</v>
      </c>
      <c r="I565" s="33">
        <f t="shared" si="118"/>
        <v>0.38038327289846152</v>
      </c>
      <c r="J565" s="40">
        <f>SUMIFS('[1]6. Capital Calculations for BM'!$AH$6:$AH$1805,'[1]6. Capital Calculations for BM'!$C$6:$C$1805,'[1]2. BM Database'!$C565,'[1]6. Capital Calculations for BM'!$B$6:$B$1805,'[1]2. BM Database'!$B565)</f>
        <v>16.852066000000001</v>
      </c>
      <c r="K565" s="41">
        <f t="shared" si="122"/>
        <v>104.79144501899948</v>
      </c>
      <c r="L565" s="41">
        <v>1.0239634449142601</v>
      </c>
      <c r="M565" s="41">
        <f t="shared" si="119"/>
        <v>107.30260903919799</v>
      </c>
      <c r="N565" s="34">
        <f>SUMIFS('[1]41. Output Indexes'!$E$3:$E$752,'[1]41. Output Indexes'!$B$3:$B$752,$B565,'[1]41. Output Indexes'!$C$3:$C$752,$C565)</f>
        <v>10524</v>
      </c>
      <c r="O565" s="34">
        <f>SUMIFS('[1]41. Output Indexes'!$L$3:$L$752,'[1]41. Output Indexes'!$B$3:$B$752,$B565,'[1]41. Output Indexes'!$C$3:$C$752,$C565)</f>
        <v>240770114.30000001</v>
      </c>
      <c r="P565" s="34">
        <f>SUMIFS('[1]9. Z variables'!$AD$3:$AD$752,'[1]9. Z variables'!$B$3:$B$752,$B565,'[1]9. Z variables'!$C$3:$C$752,$C565)</f>
        <v>50622</v>
      </c>
      <c r="Q565" s="34">
        <f>SUMIFS('[1]9. Z variables'!$AE$3:$AE$752,'[1]9. Z variables'!$B$3:$B$752,$B565,'[1]9. Z variables'!$C$3:$C$752,$C565)</f>
        <v>53650</v>
      </c>
      <c r="R565" s="34">
        <f t="shared" si="115"/>
        <v>53650</v>
      </c>
      <c r="S565" s="34">
        <f t="shared" si="127"/>
        <v>53650</v>
      </c>
      <c r="T565" s="34">
        <f>SUMIFS('[1]9. Z variables'!$P$3:$P$752,'[1]9. Z variables'!$C$3:$C$752,$C565,'[1]9. Z variables'!$B$3:$B$752,$B565)</f>
        <v>244.1</v>
      </c>
      <c r="U565" s="34">
        <f t="shared" si="123"/>
        <v>175.02727272727273</v>
      </c>
      <c r="V565" s="33">
        <f>SUMIFS('[1]9. Z variables'!$R$3:$R$752,'[1]9. Z variables'!$C$3:$C$752,$C565,'[1]9. Z variables'!$B$3:$B$752,$B565)/T565</f>
        <v>0.36378533387955758</v>
      </c>
      <c r="W565" s="36">
        <f t="shared" si="124"/>
        <v>0.12948641681538767</v>
      </c>
      <c r="X565" s="35">
        <f t="shared" si="124"/>
        <v>17</v>
      </c>
    </row>
    <row r="566" spans="1:24" ht="15" x14ac:dyDescent="0.25">
      <c r="A566" s="182">
        <v>52</v>
      </c>
      <c r="B566" s="183" t="s">
        <v>53</v>
      </c>
      <c r="C566" s="184">
        <v>2005</v>
      </c>
      <c r="D566" s="184">
        <v>1</v>
      </c>
      <c r="E566" s="42">
        <f>SUMIFS('[1]6. Capital Calculations for BM'!$AI$6:$AI$1805,'[1]6. Capital Calculations for BM'!$C$6:$C$1805,'[1]2. BM Database'!$C566,'[1]6. Capital Calculations for BM'!$B$6:$B$1805,'[1]2. BM Database'!$B566)</f>
        <v>2980556.5568012036</v>
      </c>
      <c r="F566" s="42">
        <f>'[1]4. OM&amp;A Calculation'!M571</f>
        <v>1836500.6700000002</v>
      </c>
      <c r="G566" s="42">
        <f t="shared" si="116"/>
        <v>4817057.2268012036</v>
      </c>
      <c r="H566" s="33">
        <f t="shared" si="117"/>
        <v>0.61875049775575541</v>
      </c>
      <c r="I566" s="33">
        <f t="shared" si="118"/>
        <v>0.38124950224424459</v>
      </c>
      <c r="J566" s="40">
        <f>SUMIFS('[1]6. Capital Calculations for BM'!$AH$6:$AH$1805,'[1]6. Capital Calculations for BM'!$C$6:$C$1805,'[1]2. BM Database'!$C566,'[1]6. Capital Calculations for BM'!$B$6:$B$1805,'[1]2. BM Database'!$B566)</f>
        <v>17.008296000000001</v>
      </c>
      <c r="K566" s="41">
        <f t="shared" si="122"/>
        <v>108.15605108354616</v>
      </c>
      <c r="L566" s="41">
        <v>1.0239634449142601</v>
      </c>
      <c r="M566" s="41">
        <f t="shared" si="119"/>
        <v>110.74784265583061</v>
      </c>
      <c r="N566" s="34">
        <f>SUMIFS('[1]41. Output Indexes'!$E$3:$E$752,'[1]41. Output Indexes'!$B$3:$B$752,$B566,'[1]41. Output Indexes'!$C$3:$C$752,$C566)</f>
        <v>10609</v>
      </c>
      <c r="O566" s="34">
        <f>SUMIFS('[1]41. Output Indexes'!$L$3:$L$752,'[1]41. Output Indexes'!$B$3:$B$752,$B566,'[1]41. Output Indexes'!$C$3:$C$752,$C566)</f>
        <v>260072469</v>
      </c>
      <c r="P566" s="34">
        <f>SUMIFS('[1]9. Z variables'!$AD$3:$AD$752,'[1]9. Z variables'!$B$3:$B$752,$B566,'[1]9. Z variables'!$C$3:$C$752,$C566)</f>
        <v>47678</v>
      </c>
      <c r="Q566" s="34">
        <f>SUMIFS('[1]9. Z variables'!$AE$3:$AE$752,'[1]9. Z variables'!$B$3:$B$752,$B566,'[1]9. Z variables'!$C$3:$C$752,$C566)</f>
        <v>44874</v>
      </c>
      <c r="R566" s="34">
        <f t="shared" si="115"/>
        <v>47678</v>
      </c>
      <c r="S566" s="34">
        <f t="shared" si="127"/>
        <v>53650</v>
      </c>
      <c r="T566" s="34">
        <f>SUMIFS('[1]9. Z variables'!$P$3:$P$752,'[1]9. Z variables'!$C$3:$C$752,$C566,'[1]9. Z variables'!$B$3:$B$752,$B566)</f>
        <v>161</v>
      </c>
      <c r="U566" s="34">
        <f t="shared" si="123"/>
        <v>175.02727272727273</v>
      </c>
      <c r="V566" s="33">
        <f>SUMIFS('[1]9. Z variables'!$R$3:$R$752,'[1]9. Z variables'!$C$3:$C$752,$C566,'[1]9. Z variables'!$B$3:$B$752,$B566)/T566</f>
        <v>0.40372670807453415</v>
      </c>
      <c r="W566" s="36">
        <f t="shared" si="124"/>
        <v>0.12948641681538767</v>
      </c>
      <c r="X566" s="35">
        <f t="shared" si="124"/>
        <v>17</v>
      </c>
    </row>
    <row r="567" spans="1:24" ht="15" x14ac:dyDescent="0.25">
      <c r="A567" s="182">
        <v>52</v>
      </c>
      <c r="B567" s="183" t="s">
        <v>53</v>
      </c>
      <c r="C567" s="184">
        <v>2006</v>
      </c>
      <c r="D567" s="184">
        <v>1</v>
      </c>
      <c r="E567" s="42">
        <f>SUMIFS('[1]6. Capital Calculations for BM'!$AI$6:$AI$1805,'[1]6. Capital Calculations for BM'!$C$6:$C$1805,'[1]2. BM Database'!$C567,'[1]6. Capital Calculations for BM'!$B$6:$B$1805,'[1]2. BM Database'!$B567)</f>
        <v>2985969.2455826481</v>
      </c>
      <c r="F567" s="42">
        <f>'[1]4. OM&amp;A Calculation'!M572</f>
        <v>1915549.7399999998</v>
      </c>
      <c r="G567" s="42">
        <f t="shared" si="116"/>
        <v>4901518.9855826478</v>
      </c>
      <c r="H567" s="33">
        <f t="shared" si="117"/>
        <v>0.60919263076723618</v>
      </c>
      <c r="I567" s="33">
        <f t="shared" si="118"/>
        <v>0.39080736923276382</v>
      </c>
      <c r="J567" s="40">
        <f>SUMIFS('[1]6. Capital Calculations for BM'!$AH$6:$AH$1805,'[1]6. Capital Calculations for BM'!$C$6:$C$1805,'[1]2. BM Database'!$C567,'[1]6. Capital Calculations for BM'!$B$6:$B$1805,'[1]2. BM Database'!$B567)</f>
        <v>16.88236666666667</v>
      </c>
      <c r="K567" s="41">
        <f t="shared" si="122"/>
        <v>110.14154301171514</v>
      </c>
      <c r="L567" s="41">
        <v>1.0239634449142601</v>
      </c>
      <c r="M567" s="41">
        <f t="shared" si="119"/>
        <v>112.78091381044798</v>
      </c>
      <c r="N567" s="34">
        <f>SUMIFS('[1]41. Output Indexes'!$E$3:$E$752,'[1]41. Output Indexes'!$B$3:$B$752,$B567,'[1]41. Output Indexes'!$C$3:$C$752,$C567)</f>
        <v>10675</v>
      </c>
      <c r="O567" s="34">
        <f>SUMIFS('[1]41. Output Indexes'!$L$3:$L$752,'[1]41. Output Indexes'!$B$3:$B$752,$B567,'[1]41. Output Indexes'!$C$3:$C$752,$C567)</f>
        <v>250625252</v>
      </c>
      <c r="P567" s="34">
        <f>SUMIFS('[1]9. Z variables'!$AD$3:$AD$752,'[1]9. Z variables'!$B$3:$B$752,$B567,'[1]9. Z variables'!$C$3:$C$752,$C567)</f>
        <v>50330</v>
      </c>
      <c r="Q567" s="34">
        <f>SUMIFS('[1]9. Z variables'!$AE$3:$AE$752,'[1]9. Z variables'!$B$3:$B$752,$B567,'[1]9. Z variables'!$C$3:$C$752,$C567)</f>
        <v>44156</v>
      </c>
      <c r="R567" s="34">
        <f t="shared" si="115"/>
        <v>50330</v>
      </c>
      <c r="S567" s="34">
        <f t="shared" si="127"/>
        <v>53650</v>
      </c>
      <c r="T567" s="34">
        <f>SUMIFS('[1]9. Z variables'!$P$3:$P$752,'[1]9. Z variables'!$C$3:$C$752,$C567,'[1]9. Z variables'!$B$3:$B$752,$B567)</f>
        <v>165</v>
      </c>
      <c r="U567" s="34">
        <f t="shared" si="123"/>
        <v>175.02727272727273</v>
      </c>
      <c r="V567" s="33">
        <f>SUMIFS('[1]9. Z variables'!$R$3:$R$752,'[1]9. Z variables'!$C$3:$C$752,$C567,'[1]9. Z variables'!$B$3:$B$752,$B567)/T567</f>
        <v>0.4</v>
      </c>
      <c r="W567" s="36">
        <f t="shared" si="124"/>
        <v>0.12948641681538767</v>
      </c>
      <c r="X567" s="35">
        <f t="shared" si="124"/>
        <v>17</v>
      </c>
    </row>
    <row r="568" spans="1:24" ht="15" x14ac:dyDescent="0.25">
      <c r="A568" s="182">
        <v>52</v>
      </c>
      <c r="B568" s="183" t="s">
        <v>53</v>
      </c>
      <c r="C568" s="184">
        <v>2007</v>
      </c>
      <c r="D568" s="184">
        <v>1</v>
      </c>
      <c r="E568" s="42">
        <f>SUMIFS('[1]6. Capital Calculations for BM'!$AI$6:$AI$1805,'[1]6. Capital Calculations for BM'!$C$6:$C$1805,'[1]2. BM Database'!$C568,'[1]6. Capital Calculations for BM'!$B$6:$B$1805,'[1]2. BM Database'!$B568)</f>
        <v>3104234.4975955402</v>
      </c>
      <c r="F568" s="42">
        <f>'[1]4. OM&amp;A Calculation'!M573</f>
        <v>2122872.1100000003</v>
      </c>
      <c r="G568" s="42">
        <f t="shared" si="116"/>
        <v>5227106.6075955406</v>
      </c>
      <c r="H568" s="33">
        <f t="shared" si="117"/>
        <v>0.5938724289810271</v>
      </c>
      <c r="I568" s="33">
        <f t="shared" si="118"/>
        <v>0.4061275710189729</v>
      </c>
      <c r="J568" s="40">
        <f>SUMIFS('[1]6. Capital Calculations for BM'!$AH$6:$AH$1805,'[1]6. Capital Calculations for BM'!$C$6:$C$1805,'[1]2. BM Database'!$C568,'[1]6. Capital Calculations for BM'!$B$6:$B$1805,'[1]2. BM Database'!$B568)</f>
        <v>17.296320000000001</v>
      </c>
      <c r="K568" s="41">
        <f t="shared" si="122"/>
        <v>113.88036490943945</v>
      </c>
      <c r="L568" s="41">
        <v>1.0239634449142601</v>
      </c>
      <c r="M568" s="41">
        <f t="shared" si="119"/>
        <v>116.60933076076263</v>
      </c>
      <c r="N568" s="34">
        <f>SUMIFS('[1]41. Output Indexes'!$E$3:$E$752,'[1]41. Output Indexes'!$B$3:$B$752,$B568,'[1]41. Output Indexes'!$C$3:$C$752,$C568)</f>
        <v>10811</v>
      </c>
      <c r="O568" s="34">
        <f>SUMIFS('[1]41. Output Indexes'!$L$3:$L$752,'[1]41. Output Indexes'!$B$3:$B$752,$B568,'[1]41. Output Indexes'!$C$3:$C$752,$C568)</f>
        <v>256723573</v>
      </c>
      <c r="P568" s="34">
        <f>SUMIFS('[1]9. Z variables'!$AD$3:$AD$752,'[1]9. Z variables'!$B$3:$B$752,$B568,'[1]9. Z variables'!$C$3:$C$752,$C568)</f>
        <v>47692</v>
      </c>
      <c r="Q568" s="34">
        <f>SUMIFS('[1]9. Z variables'!$AE$3:$AE$752,'[1]9. Z variables'!$B$3:$B$752,$B568,'[1]9. Z variables'!$C$3:$C$752,$C568)</f>
        <v>44801</v>
      </c>
      <c r="R568" s="34">
        <f t="shared" si="115"/>
        <v>47692</v>
      </c>
      <c r="S568" s="34">
        <f t="shared" si="127"/>
        <v>53650</v>
      </c>
      <c r="T568" s="34">
        <f>SUMIFS('[1]9. Z variables'!$P$3:$P$752,'[1]9. Z variables'!$C$3:$C$752,$C568,'[1]9. Z variables'!$B$3:$B$752,$B568)</f>
        <v>168</v>
      </c>
      <c r="U568" s="34">
        <f t="shared" si="123"/>
        <v>175.02727272727273</v>
      </c>
      <c r="V568" s="33">
        <f>SUMIFS('[1]9. Z variables'!$R$3:$R$752,'[1]9. Z variables'!$C$3:$C$752,$C568,'[1]9. Z variables'!$B$3:$B$752,$B568)/T568</f>
        <v>0.39880952380952384</v>
      </c>
      <c r="W568" s="36">
        <f t="shared" si="124"/>
        <v>0.12948641681538767</v>
      </c>
      <c r="X568" s="35">
        <f t="shared" si="124"/>
        <v>17</v>
      </c>
    </row>
    <row r="569" spans="1:24" ht="15" x14ac:dyDescent="0.25">
      <c r="A569" s="182">
        <v>52</v>
      </c>
      <c r="B569" s="183" t="s">
        <v>53</v>
      </c>
      <c r="C569" s="184">
        <v>2008</v>
      </c>
      <c r="D569" s="184">
        <v>1</v>
      </c>
      <c r="E569" s="42">
        <f>SUMIFS('[1]6. Capital Calculations for BM'!$AI$6:$AI$1805,'[1]6. Capital Calculations for BM'!$C$6:$C$1805,'[1]2. BM Database'!$C569,'[1]6. Capital Calculations for BM'!$B$6:$B$1805,'[1]2. BM Database'!$B569)</f>
        <v>3227785.3707029759</v>
      </c>
      <c r="F569" s="42">
        <f>'[1]4. OM&amp;A Calculation'!M574</f>
        <v>2363401.52</v>
      </c>
      <c r="G569" s="42">
        <f t="shared" si="116"/>
        <v>5591186.8907029759</v>
      </c>
      <c r="H569" s="33">
        <f t="shared" si="117"/>
        <v>0.57729877999072732</v>
      </c>
      <c r="I569" s="33">
        <f t="shared" si="118"/>
        <v>0.42270122000927268</v>
      </c>
      <c r="J569" s="40">
        <f>SUMIFS('[1]6. Capital Calculations for BM'!$AH$6:$AH$1805,'[1]6. Capital Calculations for BM'!$C$6:$C$1805,'[1]2. BM Database'!$C569,'[1]6. Capital Calculations for BM'!$B$6:$B$1805,'[1]2. BM Database'!$B569)</f>
        <v>17.715351999999999</v>
      </c>
      <c r="K569" s="41">
        <f t="shared" si="122"/>
        <v>116.60459237157336</v>
      </c>
      <c r="L569" s="41">
        <v>1.0239634449142601</v>
      </c>
      <c r="M569" s="41">
        <f t="shared" si="119"/>
        <v>119.39884009761931</v>
      </c>
      <c r="N569" s="34">
        <f>SUMIFS('[1]41. Output Indexes'!$E$3:$E$752,'[1]41. Output Indexes'!$B$3:$B$752,$B569,'[1]41. Output Indexes'!$C$3:$C$752,$C569)</f>
        <v>10881</v>
      </c>
      <c r="O569" s="34">
        <f>SUMIFS('[1]41. Output Indexes'!$L$3:$L$752,'[1]41. Output Indexes'!$B$3:$B$752,$B569,'[1]41. Output Indexes'!$C$3:$C$752,$C569)</f>
        <v>249716486</v>
      </c>
      <c r="P569" s="34">
        <f>SUMIFS('[1]9. Z variables'!$AD$3:$AD$752,'[1]9. Z variables'!$B$3:$B$752,$B569,'[1]9. Z variables'!$C$3:$C$752,$C569)</f>
        <v>44089</v>
      </c>
      <c r="Q569" s="34">
        <f>SUMIFS('[1]9. Z variables'!$AE$3:$AE$752,'[1]9. Z variables'!$B$3:$B$752,$B569,'[1]9. Z variables'!$C$3:$C$752,$C569)</f>
        <v>43382</v>
      </c>
      <c r="R569" s="34">
        <f t="shared" si="115"/>
        <v>44089</v>
      </c>
      <c r="S569" s="34">
        <f t="shared" si="127"/>
        <v>53650</v>
      </c>
      <c r="T569" s="34">
        <f>SUMIFS('[1]9. Z variables'!$P$3:$P$752,'[1]9. Z variables'!$C$3:$C$752,$C569,'[1]9. Z variables'!$B$3:$B$752,$B569)</f>
        <v>170</v>
      </c>
      <c r="U569" s="34">
        <f t="shared" si="123"/>
        <v>175.02727272727273</v>
      </c>
      <c r="V569" s="33">
        <f>SUMIFS('[1]9. Z variables'!$R$3:$R$752,'[1]9. Z variables'!$C$3:$C$752,$C569,'[1]9. Z variables'!$B$3:$B$752,$B569)/T569</f>
        <v>0.39411764705882352</v>
      </c>
      <c r="W569" s="36">
        <f t="shared" si="124"/>
        <v>0.12948641681538767</v>
      </c>
      <c r="X569" s="35">
        <f t="shared" si="124"/>
        <v>17</v>
      </c>
    </row>
    <row r="570" spans="1:24" ht="15" x14ac:dyDescent="0.25">
      <c r="A570" s="182">
        <v>52</v>
      </c>
      <c r="B570" s="183" t="s">
        <v>53</v>
      </c>
      <c r="C570" s="184">
        <v>2009</v>
      </c>
      <c r="D570" s="184">
        <v>1</v>
      </c>
      <c r="E570" s="42">
        <f>SUMIFS('[1]6. Capital Calculations for BM'!$AI$6:$AI$1805,'[1]6. Capital Calculations for BM'!$C$6:$C$1805,'[1]2. BM Database'!$C570,'[1]6. Capital Calculations for BM'!$B$6:$B$1805,'[1]2. BM Database'!$B570)</f>
        <v>3219398.3763200128</v>
      </c>
      <c r="F570" s="42">
        <f>'[1]4. OM&amp;A Calculation'!M575</f>
        <v>2370139.4400000004</v>
      </c>
      <c r="G570" s="42">
        <f t="shared" si="116"/>
        <v>5589537.8163200133</v>
      </c>
      <c r="H570" s="33">
        <f t="shared" si="117"/>
        <v>0.57596861889371198</v>
      </c>
      <c r="I570" s="33">
        <f t="shared" si="118"/>
        <v>0.42403138110628802</v>
      </c>
      <c r="J570" s="40">
        <f>SUMIFS('[1]6. Capital Calculations for BM'!$AH$6:$AH$1805,'[1]6. Capital Calculations for BM'!$C$6:$C$1805,'[1]2. BM Database'!$C570,'[1]6. Capital Calculations for BM'!$B$6:$B$1805,'[1]2. BM Database'!$B570)</f>
        <v>17.930536200000002</v>
      </c>
      <c r="K570" s="41">
        <f t="shared" si="122"/>
        <v>118.1120482521444</v>
      </c>
      <c r="L570" s="41">
        <v>1.0239634449142601</v>
      </c>
      <c r="M570" s="41">
        <f t="shared" si="119"/>
        <v>120.9424198141451</v>
      </c>
      <c r="N570" s="34">
        <f>SUMIFS('[1]41. Output Indexes'!$E$3:$E$752,'[1]41. Output Indexes'!$B$3:$B$752,$B570,'[1]41. Output Indexes'!$C$3:$C$752,$C570)</f>
        <v>11126</v>
      </c>
      <c r="O570" s="34">
        <f>SUMIFS('[1]41. Output Indexes'!$L$3:$L$752,'[1]41. Output Indexes'!$B$3:$B$752,$B570,'[1]41. Output Indexes'!$C$3:$C$752,$C570)</f>
        <v>243621743</v>
      </c>
      <c r="P570" s="34">
        <f>SUMIFS('[1]9. Z variables'!$AD$3:$AD$752,'[1]9. Z variables'!$B$3:$B$752,$B570,'[1]9. Z variables'!$C$3:$C$752,$C570)</f>
        <v>45326</v>
      </c>
      <c r="Q570" s="34">
        <f>SUMIFS('[1]9. Z variables'!$AE$3:$AE$752,'[1]9. Z variables'!$B$3:$B$752,$B570,'[1]9. Z variables'!$C$3:$C$752,$C570)</f>
        <v>43705</v>
      </c>
      <c r="R570" s="34">
        <f t="shared" si="115"/>
        <v>45326</v>
      </c>
      <c r="S570" s="34">
        <f t="shared" si="127"/>
        <v>53650</v>
      </c>
      <c r="T570" s="34">
        <f>SUMIFS('[1]9. Z variables'!$P$3:$P$752,'[1]9. Z variables'!$C$3:$C$752,$C570,'[1]9. Z variables'!$B$3:$B$752,$B570)</f>
        <v>173</v>
      </c>
      <c r="U570" s="34">
        <f t="shared" si="123"/>
        <v>175.02727272727273</v>
      </c>
      <c r="V570" s="33">
        <f>SUMIFS('[1]9. Z variables'!$R$3:$R$752,'[1]9. Z variables'!$C$3:$C$752,$C570,'[1]9. Z variables'!$B$3:$B$752,$B570)/T570</f>
        <v>0.41040462427745666</v>
      </c>
      <c r="W570" s="36">
        <f t="shared" si="124"/>
        <v>0.12948641681538767</v>
      </c>
      <c r="X570" s="35">
        <f t="shared" si="124"/>
        <v>17</v>
      </c>
    </row>
    <row r="571" spans="1:24" ht="15" x14ac:dyDescent="0.25">
      <c r="A571" s="182">
        <v>52</v>
      </c>
      <c r="B571" s="183" t="s">
        <v>53</v>
      </c>
      <c r="C571" s="184">
        <v>2010</v>
      </c>
      <c r="D571" s="184">
        <v>1</v>
      </c>
      <c r="E571" s="42">
        <f>SUMIFS('[1]6. Capital Calculations for BM'!$AI$6:$AI$1805,'[1]6. Capital Calculations for BM'!$C$6:$C$1805,'[1]2. BM Database'!$C571,'[1]6. Capital Calculations for BM'!$B$6:$B$1805,'[1]2. BM Database'!$B571)</f>
        <v>3436440.3323265682</v>
      </c>
      <c r="F571" s="42">
        <f>'[1]4. OM&amp;A Calculation'!M576</f>
        <v>2558231.12</v>
      </c>
      <c r="G571" s="42">
        <f t="shared" si="116"/>
        <v>5994671.4523265678</v>
      </c>
      <c r="H571" s="33">
        <f t="shared" si="117"/>
        <v>0.57324915296114609</v>
      </c>
      <c r="I571" s="33">
        <f t="shared" si="118"/>
        <v>0.42675084703885391</v>
      </c>
      <c r="J571" s="40">
        <f>SUMIFS('[1]6. Capital Calculations for BM'!$AH$6:$AH$1805,'[1]6. Capital Calculations for BM'!$C$6:$C$1805,'[1]2. BM Database'!$C571,'[1]6. Capital Calculations for BM'!$B$6:$B$1805,'[1]2. BM Database'!$B571)</f>
        <v>18.29948266666667</v>
      </c>
      <c r="K571" s="41">
        <f t="shared" si="122"/>
        <v>121.67950876493377</v>
      </c>
      <c r="L571" s="41">
        <v>1.0239634449142601</v>
      </c>
      <c r="M571" s="41">
        <f t="shared" si="119"/>
        <v>124.59536897041649</v>
      </c>
      <c r="N571" s="34">
        <f>SUMIFS('[1]41. Output Indexes'!$E$3:$E$752,'[1]41. Output Indexes'!$B$3:$B$752,$B571,'[1]41. Output Indexes'!$C$3:$C$752,$C571)</f>
        <v>11256</v>
      </c>
      <c r="O571" s="34">
        <f>SUMIFS('[1]41. Output Indexes'!$L$3:$L$752,'[1]41. Output Indexes'!$B$3:$B$752,$B571,'[1]41. Output Indexes'!$C$3:$C$752,$C571)</f>
        <v>245699092</v>
      </c>
      <c r="P571" s="34">
        <f>SUMIFS('[1]9. Z variables'!$AD$3:$AD$752,'[1]9. Z variables'!$B$3:$B$752,$B571,'[1]9. Z variables'!$C$3:$C$752,$C571)</f>
        <v>47841</v>
      </c>
      <c r="Q571" s="34">
        <f>SUMIFS('[1]9. Z variables'!$AE$3:$AE$752,'[1]9. Z variables'!$B$3:$B$752,$B571,'[1]9. Z variables'!$C$3:$C$752,$C571)</f>
        <v>43609</v>
      </c>
      <c r="R571" s="34">
        <f t="shared" si="115"/>
        <v>47841</v>
      </c>
      <c r="S571" s="34">
        <f t="shared" si="127"/>
        <v>53650</v>
      </c>
      <c r="T571" s="34">
        <f>SUMIFS('[1]9. Z variables'!$P$3:$P$752,'[1]9. Z variables'!$C$3:$C$752,$C571,'[1]9. Z variables'!$B$3:$B$752,$B571)</f>
        <v>176</v>
      </c>
      <c r="U571" s="34">
        <f t="shared" si="123"/>
        <v>175.02727272727273</v>
      </c>
      <c r="V571" s="33">
        <f>SUMIFS('[1]9. Z variables'!$R$3:$R$752,'[1]9. Z variables'!$C$3:$C$752,$C571,'[1]9. Z variables'!$B$3:$B$752,$B571)/T571</f>
        <v>0.41477272727272729</v>
      </c>
      <c r="W571" s="36">
        <f t="shared" si="124"/>
        <v>0.12948641681538767</v>
      </c>
      <c r="X571" s="35">
        <f t="shared" si="124"/>
        <v>17</v>
      </c>
    </row>
    <row r="572" spans="1:24" ht="15" x14ac:dyDescent="0.25">
      <c r="A572" s="182">
        <v>52</v>
      </c>
      <c r="B572" s="183" t="s">
        <v>53</v>
      </c>
      <c r="C572" s="184">
        <v>2011</v>
      </c>
      <c r="D572" s="184">
        <v>1</v>
      </c>
      <c r="E572" s="42">
        <f>SUMIFS('[1]6. Capital Calculations for BM'!$AI$6:$AI$1805,'[1]6. Capital Calculations for BM'!$C$6:$C$1805,'[1]2. BM Database'!$C572,'[1]6. Capital Calculations for BM'!$B$6:$B$1805,'[1]2. BM Database'!$B572)</f>
        <v>3550659.2091847863</v>
      </c>
      <c r="F572" s="42">
        <f>'[1]4. OM&amp;A Calculation'!M577</f>
        <v>2866565.0100000002</v>
      </c>
      <c r="G572" s="42">
        <f t="shared" si="116"/>
        <v>6417224.2191847861</v>
      </c>
      <c r="H572" s="33">
        <f t="shared" si="117"/>
        <v>0.55330141006602462</v>
      </c>
      <c r="I572" s="33">
        <f t="shared" si="118"/>
        <v>0.44669858993397538</v>
      </c>
      <c r="J572" s="40">
        <f>SUMIFS('[1]6. Capital Calculations for BM'!$AH$6:$AH$1805,'[1]6. Capital Calculations for BM'!$C$6:$C$1805,'[1]2. BM Database'!$C572,'[1]6. Capital Calculations for BM'!$B$6:$B$1805,'[1]2. BM Database'!$B572)</f>
        <v>18.328728099999999</v>
      </c>
      <c r="K572" s="41">
        <f t="shared" si="122"/>
        <v>123.73002481130355</v>
      </c>
      <c r="L572" s="41">
        <v>1.0239634449142601</v>
      </c>
      <c r="M572" s="41">
        <f t="shared" si="119"/>
        <v>126.69502244510926</v>
      </c>
      <c r="N572" s="34">
        <f>SUMIFS('[1]41. Output Indexes'!$E$3:$E$752,'[1]41. Output Indexes'!$B$3:$B$752,$B572,'[1]41. Output Indexes'!$C$3:$C$752,$C572)</f>
        <v>11248</v>
      </c>
      <c r="O572" s="34">
        <f>SUMIFS('[1]41. Output Indexes'!$L$3:$L$752,'[1]41. Output Indexes'!$B$3:$B$752,$B572,'[1]41. Output Indexes'!$C$3:$C$752,$C572)</f>
        <v>243474417</v>
      </c>
      <c r="P572" s="34">
        <f>SUMIFS('[1]9. Z variables'!$AD$3:$AD$752,'[1]9. Z variables'!$B$3:$B$752,$B572,'[1]9. Z variables'!$C$3:$C$752,$C572)</f>
        <v>47996</v>
      </c>
      <c r="Q572" s="34">
        <f>SUMIFS('[1]9. Z variables'!$AE$3:$AE$752,'[1]9. Z variables'!$B$3:$B$752,$B572,'[1]9. Z variables'!$C$3:$C$752,$C572)</f>
        <v>42505</v>
      </c>
      <c r="R572" s="34">
        <f t="shared" si="115"/>
        <v>47996</v>
      </c>
      <c r="S572" s="34">
        <f t="shared" si="127"/>
        <v>53650</v>
      </c>
      <c r="T572" s="34">
        <f>SUMIFS('[1]9. Z variables'!$P$3:$P$752,'[1]9. Z variables'!$C$3:$C$752,$C572,'[1]9. Z variables'!$B$3:$B$752,$B572)</f>
        <v>176</v>
      </c>
      <c r="U572" s="34">
        <f t="shared" si="123"/>
        <v>175.02727272727273</v>
      </c>
      <c r="V572" s="33">
        <f>SUMIFS('[1]9. Z variables'!$R$3:$R$752,'[1]9. Z variables'!$C$3:$C$752,$C572,'[1]9. Z variables'!$B$3:$B$752,$B572)/T572</f>
        <v>0.41477272727272729</v>
      </c>
      <c r="W572" s="36">
        <f t="shared" si="124"/>
        <v>0.12948641681538767</v>
      </c>
      <c r="X572" s="23">
        <f t="shared" si="124"/>
        <v>17</v>
      </c>
    </row>
    <row r="573" spans="1:24" ht="15" x14ac:dyDescent="0.25">
      <c r="A573" s="182">
        <v>52</v>
      </c>
      <c r="B573" s="183" t="str">
        <f>B572</f>
        <v>ORANGEVILLE HYDRO LIMITED</v>
      </c>
      <c r="C573" s="184">
        <f>C572+1</f>
        <v>2012</v>
      </c>
      <c r="D573" s="184">
        <f>D572</f>
        <v>1</v>
      </c>
      <c r="E573" s="42">
        <f>SUMIFS('[1]6. Capital Calculations for BM'!$AI$6:$AI$1805,'[1]6. Capital Calculations for BM'!$C$6:$C$1805,'[1]2. BM Database'!$C573,'[1]6. Capital Calculations for BM'!$B$6:$B$1805,'[1]2. BM Database'!$B573)</f>
        <v>3417044.7529394282</v>
      </c>
      <c r="F573" s="42">
        <f>'[1]4. OM&amp;A Calculation'!M578</f>
        <v>3031389.2965463437</v>
      </c>
      <c r="G573" s="42">
        <f t="shared" si="116"/>
        <v>6448434.0494857719</v>
      </c>
      <c r="H573" s="33">
        <f t="shared" si="117"/>
        <v>0.52990303176193909</v>
      </c>
      <c r="I573" s="33">
        <f t="shared" si="118"/>
        <v>0.47009696823806091</v>
      </c>
      <c r="J573" s="40">
        <f>SUMIFS('[1]6. Capital Calculations for BM'!$AH$6:$AH$1805,'[1]6. Capital Calculations for BM'!$C$6:$C$1805,'[1]2. BM Database'!$C573,'[1]6. Capital Calculations for BM'!$B$6:$B$1805,'[1]2. BM Database'!$B573)</f>
        <v>17.40324</v>
      </c>
      <c r="K573" s="41">
        <f t="shared" si="122"/>
        <v>125.68281390738366</v>
      </c>
      <c r="L573" s="41">
        <f>L572</f>
        <v>1.0239634449142601</v>
      </c>
      <c r="M573" s="41">
        <f t="shared" si="119"/>
        <v>128.69460709512245</v>
      </c>
      <c r="N573" s="34">
        <f>SUMIFS('[1]24. 2012 data'!$BR$2:$BR$74,'[1]24. 2012 data'!$B$2:$B$74,'[1]2. BM Database'!$B573,'[1]24. 2012 data'!$C$2:$C$74,2012)</f>
        <v>11392</v>
      </c>
      <c r="O573" s="34">
        <f>SUMIFS('[1]24. 2012 data'!$BZ$2:$BZ$74,'[1]24. 2012 data'!$B$2:$B$74,'[1]2. BM Database'!$B573,'[1]24. 2012 data'!$C$2:$C$74,2012)</f>
        <v>241810640</v>
      </c>
      <c r="P573" s="34">
        <f>SUMIFS('[1]24. 2012 data'!$DI$2:$DI$74,'[1]24. 2012 data'!$B$2:$B$74,'[1]2. BM Database'!$B573,'[1]24. 2012 data'!$C$2:$C$74,2012)</f>
        <v>47320</v>
      </c>
      <c r="Q573" s="34">
        <f>SUMIFS('[1]24. 2012 data'!$DH$2:$DH$74,'[1]24. 2012 data'!$B$2:$B$74,'[1]2. BM Database'!$B573,'[1]24. 2012 data'!$C$2:$C$74,2012)</f>
        <v>41495</v>
      </c>
      <c r="R573" s="34">
        <f t="shared" si="115"/>
        <v>47320</v>
      </c>
      <c r="S573" s="34">
        <f t="shared" si="127"/>
        <v>53650</v>
      </c>
      <c r="T573" s="34">
        <f>SUMIF('[1]24. 2012 data'!$B$2:$B$74,$B573,'[1]24. 2012 data'!$DL$2:$DL$74)</f>
        <v>187</v>
      </c>
      <c r="U573" s="34">
        <f>AVERAGE(T563:T573)</f>
        <v>175.02727272727273</v>
      </c>
      <c r="V573" s="33">
        <f>SUMIF('[1]24. 2012 data'!$B$2:$B$74,$B573,'[1]24. 2012 data'!$DN$2:$DN$74)/SUMIF('[1]24. 2012 data'!$B$2:$B$74,$B573,'[1]24. 2012 data'!$DL$2:$DL$74)</f>
        <v>0.49197860962566847</v>
      </c>
      <c r="W573" s="36">
        <f>(N573-N563)/N563</f>
        <v>0.12948641681538767</v>
      </c>
      <c r="X573" s="34">
        <f>SUMIF('[1]24. 2012 data'!$B$2:$B$74,$B573,'[1]24. 2012 data'!$CZ$2:$CZ$74)</f>
        <v>17</v>
      </c>
    </row>
    <row r="574" spans="1:24" ht="15" x14ac:dyDescent="0.25">
      <c r="A574" s="182">
        <v>53</v>
      </c>
      <c r="B574" s="183" t="s">
        <v>54</v>
      </c>
      <c r="C574" s="184">
        <v>2002</v>
      </c>
      <c r="D574" s="184">
        <v>1</v>
      </c>
      <c r="E574" s="42">
        <f>SUMIFS('[1]6. Capital Calculations for BM'!$AI$6:$AI$1805,'[1]6. Capital Calculations for BM'!$C$6:$C$1805,'[1]2. BM Database'!$C574,'[1]6. Capital Calculations for BM'!$B$6:$B$1805,'[1]2. BM Database'!$B574)</f>
        <v>3250188.9139586929</v>
      </c>
      <c r="F574" s="42">
        <f>'[1]4. OM&amp;A Calculation'!M579</f>
        <v>2251213.73</v>
      </c>
      <c r="G574" s="42">
        <f t="shared" si="116"/>
        <v>5501402.6439586934</v>
      </c>
      <c r="H574" s="33">
        <f t="shared" si="117"/>
        <v>0.59079277128131191</v>
      </c>
      <c r="I574" s="33">
        <f t="shared" si="118"/>
        <v>0.40920722871868809</v>
      </c>
      <c r="J574" s="40">
        <f>SUMIFS('[1]6. Capital Calculations for BM'!$AH$6:$AH$1805,'[1]6. Capital Calculations for BM'!$C$6:$C$1805,'[1]2. BM Database'!$C574,'[1]6. Capital Calculations for BM'!$B$6:$B$1805,'[1]2. BM Database'!$B574)</f>
        <v>16.741565999999999</v>
      </c>
      <c r="K574" s="41">
        <f t="shared" si="122"/>
        <v>100</v>
      </c>
      <c r="L574" s="41">
        <v>0.991323586008096</v>
      </c>
      <c r="M574" s="41">
        <f t="shared" si="119"/>
        <v>99.132358600809596</v>
      </c>
      <c r="N574" s="34">
        <f>SUMIFS('[1]41. Output Indexes'!$E$3:$E$752,'[1]41. Output Indexes'!$B$3:$B$752,$B574,'[1]41. Output Indexes'!$C$3:$C$752,$C574)</f>
        <v>12106</v>
      </c>
      <c r="O574" s="34">
        <f>SUMIFS('[1]41. Output Indexes'!$L$3:$L$752,'[1]41. Output Indexes'!$B$3:$B$752,$B574,'[1]41. Output Indexes'!$C$3:$C$752,$C574)</f>
        <v>286884558</v>
      </c>
      <c r="P574" s="34">
        <f>SUMIFS('[1]9. Z variables'!$AD$3:$AD$752,'[1]9. Z variables'!$B$3:$B$752,$B574,'[1]9. Z variables'!$C$3:$C$752,$C574)</f>
        <v>63040</v>
      </c>
      <c r="Q574" s="34">
        <f>SUMIFS('[1]9. Z variables'!$AE$3:$AE$752,'[1]9. Z variables'!$B$3:$B$752,$B574,'[1]9. Z variables'!$C$3:$C$752,$C574)</f>
        <v>58480</v>
      </c>
      <c r="R574" s="34">
        <f t="shared" si="115"/>
        <v>63040</v>
      </c>
      <c r="S574" s="34">
        <f>R574</f>
        <v>63040</v>
      </c>
      <c r="T574" s="34">
        <f>SUMIFS('[1]9. Z variables'!$P$3:$P$752,'[1]9. Z variables'!$C$3:$C$752,$C574,'[1]9. Z variables'!$B$3:$B$752,$B574)</f>
        <v>280.3</v>
      </c>
      <c r="U574" s="34">
        <f t="shared" si="123"/>
        <v>295.39090909090913</v>
      </c>
      <c r="V574" s="33">
        <f>SUMIFS('[1]9. Z variables'!$R$3:$R$752,'[1]9. Z variables'!$C$3:$C$752,$C574,'[1]9. Z variables'!$B$3:$B$752,$B574)/T574</f>
        <v>0.15447734570103458</v>
      </c>
      <c r="W574" s="36">
        <f t="shared" si="124"/>
        <v>8.5907814306955224E-2</v>
      </c>
      <c r="X574" s="35">
        <f t="shared" si="124"/>
        <v>27</v>
      </c>
    </row>
    <row r="575" spans="1:24" ht="15" x14ac:dyDescent="0.25">
      <c r="A575" s="182">
        <v>53</v>
      </c>
      <c r="B575" s="183" t="s">
        <v>54</v>
      </c>
      <c r="C575" s="184">
        <v>2003</v>
      </c>
      <c r="D575" s="184">
        <v>1</v>
      </c>
      <c r="E575" s="42">
        <f>SUMIFS('[1]6. Capital Calculations for BM'!$AI$6:$AI$1805,'[1]6. Capital Calculations for BM'!$C$6:$C$1805,'[1]2. BM Database'!$C575,'[1]6. Capital Calculations for BM'!$B$6:$B$1805,'[1]2. BM Database'!$B575)</f>
        <v>3290413.4319965029</v>
      </c>
      <c r="F575" s="42">
        <f>'[1]4. OM&amp;A Calculation'!M580</f>
        <v>2641679.3599999999</v>
      </c>
      <c r="G575" s="42">
        <f t="shared" si="116"/>
        <v>5932092.7919965032</v>
      </c>
      <c r="H575" s="33">
        <f t="shared" si="117"/>
        <v>0.55468003407429545</v>
      </c>
      <c r="I575" s="33">
        <f t="shared" si="118"/>
        <v>0.44531996592570455</v>
      </c>
      <c r="J575" s="40">
        <f>SUMIFS('[1]6. Capital Calculations for BM'!$AH$6:$AH$1805,'[1]6. Capital Calculations for BM'!$C$6:$C$1805,'[1]2. BM Database'!$C575,'[1]6. Capital Calculations for BM'!$B$6:$B$1805,'[1]2. BM Database'!$B575)</f>
        <v>16.820820000000001</v>
      </c>
      <c r="K575" s="41">
        <f t="shared" si="122"/>
        <v>102.21331567783656</v>
      </c>
      <c r="L575" s="41">
        <v>0.991323586008096</v>
      </c>
      <c r="M575" s="41">
        <f t="shared" si="119"/>
        <v>101.32647063553048</v>
      </c>
      <c r="N575" s="34">
        <f>SUMIFS('[1]41. Output Indexes'!$E$3:$E$752,'[1]41. Output Indexes'!$B$3:$B$752,$B575,'[1]41. Output Indexes'!$C$3:$C$752,$C575)</f>
        <v>12258</v>
      </c>
      <c r="O575" s="34">
        <f>SUMIFS('[1]41. Output Indexes'!$L$3:$L$752,'[1]41. Output Indexes'!$B$3:$B$752,$B575,'[1]41. Output Indexes'!$C$3:$C$752,$C575)</f>
        <v>320550420</v>
      </c>
      <c r="P575" s="34">
        <f>SUMIFS('[1]9. Z variables'!$AD$3:$AD$752,'[1]9. Z variables'!$B$3:$B$752,$B575,'[1]9. Z variables'!$C$3:$C$752,$C575)</f>
        <v>53830</v>
      </c>
      <c r="Q575" s="34">
        <f>SUMIFS('[1]9. Z variables'!$AE$3:$AE$752,'[1]9. Z variables'!$B$3:$B$752,$B575,'[1]9. Z variables'!$C$3:$C$752,$C575)</f>
        <v>61913</v>
      </c>
      <c r="R575" s="34">
        <f t="shared" si="115"/>
        <v>61913</v>
      </c>
      <c r="S575" s="34">
        <f t="shared" ref="S575:S584" si="128">MAX(S574,R575)</f>
        <v>63040</v>
      </c>
      <c r="T575" s="34">
        <f>SUMIFS('[1]9. Z variables'!$P$3:$P$752,'[1]9. Z variables'!$C$3:$C$752,$C575,'[1]9. Z variables'!$B$3:$B$752,$B575)</f>
        <v>286.3</v>
      </c>
      <c r="U575" s="34">
        <f t="shared" si="123"/>
        <v>295.39090909090913</v>
      </c>
      <c r="V575" s="33">
        <f>SUMIFS('[1]9. Z variables'!$R$3:$R$752,'[1]9. Z variables'!$C$3:$C$752,$C575,'[1]9. Z variables'!$B$3:$B$752,$B575)/T575</f>
        <v>0.15892420537897309</v>
      </c>
      <c r="W575" s="36">
        <f t="shared" si="124"/>
        <v>8.5907814306955224E-2</v>
      </c>
      <c r="X575" s="35">
        <f t="shared" si="124"/>
        <v>27</v>
      </c>
    </row>
    <row r="576" spans="1:24" ht="15" x14ac:dyDescent="0.25">
      <c r="A576" s="182">
        <v>53</v>
      </c>
      <c r="B576" s="183" t="s">
        <v>54</v>
      </c>
      <c r="C576" s="184">
        <v>2004</v>
      </c>
      <c r="D576" s="184">
        <v>1</v>
      </c>
      <c r="E576" s="42">
        <f>SUMIFS('[1]6. Capital Calculations for BM'!$AI$6:$AI$1805,'[1]6. Capital Calculations for BM'!$C$6:$C$1805,'[1]2. BM Database'!$C576,'[1]6. Capital Calculations for BM'!$B$6:$B$1805,'[1]2. BM Database'!$B576)</f>
        <v>3415205.6596957864</v>
      </c>
      <c r="F576" s="42">
        <f>'[1]4. OM&amp;A Calculation'!M581</f>
        <v>2729048.64</v>
      </c>
      <c r="G576" s="42">
        <f t="shared" si="116"/>
        <v>6144254.2996957861</v>
      </c>
      <c r="H576" s="33">
        <f t="shared" si="117"/>
        <v>0.55583729011100336</v>
      </c>
      <c r="I576" s="33">
        <f t="shared" si="118"/>
        <v>0.44416270988899664</v>
      </c>
      <c r="J576" s="40">
        <f>SUMIFS('[1]6. Capital Calculations for BM'!$AH$6:$AH$1805,'[1]6. Capital Calculations for BM'!$C$6:$C$1805,'[1]2. BM Database'!$C576,'[1]6. Capital Calculations for BM'!$B$6:$B$1805,'[1]2. BM Database'!$B576)</f>
        <v>16.852066000000001</v>
      </c>
      <c r="K576" s="41">
        <f t="shared" si="122"/>
        <v>104.79144501899948</v>
      </c>
      <c r="L576" s="41">
        <v>0.991323586008096</v>
      </c>
      <c r="M576" s="41">
        <f t="shared" si="119"/>
        <v>103.8822310592048</v>
      </c>
      <c r="N576" s="34">
        <f>SUMIFS('[1]41. Output Indexes'!$E$3:$E$752,'[1]41. Output Indexes'!$B$3:$B$752,$B576,'[1]41. Output Indexes'!$C$3:$C$752,$C576)</f>
        <v>12248</v>
      </c>
      <c r="O576" s="34">
        <f>SUMIFS('[1]41. Output Indexes'!$L$3:$L$752,'[1]41. Output Indexes'!$B$3:$B$752,$B576,'[1]41. Output Indexes'!$C$3:$C$752,$C576)</f>
        <v>313903113</v>
      </c>
      <c r="P576" s="34">
        <f>SUMIFS('[1]9. Z variables'!$AD$3:$AD$752,'[1]9. Z variables'!$B$3:$B$752,$B576,'[1]9. Z variables'!$C$3:$C$752,$C576)</f>
        <v>73528</v>
      </c>
      <c r="Q576" s="34">
        <f>SUMIFS('[1]9. Z variables'!$AE$3:$AE$752,'[1]9. Z variables'!$B$3:$B$752,$B576,'[1]9. Z variables'!$C$3:$C$752,$C576)</f>
        <v>74924</v>
      </c>
      <c r="R576" s="34">
        <f t="shared" si="115"/>
        <v>74924</v>
      </c>
      <c r="S576" s="34">
        <f t="shared" si="128"/>
        <v>74924</v>
      </c>
      <c r="T576" s="34">
        <f>SUMIFS('[1]9. Z variables'!$P$3:$P$752,'[1]9. Z variables'!$C$3:$C$752,$C576,'[1]9. Z variables'!$B$3:$B$752,$B576)</f>
        <v>297.7</v>
      </c>
      <c r="U576" s="34">
        <f t="shared" si="123"/>
        <v>295.39090909090913</v>
      </c>
      <c r="V576" s="33">
        <f>SUMIFS('[1]9. Z variables'!$R$3:$R$752,'[1]9. Z variables'!$C$3:$C$752,$C576,'[1]9. Z variables'!$B$3:$B$752,$B576)/T576</f>
        <v>0.17702384951293249</v>
      </c>
      <c r="W576" s="36">
        <f t="shared" si="124"/>
        <v>8.5907814306955224E-2</v>
      </c>
      <c r="X576" s="35">
        <f t="shared" si="124"/>
        <v>27</v>
      </c>
    </row>
    <row r="577" spans="1:24" ht="15" x14ac:dyDescent="0.25">
      <c r="A577" s="182">
        <v>53</v>
      </c>
      <c r="B577" s="183" t="s">
        <v>54</v>
      </c>
      <c r="C577" s="184">
        <v>2005</v>
      </c>
      <c r="D577" s="184">
        <v>1</v>
      </c>
      <c r="E577" s="42">
        <f>SUMIFS('[1]6. Capital Calculations for BM'!$AI$6:$AI$1805,'[1]6. Capital Calculations for BM'!$C$6:$C$1805,'[1]2. BM Database'!$C577,'[1]6. Capital Calculations for BM'!$B$6:$B$1805,'[1]2. BM Database'!$B577)</f>
        <v>3459454.2646508995</v>
      </c>
      <c r="F577" s="42">
        <f>'[1]4. OM&amp;A Calculation'!M582</f>
        <v>2949155.17</v>
      </c>
      <c r="G577" s="42">
        <f t="shared" si="116"/>
        <v>6408609.4346508998</v>
      </c>
      <c r="H577" s="33">
        <f t="shared" si="117"/>
        <v>0.53981355860849844</v>
      </c>
      <c r="I577" s="33">
        <f t="shared" si="118"/>
        <v>0.46018644139150156</v>
      </c>
      <c r="J577" s="40">
        <f>SUMIFS('[1]6. Capital Calculations for BM'!$AH$6:$AH$1805,'[1]6. Capital Calculations for BM'!$C$6:$C$1805,'[1]2. BM Database'!$C577,'[1]6. Capital Calculations for BM'!$B$6:$B$1805,'[1]2. BM Database'!$B577)</f>
        <v>17.008296000000001</v>
      </c>
      <c r="K577" s="41">
        <f t="shared" si="122"/>
        <v>108.15605108354616</v>
      </c>
      <c r="L577" s="41">
        <v>0.991323586008096</v>
      </c>
      <c r="M577" s="41">
        <f t="shared" si="119"/>
        <v>107.2176444086158</v>
      </c>
      <c r="N577" s="34">
        <f>SUMIFS('[1]41. Output Indexes'!$E$3:$E$752,'[1]41. Output Indexes'!$B$3:$B$752,$B577,'[1]41. Output Indexes'!$C$3:$C$752,$C577)</f>
        <v>12374</v>
      </c>
      <c r="O577" s="34">
        <f>SUMIFS('[1]41. Output Indexes'!$L$3:$L$752,'[1]41. Output Indexes'!$B$3:$B$752,$B577,'[1]41. Output Indexes'!$C$3:$C$752,$C577)</f>
        <v>323017339</v>
      </c>
      <c r="P577" s="34">
        <f>SUMIFS('[1]9. Z variables'!$AD$3:$AD$752,'[1]9. Z variables'!$B$3:$B$752,$B577,'[1]9. Z variables'!$C$3:$C$752,$C577)</f>
        <v>56765</v>
      </c>
      <c r="Q577" s="34">
        <f>SUMIFS('[1]9. Z variables'!$AE$3:$AE$752,'[1]9. Z variables'!$B$3:$B$752,$B577,'[1]9. Z variables'!$C$3:$C$752,$C577)</f>
        <v>60656</v>
      </c>
      <c r="R577" s="34">
        <f t="shared" si="115"/>
        <v>60656</v>
      </c>
      <c r="S577" s="34">
        <f t="shared" si="128"/>
        <v>74924</v>
      </c>
      <c r="T577" s="34">
        <f>SUMIFS('[1]9. Z variables'!$P$3:$P$752,'[1]9. Z variables'!$C$3:$C$752,$C577,'[1]9. Z variables'!$B$3:$B$752,$B577)</f>
        <v>299</v>
      </c>
      <c r="U577" s="34">
        <f t="shared" si="123"/>
        <v>295.39090909090913</v>
      </c>
      <c r="V577" s="33">
        <f>SUMIFS('[1]9. Z variables'!$R$3:$R$752,'[1]9. Z variables'!$C$3:$C$752,$C577,'[1]9. Z variables'!$B$3:$B$752,$B577)/T577</f>
        <v>0.1806020066889632</v>
      </c>
      <c r="W577" s="36">
        <f t="shared" si="124"/>
        <v>8.5907814306955224E-2</v>
      </c>
      <c r="X577" s="35">
        <f t="shared" si="124"/>
        <v>27</v>
      </c>
    </row>
    <row r="578" spans="1:24" ht="15" x14ac:dyDescent="0.25">
      <c r="A578" s="182">
        <v>53</v>
      </c>
      <c r="B578" s="183" t="s">
        <v>54</v>
      </c>
      <c r="C578" s="184">
        <v>2006</v>
      </c>
      <c r="D578" s="184">
        <v>1</v>
      </c>
      <c r="E578" s="42">
        <f>SUMIFS('[1]6. Capital Calculations for BM'!$AI$6:$AI$1805,'[1]6. Capital Calculations for BM'!$C$6:$C$1805,'[1]2. BM Database'!$C578,'[1]6. Capital Calculations for BM'!$B$6:$B$1805,'[1]2. BM Database'!$B578)</f>
        <v>3509427.8436972369</v>
      </c>
      <c r="F578" s="42">
        <f>'[1]4. OM&amp;A Calculation'!M583</f>
        <v>3278174.1500000004</v>
      </c>
      <c r="G578" s="42">
        <f t="shared" si="116"/>
        <v>6787601.9936972372</v>
      </c>
      <c r="H578" s="33">
        <f t="shared" si="117"/>
        <v>0.51703500690759208</v>
      </c>
      <c r="I578" s="33">
        <f t="shared" si="118"/>
        <v>0.48296499309240792</v>
      </c>
      <c r="J578" s="40">
        <f>SUMIFS('[1]6. Capital Calculations for BM'!$AH$6:$AH$1805,'[1]6. Capital Calculations for BM'!$C$6:$C$1805,'[1]2. BM Database'!$C578,'[1]6. Capital Calculations for BM'!$B$6:$B$1805,'[1]2. BM Database'!$B578)</f>
        <v>16.88236666666667</v>
      </c>
      <c r="K578" s="41">
        <f t="shared" si="122"/>
        <v>110.14154301171514</v>
      </c>
      <c r="L578" s="41">
        <v>0.991323586008096</v>
      </c>
      <c r="M578" s="41">
        <f t="shared" si="119"/>
        <v>109.1859093868384</v>
      </c>
      <c r="N578" s="34">
        <f>SUMIFS('[1]41. Output Indexes'!$E$3:$E$752,'[1]41. Output Indexes'!$B$3:$B$752,$B578,'[1]41. Output Indexes'!$C$3:$C$752,$C578)</f>
        <v>12551</v>
      </c>
      <c r="O578" s="34">
        <f>SUMIFS('[1]41. Output Indexes'!$L$3:$L$752,'[1]41. Output Indexes'!$B$3:$B$752,$B578,'[1]41. Output Indexes'!$C$3:$C$752,$C578)</f>
        <v>320376795</v>
      </c>
      <c r="P578" s="34">
        <f>SUMIFS('[1]9. Z variables'!$AD$3:$AD$752,'[1]9. Z variables'!$B$3:$B$752,$B578,'[1]9. Z variables'!$C$3:$C$752,$C578)</f>
        <v>58542</v>
      </c>
      <c r="Q578" s="34">
        <f>SUMIFS('[1]9. Z variables'!$AE$3:$AE$752,'[1]9. Z variables'!$B$3:$B$752,$B578,'[1]9. Z variables'!$C$3:$C$752,$C578)</f>
        <v>55532</v>
      </c>
      <c r="R578" s="34">
        <f t="shared" ref="R578:R641" si="129">MAX(P578,Q578)</f>
        <v>58542</v>
      </c>
      <c r="S578" s="34">
        <f t="shared" si="128"/>
        <v>74924</v>
      </c>
      <c r="T578" s="34">
        <f>SUMIFS('[1]9. Z variables'!$P$3:$P$752,'[1]9. Z variables'!$C$3:$C$752,$C578,'[1]9. Z variables'!$B$3:$B$752,$B578)</f>
        <v>302</v>
      </c>
      <c r="U578" s="34">
        <f t="shared" si="123"/>
        <v>295.39090909090913</v>
      </c>
      <c r="V578" s="33">
        <f>SUMIFS('[1]9. Z variables'!$R$3:$R$752,'[1]9. Z variables'!$C$3:$C$752,$C578,'[1]9. Z variables'!$B$3:$B$752,$B578)/T578</f>
        <v>0.18874172185430463</v>
      </c>
      <c r="W578" s="36">
        <f t="shared" si="124"/>
        <v>8.5907814306955224E-2</v>
      </c>
      <c r="X578" s="35">
        <f t="shared" si="124"/>
        <v>27</v>
      </c>
    </row>
    <row r="579" spans="1:24" ht="15" x14ac:dyDescent="0.25">
      <c r="A579" s="182">
        <v>53</v>
      </c>
      <c r="B579" s="183" t="s">
        <v>54</v>
      </c>
      <c r="C579" s="184">
        <v>2007</v>
      </c>
      <c r="D579" s="184">
        <v>1</v>
      </c>
      <c r="E579" s="42">
        <f>SUMIFS('[1]6. Capital Calculations for BM'!$AI$6:$AI$1805,'[1]6. Capital Calculations for BM'!$C$6:$C$1805,'[1]2. BM Database'!$C579,'[1]6. Capital Calculations for BM'!$B$6:$B$1805,'[1]2. BM Database'!$B579)</f>
        <v>3584656.1456426545</v>
      </c>
      <c r="F579" s="42">
        <f>'[1]4. OM&amp;A Calculation'!M584</f>
        <v>3413830.9900000007</v>
      </c>
      <c r="G579" s="42">
        <f t="shared" ref="G579:G642" si="130">E579+F579</f>
        <v>6998487.1356426552</v>
      </c>
      <c r="H579" s="33">
        <f t="shared" ref="H579:H642" si="131">E579/G579</f>
        <v>0.51220443449646835</v>
      </c>
      <c r="I579" s="33">
        <f t="shared" ref="I579:I642" si="132">1-H579</f>
        <v>0.48779556550353165</v>
      </c>
      <c r="J579" s="40">
        <f>SUMIFS('[1]6. Capital Calculations for BM'!$AH$6:$AH$1805,'[1]6. Capital Calculations for BM'!$C$6:$C$1805,'[1]2. BM Database'!$C579,'[1]6. Capital Calculations for BM'!$B$6:$B$1805,'[1]2. BM Database'!$B579)</f>
        <v>17.296320000000001</v>
      </c>
      <c r="K579" s="41">
        <f t="shared" si="122"/>
        <v>113.88036490943945</v>
      </c>
      <c r="L579" s="41">
        <v>0.991323586008096</v>
      </c>
      <c r="M579" s="41">
        <f t="shared" ref="M579:M642" si="133">K579*L579</f>
        <v>112.89229171793606</v>
      </c>
      <c r="N579" s="34">
        <f>SUMIFS('[1]41. Output Indexes'!$E$3:$E$752,'[1]41. Output Indexes'!$B$3:$B$752,$B579,'[1]41. Output Indexes'!$C$3:$C$752,$C579)</f>
        <v>12648</v>
      </c>
      <c r="O579" s="34">
        <f>SUMIFS('[1]41. Output Indexes'!$L$3:$L$752,'[1]41. Output Indexes'!$B$3:$B$752,$B579,'[1]41. Output Indexes'!$C$3:$C$752,$C579)</f>
        <v>321106485</v>
      </c>
      <c r="P579" s="34">
        <f>SUMIFS('[1]9. Z variables'!$AD$3:$AD$752,'[1]9. Z variables'!$B$3:$B$752,$B579,'[1]9. Z variables'!$C$3:$C$752,$C579)</f>
        <v>55709</v>
      </c>
      <c r="Q579" s="34">
        <f>SUMIFS('[1]9. Z variables'!$AE$3:$AE$752,'[1]9. Z variables'!$B$3:$B$752,$B579,'[1]9. Z variables'!$C$3:$C$752,$C579)</f>
        <v>57057</v>
      </c>
      <c r="R579" s="34">
        <f t="shared" si="129"/>
        <v>57057</v>
      </c>
      <c r="S579" s="34">
        <f t="shared" si="128"/>
        <v>74924</v>
      </c>
      <c r="T579" s="34">
        <f>SUMIFS('[1]9. Z variables'!$P$3:$P$752,'[1]9. Z variables'!$C$3:$C$752,$C579,'[1]9. Z variables'!$B$3:$B$752,$B579)</f>
        <v>302</v>
      </c>
      <c r="U579" s="34">
        <f t="shared" si="123"/>
        <v>295.39090909090913</v>
      </c>
      <c r="V579" s="33">
        <f>SUMIFS('[1]9. Z variables'!$R$3:$R$752,'[1]9. Z variables'!$C$3:$C$752,$C579,'[1]9. Z variables'!$B$3:$B$752,$B579)/T579</f>
        <v>0.18874172185430463</v>
      </c>
      <c r="W579" s="36">
        <f t="shared" si="124"/>
        <v>8.5907814306955224E-2</v>
      </c>
      <c r="X579" s="35">
        <f t="shared" si="124"/>
        <v>27</v>
      </c>
    </row>
    <row r="580" spans="1:24" ht="15" x14ac:dyDescent="0.25">
      <c r="A580" s="182">
        <v>53</v>
      </c>
      <c r="B580" s="183" t="s">
        <v>54</v>
      </c>
      <c r="C580" s="184">
        <v>2008</v>
      </c>
      <c r="D580" s="184">
        <v>1</v>
      </c>
      <c r="E580" s="42">
        <f>SUMIFS('[1]6. Capital Calculations for BM'!$AI$6:$AI$1805,'[1]6. Capital Calculations for BM'!$C$6:$C$1805,'[1]2. BM Database'!$C580,'[1]6. Capital Calculations for BM'!$B$6:$B$1805,'[1]2. BM Database'!$B580)</f>
        <v>3164321.3311184766</v>
      </c>
      <c r="F580" s="42">
        <f>'[1]4. OM&amp;A Calculation'!M585</f>
        <v>3737525.09</v>
      </c>
      <c r="G580" s="42">
        <f t="shared" si="130"/>
        <v>6901846.4211184764</v>
      </c>
      <c r="H580" s="33">
        <f t="shared" si="131"/>
        <v>0.45847460781453953</v>
      </c>
      <c r="I580" s="33">
        <f t="shared" si="132"/>
        <v>0.54152539218546047</v>
      </c>
      <c r="J580" s="40">
        <f>SUMIFS('[1]6. Capital Calculations for BM'!$AH$6:$AH$1805,'[1]6. Capital Calculations for BM'!$C$6:$C$1805,'[1]2. BM Database'!$C580,'[1]6. Capital Calculations for BM'!$B$6:$B$1805,'[1]2. BM Database'!$B580)</f>
        <v>17.715351999999999</v>
      </c>
      <c r="K580" s="41">
        <f t="shared" si="122"/>
        <v>116.60459237157336</v>
      </c>
      <c r="L580" s="41">
        <v>0.991323586008096</v>
      </c>
      <c r="M580" s="41">
        <f t="shared" si="133"/>
        <v>115.59288265480038</v>
      </c>
      <c r="N580" s="34">
        <f>SUMIFS('[1]41. Output Indexes'!$E$3:$E$752,'[1]41. Output Indexes'!$B$3:$B$752,$B580,'[1]41. Output Indexes'!$C$3:$C$752,$C580)</f>
        <v>12797</v>
      </c>
      <c r="O580" s="34">
        <f>SUMIFS('[1]41. Output Indexes'!$L$3:$L$752,'[1]41. Output Indexes'!$B$3:$B$752,$B580,'[1]41. Output Indexes'!$C$3:$C$752,$C580)</f>
        <v>319007969</v>
      </c>
      <c r="P580" s="34">
        <f>SUMIFS('[1]9. Z variables'!$AD$3:$AD$752,'[1]9. Z variables'!$B$3:$B$752,$B580,'[1]9. Z variables'!$C$3:$C$752,$C580)</f>
        <v>50520</v>
      </c>
      <c r="Q580" s="34">
        <f>SUMIFS('[1]9. Z variables'!$AE$3:$AE$752,'[1]9. Z variables'!$B$3:$B$752,$B580,'[1]9. Z variables'!$C$3:$C$752,$C580)</f>
        <v>55775</v>
      </c>
      <c r="R580" s="34">
        <f t="shared" si="129"/>
        <v>55775</v>
      </c>
      <c r="S580" s="34">
        <f t="shared" si="128"/>
        <v>74924</v>
      </c>
      <c r="T580" s="34">
        <f>SUMIFS('[1]9. Z variables'!$P$3:$P$752,'[1]9. Z variables'!$C$3:$C$752,$C580,'[1]9. Z variables'!$B$3:$B$752,$B580)</f>
        <v>304</v>
      </c>
      <c r="U580" s="34">
        <f t="shared" si="123"/>
        <v>295.39090909090913</v>
      </c>
      <c r="V580" s="33">
        <f>SUMIFS('[1]9. Z variables'!$R$3:$R$752,'[1]9. Z variables'!$C$3:$C$752,$C580,'[1]9. Z variables'!$B$3:$B$752,$B580)/T580</f>
        <v>0.19407894736842105</v>
      </c>
      <c r="W580" s="36">
        <f t="shared" si="124"/>
        <v>8.5907814306955224E-2</v>
      </c>
      <c r="X580" s="35">
        <f t="shared" si="124"/>
        <v>27</v>
      </c>
    </row>
    <row r="581" spans="1:24" ht="15" x14ac:dyDescent="0.25">
      <c r="A581" s="182">
        <v>53</v>
      </c>
      <c r="B581" s="183" t="s">
        <v>54</v>
      </c>
      <c r="C581" s="184">
        <v>2009</v>
      </c>
      <c r="D581" s="184">
        <v>1</v>
      </c>
      <c r="E581" s="42">
        <f>SUMIFS('[1]6. Capital Calculations for BM'!$AI$6:$AI$1805,'[1]6. Capital Calculations for BM'!$C$6:$C$1805,'[1]2. BM Database'!$C581,'[1]6. Capital Calculations for BM'!$B$6:$B$1805,'[1]2. BM Database'!$B581)</f>
        <v>3327934.4800279071</v>
      </c>
      <c r="F581" s="42">
        <f>'[1]4. OM&amp;A Calculation'!M586</f>
        <v>3831334.23</v>
      </c>
      <c r="G581" s="42">
        <f t="shared" si="130"/>
        <v>7159268.710027907</v>
      </c>
      <c r="H581" s="33">
        <f t="shared" si="131"/>
        <v>0.4648427953774813</v>
      </c>
      <c r="I581" s="33">
        <f t="shared" si="132"/>
        <v>0.5351572046225187</v>
      </c>
      <c r="J581" s="40">
        <f>SUMIFS('[1]6. Capital Calculations for BM'!$AH$6:$AH$1805,'[1]6. Capital Calculations for BM'!$C$6:$C$1805,'[1]2. BM Database'!$C581,'[1]6. Capital Calculations for BM'!$B$6:$B$1805,'[1]2. BM Database'!$B581)</f>
        <v>17.930536200000002</v>
      </c>
      <c r="K581" s="41">
        <f t="shared" si="122"/>
        <v>118.1120482521444</v>
      </c>
      <c r="L581" s="41">
        <v>0.991323586008096</v>
      </c>
      <c r="M581" s="41">
        <f t="shared" si="133"/>
        <v>117.08725922407706</v>
      </c>
      <c r="N581" s="34">
        <f>SUMIFS('[1]41. Output Indexes'!$E$3:$E$752,'[1]41. Output Indexes'!$B$3:$B$752,$B581,'[1]41. Output Indexes'!$C$3:$C$752,$C581)</f>
        <v>12962</v>
      </c>
      <c r="O581" s="34">
        <f>SUMIFS('[1]41. Output Indexes'!$L$3:$L$752,'[1]41. Output Indexes'!$B$3:$B$752,$B581,'[1]41. Output Indexes'!$C$3:$C$752,$C581)</f>
        <v>309605840</v>
      </c>
      <c r="P581" s="34">
        <f>SUMIFS('[1]9. Z variables'!$AD$3:$AD$752,'[1]9. Z variables'!$B$3:$B$752,$B581,'[1]9. Z variables'!$C$3:$C$752,$C581)</f>
        <v>51144</v>
      </c>
      <c r="Q581" s="34">
        <f>SUMIFS('[1]9. Z variables'!$AE$3:$AE$752,'[1]9. Z variables'!$B$3:$B$752,$B581,'[1]9. Z variables'!$C$3:$C$752,$C581)</f>
        <v>59109</v>
      </c>
      <c r="R581" s="34">
        <f t="shared" si="129"/>
        <v>59109</v>
      </c>
      <c r="S581" s="34">
        <f t="shared" si="128"/>
        <v>74924</v>
      </c>
      <c r="T581" s="34">
        <f>SUMIFS('[1]9. Z variables'!$P$3:$P$752,'[1]9. Z variables'!$C$3:$C$752,$C581,'[1]9. Z variables'!$B$3:$B$752,$B581)</f>
        <v>307</v>
      </c>
      <c r="U581" s="34">
        <f t="shared" si="123"/>
        <v>295.39090909090913</v>
      </c>
      <c r="V581" s="33">
        <f>SUMIFS('[1]9. Z variables'!$R$3:$R$752,'[1]9. Z variables'!$C$3:$C$752,$C581,'[1]9. Z variables'!$B$3:$B$752,$B581)/T581</f>
        <v>0.19218241042345277</v>
      </c>
      <c r="W581" s="36">
        <f t="shared" si="124"/>
        <v>8.5907814306955224E-2</v>
      </c>
      <c r="X581" s="35">
        <f t="shared" si="124"/>
        <v>27</v>
      </c>
    </row>
    <row r="582" spans="1:24" ht="15" x14ac:dyDescent="0.25">
      <c r="A582" s="182">
        <v>53</v>
      </c>
      <c r="B582" s="183" t="s">
        <v>54</v>
      </c>
      <c r="C582" s="184">
        <v>2010</v>
      </c>
      <c r="D582" s="184">
        <v>1</v>
      </c>
      <c r="E582" s="42">
        <f>SUMIFS('[1]6. Capital Calculations for BM'!$AI$6:$AI$1805,'[1]6. Capital Calculations for BM'!$C$6:$C$1805,'[1]2. BM Database'!$C582,'[1]6. Capital Calculations for BM'!$B$6:$B$1805,'[1]2. BM Database'!$B582)</f>
        <v>3294591.8272726163</v>
      </c>
      <c r="F582" s="42">
        <f>'[1]4. OM&amp;A Calculation'!M587</f>
        <v>4093750.7700000005</v>
      </c>
      <c r="G582" s="42">
        <f t="shared" si="130"/>
        <v>7388342.5972726168</v>
      </c>
      <c r="H582" s="33">
        <f t="shared" si="131"/>
        <v>0.44591757676326549</v>
      </c>
      <c r="I582" s="33">
        <f t="shared" si="132"/>
        <v>0.55408242323673451</v>
      </c>
      <c r="J582" s="40">
        <f>SUMIFS('[1]6. Capital Calculations for BM'!$AH$6:$AH$1805,'[1]6. Capital Calculations for BM'!$C$6:$C$1805,'[1]2. BM Database'!$C582,'[1]6. Capital Calculations for BM'!$B$6:$B$1805,'[1]2. BM Database'!$B582)</f>
        <v>18.29948266666667</v>
      </c>
      <c r="K582" s="41">
        <f t="shared" si="122"/>
        <v>121.67950876493377</v>
      </c>
      <c r="L582" s="41">
        <v>0.991323586008096</v>
      </c>
      <c r="M582" s="41">
        <f t="shared" si="133"/>
        <v>120.62376697255769</v>
      </c>
      <c r="N582" s="34">
        <f>SUMIFS('[1]41. Output Indexes'!$E$3:$E$752,'[1]41. Output Indexes'!$B$3:$B$752,$B582,'[1]41. Output Indexes'!$C$3:$C$752,$C582)</f>
        <v>12862</v>
      </c>
      <c r="O582" s="34">
        <f>SUMIFS('[1]41. Output Indexes'!$L$3:$L$752,'[1]41. Output Indexes'!$B$3:$B$752,$B582,'[1]41. Output Indexes'!$C$3:$C$752,$C582)</f>
        <v>305338215</v>
      </c>
      <c r="P582" s="34">
        <f>SUMIFS('[1]9. Z variables'!$AD$3:$AD$752,'[1]9. Z variables'!$B$3:$B$752,$B582,'[1]9. Z variables'!$C$3:$C$752,$C582)</f>
        <v>55679</v>
      </c>
      <c r="Q582" s="34">
        <f>SUMIFS('[1]9. Z variables'!$AE$3:$AE$752,'[1]9. Z variables'!$B$3:$B$752,$B582,'[1]9. Z variables'!$C$3:$C$752,$C582)</f>
        <v>57908</v>
      </c>
      <c r="R582" s="34">
        <f t="shared" si="129"/>
        <v>57908</v>
      </c>
      <c r="S582" s="34">
        <f t="shared" si="128"/>
        <v>74924</v>
      </c>
      <c r="T582" s="34">
        <f>SUMIFS('[1]9. Z variables'!$P$3:$P$752,'[1]9. Z variables'!$C$3:$C$752,$C582,'[1]9. Z variables'!$B$3:$B$752,$B582)</f>
        <v>313</v>
      </c>
      <c r="U582" s="34">
        <f t="shared" si="123"/>
        <v>295.39090909090913</v>
      </c>
      <c r="V582" s="33">
        <f>SUMIFS('[1]9. Z variables'!$R$3:$R$752,'[1]9. Z variables'!$C$3:$C$752,$C582,'[1]9. Z variables'!$B$3:$B$752,$B582)/T582</f>
        <v>0.20766773162939298</v>
      </c>
      <c r="W582" s="36">
        <f t="shared" si="124"/>
        <v>8.5907814306955224E-2</v>
      </c>
      <c r="X582" s="35">
        <f t="shared" si="124"/>
        <v>27</v>
      </c>
    </row>
    <row r="583" spans="1:24" ht="15" x14ac:dyDescent="0.25">
      <c r="A583" s="182">
        <v>53</v>
      </c>
      <c r="B583" s="183" t="s">
        <v>54</v>
      </c>
      <c r="C583" s="184">
        <v>2011</v>
      </c>
      <c r="D583" s="184">
        <v>1</v>
      </c>
      <c r="E583" s="42">
        <f>SUMIFS('[1]6. Capital Calculations for BM'!$AI$6:$AI$1805,'[1]6. Capital Calculations for BM'!$C$6:$C$1805,'[1]2. BM Database'!$C583,'[1]6. Capital Calculations for BM'!$B$6:$B$1805,'[1]2. BM Database'!$B583)</f>
        <v>3371504.1348427329</v>
      </c>
      <c r="F583" s="42">
        <f>'[1]4. OM&amp;A Calculation'!M588</f>
        <v>4405707.6100000003</v>
      </c>
      <c r="G583" s="42">
        <f t="shared" si="130"/>
        <v>7777211.7448427333</v>
      </c>
      <c r="H583" s="33">
        <f t="shared" si="131"/>
        <v>0.43351065207636441</v>
      </c>
      <c r="I583" s="33">
        <f t="shared" si="132"/>
        <v>0.56648934792363559</v>
      </c>
      <c r="J583" s="40">
        <f>SUMIFS('[1]6. Capital Calculations for BM'!$AH$6:$AH$1805,'[1]6. Capital Calculations for BM'!$C$6:$C$1805,'[1]2. BM Database'!$C583,'[1]6. Capital Calculations for BM'!$B$6:$B$1805,'[1]2. BM Database'!$B583)</f>
        <v>18.328728099999999</v>
      </c>
      <c r="K583" s="41">
        <f t="shared" si="122"/>
        <v>123.73002481130355</v>
      </c>
      <c r="L583" s="41">
        <v>0.991323586008096</v>
      </c>
      <c r="M583" s="41">
        <f t="shared" si="133"/>
        <v>122.65649189281213</v>
      </c>
      <c r="N583" s="34">
        <f>SUMIFS('[1]41. Output Indexes'!$E$3:$E$752,'[1]41. Output Indexes'!$B$3:$B$752,$B583,'[1]41. Output Indexes'!$C$3:$C$752,$C583)</f>
        <v>13035</v>
      </c>
      <c r="O583" s="34">
        <f>SUMIFS('[1]41. Output Indexes'!$L$3:$L$752,'[1]41. Output Indexes'!$B$3:$B$752,$B583,'[1]41. Output Indexes'!$C$3:$C$752,$C583)</f>
        <v>303545330</v>
      </c>
      <c r="P583" s="34">
        <f>SUMIFS('[1]9. Z variables'!$AD$3:$AD$752,'[1]9. Z variables'!$B$3:$B$752,$B583,'[1]9. Z variables'!$C$3:$C$752,$C583)</f>
        <v>57089</v>
      </c>
      <c r="Q583" s="34">
        <f>SUMIFS('[1]9. Z variables'!$AE$3:$AE$752,'[1]9. Z variables'!$B$3:$B$752,$B583,'[1]9. Z variables'!$C$3:$C$752,$C583)</f>
        <v>59312</v>
      </c>
      <c r="R583" s="34">
        <f t="shared" si="129"/>
        <v>59312</v>
      </c>
      <c r="S583" s="34">
        <f t="shared" si="128"/>
        <v>74924</v>
      </c>
      <c r="T583" s="34">
        <f>SUMIFS('[1]9. Z variables'!$P$3:$P$752,'[1]9. Z variables'!$C$3:$C$752,$C583,'[1]9. Z variables'!$B$3:$B$752,$B583)</f>
        <v>314</v>
      </c>
      <c r="U583" s="34">
        <f t="shared" si="123"/>
        <v>295.39090909090913</v>
      </c>
      <c r="V583" s="33">
        <f>SUMIFS('[1]9. Z variables'!$R$3:$R$752,'[1]9. Z variables'!$C$3:$C$752,$C583,'[1]9. Z variables'!$B$3:$B$752,$B583)/T583</f>
        <v>0.21019108280254778</v>
      </c>
      <c r="W583" s="36">
        <f t="shared" si="124"/>
        <v>8.5907814306955224E-2</v>
      </c>
      <c r="X583" s="23">
        <f t="shared" si="124"/>
        <v>27</v>
      </c>
    </row>
    <row r="584" spans="1:24" ht="15" x14ac:dyDescent="0.25">
      <c r="A584" s="182">
        <v>53</v>
      </c>
      <c r="B584" s="183" t="str">
        <f>B583</f>
        <v>ORILLIA POWER DISTRIBUTION CORPORATION</v>
      </c>
      <c r="C584" s="184">
        <f>C583+1</f>
        <v>2012</v>
      </c>
      <c r="D584" s="184">
        <f>D583</f>
        <v>1</v>
      </c>
      <c r="E584" s="42">
        <f>SUMIFS('[1]6. Capital Calculations for BM'!$AI$6:$AI$1805,'[1]6. Capital Calculations for BM'!$C$6:$C$1805,'[1]2. BM Database'!$C584,'[1]6. Capital Calculations for BM'!$B$6:$B$1805,'[1]2. BM Database'!$B584)</f>
        <v>3457497.0050309752</v>
      </c>
      <c r="F584" s="42">
        <f>'[1]4. OM&amp;A Calculation'!M589</f>
        <v>4587512.6666000001</v>
      </c>
      <c r="G584" s="42">
        <f t="shared" si="130"/>
        <v>8045009.6716309749</v>
      </c>
      <c r="H584" s="33">
        <f t="shared" si="131"/>
        <v>0.42976915456336956</v>
      </c>
      <c r="I584" s="33">
        <f t="shared" si="132"/>
        <v>0.5702308454366305</v>
      </c>
      <c r="J584" s="40">
        <f>SUMIFS('[1]6. Capital Calculations for BM'!$AH$6:$AH$1805,'[1]6. Capital Calculations for BM'!$C$6:$C$1805,'[1]2. BM Database'!$C584,'[1]6. Capital Calculations for BM'!$B$6:$B$1805,'[1]2. BM Database'!$B584)</f>
        <v>17.40324</v>
      </c>
      <c r="K584" s="41">
        <f t="shared" si="122"/>
        <v>125.68281390738366</v>
      </c>
      <c r="L584" s="41">
        <f>L583</f>
        <v>0.991323586008096</v>
      </c>
      <c r="M584" s="41">
        <f t="shared" si="133"/>
        <v>124.59233778225577</v>
      </c>
      <c r="N584" s="34">
        <f>SUMIFS('[1]24. 2012 data'!$BR$2:$BR$74,'[1]24. 2012 data'!$B$2:$B$74,'[1]2. BM Database'!$B584,'[1]24. 2012 data'!$C$2:$C$74,2012)</f>
        <v>13146</v>
      </c>
      <c r="O584" s="34">
        <f>SUMIFS('[1]24. 2012 data'!$BZ$2:$BZ$74,'[1]24. 2012 data'!$B$2:$B$74,'[1]2. BM Database'!$B584,'[1]24. 2012 data'!$C$2:$C$74,2012)</f>
        <v>298505033</v>
      </c>
      <c r="P584" s="34">
        <f>SUMIFS('[1]24. 2012 data'!$DI$2:$DI$74,'[1]24. 2012 data'!$B$2:$B$74,'[1]2. BM Database'!$B584,'[1]24. 2012 data'!$C$2:$C$74,2012)</f>
        <v>56769</v>
      </c>
      <c r="Q584" s="34">
        <f>SUMIFS('[1]24. 2012 data'!$DH$2:$DH$74,'[1]24. 2012 data'!$B$2:$B$74,'[1]2. BM Database'!$B584,'[1]24. 2012 data'!$C$2:$C$74,2012)</f>
        <v>54175</v>
      </c>
      <c r="R584" s="34">
        <f t="shared" si="129"/>
        <v>56769</v>
      </c>
      <c r="S584" s="34">
        <f t="shared" si="128"/>
        <v>74924</v>
      </c>
      <c r="T584" s="34">
        <f>SUMIF('[1]24. 2012 data'!$B$2:$B$74,$B584,'[1]24. 2012 data'!$DL$2:$DL$74)</f>
        <v>244</v>
      </c>
      <c r="U584" s="34">
        <f>AVERAGE(T574:T584)</f>
        <v>295.39090909090913</v>
      </c>
      <c r="V584" s="33">
        <f>SUMIF('[1]24. 2012 data'!$B$2:$B$74,$B584,'[1]24. 2012 data'!$DN$2:$DN$74)/SUMIF('[1]24. 2012 data'!$B$2:$B$74,$B584,'[1]24. 2012 data'!$DL$2:$DL$74)</f>
        <v>0.25409836065573771</v>
      </c>
      <c r="W584" s="36">
        <f>(N584-N574)/N574</f>
        <v>8.5907814306955224E-2</v>
      </c>
      <c r="X584" s="34">
        <f>SUMIF('[1]24. 2012 data'!$B$2:$B$74,$B584,'[1]24. 2012 data'!$CZ$2:$CZ$74)</f>
        <v>27</v>
      </c>
    </row>
    <row r="585" spans="1:24" ht="15" x14ac:dyDescent="0.25">
      <c r="A585" s="182">
        <v>54</v>
      </c>
      <c r="B585" s="183" t="s">
        <v>55</v>
      </c>
      <c r="C585" s="184">
        <v>2002</v>
      </c>
      <c r="D585" s="184">
        <v>1</v>
      </c>
      <c r="E585" s="42">
        <f>SUMIFS('[1]6. Capital Calculations for BM'!$AI$6:$AI$1805,'[1]6. Capital Calculations for BM'!$C$6:$C$1805,'[1]2. BM Database'!$C585,'[1]6. Capital Calculations for BM'!$B$6:$B$1805,'[1]2. BM Database'!$B585)</f>
        <v>10329498.397843299</v>
      </c>
      <c r="F585" s="42">
        <f>'[1]4. OM&amp;A Calculation'!M590</f>
        <v>8874750.0299999993</v>
      </c>
      <c r="G585" s="42">
        <f t="shared" si="130"/>
        <v>19204248.427843299</v>
      </c>
      <c r="H585" s="33">
        <f t="shared" si="131"/>
        <v>0.53787569123856294</v>
      </c>
      <c r="I585" s="33">
        <f t="shared" si="132"/>
        <v>0.46212430876143706</v>
      </c>
      <c r="J585" s="40">
        <f>SUMIFS('[1]6. Capital Calculations for BM'!$AH$6:$AH$1805,'[1]6. Capital Calculations for BM'!$C$6:$C$1805,'[1]2. BM Database'!$C585,'[1]6. Capital Calculations for BM'!$B$6:$B$1805,'[1]2. BM Database'!$B585)</f>
        <v>16.741565999999999</v>
      </c>
      <c r="K585" s="41">
        <f t="shared" si="122"/>
        <v>100</v>
      </c>
      <c r="L585" s="41">
        <v>1.0566033038204199</v>
      </c>
      <c r="M585" s="41">
        <f t="shared" si="133"/>
        <v>105.66033038204199</v>
      </c>
      <c r="N585" s="34">
        <f>SUMIFS('[1]41. Output Indexes'!$E$3:$E$752,'[1]41. Output Indexes'!$B$3:$B$752,$B585,'[1]41. Output Indexes'!$C$3:$C$752,$C585)</f>
        <v>47533</v>
      </c>
      <c r="O585" s="34">
        <f>SUMIFS('[1]41. Output Indexes'!$L$3:$L$752,'[1]41. Output Indexes'!$B$3:$B$752,$B585,'[1]41. Output Indexes'!$C$3:$C$752,$C585)</f>
        <v>1163441783</v>
      </c>
      <c r="P585" s="34">
        <f>SUMIFS('[1]9. Z variables'!$AD$3:$AD$752,'[1]9. Z variables'!$B$3:$B$752,$B585,'[1]9. Z variables'!$C$3:$C$752,$C585)</f>
        <v>222000</v>
      </c>
      <c r="Q585" s="34">
        <f>SUMIFS('[1]9. Z variables'!$AE$3:$AE$752,'[1]9. Z variables'!$B$3:$B$752,$B585,'[1]9. Z variables'!$C$3:$C$752,$C585)</f>
        <v>210000</v>
      </c>
      <c r="R585" s="34">
        <f t="shared" si="129"/>
        <v>222000</v>
      </c>
      <c r="S585" s="34">
        <f>R585</f>
        <v>222000</v>
      </c>
      <c r="T585" s="34">
        <f>SUMIFS('[1]9. Z variables'!$P$3:$P$752,'[1]9. Z variables'!$C$3:$C$752,$C585,'[1]9. Z variables'!$B$3:$B$752,$B585)</f>
        <v>1455</v>
      </c>
      <c r="U585" s="34">
        <f t="shared" si="123"/>
        <v>1222.6363636363637</v>
      </c>
      <c r="V585" s="33">
        <f>SUMIFS('[1]9. Z variables'!$R$3:$R$752,'[1]9. Z variables'!$C$3:$C$752,$C585,'[1]9. Z variables'!$B$3:$B$752,$B585)/T585</f>
        <v>0.45154639175257733</v>
      </c>
      <c r="W585" s="36">
        <f t="shared" si="124"/>
        <v>0.12260955546672837</v>
      </c>
      <c r="X585" s="35">
        <f t="shared" si="124"/>
        <v>149</v>
      </c>
    </row>
    <row r="586" spans="1:24" ht="15" x14ac:dyDescent="0.25">
      <c r="A586" s="182">
        <v>54</v>
      </c>
      <c r="B586" s="183" t="s">
        <v>55</v>
      </c>
      <c r="C586" s="184">
        <v>2003</v>
      </c>
      <c r="D586" s="184">
        <v>1</v>
      </c>
      <c r="E586" s="42">
        <f>SUMIFS('[1]6. Capital Calculations for BM'!$AI$6:$AI$1805,'[1]6. Capital Calculations for BM'!$C$6:$C$1805,'[1]2. BM Database'!$C586,'[1]6. Capital Calculations for BM'!$B$6:$B$1805,'[1]2. BM Database'!$B586)</f>
        <v>10830071.157173498</v>
      </c>
      <c r="F586" s="42">
        <f>'[1]4. OM&amp;A Calculation'!M591</f>
        <v>8050337</v>
      </c>
      <c r="G586" s="42">
        <f t="shared" si="130"/>
        <v>18880408.157173499</v>
      </c>
      <c r="H586" s="33">
        <f t="shared" si="131"/>
        <v>0.57361424959760077</v>
      </c>
      <c r="I586" s="33">
        <f t="shared" si="132"/>
        <v>0.42638575040239923</v>
      </c>
      <c r="J586" s="40">
        <f>SUMIFS('[1]6. Capital Calculations for BM'!$AH$6:$AH$1805,'[1]6. Capital Calculations for BM'!$C$6:$C$1805,'[1]2. BM Database'!$C586,'[1]6. Capital Calculations for BM'!$B$6:$B$1805,'[1]2. BM Database'!$B586)</f>
        <v>16.820820000000001</v>
      </c>
      <c r="K586" s="41">
        <f t="shared" si="122"/>
        <v>102.21331567783656</v>
      </c>
      <c r="L586" s="41">
        <v>1.0566033038204199</v>
      </c>
      <c r="M586" s="41">
        <f t="shared" si="133"/>
        <v>107.99892703964163</v>
      </c>
      <c r="N586" s="34">
        <f>SUMIFS('[1]41. Output Indexes'!$E$3:$E$752,'[1]41. Output Indexes'!$B$3:$B$752,$B586,'[1]41. Output Indexes'!$C$3:$C$752,$C586)</f>
        <v>48202</v>
      </c>
      <c r="O586" s="34">
        <f>SUMIFS('[1]41. Output Indexes'!$L$3:$L$752,'[1]41. Output Indexes'!$B$3:$B$752,$B586,'[1]41. Output Indexes'!$C$3:$C$752,$C586)</f>
        <v>1192940488</v>
      </c>
      <c r="P586" s="34">
        <f>SUMIFS('[1]9. Z variables'!$AD$3:$AD$752,'[1]9. Z variables'!$B$3:$B$752,$B586,'[1]9. Z variables'!$C$3:$C$752,$C586)</f>
        <v>218000</v>
      </c>
      <c r="Q586" s="34">
        <f>SUMIFS('[1]9. Z variables'!$AE$3:$AE$752,'[1]9. Z variables'!$B$3:$B$752,$B586,'[1]9. Z variables'!$C$3:$C$752,$C586)</f>
        <v>228000</v>
      </c>
      <c r="R586" s="34">
        <f t="shared" si="129"/>
        <v>228000</v>
      </c>
      <c r="S586" s="34">
        <f t="shared" ref="S586:S595" si="134">MAX(S585,R586)</f>
        <v>228000</v>
      </c>
      <c r="T586" s="34">
        <f>SUMIFS('[1]9. Z variables'!$P$3:$P$752,'[1]9. Z variables'!$C$3:$C$752,$C586,'[1]9. Z variables'!$B$3:$B$752,$B586)</f>
        <v>1538</v>
      </c>
      <c r="U586" s="34">
        <f t="shared" si="123"/>
        <v>1222.6363636363637</v>
      </c>
      <c r="V586" s="33">
        <f>SUMIFS('[1]9. Z variables'!$R$3:$R$752,'[1]9. Z variables'!$C$3:$C$752,$C586,'[1]9. Z variables'!$B$3:$B$752,$B586)/T586</f>
        <v>0.47139141742522755</v>
      </c>
      <c r="W586" s="36">
        <f t="shared" si="124"/>
        <v>0.12260955546672837</v>
      </c>
      <c r="X586" s="35">
        <f t="shared" si="124"/>
        <v>149</v>
      </c>
    </row>
    <row r="587" spans="1:24" ht="15" x14ac:dyDescent="0.25">
      <c r="A587" s="182">
        <v>54</v>
      </c>
      <c r="B587" s="183" t="s">
        <v>55</v>
      </c>
      <c r="C587" s="184">
        <v>2004</v>
      </c>
      <c r="D587" s="184">
        <v>1</v>
      </c>
      <c r="E587" s="42">
        <f>SUMIFS('[1]6. Capital Calculations for BM'!$AI$6:$AI$1805,'[1]6. Capital Calculations for BM'!$C$6:$C$1805,'[1]2. BM Database'!$C587,'[1]6. Capital Calculations for BM'!$B$6:$B$1805,'[1]2. BM Database'!$B587)</f>
        <v>11356939.50034247</v>
      </c>
      <c r="F587" s="42">
        <f>'[1]4. OM&amp;A Calculation'!M592</f>
        <v>7593543.1900000004</v>
      </c>
      <c r="G587" s="42">
        <f t="shared" si="130"/>
        <v>18950482.690342471</v>
      </c>
      <c r="H587" s="33">
        <f t="shared" si="131"/>
        <v>0.59929552644747053</v>
      </c>
      <c r="I587" s="33">
        <f t="shared" si="132"/>
        <v>0.40070447355252947</v>
      </c>
      <c r="J587" s="40">
        <f>SUMIFS('[1]6. Capital Calculations for BM'!$AH$6:$AH$1805,'[1]6. Capital Calculations for BM'!$C$6:$C$1805,'[1]2. BM Database'!$C587,'[1]6. Capital Calculations for BM'!$B$6:$B$1805,'[1]2. BM Database'!$B587)</f>
        <v>16.852066000000001</v>
      </c>
      <c r="K587" s="41">
        <f t="shared" si="122"/>
        <v>104.79144501899948</v>
      </c>
      <c r="L587" s="41">
        <v>1.0566033038204199</v>
      </c>
      <c r="M587" s="41">
        <f t="shared" si="133"/>
        <v>110.72298701919074</v>
      </c>
      <c r="N587" s="34">
        <f>SUMIFS('[1]41. Output Indexes'!$E$3:$E$752,'[1]41. Output Indexes'!$B$3:$B$752,$B587,'[1]41. Output Indexes'!$C$3:$C$752,$C587)</f>
        <v>48675</v>
      </c>
      <c r="O587" s="34">
        <f>SUMIFS('[1]41. Output Indexes'!$L$3:$L$752,'[1]41. Output Indexes'!$B$3:$B$752,$B587,'[1]41. Output Indexes'!$C$3:$C$752,$C587)</f>
        <v>1175439752</v>
      </c>
      <c r="P587" s="34">
        <f>SUMIFS('[1]9. Z variables'!$AD$3:$AD$752,'[1]9. Z variables'!$B$3:$B$752,$B587,'[1]9. Z variables'!$C$3:$C$752,$C587)</f>
        <v>200000</v>
      </c>
      <c r="Q587" s="34">
        <f>SUMIFS('[1]9. Z variables'!$AE$3:$AE$752,'[1]9. Z variables'!$B$3:$B$752,$B587,'[1]9. Z variables'!$C$3:$C$752,$C587)</f>
        <v>233000</v>
      </c>
      <c r="R587" s="34">
        <f t="shared" si="129"/>
        <v>233000</v>
      </c>
      <c r="S587" s="34">
        <f t="shared" si="134"/>
        <v>233000</v>
      </c>
      <c r="T587" s="34">
        <f>SUMIFS('[1]9. Z variables'!$P$3:$P$752,'[1]9. Z variables'!$C$3:$C$752,$C587,'[1]9. Z variables'!$B$3:$B$752,$B587)</f>
        <v>1731</v>
      </c>
      <c r="U587" s="34">
        <f t="shared" si="123"/>
        <v>1222.6363636363637</v>
      </c>
      <c r="V587" s="33">
        <f>SUMIFS('[1]9. Z variables'!$R$3:$R$752,'[1]9. Z variables'!$C$3:$C$752,$C587,'[1]9. Z variables'!$B$3:$B$752,$B587)/T587</f>
        <v>0.48469093009820913</v>
      </c>
      <c r="W587" s="36">
        <f t="shared" si="124"/>
        <v>0.12260955546672837</v>
      </c>
      <c r="X587" s="35">
        <f t="shared" si="124"/>
        <v>149</v>
      </c>
    </row>
    <row r="588" spans="1:24" ht="15" x14ac:dyDescent="0.25">
      <c r="A588" s="182">
        <v>54</v>
      </c>
      <c r="B588" s="183" t="s">
        <v>55</v>
      </c>
      <c r="C588" s="184">
        <v>2005</v>
      </c>
      <c r="D588" s="184">
        <v>1</v>
      </c>
      <c r="E588" s="42">
        <f>SUMIFS('[1]6. Capital Calculations for BM'!$AI$6:$AI$1805,'[1]6. Capital Calculations for BM'!$C$6:$C$1805,'[1]2. BM Database'!$C588,'[1]6. Capital Calculations for BM'!$B$6:$B$1805,'[1]2. BM Database'!$B588)</f>
        <v>12621073.955013087</v>
      </c>
      <c r="F588" s="42">
        <f>'[1]4. OM&amp;A Calculation'!M593</f>
        <v>7675841.6899999995</v>
      </c>
      <c r="G588" s="42">
        <f t="shared" si="130"/>
        <v>20296915.645013086</v>
      </c>
      <c r="H588" s="33">
        <f t="shared" si="131"/>
        <v>0.62182225988183881</v>
      </c>
      <c r="I588" s="33">
        <f t="shared" si="132"/>
        <v>0.37817774011816119</v>
      </c>
      <c r="J588" s="40">
        <f>SUMIFS('[1]6. Capital Calculations for BM'!$AH$6:$AH$1805,'[1]6. Capital Calculations for BM'!$C$6:$C$1805,'[1]2. BM Database'!$C588,'[1]6. Capital Calculations for BM'!$B$6:$B$1805,'[1]2. BM Database'!$B588)</f>
        <v>17.008296000000001</v>
      </c>
      <c r="K588" s="41">
        <f t="shared" si="122"/>
        <v>108.15605108354616</v>
      </c>
      <c r="L588" s="41">
        <v>1.0566033038204199</v>
      </c>
      <c r="M588" s="41">
        <f t="shared" si="133"/>
        <v>114.27804090304498</v>
      </c>
      <c r="N588" s="34">
        <f>SUMIFS('[1]41. Output Indexes'!$E$3:$E$752,'[1]41. Output Indexes'!$B$3:$B$752,$B588,'[1]41. Output Indexes'!$C$3:$C$752,$C588)</f>
        <v>49500</v>
      </c>
      <c r="O588" s="34">
        <f>SUMIFS('[1]41. Output Indexes'!$L$3:$L$752,'[1]41. Output Indexes'!$B$3:$B$752,$B588,'[1]41. Output Indexes'!$C$3:$C$752,$C588)</f>
        <v>1128827182</v>
      </c>
      <c r="P588" s="34">
        <f>SUMIFS('[1]9. Z variables'!$AD$3:$AD$752,'[1]9. Z variables'!$B$3:$B$752,$B588,'[1]9. Z variables'!$C$3:$C$752,$C588)</f>
        <v>211272</v>
      </c>
      <c r="Q588" s="34">
        <f>SUMIFS('[1]9. Z variables'!$AE$3:$AE$752,'[1]9. Z variables'!$B$3:$B$752,$B588,'[1]9. Z variables'!$C$3:$C$752,$C588)</f>
        <v>217814</v>
      </c>
      <c r="R588" s="34">
        <f t="shared" si="129"/>
        <v>217814</v>
      </c>
      <c r="S588" s="34">
        <f t="shared" si="134"/>
        <v>233000</v>
      </c>
      <c r="T588" s="34">
        <f>SUMIFS('[1]9. Z variables'!$P$3:$P$752,'[1]9. Z variables'!$C$3:$C$752,$C588,'[1]9. Z variables'!$B$3:$B$752,$B588)</f>
        <v>2002</v>
      </c>
      <c r="U588" s="34">
        <f t="shared" si="123"/>
        <v>1222.6363636363637</v>
      </c>
      <c r="V588" s="33">
        <f>SUMIFS('[1]9. Z variables'!$R$3:$R$752,'[1]9. Z variables'!$C$3:$C$752,$C588,'[1]9. Z variables'!$B$3:$B$752,$B588)/T588</f>
        <v>0.49900099900099898</v>
      </c>
      <c r="W588" s="36">
        <f t="shared" si="124"/>
        <v>0.12260955546672837</v>
      </c>
      <c r="X588" s="35">
        <f t="shared" si="124"/>
        <v>149</v>
      </c>
    </row>
    <row r="589" spans="1:24" ht="15" x14ac:dyDescent="0.25">
      <c r="A589" s="182">
        <v>54</v>
      </c>
      <c r="B589" s="183" t="s">
        <v>55</v>
      </c>
      <c r="C589" s="184">
        <v>2006</v>
      </c>
      <c r="D589" s="184">
        <v>1</v>
      </c>
      <c r="E589" s="42">
        <f>SUMIFS('[1]6. Capital Calculations for BM'!$AI$6:$AI$1805,'[1]6. Capital Calculations for BM'!$C$6:$C$1805,'[1]2. BM Database'!$C589,'[1]6. Capital Calculations for BM'!$B$6:$B$1805,'[1]2. BM Database'!$B589)</f>
        <v>13087967.110999266</v>
      </c>
      <c r="F589" s="42">
        <f>'[1]4. OM&amp;A Calculation'!M594</f>
        <v>7571117.0899999999</v>
      </c>
      <c r="G589" s="42">
        <f t="shared" si="130"/>
        <v>20659084.200999267</v>
      </c>
      <c r="H589" s="33">
        <f t="shared" si="131"/>
        <v>0.63352116597531505</v>
      </c>
      <c r="I589" s="33">
        <f t="shared" si="132"/>
        <v>0.36647883402468495</v>
      </c>
      <c r="J589" s="40">
        <f>SUMIFS('[1]6. Capital Calculations for BM'!$AH$6:$AH$1805,'[1]6. Capital Calculations for BM'!$C$6:$C$1805,'[1]2. BM Database'!$C589,'[1]6. Capital Calculations for BM'!$B$6:$B$1805,'[1]2. BM Database'!$B589)</f>
        <v>16.88236666666667</v>
      </c>
      <c r="K589" s="41">
        <f t="shared" si="122"/>
        <v>110.14154301171514</v>
      </c>
      <c r="L589" s="41">
        <v>1.0566033038204199</v>
      </c>
      <c r="M589" s="41">
        <f t="shared" si="133"/>
        <v>116.3759182340571</v>
      </c>
      <c r="N589" s="34">
        <f>SUMIFS('[1]41. Output Indexes'!$E$3:$E$752,'[1]41. Output Indexes'!$B$3:$B$752,$B589,'[1]41. Output Indexes'!$C$3:$C$752,$C589)</f>
        <v>50528</v>
      </c>
      <c r="O589" s="34">
        <f>SUMIFS('[1]41. Output Indexes'!$L$3:$L$752,'[1]41. Output Indexes'!$B$3:$B$752,$B589,'[1]41. Output Indexes'!$C$3:$C$752,$C589)</f>
        <v>1107170264</v>
      </c>
      <c r="P589" s="34">
        <f>SUMIFS('[1]9. Z variables'!$AD$3:$AD$752,'[1]9. Z variables'!$B$3:$B$752,$B589,'[1]9. Z variables'!$C$3:$C$752,$C589)</f>
        <v>222832</v>
      </c>
      <c r="Q589" s="34">
        <f>SUMIFS('[1]9. Z variables'!$AE$3:$AE$752,'[1]9. Z variables'!$B$3:$B$752,$B589,'[1]9. Z variables'!$C$3:$C$752,$C589)</f>
        <v>208543</v>
      </c>
      <c r="R589" s="34">
        <f t="shared" si="129"/>
        <v>222832</v>
      </c>
      <c r="S589" s="34">
        <f t="shared" si="134"/>
        <v>233000</v>
      </c>
      <c r="T589" s="34">
        <f>SUMIFS('[1]9. Z variables'!$P$3:$P$752,'[1]9. Z variables'!$C$3:$C$752,$C589,'[1]9. Z variables'!$B$3:$B$752,$B589)</f>
        <v>934</v>
      </c>
      <c r="U589" s="34">
        <f t="shared" si="123"/>
        <v>1222.6363636363637</v>
      </c>
      <c r="V589" s="33">
        <f>SUMIFS('[1]9. Z variables'!$R$3:$R$752,'[1]9. Z variables'!$C$3:$C$752,$C589,'[1]9. Z variables'!$B$3:$B$752,$B589)/T589</f>
        <v>0.4614561027837259</v>
      </c>
      <c r="W589" s="36">
        <f t="shared" si="124"/>
        <v>0.12260955546672837</v>
      </c>
      <c r="X589" s="35">
        <f t="shared" si="124"/>
        <v>149</v>
      </c>
    </row>
    <row r="590" spans="1:24" ht="15" x14ac:dyDescent="0.25">
      <c r="A590" s="182">
        <v>54</v>
      </c>
      <c r="B590" s="183" t="s">
        <v>55</v>
      </c>
      <c r="C590" s="184">
        <v>2007</v>
      </c>
      <c r="D590" s="184">
        <v>1</v>
      </c>
      <c r="E590" s="42">
        <f>SUMIFS('[1]6. Capital Calculations for BM'!$AI$6:$AI$1805,'[1]6. Capital Calculations for BM'!$C$6:$C$1805,'[1]2. BM Database'!$C590,'[1]6. Capital Calculations for BM'!$B$6:$B$1805,'[1]2. BM Database'!$B590)</f>
        <v>14129194.239676455</v>
      </c>
      <c r="F590" s="42">
        <f>'[1]4. OM&amp;A Calculation'!M595</f>
        <v>8193467.25</v>
      </c>
      <c r="G590" s="42">
        <f t="shared" si="130"/>
        <v>22322661.489676453</v>
      </c>
      <c r="H590" s="33">
        <f t="shared" si="131"/>
        <v>0.63295294094795884</v>
      </c>
      <c r="I590" s="33">
        <f t="shared" si="132"/>
        <v>0.36704705905204116</v>
      </c>
      <c r="J590" s="40">
        <f>SUMIFS('[1]6. Capital Calculations for BM'!$AH$6:$AH$1805,'[1]6. Capital Calculations for BM'!$C$6:$C$1805,'[1]2. BM Database'!$C590,'[1]6. Capital Calculations for BM'!$B$6:$B$1805,'[1]2. BM Database'!$B590)</f>
        <v>17.296320000000001</v>
      </c>
      <c r="K590" s="41">
        <f t="shared" si="122"/>
        <v>113.88036490943945</v>
      </c>
      <c r="L590" s="41">
        <v>1.0566033038204199</v>
      </c>
      <c r="M590" s="41">
        <f t="shared" si="133"/>
        <v>120.32636980358873</v>
      </c>
      <c r="N590" s="34">
        <f>SUMIFS('[1]41. Output Indexes'!$E$3:$E$752,'[1]41. Output Indexes'!$B$3:$B$752,$B590,'[1]41. Output Indexes'!$C$3:$C$752,$C590)</f>
        <v>50980</v>
      </c>
      <c r="O590" s="34">
        <f>SUMIFS('[1]41. Output Indexes'!$L$3:$L$752,'[1]41. Output Indexes'!$B$3:$B$752,$B590,'[1]41. Output Indexes'!$C$3:$C$752,$C590)</f>
        <v>1191135111</v>
      </c>
      <c r="P590" s="34">
        <f>SUMIFS('[1]9. Z variables'!$AD$3:$AD$752,'[1]9. Z variables'!$B$3:$B$752,$B590,'[1]9. Z variables'!$C$3:$C$752,$C590)</f>
        <v>221904</v>
      </c>
      <c r="Q590" s="34">
        <f>SUMIFS('[1]9. Z variables'!$AE$3:$AE$752,'[1]9. Z variables'!$B$3:$B$752,$B590,'[1]9. Z variables'!$C$3:$C$752,$C590)</f>
        <v>212930</v>
      </c>
      <c r="R590" s="34">
        <f t="shared" si="129"/>
        <v>221904</v>
      </c>
      <c r="S590" s="34">
        <f t="shared" si="134"/>
        <v>233000</v>
      </c>
      <c r="T590" s="34">
        <f>SUMIFS('[1]9. Z variables'!$P$3:$P$752,'[1]9. Z variables'!$C$3:$C$752,$C590,'[1]9. Z variables'!$B$3:$B$752,$B590)</f>
        <v>953</v>
      </c>
      <c r="U590" s="34">
        <f t="shared" si="123"/>
        <v>1222.6363636363637</v>
      </c>
      <c r="V590" s="33">
        <f>SUMIFS('[1]9. Z variables'!$R$3:$R$752,'[1]9. Z variables'!$C$3:$C$752,$C590,'[1]9. Z variables'!$B$3:$B$752,$B590)/T590</f>
        <v>0.46169989506820569</v>
      </c>
      <c r="W590" s="36">
        <f t="shared" si="124"/>
        <v>0.12260955546672837</v>
      </c>
      <c r="X590" s="35">
        <f t="shared" si="124"/>
        <v>149</v>
      </c>
    </row>
    <row r="591" spans="1:24" ht="15" x14ac:dyDescent="0.25">
      <c r="A591" s="182">
        <v>54</v>
      </c>
      <c r="B591" s="183" t="s">
        <v>55</v>
      </c>
      <c r="C591" s="184">
        <v>2008</v>
      </c>
      <c r="D591" s="184">
        <v>1</v>
      </c>
      <c r="E591" s="42">
        <f>SUMIFS('[1]6. Capital Calculations for BM'!$AI$6:$AI$1805,'[1]6. Capital Calculations for BM'!$C$6:$C$1805,'[1]2. BM Database'!$C591,'[1]6. Capital Calculations for BM'!$B$6:$B$1805,'[1]2. BM Database'!$B591)</f>
        <v>14997591.37304171</v>
      </c>
      <c r="F591" s="42">
        <f>'[1]4. OM&amp;A Calculation'!M596</f>
        <v>8435686.1600000001</v>
      </c>
      <c r="G591" s="42">
        <f t="shared" si="130"/>
        <v>23433277.533041708</v>
      </c>
      <c r="H591" s="33">
        <f t="shared" si="131"/>
        <v>0.64001253567259653</v>
      </c>
      <c r="I591" s="33">
        <f t="shared" si="132"/>
        <v>0.35998746432740347</v>
      </c>
      <c r="J591" s="40">
        <f>SUMIFS('[1]6. Capital Calculations for BM'!$AH$6:$AH$1805,'[1]6. Capital Calculations for BM'!$C$6:$C$1805,'[1]2. BM Database'!$C591,'[1]6. Capital Calculations for BM'!$B$6:$B$1805,'[1]2. BM Database'!$B591)</f>
        <v>17.715351999999999</v>
      </c>
      <c r="K591" s="41">
        <f t="shared" si="122"/>
        <v>116.60459237157336</v>
      </c>
      <c r="L591" s="41">
        <v>1.0566033038204199</v>
      </c>
      <c r="M591" s="41">
        <f t="shared" si="133"/>
        <v>123.20479754043774</v>
      </c>
      <c r="N591" s="34">
        <f>SUMIFS('[1]41. Output Indexes'!$E$3:$E$752,'[1]41. Output Indexes'!$B$3:$B$752,$B591,'[1]41. Output Indexes'!$C$3:$C$752,$C591)</f>
        <v>51813</v>
      </c>
      <c r="O591" s="34">
        <f>SUMIFS('[1]41. Output Indexes'!$L$3:$L$752,'[1]41. Output Indexes'!$B$3:$B$752,$B591,'[1]41. Output Indexes'!$C$3:$C$752,$C591)</f>
        <v>1165414350</v>
      </c>
      <c r="P591" s="34">
        <f>SUMIFS('[1]9. Z variables'!$AD$3:$AD$752,'[1]9. Z variables'!$B$3:$B$752,$B591,'[1]9. Z variables'!$C$3:$C$752,$C591)</f>
        <v>192721</v>
      </c>
      <c r="Q591" s="34">
        <f>SUMIFS('[1]9. Z variables'!$AE$3:$AE$752,'[1]9. Z variables'!$B$3:$B$752,$B591,'[1]9. Z variables'!$C$3:$C$752,$C591)</f>
        <v>208345</v>
      </c>
      <c r="R591" s="34">
        <f t="shared" si="129"/>
        <v>208345</v>
      </c>
      <c r="S591" s="34">
        <f t="shared" si="134"/>
        <v>233000</v>
      </c>
      <c r="T591" s="34">
        <f>SUMIFS('[1]9. Z variables'!$P$3:$P$752,'[1]9. Z variables'!$C$3:$C$752,$C591,'[1]9. Z variables'!$B$3:$B$752,$B591)</f>
        <v>948</v>
      </c>
      <c r="U591" s="34">
        <f t="shared" si="123"/>
        <v>1222.6363636363637</v>
      </c>
      <c r="V591" s="33">
        <f>SUMIFS('[1]9. Z variables'!$R$3:$R$752,'[1]9. Z variables'!$C$3:$C$752,$C591,'[1]9. Z variables'!$B$3:$B$752,$B591)/T591</f>
        <v>0.46202531645569622</v>
      </c>
      <c r="W591" s="36">
        <f t="shared" si="124"/>
        <v>0.12260955546672837</v>
      </c>
      <c r="X591" s="35">
        <f t="shared" si="124"/>
        <v>149</v>
      </c>
    </row>
    <row r="592" spans="1:24" ht="15" x14ac:dyDescent="0.25">
      <c r="A592" s="182">
        <v>54</v>
      </c>
      <c r="B592" s="183" t="s">
        <v>55</v>
      </c>
      <c r="C592" s="184">
        <v>2009</v>
      </c>
      <c r="D592" s="184">
        <v>1</v>
      </c>
      <c r="E592" s="42">
        <f>SUMIFS('[1]6. Capital Calculations for BM'!$AI$6:$AI$1805,'[1]6. Capital Calculations for BM'!$C$6:$C$1805,'[1]2. BM Database'!$C592,'[1]6. Capital Calculations for BM'!$B$6:$B$1805,'[1]2. BM Database'!$B592)</f>
        <v>15420295.673059095</v>
      </c>
      <c r="F592" s="42">
        <f>'[1]4. OM&amp;A Calculation'!M597</f>
        <v>8399845.8200000003</v>
      </c>
      <c r="G592" s="42">
        <f t="shared" si="130"/>
        <v>23820141.493059095</v>
      </c>
      <c r="H592" s="33">
        <f t="shared" si="131"/>
        <v>0.64736373113284762</v>
      </c>
      <c r="I592" s="33">
        <f t="shared" si="132"/>
        <v>0.35263626886715238</v>
      </c>
      <c r="J592" s="40">
        <f>SUMIFS('[1]6. Capital Calculations for BM'!$AH$6:$AH$1805,'[1]6. Capital Calculations for BM'!$C$6:$C$1805,'[1]2. BM Database'!$C592,'[1]6. Capital Calculations for BM'!$B$6:$B$1805,'[1]2. BM Database'!$B592)</f>
        <v>17.930536200000002</v>
      </c>
      <c r="K592" s="41">
        <f t="shared" si="122"/>
        <v>118.1120482521444</v>
      </c>
      <c r="L592" s="41">
        <v>1.0566033038204199</v>
      </c>
      <c r="M592" s="41">
        <f t="shared" si="133"/>
        <v>124.79758040421262</v>
      </c>
      <c r="N592" s="34">
        <f>SUMIFS('[1]41. Output Indexes'!$E$3:$E$752,'[1]41. Output Indexes'!$B$3:$B$752,$B592,'[1]41. Output Indexes'!$C$3:$C$752,$C592)</f>
        <v>52488</v>
      </c>
      <c r="O592" s="34">
        <f>SUMIFS('[1]41. Output Indexes'!$L$3:$L$752,'[1]41. Output Indexes'!$B$3:$B$752,$B592,'[1]41. Output Indexes'!$C$3:$C$752,$C592)</f>
        <v>1134000394</v>
      </c>
      <c r="P592" s="34">
        <f>SUMIFS('[1]9. Z variables'!$AD$3:$AD$752,'[1]9. Z variables'!$B$3:$B$752,$B592,'[1]9. Z variables'!$C$3:$C$752,$C592)</f>
        <v>210068</v>
      </c>
      <c r="Q592" s="34">
        <f>SUMIFS('[1]9. Z variables'!$AE$3:$AE$752,'[1]9. Z variables'!$B$3:$B$752,$B592,'[1]9. Z variables'!$C$3:$C$752,$C592)</f>
        <v>208345</v>
      </c>
      <c r="R592" s="34">
        <f t="shared" si="129"/>
        <v>210068</v>
      </c>
      <c r="S592" s="34">
        <f t="shared" si="134"/>
        <v>233000</v>
      </c>
      <c r="T592" s="34">
        <f>SUMIFS('[1]9. Z variables'!$P$3:$P$752,'[1]9. Z variables'!$C$3:$C$752,$C592,'[1]9. Z variables'!$B$3:$B$752,$B592)</f>
        <v>950</v>
      </c>
      <c r="U592" s="34">
        <f t="shared" si="123"/>
        <v>1222.6363636363637</v>
      </c>
      <c r="V592" s="33">
        <f>SUMIFS('[1]9. Z variables'!$R$3:$R$752,'[1]9. Z variables'!$C$3:$C$752,$C592,'[1]9. Z variables'!$B$3:$B$752,$B592)/T592</f>
        <v>0.46210526315789474</v>
      </c>
      <c r="W592" s="36">
        <f t="shared" si="124"/>
        <v>0.12260955546672837</v>
      </c>
      <c r="X592" s="35">
        <f t="shared" si="124"/>
        <v>149</v>
      </c>
    </row>
    <row r="593" spans="1:24" ht="15" x14ac:dyDescent="0.25">
      <c r="A593" s="182">
        <v>54</v>
      </c>
      <c r="B593" s="183" t="s">
        <v>55</v>
      </c>
      <c r="C593" s="184">
        <v>2010</v>
      </c>
      <c r="D593" s="184">
        <v>1</v>
      </c>
      <c r="E593" s="42">
        <f>SUMIFS('[1]6. Capital Calculations for BM'!$AI$6:$AI$1805,'[1]6. Capital Calculations for BM'!$C$6:$C$1805,'[1]2. BM Database'!$C593,'[1]6. Capital Calculations for BM'!$B$6:$B$1805,'[1]2. BM Database'!$B593)</f>
        <v>16578322.472743969</v>
      </c>
      <c r="F593" s="42">
        <f>'[1]4. OM&amp;A Calculation'!M598</f>
        <v>8362787</v>
      </c>
      <c r="G593" s="42">
        <f t="shared" si="130"/>
        <v>24941109.472743969</v>
      </c>
      <c r="H593" s="33">
        <f t="shared" si="131"/>
        <v>0.66469867713226694</v>
      </c>
      <c r="I593" s="33">
        <f t="shared" si="132"/>
        <v>0.33530132286773306</v>
      </c>
      <c r="J593" s="40">
        <f>SUMIFS('[1]6. Capital Calculations for BM'!$AH$6:$AH$1805,'[1]6. Capital Calculations for BM'!$C$6:$C$1805,'[1]2. BM Database'!$C593,'[1]6. Capital Calculations for BM'!$B$6:$B$1805,'[1]2. BM Database'!$B593)</f>
        <v>18.29948266666667</v>
      </c>
      <c r="K593" s="41">
        <f t="shared" si="122"/>
        <v>121.67950876493377</v>
      </c>
      <c r="L593" s="41">
        <v>1.0566033038204199</v>
      </c>
      <c r="M593" s="41">
        <f t="shared" si="133"/>
        <v>128.56697096827477</v>
      </c>
      <c r="N593" s="34">
        <f>SUMIFS('[1]41. Output Indexes'!$E$3:$E$752,'[1]41. Output Indexes'!$B$3:$B$752,$B593,'[1]41. Output Indexes'!$C$3:$C$752,$C593)</f>
        <v>52710</v>
      </c>
      <c r="O593" s="34">
        <f>SUMIFS('[1]41. Output Indexes'!$L$3:$L$752,'[1]41. Output Indexes'!$B$3:$B$752,$B593,'[1]41. Output Indexes'!$C$3:$C$752,$C593)</f>
        <v>1128809412</v>
      </c>
      <c r="P593" s="34">
        <f>SUMIFS('[1]9. Z variables'!$AD$3:$AD$752,'[1]9. Z variables'!$B$3:$B$752,$B593,'[1]9. Z variables'!$C$3:$C$752,$C593)</f>
        <v>214439</v>
      </c>
      <c r="Q593" s="34">
        <f>SUMIFS('[1]9. Z variables'!$AE$3:$AE$752,'[1]9. Z variables'!$B$3:$B$752,$B593,'[1]9. Z variables'!$C$3:$C$752,$C593)</f>
        <v>220115</v>
      </c>
      <c r="R593" s="34">
        <f t="shared" si="129"/>
        <v>220115</v>
      </c>
      <c r="S593" s="34">
        <f t="shared" si="134"/>
        <v>233000</v>
      </c>
      <c r="T593" s="34">
        <f>SUMIFS('[1]9. Z variables'!$P$3:$P$752,'[1]9. Z variables'!$C$3:$C$752,$C593,'[1]9. Z variables'!$B$3:$B$752,$B593)</f>
        <v>955</v>
      </c>
      <c r="U593" s="34">
        <f t="shared" si="123"/>
        <v>1222.6363636363637</v>
      </c>
      <c r="V593" s="33">
        <f>SUMIFS('[1]9. Z variables'!$R$3:$R$752,'[1]9. Z variables'!$C$3:$C$752,$C593,'[1]9. Z variables'!$B$3:$B$752,$B593)/T593</f>
        <v>0.41151832460732984</v>
      </c>
      <c r="W593" s="36">
        <f t="shared" si="124"/>
        <v>0.12260955546672837</v>
      </c>
      <c r="X593" s="35">
        <f t="shared" si="124"/>
        <v>149</v>
      </c>
    </row>
    <row r="594" spans="1:24" ht="15" x14ac:dyDescent="0.25">
      <c r="A594" s="182">
        <v>54</v>
      </c>
      <c r="B594" s="183" t="s">
        <v>55</v>
      </c>
      <c r="C594" s="184">
        <v>2011</v>
      </c>
      <c r="D594" s="184">
        <v>1</v>
      </c>
      <c r="E594" s="42">
        <f>SUMIFS('[1]6. Capital Calculations for BM'!$AI$6:$AI$1805,'[1]6. Capital Calculations for BM'!$C$6:$C$1805,'[1]2. BM Database'!$C594,'[1]6. Capital Calculations for BM'!$B$6:$B$1805,'[1]2. BM Database'!$B594)</f>
        <v>17087769.270149268</v>
      </c>
      <c r="F594" s="42">
        <f>'[1]4. OM&amp;A Calculation'!M599</f>
        <v>9463961.5289999992</v>
      </c>
      <c r="G594" s="42">
        <f t="shared" si="130"/>
        <v>26551730.799149267</v>
      </c>
      <c r="H594" s="33">
        <f t="shared" si="131"/>
        <v>0.64356517469274621</v>
      </c>
      <c r="I594" s="33">
        <f t="shared" si="132"/>
        <v>0.35643482530725379</v>
      </c>
      <c r="J594" s="40">
        <f>SUMIFS('[1]6. Capital Calculations for BM'!$AH$6:$AH$1805,'[1]6. Capital Calculations for BM'!$C$6:$C$1805,'[1]2. BM Database'!$C594,'[1]6. Capital Calculations for BM'!$B$6:$B$1805,'[1]2. BM Database'!$B594)</f>
        <v>18.328728099999999</v>
      </c>
      <c r="K594" s="41">
        <f t="shared" si="122"/>
        <v>123.73002481130355</v>
      </c>
      <c r="L594" s="41">
        <v>1.0566033038204199</v>
      </c>
      <c r="M594" s="41">
        <f t="shared" si="133"/>
        <v>130.73355299740587</v>
      </c>
      <c r="N594" s="34">
        <f>SUMIFS('[1]41. Output Indexes'!$E$3:$E$752,'[1]41. Output Indexes'!$B$3:$B$752,$B594,'[1]41. Output Indexes'!$C$3:$C$752,$C594)</f>
        <v>53083</v>
      </c>
      <c r="O594" s="34">
        <f>SUMIFS('[1]41. Output Indexes'!$L$3:$L$752,'[1]41. Output Indexes'!$B$3:$B$752,$B594,'[1]41. Output Indexes'!$C$3:$C$752,$C594)</f>
        <v>1097496802</v>
      </c>
      <c r="P594" s="34">
        <f>SUMIFS('[1]9. Z variables'!$AD$3:$AD$752,'[1]9. Z variables'!$B$3:$B$752,$B594,'[1]9. Z variables'!$C$3:$C$752,$C594)</f>
        <v>234849</v>
      </c>
      <c r="Q594" s="34">
        <f>SUMIFS('[1]9. Z variables'!$AE$3:$AE$752,'[1]9. Z variables'!$B$3:$B$752,$B594,'[1]9. Z variables'!$C$3:$C$752,$C594)</f>
        <v>205860</v>
      </c>
      <c r="R594" s="34">
        <f t="shared" si="129"/>
        <v>234849</v>
      </c>
      <c r="S594" s="34">
        <f t="shared" si="134"/>
        <v>234849</v>
      </c>
      <c r="T594" s="34">
        <f>SUMIFS('[1]9. Z variables'!$P$3:$P$752,'[1]9. Z variables'!$C$3:$C$752,$C594,'[1]9. Z variables'!$B$3:$B$752,$B594)</f>
        <v>987</v>
      </c>
      <c r="U594" s="34">
        <f t="shared" si="123"/>
        <v>1222.6363636363637</v>
      </c>
      <c r="V594" s="33">
        <f>SUMIFS('[1]9. Z variables'!$R$3:$R$752,'[1]9. Z variables'!$C$3:$C$752,$C594,'[1]9. Z variables'!$B$3:$B$752,$B594)/T594</f>
        <v>0.42249240121580545</v>
      </c>
      <c r="W594" s="36">
        <f t="shared" si="124"/>
        <v>0.12260955546672837</v>
      </c>
      <c r="X594" s="23">
        <f t="shared" si="124"/>
        <v>149</v>
      </c>
    </row>
    <row r="595" spans="1:24" ht="15" x14ac:dyDescent="0.25">
      <c r="A595" s="182">
        <v>54</v>
      </c>
      <c r="B595" s="183" t="str">
        <f>B594</f>
        <v>OSHAWA PUC NETWORKS INC.</v>
      </c>
      <c r="C595" s="184">
        <f>C594+1</f>
        <v>2012</v>
      </c>
      <c r="D595" s="184">
        <f>D594</f>
        <v>1</v>
      </c>
      <c r="E595" s="42">
        <f>SUMIFS('[1]6. Capital Calculations for BM'!$AI$6:$AI$1805,'[1]6. Capital Calculations for BM'!$C$6:$C$1805,'[1]2. BM Database'!$C595,'[1]6. Capital Calculations for BM'!$B$6:$B$1805,'[1]2. BM Database'!$B595)</f>
        <v>16602626.438084811</v>
      </c>
      <c r="F595" s="42">
        <f>'[1]4. OM&amp;A Calculation'!M600</f>
        <v>10665324</v>
      </c>
      <c r="G595" s="42">
        <f t="shared" si="130"/>
        <v>27267950.438084811</v>
      </c>
      <c r="H595" s="33">
        <f t="shared" si="131"/>
        <v>0.60886961327669598</v>
      </c>
      <c r="I595" s="33">
        <f t="shared" si="132"/>
        <v>0.39113038672330402</v>
      </c>
      <c r="J595" s="40">
        <f>SUMIFS('[1]6. Capital Calculations for BM'!$AH$6:$AH$1805,'[1]6. Capital Calculations for BM'!$C$6:$C$1805,'[1]2. BM Database'!$C595,'[1]6. Capital Calculations for BM'!$B$6:$B$1805,'[1]2. BM Database'!$B595)</f>
        <v>17.40324</v>
      </c>
      <c r="K595" s="41">
        <f t="shared" si="122"/>
        <v>125.68281390738366</v>
      </c>
      <c r="L595" s="41">
        <f>L594</f>
        <v>1.0566033038204199</v>
      </c>
      <c r="M595" s="41">
        <f t="shared" si="133"/>
        <v>132.79687640798861</v>
      </c>
      <c r="N595" s="34">
        <f>SUMIFS('[1]24. 2012 data'!$BR$2:$BR$74,'[1]24. 2012 data'!$B$2:$B$74,'[1]2. BM Database'!$B595,'[1]24. 2012 data'!$C$2:$C$74,2012)</f>
        <v>53361</v>
      </c>
      <c r="O595" s="34">
        <f>SUMIFS('[1]24. 2012 data'!$BZ$2:$BZ$74,'[1]24. 2012 data'!$B$2:$B$74,'[1]2. BM Database'!$B595,'[1]24. 2012 data'!$C$2:$C$74,2012)</f>
        <v>1080898462</v>
      </c>
      <c r="P595" s="34">
        <f>SUMIFS('[1]24. 2012 data'!$DI$2:$DI$74,'[1]24. 2012 data'!$B$2:$B$74,'[1]2. BM Database'!$B595,'[1]24. 2012 data'!$C$2:$C$74,2012)</f>
        <v>231093</v>
      </c>
      <c r="Q595" s="34">
        <f>SUMIFS('[1]24. 2012 data'!$DH$2:$DH$74,'[1]24. 2012 data'!$B$2:$B$74,'[1]2. BM Database'!$B595,'[1]24. 2012 data'!$C$2:$C$74,2012)</f>
        <v>197460</v>
      </c>
      <c r="R595" s="34">
        <f t="shared" si="129"/>
        <v>231093</v>
      </c>
      <c r="S595" s="34">
        <f t="shared" si="134"/>
        <v>234849</v>
      </c>
      <c r="T595" s="34">
        <f>SUMIF('[1]24. 2012 data'!$B$2:$B$74,$B595,'[1]24. 2012 data'!$DL$2:$DL$74)</f>
        <v>996</v>
      </c>
      <c r="U595" s="34">
        <f>AVERAGE(T585:T595)</f>
        <v>1222.6363636363637</v>
      </c>
      <c r="V595" s="33">
        <f>SUMIF('[1]24. 2012 data'!$B$2:$B$74,$B595,'[1]24. 2012 data'!$DN$2:$DN$74)/SUMIF('[1]24. 2012 data'!$B$2:$B$74,$B595,'[1]24. 2012 data'!$DL$2:$DL$74)</f>
        <v>0.4246987951807229</v>
      </c>
      <c r="W595" s="36">
        <f>(N595-N585)/N585</f>
        <v>0.12260955546672837</v>
      </c>
      <c r="X595" s="34">
        <f>SUMIF('[1]24. 2012 data'!$B$2:$B$74,$B595,'[1]24. 2012 data'!$CZ$2:$CZ$74)</f>
        <v>149</v>
      </c>
    </row>
    <row r="596" spans="1:24" ht="15" x14ac:dyDescent="0.25">
      <c r="A596" s="182">
        <v>55</v>
      </c>
      <c r="B596" s="183" t="s">
        <v>56</v>
      </c>
      <c r="C596" s="184">
        <v>2002</v>
      </c>
      <c r="D596" s="184">
        <v>1</v>
      </c>
      <c r="E596" s="42">
        <f>SUMIFS('[1]6. Capital Calculations for BM'!$AI$6:$AI$1805,'[1]6. Capital Calculations for BM'!$C$6:$C$1805,'[1]2. BM Database'!$C596,'[1]6. Capital Calculations for BM'!$B$6:$B$1805,'[1]2. BM Database'!$B596)</f>
        <v>1922236.7763256216</v>
      </c>
      <c r="F596" s="42">
        <f>'[1]4. OM&amp;A Calculation'!M601</f>
        <v>1700850.74</v>
      </c>
      <c r="G596" s="42">
        <f t="shared" si="130"/>
        <v>3623087.5163256219</v>
      </c>
      <c r="H596" s="33">
        <f t="shared" si="131"/>
        <v>0.53055212375191829</v>
      </c>
      <c r="I596" s="33">
        <f t="shared" si="132"/>
        <v>0.46944787624808171</v>
      </c>
      <c r="J596" s="40">
        <f>SUMIFS('[1]6. Capital Calculations for BM'!$AH$6:$AH$1805,'[1]6. Capital Calculations for BM'!$C$6:$C$1805,'[1]2. BM Database'!$C596,'[1]6. Capital Calculations for BM'!$B$6:$B$1805,'[1]2. BM Database'!$B596)</f>
        <v>16.741565999999999</v>
      </c>
      <c r="K596" s="41">
        <f t="shared" si="122"/>
        <v>100</v>
      </c>
      <c r="L596" s="41">
        <v>0.773345922649746</v>
      </c>
      <c r="M596" s="41">
        <f t="shared" si="133"/>
        <v>77.334592264974603</v>
      </c>
      <c r="N596" s="34">
        <f>SUMIFS('[1]41. Output Indexes'!$E$3:$E$752,'[1]41. Output Indexes'!$B$3:$B$752,$B596,'[1]41. Output Indexes'!$C$3:$C$752,$C596)</f>
        <v>10011</v>
      </c>
      <c r="O596" s="34">
        <f>SUMIFS('[1]41. Output Indexes'!$L$3:$L$752,'[1]41. Output Indexes'!$B$3:$B$752,$B596,'[1]41. Output Indexes'!$C$3:$C$752,$C596)</f>
        <v>191317428</v>
      </c>
      <c r="P596" s="34">
        <f>SUMIFS('[1]9. Z variables'!$AD$3:$AD$752,'[1]9. Z variables'!$B$3:$B$752,$B596,'[1]9. Z variables'!$C$3:$C$752,$C596)</f>
        <v>32303</v>
      </c>
      <c r="Q596" s="34">
        <f>SUMIFS('[1]9. Z variables'!$AE$3:$AE$752,'[1]9. Z variables'!$B$3:$B$752,$B596,'[1]9. Z variables'!$C$3:$C$752,$C596)</f>
        <v>37988</v>
      </c>
      <c r="R596" s="34">
        <f t="shared" si="129"/>
        <v>37988</v>
      </c>
      <c r="S596" s="34">
        <f>R596</f>
        <v>37988</v>
      </c>
      <c r="T596" s="34">
        <f>SUMIFS('[1]9. Z variables'!$P$3:$P$752,'[1]9. Z variables'!$C$3:$C$752,$C596,'[1]9. Z variables'!$B$3:$B$752,$B596)</f>
        <v>147.4</v>
      </c>
      <c r="U596" s="34">
        <f t="shared" si="123"/>
        <v>146.92727272727274</v>
      </c>
      <c r="V596" s="33">
        <f>SUMIFS('[1]9. Z variables'!$R$3:$R$752,'[1]9. Z variables'!$C$3:$C$752,$C596,'[1]9. Z variables'!$B$3:$B$752,$B596)/T596</f>
        <v>0.1350067842605156</v>
      </c>
      <c r="W596" s="36">
        <f t="shared" si="124"/>
        <v>6.2131655179302768E-2</v>
      </c>
      <c r="X596" s="35">
        <f t="shared" si="124"/>
        <v>35</v>
      </c>
    </row>
    <row r="597" spans="1:24" ht="15" x14ac:dyDescent="0.25">
      <c r="A597" s="182">
        <v>55</v>
      </c>
      <c r="B597" s="183" t="s">
        <v>56</v>
      </c>
      <c r="C597" s="184">
        <v>2003</v>
      </c>
      <c r="D597" s="184">
        <v>1</v>
      </c>
      <c r="E597" s="42">
        <f>SUMIFS('[1]6. Capital Calculations for BM'!$AI$6:$AI$1805,'[1]6. Capital Calculations for BM'!$C$6:$C$1805,'[1]2. BM Database'!$C597,'[1]6. Capital Calculations for BM'!$B$6:$B$1805,'[1]2. BM Database'!$B597)</f>
        <v>1929913.2712566904</v>
      </c>
      <c r="F597" s="42">
        <f>'[1]4. OM&amp;A Calculation'!M602</f>
        <v>1942462.6099999999</v>
      </c>
      <c r="G597" s="42">
        <f t="shared" si="130"/>
        <v>3872375.8812566902</v>
      </c>
      <c r="H597" s="33">
        <f t="shared" si="131"/>
        <v>0.49837963318539769</v>
      </c>
      <c r="I597" s="33">
        <f t="shared" si="132"/>
        <v>0.50162036681460231</v>
      </c>
      <c r="J597" s="40">
        <f>SUMIFS('[1]6. Capital Calculations for BM'!$AH$6:$AH$1805,'[1]6. Capital Calculations for BM'!$C$6:$C$1805,'[1]2. BM Database'!$C597,'[1]6. Capital Calculations for BM'!$B$6:$B$1805,'[1]2. BM Database'!$B597)</f>
        <v>16.820820000000001</v>
      </c>
      <c r="K597" s="41">
        <f t="shared" si="122"/>
        <v>102.21331567783656</v>
      </c>
      <c r="L597" s="41">
        <v>0.773345922649746</v>
      </c>
      <c r="M597" s="41">
        <f t="shared" si="133"/>
        <v>79.046250919966269</v>
      </c>
      <c r="N597" s="34">
        <f>SUMIFS('[1]41. Output Indexes'!$E$3:$E$752,'[1]41. Output Indexes'!$B$3:$B$752,$B597,'[1]41. Output Indexes'!$C$3:$C$752,$C597)</f>
        <v>10032</v>
      </c>
      <c r="O597" s="34">
        <f>SUMIFS('[1]41. Output Indexes'!$L$3:$L$752,'[1]41. Output Indexes'!$B$3:$B$752,$B597,'[1]41. Output Indexes'!$C$3:$C$752,$C597)</f>
        <v>205451211</v>
      </c>
      <c r="P597" s="34">
        <f>SUMIFS('[1]9. Z variables'!$AD$3:$AD$752,'[1]9. Z variables'!$B$3:$B$752,$B597,'[1]9. Z variables'!$C$3:$C$752,$C597)</f>
        <v>29942</v>
      </c>
      <c r="Q597" s="34">
        <f>SUMIFS('[1]9. Z variables'!$AE$3:$AE$752,'[1]9. Z variables'!$B$3:$B$752,$B597,'[1]9. Z variables'!$C$3:$C$752,$C597)</f>
        <v>39960</v>
      </c>
      <c r="R597" s="34">
        <f t="shared" si="129"/>
        <v>39960</v>
      </c>
      <c r="S597" s="34">
        <f t="shared" ref="S597:S606" si="135">MAX(S596,R597)</f>
        <v>39960</v>
      </c>
      <c r="T597" s="34">
        <f>SUMIFS('[1]9. Z variables'!$P$3:$P$752,'[1]9. Z variables'!$C$3:$C$752,$C597,'[1]9. Z variables'!$B$3:$B$752,$B597)</f>
        <v>147.4</v>
      </c>
      <c r="U597" s="34">
        <f t="shared" si="123"/>
        <v>146.92727272727274</v>
      </c>
      <c r="V597" s="33">
        <f>SUMIFS('[1]9. Z variables'!$R$3:$R$752,'[1]9. Z variables'!$C$3:$C$752,$C597,'[1]9. Z variables'!$B$3:$B$752,$B597)/T597</f>
        <v>0.1350067842605156</v>
      </c>
      <c r="W597" s="36">
        <f t="shared" si="124"/>
        <v>6.2131655179302768E-2</v>
      </c>
      <c r="X597" s="35">
        <f t="shared" si="124"/>
        <v>35</v>
      </c>
    </row>
    <row r="598" spans="1:24" ht="15" x14ac:dyDescent="0.25">
      <c r="A598" s="182">
        <v>55</v>
      </c>
      <c r="B598" s="183" t="s">
        <v>56</v>
      </c>
      <c r="C598" s="184">
        <v>2004</v>
      </c>
      <c r="D598" s="184">
        <v>1</v>
      </c>
      <c r="E598" s="42">
        <f>SUMIFS('[1]6. Capital Calculations for BM'!$AI$6:$AI$1805,'[1]6. Capital Calculations for BM'!$C$6:$C$1805,'[1]2. BM Database'!$C598,'[1]6. Capital Calculations for BM'!$B$6:$B$1805,'[1]2. BM Database'!$B598)</f>
        <v>2000213.8038197926</v>
      </c>
      <c r="F598" s="42">
        <f>'[1]4. OM&amp;A Calculation'!M603</f>
        <v>1919475.83</v>
      </c>
      <c r="G598" s="42">
        <f t="shared" si="130"/>
        <v>3919689.6338197924</v>
      </c>
      <c r="H598" s="33">
        <f t="shared" si="131"/>
        <v>0.51029902637228863</v>
      </c>
      <c r="I598" s="33">
        <f t="shared" si="132"/>
        <v>0.48970097362771137</v>
      </c>
      <c r="J598" s="40">
        <f>SUMIFS('[1]6. Capital Calculations for BM'!$AH$6:$AH$1805,'[1]6. Capital Calculations for BM'!$C$6:$C$1805,'[1]2. BM Database'!$C598,'[1]6. Capital Calculations for BM'!$B$6:$B$1805,'[1]2. BM Database'!$B598)</f>
        <v>16.852066000000001</v>
      </c>
      <c r="K598" s="41">
        <f t="shared" si="122"/>
        <v>104.79144501899948</v>
      </c>
      <c r="L598" s="41">
        <v>0.773345922649746</v>
      </c>
      <c r="M598" s="41">
        <f t="shared" si="133"/>
        <v>81.040036734018287</v>
      </c>
      <c r="N598" s="34">
        <f>SUMIFS('[1]41. Output Indexes'!$E$3:$E$752,'[1]41. Output Indexes'!$B$3:$B$752,$B598,'[1]41. Output Indexes'!$C$3:$C$752,$C598)</f>
        <v>10108</v>
      </c>
      <c r="O598" s="34">
        <f>SUMIFS('[1]41. Output Indexes'!$L$3:$L$752,'[1]41. Output Indexes'!$B$3:$B$752,$B598,'[1]41. Output Indexes'!$C$3:$C$752,$C598)</f>
        <v>204676301</v>
      </c>
      <c r="P598" s="34">
        <f>SUMIFS('[1]9. Z variables'!$AD$3:$AD$752,'[1]9. Z variables'!$B$3:$B$752,$B598,'[1]9. Z variables'!$C$3:$C$752,$C598)</f>
        <v>26600</v>
      </c>
      <c r="Q598" s="34">
        <f>SUMIFS('[1]9. Z variables'!$AE$3:$AE$752,'[1]9. Z variables'!$B$3:$B$752,$B598,'[1]9. Z variables'!$C$3:$C$752,$C598)</f>
        <v>43015</v>
      </c>
      <c r="R598" s="34">
        <f t="shared" si="129"/>
        <v>43015</v>
      </c>
      <c r="S598" s="34">
        <f t="shared" si="135"/>
        <v>43015</v>
      </c>
      <c r="T598" s="34">
        <f>SUMIFS('[1]9. Z variables'!$P$3:$P$752,'[1]9. Z variables'!$C$3:$C$752,$C598,'[1]9. Z variables'!$B$3:$B$752,$B598)</f>
        <v>147.4</v>
      </c>
      <c r="U598" s="34">
        <f t="shared" si="123"/>
        <v>146.92727272727274</v>
      </c>
      <c r="V598" s="33">
        <f>SUMIFS('[1]9. Z variables'!$R$3:$R$752,'[1]9. Z variables'!$C$3:$C$752,$C598,'[1]9. Z variables'!$B$3:$B$752,$B598)/T598</f>
        <v>0.1350067842605156</v>
      </c>
      <c r="W598" s="36">
        <f t="shared" si="124"/>
        <v>6.2131655179302768E-2</v>
      </c>
      <c r="X598" s="35">
        <f t="shared" si="124"/>
        <v>35</v>
      </c>
    </row>
    <row r="599" spans="1:24" ht="15" x14ac:dyDescent="0.25">
      <c r="A599" s="182">
        <v>55</v>
      </c>
      <c r="B599" s="183" t="s">
        <v>56</v>
      </c>
      <c r="C599" s="184">
        <v>2005</v>
      </c>
      <c r="D599" s="184">
        <v>1</v>
      </c>
      <c r="E599" s="42">
        <f>SUMIFS('[1]6. Capital Calculations for BM'!$AI$6:$AI$1805,'[1]6. Capital Calculations for BM'!$C$6:$C$1805,'[1]2. BM Database'!$C599,'[1]6. Capital Calculations for BM'!$B$6:$B$1805,'[1]2. BM Database'!$B599)</f>
        <v>2044752.1932747304</v>
      </c>
      <c r="F599" s="42">
        <f>'[1]4. OM&amp;A Calculation'!M604</f>
        <v>1856499.68</v>
      </c>
      <c r="G599" s="42">
        <f t="shared" si="130"/>
        <v>3901251.8732747305</v>
      </c>
      <c r="H599" s="33">
        <f t="shared" si="131"/>
        <v>0.52412719293572685</v>
      </c>
      <c r="I599" s="33">
        <f t="shared" si="132"/>
        <v>0.47587280706427315</v>
      </c>
      <c r="J599" s="40">
        <f>SUMIFS('[1]6. Capital Calculations for BM'!$AH$6:$AH$1805,'[1]6. Capital Calculations for BM'!$C$6:$C$1805,'[1]2. BM Database'!$C599,'[1]6. Capital Calculations for BM'!$B$6:$B$1805,'[1]2. BM Database'!$B599)</f>
        <v>17.008296000000001</v>
      </c>
      <c r="K599" s="41">
        <f t="shared" ref="K599:K662" si="136">K588</f>
        <v>108.15605108354616</v>
      </c>
      <c r="L599" s="41">
        <v>0.773345922649746</v>
      </c>
      <c r="M599" s="41">
        <f t="shared" si="133"/>
        <v>83.642041115358069</v>
      </c>
      <c r="N599" s="34">
        <f>SUMIFS('[1]41. Output Indexes'!$E$3:$E$752,'[1]41. Output Indexes'!$B$3:$B$752,$B599,'[1]41. Output Indexes'!$C$3:$C$752,$C599)</f>
        <v>10190</v>
      </c>
      <c r="O599" s="34">
        <f>SUMIFS('[1]41. Output Indexes'!$L$3:$L$752,'[1]41. Output Indexes'!$B$3:$B$752,$B599,'[1]41. Output Indexes'!$C$3:$C$752,$C599)</f>
        <v>200891724</v>
      </c>
      <c r="P599" s="34">
        <f>SUMIFS('[1]9. Z variables'!$AD$3:$AD$752,'[1]9. Z variables'!$B$3:$B$752,$B599,'[1]9. Z variables'!$C$3:$C$752,$C599)</f>
        <v>35915</v>
      </c>
      <c r="Q599" s="34">
        <f>SUMIFS('[1]9. Z variables'!$AE$3:$AE$752,'[1]9. Z variables'!$B$3:$B$752,$B599,'[1]9. Z variables'!$C$3:$C$752,$C599)</f>
        <v>41386</v>
      </c>
      <c r="R599" s="34">
        <f t="shared" si="129"/>
        <v>41386</v>
      </c>
      <c r="S599" s="34">
        <f t="shared" si="135"/>
        <v>43015</v>
      </c>
      <c r="T599" s="34">
        <f>SUMIFS('[1]9. Z variables'!$P$3:$P$752,'[1]9. Z variables'!$C$3:$C$752,$C599,'[1]9. Z variables'!$B$3:$B$752,$B599)</f>
        <v>146</v>
      </c>
      <c r="U599" s="34">
        <f t="shared" si="123"/>
        <v>146.92727272727274</v>
      </c>
      <c r="V599" s="33">
        <f>SUMIFS('[1]9. Z variables'!$R$3:$R$752,'[1]9. Z variables'!$C$3:$C$752,$C599,'[1]9. Z variables'!$B$3:$B$752,$B599)/T599</f>
        <v>0.13013698630136986</v>
      </c>
      <c r="W599" s="36">
        <f t="shared" si="124"/>
        <v>6.2131655179302768E-2</v>
      </c>
      <c r="X599" s="35">
        <f t="shared" si="124"/>
        <v>35</v>
      </c>
    </row>
    <row r="600" spans="1:24" ht="15" x14ac:dyDescent="0.25">
      <c r="A600" s="182">
        <v>55</v>
      </c>
      <c r="B600" s="183" t="s">
        <v>56</v>
      </c>
      <c r="C600" s="184">
        <v>2006</v>
      </c>
      <c r="D600" s="184">
        <v>1</v>
      </c>
      <c r="E600" s="42">
        <f>SUMIFS('[1]6. Capital Calculations for BM'!$AI$6:$AI$1805,'[1]6. Capital Calculations for BM'!$C$6:$C$1805,'[1]2. BM Database'!$C600,'[1]6. Capital Calculations for BM'!$B$6:$B$1805,'[1]2. BM Database'!$B600)</f>
        <v>2036082.180460549</v>
      </c>
      <c r="F600" s="42">
        <f>'[1]4. OM&amp;A Calculation'!M605</f>
        <v>2016036.34</v>
      </c>
      <c r="G600" s="42">
        <f t="shared" si="130"/>
        <v>4052118.5204605488</v>
      </c>
      <c r="H600" s="33">
        <f t="shared" si="131"/>
        <v>0.50247350125117651</v>
      </c>
      <c r="I600" s="33">
        <f t="shared" si="132"/>
        <v>0.49752649874882349</v>
      </c>
      <c r="J600" s="40">
        <f>SUMIFS('[1]6. Capital Calculations for BM'!$AH$6:$AH$1805,'[1]6. Capital Calculations for BM'!$C$6:$C$1805,'[1]2. BM Database'!$C600,'[1]6. Capital Calculations for BM'!$B$6:$B$1805,'[1]2. BM Database'!$B600)</f>
        <v>16.88236666666667</v>
      </c>
      <c r="K600" s="41">
        <f t="shared" si="136"/>
        <v>110.14154301171514</v>
      </c>
      <c r="L600" s="41">
        <v>0.773345922649746</v>
      </c>
      <c r="M600" s="41">
        <f t="shared" si="133"/>
        <v>85.177513202461526</v>
      </c>
      <c r="N600" s="34">
        <f>SUMIFS('[1]41. Output Indexes'!$E$3:$E$752,'[1]41. Output Indexes'!$B$3:$B$752,$B600,'[1]41. Output Indexes'!$C$3:$C$752,$C600)</f>
        <v>10230</v>
      </c>
      <c r="O600" s="34">
        <f>SUMIFS('[1]41. Output Indexes'!$L$3:$L$752,'[1]41. Output Indexes'!$B$3:$B$752,$B600,'[1]41. Output Indexes'!$C$3:$C$752,$C600)</f>
        <v>193210045.66999999</v>
      </c>
      <c r="P600" s="34">
        <f>SUMIFS('[1]9. Z variables'!$AD$3:$AD$752,'[1]9. Z variables'!$B$3:$B$752,$B600,'[1]9. Z variables'!$C$3:$C$752,$C600)</f>
        <v>36020</v>
      </c>
      <c r="Q600" s="34">
        <f>SUMIFS('[1]9. Z variables'!$AE$3:$AE$752,'[1]9. Z variables'!$B$3:$B$752,$B600,'[1]9. Z variables'!$C$3:$C$752,$C600)</f>
        <v>37266</v>
      </c>
      <c r="R600" s="34">
        <f t="shared" si="129"/>
        <v>37266</v>
      </c>
      <c r="S600" s="34">
        <f t="shared" si="135"/>
        <v>43015</v>
      </c>
      <c r="T600" s="34">
        <f>SUMIFS('[1]9. Z variables'!$P$3:$P$752,'[1]9. Z variables'!$C$3:$C$752,$C600,'[1]9. Z variables'!$B$3:$B$752,$B600)</f>
        <v>146</v>
      </c>
      <c r="U600" s="34">
        <f t="shared" si="123"/>
        <v>146.92727272727274</v>
      </c>
      <c r="V600" s="33">
        <f>SUMIFS('[1]9. Z variables'!$R$3:$R$752,'[1]9. Z variables'!$C$3:$C$752,$C600,'[1]9. Z variables'!$B$3:$B$752,$B600)/T600</f>
        <v>0.13013698630136986</v>
      </c>
      <c r="W600" s="36">
        <f t="shared" si="124"/>
        <v>6.2131655179302768E-2</v>
      </c>
      <c r="X600" s="35">
        <f t="shared" si="124"/>
        <v>35</v>
      </c>
    </row>
    <row r="601" spans="1:24" ht="15" x14ac:dyDescent="0.25">
      <c r="A601" s="182">
        <v>55</v>
      </c>
      <c r="B601" s="183" t="s">
        <v>56</v>
      </c>
      <c r="C601" s="184">
        <v>2007</v>
      </c>
      <c r="D601" s="184">
        <v>1</v>
      </c>
      <c r="E601" s="42">
        <f>SUMIFS('[1]6. Capital Calculations for BM'!$AI$6:$AI$1805,'[1]6. Capital Calculations for BM'!$C$6:$C$1805,'[1]2. BM Database'!$C601,'[1]6. Capital Calculations for BM'!$B$6:$B$1805,'[1]2. BM Database'!$B601)</f>
        <v>2120848.9043272696</v>
      </c>
      <c r="F601" s="42">
        <f>'[1]4. OM&amp;A Calculation'!M606</f>
        <v>2304424.3199999998</v>
      </c>
      <c r="G601" s="42">
        <f t="shared" si="130"/>
        <v>4425273.2243272699</v>
      </c>
      <c r="H601" s="33">
        <f t="shared" si="131"/>
        <v>0.47925829588740954</v>
      </c>
      <c r="I601" s="33">
        <f t="shared" si="132"/>
        <v>0.52074170411259046</v>
      </c>
      <c r="J601" s="40">
        <f>SUMIFS('[1]6. Capital Calculations for BM'!$AH$6:$AH$1805,'[1]6. Capital Calculations for BM'!$C$6:$C$1805,'[1]2. BM Database'!$C601,'[1]6. Capital Calculations for BM'!$B$6:$B$1805,'[1]2. BM Database'!$B601)</f>
        <v>17.296320000000001</v>
      </c>
      <c r="K601" s="41">
        <f t="shared" si="136"/>
        <v>113.88036490943945</v>
      </c>
      <c r="L601" s="41">
        <v>0.773345922649746</v>
      </c>
      <c r="M601" s="41">
        <f t="shared" si="133"/>
        <v>88.068915872580206</v>
      </c>
      <c r="N601" s="34">
        <f>SUMIFS('[1]41. Output Indexes'!$E$3:$E$752,'[1]41. Output Indexes'!$B$3:$B$752,$B601,'[1]41. Output Indexes'!$C$3:$C$752,$C601)</f>
        <v>10230</v>
      </c>
      <c r="O601" s="34">
        <f>SUMIFS('[1]41. Output Indexes'!$L$3:$L$752,'[1]41. Output Indexes'!$B$3:$B$752,$B601,'[1]41. Output Indexes'!$C$3:$C$752,$C601)</f>
        <v>163417590</v>
      </c>
      <c r="P601" s="34">
        <f>SUMIFS('[1]9. Z variables'!$AD$3:$AD$752,'[1]9. Z variables'!$B$3:$B$752,$B601,'[1]9. Z variables'!$C$3:$C$752,$C601)</f>
        <v>32198</v>
      </c>
      <c r="Q601" s="34">
        <f>SUMIFS('[1]9. Z variables'!$AE$3:$AE$752,'[1]9. Z variables'!$B$3:$B$752,$B601,'[1]9. Z variables'!$C$3:$C$752,$C601)</f>
        <v>38695</v>
      </c>
      <c r="R601" s="34">
        <f t="shared" si="129"/>
        <v>38695</v>
      </c>
      <c r="S601" s="34">
        <f t="shared" si="135"/>
        <v>43015</v>
      </c>
      <c r="T601" s="34">
        <f>SUMIFS('[1]9. Z variables'!$P$3:$P$752,'[1]9. Z variables'!$C$3:$C$752,$C601,'[1]9. Z variables'!$B$3:$B$752,$B601)</f>
        <v>146</v>
      </c>
      <c r="U601" s="34">
        <f t="shared" si="123"/>
        <v>146.92727272727274</v>
      </c>
      <c r="V601" s="33">
        <f>SUMIFS('[1]9. Z variables'!$R$3:$R$752,'[1]9. Z variables'!$C$3:$C$752,$C601,'[1]9. Z variables'!$B$3:$B$752,$B601)/T601</f>
        <v>0.13013698630136986</v>
      </c>
      <c r="W601" s="36">
        <f t="shared" si="124"/>
        <v>6.2131655179302768E-2</v>
      </c>
      <c r="X601" s="35">
        <f t="shared" si="124"/>
        <v>35</v>
      </c>
    </row>
    <row r="602" spans="1:24" ht="15" x14ac:dyDescent="0.25">
      <c r="A602" s="182">
        <v>55</v>
      </c>
      <c r="B602" s="183" t="s">
        <v>56</v>
      </c>
      <c r="C602" s="184">
        <v>2008</v>
      </c>
      <c r="D602" s="184">
        <v>1</v>
      </c>
      <c r="E602" s="42">
        <f>SUMIFS('[1]6. Capital Calculations for BM'!$AI$6:$AI$1805,'[1]6. Capital Calculations for BM'!$C$6:$C$1805,'[1]2. BM Database'!$C602,'[1]6. Capital Calculations for BM'!$B$6:$B$1805,'[1]2. BM Database'!$B602)</f>
        <v>2198198.1532601314</v>
      </c>
      <c r="F602" s="42">
        <f>'[1]4. OM&amp;A Calculation'!M607</f>
        <v>2367836.2000000002</v>
      </c>
      <c r="G602" s="42">
        <f t="shared" si="130"/>
        <v>4566034.3532601316</v>
      </c>
      <c r="H602" s="33">
        <f t="shared" si="131"/>
        <v>0.48142391913688209</v>
      </c>
      <c r="I602" s="33">
        <f t="shared" si="132"/>
        <v>0.51857608086311791</v>
      </c>
      <c r="J602" s="40">
        <f>SUMIFS('[1]6. Capital Calculations for BM'!$AH$6:$AH$1805,'[1]6. Capital Calculations for BM'!$C$6:$C$1805,'[1]2. BM Database'!$C602,'[1]6. Capital Calculations for BM'!$B$6:$B$1805,'[1]2. BM Database'!$B602)</f>
        <v>17.715351999999999</v>
      </c>
      <c r="K602" s="41">
        <f t="shared" si="136"/>
        <v>116.60459237157336</v>
      </c>
      <c r="L602" s="41">
        <v>0.773345922649746</v>
      </c>
      <c r="M602" s="41">
        <f t="shared" si="133"/>
        <v>90.175686072791933</v>
      </c>
      <c r="N602" s="34">
        <f>SUMIFS('[1]41. Output Indexes'!$E$3:$E$752,'[1]41. Output Indexes'!$B$3:$B$752,$B602,'[1]41. Output Indexes'!$C$3:$C$752,$C602)</f>
        <v>10381</v>
      </c>
      <c r="O602" s="34">
        <f>SUMIFS('[1]41. Output Indexes'!$L$3:$L$752,'[1]41. Output Indexes'!$B$3:$B$752,$B602,'[1]41. Output Indexes'!$C$3:$C$752,$C602)</f>
        <v>195950229.71000001</v>
      </c>
      <c r="P602" s="34">
        <f>SUMIFS('[1]9. Z variables'!$AD$3:$AD$752,'[1]9. Z variables'!$B$3:$B$752,$B602,'[1]9. Z variables'!$C$3:$C$752,$C602)</f>
        <v>29118</v>
      </c>
      <c r="Q602" s="34">
        <f>SUMIFS('[1]9. Z variables'!$AE$3:$AE$752,'[1]9. Z variables'!$B$3:$B$752,$B602,'[1]9. Z variables'!$C$3:$C$752,$C602)</f>
        <v>37482</v>
      </c>
      <c r="R602" s="34">
        <f t="shared" si="129"/>
        <v>37482</v>
      </c>
      <c r="S602" s="34">
        <f t="shared" si="135"/>
        <v>43015</v>
      </c>
      <c r="T602" s="34">
        <f>SUMIFS('[1]9. Z variables'!$P$3:$P$752,'[1]9. Z variables'!$C$3:$C$752,$C602,'[1]9. Z variables'!$B$3:$B$752,$B602)</f>
        <v>146</v>
      </c>
      <c r="U602" s="34">
        <f t="shared" si="123"/>
        <v>146.92727272727274</v>
      </c>
      <c r="V602" s="33">
        <f>SUMIFS('[1]9. Z variables'!$R$3:$R$752,'[1]9. Z variables'!$C$3:$C$752,$C602,'[1]9. Z variables'!$B$3:$B$752,$B602)/T602</f>
        <v>0.13013698630136986</v>
      </c>
      <c r="W602" s="36">
        <f t="shared" si="124"/>
        <v>6.2131655179302768E-2</v>
      </c>
      <c r="X602" s="35">
        <f t="shared" si="124"/>
        <v>35</v>
      </c>
    </row>
    <row r="603" spans="1:24" ht="15" x14ac:dyDescent="0.25">
      <c r="A603" s="182">
        <v>55</v>
      </c>
      <c r="B603" s="183" t="s">
        <v>56</v>
      </c>
      <c r="C603" s="184">
        <v>2009</v>
      </c>
      <c r="D603" s="184">
        <v>1</v>
      </c>
      <c r="E603" s="42">
        <f>SUMIFS('[1]6. Capital Calculations for BM'!$AI$6:$AI$1805,'[1]6. Capital Calculations for BM'!$C$6:$C$1805,'[1]2. BM Database'!$C603,'[1]6. Capital Calculations for BM'!$B$6:$B$1805,'[1]2. BM Database'!$B603)</f>
        <v>2284388.1376922266</v>
      </c>
      <c r="F603" s="42">
        <f>'[1]4. OM&amp;A Calculation'!M608</f>
        <v>2408819.2400000002</v>
      </c>
      <c r="G603" s="42">
        <f t="shared" si="130"/>
        <v>4693207.3776922263</v>
      </c>
      <c r="H603" s="33">
        <f t="shared" si="131"/>
        <v>0.48674348986801441</v>
      </c>
      <c r="I603" s="33">
        <f t="shared" si="132"/>
        <v>0.51325651013198559</v>
      </c>
      <c r="J603" s="40">
        <f>SUMIFS('[1]6. Capital Calculations for BM'!$AH$6:$AH$1805,'[1]6. Capital Calculations for BM'!$C$6:$C$1805,'[1]2. BM Database'!$C603,'[1]6. Capital Calculations for BM'!$B$6:$B$1805,'[1]2. BM Database'!$B603)</f>
        <v>17.930536200000002</v>
      </c>
      <c r="K603" s="41">
        <f t="shared" si="136"/>
        <v>118.1120482521444</v>
      </c>
      <c r="L603" s="41">
        <v>0.773345922649746</v>
      </c>
      <c r="M603" s="41">
        <f t="shared" si="133"/>
        <v>91.34147093160594</v>
      </c>
      <c r="N603" s="34">
        <f>SUMIFS('[1]41. Output Indexes'!$E$3:$E$752,'[1]41. Output Indexes'!$B$3:$B$752,$B603,'[1]41. Output Indexes'!$C$3:$C$752,$C603)</f>
        <v>10462</v>
      </c>
      <c r="O603" s="34">
        <f>SUMIFS('[1]41. Output Indexes'!$L$3:$L$752,'[1]41. Output Indexes'!$B$3:$B$752,$B603,'[1]41. Output Indexes'!$C$3:$C$752,$C603)</f>
        <v>197012949.49000001</v>
      </c>
      <c r="P603" s="34">
        <f>SUMIFS('[1]9. Z variables'!$AD$3:$AD$752,'[1]9. Z variables'!$B$3:$B$752,$B603,'[1]9. Z variables'!$C$3:$C$752,$C603)</f>
        <v>29961</v>
      </c>
      <c r="Q603" s="34">
        <f>SUMIFS('[1]9. Z variables'!$AE$3:$AE$752,'[1]9. Z variables'!$B$3:$B$752,$B603,'[1]9. Z variables'!$C$3:$C$752,$C603)</f>
        <v>36925</v>
      </c>
      <c r="R603" s="34">
        <f t="shared" si="129"/>
        <v>36925</v>
      </c>
      <c r="S603" s="34">
        <f t="shared" si="135"/>
        <v>43015</v>
      </c>
      <c r="T603" s="34">
        <f>SUMIFS('[1]9. Z variables'!$P$3:$P$752,'[1]9. Z variables'!$C$3:$C$752,$C603,'[1]9. Z variables'!$B$3:$B$752,$B603)</f>
        <v>146</v>
      </c>
      <c r="U603" s="34">
        <f t="shared" si="123"/>
        <v>146.92727272727274</v>
      </c>
      <c r="V603" s="33">
        <f>SUMIFS('[1]9. Z variables'!$R$3:$R$752,'[1]9. Z variables'!$C$3:$C$752,$C603,'[1]9. Z variables'!$B$3:$B$752,$B603)/T603</f>
        <v>0.13013698630136986</v>
      </c>
      <c r="W603" s="36">
        <f t="shared" si="124"/>
        <v>6.2131655179302768E-2</v>
      </c>
      <c r="X603" s="35">
        <f t="shared" si="124"/>
        <v>35</v>
      </c>
    </row>
    <row r="604" spans="1:24" ht="15" x14ac:dyDescent="0.25">
      <c r="A604" s="182">
        <v>55</v>
      </c>
      <c r="B604" s="183" t="s">
        <v>56</v>
      </c>
      <c r="C604" s="184">
        <v>2010</v>
      </c>
      <c r="D604" s="184">
        <v>1</v>
      </c>
      <c r="E604" s="42">
        <f>SUMIFS('[1]6. Capital Calculations for BM'!$AI$6:$AI$1805,'[1]6. Capital Calculations for BM'!$C$6:$C$1805,'[1]2. BM Database'!$C604,'[1]6. Capital Calculations for BM'!$B$6:$B$1805,'[1]2. BM Database'!$B604)</f>
        <v>2401015.0971341254</v>
      </c>
      <c r="F604" s="42">
        <f>'[1]4. OM&amp;A Calculation'!M609</f>
        <v>2304501.39</v>
      </c>
      <c r="G604" s="42">
        <f t="shared" si="130"/>
        <v>4705516.4871341251</v>
      </c>
      <c r="H604" s="33">
        <f t="shared" si="131"/>
        <v>0.51025537870263704</v>
      </c>
      <c r="I604" s="33">
        <f t="shared" si="132"/>
        <v>0.48974462129736296</v>
      </c>
      <c r="J604" s="40">
        <f>SUMIFS('[1]6. Capital Calculations for BM'!$AH$6:$AH$1805,'[1]6. Capital Calculations for BM'!$C$6:$C$1805,'[1]2. BM Database'!$C604,'[1]6. Capital Calculations for BM'!$B$6:$B$1805,'[1]2. BM Database'!$B604)</f>
        <v>18.29948266666667</v>
      </c>
      <c r="K604" s="41">
        <f t="shared" si="136"/>
        <v>121.67950876493377</v>
      </c>
      <c r="L604" s="41">
        <v>0.773345922649746</v>
      </c>
      <c r="M604" s="41">
        <f t="shared" si="133"/>
        <v>94.100351973385557</v>
      </c>
      <c r="N604" s="34">
        <f>SUMIFS('[1]41. Output Indexes'!$E$3:$E$752,'[1]41. Output Indexes'!$B$3:$B$752,$B604,'[1]41. Output Indexes'!$C$3:$C$752,$C604)</f>
        <v>10475</v>
      </c>
      <c r="O604" s="34">
        <f>SUMIFS('[1]41. Output Indexes'!$L$3:$L$752,'[1]41. Output Indexes'!$B$3:$B$752,$B604,'[1]41. Output Indexes'!$C$3:$C$752,$C604)</f>
        <v>185435680</v>
      </c>
      <c r="P604" s="34">
        <f>SUMIFS('[1]9. Z variables'!$AD$3:$AD$752,'[1]9. Z variables'!$B$3:$B$752,$B604,'[1]9. Z variables'!$C$3:$C$752,$C604)</f>
        <v>33526</v>
      </c>
      <c r="Q604" s="34">
        <f>SUMIFS('[1]9. Z variables'!$AE$3:$AE$752,'[1]9. Z variables'!$B$3:$B$752,$B604,'[1]9. Z variables'!$C$3:$C$752,$C604)</f>
        <v>32708</v>
      </c>
      <c r="R604" s="34">
        <f t="shared" si="129"/>
        <v>33526</v>
      </c>
      <c r="S604" s="34">
        <f t="shared" si="135"/>
        <v>43015</v>
      </c>
      <c r="T604" s="34">
        <f>SUMIFS('[1]9. Z variables'!$P$3:$P$752,'[1]9. Z variables'!$C$3:$C$752,$C604,'[1]9. Z variables'!$B$3:$B$752,$B604)</f>
        <v>148</v>
      </c>
      <c r="U604" s="34">
        <f t="shared" si="123"/>
        <v>146.92727272727274</v>
      </c>
      <c r="V604" s="33">
        <f>SUMIFS('[1]9. Z variables'!$R$3:$R$752,'[1]9. Z variables'!$C$3:$C$752,$C604,'[1]9. Z variables'!$B$3:$B$752,$B604)/T604</f>
        <v>0.12837837837837837</v>
      </c>
      <c r="W604" s="36">
        <f t="shared" si="124"/>
        <v>6.2131655179302768E-2</v>
      </c>
      <c r="X604" s="35">
        <f t="shared" si="124"/>
        <v>35</v>
      </c>
    </row>
    <row r="605" spans="1:24" ht="15" x14ac:dyDescent="0.25">
      <c r="A605" s="182">
        <v>55</v>
      </c>
      <c r="B605" s="183" t="s">
        <v>56</v>
      </c>
      <c r="C605" s="184">
        <v>2011</v>
      </c>
      <c r="D605" s="184">
        <v>1</v>
      </c>
      <c r="E605" s="42">
        <f>SUMIFS('[1]6. Capital Calculations for BM'!$AI$6:$AI$1805,'[1]6. Capital Calculations for BM'!$C$6:$C$1805,'[1]2. BM Database'!$C605,'[1]6. Capital Calculations for BM'!$B$6:$B$1805,'[1]2. BM Database'!$B605)</f>
        <v>2450318.549217578</v>
      </c>
      <c r="F605" s="42">
        <f>'[1]4. OM&amp;A Calculation'!M610</f>
        <v>2685545.5300000003</v>
      </c>
      <c r="G605" s="42">
        <f t="shared" si="130"/>
        <v>5135864.0792175783</v>
      </c>
      <c r="H605" s="33">
        <f t="shared" si="131"/>
        <v>0.47709957106007972</v>
      </c>
      <c r="I605" s="33">
        <f t="shared" si="132"/>
        <v>0.52290042893992028</v>
      </c>
      <c r="J605" s="40">
        <f>SUMIFS('[1]6. Capital Calculations for BM'!$AH$6:$AH$1805,'[1]6. Capital Calculations for BM'!$C$6:$C$1805,'[1]2. BM Database'!$C605,'[1]6. Capital Calculations for BM'!$B$6:$B$1805,'[1]2. BM Database'!$B605)</f>
        <v>18.328728099999999</v>
      </c>
      <c r="K605" s="41">
        <f t="shared" si="136"/>
        <v>123.73002481130355</v>
      </c>
      <c r="L605" s="41">
        <v>0.773345922649746</v>
      </c>
      <c r="M605" s="41">
        <f t="shared" si="133"/>
        <v>95.686110197173505</v>
      </c>
      <c r="N605" s="34">
        <f>SUMIFS('[1]41. Output Indexes'!$E$3:$E$752,'[1]41. Output Indexes'!$B$3:$B$752,$B605,'[1]41. Output Indexes'!$C$3:$C$752,$C605)</f>
        <v>10555</v>
      </c>
      <c r="O605" s="34">
        <f>SUMIFS('[1]41. Output Indexes'!$L$3:$L$752,'[1]41. Output Indexes'!$B$3:$B$752,$B605,'[1]41. Output Indexes'!$C$3:$C$752,$C605)</f>
        <v>186403533.46000001</v>
      </c>
      <c r="P605" s="34">
        <f>SUMIFS('[1]9. Z variables'!$AD$3:$AD$752,'[1]9. Z variables'!$B$3:$B$752,$B605,'[1]9. Z variables'!$C$3:$C$752,$C605)</f>
        <v>33019</v>
      </c>
      <c r="Q605" s="34">
        <f>SUMIFS('[1]9. Z variables'!$AE$3:$AE$752,'[1]9. Z variables'!$B$3:$B$752,$B605,'[1]9. Z variables'!$C$3:$C$752,$C605)</f>
        <v>37173</v>
      </c>
      <c r="R605" s="34">
        <f t="shared" si="129"/>
        <v>37173</v>
      </c>
      <c r="S605" s="34">
        <f t="shared" si="135"/>
        <v>43015</v>
      </c>
      <c r="T605" s="34">
        <f>SUMIFS('[1]9. Z variables'!$P$3:$P$752,'[1]9. Z variables'!$C$3:$C$752,$C605,'[1]9. Z variables'!$B$3:$B$752,$B605)</f>
        <v>148</v>
      </c>
      <c r="U605" s="34">
        <f>U606</f>
        <v>146.92727272727274</v>
      </c>
      <c r="V605" s="33">
        <f>SUMIFS('[1]9. Z variables'!$R$3:$R$752,'[1]9. Z variables'!$C$3:$C$752,$C605,'[1]9. Z variables'!$B$3:$B$752,$B605)/T605</f>
        <v>0.12837837837837837</v>
      </c>
      <c r="W605" s="36">
        <f>W606</f>
        <v>6.2131655179302768E-2</v>
      </c>
      <c r="X605" s="23">
        <f>X606</f>
        <v>35</v>
      </c>
    </row>
    <row r="606" spans="1:24" ht="15" x14ac:dyDescent="0.25">
      <c r="A606" s="182">
        <v>55</v>
      </c>
      <c r="B606" s="183" t="str">
        <f>B605</f>
        <v>OTTAWA RIVER POWER CORPORATION</v>
      </c>
      <c r="C606" s="184">
        <f>C605+1</f>
        <v>2012</v>
      </c>
      <c r="D606" s="184">
        <f>D605</f>
        <v>1</v>
      </c>
      <c r="E606" s="42">
        <f>SUMIFS('[1]6. Capital Calculations for BM'!$AI$6:$AI$1805,'[1]6. Capital Calculations for BM'!$C$6:$C$1805,'[1]2. BM Database'!$C606,'[1]6. Capital Calculations for BM'!$B$6:$B$1805,'[1]2. BM Database'!$B606)</f>
        <v>2314383.6806026795</v>
      </c>
      <c r="F606" s="42">
        <f>'[1]4. OM&amp;A Calculation'!M611</f>
        <v>2683611.0800000005</v>
      </c>
      <c r="G606" s="42">
        <f t="shared" si="130"/>
        <v>4997994.76060268</v>
      </c>
      <c r="H606" s="33">
        <f t="shared" si="131"/>
        <v>0.46306244633269705</v>
      </c>
      <c r="I606" s="33">
        <f t="shared" si="132"/>
        <v>0.53693755366730289</v>
      </c>
      <c r="J606" s="40">
        <f>SUMIFS('[1]6. Capital Calculations for BM'!$AH$6:$AH$1805,'[1]6. Capital Calculations for BM'!$C$6:$C$1805,'[1]2. BM Database'!$C606,'[1]6. Capital Calculations for BM'!$B$6:$B$1805,'[1]2. BM Database'!$B606)</f>
        <v>17.40324</v>
      </c>
      <c r="K606" s="41">
        <f t="shared" si="136"/>
        <v>125.68281390738366</v>
      </c>
      <c r="L606" s="41">
        <f>L605</f>
        <v>0.773345922649746</v>
      </c>
      <c r="M606" s="41">
        <f t="shared" si="133"/>
        <v>97.196291682421943</v>
      </c>
      <c r="N606" s="34">
        <f>SUMIFS('[1]24. 2012 data'!$BR$2:$BR$74,'[1]24. 2012 data'!$B$2:$B$74,'[1]2. BM Database'!$B606,'[1]24. 2012 data'!$C$2:$C$74,2012)</f>
        <v>10633</v>
      </c>
      <c r="O606" s="34">
        <f>SUMIFS('[1]24. 2012 data'!$BZ$2:$BZ$74,'[1]24. 2012 data'!$B$2:$B$74,'[1]2. BM Database'!$B606,'[1]24. 2012 data'!$C$2:$C$74,2012)</f>
        <v>182910053</v>
      </c>
      <c r="P606" s="34">
        <f>SUMIFS('[1]24. 2012 data'!$DI$2:$DI$74,'[1]24. 2012 data'!$B$2:$B$74,'[1]2. BM Database'!$B606,'[1]24. 2012 data'!$C$2:$C$74,2012)</f>
        <v>33570</v>
      </c>
      <c r="Q606" s="34">
        <f>SUMIFS('[1]24. 2012 data'!$DH$2:$DH$74,'[1]24. 2012 data'!$B$2:$B$74,'[1]2. BM Database'!$B606,'[1]24. 2012 data'!$C$2:$C$74,2012)</f>
        <v>35963</v>
      </c>
      <c r="R606" s="34">
        <f t="shared" si="129"/>
        <v>35963</v>
      </c>
      <c r="S606" s="34">
        <f t="shared" si="135"/>
        <v>43015</v>
      </c>
      <c r="T606" s="34">
        <f>SUMIF('[1]24. 2012 data'!$B$2:$B$74,$B606,'[1]24. 2012 data'!$DL$2:$DL$74)</f>
        <v>148</v>
      </c>
      <c r="U606" s="34">
        <f>AVERAGE(T596:T606)</f>
        <v>146.92727272727274</v>
      </c>
      <c r="V606" s="33">
        <f>SUMIF('[1]24. 2012 data'!$B$2:$B$74,$B606,'[1]24. 2012 data'!$DN$2:$DN$74)/SUMIF('[1]24. 2012 data'!$B$2:$B$74,$B606,'[1]24. 2012 data'!$DL$2:$DL$74)</f>
        <v>0.12837837837837837</v>
      </c>
      <c r="W606" s="36">
        <f>(N606-N596)/N596</f>
        <v>6.2131655179302768E-2</v>
      </c>
      <c r="X606" s="34">
        <f>SUMIF('[1]24. 2012 data'!$B$2:$B$74,$B606,'[1]24. 2012 data'!$CZ$2:$CZ$74)</f>
        <v>35</v>
      </c>
    </row>
    <row r="607" spans="1:24" ht="15" x14ac:dyDescent="0.25">
      <c r="A607" s="182">
        <v>56</v>
      </c>
      <c r="B607" s="183" t="s">
        <v>57</v>
      </c>
      <c r="C607" s="184">
        <v>2002</v>
      </c>
      <c r="D607" s="184">
        <v>1</v>
      </c>
      <c r="E607" s="42">
        <f>SUMIFS('[1]6. Capital Calculations for BM'!$AI$6:$AI$1805,'[1]6. Capital Calculations for BM'!$C$6:$C$1805,'[1]2. BM Database'!$C607,'[1]6. Capital Calculations for BM'!$B$6:$B$1805,'[1]2. BM Database'!$B607)</f>
        <v>1019190.2603500049</v>
      </c>
      <c r="F607" s="42">
        <f>'[1]4. OM&amp;A Calculation'!M612</f>
        <v>712803.57000000007</v>
      </c>
      <c r="G607" s="42">
        <f t="shared" si="130"/>
        <v>1731993.8303500051</v>
      </c>
      <c r="H607" s="33">
        <f t="shared" si="131"/>
        <v>0.58844912868081334</v>
      </c>
      <c r="I607" s="33">
        <f t="shared" si="132"/>
        <v>0.41155087131918666</v>
      </c>
      <c r="J607" s="40">
        <f>SUMIFS('[1]6. Capital Calculations for BM'!$AH$6:$AH$1805,'[1]6. Capital Calculations for BM'!$C$6:$C$1805,'[1]2. BM Database'!$C607,'[1]6. Capital Calculations for BM'!$B$6:$B$1805,'[1]2. BM Database'!$B607)</f>
        <v>16.741565999999999</v>
      </c>
      <c r="K607" s="41">
        <f t="shared" si="136"/>
        <v>100</v>
      </c>
      <c r="L607" s="41">
        <v>0.946327653219454</v>
      </c>
      <c r="M607" s="41">
        <f t="shared" si="133"/>
        <v>94.632765321945399</v>
      </c>
      <c r="N607" s="34">
        <f>SUMIFS('[1]41. Output Indexes'!$E$3:$E$752,'[1]41. Output Indexes'!$B$3:$B$752,$B607,'[1]41. Output Indexes'!$C$3:$C$752,$C607)</f>
        <v>3227</v>
      </c>
      <c r="O607" s="34">
        <f>SUMIFS('[1]41. Output Indexes'!$L$3:$L$752,'[1]41. Output Indexes'!$B$3:$B$752,$B607,'[1]41. Output Indexes'!$C$3:$C$752,$C607)</f>
        <v>78937017.299999997</v>
      </c>
      <c r="P607" s="34">
        <f>SUMIFS('[1]9. Z variables'!$AD$3:$AD$752,'[1]9. Z variables'!$B$3:$B$752,$B607,'[1]9. Z variables'!$C$3:$C$752,$C607)</f>
        <v>11497</v>
      </c>
      <c r="Q607" s="34">
        <f>SUMIFS('[1]9. Z variables'!$AE$3:$AE$752,'[1]9. Z variables'!$B$3:$B$752,$B607,'[1]9. Z variables'!$C$3:$C$752,$C607)</f>
        <v>19182</v>
      </c>
      <c r="R607" s="34">
        <f t="shared" si="129"/>
        <v>19182</v>
      </c>
      <c r="S607" s="34">
        <f>R607</f>
        <v>19182</v>
      </c>
      <c r="T607" s="34">
        <f>SUMIFS('[1]9. Z variables'!$P$3:$P$752,'[1]9. Z variables'!$C$3:$C$752,$C607,'[1]9. Z variables'!$B$3:$B$752,$B607)</f>
        <v>128</v>
      </c>
      <c r="U607" s="34">
        <f t="shared" ref="U607:U670" si="137">U608</f>
        <v>128.27272727272728</v>
      </c>
      <c r="V607" s="33">
        <f>SUMIFS('[1]9. Z variables'!$R$3:$R$752,'[1]9. Z variables'!$C$3:$C$752,$C607,'[1]9. Z variables'!$B$3:$B$752,$B607)/T607</f>
        <v>8.59375E-2</v>
      </c>
      <c r="W607" s="36">
        <f t="shared" ref="W607:X670" si="138">W608</f>
        <v>7.840099163309576E-2</v>
      </c>
      <c r="X607" s="35">
        <f t="shared" si="138"/>
        <v>15</v>
      </c>
    </row>
    <row r="608" spans="1:24" ht="15" x14ac:dyDescent="0.25">
      <c r="A608" s="182">
        <v>56</v>
      </c>
      <c r="B608" s="183" t="s">
        <v>57</v>
      </c>
      <c r="C608" s="184">
        <v>2003</v>
      </c>
      <c r="D608" s="184">
        <v>1</v>
      </c>
      <c r="E608" s="42">
        <f>SUMIFS('[1]6. Capital Calculations for BM'!$AI$6:$AI$1805,'[1]6. Capital Calculations for BM'!$C$6:$C$1805,'[1]2. BM Database'!$C608,'[1]6. Capital Calculations for BM'!$B$6:$B$1805,'[1]2. BM Database'!$B608)</f>
        <v>1013139.6977645581</v>
      </c>
      <c r="F608" s="42">
        <f>'[1]4. OM&amp;A Calculation'!M613</f>
        <v>808023.89</v>
      </c>
      <c r="G608" s="42">
        <f t="shared" si="130"/>
        <v>1821163.5877645581</v>
      </c>
      <c r="H608" s="33">
        <f t="shared" si="131"/>
        <v>0.55631449287220092</v>
      </c>
      <c r="I608" s="33">
        <f t="shared" si="132"/>
        <v>0.44368550712779908</v>
      </c>
      <c r="J608" s="40">
        <f>SUMIFS('[1]6. Capital Calculations for BM'!$AH$6:$AH$1805,'[1]6. Capital Calculations for BM'!$C$6:$C$1805,'[1]2. BM Database'!$C608,'[1]6. Capital Calculations for BM'!$B$6:$B$1805,'[1]2. BM Database'!$B608)</f>
        <v>16.820820000000001</v>
      </c>
      <c r="K608" s="41">
        <f t="shared" si="136"/>
        <v>102.21331567783656</v>
      </c>
      <c r="L608" s="41">
        <v>0.946327653219454</v>
      </c>
      <c r="M608" s="41">
        <f t="shared" si="133"/>
        <v>96.727287153186296</v>
      </c>
      <c r="N608" s="34">
        <f>SUMIFS('[1]41. Output Indexes'!$E$3:$E$752,'[1]41. Output Indexes'!$B$3:$B$752,$B608,'[1]41. Output Indexes'!$C$3:$C$752,$C608)</f>
        <v>3191</v>
      </c>
      <c r="O608" s="34">
        <f>SUMIFS('[1]41. Output Indexes'!$L$3:$L$752,'[1]41. Output Indexes'!$B$3:$B$752,$B608,'[1]41. Output Indexes'!$C$3:$C$752,$C608)</f>
        <v>93063317.200000003</v>
      </c>
      <c r="P608" s="34">
        <f>SUMIFS('[1]9. Z variables'!$AD$3:$AD$752,'[1]9. Z variables'!$B$3:$B$752,$B608,'[1]9. Z variables'!$C$3:$C$752,$C608)</f>
        <v>11497</v>
      </c>
      <c r="Q608" s="34">
        <f>SUMIFS('[1]9. Z variables'!$AE$3:$AE$752,'[1]9. Z variables'!$B$3:$B$752,$B608,'[1]9. Z variables'!$C$3:$C$752,$C608)</f>
        <v>19182</v>
      </c>
      <c r="R608" s="34">
        <f t="shared" si="129"/>
        <v>19182</v>
      </c>
      <c r="S608" s="34">
        <f t="shared" ref="S608:S617" si="139">MAX(S607,R608)</f>
        <v>19182</v>
      </c>
      <c r="T608" s="34">
        <f>SUMIFS('[1]9. Z variables'!$P$3:$P$752,'[1]9. Z variables'!$C$3:$C$752,$C608,'[1]9. Z variables'!$B$3:$B$752,$B608)</f>
        <v>128</v>
      </c>
      <c r="U608" s="34">
        <f t="shared" si="137"/>
        <v>128.27272727272728</v>
      </c>
      <c r="V608" s="33">
        <f>SUMIFS('[1]9. Z variables'!$R$3:$R$752,'[1]9. Z variables'!$C$3:$C$752,$C608,'[1]9. Z variables'!$B$3:$B$752,$B608)/T608</f>
        <v>8.59375E-2</v>
      </c>
      <c r="W608" s="36">
        <f t="shared" si="138"/>
        <v>7.840099163309576E-2</v>
      </c>
      <c r="X608" s="35">
        <f t="shared" si="138"/>
        <v>15</v>
      </c>
    </row>
    <row r="609" spans="1:24" ht="15" x14ac:dyDescent="0.25">
      <c r="A609" s="182">
        <v>56</v>
      </c>
      <c r="B609" s="183" t="s">
        <v>57</v>
      </c>
      <c r="C609" s="184">
        <v>2004</v>
      </c>
      <c r="D609" s="184">
        <v>1</v>
      </c>
      <c r="E609" s="42">
        <f>SUMIFS('[1]6. Capital Calculations for BM'!$AI$6:$AI$1805,'[1]6. Capital Calculations for BM'!$C$6:$C$1805,'[1]2. BM Database'!$C609,'[1]6. Capital Calculations for BM'!$B$6:$B$1805,'[1]2. BM Database'!$B609)</f>
        <v>1018392.6886639547</v>
      </c>
      <c r="F609" s="42">
        <f>'[1]4. OM&amp;A Calculation'!M614</f>
        <v>921928.54</v>
      </c>
      <c r="G609" s="42">
        <f t="shared" si="130"/>
        <v>1940321.2286639549</v>
      </c>
      <c r="H609" s="33">
        <f t="shared" si="131"/>
        <v>0.52485777799029099</v>
      </c>
      <c r="I609" s="33">
        <f t="shared" si="132"/>
        <v>0.47514222200970901</v>
      </c>
      <c r="J609" s="40">
        <f>SUMIFS('[1]6. Capital Calculations for BM'!$AH$6:$AH$1805,'[1]6. Capital Calculations for BM'!$C$6:$C$1805,'[1]2. BM Database'!$C609,'[1]6. Capital Calculations for BM'!$B$6:$B$1805,'[1]2. BM Database'!$B609)</f>
        <v>16.852066000000001</v>
      </c>
      <c r="K609" s="41">
        <f t="shared" si="136"/>
        <v>104.79144501899948</v>
      </c>
      <c r="L609" s="41">
        <v>0.946327653219454</v>
      </c>
      <c r="M609" s="41">
        <f t="shared" si="133"/>
        <v>99.167042242305229</v>
      </c>
      <c r="N609" s="34">
        <f>SUMIFS('[1]41. Output Indexes'!$E$3:$E$752,'[1]41. Output Indexes'!$B$3:$B$752,$B609,'[1]41. Output Indexes'!$C$3:$C$752,$C609)</f>
        <v>3230</v>
      </c>
      <c r="O609" s="34">
        <f>SUMIFS('[1]41. Output Indexes'!$L$3:$L$752,'[1]41. Output Indexes'!$B$3:$B$752,$B609,'[1]41. Output Indexes'!$C$3:$C$752,$C609)</f>
        <v>89026826.799999997</v>
      </c>
      <c r="P609" s="34">
        <f>SUMIFS('[1]9. Z variables'!$AD$3:$AD$752,'[1]9. Z variables'!$B$3:$B$752,$B609,'[1]9. Z variables'!$C$3:$C$752,$C609)</f>
        <v>10625</v>
      </c>
      <c r="Q609" s="34">
        <f>SUMIFS('[1]9. Z variables'!$AE$3:$AE$752,'[1]9. Z variables'!$B$3:$B$752,$B609,'[1]9. Z variables'!$C$3:$C$752,$C609)</f>
        <v>20090</v>
      </c>
      <c r="R609" s="34">
        <f t="shared" si="129"/>
        <v>20090</v>
      </c>
      <c r="S609" s="34">
        <f t="shared" si="139"/>
        <v>20090</v>
      </c>
      <c r="T609" s="34">
        <f>SUMIFS('[1]9. Z variables'!$P$3:$P$752,'[1]9. Z variables'!$C$3:$C$752,$C609,'[1]9. Z variables'!$B$3:$B$752,$B609)</f>
        <v>128</v>
      </c>
      <c r="U609" s="34">
        <f t="shared" si="137"/>
        <v>128.27272727272728</v>
      </c>
      <c r="V609" s="33">
        <f>SUMIFS('[1]9. Z variables'!$R$3:$R$752,'[1]9. Z variables'!$C$3:$C$752,$C609,'[1]9. Z variables'!$B$3:$B$752,$B609)/T609</f>
        <v>8.59375E-2</v>
      </c>
      <c r="W609" s="36">
        <f t="shared" si="138"/>
        <v>7.840099163309576E-2</v>
      </c>
      <c r="X609" s="35">
        <f t="shared" si="138"/>
        <v>15</v>
      </c>
    </row>
    <row r="610" spans="1:24" ht="15" x14ac:dyDescent="0.25">
      <c r="A610" s="182">
        <v>56</v>
      </c>
      <c r="B610" s="183" t="s">
        <v>57</v>
      </c>
      <c r="C610" s="184">
        <v>2005</v>
      </c>
      <c r="D610" s="184">
        <v>1</v>
      </c>
      <c r="E610" s="42">
        <f>SUMIFS('[1]6. Capital Calculations for BM'!$AI$6:$AI$1805,'[1]6. Capital Calculations for BM'!$C$6:$C$1805,'[1]2. BM Database'!$C610,'[1]6. Capital Calculations for BM'!$B$6:$B$1805,'[1]2. BM Database'!$B610)</f>
        <v>1003159.7585675163</v>
      </c>
      <c r="F610" s="42">
        <f>'[1]4. OM&amp;A Calculation'!M615</f>
        <v>984578.89000000013</v>
      </c>
      <c r="G610" s="42">
        <f t="shared" si="130"/>
        <v>1987738.6485675164</v>
      </c>
      <c r="H610" s="33">
        <f t="shared" si="131"/>
        <v>0.5046738711301173</v>
      </c>
      <c r="I610" s="33">
        <f t="shared" si="132"/>
        <v>0.4953261288698827</v>
      </c>
      <c r="J610" s="40">
        <f>SUMIFS('[1]6. Capital Calculations for BM'!$AH$6:$AH$1805,'[1]6. Capital Calculations for BM'!$C$6:$C$1805,'[1]2. BM Database'!$C610,'[1]6. Capital Calculations for BM'!$B$6:$B$1805,'[1]2. BM Database'!$B610)</f>
        <v>17.008296000000001</v>
      </c>
      <c r="K610" s="41">
        <f t="shared" si="136"/>
        <v>108.15605108354616</v>
      </c>
      <c r="L610" s="41">
        <v>0.946327653219454</v>
      </c>
      <c r="M610" s="41">
        <f t="shared" si="133"/>
        <v>102.35106200337562</v>
      </c>
      <c r="N610" s="34">
        <f>SUMIFS('[1]41. Output Indexes'!$E$3:$E$752,'[1]41. Output Indexes'!$B$3:$B$752,$B610,'[1]41. Output Indexes'!$C$3:$C$752,$C610)</f>
        <v>3265</v>
      </c>
      <c r="O610" s="34">
        <f>SUMIFS('[1]41. Output Indexes'!$L$3:$L$752,'[1]41. Output Indexes'!$B$3:$B$752,$B610,'[1]41. Output Indexes'!$C$3:$C$752,$C610)</f>
        <v>93693596</v>
      </c>
      <c r="P610" s="34">
        <f>SUMIFS('[1]9. Z variables'!$AD$3:$AD$752,'[1]9. Z variables'!$B$3:$B$752,$B610,'[1]9. Z variables'!$C$3:$C$752,$C610)</f>
        <v>12000</v>
      </c>
      <c r="Q610" s="34">
        <f>SUMIFS('[1]9. Z variables'!$AE$3:$AE$752,'[1]9. Z variables'!$B$3:$B$752,$B610,'[1]9. Z variables'!$C$3:$C$752,$C610)</f>
        <v>20000</v>
      </c>
      <c r="R610" s="34">
        <f t="shared" si="129"/>
        <v>20000</v>
      </c>
      <c r="S610" s="34">
        <f t="shared" si="139"/>
        <v>20090</v>
      </c>
      <c r="T610" s="34">
        <f>SUMIFS('[1]9. Z variables'!$P$3:$P$752,'[1]9. Z variables'!$C$3:$C$752,$C610,'[1]9. Z variables'!$B$3:$B$752,$B610)</f>
        <v>128</v>
      </c>
      <c r="U610" s="34">
        <f t="shared" si="137"/>
        <v>128.27272727272728</v>
      </c>
      <c r="V610" s="33">
        <f>SUMIFS('[1]9. Z variables'!$R$3:$R$752,'[1]9. Z variables'!$C$3:$C$752,$C610,'[1]9. Z variables'!$B$3:$B$752,$B610)/T610</f>
        <v>8.59375E-2</v>
      </c>
      <c r="W610" s="36">
        <f t="shared" si="138"/>
        <v>7.840099163309576E-2</v>
      </c>
      <c r="X610" s="35">
        <f t="shared" si="138"/>
        <v>15</v>
      </c>
    </row>
    <row r="611" spans="1:24" ht="15" x14ac:dyDescent="0.25">
      <c r="A611" s="182">
        <v>56</v>
      </c>
      <c r="B611" s="183" t="s">
        <v>57</v>
      </c>
      <c r="C611" s="184">
        <v>2006</v>
      </c>
      <c r="D611" s="184">
        <v>1</v>
      </c>
      <c r="E611" s="42">
        <f>SUMIFS('[1]6. Capital Calculations for BM'!$AI$6:$AI$1805,'[1]6. Capital Calculations for BM'!$C$6:$C$1805,'[1]2. BM Database'!$C611,'[1]6. Capital Calculations for BM'!$B$6:$B$1805,'[1]2. BM Database'!$B611)</f>
        <v>978373.21639474889</v>
      </c>
      <c r="F611" s="42">
        <f>'[1]4. OM&amp;A Calculation'!M616</f>
        <v>1000744.0899999999</v>
      </c>
      <c r="G611" s="42">
        <f t="shared" si="130"/>
        <v>1979117.3063947489</v>
      </c>
      <c r="H611" s="33">
        <f t="shared" si="131"/>
        <v>0.49434826992493869</v>
      </c>
      <c r="I611" s="33">
        <f t="shared" si="132"/>
        <v>0.50565173007506137</v>
      </c>
      <c r="J611" s="40">
        <f>SUMIFS('[1]6. Capital Calculations for BM'!$AH$6:$AH$1805,'[1]6. Capital Calculations for BM'!$C$6:$C$1805,'[1]2. BM Database'!$C611,'[1]6. Capital Calculations for BM'!$B$6:$B$1805,'[1]2. BM Database'!$B611)</f>
        <v>16.88236666666667</v>
      </c>
      <c r="K611" s="41">
        <f t="shared" si="136"/>
        <v>110.14154301171514</v>
      </c>
      <c r="L611" s="41">
        <v>0.946327653219454</v>
      </c>
      <c r="M611" s="41">
        <f t="shared" si="133"/>
        <v>104.22998792024595</v>
      </c>
      <c r="N611" s="34">
        <f>SUMIFS('[1]41. Output Indexes'!$E$3:$E$752,'[1]41. Output Indexes'!$B$3:$B$752,$B611,'[1]41. Output Indexes'!$C$3:$C$752,$C611)</f>
        <v>3271</v>
      </c>
      <c r="O611" s="34">
        <f>SUMIFS('[1]41. Output Indexes'!$L$3:$L$752,'[1]41. Output Indexes'!$B$3:$B$752,$B611,'[1]41. Output Indexes'!$C$3:$C$752,$C611)</f>
        <v>85636750.730000004</v>
      </c>
      <c r="P611" s="34">
        <f>SUMIFS('[1]9. Z variables'!$AD$3:$AD$752,'[1]9. Z variables'!$B$3:$B$752,$B611,'[1]9. Z variables'!$C$3:$C$752,$C611)</f>
        <v>12570</v>
      </c>
      <c r="Q611" s="34">
        <f>SUMIFS('[1]9. Z variables'!$AE$3:$AE$752,'[1]9. Z variables'!$B$3:$B$752,$B611,'[1]9. Z variables'!$C$3:$C$752,$C611)</f>
        <v>17750</v>
      </c>
      <c r="R611" s="34">
        <f t="shared" si="129"/>
        <v>17750</v>
      </c>
      <c r="S611" s="34">
        <f t="shared" si="139"/>
        <v>20090</v>
      </c>
      <c r="T611" s="34">
        <f>SUMIFS('[1]9. Z variables'!$P$3:$P$752,'[1]9. Z variables'!$C$3:$C$752,$C611,'[1]9. Z variables'!$B$3:$B$752,$B611)</f>
        <v>128</v>
      </c>
      <c r="U611" s="34">
        <f t="shared" si="137"/>
        <v>128.27272727272728</v>
      </c>
      <c r="V611" s="33">
        <f>SUMIFS('[1]9. Z variables'!$R$3:$R$752,'[1]9. Z variables'!$C$3:$C$752,$C611,'[1]9. Z variables'!$B$3:$B$752,$B611)/T611</f>
        <v>8.59375E-2</v>
      </c>
      <c r="W611" s="36">
        <f t="shared" si="138"/>
        <v>7.840099163309576E-2</v>
      </c>
      <c r="X611" s="35">
        <f t="shared" si="138"/>
        <v>15</v>
      </c>
    </row>
    <row r="612" spans="1:24" ht="15" x14ac:dyDescent="0.25">
      <c r="A612" s="182">
        <v>56</v>
      </c>
      <c r="B612" s="183" t="s">
        <v>57</v>
      </c>
      <c r="C612" s="184">
        <v>2007</v>
      </c>
      <c r="D612" s="184">
        <v>1</v>
      </c>
      <c r="E612" s="42">
        <f>SUMIFS('[1]6. Capital Calculations for BM'!$AI$6:$AI$1805,'[1]6. Capital Calculations for BM'!$C$6:$C$1805,'[1]2. BM Database'!$C612,'[1]6. Capital Calculations for BM'!$B$6:$B$1805,'[1]2. BM Database'!$B612)</f>
        <v>988916.94010071608</v>
      </c>
      <c r="F612" s="42">
        <f>'[1]4. OM&amp;A Calculation'!M617</f>
        <v>1033627.8699999999</v>
      </c>
      <c r="G612" s="42">
        <f t="shared" si="130"/>
        <v>2022544.8101007161</v>
      </c>
      <c r="H612" s="33">
        <f t="shared" si="131"/>
        <v>0.48894686296293788</v>
      </c>
      <c r="I612" s="33">
        <f t="shared" si="132"/>
        <v>0.51105313703706212</v>
      </c>
      <c r="J612" s="40">
        <f>SUMIFS('[1]6. Capital Calculations for BM'!$AH$6:$AH$1805,'[1]6. Capital Calculations for BM'!$C$6:$C$1805,'[1]2. BM Database'!$C612,'[1]6. Capital Calculations for BM'!$B$6:$B$1805,'[1]2. BM Database'!$B612)</f>
        <v>17.296320000000001</v>
      </c>
      <c r="K612" s="41">
        <f t="shared" si="136"/>
        <v>113.88036490943945</v>
      </c>
      <c r="L612" s="41">
        <v>0.946327653219454</v>
      </c>
      <c r="M612" s="41">
        <f t="shared" si="133"/>
        <v>107.7681384725249</v>
      </c>
      <c r="N612" s="34">
        <f>SUMIFS('[1]41. Output Indexes'!$E$3:$E$752,'[1]41. Output Indexes'!$B$3:$B$752,$B612,'[1]41. Output Indexes'!$C$3:$C$752,$C612)</f>
        <v>3365</v>
      </c>
      <c r="O612" s="34">
        <f>SUMIFS('[1]41. Output Indexes'!$L$3:$L$752,'[1]41. Output Indexes'!$B$3:$B$752,$B612,'[1]41. Output Indexes'!$C$3:$C$752,$C612)</f>
        <v>89725494.760000005</v>
      </c>
      <c r="P612" s="34">
        <f>SUMIFS('[1]9. Z variables'!$AD$3:$AD$752,'[1]9. Z variables'!$B$3:$B$752,$B612,'[1]9. Z variables'!$C$3:$C$752,$C612)</f>
        <v>12650</v>
      </c>
      <c r="Q612" s="34">
        <f>SUMIFS('[1]9. Z variables'!$AE$3:$AE$752,'[1]9. Z variables'!$B$3:$B$752,$B612,'[1]9. Z variables'!$C$3:$C$752,$C612)</f>
        <v>19170</v>
      </c>
      <c r="R612" s="34">
        <f t="shared" si="129"/>
        <v>19170</v>
      </c>
      <c r="S612" s="34">
        <f t="shared" si="139"/>
        <v>20090</v>
      </c>
      <c r="T612" s="34">
        <f>SUMIFS('[1]9. Z variables'!$P$3:$P$752,'[1]9. Z variables'!$C$3:$C$752,$C612,'[1]9. Z variables'!$B$3:$B$752,$B612)</f>
        <v>128</v>
      </c>
      <c r="U612" s="34">
        <f t="shared" si="137"/>
        <v>128.27272727272728</v>
      </c>
      <c r="V612" s="33">
        <f>SUMIFS('[1]9. Z variables'!$R$3:$R$752,'[1]9. Z variables'!$C$3:$C$752,$C612,'[1]9. Z variables'!$B$3:$B$752,$B612)/T612</f>
        <v>8.59375E-2</v>
      </c>
      <c r="W612" s="36">
        <f t="shared" si="138"/>
        <v>7.840099163309576E-2</v>
      </c>
      <c r="X612" s="35">
        <f t="shared" si="138"/>
        <v>15</v>
      </c>
    </row>
    <row r="613" spans="1:24" ht="15" x14ac:dyDescent="0.25">
      <c r="A613" s="182">
        <v>56</v>
      </c>
      <c r="B613" s="183" t="s">
        <v>57</v>
      </c>
      <c r="C613" s="184">
        <v>2008</v>
      </c>
      <c r="D613" s="184">
        <v>1</v>
      </c>
      <c r="E613" s="42">
        <f>SUMIFS('[1]6. Capital Calculations for BM'!$AI$6:$AI$1805,'[1]6. Capital Calculations for BM'!$C$6:$C$1805,'[1]2. BM Database'!$C613,'[1]6. Capital Calculations for BM'!$B$6:$B$1805,'[1]2. BM Database'!$B613)</f>
        <v>1034166.1161909183</v>
      </c>
      <c r="F613" s="42">
        <f>'[1]4. OM&amp;A Calculation'!M618</f>
        <v>1171644.75</v>
      </c>
      <c r="G613" s="42">
        <f t="shared" si="130"/>
        <v>2205810.8661909183</v>
      </c>
      <c r="H613" s="33">
        <f t="shared" si="131"/>
        <v>0.46883716643247719</v>
      </c>
      <c r="I613" s="33">
        <f t="shared" si="132"/>
        <v>0.53116283356752281</v>
      </c>
      <c r="J613" s="40">
        <f>SUMIFS('[1]6. Capital Calculations for BM'!$AH$6:$AH$1805,'[1]6. Capital Calculations for BM'!$C$6:$C$1805,'[1]2. BM Database'!$C613,'[1]6. Capital Calculations for BM'!$B$6:$B$1805,'[1]2. BM Database'!$B613)</f>
        <v>17.715351999999999</v>
      </c>
      <c r="K613" s="41">
        <f t="shared" si="136"/>
        <v>116.60459237157336</v>
      </c>
      <c r="L613" s="41">
        <v>0.946327653219454</v>
      </c>
      <c r="M613" s="41">
        <f t="shared" si="133"/>
        <v>110.34615025360206</v>
      </c>
      <c r="N613" s="34">
        <f>SUMIFS('[1]41. Output Indexes'!$E$3:$E$752,'[1]41. Output Indexes'!$B$3:$B$752,$B613,'[1]41. Output Indexes'!$C$3:$C$752,$C613)</f>
        <v>3356</v>
      </c>
      <c r="O613" s="34">
        <f>SUMIFS('[1]41. Output Indexes'!$L$3:$L$752,'[1]41. Output Indexes'!$B$3:$B$752,$B613,'[1]41. Output Indexes'!$C$3:$C$752,$C613)</f>
        <v>88199452.25</v>
      </c>
      <c r="P613" s="34">
        <f>SUMIFS('[1]9. Z variables'!$AD$3:$AD$752,'[1]9. Z variables'!$B$3:$B$752,$B613,'[1]9. Z variables'!$C$3:$C$752,$C613)</f>
        <v>11820</v>
      </c>
      <c r="Q613" s="34">
        <f>SUMIFS('[1]9. Z variables'!$AE$3:$AE$752,'[1]9. Z variables'!$B$3:$B$752,$B613,'[1]9. Z variables'!$C$3:$C$752,$C613)</f>
        <v>18670</v>
      </c>
      <c r="R613" s="34">
        <f t="shared" si="129"/>
        <v>18670</v>
      </c>
      <c r="S613" s="34">
        <f t="shared" si="139"/>
        <v>20090</v>
      </c>
      <c r="T613" s="34">
        <f>SUMIFS('[1]9. Z variables'!$P$3:$P$752,'[1]9. Z variables'!$C$3:$C$752,$C613,'[1]9. Z variables'!$B$3:$B$752,$B613)</f>
        <v>128</v>
      </c>
      <c r="U613" s="34">
        <f t="shared" si="137"/>
        <v>128.27272727272728</v>
      </c>
      <c r="V613" s="33">
        <f>SUMIFS('[1]9. Z variables'!$R$3:$R$752,'[1]9. Z variables'!$C$3:$C$752,$C613,'[1]9. Z variables'!$B$3:$B$752,$B613)/T613</f>
        <v>8.59375E-2</v>
      </c>
      <c r="W613" s="36">
        <f t="shared" si="138"/>
        <v>7.840099163309576E-2</v>
      </c>
      <c r="X613" s="35">
        <f t="shared" si="138"/>
        <v>15</v>
      </c>
    </row>
    <row r="614" spans="1:24" ht="15" x14ac:dyDescent="0.25">
      <c r="A614" s="182">
        <v>56</v>
      </c>
      <c r="B614" s="183" t="s">
        <v>57</v>
      </c>
      <c r="C614" s="184">
        <v>2009</v>
      </c>
      <c r="D614" s="184">
        <v>1</v>
      </c>
      <c r="E614" s="42">
        <f>SUMIFS('[1]6. Capital Calculations for BM'!$AI$6:$AI$1805,'[1]6. Capital Calculations for BM'!$C$6:$C$1805,'[1]2. BM Database'!$C614,'[1]6. Capital Calculations for BM'!$B$6:$B$1805,'[1]2. BM Database'!$B614)</f>
        <v>1056966.8648270955</v>
      </c>
      <c r="F614" s="42">
        <f>'[1]4. OM&amp;A Calculation'!M619</f>
        <v>1210059.1100000001</v>
      </c>
      <c r="G614" s="42">
        <f t="shared" si="130"/>
        <v>2267025.9748270959</v>
      </c>
      <c r="H614" s="33">
        <f t="shared" si="131"/>
        <v>0.46623500417003799</v>
      </c>
      <c r="I614" s="33">
        <f t="shared" si="132"/>
        <v>0.53376499582996195</v>
      </c>
      <c r="J614" s="40">
        <f>SUMIFS('[1]6. Capital Calculations for BM'!$AH$6:$AH$1805,'[1]6. Capital Calculations for BM'!$C$6:$C$1805,'[1]2. BM Database'!$C614,'[1]6. Capital Calculations for BM'!$B$6:$B$1805,'[1]2. BM Database'!$B614)</f>
        <v>17.930536200000002</v>
      </c>
      <c r="K614" s="41">
        <f t="shared" si="136"/>
        <v>118.1120482521444</v>
      </c>
      <c r="L614" s="41">
        <v>0.946327653219454</v>
      </c>
      <c r="M614" s="41">
        <f t="shared" si="133"/>
        <v>111.77269743939473</v>
      </c>
      <c r="N614" s="34">
        <f>SUMIFS('[1]41. Output Indexes'!$E$3:$E$752,'[1]41. Output Indexes'!$B$3:$B$752,$B614,'[1]41. Output Indexes'!$C$3:$C$752,$C614)</f>
        <v>3378</v>
      </c>
      <c r="O614" s="34">
        <f>SUMIFS('[1]41. Output Indexes'!$L$3:$L$752,'[1]41. Output Indexes'!$B$3:$B$752,$B614,'[1]41. Output Indexes'!$C$3:$C$752,$C614)</f>
        <v>89991083.280000001</v>
      </c>
      <c r="P614" s="34">
        <f>SUMIFS('[1]9. Z variables'!$AD$3:$AD$752,'[1]9. Z variables'!$B$3:$B$752,$B614,'[1]9. Z variables'!$C$3:$C$752,$C614)</f>
        <v>12820</v>
      </c>
      <c r="Q614" s="34">
        <f>SUMIFS('[1]9. Z variables'!$AE$3:$AE$752,'[1]9. Z variables'!$B$3:$B$752,$B614,'[1]9. Z variables'!$C$3:$C$752,$C614)</f>
        <v>20600</v>
      </c>
      <c r="R614" s="34">
        <f t="shared" si="129"/>
        <v>20600</v>
      </c>
      <c r="S614" s="34">
        <f t="shared" si="139"/>
        <v>20600</v>
      </c>
      <c r="T614" s="34">
        <f>SUMIFS('[1]9. Z variables'!$P$3:$P$752,'[1]9. Z variables'!$C$3:$C$752,$C614,'[1]9. Z variables'!$B$3:$B$752,$B614)</f>
        <v>128</v>
      </c>
      <c r="U614" s="34">
        <f t="shared" si="137"/>
        <v>128.27272727272728</v>
      </c>
      <c r="V614" s="33">
        <f>SUMIFS('[1]9. Z variables'!$R$3:$R$752,'[1]9. Z variables'!$C$3:$C$752,$C614,'[1]9. Z variables'!$B$3:$B$752,$B614)/T614</f>
        <v>8.59375E-2</v>
      </c>
      <c r="W614" s="36">
        <f t="shared" si="138"/>
        <v>7.840099163309576E-2</v>
      </c>
      <c r="X614" s="35">
        <f t="shared" si="138"/>
        <v>15</v>
      </c>
    </row>
    <row r="615" spans="1:24" ht="15" x14ac:dyDescent="0.25">
      <c r="A615" s="182">
        <v>56</v>
      </c>
      <c r="B615" s="183" t="s">
        <v>57</v>
      </c>
      <c r="C615" s="184">
        <v>2010</v>
      </c>
      <c r="D615" s="184">
        <v>1</v>
      </c>
      <c r="E615" s="42">
        <f>SUMIFS('[1]6. Capital Calculations for BM'!$AI$6:$AI$1805,'[1]6. Capital Calculations for BM'!$C$6:$C$1805,'[1]2. BM Database'!$C615,'[1]6. Capital Calculations for BM'!$B$6:$B$1805,'[1]2. BM Database'!$B615)</f>
        <v>1117830.1867351178</v>
      </c>
      <c r="F615" s="42">
        <f>'[1]4. OM&amp;A Calculation'!M620</f>
        <v>1204457.8900000001</v>
      </c>
      <c r="G615" s="42">
        <f t="shared" si="130"/>
        <v>2322288.0767351179</v>
      </c>
      <c r="H615" s="33">
        <f t="shared" si="131"/>
        <v>0.48134863109087839</v>
      </c>
      <c r="I615" s="33">
        <f t="shared" si="132"/>
        <v>0.51865136890912167</v>
      </c>
      <c r="J615" s="40">
        <f>SUMIFS('[1]6. Capital Calculations for BM'!$AH$6:$AH$1805,'[1]6. Capital Calculations for BM'!$C$6:$C$1805,'[1]2. BM Database'!$C615,'[1]6. Capital Calculations for BM'!$B$6:$B$1805,'[1]2. BM Database'!$B615)</f>
        <v>18.29948266666667</v>
      </c>
      <c r="K615" s="41">
        <f t="shared" si="136"/>
        <v>121.67950876493377</v>
      </c>
      <c r="L615" s="41">
        <v>0.946327653219454</v>
      </c>
      <c r="M615" s="41">
        <f t="shared" si="133"/>
        <v>115.14868397441576</v>
      </c>
      <c r="N615" s="34">
        <f>SUMIFS('[1]41. Output Indexes'!$E$3:$E$752,'[1]41. Output Indexes'!$B$3:$B$752,$B615,'[1]41. Output Indexes'!$C$3:$C$752,$C615)</f>
        <v>3377</v>
      </c>
      <c r="O615" s="34">
        <f>SUMIFS('[1]41. Output Indexes'!$L$3:$L$752,'[1]41. Output Indexes'!$B$3:$B$752,$B615,'[1]41. Output Indexes'!$C$3:$C$752,$C615)</f>
        <v>83932778.170000002</v>
      </c>
      <c r="P615" s="34">
        <f>SUMIFS('[1]9. Z variables'!$AD$3:$AD$752,'[1]9. Z variables'!$B$3:$B$752,$B615,'[1]9. Z variables'!$C$3:$C$752,$C615)</f>
        <v>13004</v>
      </c>
      <c r="Q615" s="34">
        <f>SUMIFS('[1]9. Z variables'!$AE$3:$AE$752,'[1]9. Z variables'!$B$3:$B$752,$B615,'[1]9. Z variables'!$C$3:$C$752,$C615)</f>
        <v>17871</v>
      </c>
      <c r="R615" s="34">
        <f t="shared" si="129"/>
        <v>17871</v>
      </c>
      <c r="S615" s="34">
        <f t="shared" si="139"/>
        <v>20600</v>
      </c>
      <c r="T615" s="34">
        <f>SUMIFS('[1]9. Z variables'!$P$3:$P$752,'[1]9. Z variables'!$C$3:$C$752,$C615,'[1]9. Z variables'!$B$3:$B$752,$B615)</f>
        <v>129</v>
      </c>
      <c r="U615" s="34">
        <f t="shared" si="137"/>
        <v>128.27272727272728</v>
      </c>
      <c r="V615" s="33">
        <f>SUMIFS('[1]9. Z variables'!$R$3:$R$752,'[1]9. Z variables'!$C$3:$C$752,$C615,'[1]9. Z variables'!$B$3:$B$752,$B615)/T615</f>
        <v>8.5271317829457363E-2</v>
      </c>
      <c r="W615" s="36">
        <f t="shared" si="138"/>
        <v>7.840099163309576E-2</v>
      </c>
      <c r="X615" s="35">
        <f t="shared" si="138"/>
        <v>15</v>
      </c>
    </row>
    <row r="616" spans="1:24" ht="15" x14ac:dyDescent="0.25">
      <c r="A616" s="182">
        <v>56</v>
      </c>
      <c r="B616" s="183" t="s">
        <v>57</v>
      </c>
      <c r="C616" s="184">
        <v>2011</v>
      </c>
      <c r="D616" s="184">
        <v>1</v>
      </c>
      <c r="E616" s="42">
        <f>SUMIFS('[1]6. Capital Calculations for BM'!$AI$6:$AI$1805,'[1]6. Capital Calculations for BM'!$C$6:$C$1805,'[1]2. BM Database'!$C616,'[1]6. Capital Calculations for BM'!$B$6:$B$1805,'[1]2. BM Database'!$B616)</f>
        <v>1125069.2157937342</v>
      </c>
      <c r="F616" s="42">
        <f>'[1]4. OM&amp;A Calculation'!M621</f>
        <v>1301891.3899999999</v>
      </c>
      <c r="G616" s="42">
        <f t="shared" si="130"/>
        <v>2426960.6057937341</v>
      </c>
      <c r="H616" s="33">
        <f t="shared" si="131"/>
        <v>0.46357127227690698</v>
      </c>
      <c r="I616" s="33">
        <f t="shared" si="132"/>
        <v>0.53642872772309302</v>
      </c>
      <c r="J616" s="40">
        <f>SUMIFS('[1]6. Capital Calculations for BM'!$AH$6:$AH$1805,'[1]6. Capital Calculations for BM'!$C$6:$C$1805,'[1]2. BM Database'!$C616,'[1]6. Capital Calculations for BM'!$B$6:$B$1805,'[1]2. BM Database'!$B616)</f>
        <v>18.328728099999999</v>
      </c>
      <c r="K616" s="41">
        <f t="shared" si="136"/>
        <v>123.73002481130355</v>
      </c>
      <c r="L616" s="41">
        <v>0.946327653219454</v>
      </c>
      <c r="M616" s="41">
        <f t="shared" si="133"/>
        <v>117.08914401246571</v>
      </c>
      <c r="N616" s="34">
        <f>SUMIFS('[1]41. Output Indexes'!$E$3:$E$752,'[1]41. Output Indexes'!$B$3:$B$752,$B616,'[1]41. Output Indexes'!$C$3:$C$752,$C616)</f>
        <v>3441</v>
      </c>
      <c r="O616" s="34">
        <f>SUMIFS('[1]41. Output Indexes'!$L$3:$L$752,'[1]41. Output Indexes'!$B$3:$B$752,$B616,'[1]41. Output Indexes'!$C$3:$C$752,$C616)</f>
        <v>84106262.439999998</v>
      </c>
      <c r="P616" s="34">
        <f>SUMIFS('[1]9. Z variables'!$AD$3:$AD$752,'[1]9. Z variables'!$B$3:$B$752,$B616,'[1]9. Z variables'!$C$3:$C$752,$C616)</f>
        <v>13168</v>
      </c>
      <c r="Q616" s="34">
        <f>SUMIFS('[1]9. Z variables'!$AE$3:$AE$752,'[1]9. Z variables'!$B$3:$B$752,$B616,'[1]9. Z variables'!$C$3:$C$752,$C616)</f>
        <v>19700</v>
      </c>
      <c r="R616" s="34">
        <f t="shared" si="129"/>
        <v>19700</v>
      </c>
      <c r="S616" s="34">
        <f t="shared" si="139"/>
        <v>20600</v>
      </c>
      <c r="T616" s="34">
        <f>SUMIFS('[1]9. Z variables'!$P$3:$P$752,'[1]9. Z variables'!$C$3:$C$752,$C616,'[1]9. Z variables'!$B$3:$B$752,$B616)</f>
        <v>129</v>
      </c>
      <c r="U616" s="34">
        <f t="shared" si="137"/>
        <v>128.27272727272728</v>
      </c>
      <c r="V616" s="33">
        <f>SUMIFS('[1]9. Z variables'!$R$3:$R$752,'[1]9. Z variables'!$C$3:$C$752,$C616,'[1]9. Z variables'!$B$3:$B$752,$B616)/T616</f>
        <v>8.5271317829457363E-2</v>
      </c>
      <c r="W616" s="36">
        <f t="shared" si="138"/>
        <v>7.840099163309576E-2</v>
      </c>
      <c r="X616" s="23">
        <f t="shared" si="138"/>
        <v>15</v>
      </c>
    </row>
    <row r="617" spans="1:24" ht="15" x14ac:dyDescent="0.25">
      <c r="A617" s="182">
        <v>56</v>
      </c>
      <c r="B617" s="183" t="str">
        <f>B616</f>
        <v>PARRY SOUND POWER CORPORATION</v>
      </c>
      <c r="C617" s="184">
        <f>C616+1</f>
        <v>2012</v>
      </c>
      <c r="D617" s="184">
        <f>D616</f>
        <v>1</v>
      </c>
      <c r="E617" s="42">
        <f>SUMIFS('[1]6. Capital Calculations for BM'!$AI$6:$AI$1805,'[1]6. Capital Calculations for BM'!$C$6:$C$1805,'[1]2. BM Database'!$C617,'[1]6. Capital Calculations for BM'!$B$6:$B$1805,'[1]2. BM Database'!$B617)</f>
        <v>1067918.3754224228</v>
      </c>
      <c r="F617" s="42">
        <f>'[1]4. OM&amp;A Calculation'!M622</f>
        <v>1362932.92</v>
      </c>
      <c r="G617" s="42">
        <f t="shared" si="130"/>
        <v>2430851.2954224227</v>
      </c>
      <c r="H617" s="33">
        <f t="shared" si="131"/>
        <v>0.43931867713728023</v>
      </c>
      <c r="I617" s="33">
        <f t="shared" si="132"/>
        <v>0.56068132286271977</v>
      </c>
      <c r="J617" s="40">
        <f>SUMIFS('[1]6. Capital Calculations for BM'!$AH$6:$AH$1805,'[1]6. Capital Calculations for BM'!$C$6:$C$1805,'[1]2. BM Database'!$C617,'[1]6. Capital Calculations for BM'!$B$6:$B$1805,'[1]2. BM Database'!$B617)</f>
        <v>17.40324</v>
      </c>
      <c r="K617" s="41">
        <f t="shared" si="136"/>
        <v>125.68281390738366</v>
      </c>
      <c r="L617" s="41">
        <f>L616</f>
        <v>0.946327653219454</v>
      </c>
      <c r="M617" s="41">
        <f t="shared" si="133"/>
        <v>118.93712233499174</v>
      </c>
      <c r="N617" s="34">
        <f>SUMIFS('[1]24. 2012 data'!$BR$2:$BR$74,'[1]24. 2012 data'!$B$2:$B$74,'[1]2. BM Database'!$B617,'[1]24. 2012 data'!$C$2:$C$74,2012)</f>
        <v>3480</v>
      </c>
      <c r="O617" s="34">
        <f>SUMIFS('[1]24. 2012 data'!$BZ$2:$BZ$74,'[1]24. 2012 data'!$B$2:$B$74,'[1]2. BM Database'!$B617,'[1]24. 2012 data'!$C$2:$C$74,2012)</f>
        <v>80650499</v>
      </c>
      <c r="P617" s="34">
        <f>SUMIFS('[1]24. 2012 data'!$DI$2:$DI$74,'[1]24. 2012 data'!$B$2:$B$74,'[1]2. BM Database'!$B617,'[1]24. 2012 data'!$C$2:$C$74,2012)</f>
        <v>12853</v>
      </c>
      <c r="Q617" s="34">
        <f>SUMIFS('[1]24. 2012 data'!$DH$2:$DH$74,'[1]24. 2012 data'!$B$2:$B$74,'[1]2. BM Database'!$B617,'[1]24. 2012 data'!$C$2:$C$74,2012)</f>
        <v>17100</v>
      </c>
      <c r="R617" s="34">
        <f t="shared" si="129"/>
        <v>17100</v>
      </c>
      <c r="S617" s="34">
        <f t="shared" si="139"/>
        <v>20600</v>
      </c>
      <c r="T617" s="34">
        <f>SUMIF('[1]24. 2012 data'!$B$2:$B$74,$B617,'[1]24. 2012 data'!$DL$2:$DL$74)</f>
        <v>129</v>
      </c>
      <c r="U617" s="34">
        <f>AVERAGE(T607:T617)</f>
        <v>128.27272727272728</v>
      </c>
      <c r="V617" s="33">
        <f>SUMIF('[1]24. 2012 data'!$B$2:$B$74,$B617,'[1]24. 2012 data'!$DN$2:$DN$74)/SUMIF('[1]24. 2012 data'!$B$2:$B$74,$B617,'[1]24. 2012 data'!$DL$2:$DL$74)</f>
        <v>8.5271317829457363E-2</v>
      </c>
      <c r="W617" s="36">
        <f>(N617-N607)/N607</f>
        <v>7.840099163309576E-2</v>
      </c>
      <c r="X617" s="34">
        <f>SUMIF('[1]24. 2012 data'!$B$2:$B$74,$B617,'[1]24. 2012 data'!$CZ$2:$CZ$74)</f>
        <v>15</v>
      </c>
    </row>
    <row r="618" spans="1:24" ht="15" x14ac:dyDescent="0.25">
      <c r="A618" s="182">
        <v>57</v>
      </c>
      <c r="B618" s="183" t="s">
        <v>58</v>
      </c>
      <c r="C618" s="184">
        <v>2002</v>
      </c>
      <c r="D618" s="184">
        <v>1</v>
      </c>
      <c r="E618" s="42">
        <f>SUMIFS('[1]6. Capital Calculations for BM'!$AI$6:$AI$1805,'[1]6. Capital Calculations for BM'!$C$6:$C$1805,'[1]2. BM Database'!$C618,'[1]6. Capital Calculations for BM'!$B$6:$B$1805,'[1]2. BM Database'!$B618)</f>
        <v>9825356.132144941</v>
      </c>
      <c r="F618" s="42">
        <f>'[1]4. OM&amp;A Calculation'!M623</f>
        <v>5179551.09</v>
      </c>
      <c r="G618" s="42">
        <f t="shared" si="130"/>
        <v>15004907.222144941</v>
      </c>
      <c r="H618" s="33">
        <f t="shared" si="131"/>
        <v>0.65480952242371904</v>
      </c>
      <c r="I618" s="33">
        <f t="shared" si="132"/>
        <v>0.34519047757628096</v>
      </c>
      <c r="J618" s="40">
        <f>SUMIFS('[1]6. Capital Calculations for BM'!$AH$6:$AH$1805,'[1]6. Capital Calculations for BM'!$C$6:$C$1805,'[1]2. BM Database'!$C618,'[1]6. Capital Calculations for BM'!$B$6:$B$1805,'[1]2. BM Database'!$B618)</f>
        <v>16.741565999999999</v>
      </c>
      <c r="K618" s="41">
        <f t="shared" si="136"/>
        <v>100</v>
      </c>
      <c r="L618" s="41">
        <v>0.85310159212199799</v>
      </c>
      <c r="M618" s="41">
        <f t="shared" si="133"/>
        <v>85.310159212199792</v>
      </c>
      <c r="N618" s="34">
        <f>SUMIFS('[1]41. Output Indexes'!$E$3:$E$752,'[1]41. Output Indexes'!$B$3:$B$752,$B618,'[1]41. Output Indexes'!$C$3:$C$752,$C618)</f>
        <v>32850</v>
      </c>
      <c r="O618" s="34">
        <f>SUMIFS('[1]41. Output Indexes'!$L$3:$L$752,'[1]41. Output Indexes'!$B$3:$B$752,$B618,'[1]41. Output Indexes'!$C$3:$C$752,$C618)</f>
        <v>808921986</v>
      </c>
      <c r="P618" s="34">
        <f>SUMIFS('[1]9. Z variables'!$AD$3:$AD$752,'[1]9. Z variables'!$B$3:$B$752,$B618,'[1]9. Z variables'!$C$3:$C$752,$C618)</f>
        <v>138749</v>
      </c>
      <c r="Q618" s="34">
        <f>SUMIFS('[1]9. Z variables'!$AE$3:$AE$752,'[1]9. Z variables'!$B$3:$B$752,$B618,'[1]9. Z variables'!$C$3:$C$752,$C618)</f>
        <v>137199</v>
      </c>
      <c r="R618" s="34">
        <f t="shared" si="129"/>
        <v>138749</v>
      </c>
      <c r="S618" s="34">
        <f>R618</f>
        <v>138749</v>
      </c>
      <c r="T618" s="34">
        <f>SUMIFS('[1]9. Z variables'!$P$3:$P$752,'[1]9. Z variables'!$C$3:$C$752,$C618,'[1]9. Z variables'!$B$3:$B$752,$B618)</f>
        <v>523.1</v>
      </c>
      <c r="U618" s="34">
        <f t="shared" si="137"/>
        <v>543.36363636363637</v>
      </c>
      <c r="V618" s="33">
        <f>SUMIFS('[1]9. Z variables'!$R$3:$R$752,'[1]9. Z variables'!$C$3:$C$752,$C618,'[1]9. Z variables'!$B$3:$B$752,$B618)/T618</f>
        <v>0.27795832536799847</v>
      </c>
      <c r="W618" s="36">
        <f t="shared" si="138"/>
        <v>7.8721461187214611E-2</v>
      </c>
      <c r="X618" s="35">
        <f t="shared" si="138"/>
        <v>64</v>
      </c>
    </row>
    <row r="619" spans="1:24" ht="15" x14ac:dyDescent="0.25">
      <c r="A619" s="182">
        <v>57</v>
      </c>
      <c r="B619" s="183" t="s">
        <v>58</v>
      </c>
      <c r="C619" s="184">
        <v>2003</v>
      </c>
      <c r="D619" s="184">
        <v>1</v>
      </c>
      <c r="E619" s="42">
        <f>SUMIFS('[1]6. Capital Calculations for BM'!$AI$6:$AI$1805,'[1]6. Capital Calculations for BM'!$C$6:$C$1805,'[1]2. BM Database'!$C619,'[1]6. Capital Calculations for BM'!$B$6:$B$1805,'[1]2. BM Database'!$B619)</f>
        <v>9855412.881534189</v>
      </c>
      <c r="F619" s="42">
        <f>'[1]4. OM&amp;A Calculation'!M624</f>
        <v>4858094.12</v>
      </c>
      <c r="G619" s="42">
        <f t="shared" si="130"/>
        <v>14713507.00153419</v>
      </c>
      <c r="H619" s="33">
        <f t="shared" si="131"/>
        <v>0.6698207898705969</v>
      </c>
      <c r="I619" s="33">
        <f t="shared" si="132"/>
        <v>0.3301792101294031</v>
      </c>
      <c r="J619" s="40">
        <f>SUMIFS('[1]6. Capital Calculations for BM'!$AH$6:$AH$1805,'[1]6. Capital Calculations for BM'!$C$6:$C$1805,'[1]2. BM Database'!$C619,'[1]6. Capital Calculations for BM'!$B$6:$B$1805,'[1]2. BM Database'!$B619)</f>
        <v>16.820820000000001</v>
      </c>
      <c r="K619" s="41">
        <f t="shared" si="136"/>
        <v>102.21331567783656</v>
      </c>
      <c r="L619" s="41">
        <v>0.85310159212199799</v>
      </c>
      <c r="M619" s="41">
        <f t="shared" si="133"/>
        <v>87.198342340830749</v>
      </c>
      <c r="N619" s="34">
        <f>SUMIFS('[1]41. Output Indexes'!$E$3:$E$752,'[1]41. Output Indexes'!$B$3:$B$752,$B619,'[1]41. Output Indexes'!$C$3:$C$752,$C619)</f>
        <v>32847</v>
      </c>
      <c r="O619" s="34">
        <f>SUMIFS('[1]41. Output Indexes'!$L$3:$L$752,'[1]41. Output Indexes'!$B$3:$B$752,$B619,'[1]41. Output Indexes'!$C$3:$C$752,$C619)</f>
        <v>805996163</v>
      </c>
      <c r="P619" s="34">
        <f>SUMIFS('[1]9. Z variables'!$AD$3:$AD$752,'[1]9. Z variables'!$B$3:$B$752,$B619,'[1]9. Z variables'!$C$3:$C$752,$C619)</f>
        <v>143722</v>
      </c>
      <c r="Q619" s="34">
        <f>SUMIFS('[1]9. Z variables'!$AE$3:$AE$752,'[1]9. Z variables'!$B$3:$B$752,$B619,'[1]9. Z variables'!$C$3:$C$752,$C619)</f>
        <v>148653</v>
      </c>
      <c r="R619" s="34">
        <f t="shared" si="129"/>
        <v>148653</v>
      </c>
      <c r="S619" s="34">
        <f t="shared" ref="S619:S628" si="140">MAX(S618,R619)</f>
        <v>148653</v>
      </c>
      <c r="T619" s="34">
        <f>SUMIFS('[1]9. Z variables'!$P$3:$P$752,'[1]9. Z variables'!$C$3:$C$752,$C619,'[1]9. Z variables'!$B$3:$B$752,$B619)</f>
        <v>529.1</v>
      </c>
      <c r="U619" s="34">
        <f t="shared" si="137"/>
        <v>543.36363636363637</v>
      </c>
      <c r="V619" s="33">
        <f>SUMIFS('[1]9. Z variables'!$R$3:$R$752,'[1]9. Z variables'!$C$3:$C$752,$C619,'[1]9. Z variables'!$B$3:$B$752,$B619)/T619</f>
        <v>0.28614628614628612</v>
      </c>
      <c r="W619" s="36">
        <f t="shared" si="138"/>
        <v>7.8721461187214611E-2</v>
      </c>
      <c r="X619" s="35">
        <f t="shared" si="138"/>
        <v>64</v>
      </c>
    </row>
    <row r="620" spans="1:24" ht="15" x14ac:dyDescent="0.25">
      <c r="A620" s="182">
        <v>57</v>
      </c>
      <c r="B620" s="183" t="s">
        <v>58</v>
      </c>
      <c r="C620" s="184">
        <v>2004</v>
      </c>
      <c r="D620" s="184">
        <v>1</v>
      </c>
      <c r="E620" s="42">
        <f>SUMIFS('[1]6. Capital Calculations for BM'!$AI$6:$AI$1805,'[1]6. Capital Calculations for BM'!$C$6:$C$1805,'[1]2. BM Database'!$C620,'[1]6. Capital Calculations for BM'!$B$6:$B$1805,'[1]2. BM Database'!$B620)</f>
        <v>10011458.849159926</v>
      </c>
      <c r="F620" s="42">
        <f>'[1]4. OM&amp;A Calculation'!M625</f>
        <v>5103360.25</v>
      </c>
      <c r="G620" s="42">
        <f t="shared" si="130"/>
        <v>15114819.099159926</v>
      </c>
      <c r="H620" s="33">
        <f t="shared" si="131"/>
        <v>0.66236048102728251</v>
      </c>
      <c r="I620" s="33">
        <f t="shared" si="132"/>
        <v>0.33763951897271749</v>
      </c>
      <c r="J620" s="40">
        <f>SUMIFS('[1]6. Capital Calculations for BM'!$AH$6:$AH$1805,'[1]6. Capital Calculations for BM'!$C$6:$C$1805,'[1]2. BM Database'!$C620,'[1]6. Capital Calculations for BM'!$B$6:$B$1805,'[1]2. BM Database'!$B620)</f>
        <v>16.852066000000001</v>
      </c>
      <c r="K620" s="41">
        <f t="shared" si="136"/>
        <v>104.79144501899948</v>
      </c>
      <c r="L620" s="41">
        <v>0.85310159212199799</v>
      </c>
      <c r="M620" s="41">
        <f t="shared" si="133"/>
        <v>89.39774858647327</v>
      </c>
      <c r="N620" s="34">
        <f>SUMIFS('[1]41. Output Indexes'!$E$3:$E$752,'[1]41. Output Indexes'!$B$3:$B$752,$B620,'[1]41. Output Indexes'!$C$3:$C$752,$C620)</f>
        <v>33438</v>
      </c>
      <c r="O620" s="34">
        <f>SUMIFS('[1]41. Output Indexes'!$L$3:$L$752,'[1]41. Output Indexes'!$B$3:$B$752,$B620,'[1]41. Output Indexes'!$C$3:$C$752,$C620)</f>
        <v>790191455</v>
      </c>
      <c r="P620" s="34">
        <f>SUMIFS('[1]9. Z variables'!$AD$3:$AD$752,'[1]9. Z variables'!$B$3:$B$752,$B620,'[1]9. Z variables'!$C$3:$C$752,$C620)</f>
        <v>136574</v>
      </c>
      <c r="Q620" s="34">
        <f>SUMIFS('[1]9. Z variables'!$AE$3:$AE$752,'[1]9. Z variables'!$B$3:$B$752,$B620,'[1]9. Z variables'!$C$3:$C$752,$C620)</f>
        <v>161348</v>
      </c>
      <c r="R620" s="34">
        <f t="shared" si="129"/>
        <v>161348</v>
      </c>
      <c r="S620" s="34">
        <f t="shared" si="140"/>
        <v>161348</v>
      </c>
      <c r="T620" s="34">
        <f>SUMIFS('[1]9. Z variables'!$P$3:$P$752,'[1]9. Z variables'!$C$3:$C$752,$C620,'[1]9. Z variables'!$B$3:$B$752,$B620)</f>
        <v>533.79999999999995</v>
      </c>
      <c r="U620" s="34">
        <f t="shared" si="137"/>
        <v>543.36363636363637</v>
      </c>
      <c r="V620" s="33">
        <f>SUMIFS('[1]9. Z variables'!$R$3:$R$752,'[1]9. Z variables'!$C$3:$C$752,$C620,'[1]9. Z variables'!$B$3:$B$752,$B620)/T620</f>
        <v>0.28681153990258523</v>
      </c>
      <c r="W620" s="36">
        <f t="shared" si="138"/>
        <v>7.8721461187214611E-2</v>
      </c>
      <c r="X620" s="35">
        <f t="shared" si="138"/>
        <v>64</v>
      </c>
    </row>
    <row r="621" spans="1:24" ht="15" x14ac:dyDescent="0.25">
      <c r="A621" s="182">
        <v>57</v>
      </c>
      <c r="B621" s="183" t="s">
        <v>58</v>
      </c>
      <c r="C621" s="184">
        <v>2005</v>
      </c>
      <c r="D621" s="184">
        <v>1</v>
      </c>
      <c r="E621" s="42">
        <f>SUMIFS('[1]6. Capital Calculations for BM'!$AI$6:$AI$1805,'[1]6. Capital Calculations for BM'!$C$6:$C$1805,'[1]2. BM Database'!$C621,'[1]6. Capital Calculations for BM'!$B$6:$B$1805,'[1]2. BM Database'!$B621)</f>
        <v>9950827.5703515597</v>
      </c>
      <c r="F621" s="42">
        <f>'[1]4. OM&amp;A Calculation'!M626</f>
        <v>5271823.58</v>
      </c>
      <c r="G621" s="42">
        <f t="shared" si="130"/>
        <v>15222651.15035156</v>
      </c>
      <c r="H621" s="33">
        <f t="shared" si="131"/>
        <v>0.65368558157635703</v>
      </c>
      <c r="I621" s="33">
        <f t="shared" si="132"/>
        <v>0.34631441842364297</v>
      </c>
      <c r="J621" s="40">
        <f>SUMIFS('[1]6. Capital Calculations for BM'!$AH$6:$AH$1805,'[1]6. Capital Calculations for BM'!$C$6:$C$1805,'[1]2. BM Database'!$C621,'[1]6. Capital Calculations for BM'!$B$6:$B$1805,'[1]2. BM Database'!$B621)</f>
        <v>17.008296000000001</v>
      </c>
      <c r="K621" s="41">
        <f t="shared" si="136"/>
        <v>108.15605108354616</v>
      </c>
      <c r="L621" s="41">
        <v>0.85310159212199799</v>
      </c>
      <c r="M621" s="41">
        <f t="shared" si="133"/>
        <v>92.268099377001377</v>
      </c>
      <c r="N621" s="34">
        <f>SUMIFS('[1]41. Output Indexes'!$E$3:$E$752,'[1]41. Output Indexes'!$B$3:$B$752,$B621,'[1]41. Output Indexes'!$C$3:$C$752,$C621)</f>
        <v>33531</v>
      </c>
      <c r="O621" s="34">
        <f>SUMIFS('[1]41. Output Indexes'!$L$3:$L$752,'[1]41. Output Indexes'!$B$3:$B$752,$B621,'[1]41. Output Indexes'!$C$3:$C$752,$C621)</f>
        <v>822852234</v>
      </c>
      <c r="P621" s="34">
        <f>SUMIFS('[1]9. Z variables'!$AD$3:$AD$752,'[1]9. Z variables'!$B$3:$B$752,$B621,'[1]9. Z variables'!$C$3:$C$752,$C621)</f>
        <v>154667</v>
      </c>
      <c r="Q621" s="34">
        <f>SUMIFS('[1]9. Z variables'!$AE$3:$AE$752,'[1]9. Z variables'!$B$3:$B$752,$B621,'[1]9. Z variables'!$C$3:$C$752,$C621)</f>
        <v>152882</v>
      </c>
      <c r="R621" s="34">
        <f t="shared" si="129"/>
        <v>154667</v>
      </c>
      <c r="S621" s="34">
        <f t="shared" si="140"/>
        <v>161348</v>
      </c>
      <c r="T621" s="34">
        <f>SUMIFS('[1]9. Z variables'!$P$3:$P$752,'[1]9. Z variables'!$C$3:$C$752,$C621,'[1]9. Z variables'!$B$3:$B$752,$B621)</f>
        <v>536</v>
      </c>
      <c r="U621" s="34">
        <f t="shared" si="137"/>
        <v>543.36363636363637</v>
      </c>
      <c r="V621" s="33">
        <f>SUMIFS('[1]9. Z variables'!$R$3:$R$752,'[1]9. Z variables'!$C$3:$C$752,$C621,'[1]9. Z variables'!$B$3:$B$752,$B621)/T621</f>
        <v>0.29104477611940299</v>
      </c>
      <c r="W621" s="36">
        <f t="shared" si="138"/>
        <v>7.8721461187214611E-2</v>
      </c>
      <c r="X621" s="35">
        <f t="shared" si="138"/>
        <v>64</v>
      </c>
    </row>
    <row r="622" spans="1:24" ht="15" x14ac:dyDescent="0.25">
      <c r="A622" s="182">
        <v>57</v>
      </c>
      <c r="B622" s="183" t="s">
        <v>58</v>
      </c>
      <c r="C622" s="184">
        <v>2006</v>
      </c>
      <c r="D622" s="184">
        <v>1</v>
      </c>
      <c r="E622" s="42">
        <f>SUMIFS('[1]6. Capital Calculations for BM'!$AI$6:$AI$1805,'[1]6. Capital Calculations for BM'!$C$6:$C$1805,'[1]2. BM Database'!$C622,'[1]6. Capital Calculations for BM'!$B$6:$B$1805,'[1]2. BM Database'!$B622)</f>
        <v>9799028.8329273891</v>
      </c>
      <c r="F622" s="42">
        <f>'[1]4. OM&amp;A Calculation'!M627</f>
        <v>6166857.4700000007</v>
      </c>
      <c r="G622" s="42">
        <f t="shared" si="130"/>
        <v>15965886.30292739</v>
      </c>
      <c r="H622" s="33">
        <f t="shared" si="131"/>
        <v>0.61374787763149175</v>
      </c>
      <c r="I622" s="33">
        <f t="shared" si="132"/>
        <v>0.38625212236850825</v>
      </c>
      <c r="J622" s="40">
        <f>SUMIFS('[1]6. Capital Calculations for BM'!$AH$6:$AH$1805,'[1]6. Capital Calculations for BM'!$C$6:$C$1805,'[1]2. BM Database'!$C622,'[1]6. Capital Calculations for BM'!$B$6:$B$1805,'[1]2. BM Database'!$B622)</f>
        <v>16.88236666666667</v>
      </c>
      <c r="K622" s="41">
        <f t="shared" si="136"/>
        <v>110.14154301171514</v>
      </c>
      <c r="L622" s="41">
        <v>0.85310159212199799</v>
      </c>
      <c r="M622" s="41">
        <f t="shared" si="133"/>
        <v>93.961925702067717</v>
      </c>
      <c r="N622" s="34">
        <f>SUMIFS('[1]41. Output Indexes'!$E$3:$E$752,'[1]41. Output Indexes'!$B$3:$B$752,$B622,'[1]41. Output Indexes'!$C$3:$C$752,$C622)</f>
        <v>33866</v>
      </c>
      <c r="O622" s="34">
        <f>SUMIFS('[1]41. Output Indexes'!$L$3:$L$752,'[1]41. Output Indexes'!$B$3:$B$752,$B622,'[1]41. Output Indexes'!$C$3:$C$752,$C622)</f>
        <v>810188267</v>
      </c>
      <c r="P622" s="34">
        <f>SUMIFS('[1]9. Z variables'!$AD$3:$AD$752,'[1]9. Z variables'!$B$3:$B$752,$B622,'[1]9. Z variables'!$C$3:$C$752,$C622)</f>
        <v>157909</v>
      </c>
      <c r="Q622" s="34">
        <f>SUMIFS('[1]9. Z variables'!$AE$3:$AE$752,'[1]9. Z variables'!$B$3:$B$752,$B622,'[1]9. Z variables'!$C$3:$C$752,$C622)</f>
        <v>145957</v>
      </c>
      <c r="R622" s="34">
        <f t="shared" si="129"/>
        <v>157909</v>
      </c>
      <c r="S622" s="34">
        <f t="shared" si="140"/>
        <v>161348</v>
      </c>
      <c r="T622" s="34">
        <f>SUMIFS('[1]9. Z variables'!$P$3:$P$752,'[1]9. Z variables'!$C$3:$C$752,$C622,'[1]9. Z variables'!$B$3:$B$752,$B622)</f>
        <v>545</v>
      </c>
      <c r="U622" s="34">
        <f t="shared" si="137"/>
        <v>543.36363636363637</v>
      </c>
      <c r="V622" s="33">
        <f>SUMIFS('[1]9. Z variables'!$R$3:$R$752,'[1]9. Z variables'!$C$3:$C$752,$C622,'[1]9. Z variables'!$B$3:$B$752,$B622)/T622</f>
        <v>0.29541284403669726</v>
      </c>
      <c r="W622" s="36">
        <f t="shared" si="138"/>
        <v>7.8721461187214611E-2</v>
      </c>
      <c r="X622" s="35">
        <f t="shared" si="138"/>
        <v>64</v>
      </c>
    </row>
    <row r="623" spans="1:24" ht="15" x14ac:dyDescent="0.25">
      <c r="A623" s="182">
        <v>57</v>
      </c>
      <c r="B623" s="183" t="s">
        <v>58</v>
      </c>
      <c r="C623" s="184">
        <v>2007</v>
      </c>
      <c r="D623" s="184">
        <v>1</v>
      </c>
      <c r="E623" s="42">
        <f>SUMIFS('[1]6. Capital Calculations for BM'!$AI$6:$AI$1805,'[1]6. Capital Calculations for BM'!$C$6:$C$1805,'[1]2. BM Database'!$C623,'[1]6. Capital Calculations for BM'!$B$6:$B$1805,'[1]2. BM Database'!$B623)</f>
        <v>10219114.498726048</v>
      </c>
      <c r="F623" s="42">
        <f>'[1]4. OM&amp;A Calculation'!M628</f>
        <v>6430586.3799999999</v>
      </c>
      <c r="G623" s="42">
        <f t="shared" si="130"/>
        <v>16649700.878726047</v>
      </c>
      <c r="H623" s="33">
        <f t="shared" si="131"/>
        <v>0.61377165711027259</v>
      </c>
      <c r="I623" s="33">
        <f t="shared" si="132"/>
        <v>0.38622834288972741</v>
      </c>
      <c r="J623" s="40">
        <f>SUMIFS('[1]6. Capital Calculations for BM'!$AH$6:$AH$1805,'[1]6. Capital Calculations for BM'!$C$6:$C$1805,'[1]2. BM Database'!$C623,'[1]6. Capital Calculations for BM'!$B$6:$B$1805,'[1]2. BM Database'!$B623)</f>
        <v>17.296320000000001</v>
      </c>
      <c r="K623" s="41">
        <f t="shared" si="136"/>
        <v>113.88036490943945</v>
      </c>
      <c r="L623" s="41">
        <v>0.85310159212199799</v>
      </c>
      <c r="M623" s="41">
        <f t="shared" si="133"/>
        <v>97.151520615676901</v>
      </c>
      <c r="N623" s="34">
        <f>SUMIFS('[1]41. Output Indexes'!$E$3:$E$752,'[1]41. Output Indexes'!$B$3:$B$752,$B623,'[1]41. Output Indexes'!$C$3:$C$752,$C623)</f>
        <v>34161</v>
      </c>
      <c r="O623" s="34">
        <f>SUMIFS('[1]41. Output Indexes'!$L$3:$L$752,'[1]41. Output Indexes'!$B$3:$B$752,$B623,'[1]41. Output Indexes'!$C$3:$C$752,$C623)</f>
        <v>820201487</v>
      </c>
      <c r="P623" s="34">
        <f>SUMIFS('[1]9. Z variables'!$AD$3:$AD$752,'[1]9. Z variables'!$B$3:$B$752,$B623,'[1]9. Z variables'!$C$3:$C$752,$C623)</f>
        <v>152219</v>
      </c>
      <c r="Q623" s="34">
        <f>SUMIFS('[1]9. Z variables'!$AE$3:$AE$752,'[1]9. Z variables'!$B$3:$B$752,$B623,'[1]9. Z variables'!$C$3:$C$752,$C623)</f>
        <v>148761</v>
      </c>
      <c r="R623" s="34">
        <f t="shared" si="129"/>
        <v>152219</v>
      </c>
      <c r="S623" s="34">
        <f t="shared" si="140"/>
        <v>161348</v>
      </c>
      <c r="T623" s="34">
        <f>SUMIFS('[1]9. Z variables'!$P$3:$P$752,'[1]9. Z variables'!$C$3:$C$752,$C623,'[1]9. Z variables'!$B$3:$B$752,$B623)</f>
        <v>545</v>
      </c>
      <c r="U623" s="34">
        <f t="shared" si="137"/>
        <v>543.36363636363637</v>
      </c>
      <c r="V623" s="33">
        <f>SUMIFS('[1]9. Z variables'!$R$3:$R$752,'[1]9. Z variables'!$C$3:$C$752,$C623,'[1]9. Z variables'!$B$3:$B$752,$B623)/T623</f>
        <v>0.29541284403669726</v>
      </c>
      <c r="W623" s="36">
        <f t="shared" si="138"/>
        <v>7.8721461187214611E-2</v>
      </c>
      <c r="X623" s="35">
        <f t="shared" si="138"/>
        <v>64</v>
      </c>
    </row>
    <row r="624" spans="1:24" ht="15" x14ac:dyDescent="0.25">
      <c r="A624" s="182">
        <v>57</v>
      </c>
      <c r="B624" s="183" t="s">
        <v>58</v>
      </c>
      <c r="C624" s="184">
        <v>2008</v>
      </c>
      <c r="D624" s="184">
        <v>1</v>
      </c>
      <c r="E624" s="42">
        <f>SUMIFS('[1]6. Capital Calculations for BM'!$AI$6:$AI$1805,'[1]6. Capital Calculations for BM'!$C$6:$C$1805,'[1]2. BM Database'!$C624,'[1]6. Capital Calculations for BM'!$B$6:$B$1805,'[1]2. BM Database'!$B624)</f>
        <v>11537246.896624586</v>
      </c>
      <c r="F624" s="42">
        <f>'[1]4. OM&amp;A Calculation'!M629</f>
        <v>7017337.2199999997</v>
      </c>
      <c r="G624" s="42">
        <f t="shared" si="130"/>
        <v>18554584.116624586</v>
      </c>
      <c r="H624" s="33">
        <f t="shared" si="131"/>
        <v>0.62180034993548639</v>
      </c>
      <c r="I624" s="33">
        <f t="shared" si="132"/>
        <v>0.37819965006451361</v>
      </c>
      <c r="J624" s="40">
        <f>SUMIFS('[1]6. Capital Calculations for BM'!$AH$6:$AH$1805,'[1]6. Capital Calculations for BM'!$C$6:$C$1805,'[1]2. BM Database'!$C624,'[1]6. Capital Calculations for BM'!$B$6:$B$1805,'[1]2. BM Database'!$B624)</f>
        <v>17.715351999999999</v>
      </c>
      <c r="K624" s="41">
        <f t="shared" si="136"/>
        <v>116.60459237157336</v>
      </c>
      <c r="L624" s="41">
        <v>0.85310159212199799</v>
      </c>
      <c r="M624" s="41">
        <f t="shared" si="133"/>
        <v>99.475563400925822</v>
      </c>
      <c r="N624" s="34">
        <f>SUMIFS('[1]41. Output Indexes'!$E$3:$E$752,'[1]41. Output Indexes'!$B$3:$B$752,$B624,'[1]41. Output Indexes'!$C$3:$C$752,$C624)</f>
        <v>34349</v>
      </c>
      <c r="O624" s="34">
        <f>SUMIFS('[1]41. Output Indexes'!$L$3:$L$752,'[1]41. Output Indexes'!$B$3:$B$752,$B624,'[1]41. Output Indexes'!$C$3:$C$752,$C624)</f>
        <v>819538763</v>
      </c>
      <c r="P624" s="34">
        <f>SUMIFS('[1]9. Z variables'!$AD$3:$AD$752,'[1]9. Z variables'!$B$3:$B$752,$B624,'[1]9. Z variables'!$C$3:$C$752,$C624)</f>
        <v>142964</v>
      </c>
      <c r="Q624" s="34">
        <f>SUMIFS('[1]9. Z variables'!$AE$3:$AE$752,'[1]9. Z variables'!$B$3:$B$752,$B624,'[1]9. Z variables'!$C$3:$C$752,$C624)</f>
        <v>148395</v>
      </c>
      <c r="R624" s="34">
        <f t="shared" si="129"/>
        <v>148395</v>
      </c>
      <c r="S624" s="34">
        <f t="shared" si="140"/>
        <v>161348</v>
      </c>
      <c r="T624" s="34">
        <f>SUMIFS('[1]9. Z variables'!$P$3:$P$752,'[1]9. Z variables'!$C$3:$C$752,$C624,'[1]9. Z variables'!$B$3:$B$752,$B624)</f>
        <v>550</v>
      </c>
      <c r="U624" s="34">
        <f t="shared" si="137"/>
        <v>543.36363636363637</v>
      </c>
      <c r="V624" s="33">
        <f>SUMIFS('[1]9. Z variables'!$R$3:$R$752,'[1]9. Z variables'!$C$3:$C$752,$C624,'[1]9. Z variables'!$B$3:$B$752,$B624)/T624</f>
        <v>0.30181818181818182</v>
      </c>
      <c r="W624" s="36">
        <f t="shared" si="138"/>
        <v>7.8721461187214611E-2</v>
      </c>
      <c r="X624" s="35">
        <f t="shared" si="138"/>
        <v>64</v>
      </c>
    </row>
    <row r="625" spans="1:24" ht="15" x14ac:dyDescent="0.25">
      <c r="A625" s="182">
        <v>57</v>
      </c>
      <c r="B625" s="183" t="s">
        <v>58</v>
      </c>
      <c r="C625" s="184">
        <v>2009</v>
      </c>
      <c r="D625" s="184">
        <v>1</v>
      </c>
      <c r="E625" s="42">
        <f>SUMIFS('[1]6. Capital Calculations for BM'!$AI$6:$AI$1805,'[1]6. Capital Calculations for BM'!$C$6:$C$1805,'[1]2. BM Database'!$C625,'[1]6. Capital Calculations for BM'!$B$6:$B$1805,'[1]2. BM Database'!$B625)</f>
        <v>12128733.130753009</v>
      </c>
      <c r="F625" s="42">
        <f>'[1]4. OM&amp;A Calculation'!M630</f>
        <v>6359261.0899999999</v>
      </c>
      <c r="G625" s="42">
        <f t="shared" si="130"/>
        <v>18487994.220753007</v>
      </c>
      <c r="H625" s="33">
        <f t="shared" si="131"/>
        <v>0.656032936073636</v>
      </c>
      <c r="I625" s="33">
        <f t="shared" si="132"/>
        <v>0.343967063926364</v>
      </c>
      <c r="J625" s="40">
        <f>SUMIFS('[1]6. Capital Calculations for BM'!$AH$6:$AH$1805,'[1]6. Capital Calculations for BM'!$C$6:$C$1805,'[1]2. BM Database'!$C625,'[1]6. Capital Calculations for BM'!$B$6:$B$1805,'[1]2. BM Database'!$B625)</f>
        <v>17.930536200000002</v>
      </c>
      <c r="K625" s="41">
        <f t="shared" si="136"/>
        <v>118.1120482521444</v>
      </c>
      <c r="L625" s="41">
        <v>0.85310159212199799</v>
      </c>
      <c r="M625" s="41">
        <f t="shared" si="133"/>
        <v>100.76157641269464</v>
      </c>
      <c r="N625" s="34">
        <f>SUMIFS('[1]41. Output Indexes'!$E$3:$E$752,'[1]41. Output Indexes'!$B$3:$B$752,$B625,'[1]41. Output Indexes'!$C$3:$C$752,$C625)</f>
        <v>35037</v>
      </c>
      <c r="O625" s="34">
        <f>SUMIFS('[1]41. Output Indexes'!$L$3:$L$752,'[1]41. Output Indexes'!$B$3:$B$752,$B625,'[1]41. Output Indexes'!$C$3:$C$752,$C625)</f>
        <v>791578450</v>
      </c>
      <c r="P625" s="34">
        <f>SUMIFS('[1]9. Z variables'!$AD$3:$AD$752,'[1]9. Z variables'!$B$3:$B$752,$B625,'[1]9. Z variables'!$C$3:$C$752,$C625)</f>
        <v>147235</v>
      </c>
      <c r="Q625" s="34">
        <f>SUMIFS('[1]9. Z variables'!$AE$3:$AE$752,'[1]9. Z variables'!$B$3:$B$752,$B625,'[1]9. Z variables'!$C$3:$C$752,$C625)</f>
        <v>153787</v>
      </c>
      <c r="R625" s="34">
        <f t="shared" si="129"/>
        <v>153787</v>
      </c>
      <c r="S625" s="34">
        <f t="shared" si="140"/>
        <v>161348</v>
      </c>
      <c r="T625" s="34">
        <f>SUMIFS('[1]9. Z variables'!$P$3:$P$752,'[1]9. Z variables'!$C$3:$C$752,$C625,'[1]9. Z variables'!$B$3:$B$752,$B625)</f>
        <v>550</v>
      </c>
      <c r="U625" s="34">
        <f t="shared" si="137"/>
        <v>543.36363636363637</v>
      </c>
      <c r="V625" s="33">
        <f>SUMIFS('[1]9. Z variables'!$R$3:$R$752,'[1]9. Z variables'!$C$3:$C$752,$C625,'[1]9. Z variables'!$B$3:$B$752,$B625)/T625</f>
        <v>0.30181818181818182</v>
      </c>
      <c r="W625" s="36">
        <f t="shared" si="138"/>
        <v>7.8721461187214611E-2</v>
      </c>
      <c r="X625" s="35">
        <f t="shared" si="138"/>
        <v>64</v>
      </c>
    </row>
    <row r="626" spans="1:24" ht="15" x14ac:dyDescent="0.25">
      <c r="A626" s="182">
        <v>57</v>
      </c>
      <c r="B626" s="183" t="s">
        <v>58</v>
      </c>
      <c r="C626" s="184">
        <v>2010</v>
      </c>
      <c r="D626" s="184">
        <v>1</v>
      </c>
      <c r="E626" s="42">
        <f>SUMIFS('[1]6. Capital Calculations for BM'!$AI$6:$AI$1805,'[1]6. Capital Calculations for BM'!$C$6:$C$1805,'[1]2. BM Database'!$C626,'[1]6. Capital Calculations for BM'!$B$6:$B$1805,'[1]2. BM Database'!$B626)</f>
        <v>12844355.589943424</v>
      </c>
      <c r="F626" s="42">
        <f>'[1]4. OM&amp;A Calculation'!M631</f>
        <v>6041271.7999999998</v>
      </c>
      <c r="G626" s="42">
        <f t="shared" si="130"/>
        <v>18885627.389943425</v>
      </c>
      <c r="H626" s="33">
        <f t="shared" si="131"/>
        <v>0.68011272936492584</v>
      </c>
      <c r="I626" s="33">
        <f t="shared" si="132"/>
        <v>0.31988727063507416</v>
      </c>
      <c r="J626" s="40">
        <f>SUMIFS('[1]6. Capital Calculations for BM'!$AH$6:$AH$1805,'[1]6. Capital Calculations for BM'!$C$6:$C$1805,'[1]2. BM Database'!$C626,'[1]6. Capital Calculations for BM'!$B$6:$B$1805,'[1]2. BM Database'!$B626)</f>
        <v>18.29948266666667</v>
      </c>
      <c r="K626" s="41">
        <f t="shared" si="136"/>
        <v>121.67950876493377</v>
      </c>
      <c r="L626" s="41">
        <v>0.85310159212199799</v>
      </c>
      <c r="M626" s="41">
        <f t="shared" si="133"/>
        <v>103.80498265598762</v>
      </c>
      <c r="N626" s="34">
        <f>SUMIFS('[1]41. Output Indexes'!$E$3:$E$752,'[1]41. Output Indexes'!$B$3:$B$752,$B626,'[1]41. Output Indexes'!$C$3:$C$752,$C626)</f>
        <v>35012</v>
      </c>
      <c r="O626" s="34">
        <f>SUMIFS('[1]41. Output Indexes'!$L$3:$L$752,'[1]41. Output Indexes'!$B$3:$B$752,$B626,'[1]41. Output Indexes'!$C$3:$C$752,$C626)</f>
        <v>792968780</v>
      </c>
      <c r="P626" s="34">
        <f>SUMIFS('[1]9. Z variables'!$AD$3:$AD$752,'[1]9. Z variables'!$B$3:$B$752,$B626,'[1]9. Z variables'!$C$3:$C$752,$C626)</f>
        <v>150103</v>
      </c>
      <c r="Q626" s="34">
        <f>SUMIFS('[1]9. Z variables'!$AE$3:$AE$752,'[1]9. Z variables'!$B$3:$B$752,$B626,'[1]9. Z variables'!$C$3:$C$752,$C626)</f>
        <v>147722</v>
      </c>
      <c r="R626" s="34">
        <f t="shared" si="129"/>
        <v>150103</v>
      </c>
      <c r="S626" s="34">
        <f t="shared" si="140"/>
        <v>161348</v>
      </c>
      <c r="T626" s="34">
        <f>SUMIFS('[1]9. Z variables'!$P$3:$P$752,'[1]9. Z variables'!$C$3:$C$752,$C626,'[1]9. Z variables'!$B$3:$B$752,$B626)</f>
        <v>552</v>
      </c>
      <c r="U626" s="34">
        <f t="shared" si="137"/>
        <v>543.36363636363637</v>
      </c>
      <c r="V626" s="33">
        <f>SUMIFS('[1]9. Z variables'!$R$3:$R$752,'[1]9. Z variables'!$C$3:$C$752,$C626,'[1]9. Z variables'!$B$3:$B$752,$B626)/T626</f>
        <v>0.30434782608695654</v>
      </c>
      <c r="W626" s="36">
        <f t="shared" si="138"/>
        <v>7.8721461187214611E-2</v>
      </c>
      <c r="X626" s="35">
        <f t="shared" si="138"/>
        <v>64</v>
      </c>
    </row>
    <row r="627" spans="1:24" ht="15" x14ac:dyDescent="0.25">
      <c r="A627" s="182">
        <v>57</v>
      </c>
      <c r="B627" s="183" t="s">
        <v>58</v>
      </c>
      <c r="C627" s="184">
        <v>2011</v>
      </c>
      <c r="D627" s="184">
        <v>1</v>
      </c>
      <c r="E627" s="42">
        <f>SUMIFS('[1]6. Capital Calculations for BM'!$AI$6:$AI$1805,'[1]6. Capital Calculations for BM'!$C$6:$C$1805,'[1]2. BM Database'!$C627,'[1]6. Capital Calculations for BM'!$B$6:$B$1805,'[1]2. BM Database'!$B627)</f>
        <v>13009315.757129941</v>
      </c>
      <c r="F627" s="42">
        <f>'[1]4. OM&amp;A Calculation'!M632</f>
        <v>6763967.1500000004</v>
      </c>
      <c r="G627" s="42">
        <f t="shared" si="130"/>
        <v>19773282.907129943</v>
      </c>
      <c r="H627" s="33">
        <f t="shared" si="131"/>
        <v>0.65792391775464765</v>
      </c>
      <c r="I627" s="33">
        <f t="shared" si="132"/>
        <v>0.34207608224535235</v>
      </c>
      <c r="J627" s="40">
        <f>SUMIFS('[1]6. Capital Calculations for BM'!$AH$6:$AH$1805,'[1]6. Capital Calculations for BM'!$C$6:$C$1805,'[1]2. BM Database'!$C627,'[1]6. Capital Calculations for BM'!$B$6:$B$1805,'[1]2. BM Database'!$B627)</f>
        <v>18.328728099999999</v>
      </c>
      <c r="K627" s="41">
        <f t="shared" si="136"/>
        <v>123.73002481130355</v>
      </c>
      <c r="L627" s="41">
        <v>0.85310159212199799</v>
      </c>
      <c r="M627" s="41">
        <f t="shared" si="133"/>
        <v>105.55428115981738</v>
      </c>
      <c r="N627" s="34">
        <f>SUMIFS('[1]41. Output Indexes'!$E$3:$E$752,'[1]41. Output Indexes'!$B$3:$B$752,$B627,'[1]41. Output Indexes'!$C$3:$C$752,$C627)</f>
        <v>35270</v>
      </c>
      <c r="O627" s="34">
        <f>SUMIFS('[1]41. Output Indexes'!$L$3:$L$752,'[1]41. Output Indexes'!$B$3:$B$752,$B627,'[1]41. Output Indexes'!$C$3:$C$752,$C627)</f>
        <v>805584296</v>
      </c>
      <c r="P627" s="34">
        <f>SUMIFS('[1]9. Z variables'!$AD$3:$AD$752,'[1]9. Z variables'!$B$3:$B$752,$B627,'[1]9. Z variables'!$C$3:$C$752,$C627)</f>
        <v>161697</v>
      </c>
      <c r="Q627" s="34">
        <f>SUMIFS('[1]9. Z variables'!$AE$3:$AE$752,'[1]9. Z variables'!$B$3:$B$752,$B627,'[1]9. Z variables'!$C$3:$C$752,$C627)</f>
        <v>153393</v>
      </c>
      <c r="R627" s="34">
        <f t="shared" si="129"/>
        <v>161697</v>
      </c>
      <c r="S627" s="34">
        <f t="shared" si="140"/>
        <v>161697</v>
      </c>
      <c r="T627" s="34">
        <f>SUMIFS('[1]9. Z variables'!$P$3:$P$752,'[1]9. Z variables'!$C$3:$C$752,$C627,'[1]9. Z variables'!$B$3:$B$752,$B627)</f>
        <v>553</v>
      </c>
      <c r="U627" s="34">
        <f t="shared" si="137"/>
        <v>543.36363636363637</v>
      </c>
      <c r="V627" s="33">
        <f>SUMIFS('[1]9. Z variables'!$R$3:$R$752,'[1]9. Z variables'!$C$3:$C$752,$C627,'[1]9. Z variables'!$B$3:$B$752,$B627)/T627</f>
        <v>0.30379746835443039</v>
      </c>
      <c r="W627" s="36">
        <f t="shared" si="138"/>
        <v>7.8721461187214611E-2</v>
      </c>
      <c r="X627" s="23">
        <f t="shared" si="138"/>
        <v>64</v>
      </c>
    </row>
    <row r="628" spans="1:24" ht="15" x14ac:dyDescent="0.25">
      <c r="A628" s="182">
        <v>57</v>
      </c>
      <c r="B628" s="183" t="str">
        <f>B627</f>
        <v>PETERBOROUGH DISTRIBUTION INCORPORATED</v>
      </c>
      <c r="C628" s="184">
        <f>C627+1</f>
        <v>2012</v>
      </c>
      <c r="D628" s="184">
        <f>D627</f>
        <v>1</v>
      </c>
      <c r="E628" s="42">
        <f>SUMIFS('[1]6. Capital Calculations for BM'!$AI$6:$AI$1805,'[1]6. Capital Calculations for BM'!$C$6:$C$1805,'[1]2. BM Database'!$C628,'[1]6. Capital Calculations for BM'!$B$6:$B$1805,'[1]2. BM Database'!$B628)</f>
        <v>13348717.940673064</v>
      </c>
      <c r="F628" s="42">
        <f>'[1]4. OM&amp;A Calculation'!M633</f>
        <v>6408729.4408</v>
      </c>
      <c r="G628" s="42">
        <f t="shared" si="130"/>
        <v>19757447.381473064</v>
      </c>
      <c r="H628" s="33">
        <f t="shared" si="131"/>
        <v>0.67562968449003247</v>
      </c>
      <c r="I628" s="33">
        <f t="shared" si="132"/>
        <v>0.32437031550996753</v>
      </c>
      <c r="J628" s="40">
        <f>SUMIFS('[1]6. Capital Calculations for BM'!$AH$6:$AH$1805,'[1]6. Capital Calculations for BM'!$C$6:$C$1805,'[1]2. BM Database'!$C628,'[1]6. Capital Calculations for BM'!$B$6:$B$1805,'[1]2. BM Database'!$B628)</f>
        <v>17.40324</v>
      </c>
      <c r="K628" s="41">
        <f t="shared" si="136"/>
        <v>125.68281390738366</v>
      </c>
      <c r="L628" s="41">
        <f>L627</f>
        <v>0.85310159212199799</v>
      </c>
      <c r="M628" s="41">
        <f t="shared" si="133"/>
        <v>107.22020864676179</v>
      </c>
      <c r="N628" s="34">
        <f>SUMIFS('[1]24. 2012 data'!$BR$2:$BR$74,'[1]24. 2012 data'!$B$2:$B$74,'[1]2. BM Database'!$B628,'[1]24. 2012 data'!$C$2:$C$74,2012)</f>
        <v>35436</v>
      </c>
      <c r="O628" s="34">
        <f>SUMIFS('[1]24. 2012 data'!$BZ$2:$BZ$74,'[1]24. 2012 data'!$B$2:$B$74,'[1]2. BM Database'!$B628,'[1]24. 2012 data'!$C$2:$C$74,2012)</f>
        <v>787731557</v>
      </c>
      <c r="P628" s="34">
        <f>SUMIFS('[1]24. 2012 data'!$DI$2:$DI$74,'[1]24. 2012 data'!$B$2:$B$74,'[1]2. BM Database'!$B628,'[1]24. 2012 data'!$C$2:$C$74,2012)</f>
        <v>147149</v>
      </c>
      <c r="Q628" s="34">
        <f>SUMIFS('[1]24. 2012 data'!$DH$2:$DH$74,'[1]24. 2012 data'!$B$2:$B$74,'[1]2. BM Database'!$B628,'[1]24. 2012 data'!$C$2:$C$74,2012)</f>
        <v>135234</v>
      </c>
      <c r="R628" s="34">
        <f t="shared" si="129"/>
        <v>147149</v>
      </c>
      <c r="S628" s="34">
        <f t="shared" si="140"/>
        <v>161697</v>
      </c>
      <c r="T628" s="34">
        <f>SUMIF('[1]24. 2012 data'!$B$2:$B$74,$B628,'[1]24. 2012 data'!$DL$2:$DL$74)</f>
        <v>560</v>
      </c>
      <c r="U628" s="34">
        <f>AVERAGE(T618:T628)</f>
        <v>543.36363636363637</v>
      </c>
      <c r="V628" s="33">
        <f>SUMIF('[1]24. 2012 data'!$B$2:$B$74,$B628,'[1]24. 2012 data'!$DN$2:$DN$74)/SUMIF('[1]24. 2012 data'!$B$2:$B$74,$B628,'[1]24. 2012 data'!$DL$2:$DL$74)</f>
        <v>0.30714285714285716</v>
      </c>
      <c r="W628" s="36">
        <f>(N628-N618)/N618</f>
        <v>7.8721461187214611E-2</v>
      </c>
      <c r="X628" s="34">
        <f>SUMIF('[1]24. 2012 data'!$B$2:$B$74,$B628,'[1]24. 2012 data'!$CZ$2:$CZ$74)</f>
        <v>64</v>
      </c>
    </row>
    <row r="629" spans="1:24" ht="15" x14ac:dyDescent="0.25">
      <c r="A629" s="182">
        <v>58</v>
      </c>
      <c r="B629" s="183" t="s">
        <v>59</v>
      </c>
      <c r="C629" s="184">
        <v>2002</v>
      </c>
      <c r="D629" s="184">
        <v>1</v>
      </c>
      <c r="E629" s="42">
        <f>SUMIFS('[1]6. Capital Calculations for BM'!$AI$6:$AI$1805,'[1]6. Capital Calculations for BM'!$C$6:$C$1805,'[1]2. BM Database'!$C629,'[1]6. Capital Calculations for BM'!$B$6:$B$1805,'[1]2. BM Database'!$B629)</f>
        <v>100067146.13005269</v>
      </c>
      <c r="F629" s="42">
        <f>'[1]4. OM&amp;A Calculation'!M634</f>
        <v>34208164.120000005</v>
      </c>
      <c r="G629" s="42">
        <f t="shared" si="130"/>
        <v>134275310.25005269</v>
      </c>
      <c r="H629" s="33">
        <f t="shared" si="131"/>
        <v>0.74523861418531645</v>
      </c>
      <c r="I629" s="33">
        <f t="shared" si="132"/>
        <v>0.25476138581468355</v>
      </c>
      <c r="J629" s="40">
        <f>SUMIFS('[1]6. Capital Calculations for BM'!$AH$6:$AH$1805,'[1]6. Capital Calculations for BM'!$C$6:$C$1805,'[1]2. BM Database'!$C629,'[1]6. Capital Calculations for BM'!$B$6:$B$1805,'[1]2. BM Database'!$B629)</f>
        <v>16.741565999999999</v>
      </c>
      <c r="K629" s="41">
        <f t="shared" si="136"/>
        <v>100</v>
      </c>
      <c r="L629" s="41">
        <v>1.0566033038204199</v>
      </c>
      <c r="M629" s="41">
        <f t="shared" si="133"/>
        <v>105.66033038204199</v>
      </c>
      <c r="N629" s="34">
        <f>SUMIFS('[1]41. Output Indexes'!$E$3:$E$752,'[1]41. Output Indexes'!$B$3:$B$752,$B629,'[1]41. Output Indexes'!$C$3:$C$752,$C629)</f>
        <v>254371</v>
      </c>
      <c r="O629" s="34">
        <f>SUMIFS('[1]41. Output Indexes'!$L$3:$L$752,'[1]41. Output Indexes'!$B$3:$B$752,$B629,'[1]41. Output Indexes'!$C$3:$C$752,$C629)</f>
        <v>6114520082</v>
      </c>
      <c r="P629" s="34">
        <f>SUMIFS('[1]9. Z variables'!$AD$3:$AD$752,'[1]9. Z variables'!$B$3:$B$752,$B629,'[1]9. Z variables'!$C$3:$C$752,$C629)</f>
        <v>2047474</v>
      </c>
      <c r="Q629" s="34">
        <f>SUMIFS('[1]9. Z variables'!$AE$3:$AE$752,'[1]9. Z variables'!$B$3:$B$752,$B629,'[1]9. Z variables'!$C$3:$C$752,$C629)</f>
        <v>1656548</v>
      </c>
      <c r="R629" s="34">
        <f t="shared" si="129"/>
        <v>2047474</v>
      </c>
      <c r="S629" s="34">
        <f>R629</f>
        <v>2047474</v>
      </c>
      <c r="T629" s="34">
        <f>SUMIFS('[1]9. Z variables'!$P$3:$P$752,'[1]9. Z variables'!$C$3:$C$752,$C629,'[1]9. Z variables'!$B$3:$B$752,$B629)</f>
        <v>6741.3</v>
      </c>
      <c r="U629" s="34">
        <f t="shared" si="137"/>
        <v>7437.9</v>
      </c>
      <c r="V629" s="33">
        <f>SUMIFS('[1]9. Z variables'!$R$3:$R$752,'[1]9. Z variables'!$C$3:$C$752,$C629,'[1]9. Z variables'!$B$3:$B$752,$B629)/T629</f>
        <v>0.55299422959963207</v>
      </c>
      <c r="W629" s="36">
        <f t="shared" si="138"/>
        <v>0.33797877902748347</v>
      </c>
      <c r="X629" s="35">
        <f t="shared" si="138"/>
        <v>806</v>
      </c>
    </row>
    <row r="630" spans="1:24" ht="15" x14ac:dyDescent="0.25">
      <c r="A630" s="182">
        <v>58</v>
      </c>
      <c r="B630" s="183" t="s">
        <v>59</v>
      </c>
      <c r="C630" s="184">
        <v>2003</v>
      </c>
      <c r="D630" s="184">
        <v>1</v>
      </c>
      <c r="E630" s="42">
        <f>SUMIFS('[1]6. Capital Calculations for BM'!$AI$6:$AI$1805,'[1]6. Capital Calculations for BM'!$C$6:$C$1805,'[1]2. BM Database'!$C630,'[1]6. Capital Calculations for BM'!$B$6:$B$1805,'[1]2. BM Database'!$B630)</f>
        <v>103560635.11084943</v>
      </c>
      <c r="F630" s="42">
        <f>'[1]4. OM&amp;A Calculation'!M635</f>
        <v>41424189.820000008</v>
      </c>
      <c r="G630" s="42">
        <f t="shared" si="130"/>
        <v>144984824.93084943</v>
      </c>
      <c r="H630" s="33">
        <f t="shared" si="131"/>
        <v>0.71428603069488628</v>
      </c>
      <c r="I630" s="33">
        <f t="shared" si="132"/>
        <v>0.28571396930511372</v>
      </c>
      <c r="J630" s="40">
        <f>SUMIFS('[1]6. Capital Calculations for BM'!$AH$6:$AH$1805,'[1]6. Capital Calculations for BM'!$C$6:$C$1805,'[1]2. BM Database'!$C630,'[1]6. Capital Calculations for BM'!$B$6:$B$1805,'[1]2. BM Database'!$B630)</f>
        <v>16.820820000000001</v>
      </c>
      <c r="K630" s="41">
        <f t="shared" si="136"/>
        <v>102.21331567783656</v>
      </c>
      <c r="L630" s="41">
        <v>1.0566033038204199</v>
      </c>
      <c r="M630" s="41">
        <f t="shared" si="133"/>
        <v>107.99892703964163</v>
      </c>
      <c r="N630" s="34">
        <f>SUMIFS('[1]41. Output Indexes'!$E$3:$E$752,'[1]41. Output Indexes'!$B$3:$B$752,$B630,'[1]41. Output Indexes'!$C$3:$C$752,$C630)</f>
        <v>266615</v>
      </c>
      <c r="O630" s="34">
        <f>SUMIFS('[1]41. Output Indexes'!$L$3:$L$752,'[1]41. Output Indexes'!$B$3:$B$752,$B630,'[1]41. Output Indexes'!$C$3:$C$752,$C630)</f>
        <v>7621829135</v>
      </c>
      <c r="P630" s="34">
        <f>SUMIFS('[1]9. Z variables'!$AD$3:$AD$752,'[1]9. Z variables'!$B$3:$B$752,$B630,'[1]9. Z variables'!$C$3:$C$752,$C630)</f>
        <v>1696979</v>
      </c>
      <c r="Q630" s="34">
        <f>SUMIFS('[1]9. Z variables'!$AE$3:$AE$752,'[1]9. Z variables'!$B$3:$B$752,$B630,'[1]9. Z variables'!$C$3:$C$752,$C630)</f>
        <v>1289042</v>
      </c>
      <c r="R630" s="34">
        <f t="shared" si="129"/>
        <v>1696979</v>
      </c>
      <c r="S630" s="34">
        <f t="shared" ref="S630:S639" si="141">MAX(S629,R630)</f>
        <v>2047474</v>
      </c>
      <c r="T630" s="34">
        <f>SUMIFS('[1]9. Z variables'!$P$3:$P$752,'[1]9. Z variables'!$C$3:$C$752,$C630,'[1]9. Z variables'!$B$3:$B$752,$B630)</f>
        <v>7805.4</v>
      </c>
      <c r="U630" s="34">
        <f t="shared" si="137"/>
        <v>7437.9</v>
      </c>
      <c r="V630" s="33">
        <f>SUMIFS('[1]9. Z variables'!$R$3:$R$752,'[1]9. Z variables'!$C$3:$C$752,$C630,'[1]9. Z variables'!$B$3:$B$752,$B630)/T630</f>
        <v>0.63622620237271632</v>
      </c>
      <c r="W630" s="36">
        <f t="shared" si="138"/>
        <v>0.33797877902748347</v>
      </c>
      <c r="X630" s="35">
        <f t="shared" si="138"/>
        <v>806</v>
      </c>
    </row>
    <row r="631" spans="1:24" ht="15" x14ac:dyDescent="0.25">
      <c r="A631" s="182">
        <v>58</v>
      </c>
      <c r="B631" s="183" t="s">
        <v>59</v>
      </c>
      <c r="C631" s="184">
        <v>2004</v>
      </c>
      <c r="D631" s="184">
        <v>1</v>
      </c>
      <c r="E631" s="42">
        <f>SUMIFS('[1]6. Capital Calculations for BM'!$AI$6:$AI$1805,'[1]6. Capital Calculations for BM'!$C$6:$C$1805,'[1]2. BM Database'!$C631,'[1]6. Capital Calculations for BM'!$B$6:$B$1805,'[1]2. BM Database'!$B631)</f>
        <v>105370043.51704811</v>
      </c>
      <c r="F631" s="42">
        <f>'[1]4. OM&amp;A Calculation'!M636</f>
        <v>43752484.859999999</v>
      </c>
      <c r="G631" s="42">
        <f t="shared" si="130"/>
        <v>149122528.37704811</v>
      </c>
      <c r="H631" s="33">
        <f t="shared" si="131"/>
        <v>0.70660043565399955</v>
      </c>
      <c r="I631" s="33">
        <f t="shared" si="132"/>
        <v>0.29339956434600045</v>
      </c>
      <c r="J631" s="40">
        <f>SUMIFS('[1]6. Capital Calculations for BM'!$AH$6:$AH$1805,'[1]6. Capital Calculations for BM'!$C$6:$C$1805,'[1]2. BM Database'!$C631,'[1]6. Capital Calculations for BM'!$B$6:$B$1805,'[1]2. BM Database'!$B631)</f>
        <v>16.852066000000001</v>
      </c>
      <c r="K631" s="41">
        <f t="shared" si="136"/>
        <v>104.79144501899948</v>
      </c>
      <c r="L631" s="41">
        <v>1.0566033038204199</v>
      </c>
      <c r="M631" s="41">
        <f t="shared" si="133"/>
        <v>110.72298701919074</v>
      </c>
      <c r="N631" s="34">
        <f>SUMIFS('[1]41. Output Indexes'!$E$3:$E$752,'[1]41. Output Indexes'!$B$3:$B$752,$B631,'[1]41. Output Indexes'!$C$3:$C$752,$C631)</f>
        <v>276954</v>
      </c>
      <c r="O631" s="34">
        <f>SUMIFS('[1]41. Output Indexes'!$L$3:$L$752,'[1]41. Output Indexes'!$B$3:$B$752,$B631,'[1]41. Output Indexes'!$C$3:$C$752,$C631)</f>
        <v>7855779569</v>
      </c>
      <c r="P631" s="34">
        <f>SUMIFS('[1]9. Z variables'!$AD$3:$AD$752,'[1]9. Z variables'!$B$3:$B$752,$B631,'[1]9. Z variables'!$C$3:$C$752,$C631)</f>
        <v>1574964</v>
      </c>
      <c r="Q631" s="34">
        <f>SUMIFS('[1]9. Z variables'!$AE$3:$AE$752,'[1]9. Z variables'!$B$3:$B$752,$B631,'[1]9. Z variables'!$C$3:$C$752,$C631)</f>
        <v>1340932</v>
      </c>
      <c r="R631" s="34">
        <f t="shared" si="129"/>
        <v>1574964</v>
      </c>
      <c r="S631" s="34">
        <f t="shared" si="141"/>
        <v>2047474</v>
      </c>
      <c r="T631" s="34">
        <f>SUMIFS('[1]9. Z variables'!$P$3:$P$752,'[1]9. Z variables'!$C$3:$C$752,$C631,'[1]9. Z variables'!$B$3:$B$752,$B631)</f>
        <v>7268.2</v>
      </c>
      <c r="U631" s="34">
        <f t="shared" si="137"/>
        <v>7437.9</v>
      </c>
      <c r="V631" s="33">
        <f>SUMIFS('[1]9. Z variables'!$R$3:$R$752,'[1]9. Z variables'!$C$3:$C$752,$C631,'[1]9. Z variables'!$B$3:$B$752,$B631)/T631</f>
        <v>0.64156187226548533</v>
      </c>
      <c r="W631" s="36">
        <f t="shared" si="138"/>
        <v>0.33797877902748347</v>
      </c>
      <c r="X631" s="35">
        <f t="shared" si="138"/>
        <v>806</v>
      </c>
    </row>
    <row r="632" spans="1:24" ht="15" x14ac:dyDescent="0.25">
      <c r="A632" s="182">
        <v>58</v>
      </c>
      <c r="B632" s="183" t="s">
        <v>59</v>
      </c>
      <c r="C632" s="184">
        <v>2005</v>
      </c>
      <c r="D632" s="184">
        <v>1</v>
      </c>
      <c r="E632" s="42">
        <f>SUMIFS('[1]6. Capital Calculations for BM'!$AI$6:$AI$1805,'[1]6. Capital Calculations for BM'!$C$6:$C$1805,'[1]2. BM Database'!$C632,'[1]6. Capital Calculations for BM'!$B$6:$B$1805,'[1]2. BM Database'!$B632)</f>
        <v>116853392.21369067</v>
      </c>
      <c r="F632" s="42">
        <f>'[1]4. OM&amp;A Calculation'!M637</f>
        <v>44920078.160000004</v>
      </c>
      <c r="G632" s="42">
        <f t="shared" si="130"/>
        <v>161773470.37369066</v>
      </c>
      <c r="H632" s="33">
        <f t="shared" si="131"/>
        <v>0.72232728854591366</v>
      </c>
      <c r="I632" s="33">
        <f t="shared" si="132"/>
        <v>0.27767271145408634</v>
      </c>
      <c r="J632" s="40">
        <f>SUMIFS('[1]6. Capital Calculations for BM'!$AH$6:$AH$1805,'[1]6. Capital Calculations for BM'!$C$6:$C$1805,'[1]2. BM Database'!$C632,'[1]6. Capital Calculations for BM'!$B$6:$B$1805,'[1]2. BM Database'!$B632)</f>
        <v>17.008296000000001</v>
      </c>
      <c r="K632" s="41">
        <f t="shared" si="136"/>
        <v>108.15605108354616</v>
      </c>
      <c r="L632" s="41">
        <v>1.0566033038204199</v>
      </c>
      <c r="M632" s="41">
        <f t="shared" si="133"/>
        <v>114.27804090304498</v>
      </c>
      <c r="N632" s="34">
        <f>SUMIFS('[1]41. Output Indexes'!$E$3:$E$752,'[1]41. Output Indexes'!$B$3:$B$752,$B632,'[1]41. Output Indexes'!$C$3:$C$752,$C632)</f>
        <v>285600</v>
      </c>
      <c r="O632" s="34">
        <f>SUMIFS('[1]41. Output Indexes'!$L$3:$L$752,'[1]41. Output Indexes'!$B$3:$B$752,$B632,'[1]41. Output Indexes'!$C$3:$C$752,$C632)</f>
        <v>8326289635</v>
      </c>
      <c r="P632" s="34">
        <f>SUMIFS('[1]9. Z variables'!$AD$3:$AD$752,'[1]9. Z variables'!$B$3:$B$752,$B632,'[1]9. Z variables'!$C$3:$C$752,$C632)</f>
        <v>1802105</v>
      </c>
      <c r="Q632" s="34">
        <f>SUMIFS('[1]9. Z variables'!$AE$3:$AE$752,'[1]9. Z variables'!$B$3:$B$752,$B632,'[1]9. Z variables'!$C$3:$C$752,$C632)</f>
        <v>1380493</v>
      </c>
      <c r="R632" s="34">
        <f t="shared" si="129"/>
        <v>1802105</v>
      </c>
      <c r="S632" s="34">
        <f t="shared" si="141"/>
        <v>2047474</v>
      </c>
      <c r="T632" s="34">
        <f>SUMIFS('[1]9. Z variables'!$P$3:$P$752,'[1]9. Z variables'!$C$3:$C$752,$C632,'[1]9. Z variables'!$B$3:$B$752,$B632)</f>
        <v>7342</v>
      </c>
      <c r="U632" s="34">
        <f t="shared" si="137"/>
        <v>7437.9</v>
      </c>
      <c r="V632" s="33">
        <f>SUMIFS('[1]9. Z variables'!$R$3:$R$752,'[1]9. Z variables'!$C$3:$C$752,$C632,'[1]9. Z variables'!$B$3:$B$752,$B632)/T632</f>
        <v>0.64505584309452468</v>
      </c>
      <c r="W632" s="36">
        <f t="shared" si="138"/>
        <v>0.33797877902748347</v>
      </c>
      <c r="X632" s="35">
        <f t="shared" si="138"/>
        <v>806</v>
      </c>
    </row>
    <row r="633" spans="1:24" ht="15" x14ac:dyDescent="0.25">
      <c r="A633" s="182">
        <v>58</v>
      </c>
      <c r="B633" s="183" t="s">
        <v>59</v>
      </c>
      <c r="C633" s="184">
        <v>2006</v>
      </c>
      <c r="D633" s="184">
        <v>1</v>
      </c>
      <c r="E633" s="42">
        <f>SUMIFS('[1]6. Capital Calculations for BM'!$AI$6:$AI$1805,'[1]6. Capital Calculations for BM'!$C$6:$C$1805,'[1]2. BM Database'!$C633,'[1]6. Capital Calculations for BM'!$B$6:$B$1805,'[1]2. BM Database'!$B633)</f>
        <v>114391324.2582476</v>
      </c>
      <c r="F633" s="42">
        <f>'[1]4. OM&amp;A Calculation'!M638</f>
        <v>42313303.840000004</v>
      </c>
      <c r="G633" s="42">
        <f t="shared" si="130"/>
        <v>156704628.09824759</v>
      </c>
      <c r="H633" s="33">
        <f t="shared" si="131"/>
        <v>0.72998050948775284</v>
      </c>
      <c r="I633" s="33">
        <f t="shared" si="132"/>
        <v>0.27001949051224716</v>
      </c>
      <c r="J633" s="40">
        <f>SUMIFS('[1]6. Capital Calculations for BM'!$AH$6:$AH$1805,'[1]6. Capital Calculations for BM'!$C$6:$C$1805,'[1]2. BM Database'!$C633,'[1]6. Capital Calculations for BM'!$B$6:$B$1805,'[1]2. BM Database'!$B633)</f>
        <v>16.88236666666667</v>
      </c>
      <c r="K633" s="41">
        <f t="shared" si="136"/>
        <v>110.14154301171514</v>
      </c>
      <c r="L633" s="41">
        <v>1.0566033038204199</v>
      </c>
      <c r="M633" s="41">
        <f t="shared" si="133"/>
        <v>116.3759182340571</v>
      </c>
      <c r="N633" s="34">
        <f>SUMIFS('[1]41. Output Indexes'!$E$3:$E$752,'[1]41. Output Indexes'!$B$3:$B$752,$B633,'[1]41. Output Indexes'!$C$3:$C$752,$C633)</f>
        <v>295994</v>
      </c>
      <c r="O633" s="34">
        <f>SUMIFS('[1]41. Output Indexes'!$L$3:$L$752,'[1]41. Output Indexes'!$B$3:$B$752,$B633,'[1]41. Output Indexes'!$C$3:$C$752,$C633)</f>
        <v>8222841409</v>
      </c>
      <c r="P633" s="34">
        <f>SUMIFS('[1]9. Z variables'!$AD$3:$AD$752,'[1]9. Z variables'!$B$3:$B$752,$B633,'[1]9. Z variables'!$C$3:$C$752,$C633)</f>
        <v>1901048</v>
      </c>
      <c r="Q633" s="34">
        <f>SUMIFS('[1]9. Z variables'!$AE$3:$AE$752,'[1]9. Z variables'!$B$3:$B$752,$B633,'[1]9. Z variables'!$C$3:$C$752,$C633)</f>
        <v>1371104</v>
      </c>
      <c r="R633" s="34">
        <f t="shared" si="129"/>
        <v>1901048</v>
      </c>
      <c r="S633" s="34">
        <f t="shared" si="141"/>
        <v>2047474</v>
      </c>
      <c r="T633" s="34">
        <f>SUMIFS('[1]9. Z variables'!$P$3:$P$752,'[1]9. Z variables'!$C$3:$C$752,$C633,'[1]9. Z variables'!$B$3:$B$752,$B633)</f>
        <v>7465</v>
      </c>
      <c r="U633" s="34">
        <f t="shared" si="137"/>
        <v>7437.9</v>
      </c>
      <c r="V633" s="33">
        <f>SUMIFS('[1]9. Z variables'!$R$3:$R$752,'[1]9. Z variables'!$C$3:$C$752,$C633,'[1]9. Z variables'!$B$3:$B$752,$B633)/T633</f>
        <v>0.66215673141326192</v>
      </c>
      <c r="W633" s="36">
        <f t="shared" si="138"/>
        <v>0.33797877902748347</v>
      </c>
      <c r="X633" s="35">
        <f t="shared" si="138"/>
        <v>806</v>
      </c>
    </row>
    <row r="634" spans="1:24" ht="15" x14ac:dyDescent="0.25">
      <c r="A634" s="182">
        <v>58</v>
      </c>
      <c r="B634" s="183" t="s">
        <v>59</v>
      </c>
      <c r="C634" s="184">
        <v>2007</v>
      </c>
      <c r="D634" s="184">
        <v>1</v>
      </c>
      <c r="E634" s="42">
        <f>SUMIFS('[1]6. Capital Calculations for BM'!$AI$6:$AI$1805,'[1]6. Capital Calculations for BM'!$C$6:$C$1805,'[1]2. BM Database'!$C634,'[1]6. Capital Calculations for BM'!$B$6:$B$1805,'[1]2. BM Database'!$B634)</f>
        <v>120903084.1114715</v>
      </c>
      <c r="F634" s="42">
        <f>'[1]4. OM&amp;A Calculation'!M639</f>
        <v>45684280.689999998</v>
      </c>
      <c r="G634" s="42">
        <f t="shared" si="130"/>
        <v>166587364.8014715</v>
      </c>
      <c r="H634" s="33">
        <f t="shared" si="131"/>
        <v>0.72576383122187149</v>
      </c>
      <c r="I634" s="33">
        <f t="shared" si="132"/>
        <v>0.27423616877812851</v>
      </c>
      <c r="J634" s="40">
        <f>SUMIFS('[1]6. Capital Calculations for BM'!$AH$6:$AH$1805,'[1]6. Capital Calculations for BM'!$C$6:$C$1805,'[1]2. BM Database'!$C634,'[1]6. Capital Calculations for BM'!$B$6:$B$1805,'[1]2. BM Database'!$B634)</f>
        <v>17.296320000000001</v>
      </c>
      <c r="K634" s="41">
        <f t="shared" si="136"/>
        <v>113.88036490943945</v>
      </c>
      <c r="L634" s="41">
        <v>1.0566033038204199</v>
      </c>
      <c r="M634" s="41">
        <f t="shared" si="133"/>
        <v>120.32636980358873</v>
      </c>
      <c r="N634" s="34">
        <f>SUMIFS('[1]41. Output Indexes'!$E$3:$E$752,'[1]41. Output Indexes'!$B$3:$B$752,$B634,'[1]41. Output Indexes'!$C$3:$C$752,$C634)</f>
        <v>304755</v>
      </c>
      <c r="O634" s="34">
        <f>SUMIFS('[1]41. Output Indexes'!$L$3:$L$752,'[1]41. Output Indexes'!$B$3:$B$752,$B634,'[1]41. Output Indexes'!$C$3:$C$752,$C634)</f>
        <v>8332001245</v>
      </c>
      <c r="P634" s="34">
        <f>SUMIFS('[1]9. Z variables'!$AD$3:$AD$752,'[1]9. Z variables'!$B$3:$B$752,$B634,'[1]9. Z variables'!$C$3:$C$752,$C634)</f>
        <v>1827737</v>
      </c>
      <c r="Q634" s="34">
        <f>SUMIFS('[1]9. Z variables'!$AE$3:$AE$752,'[1]9. Z variables'!$B$3:$B$752,$B634,'[1]9. Z variables'!$C$3:$C$752,$C634)</f>
        <v>1359180</v>
      </c>
      <c r="R634" s="34">
        <f t="shared" si="129"/>
        <v>1827737</v>
      </c>
      <c r="S634" s="34">
        <f t="shared" si="141"/>
        <v>2047474</v>
      </c>
      <c r="T634" s="34">
        <f>SUMIFS('[1]9. Z variables'!$P$3:$P$752,'[1]9. Z variables'!$C$3:$C$752,$C634,'[1]9. Z variables'!$B$3:$B$752,$B634)</f>
        <v>7645</v>
      </c>
      <c r="U634" s="34">
        <f t="shared" si="137"/>
        <v>7437.9</v>
      </c>
      <c r="V634" s="33">
        <f>SUMIFS('[1]9. Z variables'!$R$3:$R$752,'[1]9. Z variables'!$C$3:$C$752,$C634,'[1]9. Z variables'!$B$3:$B$752,$B634)/T634</f>
        <v>0.66540222367560498</v>
      </c>
      <c r="W634" s="36">
        <f t="shared" si="138"/>
        <v>0.33797877902748347</v>
      </c>
      <c r="X634" s="35">
        <f t="shared" si="138"/>
        <v>806</v>
      </c>
    </row>
    <row r="635" spans="1:24" ht="15" x14ac:dyDescent="0.25">
      <c r="A635" s="182">
        <v>58</v>
      </c>
      <c r="B635" s="183" t="s">
        <v>59</v>
      </c>
      <c r="C635" s="184">
        <v>2008</v>
      </c>
      <c r="D635" s="184">
        <v>1</v>
      </c>
      <c r="E635" s="42">
        <f>SUMIFS('[1]6. Capital Calculations for BM'!$AI$6:$AI$1805,'[1]6. Capital Calculations for BM'!$C$6:$C$1805,'[1]2. BM Database'!$C635,'[1]6. Capital Calculations for BM'!$B$6:$B$1805,'[1]2. BM Database'!$B635)</f>
        <v>130973398.89208579</v>
      </c>
      <c r="F635" s="42">
        <f>'[1]4. OM&amp;A Calculation'!M640</f>
        <v>52247509.759999998</v>
      </c>
      <c r="G635" s="42">
        <f t="shared" si="130"/>
        <v>183220908.65208578</v>
      </c>
      <c r="H635" s="33">
        <f t="shared" si="131"/>
        <v>0.71483871494594731</v>
      </c>
      <c r="I635" s="33">
        <f t="shared" si="132"/>
        <v>0.28516128505405269</v>
      </c>
      <c r="J635" s="40">
        <f>SUMIFS('[1]6. Capital Calculations for BM'!$AH$6:$AH$1805,'[1]6. Capital Calculations for BM'!$C$6:$C$1805,'[1]2. BM Database'!$C635,'[1]6. Capital Calculations for BM'!$B$6:$B$1805,'[1]2. BM Database'!$B635)</f>
        <v>17.715351999999999</v>
      </c>
      <c r="K635" s="41">
        <f t="shared" si="136"/>
        <v>116.60459237157336</v>
      </c>
      <c r="L635" s="41">
        <v>1.0566033038204199</v>
      </c>
      <c r="M635" s="41">
        <f t="shared" si="133"/>
        <v>123.20479754043774</v>
      </c>
      <c r="N635" s="34">
        <f>SUMIFS('[1]41. Output Indexes'!$E$3:$E$752,'[1]41. Output Indexes'!$B$3:$B$752,$B635,'[1]41. Output Indexes'!$C$3:$C$752,$C635)</f>
        <v>314201</v>
      </c>
      <c r="O635" s="34">
        <f>SUMIFS('[1]41. Output Indexes'!$L$3:$L$752,'[1]41. Output Indexes'!$B$3:$B$752,$B635,'[1]41. Output Indexes'!$C$3:$C$752,$C635)</f>
        <v>8367820584</v>
      </c>
      <c r="P635" s="34">
        <f>SUMIFS('[1]9. Z variables'!$AD$3:$AD$752,'[1]9. Z variables'!$B$3:$B$752,$B635,'[1]9. Z variables'!$C$3:$C$752,$C635)</f>
        <v>1762513</v>
      </c>
      <c r="Q635" s="34">
        <f>SUMIFS('[1]9. Z variables'!$AE$3:$AE$752,'[1]9. Z variables'!$B$3:$B$752,$B635,'[1]9. Z variables'!$C$3:$C$752,$C635)</f>
        <v>1403820</v>
      </c>
      <c r="R635" s="34">
        <f t="shared" si="129"/>
        <v>1762513</v>
      </c>
      <c r="S635" s="34">
        <f t="shared" si="141"/>
        <v>2047474</v>
      </c>
      <c r="T635" s="34">
        <f>SUMIFS('[1]9. Z variables'!$P$3:$P$752,'[1]9. Z variables'!$C$3:$C$752,$C635,'[1]9. Z variables'!$B$3:$B$752,$B635)</f>
        <v>7591</v>
      </c>
      <c r="U635" s="34">
        <f t="shared" si="137"/>
        <v>7437.9</v>
      </c>
      <c r="V635" s="33">
        <f>SUMIFS('[1]9. Z variables'!$R$3:$R$752,'[1]9. Z variables'!$C$3:$C$752,$C635,'[1]9. Z variables'!$B$3:$B$752,$B635)/T635</f>
        <v>0.65854301146094063</v>
      </c>
      <c r="W635" s="36">
        <f t="shared" si="138"/>
        <v>0.33797877902748347</v>
      </c>
      <c r="X635" s="35">
        <f t="shared" si="138"/>
        <v>806</v>
      </c>
    </row>
    <row r="636" spans="1:24" ht="15" x14ac:dyDescent="0.25">
      <c r="A636" s="182">
        <v>58</v>
      </c>
      <c r="B636" s="183" t="s">
        <v>59</v>
      </c>
      <c r="C636" s="184">
        <v>2009</v>
      </c>
      <c r="D636" s="184">
        <v>1</v>
      </c>
      <c r="E636" s="42">
        <f>SUMIFS('[1]6. Capital Calculations for BM'!$AI$6:$AI$1805,'[1]6. Capital Calculations for BM'!$C$6:$C$1805,'[1]2. BM Database'!$C636,'[1]6. Capital Calculations for BM'!$B$6:$B$1805,'[1]2. BM Database'!$B636)</f>
        <v>137078330.5659979</v>
      </c>
      <c r="F636" s="42">
        <f>'[1]4. OM&amp;A Calculation'!M641</f>
        <v>54413951.18</v>
      </c>
      <c r="G636" s="42">
        <f t="shared" si="130"/>
        <v>191492281.74599791</v>
      </c>
      <c r="H636" s="33">
        <f t="shared" si="131"/>
        <v>0.71584258809879042</v>
      </c>
      <c r="I636" s="33">
        <f t="shared" si="132"/>
        <v>0.28415741190120958</v>
      </c>
      <c r="J636" s="40">
        <f>SUMIFS('[1]6. Capital Calculations for BM'!$AH$6:$AH$1805,'[1]6. Capital Calculations for BM'!$C$6:$C$1805,'[1]2. BM Database'!$C636,'[1]6. Capital Calculations for BM'!$B$6:$B$1805,'[1]2. BM Database'!$B636)</f>
        <v>17.930536200000002</v>
      </c>
      <c r="K636" s="41">
        <f t="shared" si="136"/>
        <v>118.1120482521444</v>
      </c>
      <c r="L636" s="41">
        <v>1.0566033038204199</v>
      </c>
      <c r="M636" s="41">
        <f t="shared" si="133"/>
        <v>124.79758040421262</v>
      </c>
      <c r="N636" s="34">
        <f>SUMIFS('[1]41. Output Indexes'!$E$3:$E$752,'[1]41. Output Indexes'!$B$3:$B$752,$B636,'[1]41. Output Indexes'!$C$3:$C$752,$C636)</f>
        <v>320695</v>
      </c>
      <c r="O636" s="34">
        <f>SUMIFS('[1]41. Output Indexes'!$L$3:$L$752,'[1]41. Output Indexes'!$B$3:$B$752,$B636,'[1]41. Output Indexes'!$C$3:$C$752,$C636)</f>
        <v>8292914586</v>
      </c>
      <c r="P636" s="34">
        <f>SUMIFS('[1]9. Z variables'!$AD$3:$AD$752,'[1]9. Z variables'!$B$3:$B$752,$B636,'[1]9. Z variables'!$C$3:$C$752,$C636)</f>
        <v>1762834</v>
      </c>
      <c r="Q636" s="34">
        <f>SUMIFS('[1]9. Z variables'!$AE$3:$AE$752,'[1]9. Z variables'!$B$3:$B$752,$B636,'[1]9. Z variables'!$C$3:$C$752,$C636)</f>
        <v>1336784</v>
      </c>
      <c r="R636" s="34">
        <f t="shared" si="129"/>
        <v>1762834</v>
      </c>
      <c r="S636" s="34">
        <f t="shared" si="141"/>
        <v>2047474</v>
      </c>
      <c r="T636" s="34">
        <f>SUMIFS('[1]9. Z variables'!$P$3:$P$752,'[1]9. Z variables'!$C$3:$C$752,$C636,'[1]9. Z variables'!$B$3:$B$752,$B636)</f>
        <v>7681</v>
      </c>
      <c r="U636" s="34">
        <f t="shared" si="137"/>
        <v>7437.9</v>
      </c>
      <c r="V636" s="33">
        <f>SUMIFS('[1]9. Z variables'!$R$3:$R$752,'[1]9. Z variables'!$C$3:$C$752,$C636,'[1]9. Z variables'!$B$3:$B$752,$B636)/T636</f>
        <v>0.64132274443431847</v>
      </c>
      <c r="W636" s="36">
        <f t="shared" si="138"/>
        <v>0.33797877902748347</v>
      </c>
      <c r="X636" s="35">
        <f t="shared" si="138"/>
        <v>806</v>
      </c>
    </row>
    <row r="637" spans="1:24" ht="15" x14ac:dyDescent="0.25">
      <c r="A637" s="182">
        <v>58</v>
      </c>
      <c r="B637" s="183" t="s">
        <v>59</v>
      </c>
      <c r="C637" s="184">
        <v>2010</v>
      </c>
      <c r="D637" s="184">
        <v>1</v>
      </c>
      <c r="E637" s="42">
        <f>SUMIFS('[1]6. Capital Calculations for BM'!$AI$6:$AI$1805,'[1]6. Capital Calculations for BM'!$C$6:$C$1805,'[1]2. BM Database'!$C637,'[1]6. Capital Calculations for BM'!$B$6:$B$1805,'[1]2. BM Database'!$B637)</f>
        <v>145499270.39673123</v>
      </c>
      <c r="F637" s="42">
        <f>'[1]4. OM&amp;A Calculation'!M642</f>
        <v>51331976.382738434</v>
      </c>
      <c r="G637" s="42">
        <f t="shared" si="130"/>
        <v>196831246.77946967</v>
      </c>
      <c r="H637" s="33">
        <f t="shared" si="131"/>
        <v>0.73920819370589597</v>
      </c>
      <c r="I637" s="33">
        <f t="shared" si="132"/>
        <v>0.26079180629410403</v>
      </c>
      <c r="J637" s="40">
        <f>SUMIFS('[1]6. Capital Calculations for BM'!$AH$6:$AH$1805,'[1]6. Capital Calculations for BM'!$C$6:$C$1805,'[1]2. BM Database'!$C637,'[1]6. Capital Calculations for BM'!$B$6:$B$1805,'[1]2. BM Database'!$B637)</f>
        <v>18.29948266666667</v>
      </c>
      <c r="K637" s="41">
        <f t="shared" si="136"/>
        <v>121.67950876493377</v>
      </c>
      <c r="L637" s="41">
        <v>1.0566033038204199</v>
      </c>
      <c r="M637" s="41">
        <f t="shared" si="133"/>
        <v>128.56697096827477</v>
      </c>
      <c r="N637" s="34">
        <f>SUMIFS('[1]41. Output Indexes'!$E$3:$E$752,'[1]41. Output Indexes'!$B$3:$B$752,$B637,'[1]41. Output Indexes'!$C$3:$C$752,$C637)</f>
        <v>325540</v>
      </c>
      <c r="O637" s="34">
        <f>SUMIFS('[1]41. Output Indexes'!$L$3:$L$752,'[1]41. Output Indexes'!$B$3:$B$752,$B637,'[1]41. Output Indexes'!$C$3:$C$752,$C637)</f>
        <v>8263543864</v>
      </c>
      <c r="P637" s="34">
        <f>SUMIFS('[1]9. Z variables'!$AD$3:$AD$752,'[1]9. Z variables'!$B$3:$B$752,$B637,'[1]9. Z variables'!$C$3:$C$752,$C637)</f>
        <v>1895989</v>
      </c>
      <c r="Q637" s="34">
        <f>SUMIFS('[1]9. Z variables'!$AE$3:$AE$752,'[1]9. Z variables'!$B$3:$B$752,$B637,'[1]9. Z variables'!$C$3:$C$752,$C637)</f>
        <v>1380420</v>
      </c>
      <c r="R637" s="34">
        <f t="shared" si="129"/>
        <v>1895989</v>
      </c>
      <c r="S637" s="34">
        <f t="shared" si="141"/>
        <v>2047474</v>
      </c>
      <c r="T637" s="34">
        <f>SUMIFS('[1]9. Z variables'!$P$3:$P$752,'[1]9. Z variables'!$C$3:$C$752,$C637,'[1]9. Z variables'!$B$3:$B$752,$B637)</f>
        <v>7381</v>
      </c>
      <c r="U637" s="34">
        <f t="shared" si="137"/>
        <v>7437.9</v>
      </c>
      <c r="V637" s="33">
        <f>SUMIFS('[1]9. Z variables'!$R$3:$R$752,'[1]9. Z variables'!$C$3:$C$752,$C637,'[1]9. Z variables'!$B$3:$B$752,$B637)/T637</f>
        <v>0.65438287494919389</v>
      </c>
      <c r="W637" s="36">
        <f t="shared" si="138"/>
        <v>0.33797877902748347</v>
      </c>
      <c r="X637" s="35">
        <f t="shared" si="138"/>
        <v>806</v>
      </c>
    </row>
    <row r="638" spans="1:24" ht="15" x14ac:dyDescent="0.25">
      <c r="A638" s="182">
        <v>58</v>
      </c>
      <c r="B638" s="183" t="s">
        <v>59</v>
      </c>
      <c r="C638" s="184">
        <v>2011</v>
      </c>
      <c r="D638" s="184">
        <v>1</v>
      </c>
      <c r="E638" s="42">
        <f>SUMIFS('[1]6. Capital Calculations for BM'!$AI$6:$AI$1805,'[1]6. Capital Calculations for BM'!$C$6:$C$1805,'[1]2. BM Database'!$C638,'[1]6. Capital Calculations for BM'!$B$6:$B$1805,'[1]2. BM Database'!$B638)</f>
        <v>149427814.50780529</v>
      </c>
      <c r="F638" s="42">
        <f>'[1]4. OM&amp;A Calculation'!M643</f>
        <v>54881976.237251922</v>
      </c>
      <c r="G638" s="42">
        <f t="shared" si="130"/>
        <v>204309790.74505723</v>
      </c>
      <c r="H638" s="33">
        <f t="shared" si="131"/>
        <v>0.73137862832165978</v>
      </c>
      <c r="I638" s="33">
        <f t="shared" si="132"/>
        <v>0.26862137167834022</v>
      </c>
      <c r="J638" s="40">
        <f>SUMIFS('[1]6. Capital Calculations for BM'!$AH$6:$AH$1805,'[1]6. Capital Calculations for BM'!$C$6:$C$1805,'[1]2. BM Database'!$C638,'[1]6. Capital Calculations for BM'!$B$6:$B$1805,'[1]2. BM Database'!$B638)</f>
        <v>18.328728099999999</v>
      </c>
      <c r="K638" s="41">
        <f t="shared" si="136"/>
        <v>123.73002481130355</v>
      </c>
      <c r="L638" s="41">
        <v>1.0566033038204199</v>
      </c>
      <c r="M638" s="41">
        <f t="shared" si="133"/>
        <v>130.73355299740587</v>
      </c>
      <c r="N638" s="34">
        <f>SUMIFS('[1]41. Output Indexes'!$E$3:$E$752,'[1]41. Output Indexes'!$B$3:$B$752,$B638,'[1]41. Output Indexes'!$C$3:$C$752,$C638)</f>
        <v>332993</v>
      </c>
      <c r="O638" s="34">
        <f>SUMIFS('[1]41. Output Indexes'!$L$3:$L$752,'[1]41. Output Indexes'!$B$3:$B$752,$B638,'[1]41. Output Indexes'!$C$3:$C$752,$C638)</f>
        <v>8322749725</v>
      </c>
      <c r="P638" s="34">
        <f>SUMIFS('[1]9. Z variables'!$AD$3:$AD$752,'[1]9. Z variables'!$B$3:$B$752,$B638,'[1]9. Z variables'!$C$3:$C$752,$C638)</f>
        <v>1961144</v>
      </c>
      <c r="Q638" s="34">
        <f>SUMIFS('[1]9. Z variables'!$AE$3:$AE$752,'[1]9. Z variables'!$B$3:$B$752,$B638,'[1]9. Z variables'!$C$3:$C$752,$C638)</f>
        <v>1350678</v>
      </c>
      <c r="R638" s="34">
        <f t="shared" si="129"/>
        <v>1961144</v>
      </c>
      <c r="S638" s="34">
        <f t="shared" si="141"/>
        <v>2047474</v>
      </c>
      <c r="T638" s="34">
        <f>SUMIFS('[1]9. Z variables'!$P$3:$P$752,'[1]9. Z variables'!$C$3:$C$752,$C638,'[1]9. Z variables'!$B$3:$B$752,$B638)</f>
        <v>7431</v>
      </c>
      <c r="U638" s="34">
        <f t="shared" si="137"/>
        <v>7437.9</v>
      </c>
      <c r="V638" s="33">
        <f>SUMIFS('[1]9. Z variables'!$R$3:$R$752,'[1]9. Z variables'!$C$3:$C$752,$C638,'[1]9. Z variables'!$B$3:$B$752,$B638)/T638</f>
        <v>0.65226752792356346</v>
      </c>
      <c r="W638" s="36">
        <f t="shared" si="138"/>
        <v>0.33797877902748347</v>
      </c>
      <c r="X638" s="23">
        <f t="shared" si="138"/>
        <v>806</v>
      </c>
    </row>
    <row r="639" spans="1:24" ht="15" x14ac:dyDescent="0.25">
      <c r="A639" s="182">
        <v>58</v>
      </c>
      <c r="B639" s="183" t="str">
        <f>B638</f>
        <v>POWERSTREAM INC.</v>
      </c>
      <c r="C639" s="184">
        <f>C638+1</f>
        <v>2012</v>
      </c>
      <c r="D639" s="184">
        <f>D638</f>
        <v>1</v>
      </c>
      <c r="E639" s="42">
        <f>SUMIFS('[1]6. Capital Calculations for BM'!$AI$6:$AI$1805,'[1]6. Capital Calculations for BM'!$C$6:$C$1805,'[1]2. BM Database'!$C639,'[1]6. Capital Calculations for BM'!$B$6:$B$1805,'[1]2. BM Database'!$B639)</f>
        <v>147329585.00137812</v>
      </c>
      <c r="F639" s="42">
        <f>'[1]4. OM&amp;A Calculation'!M644</f>
        <v>72205853.489759102</v>
      </c>
      <c r="G639" s="42">
        <f t="shared" si="130"/>
        <v>219535438.49113721</v>
      </c>
      <c r="H639" s="33">
        <f t="shared" si="131"/>
        <v>0.67109704936010095</v>
      </c>
      <c r="I639" s="33">
        <f t="shared" si="132"/>
        <v>0.32890295063989905</v>
      </c>
      <c r="J639" s="40">
        <f>SUMIFS('[1]6. Capital Calculations for BM'!$AH$6:$AH$1805,'[1]6. Capital Calculations for BM'!$C$6:$C$1805,'[1]2. BM Database'!$C639,'[1]6. Capital Calculations for BM'!$B$6:$B$1805,'[1]2. BM Database'!$B639)</f>
        <v>17.40324</v>
      </c>
      <c r="K639" s="41">
        <f t="shared" si="136"/>
        <v>125.68281390738366</v>
      </c>
      <c r="L639" s="41">
        <f>L638</f>
        <v>1.0566033038204199</v>
      </c>
      <c r="M639" s="41">
        <f t="shared" si="133"/>
        <v>132.79687640798861</v>
      </c>
      <c r="N639" s="34">
        <f>SUMIFS('[1]24. 2012 data'!$BR$2:$BR$74,'[1]24. 2012 data'!$B$2:$B$74,'[1]2. BM Database'!$B639,'[1]24. 2012 data'!$C$2:$C$74,2012)</f>
        <v>340343</v>
      </c>
      <c r="O639" s="34">
        <f>SUMIFS('[1]24. 2012 data'!$BZ$2:$BZ$74,'[1]24. 2012 data'!$B$2:$B$74,'[1]2. BM Database'!$B639,'[1]24. 2012 data'!$C$2:$C$74,2012)</f>
        <v>8400196151</v>
      </c>
      <c r="P639" s="34">
        <f>SUMIFS('[1]24. 2012 data'!$DI$2:$DI$74,'[1]24. 2012 data'!$B$2:$B$74,'[1]2. BM Database'!$B639,'[1]24. 2012 data'!$C$2:$C$74,2012)</f>
        <v>1940793</v>
      </c>
      <c r="Q639" s="34">
        <f>SUMIFS('[1]24. 2012 data'!$DH$2:$DH$74,'[1]24. 2012 data'!$B$2:$B$74,'[1]2. BM Database'!$B639,'[1]24. 2012 data'!$C$2:$C$74,2012)</f>
        <v>1322299</v>
      </c>
      <c r="R639" s="34">
        <f t="shared" si="129"/>
        <v>1940793</v>
      </c>
      <c r="S639" s="34">
        <f t="shared" si="141"/>
        <v>2047474</v>
      </c>
      <c r="T639" s="34">
        <f>SUMIF('[1]24. 2012 data'!$B$2:$B$74,$B639,'[1]24. 2012 data'!$DL$2:$DL$74)</f>
        <v>7466</v>
      </c>
      <c r="U639" s="34">
        <f>AVERAGE(T629:T639)</f>
        <v>7437.9</v>
      </c>
      <c r="V639" s="33">
        <f>SUMIF('[1]24. 2012 data'!$B$2:$B$74,$B639,'[1]24. 2012 data'!$DN$2:$DN$74)/SUMIF('[1]24. 2012 data'!$B$2:$B$74,$B639,'[1]24. 2012 data'!$DL$2:$DL$74)</f>
        <v>0.66220198231984995</v>
      </c>
      <c r="W639" s="36">
        <f>(N639-N629)/N629</f>
        <v>0.33797877902748347</v>
      </c>
      <c r="X639" s="34">
        <f>SUMIF('[1]24. 2012 data'!$B$2:$B$74,$B639,'[1]24. 2012 data'!$CZ$2:$CZ$74)</f>
        <v>806</v>
      </c>
    </row>
    <row r="640" spans="1:24" ht="15" x14ac:dyDescent="0.25">
      <c r="A640" s="182">
        <v>59</v>
      </c>
      <c r="B640" s="183" t="s">
        <v>60</v>
      </c>
      <c r="C640" s="184">
        <v>2002</v>
      </c>
      <c r="D640" s="184">
        <f>'[1]1. Industry TFP Calculations'!$M$48</f>
        <v>1</v>
      </c>
      <c r="E640" s="42">
        <f>SUMIFS('[1]6. Capital Calculations for BM'!$AI$6:$AI$1805,'[1]6. Capital Calculations for BM'!$C$6:$C$1805,'[1]2. BM Database'!$C640,'[1]6. Capital Calculations for BM'!$B$6:$B$1805,'[1]2. BM Database'!$B640)</f>
        <v>5758194.3178654704</v>
      </c>
      <c r="F640" s="42">
        <f>'[1]4. OM&amp;A Calculation'!M645</f>
        <v>5425214.1600000011</v>
      </c>
      <c r="G640" s="42">
        <f t="shared" si="130"/>
        <v>11183408.477865472</v>
      </c>
      <c r="H640" s="33">
        <f t="shared" si="131"/>
        <v>0.5148872393655527</v>
      </c>
      <c r="I640" s="33">
        <f t="shared" si="132"/>
        <v>0.4851127606344473</v>
      </c>
      <c r="J640" s="40">
        <f>SUMIFS('[1]6. Capital Calculations for BM'!$AH$6:$AH$1805,'[1]6. Capital Calculations for BM'!$C$6:$C$1805,'[1]2. BM Database'!$C640,'[1]6. Capital Calculations for BM'!$B$6:$B$1805,'[1]2. BM Database'!$B640)</f>
        <v>16.741565999999999</v>
      </c>
      <c r="K640" s="41">
        <f t="shared" si="136"/>
        <v>100</v>
      </c>
      <c r="L640" s="41">
        <v>0.83800007677936506</v>
      </c>
      <c r="M640" s="41">
        <f t="shared" si="133"/>
        <v>83.800007677936506</v>
      </c>
      <c r="N640" s="34">
        <f>SUMIFS('[1]41. Output Indexes'!$E$3:$E$752,'[1]41. Output Indexes'!$B$3:$B$752,$B640,'[1]41. Output Indexes'!$C$3:$C$752,$C640)</f>
        <v>32240</v>
      </c>
      <c r="O640" s="34">
        <f>SUMIFS('[1]41. Output Indexes'!$L$3:$L$752,'[1]41. Output Indexes'!$B$3:$B$752,$B640,'[1]41. Output Indexes'!$C$3:$C$752,$C640)</f>
        <v>714673992</v>
      </c>
      <c r="P640" s="34">
        <f>SUMIFS('[1]9. Z variables'!$AD$3:$AD$752,'[1]9. Z variables'!$B$3:$B$752,$B640,'[1]9. Z variables'!$C$3:$C$752,$C640)</f>
        <v>111000</v>
      </c>
      <c r="Q640" s="34">
        <f>SUMIFS('[1]9. Z variables'!$AE$3:$AE$752,'[1]9. Z variables'!$B$3:$B$752,$B640,'[1]9. Z variables'!$C$3:$C$752,$C640)</f>
        <v>138000</v>
      </c>
      <c r="R640" s="34">
        <f t="shared" si="129"/>
        <v>138000</v>
      </c>
      <c r="S640" s="34">
        <f>R640</f>
        <v>138000</v>
      </c>
      <c r="T640" s="34">
        <f>SUMIFS('[1]9. Z variables'!$P$3:$P$752,'[1]9. Z variables'!$C$3:$C$752,$C640,'[1]9. Z variables'!$B$3:$B$752,$B640)</f>
        <v>710</v>
      </c>
      <c r="U640" s="34">
        <f t="shared" si="137"/>
        <v>723.81818181818187</v>
      </c>
      <c r="V640" s="33">
        <f>SUMIFS('[1]9. Z variables'!$R$3:$R$752,'[1]9. Z variables'!$C$3:$C$752,$C640,'[1]9. Z variables'!$B$3:$B$752,$B640)/T640</f>
        <v>0.14929577464788732</v>
      </c>
      <c r="W640" s="36">
        <f t="shared" si="138"/>
        <v>2.5372208436724566E-2</v>
      </c>
      <c r="X640" s="35">
        <f t="shared" si="138"/>
        <v>342</v>
      </c>
    </row>
    <row r="641" spans="1:24" ht="15" x14ac:dyDescent="0.25">
      <c r="A641" s="182">
        <v>59</v>
      </c>
      <c r="B641" s="183" t="s">
        <v>60</v>
      </c>
      <c r="C641" s="184">
        <v>2003</v>
      </c>
      <c r="D641" s="184">
        <f>'[1]1. Industry TFP Calculations'!$M$48</f>
        <v>1</v>
      </c>
      <c r="E641" s="42">
        <f>SUMIFS('[1]6. Capital Calculations for BM'!$AI$6:$AI$1805,'[1]6. Capital Calculations for BM'!$C$6:$C$1805,'[1]2. BM Database'!$C641,'[1]6. Capital Calculations for BM'!$B$6:$B$1805,'[1]2. BM Database'!$B641)</f>
        <v>5670412.7343983408</v>
      </c>
      <c r="F641" s="42">
        <f>'[1]4. OM&amp;A Calculation'!M646</f>
        <v>5782729.29</v>
      </c>
      <c r="G641" s="42">
        <f t="shared" si="130"/>
        <v>11453142.024398342</v>
      </c>
      <c r="H641" s="33">
        <f t="shared" si="131"/>
        <v>0.49509669244638743</v>
      </c>
      <c r="I641" s="33">
        <f t="shared" si="132"/>
        <v>0.50490330755361257</v>
      </c>
      <c r="J641" s="40">
        <f>SUMIFS('[1]6. Capital Calculations for BM'!$AH$6:$AH$1805,'[1]6. Capital Calculations for BM'!$C$6:$C$1805,'[1]2. BM Database'!$C641,'[1]6. Capital Calculations for BM'!$B$6:$B$1805,'[1]2. BM Database'!$B641)</f>
        <v>16.820820000000001</v>
      </c>
      <c r="K641" s="41">
        <f t="shared" si="136"/>
        <v>102.21331567783656</v>
      </c>
      <c r="L641" s="41">
        <v>0.83800007677936506</v>
      </c>
      <c r="M641" s="41">
        <f t="shared" si="133"/>
        <v>85.654766385900516</v>
      </c>
      <c r="N641" s="34">
        <f>SUMIFS('[1]41. Output Indexes'!$E$3:$E$752,'[1]41. Output Indexes'!$B$3:$B$752,$B641,'[1]41. Output Indexes'!$C$3:$C$752,$C641)</f>
        <v>32443</v>
      </c>
      <c r="O641" s="34">
        <f>SUMIFS('[1]41. Output Indexes'!$L$3:$L$752,'[1]41. Output Indexes'!$B$3:$B$752,$B641,'[1]41. Output Indexes'!$C$3:$C$752,$C641)</f>
        <v>726783940</v>
      </c>
      <c r="P641" s="34">
        <f>SUMIFS('[1]9. Z variables'!$AD$3:$AD$752,'[1]9. Z variables'!$B$3:$B$752,$B641,'[1]9. Z variables'!$C$3:$C$752,$C641)</f>
        <v>118000</v>
      </c>
      <c r="Q641" s="34">
        <f>SUMIFS('[1]9. Z variables'!$AE$3:$AE$752,'[1]9. Z variables'!$B$3:$B$752,$B641,'[1]9. Z variables'!$C$3:$C$752,$C641)</f>
        <v>147000</v>
      </c>
      <c r="R641" s="34">
        <f t="shared" si="129"/>
        <v>147000</v>
      </c>
      <c r="S641" s="34">
        <f t="shared" ref="S641:S650" si="142">MAX(S640,R641)</f>
        <v>147000</v>
      </c>
      <c r="T641" s="34">
        <f>SUMIFS('[1]9. Z variables'!$P$3:$P$752,'[1]9. Z variables'!$C$3:$C$752,$C641,'[1]9. Z variables'!$B$3:$B$752,$B641)</f>
        <v>710</v>
      </c>
      <c r="U641" s="34">
        <f t="shared" si="137"/>
        <v>723.81818181818187</v>
      </c>
      <c r="V641" s="33">
        <f>SUMIFS('[1]9. Z variables'!$R$3:$R$752,'[1]9. Z variables'!$C$3:$C$752,$C641,'[1]9. Z variables'!$B$3:$B$752,$B641)/T641</f>
        <v>0.14929577464788732</v>
      </c>
      <c r="W641" s="36">
        <f t="shared" si="138"/>
        <v>2.5372208436724566E-2</v>
      </c>
      <c r="X641" s="35">
        <f t="shared" si="138"/>
        <v>342</v>
      </c>
    </row>
    <row r="642" spans="1:24" ht="15" x14ac:dyDescent="0.25">
      <c r="A642" s="182">
        <v>59</v>
      </c>
      <c r="B642" s="183" t="s">
        <v>60</v>
      </c>
      <c r="C642" s="184">
        <v>2004</v>
      </c>
      <c r="D642" s="184">
        <f>'[1]1. Industry TFP Calculations'!$M$48</f>
        <v>1</v>
      </c>
      <c r="E642" s="42">
        <f>SUMIFS('[1]6. Capital Calculations for BM'!$AI$6:$AI$1805,'[1]6. Capital Calculations for BM'!$C$6:$C$1805,'[1]2. BM Database'!$C642,'[1]6. Capital Calculations for BM'!$B$6:$B$1805,'[1]2. BM Database'!$B642)</f>
        <v>5688853.1146246772</v>
      </c>
      <c r="F642" s="42">
        <f>'[1]4. OM&amp;A Calculation'!M647</f>
        <v>6702145</v>
      </c>
      <c r="G642" s="42">
        <f t="shared" si="130"/>
        <v>12390998.114624677</v>
      </c>
      <c r="H642" s="33">
        <f t="shared" si="131"/>
        <v>0.4591117730790642</v>
      </c>
      <c r="I642" s="33">
        <f t="shared" si="132"/>
        <v>0.54088822692093586</v>
      </c>
      <c r="J642" s="40">
        <f>SUMIFS('[1]6. Capital Calculations for BM'!$AH$6:$AH$1805,'[1]6. Capital Calculations for BM'!$C$6:$C$1805,'[1]2. BM Database'!$C642,'[1]6. Capital Calculations for BM'!$B$6:$B$1805,'[1]2. BM Database'!$B642)</f>
        <v>16.852066000000001</v>
      </c>
      <c r="K642" s="41">
        <f t="shared" si="136"/>
        <v>104.79144501899948</v>
      </c>
      <c r="L642" s="41">
        <v>0.83800007677936506</v>
      </c>
      <c r="M642" s="41">
        <f t="shared" si="133"/>
        <v>87.815238971742176</v>
      </c>
      <c r="N642" s="34">
        <f>SUMIFS('[1]41. Output Indexes'!$E$3:$E$752,'[1]41. Output Indexes'!$B$3:$B$752,$B642,'[1]41. Output Indexes'!$C$3:$C$752,$C642)</f>
        <v>32365</v>
      </c>
      <c r="O642" s="34">
        <f>SUMIFS('[1]41. Output Indexes'!$L$3:$L$752,'[1]41. Output Indexes'!$B$3:$B$752,$B642,'[1]41. Output Indexes'!$C$3:$C$752,$C642)</f>
        <v>723592739</v>
      </c>
      <c r="P642" s="34">
        <f>SUMIFS('[1]9. Z variables'!$AD$3:$AD$752,'[1]9. Z variables'!$B$3:$B$752,$B642,'[1]9. Z variables'!$C$3:$C$752,$C642)</f>
        <v>108000</v>
      </c>
      <c r="Q642" s="34">
        <f>SUMIFS('[1]9. Z variables'!$AE$3:$AE$752,'[1]9. Z variables'!$B$3:$B$752,$B642,'[1]9. Z variables'!$C$3:$C$752,$C642)</f>
        <v>151000</v>
      </c>
      <c r="R642" s="34">
        <f t="shared" ref="R642:R705" si="143">MAX(P642,Q642)</f>
        <v>151000</v>
      </c>
      <c r="S642" s="34">
        <f t="shared" si="142"/>
        <v>151000</v>
      </c>
      <c r="T642" s="34">
        <f>SUMIFS('[1]9. Z variables'!$P$3:$P$752,'[1]9. Z variables'!$C$3:$C$752,$C642,'[1]9. Z variables'!$B$3:$B$752,$B642)</f>
        <v>711</v>
      </c>
      <c r="U642" s="34">
        <f t="shared" si="137"/>
        <v>723.81818181818187</v>
      </c>
      <c r="V642" s="33">
        <f>SUMIFS('[1]9. Z variables'!$R$3:$R$752,'[1]9. Z variables'!$C$3:$C$752,$C642,'[1]9. Z variables'!$B$3:$B$752,$B642)/T642</f>
        <v>0.14908579465541491</v>
      </c>
      <c r="W642" s="36">
        <f t="shared" si="138"/>
        <v>2.5372208436724566E-2</v>
      </c>
      <c r="X642" s="35">
        <f t="shared" si="138"/>
        <v>342</v>
      </c>
    </row>
    <row r="643" spans="1:24" ht="15" x14ac:dyDescent="0.25">
      <c r="A643" s="182">
        <v>59</v>
      </c>
      <c r="B643" s="183" t="s">
        <v>60</v>
      </c>
      <c r="C643" s="184">
        <v>2005</v>
      </c>
      <c r="D643" s="184">
        <f>'[1]1. Industry TFP Calculations'!$M$48</f>
        <v>1</v>
      </c>
      <c r="E643" s="42">
        <f>SUMIFS('[1]6. Capital Calculations for BM'!$AI$6:$AI$1805,'[1]6. Capital Calculations for BM'!$C$6:$C$1805,'[1]2. BM Database'!$C643,'[1]6. Capital Calculations for BM'!$B$6:$B$1805,'[1]2. BM Database'!$B643)</f>
        <v>5855362.7206732659</v>
      </c>
      <c r="F643" s="42">
        <f>'[1]4. OM&amp;A Calculation'!M648</f>
        <v>6720746.3900000006</v>
      </c>
      <c r="G643" s="42">
        <f t="shared" ref="G643:G706" si="144">E643+F643</f>
        <v>12576109.110673267</v>
      </c>
      <c r="H643" s="33">
        <f t="shared" ref="H643:H706" si="145">E643/G643</f>
        <v>0.46559414117231657</v>
      </c>
      <c r="I643" s="33">
        <f t="shared" ref="I643:I706" si="146">1-H643</f>
        <v>0.53440585882768343</v>
      </c>
      <c r="J643" s="40">
        <f>SUMIFS('[1]6. Capital Calculations for BM'!$AH$6:$AH$1805,'[1]6. Capital Calculations for BM'!$C$6:$C$1805,'[1]2. BM Database'!$C643,'[1]6. Capital Calculations for BM'!$B$6:$B$1805,'[1]2. BM Database'!$B643)</f>
        <v>17.008296000000001</v>
      </c>
      <c r="K643" s="41">
        <f t="shared" si="136"/>
        <v>108.15605108354616</v>
      </c>
      <c r="L643" s="41">
        <v>0.83800007677936506</v>
      </c>
      <c r="M643" s="41">
        <f t="shared" ref="M643:M706" si="147">K643*L643</f>
        <v>90.634779112164608</v>
      </c>
      <c r="N643" s="34">
        <f>SUMIFS('[1]41. Output Indexes'!$E$3:$E$752,'[1]41. Output Indexes'!$B$3:$B$752,$B643,'[1]41. Output Indexes'!$C$3:$C$752,$C643)</f>
        <v>32497</v>
      </c>
      <c r="O643" s="34">
        <f>SUMIFS('[1]41. Output Indexes'!$L$3:$L$752,'[1]41. Output Indexes'!$B$3:$B$752,$B643,'[1]41. Output Indexes'!$C$3:$C$752,$C643)</f>
        <v>717784001</v>
      </c>
      <c r="P643" s="34">
        <f>SUMIFS('[1]9. Z variables'!$AD$3:$AD$752,'[1]9. Z variables'!$B$3:$B$752,$B643,'[1]9. Z variables'!$C$3:$C$752,$C643)</f>
        <v>100440</v>
      </c>
      <c r="Q643" s="34">
        <f>SUMIFS('[1]9. Z variables'!$AE$3:$AE$752,'[1]9. Z variables'!$B$3:$B$752,$B643,'[1]9. Z variables'!$C$3:$C$752,$C643)</f>
        <v>156336</v>
      </c>
      <c r="R643" s="34">
        <f t="shared" si="143"/>
        <v>156336</v>
      </c>
      <c r="S643" s="34">
        <f t="shared" si="142"/>
        <v>156336</v>
      </c>
      <c r="T643" s="34">
        <f>SUMIFS('[1]9. Z variables'!$P$3:$P$752,'[1]9. Z variables'!$C$3:$C$752,$C643,'[1]9. Z variables'!$B$3:$B$752,$B643)</f>
        <v>715</v>
      </c>
      <c r="U643" s="34">
        <f t="shared" si="137"/>
        <v>723.81818181818187</v>
      </c>
      <c r="V643" s="33">
        <f>SUMIFS('[1]9. Z variables'!$R$3:$R$752,'[1]9. Z variables'!$C$3:$C$752,$C643,'[1]9. Z variables'!$B$3:$B$752,$B643)/T643</f>
        <v>0.15524475524475526</v>
      </c>
      <c r="W643" s="36">
        <f t="shared" si="138"/>
        <v>2.5372208436724566E-2</v>
      </c>
      <c r="X643" s="35">
        <f t="shared" si="138"/>
        <v>342</v>
      </c>
    </row>
    <row r="644" spans="1:24" ht="15" x14ac:dyDescent="0.25">
      <c r="A644" s="182">
        <v>59</v>
      </c>
      <c r="B644" s="183" t="s">
        <v>60</v>
      </c>
      <c r="C644" s="184">
        <v>2006</v>
      </c>
      <c r="D644" s="184">
        <f>'[1]1. Industry TFP Calculations'!$M$48</f>
        <v>1</v>
      </c>
      <c r="E644" s="42">
        <f>SUMIFS('[1]6. Capital Calculations for BM'!$AI$6:$AI$1805,'[1]6. Capital Calculations for BM'!$C$6:$C$1805,'[1]2. BM Database'!$C644,'[1]6. Capital Calculations for BM'!$B$6:$B$1805,'[1]2. BM Database'!$B644)</f>
        <v>5885527.4222489446</v>
      </c>
      <c r="F644" s="42">
        <f>'[1]4. OM&amp;A Calculation'!M649</f>
        <v>6531643.6800000006</v>
      </c>
      <c r="G644" s="42">
        <f t="shared" si="144"/>
        <v>12417171.102248944</v>
      </c>
      <c r="H644" s="33">
        <f t="shared" si="145"/>
        <v>0.47398295262138923</v>
      </c>
      <c r="I644" s="33">
        <f t="shared" si="146"/>
        <v>0.52601704737861077</v>
      </c>
      <c r="J644" s="40">
        <f>SUMIFS('[1]6. Capital Calculations for BM'!$AH$6:$AH$1805,'[1]6. Capital Calculations for BM'!$C$6:$C$1805,'[1]2. BM Database'!$C644,'[1]6. Capital Calculations for BM'!$B$6:$B$1805,'[1]2. BM Database'!$B644)</f>
        <v>16.88236666666667</v>
      </c>
      <c r="K644" s="41">
        <f t="shared" si="136"/>
        <v>110.14154301171514</v>
      </c>
      <c r="L644" s="41">
        <v>0.83800007677936506</v>
      </c>
      <c r="M644" s="41">
        <f t="shared" si="147"/>
        <v>92.298621500415024</v>
      </c>
      <c r="N644" s="34">
        <f>SUMIFS('[1]41. Output Indexes'!$E$3:$E$752,'[1]41. Output Indexes'!$B$3:$B$752,$B644,'[1]41. Output Indexes'!$C$3:$C$752,$C644)</f>
        <v>32438</v>
      </c>
      <c r="O644" s="34">
        <f>SUMIFS('[1]41. Output Indexes'!$L$3:$L$752,'[1]41. Output Indexes'!$B$3:$B$752,$B644,'[1]41. Output Indexes'!$C$3:$C$752,$C644)</f>
        <v>697140805</v>
      </c>
      <c r="P644" s="34">
        <f>SUMIFS('[1]9. Z variables'!$AD$3:$AD$752,'[1]9. Z variables'!$B$3:$B$752,$B644,'[1]9. Z variables'!$C$3:$C$752,$C644)</f>
        <v>99704</v>
      </c>
      <c r="Q644" s="34">
        <f>SUMIFS('[1]9. Z variables'!$AE$3:$AE$752,'[1]9. Z variables'!$B$3:$B$752,$B644,'[1]9. Z variables'!$C$3:$C$752,$C644)</f>
        <v>137316</v>
      </c>
      <c r="R644" s="34">
        <f t="shared" si="143"/>
        <v>137316</v>
      </c>
      <c r="S644" s="34">
        <f t="shared" si="142"/>
        <v>156336</v>
      </c>
      <c r="T644" s="34">
        <f>SUMIFS('[1]9. Z variables'!$P$3:$P$752,'[1]9. Z variables'!$C$3:$C$752,$C644,'[1]9. Z variables'!$B$3:$B$752,$B644)</f>
        <v>722</v>
      </c>
      <c r="U644" s="34">
        <f t="shared" si="137"/>
        <v>723.81818181818187</v>
      </c>
      <c r="V644" s="33">
        <f>SUMIFS('[1]9. Z variables'!$R$3:$R$752,'[1]9. Z variables'!$C$3:$C$752,$C644,'[1]9. Z variables'!$B$3:$B$752,$B644)/T644</f>
        <v>0.15512465373961218</v>
      </c>
      <c r="W644" s="36">
        <f t="shared" si="138"/>
        <v>2.5372208436724566E-2</v>
      </c>
      <c r="X644" s="35">
        <f t="shared" si="138"/>
        <v>342</v>
      </c>
    </row>
    <row r="645" spans="1:24" ht="15" x14ac:dyDescent="0.25">
      <c r="A645" s="182">
        <v>59</v>
      </c>
      <c r="B645" s="183" t="s">
        <v>60</v>
      </c>
      <c r="C645" s="184">
        <v>2007</v>
      </c>
      <c r="D645" s="184">
        <f>'[1]1. Industry TFP Calculations'!$M$48</f>
        <v>1</v>
      </c>
      <c r="E645" s="42">
        <f>SUMIFS('[1]6. Capital Calculations for BM'!$AI$6:$AI$1805,'[1]6. Capital Calculations for BM'!$C$6:$C$1805,'[1]2. BM Database'!$C645,'[1]6. Capital Calculations for BM'!$B$6:$B$1805,'[1]2. BM Database'!$B645)</f>
        <v>6148271.9084997764</v>
      </c>
      <c r="F645" s="42">
        <f>'[1]4. OM&amp;A Calculation'!M650</f>
        <v>7270459.0099999998</v>
      </c>
      <c r="G645" s="42">
        <f t="shared" si="144"/>
        <v>13418730.918499775</v>
      </c>
      <c r="H645" s="33">
        <f t="shared" si="145"/>
        <v>0.45818579609666682</v>
      </c>
      <c r="I645" s="33">
        <f t="shared" si="146"/>
        <v>0.54181420390333312</v>
      </c>
      <c r="J645" s="40">
        <f>SUMIFS('[1]6. Capital Calculations for BM'!$AH$6:$AH$1805,'[1]6. Capital Calculations for BM'!$C$6:$C$1805,'[1]2. BM Database'!$C645,'[1]6. Capital Calculations for BM'!$B$6:$B$1805,'[1]2. BM Database'!$B645)</f>
        <v>17.296320000000001</v>
      </c>
      <c r="K645" s="41">
        <f t="shared" si="136"/>
        <v>113.88036490943945</v>
      </c>
      <c r="L645" s="41">
        <v>0.83800007677936506</v>
      </c>
      <c r="M645" s="41">
        <f t="shared" si="147"/>
        <v>95.431754537772363</v>
      </c>
      <c r="N645" s="34">
        <f>SUMIFS('[1]41. Output Indexes'!$E$3:$E$752,'[1]41. Output Indexes'!$B$3:$B$752,$B645,'[1]41. Output Indexes'!$C$3:$C$752,$C645)</f>
        <v>32512</v>
      </c>
      <c r="O645" s="34">
        <f>SUMIFS('[1]41. Output Indexes'!$L$3:$L$752,'[1]41. Output Indexes'!$B$3:$B$752,$B645,'[1]41. Output Indexes'!$C$3:$C$752,$C645)</f>
        <v>701800772</v>
      </c>
      <c r="P645" s="34">
        <f>SUMIFS('[1]9. Z variables'!$AD$3:$AD$752,'[1]9. Z variables'!$B$3:$B$752,$B645,'[1]9. Z variables'!$C$3:$C$752,$C645)</f>
        <v>101464</v>
      </c>
      <c r="Q645" s="34">
        <f>SUMIFS('[1]9. Z variables'!$AE$3:$AE$752,'[1]9. Z variables'!$B$3:$B$752,$B645,'[1]9. Z variables'!$C$3:$C$752,$C645)</f>
        <v>139708</v>
      </c>
      <c r="R645" s="34">
        <f t="shared" si="143"/>
        <v>139708</v>
      </c>
      <c r="S645" s="34">
        <f t="shared" si="142"/>
        <v>156336</v>
      </c>
      <c r="T645" s="34">
        <f>SUMIFS('[1]9. Z variables'!$P$3:$P$752,'[1]9. Z variables'!$C$3:$C$752,$C645,'[1]9. Z variables'!$B$3:$B$752,$B645)</f>
        <v>725</v>
      </c>
      <c r="U645" s="34">
        <f t="shared" si="137"/>
        <v>723.81818181818187</v>
      </c>
      <c r="V645" s="33">
        <f>SUMIFS('[1]9. Z variables'!$R$3:$R$752,'[1]9. Z variables'!$C$3:$C$752,$C645,'[1]9. Z variables'!$B$3:$B$752,$B645)/T645</f>
        <v>0.15724137931034482</v>
      </c>
      <c r="W645" s="36">
        <f t="shared" si="138"/>
        <v>2.5372208436724566E-2</v>
      </c>
      <c r="X645" s="35">
        <f t="shared" si="138"/>
        <v>342</v>
      </c>
    </row>
    <row r="646" spans="1:24" ht="15" x14ac:dyDescent="0.25">
      <c r="A646" s="182">
        <v>59</v>
      </c>
      <c r="B646" s="183" t="s">
        <v>60</v>
      </c>
      <c r="C646" s="184">
        <v>2008</v>
      </c>
      <c r="D646" s="184">
        <f>'[1]1. Industry TFP Calculations'!$M$48</f>
        <v>1</v>
      </c>
      <c r="E646" s="42">
        <f>SUMIFS('[1]6. Capital Calculations for BM'!$AI$6:$AI$1805,'[1]6. Capital Calculations for BM'!$C$6:$C$1805,'[1]2. BM Database'!$C646,'[1]6. Capital Calculations for BM'!$B$6:$B$1805,'[1]2. BM Database'!$B646)</f>
        <v>6441782.6479008719</v>
      </c>
      <c r="F646" s="42">
        <f>'[1]4. OM&amp;A Calculation'!M651</f>
        <v>6969509</v>
      </c>
      <c r="G646" s="42">
        <f t="shared" si="144"/>
        <v>13411291.647900872</v>
      </c>
      <c r="H646" s="33">
        <f t="shared" si="145"/>
        <v>0.48032529729596452</v>
      </c>
      <c r="I646" s="33">
        <f t="shared" si="146"/>
        <v>0.51967470270403548</v>
      </c>
      <c r="J646" s="40">
        <f>SUMIFS('[1]6. Capital Calculations for BM'!$AH$6:$AH$1805,'[1]6. Capital Calculations for BM'!$C$6:$C$1805,'[1]2. BM Database'!$C646,'[1]6. Capital Calculations for BM'!$B$6:$B$1805,'[1]2. BM Database'!$B646)</f>
        <v>17.715351999999999</v>
      </c>
      <c r="K646" s="41">
        <f t="shared" si="136"/>
        <v>116.60459237157336</v>
      </c>
      <c r="L646" s="41">
        <v>0.83800007677936506</v>
      </c>
      <c r="M646" s="41">
        <f t="shared" si="147"/>
        <v>97.714657360205038</v>
      </c>
      <c r="N646" s="34">
        <f>SUMIFS('[1]41. Output Indexes'!$E$3:$E$752,'[1]41. Output Indexes'!$B$3:$B$752,$B646,'[1]41. Output Indexes'!$C$3:$C$752,$C646)</f>
        <v>32734</v>
      </c>
      <c r="O646" s="34">
        <f>SUMIFS('[1]41. Output Indexes'!$L$3:$L$752,'[1]41. Output Indexes'!$B$3:$B$752,$B646,'[1]41. Output Indexes'!$C$3:$C$752,$C646)</f>
        <v>710698626</v>
      </c>
      <c r="P646" s="34">
        <f>SUMIFS('[1]9. Z variables'!$AD$3:$AD$752,'[1]9. Z variables'!$B$3:$B$752,$B646,'[1]9. Z variables'!$C$3:$C$752,$C646)</f>
        <v>92154</v>
      </c>
      <c r="Q646" s="34">
        <f>SUMIFS('[1]9. Z variables'!$AE$3:$AE$752,'[1]9. Z variables'!$B$3:$B$752,$B646,'[1]9. Z variables'!$C$3:$C$752,$C646)</f>
        <v>139124</v>
      </c>
      <c r="R646" s="34">
        <f t="shared" si="143"/>
        <v>139124</v>
      </c>
      <c r="S646" s="34">
        <f t="shared" si="142"/>
        <v>156336</v>
      </c>
      <c r="T646" s="34">
        <f>SUMIFS('[1]9. Z variables'!$P$3:$P$752,'[1]9. Z variables'!$C$3:$C$752,$C646,'[1]9. Z variables'!$B$3:$B$752,$B646)</f>
        <v>728</v>
      </c>
      <c r="U646" s="34">
        <f t="shared" si="137"/>
        <v>723.81818181818187</v>
      </c>
      <c r="V646" s="33">
        <f>SUMIFS('[1]9. Z variables'!$R$3:$R$752,'[1]9. Z variables'!$C$3:$C$752,$C646,'[1]9. Z variables'!$B$3:$B$752,$B646)/T646</f>
        <v>0.15934065934065933</v>
      </c>
      <c r="W646" s="36">
        <f t="shared" si="138"/>
        <v>2.5372208436724566E-2</v>
      </c>
      <c r="X646" s="35">
        <f t="shared" si="138"/>
        <v>342</v>
      </c>
    </row>
    <row r="647" spans="1:24" ht="15" x14ac:dyDescent="0.25">
      <c r="A647" s="182">
        <v>59</v>
      </c>
      <c r="B647" s="183" t="s">
        <v>60</v>
      </c>
      <c r="C647" s="184">
        <v>2009</v>
      </c>
      <c r="D647" s="184">
        <f>'[1]1. Industry TFP Calculations'!$M$48</f>
        <v>1</v>
      </c>
      <c r="E647" s="42">
        <f>SUMIFS('[1]6. Capital Calculations for BM'!$AI$6:$AI$1805,'[1]6. Capital Calculations for BM'!$C$6:$C$1805,'[1]2. BM Database'!$C647,'[1]6. Capital Calculations for BM'!$B$6:$B$1805,'[1]2. BM Database'!$B647)</f>
        <v>7285915.6609101752</v>
      </c>
      <c r="F647" s="42">
        <f>'[1]4. OM&amp;A Calculation'!M652</f>
        <v>7679535.3600000013</v>
      </c>
      <c r="G647" s="42">
        <f t="shared" si="144"/>
        <v>14965451.020910177</v>
      </c>
      <c r="H647" s="33">
        <f t="shared" si="145"/>
        <v>0.48684905324470845</v>
      </c>
      <c r="I647" s="33">
        <f t="shared" si="146"/>
        <v>0.51315094675529149</v>
      </c>
      <c r="J647" s="40">
        <f>SUMIFS('[1]6. Capital Calculations for BM'!$AH$6:$AH$1805,'[1]6. Capital Calculations for BM'!$C$6:$C$1805,'[1]2. BM Database'!$C647,'[1]6. Capital Calculations for BM'!$B$6:$B$1805,'[1]2. BM Database'!$B647)</f>
        <v>17.930536200000002</v>
      </c>
      <c r="K647" s="41">
        <f t="shared" si="136"/>
        <v>118.1120482521444</v>
      </c>
      <c r="L647" s="41">
        <v>0.83800007677936506</v>
      </c>
      <c r="M647" s="41">
        <f t="shared" si="147"/>
        <v>98.977905503865088</v>
      </c>
      <c r="N647" s="34">
        <f>SUMIFS('[1]41. Output Indexes'!$E$3:$E$752,'[1]41. Output Indexes'!$B$3:$B$752,$B647,'[1]41. Output Indexes'!$C$3:$C$752,$C647)</f>
        <v>32825</v>
      </c>
      <c r="O647" s="34">
        <f>SUMIFS('[1]41. Output Indexes'!$L$3:$L$752,'[1]41. Output Indexes'!$B$3:$B$752,$B647,'[1]41. Output Indexes'!$C$3:$C$752,$C647)</f>
        <v>707756700</v>
      </c>
      <c r="P647" s="34">
        <f>SUMIFS('[1]9. Z variables'!$AD$3:$AD$752,'[1]9. Z variables'!$B$3:$B$752,$B647,'[1]9. Z variables'!$C$3:$C$752,$C647)</f>
        <v>97507</v>
      </c>
      <c r="Q647" s="34">
        <f>SUMIFS('[1]9. Z variables'!$AE$3:$AE$752,'[1]9. Z variables'!$B$3:$B$752,$B647,'[1]9. Z variables'!$C$3:$C$752,$C647)</f>
        <v>147108</v>
      </c>
      <c r="R647" s="34">
        <f t="shared" si="143"/>
        <v>147108</v>
      </c>
      <c r="S647" s="34">
        <f t="shared" si="142"/>
        <v>156336</v>
      </c>
      <c r="T647" s="34">
        <f>SUMIFS('[1]9. Z variables'!$P$3:$P$752,'[1]9. Z variables'!$C$3:$C$752,$C647,'[1]9. Z variables'!$B$3:$B$752,$B647)</f>
        <v>732</v>
      </c>
      <c r="U647" s="34">
        <f t="shared" si="137"/>
        <v>723.81818181818187</v>
      </c>
      <c r="V647" s="33">
        <f>SUMIFS('[1]9. Z variables'!$R$3:$R$752,'[1]9. Z variables'!$C$3:$C$752,$C647,'[1]9. Z variables'!$B$3:$B$752,$B647)/T647</f>
        <v>0.15846994535519127</v>
      </c>
      <c r="W647" s="36">
        <f t="shared" si="138"/>
        <v>2.5372208436724566E-2</v>
      </c>
      <c r="X647" s="35">
        <f t="shared" si="138"/>
        <v>342</v>
      </c>
    </row>
    <row r="648" spans="1:24" ht="15" x14ac:dyDescent="0.25">
      <c r="A648" s="182">
        <v>59</v>
      </c>
      <c r="B648" s="183" t="s">
        <v>60</v>
      </c>
      <c r="C648" s="184">
        <v>2010</v>
      </c>
      <c r="D648" s="184">
        <f>'[1]1. Industry TFP Calculations'!$M$48</f>
        <v>1</v>
      </c>
      <c r="E648" s="42">
        <f>SUMIFS('[1]6. Capital Calculations for BM'!$AI$6:$AI$1805,'[1]6. Capital Calculations for BM'!$C$6:$C$1805,'[1]2. BM Database'!$C648,'[1]6. Capital Calculations for BM'!$B$6:$B$1805,'[1]2. BM Database'!$B648)</f>
        <v>7827801.0944728944</v>
      </c>
      <c r="F648" s="42">
        <f>'[1]4. OM&amp;A Calculation'!M653</f>
        <v>8099346.2799999993</v>
      </c>
      <c r="G648" s="42">
        <f t="shared" si="144"/>
        <v>15927147.374472894</v>
      </c>
      <c r="H648" s="33">
        <f t="shared" si="145"/>
        <v>0.49147539797483381</v>
      </c>
      <c r="I648" s="33">
        <f t="shared" si="146"/>
        <v>0.50852460202516614</v>
      </c>
      <c r="J648" s="40">
        <f>SUMIFS('[1]6. Capital Calculations for BM'!$AH$6:$AH$1805,'[1]6. Capital Calculations for BM'!$C$6:$C$1805,'[1]2. BM Database'!$C648,'[1]6. Capital Calculations for BM'!$B$6:$B$1805,'[1]2. BM Database'!$B648)</f>
        <v>18.29948266666667</v>
      </c>
      <c r="K648" s="41">
        <f t="shared" si="136"/>
        <v>121.67950876493377</v>
      </c>
      <c r="L648" s="41">
        <v>0.83800007677936506</v>
      </c>
      <c r="M648" s="41">
        <f t="shared" si="147"/>
        <v>101.96743768748992</v>
      </c>
      <c r="N648" s="34">
        <f>SUMIFS('[1]41. Output Indexes'!$E$3:$E$752,'[1]41. Output Indexes'!$B$3:$B$752,$B648,'[1]41. Output Indexes'!$C$3:$C$752,$C648)</f>
        <v>32870</v>
      </c>
      <c r="O648" s="34">
        <f>SUMIFS('[1]41. Output Indexes'!$L$3:$L$752,'[1]41. Output Indexes'!$B$3:$B$752,$B648,'[1]41. Output Indexes'!$C$3:$C$752,$C648)</f>
        <v>674907898</v>
      </c>
      <c r="P648" s="34">
        <f>SUMIFS('[1]9. Z variables'!$AD$3:$AD$752,'[1]9. Z variables'!$B$3:$B$752,$B648,'[1]9. Z variables'!$C$3:$C$752,$C648)</f>
        <v>101492</v>
      </c>
      <c r="Q648" s="34">
        <f>SUMIFS('[1]9. Z variables'!$AE$3:$AE$752,'[1]9. Z variables'!$B$3:$B$752,$B648,'[1]9. Z variables'!$C$3:$C$752,$C648)</f>
        <v>141244</v>
      </c>
      <c r="R648" s="34">
        <f t="shared" si="143"/>
        <v>141244</v>
      </c>
      <c r="S648" s="34">
        <f t="shared" si="142"/>
        <v>156336</v>
      </c>
      <c r="T648" s="34">
        <f>SUMIFS('[1]9. Z variables'!$P$3:$P$752,'[1]9. Z variables'!$C$3:$C$752,$C648,'[1]9. Z variables'!$B$3:$B$752,$B648)</f>
        <v>733</v>
      </c>
      <c r="U648" s="34">
        <f t="shared" si="137"/>
        <v>723.81818181818187</v>
      </c>
      <c r="V648" s="33">
        <f>SUMIFS('[1]9. Z variables'!$R$3:$R$752,'[1]9. Z variables'!$C$3:$C$752,$C648,'[1]9. Z variables'!$B$3:$B$752,$B648)/T648</f>
        <v>0.15961800818553887</v>
      </c>
      <c r="W648" s="36">
        <f t="shared" si="138"/>
        <v>2.5372208436724566E-2</v>
      </c>
      <c r="X648" s="35">
        <f t="shared" si="138"/>
        <v>342</v>
      </c>
    </row>
    <row r="649" spans="1:24" ht="15" x14ac:dyDescent="0.25">
      <c r="A649" s="182">
        <v>59</v>
      </c>
      <c r="B649" s="183" t="s">
        <v>60</v>
      </c>
      <c r="C649" s="184">
        <v>2011</v>
      </c>
      <c r="D649" s="184">
        <f>'[1]1. Industry TFP Calculations'!$M$48</f>
        <v>1</v>
      </c>
      <c r="E649" s="42">
        <f>SUMIFS('[1]6. Capital Calculations for BM'!$AI$6:$AI$1805,'[1]6. Capital Calculations for BM'!$C$6:$C$1805,'[1]2. BM Database'!$C649,'[1]6. Capital Calculations for BM'!$B$6:$B$1805,'[1]2. BM Database'!$B649)</f>
        <v>8528322.7650727555</v>
      </c>
      <c r="F649" s="42">
        <f>'[1]4. OM&amp;A Calculation'!M654</f>
        <v>8408512</v>
      </c>
      <c r="G649" s="42">
        <f t="shared" si="144"/>
        <v>16936834.765072756</v>
      </c>
      <c r="H649" s="33">
        <f t="shared" si="145"/>
        <v>0.50353698807169778</v>
      </c>
      <c r="I649" s="33">
        <f t="shared" si="146"/>
        <v>0.49646301192830222</v>
      </c>
      <c r="J649" s="40">
        <f>SUMIFS('[1]6. Capital Calculations for BM'!$AH$6:$AH$1805,'[1]6. Capital Calculations for BM'!$C$6:$C$1805,'[1]2. BM Database'!$C649,'[1]6. Capital Calculations for BM'!$B$6:$B$1805,'[1]2. BM Database'!$B649)</f>
        <v>18.328728099999999</v>
      </c>
      <c r="K649" s="41">
        <f t="shared" si="136"/>
        <v>123.73002481130355</v>
      </c>
      <c r="L649" s="41">
        <v>0.83800007677936506</v>
      </c>
      <c r="M649" s="41">
        <f t="shared" si="147"/>
        <v>103.68577029178512</v>
      </c>
      <c r="N649" s="34">
        <f>SUMIFS('[1]41. Output Indexes'!$E$3:$E$752,'[1]41. Output Indexes'!$B$3:$B$752,$B649,'[1]41. Output Indexes'!$C$3:$C$752,$C649)</f>
        <v>32998</v>
      </c>
      <c r="O649" s="34">
        <f>SUMIFS('[1]41. Output Indexes'!$L$3:$L$752,'[1]41. Output Indexes'!$B$3:$B$752,$B649,'[1]41. Output Indexes'!$C$3:$C$752,$C649)</f>
        <v>693540710</v>
      </c>
      <c r="P649" s="34">
        <f>SUMIFS('[1]9. Z variables'!$AD$3:$AD$752,'[1]9. Z variables'!$B$3:$B$752,$B649,'[1]9. Z variables'!$C$3:$C$752,$C649)</f>
        <v>95135</v>
      </c>
      <c r="Q649" s="34">
        <f>SUMIFS('[1]9. Z variables'!$AE$3:$AE$752,'[1]9. Z variables'!$B$3:$B$752,$B649,'[1]9. Z variables'!$C$3:$C$752,$C649)</f>
        <v>149857</v>
      </c>
      <c r="R649" s="34">
        <f t="shared" si="143"/>
        <v>149857</v>
      </c>
      <c r="S649" s="34">
        <f t="shared" si="142"/>
        <v>156336</v>
      </c>
      <c r="T649" s="34">
        <f>SUMIFS('[1]9. Z variables'!$P$3:$P$752,'[1]9. Z variables'!$C$3:$C$752,$C649,'[1]9. Z variables'!$B$3:$B$752,$B649)</f>
        <v>737</v>
      </c>
      <c r="U649" s="34">
        <f t="shared" si="137"/>
        <v>723.81818181818187</v>
      </c>
      <c r="V649" s="33">
        <f>SUMIFS('[1]9. Z variables'!$R$3:$R$752,'[1]9. Z variables'!$C$3:$C$752,$C649,'[1]9. Z variables'!$B$3:$B$752,$B649)/T649</f>
        <v>0.16282225237449119</v>
      </c>
      <c r="W649" s="36">
        <f t="shared" si="138"/>
        <v>2.5372208436724566E-2</v>
      </c>
      <c r="X649" s="23">
        <f t="shared" si="138"/>
        <v>342</v>
      </c>
    </row>
    <row r="650" spans="1:24" ht="15" x14ac:dyDescent="0.25">
      <c r="A650" s="182">
        <v>59</v>
      </c>
      <c r="B650" s="183" t="str">
        <f>B649</f>
        <v>PUC DISTRIBUTION INC.</v>
      </c>
      <c r="C650" s="184">
        <f>C649+1</f>
        <v>2012</v>
      </c>
      <c r="D650" s="184">
        <f>D649</f>
        <v>1</v>
      </c>
      <c r="E650" s="42">
        <f>SUMIFS('[1]6. Capital Calculations for BM'!$AI$6:$AI$1805,'[1]6. Capital Calculations for BM'!$C$6:$C$1805,'[1]2. BM Database'!$C650,'[1]6. Capital Calculations for BM'!$B$6:$B$1805,'[1]2. BM Database'!$B650)</f>
        <v>11673600.194379222</v>
      </c>
      <c r="F650" s="42">
        <f>'[1]4. OM&amp;A Calculation'!M655</f>
        <v>9300317.7226000018</v>
      </c>
      <c r="G650" s="42">
        <f t="shared" si="144"/>
        <v>20973917.916979223</v>
      </c>
      <c r="H650" s="33">
        <f t="shared" si="145"/>
        <v>0.55657699436922925</v>
      </c>
      <c r="I650" s="33">
        <f t="shared" si="146"/>
        <v>0.44342300563077075</v>
      </c>
      <c r="J650" s="40">
        <f>SUMIFS('[1]6. Capital Calculations for BM'!$AH$6:$AH$1805,'[1]6. Capital Calculations for BM'!$C$6:$C$1805,'[1]2. BM Database'!$C650,'[1]6. Capital Calculations for BM'!$B$6:$B$1805,'[1]2. BM Database'!$B650)</f>
        <v>17.40324</v>
      </c>
      <c r="K650" s="41">
        <f t="shared" si="136"/>
        <v>125.68281390738366</v>
      </c>
      <c r="L650" s="41">
        <f>L649</f>
        <v>0.83800007677936506</v>
      </c>
      <c r="M650" s="41">
        <f t="shared" si="147"/>
        <v>105.32220770423416</v>
      </c>
      <c r="N650" s="34">
        <f>SUMIFS('[1]24. 2012 data'!$BR$2:$BR$74,'[1]24. 2012 data'!$B$2:$B$74,'[1]2. BM Database'!$B650,'[1]24. 2012 data'!$C$2:$C$74,2012)</f>
        <v>33058</v>
      </c>
      <c r="O650" s="34">
        <f>SUMIFS('[1]24. 2012 data'!$BZ$2:$BZ$74,'[1]24. 2012 data'!$B$2:$B$74,'[1]2. BM Database'!$B650,'[1]24. 2012 data'!$C$2:$C$74,2012)</f>
        <v>667920746</v>
      </c>
      <c r="P650" s="34">
        <f>SUMIFS('[1]24. 2012 data'!$DI$2:$DI$74,'[1]24. 2012 data'!$B$2:$B$74,'[1]2. BM Database'!$B650,'[1]24. 2012 data'!$C$2:$C$74,2012)</f>
        <v>92591</v>
      </c>
      <c r="Q650" s="34">
        <f>SUMIFS('[1]24. 2012 data'!$DH$2:$DH$74,'[1]24. 2012 data'!$B$2:$B$74,'[1]2. BM Database'!$B650,'[1]24. 2012 data'!$C$2:$C$74,2012)</f>
        <v>132090</v>
      </c>
      <c r="R650" s="34">
        <f t="shared" si="143"/>
        <v>132090</v>
      </c>
      <c r="S650" s="34">
        <f t="shared" si="142"/>
        <v>156336</v>
      </c>
      <c r="T650" s="34">
        <f>SUMIF('[1]24. 2012 data'!$B$2:$B$74,$B650,'[1]24. 2012 data'!$DL$2:$DL$74)</f>
        <v>739</v>
      </c>
      <c r="U650" s="34">
        <f>AVERAGE(T640:T650)</f>
        <v>723.81818181818187</v>
      </c>
      <c r="V650" s="33">
        <f>SUMIF('[1]24. 2012 data'!$B$2:$B$74,$B650,'[1]24. 2012 data'!$DN$2:$DN$74)/SUMIF('[1]24. 2012 data'!$B$2:$B$74,$B650,'[1]24. 2012 data'!$DL$2:$DL$74)</f>
        <v>0.16238159675236807</v>
      </c>
      <c r="W650" s="36">
        <f>(N650-N640)/N640</f>
        <v>2.5372208436724566E-2</v>
      </c>
      <c r="X650" s="34">
        <f>SUMIF('[1]24. 2012 data'!$B$2:$B$74,$B650,'[1]24. 2012 data'!$CZ$2:$CZ$74)</f>
        <v>342</v>
      </c>
    </row>
    <row r="651" spans="1:24" ht="15" x14ac:dyDescent="0.25">
      <c r="A651" s="182">
        <v>60</v>
      </c>
      <c r="B651" s="183" t="s">
        <v>61</v>
      </c>
      <c r="C651" s="184">
        <v>2002</v>
      </c>
      <c r="D651" s="184">
        <v>1</v>
      </c>
      <c r="E651" s="42">
        <f>SUMIFS('[1]6. Capital Calculations for BM'!$AI$6:$AI$1805,'[1]6. Capital Calculations for BM'!$C$6:$C$1805,'[1]2. BM Database'!$C651,'[1]6. Capital Calculations for BM'!$B$6:$B$1805,'[1]2. BM Database'!$B651)</f>
        <v>1015880.5085758056</v>
      </c>
      <c r="F651" s="42">
        <f>'[1]4. OM&amp;A Calculation'!M656</f>
        <v>749735.20000000007</v>
      </c>
      <c r="G651" s="42">
        <f t="shared" si="144"/>
        <v>1765615.7085758056</v>
      </c>
      <c r="H651" s="33">
        <f t="shared" si="145"/>
        <v>0.57536897958120392</v>
      </c>
      <c r="I651" s="33">
        <f t="shared" si="146"/>
        <v>0.42463102041879608</v>
      </c>
      <c r="J651" s="40">
        <f>SUMIFS('[1]6. Capital Calculations for BM'!$AH$6:$AH$1805,'[1]6. Capital Calculations for BM'!$C$6:$C$1805,'[1]2. BM Database'!$C651,'[1]6. Capital Calculations for BM'!$B$6:$B$1805,'[1]2. BM Database'!$B651)</f>
        <v>16.741565999999999</v>
      </c>
      <c r="K651" s="41">
        <f t="shared" si="136"/>
        <v>100</v>
      </c>
      <c r="L651" s="41">
        <v>0.773345922649746</v>
      </c>
      <c r="M651" s="41">
        <f t="shared" si="147"/>
        <v>77.334592264974603</v>
      </c>
      <c r="N651" s="34">
        <f>SUMIFS('[1]41. Output Indexes'!$E$3:$E$752,'[1]41. Output Indexes'!$B$3:$B$752,$B651,'[1]41. Output Indexes'!$C$3:$C$752,$C651)</f>
        <v>3984</v>
      </c>
      <c r="O651" s="34">
        <f>SUMIFS('[1]41. Output Indexes'!$L$3:$L$752,'[1]41. Output Indexes'!$B$3:$B$752,$B651,'[1]41. Output Indexes'!$C$3:$C$752,$C651)</f>
        <v>90391062</v>
      </c>
      <c r="P651" s="34">
        <f>SUMIFS('[1]9. Z variables'!$AD$3:$AD$752,'[1]9. Z variables'!$B$3:$B$752,$B651,'[1]9. Z variables'!$C$3:$C$752,$C651)</f>
        <v>17566</v>
      </c>
      <c r="Q651" s="34">
        <f>SUMIFS('[1]9. Z variables'!$AE$3:$AE$752,'[1]9. Z variables'!$B$3:$B$752,$B651,'[1]9. Z variables'!$C$3:$C$752,$C651)</f>
        <v>17140</v>
      </c>
      <c r="R651" s="34">
        <f t="shared" si="143"/>
        <v>17566</v>
      </c>
      <c r="S651" s="34">
        <f>R651</f>
        <v>17566</v>
      </c>
      <c r="T651" s="34">
        <f>SUMIFS('[1]9. Z variables'!$P$3:$P$752,'[1]9. Z variables'!$C$3:$C$752,$C651,'[1]9. Z variables'!$B$3:$B$752,$B651)</f>
        <v>70</v>
      </c>
      <c r="U651" s="34">
        <f t="shared" si="137"/>
        <v>60.454545454545453</v>
      </c>
      <c r="V651" s="33">
        <f>SUMIFS('[1]9. Z variables'!$R$3:$R$752,'[1]9. Z variables'!$C$3:$C$752,$C651,'[1]9. Z variables'!$B$3:$B$752,$B651)/T651</f>
        <v>2.8571428571428571E-2</v>
      </c>
      <c r="W651" s="36">
        <f t="shared" si="138"/>
        <v>5.7981927710843373E-2</v>
      </c>
      <c r="X651" s="35">
        <f t="shared" si="138"/>
        <v>13</v>
      </c>
    </row>
    <row r="652" spans="1:24" ht="15" x14ac:dyDescent="0.25">
      <c r="A652" s="182">
        <v>60</v>
      </c>
      <c r="B652" s="183" t="s">
        <v>61</v>
      </c>
      <c r="C652" s="184">
        <v>2003</v>
      </c>
      <c r="D652" s="184">
        <v>1</v>
      </c>
      <c r="E652" s="42">
        <f>SUMIFS('[1]6. Capital Calculations for BM'!$AI$6:$AI$1805,'[1]6. Capital Calculations for BM'!$C$6:$C$1805,'[1]2. BM Database'!$C652,'[1]6. Capital Calculations for BM'!$B$6:$B$1805,'[1]2. BM Database'!$B652)</f>
        <v>992342.50302587461</v>
      </c>
      <c r="F652" s="42">
        <f>'[1]4. OM&amp;A Calculation'!M657</f>
        <v>738871.74</v>
      </c>
      <c r="G652" s="42">
        <f t="shared" si="144"/>
        <v>1731214.2430258747</v>
      </c>
      <c r="H652" s="33">
        <f t="shared" si="145"/>
        <v>0.5732060644853666</v>
      </c>
      <c r="I652" s="33">
        <f t="shared" si="146"/>
        <v>0.4267939355146334</v>
      </c>
      <c r="J652" s="40">
        <f>SUMIFS('[1]6. Capital Calculations for BM'!$AH$6:$AH$1805,'[1]6. Capital Calculations for BM'!$C$6:$C$1805,'[1]2. BM Database'!$C652,'[1]6. Capital Calculations for BM'!$B$6:$B$1805,'[1]2. BM Database'!$B652)</f>
        <v>16.820820000000001</v>
      </c>
      <c r="K652" s="41">
        <f t="shared" si="136"/>
        <v>102.21331567783656</v>
      </c>
      <c r="L652" s="41">
        <v>0.773345922649746</v>
      </c>
      <c r="M652" s="41">
        <f t="shared" si="147"/>
        <v>79.046250919966269</v>
      </c>
      <c r="N652" s="34">
        <f>SUMIFS('[1]41. Output Indexes'!$E$3:$E$752,'[1]41. Output Indexes'!$B$3:$B$752,$B652,'[1]41. Output Indexes'!$C$3:$C$752,$C652)</f>
        <v>4048</v>
      </c>
      <c r="O652" s="34">
        <f>SUMIFS('[1]41. Output Indexes'!$L$3:$L$752,'[1]41. Output Indexes'!$B$3:$B$752,$B652,'[1]41. Output Indexes'!$C$3:$C$752,$C652)</f>
        <v>90960035</v>
      </c>
      <c r="P652" s="34">
        <f>SUMIFS('[1]9. Z variables'!$AD$3:$AD$752,'[1]9. Z variables'!$B$3:$B$752,$B652,'[1]9. Z variables'!$C$3:$C$752,$C652)</f>
        <v>16608</v>
      </c>
      <c r="Q652" s="34">
        <f>SUMIFS('[1]9. Z variables'!$AE$3:$AE$752,'[1]9. Z variables'!$B$3:$B$752,$B652,'[1]9. Z variables'!$C$3:$C$752,$C652)</f>
        <v>18946</v>
      </c>
      <c r="R652" s="34">
        <f t="shared" si="143"/>
        <v>18946</v>
      </c>
      <c r="S652" s="34">
        <f t="shared" ref="S652:S661" si="148">MAX(S651,R652)</f>
        <v>18946</v>
      </c>
      <c r="T652" s="34">
        <f>SUMIFS('[1]9. Z variables'!$P$3:$P$752,'[1]9. Z variables'!$C$3:$C$752,$C652,'[1]9. Z variables'!$B$3:$B$752,$B652)</f>
        <v>70</v>
      </c>
      <c r="U652" s="34">
        <f t="shared" si="137"/>
        <v>60.454545454545453</v>
      </c>
      <c r="V652" s="33">
        <f>SUMIFS('[1]9. Z variables'!$R$3:$R$752,'[1]9. Z variables'!$C$3:$C$752,$C652,'[1]9. Z variables'!$B$3:$B$752,$B652)/T652</f>
        <v>2.8571428571428571E-2</v>
      </c>
      <c r="W652" s="36">
        <f t="shared" si="138"/>
        <v>5.7981927710843373E-2</v>
      </c>
      <c r="X652" s="35">
        <f t="shared" si="138"/>
        <v>13</v>
      </c>
    </row>
    <row r="653" spans="1:24" ht="15" x14ac:dyDescent="0.25">
      <c r="A653" s="182">
        <v>60</v>
      </c>
      <c r="B653" s="183" t="s">
        <v>61</v>
      </c>
      <c r="C653" s="184">
        <v>2004</v>
      </c>
      <c r="D653" s="184">
        <v>1</v>
      </c>
      <c r="E653" s="42">
        <f>SUMIFS('[1]6. Capital Calculations for BM'!$AI$6:$AI$1805,'[1]6. Capital Calculations for BM'!$C$6:$C$1805,'[1]2. BM Database'!$C653,'[1]6. Capital Calculations for BM'!$B$6:$B$1805,'[1]2. BM Database'!$B653)</f>
        <v>1004346.8128413034</v>
      </c>
      <c r="F653" s="42">
        <f>'[1]4. OM&amp;A Calculation'!M658</f>
        <v>745252.56</v>
      </c>
      <c r="G653" s="42">
        <f t="shared" si="144"/>
        <v>1749599.3728413035</v>
      </c>
      <c r="H653" s="33">
        <f t="shared" si="145"/>
        <v>0.57404388023429076</v>
      </c>
      <c r="I653" s="33">
        <f t="shared" si="146"/>
        <v>0.42595611976570924</v>
      </c>
      <c r="J653" s="40">
        <f>SUMIFS('[1]6. Capital Calculations for BM'!$AH$6:$AH$1805,'[1]6. Capital Calculations for BM'!$C$6:$C$1805,'[1]2. BM Database'!$C653,'[1]6. Capital Calculations for BM'!$B$6:$B$1805,'[1]2. BM Database'!$B653)</f>
        <v>16.852066000000001</v>
      </c>
      <c r="K653" s="41">
        <f t="shared" si="136"/>
        <v>104.79144501899948</v>
      </c>
      <c r="L653" s="41">
        <v>0.773345922649746</v>
      </c>
      <c r="M653" s="41">
        <f t="shared" si="147"/>
        <v>81.040036734018287</v>
      </c>
      <c r="N653" s="34">
        <f>SUMIFS('[1]41. Output Indexes'!$E$3:$E$752,'[1]41. Output Indexes'!$B$3:$B$752,$B653,'[1]41. Output Indexes'!$C$3:$C$752,$C653)</f>
        <v>4050</v>
      </c>
      <c r="O653" s="34">
        <f>SUMIFS('[1]41. Output Indexes'!$L$3:$L$752,'[1]41. Output Indexes'!$B$3:$B$752,$B653,'[1]41. Output Indexes'!$C$3:$C$752,$C653)</f>
        <v>92881382</v>
      </c>
      <c r="P653" s="34">
        <f>SUMIFS('[1]9. Z variables'!$AD$3:$AD$752,'[1]9. Z variables'!$B$3:$B$752,$B653,'[1]9. Z variables'!$C$3:$C$752,$C653)</f>
        <v>14941</v>
      </c>
      <c r="Q653" s="34">
        <f>SUMIFS('[1]9. Z variables'!$AE$3:$AE$752,'[1]9. Z variables'!$B$3:$B$752,$B653,'[1]9. Z variables'!$C$3:$C$752,$C653)</f>
        <v>19991</v>
      </c>
      <c r="R653" s="34">
        <f t="shared" si="143"/>
        <v>19991</v>
      </c>
      <c r="S653" s="34">
        <f t="shared" si="148"/>
        <v>19991</v>
      </c>
      <c r="T653" s="34">
        <f>SUMIFS('[1]9. Z variables'!$P$3:$P$752,'[1]9. Z variables'!$C$3:$C$752,$C653,'[1]9. Z variables'!$B$3:$B$752,$B653)</f>
        <v>70</v>
      </c>
      <c r="U653" s="34">
        <f t="shared" si="137"/>
        <v>60.454545454545453</v>
      </c>
      <c r="V653" s="33">
        <f>SUMIFS('[1]9. Z variables'!$R$3:$R$752,'[1]9. Z variables'!$C$3:$C$752,$C653,'[1]9. Z variables'!$B$3:$B$752,$B653)/T653</f>
        <v>2.8571428571428571E-2</v>
      </c>
      <c r="W653" s="36">
        <f t="shared" si="138"/>
        <v>5.7981927710843373E-2</v>
      </c>
      <c r="X653" s="35">
        <f t="shared" si="138"/>
        <v>13</v>
      </c>
    </row>
    <row r="654" spans="1:24" ht="15" x14ac:dyDescent="0.25">
      <c r="A654" s="182">
        <v>60</v>
      </c>
      <c r="B654" s="183" t="s">
        <v>61</v>
      </c>
      <c r="C654" s="184">
        <v>2005</v>
      </c>
      <c r="D654" s="184">
        <v>1</v>
      </c>
      <c r="E654" s="42">
        <f>SUMIFS('[1]6. Capital Calculations for BM'!$AI$6:$AI$1805,'[1]6. Capital Calculations for BM'!$C$6:$C$1805,'[1]2. BM Database'!$C654,'[1]6. Capital Calculations for BM'!$B$6:$B$1805,'[1]2. BM Database'!$B654)</f>
        <v>1025457.9562642088</v>
      </c>
      <c r="F654" s="42">
        <f>'[1]4. OM&amp;A Calculation'!M659</f>
        <v>697695.37</v>
      </c>
      <c r="G654" s="42">
        <f t="shared" si="144"/>
        <v>1723153.3262642086</v>
      </c>
      <c r="H654" s="33">
        <f t="shared" si="145"/>
        <v>0.59510546196570835</v>
      </c>
      <c r="I654" s="33">
        <f t="shared" si="146"/>
        <v>0.40489453803429165</v>
      </c>
      <c r="J654" s="40">
        <f>SUMIFS('[1]6. Capital Calculations for BM'!$AH$6:$AH$1805,'[1]6. Capital Calculations for BM'!$C$6:$C$1805,'[1]2. BM Database'!$C654,'[1]6. Capital Calculations for BM'!$B$6:$B$1805,'[1]2. BM Database'!$B654)</f>
        <v>17.008296000000001</v>
      </c>
      <c r="K654" s="41">
        <f t="shared" si="136"/>
        <v>108.15605108354616</v>
      </c>
      <c r="L654" s="41">
        <v>0.773345922649746</v>
      </c>
      <c r="M654" s="41">
        <f t="shared" si="147"/>
        <v>83.642041115358069</v>
      </c>
      <c r="N654" s="34">
        <f>SUMIFS('[1]41. Output Indexes'!$E$3:$E$752,'[1]41. Output Indexes'!$B$3:$B$752,$B654,'[1]41. Output Indexes'!$C$3:$C$752,$C654)</f>
        <v>4116</v>
      </c>
      <c r="O654" s="34">
        <f>SUMIFS('[1]41. Output Indexes'!$L$3:$L$752,'[1]41. Output Indexes'!$B$3:$B$752,$B654,'[1]41. Output Indexes'!$C$3:$C$752,$C654)</f>
        <v>98424070</v>
      </c>
      <c r="P654" s="34">
        <f>SUMIFS('[1]9. Z variables'!$AD$3:$AD$752,'[1]9. Z variables'!$B$3:$B$752,$B654,'[1]9. Z variables'!$C$3:$C$752,$C654)</f>
        <v>18576</v>
      </c>
      <c r="Q654" s="34">
        <f>SUMIFS('[1]9. Z variables'!$AE$3:$AE$752,'[1]9. Z variables'!$B$3:$B$752,$B654,'[1]9. Z variables'!$C$3:$C$752,$C654)</f>
        <v>19031</v>
      </c>
      <c r="R654" s="34">
        <f t="shared" si="143"/>
        <v>19031</v>
      </c>
      <c r="S654" s="34">
        <f t="shared" si="148"/>
        <v>19991</v>
      </c>
      <c r="T654" s="34">
        <f>SUMIFS('[1]9. Z variables'!$P$3:$P$752,'[1]9. Z variables'!$C$3:$C$752,$C654,'[1]9. Z variables'!$B$3:$B$752,$B654)</f>
        <v>70</v>
      </c>
      <c r="U654" s="34">
        <f t="shared" si="137"/>
        <v>60.454545454545453</v>
      </c>
      <c r="V654" s="33">
        <f>SUMIFS('[1]9. Z variables'!$R$3:$R$752,'[1]9. Z variables'!$C$3:$C$752,$C654,'[1]9. Z variables'!$B$3:$B$752,$B654)/T654</f>
        <v>2.8571428571428571E-2</v>
      </c>
      <c r="W654" s="36">
        <f t="shared" si="138"/>
        <v>5.7981927710843373E-2</v>
      </c>
      <c r="X654" s="35">
        <f t="shared" si="138"/>
        <v>13</v>
      </c>
    </row>
    <row r="655" spans="1:24" ht="15" x14ac:dyDescent="0.25">
      <c r="A655" s="182">
        <v>60</v>
      </c>
      <c r="B655" s="183" t="s">
        <v>61</v>
      </c>
      <c r="C655" s="184">
        <v>2006</v>
      </c>
      <c r="D655" s="184">
        <v>1</v>
      </c>
      <c r="E655" s="42">
        <f>SUMIFS('[1]6. Capital Calculations for BM'!$AI$6:$AI$1805,'[1]6. Capital Calculations for BM'!$C$6:$C$1805,'[1]2. BM Database'!$C655,'[1]6. Capital Calculations for BM'!$B$6:$B$1805,'[1]2. BM Database'!$B655)</f>
        <v>1011284.5767440113</v>
      </c>
      <c r="F655" s="42">
        <f>'[1]4. OM&amp;A Calculation'!M660</f>
        <v>872133.11999999988</v>
      </c>
      <c r="G655" s="42">
        <f t="shared" si="144"/>
        <v>1883417.6967440112</v>
      </c>
      <c r="H655" s="33">
        <f t="shared" si="145"/>
        <v>0.53694120985073346</v>
      </c>
      <c r="I655" s="33">
        <f t="shared" si="146"/>
        <v>0.46305879014926654</v>
      </c>
      <c r="J655" s="40">
        <f>SUMIFS('[1]6. Capital Calculations for BM'!$AH$6:$AH$1805,'[1]6. Capital Calculations for BM'!$C$6:$C$1805,'[1]2. BM Database'!$C655,'[1]6. Capital Calculations for BM'!$B$6:$B$1805,'[1]2. BM Database'!$B655)</f>
        <v>16.88236666666667</v>
      </c>
      <c r="K655" s="41">
        <f t="shared" si="136"/>
        <v>110.14154301171514</v>
      </c>
      <c r="L655" s="41">
        <v>0.773345922649746</v>
      </c>
      <c r="M655" s="41">
        <f t="shared" si="147"/>
        <v>85.177513202461526</v>
      </c>
      <c r="N655" s="34">
        <f>SUMIFS('[1]41. Output Indexes'!$E$3:$E$752,'[1]41. Output Indexes'!$B$3:$B$752,$B655,'[1]41. Output Indexes'!$C$3:$C$752,$C655)</f>
        <v>4133</v>
      </c>
      <c r="O655" s="34">
        <f>SUMIFS('[1]41. Output Indexes'!$L$3:$L$752,'[1]41. Output Indexes'!$B$3:$B$752,$B655,'[1]41. Output Indexes'!$C$3:$C$752,$C655)</f>
        <v>97310234</v>
      </c>
      <c r="P655" s="34">
        <f>SUMIFS('[1]9. Z variables'!$AD$3:$AD$752,'[1]9. Z variables'!$B$3:$B$752,$B655,'[1]9. Z variables'!$C$3:$C$752,$C655)</f>
        <v>19051</v>
      </c>
      <c r="Q655" s="34">
        <f>SUMIFS('[1]9. Z variables'!$AE$3:$AE$752,'[1]9. Z variables'!$B$3:$B$752,$B655,'[1]9. Z variables'!$C$3:$C$752,$C655)</f>
        <v>18162</v>
      </c>
      <c r="R655" s="34">
        <f t="shared" si="143"/>
        <v>19051</v>
      </c>
      <c r="S655" s="34">
        <f t="shared" si="148"/>
        <v>19991</v>
      </c>
      <c r="T655" s="34">
        <f>SUMIFS('[1]9. Z variables'!$P$3:$P$752,'[1]9. Z variables'!$C$3:$C$752,$C655,'[1]9. Z variables'!$B$3:$B$752,$B655)</f>
        <v>55</v>
      </c>
      <c r="U655" s="34">
        <f t="shared" si="137"/>
        <v>60.454545454545453</v>
      </c>
      <c r="V655" s="33">
        <f>SUMIFS('[1]9. Z variables'!$R$3:$R$752,'[1]9. Z variables'!$C$3:$C$752,$C655,'[1]9. Z variables'!$B$3:$B$752,$B655)/T655</f>
        <v>3.6363636363636362E-2</v>
      </c>
      <c r="W655" s="36">
        <f t="shared" si="138"/>
        <v>5.7981927710843373E-2</v>
      </c>
      <c r="X655" s="35">
        <f t="shared" si="138"/>
        <v>13</v>
      </c>
    </row>
    <row r="656" spans="1:24" ht="15" x14ac:dyDescent="0.25">
      <c r="A656" s="182">
        <v>60</v>
      </c>
      <c r="B656" s="183" t="s">
        <v>61</v>
      </c>
      <c r="C656" s="184">
        <v>2007</v>
      </c>
      <c r="D656" s="184">
        <v>1</v>
      </c>
      <c r="E656" s="42">
        <f>SUMIFS('[1]6. Capital Calculations for BM'!$AI$6:$AI$1805,'[1]6. Capital Calculations for BM'!$C$6:$C$1805,'[1]2. BM Database'!$C656,'[1]6. Capital Calculations for BM'!$B$6:$B$1805,'[1]2. BM Database'!$B656)</f>
        <v>1051419.1411153784</v>
      </c>
      <c r="F656" s="42">
        <f>'[1]4. OM&amp;A Calculation'!M661</f>
        <v>940510.67999999993</v>
      </c>
      <c r="G656" s="42">
        <f t="shared" si="144"/>
        <v>1991929.8211153783</v>
      </c>
      <c r="H656" s="33">
        <f t="shared" si="145"/>
        <v>0.52783944994941523</v>
      </c>
      <c r="I656" s="33">
        <f t="shared" si="146"/>
        <v>0.47216055005058477</v>
      </c>
      <c r="J656" s="40">
        <f>SUMIFS('[1]6. Capital Calculations for BM'!$AH$6:$AH$1805,'[1]6. Capital Calculations for BM'!$C$6:$C$1805,'[1]2. BM Database'!$C656,'[1]6. Capital Calculations for BM'!$B$6:$B$1805,'[1]2. BM Database'!$B656)</f>
        <v>17.296320000000001</v>
      </c>
      <c r="K656" s="41">
        <f t="shared" si="136"/>
        <v>113.88036490943945</v>
      </c>
      <c r="L656" s="41">
        <v>0.773345922649746</v>
      </c>
      <c r="M656" s="41">
        <f t="shared" si="147"/>
        <v>88.068915872580206</v>
      </c>
      <c r="N656" s="34">
        <f>SUMIFS('[1]41. Output Indexes'!$E$3:$E$752,'[1]41. Output Indexes'!$B$3:$B$752,$B656,'[1]41. Output Indexes'!$C$3:$C$752,$C656)</f>
        <v>4149</v>
      </c>
      <c r="O656" s="34">
        <f>SUMIFS('[1]41. Output Indexes'!$L$3:$L$752,'[1]41. Output Indexes'!$B$3:$B$752,$B656,'[1]41. Output Indexes'!$C$3:$C$752,$C656)</f>
        <v>99235605</v>
      </c>
      <c r="P656" s="34">
        <f>SUMIFS('[1]9. Z variables'!$AD$3:$AD$752,'[1]9. Z variables'!$B$3:$B$752,$B656,'[1]9. Z variables'!$C$3:$C$752,$C656)</f>
        <v>19086</v>
      </c>
      <c r="Q656" s="34">
        <f>SUMIFS('[1]9. Z variables'!$AE$3:$AE$752,'[1]9. Z variables'!$B$3:$B$752,$B656,'[1]9. Z variables'!$C$3:$C$752,$C656)</f>
        <v>19154</v>
      </c>
      <c r="R656" s="34">
        <f t="shared" si="143"/>
        <v>19154</v>
      </c>
      <c r="S656" s="34">
        <f t="shared" si="148"/>
        <v>19991</v>
      </c>
      <c r="T656" s="34">
        <f>SUMIFS('[1]9. Z variables'!$P$3:$P$752,'[1]9. Z variables'!$C$3:$C$752,$C656,'[1]9. Z variables'!$B$3:$B$752,$B656)</f>
        <v>55</v>
      </c>
      <c r="U656" s="34">
        <f t="shared" si="137"/>
        <v>60.454545454545453</v>
      </c>
      <c r="V656" s="33">
        <f>SUMIFS('[1]9. Z variables'!$R$3:$R$752,'[1]9. Z variables'!$C$3:$C$752,$C656,'[1]9. Z variables'!$B$3:$B$752,$B656)/T656</f>
        <v>3.6363636363636362E-2</v>
      </c>
      <c r="W656" s="36">
        <f t="shared" si="138"/>
        <v>5.7981927710843373E-2</v>
      </c>
      <c r="X656" s="35">
        <f t="shared" si="138"/>
        <v>13</v>
      </c>
    </row>
    <row r="657" spans="1:24" ht="15" x14ac:dyDescent="0.25">
      <c r="A657" s="182">
        <v>60</v>
      </c>
      <c r="B657" s="183" t="s">
        <v>61</v>
      </c>
      <c r="C657" s="184">
        <v>2008</v>
      </c>
      <c r="D657" s="184">
        <v>1</v>
      </c>
      <c r="E657" s="42">
        <f>SUMIFS('[1]6. Capital Calculations for BM'!$AI$6:$AI$1805,'[1]6. Capital Calculations for BM'!$C$6:$C$1805,'[1]2. BM Database'!$C657,'[1]6. Capital Calculations for BM'!$B$6:$B$1805,'[1]2. BM Database'!$B657)</f>
        <v>1076734.6791182742</v>
      </c>
      <c r="F657" s="42">
        <f>'[1]4. OM&amp;A Calculation'!M662</f>
        <v>1027939.27</v>
      </c>
      <c r="G657" s="42">
        <f t="shared" si="144"/>
        <v>2104673.9491182743</v>
      </c>
      <c r="H657" s="33">
        <f t="shared" si="145"/>
        <v>0.51159215401005853</v>
      </c>
      <c r="I657" s="33">
        <f t="shared" si="146"/>
        <v>0.48840784598994147</v>
      </c>
      <c r="J657" s="40">
        <f>SUMIFS('[1]6. Capital Calculations for BM'!$AH$6:$AH$1805,'[1]6. Capital Calculations for BM'!$C$6:$C$1805,'[1]2. BM Database'!$C657,'[1]6. Capital Calculations for BM'!$B$6:$B$1805,'[1]2. BM Database'!$B657)</f>
        <v>17.715351999999999</v>
      </c>
      <c r="K657" s="41">
        <f t="shared" si="136"/>
        <v>116.60459237157336</v>
      </c>
      <c r="L657" s="41">
        <v>0.773345922649746</v>
      </c>
      <c r="M657" s="41">
        <f t="shared" si="147"/>
        <v>90.175686072791933</v>
      </c>
      <c r="N657" s="34">
        <f>SUMIFS('[1]41. Output Indexes'!$E$3:$E$752,'[1]41. Output Indexes'!$B$3:$B$752,$B657,'[1]41. Output Indexes'!$C$3:$C$752,$C657)</f>
        <v>4194</v>
      </c>
      <c r="O657" s="34">
        <f>SUMIFS('[1]41. Output Indexes'!$L$3:$L$752,'[1]41. Output Indexes'!$B$3:$B$752,$B657,'[1]41. Output Indexes'!$C$3:$C$752,$C657)</f>
        <v>101925474</v>
      </c>
      <c r="P657" s="34">
        <f>SUMIFS('[1]9. Z variables'!$AD$3:$AD$752,'[1]9. Z variables'!$B$3:$B$752,$B657,'[1]9. Z variables'!$C$3:$C$752,$C657)</f>
        <v>17745</v>
      </c>
      <c r="Q657" s="34">
        <f>SUMIFS('[1]9. Z variables'!$AE$3:$AE$752,'[1]9. Z variables'!$B$3:$B$752,$B657,'[1]9. Z variables'!$C$3:$C$752,$C657)</f>
        <v>19183</v>
      </c>
      <c r="R657" s="34">
        <f t="shared" si="143"/>
        <v>19183</v>
      </c>
      <c r="S657" s="34">
        <f t="shared" si="148"/>
        <v>19991</v>
      </c>
      <c r="T657" s="34">
        <f>SUMIFS('[1]9. Z variables'!$P$3:$P$752,'[1]9. Z variables'!$C$3:$C$752,$C657,'[1]9. Z variables'!$B$3:$B$752,$B657)</f>
        <v>55</v>
      </c>
      <c r="U657" s="34">
        <f t="shared" si="137"/>
        <v>60.454545454545453</v>
      </c>
      <c r="V657" s="33">
        <f>SUMIFS('[1]9. Z variables'!$R$3:$R$752,'[1]9. Z variables'!$C$3:$C$752,$C657,'[1]9. Z variables'!$B$3:$B$752,$B657)/T657</f>
        <v>3.6363636363636362E-2</v>
      </c>
      <c r="W657" s="36">
        <f t="shared" si="138"/>
        <v>5.7981927710843373E-2</v>
      </c>
      <c r="X657" s="35">
        <f t="shared" si="138"/>
        <v>13</v>
      </c>
    </row>
    <row r="658" spans="1:24" ht="15" x14ac:dyDescent="0.25">
      <c r="A658" s="182">
        <v>60</v>
      </c>
      <c r="B658" s="183" t="s">
        <v>61</v>
      </c>
      <c r="C658" s="184">
        <v>2009</v>
      </c>
      <c r="D658" s="184">
        <v>1</v>
      </c>
      <c r="E658" s="42">
        <f>SUMIFS('[1]6. Capital Calculations for BM'!$AI$6:$AI$1805,'[1]6. Capital Calculations for BM'!$C$6:$C$1805,'[1]2. BM Database'!$C658,'[1]6. Capital Calculations for BM'!$B$6:$B$1805,'[1]2. BM Database'!$B658)</f>
        <v>1127117.0353543367</v>
      </c>
      <c r="F658" s="42">
        <f>'[1]4. OM&amp;A Calculation'!M663</f>
        <v>1018969.4800000001</v>
      </c>
      <c r="G658" s="42">
        <f t="shared" si="144"/>
        <v>2146086.5153543367</v>
      </c>
      <c r="H658" s="33">
        <f t="shared" si="145"/>
        <v>0.52519645750080135</v>
      </c>
      <c r="I658" s="33">
        <f t="shared" si="146"/>
        <v>0.47480354249919865</v>
      </c>
      <c r="J658" s="40">
        <f>SUMIFS('[1]6. Capital Calculations for BM'!$AH$6:$AH$1805,'[1]6. Capital Calculations for BM'!$C$6:$C$1805,'[1]2. BM Database'!$C658,'[1]6. Capital Calculations for BM'!$B$6:$B$1805,'[1]2. BM Database'!$B658)</f>
        <v>17.930536200000002</v>
      </c>
      <c r="K658" s="41">
        <f t="shared" si="136"/>
        <v>118.1120482521444</v>
      </c>
      <c r="L658" s="41">
        <v>0.773345922649746</v>
      </c>
      <c r="M658" s="41">
        <f t="shared" si="147"/>
        <v>91.34147093160594</v>
      </c>
      <c r="N658" s="34">
        <f>SUMIFS('[1]41. Output Indexes'!$E$3:$E$752,'[1]41. Output Indexes'!$B$3:$B$752,$B658,'[1]41. Output Indexes'!$C$3:$C$752,$C658)</f>
        <v>4180</v>
      </c>
      <c r="O658" s="34">
        <f>SUMIFS('[1]41. Output Indexes'!$L$3:$L$752,'[1]41. Output Indexes'!$B$3:$B$752,$B658,'[1]41. Output Indexes'!$C$3:$C$752,$C658)</f>
        <v>96981360</v>
      </c>
      <c r="P658" s="34">
        <f>SUMIFS('[1]9. Z variables'!$AD$3:$AD$752,'[1]9. Z variables'!$B$3:$B$752,$B658,'[1]9. Z variables'!$C$3:$C$752,$C658)</f>
        <v>18505</v>
      </c>
      <c r="Q658" s="34">
        <f>SUMIFS('[1]9. Z variables'!$AE$3:$AE$752,'[1]9. Z variables'!$B$3:$B$752,$B658,'[1]9. Z variables'!$C$3:$C$752,$C658)</f>
        <v>19807</v>
      </c>
      <c r="R658" s="34">
        <f t="shared" si="143"/>
        <v>19807</v>
      </c>
      <c r="S658" s="34">
        <f t="shared" si="148"/>
        <v>19991</v>
      </c>
      <c r="T658" s="34">
        <f>SUMIFS('[1]9. Z variables'!$P$3:$P$752,'[1]9. Z variables'!$C$3:$C$752,$C658,'[1]9. Z variables'!$B$3:$B$752,$B658)</f>
        <v>55</v>
      </c>
      <c r="U658" s="34">
        <f t="shared" si="137"/>
        <v>60.454545454545453</v>
      </c>
      <c r="V658" s="33">
        <f>SUMIFS('[1]9. Z variables'!$R$3:$R$752,'[1]9. Z variables'!$C$3:$C$752,$C658,'[1]9. Z variables'!$B$3:$B$752,$B658)/T658</f>
        <v>3.6363636363636362E-2</v>
      </c>
      <c r="W658" s="36">
        <f t="shared" si="138"/>
        <v>5.7981927710843373E-2</v>
      </c>
      <c r="X658" s="35">
        <f t="shared" si="138"/>
        <v>13</v>
      </c>
    </row>
    <row r="659" spans="1:24" ht="15" x14ac:dyDescent="0.25">
      <c r="A659" s="182">
        <v>60</v>
      </c>
      <c r="B659" s="183" t="s">
        <v>61</v>
      </c>
      <c r="C659" s="184">
        <v>2010</v>
      </c>
      <c r="D659" s="184">
        <v>1</v>
      </c>
      <c r="E659" s="42">
        <f>SUMIFS('[1]6. Capital Calculations for BM'!$AI$6:$AI$1805,'[1]6. Capital Calculations for BM'!$C$6:$C$1805,'[1]2. BM Database'!$C659,'[1]6. Capital Calculations for BM'!$B$6:$B$1805,'[1]2. BM Database'!$B659)</f>
        <v>1225254.10221956</v>
      </c>
      <c r="F659" s="42">
        <f>'[1]4. OM&amp;A Calculation'!M664</f>
        <v>971487.31999999983</v>
      </c>
      <c r="G659" s="42">
        <f t="shared" si="144"/>
        <v>2196741.4222195596</v>
      </c>
      <c r="H659" s="33">
        <f t="shared" si="145"/>
        <v>0.55775982089943876</v>
      </c>
      <c r="I659" s="33">
        <f t="shared" si="146"/>
        <v>0.44224017910056124</v>
      </c>
      <c r="J659" s="40">
        <f>SUMIFS('[1]6. Capital Calculations for BM'!$AH$6:$AH$1805,'[1]6. Capital Calculations for BM'!$C$6:$C$1805,'[1]2. BM Database'!$C659,'[1]6. Capital Calculations for BM'!$B$6:$B$1805,'[1]2. BM Database'!$B659)</f>
        <v>18.29948266666667</v>
      </c>
      <c r="K659" s="41">
        <f t="shared" si="136"/>
        <v>121.67950876493377</v>
      </c>
      <c r="L659" s="41">
        <v>0.773345922649746</v>
      </c>
      <c r="M659" s="41">
        <f t="shared" si="147"/>
        <v>94.100351973385557</v>
      </c>
      <c r="N659" s="34">
        <f>SUMIFS('[1]41. Output Indexes'!$E$3:$E$752,'[1]41. Output Indexes'!$B$3:$B$752,$B659,'[1]41. Output Indexes'!$C$3:$C$752,$C659)</f>
        <v>4155</v>
      </c>
      <c r="O659" s="34">
        <f>SUMIFS('[1]41. Output Indexes'!$L$3:$L$752,'[1]41. Output Indexes'!$B$3:$B$752,$B659,'[1]41. Output Indexes'!$C$3:$C$752,$C659)</f>
        <v>94435422</v>
      </c>
      <c r="P659" s="34">
        <f>SUMIFS('[1]9. Z variables'!$AD$3:$AD$752,'[1]9. Z variables'!$B$3:$B$752,$B659,'[1]9. Z variables'!$C$3:$C$752,$C659)</f>
        <v>18705</v>
      </c>
      <c r="Q659" s="34">
        <f>SUMIFS('[1]9. Z variables'!$AE$3:$AE$752,'[1]9. Z variables'!$B$3:$B$752,$B659,'[1]9. Z variables'!$C$3:$C$752,$C659)</f>
        <v>17707</v>
      </c>
      <c r="R659" s="34">
        <f t="shared" si="143"/>
        <v>18705</v>
      </c>
      <c r="S659" s="34">
        <f t="shared" si="148"/>
        <v>19991</v>
      </c>
      <c r="T659" s="34">
        <f>SUMIFS('[1]9. Z variables'!$P$3:$P$752,'[1]9. Z variables'!$C$3:$C$752,$C659,'[1]9. Z variables'!$B$3:$B$752,$B659)</f>
        <v>55</v>
      </c>
      <c r="U659" s="34">
        <f t="shared" si="137"/>
        <v>60.454545454545453</v>
      </c>
      <c r="V659" s="33">
        <f>SUMIFS('[1]9. Z variables'!$R$3:$R$752,'[1]9. Z variables'!$C$3:$C$752,$C659,'[1]9. Z variables'!$B$3:$B$752,$B659)/T659</f>
        <v>3.6363636363636362E-2</v>
      </c>
      <c r="W659" s="36">
        <f t="shared" si="138"/>
        <v>5.7981927710843373E-2</v>
      </c>
      <c r="X659" s="35">
        <f t="shared" si="138"/>
        <v>13</v>
      </c>
    </row>
    <row r="660" spans="1:24" ht="15" x14ac:dyDescent="0.25">
      <c r="A660" s="182">
        <v>60</v>
      </c>
      <c r="B660" s="183" t="s">
        <v>61</v>
      </c>
      <c r="C660" s="184">
        <v>2011</v>
      </c>
      <c r="D660" s="184">
        <v>1</v>
      </c>
      <c r="E660" s="42">
        <f>SUMIFS('[1]6. Capital Calculations for BM'!$AI$6:$AI$1805,'[1]6. Capital Calculations for BM'!$C$6:$C$1805,'[1]2. BM Database'!$C660,'[1]6. Capital Calculations for BM'!$B$6:$B$1805,'[1]2. BM Database'!$B660)</f>
        <v>1239602.4424680541</v>
      </c>
      <c r="F660" s="42">
        <f>'[1]4. OM&amp;A Calculation'!M665</f>
        <v>1098769.07</v>
      </c>
      <c r="G660" s="42">
        <f t="shared" si="144"/>
        <v>2338371.512468054</v>
      </c>
      <c r="H660" s="33">
        <f t="shared" si="145"/>
        <v>0.53011355802898286</v>
      </c>
      <c r="I660" s="33">
        <f t="shared" si="146"/>
        <v>0.46988644197101714</v>
      </c>
      <c r="J660" s="40">
        <f>SUMIFS('[1]6. Capital Calculations for BM'!$AH$6:$AH$1805,'[1]6. Capital Calculations for BM'!$C$6:$C$1805,'[1]2. BM Database'!$C660,'[1]6. Capital Calculations for BM'!$B$6:$B$1805,'[1]2. BM Database'!$B660)</f>
        <v>18.328728099999999</v>
      </c>
      <c r="K660" s="41">
        <f t="shared" si="136"/>
        <v>123.73002481130355</v>
      </c>
      <c r="L660" s="41">
        <v>0.773345922649746</v>
      </c>
      <c r="M660" s="41">
        <f t="shared" si="147"/>
        <v>95.686110197173505</v>
      </c>
      <c r="N660" s="34">
        <f>SUMIFS('[1]41. Output Indexes'!$E$3:$E$752,'[1]41. Output Indexes'!$B$3:$B$752,$B660,'[1]41. Output Indexes'!$C$3:$C$752,$C660)</f>
        <v>4183</v>
      </c>
      <c r="O660" s="34">
        <f>SUMIFS('[1]41. Output Indexes'!$L$3:$L$752,'[1]41. Output Indexes'!$B$3:$B$752,$B660,'[1]41. Output Indexes'!$C$3:$C$752,$C660)</f>
        <v>88568831</v>
      </c>
      <c r="P660" s="34">
        <f>SUMIFS('[1]9. Z variables'!$AD$3:$AD$752,'[1]9. Z variables'!$B$3:$B$752,$B660,'[1]9. Z variables'!$C$3:$C$752,$C660)</f>
        <v>18295</v>
      </c>
      <c r="Q660" s="34">
        <f>SUMIFS('[1]9. Z variables'!$AE$3:$AE$752,'[1]9. Z variables'!$B$3:$B$752,$B660,'[1]9. Z variables'!$C$3:$C$752,$C660)</f>
        <v>10822</v>
      </c>
      <c r="R660" s="34">
        <f t="shared" si="143"/>
        <v>18295</v>
      </c>
      <c r="S660" s="34">
        <f t="shared" si="148"/>
        <v>19991</v>
      </c>
      <c r="T660" s="34">
        <f>SUMIFS('[1]9. Z variables'!$P$3:$P$752,'[1]9. Z variables'!$C$3:$C$752,$C660,'[1]9. Z variables'!$B$3:$B$752,$B660)</f>
        <v>55</v>
      </c>
      <c r="U660" s="34">
        <f t="shared" si="137"/>
        <v>60.454545454545453</v>
      </c>
      <c r="V660" s="33">
        <f>SUMIFS('[1]9. Z variables'!$R$3:$R$752,'[1]9. Z variables'!$C$3:$C$752,$C660,'[1]9. Z variables'!$B$3:$B$752,$B660)/T660</f>
        <v>3.6363636363636362E-2</v>
      </c>
      <c r="W660" s="36">
        <f t="shared" si="138"/>
        <v>5.7981927710843373E-2</v>
      </c>
      <c r="X660" s="23">
        <f t="shared" si="138"/>
        <v>13</v>
      </c>
    </row>
    <row r="661" spans="1:24" ht="15" x14ac:dyDescent="0.25">
      <c r="A661" s="182">
        <v>60</v>
      </c>
      <c r="B661" s="183" t="str">
        <f>B660</f>
        <v>RENFREW HYDRO INC.</v>
      </c>
      <c r="C661" s="184">
        <f>C660+1</f>
        <v>2012</v>
      </c>
      <c r="D661" s="184">
        <f>D660</f>
        <v>1</v>
      </c>
      <c r="E661" s="42">
        <f>SUMIFS('[1]6. Capital Calculations for BM'!$AI$6:$AI$1805,'[1]6. Capital Calculations for BM'!$C$6:$C$1805,'[1]2. BM Database'!$C661,'[1]6. Capital Calculations for BM'!$B$6:$B$1805,'[1]2. BM Database'!$B661)</f>
        <v>1170324.8788664844</v>
      </c>
      <c r="F661" s="42">
        <f>'[1]4. OM&amp;A Calculation'!M666</f>
        <v>1193548.1199999999</v>
      </c>
      <c r="G661" s="42">
        <f t="shared" si="144"/>
        <v>2363872.9988664845</v>
      </c>
      <c r="H661" s="33">
        <f t="shared" si="145"/>
        <v>0.49508788307479895</v>
      </c>
      <c r="I661" s="33">
        <f t="shared" si="146"/>
        <v>0.5049121169252011</v>
      </c>
      <c r="J661" s="40">
        <f>SUMIFS('[1]6. Capital Calculations for BM'!$AH$6:$AH$1805,'[1]6. Capital Calculations for BM'!$C$6:$C$1805,'[1]2. BM Database'!$C661,'[1]6. Capital Calculations for BM'!$B$6:$B$1805,'[1]2. BM Database'!$B661)</f>
        <v>17.40324</v>
      </c>
      <c r="K661" s="41">
        <f t="shared" si="136"/>
        <v>125.68281390738366</v>
      </c>
      <c r="L661" s="41">
        <f>L660</f>
        <v>0.773345922649746</v>
      </c>
      <c r="M661" s="41">
        <f t="shared" si="147"/>
        <v>97.196291682421943</v>
      </c>
      <c r="N661" s="34">
        <f>SUMIFS('[1]24. 2012 data'!$BR$2:$BR$74,'[1]24. 2012 data'!$B$2:$B$74,'[1]2. BM Database'!$B661,'[1]24. 2012 data'!$C$2:$C$74,2012)</f>
        <v>4215</v>
      </c>
      <c r="O661" s="34">
        <f>SUMIFS('[1]24. 2012 data'!$BZ$2:$BZ$74,'[1]24. 2012 data'!$B$2:$B$74,'[1]2. BM Database'!$B661,'[1]24. 2012 data'!$C$2:$C$74,2012)</f>
        <v>85762247</v>
      </c>
      <c r="P661" s="34">
        <f>SUMIFS('[1]24. 2012 data'!$DI$2:$DI$74,'[1]24. 2012 data'!$B$2:$B$74,'[1]2. BM Database'!$B661,'[1]24. 2012 data'!$C$2:$C$74,2012)</f>
        <v>16739</v>
      </c>
      <c r="Q661" s="34">
        <f>SUMIFS('[1]24. 2012 data'!$DH$2:$DH$74,'[1]24. 2012 data'!$B$2:$B$74,'[1]2. BM Database'!$B661,'[1]24. 2012 data'!$C$2:$C$74,2012)</f>
        <v>16470</v>
      </c>
      <c r="R661" s="34">
        <f t="shared" si="143"/>
        <v>16739</v>
      </c>
      <c r="S661" s="34">
        <f t="shared" si="148"/>
        <v>19991</v>
      </c>
      <c r="T661" s="34">
        <f>SUMIF('[1]24. 2012 data'!$B$2:$B$74,$B661,'[1]24. 2012 data'!$DL$2:$DL$74)</f>
        <v>55</v>
      </c>
      <c r="U661" s="34">
        <f>AVERAGE(T651:T661)</f>
        <v>60.454545454545453</v>
      </c>
      <c r="V661" s="33">
        <f>SUMIF('[1]24. 2012 data'!$B$2:$B$74,$B661,'[1]24. 2012 data'!$DN$2:$DN$74)/SUMIF('[1]24. 2012 data'!$B$2:$B$74,$B661,'[1]24. 2012 data'!$DL$2:$DL$74)</f>
        <v>3.6363636363636362E-2</v>
      </c>
      <c r="W661" s="36">
        <f>(N661-N651)/N651</f>
        <v>5.7981927710843373E-2</v>
      </c>
      <c r="X661" s="34">
        <f>SUMIF('[1]24. 2012 data'!$B$2:$B$74,$B661,'[1]24. 2012 data'!$CZ$2:$CZ$74)</f>
        <v>13</v>
      </c>
    </row>
    <row r="662" spans="1:24" ht="15" x14ac:dyDescent="0.25">
      <c r="A662" s="182">
        <v>61</v>
      </c>
      <c r="B662" s="183" t="s">
        <v>62</v>
      </c>
      <c r="C662" s="184">
        <v>2002</v>
      </c>
      <c r="D662" s="184">
        <v>1</v>
      </c>
      <c r="E662" s="42">
        <f>SUMIFS('[1]6. Capital Calculations for BM'!$AI$6:$AI$1805,'[1]6. Capital Calculations for BM'!$C$6:$C$1805,'[1]2. BM Database'!$C662,'[1]6. Capital Calculations for BM'!$B$6:$B$1805,'[1]2. BM Database'!$B662)</f>
        <v>679750.91210997978</v>
      </c>
      <c r="F662" s="42">
        <f>'[1]4. OM&amp;A Calculation'!M667</f>
        <v>1100128.21</v>
      </c>
      <c r="G662" s="42">
        <f t="shared" si="144"/>
        <v>1779879.1221099799</v>
      </c>
      <c r="H662" s="33">
        <f t="shared" si="145"/>
        <v>0.38190846988764082</v>
      </c>
      <c r="I662" s="33">
        <f t="shared" si="146"/>
        <v>0.61809153011235918</v>
      </c>
      <c r="J662" s="40">
        <f>SUMIFS('[1]6. Capital Calculations for BM'!$AH$6:$AH$1805,'[1]6. Capital Calculations for BM'!$C$6:$C$1805,'[1]2. BM Database'!$C662,'[1]6. Capital Calculations for BM'!$B$6:$B$1805,'[1]2. BM Database'!$B662)</f>
        <v>16.741565999999999</v>
      </c>
      <c r="K662" s="41">
        <f t="shared" si="136"/>
        <v>100</v>
      </c>
      <c r="L662" s="41">
        <v>0.89419025138737795</v>
      </c>
      <c r="M662" s="41">
        <f t="shared" si="147"/>
        <v>89.419025138737794</v>
      </c>
      <c r="N662" s="34">
        <f>SUMIFS('[1]41. Output Indexes'!$E$3:$E$752,'[1]41. Output Indexes'!$B$3:$B$752,$B662,'[1]41. Output Indexes'!$C$3:$C$752,$C662)</f>
        <v>5713</v>
      </c>
      <c r="O662" s="34">
        <f>SUMIFS('[1]41. Output Indexes'!$L$3:$L$752,'[1]41. Output Indexes'!$B$3:$B$752,$B662,'[1]41. Output Indexes'!$C$3:$C$752,$C662)</f>
        <v>122481365</v>
      </c>
      <c r="P662" s="34">
        <f>SUMIFS('[1]9. Z variables'!$AD$3:$AD$752,'[1]9. Z variables'!$B$3:$B$752,$B662,'[1]9. Z variables'!$C$3:$C$752,$C662)</f>
        <v>21704</v>
      </c>
      <c r="Q662" s="34">
        <f>SUMIFS('[1]9. Z variables'!$AE$3:$AE$752,'[1]9. Z variables'!$B$3:$B$752,$B662,'[1]9. Z variables'!$C$3:$C$752,$C662)</f>
        <v>23030</v>
      </c>
      <c r="R662" s="34">
        <f t="shared" si="143"/>
        <v>23030</v>
      </c>
      <c r="S662" s="34">
        <f>R662</f>
        <v>23030</v>
      </c>
      <c r="T662" s="34">
        <f>SUMIFS('[1]9. Z variables'!$P$3:$P$752,'[1]9. Z variables'!$C$3:$C$752,$C662,'[1]9. Z variables'!$B$3:$B$752,$B662)</f>
        <v>84.4</v>
      </c>
      <c r="U662" s="34">
        <f t="shared" si="137"/>
        <v>89.399999999999991</v>
      </c>
      <c r="V662" s="33">
        <f>SUMIFS('[1]9. Z variables'!$R$3:$R$752,'[1]9. Z variables'!$C$3:$C$752,$C662,'[1]9. Z variables'!$B$3:$B$752,$B662)/T662</f>
        <v>0.1042654028436019</v>
      </c>
      <c r="W662" s="36">
        <f t="shared" si="138"/>
        <v>2.6080868195343953E-2</v>
      </c>
      <c r="X662" s="35">
        <f t="shared" si="138"/>
        <v>18</v>
      </c>
    </row>
    <row r="663" spans="1:24" ht="15" x14ac:dyDescent="0.25">
      <c r="A663" s="182">
        <v>61</v>
      </c>
      <c r="B663" s="183" t="s">
        <v>62</v>
      </c>
      <c r="C663" s="184">
        <v>2003</v>
      </c>
      <c r="D663" s="184">
        <v>1</v>
      </c>
      <c r="E663" s="42">
        <f>SUMIFS('[1]6. Capital Calculations for BM'!$AI$6:$AI$1805,'[1]6. Capital Calculations for BM'!$C$6:$C$1805,'[1]2. BM Database'!$C663,'[1]6. Capital Calculations for BM'!$B$6:$B$1805,'[1]2. BM Database'!$B663)</f>
        <v>674001.29827249341</v>
      </c>
      <c r="F663" s="42">
        <f>'[1]4. OM&amp;A Calculation'!M668</f>
        <v>1172427.73</v>
      </c>
      <c r="G663" s="42">
        <f t="shared" si="144"/>
        <v>1846429.0282724933</v>
      </c>
      <c r="H663" s="33">
        <f t="shared" si="145"/>
        <v>0.36502962635021208</v>
      </c>
      <c r="I663" s="33">
        <f t="shared" si="146"/>
        <v>0.63497037364978792</v>
      </c>
      <c r="J663" s="40">
        <f>SUMIFS('[1]6. Capital Calculations for BM'!$AH$6:$AH$1805,'[1]6. Capital Calculations for BM'!$C$6:$C$1805,'[1]2. BM Database'!$C663,'[1]6. Capital Calculations for BM'!$B$6:$B$1805,'[1]2. BM Database'!$B663)</f>
        <v>16.820820000000001</v>
      </c>
      <c r="K663" s="41">
        <f t="shared" ref="K663:K726" si="149">K652</f>
        <v>102.21331567783656</v>
      </c>
      <c r="L663" s="41">
        <v>0.89419025138737795</v>
      </c>
      <c r="M663" s="41">
        <f t="shared" si="147"/>
        <v>91.398150441102089</v>
      </c>
      <c r="N663" s="34">
        <f>SUMIFS('[1]41. Output Indexes'!$E$3:$E$752,'[1]41. Output Indexes'!$B$3:$B$752,$B663,'[1]41. Output Indexes'!$C$3:$C$752,$C663)</f>
        <v>5738</v>
      </c>
      <c r="O663" s="34">
        <f>SUMIFS('[1]41. Output Indexes'!$L$3:$L$752,'[1]41. Output Indexes'!$B$3:$B$752,$B663,'[1]41. Output Indexes'!$C$3:$C$752,$C663)</f>
        <v>124591891</v>
      </c>
      <c r="P663" s="34">
        <f>SUMIFS('[1]9. Z variables'!$AD$3:$AD$752,'[1]9. Z variables'!$B$3:$B$752,$B663,'[1]9. Z variables'!$C$3:$C$752,$C663)</f>
        <v>29127</v>
      </c>
      <c r="Q663" s="34">
        <f>SUMIFS('[1]9. Z variables'!$AE$3:$AE$752,'[1]9. Z variables'!$B$3:$B$752,$B663,'[1]9. Z variables'!$C$3:$C$752,$C663)</f>
        <v>31849</v>
      </c>
      <c r="R663" s="34">
        <f t="shared" si="143"/>
        <v>31849</v>
      </c>
      <c r="S663" s="34">
        <f t="shared" ref="S663:S672" si="150">MAX(S662,R663)</f>
        <v>31849</v>
      </c>
      <c r="T663" s="34">
        <f>SUMIFS('[1]9. Z variables'!$P$3:$P$752,'[1]9. Z variables'!$C$3:$C$752,$C663,'[1]9. Z variables'!$B$3:$B$752,$B663)</f>
        <v>85</v>
      </c>
      <c r="U663" s="34">
        <f t="shared" si="137"/>
        <v>89.399999999999991</v>
      </c>
      <c r="V663" s="33">
        <f>SUMIFS('[1]9. Z variables'!$R$3:$R$752,'[1]9. Z variables'!$C$3:$C$752,$C663,'[1]9. Z variables'!$B$3:$B$752,$B663)/T663</f>
        <v>0.10588235294117647</v>
      </c>
      <c r="W663" s="36">
        <f t="shared" si="138"/>
        <v>2.6080868195343953E-2</v>
      </c>
      <c r="X663" s="35">
        <f t="shared" si="138"/>
        <v>18</v>
      </c>
    </row>
    <row r="664" spans="1:24" ht="15" x14ac:dyDescent="0.25">
      <c r="A664" s="182">
        <v>61</v>
      </c>
      <c r="B664" s="183" t="s">
        <v>62</v>
      </c>
      <c r="C664" s="184">
        <v>2004</v>
      </c>
      <c r="D664" s="184">
        <v>1</v>
      </c>
      <c r="E664" s="42">
        <f>SUMIFS('[1]6. Capital Calculations for BM'!$AI$6:$AI$1805,'[1]6. Capital Calculations for BM'!$C$6:$C$1805,'[1]2. BM Database'!$C664,'[1]6. Capital Calculations for BM'!$B$6:$B$1805,'[1]2. BM Database'!$B664)</f>
        <v>695617.79283191136</v>
      </c>
      <c r="F664" s="42">
        <f>'[1]4. OM&amp;A Calculation'!M669</f>
        <v>1186148.1100000001</v>
      </c>
      <c r="G664" s="42">
        <f t="shared" si="144"/>
        <v>1881765.9028319116</v>
      </c>
      <c r="H664" s="33">
        <f t="shared" si="145"/>
        <v>0.36966223683034144</v>
      </c>
      <c r="I664" s="33">
        <f t="shared" si="146"/>
        <v>0.6303377631696585</v>
      </c>
      <c r="J664" s="40">
        <f>SUMIFS('[1]6. Capital Calculations for BM'!$AH$6:$AH$1805,'[1]6. Capital Calculations for BM'!$C$6:$C$1805,'[1]2. BM Database'!$C664,'[1]6. Capital Calculations for BM'!$B$6:$B$1805,'[1]2. BM Database'!$B664)</f>
        <v>16.852066000000001</v>
      </c>
      <c r="K664" s="41">
        <f t="shared" si="149"/>
        <v>104.79144501899948</v>
      </c>
      <c r="L664" s="41">
        <v>0.89419025138737795</v>
      </c>
      <c r="M664" s="41">
        <f t="shared" si="147"/>
        <v>93.703488564785744</v>
      </c>
      <c r="N664" s="34">
        <f>SUMIFS('[1]41. Output Indexes'!$E$3:$E$752,'[1]41. Output Indexes'!$B$3:$B$752,$B664,'[1]41. Output Indexes'!$C$3:$C$752,$C664)</f>
        <v>5749</v>
      </c>
      <c r="O664" s="34">
        <f>SUMIFS('[1]41. Output Indexes'!$L$3:$L$752,'[1]41. Output Indexes'!$B$3:$B$752,$B664,'[1]41. Output Indexes'!$C$3:$C$752,$C664)</f>
        <v>128527347</v>
      </c>
      <c r="P664" s="34">
        <f>SUMIFS('[1]9. Z variables'!$AD$3:$AD$752,'[1]9. Z variables'!$B$3:$B$752,$B664,'[1]9. Z variables'!$C$3:$C$752,$C664)</f>
        <v>30552</v>
      </c>
      <c r="Q664" s="34">
        <f>SUMIFS('[1]9. Z variables'!$AE$3:$AE$752,'[1]9. Z variables'!$B$3:$B$752,$B664,'[1]9. Z variables'!$C$3:$C$752,$C664)</f>
        <v>26771</v>
      </c>
      <c r="R664" s="34">
        <f t="shared" si="143"/>
        <v>30552</v>
      </c>
      <c r="S664" s="34">
        <f t="shared" si="150"/>
        <v>31849</v>
      </c>
      <c r="T664" s="34">
        <f>SUMIFS('[1]9. Z variables'!$P$3:$P$752,'[1]9. Z variables'!$C$3:$C$752,$C664,'[1]9. Z variables'!$B$3:$B$752,$B664)</f>
        <v>86</v>
      </c>
      <c r="U664" s="34">
        <f t="shared" si="137"/>
        <v>89.399999999999991</v>
      </c>
      <c r="V664" s="33">
        <f>SUMIFS('[1]9. Z variables'!$R$3:$R$752,'[1]9. Z variables'!$C$3:$C$752,$C664,'[1]9. Z variables'!$B$3:$B$752,$B664)/T664</f>
        <v>0.11046511627906977</v>
      </c>
      <c r="W664" s="36">
        <f t="shared" si="138"/>
        <v>2.6080868195343953E-2</v>
      </c>
      <c r="X664" s="35">
        <f t="shared" si="138"/>
        <v>18</v>
      </c>
    </row>
    <row r="665" spans="1:24" ht="15" x14ac:dyDescent="0.25">
      <c r="A665" s="182">
        <v>61</v>
      </c>
      <c r="B665" s="183" t="s">
        <v>62</v>
      </c>
      <c r="C665" s="184">
        <v>2005</v>
      </c>
      <c r="D665" s="184">
        <v>1</v>
      </c>
      <c r="E665" s="42">
        <f>SUMIFS('[1]6. Capital Calculations for BM'!$AI$6:$AI$1805,'[1]6. Capital Calculations for BM'!$C$6:$C$1805,'[1]2. BM Database'!$C665,'[1]6. Capital Calculations for BM'!$B$6:$B$1805,'[1]2. BM Database'!$B665)</f>
        <v>706462.11883632524</v>
      </c>
      <c r="F665" s="42">
        <f>'[1]4. OM&amp;A Calculation'!M670</f>
        <v>1177051.5</v>
      </c>
      <c r="G665" s="42">
        <f t="shared" si="144"/>
        <v>1883513.6188363251</v>
      </c>
      <c r="H665" s="33">
        <f t="shared" si="145"/>
        <v>0.37507672457011093</v>
      </c>
      <c r="I665" s="33">
        <f t="shared" si="146"/>
        <v>0.62492327542988901</v>
      </c>
      <c r="J665" s="40">
        <f>SUMIFS('[1]6. Capital Calculations for BM'!$AH$6:$AH$1805,'[1]6. Capital Calculations for BM'!$C$6:$C$1805,'[1]2. BM Database'!$C665,'[1]6. Capital Calculations for BM'!$B$6:$B$1805,'[1]2. BM Database'!$B665)</f>
        <v>17.008296000000001</v>
      </c>
      <c r="K665" s="41">
        <f t="shared" si="149"/>
        <v>108.15605108354616</v>
      </c>
      <c r="L665" s="41">
        <v>0.89419025138737795</v>
      </c>
      <c r="M665" s="41">
        <f t="shared" si="147"/>
        <v>96.712086507462232</v>
      </c>
      <c r="N665" s="34">
        <f>SUMIFS('[1]41. Output Indexes'!$E$3:$E$752,'[1]41. Output Indexes'!$B$3:$B$752,$B665,'[1]41. Output Indexes'!$C$3:$C$752,$C665)</f>
        <v>5823</v>
      </c>
      <c r="O665" s="34">
        <f>SUMIFS('[1]41. Output Indexes'!$L$3:$L$752,'[1]41. Output Indexes'!$B$3:$B$752,$B665,'[1]41. Output Indexes'!$C$3:$C$752,$C665)</f>
        <v>123510432</v>
      </c>
      <c r="P665" s="34">
        <f>SUMIFS('[1]9. Z variables'!$AD$3:$AD$752,'[1]9. Z variables'!$B$3:$B$752,$B665,'[1]9. Z variables'!$C$3:$C$752,$C665)</f>
        <v>22345</v>
      </c>
      <c r="Q665" s="34">
        <f>SUMIFS('[1]9. Z variables'!$AE$3:$AE$752,'[1]9. Z variables'!$B$3:$B$752,$B665,'[1]9. Z variables'!$C$3:$C$752,$C665)</f>
        <v>25475</v>
      </c>
      <c r="R665" s="34">
        <f t="shared" si="143"/>
        <v>25475</v>
      </c>
      <c r="S665" s="34">
        <f t="shared" si="150"/>
        <v>31849</v>
      </c>
      <c r="T665" s="34">
        <f>SUMIFS('[1]9. Z variables'!$P$3:$P$752,'[1]9. Z variables'!$C$3:$C$752,$C665,'[1]9. Z variables'!$B$3:$B$752,$B665)</f>
        <v>86</v>
      </c>
      <c r="U665" s="34">
        <f t="shared" si="137"/>
        <v>89.399999999999991</v>
      </c>
      <c r="V665" s="33">
        <f>SUMIFS('[1]9. Z variables'!$R$3:$R$752,'[1]9. Z variables'!$C$3:$C$752,$C665,'[1]9. Z variables'!$B$3:$B$752,$B665)/T665</f>
        <v>0.10465116279069768</v>
      </c>
      <c r="W665" s="36">
        <f t="shared" si="138"/>
        <v>2.6080868195343953E-2</v>
      </c>
      <c r="X665" s="35">
        <f t="shared" si="138"/>
        <v>18</v>
      </c>
    </row>
    <row r="666" spans="1:24" ht="15" x14ac:dyDescent="0.25">
      <c r="A666" s="182">
        <v>61</v>
      </c>
      <c r="B666" s="183" t="s">
        <v>62</v>
      </c>
      <c r="C666" s="184">
        <v>2006</v>
      </c>
      <c r="D666" s="184">
        <v>1</v>
      </c>
      <c r="E666" s="42">
        <f>SUMIFS('[1]6. Capital Calculations for BM'!$AI$6:$AI$1805,'[1]6. Capital Calculations for BM'!$C$6:$C$1805,'[1]2. BM Database'!$C666,'[1]6. Capital Calculations for BM'!$B$6:$B$1805,'[1]2. BM Database'!$B666)</f>
        <v>711590.82928671991</v>
      </c>
      <c r="F666" s="42">
        <f>'[1]4. OM&amp;A Calculation'!M671</f>
        <v>1346420.57</v>
      </c>
      <c r="G666" s="42">
        <f t="shared" si="144"/>
        <v>2058011.39928672</v>
      </c>
      <c r="H666" s="33">
        <f t="shared" si="145"/>
        <v>0.34576622342001995</v>
      </c>
      <c r="I666" s="33">
        <f t="shared" si="146"/>
        <v>0.65423377657998005</v>
      </c>
      <c r="J666" s="40">
        <f>SUMIFS('[1]6. Capital Calculations for BM'!$AH$6:$AH$1805,'[1]6. Capital Calculations for BM'!$C$6:$C$1805,'[1]2. BM Database'!$C666,'[1]6. Capital Calculations for BM'!$B$6:$B$1805,'[1]2. BM Database'!$B666)</f>
        <v>16.88236666666667</v>
      </c>
      <c r="K666" s="41">
        <f t="shared" si="149"/>
        <v>110.14154301171514</v>
      </c>
      <c r="L666" s="41">
        <v>0.89419025138737795</v>
      </c>
      <c r="M666" s="41">
        <f t="shared" si="147"/>
        <v>98.487494033839269</v>
      </c>
      <c r="N666" s="34">
        <f>SUMIFS('[1]41. Output Indexes'!$E$3:$E$752,'[1]41. Output Indexes'!$B$3:$B$752,$B666,'[1]41. Output Indexes'!$C$3:$C$752,$C666)</f>
        <v>5839</v>
      </c>
      <c r="O666" s="34">
        <f>SUMIFS('[1]41. Output Indexes'!$L$3:$L$752,'[1]41. Output Indexes'!$B$3:$B$752,$B666,'[1]41. Output Indexes'!$C$3:$C$752,$C666)</f>
        <v>67020068</v>
      </c>
      <c r="P666" s="34">
        <f>SUMIFS('[1]9. Z variables'!$AD$3:$AD$752,'[1]9. Z variables'!$B$3:$B$752,$B666,'[1]9. Z variables'!$C$3:$C$752,$C666)</f>
        <v>21274</v>
      </c>
      <c r="Q666" s="34">
        <f>SUMIFS('[1]9. Z variables'!$AE$3:$AE$752,'[1]9. Z variables'!$B$3:$B$752,$B666,'[1]9. Z variables'!$C$3:$C$752,$C666)</f>
        <v>29587</v>
      </c>
      <c r="R666" s="34">
        <f t="shared" si="143"/>
        <v>29587</v>
      </c>
      <c r="S666" s="34">
        <f t="shared" si="150"/>
        <v>31849</v>
      </c>
      <c r="T666" s="34">
        <f>SUMIFS('[1]9. Z variables'!$P$3:$P$752,'[1]9. Z variables'!$C$3:$C$752,$C666,'[1]9. Z variables'!$B$3:$B$752,$B666)</f>
        <v>87</v>
      </c>
      <c r="U666" s="34">
        <f t="shared" si="137"/>
        <v>89.399999999999991</v>
      </c>
      <c r="V666" s="33">
        <f>SUMIFS('[1]9. Z variables'!$R$3:$R$752,'[1]9. Z variables'!$C$3:$C$752,$C666,'[1]9. Z variables'!$B$3:$B$752,$B666)/T666</f>
        <v>0.10344827586206896</v>
      </c>
      <c r="W666" s="36">
        <f t="shared" si="138"/>
        <v>2.6080868195343953E-2</v>
      </c>
      <c r="X666" s="35">
        <f t="shared" si="138"/>
        <v>18</v>
      </c>
    </row>
    <row r="667" spans="1:24" ht="15" x14ac:dyDescent="0.25">
      <c r="A667" s="182">
        <v>61</v>
      </c>
      <c r="B667" s="183" t="s">
        <v>62</v>
      </c>
      <c r="C667" s="184">
        <v>2007</v>
      </c>
      <c r="D667" s="184">
        <v>1</v>
      </c>
      <c r="E667" s="42">
        <f>SUMIFS('[1]6. Capital Calculations for BM'!$AI$6:$AI$1805,'[1]6. Capital Calculations for BM'!$C$6:$C$1805,'[1]2. BM Database'!$C667,'[1]6. Capital Calculations for BM'!$B$6:$B$1805,'[1]2. BM Database'!$B667)</f>
        <v>719494.02775912161</v>
      </c>
      <c r="F667" s="42">
        <f>'[1]4. OM&amp;A Calculation'!M672</f>
        <v>1411255.9999999998</v>
      </c>
      <c r="G667" s="42">
        <f t="shared" si="144"/>
        <v>2130750.0277591213</v>
      </c>
      <c r="H667" s="33">
        <f t="shared" si="145"/>
        <v>0.33767172046727745</v>
      </c>
      <c r="I667" s="33">
        <f t="shared" si="146"/>
        <v>0.66232827953272255</v>
      </c>
      <c r="J667" s="40">
        <f>SUMIFS('[1]6. Capital Calculations for BM'!$AH$6:$AH$1805,'[1]6. Capital Calculations for BM'!$C$6:$C$1805,'[1]2. BM Database'!$C667,'[1]6. Capital Calculations for BM'!$B$6:$B$1805,'[1]2. BM Database'!$B667)</f>
        <v>17.296320000000001</v>
      </c>
      <c r="K667" s="41">
        <f t="shared" si="149"/>
        <v>113.88036490943945</v>
      </c>
      <c r="L667" s="41">
        <v>0.89419025138737795</v>
      </c>
      <c r="M667" s="41">
        <f t="shared" si="147"/>
        <v>101.830712126458</v>
      </c>
      <c r="N667" s="34">
        <f>SUMIFS('[1]41. Output Indexes'!$E$3:$E$752,'[1]41. Output Indexes'!$B$3:$B$752,$B667,'[1]41. Output Indexes'!$C$3:$C$752,$C667)</f>
        <v>5864</v>
      </c>
      <c r="O667" s="34">
        <f>SUMIFS('[1]41. Output Indexes'!$L$3:$L$752,'[1]41. Output Indexes'!$B$3:$B$752,$B667,'[1]41. Output Indexes'!$C$3:$C$752,$C667)</f>
        <v>113998664</v>
      </c>
      <c r="P667" s="34">
        <f>SUMIFS('[1]9. Z variables'!$AD$3:$AD$752,'[1]9. Z variables'!$B$3:$B$752,$B667,'[1]9. Z variables'!$C$3:$C$752,$C667)</f>
        <v>31422</v>
      </c>
      <c r="Q667" s="34">
        <f>SUMIFS('[1]9. Z variables'!$AE$3:$AE$752,'[1]9. Z variables'!$B$3:$B$752,$B667,'[1]9. Z variables'!$C$3:$C$752,$C667)</f>
        <v>32731</v>
      </c>
      <c r="R667" s="34">
        <f t="shared" si="143"/>
        <v>32731</v>
      </c>
      <c r="S667" s="34">
        <f t="shared" si="150"/>
        <v>32731</v>
      </c>
      <c r="T667" s="34">
        <f>SUMIFS('[1]9. Z variables'!$P$3:$P$752,'[1]9. Z variables'!$C$3:$C$752,$C667,'[1]9. Z variables'!$B$3:$B$752,$B667)</f>
        <v>87</v>
      </c>
      <c r="U667" s="34">
        <f t="shared" si="137"/>
        <v>89.399999999999991</v>
      </c>
      <c r="V667" s="33">
        <f>SUMIFS('[1]9. Z variables'!$R$3:$R$752,'[1]9. Z variables'!$C$3:$C$752,$C667,'[1]9. Z variables'!$B$3:$B$752,$B667)/T667</f>
        <v>0.10344827586206896</v>
      </c>
      <c r="W667" s="36">
        <f t="shared" si="138"/>
        <v>2.6080868195343953E-2</v>
      </c>
      <c r="X667" s="35">
        <f t="shared" si="138"/>
        <v>18</v>
      </c>
    </row>
    <row r="668" spans="1:24" ht="15" x14ac:dyDescent="0.25">
      <c r="A668" s="182">
        <v>61</v>
      </c>
      <c r="B668" s="183" t="s">
        <v>62</v>
      </c>
      <c r="C668" s="184">
        <v>2008</v>
      </c>
      <c r="D668" s="184">
        <v>1</v>
      </c>
      <c r="E668" s="42">
        <f>SUMIFS('[1]6. Capital Calculations for BM'!$AI$6:$AI$1805,'[1]6. Capital Calculations for BM'!$C$6:$C$1805,'[1]2. BM Database'!$C668,'[1]6. Capital Calculations for BM'!$B$6:$B$1805,'[1]2. BM Database'!$B668)</f>
        <v>782565.58281628019</v>
      </c>
      <c r="F668" s="42">
        <f>'[1]4. OM&amp;A Calculation'!M673</f>
        <v>1512432.6199999999</v>
      </c>
      <c r="G668" s="42">
        <f t="shared" si="144"/>
        <v>2294998.2028162801</v>
      </c>
      <c r="H668" s="33">
        <f t="shared" si="145"/>
        <v>0.34098744907772216</v>
      </c>
      <c r="I668" s="33">
        <f t="shared" si="146"/>
        <v>0.65901255092227784</v>
      </c>
      <c r="J668" s="40">
        <f>SUMIFS('[1]6. Capital Calculations for BM'!$AH$6:$AH$1805,'[1]6. Capital Calculations for BM'!$C$6:$C$1805,'[1]2. BM Database'!$C668,'[1]6. Capital Calculations for BM'!$B$6:$B$1805,'[1]2. BM Database'!$B668)</f>
        <v>17.715351999999999</v>
      </c>
      <c r="K668" s="41">
        <f t="shared" si="149"/>
        <v>116.60459237157336</v>
      </c>
      <c r="L668" s="41">
        <v>0.89419025138737795</v>
      </c>
      <c r="M668" s="41">
        <f t="shared" si="147"/>
        <v>104.26668976565992</v>
      </c>
      <c r="N668" s="34">
        <f>SUMIFS('[1]41. Output Indexes'!$E$3:$E$752,'[1]41. Output Indexes'!$B$3:$B$752,$B668,'[1]41. Output Indexes'!$C$3:$C$752,$C668)</f>
        <v>5859</v>
      </c>
      <c r="O668" s="34">
        <f>SUMIFS('[1]41. Output Indexes'!$L$3:$L$752,'[1]41. Output Indexes'!$B$3:$B$752,$B668,'[1]41. Output Indexes'!$C$3:$C$752,$C668)</f>
        <v>111785106</v>
      </c>
      <c r="P668" s="34">
        <f>SUMIFS('[1]9. Z variables'!$AD$3:$AD$752,'[1]9. Z variables'!$B$3:$B$752,$B668,'[1]9. Z variables'!$C$3:$C$752,$C668)</f>
        <v>21598</v>
      </c>
      <c r="Q668" s="34">
        <f>SUMIFS('[1]9. Z variables'!$AE$3:$AE$752,'[1]9. Z variables'!$B$3:$B$752,$B668,'[1]9. Z variables'!$C$3:$C$752,$C668)</f>
        <v>39622</v>
      </c>
      <c r="R668" s="34">
        <f t="shared" si="143"/>
        <v>39622</v>
      </c>
      <c r="S668" s="34">
        <f t="shared" si="150"/>
        <v>39622</v>
      </c>
      <c r="T668" s="34">
        <f>SUMIFS('[1]9. Z variables'!$P$3:$P$752,'[1]9. Z variables'!$C$3:$C$752,$C668,'[1]9. Z variables'!$B$3:$B$752,$B668)</f>
        <v>88</v>
      </c>
      <c r="U668" s="34">
        <f t="shared" si="137"/>
        <v>89.399999999999991</v>
      </c>
      <c r="V668" s="33">
        <f>SUMIFS('[1]9. Z variables'!$R$3:$R$752,'[1]9. Z variables'!$C$3:$C$752,$C668,'[1]9. Z variables'!$B$3:$B$752,$B668)/T668</f>
        <v>0.10227272727272728</v>
      </c>
      <c r="W668" s="36">
        <f t="shared" si="138"/>
        <v>2.6080868195343953E-2</v>
      </c>
      <c r="X668" s="35">
        <f t="shared" si="138"/>
        <v>18</v>
      </c>
    </row>
    <row r="669" spans="1:24" ht="15" x14ac:dyDescent="0.25">
      <c r="A669" s="182">
        <v>61</v>
      </c>
      <c r="B669" s="183" t="s">
        <v>62</v>
      </c>
      <c r="C669" s="184">
        <v>2009</v>
      </c>
      <c r="D669" s="184">
        <v>1</v>
      </c>
      <c r="E669" s="42">
        <f>SUMIFS('[1]6. Capital Calculations for BM'!$AI$6:$AI$1805,'[1]6. Capital Calculations for BM'!$C$6:$C$1805,'[1]2. BM Database'!$C669,'[1]6. Capital Calculations for BM'!$B$6:$B$1805,'[1]2. BM Database'!$B669)</f>
        <v>923328.43377734302</v>
      </c>
      <c r="F669" s="42">
        <f>'[1]4. OM&amp;A Calculation'!M674</f>
        <v>1577170.79</v>
      </c>
      <c r="G669" s="42">
        <f t="shared" si="144"/>
        <v>2500499.2237773431</v>
      </c>
      <c r="H669" s="33">
        <f t="shared" si="145"/>
        <v>0.36925763663406791</v>
      </c>
      <c r="I669" s="33">
        <f t="shared" si="146"/>
        <v>0.63074236336593215</v>
      </c>
      <c r="J669" s="40">
        <f>SUMIFS('[1]6. Capital Calculations for BM'!$AH$6:$AH$1805,'[1]6. Capital Calculations for BM'!$C$6:$C$1805,'[1]2. BM Database'!$C669,'[1]6. Capital Calculations for BM'!$B$6:$B$1805,'[1]2. BM Database'!$B669)</f>
        <v>17.930536200000002</v>
      </c>
      <c r="K669" s="41">
        <f t="shared" si="149"/>
        <v>118.1120482521444</v>
      </c>
      <c r="L669" s="41">
        <v>0.89419025138737795</v>
      </c>
      <c r="M669" s="41">
        <f t="shared" si="147"/>
        <v>105.61464211846312</v>
      </c>
      <c r="N669" s="34">
        <f>SUMIFS('[1]41. Output Indexes'!$E$3:$E$752,'[1]41. Output Indexes'!$B$3:$B$752,$B669,'[1]41. Output Indexes'!$C$3:$C$752,$C669)</f>
        <v>5863</v>
      </c>
      <c r="O669" s="34">
        <f>SUMIFS('[1]41. Output Indexes'!$L$3:$L$752,'[1]41. Output Indexes'!$B$3:$B$752,$B669,'[1]41. Output Indexes'!$C$3:$C$752,$C669)</f>
        <v>110613517</v>
      </c>
      <c r="P669" s="34">
        <f>SUMIFS('[1]9. Z variables'!$AD$3:$AD$752,'[1]9. Z variables'!$B$3:$B$752,$B669,'[1]9. Z variables'!$C$3:$C$752,$C669)</f>
        <v>18378</v>
      </c>
      <c r="Q669" s="34">
        <f>SUMIFS('[1]9. Z variables'!$AE$3:$AE$752,'[1]9. Z variables'!$B$3:$B$752,$B669,'[1]9. Z variables'!$C$3:$C$752,$C669)</f>
        <v>26268</v>
      </c>
      <c r="R669" s="34">
        <f t="shared" si="143"/>
        <v>26268</v>
      </c>
      <c r="S669" s="34">
        <f t="shared" si="150"/>
        <v>39622</v>
      </c>
      <c r="T669" s="34">
        <f>SUMIFS('[1]9. Z variables'!$P$3:$P$752,'[1]9. Z variables'!$C$3:$C$752,$C669,'[1]9. Z variables'!$B$3:$B$752,$B669)</f>
        <v>89</v>
      </c>
      <c r="U669" s="34">
        <f t="shared" si="137"/>
        <v>89.399999999999991</v>
      </c>
      <c r="V669" s="33">
        <f>SUMIFS('[1]9. Z variables'!$R$3:$R$752,'[1]9. Z variables'!$C$3:$C$752,$C669,'[1]9. Z variables'!$B$3:$B$752,$B669)/T669</f>
        <v>0.10112359550561797</v>
      </c>
      <c r="W669" s="36">
        <f t="shared" si="138"/>
        <v>2.6080868195343953E-2</v>
      </c>
      <c r="X669" s="35">
        <f t="shared" si="138"/>
        <v>18</v>
      </c>
    </row>
    <row r="670" spans="1:24" ht="15" x14ac:dyDescent="0.25">
      <c r="A670" s="182">
        <v>61</v>
      </c>
      <c r="B670" s="183" t="s">
        <v>62</v>
      </c>
      <c r="C670" s="184">
        <v>2010</v>
      </c>
      <c r="D670" s="184">
        <v>1</v>
      </c>
      <c r="E670" s="42">
        <f>SUMIFS('[1]6. Capital Calculations for BM'!$AI$6:$AI$1805,'[1]6. Capital Calculations for BM'!$C$6:$C$1805,'[1]2. BM Database'!$C670,'[1]6. Capital Calculations for BM'!$B$6:$B$1805,'[1]2. BM Database'!$B670)</f>
        <v>961922.79313594277</v>
      </c>
      <c r="F670" s="42">
        <f>'[1]4. OM&amp;A Calculation'!M675</f>
        <v>1632867.5100000002</v>
      </c>
      <c r="G670" s="42">
        <f t="shared" si="144"/>
        <v>2594790.3031359431</v>
      </c>
      <c r="H670" s="33">
        <f t="shared" si="145"/>
        <v>0.37071311387799144</v>
      </c>
      <c r="I670" s="33">
        <f t="shared" si="146"/>
        <v>0.62928688612200856</v>
      </c>
      <c r="J670" s="40">
        <f>SUMIFS('[1]6. Capital Calculations for BM'!$AH$6:$AH$1805,'[1]6. Capital Calculations for BM'!$C$6:$C$1805,'[1]2. BM Database'!$C670,'[1]6. Capital Calculations for BM'!$B$6:$B$1805,'[1]2. BM Database'!$B670)</f>
        <v>18.29948266666667</v>
      </c>
      <c r="K670" s="41">
        <f t="shared" si="149"/>
        <v>121.67950876493377</v>
      </c>
      <c r="L670" s="41">
        <v>0.89419025138737795</v>
      </c>
      <c r="M670" s="41">
        <f t="shared" si="147"/>
        <v>108.80463053120879</v>
      </c>
      <c r="N670" s="34">
        <f>SUMIFS('[1]41. Output Indexes'!$E$3:$E$752,'[1]41. Output Indexes'!$B$3:$B$752,$B670,'[1]41. Output Indexes'!$C$3:$C$752,$C670)</f>
        <v>5818</v>
      </c>
      <c r="O670" s="34">
        <f>SUMIFS('[1]41. Output Indexes'!$L$3:$L$752,'[1]41. Output Indexes'!$B$3:$B$752,$B670,'[1]41. Output Indexes'!$C$3:$C$752,$C670)</f>
        <v>105964407</v>
      </c>
      <c r="P670" s="34">
        <f>SUMIFS('[1]9. Z variables'!$AD$3:$AD$752,'[1]9. Z variables'!$B$3:$B$752,$B670,'[1]9. Z variables'!$C$3:$C$752,$C670)</f>
        <v>32187</v>
      </c>
      <c r="Q670" s="34">
        <f>SUMIFS('[1]9. Z variables'!$AE$3:$AE$752,'[1]9. Z variables'!$B$3:$B$752,$B670,'[1]9. Z variables'!$C$3:$C$752,$C670)</f>
        <v>29160</v>
      </c>
      <c r="R670" s="34">
        <f t="shared" si="143"/>
        <v>32187</v>
      </c>
      <c r="S670" s="34">
        <f t="shared" si="150"/>
        <v>39622</v>
      </c>
      <c r="T670" s="34">
        <f>SUMIFS('[1]9. Z variables'!$P$3:$P$752,'[1]9. Z variables'!$C$3:$C$752,$C670,'[1]9. Z variables'!$B$3:$B$752,$B670)</f>
        <v>94</v>
      </c>
      <c r="U670" s="34">
        <f t="shared" si="137"/>
        <v>89.399999999999991</v>
      </c>
      <c r="V670" s="33">
        <f>SUMIFS('[1]9. Z variables'!$R$3:$R$752,'[1]9. Z variables'!$C$3:$C$752,$C670,'[1]9. Z variables'!$B$3:$B$752,$B670)/T670</f>
        <v>0.10638297872340426</v>
      </c>
      <c r="W670" s="36">
        <f t="shared" si="138"/>
        <v>2.6080868195343953E-2</v>
      </c>
      <c r="X670" s="35">
        <f t="shared" si="138"/>
        <v>18</v>
      </c>
    </row>
    <row r="671" spans="1:24" ht="15" x14ac:dyDescent="0.25">
      <c r="A671" s="182">
        <v>61</v>
      </c>
      <c r="B671" s="183" t="s">
        <v>62</v>
      </c>
      <c r="C671" s="184">
        <v>2011</v>
      </c>
      <c r="D671" s="184">
        <v>1</v>
      </c>
      <c r="E671" s="42">
        <f>SUMIFS('[1]6. Capital Calculations for BM'!$AI$6:$AI$1805,'[1]6. Capital Calculations for BM'!$C$6:$C$1805,'[1]2. BM Database'!$C671,'[1]6. Capital Calculations for BM'!$B$6:$B$1805,'[1]2. BM Database'!$B671)</f>
        <v>1000847.8267712091</v>
      </c>
      <c r="F671" s="42">
        <f>'[1]4. OM&amp;A Calculation'!M676</f>
        <v>1585721.55</v>
      </c>
      <c r="G671" s="42">
        <f t="shared" si="144"/>
        <v>2586569.3767712093</v>
      </c>
      <c r="H671" s="33">
        <f t="shared" si="145"/>
        <v>0.38694025985127772</v>
      </c>
      <c r="I671" s="33">
        <f t="shared" si="146"/>
        <v>0.61305974014872233</v>
      </c>
      <c r="J671" s="40">
        <f>SUMIFS('[1]6. Capital Calculations for BM'!$AH$6:$AH$1805,'[1]6. Capital Calculations for BM'!$C$6:$C$1805,'[1]2. BM Database'!$C671,'[1]6. Capital Calculations for BM'!$B$6:$B$1805,'[1]2. BM Database'!$B671)</f>
        <v>18.328728099999999</v>
      </c>
      <c r="K671" s="41">
        <f t="shared" si="149"/>
        <v>123.73002481130355</v>
      </c>
      <c r="L671" s="41">
        <v>0.89419025138737795</v>
      </c>
      <c r="M671" s="41">
        <f t="shared" si="147"/>
        <v>110.63818199018603</v>
      </c>
      <c r="N671" s="34">
        <f>SUMIFS('[1]41. Output Indexes'!$E$3:$E$752,'[1]41. Output Indexes'!$B$3:$B$752,$B671,'[1]41. Output Indexes'!$C$3:$C$752,$C671)</f>
        <v>5839</v>
      </c>
      <c r="O671" s="34">
        <f>SUMIFS('[1]41. Output Indexes'!$L$3:$L$752,'[1]41. Output Indexes'!$B$3:$B$752,$B671,'[1]41. Output Indexes'!$C$3:$C$752,$C671)</f>
        <v>106753165</v>
      </c>
      <c r="P671" s="34">
        <f>SUMIFS('[1]9. Z variables'!$AD$3:$AD$752,'[1]9. Z variables'!$B$3:$B$752,$B671,'[1]9. Z variables'!$C$3:$C$752,$C671)</f>
        <v>32356</v>
      </c>
      <c r="Q671" s="34">
        <f>SUMIFS('[1]9. Z variables'!$AE$3:$AE$752,'[1]9. Z variables'!$B$3:$B$752,$B671,'[1]9. Z variables'!$C$3:$C$752,$C671)</f>
        <v>26579</v>
      </c>
      <c r="R671" s="34">
        <f t="shared" si="143"/>
        <v>32356</v>
      </c>
      <c r="S671" s="34">
        <f t="shared" si="150"/>
        <v>39622</v>
      </c>
      <c r="T671" s="34">
        <f>SUMIFS('[1]9. Z variables'!$P$3:$P$752,'[1]9. Z variables'!$C$3:$C$752,$C671,'[1]9. Z variables'!$B$3:$B$752,$B671)</f>
        <v>94</v>
      </c>
      <c r="U671" s="34">
        <f>U672</f>
        <v>89.399999999999991</v>
      </c>
      <c r="V671" s="33">
        <f>SUMIFS('[1]9. Z variables'!$R$3:$R$752,'[1]9. Z variables'!$C$3:$C$752,$C671,'[1]9. Z variables'!$B$3:$B$752,$B671)/T671</f>
        <v>0.10638297872340426</v>
      </c>
      <c r="W671" s="36">
        <f>W672</f>
        <v>2.6080868195343953E-2</v>
      </c>
      <c r="X671" s="23">
        <f>X672</f>
        <v>18</v>
      </c>
    </row>
    <row r="672" spans="1:24" ht="15" x14ac:dyDescent="0.25">
      <c r="A672" s="182">
        <v>61</v>
      </c>
      <c r="B672" s="183" t="str">
        <f>B671</f>
        <v>RIDEAU ST. LAWRENCE DISTRIBUTION INC.</v>
      </c>
      <c r="C672" s="184">
        <f>C671+1</f>
        <v>2012</v>
      </c>
      <c r="D672" s="184">
        <f>D671</f>
        <v>1</v>
      </c>
      <c r="E672" s="42">
        <f>SUMIFS('[1]6. Capital Calculations for BM'!$AI$6:$AI$1805,'[1]6. Capital Calculations for BM'!$C$6:$C$1805,'[1]2. BM Database'!$C672,'[1]6. Capital Calculations for BM'!$B$6:$B$1805,'[1]2. BM Database'!$B672)</f>
        <v>1051280.4978434274</v>
      </c>
      <c r="F672" s="42">
        <f>'[1]4. OM&amp;A Calculation'!M677</f>
        <v>1743358.5176000001</v>
      </c>
      <c r="G672" s="42">
        <f t="shared" si="144"/>
        <v>2794639.0154434275</v>
      </c>
      <c r="H672" s="33">
        <f t="shared" si="145"/>
        <v>0.37617756427000282</v>
      </c>
      <c r="I672" s="33">
        <f t="shared" si="146"/>
        <v>0.62382243572999718</v>
      </c>
      <c r="J672" s="40">
        <f>SUMIFS('[1]6. Capital Calculations for BM'!$AH$6:$AH$1805,'[1]6. Capital Calculations for BM'!$C$6:$C$1805,'[1]2. BM Database'!$C672,'[1]6. Capital Calculations for BM'!$B$6:$B$1805,'[1]2. BM Database'!$B672)</f>
        <v>17.40324</v>
      </c>
      <c r="K672" s="41">
        <f t="shared" si="149"/>
        <v>125.68281390738366</v>
      </c>
      <c r="L672" s="41">
        <f>L671</f>
        <v>0.89419025138737795</v>
      </c>
      <c r="M672" s="41">
        <f t="shared" si="147"/>
        <v>112.38434696291644</v>
      </c>
      <c r="N672" s="34">
        <f>SUMIFS('[1]24. 2012 data'!$BR$2:$BR$74,'[1]24. 2012 data'!$B$2:$B$74,'[1]2. BM Database'!$B672,'[1]24. 2012 data'!$C$2:$C$74,2012)</f>
        <v>5862</v>
      </c>
      <c r="O672" s="34">
        <f>SUMIFS('[1]24. 2012 data'!$BZ$2:$BZ$74,'[1]24. 2012 data'!$B$2:$B$74,'[1]2. BM Database'!$B672,'[1]24. 2012 data'!$C$2:$C$74,2012)</f>
        <v>104336162</v>
      </c>
      <c r="P672" s="34">
        <f>SUMIFS('[1]24. 2012 data'!$DI$2:$DI$74,'[1]24. 2012 data'!$B$2:$B$74,'[1]2. BM Database'!$B672,'[1]24. 2012 data'!$C$2:$C$74,2012)</f>
        <v>33214</v>
      </c>
      <c r="Q672" s="34">
        <f>SUMIFS('[1]24. 2012 data'!$DH$2:$DH$74,'[1]24. 2012 data'!$B$2:$B$74,'[1]2. BM Database'!$B672,'[1]24. 2012 data'!$C$2:$C$74,2012)</f>
        <v>21785</v>
      </c>
      <c r="R672" s="34">
        <f t="shared" si="143"/>
        <v>33214</v>
      </c>
      <c r="S672" s="34">
        <f t="shared" si="150"/>
        <v>39622</v>
      </c>
      <c r="T672" s="34">
        <f>SUMIF('[1]24. 2012 data'!$B$2:$B$74,$B672,'[1]24. 2012 data'!$DL$2:$DL$74)</f>
        <v>103</v>
      </c>
      <c r="U672" s="34">
        <f>AVERAGE(T662:T672)</f>
        <v>89.399999999999991</v>
      </c>
      <c r="V672" s="33">
        <f>SUMIF('[1]24. 2012 data'!$B$2:$B$74,$B672,'[1]24. 2012 data'!$DN$2:$DN$74)/SUMIF('[1]24. 2012 data'!$B$2:$B$74,$B672,'[1]24. 2012 data'!$DL$2:$DL$74)</f>
        <v>0.10679611650485436</v>
      </c>
      <c r="W672" s="36">
        <f>(N672-N662)/N662</f>
        <v>2.6080868195343953E-2</v>
      </c>
      <c r="X672" s="34">
        <f>SUMIF('[1]24. 2012 data'!$B$2:$B$74,$B672,'[1]24. 2012 data'!$CZ$2:$CZ$74)</f>
        <v>18</v>
      </c>
    </row>
    <row r="673" spans="1:24" ht="15" x14ac:dyDescent="0.25">
      <c r="A673" s="182">
        <v>62</v>
      </c>
      <c r="B673" s="183" t="s">
        <v>63</v>
      </c>
      <c r="C673" s="184">
        <v>2002</v>
      </c>
      <c r="D673" s="184">
        <v>1</v>
      </c>
      <c r="E673" s="42">
        <f>SUMIFS('[1]6. Capital Calculations for BM'!$AI$6:$AI$1805,'[1]6. Capital Calculations for BM'!$C$6:$C$1805,'[1]2. BM Database'!$C673,'[1]6. Capital Calculations for BM'!$B$6:$B$1805,'[1]2. BM Database'!$B673)</f>
        <v>663865.35898448748</v>
      </c>
      <c r="F673" s="42">
        <f>'[1]4. OM&amp;A Calculation'!M678</f>
        <v>771004.31</v>
      </c>
      <c r="G673" s="42">
        <f t="shared" si="144"/>
        <v>1434869.6689844877</v>
      </c>
      <c r="H673" s="33">
        <f t="shared" si="145"/>
        <v>0.46266596425745793</v>
      </c>
      <c r="I673" s="33">
        <f t="shared" si="146"/>
        <v>0.53733403574254202</v>
      </c>
      <c r="J673" s="40">
        <f>SUMIFS('[1]6. Capital Calculations for BM'!$AH$6:$AH$1805,'[1]6. Capital Calculations for BM'!$C$6:$C$1805,'[1]2. BM Database'!$C673,'[1]6. Capital Calculations for BM'!$B$6:$B$1805,'[1]2. BM Database'!$B673)</f>
        <v>16.741565999999999</v>
      </c>
      <c r="K673" s="41">
        <f t="shared" si="149"/>
        <v>100</v>
      </c>
      <c r="L673" s="41">
        <v>0.88965771921730397</v>
      </c>
      <c r="M673" s="41">
        <f t="shared" si="147"/>
        <v>88.965771921730394</v>
      </c>
      <c r="N673" s="34">
        <f>SUMIFS('[1]41. Output Indexes'!$E$3:$E$752,'[1]41. Output Indexes'!$B$3:$B$752,$B673,'[1]41. Output Indexes'!$C$3:$C$752,$C673)</f>
        <v>2729</v>
      </c>
      <c r="O673" s="34">
        <f>SUMIFS('[1]41. Output Indexes'!$L$3:$L$752,'[1]41. Output Indexes'!$B$3:$B$752,$B673,'[1]41. Output Indexes'!$C$3:$C$752,$C673)</f>
        <v>86260326</v>
      </c>
      <c r="P673" s="34">
        <f>SUMIFS('[1]9. Z variables'!$AD$3:$AD$752,'[1]9. Z variables'!$B$3:$B$752,$B673,'[1]9. Z variables'!$C$3:$C$752,$C673)</f>
        <v>15228</v>
      </c>
      <c r="Q673" s="34">
        <f>SUMIFS('[1]9. Z variables'!$AE$3:$AE$752,'[1]9. Z variables'!$B$3:$B$752,$B673,'[1]9. Z variables'!$C$3:$C$752,$C673)</f>
        <v>18850</v>
      </c>
      <c r="R673" s="34">
        <f t="shared" si="143"/>
        <v>18850</v>
      </c>
      <c r="S673" s="34">
        <f>R673</f>
        <v>18850</v>
      </c>
      <c r="T673" s="34">
        <f>SUMIFS('[1]9. Z variables'!$P$3:$P$752,'[1]9. Z variables'!$C$3:$C$752,$C673,'[1]9. Z variables'!$B$3:$B$752,$B673)</f>
        <v>202.9</v>
      </c>
      <c r="U673" s="34">
        <f t="shared" ref="U673:U736" si="151">U674</f>
        <v>223.4909090909091</v>
      </c>
      <c r="V673" s="33">
        <f>SUMIFS('[1]9. Z variables'!$R$3:$R$752,'[1]9. Z variables'!$C$3:$C$752,$C673,'[1]9. Z variables'!$B$3:$B$752,$B673)/T673</f>
        <v>2.661409561360276E-2</v>
      </c>
      <c r="W673" s="36">
        <f t="shared" ref="W673:X736" si="152">W674</f>
        <v>9.5272993770611943E-3</v>
      </c>
      <c r="X673" s="35">
        <f t="shared" si="152"/>
        <v>536</v>
      </c>
    </row>
    <row r="674" spans="1:24" ht="15" x14ac:dyDescent="0.25">
      <c r="A674" s="182">
        <v>62</v>
      </c>
      <c r="B674" s="183" t="s">
        <v>63</v>
      </c>
      <c r="C674" s="184">
        <v>2003</v>
      </c>
      <c r="D674" s="184">
        <v>1</v>
      </c>
      <c r="E674" s="42">
        <f>SUMIFS('[1]6. Capital Calculations for BM'!$AI$6:$AI$1805,'[1]6. Capital Calculations for BM'!$C$6:$C$1805,'[1]2. BM Database'!$C674,'[1]6. Capital Calculations for BM'!$B$6:$B$1805,'[1]2. BM Database'!$B674)</f>
        <v>692769.64669098018</v>
      </c>
      <c r="F674" s="42">
        <f>'[1]4. OM&amp;A Calculation'!M679</f>
        <v>650416.84000000008</v>
      </c>
      <c r="G674" s="42">
        <f t="shared" si="144"/>
        <v>1343186.4866909804</v>
      </c>
      <c r="H674" s="33">
        <f t="shared" si="145"/>
        <v>0.51576579540913881</v>
      </c>
      <c r="I674" s="33">
        <f t="shared" si="146"/>
        <v>0.48423420459086119</v>
      </c>
      <c r="J674" s="40">
        <f>SUMIFS('[1]6. Capital Calculations for BM'!$AH$6:$AH$1805,'[1]6. Capital Calculations for BM'!$C$6:$C$1805,'[1]2. BM Database'!$C674,'[1]6. Capital Calculations for BM'!$B$6:$B$1805,'[1]2. BM Database'!$B674)</f>
        <v>16.820820000000001</v>
      </c>
      <c r="K674" s="41">
        <f t="shared" si="149"/>
        <v>102.21331567783656</v>
      </c>
      <c r="L674" s="41">
        <v>0.88965771921730397</v>
      </c>
      <c r="M674" s="41">
        <f t="shared" si="147"/>
        <v>90.93486529958237</v>
      </c>
      <c r="N674" s="34">
        <f>SUMIFS('[1]41. Output Indexes'!$E$3:$E$752,'[1]41. Output Indexes'!$B$3:$B$752,$B674,'[1]41. Output Indexes'!$C$3:$C$752,$C674)</f>
        <v>2735</v>
      </c>
      <c r="O674" s="34">
        <f>SUMIFS('[1]41. Output Indexes'!$L$3:$L$752,'[1]41. Output Indexes'!$B$3:$B$752,$B674,'[1]41. Output Indexes'!$C$3:$C$752,$C674)</f>
        <v>91371270</v>
      </c>
      <c r="P674" s="34">
        <f>SUMIFS('[1]9. Z variables'!$AD$3:$AD$752,'[1]9. Z variables'!$B$3:$B$752,$B674,'[1]9. Z variables'!$C$3:$C$752,$C674)</f>
        <v>15713</v>
      </c>
      <c r="Q674" s="34">
        <f>SUMIFS('[1]9. Z variables'!$AE$3:$AE$752,'[1]9. Z variables'!$B$3:$B$752,$B674,'[1]9. Z variables'!$C$3:$C$752,$C674)</f>
        <v>20972</v>
      </c>
      <c r="R674" s="34">
        <f t="shared" si="143"/>
        <v>20972</v>
      </c>
      <c r="S674" s="34">
        <f t="shared" ref="S674:S683" si="153">MAX(S673,R674)</f>
        <v>20972</v>
      </c>
      <c r="T674" s="34">
        <f>SUMIFS('[1]9. Z variables'!$P$3:$P$752,'[1]9. Z variables'!$C$3:$C$752,$C674,'[1]9. Z variables'!$B$3:$B$752,$B674)</f>
        <v>210.5</v>
      </c>
      <c r="U674" s="34">
        <f t="shared" si="151"/>
        <v>223.4909090909091</v>
      </c>
      <c r="V674" s="33">
        <f>SUMIFS('[1]9. Z variables'!$R$3:$R$752,'[1]9. Z variables'!$C$3:$C$752,$C674,'[1]9. Z variables'!$B$3:$B$752,$B674)/T674</f>
        <v>2.8503562945368172E-2</v>
      </c>
      <c r="W674" s="36">
        <f t="shared" si="152"/>
        <v>9.5272993770611943E-3</v>
      </c>
      <c r="X674" s="35">
        <f t="shared" si="152"/>
        <v>536</v>
      </c>
    </row>
    <row r="675" spans="1:24" ht="15" x14ac:dyDescent="0.25">
      <c r="A675" s="182">
        <v>62</v>
      </c>
      <c r="B675" s="183" t="s">
        <v>63</v>
      </c>
      <c r="C675" s="184">
        <v>2004</v>
      </c>
      <c r="D675" s="184">
        <v>1</v>
      </c>
      <c r="E675" s="42">
        <f>SUMIFS('[1]6. Capital Calculations for BM'!$AI$6:$AI$1805,'[1]6. Capital Calculations for BM'!$C$6:$C$1805,'[1]2. BM Database'!$C675,'[1]6. Capital Calculations for BM'!$B$6:$B$1805,'[1]2. BM Database'!$B675)</f>
        <v>714595.37305193359</v>
      </c>
      <c r="F675" s="42">
        <f>'[1]4. OM&amp;A Calculation'!M680</f>
        <v>913441.41999999993</v>
      </c>
      <c r="G675" s="42">
        <f t="shared" si="144"/>
        <v>1628036.7930519334</v>
      </c>
      <c r="H675" s="33">
        <f t="shared" si="145"/>
        <v>0.43893072693544366</v>
      </c>
      <c r="I675" s="33">
        <f t="shared" si="146"/>
        <v>0.56106927306455634</v>
      </c>
      <c r="J675" s="40">
        <f>SUMIFS('[1]6. Capital Calculations for BM'!$AH$6:$AH$1805,'[1]6. Capital Calculations for BM'!$C$6:$C$1805,'[1]2. BM Database'!$C675,'[1]6. Capital Calculations for BM'!$B$6:$B$1805,'[1]2. BM Database'!$B675)</f>
        <v>16.852066000000001</v>
      </c>
      <c r="K675" s="41">
        <f t="shared" si="149"/>
        <v>104.79144501899948</v>
      </c>
      <c r="L675" s="41">
        <v>0.88965771921730397</v>
      </c>
      <c r="M675" s="41">
        <f t="shared" si="147"/>
        <v>93.228517969088585</v>
      </c>
      <c r="N675" s="34">
        <f>SUMIFS('[1]41. Output Indexes'!$E$3:$E$752,'[1]41. Output Indexes'!$B$3:$B$752,$B675,'[1]41. Output Indexes'!$C$3:$C$752,$C675)</f>
        <v>2749</v>
      </c>
      <c r="O675" s="34">
        <f>SUMIFS('[1]41. Output Indexes'!$L$3:$L$752,'[1]41. Output Indexes'!$B$3:$B$752,$B675,'[1]41. Output Indexes'!$C$3:$C$752,$C675)</f>
        <v>89665584</v>
      </c>
      <c r="P675" s="34">
        <f>SUMIFS('[1]9. Z variables'!$AD$3:$AD$752,'[1]9. Z variables'!$B$3:$B$752,$B675,'[1]9. Z variables'!$C$3:$C$752,$C675)</f>
        <v>14564</v>
      </c>
      <c r="Q675" s="34">
        <f>SUMIFS('[1]9. Z variables'!$AE$3:$AE$752,'[1]9. Z variables'!$B$3:$B$752,$B675,'[1]9. Z variables'!$C$3:$C$752,$C675)</f>
        <v>21279</v>
      </c>
      <c r="R675" s="34">
        <f t="shared" si="143"/>
        <v>21279</v>
      </c>
      <c r="S675" s="34">
        <f t="shared" si="153"/>
        <v>21279</v>
      </c>
      <c r="T675" s="34">
        <f>SUMIFS('[1]9. Z variables'!$P$3:$P$752,'[1]9. Z variables'!$C$3:$C$752,$C675,'[1]9. Z variables'!$B$3:$B$752,$B675)</f>
        <v>212</v>
      </c>
      <c r="U675" s="34">
        <f t="shared" si="151"/>
        <v>223.4909090909091</v>
      </c>
      <c r="V675" s="33">
        <f>SUMIFS('[1]9. Z variables'!$R$3:$R$752,'[1]9. Z variables'!$C$3:$C$752,$C675,'[1]9. Z variables'!$B$3:$B$752,$B675)/T675</f>
        <v>3.0660377358490566E-2</v>
      </c>
      <c r="W675" s="36">
        <f t="shared" si="152"/>
        <v>9.5272993770611943E-3</v>
      </c>
      <c r="X675" s="35">
        <f t="shared" si="152"/>
        <v>536</v>
      </c>
    </row>
    <row r="676" spans="1:24" ht="15" x14ac:dyDescent="0.25">
      <c r="A676" s="182">
        <v>62</v>
      </c>
      <c r="B676" s="183" t="s">
        <v>63</v>
      </c>
      <c r="C676" s="184">
        <v>2005</v>
      </c>
      <c r="D676" s="184">
        <v>1</v>
      </c>
      <c r="E676" s="42">
        <f>SUMIFS('[1]6. Capital Calculations for BM'!$AI$6:$AI$1805,'[1]6. Capital Calculations for BM'!$C$6:$C$1805,'[1]2. BM Database'!$C676,'[1]6. Capital Calculations for BM'!$B$6:$B$1805,'[1]2. BM Database'!$B676)</f>
        <v>729353.09043459827</v>
      </c>
      <c r="F676" s="42">
        <f>'[1]4. OM&amp;A Calculation'!M681</f>
        <v>991517.33</v>
      </c>
      <c r="G676" s="42">
        <f t="shared" si="144"/>
        <v>1720870.4204345983</v>
      </c>
      <c r="H676" s="33">
        <f t="shared" si="145"/>
        <v>0.42382801271603199</v>
      </c>
      <c r="I676" s="33">
        <f t="shared" si="146"/>
        <v>0.57617198728396801</v>
      </c>
      <c r="J676" s="40">
        <f>SUMIFS('[1]6. Capital Calculations for BM'!$AH$6:$AH$1805,'[1]6. Capital Calculations for BM'!$C$6:$C$1805,'[1]2. BM Database'!$C676,'[1]6. Capital Calculations for BM'!$B$6:$B$1805,'[1]2. BM Database'!$B676)</f>
        <v>17.008296000000001</v>
      </c>
      <c r="K676" s="41">
        <f t="shared" si="149"/>
        <v>108.15605108354616</v>
      </c>
      <c r="L676" s="41">
        <v>0.88965771921730397</v>
      </c>
      <c r="M676" s="41">
        <f t="shared" si="147"/>
        <v>96.221865726537899</v>
      </c>
      <c r="N676" s="34">
        <f>SUMIFS('[1]41. Output Indexes'!$E$3:$E$752,'[1]41. Output Indexes'!$B$3:$B$752,$B676,'[1]41. Output Indexes'!$C$3:$C$752,$C676)</f>
        <v>2760</v>
      </c>
      <c r="O676" s="34">
        <f>SUMIFS('[1]41. Output Indexes'!$L$3:$L$752,'[1]41. Output Indexes'!$B$3:$B$752,$B676,'[1]41. Output Indexes'!$C$3:$C$752,$C676)</f>
        <v>94428257.5</v>
      </c>
      <c r="P676" s="34">
        <f>SUMIFS('[1]9. Z variables'!$AD$3:$AD$752,'[1]9. Z variables'!$B$3:$B$752,$B676,'[1]9. Z variables'!$C$3:$C$752,$C676)</f>
        <v>15308</v>
      </c>
      <c r="Q676" s="34">
        <f>SUMIFS('[1]9. Z variables'!$AE$3:$AE$752,'[1]9. Z variables'!$B$3:$B$752,$B676,'[1]9. Z variables'!$C$3:$C$752,$C676)</f>
        <v>22753</v>
      </c>
      <c r="R676" s="34">
        <f t="shared" si="143"/>
        <v>22753</v>
      </c>
      <c r="S676" s="34">
        <f t="shared" si="153"/>
        <v>22753</v>
      </c>
      <c r="T676" s="34">
        <f>SUMIFS('[1]9. Z variables'!$P$3:$P$752,'[1]9. Z variables'!$C$3:$C$752,$C676,'[1]9. Z variables'!$B$3:$B$752,$B676)</f>
        <v>212</v>
      </c>
      <c r="U676" s="34">
        <f t="shared" si="151"/>
        <v>223.4909090909091</v>
      </c>
      <c r="V676" s="33">
        <f>SUMIFS('[1]9. Z variables'!$R$3:$R$752,'[1]9. Z variables'!$C$3:$C$752,$C676,'[1]9. Z variables'!$B$3:$B$752,$B676)/T676</f>
        <v>2.8301886792452831E-2</v>
      </c>
      <c r="W676" s="36">
        <f t="shared" si="152"/>
        <v>9.5272993770611943E-3</v>
      </c>
      <c r="X676" s="35">
        <f t="shared" si="152"/>
        <v>536</v>
      </c>
    </row>
    <row r="677" spans="1:24" ht="15" x14ac:dyDescent="0.25">
      <c r="A677" s="182">
        <v>62</v>
      </c>
      <c r="B677" s="183" t="s">
        <v>63</v>
      </c>
      <c r="C677" s="184">
        <v>2006</v>
      </c>
      <c r="D677" s="184">
        <v>1</v>
      </c>
      <c r="E677" s="42">
        <f>SUMIFS('[1]6. Capital Calculations for BM'!$AI$6:$AI$1805,'[1]6. Capital Calculations for BM'!$C$6:$C$1805,'[1]2. BM Database'!$C677,'[1]6. Capital Calculations for BM'!$B$6:$B$1805,'[1]2. BM Database'!$B677)</f>
        <v>719027.87769468199</v>
      </c>
      <c r="F677" s="42">
        <f>'[1]4. OM&amp;A Calculation'!M682</f>
        <v>980527.73</v>
      </c>
      <c r="G677" s="42">
        <f t="shared" si="144"/>
        <v>1699555.607694682</v>
      </c>
      <c r="H677" s="33">
        <f t="shared" si="145"/>
        <v>0.42306816819603132</v>
      </c>
      <c r="I677" s="33">
        <f t="shared" si="146"/>
        <v>0.57693183180396868</v>
      </c>
      <c r="J677" s="40">
        <f>SUMIFS('[1]6. Capital Calculations for BM'!$AH$6:$AH$1805,'[1]6. Capital Calculations for BM'!$C$6:$C$1805,'[1]2. BM Database'!$C677,'[1]6. Capital Calculations for BM'!$B$6:$B$1805,'[1]2. BM Database'!$B677)</f>
        <v>16.88236666666667</v>
      </c>
      <c r="K677" s="41">
        <f t="shared" si="149"/>
        <v>110.14154301171514</v>
      </c>
      <c r="L677" s="41">
        <v>0.88965771921730397</v>
      </c>
      <c r="M677" s="41">
        <f t="shared" si="147"/>
        <v>97.988273946877072</v>
      </c>
      <c r="N677" s="34">
        <f>SUMIFS('[1]41. Output Indexes'!$E$3:$E$752,'[1]41. Output Indexes'!$B$3:$B$752,$B677,'[1]41. Output Indexes'!$C$3:$C$752,$C677)</f>
        <v>2734</v>
      </c>
      <c r="O677" s="34">
        <f>SUMIFS('[1]41. Output Indexes'!$L$3:$L$752,'[1]41. Output Indexes'!$B$3:$B$752,$B677,'[1]41. Output Indexes'!$C$3:$C$752,$C677)</f>
        <v>92077783</v>
      </c>
      <c r="P677" s="34">
        <f>SUMIFS('[1]9. Z variables'!$AD$3:$AD$752,'[1]9. Z variables'!$B$3:$B$752,$B677,'[1]9. Z variables'!$C$3:$C$752,$C677)</f>
        <v>15345</v>
      </c>
      <c r="Q677" s="34">
        <f>SUMIFS('[1]9. Z variables'!$AE$3:$AE$752,'[1]9. Z variables'!$B$3:$B$752,$B677,'[1]9. Z variables'!$C$3:$C$752,$C677)</f>
        <v>22013</v>
      </c>
      <c r="R677" s="34">
        <f t="shared" si="143"/>
        <v>22013</v>
      </c>
      <c r="S677" s="34">
        <f t="shared" si="153"/>
        <v>22753</v>
      </c>
      <c r="T677" s="34">
        <f>SUMIFS('[1]9. Z variables'!$P$3:$P$752,'[1]9. Z variables'!$C$3:$C$752,$C677,'[1]9. Z variables'!$B$3:$B$752,$B677)</f>
        <v>211</v>
      </c>
      <c r="U677" s="34">
        <f t="shared" si="151"/>
        <v>223.4909090909091</v>
      </c>
      <c r="V677" s="33">
        <f>SUMIFS('[1]9. Z variables'!$R$3:$R$752,'[1]9. Z variables'!$C$3:$C$752,$C677,'[1]9. Z variables'!$B$3:$B$752,$B677)/T677</f>
        <v>2.843601895734597E-2</v>
      </c>
      <c r="W677" s="36">
        <f t="shared" si="152"/>
        <v>9.5272993770611943E-3</v>
      </c>
      <c r="X677" s="35">
        <f t="shared" si="152"/>
        <v>536</v>
      </c>
    </row>
    <row r="678" spans="1:24" ht="15" x14ac:dyDescent="0.25">
      <c r="A678" s="182">
        <v>62</v>
      </c>
      <c r="B678" s="183" t="s">
        <v>63</v>
      </c>
      <c r="C678" s="184">
        <v>2007</v>
      </c>
      <c r="D678" s="184">
        <v>1</v>
      </c>
      <c r="E678" s="42">
        <f>SUMIFS('[1]6. Capital Calculations for BM'!$AI$6:$AI$1805,'[1]6. Capital Calculations for BM'!$C$6:$C$1805,'[1]2. BM Database'!$C678,'[1]6. Capital Calculations for BM'!$B$6:$B$1805,'[1]2. BM Database'!$B678)</f>
        <v>736809.54308900225</v>
      </c>
      <c r="F678" s="42">
        <f>'[1]4. OM&amp;A Calculation'!M683</f>
        <v>1025147.62</v>
      </c>
      <c r="G678" s="42">
        <f t="shared" si="144"/>
        <v>1761957.1630890022</v>
      </c>
      <c r="H678" s="33">
        <f t="shared" si="145"/>
        <v>0.41817676304754953</v>
      </c>
      <c r="I678" s="33">
        <f t="shared" si="146"/>
        <v>0.58182323695245053</v>
      </c>
      <c r="J678" s="40">
        <f>SUMIFS('[1]6. Capital Calculations for BM'!$AH$6:$AH$1805,'[1]6. Capital Calculations for BM'!$C$6:$C$1805,'[1]2. BM Database'!$C678,'[1]6. Capital Calculations for BM'!$B$6:$B$1805,'[1]2. BM Database'!$B678)</f>
        <v>17.296320000000001</v>
      </c>
      <c r="K678" s="41">
        <f t="shared" si="149"/>
        <v>113.88036490943945</v>
      </c>
      <c r="L678" s="41">
        <v>0.88965771921730397</v>
      </c>
      <c r="M678" s="41">
        <f t="shared" si="147"/>
        <v>101.31454570896619</v>
      </c>
      <c r="N678" s="34">
        <f>SUMIFS('[1]41. Output Indexes'!$E$3:$E$752,'[1]41. Output Indexes'!$B$3:$B$752,$B678,'[1]41. Output Indexes'!$C$3:$C$752,$C678)</f>
        <v>2754</v>
      </c>
      <c r="O678" s="34">
        <f>SUMIFS('[1]41. Output Indexes'!$L$3:$L$752,'[1]41. Output Indexes'!$B$3:$B$752,$B678,'[1]41. Output Indexes'!$C$3:$C$752,$C678)</f>
        <v>90679122</v>
      </c>
      <c r="P678" s="34">
        <f>SUMIFS('[1]9. Z variables'!$AD$3:$AD$752,'[1]9. Z variables'!$B$3:$B$752,$B678,'[1]9. Z variables'!$C$3:$C$752,$C678)</f>
        <v>14949</v>
      </c>
      <c r="Q678" s="34">
        <f>SUMIFS('[1]9. Z variables'!$AE$3:$AE$752,'[1]9. Z variables'!$B$3:$B$752,$B678,'[1]9. Z variables'!$C$3:$C$752,$C678)</f>
        <v>22552</v>
      </c>
      <c r="R678" s="34">
        <f t="shared" si="143"/>
        <v>22552</v>
      </c>
      <c r="S678" s="34">
        <f t="shared" si="153"/>
        <v>22753</v>
      </c>
      <c r="T678" s="34">
        <f>SUMIFS('[1]9. Z variables'!$P$3:$P$752,'[1]9. Z variables'!$C$3:$C$752,$C678,'[1]9. Z variables'!$B$3:$B$752,$B678)</f>
        <v>211</v>
      </c>
      <c r="U678" s="34">
        <f t="shared" si="151"/>
        <v>223.4909090909091</v>
      </c>
      <c r="V678" s="33">
        <f>SUMIFS('[1]9. Z variables'!$R$3:$R$752,'[1]9. Z variables'!$C$3:$C$752,$C678,'[1]9. Z variables'!$B$3:$B$752,$B678)/T678</f>
        <v>2.843601895734597E-2</v>
      </c>
      <c r="W678" s="36">
        <f t="shared" si="152"/>
        <v>9.5272993770611943E-3</v>
      </c>
      <c r="X678" s="35">
        <f t="shared" si="152"/>
        <v>536</v>
      </c>
    </row>
    <row r="679" spans="1:24" ht="15" x14ac:dyDescent="0.25">
      <c r="A679" s="182">
        <v>62</v>
      </c>
      <c r="B679" s="183" t="s">
        <v>63</v>
      </c>
      <c r="C679" s="184">
        <v>2008</v>
      </c>
      <c r="D679" s="184">
        <v>1</v>
      </c>
      <c r="E679" s="42">
        <f>SUMIFS('[1]6. Capital Calculations for BM'!$AI$6:$AI$1805,'[1]6. Capital Calculations for BM'!$C$6:$C$1805,'[1]2. BM Database'!$C679,'[1]6. Capital Calculations for BM'!$B$6:$B$1805,'[1]2. BM Database'!$B679)</f>
        <v>774408.42235669924</v>
      </c>
      <c r="F679" s="42">
        <f>'[1]4. OM&amp;A Calculation'!M684</f>
        <v>1124817.5599999998</v>
      </c>
      <c r="G679" s="42">
        <f t="shared" si="144"/>
        <v>1899225.9823566992</v>
      </c>
      <c r="H679" s="33">
        <f t="shared" si="145"/>
        <v>0.40774948823928597</v>
      </c>
      <c r="I679" s="33">
        <f t="shared" si="146"/>
        <v>0.59225051176071397</v>
      </c>
      <c r="J679" s="40">
        <f>SUMIFS('[1]6. Capital Calculations for BM'!$AH$6:$AH$1805,'[1]6. Capital Calculations for BM'!$C$6:$C$1805,'[1]2. BM Database'!$C679,'[1]6. Capital Calculations for BM'!$B$6:$B$1805,'[1]2. BM Database'!$B679)</f>
        <v>17.715351999999999</v>
      </c>
      <c r="K679" s="41">
        <f t="shared" si="149"/>
        <v>116.60459237157336</v>
      </c>
      <c r="L679" s="41">
        <v>0.88965771921730397</v>
      </c>
      <c r="M679" s="41">
        <f t="shared" si="147"/>
        <v>103.7381756995574</v>
      </c>
      <c r="N679" s="34">
        <f>SUMIFS('[1]41. Output Indexes'!$E$3:$E$752,'[1]41. Output Indexes'!$B$3:$B$752,$B679,'[1]41. Output Indexes'!$C$3:$C$752,$C679)</f>
        <v>2734</v>
      </c>
      <c r="O679" s="34">
        <f>SUMIFS('[1]41. Output Indexes'!$L$3:$L$752,'[1]41. Output Indexes'!$B$3:$B$752,$B679,'[1]41. Output Indexes'!$C$3:$C$752,$C679)</f>
        <v>76752093</v>
      </c>
      <c r="P679" s="34">
        <f>SUMIFS('[1]9. Z variables'!$AD$3:$AD$752,'[1]9. Z variables'!$B$3:$B$752,$B679,'[1]9. Z variables'!$C$3:$C$752,$C679)</f>
        <v>11853</v>
      </c>
      <c r="Q679" s="34">
        <f>SUMIFS('[1]9. Z variables'!$AE$3:$AE$752,'[1]9. Z variables'!$B$3:$B$752,$B679,'[1]9. Z variables'!$C$3:$C$752,$C679)</f>
        <v>18091</v>
      </c>
      <c r="R679" s="34">
        <f t="shared" si="143"/>
        <v>18091</v>
      </c>
      <c r="S679" s="34">
        <f t="shared" si="153"/>
        <v>22753</v>
      </c>
      <c r="T679" s="34">
        <f>SUMIFS('[1]9. Z variables'!$P$3:$P$752,'[1]9. Z variables'!$C$3:$C$752,$C679,'[1]9. Z variables'!$B$3:$B$752,$B679)</f>
        <v>211</v>
      </c>
      <c r="U679" s="34">
        <f t="shared" si="151"/>
        <v>223.4909090909091</v>
      </c>
      <c r="V679" s="33">
        <f>SUMIFS('[1]9. Z variables'!$R$3:$R$752,'[1]9. Z variables'!$C$3:$C$752,$C679,'[1]9. Z variables'!$B$3:$B$752,$B679)/T679</f>
        <v>2.843601895734597E-2</v>
      </c>
      <c r="W679" s="36">
        <f t="shared" si="152"/>
        <v>9.5272993770611943E-3</v>
      </c>
      <c r="X679" s="35">
        <f t="shared" si="152"/>
        <v>536</v>
      </c>
    </row>
    <row r="680" spans="1:24" ht="15" x14ac:dyDescent="0.25">
      <c r="A680" s="182">
        <v>62</v>
      </c>
      <c r="B680" s="183" t="s">
        <v>63</v>
      </c>
      <c r="C680" s="184">
        <v>2009</v>
      </c>
      <c r="D680" s="184">
        <v>1</v>
      </c>
      <c r="E680" s="42">
        <f>SUMIFS('[1]6. Capital Calculations for BM'!$AI$6:$AI$1805,'[1]6. Capital Calculations for BM'!$C$6:$C$1805,'[1]2. BM Database'!$C680,'[1]6. Capital Calculations for BM'!$B$6:$B$1805,'[1]2. BM Database'!$B680)</f>
        <v>863345.09785038431</v>
      </c>
      <c r="F680" s="42">
        <f>'[1]4. OM&amp;A Calculation'!M685</f>
        <v>1110444.8864852274</v>
      </c>
      <c r="G680" s="42">
        <f t="shared" si="144"/>
        <v>1973789.9843356116</v>
      </c>
      <c r="H680" s="33">
        <f t="shared" si="145"/>
        <v>0.43740474148823433</v>
      </c>
      <c r="I680" s="33">
        <f t="shared" si="146"/>
        <v>0.56259525851176573</v>
      </c>
      <c r="J680" s="40">
        <f>SUMIFS('[1]6. Capital Calculations for BM'!$AH$6:$AH$1805,'[1]6. Capital Calculations for BM'!$C$6:$C$1805,'[1]2. BM Database'!$C680,'[1]6. Capital Calculations for BM'!$B$6:$B$1805,'[1]2. BM Database'!$B680)</f>
        <v>17.930536200000002</v>
      </c>
      <c r="K680" s="41">
        <f t="shared" si="149"/>
        <v>118.1120482521444</v>
      </c>
      <c r="L680" s="41">
        <v>0.88965771921730397</v>
      </c>
      <c r="M680" s="41">
        <f t="shared" si="147"/>
        <v>105.07929546008694</v>
      </c>
      <c r="N680" s="34">
        <f>SUMIFS('[1]41. Output Indexes'!$E$3:$E$752,'[1]41. Output Indexes'!$B$3:$B$752,$B680,'[1]41. Output Indexes'!$C$3:$C$752,$C680)</f>
        <v>2740</v>
      </c>
      <c r="O680" s="34">
        <f>SUMIFS('[1]41. Output Indexes'!$L$3:$L$752,'[1]41. Output Indexes'!$B$3:$B$752,$B680,'[1]41. Output Indexes'!$C$3:$C$752,$C680)</f>
        <v>72428352</v>
      </c>
      <c r="P680" s="34">
        <f>SUMIFS('[1]9. Z variables'!$AD$3:$AD$752,'[1]9. Z variables'!$B$3:$B$752,$B680,'[1]9. Z variables'!$C$3:$C$752,$C680)</f>
        <v>11160</v>
      </c>
      <c r="Q680" s="34">
        <f>SUMIFS('[1]9. Z variables'!$AE$3:$AE$752,'[1]9. Z variables'!$B$3:$B$752,$B680,'[1]9. Z variables'!$C$3:$C$752,$C680)</f>
        <v>18326</v>
      </c>
      <c r="R680" s="34">
        <f t="shared" si="143"/>
        <v>18326</v>
      </c>
      <c r="S680" s="34">
        <f t="shared" si="153"/>
        <v>22753</v>
      </c>
      <c r="T680" s="34">
        <f>SUMIFS('[1]9. Z variables'!$P$3:$P$752,'[1]9. Z variables'!$C$3:$C$752,$C680,'[1]9. Z variables'!$B$3:$B$752,$B680)</f>
        <v>211</v>
      </c>
      <c r="U680" s="34">
        <f t="shared" si="151"/>
        <v>223.4909090909091</v>
      </c>
      <c r="V680" s="33">
        <f>SUMIFS('[1]9. Z variables'!$R$3:$R$752,'[1]9. Z variables'!$C$3:$C$752,$C680,'[1]9. Z variables'!$B$3:$B$752,$B680)/T680</f>
        <v>2.843601895734597E-2</v>
      </c>
      <c r="W680" s="36">
        <f t="shared" si="152"/>
        <v>9.5272993770611943E-3</v>
      </c>
      <c r="X680" s="35">
        <f t="shared" si="152"/>
        <v>536</v>
      </c>
    </row>
    <row r="681" spans="1:24" ht="15" x14ac:dyDescent="0.25">
      <c r="A681" s="182">
        <v>62</v>
      </c>
      <c r="B681" s="183" t="s">
        <v>63</v>
      </c>
      <c r="C681" s="184">
        <v>2010</v>
      </c>
      <c r="D681" s="184">
        <v>1</v>
      </c>
      <c r="E681" s="42">
        <f>SUMIFS('[1]6. Capital Calculations for BM'!$AI$6:$AI$1805,'[1]6. Capital Calculations for BM'!$C$6:$C$1805,'[1]2. BM Database'!$C681,'[1]6. Capital Calculations for BM'!$B$6:$B$1805,'[1]2. BM Database'!$B681)</f>
        <v>889627.54457970953</v>
      </c>
      <c r="F681" s="42">
        <f>'[1]4. OM&amp;A Calculation'!M686</f>
        <v>1140574.5999999999</v>
      </c>
      <c r="G681" s="42">
        <f t="shared" si="144"/>
        <v>2030202.1445797095</v>
      </c>
      <c r="H681" s="33">
        <f t="shared" si="145"/>
        <v>0.43819653474155862</v>
      </c>
      <c r="I681" s="33">
        <f t="shared" si="146"/>
        <v>0.56180346525844138</v>
      </c>
      <c r="J681" s="40">
        <f>SUMIFS('[1]6. Capital Calculations for BM'!$AH$6:$AH$1805,'[1]6. Capital Calculations for BM'!$C$6:$C$1805,'[1]2. BM Database'!$C681,'[1]6. Capital Calculations for BM'!$B$6:$B$1805,'[1]2. BM Database'!$B681)</f>
        <v>18.29948266666667</v>
      </c>
      <c r="K681" s="41">
        <f t="shared" si="149"/>
        <v>121.67950876493377</v>
      </c>
      <c r="L681" s="41">
        <v>0.88965771921730397</v>
      </c>
      <c r="M681" s="41">
        <f t="shared" si="147"/>
        <v>108.25311424329293</v>
      </c>
      <c r="N681" s="34">
        <f>SUMIFS('[1]41. Output Indexes'!$E$3:$E$752,'[1]41. Output Indexes'!$B$3:$B$752,$B681,'[1]41. Output Indexes'!$C$3:$C$752,$C681)</f>
        <v>2754</v>
      </c>
      <c r="O681" s="34">
        <f>SUMIFS('[1]41. Output Indexes'!$L$3:$L$752,'[1]41. Output Indexes'!$B$3:$B$752,$B681,'[1]41. Output Indexes'!$C$3:$C$752,$C681)</f>
        <v>70574452</v>
      </c>
      <c r="P681" s="34">
        <f>SUMIFS('[1]9. Z variables'!$AD$3:$AD$752,'[1]9. Z variables'!$B$3:$B$752,$B681,'[1]9. Z variables'!$C$3:$C$752,$C681)</f>
        <v>11303</v>
      </c>
      <c r="Q681" s="34">
        <f>SUMIFS('[1]9. Z variables'!$AE$3:$AE$752,'[1]9. Z variables'!$B$3:$B$752,$B681,'[1]9. Z variables'!$C$3:$C$752,$C681)</f>
        <v>17859</v>
      </c>
      <c r="R681" s="34">
        <f t="shared" si="143"/>
        <v>17859</v>
      </c>
      <c r="S681" s="34">
        <f t="shared" si="153"/>
        <v>22753</v>
      </c>
      <c r="T681" s="34">
        <f>SUMIFS('[1]9. Z variables'!$P$3:$P$752,'[1]9. Z variables'!$C$3:$C$752,$C681,'[1]9. Z variables'!$B$3:$B$752,$B681)</f>
        <v>211</v>
      </c>
      <c r="U681" s="34">
        <f t="shared" si="151"/>
        <v>223.4909090909091</v>
      </c>
      <c r="V681" s="33">
        <f>SUMIFS('[1]9. Z variables'!$R$3:$R$752,'[1]9. Z variables'!$C$3:$C$752,$C681,'[1]9. Z variables'!$B$3:$B$752,$B681)/T681</f>
        <v>2.843601895734597E-2</v>
      </c>
      <c r="W681" s="36">
        <f t="shared" si="152"/>
        <v>9.5272993770611943E-3</v>
      </c>
      <c r="X681" s="35">
        <f t="shared" si="152"/>
        <v>536</v>
      </c>
    </row>
    <row r="682" spans="1:24" ht="15" x14ac:dyDescent="0.25">
      <c r="A682" s="182">
        <v>62</v>
      </c>
      <c r="B682" s="183" t="s">
        <v>63</v>
      </c>
      <c r="C682" s="184">
        <v>2011</v>
      </c>
      <c r="D682" s="184">
        <v>1</v>
      </c>
      <c r="E682" s="42">
        <f>SUMIFS('[1]6. Capital Calculations for BM'!$AI$6:$AI$1805,'[1]6. Capital Calculations for BM'!$C$6:$C$1805,'[1]2. BM Database'!$C682,'[1]6. Capital Calculations for BM'!$B$6:$B$1805,'[1]2. BM Database'!$B682)</f>
        <v>892833.85549482238</v>
      </c>
      <c r="F682" s="42">
        <f>'[1]4. OM&amp;A Calculation'!M687</f>
        <v>1150183.3199999998</v>
      </c>
      <c r="G682" s="42">
        <f t="shared" si="144"/>
        <v>2043017.1754948222</v>
      </c>
      <c r="H682" s="33">
        <f t="shared" si="145"/>
        <v>0.43701730274420064</v>
      </c>
      <c r="I682" s="33">
        <f t="shared" si="146"/>
        <v>0.56298269725579941</v>
      </c>
      <c r="J682" s="40">
        <f>SUMIFS('[1]6. Capital Calculations for BM'!$AH$6:$AH$1805,'[1]6. Capital Calculations for BM'!$C$6:$C$1805,'[1]2. BM Database'!$C682,'[1]6. Capital Calculations for BM'!$B$6:$B$1805,'[1]2. BM Database'!$B682)</f>
        <v>18.328728099999999</v>
      </c>
      <c r="K682" s="41">
        <f t="shared" si="149"/>
        <v>123.73002481130355</v>
      </c>
      <c r="L682" s="41">
        <v>0.88965771921730397</v>
      </c>
      <c r="M682" s="41">
        <f t="shared" si="147"/>
        <v>110.07737167232474</v>
      </c>
      <c r="N682" s="34">
        <f>SUMIFS('[1]41. Output Indexes'!$E$3:$E$752,'[1]41. Output Indexes'!$B$3:$B$752,$B682,'[1]41. Output Indexes'!$C$3:$C$752,$C682)</f>
        <v>2755</v>
      </c>
      <c r="O682" s="34">
        <f>SUMIFS('[1]41. Output Indexes'!$L$3:$L$752,'[1]41. Output Indexes'!$B$3:$B$752,$B682,'[1]41. Output Indexes'!$C$3:$C$752,$C682)</f>
        <v>72584384.75</v>
      </c>
      <c r="P682" s="34">
        <f>SUMIFS('[1]9. Z variables'!$AD$3:$AD$752,'[1]9. Z variables'!$B$3:$B$752,$B682,'[1]9. Z variables'!$C$3:$C$752,$C682)</f>
        <v>10767</v>
      </c>
      <c r="Q682" s="34">
        <f>SUMIFS('[1]9. Z variables'!$AE$3:$AE$752,'[1]9. Z variables'!$B$3:$B$752,$B682,'[1]9. Z variables'!$C$3:$C$752,$C682)</f>
        <v>18704</v>
      </c>
      <c r="R682" s="34">
        <f t="shared" si="143"/>
        <v>18704</v>
      </c>
      <c r="S682" s="34">
        <f t="shared" si="153"/>
        <v>22753</v>
      </c>
      <c r="T682" s="34">
        <f>SUMIFS('[1]9. Z variables'!$P$3:$P$752,'[1]9. Z variables'!$C$3:$C$752,$C682,'[1]9. Z variables'!$B$3:$B$752,$B682)</f>
        <v>283</v>
      </c>
      <c r="U682" s="34">
        <f t="shared" si="151"/>
        <v>223.4909090909091</v>
      </c>
      <c r="V682" s="33">
        <f>SUMIFS('[1]9. Z variables'!$R$3:$R$752,'[1]9. Z variables'!$C$3:$C$752,$C682,'[1]9. Z variables'!$B$3:$B$752,$B682)/T682</f>
        <v>2.1201413427561839E-2</v>
      </c>
      <c r="W682" s="36">
        <f t="shared" si="152"/>
        <v>9.5272993770611943E-3</v>
      </c>
      <c r="X682" s="23">
        <f t="shared" si="152"/>
        <v>536</v>
      </c>
    </row>
    <row r="683" spans="1:24" ht="15" x14ac:dyDescent="0.25">
      <c r="A683" s="182">
        <v>62</v>
      </c>
      <c r="B683" s="183" t="str">
        <f>B682</f>
        <v>SIOUX LOOKOUT HYDRO INC.</v>
      </c>
      <c r="C683" s="184">
        <f>C682+1</f>
        <v>2012</v>
      </c>
      <c r="D683" s="184">
        <f>D682</f>
        <v>1</v>
      </c>
      <c r="E683" s="42">
        <f>SUMIFS('[1]6. Capital Calculations for BM'!$AI$6:$AI$1805,'[1]6. Capital Calculations for BM'!$C$6:$C$1805,'[1]2. BM Database'!$C683,'[1]6. Capital Calculations for BM'!$B$6:$B$1805,'[1]2. BM Database'!$B683)</f>
        <v>900317.43401051837</v>
      </c>
      <c r="F683" s="42">
        <f>'[1]4. OM&amp;A Calculation'!M688</f>
        <v>1382138.8795147727</v>
      </c>
      <c r="G683" s="42">
        <f t="shared" si="144"/>
        <v>2282456.3135252912</v>
      </c>
      <c r="H683" s="33">
        <f t="shared" si="145"/>
        <v>0.39445111333586197</v>
      </c>
      <c r="I683" s="33">
        <f t="shared" si="146"/>
        <v>0.60554888666413809</v>
      </c>
      <c r="J683" s="40">
        <f>SUMIFS('[1]6. Capital Calculations for BM'!$AH$6:$AH$1805,'[1]6. Capital Calculations for BM'!$C$6:$C$1805,'[1]2. BM Database'!$C683,'[1]6. Capital Calculations for BM'!$B$6:$B$1805,'[1]2. BM Database'!$B683)</f>
        <v>17.40324</v>
      </c>
      <c r="K683" s="41">
        <f t="shared" si="149"/>
        <v>125.68281390738366</v>
      </c>
      <c r="L683" s="41">
        <f>L682</f>
        <v>0.88965771921730397</v>
      </c>
      <c r="M683" s="41">
        <f t="shared" si="147"/>
        <v>111.81468556565579</v>
      </c>
      <c r="N683" s="34">
        <f>SUMIFS('[1]24. 2012 data'!$BR$2:$BR$74,'[1]24. 2012 data'!$B$2:$B$74,'[1]2. BM Database'!$B683,'[1]24. 2012 data'!$C$2:$C$74,2012)</f>
        <v>2755</v>
      </c>
      <c r="O683" s="34">
        <f>SUMIFS('[1]24. 2012 data'!$BZ$2:$BZ$74,'[1]24. 2012 data'!$B$2:$B$74,'[1]2. BM Database'!$B683,'[1]24. 2012 data'!$C$2:$C$74,2012)</f>
        <v>70719386</v>
      </c>
      <c r="P683" s="34">
        <f>SUMIFS('[1]24. 2012 data'!$DI$2:$DI$74,'[1]24. 2012 data'!$B$2:$B$74,'[1]2. BM Database'!$B683,'[1]24. 2012 data'!$C$2:$C$74,2012)</f>
        <v>12044</v>
      </c>
      <c r="Q683" s="34">
        <f>SUMIFS('[1]24. 2012 data'!$DH$2:$DH$74,'[1]24. 2012 data'!$B$2:$B$74,'[1]2. BM Database'!$B683,'[1]24. 2012 data'!$C$2:$C$74,2012)</f>
        <v>18063</v>
      </c>
      <c r="R683" s="34">
        <f t="shared" si="143"/>
        <v>18063</v>
      </c>
      <c r="S683" s="34">
        <f t="shared" si="153"/>
        <v>22753</v>
      </c>
      <c r="T683" s="34">
        <f>SUMIF('[1]24. 2012 data'!$B$2:$B$74,$B683,'[1]24. 2012 data'!$DL$2:$DL$74)</f>
        <v>283</v>
      </c>
      <c r="U683" s="34">
        <f>AVERAGE(T673:T683)</f>
        <v>223.4909090909091</v>
      </c>
      <c r="V683" s="33">
        <f>SUMIF('[1]24. 2012 data'!$B$2:$B$74,$B683,'[1]24. 2012 data'!$DN$2:$DN$74)/SUMIF('[1]24. 2012 data'!$B$2:$B$74,$B683,'[1]24. 2012 data'!$DL$2:$DL$74)</f>
        <v>2.1201413427561839E-2</v>
      </c>
      <c r="W683" s="36">
        <f>(N683-N673)/N673</f>
        <v>9.5272993770611943E-3</v>
      </c>
      <c r="X683" s="34">
        <f>SUMIF('[1]24. 2012 data'!$B$2:$B$74,$B683,'[1]24. 2012 data'!$CZ$2:$CZ$74)</f>
        <v>536</v>
      </c>
    </row>
    <row r="684" spans="1:24" ht="15" x14ac:dyDescent="0.25">
      <c r="A684" s="182">
        <v>63</v>
      </c>
      <c r="B684" s="183" t="s">
        <v>64</v>
      </c>
      <c r="C684" s="184">
        <v>2002</v>
      </c>
      <c r="D684" s="184">
        <v>1</v>
      </c>
      <c r="E684" s="42">
        <f>SUMIFS('[1]6. Capital Calculations for BM'!$AI$6:$AI$1805,'[1]6. Capital Calculations for BM'!$C$6:$C$1805,'[1]2. BM Database'!$C684,'[1]6. Capital Calculations for BM'!$B$6:$B$1805,'[1]2. BM Database'!$B684)</f>
        <v>3098842.2611583597</v>
      </c>
      <c r="F684" s="42">
        <f>'[1]4. OM&amp;A Calculation'!M689</f>
        <v>2246650.3899999997</v>
      </c>
      <c r="G684" s="42">
        <f t="shared" si="144"/>
        <v>5345492.6511583589</v>
      </c>
      <c r="H684" s="33">
        <f t="shared" si="145"/>
        <v>0.57971125645207766</v>
      </c>
      <c r="I684" s="33">
        <f t="shared" si="146"/>
        <v>0.42028874354792234</v>
      </c>
      <c r="J684" s="40">
        <f>SUMIFS('[1]6. Capital Calculations for BM'!$AH$6:$AH$1805,'[1]6. Capital Calculations for BM'!$C$6:$C$1805,'[1]2. BM Database'!$C684,'[1]6. Capital Calculations for BM'!$B$6:$B$1805,'[1]2. BM Database'!$B684)</f>
        <v>16.741565999999999</v>
      </c>
      <c r="K684" s="41">
        <f t="shared" si="149"/>
        <v>100</v>
      </c>
      <c r="L684" s="41">
        <v>0.92583607875523999</v>
      </c>
      <c r="M684" s="41">
        <f t="shared" si="147"/>
        <v>92.583607875523995</v>
      </c>
      <c r="N684" s="34">
        <f>SUMIFS('[1]41. Output Indexes'!$E$3:$E$752,'[1]41. Output Indexes'!$B$3:$B$752,$B684,'[1]41. Output Indexes'!$C$3:$C$752,$C684)</f>
        <v>14395</v>
      </c>
      <c r="O684" s="34">
        <f>SUMIFS('[1]41. Output Indexes'!$L$3:$L$752,'[1]41. Output Indexes'!$B$3:$B$752,$B684,'[1]41. Output Indexes'!$C$3:$C$752,$C684)</f>
        <v>362208340</v>
      </c>
      <c r="P684" s="34">
        <f>SUMIFS('[1]9. Z variables'!$AD$3:$AD$752,'[1]9. Z variables'!$B$3:$B$752,$B684,'[1]9. Z variables'!$C$3:$C$752,$C684)</f>
        <v>70523</v>
      </c>
      <c r="Q684" s="34">
        <f>SUMIFS('[1]9. Z variables'!$AE$3:$AE$752,'[1]9. Z variables'!$B$3:$B$752,$B684,'[1]9. Z variables'!$C$3:$C$752,$C684)</f>
        <v>58183</v>
      </c>
      <c r="R684" s="34">
        <f t="shared" si="143"/>
        <v>70523</v>
      </c>
      <c r="S684" s="34">
        <f>R684</f>
        <v>70523</v>
      </c>
      <c r="T684" s="34">
        <f>SUMIFS('[1]9. Z variables'!$P$3:$P$752,'[1]9. Z variables'!$C$3:$C$752,$C684,'[1]9. Z variables'!$B$3:$B$752,$B684)</f>
        <v>244</v>
      </c>
      <c r="U684" s="34">
        <f t="shared" si="151"/>
        <v>242.54545454545453</v>
      </c>
      <c r="V684" s="33">
        <f>SUMIFS('[1]9. Z variables'!$R$3:$R$752,'[1]9. Z variables'!$C$3:$C$752,$C684,'[1]9. Z variables'!$B$3:$B$752,$B684)/T684</f>
        <v>0.25614754098360654</v>
      </c>
      <c r="W684" s="36">
        <f t="shared" si="152"/>
        <v>0.15060784994789858</v>
      </c>
      <c r="X684" s="35">
        <f t="shared" si="152"/>
        <v>33</v>
      </c>
    </row>
    <row r="685" spans="1:24" ht="15" x14ac:dyDescent="0.25">
      <c r="A685" s="182">
        <v>63</v>
      </c>
      <c r="B685" s="183" t="s">
        <v>64</v>
      </c>
      <c r="C685" s="184">
        <v>2003</v>
      </c>
      <c r="D685" s="184">
        <v>1</v>
      </c>
      <c r="E685" s="42">
        <f>SUMIFS('[1]6. Capital Calculations for BM'!$AI$6:$AI$1805,'[1]6. Capital Calculations for BM'!$C$6:$C$1805,'[1]2. BM Database'!$C685,'[1]6. Capital Calculations for BM'!$B$6:$B$1805,'[1]2. BM Database'!$B685)</f>
        <v>3322304.1792968353</v>
      </c>
      <c r="F685" s="42">
        <f>'[1]4. OM&amp;A Calculation'!M690</f>
        <v>2397264.17</v>
      </c>
      <c r="G685" s="42">
        <f t="shared" si="144"/>
        <v>5719568.3492968353</v>
      </c>
      <c r="H685" s="33">
        <f t="shared" si="145"/>
        <v>0.58086624311523094</v>
      </c>
      <c r="I685" s="33">
        <f t="shared" si="146"/>
        <v>0.41913375688476906</v>
      </c>
      <c r="J685" s="40">
        <f>SUMIFS('[1]6. Capital Calculations for BM'!$AH$6:$AH$1805,'[1]6. Capital Calculations for BM'!$C$6:$C$1805,'[1]2. BM Database'!$C685,'[1]6. Capital Calculations for BM'!$B$6:$B$1805,'[1]2. BM Database'!$B685)</f>
        <v>16.820820000000001</v>
      </c>
      <c r="K685" s="41">
        <f t="shared" si="149"/>
        <v>102.21331567783656</v>
      </c>
      <c r="L685" s="41">
        <v>0.92583607875523999</v>
      </c>
      <c r="M685" s="41">
        <f t="shared" si="147"/>
        <v>94.632775383739698</v>
      </c>
      <c r="N685" s="34">
        <f>SUMIFS('[1]41. Output Indexes'!$E$3:$E$752,'[1]41. Output Indexes'!$B$3:$B$752,$B685,'[1]41. Output Indexes'!$C$3:$C$752,$C685)</f>
        <v>14613</v>
      </c>
      <c r="O685" s="34">
        <f>SUMIFS('[1]41. Output Indexes'!$L$3:$L$752,'[1]41. Output Indexes'!$B$3:$B$752,$B685,'[1]41. Output Indexes'!$C$3:$C$752,$C685)</f>
        <v>359240700</v>
      </c>
      <c r="P685" s="34">
        <f>SUMIFS('[1]9. Z variables'!$AD$3:$AD$752,'[1]9. Z variables'!$B$3:$B$752,$B685,'[1]9. Z variables'!$C$3:$C$752,$C685)</f>
        <v>66301</v>
      </c>
      <c r="Q685" s="34">
        <f>SUMIFS('[1]9. Z variables'!$AE$3:$AE$752,'[1]9. Z variables'!$B$3:$B$752,$B685,'[1]9. Z variables'!$C$3:$C$752,$C685)</f>
        <v>57359</v>
      </c>
      <c r="R685" s="34">
        <f t="shared" si="143"/>
        <v>66301</v>
      </c>
      <c r="S685" s="34">
        <f t="shared" ref="S685:S694" si="154">MAX(S684,R685)</f>
        <v>70523</v>
      </c>
      <c r="T685" s="34">
        <f>SUMIFS('[1]9. Z variables'!$P$3:$P$752,'[1]9. Z variables'!$C$3:$C$752,$C685,'[1]9. Z variables'!$B$3:$B$752,$B685)</f>
        <v>232</v>
      </c>
      <c r="U685" s="34">
        <f t="shared" si="151"/>
        <v>242.54545454545453</v>
      </c>
      <c r="V685" s="33">
        <f>SUMIFS('[1]9. Z variables'!$R$3:$R$752,'[1]9. Z variables'!$C$3:$C$752,$C685,'[1]9. Z variables'!$B$3:$B$752,$B685)/T685</f>
        <v>0.25</v>
      </c>
      <c r="W685" s="36">
        <f t="shared" si="152"/>
        <v>0.15060784994789858</v>
      </c>
      <c r="X685" s="35">
        <f t="shared" si="152"/>
        <v>33</v>
      </c>
    </row>
    <row r="686" spans="1:24" ht="15" x14ac:dyDescent="0.25">
      <c r="A686" s="182">
        <v>63</v>
      </c>
      <c r="B686" s="183" t="s">
        <v>64</v>
      </c>
      <c r="C686" s="184">
        <v>2004</v>
      </c>
      <c r="D686" s="184">
        <v>1</v>
      </c>
      <c r="E686" s="42">
        <f>SUMIFS('[1]6. Capital Calculations for BM'!$AI$6:$AI$1805,'[1]6. Capital Calculations for BM'!$C$6:$C$1805,'[1]2. BM Database'!$C686,'[1]6. Capital Calculations for BM'!$B$6:$B$1805,'[1]2. BM Database'!$B686)</f>
        <v>3409937.8652898446</v>
      </c>
      <c r="F686" s="42">
        <f>'[1]4. OM&amp;A Calculation'!M691</f>
        <v>2651351.9099999997</v>
      </c>
      <c r="G686" s="42">
        <f t="shared" si="144"/>
        <v>6061289.7752898447</v>
      </c>
      <c r="H686" s="33">
        <f t="shared" si="145"/>
        <v>0.56257628189815179</v>
      </c>
      <c r="I686" s="33">
        <f t="shared" si="146"/>
        <v>0.43742371810184821</v>
      </c>
      <c r="J686" s="40">
        <f>SUMIFS('[1]6. Capital Calculations for BM'!$AH$6:$AH$1805,'[1]6. Capital Calculations for BM'!$C$6:$C$1805,'[1]2. BM Database'!$C686,'[1]6. Capital Calculations for BM'!$B$6:$B$1805,'[1]2. BM Database'!$B686)</f>
        <v>16.852066000000001</v>
      </c>
      <c r="K686" s="41">
        <f t="shared" si="149"/>
        <v>104.79144501899948</v>
      </c>
      <c r="L686" s="41">
        <v>0.92583607875523999</v>
      </c>
      <c r="M686" s="41">
        <f t="shared" si="147"/>
        <v>97.019700543485811</v>
      </c>
      <c r="N686" s="34">
        <f>SUMIFS('[1]41. Output Indexes'!$E$3:$E$752,'[1]41. Output Indexes'!$B$3:$B$752,$B686,'[1]41. Output Indexes'!$C$3:$C$752,$C686)</f>
        <v>14931</v>
      </c>
      <c r="O686" s="34">
        <f>SUMIFS('[1]41. Output Indexes'!$L$3:$L$752,'[1]41. Output Indexes'!$B$3:$B$752,$B686,'[1]41. Output Indexes'!$C$3:$C$752,$C686)</f>
        <v>356758413</v>
      </c>
      <c r="P686" s="34">
        <f>SUMIFS('[1]9. Z variables'!$AD$3:$AD$752,'[1]9. Z variables'!$B$3:$B$752,$B686,'[1]9. Z variables'!$C$3:$C$752,$C686)</f>
        <v>65409</v>
      </c>
      <c r="Q686" s="34">
        <f>SUMIFS('[1]9. Z variables'!$AE$3:$AE$752,'[1]9. Z variables'!$B$3:$B$752,$B686,'[1]9. Z variables'!$C$3:$C$752,$C686)</f>
        <v>60964</v>
      </c>
      <c r="R686" s="34">
        <f t="shared" si="143"/>
        <v>65409</v>
      </c>
      <c r="S686" s="34">
        <f t="shared" si="154"/>
        <v>70523</v>
      </c>
      <c r="T686" s="34">
        <f>SUMIFS('[1]9. Z variables'!$P$3:$P$752,'[1]9. Z variables'!$C$3:$C$752,$C686,'[1]9. Z variables'!$B$3:$B$752,$B686)</f>
        <v>233</v>
      </c>
      <c r="U686" s="34">
        <f t="shared" si="151"/>
        <v>242.54545454545453</v>
      </c>
      <c r="V686" s="33">
        <f>SUMIFS('[1]9. Z variables'!$R$3:$R$752,'[1]9. Z variables'!$C$3:$C$752,$C686,'[1]9. Z variables'!$B$3:$B$752,$B686)/T686</f>
        <v>0.24892703862660945</v>
      </c>
      <c r="W686" s="36">
        <f t="shared" si="152"/>
        <v>0.15060784994789858</v>
      </c>
      <c r="X686" s="35">
        <f t="shared" si="152"/>
        <v>33</v>
      </c>
    </row>
    <row r="687" spans="1:24" ht="15" x14ac:dyDescent="0.25">
      <c r="A687" s="182">
        <v>63</v>
      </c>
      <c r="B687" s="183" t="s">
        <v>64</v>
      </c>
      <c r="C687" s="184">
        <v>2005</v>
      </c>
      <c r="D687" s="184">
        <v>1</v>
      </c>
      <c r="E687" s="42">
        <f>SUMIFS('[1]6. Capital Calculations for BM'!$AI$6:$AI$1805,'[1]6. Capital Calculations for BM'!$C$6:$C$1805,'[1]2. BM Database'!$C687,'[1]6. Capital Calculations for BM'!$B$6:$B$1805,'[1]2. BM Database'!$B687)</f>
        <v>3609070.2883792878</v>
      </c>
      <c r="F687" s="42">
        <f>'[1]4. OM&amp;A Calculation'!M692</f>
        <v>2904042.9699999997</v>
      </c>
      <c r="G687" s="42">
        <f t="shared" si="144"/>
        <v>6513113.258379288</v>
      </c>
      <c r="H687" s="33">
        <f t="shared" si="145"/>
        <v>0.55412368021331826</v>
      </c>
      <c r="I687" s="33">
        <f t="shared" si="146"/>
        <v>0.44587631978668174</v>
      </c>
      <c r="J687" s="40">
        <f>SUMIFS('[1]6. Capital Calculations for BM'!$AH$6:$AH$1805,'[1]6. Capital Calculations for BM'!$C$6:$C$1805,'[1]2. BM Database'!$C687,'[1]6. Capital Calculations for BM'!$B$6:$B$1805,'[1]2. BM Database'!$B687)</f>
        <v>17.008296000000001</v>
      </c>
      <c r="K687" s="41">
        <f t="shared" si="149"/>
        <v>108.15605108354616</v>
      </c>
      <c r="L687" s="41">
        <v>0.92583607875523999</v>
      </c>
      <c r="M687" s="41">
        <f t="shared" si="147"/>
        <v>100.13477422884181</v>
      </c>
      <c r="N687" s="34">
        <f>SUMIFS('[1]41. Output Indexes'!$E$3:$E$752,'[1]41. Output Indexes'!$B$3:$B$752,$B687,'[1]41. Output Indexes'!$C$3:$C$752,$C687)</f>
        <v>15243</v>
      </c>
      <c r="O687" s="34">
        <f>SUMIFS('[1]41. Output Indexes'!$L$3:$L$752,'[1]41. Output Indexes'!$B$3:$B$752,$B687,'[1]41. Output Indexes'!$C$3:$C$752,$C687)</f>
        <v>376178610</v>
      </c>
      <c r="P687" s="34">
        <f>SUMIFS('[1]9. Z variables'!$AD$3:$AD$752,'[1]9. Z variables'!$B$3:$B$752,$B687,'[1]9. Z variables'!$C$3:$C$752,$C687)</f>
        <v>74621</v>
      </c>
      <c r="Q687" s="34">
        <f>SUMIFS('[1]9. Z variables'!$AE$3:$AE$752,'[1]9. Z variables'!$B$3:$B$752,$B687,'[1]9. Z variables'!$C$3:$C$752,$C687)</f>
        <v>61768</v>
      </c>
      <c r="R687" s="34">
        <f t="shared" si="143"/>
        <v>74621</v>
      </c>
      <c r="S687" s="34">
        <f t="shared" si="154"/>
        <v>74621</v>
      </c>
      <c r="T687" s="34">
        <f>SUMIFS('[1]9. Z variables'!$P$3:$P$752,'[1]9. Z variables'!$C$3:$C$752,$C687,'[1]9. Z variables'!$B$3:$B$752,$B687)</f>
        <v>239</v>
      </c>
      <c r="U687" s="34">
        <f t="shared" si="151"/>
        <v>242.54545454545453</v>
      </c>
      <c r="V687" s="33">
        <f>SUMIFS('[1]9. Z variables'!$R$3:$R$752,'[1]9. Z variables'!$C$3:$C$752,$C687,'[1]9. Z variables'!$B$3:$B$752,$B687)/T687</f>
        <v>0.28033472803347281</v>
      </c>
      <c r="W687" s="36">
        <f t="shared" si="152"/>
        <v>0.15060784994789858</v>
      </c>
      <c r="X687" s="35">
        <f t="shared" si="152"/>
        <v>33</v>
      </c>
    </row>
    <row r="688" spans="1:24" ht="15" x14ac:dyDescent="0.25">
      <c r="A688" s="182">
        <v>63</v>
      </c>
      <c r="B688" s="183" t="s">
        <v>64</v>
      </c>
      <c r="C688" s="184">
        <v>2006</v>
      </c>
      <c r="D688" s="184">
        <v>1</v>
      </c>
      <c r="E688" s="42">
        <f>SUMIFS('[1]6. Capital Calculations for BM'!$AI$6:$AI$1805,'[1]6. Capital Calculations for BM'!$C$6:$C$1805,'[1]2. BM Database'!$C688,'[1]6. Capital Calculations for BM'!$B$6:$B$1805,'[1]2. BM Database'!$B688)</f>
        <v>3698248.175975</v>
      </c>
      <c r="F688" s="42">
        <f>'[1]4. OM&amp;A Calculation'!M693</f>
        <v>3300094.64</v>
      </c>
      <c r="G688" s="42">
        <f t="shared" si="144"/>
        <v>6998342.8159750002</v>
      </c>
      <c r="H688" s="33">
        <f t="shared" si="145"/>
        <v>0.52844627267087729</v>
      </c>
      <c r="I688" s="33">
        <f t="shared" si="146"/>
        <v>0.47155372732912271</v>
      </c>
      <c r="J688" s="40">
        <f>SUMIFS('[1]6. Capital Calculations for BM'!$AH$6:$AH$1805,'[1]6. Capital Calculations for BM'!$C$6:$C$1805,'[1]2. BM Database'!$C688,'[1]6. Capital Calculations for BM'!$B$6:$B$1805,'[1]2. BM Database'!$B688)</f>
        <v>16.88236666666667</v>
      </c>
      <c r="K688" s="41">
        <f t="shared" si="149"/>
        <v>110.14154301171514</v>
      </c>
      <c r="L688" s="41">
        <v>0.92583607875523999</v>
      </c>
      <c r="M688" s="41">
        <f t="shared" si="147"/>
        <v>101.97301429001796</v>
      </c>
      <c r="N688" s="34">
        <f>SUMIFS('[1]41. Output Indexes'!$E$3:$E$752,'[1]41. Output Indexes'!$B$3:$B$752,$B688,'[1]41. Output Indexes'!$C$3:$C$752,$C688)</f>
        <v>15597</v>
      </c>
      <c r="O688" s="34">
        <f>SUMIFS('[1]41. Output Indexes'!$L$3:$L$752,'[1]41. Output Indexes'!$B$3:$B$752,$B688,'[1]41. Output Indexes'!$C$3:$C$752,$C688)</f>
        <v>367218614</v>
      </c>
      <c r="P688" s="34">
        <f>SUMIFS('[1]9. Z variables'!$AD$3:$AD$752,'[1]9. Z variables'!$B$3:$B$752,$B688,'[1]9. Z variables'!$C$3:$C$752,$C688)</f>
        <v>77500</v>
      </c>
      <c r="Q688" s="34">
        <f>SUMIFS('[1]9. Z variables'!$AE$3:$AE$752,'[1]9. Z variables'!$B$3:$B$752,$B688,'[1]9. Z variables'!$C$3:$C$752,$C688)</f>
        <v>61700</v>
      </c>
      <c r="R688" s="34">
        <f t="shared" si="143"/>
        <v>77500</v>
      </c>
      <c r="S688" s="34">
        <f t="shared" si="154"/>
        <v>77500</v>
      </c>
      <c r="T688" s="34">
        <f>SUMIFS('[1]9. Z variables'!$P$3:$P$752,'[1]9. Z variables'!$C$3:$C$752,$C688,'[1]9. Z variables'!$B$3:$B$752,$B688)</f>
        <v>246</v>
      </c>
      <c r="U688" s="34">
        <f t="shared" si="151"/>
        <v>242.54545454545453</v>
      </c>
      <c r="V688" s="33">
        <f>SUMIFS('[1]9. Z variables'!$R$3:$R$752,'[1]9. Z variables'!$C$3:$C$752,$C688,'[1]9. Z variables'!$B$3:$B$752,$B688)/T688</f>
        <v>0.3048780487804878</v>
      </c>
      <c r="W688" s="36">
        <f t="shared" si="152"/>
        <v>0.15060784994789858</v>
      </c>
      <c r="X688" s="35">
        <f t="shared" si="152"/>
        <v>33</v>
      </c>
    </row>
    <row r="689" spans="1:24" ht="15" x14ac:dyDescent="0.25">
      <c r="A689" s="182">
        <v>63</v>
      </c>
      <c r="B689" s="183" t="s">
        <v>64</v>
      </c>
      <c r="C689" s="184">
        <v>2007</v>
      </c>
      <c r="D689" s="184">
        <v>1</v>
      </c>
      <c r="E689" s="42">
        <f>SUMIFS('[1]6. Capital Calculations for BM'!$AI$6:$AI$1805,'[1]6. Capital Calculations for BM'!$C$6:$C$1805,'[1]2. BM Database'!$C689,'[1]6. Capital Calculations for BM'!$B$6:$B$1805,'[1]2. BM Database'!$B689)</f>
        <v>3941686.9951449935</v>
      </c>
      <c r="F689" s="42">
        <f>'[1]4. OM&amp;A Calculation'!M694</f>
        <v>3226973.5</v>
      </c>
      <c r="G689" s="42">
        <f t="shared" si="144"/>
        <v>7168660.4951449931</v>
      </c>
      <c r="H689" s="33">
        <f t="shared" si="145"/>
        <v>0.54984986355742727</v>
      </c>
      <c r="I689" s="33">
        <f t="shared" si="146"/>
        <v>0.45015013644257273</v>
      </c>
      <c r="J689" s="40">
        <f>SUMIFS('[1]6. Capital Calculations for BM'!$AH$6:$AH$1805,'[1]6. Capital Calculations for BM'!$C$6:$C$1805,'[1]2. BM Database'!$C689,'[1]6. Capital Calculations for BM'!$B$6:$B$1805,'[1]2. BM Database'!$B689)</f>
        <v>17.296320000000001</v>
      </c>
      <c r="K689" s="41">
        <f t="shared" si="149"/>
        <v>113.88036490943945</v>
      </c>
      <c r="L689" s="41">
        <v>0.92583607875523999</v>
      </c>
      <c r="M689" s="41">
        <f t="shared" si="147"/>
        <v>105.43455049497125</v>
      </c>
      <c r="N689" s="34">
        <f>SUMIFS('[1]41. Output Indexes'!$E$3:$E$752,'[1]41. Output Indexes'!$B$3:$B$752,$B689,'[1]41. Output Indexes'!$C$3:$C$752,$C689)</f>
        <v>15919</v>
      </c>
      <c r="O689" s="34">
        <f>SUMIFS('[1]41. Output Indexes'!$L$3:$L$752,'[1]41. Output Indexes'!$B$3:$B$752,$B689,'[1]41. Output Indexes'!$C$3:$C$752,$C689)</f>
        <v>366885092</v>
      </c>
      <c r="P689" s="34">
        <f>SUMIFS('[1]9. Z variables'!$AD$3:$AD$752,'[1]9. Z variables'!$B$3:$B$752,$B689,'[1]9. Z variables'!$C$3:$C$752,$C689)</f>
        <v>73561</v>
      </c>
      <c r="Q689" s="34">
        <f>SUMIFS('[1]9. Z variables'!$AE$3:$AE$752,'[1]9. Z variables'!$B$3:$B$752,$B689,'[1]9. Z variables'!$C$3:$C$752,$C689)</f>
        <v>60692</v>
      </c>
      <c r="R689" s="34">
        <f t="shared" si="143"/>
        <v>73561</v>
      </c>
      <c r="S689" s="34">
        <f t="shared" si="154"/>
        <v>77500</v>
      </c>
      <c r="T689" s="34">
        <f>SUMIFS('[1]9. Z variables'!$P$3:$P$752,'[1]9. Z variables'!$C$3:$C$752,$C689,'[1]9. Z variables'!$B$3:$B$752,$B689)</f>
        <v>240</v>
      </c>
      <c r="U689" s="34">
        <f t="shared" si="151"/>
        <v>242.54545454545453</v>
      </c>
      <c r="V689" s="33">
        <f>SUMIFS('[1]9. Z variables'!$R$3:$R$752,'[1]9. Z variables'!$C$3:$C$752,$C689,'[1]9. Z variables'!$B$3:$B$752,$B689)/T689</f>
        <v>0.33333333333333331</v>
      </c>
      <c r="W689" s="36">
        <f t="shared" si="152"/>
        <v>0.15060784994789858</v>
      </c>
      <c r="X689" s="35">
        <f t="shared" si="152"/>
        <v>33</v>
      </c>
    </row>
    <row r="690" spans="1:24" ht="15" x14ac:dyDescent="0.25">
      <c r="A690" s="182">
        <v>63</v>
      </c>
      <c r="B690" s="183" t="s">
        <v>64</v>
      </c>
      <c r="C690" s="184">
        <v>2008</v>
      </c>
      <c r="D690" s="184">
        <v>1</v>
      </c>
      <c r="E690" s="42">
        <f>SUMIFS('[1]6. Capital Calculations for BM'!$AI$6:$AI$1805,'[1]6. Capital Calculations for BM'!$C$6:$C$1805,'[1]2. BM Database'!$C690,'[1]6. Capital Calculations for BM'!$B$6:$B$1805,'[1]2. BM Database'!$B690)</f>
        <v>4164695.4580875821</v>
      </c>
      <c r="F690" s="42">
        <f>'[1]4. OM&amp;A Calculation'!M695</f>
        <v>3075601.4</v>
      </c>
      <c r="G690" s="42">
        <f t="shared" si="144"/>
        <v>7240296.8580875825</v>
      </c>
      <c r="H690" s="33">
        <f t="shared" si="145"/>
        <v>0.5752105942224619</v>
      </c>
      <c r="I690" s="33">
        <f t="shared" si="146"/>
        <v>0.4247894057775381</v>
      </c>
      <c r="J690" s="40">
        <f>SUMIFS('[1]6. Capital Calculations for BM'!$AH$6:$AH$1805,'[1]6. Capital Calculations for BM'!$C$6:$C$1805,'[1]2. BM Database'!$C690,'[1]6. Capital Calculations for BM'!$B$6:$B$1805,'[1]2. BM Database'!$B690)</f>
        <v>17.715351999999999</v>
      </c>
      <c r="K690" s="41">
        <f t="shared" si="149"/>
        <v>116.60459237157336</v>
      </c>
      <c r="L690" s="41">
        <v>0.92583607875523999</v>
      </c>
      <c r="M690" s="41">
        <f t="shared" si="147"/>
        <v>107.95673856615065</v>
      </c>
      <c r="N690" s="34">
        <f>SUMIFS('[1]41. Output Indexes'!$E$3:$E$752,'[1]41. Output Indexes'!$B$3:$B$752,$B690,'[1]41. Output Indexes'!$C$3:$C$752,$C690)</f>
        <v>16133</v>
      </c>
      <c r="O690" s="34">
        <f>SUMIFS('[1]41. Output Indexes'!$L$3:$L$752,'[1]41. Output Indexes'!$B$3:$B$752,$B690,'[1]41. Output Indexes'!$C$3:$C$752,$C690)</f>
        <v>343399650</v>
      </c>
      <c r="P690" s="34">
        <f>SUMIFS('[1]9. Z variables'!$AD$3:$AD$752,'[1]9. Z variables'!$B$3:$B$752,$B690,'[1]9. Z variables'!$C$3:$C$752,$C690)</f>
        <v>67027</v>
      </c>
      <c r="Q690" s="34">
        <f>SUMIFS('[1]9. Z variables'!$AE$3:$AE$752,'[1]9. Z variables'!$B$3:$B$752,$B690,'[1]9. Z variables'!$C$3:$C$752,$C690)</f>
        <v>58384</v>
      </c>
      <c r="R690" s="34">
        <f t="shared" si="143"/>
        <v>67027</v>
      </c>
      <c r="S690" s="34">
        <f t="shared" si="154"/>
        <v>77500</v>
      </c>
      <c r="T690" s="34">
        <f>SUMIFS('[1]9. Z variables'!$P$3:$P$752,'[1]9. Z variables'!$C$3:$C$752,$C690,'[1]9. Z variables'!$B$3:$B$752,$B690)</f>
        <v>244</v>
      </c>
      <c r="U690" s="34">
        <f t="shared" si="151"/>
        <v>242.54545454545453</v>
      </c>
      <c r="V690" s="33">
        <f>SUMIFS('[1]9. Z variables'!$R$3:$R$752,'[1]9. Z variables'!$C$3:$C$752,$C690,'[1]9. Z variables'!$B$3:$B$752,$B690)/T690</f>
        <v>0.35245901639344263</v>
      </c>
      <c r="W690" s="36">
        <f t="shared" si="152"/>
        <v>0.15060784994789858</v>
      </c>
      <c r="X690" s="35">
        <f t="shared" si="152"/>
        <v>33</v>
      </c>
    </row>
    <row r="691" spans="1:24" ht="15" x14ac:dyDescent="0.25">
      <c r="A691" s="182">
        <v>63</v>
      </c>
      <c r="B691" s="183" t="s">
        <v>64</v>
      </c>
      <c r="C691" s="184">
        <v>2009</v>
      </c>
      <c r="D691" s="184">
        <v>1</v>
      </c>
      <c r="E691" s="42">
        <f>SUMIFS('[1]6. Capital Calculations for BM'!$AI$6:$AI$1805,'[1]6. Capital Calculations for BM'!$C$6:$C$1805,'[1]2. BM Database'!$C691,'[1]6. Capital Calculations for BM'!$B$6:$B$1805,'[1]2. BM Database'!$B691)</f>
        <v>4188488.6602020045</v>
      </c>
      <c r="F691" s="42">
        <f>'[1]4. OM&amp;A Calculation'!M696</f>
        <v>3152055.5900000003</v>
      </c>
      <c r="G691" s="42">
        <f t="shared" si="144"/>
        <v>7340544.2502020048</v>
      </c>
      <c r="H691" s="33">
        <f t="shared" si="145"/>
        <v>0.57059647315479933</v>
      </c>
      <c r="I691" s="33">
        <f t="shared" si="146"/>
        <v>0.42940352684520067</v>
      </c>
      <c r="J691" s="40">
        <f>SUMIFS('[1]6. Capital Calculations for BM'!$AH$6:$AH$1805,'[1]6. Capital Calculations for BM'!$C$6:$C$1805,'[1]2. BM Database'!$C691,'[1]6. Capital Calculations for BM'!$B$6:$B$1805,'[1]2. BM Database'!$B691)</f>
        <v>17.930536200000002</v>
      </c>
      <c r="K691" s="41">
        <f t="shared" si="149"/>
        <v>118.1120482521444</v>
      </c>
      <c r="L691" s="41">
        <v>0.92583607875523999</v>
      </c>
      <c r="M691" s="41">
        <f t="shared" si="147"/>
        <v>109.35239560751508</v>
      </c>
      <c r="N691" s="34">
        <f>SUMIFS('[1]41. Output Indexes'!$E$3:$E$752,'[1]41. Output Indexes'!$B$3:$B$752,$B691,'[1]41. Output Indexes'!$C$3:$C$752,$C691)</f>
        <v>16243</v>
      </c>
      <c r="O691" s="34">
        <f>SUMIFS('[1]41. Output Indexes'!$L$3:$L$752,'[1]41. Output Indexes'!$B$3:$B$752,$B691,'[1]41. Output Indexes'!$C$3:$C$752,$C691)</f>
        <v>289185003</v>
      </c>
      <c r="P691" s="34">
        <f>SUMIFS('[1]9. Z variables'!$AD$3:$AD$752,'[1]9. Z variables'!$B$3:$B$752,$B691,'[1]9. Z variables'!$C$3:$C$752,$C691)</f>
        <v>61895</v>
      </c>
      <c r="Q691" s="34">
        <f>SUMIFS('[1]9. Z variables'!$AE$3:$AE$752,'[1]9. Z variables'!$B$3:$B$752,$B691,'[1]9. Z variables'!$C$3:$C$752,$C691)</f>
        <v>52131</v>
      </c>
      <c r="R691" s="34">
        <f t="shared" si="143"/>
        <v>61895</v>
      </c>
      <c r="S691" s="34">
        <f t="shared" si="154"/>
        <v>77500</v>
      </c>
      <c r="T691" s="34">
        <f>SUMIFS('[1]9. Z variables'!$P$3:$P$752,'[1]9. Z variables'!$C$3:$C$752,$C691,'[1]9. Z variables'!$B$3:$B$752,$B691)</f>
        <v>243</v>
      </c>
      <c r="U691" s="34">
        <f t="shared" si="151"/>
        <v>242.54545454545453</v>
      </c>
      <c r="V691" s="33">
        <f>SUMIFS('[1]9. Z variables'!$R$3:$R$752,'[1]9. Z variables'!$C$3:$C$752,$C691,'[1]9. Z variables'!$B$3:$B$752,$B691)/T691</f>
        <v>0.35802469135802467</v>
      </c>
      <c r="W691" s="36">
        <f t="shared" si="152"/>
        <v>0.15060784994789858</v>
      </c>
      <c r="X691" s="35">
        <f t="shared" si="152"/>
        <v>33</v>
      </c>
    </row>
    <row r="692" spans="1:24" ht="15" x14ac:dyDescent="0.25">
      <c r="A692" s="182">
        <v>63</v>
      </c>
      <c r="B692" s="183" t="s">
        <v>64</v>
      </c>
      <c r="C692" s="184">
        <v>2010</v>
      </c>
      <c r="D692" s="184">
        <v>1</v>
      </c>
      <c r="E692" s="42">
        <f>SUMIFS('[1]6. Capital Calculations for BM'!$AI$6:$AI$1805,'[1]6. Capital Calculations for BM'!$C$6:$C$1805,'[1]2. BM Database'!$C692,'[1]6. Capital Calculations for BM'!$B$6:$B$1805,'[1]2. BM Database'!$B692)</f>
        <v>4579899.3595857779</v>
      </c>
      <c r="F692" s="42">
        <f>'[1]4. OM&amp;A Calculation'!M697</f>
        <v>3215894.01</v>
      </c>
      <c r="G692" s="42">
        <f t="shared" si="144"/>
        <v>7795793.3695857776</v>
      </c>
      <c r="H692" s="33">
        <f t="shared" si="145"/>
        <v>0.58748342118117569</v>
      </c>
      <c r="I692" s="33">
        <f t="shared" si="146"/>
        <v>0.41251657881882431</v>
      </c>
      <c r="J692" s="40">
        <f>SUMIFS('[1]6. Capital Calculations for BM'!$AH$6:$AH$1805,'[1]6. Capital Calculations for BM'!$C$6:$C$1805,'[1]2. BM Database'!$C692,'[1]6. Capital Calculations for BM'!$B$6:$B$1805,'[1]2. BM Database'!$B692)</f>
        <v>18.29948266666667</v>
      </c>
      <c r="K692" s="41">
        <f t="shared" si="149"/>
        <v>121.67950876493377</v>
      </c>
      <c r="L692" s="41">
        <v>0.92583607875523999</v>
      </c>
      <c r="M692" s="41">
        <f t="shared" si="147"/>
        <v>112.65527925979013</v>
      </c>
      <c r="N692" s="34">
        <f>SUMIFS('[1]41. Output Indexes'!$E$3:$E$752,'[1]41. Output Indexes'!$B$3:$B$752,$B692,'[1]41. Output Indexes'!$C$3:$C$752,$C692)</f>
        <v>16419</v>
      </c>
      <c r="O692" s="34">
        <f>SUMIFS('[1]41. Output Indexes'!$L$3:$L$752,'[1]41. Output Indexes'!$B$3:$B$752,$B692,'[1]41. Output Indexes'!$C$3:$C$752,$C692)</f>
        <v>294869479</v>
      </c>
      <c r="P692" s="34">
        <f>SUMIFS('[1]9. Z variables'!$AD$3:$AD$752,'[1]9. Z variables'!$B$3:$B$752,$B692,'[1]9. Z variables'!$C$3:$C$752,$C692)</f>
        <v>62047</v>
      </c>
      <c r="Q692" s="34">
        <f>SUMIFS('[1]9. Z variables'!$AE$3:$AE$752,'[1]9. Z variables'!$B$3:$B$752,$B692,'[1]9. Z variables'!$C$3:$C$752,$C692)</f>
        <v>50015</v>
      </c>
      <c r="R692" s="34">
        <f t="shared" si="143"/>
        <v>62047</v>
      </c>
      <c r="S692" s="34">
        <f t="shared" si="154"/>
        <v>77500</v>
      </c>
      <c r="T692" s="34">
        <f>SUMIFS('[1]9. Z variables'!$P$3:$P$752,'[1]9. Z variables'!$C$3:$C$752,$C692,'[1]9. Z variables'!$B$3:$B$752,$B692)</f>
        <v>247</v>
      </c>
      <c r="U692" s="34">
        <f t="shared" si="151"/>
        <v>242.54545454545453</v>
      </c>
      <c r="V692" s="33">
        <f>SUMIFS('[1]9. Z variables'!$R$3:$R$752,'[1]9. Z variables'!$C$3:$C$752,$C692,'[1]9. Z variables'!$B$3:$B$752,$B692)/T692</f>
        <v>0.36032388663967613</v>
      </c>
      <c r="W692" s="36">
        <f t="shared" si="152"/>
        <v>0.15060784994789858</v>
      </c>
      <c r="X692" s="35">
        <f t="shared" si="152"/>
        <v>33</v>
      </c>
    </row>
    <row r="693" spans="1:24" ht="15" x14ac:dyDescent="0.25">
      <c r="A693" s="182">
        <v>63</v>
      </c>
      <c r="B693" s="183" t="s">
        <v>64</v>
      </c>
      <c r="C693" s="184">
        <v>2011</v>
      </c>
      <c r="D693" s="184">
        <v>1</v>
      </c>
      <c r="E693" s="42">
        <f>SUMIFS('[1]6. Capital Calculations for BM'!$AI$6:$AI$1805,'[1]6. Capital Calculations for BM'!$C$6:$C$1805,'[1]2. BM Database'!$C693,'[1]6. Capital Calculations for BM'!$B$6:$B$1805,'[1]2. BM Database'!$B693)</f>
        <v>4702439.1126032332</v>
      </c>
      <c r="F693" s="42">
        <f>'[1]4. OM&amp;A Calculation'!M698</f>
        <v>3450897.29</v>
      </c>
      <c r="G693" s="42">
        <f t="shared" si="144"/>
        <v>8153336.4026032332</v>
      </c>
      <c r="H693" s="33">
        <f t="shared" si="145"/>
        <v>0.57675028729365541</v>
      </c>
      <c r="I693" s="33">
        <f t="shared" si="146"/>
        <v>0.42324971270634459</v>
      </c>
      <c r="J693" s="40">
        <f>SUMIFS('[1]6. Capital Calculations for BM'!$AH$6:$AH$1805,'[1]6. Capital Calculations for BM'!$C$6:$C$1805,'[1]2. BM Database'!$C693,'[1]6. Capital Calculations for BM'!$B$6:$B$1805,'[1]2. BM Database'!$B693)</f>
        <v>18.328728099999999</v>
      </c>
      <c r="K693" s="41">
        <f t="shared" si="149"/>
        <v>123.73002481130355</v>
      </c>
      <c r="L693" s="41">
        <v>0.92583607875523999</v>
      </c>
      <c r="M693" s="41">
        <f t="shared" si="147"/>
        <v>114.55372099558583</v>
      </c>
      <c r="N693" s="34">
        <f>SUMIFS('[1]41. Output Indexes'!$E$3:$E$752,'[1]41. Output Indexes'!$B$3:$B$752,$B693,'[1]41. Output Indexes'!$C$3:$C$752,$C693)</f>
        <v>16436</v>
      </c>
      <c r="O693" s="34">
        <f>SUMIFS('[1]41. Output Indexes'!$L$3:$L$752,'[1]41. Output Indexes'!$B$3:$B$752,$B693,'[1]41. Output Indexes'!$C$3:$C$752,$C693)</f>
        <v>291893294</v>
      </c>
      <c r="P693" s="34">
        <f>SUMIFS('[1]9. Z variables'!$AD$3:$AD$752,'[1]9. Z variables'!$B$3:$B$752,$B693,'[1]9. Z variables'!$C$3:$C$752,$C693)</f>
        <v>65534</v>
      </c>
      <c r="Q693" s="34">
        <f>SUMIFS('[1]9. Z variables'!$AE$3:$AE$752,'[1]9. Z variables'!$B$3:$B$752,$B693,'[1]9. Z variables'!$C$3:$C$752,$C693)</f>
        <v>47750</v>
      </c>
      <c r="R693" s="34">
        <f t="shared" si="143"/>
        <v>65534</v>
      </c>
      <c r="S693" s="34">
        <f t="shared" si="154"/>
        <v>77500</v>
      </c>
      <c r="T693" s="34">
        <f>SUMIFS('[1]9. Z variables'!$P$3:$P$752,'[1]9. Z variables'!$C$3:$C$752,$C693,'[1]9. Z variables'!$B$3:$B$752,$B693)</f>
        <v>248</v>
      </c>
      <c r="U693" s="34">
        <f t="shared" si="151"/>
        <v>242.54545454545453</v>
      </c>
      <c r="V693" s="33">
        <f>SUMIFS('[1]9. Z variables'!$R$3:$R$752,'[1]9. Z variables'!$C$3:$C$752,$C693,'[1]9. Z variables'!$B$3:$B$752,$B693)/T693</f>
        <v>0.37096774193548387</v>
      </c>
      <c r="W693" s="36">
        <f t="shared" si="152"/>
        <v>0.15060784994789858</v>
      </c>
      <c r="X693" s="23">
        <f t="shared" si="152"/>
        <v>33</v>
      </c>
    </row>
    <row r="694" spans="1:24" ht="15" x14ac:dyDescent="0.25">
      <c r="A694" s="182">
        <v>63</v>
      </c>
      <c r="B694" s="183" t="str">
        <f>B693</f>
        <v>ST. THOMAS ENERGY INC.</v>
      </c>
      <c r="C694" s="184">
        <f>C693+1</f>
        <v>2012</v>
      </c>
      <c r="D694" s="184">
        <f>D693</f>
        <v>1</v>
      </c>
      <c r="E694" s="42">
        <f>SUMIFS('[1]6. Capital Calculations for BM'!$AI$6:$AI$1805,'[1]6. Capital Calculations for BM'!$C$6:$C$1805,'[1]2. BM Database'!$C694,'[1]6. Capital Calculations for BM'!$B$6:$B$1805,'[1]2. BM Database'!$B694)</f>
        <v>5081493.1493526353</v>
      </c>
      <c r="F694" s="42">
        <f>'[1]4. OM&amp;A Calculation'!M699</f>
        <v>4701995.9970000004</v>
      </c>
      <c r="G694" s="42">
        <f t="shared" si="144"/>
        <v>9783489.1463526357</v>
      </c>
      <c r="H694" s="33">
        <f t="shared" si="145"/>
        <v>0.51939477555888713</v>
      </c>
      <c r="I694" s="33">
        <f t="shared" si="146"/>
        <v>0.48060522444111287</v>
      </c>
      <c r="J694" s="40">
        <f>SUMIFS('[1]6. Capital Calculations for BM'!$AH$6:$AH$1805,'[1]6. Capital Calculations for BM'!$C$6:$C$1805,'[1]2. BM Database'!$C694,'[1]6. Capital Calculations for BM'!$B$6:$B$1805,'[1]2. BM Database'!$B694)</f>
        <v>17.40324</v>
      </c>
      <c r="K694" s="41">
        <f t="shared" si="149"/>
        <v>125.68281390738366</v>
      </c>
      <c r="L694" s="41">
        <f>L693</f>
        <v>0.92583607875523999</v>
      </c>
      <c r="M694" s="41">
        <f t="shared" si="147"/>
        <v>116.36168359493664</v>
      </c>
      <c r="N694" s="34">
        <f>SUMIFS('[1]24. 2012 data'!$BR$2:$BR$74,'[1]24. 2012 data'!$B$2:$B$74,'[1]2. BM Database'!$B694,'[1]24. 2012 data'!$C$2:$C$74,2012)</f>
        <v>16563</v>
      </c>
      <c r="O694" s="34">
        <f>SUMIFS('[1]24. 2012 data'!$BZ$2:$BZ$74,'[1]24. 2012 data'!$B$2:$B$74,'[1]2. BM Database'!$B694,'[1]24. 2012 data'!$C$2:$C$74,2012)</f>
        <v>287989674</v>
      </c>
      <c r="P694" s="34">
        <f>SUMIFS('[1]24. 2012 data'!$DI$2:$DI$74,'[1]24. 2012 data'!$B$2:$B$74,'[1]2. BM Database'!$B694,'[1]24. 2012 data'!$C$2:$C$74,2012)</f>
        <v>63087</v>
      </c>
      <c r="Q694" s="34">
        <f>SUMIFS('[1]24. 2012 data'!$DH$2:$DH$74,'[1]24. 2012 data'!$B$2:$B$74,'[1]2. BM Database'!$B694,'[1]24. 2012 data'!$C$2:$C$74,2012)</f>
        <v>46854</v>
      </c>
      <c r="R694" s="34">
        <f t="shared" si="143"/>
        <v>63087</v>
      </c>
      <c r="S694" s="34">
        <f t="shared" si="154"/>
        <v>77500</v>
      </c>
      <c r="T694" s="34">
        <f>SUMIF('[1]24. 2012 data'!$B$2:$B$74,$B694,'[1]24. 2012 data'!$DL$2:$DL$74)</f>
        <v>252</v>
      </c>
      <c r="U694" s="34">
        <f>AVERAGE(T684:T694)</f>
        <v>242.54545454545453</v>
      </c>
      <c r="V694" s="33">
        <f>SUMIF('[1]24. 2012 data'!$B$2:$B$74,$B694,'[1]24. 2012 data'!$DN$2:$DN$74)/SUMIF('[1]24. 2012 data'!$B$2:$B$74,$B694,'[1]24. 2012 data'!$DL$2:$DL$74)</f>
        <v>0.3888888888888889</v>
      </c>
      <c r="W694" s="36">
        <f>(N694-N684)/N684</f>
        <v>0.15060784994789858</v>
      </c>
      <c r="X694" s="34">
        <f>SUMIF('[1]24. 2012 data'!$B$2:$B$74,$B694,'[1]24. 2012 data'!$CZ$2:$CZ$74)</f>
        <v>33</v>
      </c>
    </row>
    <row r="695" spans="1:24" ht="15" x14ac:dyDescent="0.25">
      <c r="A695" s="182">
        <v>64</v>
      </c>
      <c r="B695" s="183" t="s">
        <v>65</v>
      </c>
      <c r="C695" s="184">
        <v>2002</v>
      </c>
      <c r="D695" s="184">
        <v>1</v>
      </c>
      <c r="E695" s="42">
        <f>SUMIFS('[1]6. Capital Calculations for BM'!$AI$6:$AI$1805,'[1]6. Capital Calculations for BM'!$C$6:$C$1805,'[1]2. BM Database'!$C695,'[1]6. Capital Calculations for BM'!$B$6:$B$1805,'[1]2. BM Database'!$B695)</f>
        <v>12627533.589180646</v>
      </c>
      <c r="F695" s="42">
        <f>'[1]4. OM&amp;A Calculation'!M700</f>
        <v>10187237</v>
      </c>
      <c r="G695" s="42">
        <f t="shared" si="144"/>
        <v>22814770.589180648</v>
      </c>
      <c r="H695" s="33">
        <f t="shared" si="145"/>
        <v>0.55348062956937849</v>
      </c>
      <c r="I695" s="33">
        <f t="shared" si="146"/>
        <v>0.44651937043062151</v>
      </c>
      <c r="J695" s="40">
        <f>SUMIFS('[1]6. Capital Calculations for BM'!$AH$6:$AH$1805,'[1]6. Capital Calculations for BM'!$C$6:$C$1805,'[1]2. BM Database'!$C695,'[1]6. Capital Calculations for BM'!$B$6:$B$1805,'[1]2. BM Database'!$B695)</f>
        <v>16.741565999999999</v>
      </c>
      <c r="K695" s="41">
        <f t="shared" si="149"/>
        <v>100</v>
      </c>
      <c r="L695" s="41">
        <v>0.88965771921730397</v>
      </c>
      <c r="M695" s="41">
        <f t="shared" si="147"/>
        <v>88.965771921730394</v>
      </c>
      <c r="N695" s="34">
        <f>SUMIFS('[1]41. Output Indexes'!$E$3:$E$752,'[1]41. Output Indexes'!$B$3:$B$752,$B695,'[1]41. Output Indexes'!$C$3:$C$752,$C695)</f>
        <v>48820</v>
      </c>
      <c r="O695" s="34">
        <f>SUMIFS('[1]41. Output Indexes'!$L$3:$L$752,'[1]41. Output Indexes'!$B$3:$B$752,$B695,'[1]41. Output Indexes'!$C$3:$C$752,$C695)</f>
        <v>1015641442</v>
      </c>
      <c r="P695" s="34">
        <f>SUMIFS('[1]9. Z variables'!$AD$3:$AD$752,'[1]9. Z variables'!$B$3:$B$752,$B695,'[1]9. Z variables'!$C$3:$C$752,$C695)</f>
        <v>169159</v>
      </c>
      <c r="Q695" s="34">
        <f>SUMIFS('[1]9. Z variables'!$AE$3:$AE$752,'[1]9. Z variables'!$B$3:$B$752,$B695,'[1]9. Z variables'!$C$3:$C$752,$C695)</f>
        <v>189837</v>
      </c>
      <c r="R695" s="34">
        <f t="shared" si="143"/>
        <v>189837</v>
      </c>
      <c r="S695" s="34">
        <f>R695</f>
        <v>189837</v>
      </c>
      <c r="T695" s="34">
        <f>SUMIFS('[1]9. Z variables'!$P$3:$P$752,'[1]9. Z variables'!$C$3:$C$752,$C695,'[1]9. Z variables'!$B$3:$B$752,$B695)</f>
        <v>1351</v>
      </c>
      <c r="U695" s="34">
        <f t="shared" si="151"/>
        <v>1250.6727272727273</v>
      </c>
      <c r="V695" s="33">
        <f>SUMIFS('[1]9. Z variables'!$R$3:$R$752,'[1]9. Z variables'!$C$3:$C$752,$C695,'[1]9. Z variables'!$B$3:$B$752,$B695)/T695</f>
        <v>2.9015544041450778E-2</v>
      </c>
      <c r="W695" s="36">
        <f t="shared" si="152"/>
        <v>2.4129455141335517E-2</v>
      </c>
      <c r="X695" s="35">
        <f t="shared" si="152"/>
        <v>381</v>
      </c>
    </row>
    <row r="696" spans="1:24" ht="15" x14ac:dyDescent="0.25">
      <c r="A696" s="182">
        <v>64</v>
      </c>
      <c r="B696" s="183" t="s">
        <v>65</v>
      </c>
      <c r="C696" s="184">
        <v>2003</v>
      </c>
      <c r="D696" s="184">
        <v>1</v>
      </c>
      <c r="E696" s="42">
        <f>SUMIFS('[1]6. Capital Calculations for BM'!$AI$6:$AI$1805,'[1]6. Capital Calculations for BM'!$C$6:$C$1805,'[1]2. BM Database'!$C696,'[1]6. Capital Calculations for BM'!$B$6:$B$1805,'[1]2. BM Database'!$B696)</f>
        <v>12786326.749014821</v>
      </c>
      <c r="F696" s="42">
        <f>'[1]4. OM&amp;A Calculation'!M701</f>
        <v>10663571</v>
      </c>
      <c r="G696" s="42">
        <f t="shared" si="144"/>
        <v>23449897.749014821</v>
      </c>
      <c r="H696" s="33">
        <f t="shared" si="145"/>
        <v>0.54526151396766753</v>
      </c>
      <c r="I696" s="33">
        <f t="shared" si="146"/>
        <v>0.45473848603233247</v>
      </c>
      <c r="J696" s="40">
        <f>SUMIFS('[1]6. Capital Calculations for BM'!$AH$6:$AH$1805,'[1]6. Capital Calculations for BM'!$C$6:$C$1805,'[1]2. BM Database'!$C696,'[1]6. Capital Calculations for BM'!$B$6:$B$1805,'[1]2. BM Database'!$B696)</f>
        <v>16.820820000000001</v>
      </c>
      <c r="K696" s="41">
        <f t="shared" si="149"/>
        <v>102.21331567783656</v>
      </c>
      <c r="L696" s="41">
        <v>0.88965771921730397</v>
      </c>
      <c r="M696" s="41">
        <f t="shared" si="147"/>
        <v>90.93486529958237</v>
      </c>
      <c r="N696" s="34">
        <f>SUMIFS('[1]41. Output Indexes'!$E$3:$E$752,'[1]41. Output Indexes'!$B$3:$B$752,$B696,'[1]41. Output Indexes'!$C$3:$C$752,$C696)</f>
        <v>49236</v>
      </c>
      <c r="O696" s="34">
        <f>SUMIFS('[1]41. Output Indexes'!$L$3:$L$752,'[1]41. Output Indexes'!$B$3:$B$752,$B696,'[1]41. Output Indexes'!$C$3:$C$752,$C696)</f>
        <v>1051685176</v>
      </c>
      <c r="P696" s="34">
        <f>SUMIFS('[1]9. Z variables'!$AD$3:$AD$752,'[1]9. Z variables'!$B$3:$B$752,$B696,'[1]9. Z variables'!$C$3:$C$752,$C696)</f>
        <v>166343</v>
      </c>
      <c r="Q696" s="34">
        <f>SUMIFS('[1]9. Z variables'!$AE$3:$AE$752,'[1]9. Z variables'!$B$3:$B$752,$B696,'[1]9. Z variables'!$C$3:$C$752,$C696)</f>
        <v>195658</v>
      </c>
      <c r="R696" s="34">
        <f t="shared" si="143"/>
        <v>195658</v>
      </c>
      <c r="S696" s="34">
        <f t="shared" ref="S696:S705" si="155">MAX(S695,R696)</f>
        <v>195658</v>
      </c>
      <c r="T696" s="34">
        <f>SUMIFS('[1]9. Z variables'!$P$3:$P$752,'[1]9. Z variables'!$C$3:$C$752,$C696,'[1]9. Z variables'!$B$3:$B$752,$B696)</f>
        <v>1349.3</v>
      </c>
      <c r="U696" s="34">
        <f t="shared" si="151"/>
        <v>1250.6727272727273</v>
      </c>
      <c r="V696" s="33">
        <f>SUMIFS('[1]9. Z variables'!$R$3:$R$752,'[1]9. Z variables'!$C$3:$C$752,$C696,'[1]9. Z variables'!$B$3:$B$752,$B696)/T696</f>
        <v>0.33654487512043285</v>
      </c>
      <c r="W696" s="36">
        <f t="shared" si="152"/>
        <v>2.4129455141335517E-2</v>
      </c>
      <c r="X696" s="35">
        <f t="shared" si="152"/>
        <v>381</v>
      </c>
    </row>
    <row r="697" spans="1:24" ht="15" x14ac:dyDescent="0.25">
      <c r="A697" s="182">
        <v>64</v>
      </c>
      <c r="B697" s="183" t="s">
        <v>65</v>
      </c>
      <c r="C697" s="184">
        <v>2004</v>
      </c>
      <c r="D697" s="184">
        <v>1</v>
      </c>
      <c r="E697" s="42">
        <f>SUMIFS('[1]6. Capital Calculations for BM'!$AI$6:$AI$1805,'[1]6. Capital Calculations for BM'!$C$6:$C$1805,'[1]2. BM Database'!$C697,'[1]6. Capital Calculations for BM'!$B$6:$B$1805,'[1]2. BM Database'!$B697)</f>
        <v>12872907.299430147</v>
      </c>
      <c r="F697" s="42">
        <f>'[1]4. OM&amp;A Calculation'!M702</f>
        <v>10258976</v>
      </c>
      <c r="G697" s="42">
        <f t="shared" si="144"/>
        <v>23131883.299430147</v>
      </c>
      <c r="H697" s="33">
        <f t="shared" si="145"/>
        <v>0.55650061574308873</v>
      </c>
      <c r="I697" s="33">
        <f t="shared" si="146"/>
        <v>0.44349938425691127</v>
      </c>
      <c r="J697" s="40">
        <f>SUMIFS('[1]6. Capital Calculations for BM'!$AH$6:$AH$1805,'[1]6. Capital Calculations for BM'!$C$6:$C$1805,'[1]2. BM Database'!$C697,'[1]6. Capital Calculations for BM'!$B$6:$B$1805,'[1]2. BM Database'!$B697)</f>
        <v>16.852066000000001</v>
      </c>
      <c r="K697" s="41">
        <f t="shared" si="149"/>
        <v>104.79144501899948</v>
      </c>
      <c r="L697" s="41">
        <v>0.88965771921730397</v>
      </c>
      <c r="M697" s="41">
        <f t="shared" si="147"/>
        <v>93.228517969088585</v>
      </c>
      <c r="N697" s="34">
        <f>SUMIFS('[1]41. Output Indexes'!$E$3:$E$752,'[1]41. Output Indexes'!$B$3:$B$752,$B697,'[1]41. Output Indexes'!$C$3:$C$752,$C697)</f>
        <v>49323</v>
      </c>
      <c r="O697" s="34">
        <f>SUMIFS('[1]41. Output Indexes'!$L$3:$L$752,'[1]41. Output Indexes'!$B$3:$B$752,$B697,'[1]41. Output Indexes'!$C$3:$C$752,$C697)</f>
        <v>1033807068</v>
      </c>
      <c r="P697" s="34">
        <f>SUMIFS('[1]9. Z variables'!$AD$3:$AD$752,'[1]9. Z variables'!$B$3:$B$752,$B697,'[1]9. Z variables'!$C$3:$C$752,$C697)</f>
        <v>155397</v>
      </c>
      <c r="Q697" s="34">
        <f>SUMIFS('[1]9. Z variables'!$AE$3:$AE$752,'[1]9. Z variables'!$B$3:$B$752,$B697,'[1]9. Z variables'!$C$3:$C$752,$C697)</f>
        <v>198752</v>
      </c>
      <c r="R697" s="34">
        <f t="shared" si="143"/>
        <v>198752</v>
      </c>
      <c r="S697" s="34">
        <f t="shared" si="155"/>
        <v>198752</v>
      </c>
      <c r="T697" s="34">
        <f>SUMIFS('[1]9. Z variables'!$P$3:$P$752,'[1]9. Z variables'!$C$3:$C$752,$C697,'[1]9. Z variables'!$B$3:$B$752,$B697)</f>
        <v>1338.1</v>
      </c>
      <c r="U697" s="34">
        <f t="shared" si="151"/>
        <v>1250.6727272727273</v>
      </c>
      <c r="V697" s="33">
        <f>SUMIFS('[1]9. Z variables'!$R$3:$R$752,'[1]9. Z variables'!$C$3:$C$752,$C697,'[1]9. Z variables'!$B$3:$B$752,$B697)/T697</f>
        <v>0.33779239219789253</v>
      </c>
      <c r="W697" s="36">
        <f t="shared" si="152"/>
        <v>2.4129455141335517E-2</v>
      </c>
      <c r="X697" s="35">
        <f t="shared" si="152"/>
        <v>381</v>
      </c>
    </row>
    <row r="698" spans="1:24" ht="15" x14ac:dyDescent="0.25">
      <c r="A698" s="182">
        <v>64</v>
      </c>
      <c r="B698" s="183" t="s">
        <v>65</v>
      </c>
      <c r="C698" s="184">
        <v>2005</v>
      </c>
      <c r="D698" s="184">
        <v>1</v>
      </c>
      <c r="E698" s="42">
        <f>SUMIFS('[1]6. Capital Calculations for BM'!$AI$6:$AI$1805,'[1]6. Capital Calculations for BM'!$C$6:$C$1805,'[1]2. BM Database'!$C698,'[1]6. Capital Calculations for BM'!$B$6:$B$1805,'[1]2. BM Database'!$B698)</f>
        <v>13133467.692041587</v>
      </c>
      <c r="F698" s="42">
        <f>'[1]4. OM&amp;A Calculation'!M703</f>
        <v>10019522.030000001</v>
      </c>
      <c r="G698" s="42">
        <f t="shared" si="144"/>
        <v>23152989.722041588</v>
      </c>
      <c r="H698" s="33">
        <f t="shared" si="145"/>
        <v>0.5672471611533848</v>
      </c>
      <c r="I698" s="33">
        <f t="shared" si="146"/>
        <v>0.4327528388466152</v>
      </c>
      <c r="J698" s="40">
        <f>SUMIFS('[1]6. Capital Calculations for BM'!$AH$6:$AH$1805,'[1]6. Capital Calculations for BM'!$C$6:$C$1805,'[1]2. BM Database'!$C698,'[1]6. Capital Calculations for BM'!$B$6:$B$1805,'[1]2. BM Database'!$B698)</f>
        <v>17.008296000000001</v>
      </c>
      <c r="K698" s="41">
        <f t="shared" si="149"/>
        <v>108.15605108354616</v>
      </c>
      <c r="L698" s="41">
        <v>0.88965771921730397</v>
      </c>
      <c r="M698" s="41">
        <f t="shared" si="147"/>
        <v>96.221865726537899</v>
      </c>
      <c r="N698" s="34">
        <f>SUMIFS('[1]41. Output Indexes'!$E$3:$E$752,'[1]41. Output Indexes'!$B$3:$B$752,$B698,'[1]41. Output Indexes'!$C$3:$C$752,$C698)</f>
        <v>49558</v>
      </c>
      <c r="O698" s="34">
        <f>SUMIFS('[1]41. Output Indexes'!$L$3:$L$752,'[1]41. Output Indexes'!$B$3:$B$752,$B698,'[1]41. Output Indexes'!$C$3:$C$752,$C698)</f>
        <v>1054662883</v>
      </c>
      <c r="P698" s="34">
        <f>SUMIFS('[1]9. Z variables'!$AD$3:$AD$752,'[1]9. Z variables'!$B$3:$B$752,$B698,'[1]9. Z variables'!$C$3:$C$752,$C698)</f>
        <v>171000</v>
      </c>
      <c r="Q698" s="34">
        <f>SUMIFS('[1]9. Z variables'!$AE$3:$AE$752,'[1]9. Z variables'!$B$3:$B$752,$B698,'[1]9. Z variables'!$C$3:$C$752,$C698)</f>
        <v>197000</v>
      </c>
      <c r="R698" s="34">
        <f t="shared" si="143"/>
        <v>197000</v>
      </c>
      <c r="S698" s="34">
        <f t="shared" si="155"/>
        <v>198752</v>
      </c>
      <c r="T698" s="34">
        <f>SUMIFS('[1]9. Z variables'!$P$3:$P$752,'[1]9. Z variables'!$C$3:$C$752,$C698,'[1]9. Z variables'!$B$3:$B$752,$B698)</f>
        <v>1340</v>
      </c>
      <c r="U698" s="34">
        <f t="shared" si="151"/>
        <v>1250.6727272727273</v>
      </c>
      <c r="V698" s="33">
        <f>SUMIFS('[1]9. Z variables'!$R$3:$R$752,'[1]9. Z variables'!$C$3:$C$752,$C698,'[1]9. Z variables'!$B$3:$B$752,$B698)/T698</f>
        <v>0.33880597014925373</v>
      </c>
      <c r="W698" s="36">
        <f t="shared" si="152"/>
        <v>2.4129455141335517E-2</v>
      </c>
      <c r="X698" s="35">
        <f t="shared" si="152"/>
        <v>381</v>
      </c>
    </row>
    <row r="699" spans="1:24" ht="15" x14ac:dyDescent="0.25">
      <c r="A699" s="182">
        <v>64</v>
      </c>
      <c r="B699" s="183" t="s">
        <v>65</v>
      </c>
      <c r="C699" s="184">
        <v>2006</v>
      </c>
      <c r="D699" s="184">
        <v>1</v>
      </c>
      <c r="E699" s="42">
        <f>SUMIFS('[1]6. Capital Calculations for BM'!$AI$6:$AI$1805,'[1]6. Capital Calculations for BM'!$C$6:$C$1805,'[1]2. BM Database'!$C699,'[1]6. Capital Calculations for BM'!$B$6:$B$1805,'[1]2. BM Database'!$B699)</f>
        <v>13313663.664860863</v>
      </c>
      <c r="F699" s="42">
        <f>'[1]4. OM&amp;A Calculation'!M704</f>
        <v>10500903.51</v>
      </c>
      <c r="G699" s="42">
        <f t="shared" si="144"/>
        <v>23814567.174860865</v>
      </c>
      <c r="H699" s="33">
        <f t="shared" si="145"/>
        <v>0.55905545404642221</v>
      </c>
      <c r="I699" s="33">
        <f t="shared" si="146"/>
        <v>0.44094454595357779</v>
      </c>
      <c r="J699" s="40">
        <f>SUMIFS('[1]6. Capital Calculations for BM'!$AH$6:$AH$1805,'[1]6. Capital Calculations for BM'!$C$6:$C$1805,'[1]2. BM Database'!$C699,'[1]6. Capital Calculations for BM'!$B$6:$B$1805,'[1]2. BM Database'!$B699)</f>
        <v>16.88236666666667</v>
      </c>
      <c r="K699" s="41">
        <f t="shared" si="149"/>
        <v>110.14154301171514</v>
      </c>
      <c r="L699" s="41">
        <v>0.88965771921730397</v>
      </c>
      <c r="M699" s="41">
        <f t="shared" si="147"/>
        <v>97.988273946877072</v>
      </c>
      <c r="N699" s="34">
        <f>SUMIFS('[1]41. Output Indexes'!$E$3:$E$752,'[1]41. Output Indexes'!$B$3:$B$752,$B699,'[1]41. Output Indexes'!$C$3:$C$752,$C699)</f>
        <v>49556</v>
      </c>
      <c r="O699" s="34">
        <f>SUMIFS('[1]41. Output Indexes'!$L$3:$L$752,'[1]41. Output Indexes'!$B$3:$B$752,$B699,'[1]41. Output Indexes'!$C$3:$C$752,$C699)</f>
        <v>1040012689</v>
      </c>
      <c r="P699" s="34">
        <f>SUMIFS('[1]9. Z variables'!$AD$3:$AD$752,'[1]9. Z variables'!$B$3:$B$752,$B699,'[1]9. Z variables'!$C$3:$C$752,$C699)</f>
        <v>168500</v>
      </c>
      <c r="Q699" s="34">
        <f>SUMIFS('[1]9. Z variables'!$AE$3:$AE$752,'[1]9. Z variables'!$B$3:$B$752,$B699,'[1]9. Z variables'!$C$3:$C$752,$C699)</f>
        <v>181900</v>
      </c>
      <c r="R699" s="34">
        <f t="shared" si="143"/>
        <v>181900</v>
      </c>
      <c r="S699" s="34">
        <f t="shared" si="155"/>
        <v>198752</v>
      </c>
      <c r="T699" s="34">
        <f>SUMIFS('[1]9. Z variables'!$P$3:$P$752,'[1]9. Z variables'!$C$3:$C$752,$C699,'[1]9. Z variables'!$B$3:$B$752,$B699)</f>
        <v>1340</v>
      </c>
      <c r="U699" s="34">
        <f t="shared" si="151"/>
        <v>1250.6727272727273</v>
      </c>
      <c r="V699" s="33">
        <f>SUMIFS('[1]9. Z variables'!$R$3:$R$752,'[1]9. Z variables'!$C$3:$C$752,$C699,'[1]9. Z variables'!$B$3:$B$752,$B699)/T699</f>
        <v>0.33880597014925373</v>
      </c>
      <c r="W699" s="36">
        <f t="shared" si="152"/>
        <v>2.4129455141335517E-2</v>
      </c>
      <c r="X699" s="35">
        <f t="shared" si="152"/>
        <v>381</v>
      </c>
    </row>
    <row r="700" spans="1:24" ht="15" x14ac:dyDescent="0.25">
      <c r="A700" s="182">
        <v>64</v>
      </c>
      <c r="B700" s="183" t="s">
        <v>65</v>
      </c>
      <c r="C700" s="184">
        <v>2007</v>
      </c>
      <c r="D700" s="184">
        <v>1</v>
      </c>
      <c r="E700" s="42">
        <f>SUMIFS('[1]6. Capital Calculations for BM'!$AI$6:$AI$1805,'[1]6. Capital Calculations for BM'!$C$6:$C$1805,'[1]2. BM Database'!$C700,'[1]6. Capital Calculations for BM'!$B$6:$B$1805,'[1]2. BM Database'!$B700)</f>
        <v>13695314.678833811</v>
      </c>
      <c r="F700" s="42">
        <f>'[1]4. OM&amp;A Calculation'!M705</f>
        <v>11589643.970000003</v>
      </c>
      <c r="G700" s="42">
        <f t="shared" si="144"/>
        <v>25284958.648833811</v>
      </c>
      <c r="H700" s="33">
        <f t="shared" si="145"/>
        <v>0.54163880072097581</v>
      </c>
      <c r="I700" s="33">
        <f t="shared" si="146"/>
        <v>0.45836119927902419</v>
      </c>
      <c r="J700" s="40">
        <f>SUMIFS('[1]6. Capital Calculations for BM'!$AH$6:$AH$1805,'[1]6. Capital Calculations for BM'!$C$6:$C$1805,'[1]2. BM Database'!$C700,'[1]6. Capital Calculations for BM'!$B$6:$B$1805,'[1]2. BM Database'!$B700)</f>
        <v>17.296320000000001</v>
      </c>
      <c r="K700" s="41">
        <f t="shared" si="149"/>
        <v>113.88036490943945</v>
      </c>
      <c r="L700" s="41">
        <v>0.88965771921730397</v>
      </c>
      <c r="M700" s="41">
        <f t="shared" si="147"/>
        <v>101.31454570896619</v>
      </c>
      <c r="N700" s="34">
        <f>SUMIFS('[1]41. Output Indexes'!$E$3:$E$752,'[1]41. Output Indexes'!$B$3:$B$752,$B700,'[1]41. Output Indexes'!$C$3:$C$752,$C700)</f>
        <v>49421</v>
      </c>
      <c r="O700" s="34">
        <f>SUMIFS('[1]41. Output Indexes'!$L$3:$L$752,'[1]41. Output Indexes'!$B$3:$B$752,$B700,'[1]41. Output Indexes'!$C$3:$C$752,$C700)</f>
        <v>1024516481</v>
      </c>
      <c r="P700" s="34">
        <f>SUMIFS('[1]9. Z variables'!$AD$3:$AD$752,'[1]9. Z variables'!$B$3:$B$752,$B700,'[1]9. Z variables'!$C$3:$C$752,$C700)</f>
        <v>177000</v>
      </c>
      <c r="Q700" s="34">
        <f>SUMIFS('[1]9. Z variables'!$AE$3:$AE$752,'[1]9. Z variables'!$B$3:$B$752,$B700,'[1]9. Z variables'!$C$3:$C$752,$C700)</f>
        <v>190600</v>
      </c>
      <c r="R700" s="34">
        <f t="shared" si="143"/>
        <v>190600</v>
      </c>
      <c r="S700" s="34">
        <f t="shared" si="155"/>
        <v>198752</v>
      </c>
      <c r="T700" s="34">
        <f>SUMIFS('[1]9. Z variables'!$P$3:$P$752,'[1]9. Z variables'!$C$3:$C$752,$C700,'[1]9. Z variables'!$B$3:$B$752,$B700)</f>
        <v>1160</v>
      </c>
      <c r="U700" s="34">
        <f t="shared" si="151"/>
        <v>1250.6727272727273</v>
      </c>
      <c r="V700" s="33">
        <f>SUMIFS('[1]9. Z variables'!$R$3:$R$752,'[1]9. Z variables'!$C$3:$C$752,$C700,'[1]9. Z variables'!$B$3:$B$752,$B700)/T700</f>
        <v>0.19913793103448277</v>
      </c>
      <c r="W700" s="36">
        <f t="shared" si="152"/>
        <v>2.4129455141335517E-2</v>
      </c>
      <c r="X700" s="35">
        <f t="shared" si="152"/>
        <v>381</v>
      </c>
    </row>
    <row r="701" spans="1:24" ht="15" x14ac:dyDescent="0.25">
      <c r="A701" s="182">
        <v>64</v>
      </c>
      <c r="B701" s="183" t="s">
        <v>65</v>
      </c>
      <c r="C701" s="184">
        <v>2008</v>
      </c>
      <c r="D701" s="184">
        <v>1</v>
      </c>
      <c r="E701" s="42">
        <f>SUMIFS('[1]6. Capital Calculations for BM'!$AI$6:$AI$1805,'[1]6. Capital Calculations for BM'!$C$6:$C$1805,'[1]2. BM Database'!$C701,'[1]6. Capital Calculations for BM'!$B$6:$B$1805,'[1]2. BM Database'!$B701)</f>
        <v>14252852.78570107</v>
      </c>
      <c r="F701" s="42">
        <f>'[1]4. OM&amp;A Calculation'!M706</f>
        <v>11457312.399999999</v>
      </c>
      <c r="G701" s="42">
        <f t="shared" si="144"/>
        <v>25710165.185701068</v>
      </c>
      <c r="H701" s="33">
        <f t="shared" si="145"/>
        <v>0.5543664415516053</v>
      </c>
      <c r="I701" s="33">
        <f t="shared" si="146"/>
        <v>0.4456335584483947</v>
      </c>
      <c r="J701" s="40">
        <f>SUMIFS('[1]6. Capital Calculations for BM'!$AH$6:$AH$1805,'[1]6. Capital Calculations for BM'!$C$6:$C$1805,'[1]2. BM Database'!$C701,'[1]6. Capital Calculations for BM'!$B$6:$B$1805,'[1]2. BM Database'!$B701)</f>
        <v>17.715351999999999</v>
      </c>
      <c r="K701" s="41">
        <f t="shared" si="149"/>
        <v>116.60459237157336</v>
      </c>
      <c r="L701" s="41">
        <v>0.88965771921730397</v>
      </c>
      <c r="M701" s="41">
        <f t="shared" si="147"/>
        <v>103.7381756995574</v>
      </c>
      <c r="N701" s="34">
        <f>SUMIFS('[1]41. Output Indexes'!$E$3:$E$752,'[1]41. Output Indexes'!$B$3:$B$752,$B701,'[1]41. Output Indexes'!$C$3:$C$752,$C701)</f>
        <v>49361</v>
      </c>
      <c r="O701" s="34">
        <f>SUMIFS('[1]41. Output Indexes'!$L$3:$L$752,'[1]41. Output Indexes'!$B$3:$B$752,$B701,'[1]41. Output Indexes'!$C$3:$C$752,$C701)</f>
        <v>1006913914</v>
      </c>
      <c r="P701" s="34">
        <f>SUMIFS('[1]9. Z variables'!$AD$3:$AD$752,'[1]9. Z variables'!$B$3:$B$752,$B701,'[1]9. Z variables'!$C$3:$C$752,$C701)</f>
        <v>161660</v>
      </c>
      <c r="Q701" s="34">
        <f>SUMIFS('[1]9. Z variables'!$AE$3:$AE$752,'[1]9. Z variables'!$B$3:$B$752,$B701,'[1]9. Z variables'!$C$3:$C$752,$C701)</f>
        <v>186530</v>
      </c>
      <c r="R701" s="34">
        <f t="shared" si="143"/>
        <v>186530</v>
      </c>
      <c r="S701" s="34">
        <f t="shared" si="155"/>
        <v>198752</v>
      </c>
      <c r="T701" s="34">
        <f>SUMIFS('[1]9. Z variables'!$P$3:$P$752,'[1]9. Z variables'!$C$3:$C$752,$C701,'[1]9. Z variables'!$B$3:$B$752,$B701)</f>
        <v>1172</v>
      </c>
      <c r="U701" s="34">
        <f t="shared" si="151"/>
        <v>1250.6727272727273</v>
      </c>
      <c r="V701" s="33">
        <f>SUMIFS('[1]9. Z variables'!$R$3:$R$752,'[1]9. Z variables'!$C$3:$C$752,$C701,'[1]9. Z variables'!$B$3:$B$752,$B701)/T701</f>
        <v>0.19795221843003413</v>
      </c>
      <c r="W701" s="36">
        <f t="shared" si="152"/>
        <v>2.4129455141335517E-2</v>
      </c>
      <c r="X701" s="35">
        <f t="shared" si="152"/>
        <v>381</v>
      </c>
    </row>
    <row r="702" spans="1:24" ht="15" x14ac:dyDescent="0.25">
      <c r="A702" s="182">
        <v>64</v>
      </c>
      <c r="B702" s="183" t="s">
        <v>65</v>
      </c>
      <c r="C702" s="184">
        <v>2009</v>
      </c>
      <c r="D702" s="184">
        <v>1</v>
      </c>
      <c r="E702" s="42">
        <f>SUMIFS('[1]6. Capital Calculations for BM'!$AI$6:$AI$1805,'[1]6. Capital Calculations for BM'!$C$6:$C$1805,'[1]2. BM Database'!$C702,'[1]6. Capital Calculations for BM'!$B$6:$B$1805,'[1]2. BM Database'!$B702)</f>
        <v>15585342.603474537</v>
      </c>
      <c r="F702" s="42">
        <f>'[1]4. OM&amp;A Calculation'!M707</f>
        <v>11703465.470000001</v>
      </c>
      <c r="G702" s="42">
        <f t="shared" si="144"/>
        <v>27288808.073474538</v>
      </c>
      <c r="H702" s="33">
        <f t="shared" si="145"/>
        <v>0.57112580958139803</v>
      </c>
      <c r="I702" s="33">
        <f t="shared" si="146"/>
        <v>0.42887419041860197</v>
      </c>
      <c r="J702" s="40">
        <f>SUMIFS('[1]6. Capital Calculations for BM'!$AH$6:$AH$1805,'[1]6. Capital Calculations for BM'!$C$6:$C$1805,'[1]2. BM Database'!$C702,'[1]6. Capital Calculations for BM'!$B$6:$B$1805,'[1]2. BM Database'!$B702)</f>
        <v>17.930536200000002</v>
      </c>
      <c r="K702" s="41">
        <f t="shared" si="149"/>
        <v>118.1120482521444</v>
      </c>
      <c r="L702" s="41">
        <v>0.88965771921730397</v>
      </c>
      <c r="M702" s="41">
        <f t="shared" si="147"/>
        <v>105.07929546008694</v>
      </c>
      <c r="N702" s="34">
        <f>SUMIFS('[1]41. Output Indexes'!$E$3:$E$752,'[1]41. Output Indexes'!$B$3:$B$752,$B702,'[1]41. Output Indexes'!$C$3:$C$752,$C702)</f>
        <v>49922</v>
      </c>
      <c r="O702" s="34">
        <f>SUMIFS('[1]41. Output Indexes'!$L$3:$L$752,'[1]41. Output Indexes'!$B$3:$B$752,$B702,'[1]41. Output Indexes'!$C$3:$C$752,$C702)</f>
        <v>982671593</v>
      </c>
      <c r="P702" s="34">
        <f>SUMIFS('[1]9. Z variables'!$AD$3:$AD$752,'[1]9. Z variables'!$B$3:$B$752,$B702,'[1]9. Z variables'!$C$3:$C$752,$C702)</f>
        <v>153937</v>
      </c>
      <c r="Q702" s="34">
        <f>SUMIFS('[1]9. Z variables'!$AE$3:$AE$752,'[1]9. Z variables'!$B$3:$B$752,$B702,'[1]9. Z variables'!$C$3:$C$752,$C702)</f>
        <v>186606</v>
      </c>
      <c r="R702" s="34">
        <f t="shared" si="143"/>
        <v>186606</v>
      </c>
      <c r="S702" s="34">
        <f t="shared" si="155"/>
        <v>198752</v>
      </c>
      <c r="T702" s="34">
        <f>SUMIFS('[1]9. Z variables'!$P$3:$P$752,'[1]9. Z variables'!$C$3:$C$752,$C702,'[1]9. Z variables'!$B$3:$B$752,$B702)</f>
        <v>1186</v>
      </c>
      <c r="U702" s="34">
        <f t="shared" si="151"/>
        <v>1250.6727272727273</v>
      </c>
      <c r="V702" s="33">
        <f>SUMIFS('[1]9. Z variables'!$R$3:$R$752,'[1]9. Z variables'!$C$3:$C$752,$C702,'[1]9. Z variables'!$B$3:$B$752,$B702)/T702</f>
        <v>0.1973018549747049</v>
      </c>
      <c r="W702" s="36">
        <f t="shared" si="152"/>
        <v>2.4129455141335517E-2</v>
      </c>
      <c r="X702" s="35">
        <f t="shared" si="152"/>
        <v>381</v>
      </c>
    </row>
    <row r="703" spans="1:24" ht="15" x14ac:dyDescent="0.25">
      <c r="A703" s="182">
        <v>64</v>
      </c>
      <c r="B703" s="183" t="s">
        <v>65</v>
      </c>
      <c r="C703" s="184">
        <v>2010</v>
      </c>
      <c r="D703" s="184">
        <v>1</v>
      </c>
      <c r="E703" s="42">
        <f>SUMIFS('[1]6. Capital Calculations for BM'!$AI$6:$AI$1805,'[1]6. Capital Calculations for BM'!$C$6:$C$1805,'[1]2. BM Database'!$C703,'[1]6. Capital Calculations for BM'!$B$6:$B$1805,'[1]2. BM Database'!$B703)</f>
        <v>16298846.941371454</v>
      </c>
      <c r="F703" s="42">
        <f>'[1]4. OM&amp;A Calculation'!M708</f>
        <v>12039742.83</v>
      </c>
      <c r="G703" s="42">
        <f t="shared" si="144"/>
        <v>28338589.771371454</v>
      </c>
      <c r="H703" s="33">
        <f t="shared" si="145"/>
        <v>0.57514671946862606</v>
      </c>
      <c r="I703" s="33">
        <f t="shared" si="146"/>
        <v>0.42485328053137394</v>
      </c>
      <c r="J703" s="40">
        <f>SUMIFS('[1]6. Capital Calculations for BM'!$AH$6:$AH$1805,'[1]6. Capital Calculations for BM'!$C$6:$C$1805,'[1]2. BM Database'!$C703,'[1]6. Capital Calculations for BM'!$B$6:$B$1805,'[1]2. BM Database'!$B703)</f>
        <v>18.29948266666667</v>
      </c>
      <c r="K703" s="41">
        <f t="shared" si="149"/>
        <v>121.67950876493377</v>
      </c>
      <c r="L703" s="41">
        <v>0.88965771921730397</v>
      </c>
      <c r="M703" s="41">
        <f t="shared" si="147"/>
        <v>108.25311424329293</v>
      </c>
      <c r="N703" s="34">
        <f>SUMIFS('[1]41. Output Indexes'!$E$3:$E$752,'[1]41. Output Indexes'!$B$3:$B$752,$B703,'[1]41. Output Indexes'!$C$3:$C$752,$C703)</f>
        <v>49508</v>
      </c>
      <c r="O703" s="34">
        <f>SUMIFS('[1]41. Output Indexes'!$L$3:$L$752,'[1]41. Output Indexes'!$B$3:$B$752,$B703,'[1]41. Output Indexes'!$C$3:$C$752,$C703)</f>
        <v>931409728</v>
      </c>
      <c r="P703" s="34">
        <f>SUMIFS('[1]9. Z variables'!$AD$3:$AD$752,'[1]9. Z variables'!$B$3:$B$752,$B703,'[1]9. Z variables'!$C$3:$C$752,$C703)</f>
        <v>155411</v>
      </c>
      <c r="Q703" s="34">
        <f>SUMIFS('[1]9. Z variables'!$AE$3:$AE$752,'[1]9. Z variables'!$B$3:$B$752,$B703,'[1]9. Z variables'!$C$3:$C$752,$C703)</f>
        <v>176768</v>
      </c>
      <c r="R703" s="34">
        <f t="shared" si="143"/>
        <v>176768</v>
      </c>
      <c r="S703" s="34">
        <f t="shared" si="155"/>
        <v>198752</v>
      </c>
      <c r="T703" s="34">
        <f>SUMIFS('[1]9. Z variables'!$P$3:$P$752,'[1]9. Z variables'!$C$3:$C$752,$C703,'[1]9. Z variables'!$B$3:$B$752,$B703)</f>
        <v>1178</v>
      </c>
      <c r="U703" s="34">
        <f t="shared" si="151"/>
        <v>1250.6727272727273</v>
      </c>
      <c r="V703" s="33">
        <f>SUMIFS('[1]9. Z variables'!$R$3:$R$752,'[1]9. Z variables'!$C$3:$C$752,$C703,'[1]9. Z variables'!$B$3:$B$752,$B703)/T703</f>
        <v>0.19864176570458403</v>
      </c>
      <c r="W703" s="36">
        <f t="shared" si="152"/>
        <v>2.4129455141335517E-2</v>
      </c>
      <c r="X703" s="35">
        <f t="shared" si="152"/>
        <v>381</v>
      </c>
    </row>
    <row r="704" spans="1:24" ht="15" x14ac:dyDescent="0.25">
      <c r="A704" s="182">
        <v>64</v>
      </c>
      <c r="B704" s="183" t="s">
        <v>65</v>
      </c>
      <c r="C704" s="184">
        <v>2011</v>
      </c>
      <c r="D704" s="184">
        <v>1</v>
      </c>
      <c r="E704" s="42">
        <f>SUMIFS('[1]6. Capital Calculations for BM'!$AI$6:$AI$1805,'[1]6. Capital Calculations for BM'!$C$6:$C$1805,'[1]2. BM Database'!$C704,'[1]6. Capital Calculations for BM'!$B$6:$B$1805,'[1]2. BM Database'!$B704)</f>
        <v>16731653.337523285</v>
      </c>
      <c r="F704" s="42">
        <f>'[1]4. OM&amp;A Calculation'!M709</f>
        <v>11780375.18</v>
      </c>
      <c r="G704" s="42">
        <f t="shared" si="144"/>
        <v>28512028.517523285</v>
      </c>
      <c r="H704" s="33">
        <f t="shared" si="145"/>
        <v>0.58682788308941725</v>
      </c>
      <c r="I704" s="33">
        <f t="shared" si="146"/>
        <v>0.41317211691058275</v>
      </c>
      <c r="J704" s="40">
        <f>SUMIFS('[1]6. Capital Calculations for BM'!$AH$6:$AH$1805,'[1]6. Capital Calculations for BM'!$C$6:$C$1805,'[1]2. BM Database'!$C704,'[1]6. Capital Calculations for BM'!$B$6:$B$1805,'[1]2. BM Database'!$B704)</f>
        <v>18.328728099999999</v>
      </c>
      <c r="K704" s="41">
        <f t="shared" si="149"/>
        <v>123.73002481130355</v>
      </c>
      <c r="L704" s="41">
        <v>0.88965771921730397</v>
      </c>
      <c r="M704" s="41">
        <f t="shared" si="147"/>
        <v>110.07737167232474</v>
      </c>
      <c r="N704" s="34">
        <f>SUMIFS('[1]41. Output Indexes'!$E$3:$E$752,'[1]41. Output Indexes'!$B$3:$B$752,$B704,'[1]41. Output Indexes'!$C$3:$C$752,$C704)</f>
        <v>49765</v>
      </c>
      <c r="O704" s="34">
        <f>SUMIFS('[1]41. Output Indexes'!$L$3:$L$752,'[1]41. Output Indexes'!$B$3:$B$752,$B704,'[1]41. Output Indexes'!$C$3:$C$752,$C704)</f>
        <v>943030337.75999999</v>
      </c>
      <c r="P704" s="34">
        <f>SUMIFS('[1]9. Z variables'!$AD$3:$AD$752,'[1]9. Z variables'!$B$3:$B$752,$B704,'[1]9. Z variables'!$C$3:$C$752,$C704)</f>
        <v>154665</v>
      </c>
      <c r="Q704" s="34">
        <f>SUMIFS('[1]9. Z variables'!$AE$3:$AE$752,'[1]9. Z variables'!$B$3:$B$752,$B704,'[1]9. Z variables'!$C$3:$C$752,$C704)</f>
        <v>171304</v>
      </c>
      <c r="R704" s="34">
        <f t="shared" si="143"/>
        <v>171304</v>
      </c>
      <c r="S704" s="34">
        <f t="shared" si="155"/>
        <v>198752</v>
      </c>
      <c r="T704" s="34">
        <f>SUMIFS('[1]9. Z variables'!$P$3:$P$752,'[1]9. Z variables'!$C$3:$C$752,$C704,'[1]9. Z variables'!$B$3:$B$752,$B704)</f>
        <v>1186</v>
      </c>
      <c r="U704" s="34">
        <f t="shared" si="151"/>
        <v>1250.6727272727273</v>
      </c>
      <c r="V704" s="33">
        <f>SUMIFS('[1]9. Z variables'!$R$3:$R$752,'[1]9. Z variables'!$C$3:$C$752,$C704,'[1]9. Z variables'!$B$3:$B$752,$B704)/T704</f>
        <v>0.19898819561551434</v>
      </c>
      <c r="W704" s="36">
        <f t="shared" si="152"/>
        <v>2.4129455141335517E-2</v>
      </c>
      <c r="X704" s="23">
        <f t="shared" si="152"/>
        <v>381</v>
      </c>
    </row>
    <row r="705" spans="1:24" ht="15" x14ac:dyDescent="0.25">
      <c r="A705" s="182">
        <v>64</v>
      </c>
      <c r="B705" s="183" t="str">
        <f>B704</f>
        <v>THUNDER BAY HYDRO ELECTRICITY DISTRIBUTION INC.</v>
      </c>
      <c r="C705" s="184">
        <f>C704+1</f>
        <v>2012</v>
      </c>
      <c r="D705" s="184">
        <f>D704</f>
        <v>1</v>
      </c>
      <c r="E705" s="42">
        <f>SUMIFS('[1]6. Capital Calculations for BM'!$AI$6:$AI$1805,'[1]6. Capital Calculations for BM'!$C$6:$C$1805,'[1]2. BM Database'!$C705,'[1]6. Capital Calculations for BM'!$B$6:$B$1805,'[1]2. BM Database'!$B705)</f>
        <v>17119157.227025457</v>
      </c>
      <c r="F705" s="42">
        <f>'[1]4. OM&amp;A Calculation'!M710</f>
        <v>12111748.147100002</v>
      </c>
      <c r="G705" s="42">
        <f t="shared" si="144"/>
        <v>29230905.374125458</v>
      </c>
      <c r="H705" s="33">
        <f t="shared" si="145"/>
        <v>0.58565265112106146</v>
      </c>
      <c r="I705" s="33">
        <f t="shared" si="146"/>
        <v>0.41434734887893854</v>
      </c>
      <c r="J705" s="40">
        <f>SUMIFS('[1]6. Capital Calculations for BM'!$AH$6:$AH$1805,'[1]6. Capital Calculations for BM'!$C$6:$C$1805,'[1]2. BM Database'!$C705,'[1]6. Capital Calculations for BM'!$B$6:$B$1805,'[1]2. BM Database'!$B705)</f>
        <v>17.40324</v>
      </c>
      <c r="K705" s="41">
        <f t="shared" si="149"/>
        <v>125.68281390738366</v>
      </c>
      <c r="L705" s="41">
        <f>L704</f>
        <v>0.88965771921730397</v>
      </c>
      <c r="M705" s="41">
        <f t="shared" si="147"/>
        <v>111.81468556565579</v>
      </c>
      <c r="N705" s="34">
        <f>SUMIFS('[1]24. 2012 data'!$BR$2:$BR$74,'[1]24. 2012 data'!$B$2:$B$74,'[1]2. BM Database'!$B705,'[1]24. 2012 data'!$C$2:$C$74,2012)</f>
        <v>49998</v>
      </c>
      <c r="O705" s="34">
        <f>SUMIFS('[1]24. 2012 data'!$BZ$2:$BZ$74,'[1]24. 2012 data'!$B$2:$B$74,'[1]2. BM Database'!$B705,'[1]24. 2012 data'!$C$2:$C$74,2012)</f>
        <v>940012098</v>
      </c>
      <c r="P705" s="34">
        <f>SUMIFS('[1]24. 2012 data'!$DI$2:$DI$74,'[1]24. 2012 data'!$B$2:$B$74,'[1]2. BM Database'!$B705,'[1]24. 2012 data'!$C$2:$C$74,2012)</f>
        <v>161993</v>
      </c>
      <c r="Q705" s="34">
        <f>SUMIFS('[1]24. 2012 data'!$DH$2:$DH$74,'[1]24. 2012 data'!$B$2:$B$74,'[1]2. BM Database'!$B705,'[1]24. 2012 data'!$C$2:$C$74,2012)</f>
        <v>168172</v>
      </c>
      <c r="R705" s="34">
        <f t="shared" si="143"/>
        <v>168172</v>
      </c>
      <c r="S705" s="34">
        <f t="shared" si="155"/>
        <v>198752</v>
      </c>
      <c r="T705" s="34">
        <f>SUMIF('[1]24. 2012 data'!$B$2:$B$74,$B705,'[1]24. 2012 data'!$DL$2:$DL$74)</f>
        <v>1157</v>
      </c>
      <c r="U705" s="34">
        <f>AVERAGE(T695:T705)</f>
        <v>1250.6727272727273</v>
      </c>
      <c r="V705" s="33">
        <f>SUMIF('[1]24. 2012 data'!$B$2:$B$74,$B705,'[1]24. 2012 data'!$DN$2:$DN$74)/SUMIF('[1]24. 2012 data'!$B$2:$B$74,$B705,'[1]24. 2012 data'!$DL$2:$DL$74)</f>
        <v>0.20311149524632671</v>
      </c>
      <c r="W705" s="36">
        <f>(N705-N695)/N695</f>
        <v>2.4129455141335517E-2</v>
      </c>
      <c r="X705" s="34">
        <f>SUMIF('[1]24. 2012 data'!$B$2:$B$74,$B705,'[1]24. 2012 data'!$CZ$2:$CZ$74)</f>
        <v>381</v>
      </c>
    </row>
    <row r="706" spans="1:24" ht="15" x14ac:dyDescent="0.25">
      <c r="A706" s="182">
        <v>65</v>
      </c>
      <c r="B706" s="183" t="s">
        <v>66</v>
      </c>
      <c r="C706" s="184">
        <v>2002</v>
      </c>
      <c r="D706" s="184">
        <v>1</v>
      </c>
      <c r="E706" s="42">
        <f>SUMIFS('[1]6. Capital Calculations for BM'!$AI$6:$AI$1805,'[1]6. Capital Calculations for BM'!$C$6:$C$1805,'[1]2. BM Database'!$C706,'[1]6. Capital Calculations for BM'!$B$6:$B$1805,'[1]2. BM Database'!$B706)</f>
        <v>1302749.7510594677</v>
      </c>
      <c r="F706" s="42">
        <f>'[1]4. OM&amp;A Calculation'!M711</f>
        <v>1238713.0199999998</v>
      </c>
      <c r="G706" s="42">
        <f t="shared" si="144"/>
        <v>2541462.7710594675</v>
      </c>
      <c r="H706" s="33">
        <f t="shared" si="145"/>
        <v>0.51259840037569637</v>
      </c>
      <c r="I706" s="33">
        <f t="shared" si="146"/>
        <v>0.48740159962430363</v>
      </c>
      <c r="J706" s="40">
        <f>SUMIFS('[1]6. Capital Calculations for BM'!$AH$6:$AH$1805,'[1]6. Capital Calculations for BM'!$C$6:$C$1805,'[1]2. BM Database'!$C706,'[1]6. Capital Calculations for BM'!$B$6:$B$1805,'[1]2. BM Database'!$B706)</f>
        <v>16.741565999999999</v>
      </c>
      <c r="K706" s="41">
        <f t="shared" si="149"/>
        <v>100</v>
      </c>
      <c r="L706" s="41">
        <v>0.953555563291971</v>
      </c>
      <c r="M706" s="41">
        <f t="shared" si="147"/>
        <v>95.3555563291971</v>
      </c>
      <c r="N706" s="34">
        <f>SUMIFS('[1]41. Output Indexes'!$E$3:$E$752,'[1]41. Output Indexes'!$B$3:$B$752,$B706,'[1]41. Output Indexes'!$C$3:$C$752,$C706)</f>
        <v>6075</v>
      </c>
      <c r="O706" s="34">
        <f>SUMIFS('[1]41. Output Indexes'!$L$3:$L$752,'[1]41. Output Indexes'!$B$3:$B$752,$B706,'[1]41. Output Indexes'!$C$3:$C$752,$C706)</f>
        <v>217790206</v>
      </c>
      <c r="P706" s="34">
        <f>SUMIFS('[1]9. Z variables'!$AD$3:$AD$752,'[1]9. Z variables'!$B$3:$B$752,$B706,'[1]9. Z variables'!$C$3:$C$752,$C706)</f>
        <v>42560</v>
      </c>
      <c r="Q706" s="34">
        <f>SUMIFS('[1]9. Z variables'!$AE$3:$AE$752,'[1]9. Z variables'!$B$3:$B$752,$B706,'[1]9. Z variables'!$C$3:$C$752,$C706)</f>
        <v>37004</v>
      </c>
      <c r="R706" s="34">
        <f t="shared" ref="R706:R769" si="156">MAX(P706,Q706)</f>
        <v>42560</v>
      </c>
      <c r="S706" s="34">
        <f>R706</f>
        <v>42560</v>
      </c>
      <c r="T706" s="34">
        <f>SUMIFS('[1]9. Z variables'!$P$3:$P$752,'[1]9. Z variables'!$C$3:$C$752,$C706,'[1]9. Z variables'!$B$3:$B$752,$B706)</f>
        <v>134</v>
      </c>
      <c r="U706" s="34">
        <f t="shared" si="151"/>
        <v>157.55454545454543</v>
      </c>
      <c r="V706" s="33">
        <f>SUMIFS('[1]9. Z variables'!$R$3:$R$752,'[1]9. Z variables'!$C$3:$C$752,$C706,'[1]9. Z variables'!$B$3:$B$752,$B706)/T706</f>
        <v>0.28731343283582089</v>
      </c>
      <c r="W706" s="36">
        <f t="shared" si="152"/>
        <v>0.11637860082304527</v>
      </c>
      <c r="X706" s="35">
        <f t="shared" si="152"/>
        <v>24</v>
      </c>
    </row>
    <row r="707" spans="1:24" ht="15" x14ac:dyDescent="0.25">
      <c r="A707" s="182">
        <v>65</v>
      </c>
      <c r="B707" s="183" t="s">
        <v>66</v>
      </c>
      <c r="C707" s="184">
        <v>2003</v>
      </c>
      <c r="D707" s="184">
        <v>1</v>
      </c>
      <c r="E707" s="42">
        <f>SUMIFS('[1]6. Capital Calculations for BM'!$AI$6:$AI$1805,'[1]6. Capital Calculations for BM'!$C$6:$C$1805,'[1]2. BM Database'!$C707,'[1]6. Capital Calculations for BM'!$B$6:$B$1805,'[1]2. BM Database'!$B707)</f>
        <v>1325910.5813912135</v>
      </c>
      <c r="F707" s="42">
        <f>'[1]4. OM&amp;A Calculation'!M712</f>
        <v>1301425.27</v>
      </c>
      <c r="G707" s="42">
        <f t="shared" ref="G707:G770" si="157">E707+F707</f>
        <v>2627335.8513912135</v>
      </c>
      <c r="H707" s="33">
        <f t="shared" ref="H707:H770" si="158">E707/G707</f>
        <v>0.50465972239107693</v>
      </c>
      <c r="I707" s="33">
        <f t="shared" ref="I707:I770" si="159">1-H707</f>
        <v>0.49534027760892307</v>
      </c>
      <c r="J707" s="40">
        <f>SUMIFS('[1]6. Capital Calculations for BM'!$AH$6:$AH$1805,'[1]6. Capital Calculations for BM'!$C$6:$C$1805,'[1]2. BM Database'!$C707,'[1]6. Capital Calculations for BM'!$B$6:$B$1805,'[1]2. BM Database'!$B707)</f>
        <v>16.820820000000001</v>
      </c>
      <c r="K707" s="41">
        <f t="shared" si="149"/>
        <v>102.21331567783656</v>
      </c>
      <c r="L707" s="41">
        <v>0.953555563291971</v>
      </c>
      <c r="M707" s="41">
        <f t="shared" ref="M707:M770" si="160">K707*L707</f>
        <v>97.466075807119495</v>
      </c>
      <c r="N707" s="34">
        <f>SUMIFS('[1]41. Output Indexes'!$E$3:$E$752,'[1]41. Output Indexes'!$B$3:$B$752,$B707,'[1]41. Output Indexes'!$C$3:$C$752,$C707)</f>
        <v>6165</v>
      </c>
      <c r="O707" s="34">
        <f>SUMIFS('[1]41. Output Indexes'!$L$3:$L$752,'[1]41. Output Indexes'!$B$3:$B$752,$B707,'[1]41. Output Indexes'!$C$3:$C$752,$C707)</f>
        <v>229514052</v>
      </c>
      <c r="P707" s="34">
        <f>SUMIFS('[1]9. Z variables'!$AD$3:$AD$752,'[1]9. Z variables'!$B$3:$B$752,$B707,'[1]9. Z variables'!$C$3:$C$752,$C707)</f>
        <v>41306</v>
      </c>
      <c r="Q707" s="34">
        <f>SUMIFS('[1]9. Z variables'!$AE$3:$AE$752,'[1]9. Z variables'!$B$3:$B$752,$B707,'[1]9. Z variables'!$C$3:$C$752,$C707)</f>
        <v>37722</v>
      </c>
      <c r="R707" s="34">
        <f t="shared" si="156"/>
        <v>41306</v>
      </c>
      <c r="S707" s="34">
        <f t="shared" ref="S707:S716" si="161">MAX(S706,R707)</f>
        <v>42560</v>
      </c>
      <c r="T707" s="34">
        <f>SUMIFS('[1]9. Z variables'!$P$3:$P$752,'[1]9. Z variables'!$C$3:$C$752,$C707,'[1]9. Z variables'!$B$3:$B$752,$B707)</f>
        <v>135.1</v>
      </c>
      <c r="U707" s="34">
        <f t="shared" si="151"/>
        <v>157.55454545454543</v>
      </c>
      <c r="V707" s="33">
        <f>SUMIFS('[1]9. Z variables'!$R$3:$R$752,'[1]9. Z variables'!$C$3:$C$752,$C707,'[1]9. Z variables'!$B$3:$B$752,$B707)/T707</f>
        <v>0.2901554404145078</v>
      </c>
      <c r="W707" s="36">
        <f t="shared" si="152"/>
        <v>0.11637860082304527</v>
      </c>
      <c r="X707" s="35">
        <f t="shared" si="152"/>
        <v>24</v>
      </c>
    </row>
    <row r="708" spans="1:24" ht="15" x14ac:dyDescent="0.25">
      <c r="A708" s="182">
        <v>65</v>
      </c>
      <c r="B708" s="183" t="s">
        <v>66</v>
      </c>
      <c r="C708" s="184">
        <v>2004</v>
      </c>
      <c r="D708" s="184">
        <v>1</v>
      </c>
      <c r="E708" s="42">
        <f>SUMIFS('[1]6. Capital Calculations for BM'!$AI$6:$AI$1805,'[1]6. Capital Calculations for BM'!$C$6:$C$1805,'[1]2. BM Database'!$C708,'[1]6. Capital Calculations for BM'!$B$6:$B$1805,'[1]2. BM Database'!$B708)</f>
        <v>1390696.9733773619</v>
      </c>
      <c r="F708" s="42">
        <f>'[1]4. OM&amp;A Calculation'!M713</f>
        <v>1300196.1200000001</v>
      </c>
      <c r="G708" s="42">
        <f t="shared" si="157"/>
        <v>2690893.093377362</v>
      </c>
      <c r="H708" s="33">
        <f t="shared" si="158"/>
        <v>0.51681613691753425</v>
      </c>
      <c r="I708" s="33">
        <f t="shared" si="159"/>
        <v>0.48318386308246575</v>
      </c>
      <c r="J708" s="40">
        <f>SUMIFS('[1]6. Capital Calculations for BM'!$AH$6:$AH$1805,'[1]6. Capital Calculations for BM'!$C$6:$C$1805,'[1]2. BM Database'!$C708,'[1]6. Capital Calculations for BM'!$B$6:$B$1805,'[1]2. BM Database'!$B708)</f>
        <v>16.852066000000001</v>
      </c>
      <c r="K708" s="41">
        <f t="shared" si="149"/>
        <v>104.79144501899948</v>
      </c>
      <c r="L708" s="41">
        <v>0.953555563291971</v>
      </c>
      <c r="M708" s="41">
        <f t="shared" si="160"/>
        <v>99.924465383271666</v>
      </c>
      <c r="N708" s="34">
        <f>SUMIFS('[1]41. Output Indexes'!$E$3:$E$752,'[1]41. Output Indexes'!$B$3:$B$752,$B708,'[1]41. Output Indexes'!$C$3:$C$752,$C708)</f>
        <v>6263</v>
      </c>
      <c r="O708" s="34">
        <f>SUMIFS('[1]41. Output Indexes'!$L$3:$L$752,'[1]41. Output Indexes'!$B$3:$B$752,$B708,'[1]41. Output Indexes'!$C$3:$C$752,$C708)</f>
        <v>237490418</v>
      </c>
      <c r="P708" s="34">
        <f>SUMIFS('[1]9. Z variables'!$AD$3:$AD$752,'[1]9. Z variables'!$B$3:$B$752,$B708,'[1]9. Z variables'!$C$3:$C$752,$C708)</f>
        <v>41171</v>
      </c>
      <c r="Q708" s="34">
        <f>SUMIFS('[1]9. Z variables'!$AE$3:$AE$752,'[1]9. Z variables'!$B$3:$B$752,$B708,'[1]9. Z variables'!$C$3:$C$752,$C708)</f>
        <v>38752</v>
      </c>
      <c r="R708" s="34">
        <f t="shared" si="156"/>
        <v>41171</v>
      </c>
      <c r="S708" s="34">
        <f t="shared" si="161"/>
        <v>42560</v>
      </c>
      <c r="T708" s="34">
        <f>SUMIFS('[1]9. Z variables'!$P$3:$P$752,'[1]9. Z variables'!$C$3:$C$752,$C708,'[1]9. Z variables'!$B$3:$B$752,$B708)</f>
        <v>231</v>
      </c>
      <c r="U708" s="34">
        <f t="shared" si="151"/>
        <v>157.55454545454543</v>
      </c>
      <c r="V708" s="33">
        <f>SUMIFS('[1]9. Z variables'!$R$3:$R$752,'[1]9. Z variables'!$C$3:$C$752,$C708,'[1]9. Z variables'!$B$3:$B$752,$B708)/T708</f>
        <v>0.41515151515151516</v>
      </c>
      <c r="W708" s="36">
        <f t="shared" si="152"/>
        <v>0.11637860082304527</v>
      </c>
      <c r="X708" s="35">
        <f t="shared" si="152"/>
        <v>24</v>
      </c>
    </row>
    <row r="709" spans="1:24" ht="15" x14ac:dyDescent="0.25">
      <c r="A709" s="182">
        <v>65</v>
      </c>
      <c r="B709" s="183" t="s">
        <v>66</v>
      </c>
      <c r="C709" s="184">
        <v>2005</v>
      </c>
      <c r="D709" s="184">
        <v>1</v>
      </c>
      <c r="E709" s="42">
        <f>SUMIFS('[1]6. Capital Calculations for BM'!$AI$6:$AI$1805,'[1]6. Capital Calculations for BM'!$C$6:$C$1805,'[1]2. BM Database'!$C709,'[1]6. Capital Calculations for BM'!$B$6:$B$1805,'[1]2. BM Database'!$B709)</f>
        <v>1965554.2276041573</v>
      </c>
      <c r="F709" s="42">
        <f>'[1]4. OM&amp;A Calculation'!M714</f>
        <v>1364812</v>
      </c>
      <c r="G709" s="42">
        <f t="shared" si="157"/>
        <v>3330366.2276041573</v>
      </c>
      <c r="H709" s="33">
        <f t="shared" si="158"/>
        <v>0.59019161655928865</v>
      </c>
      <c r="I709" s="33">
        <f t="shared" si="159"/>
        <v>0.40980838344071135</v>
      </c>
      <c r="J709" s="40">
        <f>SUMIFS('[1]6. Capital Calculations for BM'!$AH$6:$AH$1805,'[1]6. Capital Calculations for BM'!$C$6:$C$1805,'[1]2. BM Database'!$C709,'[1]6. Capital Calculations for BM'!$B$6:$B$1805,'[1]2. BM Database'!$B709)</f>
        <v>17.008296000000001</v>
      </c>
      <c r="K709" s="41">
        <f t="shared" si="149"/>
        <v>108.15605108354616</v>
      </c>
      <c r="L709" s="41">
        <v>0.953555563291971</v>
      </c>
      <c r="M709" s="41">
        <f t="shared" si="160"/>
        <v>103.13280421440605</v>
      </c>
      <c r="N709" s="34">
        <f>SUMIFS('[1]41. Output Indexes'!$E$3:$E$752,'[1]41. Output Indexes'!$B$3:$B$752,$B709,'[1]41. Output Indexes'!$C$3:$C$752,$C709)</f>
        <v>6343</v>
      </c>
      <c r="O709" s="34">
        <f>SUMIFS('[1]41. Output Indexes'!$L$3:$L$752,'[1]41. Output Indexes'!$B$3:$B$752,$B709,'[1]41. Output Indexes'!$C$3:$C$752,$C709)</f>
        <v>235792985.47</v>
      </c>
      <c r="P709" s="34">
        <f>SUMIFS('[1]9. Z variables'!$AD$3:$AD$752,'[1]9. Z variables'!$B$3:$B$752,$B709,'[1]9. Z variables'!$C$3:$C$752,$C709)</f>
        <v>42283</v>
      </c>
      <c r="Q709" s="34">
        <f>SUMIFS('[1]9. Z variables'!$AE$3:$AE$752,'[1]9. Z variables'!$B$3:$B$752,$B709,'[1]9. Z variables'!$C$3:$C$752,$C709)</f>
        <v>37330</v>
      </c>
      <c r="R709" s="34">
        <f t="shared" si="156"/>
        <v>42283</v>
      </c>
      <c r="S709" s="34">
        <f t="shared" si="161"/>
        <v>42560</v>
      </c>
      <c r="T709" s="34">
        <f>SUMIFS('[1]9. Z variables'!$P$3:$P$752,'[1]9. Z variables'!$C$3:$C$752,$C709,'[1]9. Z variables'!$B$3:$B$752,$B709)</f>
        <v>147</v>
      </c>
      <c r="U709" s="34">
        <f t="shared" si="151"/>
        <v>157.55454545454543</v>
      </c>
      <c r="V709" s="33">
        <f>SUMIFS('[1]9. Z variables'!$R$3:$R$752,'[1]9. Z variables'!$C$3:$C$752,$C709,'[1]9. Z variables'!$B$3:$B$752,$B709)/T709</f>
        <v>0.31972789115646261</v>
      </c>
      <c r="W709" s="36">
        <f t="shared" si="152"/>
        <v>0.11637860082304527</v>
      </c>
      <c r="X709" s="35">
        <f t="shared" si="152"/>
        <v>24</v>
      </c>
    </row>
    <row r="710" spans="1:24" ht="15" x14ac:dyDescent="0.25">
      <c r="A710" s="182">
        <v>65</v>
      </c>
      <c r="B710" s="183" t="s">
        <v>66</v>
      </c>
      <c r="C710" s="184">
        <v>2006</v>
      </c>
      <c r="D710" s="184">
        <v>1</v>
      </c>
      <c r="E710" s="42">
        <f>SUMIFS('[1]6. Capital Calculations for BM'!$AI$6:$AI$1805,'[1]6. Capital Calculations for BM'!$C$6:$C$1805,'[1]2. BM Database'!$C710,'[1]6. Capital Calculations for BM'!$B$6:$B$1805,'[1]2. BM Database'!$B710)</f>
        <v>1978496.0877894228</v>
      </c>
      <c r="F710" s="42">
        <f>'[1]4. OM&amp;A Calculation'!M715</f>
        <v>1578564</v>
      </c>
      <c r="G710" s="42">
        <f t="shared" si="157"/>
        <v>3557060.0877894228</v>
      </c>
      <c r="H710" s="33">
        <f t="shared" si="158"/>
        <v>0.55621666178233797</v>
      </c>
      <c r="I710" s="33">
        <f t="shared" si="159"/>
        <v>0.44378333821766203</v>
      </c>
      <c r="J710" s="40">
        <f>SUMIFS('[1]6. Capital Calculations for BM'!$AH$6:$AH$1805,'[1]6. Capital Calculations for BM'!$C$6:$C$1805,'[1]2. BM Database'!$C710,'[1]6. Capital Calculations for BM'!$B$6:$B$1805,'[1]2. BM Database'!$B710)</f>
        <v>16.88236666666667</v>
      </c>
      <c r="K710" s="41">
        <f t="shared" si="149"/>
        <v>110.14154301171514</v>
      </c>
      <c r="L710" s="41">
        <v>0.953555563291971</v>
      </c>
      <c r="M710" s="41">
        <f t="shared" si="160"/>
        <v>105.02608108838288</v>
      </c>
      <c r="N710" s="34">
        <f>SUMIFS('[1]41. Output Indexes'!$E$3:$E$752,'[1]41. Output Indexes'!$B$3:$B$752,$B710,'[1]41. Output Indexes'!$C$3:$C$752,$C710)</f>
        <v>6457</v>
      </c>
      <c r="O710" s="34">
        <f>SUMIFS('[1]41. Output Indexes'!$L$3:$L$752,'[1]41. Output Indexes'!$B$3:$B$752,$B710,'[1]41. Output Indexes'!$C$3:$C$752,$C710)</f>
        <v>229230519.68000001</v>
      </c>
      <c r="P710" s="34">
        <f>SUMIFS('[1]9. Z variables'!$AD$3:$AD$752,'[1]9. Z variables'!$B$3:$B$752,$B710,'[1]9. Z variables'!$C$3:$C$752,$C710)</f>
        <v>43121</v>
      </c>
      <c r="Q710" s="34">
        <f>SUMIFS('[1]9. Z variables'!$AE$3:$AE$752,'[1]9. Z variables'!$B$3:$B$752,$B710,'[1]9. Z variables'!$C$3:$C$752,$C710)</f>
        <v>39491</v>
      </c>
      <c r="R710" s="34">
        <f t="shared" si="156"/>
        <v>43121</v>
      </c>
      <c r="S710" s="34">
        <f t="shared" si="161"/>
        <v>43121</v>
      </c>
      <c r="T710" s="34">
        <f>SUMIFS('[1]9. Z variables'!$P$3:$P$752,'[1]9. Z variables'!$C$3:$C$752,$C710,'[1]9. Z variables'!$B$3:$B$752,$B710)</f>
        <v>151</v>
      </c>
      <c r="U710" s="34">
        <f t="shared" si="151"/>
        <v>157.55454545454543</v>
      </c>
      <c r="V710" s="33">
        <f>SUMIFS('[1]9. Z variables'!$R$3:$R$752,'[1]9. Z variables'!$C$3:$C$752,$C710,'[1]9. Z variables'!$B$3:$B$752,$B710)/T710</f>
        <v>0.32450331125827814</v>
      </c>
      <c r="W710" s="36">
        <f t="shared" si="152"/>
        <v>0.11637860082304527</v>
      </c>
      <c r="X710" s="35">
        <f t="shared" si="152"/>
        <v>24</v>
      </c>
    </row>
    <row r="711" spans="1:24" ht="15" x14ac:dyDescent="0.25">
      <c r="A711" s="182">
        <v>65</v>
      </c>
      <c r="B711" s="183" t="s">
        <v>66</v>
      </c>
      <c r="C711" s="184">
        <v>2007</v>
      </c>
      <c r="D711" s="184">
        <v>1</v>
      </c>
      <c r="E711" s="42">
        <f>SUMIFS('[1]6. Capital Calculations for BM'!$AI$6:$AI$1805,'[1]6. Capital Calculations for BM'!$C$6:$C$1805,'[1]2. BM Database'!$C711,'[1]6. Capital Calculations for BM'!$B$6:$B$1805,'[1]2. BM Database'!$B711)</f>
        <v>2061950.4295231537</v>
      </c>
      <c r="F711" s="42">
        <f>'[1]4. OM&amp;A Calculation'!M716</f>
        <v>1596156</v>
      </c>
      <c r="G711" s="42">
        <f t="shared" si="157"/>
        <v>3658106.4295231537</v>
      </c>
      <c r="H711" s="33">
        <f t="shared" si="158"/>
        <v>0.56366605763078792</v>
      </c>
      <c r="I711" s="33">
        <f t="shared" si="159"/>
        <v>0.43633394236921208</v>
      </c>
      <c r="J711" s="40">
        <f>SUMIFS('[1]6. Capital Calculations for BM'!$AH$6:$AH$1805,'[1]6. Capital Calculations for BM'!$C$6:$C$1805,'[1]2. BM Database'!$C711,'[1]6. Capital Calculations for BM'!$B$6:$B$1805,'[1]2. BM Database'!$B711)</f>
        <v>17.296320000000001</v>
      </c>
      <c r="K711" s="41">
        <f t="shared" si="149"/>
        <v>113.88036490943945</v>
      </c>
      <c r="L711" s="41">
        <v>0.953555563291971</v>
      </c>
      <c r="M711" s="41">
        <f t="shared" si="160"/>
        <v>108.59125550911574</v>
      </c>
      <c r="N711" s="34">
        <f>SUMIFS('[1]41. Output Indexes'!$E$3:$E$752,'[1]41. Output Indexes'!$B$3:$B$752,$B711,'[1]41. Output Indexes'!$C$3:$C$752,$C711)</f>
        <v>6571</v>
      </c>
      <c r="O711" s="34">
        <f>SUMIFS('[1]41. Output Indexes'!$L$3:$L$752,'[1]41. Output Indexes'!$B$3:$B$752,$B711,'[1]41. Output Indexes'!$C$3:$C$752,$C711)</f>
        <v>238023374.63999999</v>
      </c>
      <c r="P711" s="34">
        <f>SUMIFS('[1]9. Z variables'!$AD$3:$AD$752,'[1]9. Z variables'!$B$3:$B$752,$B711,'[1]9. Z variables'!$C$3:$C$752,$C711)</f>
        <v>48436</v>
      </c>
      <c r="Q711" s="34">
        <f>SUMIFS('[1]9. Z variables'!$AE$3:$AE$752,'[1]9. Z variables'!$B$3:$B$752,$B711,'[1]9. Z variables'!$C$3:$C$752,$C711)</f>
        <v>41226</v>
      </c>
      <c r="R711" s="34">
        <f t="shared" si="156"/>
        <v>48436</v>
      </c>
      <c r="S711" s="34">
        <f t="shared" si="161"/>
        <v>48436</v>
      </c>
      <c r="T711" s="34">
        <f>SUMIFS('[1]9. Z variables'!$P$3:$P$752,'[1]9. Z variables'!$C$3:$C$752,$C711,'[1]9. Z variables'!$B$3:$B$752,$B711)</f>
        <v>153</v>
      </c>
      <c r="U711" s="34">
        <f t="shared" si="151"/>
        <v>157.55454545454543</v>
      </c>
      <c r="V711" s="33">
        <f>SUMIFS('[1]9. Z variables'!$R$3:$R$752,'[1]9. Z variables'!$C$3:$C$752,$C711,'[1]9. Z variables'!$B$3:$B$752,$B711)/T711</f>
        <v>0.33333333333333331</v>
      </c>
      <c r="W711" s="36">
        <f t="shared" si="152"/>
        <v>0.11637860082304527</v>
      </c>
      <c r="X711" s="35">
        <f t="shared" si="152"/>
        <v>24</v>
      </c>
    </row>
    <row r="712" spans="1:24" ht="15" x14ac:dyDescent="0.25">
      <c r="A712" s="182">
        <v>65</v>
      </c>
      <c r="B712" s="183" t="s">
        <v>66</v>
      </c>
      <c r="C712" s="184">
        <v>2008</v>
      </c>
      <c r="D712" s="184">
        <v>1</v>
      </c>
      <c r="E712" s="42">
        <f>SUMIFS('[1]6. Capital Calculations for BM'!$AI$6:$AI$1805,'[1]6. Capital Calculations for BM'!$C$6:$C$1805,'[1]2. BM Database'!$C712,'[1]6. Capital Calculations for BM'!$B$6:$B$1805,'[1]2. BM Database'!$B712)</f>
        <v>2161424.8342890185</v>
      </c>
      <c r="F712" s="42">
        <f>'[1]4. OM&amp;A Calculation'!M717</f>
        <v>1616901.99</v>
      </c>
      <c r="G712" s="42">
        <f t="shared" si="157"/>
        <v>3778326.8242890183</v>
      </c>
      <c r="H712" s="33">
        <f t="shared" si="158"/>
        <v>0.57205872726368556</v>
      </c>
      <c r="I712" s="33">
        <f t="shared" si="159"/>
        <v>0.42794127273631444</v>
      </c>
      <c r="J712" s="40">
        <f>SUMIFS('[1]6. Capital Calculations for BM'!$AH$6:$AH$1805,'[1]6. Capital Calculations for BM'!$C$6:$C$1805,'[1]2. BM Database'!$C712,'[1]6. Capital Calculations for BM'!$B$6:$B$1805,'[1]2. BM Database'!$B712)</f>
        <v>17.715351999999999</v>
      </c>
      <c r="K712" s="41">
        <f t="shared" si="149"/>
        <v>116.60459237157336</v>
      </c>
      <c r="L712" s="41">
        <v>0.953555563291971</v>
      </c>
      <c r="M712" s="41">
        <f t="shared" si="160"/>
        <v>111.1889577613063</v>
      </c>
      <c r="N712" s="34">
        <f>SUMIFS('[1]41. Output Indexes'!$E$3:$E$752,'[1]41. Output Indexes'!$B$3:$B$752,$B712,'[1]41. Output Indexes'!$C$3:$C$752,$C712)</f>
        <v>6622</v>
      </c>
      <c r="O712" s="34">
        <f>SUMIFS('[1]41. Output Indexes'!$L$3:$L$752,'[1]41. Output Indexes'!$B$3:$B$752,$B712,'[1]41. Output Indexes'!$C$3:$C$752,$C712)</f>
        <v>216493155.44</v>
      </c>
      <c r="P712" s="34">
        <f>SUMIFS('[1]9. Z variables'!$AD$3:$AD$752,'[1]9. Z variables'!$B$3:$B$752,$B712,'[1]9. Z variables'!$C$3:$C$752,$C712)</f>
        <v>41632</v>
      </c>
      <c r="Q712" s="34">
        <f>SUMIFS('[1]9. Z variables'!$AE$3:$AE$752,'[1]9. Z variables'!$B$3:$B$752,$B712,'[1]9. Z variables'!$C$3:$C$752,$C712)</f>
        <v>36361</v>
      </c>
      <c r="R712" s="34">
        <f t="shared" si="156"/>
        <v>41632</v>
      </c>
      <c r="S712" s="34">
        <f t="shared" si="161"/>
        <v>48436</v>
      </c>
      <c r="T712" s="34">
        <f>SUMIFS('[1]9. Z variables'!$P$3:$P$752,'[1]9. Z variables'!$C$3:$C$752,$C712,'[1]9. Z variables'!$B$3:$B$752,$B712)</f>
        <v>156</v>
      </c>
      <c r="U712" s="34">
        <f t="shared" si="151"/>
        <v>157.55454545454543</v>
      </c>
      <c r="V712" s="33">
        <f>SUMIFS('[1]9. Z variables'!$R$3:$R$752,'[1]9. Z variables'!$C$3:$C$752,$C712,'[1]9. Z variables'!$B$3:$B$752,$B712)/T712</f>
        <v>0.34615384615384615</v>
      </c>
      <c r="W712" s="36">
        <f t="shared" si="152"/>
        <v>0.11637860082304527</v>
      </c>
      <c r="X712" s="35">
        <f t="shared" si="152"/>
        <v>24</v>
      </c>
    </row>
    <row r="713" spans="1:24" ht="15" x14ac:dyDescent="0.25">
      <c r="A713" s="182">
        <v>65</v>
      </c>
      <c r="B713" s="183" t="s">
        <v>66</v>
      </c>
      <c r="C713" s="184">
        <v>2009</v>
      </c>
      <c r="D713" s="184">
        <v>1</v>
      </c>
      <c r="E713" s="42">
        <f>SUMIFS('[1]6. Capital Calculations for BM'!$AI$6:$AI$1805,'[1]6. Capital Calculations for BM'!$C$6:$C$1805,'[1]2. BM Database'!$C713,'[1]6. Capital Calculations for BM'!$B$6:$B$1805,'[1]2. BM Database'!$B713)</f>
        <v>2232921.9196103211</v>
      </c>
      <c r="F713" s="42">
        <f>'[1]4. OM&amp;A Calculation'!M718</f>
        <v>1846785.04</v>
      </c>
      <c r="G713" s="42">
        <f t="shared" si="157"/>
        <v>4079706.9596103211</v>
      </c>
      <c r="H713" s="33">
        <f t="shared" si="158"/>
        <v>0.54732409501872692</v>
      </c>
      <c r="I713" s="33">
        <f t="shared" si="159"/>
        <v>0.45267590498127308</v>
      </c>
      <c r="J713" s="40">
        <f>SUMIFS('[1]6. Capital Calculations for BM'!$AH$6:$AH$1805,'[1]6. Capital Calculations for BM'!$C$6:$C$1805,'[1]2. BM Database'!$C713,'[1]6. Capital Calculations for BM'!$B$6:$B$1805,'[1]2. BM Database'!$B713)</f>
        <v>17.930536200000002</v>
      </c>
      <c r="K713" s="41">
        <f t="shared" si="149"/>
        <v>118.1120482521444</v>
      </c>
      <c r="L713" s="41">
        <v>0.953555563291971</v>
      </c>
      <c r="M713" s="41">
        <f t="shared" si="160"/>
        <v>112.62640070264202</v>
      </c>
      <c r="N713" s="34">
        <f>SUMIFS('[1]41. Output Indexes'!$E$3:$E$752,'[1]41. Output Indexes'!$B$3:$B$752,$B713,'[1]41. Output Indexes'!$C$3:$C$752,$C713)</f>
        <v>6738</v>
      </c>
      <c r="O713" s="34">
        <f>SUMIFS('[1]41. Output Indexes'!$L$3:$L$752,'[1]41. Output Indexes'!$B$3:$B$752,$B713,'[1]41. Output Indexes'!$C$3:$C$752,$C713)</f>
        <v>184230659</v>
      </c>
      <c r="P713" s="34">
        <f>SUMIFS('[1]9. Z variables'!$AD$3:$AD$752,'[1]9. Z variables'!$B$3:$B$752,$B713,'[1]9. Z variables'!$C$3:$C$752,$C713)</f>
        <v>41632</v>
      </c>
      <c r="Q713" s="34">
        <f>SUMIFS('[1]9. Z variables'!$AE$3:$AE$752,'[1]9. Z variables'!$B$3:$B$752,$B713,'[1]9. Z variables'!$C$3:$C$752,$C713)</f>
        <v>36361</v>
      </c>
      <c r="R713" s="34">
        <f t="shared" si="156"/>
        <v>41632</v>
      </c>
      <c r="S713" s="34">
        <f t="shared" si="161"/>
        <v>48436</v>
      </c>
      <c r="T713" s="34">
        <f>SUMIFS('[1]9. Z variables'!$P$3:$P$752,'[1]9. Z variables'!$C$3:$C$752,$C713,'[1]9. Z variables'!$B$3:$B$752,$B713)</f>
        <v>156</v>
      </c>
      <c r="U713" s="34">
        <f t="shared" si="151"/>
        <v>157.55454545454543</v>
      </c>
      <c r="V713" s="33">
        <f>SUMIFS('[1]9. Z variables'!$R$3:$R$752,'[1]9. Z variables'!$C$3:$C$752,$C713,'[1]9. Z variables'!$B$3:$B$752,$B713)/T713</f>
        <v>0.34615384615384615</v>
      </c>
      <c r="W713" s="36">
        <f t="shared" si="152"/>
        <v>0.11637860082304527</v>
      </c>
      <c r="X713" s="35">
        <f t="shared" si="152"/>
        <v>24</v>
      </c>
    </row>
    <row r="714" spans="1:24" ht="15" x14ac:dyDescent="0.25">
      <c r="A714" s="182">
        <v>65</v>
      </c>
      <c r="B714" s="183" t="s">
        <v>66</v>
      </c>
      <c r="C714" s="184">
        <v>2010</v>
      </c>
      <c r="D714" s="184">
        <v>1</v>
      </c>
      <c r="E714" s="42">
        <f>SUMIFS('[1]6. Capital Calculations for BM'!$AI$6:$AI$1805,'[1]6. Capital Calculations for BM'!$C$6:$C$1805,'[1]2. BM Database'!$C714,'[1]6. Capital Calculations for BM'!$B$6:$B$1805,'[1]2. BM Database'!$B714)</f>
        <v>2281813.6294205445</v>
      </c>
      <c r="F714" s="42">
        <f>'[1]4. OM&amp;A Calculation'!M719</f>
        <v>2123372.86</v>
      </c>
      <c r="G714" s="42">
        <f t="shared" si="157"/>
        <v>4405186.4894205444</v>
      </c>
      <c r="H714" s="33">
        <f t="shared" si="158"/>
        <v>0.51798343495798127</v>
      </c>
      <c r="I714" s="33">
        <f t="shared" si="159"/>
        <v>0.48201656504201873</v>
      </c>
      <c r="J714" s="40">
        <f>SUMIFS('[1]6. Capital Calculations for BM'!$AH$6:$AH$1805,'[1]6. Capital Calculations for BM'!$C$6:$C$1805,'[1]2. BM Database'!$C714,'[1]6. Capital Calculations for BM'!$B$6:$B$1805,'[1]2. BM Database'!$B714)</f>
        <v>18.29948266666667</v>
      </c>
      <c r="K714" s="41">
        <f t="shared" si="149"/>
        <v>121.67950876493377</v>
      </c>
      <c r="L714" s="41">
        <v>0.953555563291971</v>
      </c>
      <c r="M714" s="41">
        <f t="shared" si="160"/>
        <v>116.02817252143674</v>
      </c>
      <c r="N714" s="34">
        <f>SUMIFS('[1]41. Output Indexes'!$E$3:$E$752,'[1]41. Output Indexes'!$B$3:$B$752,$B714,'[1]41. Output Indexes'!$C$3:$C$752,$C714)</f>
        <v>6700</v>
      </c>
      <c r="O714" s="34">
        <f>SUMIFS('[1]41. Output Indexes'!$L$3:$L$752,'[1]41. Output Indexes'!$B$3:$B$752,$B714,'[1]41. Output Indexes'!$C$3:$C$752,$C714)</f>
        <v>192156166</v>
      </c>
      <c r="P714" s="34">
        <f>SUMIFS('[1]9. Z variables'!$AD$3:$AD$752,'[1]9. Z variables'!$B$3:$B$752,$B714,'[1]9. Z variables'!$C$3:$C$752,$C714)</f>
        <v>41632</v>
      </c>
      <c r="Q714" s="34">
        <f>SUMIFS('[1]9. Z variables'!$AE$3:$AE$752,'[1]9. Z variables'!$B$3:$B$752,$B714,'[1]9. Z variables'!$C$3:$C$752,$C714)</f>
        <v>36361</v>
      </c>
      <c r="R714" s="34">
        <f t="shared" si="156"/>
        <v>41632</v>
      </c>
      <c r="S714" s="34">
        <f t="shared" si="161"/>
        <v>48436</v>
      </c>
      <c r="T714" s="34">
        <f>SUMIFS('[1]9. Z variables'!$P$3:$P$752,'[1]9. Z variables'!$C$3:$C$752,$C714,'[1]9. Z variables'!$B$3:$B$752,$B714)</f>
        <v>156</v>
      </c>
      <c r="U714" s="34">
        <f t="shared" si="151"/>
        <v>157.55454545454543</v>
      </c>
      <c r="V714" s="33">
        <f>SUMIFS('[1]9. Z variables'!$R$3:$R$752,'[1]9. Z variables'!$C$3:$C$752,$C714,'[1]9. Z variables'!$B$3:$B$752,$B714)/T714</f>
        <v>0.34615384615384615</v>
      </c>
      <c r="W714" s="36">
        <f t="shared" si="152"/>
        <v>0.11637860082304527</v>
      </c>
      <c r="X714" s="35">
        <f t="shared" si="152"/>
        <v>24</v>
      </c>
    </row>
    <row r="715" spans="1:24" ht="15" x14ac:dyDescent="0.25">
      <c r="A715" s="182">
        <v>65</v>
      </c>
      <c r="B715" s="183" t="s">
        <v>66</v>
      </c>
      <c r="C715" s="184">
        <v>2011</v>
      </c>
      <c r="D715" s="184">
        <v>1</v>
      </c>
      <c r="E715" s="42">
        <f>SUMIFS('[1]6. Capital Calculations for BM'!$AI$6:$AI$1805,'[1]6. Capital Calculations for BM'!$C$6:$C$1805,'[1]2. BM Database'!$C715,'[1]6. Capital Calculations for BM'!$B$6:$B$1805,'[1]2. BM Database'!$B715)</f>
        <v>2298346.1400355096</v>
      </c>
      <c r="F715" s="42">
        <f>'[1]4. OM&amp;A Calculation'!M720</f>
        <v>2127161.3800000004</v>
      </c>
      <c r="G715" s="42">
        <f t="shared" si="157"/>
        <v>4425507.52003551</v>
      </c>
      <c r="H715" s="33">
        <f t="shared" si="158"/>
        <v>0.51934069248108927</v>
      </c>
      <c r="I715" s="33">
        <f t="shared" si="159"/>
        <v>0.48065930751891073</v>
      </c>
      <c r="J715" s="40">
        <f>SUMIFS('[1]6. Capital Calculations for BM'!$AH$6:$AH$1805,'[1]6. Capital Calculations for BM'!$C$6:$C$1805,'[1]2. BM Database'!$C715,'[1]6. Capital Calculations for BM'!$B$6:$B$1805,'[1]2. BM Database'!$B715)</f>
        <v>18.328728099999999</v>
      </c>
      <c r="K715" s="41">
        <f t="shared" si="149"/>
        <v>123.73002481130355</v>
      </c>
      <c r="L715" s="41">
        <v>0.953555563291971</v>
      </c>
      <c r="M715" s="41">
        <f t="shared" si="160"/>
        <v>117.98345350507211</v>
      </c>
      <c r="N715" s="34">
        <f>SUMIFS('[1]41. Output Indexes'!$E$3:$E$752,'[1]41. Output Indexes'!$B$3:$B$752,$B715,'[1]41. Output Indexes'!$C$3:$C$752,$C715)</f>
        <v>6745</v>
      </c>
      <c r="O715" s="34">
        <f>SUMIFS('[1]41. Output Indexes'!$L$3:$L$752,'[1]41. Output Indexes'!$B$3:$B$752,$B715,'[1]41. Output Indexes'!$C$3:$C$752,$C715)</f>
        <v>182329432</v>
      </c>
      <c r="P715" s="34">
        <f>SUMIFS('[1]9. Z variables'!$AD$3:$AD$752,'[1]9. Z variables'!$B$3:$B$752,$B715,'[1]9. Z variables'!$C$3:$C$752,$C715)</f>
        <v>37105</v>
      </c>
      <c r="Q715" s="34">
        <f>SUMIFS('[1]9. Z variables'!$AE$3:$AE$752,'[1]9. Z variables'!$B$3:$B$752,$B715,'[1]9. Z variables'!$C$3:$C$752,$C715)</f>
        <v>29488</v>
      </c>
      <c r="R715" s="34">
        <f t="shared" si="156"/>
        <v>37105</v>
      </c>
      <c r="S715" s="34">
        <f t="shared" si="161"/>
        <v>48436</v>
      </c>
      <c r="T715" s="34">
        <f>SUMIFS('[1]9. Z variables'!$P$3:$P$752,'[1]9. Z variables'!$C$3:$C$752,$C715,'[1]9. Z variables'!$B$3:$B$752,$B715)</f>
        <v>157</v>
      </c>
      <c r="U715" s="34">
        <f t="shared" si="151"/>
        <v>157.55454545454543</v>
      </c>
      <c r="V715" s="33">
        <f>SUMIFS('[1]9. Z variables'!$R$3:$R$752,'[1]9. Z variables'!$C$3:$C$752,$C715,'[1]9. Z variables'!$B$3:$B$752,$B715)/T715</f>
        <v>0.3503184713375796</v>
      </c>
      <c r="W715" s="36">
        <f t="shared" si="152"/>
        <v>0.11637860082304527</v>
      </c>
      <c r="X715" s="23">
        <f t="shared" si="152"/>
        <v>24</v>
      </c>
    </row>
    <row r="716" spans="1:24" ht="15" x14ac:dyDescent="0.25">
      <c r="A716" s="182">
        <v>65</v>
      </c>
      <c r="B716" s="183" t="str">
        <f>B715</f>
        <v>TILLSONBURG HYDRO INC.</v>
      </c>
      <c r="C716" s="184">
        <f>C715+1</f>
        <v>2012</v>
      </c>
      <c r="D716" s="184">
        <f>D715</f>
        <v>1</v>
      </c>
      <c r="E716" s="42">
        <f>SUMIFS('[1]6. Capital Calculations for BM'!$AI$6:$AI$1805,'[1]6. Capital Calculations for BM'!$C$6:$C$1805,'[1]2. BM Database'!$C716,'[1]6. Capital Calculations for BM'!$B$6:$B$1805,'[1]2. BM Database'!$B716)</f>
        <v>2162965.4519151845</v>
      </c>
      <c r="F716" s="42">
        <f>'[1]4. OM&amp;A Calculation'!M721</f>
        <v>2366184.4</v>
      </c>
      <c r="G716" s="42">
        <f t="shared" si="157"/>
        <v>4529149.8519151844</v>
      </c>
      <c r="H716" s="33">
        <f t="shared" si="158"/>
        <v>0.47756544222102931</v>
      </c>
      <c r="I716" s="33">
        <f t="shared" si="159"/>
        <v>0.52243455777897063</v>
      </c>
      <c r="J716" s="40">
        <f>SUMIFS('[1]6. Capital Calculations for BM'!$AH$6:$AH$1805,'[1]6. Capital Calculations for BM'!$C$6:$C$1805,'[1]2. BM Database'!$C716,'[1]6. Capital Calculations for BM'!$B$6:$B$1805,'[1]2. BM Database'!$B716)</f>
        <v>17.40324</v>
      </c>
      <c r="K716" s="41">
        <f t="shared" si="149"/>
        <v>125.68281390738366</v>
      </c>
      <c r="L716" s="41">
        <f>L715</f>
        <v>0.953555563291971</v>
      </c>
      <c r="M716" s="41">
        <f t="shared" si="160"/>
        <v>119.8455464115752</v>
      </c>
      <c r="N716" s="34">
        <f>SUMIFS('[1]24. 2012 data'!$BR$2:$BR$74,'[1]24. 2012 data'!$B$2:$B$74,'[1]2. BM Database'!$B716,'[1]24. 2012 data'!$C$2:$C$74,2012)</f>
        <v>6782</v>
      </c>
      <c r="O716" s="34">
        <f>SUMIFS('[1]24. 2012 data'!$BZ$2:$BZ$74,'[1]24. 2012 data'!$B$2:$B$74,'[1]2. BM Database'!$B716,'[1]24. 2012 data'!$C$2:$C$74,2012)</f>
        <v>183840372</v>
      </c>
      <c r="P716" s="34">
        <f>SUMIFS('[1]24. 2012 data'!$DI$2:$DI$74,'[1]24. 2012 data'!$B$2:$B$74,'[1]2. BM Database'!$B716,'[1]24. 2012 data'!$C$2:$C$74,2012)</f>
        <v>36355</v>
      </c>
      <c r="Q716" s="34">
        <f>SUMIFS('[1]24. 2012 data'!$DH$2:$DH$74,'[1]24. 2012 data'!$B$2:$B$74,'[1]2. BM Database'!$B716,'[1]24. 2012 data'!$C$2:$C$74,2012)</f>
        <v>28651</v>
      </c>
      <c r="R716" s="34">
        <f t="shared" si="156"/>
        <v>36355</v>
      </c>
      <c r="S716" s="34">
        <f t="shared" si="161"/>
        <v>48436</v>
      </c>
      <c r="T716" s="34">
        <f>SUMIF('[1]24. 2012 data'!$B$2:$B$74,$B716,'[1]24. 2012 data'!$DL$2:$DL$74)</f>
        <v>157</v>
      </c>
      <c r="U716" s="34">
        <f>AVERAGE(T706:T716)</f>
        <v>157.55454545454543</v>
      </c>
      <c r="V716" s="33">
        <f>SUMIF('[1]24. 2012 data'!$B$2:$B$74,$B716,'[1]24. 2012 data'!$DN$2:$DN$74)/SUMIF('[1]24. 2012 data'!$B$2:$B$74,$B716,'[1]24. 2012 data'!$DL$2:$DL$74)</f>
        <v>0.3503184713375796</v>
      </c>
      <c r="W716" s="36">
        <f>(N716-N706)/N706</f>
        <v>0.11637860082304527</v>
      </c>
      <c r="X716" s="34">
        <f>SUMIF('[1]24. 2012 data'!$B$2:$B$74,$B716,'[1]24. 2012 data'!$CZ$2:$CZ$74)</f>
        <v>24</v>
      </c>
    </row>
    <row r="717" spans="1:24" ht="15" x14ac:dyDescent="0.25">
      <c r="A717" s="182">
        <v>66</v>
      </c>
      <c r="B717" s="183" t="s">
        <v>67</v>
      </c>
      <c r="C717" s="184">
        <v>2002</v>
      </c>
      <c r="D717" s="184">
        <f>'[1]1. Industry TFP Calculations'!$M$47</f>
        <v>0</v>
      </c>
      <c r="E717" s="42">
        <f>SUMIFS('[1]6. Capital Calculations for BM'!$AI$6:$AI$1805,'[1]6. Capital Calculations for BM'!$C$6:$C$1805,'[1]2. BM Database'!$C717,'[1]6. Capital Calculations for BM'!$B$6:$B$1805,'[1]2. BM Database'!$B717)</f>
        <v>313218980.39350623</v>
      </c>
      <c r="F717" s="42">
        <f>'[1]4. OM&amp;A Calculation'!M722</f>
        <v>130764755.88</v>
      </c>
      <c r="G717" s="42">
        <f t="shared" si="157"/>
        <v>443983736.27350622</v>
      </c>
      <c r="H717" s="33">
        <f t="shared" si="158"/>
        <v>0.70547399556220391</v>
      </c>
      <c r="I717" s="33">
        <f t="shared" si="159"/>
        <v>0.29452600443779609</v>
      </c>
      <c r="J717" s="40">
        <f>SUMIFS('[1]6. Capital Calculations for BM'!$AH$6:$AH$1805,'[1]6. Capital Calculations for BM'!$C$6:$C$1805,'[1]2. BM Database'!$C717,'[1]6. Capital Calculations for BM'!$B$6:$B$1805,'[1]2. BM Database'!$B717)</f>
        <v>16.741565999999999</v>
      </c>
      <c r="K717" s="41">
        <f t="shared" si="149"/>
        <v>100</v>
      </c>
      <c r="L717" s="41">
        <v>1.0566033038204199</v>
      </c>
      <c r="M717" s="41">
        <f t="shared" si="160"/>
        <v>105.66033038204199</v>
      </c>
      <c r="N717" s="34">
        <f>SUMIFS('[1]41. Output Indexes'!$E$3:$E$752,'[1]41. Output Indexes'!$B$3:$B$752,$B717,'[1]41. Output Indexes'!$C$3:$C$752,$C717)</f>
        <v>665043</v>
      </c>
      <c r="O717" s="34">
        <f>SUMIFS('[1]41. Output Indexes'!$L$3:$L$752,'[1]41. Output Indexes'!$B$3:$B$752,$B717,'[1]41. Output Indexes'!$C$3:$C$752,$C717)</f>
        <v>26177019147</v>
      </c>
      <c r="P717" s="34">
        <f>SUMIFS('[1]9. Z variables'!$AD$3:$AD$752,'[1]9. Z variables'!$B$3:$B$752,$B717,'[1]9. Z variables'!$C$3:$C$752,$C717)</f>
        <v>4770509</v>
      </c>
      <c r="Q717" s="34">
        <f>SUMIFS('[1]9. Z variables'!$AE$3:$AE$752,'[1]9. Z variables'!$B$3:$B$752,$B717,'[1]9. Z variables'!$C$3:$C$752,$C717)</f>
        <v>4204000</v>
      </c>
      <c r="R717" s="34">
        <f t="shared" si="156"/>
        <v>4770509</v>
      </c>
      <c r="S717" s="34">
        <f>R717</f>
        <v>4770509</v>
      </c>
      <c r="T717" s="34">
        <f>SUMIFS('[1]9. Z variables'!$P$3:$P$752,'[1]9. Z variables'!$C$3:$C$752,$C717,'[1]9. Z variables'!$B$3:$B$752,$B717)</f>
        <v>16638</v>
      </c>
      <c r="U717" s="34">
        <f t="shared" si="151"/>
        <v>13971.272727272728</v>
      </c>
      <c r="V717" s="33">
        <f>SUMIFS('[1]9. Z variables'!$R$3:$R$752,'[1]9. Z variables'!$C$3:$C$752,$C717,'[1]9. Z variables'!$B$3:$B$752,$B717)/T717</f>
        <v>0.45444163962014666</v>
      </c>
      <c r="W717" s="36">
        <f t="shared" si="152"/>
        <v>8.0623358188868996E-2</v>
      </c>
      <c r="X717" s="35">
        <f t="shared" si="152"/>
        <v>630</v>
      </c>
    </row>
    <row r="718" spans="1:24" ht="15" x14ac:dyDescent="0.25">
      <c r="A718" s="182">
        <v>66</v>
      </c>
      <c r="B718" s="183" t="s">
        <v>67</v>
      </c>
      <c r="C718" s="184">
        <v>2003</v>
      </c>
      <c r="D718" s="184">
        <f>D717</f>
        <v>0</v>
      </c>
      <c r="E718" s="42">
        <f>SUMIFS('[1]6. Capital Calculations for BM'!$AI$6:$AI$1805,'[1]6. Capital Calculations for BM'!$C$6:$C$1805,'[1]2. BM Database'!$C718,'[1]6. Capital Calculations for BM'!$B$6:$B$1805,'[1]2. BM Database'!$B718)</f>
        <v>320759158.06532973</v>
      </c>
      <c r="F718" s="42">
        <f>'[1]4. OM&amp;A Calculation'!M723</f>
        <v>139419801.63</v>
      </c>
      <c r="G718" s="42">
        <f t="shared" si="157"/>
        <v>460178959.69532973</v>
      </c>
      <c r="H718" s="33">
        <f t="shared" si="158"/>
        <v>0.69703134249704601</v>
      </c>
      <c r="I718" s="33">
        <f t="shared" si="159"/>
        <v>0.30296865750295399</v>
      </c>
      <c r="J718" s="40">
        <f>SUMIFS('[1]6. Capital Calculations for BM'!$AH$6:$AH$1805,'[1]6. Capital Calculations for BM'!$C$6:$C$1805,'[1]2. BM Database'!$C718,'[1]6. Capital Calculations for BM'!$B$6:$B$1805,'[1]2. BM Database'!$B718)</f>
        <v>16.820820000000001</v>
      </c>
      <c r="K718" s="41">
        <f t="shared" si="149"/>
        <v>102.21331567783656</v>
      </c>
      <c r="L718" s="41">
        <v>1.0566033038204199</v>
      </c>
      <c r="M718" s="41">
        <f t="shared" si="160"/>
        <v>107.99892703964163</v>
      </c>
      <c r="N718" s="34">
        <f>SUMIFS('[1]41. Output Indexes'!$E$3:$E$752,'[1]41. Output Indexes'!$B$3:$B$752,$B718,'[1]41. Output Indexes'!$C$3:$C$752,$C718)</f>
        <v>668625</v>
      </c>
      <c r="O718" s="34">
        <f>SUMIFS('[1]41. Output Indexes'!$L$3:$L$752,'[1]41. Output Indexes'!$B$3:$B$752,$B718,'[1]41. Output Indexes'!$C$3:$C$752,$C718)</f>
        <v>25604519834</v>
      </c>
      <c r="P718" s="34">
        <f>SUMIFS('[1]9. Z variables'!$AD$3:$AD$752,'[1]9. Z variables'!$B$3:$B$752,$B718,'[1]9. Z variables'!$C$3:$C$752,$C718)</f>
        <v>4820891</v>
      </c>
      <c r="Q718" s="34">
        <f>SUMIFS('[1]9. Z variables'!$AE$3:$AE$752,'[1]9. Z variables'!$B$3:$B$752,$B718,'[1]9. Z variables'!$C$3:$C$752,$C718)</f>
        <v>4251999</v>
      </c>
      <c r="R718" s="34">
        <f t="shared" si="156"/>
        <v>4820891</v>
      </c>
      <c r="S718" s="34">
        <f t="shared" ref="S718:S727" si="162">MAX(S717,R718)</f>
        <v>4820891</v>
      </c>
      <c r="T718" s="34">
        <f>SUMIFS('[1]9. Z variables'!$P$3:$P$752,'[1]9. Z variables'!$C$3:$C$752,$C718,'[1]9. Z variables'!$B$3:$B$752,$B718)</f>
        <v>16781</v>
      </c>
      <c r="U718" s="34">
        <f t="shared" si="151"/>
        <v>13971.272727272728</v>
      </c>
      <c r="V718" s="33">
        <f>SUMIFS('[1]9. Z variables'!$R$3:$R$752,'[1]9. Z variables'!$C$3:$C$752,$C718,'[1]9. Z variables'!$B$3:$B$752,$B718)/T718</f>
        <v>0.45652821643525415</v>
      </c>
      <c r="W718" s="36">
        <f t="shared" si="152"/>
        <v>8.0623358188868996E-2</v>
      </c>
      <c r="X718" s="35">
        <f t="shared" si="152"/>
        <v>630</v>
      </c>
    </row>
    <row r="719" spans="1:24" ht="15" x14ac:dyDescent="0.25">
      <c r="A719" s="182">
        <v>66</v>
      </c>
      <c r="B719" s="183" t="s">
        <v>67</v>
      </c>
      <c r="C719" s="184">
        <v>2004</v>
      </c>
      <c r="D719" s="184">
        <f t="shared" ref="D719:D726" si="163">D718</f>
        <v>0</v>
      </c>
      <c r="E719" s="42">
        <f>SUMIFS('[1]6. Capital Calculations for BM'!$AI$6:$AI$1805,'[1]6. Capital Calculations for BM'!$C$6:$C$1805,'[1]2. BM Database'!$C719,'[1]6. Capital Calculations for BM'!$B$6:$B$1805,'[1]2. BM Database'!$B719)</f>
        <v>324412541.76490664</v>
      </c>
      <c r="F719" s="42">
        <f>'[1]4. OM&amp;A Calculation'!M724</f>
        <v>142837889.91999999</v>
      </c>
      <c r="G719" s="42">
        <f t="shared" si="157"/>
        <v>467250431.6849066</v>
      </c>
      <c r="H719" s="33">
        <f t="shared" si="158"/>
        <v>0.6943012135806359</v>
      </c>
      <c r="I719" s="33">
        <f t="shared" si="159"/>
        <v>0.3056987864193641</v>
      </c>
      <c r="J719" s="40">
        <f>SUMIFS('[1]6. Capital Calculations for BM'!$AH$6:$AH$1805,'[1]6. Capital Calculations for BM'!$C$6:$C$1805,'[1]2. BM Database'!$C719,'[1]6. Capital Calculations for BM'!$B$6:$B$1805,'[1]2. BM Database'!$B719)</f>
        <v>16.852066000000001</v>
      </c>
      <c r="K719" s="41">
        <f t="shared" si="149"/>
        <v>104.79144501899948</v>
      </c>
      <c r="L719" s="41">
        <v>1.0566033038204199</v>
      </c>
      <c r="M719" s="41">
        <f t="shared" si="160"/>
        <v>110.72298701919074</v>
      </c>
      <c r="N719" s="34">
        <f>SUMIFS('[1]41. Output Indexes'!$E$3:$E$752,'[1]41. Output Indexes'!$B$3:$B$752,$B719,'[1]41. Output Indexes'!$C$3:$C$752,$C719)</f>
        <v>673172</v>
      </c>
      <c r="O719" s="34">
        <f>SUMIFS('[1]41. Output Indexes'!$L$3:$L$752,'[1]41. Output Indexes'!$B$3:$B$752,$B719,'[1]41. Output Indexes'!$C$3:$C$752,$C719)</f>
        <v>25508050686</v>
      </c>
      <c r="P719" s="34">
        <f>SUMIFS('[1]9. Z variables'!$AD$3:$AD$752,'[1]9. Z variables'!$B$3:$B$752,$B719,'[1]9. Z variables'!$C$3:$C$752,$C719)</f>
        <v>4520766</v>
      </c>
      <c r="Q719" s="34">
        <f>SUMIFS('[1]9. Z variables'!$AE$3:$AE$752,'[1]9. Z variables'!$B$3:$B$752,$B719,'[1]9. Z variables'!$C$3:$C$752,$C719)</f>
        <v>4420214</v>
      </c>
      <c r="R719" s="34">
        <f t="shared" si="156"/>
        <v>4520766</v>
      </c>
      <c r="S719" s="34">
        <f t="shared" si="162"/>
        <v>4820891</v>
      </c>
      <c r="T719" s="34">
        <f>SUMIFS('[1]9. Z variables'!$P$3:$P$752,'[1]9. Z variables'!$C$3:$C$752,$C719,'[1]9. Z variables'!$B$3:$B$752,$B719)</f>
        <v>16869</v>
      </c>
      <c r="U719" s="34">
        <f t="shared" si="151"/>
        <v>13971.272727272728</v>
      </c>
      <c r="V719" s="33">
        <f>SUMIFS('[1]9. Z variables'!$R$3:$R$752,'[1]9. Z variables'!$C$3:$C$752,$C719,'[1]9. Z variables'!$B$3:$B$752,$B719)/T719</f>
        <v>0.45841484379631275</v>
      </c>
      <c r="W719" s="36">
        <f t="shared" si="152"/>
        <v>8.0623358188868996E-2</v>
      </c>
      <c r="X719" s="35">
        <f t="shared" si="152"/>
        <v>630</v>
      </c>
    </row>
    <row r="720" spans="1:24" ht="15" x14ac:dyDescent="0.25">
      <c r="A720" s="182">
        <v>66</v>
      </c>
      <c r="B720" s="183" t="s">
        <v>67</v>
      </c>
      <c r="C720" s="184">
        <v>2005</v>
      </c>
      <c r="D720" s="184">
        <f t="shared" si="163"/>
        <v>0</v>
      </c>
      <c r="E720" s="42">
        <f>SUMIFS('[1]6. Capital Calculations for BM'!$AI$6:$AI$1805,'[1]6. Capital Calculations for BM'!$C$6:$C$1805,'[1]2. BM Database'!$C720,'[1]6. Capital Calculations for BM'!$B$6:$B$1805,'[1]2. BM Database'!$B720)</f>
        <v>328946151.59872401</v>
      </c>
      <c r="F720" s="42">
        <f>'[1]4. OM&amp;A Calculation'!M725</f>
        <v>136233684.62</v>
      </c>
      <c r="G720" s="42">
        <f t="shared" si="157"/>
        <v>465179836.21872401</v>
      </c>
      <c r="H720" s="33">
        <f t="shared" si="158"/>
        <v>0.70713759709063584</v>
      </c>
      <c r="I720" s="33">
        <f t="shared" si="159"/>
        <v>0.29286240290936416</v>
      </c>
      <c r="J720" s="40">
        <f>SUMIFS('[1]6. Capital Calculations for BM'!$AH$6:$AH$1805,'[1]6. Capital Calculations for BM'!$C$6:$C$1805,'[1]2. BM Database'!$C720,'[1]6. Capital Calculations for BM'!$B$6:$B$1805,'[1]2. BM Database'!$B720)</f>
        <v>17.008296000000001</v>
      </c>
      <c r="K720" s="41">
        <f t="shared" si="149"/>
        <v>108.15605108354616</v>
      </c>
      <c r="L720" s="41">
        <v>1.0566033038204199</v>
      </c>
      <c r="M720" s="41">
        <f t="shared" si="160"/>
        <v>114.27804090304498</v>
      </c>
      <c r="N720" s="34">
        <f>SUMIFS('[1]41. Output Indexes'!$E$3:$E$752,'[1]41. Output Indexes'!$B$3:$B$752,$B720,'[1]41. Output Indexes'!$C$3:$C$752,$C720)</f>
        <v>676678</v>
      </c>
      <c r="O720" s="34">
        <f>SUMIFS('[1]41. Output Indexes'!$L$3:$L$752,'[1]41. Output Indexes'!$B$3:$B$752,$B720,'[1]41. Output Indexes'!$C$3:$C$752,$C720)</f>
        <v>26372168650</v>
      </c>
      <c r="P720" s="34">
        <f>SUMIFS('[1]9. Z variables'!$AD$3:$AD$752,'[1]9. Z variables'!$B$3:$B$752,$B720,'[1]9. Z variables'!$C$3:$C$752,$C720)</f>
        <v>5005205</v>
      </c>
      <c r="Q720" s="34">
        <f>SUMIFS('[1]9. Z variables'!$AE$3:$AE$752,'[1]9. Z variables'!$B$3:$B$752,$B720,'[1]9. Z variables'!$C$3:$C$752,$C720)</f>
        <v>4326536</v>
      </c>
      <c r="R720" s="34">
        <f t="shared" si="156"/>
        <v>5005205</v>
      </c>
      <c r="S720" s="34">
        <f t="shared" si="162"/>
        <v>5005205</v>
      </c>
      <c r="T720" s="34">
        <f>SUMIFS('[1]9. Z variables'!$P$3:$P$752,'[1]9. Z variables'!$C$3:$C$752,$C720,'[1]9. Z variables'!$B$3:$B$752,$B720)</f>
        <v>20422</v>
      </c>
      <c r="U720" s="34">
        <f t="shared" si="151"/>
        <v>13971.272727272728</v>
      </c>
      <c r="V720" s="33">
        <f>SUMIFS('[1]9. Z variables'!$R$3:$R$752,'[1]9. Z variables'!$C$3:$C$752,$C720,'[1]9. Z variables'!$B$3:$B$752,$B720)/T720</f>
        <v>0.55273724414846737</v>
      </c>
      <c r="W720" s="36">
        <f t="shared" si="152"/>
        <v>8.0623358188868996E-2</v>
      </c>
      <c r="X720" s="35">
        <f t="shared" si="152"/>
        <v>630</v>
      </c>
    </row>
    <row r="721" spans="1:24" ht="15" x14ac:dyDescent="0.25">
      <c r="A721" s="182">
        <v>66</v>
      </c>
      <c r="B721" s="183" t="s">
        <v>67</v>
      </c>
      <c r="C721" s="184">
        <v>2006</v>
      </c>
      <c r="D721" s="184">
        <f t="shared" si="163"/>
        <v>0</v>
      </c>
      <c r="E721" s="42">
        <f>SUMIFS('[1]6. Capital Calculations for BM'!$AI$6:$AI$1805,'[1]6. Capital Calculations for BM'!$C$6:$C$1805,'[1]2. BM Database'!$C721,'[1]6. Capital Calculations for BM'!$B$6:$B$1805,'[1]2. BM Database'!$B721)</f>
        <v>335862283.42717934</v>
      </c>
      <c r="F721" s="42">
        <f>'[1]4. OM&amp;A Calculation'!M726</f>
        <v>139336878.24000001</v>
      </c>
      <c r="G721" s="42">
        <f t="shared" si="157"/>
        <v>475199161.66717935</v>
      </c>
      <c r="H721" s="33">
        <f t="shared" si="158"/>
        <v>0.70678214635069381</v>
      </c>
      <c r="I721" s="33">
        <f t="shared" si="159"/>
        <v>0.29321785364930619</v>
      </c>
      <c r="J721" s="40">
        <f>SUMIFS('[1]6. Capital Calculations for BM'!$AH$6:$AH$1805,'[1]6. Capital Calculations for BM'!$C$6:$C$1805,'[1]2. BM Database'!$C721,'[1]6. Capital Calculations for BM'!$B$6:$B$1805,'[1]2. BM Database'!$B721)</f>
        <v>16.88236666666667</v>
      </c>
      <c r="K721" s="41">
        <f t="shared" si="149"/>
        <v>110.14154301171514</v>
      </c>
      <c r="L721" s="41">
        <v>1.0566033038204199</v>
      </c>
      <c r="M721" s="41">
        <f t="shared" si="160"/>
        <v>116.3759182340571</v>
      </c>
      <c r="N721" s="34">
        <f>SUMIFS('[1]41. Output Indexes'!$E$3:$E$752,'[1]41. Output Indexes'!$B$3:$B$752,$B721,'[1]41. Output Indexes'!$C$3:$C$752,$C721)</f>
        <v>678106</v>
      </c>
      <c r="O721" s="34">
        <f>SUMIFS('[1]41. Output Indexes'!$L$3:$L$752,'[1]41. Output Indexes'!$B$3:$B$752,$B721,'[1]41. Output Indexes'!$C$3:$C$752,$C721)</f>
        <v>25527304675</v>
      </c>
      <c r="P721" s="34">
        <f>SUMIFS('[1]9. Z variables'!$AD$3:$AD$752,'[1]9. Z variables'!$B$3:$B$752,$B721,'[1]9. Z variables'!$C$3:$C$752,$C721)</f>
        <v>5018278</v>
      </c>
      <c r="Q721" s="34">
        <f>SUMIFS('[1]9. Z variables'!$AE$3:$AE$752,'[1]9. Z variables'!$B$3:$B$752,$B721,'[1]9. Z variables'!$C$3:$C$752,$C721)</f>
        <v>3997737</v>
      </c>
      <c r="R721" s="34">
        <f t="shared" si="156"/>
        <v>5018278</v>
      </c>
      <c r="S721" s="34">
        <f t="shared" si="162"/>
        <v>5018278</v>
      </c>
      <c r="T721" s="34">
        <f>SUMIFS('[1]9. Z variables'!$P$3:$P$752,'[1]9. Z variables'!$C$3:$C$752,$C721,'[1]9. Z variables'!$B$3:$B$752,$B721)</f>
        <v>16700</v>
      </c>
      <c r="U721" s="34">
        <f t="shared" si="151"/>
        <v>13971.272727272728</v>
      </c>
      <c r="V721" s="33">
        <f>SUMIFS('[1]9. Z variables'!$R$3:$R$752,'[1]9. Z variables'!$C$3:$C$752,$C721,'[1]9. Z variables'!$B$3:$B$752,$B721)/T721</f>
        <v>0.45508982035928142</v>
      </c>
      <c r="W721" s="36">
        <f t="shared" si="152"/>
        <v>8.0623358188868996E-2</v>
      </c>
      <c r="X721" s="35">
        <f t="shared" si="152"/>
        <v>630</v>
      </c>
    </row>
    <row r="722" spans="1:24" ht="15" x14ac:dyDescent="0.25">
      <c r="A722" s="182">
        <v>66</v>
      </c>
      <c r="B722" s="183" t="s">
        <v>67</v>
      </c>
      <c r="C722" s="184">
        <v>2007</v>
      </c>
      <c r="D722" s="184">
        <f t="shared" si="163"/>
        <v>0</v>
      </c>
      <c r="E722" s="42">
        <f>SUMIFS('[1]6. Capital Calculations for BM'!$AI$6:$AI$1805,'[1]6. Capital Calculations for BM'!$C$6:$C$1805,'[1]2. BM Database'!$C722,'[1]6. Capital Calculations for BM'!$B$6:$B$1805,'[1]2. BM Database'!$B722)</f>
        <v>353396499.33119249</v>
      </c>
      <c r="F722" s="42">
        <f>'[1]4. OM&amp;A Calculation'!M727</f>
        <v>151045666.58000001</v>
      </c>
      <c r="G722" s="42">
        <f t="shared" si="157"/>
        <v>504442165.91119254</v>
      </c>
      <c r="H722" s="33">
        <f t="shared" si="158"/>
        <v>0.70056891198387294</v>
      </c>
      <c r="I722" s="33">
        <f t="shared" si="159"/>
        <v>0.29943108801612706</v>
      </c>
      <c r="J722" s="40">
        <f>SUMIFS('[1]6. Capital Calculations for BM'!$AH$6:$AH$1805,'[1]6. Capital Calculations for BM'!$C$6:$C$1805,'[1]2. BM Database'!$C722,'[1]6. Capital Calculations for BM'!$B$6:$B$1805,'[1]2. BM Database'!$B722)</f>
        <v>17.296320000000001</v>
      </c>
      <c r="K722" s="41">
        <f t="shared" si="149"/>
        <v>113.88036490943945</v>
      </c>
      <c r="L722" s="41">
        <v>1.0566033038204199</v>
      </c>
      <c r="M722" s="41">
        <f t="shared" si="160"/>
        <v>120.32636980358873</v>
      </c>
      <c r="N722" s="34">
        <f>SUMIFS('[1]41. Output Indexes'!$E$3:$E$752,'[1]41. Output Indexes'!$B$3:$B$752,$B722,'[1]41. Output Indexes'!$C$3:$C$752,$C722)</f>
        <v>679913</v>
      </c>
      <c r="O722" s="34">
        <f>SUMIFS('[1]41. Output Indexes'!$L$3:$L$752,'[1]41. Output Indexes'!$B$3:$B$752,$B722,'[1]41. Output Indexes'!$C$3:$C$752,$C722)</f>
        <v>25759823917</v>
      </c>
      <c r="P722" s="34">
        <f>SUMIFS('[1]9. Z variables'!$AD$3:$AD$752,'[1]9. Z variables'!$B$3:$B$752,$B722,'[1]9. Z variables'!$C$3:$C$752,$C722)</f>
        <v>4788341</v>
      </c>
      <c r="Q722" s="34">
        <f>SUMIFS('[1]9. Z variables'!$AE$3:$AE$752,'[1]9. Z variables'!$B$3:$B$752,$B722,'[1]9. Z variables'!$C$3:$C$752,$C722)</f>
        <v>4111669</v>
      </c>
      <c r="R722" s="34">
        <f t="shared" si="156"/>
        <v>4788341</v>
      </c>
      <c r="S722" s="34">
        <f t="shared" si="162"/>
        <v>5018278</v>
      </c>
      <c r="T722" s="34">
        <f>SUMIFS('[1]9. Z variables'!$P$3:$P$752,'[1]9. Z variables'!$C$3:$C$752,$C722,'[1]9. Z variables'!$B$3:$B$752,$B722)</f>
        <v>16700</v>
      </c>
      <c r="U722" s="34">
        <f t="shared" si="151"/>
        <v>13971.272727272728</v>
      </c>
      <c r="V722" s="33">
        <f>SUMIFS('[1]9. Z variables'!$R$3:$R$752,'[1]9. Z variables'!$C$3:$C$752,$C722,'[1]9. Z variables'!$B$3:$B$752,$B722)/T722</f>
        <v>0.45508982035928142</v>
      </c>
      <c r="W722" s="36">
        <f t="shared" si="152"/>
        <v>8.0623358188868996E-2</v>
      </c>
      <c r="X722" s="35">
        <f t="shared" si="152"/>
        <v>630</v>
      </c>
    </row>
    <row r="723" spans="1:24" ht="15" x14ac:dyDescent="0.25">
      <c r="A723" s="182">
        <v>66</v>
      </c>
      <c r="B723" s="183" t="s">
        <v>67</v>
      </c>
      <c r="C723" s="184">
        <v>2008</v>
      </c>
      <c r="D723" s="184">
        <f t="shared" si="163"/>
        <v>0</v>
      </c>
      <c r="E723" s="42">
        <f>SUMIFS('[1]6. Capital Calculations for BM'!$AI$6:$AI$1805,'[1]6. Capital Calculations for BM'!$C$6:$C$1805,'[1]2. BM Database'!$C723,'[1]6. Capital Calculations for BM'!$B$6:$B$1805,'[1]2. BM Database'!$B723)</f>
        <v>383069184.88490242</v>
      </c>
      <c r="F723" s="42">
        <f>'[1]4. OM&amp;A Calculation'!M728</f>
        <v>160730463.16999999</v>
      </c>
      <c r="G723" s="42">
        <f t="shared" si="157"/>
        <v>543799648.05490243</v>
      </c>
      <c r="H723" s="33">
        <f t="shared" si="158"/>
        <v>0.70443073336860174</v>
      </c>
      <c r="I723" s="33">
        <f t="shared" si="159"/>
        <v>0.29556926663139826</v>
      </c>
      <c r="J723" s="40">
        <f>SUMIFS('[1]6. Capital Calculations for BM'!$AH$6:$AH$1805,'[1]6. Capital Calculations for BM'!$C$6:$C$1805,'[1]2. BM Database'!$C723,'[1]6. Capital Calculations for BM'!$B$6:$B$1805,'[1]2. BM Database'!$B723)</f>
        <v>17.715351999999999</v>
      </c>
      <c r="K723" s="41">
        <f t="shared" si="149"/>
        <v>116.60459237157336</v>
      </c>
      <c r="L723" s="41">
        <v>1.0566033038204199</v>
      </c>
      <c r="M723" s="41">
        <f t="shared" si="160"/>
        <v>123.20479754043774</v>
      </c>
      <c r="N723" s="34">
        <f>SUMIFS('[1]41. Output Indexes'!$E$3:$E$752,'[1]41. Output Indexes'!$B$3:$B$752,$B723,'[1]41. Output Indexes'!$C$3:$C$752,$C723)</f>
        <v>684145</v>
      </c>
      <c r="O723" s="34">
        <f>SUMIFS('[1]41. Output Indexes'!$L$3:$L$752,'[1]41. Output Indexes'!$B$3:$B$752,$B723,'[1]41. Output Indexes'!$C$3:$C$752,$C723)</f>
        <v>25139059221</v>
      </c>
      <c r="P723" s="34">
        <f>SUMIFS('[1]9. Z variables'!$AD$3:$AD$752,'[1]9. Z variables'!$B$3:$B$752,$B723,'[1]9. Z variables'!$C$3:$C$752,$C723)</f>
        <v>4564349</v>
      </c>
      <c r="Q723" s="34">
        <f>SUMIFS('[1]9. Z variables'!$AE$3:$AE$752,'[1]9. Z variables'!$B$3:$B$752,$B723,'[1]9. Z variables'!$C$3:$C$752,$C723)</f>
        <v>4095298</v>
      </c>
      <c r="R723" s="34">
        <f t="shared" si="156"/>
        <v>4564349</v>
      </c>
      <c r="S723" s="34">
        <f t="shared" si="162"/>
        <v>5018278</v>
      </c>
      <c r="T723" s="34">
        <f>SUMIFS('[1]9. Z variables'!$P$3:$P$752,'[1]9. Z variables'!$C$3:$C$752,$C723,'[1]9. Z variables'!$B$3:$B$752,$B723)</f>
        <v>9816</v>
      </c>
      <c r="U723" s="34">
        <f t="shared" si="151"/>
        <v>13971.272727272728</v>
      </c>
      <c r="V723" s="33">
        <f>SUMIFS('[1]9. Z variables'!$R$3:$R$752,'[1]9. Z variables'!$C$3:$C$752,$C723,'[1]9. Z variables'!$B$3:$B$752,$B723)/T723</f>
        <v>0.57029339853300731</v>
      </c>
      <c r="W723" s="36">
        <f t="shared" si="152"/>
        <v>8.0623358188868996E-2</v>
      </c>
      <c r="X723" s="35">
        <f t="shared" si="152"/>
        <v>630</v>
      </c>
    </row>
    <row r="724" spans="1:24" ht="15" x14ac:dyDescent="0.25">
      <c r="A724" s="182">
        <v>66</v>
      </c>
      <c r="B724" s="183" t="s">
        <v>67</v>
      </c>
      <c r="C724" s="184">
        <v>2009</v>
      </c>
      <c r="D724" s="184">
        <f t="shared" si="163"/>
        <v>0</v>
      </c>
      <c r="E724" s="42">
        <f>SUMIFS('[1]6. Capital Calculations for BM'!$AI$6:$AI$1805,'[1]6. Capital Calculations for BM'!$C$6:$C$1805,'[1]2. BM Database'!$C724,'[1]6. Capital Calculations for BM'!$B$6:$B$1805,'[1]2. BM Database'!$B724)</f>
        <v>394650405.39875734</v>
      </c>
      <c r="F724" s="42">
        <f>'[1]4. OM&amp;A Calculation'!M729</f>
        <v>171291288.77000001</v>
      </c>
      <c r="G724" s="42">
        <f t="shared" si="157"/>
        <v>565941694.16875732</v>
      </c>
      <c r="H724" s="33">
        <f t="shared" si="158"/>
        <v>0.697334035405204</v>
      </c>
      <c r="I724" s="33">
        <f t="shared" si="159"/>
        <v>0.302665964594796</v>
      </c>
      <c r="J724" s="40">
        <f>SUMIFS('[1]6. Capital Calculations for BM'!$AH$6:$AH$1805,'[1]6. Capital Calculations for BM'!$C$6:$C$1805,'[1]2. BM Database'!$C724,'[1]6. Capital Calculations for BM'!$B$6:$B$1805,'[1]2. BM Database'!$B724)</f>
        <v>17.930536200000002</v>
      </c>
      <c r="K724" s="41">
        <f t="shared" si="149"/>
        <v>118.1120482521444</v>
      </c>
      <c r="L724" s="41">
        <v>1.0566033038204199</v>
      </c>
      <c r="M724" s="41">
        <f t="shared" si="160"/>
        <v>124.79758040421262</v>
      </c>
      <c r="N724" s="34">
        <f>SUMIFS('[1]41. Output Indexes'!$E$3:$E$752,'[1]41. Output Indexes'!$B$3:$B$752,$B724,'[1]41. Output Indexes'!$C$3:$C$752,$C724)</f>
        <v>690243</v>
      </c>
      <c r="O724" s="34">
        <f>SUMIFS('[1]41. Output Indexes'!$L$3:$L$752,'[1]41. Output Indexes'!$B$3:$B$752,$B724,'[1]41. Output Indexes'!$C$3:$C$752,$C724)</f>
        <v>24588094032</v>
      </c>
      <c r="P724" s="34">
        <f>SUMIFS('[1]9. Z variables'!$AD$3:$AD$752,'[1]9. Z variables'!$B$3:$B$752,$B724,'[1]9. Z variables'!$C$3:$C$752,$C724)</f>
        <v>4607346</v>
      </c>
      <c r="Q724" s="34">
        <f>SUMIFS('[1]9. Z variables'!$AE$3:$AE$752,'[1]9. Z variables'!$B$3:$B$752,$B724,'[1]9. Z variables'!$C$3:$C$752,$C724)</f>
        <v>4108656</v>
      </c>
      <c r="R724" s="34">
        <f t="shared" si="156"/>
        <v>4607346</v>
      </c>
      <c r="S724" s="34">
        <f t="shared" si="162"/>
        <v>5018278</v>
      </c>
      <c r="T724" s="34">
        <f>SUMIFS('[1]9. Z variables'!$P$3:$P$752,'[1]9. Z variables'!$C$3:$C$752,$C724,'[1]9. Z variables'!$B$3:$B$752,$B724)</f>
        <v>9794</v>
      </c>
      <c r="U724" s="34">
        <f t="shared" si="151"/>
        <v>13971.272727272728</v>
      </c>
      <c r="V724" s="33">
        <f>SUMIFS('[1]9. Z variables'!$R$3:$R$752,'[1]9. Z variables'!$C$3:$C$752,$C724,'[1]9. Z variables'!$B$3:$B$752,$B724)/T724</f>
        <v>0.57596487645497241</v>
      </c>
      <c r="W724" s="36">
        <f t="shared" si="152"/>
        <v>8.0623358188868996E-2</v>
      </c>
      <c r="X724" s="35">
        <f t="shared" si="152"/>
        <v>630</v>
      </c>
    </row>
    <row r="725" spans="1:24" ht="15" x14ac:dyDescent="0.25">
      <c r="A725" s="182">
        <v>66</v>
      </c>
      <c r="B725" s="183" t="s">
        <v>67</v>
      </c>
      <c r="C725" s="184">
        <v>2010</v>
      </c>
      <c r="D725" s="184">
        <f t="shared" si="163"/>
        <v>0</v>
      </c>
      <c r="E725" s="42">
        <f>SUMIFS('[1]6. Capital Calculations for BM'!$AI$6:$AI$1805,'[1]6. Capital Calculations for BM'!$C$6:$C$1805,'[1]2. BM Database'!$C725,'[1]6. Capital Calculations for BM'!$B$6:$B$1805,'[1]2. BM Database'!$B725)</f>
        <v>421431395.00054067</v>
      </c>
      <c r="F725" s="42">
        <f>'[1]4. OM&amp;A Calculation'!M730</f>
        <v>198558924.24000001</v>
      </c>
      <c r="G725" s="42">
        <f t="shared" si="157"/>
        <v>619990319.24054074</v>
      </c>
      <c r="H725" s="33">
        <f t="shared" si="158"/>
        <v>0.67973866997919341</v>
      </c>
      <c r="I725" s="33">
        <f t="shared" si="159"/>
        <v>0.32026133002080659</v>
      </c>
      <c r="J725" s="40">
        <f>SUMIFS('[1]6. Capital Calculations for BM'!$AH$6:$AH$1805,'[1]6. Capital Calculations for BM'!$C$6:$C$1805,'[1]2. BM Database'!$C725,'[1]6. Capital Calculations for BM'!$B$6:$B$1805,'[1]2. BM Database'!$B725)</f>
        <v>18.29948266666667</v>
      </c>
      <c r="K725" s="41">
        <f t="shared" si="149"/>
        <v>121.67950876493377</v>
      </c>
      <c r="L725" s="41">
        <v>1.0566033038204199</v>
      </c>
      <c r="M725" s="41">
        <f t="shared" si="160"/>
        <v>128.56697096827477</v>
      </c>
      <c r="N725" s="34">
        <f>SUMIFS('[1]41. Output Indexes'!$E$3:$E$752,'[1]41. Output Indexes'!$B$3:$B$752,$B725,'[1]41. Output Indexes'!$C$3:$C$752,$C725)</f>
        <v>700386</v>
      </c>
      <c r="O725" s="34">
        <f>SUMIFS('[1]41. Output Indexes'!$L$3:$L$752,'[1]41. Output Indexes'!$B$3:$B$752,$B725,'[1]41. Output Indexes'!$C$3:$C$752,$C725)</f>
        <v>24580686671</v>
      </c>
      <c r="P725" s="34">
        <f>SUMIFS('[1]9. Z variables'!$AD$3:$AD$752,'[1]9. Z variables'!$B$3:$B$752,$B725,'[1]9. Z variables'!$C$3:$C$752,$C725)</f>
        <v>4785876</v>
      </c>
      <c r="Q725" s="34">
        <f>SUMIFS('[1]9. Z variables'!$AE$3:$AE$752,'[1]9. Z variables'!$B$3:$B$752,$B725,'[1]9. Z variables'!$C$3:$C$752,$C725)</f>
        <v>4006799</v>
      </c>
      <c r="R725" s="34">
        <f t="shared" si="156"/>
        <v>4785876</v>
      </c>
      <c r="S725" s="34">
        <f t="shared" si="162"/>
        <v>5018278</v>
      </c>
      <c r="T725" s="34">
        <f>SUMIFS('[1]9. Z variables'!$P$3:$P$752,'[1]9. Z variables'!$C$3:$C$752,$C725,'[1]9. Z variables'!$B$3:$B$752,$B725)</f>
        <v>9990</v>
      </c>
      <c r="U725" s="34">
        <f t="shared" si="151"/>
        <v>13971.272727272728</v>
      </c>
      <c r="V725" s="33">
        <f>SUMIFS('[1]9. Z variables'!$R$3:$R$752,'[1]9. Z variables'!$C$3:$C$752,$C725,'[1]9. Z variables'!$B$3:$B$752,$B725)/T725</f>
        <v>0.57817817817817818</v>
      </c>
      <c r="W725" s="36">
        <f t="shared" si="152"/>
        <v>8.0623358188868996E-2</v>
      </c>
      <c r="X725" s="35">
        <f t="shared" si="152"/>
        <v>630</v>
      </c>
    </row>
    <row r="726" spans="1:24" ht="15" x14ac:dyDescent="0.25">
      <c r="A726" s="182">
        <v>66</v>
      </c>
      <c r="B726" s="183" t="s">
        <v>67</v>
      </c>
      <c r="C726" s="184">
        <v>2011</v>
      </c>
      <c r="D726" s="184">
        <f t="shared" si="163"/>
        <v>0</v>
      </c>
      <c r="E726" s="42">
        <f>SUMIFS('[1]6. Capital Calculations for BM'!$AI$6:$AI$1805,'[1]6. Capital Calculations for BM'!$C$6:$C$1805,'[1]2. BM Database'!$C726,'[1]6. Capital Calculations for BM'!$B$6:$B$1805,'[1]2. BM Database'!$B726)</f>
        <v>454815147.4064942</v>
      </c>
      <c r="F726" s="42">
        <f>'[1]4. OM&amp;A Calculation'!M731</f>
        <v>219422075.25000003</v>
      </c>
      <c r="G726" s="42">
        <f t="shared" si="157"/>
        <v>674237222.65649426</v>
      </c>
      <c r="H726" s="33">
        <f t="shared" si="158"/>
        <v>0.67456250133228002</v>
      </c>
      <c r="I726" s="33">
        <f t="shared" si="159"/>
        <v>0.32543749866771998</v>
      </c>
      <c r="J726" s="40">
        <f>SUMIFS('[1]6. Capital Calculations for BM'!$AH$6:$AH$1805,'[1]6. Capital Calculations for BM'!$C$6:$C$1805,'[1]2. BM Database'!$C726,'[1]6. Capital Calculations for BM'!$B$6:$B$1805,'[1]2. BM Database'!$B726)</f>
        <v>18.328728099999999</v>
      </c>
      <c r="K726" s="41">
        <f t="shared" si="149"/>
        <v>123.73002481130355</v>
      </c>
      <c r="L726" s="41">
        <v>1.0566033038204199</v>
      </c>
      <c r="M726" s="41">
        <f t="shared" si="160"/>
        <v>130.73355299740587</v>
      </c>
      <c r="N726" s="34">
        <f>SUMIFS('[1]41. Output Indexes'!$E$3:$E$752,'[1]41. Output Indexes'!$B$3:$B$752,$B726,'[1]41. Output Indexes'!$C$3:$C$752,$C726)</f>
        <v>709323</v>
      </c>
      <c r="O726" s="34">
        <f>SUMIFS('[1]41. Output Indexes'!$L$3:$L$752,'[1]41. Output Indexes'!$B$3:$B$752,$B726,'[1]41. Output Indexes'!$C$3:$C$752,$C726)</f>
        <v>24556469348</v>
      </c>
      <c r="P726" s="34">
        <f>SUMIFS('[1]9. Z variables'!$AD$3:$AD$752,'[1]9. Z variables'!$B$3:$B$752,$B726,'[1]9. Z variables'!$C$3:$C$752,$C726)</f>
        <v>4919150</v>
      </c>
      <c r="Q726" s="34">
        <f>SUMIFS('[1]9. Z variables'!$AE$3:$AE$752,'[1]9. Z variables'!$B$3:$B$752,$B726,'[1]9. Z variables'!$C$3:$C$752,$C726)</f>
        <v>4060630</v>
      </c>
      <c r="R726" s="34">
        <f t="shared" si="156"/>
        <v>4919150</v>
      </c>
      <c r="S726" s="34">
        <f t="shared" si="162"/>
        <v>5018278</v>
      </c>
      <c r="T726" s="34">
        <f>SUMIFS('[1]9. Z variables'!$P$3:$P$752,'[1]9. Z variables'!$C$3:$C$752,$C726,'[1]9. Z variables'!$B$3:$B$752,$B726)</f>
        <v>10061</v>
      </c>
      <c r="U726" s="34">
        <f t="shared" si="151"/>
        <v>13971.272727272728</v>
      </c>
      <c r="V726" s="33">
        <f>SUMIFS('[1]9. Z variables'!$R$3:$R$752,'[1]9. Z variables'!$C$3:$C$752,$C726,'[1]9. Z variables'!$B$3:$B$752,$B726)/T726</f>
        <v>0.5857270649040851</v>
      </c>
      <c r="W726" s="36">
        <f t="shared" si="152"/>
        <v>8.0623358188868996E-2</v>
      </c>
      <c r="X726" s="23">
        <f t="shared" si="152"/>
        <v>630</v>
      </c>
    </row>
    <row r="727" spans="1:24" ht="15" x14ac:dyDescent="0.25">
      <c r="A727" s="182">
        <v>66</v>
      </c>
      <c r="B727" s="183" t="str">
        <f>B726</f>
        <v>TORONTO HYDRO-ELECTRIC SYSTEM LIMITED</v>
      </c>
      <c r="C727" s="184">
        <f>C726+1</f>
        <v>2012</v>
      </c>
      <c r="D727" s="184">
        <f>D726</f>
        <v>0</v>
      </c>
      <c r="E727" s="42">
        <f>SUMIFS('[1]6. Capital Calculations for BM'!$AI$6:$AI$1805,'[1]6. Capital Calculations for BM'!$C$6:$C$1805,'[1]2. BM Database'!$C727,'[1]6. Capital Calculations for BM'!$B$6:$B$1805,'[1]2. BM Database'!$B727)</f>
        <v>435135604.15947628</v>
      </c>
      <c r="F727" s="42">
        <f>'[1]4. OM&amp;A Calculation'!M732</f>
        <v>211458815.23999995</v>
      </c>
      <c r="G727" s="42">
        <f t="shared" si="157"/>
        <v>646594419.39947629</v>
      </c>
      <c r="H727" s="33">
        <f t="shared" si="158"/>
        <v>0.67296529494270596</v>
      </c>
      <c r="I727" s="33">
        <f t="shared" si="159"/>
        <v>0.32703470505729404</v>
      </c>
      <c r="J727" s="40">
        <f>SUMIFS('[1]6. Capital Calculations for BM'!$AH$6:$AH$1805,'[1]6. Capital Calculations for BM'!$C$6:$C$1805,'[1]2. BM Database'!$C727,'[1]6. Capital Calculations for BM'!$B$6:$B$1805,'[1]2. BM Database'!$B727)</f>
        <v>17.40324</v>
      </c>
      <c r="K727" s="41">
        <f t="shared" ref="K727:K790" si="164">K716</f>
        <v>125.68281390738366</v>
      </c>
      <c r="L727" s="41">
        <f>L726</f>
        <v>1.0566033038204199</v>
      </c>
      <c r="M727" s="41">
        <f t="shared" si="160"/>
        <v>132.79687640798861</v>
      </c>
      <c r="N727" s="34">
        <f>SUMIFS('[1]24. 2012 data'!$BR$2:$BR$74,'[1]24. 2012 data'!$B$2:$B$74,'[1]2. BM Database'!$B727,'[1]24. 2012 data'!$C$2:$C$74,2012)</f>
        <v>718661</v>
      </c>
      <c r="O727" s="34">
        <f>SUMIFS('[1]24. 2012 data'!$BZ$2:$BZ$74,'[1]24. 2012 data'!$B$2:$B$74,'[1]2. BM Database'!$B727,'[1]24. 2012 data'!$C$2:$C$74,2012)</f>
        <v>24404366530</v>
      </c>
      <c r="P727" s="34">
        <f>SUMIFS('[1]24. 2012 data'!$DI$2:$DI$74,'[1]24. 2012 data'!$B$2:$B$74,'[1]2. BM Database'!$B727,'[1]24. 2012 data'!$C$2:$C$74,2012)</f>
        <v>4829627</v>
      </c>
      <c r="Q727" s="34">
        <f>SUMIFS('[1]24. 2012 data'!$DH$2:$DH$74,'[1]24. 2012 data'!$B$2:$B$74,'[1]2. BM Database'!$B727,'[1]24. 2012 data'!$C$2:$C$74,2012)</f>
        <v>3849278</v>
      </c>
      <c r="R727" s="34">
        <f t="shared" si="156"/>
        <v>4829627</v>
      </c>
      <c r="S727" s="34">
        <f t="shared" si="162"/>
        <v>5018278</v>
      </c>
      <c r="T727" s="34">
        <f>SUMIF('[1]24. 2012 data'!$B$2:$B$74,$B727,'[1]24. 2012 data'!$DL$2:$DL$74)</f>
        <v>9913</v>
      </c>
      <c r="U727" s="34">
        <f>AVERAGE(T717:T727)</f>
        <v>13971.272727272728</v>
      </c>
      <c r="V727" s="33">
        <f>SUMIF('[1]24. 2012 data'!$B$2:$B$74,$B727,'[1]24. 2012 data'!$DN$2:$DN$74)/SUMIF('[1]24. 2012 data'!$B$2:$B$74,$B727,'[1]24. 2012 data'!$DL$2:$DL$74)</f>
        <v>0.58145869060829214</v>
      </c>
      <c r="W727" s="36">
        <f>(N727-N717)/N717</f>
        <v>8.0623358188868996E-2</v>
      </c>
      <c r="X727" s="34">
        <f>SUMIF('[1]24. 2012 data'!$B$2:$B$74,$B727,'[1]24. 2012 data'!$CZ$2:$CZ$74)</f>
        <v>630</v>
      </c>
    </row>
    <row r="728" spans="1:24" ht="15" x14ac:dyDescent="0.25">
      <c r="A728" s="182">
        <v>67</v>
      </c>
      <c r="B728" s="183" t="s">
        <v>68</v>
      </c>
      <c r="C728" s="184">
        <v>2002</v>
      </c>
      <c r="D728" s="184">
        <v>1</v>
      </c>
      <c r="E728" s="42">
        <f>SUMIFS('[1]6. Capital Calculations for BM'!$AI$6:$AI$1805,'[1]6. Capital Calculations for BM'!$C$6:$C$1805,'[1]2. BM Database'!$C728,'[1]6. Capital Calculations for BM'!$B$6:$B$1805,'[1]2. BM Database'!$B728)</f>
        <v>25356610.25645379</v>
      </c>
      <c r="F728" s="42">
        <f>'[1]4. OM&amp;A Calculation'!M733</f>
        <v>18914125.129999999</v>
      </c>
      <c r="G728" s="42">
        <f t="shared" si="157"/>
        <v>44270735.386453792</v>
      </c>
      <c r="H728" s="33">
        <f t="shared" si="158"/>
        <v>0.5727623459404414</v>
      </c>
      <c r="I728" s="33">
        <f t="shared" si="159"/>
        <v>0.4272376540595586</v>
      </c>
      <c r="J728" s="40">
        <f>SUMIFS('[1]6. Capital Calculations for BM'!$AH$6:$AH$1805,'[1]6. Capital Calculations for BM'!$C$6:$C$1805,'[1]2. BM Database'!$C728,'[1]6. Capital Calculations for BM'!$B$6:$B$1805,'[1]2. BM Database'!$B728)</f>
        <v>16.741565999999999</v>
      </c>
      <c r="K728" s="41">
        <f t="shared" si="164"/>
        <v>100</v>
      </c>
      <c r="L728" s="41">
        <v>1.0616372300996999</v>
      </c>
      <c r="M728" s="41">
        <f t="shared" si="160"/>
        <v>106.16372300996998</v>
      </c>
      <c r="N728" s="34">
        <f>SUMIFS('[1]41. Output Indexes'!$E$3:$E$752,'[1]41. Output Indexes'!$B$3:$B$752,$B728,'[1]41. Output Indexes'!$C$3:$C$752,$C728)</f>
        <v>97128</v>
      </c>
      <c r="O728" s="34">
        <f>SUMIFS('[1]41. Output Indexes'!$L$3:$L$752,'[1]41. Output Indexes'!$B$3:$B$752,$B728,'[1]41. Output Indexes'!$C$3:$C$752,$C728)</f>
        <v>2404558622</v>
      </c>
      <c r="P728" s="34">
        <f>SUMIFS('[1]9. Z variables'!$AD$3:$AD$752,'[1]9. Z variables'!$B$3:$B$752,$B728,'[1]9. Z variables'!$C$3:$C$752,$C728)</f>
        <v>443458</v>
      </c>
      <c r="Q728" s="34">
        <f>SUMIFS('[1]9. Z variables'!$AE$3:$AE$752,'[1]9. Z variables'!$B$3:$B$752,$B728,'[1]9. Z variables'!$C$3:$C$752,$C728)</f>
        <v>399031</v>
      </c>
      <c r="R728" s="34">
        <f t="shared" si="156"/>
        <v>443458</v>
      </c>
      <c r="S728" s="34">
        <f>R728</f>
        <v>443458</v>
      </c>
      <c r="T728" s="34">
        <f>SUMIFS('[1]9. Z variables'!$P$3:$P$752,'[1]9. Z variables'!$C$3:$C$752,$C728,'[1]9. Z variables'!$B$3:$B$752,$B728)</f>
        <v>1584.7</v>
      </c>
      <c r="U728" s="34">
        <f t="shared" si="151"/>
        <v>2055.1</v>
      </c>
      <c r="V728" s="33">
        <f>SUMIFS('[1]9. Z variables'!$R$3:$R$752,'[1]9. Z variables'!$C$3:$C$752,$C728,'[1]9. Z variables'!$B$3:$B$752,$B728)/T728</f>
        <v>0.26970404492963967</v>
      </c>
      <c r="W728" s="36">
        <f t="shared" si="152"/>
        <v>0.18688740630920023</v>
      </c>
      <c r="X728" s="35">
        <f t="shared" si="152"/>
        <v>639</v>
      </c>
    </row>
    <row r="729" spans="1:24" ht="15" x14ac:dyDescent="0.25">
      <c r="A729" s="182">
        <v>67</v>
      </c>
      <c r="B729" s="183" t="s">
        <v>68</v>
      </c>
      <c r="C729" s="184">
        <v>2003</v>
      </c>
      <c r="D729" s="184">
        <v>1</v>
      </c>
      <c r="E729" s="42">
        <f>SUMIFS('[1]6. Capital Calculations for BM'!$AI$6:$AI$1805,'[1]6. Capital Calculations for BM'!$C$6:$C$1805,'[1]2. BM Database'!$C729,'[1]6. Capital Calculations for BM'!$B$6:$B$1805,'[1]2. BM Database'!$B729)</f>
        <v>25366945.924563468</v>
      </c>
      <c r="F729" s="42">
        <f>'[1]4. OM&amp;A Calculation'!M734</f>
        <v>23114375.729999997</v>
      </c>
      <c r="G729" s="42">
        <f t="shared" si="157"/>
        <v>48481321.654563464</v>
      </c>
      <c r="H729" s="33">
        <f t="shared" si="158"/>
        <v>0.52323131999797123</v>
      </c>
      <c r="I729" s="33">
        <f t="shared" si="159"/>
        <v>0.47676868000202877</v>
      </c>
      <c r="J729" s="40">
        <f>SUMIFS('[1]6. Capital Calculations for BM'!$AH$6:$AH$1805,'[1]6. Capital Calculations for BM'!$C$6:$C$1805,'[1]2. BM Database'!$C729,'[1]6. Capital Calculations for BM'!$B$6:$B$1805,'[1]2. BM Database'!$B729)</f>
        <v>16.820820000000001</v>
      </c>
      <c r="K729" s="41">
        <f t="shared" si="164"/>
        <v>102.21331567783656</v>
      </c>
      <c r="L729" s="41">
        <v>1.0616372300996999</v>
      </c>
      <c r="M729" s="41">
        <f t="shared" si="160"/>
        <v>108.51346133552464</v>
      </c>
      <c r="N729" s="34">
        <f>SUMIFS('[1]41. Output Indexes'!$E$3:$E$752,'[1]41. Output Indexes'!$B$3:$B$752,$B729,'[1]41. Output Indexes'!$C$3:$C$752,$C729)</f>
        <v>99022</v>
      </c>
      <c r="O729" s="34">
        <f>SUMIFS('[1]41. Output Indexes'!$L$3:$L$752,'[1]41. Output Indexes'!$B$3:$B$752,$B729,'[1]41. Output Indexes'!$C$3:$C$752,$C729)</f>
        <v>2387224809</v>
      </c>
      <c r="P729" s="34">
        <f>SUMIFS('[1]9. Z variables'!$AD$3:$AD$752,'[1]9. Z variables'!$B$3:$B$752,$B729,'[1]9. Z variables'!$C$3:$C$752,$C729)</f>
        <v>447099</v>
      </c>
      <c r="Q729" s="34">
        <f>SUMIFS('[1]9. Z variables'!$AE$3:$AE$752,'[1]9. Z variables'!$B$3:$B$752,$B729,'[1]9. Z variables'!$C$3:$C$752,$C729)</f>
        <v>415218</v>
      </c>
      <c r="R729" s="34">
        <f t="shared" si="156"/>
        <v>447099</v>
      </c>
      <c r="S729" s="34">
        <f t="shared" ref="S729:S738" si="165">MAX(S728,R729)</f>
        <v>447099</v>
      </c>
      <c r="T729" s="34">
        <f>SUMIFS('[1]9. Z variables'!$P$3:$P$752,'[1]9. Z variables'!$C$3:$C$752,$C729,'[1]9. Z variables'!$B$3:$B$752,$B729)</f>
        <v>1675.4</v>
      </c>
      <c r="U729" s="34">
        <f t="shared" si="151"/>
        <v>2055.1</v>
      </c>
      <c r="V729" s="33">
        <f>SUMIFS('[1]9. Z variables'!$R$3:$R$752,'[1]9. Z variables'!$C$3:$C$752,$C729,'[1]9. Z variables'!$B$3:$B$752,$B729)/T729</f>
        <v>0.2919899725438701</v>
      </c>
      <c r="W729" s="36">
        <f t="shared" si="152"/>
        <v>0.18688740630920023</v>
      </c>
      <c r="X729" s="35">
        <f t="shared" si="152"/>
        <v>639</v>
      </c>
    </row>
    <row r="730" spans="1:24" ht="15" x14ac:dyDescent="0.25">
      <c r="A730" s="182">
        <v>67</v>
      </c>
      <c r="B730" s="183" t="s">
        <v>68</v>
      </c>
      <c r="C730" s="184">
        <v>2004</v>
      </c>
      <c r="D730" s="184">
        <v>1</v>
      </c>
      <c r="E730" s="42">
        <f>SUMIFS('[1]6. Capital Calculations for BM'!$AI$6:$AI$1805,'[1]6. Capital Calculations for BM'!$C$6:$C$1805,'[1]2. BM Database'!$C730,'[1]6. Capital Calculations for BM'!$B$6:$B$1805,'[1]2. BM Database'!$B730)</f>
        <v>25551318.238957249</v>
      </c>
      <c r="F730" s="42">
        <f>'[1]4. OM&amp;A Calculation'!M735</f>
        <v>19309220.739999998</v>
      </c>
      <c r="G730" s="42">
        <f t="shared" si="157"/>
        <v>44860538.978957251</v>
      </c>
      <c r="H730" s="33">
        <f t="shared" si="158"/>
        <v>0.56957225259693411</v>
      </c>
      <c r="I730" s="33">
        <f t="shared" si="159"/>
        <v>0.43042774740306589</v>
      </c>
      <c r="J730" s="40">
        <f>SUMIFS('[1]6. Capital Calculations for BM'!$AH$6:$AH$1805,'[1]6. Capital Calculations for BM'!$C$6:$C$1805,'[1]2. BM Database'!$C730,'[1]6. Capital Calculations for BM'!$B$6:$B$1805,'[1]2. BM Database'!$B730)</f>
        <v>16.852066000000001</v>
      </c>
      <c r="K730" s="41">
        <f t="shared" si="164"/>
        <v>104.79144501899948</v>
      </c>
      <c r="L730" s="41">
        <v>1.0616372300996999</v>
      </c>
      <c r="M730" s="41">
        <f t="shared" si="160"/>
        <v>111.2504994281156</v>
      </c>
      <c r="N730" s="34">
        <f>SUMIFS('[1]41. Output Indexes'!$E$3:$E$752,'[1]41. Output Indexes'!$B$3:$B$752,$B730,'[1]41. Output Indexes'!$C$3:$C$752,$C730)</f>
        <v>101867</v>
      </c>
      <c r="O730" s="34">
        <f>SUMIFS('[1]41. Output Indexes'!$L$3:$L$752,'[1]41. Output Indexes'!$B$3:$B$752,$B730,'[1]41. Output Indexes'!$C$3:$C$752,$C730)</f>
        <v>2400607118</v>
      </c>
      <c r="P730" s="34">
        <f>SUMIFS('[1]9. Z variables'!$AD$3:$AD$752,'[1]9. Z variables'!$B$3:$B$752,$B730,'[1]9. Z variables'!$C$3:$C$752,$C730)</f>
        <v>421821</v>
      </c>
      <c r="Q730" s="34">
        <f>SUMIFS('[1]9. Z variables'!$AE$3:$AE$752,'[1]9. Z variables'!$B$3:$B$752,$B730,'[1]9. Z variables'!$C$3:$C$752,$C730)</f>
        <v>458551</v>
      </c>
      <c r="R730" s="34">
        <f t="shared" si="156"/>
        <v>458551</v>
      </c>
      <c r="S730" s="34">
        <f t="shared" si="165"/>
        <v>458551</v>
      </c>
      <c r="T730" s="34">
        <f>SUMIFS('[1]9. Z variables'!$P$3:$P$752,'[1]9. Z variables'!$C$3:$C$752,$C730,'[1]9. Z variables'!$B$3:$B$752,$B730)</f>
        <v>1789</v>
      </c>
      <c r="U730" s="34">
        <f t="shared" si="151"/>
        <v>2055.1</v>
      </c>
      <c r="V730" s="33">
        <f>SUMIFS('[1]9. Z variables'!$R$3:$R$752,'[1]9. Z variables'!$C$3:$C$752,$C730,'[1]9. Z variables'!$B$3:$B$752,$B730)/T730</f>
        <v>0.29759642258244828</v>
      </c>
      <c r="W730" s="36">
        <f t="shared" si="152"/>
        <v>0.18688740630920023</v>
      </c>
      <c r="X730" s="35">
        <f t="shared" si="152"/>
        <v>639</v>
      </c>
    </row>
    <row r="731" spans="1:24" ht="15" x14ac:dyDescent="0.25">
      <c r="A731" s="182">
        <v>67</v>
      </c>
      <c r="B731" s="183" t="s">
        <v>68</v>
      </c>
      <c r="C731" s="184">
        <v>2005</v>
      </c>
      <c r="D731" s="184">
        <v>1</v>
      </c>
      <c r="E731" s="42">
        <f>SUMIFS('[1]6. Capital Calculations for BM'!$AI$6:$AI$1805,'[1]6. Capital Calculations for BM'!$C$6:$C$1805,'[1]2. BM Database'!$C731,'[1]6. Capital Calculations for BM'!$B$6:$B$1805,'[1]2. BM Database'!$B731)</f>
        <v>27815771.178099398</v>
      </c>
      <c r="F731" s="42">
        <f>'[1]4. OM&amp;A Calculation'!M736</f>
        <v>18104751</v>
      </c>
      <c r="G731" s="42">
        <f t="shared" si="157"/>
        <v>45920522.178099394</v>
      </c>
      <c r="H731" s="33">
        <f t="shared" si="158"/>
        <v>0.6057372577388811</v>
      </c>
      <c r="I731" s="33">
        <f t="shared" si="159"/>
        <v>0.3942627422611189</v>
      </c>
      <c r="J731" s="40">
        <f>SUMIFS('[1]6. Capital Calculations for BM'!$AH$6:$AH$1805,'[1]6. Capital Calculations for BM'!$C$6:$C$1805,'[1]2. BM Database'!$C731,'[1]6. Capital Calculations for BM'!$B$6:$B$1805,'[1]2. BM Database'!$B731)</f>
        <v>17.008296000000001</v>
      </c>
      <c r="K731" s="41">
        <f t="shared" si="164"/>
        <v>108.15605108354616</v>
      </c>
      <c r="L731" s="41">
        <v>1.0616372300996999</v>
      </c>
      <c r="M731" s="41">
        <f t="shared" si="160"/>
        <v>114.82249049085759</v>
      </c>
      <c r="N731" s="34">
        <f>SUMIFS('[1]41. Output Indexes'!$E$3:$E$752,'[1]41. Output Indexes'!$B$3:$B$752,$B731,'[1]41. Output Indexes'!$C$3:$C$752,$C731)</f>
        <v>106730</v>
      </c>
      <c r="O731" s="34">
        <f>SUMIFS('[1]41. Output Indexes'!$L$3:$L$752,'[1]41. Output Indexes'!$B$3:$B$752,$B731,'[1]41. Output Indexes'!$C$3:$C$752,$C731)</f>
        <v>2554393866</v>
      </c>
      <c r="P731" s="34">
        <f>SUMIFS('[1]9. Z variables'!$AD$3:$AD$752,'[1]9. Z variables'!$B$3:$B$752,$B731,'[1]9. Z variables'!$C$3:$C$752,$C731)</f>
        <v>477431</v>
      </c>
      <c r="Q731" s="34">
        <f>SUMIFS('[1]9. Z variables'!$AE$3:$AE$752,'[1]9. Z variables'!$B$3:$B$752,$B731,'[1]9. Z variables'!$C$3:$C$752,$C731)</f>
        <v>447500</v>
      </c>
      <c r="R731" s="34">
        <f t="shared" si="156"/>
        <v>477431</v>
      </c>
      <c r="S731" s="34">
        <f t="shared" si="165"/>
        <v>477431</v>
      </c>
      <c r="T731" s="34">
        <f>SUMIFS('[1]9. Z variables'!$P$3:$P$752,'[1]9. Z variables'!$C$3:$C$752,$C731,'[1]9. Z variables'!$B$3:$B$752,$B731)</f>
        <v>1927</v>
      </c>
      <c r="U731" s="34">
        <f t="shared" si="151"/>
        <v>2055.1</v>
      </c>
      <c r="V731" s="33">
        <f>SUMIFS('[1]9. Z variables'!$R$3:$R$752,'[1]9. Z variables'!$C$3:$C$752,$C731,'[1]9. Z variables'!$B$3:$B$752,$B731)/T731</f>
        <v>0.30254281266216915</v>
      </c>
      <c r="W731" s="36">
        <f t="shared" si="152"/>
        <v>0.18688740630920023</v>
      </c>
      <c r="X731" s="35">
        <f t="shared" si="152"/>
        <v>639</v>
      </c>
    </row>
    <row r="732" spans="1:24" ht="15" x14ac:dyDescent="0.25">
      <c r="A732" s="182">
        <v>67</v>
      </c>
      <c r="B732" s="183" t="s">
        <v>68</v>
      </c>
      <c r="C732" s="184">
        <v>2006</v>
      </c>
      <c r="D732" s="184">
        <v>1</v>
      </c>
      <c r="E732" s="42">
        <f>SUMIFS('[1]6. Capital Calculations for BM'!$AI$6:$AI$1805,'[1]6. Capital Calculations for BM'!$C$6:$C$1805,'[1]2. BM Database'!$C732,'[1]6. Capital Calculations for BM'!$B$6:$B$1805,'[1]2. BM Database'!$B732)</f>
        <v>27242146.319653071</v>
      </c>
      <c r="F732" s="42">
        <f>'[1]4. OM&amp;A Calculation'!M737</f>
        <v>19335501.050000001</v>
      </c>
      <c r="G732" s="42">
        <f t="shared" si="157"/>
        <v>46577647.369653076</v>
      </c>
      <c r="H732" s="33">
        <f t="shared" si="158"/>
        <v>0.58487596214235282</v>
      </c>
      <c r="I732" s="33">
        <f t="shared" si="159"/>
        <v>0.41512403785764718</v>
      </c>
      <c r="J732" s="40">
        <f>SUMIFS('[1]6. Capital Calculations for BM'!$AH$6:$AH$1805,'[1]6. Capital Calculations for BM'!$C$6:$C$1805,'[1]2. BM Database'!$C732,'[1]6. Capital Calculations for BM'!$B$6:$B$1805,'[1]2. BM Database'!$B732)</f>
        <v>16.88236666666667</v>
      </c>
      <c r="K732" s="41">
        <f t="shared" si="164"/>
        <v>110.14154301171514</v>
      </c>
      <c r="L732" s="41">
        <v>1.0616372300996999</v>
      </c>
      <c r="M732" s="41">
        <f t="shared" si="160"/>
        <v>116.93036264186422</v>
      </c>
      <c r="N732" s="34">
        <f>SUMIFS('[1]41. Output Indexes'!$E$3:$E$752,'[1]41. Output Indexes'!$B$3:$B$752,$B732,'[1]41. Output Indexes'!$C$3:$C$752,$C732)</f>
        <v>107231</v>
      </c>
      <c r="O732" s="34">
        <f>SUMIFS('[1]41. Output Indexes'!$L$3:$L$752,'[1]41. Output Indexes'!$B$3:$B$752,$B732,'[1]41. Output Indexes'!$C$3:$C$752,$C732)</f>
        <v>2532414193</v>
      </c>
      <c r="P732" s="34">
        <f>SUMIFS('[1]9. Z variables'!$AD$3:$AD$752,'[1]9. Z variables'!$B$3:$B$752,$B732,'[1]9. Z variables'!$C$3:$C$752,$C732)</f>
        <v>506600</v>
      </c>
      <c r="Q732" s="34">
        <f>SUMIFS('[1]9. Z variables'!$AE$3:$AE$752,'[1]9. Z variables'!$B$3:$B$752,$B732,'[1]9. Z variables'!$C$3:$C$752,$C732)</f>
        <v>429300</v>
      </c>
      <c r="R732" s="34">
        <f t="shared" si="156"/>
        <v>506600</v>
      </c>
      <c r="S732" s="34">
        <f t="shared" si="165"/>
        <v>506600</v>
      </c>
      <c r="T732" s="34">
        <f>SUMIFS('[1]9. Z variables'!$P$3:$P$752,'[1]9. Z variables'!$C$3:$C$752,$C732,'[1]9. Z variables'!$B$3:$B$752,$B732)</f>
        <v>1977</v>
      </c>
      <c r="U732" s="34">
        <f t="shared" si="151"/>
        <v>2055.1</v>
      </c>
      <c r="V732" s="33">
        <f>SUMIFS('[1]9. Z variables'!$R$3:$R$752,'[1]9. Z variables'!$C$3:$C$752,$C732,'[1]9. Z variables'!$B$3:$B$752,$B732)/T732</f>
        <v>0.31917046029337381</v>
      </c>
      <c r="W732" s="36">
        <f t="shared" si="152"/>
        <v>0.18688740630920023</v>
      </c>
      <c r="X732" s="35">
        <f t="shared" si="152"/>
        <v>639</v>
      </c>
    </row>
    <row r="733" spans="1:24" ht="15" x14ac:dyDescent="0.25">
      <c r="A733" s="182">
        <v>67</v>
      </c>
      <c r="B733" s="183" t="s">
        <v>68</v>
      </c>
      <c r="C733" s="184">
        <v>2007</v>
      </c>
      <c r="D733" s="184">
        <v>1</v>
      </c>
      <c r="E733" s="42">
        <f>SUMIFS('[1]6. Capital Calculations for BM'!$AI$6:$AI$1805,'[1]6. Capital Calculations for BM'!$C$6:$C$1805,'[1]2. BM Database'!$C733,'[1]6. Capital Calculations for BM'!$B$6:$B$1805,'[1]2. BM Database'!$B733)</f>
        <v>31767680.109439474</v>
      </c>
      <c r="F733" s="42">
        <f>'[1]4. OM&amp;A Calculation'!M738</f>
        <v>17090836.010000002</v>
      </c>
      <c r="G733" s="42">
        <f t="shared" si="157"/>
        <v>48858516.119439475</v>
      </c>
      <c r="H733" s="33">
        <f t="shared" si="158"/>
        <v>0.65019739919608355</v>
      </c>
      <c r="I733" s="33">
        <f t="shared" si="159"/>
        <v>0.34980260080391645</v>
      </c>
      <c r="J733" s="40">
        <f>SUMIFS('[1]6. Capital Calculations for BM'!$AH$6:$AH$1805,'[1]6. Capital Calculations for BM'!$C$6:$C$1805,'[1]2. BM Database'!$C733,'[1]6. Capital Calculations for BM'!$B$6:$B$1805,'[1]2. BM Database'!$B733)</f>
        <v>17.296320000000001</v>
      </c>
      <c r="K733" s="41">
        <f t="shared" si="164"/>
        <v>113.88036490943945</v>
      </c>
      <c r="L733" s="41">
        <v>1.0616372300996999</v>
      </c>
      <c r="M733" s="41">
        <f t="shared" si="160"/>
        <v>120.89963516520037</v>
      </c>
      <c r="N733" s="34">
        <f>SUMIFS('[1]41. Output Indexes'!$E$3:$E$752,'[1]41. Output Indexes'!$B$3:$B$752,$B733,'[1]41. Output Indexes'!$C$3:$C$752,$C733)</f>
        <v>109225</v>
      </c>
      <c r="O733" s="34">
        <f>SUMIFS('[1]41. Output Indexes'!$L$3:$L$752,'[1]41. Output Indexes'!$B$3:$B$752,$B733,'[1]41. Output Indexes'!$C$3:$C$752,$C733)</f>
        <v>2547644309</v>
      </c>
      <c r="P733" s="34">
        <f>SUMIFS('[1]9. Z variables'!$AD$3:$AD$752,'[1]9. Z variables'!$B$3:$B$752,$B733,'[1]9. Z variables'!$C$3:$C$752,$C733)</f>
        <v>480200</v>
      </c>
      <c r="Q733" s="34">
        <f>SUMIFS('[1]9. Z variables'!$AE$3:$AE$752,'[1]9. Z variables'!$B$3:$B$752,$B733,'[1]9. Z variables'!$C$3:$C$752,$C733)</f>
        <v>444200</v>
      </c>
      <c r="R733" s="34">
        <f t="shared" si="156"/>
        <v>480200</v>
      </c>
      <c r="S733" s="34">
        <f t="shared" si="165"/>
        <v>506600</v>
      </c>
      <c r="T733" s="34">
        <f>SUMIFS('[1]9. Z variables'!$P$3:$P$752,'[1]9. Z variables'!$C$3:$C$752,$C733,'[1]9. Z variables'!$B$3:$B$752,$B733)</f>
        <v>2066</v>
      </c>
      <c r="U733" s="34">
        <f t="shared" si="151"/>
        <v>2055.1</v>
      </c>
      <c r="V733" s="33">
        <f>SUMIFS('[1]9. Z variables'!$R$3:$R$752,'[1]9. Z variables'!$C$3:$C$752,$C733,'[1]9. Z variables'!$B$3:$B$752,$B733)/T733</f>
        <v>0.32913843175217811</v>
      </c>
      <c r="W733" s="36">
        <f t="shared" si="152"/>
        <v>0.18688740630920023</v>
      </c>
      <c r="X733" s="35">
        <f t="shared" si="152"/>
        <v>639</v>
      </c>
    </row>
    <row r="734" spans="1:24" ht="15" x14ac:dyDescent="0.25">
      <c r="A734" s="182">
        <v>67</v>
      </c>
      <c r="B734" s="183" t="s">
        <v>68</v>
      </c>
      <c r="C734" s="184">
        <v>2008</v>
      </c>
      <c r="D734" s="184">
        <v>1</v>
      </c>
      <c r="E734" s="42">
        <f>SUMIFS('[1]6. Capital Calculations for BM'!$AI$6:$AI$1805,'[1]6. Capital Calculations for BM'!$C$6:$C$1805,'[1]2. BM Database'!$C734,'[1]6. Capital Calculations for BM'!$B$6:$B$1805,'[1]2. BM Database'!$B734)</f>
        <v>34488697.490627185</v>
      </c>
      <c r="F734" s="42">
        <f>'[1]4. OM&amp;A Calculation'!M739</f>
        <v>18770883.530000001</v>
      </c>
      <c r="G734" s="42">
        <f t="shared" si="157"/>
        <v>53259581.020627186</v>
      </c>
      <c r="H734" s="33">
        <f t="shared" si="158"/>
        <v>0.64755855809811713</v>
      </c>
      <c r="I734" s="33">
        <f t="shared" si="159"/>
        <v>0.35244144190188287</v>
      </c>
      <c r="J734" s="40">
        <f>SUMIFS('[1]6. Capital Calculations for BM'!$AH$6:$AH$1805,'[1]6. Capital Calculations for BM'!$C$6:$C$1805,'[1]2. BM Database'!$C734,'[1]6. Capital Calculations for BM'!$B$6:$B$1805,'[1]2. BM Database'!$B734)</f>
        <v>17.715351999999999</v>
      </c>
      <c r="K734" s="41">
        <f t="shared" si="164"/>
        <v>116.60459237157336</v>
      </c>
      <c r="L734" s="41">
        <v>1.0616372300996999</v>
      </c>
      <c r="M734" s="41">
        <f t="shared" si="160"/>
        <v>123.79177646226174</v>
      </c>
      <c r="N734" s="34">
        <f>SUMIFS('[1]41. Output Indexes'!$E$3:$E$752,'[1]41. Output Indexes'!$B$3:$B$752,$B734,'[1]41. Output Indexes'!$C$3:$C$752,$C734)</f>
        <v>110861</v>
      </c>
      <c r="O734" s="34">
        <f>SUMIFS('[1]41. Output Indexes'!$L$3:$L$752,'[1]41. Output Indexes'!$B$3:$B$752,$B734,'[1]41. Output Indexes'!$C$3:$C$752,$C734)</f>
        <v>2501313739</v>
      </c>
      <c r="P734" s="34">
        <f>SUMIFS('[1]9. Z variables'!$AD$3:$AD$752,'[1]9. Z variables'!$B$3:$B$752,$B734,'[1]9. Z variables'!$C$3:$C$752,$C734)</f>
        <v>444396</v>
      </c>
      <c r="Q734" s="34">
        <f>SUMIFS('[1]9. Z variables'!$AE$3:$AE$752,'[1]9. Z variables'!$B$3:$B$752,$B734,'[1]9. Z variables'!$C$3:$C$752,$C734)</f>
        <v>435452</v>
      </c>
      <c r="R734" s="34">
        <f t="shared" si="156"/>
        <v>444396</v>
      </c>
      <c r="S734" s="34">
        <f t="shared" si="165"/>
        <v>506600</v>
      </c>
      <c r="T734" s="34">
        <f>SUMIFS('[1]9. Z variables'!$P$3:$P$752,'[1]9. Z variables'!$C$3:$C$752,$C734,'[1]9. Z variables'!$B$3:$B$752,$B734)</f>
        <v>2135</v>
      </c>
      <c r="U734" s="34">
        <f t="shared" si="151"/>
        <v>2055.1</v>
      </c>
      <c r="V734" s="33">
        <f>SUMIFS('[1]9. Z variables'!$R$3:$R$752,'[1]9. Z variables'!$C$3:$C$752,$C734,'[1]9. Z variables'!$B$3:$B$752,$B734)/T734</f>
        <v>0.35081967213114756</v>
      </c>
      <c r="W734" s="36">
        <f t="shared" si="152"/>
        <v>0.18688740630920023</v>
      </c>
      <c r="X734" s="35">
        <f t="shared" si="152"/>
        <v>639</v>
      </c>
    </row>
    <row r="735" spans="1:24" ht="15" x14ac:dyDescent="0.25">
      <c r="A735" s="182">
        <v>67</v>
      </c>
      <c r="B735" s="183" t="s">
        <v>68</v>
      </c>
      <c r="C735" s="184">
        <v>2009</v>
      </c>
      <c r="D735" s="184">
        <v>1</v>
      </c>
      <c r="E735" s="42">
        <f>SUMIFS('[1]6. Capital Calculations for BM'!$AI$6:$AI$1805,'[1]6. Capital Calculations for BM'!$C$6:$C$1805,'[1]2. BM Database'!$C735,'[1]6. Capital Calculations for BM'!$B$6:$B$1805,'[1]2. BM Database'!$B735)</f>
        <v>36027717.65324232</v>
      </c>
      <c r="F735" s="42">
        <f>'[1]4. OM&amp;A Calculation'!M740</f>
        <v>19002509.039999999</v>
      </c>
      <c r="G735" s="42">
        <f t="shared" si="157"/>
        <v>55030226.693242319</v>
      </c>
      <c r="H735" s="33">
        <f t="shared" si="158"/>
        <v>0.65468961002238613</v>
      </c>
      <c r="I735" s="33">
        <f t="shared" si="159"/>
        <v>0.34531038997761387</v>
      </c>
      <c r="J735" s="40">
        <f>SUMIFS('[1]6. Capital Calculations for BM'!$AH$6:$AH$1805,'[1]6. Capital Calculations for BM'!$C$6:$C$1805,'[1]2. BM Database'!$C735,'[1]6. Capital Calculations for BM'!$B$6:$B$1805,'[1]2. BM Database'!$B735)</f>
        <v>17.930536200000002</v>
      </c>
      <c r="K735" s="41">
        <f t="shared" si="164"/>
        <v>118.1120482521444</v>
      </c>
      <c r="L735" s="41">
        <v>1.0616372300996999</v>
      </c>
      <c r="M735" s="41">
        <f t="shared" si="160"/>
        <v>125.39214774780869</v>
      </c>
      <c r="N735" s="34">
        <f>SUMIFS('[1]41. Output Indexes'!$E$3:$E$752,'[1]41. Output Indexes'!$B$3:$B$752,$B735,'[1]41. Output Indexes'!$C$3:$C$752,$C735)</f>
        <v>111994</v>
      </c>
      <c r="O735" s="34">
        <f>SUMIFS('[1]41. Output Indexes'!$L$3:$L$752,'[1]41. Output Indexes'!$B$3:$B$752,$B735,'[1]41. Output Indexes'!$C$3:$C$752,$C735)</f>
        <v>2473069288</v>
      </c>
      <c r="P735" s="34">
        <f>SUMIFS('[1]9. Z variables'!$AD$3:$AD$752,'[1]9. Z variables'!$B$3:$B$752,$B735,'[1]9. Z variables'!$C$3:$C$752,$C735)</f>
        <v>488365</v>
      </c>
      <c r="Q735" s="34">
        <f>SUMIFS('[1]9. Z variables'!$AE$3:$AE$752,'[1]9. Z variables'!$B$3:$B$752,$B735,'[1]9. Z variables'!$C$3:$C$752,$C735)</f>
        <v>433843</v>
      </c>
      <c r="R735" s="34">
        <f t="shared" si="156"/>
        <v>488365</v>
      </c>
      <c r="S735" s="34">
        <f t="shared" si="165"/>
        <v>506600</v>
      </c>
      <c r="T735" s="34">
        <f>SUMIFS('[1]9. Z variables'!$P$3:$P$752,'[1]9. Z variables'!$C$3:$C$752,$C735,'[1]9. Z variables'!$B$3:$B$752,$B735)</f>
        <v>2201</v>
      </c>
      <c r="U735" s="34">
        <f t="shared" si="151"/>
        <v>2055.1</v>
      </c>
      <c r="V735" s="33">
        <f>SUMIFS('[1]9. Z variables'!$R$3:$R$752,'[1]9. Z variables'!$C$3:$C$752,$C735,'[1]9. Z variables'!$B$3:$B$752,$B735)/T735</f>
        <v>0.41844616083598363</v>
      </c>
      <c r="W735" s="36">
        <f t="shared" si="152"/>
        <v>0.18688740630920023</v>
      </c>
      <c r="X735" s="35">
        <f t="shared" si="152"/>
        <v>639</v>
      </c>
    </row>
    <row r="736" spans="1:24" ht="15" x14ac:dyDescent="0.25">
      <c r="A736" s="182">
        <v>67</v>
      </c>
      <c r="B736" s="183" t="s">
        <v>68</v>
      </c>
      <c r="C736" s="184">
        <v>2010</v>
      </c>
      <c r="D736" s="184">
        <v>1</v>
      </c>
      <c r="E736" s="42">
        <f>SUMIFS('[1]6. Capital Calculations for BM'!$AI$6:$AI$1805,'[1]6. Capital Calculations for BM'!$C$6:$C$1805,'[1]2. BM Database'!$C736,'[1]6. Capital Calculations for BM'!$B$6:$B$1805,'[1]2. BM Database'!$B736)</f>
        <v>38126603.829700939</v>
      </c>
      <c r="F736" s="42">
        <f>'[1]4. OM&amp;A Calculation'!M741</f>
        <v>19546947.52</v>
      </c>
      <c r="G736" s="42">
        <f t="shared" si="157"/>
        <v>57673551.349700943</v>
      </c>
      <c r="H736" s="33">
        <f t="shared" si="158"/>
        <v>0.66107605544389003</v>
      </c>
      <c r="I736" s="33">
        <f t="shared" si="159"/>
        <v>0.33892394455610997</v>
      </c>
      <c r="J736" s="40">
        <f>SUMIFS('[1]6. Capital Calculations for BM'!$AH$6:$AH$1805,'[1]6. Capital Calculations for BM'!$C$6:$C$1805,'[1]2. BM Database'!$C736,'[1]6. Capital Calculations for BM'!$B$6:$B$1805,'[1]2. BM Database'!$B736)</f>
        <v>18.29948266666667</v>
      </c>
      <c r="K736" s="41">
        <f t="shared" si="164"/>
        <v>121.67950876493377</v>
      </c>
      <c r="L736" s="41">
        <v>1.0616372300996999</v>
      </c>
      <c r="M736" s="41">
        <f t="shared" si="160"/>
        <v>129.17949664509644</v>
      </c>
      <c r="N736" s="34">
        <f>SUMIFS('[1]41. Output Indexes'!$E$3:$E$752,'[1]41. Output Indexes'!$B$3:$B$752,$B736,'[1]41. Output Indexes'!$C$3:$C$752,$C736)</f>
        <v>112569</v>
      </c>
      <c r="O736" s="34">
        <f>SUMIFS('[1]41. Output Indexes'!$L$3:$L$752,'[1]41. Output Indexes'!$B$3:$B$752,$B736,'[1]41. Output Indexes'!$C$3:$C$752,$C736)</f>
        <v>2517857267</v>
      </c>
      <c r="P736" s="34">
        <f>SUMIFS('[1]9. Z variables'!$AD$3:$AD$752,'[1]9. Z variables'!$B$3:$B$752,$B736,'[1]9. Z variables'!$C$3:$C$752,$C736)</f>
        <v>509726</v>
      </c>
      <c r="Q736" s="34">
        <f>SUMIFS('[1]9. Z variables'!$AE$3:$AE$752,'[1]9. Z variables'!$B$3:$B$752,$B736,'[1]9. Z variables'!$C$3:$C$752,$C736)</f>
        <v>436342</v>
      </c>
      <c r="R736" s="34">
        <f t="shared" si="156"/>
        <v>509726</v>
      </c>
      <c r="S736" s="34">
        <f t="shared" si="165"/>
        <v>509726</v>
      </c>
      <c r="T736" s="34">
        <f>SUMIFS('[1]9. Z variables'!$P$3:$P$752,'[1]9. Z variables'!$C$3:$C$752,$C736,'[1]9. Z variables'!$B$3:$B$752,$B736)</f>
        <v>2301</v>
      </c>
      <c r="U736" s="34">
        <f t="shared" si="151"/>
        <v>2055.1</v>
      </c>
      <c r="V736" s="33">
        <f>SUMIFS('[1]9. Z variables'!$R$3:$R$752,'[1]9. Z variables'!$C$3:$C$752,$C736,'[1]9. Z variables'!$B$3:$B$752,$B736)/T736</f>
        <v>0.4463276836158192</v>
      </c>
      <c r="W736" s="36">
        <f t="shared" si="152"/>
        <v>0.18688740630920023</v>
      </c>
      <c r="X736" s="35">
        <f t="shared" si="152"/>
        <v>639</v>
      </c>
    </row>
    <row r="737" spans="1:24" ht="15" x14ac:dyDescent="0.25">
      <c r="A737" s="182">
        <v>67</v>
      </c>
      <c r="B737" s="183" t="s">
        <v>68</v>
      </c>
      <c r="C737" s="184">
        <v>2011</v>
      </c>
      <c r="D737" s="184">
        <v>1</v>
      </c>
      <c r="E737" s="42">
        <f>SUMIFS('[1]6. Capital Calculations for BM'!$AI$6:$AI$1805,'[1]6. Capital Calculations for BM'!$C$6:$C$1805,'[1]2. BM Database'!$C737,'[1]6. Capital Calculations for BM'!$B$6:$B$1805,'[1]2. BM Database'!$B737)</f>
        <v>39269436.948194154</v>
      </c>
      <c r="F737" s="42">
        <f>'[1]4. OM&amp;A Calculation'!M742</f>
        <v>20541478.969999999</v>
      </c>
      <c r="G737" s="42">
        <f t="shared" si="157"/>
        <v>59810915.918194152</v>
      </c>
      <c r="H737" s="33">
        <f t="shared" si="158"/>
        <v>0.65655969893362909</v>
      </c>
      <c r="I737" s="33">
        <f t="shared" si="159"/>
        <v>0.34344030106637091</v>
      </c>
      <c r="J737" s="40">
        <f>SUMIFS('[1]6. Capital Calculations for BM'!$AH$6:$AH$1805,'[1]6. Capital Calculations for BM'!$C$6:$C$1805,'[1]2. BM Database'!$C737,'[1]6. Capital Calculations for BM'!$B$6:$B$1805,'[1]2. BM Database'!$B737)</f>
        <v>18.328728099999999</v>
      </c>
      <c r="K737" s="41">
        <f t="shared" si="164"/>
        <v>123.73002481130355</v>
      </c>
      <c r="L737" s="41">
        <v>1.0616372300996999</v>
      </c>
      <c r="M737" s="41">
        <f t="shared" si="160"/>
        <v>131.35640082083944</v>
      </c>
      <c r="N737" s="34">
        <f>SUMIFS('[1]41. Output Indexes'!$E$3:$E$752,'[1]41. Output Indexes'!$B$3:$B$752,$B737,'[1]41. Output Indexes'!$C$3:$C$752,$C737)</f>
        <v>113709</v>
      </c>
      <c r="O737" s="34">
        <f>SUMIFS('[1]41. Output Indexes'!$L$3:$L$752,'[1]41. Output Indexes'!$B$3:$B$752,$B737,'[1]41. Output Indexes'!$C$3:$C$752,$C737)</f>
        <v>2526635929</v>
      </c>
      <c r="P737" s="34">
        <f>SUMIFS('[1]9. Z variables'!$AD$3:$AD$752,'[1]9. Z variables'!$B$3:$B$752,$B737,'[1]9. Z variables'!$C$3:$C$752,$C737)</f>
        <v>526513</v>
      </c>
      <c r="Q737" s="34">
        <f>SUMIFS('[1]9. Z variables'!$AE$3:$AE$752,'[1]9. Z variables'!$B$3:$B$752,$B737,'[1]9. Z variables'!$C$3:$C$752,$C737)</f>
        <v>433549</v>
      </c>
      <c r="R737" s="34">
        <f t="shared" si="156"/>
        <v>526513</v>
      </c>
      <c r="S737" s="34">
        <f t="shared" si="165"/>
        <v>526513</v>
      </c>
      <c r="T737" s="34">
        <f>SUMIFS('[1]9. Z variables'!$P$3:$P$752,'[1]9. Z variables'!$C$3:$C$752,$C737,'[1]9. Z variables'!$B$3:$B$752,$B737)</f>
        <v>2409</v>
      </c>
      <c r="U737" s="34">
        <f>U738</f>
        <v>2055.1</v>
      </c>
      <c r="V737" s="33">
        <f>SUMIFS('[1]9. Z variables'!$R$3:$R$752,'[1]9. Z variables'!$C$3:$C$752,$C737,'[1]9. Z variables'!$B$3:$B$752,$B737)/T737</f>
        <v>0.44748858447488582</v>
      </c>
      <c r="W737" s="36">
        <f>W738</f>
        <v>0.18688740630920023</v>
      </c>
      <c r="X737" s="23">
        <f>X738</f>
        <v>639</v>
      </c>
    </row>
    <row r="738" spans="1:24" ht="15" x14ac:dyDescent="0.25">
      <c r="A738" s="182">
        <v>67</v>
      </c>
      <c r="B738" s="183" t="str">
        <f>B737</f>
        <v>VERIDIAN CONNECTIONS INC.</v>
      </c>
      <c r="C738" s="184">
        <f>C737+1</f>
        <v>2012</v>
      </c>
      <c r="D738" s="184">
        <f>D737</f>
        <v>1</v>
      </c>
      <c r="E738" s="42">
        <f>SUMIFS('[1]6. Capital Calculations for BM'!$AI$6:$AI$1805,'[1]6. Capital Calculations for BM'!$C$6:$C$1805,'[1]2. BM Database'!$C738,'[1]6. Capital Calculations for BM'!$B$6:$B$1805,'[1]2. BM Database'!$B738)</f>
        <v>39763220.92601531</v>
      </c>
      <c r="F738" s="42">
        <f>'[1]4. OM&amp;A Calculation'!M743</f>
        <v>24873631.116302464</v>
      </c>
      <c r="G738" s="42">
        <f t="shared" si="157"/>
        <v>64636852.042317778</v>
      </c>
      <c r="H738" s="33">
        <f t="shared" si="158"/>
        <v>0.61517879769241102</v>
      </c>
      <c r="I738" s="33">
        <f t="shared" si="159"/>
        <v>0.38482120230758898</v>
      </c>
      <c r="J738" s="40">
        <f>SUMIFS('[1]6. Capital Calculations for BM'!$AH$6:$AH$1805,'[1]6. Capital Calculations for BM'!$C$6:$C$1805,'[1]2. BM Database'!$C738,'[1]6. Capital Calculations for BM'!$B$6:$B$1805,'[1]2. BM Database'!$B738)</f>
        <v>17.40324</v>
      </c>
      <c r="K738" s="41">
        <f t="shared" si="164"/>
        <v>125.68281390738366</v>
      </c>
      <c r="L738" s="41">
        <f>L737</f>
        <v>1.0616372300996999</v>
      </c>
      <c r="M738" s="41">
        <f t="shared" si="160"/>
        <v>133.42955442777082</v>
      </c>
      <c r="N738" s="34">
        <f>SUMIFS('[1]24. 2012 data'!$BR$2:$BR$74,'[1]24. 2012 data'!$B$2:$B$74,'[1]2. BM Database'!$B738,'[1]24. 2012 data'!$C$2:$C$74,2012)</f>
        <v>115280</v>
      </c>
      <c r="O738" s="34">
        <f>SUMIFS('[1]24. 2012 data'!$BZ$2:$BZ$74,'[1]24. 2012 data'!$B$2:$B$74,'[1]2. BM Database'!$B738,'[1]24. 2012 data'!$C$2:$C$74,2012)</f>
        <v>2567952781</v>
      </c>
      <c r="P738" s="34">
        <f>SUMIFS('[1]24. 2012 data'!$DI$2:$DI$74,'[1]24. 2012 data'!$B$2:$B$74,'[1]2. BM Database'!$B738,'[1]24. 2012 data'!$C$2:$C$74,2012)</f>
        <v>531367</v>
      </c>
      <c r="Q738" s="34">
        <f>SUMIFS('[1]24. 2012 data'!$DH$2:$DH$74,'[1]24. 2012 data'!$B$2:$B$74,'[1]2. BM Database'!$B738,'[1]24. 2012 data'!$C$2:$C$74,2012)</f>
        <v>426400</v>
      </c>
      <c r="R738" s="34">
        <f t="shared" si="156"/>
        <v>531367</v>
      </c>
      <c r="S738" s="34">
        <f t="shared" si="165"/>
        <v>531367</v>
      </c>
      <c r="T738" s="34">
        <f>SUMIF('[1]24. 2012 data'!$B$2:$B$74,$B738,'[1]24. 2012 data'!$DL$2:$DL$74)</f>
        <v>2541</v>
      </c>
      <c r="U738" s="34">
        <f>AVERAGE(T728:T738)</f>
        <v>2055.1</v>
      </c>
      <c r="V738" s="33">
        <f>SUMIF('[1]24. 2012 data'!$B$2:$B$74,$B738,'[1]24. 2012 data'!$DN$2:$DN$74)/SUMIF('[1]24. 2012 data'!$B$2:$B$74,$B738,'[1]24. 2012 data'!$DL$2:$DL$74)</f>
        <v>0.42935852026761118</v>
      </c>
      <c r="W738" s="36">
        <f>(N738-N728)/N728</f>
        <v>0.18688740630920023</v>
      </c>
      <c r="X738" s="34">
        <f>SUMIF('[1]24. 2012 data'!$B$2:$B$74,$B738,'[1]24. 2012 data'!$CZ$2:$CZ$74)</f>
        <v>639</v>
      </c>
    </row>
    <row r="739" spans="1:24" ht="15" x14ac:dyDescent="0.25">
      <c r="A739" s="182">
        <v>68</v>
      </c>
      <c r="B739" s="183" t="s">
        <v>69</v>
      </c>
      <c r="C739" s="184">
        <v>2002</v>
      </c>
      <c r="D739" s="184">
        <v>1</v>
      </c>
      <c r="E739" s="42">
        <f>SUMIFS('[1]6. Capital Calculations for BM'!$AI$6:$AI$1805,'[1]6. Capital Calculations for BM'!$C$6:$C$1805,'[1]2. BM Database'!$C739,'[1]6. Capital Calculations for BM'!$B$6:$B$1805,'[1]2. BM Database'!$B739)</f>
        <v>1593251.8702031355</v>
      </c>
      <c r="F739" s="42">
        <f>'[1]4. OM&amp;A Calculation'!M744</f>
        <v>1078552.19</v>
      </c>
      <c r="G739" s="42">
        <f t="shared" si="157"/>
        <v>2671804.0602031355</v>
      </c>
      <c r="H739" s="33">
        <f t="shared" si="158"/>
        <v>0.59632062617720616</v>
      </c>
      <c r="I739" s="33">
        <f t="shared" si="159"/>
        <v>0.40367937382279384</v>
      </c>
      <c r="J739" s="40">
        <f>SUMIFS('[1]6. Capital Calculations for BM'!$AH$6:$AH$1805,'[1]6. Capital Calculations for BM'!$C$6:$C$1805,'[1]2. BM Database'!$C739,'[1]6. Capital Calculations for BM'!$B$6:$B$1805,'[1]2. BM Database'!$B739)</f>
        <v>16.741565999999999</v>
      </c>
      <c r="K739" s="41">
        <f t="shared" si="164"/>
        <v>100</v>
      </c>
      <c r="L739" s="41">
        <v>0.991323586008096</v>
      </c>
      <c r="M739" s="41">
        <f t="shared" si="160"/>
        <v>99.132358600809596</v>
      </c>
      <c r="N739" s="34">
        <f>SUMIFS('[1]41. Output Indexes'!$E$3:$E$752,'[1]41. Output Indexes'!$B$3:$B$752,$B739,'[1]41. Output Indexes'!$C$3:$C$752,$C739)</f>
        <v>9379</v>
      </c>
      <c r="O739" s="34">
        <f>SUMIFS('[1]41. Output Indexes'!$L$3:$L$752,'[1]41. Output Indexes'!$B$3:$B$752,$B739,'[1]41. Output Indexes'!$C$3:$C$752,$C739)</f>
        <v>93651360.400000006</v>
      </c>
      <c r="P739" s="34">
        <f>SUMIFS('[1]9. Z variables'!$AD$3:$AD$752,'[1]9. Z variables'!$B$3:$B$752,$B739,'[1]9. Z variables'!$C$3:$C$752,$C739)</f>
        <v>21580</v>
      </c>
      <c r="Q739" s="34">
        <f>SUMIFS('[1]9. Z variables'!$AE$3:$AE$752,'[1]9. Z variables'!$B$3:$B$752,$B739,'[1]9. Z variables'!$C$3:$C$752,$C739)</f>
        <v>19392</v>
      </c>
      <c r="R739" s="34">
        <f t="shared" si="156"/>
        <v>21580</v>
      </c>
      <c r="S739" s="34">
        <f>R739</f>
        <v>21580</v>
      </c>
      <c r="T739" s="34">
        <f>SUMIFS('[1]9. Z variables'!$P$3:$P$752,'[1]9. Z variables'!$C$3:$C$752,$C739,'[1]9. Z variables'!$B$3:$B$752,$B739)</f>
        <v>196.7</v>
      </c>
      <c r="U739" s="34">
        <f t="shared" ref="U739:U802" si="166">U740</f>
        <v>225.77272727272728</v>
      </c>
      <c r="V739" s="33">
        <f>SUMIFS('[1]9. Z variables'!$R$3:$R$752,'[1]9. Z variables'!$C$3:$C$752,$C739,'[1]9. Z variables'!$B$3:$B$752,$B739)/T739</f>
        <v>0.39959328927300458</v>
      </c>
      <c r="W739" s="36">
        <f t="shared" ref="W739:X802" si="167">W740</f>
        <v>0.33681629171553473</v>
      </c>
      <c r="X739" s="35">
        <f t="shared" si="167"/>
        <v>61</v>
      </c>
    </row>
    <row r="740" spans="1:24" ht="15" x14ac:dyDescent="0.25">
      <c r="A740" s="182">
        <v>68</v>
      </c>
      <c r="B740" s="183" t="s">
        <v>69</v>
      </c>
      <c r="C740" s="184">
        <v>2003</v>
      </c>
      <c r="D740" s="184">
        <v>1</v>
      </c>
      <c r="E740" s="42">
        <f>SUMIFS('[1]6. Capital Calculations for BM'!$AI$6:$AI$1805,'[1]6. Capital Calculations for BM'!$C$6:$C$1805,'[1]2. BM Database'!$C740,'[1]6. Capital Calculations for BM'!$B$6:$B$1805,'[1]2. BM Database'!$B740)</f>
        <v>1605040.5324352486</v>
      </c>
      <c r="F740" s="42">
        <f>'[1]4. OM&amp;A Calculation'!M745</f>
        <v>1193670.7599999998</v>
      </c>
      <c r="G740" s="42">
        <f t="shared" si="157"/>
        <v>2798711.2924352484</v>
      </c>
      <c r="H740" s="33">
        <f t="shared" si="158"/>
        <v>0.57349271315465034</v>
      </c>
      <c r="I740" s="33">
        <f t="shared" si="159"/>
        <v>0.42650728684534966</v>
      </c>
      <c r="J740" s="40">
        <f>SUMIFS('[1]6. Capital Calculations for BM'!$AH$6:$AH$1805,'[1]6. Capital Calculations for BM'!$C$6:$C$1805,'[1]2. BM Database'!$C740,'[1]6. Capital Calculations for BM'!$B$6:$B$1805,'[1]2. BM Database'!$B740)</f>
        <v>16.820820000000001</v>
      </c>
      <c r="K740" s="41">
        <f t="shared" si="164"/>
        <v>102.21331567783656</v>
      </c>
      <c r="L740" s="41">
        <v>0.991323586008096</v>
      </c>
      <c r="M740" s="41">
        <f t="shared" si="160"/>
        <v>101.32647063553048</v>
      </c>
      <c r="N740" s="34">
        <f>SUMIFS('[1]41. Output Indexes'!$E$3:$E$752,'[1]41. Output Indexes'!$B$3:$B$752,$B740,'[1]41. Output Indexes'!$C$3:$C$752,$C740)</f>
        <v>9691</v>
      </c>
      <c r="O740" s="34">
        <f>SUMIFS('[1]41. Output Indexes'!$L$3:$L$752,'[1]41. Output Indexes'!$B$3:$B$752,$B740,'[1]41. Output Indexes'!$C$3:$C$752,$C740)</f>
        <v>97838571.099999994</v>
      </c>
      <c r="P740" s="34">
        <f>SUMIFS('[1]9. Z variables'!$AD$3:$AD$752,'[1]9. Z variables'!$B$3:$B$752,$B740,'[1]9. Z variables'!$C$3:$C$752,$C740)</f>
        <v>19449</v>
      </c>
      <c r="Q740" s="34">
        <f>SUMIFS('[1]9. Z variables'!$AE$3:$AE$752,'[1]9. Z variables'!$B$3:$B$752,$B740,'[1]9. Z variables'!$C$3:$C$752,$C740)</f>
        <v>20863</v>
      </c>
      <c r="R740" s="34">
        <f t="shared" si="156"/>
        <v>20863</v>
      </c>
      <c r="S740" s="34">
        <f t="shared" ref="S740:S749" si="168">MAX(S739,R740)</f>
        <v>21580</v>
      </c>
      <c r="T740" s="34">
        <f>SUMIFS('[1]9. Z variables'!$P$3:$P$752,'[1]9. Z variables'!$C$3:$C$752,$C740,'[1]9. Z variables'!$B$3:$B$752,$B740)</f>
        <v>201.8</v>
      </c>
      <c r="U740" s="34">
        <f t="shared" si="166"/>
        <v>225.77272727272728</v>
      </c>
      <c r="V740" s="33">
        <f>SUMIFS('[1]9. Z variables'!$R$3:$R$752,'[1]9. Z variables'!$C$3:$C$752,$C740,'[1]9. Z variables'!$B$3:$B$752,$B740)/T740</f>
        <v>0.41476709613478691</v>
      </c>
      <c r="W740" s="36">
        <f t="shared" si="167"/>
        <v>0.33681629171553473</v>
      </c>
      <c r="X740" s="35">
        <f t="shared" si="167"/>
        <v>61</v>
      </c>
    </row>
    <row r="741" spans="1:24" ht="15" x14ac:dyDescent="0.25">
      <c r="A741" s="182">
        <v>68</v>
      </c>
      <c r="B741" s="183" t="s">
        <v>69</v>
      </c>
      <c r="C741" s="184">
        <v>2004</v>
      </c>
      <c r="D741" s="184">
        <v>1</v>
      </c>
      <c r="E741" s="42">
        <f>SUMIFS('[1]6. Capital Calculations for BM'!$AI$6:$AI$1805,'[1]6. Capital Calculations for BM'!$C$6:$C$1805,'[1]2. BM Database'!$C741,'[1]6. Capital Calculations for BM'!$B$6:$B$1805,'[1]2. BM Database'!$B741)</f>
        <v>1687816.732340995</v>
      </c>
      <c r="F741" s="42">
        <f>'[1]4. OM&amp;A Calculation'!M746</f>
        <v>1346985.5800000003</v>
      </c>
      <c r="G741" s="42">
        <f t="shared" si="157"/>
        <v>3034802.3123409953</v>
      </c>
      <c r="H741" s="33">
        <f t="shared" si="158"/>
        <v>0.55615376509946102</v>
      </c>
      <c r="I741" s="33">
        <f t="shared" si="159"/>
        <v>0.44384623490053898</v>
      </c>
      <c r="J741" s="40">
        <f>SUMIFS('[1]6. Capital Calculations for BM'!$AH$6:$AH$1805,'[1]6. Capital Calculations for BM'!$C$6:$C$1805,'[1]2. BM Database'!$C741,'[1]6. Capital Calculations for BM'!$B$6:$B$1805,'[1]2. BM Database'!$B741)</f>
        <v>16.852066000000001</v>
      </c>
      <c r="K741" s="41">
        <f t="shared" si="164"/>
        <v>104.79144501899948</v>
      </c>
      <c r="L741" s="41">
        <v>0.991323586008096</v>
      </c>
      <c r="M741" s="41">
        <f t="shared" si="160"/>
        <v>103.8822310592048</v>
      </c>
      <c r="N741" s="34">
        <f>SUMIFS('[1]41. Output Indexes'!$E$3:$E$752,'[1]41. Output Indexes'!$B$3:$B$752,$B741,'[1]41. Output Indexes'!$C$3:$C$752,$C741)</f>
        <v>10108</v>
      </c>
      <c r="O741" s="34">
        <f>SUMIFS('[1]41. Output Indexes'!$L$3:$L$752,'[1]41. Output Indexes'!$B$3:$B$752,$B741,'[1]41. Output Indexes'!$C$3:$C$752,$C741)</f>
        <v>99506595.700000003</v>
      </c>
      <c r="P741" s="34">
        <f>SUMIFS('[1]9. Z variables'!$AD$3:$AD$752,'[1]9. Z variables'!$B$3:$B$752,$B741,'[1]9. Z variables'!$C$3:$C$752,$C741)</f>
        <v>21397</v>
      </c>
      <c r="Q741" s="34">
        <f>SUMIFS('[1]9. Z variables'!$AE$3:$AE$752,'[1]9. Z variables'!$B$3:$B$752,$B741,'[1]9. Z variables'!$C$3:$C$752,$C741)</f>
        <v>24285</v>
      </c>
      <c r="R741" s="34">
        <f t="shared" si="156"/>
        <v>24285</v>
      </c>
      <c r="S741" s="34">
        <f t="shared" si="168"/>
        <v>24285</v>
      </c>
      <c r="T741" s="34">
        <f>SUMIFS('[1]9. Z variables'!$P$3:$P$752,'[1]9. Z variables'!$C$3:$C$752,$C741,'[1]9. Z variables'!$B$3:$B$752,$B741)</f>
        <v>208</v>
      </c>
      <c r="U741" s="34">
        <f t="shared" si="166"/>
        <v>225.77272727272728</v>
      </c>
      <c r="V741" s="33">
        <f>SUMIFS('[1]9. Z variables'!$R$3:$R$752,'[1]9. Z variables'!$C$3:$C$752,$C741,'[1]9. Z variables'!$B$3:$B$752,$B741)/T741</f>
        <v>0.41923076923076924</v>
      </c>
      <c r="W741" s="36">
        <f t="shared" si="167"/>
        <v>0.33681629171553473</v>
      </c>
      <c r="X741" s="35">
        <f t="shared" si="167"/>
        <v>61</v>
      </c>
    </row>
    <row r="742" spans="1:24" ht="15" x14ac:dyDescent="0.25">
      <c r="A742" s="182">
        <v>68</v>
      </c>
      <c r="B742" s="183" t="s">
        <v>69</v>
      </c>
      <c r="C742" s="184">
        <v>2005</v>
      </c>
      <c r="D742" s="184">
        <v>1</v>
      </c>
      <c r="E742" s="42">
        <f>SUMIFS('[1]6. Capital Calculations for BM'!$AI$6:$AI$1805,'[1]6. Capital Calculations for BM'!$C$6:$C$1805,'[1]2. BM Database'!$C742,'[1]6. Capital Calculations for BM'!$B$6:$B$1805,'[1]2. BM Database'!$B742)</f>
        <v>1736762.9836432063</v>
      </c>
      <c r="F742" s="42">
        <f>'[1]4. OM&amp;A Calculation'!M747</f>
        <v>1552577.23</v>
      </c>
      <c r="G742" s="42">
        <f t="shared" si="157"/>
        <v>3289340.2136432063</v>
      </c>
      <c r="H742" s="33">
        <f t="shared" si="158"/>
        <v>0.52799737054854623</v>
      </c>
      <c r="I742" s="33">
        <f t="shared" si="159"/>
        <v>0.47200262945145377</v>
      </c>
      <c r="J742" s="40">
        <f>SUMIFS('[1]6. Capital Calculations for BM'!$AH$6:$AH$1805,'[1]6. Capital Calculations for BM'!$C$6:$C$1805,'[1]2. BM Database'!$C742,'[1]6. Capital Calculations for BM'!$B$6:$B$1805,'[1]2. BM Database'!$B742)</f>
        <v>17.008296000000001</v>
      </c>
      <c r="K742" s="41">
        <f t="shared" si="164"/>
        <v>108.15605108354616</v>
      </c>
      <c r="L742" s="41">
        <v>0.991323586008096</v>
      </c>
      <c r="M742" s="41">
        <f t="shared" si="160"/>
        <v>107.2176444086158</v>
      </c>
      <c r="N742" s="34">
        <f>SUMIFS('[1]41. Output Indexes'!$E$3:$E$752,'[1]41. Output Indexes'!$B$3:$B$752,$B742,'[1]41. Output Indexes'!$C$3:$C$752,$C742)</f>
        <v>10545</v>
      </c>
      <c r="O742" s="34">
        <f>SUMIFS('[1]41. Output Indexes'!$L$3:$L$752,'[1]41. Output Indexes'!$B$3:$B$752,$B742,'[1]41. Output Indexes'!$C$3:$C$752,$C742)</f>
        <v>105073227.97</v>
      </c>
      <c r="P742" s="34">
        <f>SUMIFS('[1]9. Z variables'!$AD$3:$AD$752,'[1]9. Z variables'!$B$3:$B$752,$B742,'[1]9. Z variables'!$C$3:$C$752,$C742)</f>
        <v>23337</v>
      </c>
      <c r="Q742" s="34">
        <f>SUMIFS('[1]9. Z variables'!$AE$3:$AE$752,'[1]9. Z variables'!$B$3:$B$752,$B742,'[1]9. Z variables'!$C$3:$C$752,$C742)</f>
        <v>23086</v>
      </c>
      <c r="R742" s="34">
        <f t="shared" si="156"/>
        <v>23337</v>
      </c>
      <c r="S742" s="34">
        <f t="shared" si="168"/>
        <v>24285</v>
      </c>
      <c r="T742" s="34">
        <f>SUMIFS('[1]9. Z variables'!$P$3:$P$752,'[1]9. Z variables'!$C$3:$C$752,$C742,'[1]9. Z variables'!$B$3:$B$752,$B742)</f>
        <v>217</v>
      </c>
      <c r="U742" s="34">
        <f t="shared" si="166"/>
        <v>225.77272727272728</v>
      </c>
      <c r="V742" s="33">
        <f>SUMIFS('[1]9. Z variables'!$R$3:$R$752,'[1]9. Z variables'!$C$3:$C$752,$C742,'[1]9. Z variables'!$B$3:$B$752,$B742)/T742</f>
        <v>0.44239631336405533</v>
      </c>
      <c r="W742" s="36">
        <f t="shared" si="167"/>
        <v>0.33681629171553473</v>
      </c>
      <c r="X742" s="35">
        <f t="shared" si="167"/>
        <v>61</v>
      </c>
    </row>
    <row r="743" spans="1:24" ht="15" x14ac:dyDescent="0.25">
      <c r="A743" s="182">
        <v>68</v>
      </c>
      <c r="B743" s="183" t="s">
        <v>69</v>
      </c>
      <c r="C743" s="184">
        <v>2006</v>
      </c>
      <c r="D743" s="184">
        <v>1</v>
      </c>
      <c r="E743" s="42">
        <f>SUMIFS('[1]6. Capital Calculations for BM'!$AI$6:$AI$1805,'[1]6. Capital Calculations for BM'!$C$6:$C$1805,'[1]2. BM Database'!$C743,'[1]6. Capital Calculations for BM'!$B$6:$B$1805,'[1]2. BM Database'!$B743)</f>
        <v>1765936.8391083588</v>
      </c>
      <c r="F743" s="42">
        <f>'[1]4. OM&amp;A Calculation'!M748</f>
        <v>1707371.6400000001</v>
      </c>
      <c r="G743" s="42">
        <f t="shared" si="157"/>
        <v>3473308.4791083587</v>
      </c>
      <c r="H743" s="33">
        <f t="shared" si="158"/>
        <v>0.50843075117868497</v>
      </c>
      <c r="I743" s="33">
        <f t="shared" si="159"/>
        <v>0.49156924882131503</v>
      </c>
      <c r="J743" s="40">
        <f>SUMIFS('[1]6. Capital Calculations for BM'!$AH$6:$AH$1805,'[1]6. Capital Calculations for BM'!$C$6:$C$1805,'[1]2. BM Database'!$C743,'[1]6. Capital Calculations for BM'!$B$6:$B$1805,'[1]2. BM Database'!$B743)</f>
        <v>16.88236666666667</v>
      </c>
      <c r="K743" s="41">
        <f t="shared" si="164"/>
        <v>110.14154301171514</v>
      </c>
      <c r="L743" s="41">
        <v>0.991323586008096</v>
      </c>
      <c r="M743" s="41">
        <f t="shared" si="160"/>
        <v>109.1859093868384</v>
      </c>
      <c r="N743" s="34">
        <f>SUMIFS('[1]41. Output Indexes'!$E$3:$E$752,'[1]41. Output Indexes'!$B$3:$B$752,$B743,'[1]41. Output Indexes'!$C$3:$C$752,$C743)</f>
        <v>10902</v>
      </c>
      <c r="O743" s="34">
        <f>SUMIFS('[1]41. Output Indexes'!$L$3:$L$752,'[1]41. Output Indexes'!$B$3:$B$752,$B743,'[1]41. Output Indexes'!$C$3:$C$752,$C743)</f>
        <v>105889143.48</v>
      </c>
      <c r="P743" s="34">
        <f>SUMIFS('[1]9. Z variables'!$AD$3:$AD$752,'[1]9. Z variables'!$B$3:$B$752,$B743,'[1]9. Z variables'!$C$3:$C$752,$C743)</f>
        <v>26156</v>
      </c>
      <c r="Q743" s="34">
        <f>SUMIFS('[1]9. Z variables'!$AE$3:$AE$752,'[1]9. Z variables'!$B$3:$B$752,$B743,'[1]9. Z variables'!$C$3:$C$752,$C743)</f>
        <v>21968</v>
      </c>
      <c r="R743" s="34">
        <f t="shared" si="156"/>
        <v>26156</v>
      </c>
      <c r="S743" s="34">
        <f t="shared" si="168"/>
        <v>26156</v>
      </c>
      <c r="T743" s="34">
        <f>SUMIFS('[1]9. Z variables'!$P$3:$P$752,'[1]9. Z variables'!$C$3:$C$752,$C743,'[1]9. Z variables'!$B$3:$B$752,$B743)</f>
        <v>223</v>
      </c>
      <c r="U743" s="34">
        <f t="shared" si="166"/>
        <v>225.77272727272728</v>
      </c>
      <c r="V743" s="33">
        <f>SUMIFS('[1]9. Z variables'!$R$3:$R$752,'[1]9. Z variables'!$C$3:$C$752,$C743,'[1]9. Z variables'!$B$3:$B$752,$B743)/T743</f>
        <v>0.452914798206278</v>
      </c>
      <c r="W743" s="36">
        <f t="shared" si="167"/>
        <v>0.33681629171553473</v>
      </c>
      <c r="X743" s="35">
        <f t="shared" si="167"/>
        <v>61</v>
      </c>
    </row>
    <row r="744" spans="1:24" ht="15" x14ac:dyDescent="0.25">
      <c r="A744" s="182">
        <v>68</v>
      </c>
      <c r="B744" s="183" t="s">
        <v>69</v>
      </c>
      <c r="C744" s="184">
        <v>2007</v>
      </c>
      <c r="D744" s="184">
        <v>1</v>
      </c>
      <c r="E744" s="42">
        <f>SUMIFS('[1]6. Capital Calculations for BM'!$AI$6:$AI$1805,'[1]6. Capital Calculations for BM'!$C$6:$C$1805,'[1]2. BM Database'!$C744,'[1]6. Capital Calculations for BM'!$B$6:$B$1805,'[1]2. BM Database'!$B744)</f>
        <v>1830721.601731499</v>
      </c>
      <c r="F744" s="42">
        <f>'[1]4. OM&amp;A Calculation'!M749</f>
        <v>1787829.5400000003</v>
      </c>
      <c r="G744" s="42">
        <f t="shared" si="157"/>
        <v>3618551.1417314992</v>
      </c>
      <c r="H744" s="33">
        <f t="shared" si="158"/>
        <v>0.50592668999987855</v>
      </c>
      <c r="I744" s="33">
        <f t="shared" si="159"/>
        <v>0.49407331000012145</v>
      </c>
      <c r="J744" s="40">
        <f>SUMIFS('[1]6. Capital Calculations for BM'!$AH$6:$AH$1805,'[1]6. Capital Calculations for BM'!$C$6:$C$1805,'[1]2. BM Database'!$C744,'[1]6. Capital Calculations for BM'!$B$6:$B$1805,'[1]2. BM Database'!$B744)</f>
        <v>17.296320000000001</v>
      </c>
      <c r="K744" s="41">
        <f t="shared" si="164"/>
        <v>113.88036490943945</v>
      </c>
      <c r="L744" s="41">
        <v>0.991323586008096</v>
      </c>
      <c r="M744" s="41">
        <f t="shared" si="160"/>
        <v>112.89229171793606</v>
      </c>
      <c r="N744" s="34">
        <f>SUMIFS('[1]41. Output Indexes'!$E$3:$E$752,'[1]41. Output Indexes'!$B$3:$B$752,$B744,'[1]41. Output Indexes'!$C$3:$C$752,$C744)</f>
        <v>11311</v>
      </c>
      <c r="O744" s="34">
        <f>SUMIFS('[1]41. Output Indexes'!$L$3:$L$752,'[1]41. Output Indexes'!$B$3:$B$752,$B744,'[1]41. Output Indexes'!$C$3:$C$752,$C744)</f>
        <v>115252110</v>
      </c>
      <c r="P744" s="34">
        <f>SUMIFS('[1]9. Z variables'!$AD$3:$AD$752,'[1]9. Z variables'!$B$3:$B$752,$B744,'[1]9. Z variables'!$C$3:$C$752,$C744)</f>
        <v>26430</v>
      </c>
      <c r="Q744" s="34">
        <f>SUMIFS('[1]9. Z variables'!$AE$3:$AE$752,'[1]9. Z variables'!$B$3:$B$752,$B744,'[1]9. Z variables'!$C$3:$C$752,$C744)</f>
        <v>24081</v>
      </c>
      <c r="R744" s="34">
        <f t="shared" si="156"/>
        <v>26430</v>
      </c>
      <c r="S744" s="34">
        <f t="shared" si="168"/>
        <v>26430</v>
      </c>
      <c r="T744" s="34">
        <f>SUMIFS('[1]9. Z variables'!$P$3:$P$752,'[1]9. Z variables'!$C$3:$C$752,$C744,'[1]9. Z variables'!$B$3:$B$752,$B744)</f>
        <v>229</v>
      </c>
      <c r="U744" s="34">
        <f t="shared" si="166"/>
        <v>225.77272727272728</v>
      </c>
      <c r="V744" s="33">
        <f>SUMIFS('[1]9. Z variables'!$R$3:$R$752,'[1]9. Z variables'!$C$3:$C$752,$C744,'[1]9. Z variables'!$B$3:$B$752,$B744)/T744</f>
        <v>0.45414847161572053</v>
      </c>
      <c r="W744" s="36">
        <f t="shared" si="167"/>
        <v>0.33681629171553473</v>
      </c>
      <c r="X744" s="35">
        <f t="shared" si="167"/>
        <v>61</v>
      </c>
    </row>
    <row r="745" spans="1:24" ht="15" x14ac:dyDescent="0.25">
      <c r="A745" s="182">
        <v>68</v>
      </c>
      <c r="B745" s="183" t="s">
        <v>69</v>
      </c>
      <c r="C745" s="184">
        <v>2008</v>
      </c>
      <c r="D745" s="184">
        <v>1</v>
      </c>
      <c r="E745" s="42">
        <f>SUMIFS('[1]6. Capital Calculations for BM'!$AI$6:$AI$1805,'[1]6. Capital Calculations for BM'!$C$6:$C$1805,'[1]2. BM Database'!$C745,'[1]6. Capital Calculations for BM'!$B$6:$B$1805,'[1]2. BM Database'!$B745)</f>
        <v>1967012.7747941208</v>
      </c>
      <c r="F745" s="42">
        <f>'[1]4. OM&amp;A Calculation'!M750</f>
        <v>1883857.3</v>
      </c>
      <c r="G745" s="42">
        <f t="shared" si="157"/>
        <v>3850870.0747941211</v>
      </c>
      <c r="H745" s="33">
        <f t="shared" si="158"/>
        <v>0.51079697226588028</v>
      </c>
      <c r="I745" s="33">
        <f t="shared" si="159"/>
        <v>0.48920302773411972</v>
      </c>
      <c r="J745" s="40">
        <f>SUMIFS('[1]6. Capital Calculations for BM'!$AH$6:$AH$1805,'[1]6. Capital Calculations for BM'!$C$6:$C$1805,'[1]2. BM Database'!$C745,'[1]6. Capital Calculations for BM'!$B$6:$B$1805,'[1]2. BM Database'!$B745)</f>
        <v>17.715351999999999</v>
      </c>
      <c r="K745" s="41">
        <f t="shared" si="164"/>
        <v>116.60459237157336</v>
      </c>
      <c r="L745" s="41">
        <v>0.991323586008096</v>
      </c>
      <c r="M745" s="41">
        <f t="shared" si="160"/>
        <v>115.59288265480038</v>
      </c>
      <c r="N745" s="34">
        <f>SUMIFS('[1]41. Output Indexes'!$E$3:$E$752,'[1]41. Output Indexes'!$B$3:$B$752,$B745,'[1]41. Output Indexes'!$C$3:$C$752,$C745)</f>
        <v>11660</v>
      </c>
      <c r="O745" s="34">
        <f>SUMIFS('[1]41. Output Indexes'!$L$3:$L$752,'[1]41. Output Indexes'!$B$3:$B$752,$B745,'[1]41. Output Indexes'!$C$3:$C$752,$C745)</f>
        <v>116309548</v>
      </c>
      <c r="P745" s="34">
        <f>SUMIFS('[1]9. Z variables'!$AD$3:$AD$752,'[1]9. Z variables'!$B$3:$B$752,$B745,'[1]9. Z variables'!$C$3:$C$752,$C745)</f>
        <v>24236</v>
      </c>
      <c r="Q745" s="34">
        <f>SUMIFS('[1]9. Z variables'!$AE$3:$AE$752,'[1]9. Z variables'!$B$3:$B$752,$B745,'[1]9. Z variables'!$C$3:$C$752,$C745)</f>
        <v>25438</v>
      </c>
      <c r="R745" s="34">
        <f t="shared" si="156"/>
        <v>25438</v>
      </c>
      <c r="S745" s="34">
        <f t="shared" si="168"/>
        <v>26430</v>
      </c>
      <c r="T745" s="34">
        <f>SUMIFS('[1]9. Z variables'!$P$3:$P$752,'[1]9. Z variables'!$C$3:$C$752,$C745,'[1]9. Z variables'!$B$3:$B$752,$B745)</f>
        <v>232</v>
      </c>
      <c r="U745" s="34">
        <f t="shared" si="166"/>
        <v>225.77272727272728</v>
      </c>
      <c r="V745" s="33">
        <f>SUMIFS('[1]9. Z variables'!$R$3:$R$752,'[1]9. Z variables'!$C$3:$C$752,$C745,'[1]9. Z variables'!$B$3:$B$752,$B745)/T745</f>
        <v>0.46120689655172414</v>
      </c>
      <c r="W745" s="36">
        <f t="shared" si="167"/>
        <v>0.33681629171553473</v>
      </c>
      <c r="X745" s="35">
        <f t="shared" si="167"/>
        <v>61</v>
      </c>
    </row>
    <row r="746" spans="1:24" ht="15" x14ac:dyDescent="0.25">
      <c r="A746" s="182">
        <v>68</v>
      </c>
      <c r="B746" s="183" t="s">
        <v>69</v>
      </c>
      <c r="C746" s="184">
        <v>2009</v>
      </c>
      <c r="D746" s="184">
        <v>1</v>
      </c>
      <c r="E746" s="42">
        <f>SUMIFS('[1]6. Capital Calculations for BM'!$AI$6:$AI$1805,'[1]6. Capital Calculations for BM'!$C$6:$C$1805,'[1]2. BM Database'!$C746,'[1]6. Capital Calculations for BM'!$B$6:$B$1805,'[1]2. BM Database'!$B746)</f>
        <v>2348456.7865061779</v>
      </c>
      <c r="F746" s="42">
        <f>'[1]4. OM&amp;A Calculation'!M751</f>
        <v>1985701.9254223893</v>
      </c>
      <c r="G746" s="42">
        <f t="shared" si="157"/>
        <v>4334158.7119285669</v>
      </c>
      <c r="H746" s="33">
        <f t="shared" si="158"/>
        <v>0.54184835918507168</v>
      </c>
      <c r="I746" s="33">
        <f t="shared" si="159"/>
        <v>0.45815164081492832</v>
      </c>
      <c r="J746" s="40">
        <f>SUMIFS('[1]6. Capital Calculations for BM'!$AH$6:$AH$1805,'[1]6. Capital Calculations for BM'!$C$6:$C$1805,'[1]2. BM Database'!$C746,'[1]6. Capital Calculations for BM'!$B$6:$B$1805,'[1]2. BM Database'!$B746)</f>
        <v>17.930536200000002</v>
      </c>
      <c r="K746" s="41">
        <f t="shared" si="164"/>
        <v>118.1120482521444</v>
      </c>
      <c r="L746" s="41">
        <v>0.991323586008096</v>
      </c>
      <c r="M746" s="41">
        <f t="shared" si="160"/>
        <v>117.08725922407706</v>
      </c>
      <c r="N746" s="34">
        <f>SUMIFS('[1]41. Output Indexes'!$E$3:$E$752,'[1]41. Output Indexes'!$B$3:$B$752,$B746,'[1]41. Output Indexes'!$C$3:$C$752,$C746)</f>
        <v>11869</v>
      </c>
      <c r="O746" s="34">
        <f>SUMIFS('[1]41. Output Indexes'!$L$3:$L$752,'[1]41. Output Indexes'!$B$3:$B$752,$B746,'[1]41. Output Indexes'!$C$3:$C$752,$C746)</f>
        <v>97280499.019999996</v>
      </c>
      <c r="P746" s="34">
        <f>SUMIFS('[1]9. Z variables'!$AD$3:$AD$752,'[1]9. Z variables'!$B$3:$B$752,$B746,'[1]9. Z variables'!$C$3:$C$752,$C746)</f>
        <v>26445</v>
      </c>
      <c r="Q746" s="34">
        <f>SUMIFS('[1]9. Z variables'!$AE$3:$AE$752,'[1]9. Z variables'!$B$3:$B$752,$B746,'[1]9. Z variables'!$C$3:$C$752,$C746)</f>
        <v>24315</v>
      </c>
      <c r="R746" s="34">
        <f t="shared" si="156"/>
        <v>26445</v>
      </c>
      <c r="S746" s="34">
        <f t="shared" si="168"/>
        <v>26445</v>
      </c>
      <c r="T746" s="34">
        <f>SUMIFS('[1]9. Z variables'!$P$3:$P$752,'[1]9. Z variables'!$C$3:$C$752,$C746,'[1]9. Z variables'!$B$3:$B$752,$B746)</f>
        <v>236</v>
      </c>
      <c r="U746" s="34">
        <f t="shared" si="166"/>
        <v>225.77272727272728</v>
      </c>
      <c r="V746" s="33">
        <f>SUMIFS('[1]9. Z variables'!$R$3:$R$752,'[1]9. Z variables'!$C$3:$C$752,$C746,'[1]9. Z variables'!$B$3:$B$752,$B746)/T746</f>
        <v>0.47033898305084748</v>
      </c>
      <c r="W746" s="36">
        <f t="shared" si="167"/>
        <v>0.33681629171553473</v>
      </c>
      <c r="X746" s="35">
        <f t="shared" si="167"/>
        <v>61</v>
      </c>
    </row>
    <row r="747" spans="1:24" ht="15" x14ac:dyDescent="0.25">
      <c r="A747" s="182">
        <v>68</v>
      </c>
      <c r="B747" s="183" t="s">
        <v>69</v>
      </c>
      <c r="C747" s="184">
        <v>2010</v>
      </c>
      <c r="D747" s="184">
        <v>1</v>
      </c>
      <c r="E747" s="42">
        <f>SUMIFS('[1]6. Capital Calculations for BM'!$AI$6:$AI$1805,'[1]6. Capital Calculations for BM'!$C$6:$C$1805,'[1]2. BM Database'!$C747,'[1]6. Capital Calculations for BM'!$B$6:$B$1805,'[1]2. BM Database'!$B747)</f>
        <v>2489610.2519221785</v>
      </c>
      <c r="F747" s="42">
        <f>'[1]4. OM&amp;A Calculation'!M752</f>
        <v>2070460.6199999999</v>
      </c>
      <c r="G747" s="42">
        <f t="shared" si="157"/>
        <v>4560070.8719221782</v>
      </c>
      <c r="H747" s="33">
        <f t="shared" si="158"/>
        <v>0.54595867517136831</v>
      </c>
      <c r="I747" s="33">
        <f t="shared" si="159"/>
        <v>0.45404132482863169</v>
      </c>
      <c r="J747" s="40">
        <f>SUMIFS('[1]6. Capital Calculations for BM'!$AH$6:$AH$1805,'[1]6. Capital Calculations for BM'!$C$6:$C$1805,'[1]2. BM Database'!$C747,'[1]6. Capital Calculations for BM'!$B$6:$B$1805,'[1]2. BM Database'!$B747)</f>
        <v>18.29948266666667</v>
      </c>
      <c r="K747" s="41">
        <f t="shared" si="164"/>
        <v>121.67950876493377</v>
      </c>
      <c r="L747" s="41">
        <v>0.991323586008096</v>
      </c>
      <c r="M747" s="41">
        <f t="shared" si="160"/>
        <v>120.62376697255769</v>
      </c>
      <c r="N747" s="34">
        <f>SUMIFS('[1]41. Output Indexes'!$E$3:$E$752,'[1]41. Output Indexes'!$B$3:$B$752,$B747,'[1]41. Output Indexes'!$C$3:$C$752,$C747)</f>
        <v>12046</v>
      </c>
      <c r="O747" s="34">
        <f>SUMIFS('[1]41. Output Indexes'!$L$3:$L$752,'[1]41. Output Indexes'!$B$3:$B$752,$B747,'[1]41. Output Indexes'!$C$3:$C$752,$C747)</f>
        <v>118820900.25</v>
      </c>
      <c r="P747" s="34">
        <f>SUMIFS('[1]9. Z variables'!$AD$3:$AD$752,'[1]9. Z variables'!$B$3:$B$752,$B747,'[1]9. Z variables'!$C$3:$C$752,$C747)</f>
        <v>27340</v>
      </c>
      <c r="Q747" s="34">
        <f>SUMIFS('[1]9. Z variables'!$AE$3:$AE$752,'[1]9. Z variables'!$B$3:$B$752,$B747,'[1]9. Z variables'!$C$3:$C$752,$C747)</f>
        <v>25352</v>
      </c>
      <c r="R747" s="34">
        <f t="shared" si="156"/>
        <v>27340</v>
      </c>
      <c r="S747" s="34">
        <f t="shared" si="168"/>
        <v>27340</v>
      </c>
      <c r="T747" s="34">
        <f>SUMIFS('[1]9. Z variables'!$P$3:$P$752,'[1]9. Z variables'!$C$3:$C$752,$C747,'[1]9. Z variables'!$B$3:$B$752,$B747)</f>
        <v>240</v>
      </c>
      <c r="U747" s="34">
        <f t="shared" si="166"/>
        <v>225.77272727272728</v>
      </c>
      <c r="V747" s="33">
        <f>SUMIFS('[1]9. Z variables'!$R$3:$R$752,'[1]9. Z variables'!$C$3:$C$752,$C747,'[1]9. Z variables'!$B$3:$B$752,$B747)/T747</f>
        <v>0.47916666666666669</v>
      </c>
      <c r="W747" s="36">
        <f t="shared" si="167"/>
        <v>0.33681629171553473</v>
      </c>
      <c r="X747" s="35">
        <f t="shared" si="167"/>
        <v>61</v>
      </c>
    </row>
    <row r="748" spans="1:24" ht="15" x14ac:dyDescent="0.25">
      <c r="A748" s="182">
        <v>68</v>
      </c>
      <c r="B748" s="183" t="s">
        <v>69</v>
      </c>
      <c r="C748" s="184">
        <v>2011</v>
      </c>
      <c r="D748" s="184">
        <v>1</v>
      </c>
      <c r="E748" s="42">
        <f>SUMIFS('[1]6. Capital Calculations for BM'!$AI$6:$AI$1805,'[1]6. Capital Calculations for BM'!$C$6:$C$1805,'[1]2. BM Database'!$C748,'[1]6. Capital Calculations for BM'!$B$6:$B$1805,'[1]2. BM Database'!$B748)</f>
        <v>2549224.5754373376</v>
      </c>
      <c r="F748" s="42">
        <f>'[1]4. OM&amp;A Calculation'!M753</f>
        <v>2189108.31</v>
      </c>
      <c r="G748" s="42">
        <f t="shared" si="157"/>
        <v>4738332.8854373377</v>
      </c>
      <c r="H748" s="33">
        <f t="shared" si="158"/>
        <v>0.53800031299448259</v>
      </c>
      <c r="I748" s="33">
        <f t="shared" si="159"/>
        <v>0.46199968700551741</v>
      </c>
      <c r="J748" s="40">
        <f>SUMIFS('[1]6. Capital Calculations for BM'!$AH$6:$AH$1805,'[1]6. Capital Calculations for BM'!$C$6:$C$1805,'[1]2. BM Database'!$C748,'[1]6. Capital Calculations for BM'!$B$6:$B$1805,'[1]2. BM Database'!$B748)</f>
        <v>18.328728099999999</v>
      </c>
      <c r="K748" s="41">
        <f t="shared" si="164"/>
        <v>123.73002481130355</v>
      </c>
      <c r="L748" s="41">
        <v>0.991323586008096</v>
      </c>
      <c r="M748" s="41">
        <f t="shared" si="160"/>
        <v>122.65649189281213</v>
      </c>
      <c r="N748" s="34">
        <f>SUMIFS('[1]41. Output Indexes'!$E$3:$E$752,'[1]41. Output Indexes'!$B$3:$B$752,$B748,'[1]41. Output Indexes'!$C$3:$C$752,$C748)</f>
        <v>12324</v>
      </c>
      <c r="O748" s="34">
        <f>SUMIFS('[1]41. Output Indexes'!$L$3:$L$752,'[1]41. Output Indexes'!$B$3:$B$752,$B748,'[1]41. Output Indexes'!$C$3:$C$752,$C748)</f>
        <v>119660738</v>
      </c>
      <c r="P748" s="34">
        <f>SUMIFS('[1]9. Z variables'!$AD$3:$AD$752,'[1]9. Z variables'!$B$3:$B$752,$B748,'[1]9. Z variables'!$C$3:$C$752,$C748)</f>
        <v>28946</v>
      </c>
      <c r="Q748" s="34">
        <f>SUMIFS('[1]9. Z variables'!$AE$3:$AE$752,'[1]9. Z variables'!$B$3:$B$752,$B748,'[1]9. Z variables'!$C$3:$C$752,$C748)</f>
        <v>24245</v>
      </c>
      <c r="R748" s="34">
        <f t="shared" si="156"/>
        <v>28946</v>
      </c>
      <c r="S748" s="34">
        <f t="shared" si="168"/>
        <v>28946</v>
      </c>
      <c r="T748" s="34">
        <f>SUMIFS('[1]9. Z variables'!$P$3:$P$752,'[1]9. Z variables'!$C$3:$C$752,$C748,'[1]9. Z variables'!$B$3:$B$752,$B748)</f>
        <v>243</v>
      </c>
      <c r="U748" s="34">
        <f t="shared" si="166"/>
        <v>225.77272727272728</v>
      </c>
      <c r="V748" s="33">
        <f>SUMIFS('[1]9. Z variables'!$R$3:$R$752,'[1]9. Z variables'!$C$3:$C$752,$C748,'[1]9. Z variables'!$B$3:$B$752,$B748)/T748</f>
        <v>0.47736625514403291</v>
      </c>
      <c r="W748" s="36">
        <f t="shared" si="167"/>
        <v>0.33681629171553473</v>
      </c>
      <c r="X748" s="23">
        <f t="shared" si="167"/>
        <v>61</v>
      </c>
    </row>
    <row r="749" spans="1:24" ht="15" x14ac:dyDescent="0.25">
      <c r="A749" s="182">
        <v>68</v>
      </c>
      <c r="B749" s="183" t="str">
        <f>B748</f>
        <v>WASAGA DISTRIBUTION INC.</v>
      </c>
      <c r="C749" s="184">
        <f>C748+1</f>
        <v>2012</v>
      </c>
      <c r="D749" s="184">
        <f>D748</f>
        <v>1</v>
      </c>
      <c r="E749" s="42">
        <f>SUMIFS('[1]6. Capital Calculations for BM'!$AI$6:$AI$1805,'[1]6. Capital Calculations for BM'!$C$6:$C$1805,'[1]2. BM Database'!$C749,'[1]6. Capital Calculations for BM'!$B$6:$B$1805,'[1]2. BM Database'!$B749)</f>
        <v>2663632.787452925</v>
      </c>
      <c r="F749" s="42">
        <f>'[1]4. OM&amp;A Calculation'!M754</f>
        <v>2626598.7999776108</v>
      </c>
      <c r="G749" s="42">
        <f t="shared" si="157"/>
        <v>5290231.5874305358</v>
      </c>
      <c r="H749" s="33">
        <f t="shared" si="158"/>
        <v>0.50350022365403679</v>
      </c>
      <c r="I749" s="33">
        <f t="shared" si="159"/>
        <v>0.49649977634596321</v>
      </c>
      <c r="J749" s="40">
        <f>SUMIFS('[1]6. Capital Calculations for BM'!$AH$6:$AH$1805,'[1]6. Capital Calculations for BM'!$C$6:$C$1805,'[1]2. BM Database'!$C749,'[1]6. Capital Calculations for BM'!$B$6:$B$1805,'[1]2. BM Database'!$B749)</f>
        <v>17.40324</v>
      </c>
      <c r="K749" s="41">
        <f t="shared" si="164"/>
        <v>125.68281390738366</v>
      </c>
      <c r="L749" s="41">
        <f>L748</f>
        <v>0.991323586008096</v>
      </c>
      <c r="M749" s="41">
        <f t="shared" si="160"/>
        <v>124.59233778225577</v>
      </c>
      <c r="N749" s="34">
        <f>SUMIFS('[1]24. 2012 data'!$BR$2:$BR$74,'[1]24. 2012 data'!$B$2:$B$74,'[1]2. BM Database'!$B749,'[1]24. 2012 data'!$C$2:$C$74,2012)</f>
        <v>12538</v>
      </c>
      <c r="O749" s="34">
        <f>SUMIFS('[1]24. 2012 data'!$BZ$2:$BZ$74,'[1]24. 2012 data'!$B$2:$B$74,'[1]2. BM Database'!$B749,'[1]24. 2012 data'!$C$2:$C$74,2012)</f>
        <v>117392929</v>
      </c>
      <c r="P749" s="34">
        <f>SUMIFS('[1]24. 2012 data'!$DI$2:$DI$74,'[1]24. 2012 data'!$B$2:$B$74,'[1]2. BM Database'!$B749,'[1]24. 2012 data'!$C$2:$C$74,2012)</f>
        <v>31515</v>
      </c>
      <c r="Q749" s="34">
        <f>SUMIFS('[1]24. 2012 data'!$DH$2:$DH$74,'[1]24. 2012 data'!$B$2:$B$74,'[1]2. BM Database'!$B749,'[1]24. 2012 data'!$C$2:$C$74,2012)</f>
        <v>23575</v>
      </c>
      <c r="R749" s="34">
        <f t="shared" si="156"/>
        <v>31515</v>
      </c>
      <c r="S749" s="34">
        <f t="shared" si="168"/>
        <v>31515</v>
      </c>
      <c r="T749" s="34">
        <f>SUMIF('[1]24. 2012 data'!$B$2:$B$74,$B749,'[1]24. 2012 data'!$DL$2:$DL$74)</f>
        <v>257</v>
      </c>
      <c r="U749" s="34">
        <f>AVERAGE(T739:T749)</f>
        <v>225.77272727272728</v>
      </c>
      <c r="V749" s="33">
        <f>SUMIF('[1]24. 2012 data'!$B$2:$B$74,$B749,'[1]24. 2012 data'!$DN$2:$DN$74)/SUMIF('[1]24. 2012 data'!$B$2:$B$74,$B749,'[1]24. 2012 data'!$DL$2:$DL$74)</f>
        <v>0.45525291828793774</v>
      </c>
      <c r="W749" s="36">
        <f>(N749-N739)/N739</f>
        <v>0.33681629171553473</v>
      </c>
      <c r="X749" s="34">
        <f>SUMIF('[1]24. 2012 data'!$B$2:$B$74,$B749,'[1]24. 2012 data'!$CZ$2:$CZ$74)</f>
        <v>61</v>
      </c>
    </row>
    <row r="750" spans="1:24" ht="15" x14ac:dyDescent="0.25">
      <c r="A750" s="182">
        <v>69</v>
      </c>
      <c r="B750" s="183" t="s">
        <v>70</v>
      </c>
      <c r="C750" s="184">
        <v>2002</v>
      </c>
      <c r="D750" s="184">
        <v>1</v>
      </c>
      <c r="E750" s="42">
        <f>SUMIFS('[1]6. Capital Calculations for BM'!$AI$6:$AI$1805,'[1]6. Capital Calculations for BM'!$C$6:$C$1805,'[1]2. BM Database'!$C750,'[1]6. Capital Calculations for BM'!$B$6:$B$1805,'[1]2. BM Database'!$B750)</f>
        <v>14546962.976225581</v>
      </c>
      <c r="F750" s="42">
        <f>'[1]4. OM&amp;A Calculation'!M755</f>
        <v>8200517.4900000002</v>
      </c>
      <c r="G750" s="42">
        <f t="shared" si="157"/>
        <v>22747480.466225579</v>
      </c>
      <c r="H750" s="33">
        <f t="shared" si="158"/>
        <v>0.63949776758020505</v>
      </c>
      <c r="I750" s="33">
        <f t="shared" si="159"/>
        <v>0.36050223241979495</v>
      </c>
      <c r="J750" s="40">
        <f>SUMIFS('[1]6. Capital Calculations for BM'!$AH$6:$AH$1805,'[1]6. Capital Calculations for BM'!$C$6:$C$1805,'[1]2. BM Database'!$C750,'[1]6. Capital Calculations for BM'!$B$6:$B$1805,'[1]2. BM Database'!$B750)</f>
        <v>16.741565999999999</v>
      </c>
      <c r="K750" s="41">
        <f t="shared" si="164"/>
        <v>100</v>
      </c>
      <c r="L750" s="41">
        <v>0.98602983681038403</v>
      </c>
      <c r="M750" s="41">
        <f t="shared" si="160"/>
        <v>98.60298368103841</v>
      </c>
      <c r="N750" s="34">
        <f>SUMIFS('[1]41. Output Indexes'!$E$3:$E$752,'[1]41. Output Indexes'!$B$3:$B$752,$B750,'[1]41. Output Indexes'!$C$3:$C$752,$C750)</f>
        <v>44258</v>
      </c>
      <c r="O750" s="34">
        <f>SUMIFS('[1]41. Output Indexes'!$L$3:$L$752,'[1]41. Output Indexes'!$B$3:$B$752,$B750,'[1]41. Output Indexes'!$C$3:$C$752,$C750)</f>
        <v>1251191402</v>
      </c>
      <c r="P750" s="34">
        <f>SUMIFS('[1]9. Z variables'!$AD$3:$AD$752,'[1]9. Z variables'!$B$3:$B$752,$B750,'[1]9. Z variables'!$C$3:$C$752,$C750)</f>
        <v>242930</v>
      </c>
      <c r="Q750" s="34">
        <f>SUMIFS('[1]9. Z variables'!$AE$3:$AE$752,'[1]9. Z variables'!$B$3:$B$752,$B750,'[1]9. Z variables'!$C$3:$C$752,$C750)</f>
        <v>213093</v>
      </c>
      <c r="R750" s="34">
        <f t="shared" si="156"/>
        <v>242930</v>
      </c>
      <c r="S750" s="34">
        <f>R750</f>
        <v>242930</v>
      </c>
      <c r="T750" s="34">
        <f>SUMIFS('[1]9. Z variables'!$P$3:$P$752,'[1]9. Z variables'!$C$3:$C$752,$C750,'[1]9. Z variables'!$B$3:$B$752,$B750)</f>
        <v>1292</v>
      </c>
      <c r="U750" s="34">
        <f t="shared" si="166"/>
        <v>1440.8818181818183</v>
      </c>
      <c r="V750" s="33">
        <f>SUMIFS('[1]9. Z variables'!$R$3:$R$752,'[1]9. Z variables'!$C$3:$C$752,$C750,'[1]9. Z variables'!$B$3:$B$752,$B750)/T750</f>
        <v>0.28715170278637769</v>
      </c>
      <c r="W750" s="36">
        <f t="shared" si="167"/>
        <v>0.20629038817840842</v>
      </c>
      <c r="X750" s="35">
        <f t="shared" si="167"/>
        <v>672</v>
      </c>
    </row>
    <row r="751" spans="1:24" ht="15" x14ac:dyDescent="0.25">
      <c r="A751" s="182">
        <v>69</v>
      </c>
      <c r="B751" s="183" t="s">
        <v>70</v>
      </c>
      <c r="C751" s="184">
        <v>2003</v>
      </c>
      <c r="D751" s="184">
        <v>1</v>
      </c>
      <c r="E751" s="42">
        <f>SUMIFS('[1]6. Capital Calculations for BM'!$AI$6:$AI$1805,'[1]6. Capital Calculations for BM'!$C$6:$C$1805,'[1]2. BM Database'!$C751,'[1]6. Capital Calculations for BM'!$B$6:$B$1805,'[1]2. BM Database'!$B751)</f>
        <v>15049127.072161611</v>
      </c>
      <c r="F751" s="42">
        <f>'[1]4. OM&amp;A Calculation'!M756</f>
        <v>7900226.2000000002</v>
      </c>
      <c r="G751" s="42">
        <f t="shared" si="157"/>
        <v>22949353.27216161</v>
      </c>
      <c r="H751" s="33">
        <f t="shared" si="158"/>
        <v>0.65575386346144848</v>
      </c>
      <c r="I751" s="33">
        <f t="shared" si="159"/>
        <v>0.34424613653855152</v>
      </c>
      <c r="J751" s="40">
        <f>SUMIFS('[1]6. Capital Calculations for BM'!$AH$6:$AH$1805,'[1]6. Capital Calculations for BM'!$C$6:$C$1805,'[1]2. BM Database'!$C751,'[1]6. Capital Calculations for BM'!$B$6:$B$1805,'[1]2. BM Database'!$B751)</f>
        <v>16.820820000000001</v>
      </c>
      <c r="K751" s="41">
        <f t="shared" si="164"/>
        <v>102.21331567783656</v>
      </c>
      <c r="L751" s="41">
        <v>0.98602983681038403</v>
      </c>
      <c r="M751" s="41">
        <f t="shared" si="160"/>
        <v>100.78537897766546</v>
      </c>
      <c r="N751" s="34">
        <f>SUMIFS('[1]41. Output Indexes'!$E$3:$E$752,'[1]41. Output Indexes'!$B$3:$B$752,$B751,'[1]41. Output Indexes'!$C$3:$C$752,$C751)</f>
        <v>45484</v>
      </c>
      <c r="O751" s="34">
        <f>SUMIFS('[1]41. Output Indexes'!$L$3:$L$752,'[1]41. Output Indexes'!$B$3:$B$752,$B751,'[1]41. Output Indexes'!$C$3:$C$752,$C751)</f>
        <v>1222390968</v>
      </c>
      <c r="P751" s="34">
        <f>SUMIFS('[1]9. Z variables'!$AD$3:$AD$752,'[1]9. Z variables'!$B$3:$B$752,$B751,'[1]9. Z variables'!$C$3:$C$752,$C751)</f>
        <v>232507</v>
      </c>
      <c r="Q751" s="34">
        <f>SUMIFS('[1]9. Z variables'!$AE$3:$AE$752,'[1]9. Z variables'!$B$3:$B$752,$B751,'[1]9. Z variables'!$C$3:$C$752,$C751)</f>
        <v>216500</v>
      </c>
      <c r="R751" s="34">
        <f t="shared" si="156"/>
        <v>232507</v>
      </c>
      <c r="S751" s="34">
        <f t="shared" ref="S751:S760" si="169">MAX(S750,R751)</f>
        <v>242930</v>
      </c>
      <c r="T751" s="34">
        <f>SUMIFS('[1]9. Z variables'!$P$3:$P$752,'[1]9. Z variables'!$C$3:$C$752,$C751,'[1]9. Z variables'!$B$3:$B$752,$B751)</f>
        <v>1306</v>
      </c>
      <c r="U751" s="34">
        <f t="shared" si="166"/>
        <v>1440.8818181818183</v>
      </c>
      <c r="V751" s="33">
        <f>SUMIFS('[1]9. Z variables'!$R$3:$R$752,'[1]9. Z variables'!$C$3:$C$752,$C751,'[1]9. Z variables'!$B$3:$B$752,$B751)/T751</f>
        <v>0.29096477794793263</v>
      </c>
      <c r="W751" s="36">
        <f t="shared" si="167"/>
        <v>0.20629038817840842</v>
      </c>
      <c r="X751" s="35">
        <f t="shared" si="167"/>
        <v>672</v>
      </c>
    </row>
    <row r="752" spans="1:24" ht="15" x14ac:dyDescent="0.25">
      <c r="A752" s="182">
        <v>69</v>
      </c>
      <c r="B752" s="183" t="s">
        <v>70</v>
      </c>
      <c r="C752" s="184">
        <v>2004</v>
      </c>
      <c r="D752" s="184">
        <v>1</v>
      </c>
      <c r="E752" s="42">
        <f>SUMIFS('[1]6. Capital Calculations for BM'!$AI$6:$AI$1805,'[1]6. Capital Calculations for BM'!$C$6:$C$1805,'[1]2. BM Database'!$C752,'[1]6. Capital Calculations for BM'!$B$6:$B$1805,'[1]2. BM Database'!$B752)</f>
        <v>15827416.867639214</v>
      </c>
      <c r="F752" s="42">
        <f>'[1]4. OM&amp;A Calculation'!M757</f>
        <v>8060540.3399999999</v>
      </c>
      <c r="G752" s="42">
        <f t="shared" si="157"/>
        <v>23887957.207639214</v>
      </c>
      <c r="H752" s="33">
        <f t="shared" si="158"/>
        <v>0.66256887225910255</v>
      </c>
      <c r="I752" s="33">
        <f t="shared" si="159"/>
        <v>0.33743112774089745</v>
      </c>
      <c r="J752" s="40">
        <f>SUMIFS('[1]6. Capital Calculations for BM'!$AH$6:$AH$1805,'[1]6. Capital Calculations for BM'!$C$6:$C$1805,'[1]2. BM Database'!$C752,'[1]6. Capital Calculations for BM'!$B$6:$B$1805,'[1]2. BM Database'!$B752)</f>
        <v>16.852066000000001</v>
      </c>
      <c r="K752" s="41">
        <f t="shared" si="164"/>
        <v>104.79144501899948</v>
      </c>
      <c r="L752" s="41">
        <v>0.98602983681038403</v>
      </c>
      <c r="M752" s="41">
        <f t="shared" si="160"/>
        <v>103.32749143120839</v>
      </c>
      <c r="N752" s="34">
        <f>SUMIFS('[1]41. Output Indexes'!$E$3:$E$752,'[1]41. Output Indexes'!$B$3:$B$752,$B752,'[1]41. Output Indexes'!$C$3:$C$752,$C752)</f>
        <v>46881</v>
      </c>
      <c r="O752" s="34">
        <f>SUMIFS('[1]41. Output Indexes'!$L$3:$L$752,'[1]41. Output Indexes'!$B$3:$B$752,$B752,'[1]41. Output Indexes'!$C$3:$C$752,$C752)</f>
        <v>1243491867</v>
      </c>
      <c r="P752" s="34">
        <f>SUMIFS('[1]9. Z variables'!$AD$3:$AD$752,'[1]9. Z variables'!$B$3:$B$752,$B752,'[1]9. Z variables'!$C$3:$C$752,$C752)</f>
        <v>229605</v>
      </c>
      <c r="Q752" s="34">
        <f>SUMIFS('[1]9. Z variables'!$AE$3:$AE$752,'[1]9. Z variables'!$B$3:$B$752,$B752,'[1]9. Z variables'!$C$3:$C$752,$C752)</f>
        <v>227746</v>
      </c>
      <c r="R752" s="34">
        <f t="shared" si="156"/>
        <v>229605</v>
      </c>
      <c r="S752" s="34">
        <f t="shared" si="169"/>
        <v>242930</v>
      </c>
      <c r="T752" s="34">
        <f>SUMIFS('[1]9. Z variables'!$P$3:$P$752,'[1]9. Z variables'!$C$3:$C$752,$C752,'[1]9. Z variables'!$B$3:$B$752,$B752)</f>
        <v>1324.2</v>
      </c>
      <c r="U752" s="34">
        <f t="shared" si="166"/>
        <v>1440.8818181818183</v>
      </c>
      <c r="V752" s="33">
        <f>SUMIFS('[1]9. Z variables'!$R$3:$R$752,'[1]9. Z variables'!$C$3:$C$752,$C752,'[1]9. Z variables'!$B$3:$B$752,$B752)/T752</f>
        <v>0.29429089261440866</v>
      </c>
      <c r="W752" s="36">
        <f t="shared" si="167"/>
        <v>0.20629038817840842</v>
      </c>
      <c r="X752" s="35">
        <f t="shared" si="167"/>
        <v>672</v>
      </c>
    </row>
    <row r="753" spans="1:24" ht="15" x14ac:dyDescent="0.25">
      <c r="A753" s="182">
        <v>69</v>
      </c>
      <c r="B753" s="183" t="s">
        <v>70</v>
      </c>
      <c r="C753" s="184">
        <v>2005</v>
      </c>
      <c r="D753" s="184">
        <v>1</v>
      </c>
      <c r="E753" s="42">
        <f>SUMIFS('[1]6. Capital Calculations for BM'!$AI$6:$AI$1805,'[1]6. Capital Calculations for BM'!$C$6:$C$1805,'[1]2. BM Database'!$C753,'[1]6. Capital Calculations for BM'!$B$6:$B$1805,'[1]2. BM Database'!$B753)</f>
        <v>16619500.250760132</v>
      </c>
      <c r="F753" s="42">
        <f>'[1]4. OM&amp;A Calculation'!M758</f>
        <v>7870713.46</v>
      </c>
      <c r="G753" s="42">
        <f t="shared" si="157"/>
        <v>24490213.710760131</v>
      </c>
      <c r="H753" s="33">
        <f t="shared" si="158"/>
        <v>0.67861801644703956</v>
      </c>
      <c r="I753" s="33">
        <f t="shared" si="159"/>
        <v>0.32138198355296044</v>
      </c>
      <c r="J753" s="40">
        <f>SUMIFS('[1]6. Capital Calculations for BM'!$AH$6:$AH$1805,'[1]6. Capital Calculations for BM'!$C$6:$C$1805,'[1]2. BM Database'!$C753,'[1]6. Capital Calculations for BM'!$B$6:$B$1805,'[1]2. BM Database'!$B753)</f>
        <v>17.008296000000001</v>
      </c>
      <c r="K753" s="41">
        <f t="shared" si="164"/>
        <v>108.15605108354616</v>
      </c>
      <c r="L753" s="41">
        <v>0.98602983681038403</v>
      </c>
      <c r="M753" s="41">
        <f t="shared" si="160"/>
        <v>106.64509339996458</v>
      </c>
      <c r="N753" s="34">
        <f>SUMIFS('[1]41. Output Indexes'!$E$3:$E$752,'[1]41. Output Indexes'!$B$3:$B$752,$B753,'[1]41. Output Indexes'!$C$3:$C$752,$C753)</f>
        <v>48041</v>
      </c>
      <c r="O753" s="34">
        <f>SUMIFS('[1]41. Output Indexes'!$L$3:$L$752,'[1]41. Output Indexes'!$B$3:$B$752,$B753,'[1]41. Output Indexes'!$C$3:$C$752,$C753)</f>
        <v>1304073193</v>
      </c>
      <c r="P753" s="34">
        <f>SUMIFS('[1]9. Z variables'!$AD$3:$AD$752,'[1]9. Z variables'!$B$3:$B$752,$B753,'[1]9. Z variables'!$C$3:$C$752,$C753)</f>
        <v>258204</v>
      </c>
      <c r="Q753" s="34">
        <f>SUMIFS('[1]9. Z variables'!$AE$3:$AE$752,'[1]9. Z variables'!$B$3:$B$752,$B753,'[1]9. Z variables'!$C$3:$C$752,$C753)</f>
        <v>222407</v>
      </c>
      <c r="R753" s="34">
        <f t="shared" si="156"/>
        <v>258204</v>
      </c>
      <c r="S753" s="34">
        <f t="shared" si="169"/>
        <v>258204</v>
      </c>
      <c r="T753" s="34">
        <f>SUMIFS('[1]9. Z variables'!$P$3:$P$752,'[1]9. Z variables'!$C$3:$C$752,$C753,'[1]9. Z variables'!$B$3:$B$752,$B753)</f>
        <v>1334</v>
      </c>
      <c r="U753" s="34">
        <f t="shared" si="166"/>
        <v>1440.8818181818183</v>
      </c>
      <c r="V753" s="33">
        <f>SUMIFS('[1]9. Z variables'!$R$3:$R$752,'[1]9. Z variables'!$C$3:$C$752,$C753,'[1]9. Z variables'!$B$3:$B$752,$B753)/T753</f>
        <v>0.29835082458770612</v>
      </c>
      <c r="W753" s="36">
        <f t="shared" si="167"/>
        <v>0.20629038817840842</v>
      </c>
      <c r="X753" s="35">
        <f t="shared" si="167"/>
        <v>672</v>
      </c>
    </row>
    <row r="754" spans="1:24" ht="15" x14ac:dyDescent="0.25">
      <c r="A754" s="182">
        <v>69</v>
      </c>
      <c r="B754" s="183" t="s">
        <v>70</v>
      </c>
      <c r="C754" s="184">
        <v>2006</v>
      </c>
      <c r="D754" s="184">
        <v>1</v>
      </c>
      <c r="E754" s="42">
        <f>SUMIFS('[1]6. Capital Calculations for BM'!$AI$6:$AI$1805,'[1]6. Capital Calculations for BM'!$C$6:$C$1805,'[1]2. BM Database'!$C754,'[1]6. Capital Calculations for BM'!$B$6:$B$1805,'[1]2. BM Database'!$B754)</f>
        <v>16867652.188613713</v>
      </c>
      <c r="F754" s="42">
        <f>'[1]4. OM&amp;A Calculation'!M759</f>
        <v>8120005.1400000006</v>
      </c>
      <c r="G754" s="42">
        <f t="shared" si="157"/>
        <v>24987657.328613713</v>
      </c>
      <c r="H754" s="33">
        <f t="shared" si="158"/>
        <v>0.67503935910383761</v>
      </c>
      <c r="I754" s="33">
        <f t="shared" si="159"/>
        <v>0.32496064089616239</v>
      </c>
      <c r="J754" s="40">
        <f>SUMIFS('[1]6. Capital Calculations for BM'!$AH$6:$AH$1805,'[1]6. Capital Calculations for BM'!$C$6:$C$1805,'[1]2. BM Database'!$C754,'[1]6. Capital Calculations for BM'!$B$6:$B$1805,'[1]2. BM Database'!$B754)</f>
        <v>16.88236666666667</v>
      </c>
      <c r="K754" s="41">
        <f t="shared" si="164"/>
        <v>110.14154301171514</v>
      </c>
      <c r="L754" s="41">
        <v>0.98602983681038403</v>
      </c>
      <c r="M754" s="41">
        <f t="shared" si="160"/>
        <v>108.60284768188538</v>
      </c>
      <c r="N754" s="34">
        <f>SUMIFS('[1]41. Output Indexes'!$E$3:$E$752,'[1]41. Output Indexes'!$B$3:$B$752,$B754,'[1]41. Output Indexes'!$C$3:$C$752,$C754)</f>
        <v>48777</v>
      </c>
      <c r="O754" s="34">
        <f>SUMIFS('[1]41. Output Indexes'!$L$3:$L$752,'[1]41. Output Indexes'!$B$3:$B$752,$B754,'[1]41. Output Indexes'!$C$3:$C$752,$C754)</f>
        <v>1321845279</v>
      </c>
      <c r="P754" s="34">
        <f>SUMIFS('[1]9. Z variables'!$AD$3:$AD$752,'[1]9. Z variables'!$B$3:$B$752,$B754,'[1]9. Z variables'!$C$3:$C$752,$C754)</f>
        <v>267631</v>
      </c>
      <c r="Q754" s="34">
        <f>SUMIFS('[1]9. Z variables'!$AE$3:$AE$752,'[1]9. Z variables'!$B$3:$B$752,$B754,'[1]9. Z variables'!$C$3:$C$752,$C754)</f>
        <v>224636</v>
      </c>
      <c r="R754" s="34">
        <f t="shared" si="156"/>
        <v>267631</v>
      </c>
      <c r="S754" s="34">
        <f t="shared" si="169"/>
        <v>267631</v>
      </c>
      <c r="T754" s="34">
        <f>SUMIFS('[1]9. Z variables'!$P$3:$P$752,'[1]9. Z variables'!$C$3:$C$752,$C754,'[1]9. Z variables'!$B$3:$B$752,$B754)</f>
        <v>1342</v>
      </c>
      <c r="U754" s="34">
        <f t="shared" si="166"/>
        <v>1440.8818181818183</v>
      </c>
      <c r="V754" s="33">
        <f>SUMIFS('[1]9. Z variables'!$R$3:$R$752,'[1]9. Z variables'!$C$3:$C$752,$C754,'[1]9. Z variables'!$B$3:$B$752,$B754)/T754</f>
        <v>0.29955290611028318</v>
      </c>
      <c r="W754" s="36">
        <f t="shared" si="167"/>
        <v>0.20629038817840842</v>
      </c>
      <c r="X754" s="35">
        <f t="shared" si="167"/>
        <v>672</v>
      </c>
    </row>
    <row r="755" spans="1:24" ht="15" x14ac:dyDescent="0.25">
      <c r="A755" s="182">
        <v>69</v>
      </c>
      <c r="B755" s="183" t="s">
        <v>70</v>
      </c>
      <c r="C755" s="184">
        <v>2007</v>
      </c>
      <c r="D755" s="184">
        <v>1</v>
      </c>
      <c r="E755" s="42">
        <f>SUMIFS('[1]6. Capital Calculations for BM'!$AI$6:$AI$1805,'[1]6. Capital Calculations for BM'!$C$6:$C$1805,'[1]2. BM Database'!$C755,'[1]6. Capital Calculations for BM'!$B$6:$B$1805,'[1]2. BM Database'!$B755)</f>
        <v>18158634.713146005</v>
      </c>
      <c r="F755" s="42">
        <f>'[1]4. OM&amp;A Calculation'!M760</f>
        <v>8261851.7199999988</v>
      </c>
      <c r="G755" s="42">
        <f t="shared" si="157"/>
        <v>26420486.433146004</v>
      </c>
      <c r="H755" s="33">
        <f t="shared" si="158"/>
        <v>0.68729373166895835</v>
      </c>
      <c r="I755" s="33">
        <f t="shared" si="159"/>
        <v>0.31270626833104165</v>
      </c>
      <c r="J755" s="40">
        <f>SUMIFS('[1]6. Capital Calculations for BM'!$AH$6:$AH$1805,'[1]6. Capital Calculations for BM'!$C$6:$C$1805,'[1]2. BM Database'!$C755,'[1]6. Capital Calculations for BM'!$B$6:$B$1805,'[1]2. BM Database'!$B755)</f>
        <v>17.296320000000001</v>
      </c>
      <c r="K755" s="41">
        <f t="shared" si="164"/>
        <v>113.88036490943945</v>
      </c>
      <c r="L755" s="41">
        <v>0.98602983681038403</v>
      </c>
      <c r="M755" s="41">
        <f t="shared" si="160"/>
        <v>112.28943762756157</v>
      </c>
      <c r="N755" s="34">
        <f>SUMIFS('[1]41. Output Indexes'!$E$3:$E$752,'[1]41. Output Indexes'!$B$3:$B$752,$B755,'[1]41. Output Indexes'!$C$3:$C$752,$C755)</f>
        <v>49558</v>
      </c>
      <c r="O755" s="34">
        <f>SUMIFS('[1]41. Output Indexes'!$L$3:$L$752,'[1]41. Output Indexes'!$B$3:$B$752,$B755,'[1]41. Output Indexes'!$C$3:$C$752,$C755)</f>
        <v>1367149467</v>
      </c>
      <c r="P755" s="34">
        <f>SUMIFS('[1]9. Z variables'!$AD$3:$AD$752,'[1]9. Z variables'!$B$3:$B$752,$B755,'[1]9. Z variables'!$C$3:$C$752,$C755)</f>
        <v>264915</v>
      </c>
      <c r="Q755" s="34">
        <f>SUMIFS('[1]9. Z variables'!$AE$3:$AE$752,'[1]9. Z variables'!$B$3:$B$752,$B755,'[1]9. Z variables'!$C$3:$C$752,$C755)</f>
        <v>234655</v>
      </c>
      <c r="R755" s="34">
        <f t="shared" si="156"/>
        <v>264915</v>
      </c>
      <c r="S755" s="34">
        <f t="shared" si="169"/>
        <v>267631</v>
      </c>
      <c r="T755" s="34">
        <f>SUMIFS('[1]9. Z variables'!$P$3:$P$752,'[1]9. Z variables'!$C$3:$C$752,$C755,'[1]9. Z variables'!$B$3:$B$752,$B755)</f>
        <v>1522.5</v>
      </c>
      <c r="U755" s="34">
        <f t="shared" si="166"/>
        <v>1440.8818181818183</v>
      </c>
      <c r="V755" s="33">
        <f>SUMIFS('[1]9. Z variables'!$R$3:$R$752,'[1]9. Z variables'!$C$3:$C$752,$C755,'[1]9. Z variables'!$B$3:$B$752,$B755)/T755</f>
        <v>0.31527093596059114</v>
      </c>
      <c r="W755" s="36">
        <f t="shared" si="167"/>
        <v>0.20629038817840842</v>
      </c>
      <c r="X755" s="35">
        <f t="shared" si="167"/>
        <v>672</v>
      </c>
    </row>
    <row r="756" spans="1:24" ht="15" x14ac:dyDescent="0.25">
      <c r="A756" s="182">
        <v>69</v>
      </c>
      <c r="B756" s="183" t="s">
        <v>70</v>
      </c>
      <c r="C756" s="184">
        <v>2008</v>
      </c>
      <c r="D756" s="184">
        <v>1</v>
      </c>
      <c r="E756" s="42">
        <f>SUMIFS('[1]6. Capital Calculations for BM'!$AI$6:$AI$1805,'[1]6. Capital Calculations for BM'!$C$6:$C$1805,'[1]2. BM Database'!$C756,'[1]6. Capital Calculations for BM'!$B$6:$B$1805,'[1]2. BM Database'!$B756)</f>
        <v>19386481.972638555</v>
      </c>
      <c r="F756" s="42">
        <f>'[1]4. OM&amp;A Calculation'!M761</f>
        <v>8360018.3099999987</v>
      </c>
      <c r="G756" s="42">
        <f t="shared" si="157"/>
        <v>27746500.282638554</v>
      </c>
      <c r="H756" s="33">
        <f t="shared" si="158"/>
        <v>0.69870008019602381</v>
      </c>
      <c r="I756" s="33">
        <f t="shared" si="159"/>
        <v>0.30129991980397619</v>
      </c>
      <c r="J756" s="40">
        <f>SUMIFS('[1]6. Capital Calculations for BM'!$AH$6:$AH$1805,'[1]6. Capital Calculations for BM'!$C$6:$C$1805,'[1]2. BM Database'!$C756,'[1]6. Capital Calculations for BM'!$B$6:$B$1805,'[1]2. BM Database'!$B756)</f>
        <v>17.715351999999999</v>
      </c>
      <c r="K756" s="41">
        <f t="shared" si="164"/>
        <v>116.60459237157336</v>
      </c>
      <c r="L756" s="41">
        <v>0.98602983681038403</v>
      </c>
      <c r="M756" s="41">
        <f t="shared" si="160"/>
        <v>114.97560718748383</v>
      </c>
      <c r="N756" s="34">
        <f>SUMIFS('[1]41. Output Indexes'!$E$3:$E$752,'[1]41. Output Indexes'!$B$3:$B$752,$B756,'[1]41. Output Indexes'!$C$3:$C$752,$C756)</f>
        <v>50478</v>
      </c>
      <c r="O756" s="34">
        <f>SUMIFS('[1]41. Output Indexes'!$L$3:$L$752,'[1]41. Output Indexes'!$B$3:$B$752,$B756,'[1]41. Output Indexes'!$C$3:$C$752,$C756)</f>
        <v>1369710373</v>
      </c>
      <c r="P756" s="34">
        <f>SUMIFS('[1]9. Z variables'!$AD$3:$AD$752,'[1]9. Z variables'!$B$3:$B$752,$B756,'[1]9. Z variables'!$C$3:$C$752,$C756)</f>
        <v>255540</v>
      </c>
      <c r="Q756" s="34">
        <f>SUMIFS('[1]9. Z variables'!$AE$3:$AE$752,'[1]9. Z variables'!$B$3:$B$752,$B756,'[1]9. Z variables'!$C$3:$C$752,$C756)</f>
        <v>229318</v>
      </c>
      <c r="R756" s="34">
        <f t="shared" si="156"/>
        <v>255540</v>
      </c>
      <c r="S756" s="34">
        <f t="shared" si="169"/>
        <v>267631</v>
      </c>
      <c r="T756" s="34">
        <f>SUMIFS('[1]9. Z variables'!$P$3:$P$752,'[1]9. Z variables'!$C$3:$C$752,$C756,'[1]9. Z variables'!$B$3:$B$752,$B756)</f>
        <v>1542</v>
      </c>
      <c r="U756" s="34">
        <f t="shared" si="166"/>
        <v>1440.8818181818183</v>
      </c>
      <c r="V756" s="33">
        <f>SUMIFS('[1]9. Z variables'!$R$3:$R$752,'[1]9. Z variables'!$C$3:$C$752,$C756,'[1]9. Z variables'!$B$3:$B$752,$B756)/T756</f>
        <v>0.3132295719844358</v>
      </c>
      <c r="W756" s="36">
        <f t="shared" si="167"/>
        <v>0.20629038817840842</v>
      </c>
      <c r="X756" s="35">
        <f t="shared" si="167"/>
        <v>672</v>
      </c>
    </row>
    <row r="757" spans="1:24" ht="15" x14ac:dyDescent="0.25">
      <c r="A757" s="182">
        <v>69</v>
      </c>
      <c r="B757" s="183" t="s">
        <v>70</v>
      </c>
      <c r="C757" s="184">
        <v>2009</v>
      </c>
      <c r="D757" s="184">
        <v>1</v>
      </c>
      <c r="E757" s="42">
        <f>SUMIFS('[1]6. Capital Calculations for BM'!$AI$6:$AI$1805,'[1]6. Capital Calculations for BM'!$C$6:$C$1805,'[1]2. BM Database'!$C757,'[1]6. Capital Calculations for BM'!$B$6:$B$1805,'[1]2. BM Database'!$B757)</f>
        <v>21064379.364164047</v>
      </c>
      <c r="F757" s="42">
        <f>'[1]4. OM&amp;A Calculation'!M762</f>
        <v>8429647</v>
      </c>
      <c r="G757" s="42">
        <f t="shared" si="157"/>
        <v>29494026.364164047</v>
      </c>
      <c r="H757" s="33">
        <f t="shared" si="158"/>
        <v>0.71419137909762553</v>
      </c>
      <c r="I757" s="33">
        <f t="shared" si="159"/>
        <v>0.28580862090237447</v>
      </c>
      <c r="J757" s="40">
        <f>SUMIFS('[1]6. Capital Calculations for BM'!$AH$6:$AH$1805,'[1]6. Capital Calculations for BM'!$C$6:$C$1805,'[1]2. BM Database'!$C757,'[1]6. Capital Calculations for BM'!$B$6:$B$1805,'[1]2. BM Database'!$B757)</f>
        <v>17.930536200000002</v>
      </c>
      <c r="K757" s="41">
        <f t="shared" si="164"/>
        <v>118.1120482521444</v>
      </c>
      <c r="L757" s="41">
        <v>0.98602983681038403</v>
      </c>
      <c r="M757" s="41">
        <f t="shared" si="160"/>
        <v>116.46200366340216</v>
      </c>
      <c r="N757" s="34">
        <f>SUMIFS('[1]41. Output Indexes'!$E$3:$E$752,'[1]41. Output Indexes'!$B$3:$B$752,$B757,'[1]41. Output Indexes'!$C$3:$C$752,$C757)</f>
        <v>51089</v>
      </c>
      <c r="O757" s="34">
        <f>SUMIFS('[1]41. Output Indexes'!$L$3:$L$752,'[1]41. Output Indexes'!$B$3:$B$752,$B757,'[1]41. Output Indexes'!$C$3:$C$752,$C757)</f>
        <v>1360024643</v>
      </c>
      <c r="P757" s="34">
        <f>SUMIFS('[1]9. Z variables'!$AD$3:$AD$752,'[1]9. Z variables'!$B$3:$B$752,$B757,'[1]9. Z variables'!$C$3:$C$752,$C757)</f>
        <v>259232</v>
      </c>
      <c r="Q757" s="34">
        <f>SUMIFS('[1]9. Z variables'!$AE$3:$AE$752,'[1]9. Z variables'!$B$3:$B$752,$B757,'[1]9. Z variables'!$C$3:$C$752,$C757)</f>
        <v>233874</v>
      </c>
      <c r="R757" s="34">
        <f t="shared" si="156"/>
        <v>259232</v>
      </c>
      <c r="S757" s="34">
        <f t="shared" si="169"/>
        <v>267631</v>
      </c>
      <c r="T757" s="34">
        <f>SUMIFS('[1]9. Z variables'!$P$3:$P$752,'[1]9. Z variables'!$C$3:$C$752,$C757,'[1]9. Z variables'!$B$3:$B$752,$B757)</f>
        <v>1541</v>
      </c>
      <c r="U757" s="34">
        <f t="shared" si="166"/>
        <v>1440.8818181818183</v>
      </c>
      <c r="V757" s="33">
        <f>SUMIFS('[1]9. Z variables'!$R$3:$R$752,'[1]9. Z variables'!$C$3:$C$752,$C757,'[1]9. Z variables'!$B$3:$B$752,$B757)/T757</f>
        <v>0.31278390655418559</v>
      </c>
      <c r="W757" s="36">
        <f t="shared" si="167"/>
        <v>0.20629038817840842</v>
      </c>
      <c r="X757" s="35">
        <f t="shared" si="167"/>
        <v>672</v>
      </c>
    </row>
    <row r="758" spans="1:24" ht="15" x14ac:dyDescent="0.25">
      <c r="A758" s="182">
        <v>69</v>
      </c>
      <c r="B758" s="183" t="s">
        <v>70</v>
      </c>
      <c r="C758" s="184">
        <v>2010</v>
      </c>
      <c r="D758" s="184">
        <v>1</v>
      </c>
      <c r="E758" s="42">
        <f>SUMIFS('[1]6. Capital Calculations for BM'!$AI$6:$AI$1805,'[1]6. Capital Calculations for BM'!$C$6:$C$1805,'[1]2. BM Database'!$C758,'[1]6. Capital Calculations for BM'!$B$6:$B$1805,'[1]2. BM Database'!$B758)</f>
        <v>22873553.807596862</v>
      </c>
      <c r="F758" s="42">
        <f>'[1]4. OM&amp;A Calculation'!M763</f>
        <v>9181267.8699999992</v>
      </c>
      <c r="G758" s="42">
        <f t="shared" si="157"/>
        <v>32054821.67759686</v>
      </c>
      <c r="H758" s="33">
        <f t="shared" si="158"/>
        <v>0.71357607406636137</v>
      </c>
      <c r="I758" s="33">
        <f t="shared" si="159"/>
        <v>0.28642392593363863</v>
      </c>
      <c r="J758" s="40">
        <f>SUMIFS('[1]6. Capital Calculations for BM'!$AH$6:$AH$1805,'[1]6. Capital Calculations for BM'!$C$6:$C$1805,'[1]2. BM Database'!$C758,'[1]6. Capital Calculations for BM'!$B$6:$B$1805,'[1]2. BM Database'!$B758)</f>
        <v>18.29948266666667</v>
      </c>
      <c r="K758" s="41">
        <f t="shared" si="164"/>
        <v>121.67950876493377</v>
      </c>
      <c r="L758" s="41">
        <v>0.98602983681038403</v>
      </c>
      <c r="M758" s="41">
        <f t="shared" si="160"/>
        <v>119.97962617065534</v>
      </c>
      <c r="N758" s="34">
        <f>SUMIFS('[1]41. Output Indexes'!$E$3:$E$752,'[1]41. Output Indexes'!$B$3:$B$752,$B758,'[1]41. Output Indexes'!$C$3:$C$752,$C758)</f>
        <v>51914</v>
      </c>
      <c r="O758" s="34">
        <f>SUMIFS('[1]41. Output Indexes'!$L$3:$L$752,'[1]41. Output Indexes'!$B$3:$B$752,$B758,'[1]41. Output Indexes'!$C$3:$C$752,$C758)</f>
        <v>1415659467</v>
      </c>
      <c r="P758" s="34">
        <f>SUMIFS('[1]9. Z variables'!$AD$3:$AD$752,'[1]9. Z variables'!$B$3:$B$752,$B758,'[1]9. Z variables'!$C$3:$C$752,$C758)</f>
        <v>283517</v>
      </c>
      <c r="Q758" s="34">
        <f>SUMIFS('[1]9. Z variables'!$AE$3:$AE$752,'[1]9. Z variables'!$B$3:$B$752,$B758,'[1]9. Z variables'!$C$3:$C$752,$C758)</f>
        <v>242686</v>
      </c>
      <c r="R758" s="34">
        <f t="shared" si="156"/>
        <v>283517</v>
      </c>
      <c r="S758" s="34">
        <f t="shared" si="169"/>
        <v>283517</v>
      </c>
      <c r="T758" s="34">
        <f>SUMIFS('[1]9. Z variables'!$P$3:$P$752,'[1]9. Z variables'!$C$3:$C$752,$C758,'[1]9. Z variables'!$B$3:$B$752,$B758)</f>
        <v>1547</v>
      </c>
      <c r="U758" s="34">
        <f t="shared" si="166"/>
        <v>1440.8818181818183</v>
      </c>
      <c r="V758" s="33">
        <f>SUMIFS('[1]9. Z variables'!$R$3:$R$752,'[1]9. Z variables'!$C$3:$C$752,$C758,'[1]9. Z variables'!$B$3:$B$752,$B758)/T758</f>
        <v>0.3154492566257272</v>
      </c>
      <c r="W758" s="36">
        <f t="shared" si="167"/>
        <v>0.20629038817840842</v>
      </c>
      <c r="X758" s="35">
        <f t="shared" si="167"/>
        <v>672</v>
      </c>
    </row>
    <row r="759" spans="1:24" ht="15" x14ac:dyDescent="0.25">
      <c r="A759" s="182">
        <v>69</v>
      </c>
      <c r="B759" s="183" t="s">
        <v>70</v>
      </c>
      <c r="C759" s="184">
        <v>2011</v>
      </c>
      <c r="D759" s="184">
        <v>1</v>
      </c>
      <c r="E759" s="42">
        <f>SUMIFS('[1]6. Capital Calculations for BM'!$AI$6:$AI$1805,'[1]6. Capital Calculations for BM'!$C$6:$C$1805,'[1]2. BM Database'!$C759,'[1]6. Capital Calculations for BM'!$B$6:$B$1805,'[1]2. BM Database'!$B759)</f>
        <v>27210170.412088398</v>
      </c>
      <c r="F759" s="42">
        <f>'[1]4. OM&amp;A Calculation'!M764</f>
        <v>9361163.4000000004</v>
      </c>
      <c r="G759" s="42">
        <f t="shared" si="157"/>
        <v>36571333.8120884</v>
      </c>
      <c r="H759" s="33">
        <f t="shared" si="158"/>
        <v>0.74403002504366589</v>
      </c>
      <c r="I759" s="33">
        <f t="shared" si="159"/>
        <v>0.25596997495633411</v>
      </c>
      <c r="J759" s="40">
        <f>SUMIFS('[1]6. Capital Calculations for BM'!$AH$6:$AH$1805,'[1]6. Capital Calculations for BM'!$C$6:$C$1805,'[1]2. BM Database'!$C759,'[1]6. Capital Calculations for BM'!$B$6:$B$1805,'[1]2. BM Database'!$B759)</f>
        <v>18.328728099999999</v>
      </c>
      <c r="K759" s="41">
        <f t="shared" si="164"/>
        <v>123.73002481130355</v>
      </c>
      <c r="L759" s="41">
        <v>0.98602983681038403</v>
      </c>
      <c r="M759" s="41">
        <f t="shared" si="160"/>
        <v>122.0014961732344</v>
      </c>
      <c r="N759" s="34">
        <f>SUMIFS('[1]41. Output Indexes'!$E$3:$E$752,'[1]41. Output Indexes'!$B$3:$B$752,$B759,'[1]41. Output Indexes'!$C$3:$C$752,$C759)</f>
        <v>52612</v>
      </c>
      <c r="O759" s="34">
        <f>SUMIFS('[1]41. Output Indexes'!$L$3:$L$752,'[1]41. Output Indexes'!$B$3:$B$752,$B759,'[1]41. Output Indexes'!$C$3:$C$752,$C759)</f>
        <v>1427314949</v>
      </c>
      <c r="P759" s="34">
        <f>SUMIFS('[1]9. Z variables'!$AD$3:$AD$752,'[1]9. Z variables'!$B$3:$B$752,$B759,'[1]9. Z variables'!$C$3:$C$752,$C759)</f>
        <v>294349</v>
      </c>
      <c r="Q759" s="34">
        <f>SUMIFS('[1]9. Z variables'!$AE$3:$AE$752,'[1]9. Z variables'!$B$3:$B$752,$B759,'[1]9. Z variables'!$C$3:$C$752,$C759)</f>
        <v>240964</v>
      </c>
      <c r="R759" s="34">
        <f t="shared" si="156"/>
        <v>294349</v>
      </c>
      <c r="S759" s="34">
        <f t="shared" si="169"/>
        <v>294349</v>
      </c>
      <c r="T759" s="34">
        <f>SUMIFS('[1]9. Z variables'!$P$3:$P$752,'[1]9. Z variables'!$C$3:$C$752,$C759,'[1]9. Z variables'!$B$3:$B$752,$B759)</f>
        <v>1542</v>
      </c>
      <c r="U759" s="34">
        <f t="shared" si="166"/>
        <v>1440.8818181818183</v>
      </c>
      <c r="V759" s="33">
        <f>SUMIFS('[1]9. Z variables'!$R$3:$R$752,'[1]9. Z variables'!$C$3:$C$752,$C759,'[1]9. Z variables'!$B$3:$B$752,$B759)/T759</f>
        <v>0.31841763942931256</v>
      </c>
      <c r="W759" s="36">
        <f t="shared" si="167"/>
        <v>0.20629038817840842</v>
      </c>
      <c r="X759" s="23">
        <f t="shared" si="167"/>
        <v>672</v>
      </c>
    </row>
    <row r="760" spans="1:24" ht="15" x14ac:dyDescent="0.25">
      <c r="A760" s="182">
        <v>69</v>
      </c>
      <c r="B760" s="183" t="str">
        <f>B759</f>
        <v>WATERLOO NORTH HYDRO INC.</v>
      </c>
      <c r="C760" s="184">
        <f>C759+1</f>
        <v>2012</v>
      </c>
      <c r="D760" s="184">
        <f>D759</f>
        <v>1</v>
      </c>
      <c r="E760" s="42">
        <f>SUMIFS('[1]6. Capital Calculations for BM'!$AI$6:$AI$1805,'[1]6. Capital Calculations for BM'!$C$6:$C$1805,'[1]2. BM Database'!$C760,'[1]6. Capital Calculations for BM'!$B$6:$B$1805,'[1]2. BM Database'!$B760)</f>
        <v>27438722.949743692</v>
      </c>
      <c r="F760" s="42">
        <f>'[1]4. OM&amp;A Calculation'!M765</f>
        <v>9445450.0156999994</v>
      </c>
      <c r="G760" s="42">
        <f t="shared" si="157"/>
        <v>36884172.965443693</v>
      </c>
      <c r="H760" s="33">
        <f t="shared" si="158"/>
        <v>0.74391590602968594</v>
      </c>
      <c r="I760" s="33">
        <f t="shared" si="159"/>
        <v>0.25608409397031406</v>
      </c>
      <c r="J760" s="40">
        <f>SUMIFS('[1]6. Capital Calculations for BM'!$AH$6:$AH$1805,'[1]6. Capital Calculations for BM'!$C$6:$C$1805,'[1]2. BM Database'!$C760,'[1]6. Capital Calculations for BM'!$B$6:$B$1805,'[1]2. BM Database'!$B760)</f>
        <v>17.40324</v>
      </c>
      <c r="K760" s="41">
        <f t="shared" si="164"/>
        <v>125.68281390738366</v>
      </c>
      <c r="L760" s="41">
        <f>L759</f>
        <v>0.98602983681038403</v>
      </c>
      <c r="M760" s="41">
        <f t="shared" si="160"/>
        <v>123.92700448696738</v>
      </c>
      <c r="N760" s="34">
        <f>SUMIFS('[1]24. 2012 data'!$BR$2:$BR$74,'[1]24. 2012 data'!$B$2:$B$74,'[1]2. BM Database'!$B760,'[1]24. 2012 data'!$C$2:$C$74,2012)</f>
        <v>53388</v>
      </c>
      <c r="O760" s="34">
        <f>SUMIFS('[1]24. 2012 data'!$BZ$2:$BZ$74,'[1]24. 2012 data'!$B$2:$B$74,'[1]2. BM Database'!$B760,'[1]24. 2012 data'!$C$2:$C$74,2012)</f>
        <v>1438979357</v>
      </c>
      <c r="P760" s="34">
        <f>SUMIFS('[1]24. 2012 data'!$DI$2:$DI$74,'[1]24. 2012 data'!$B$2:$B$74,'[1]2. BM Database'!$B760,'[1]24. 2012 data'!$C$2:$C$74,2012)</f>
        <v>286310</v>
      </c>
      <c r="Q760" s="34">
        <f>SUMIFS('[1]24. 2012 data'!$DH$2:$DH$74,'[1]24. 2012 data'!$B$2:$B$74,'[1]2. BM Database'!$B760,'[1]24. 2012 data'!$C$2:$C$74,2012)</f>
        <v>235287</v>
      </c>
      <c r="R760" s="34">
        <f t="shared" si="156"/>
        <v>286310</v>
      </c>
      <c r="S760" s="34">
        <f t="shared" si="169"/>
        <v>294349</v>
      </c>
      <c r="T760" s="34">
        <f>SUMIF('[1]24. 2012 data'!$B$2:$B$74,$B760,'[1]24. 2012 data'!$DL$2:$DL$74)</f>
        <v>1557</v>
      </c>
      <c r="U760" s="34">
        <f>AVERAGE(T750:T760)</f>
        <v>1440.8818181818183</v>
      </c>
      <c r="V760" s="33">
        <f>SUMIF('[1]24. 2012 data'!$B$2:$B$74,$B760,'[1]24. 2012 data'!$DN$2:$DN$74)/SUMIF('[1]24. 2012 data'!$B$2:$B$74,$B760,'[1]24. 2012 data'!$DL$2:$DL$74)</f>
        <v>0.31727681438664096</v>
      </c>
      <c r="W760" s="36">
        <f>(N760-N750)/N750</f>
        <v>0.20629038817840842</v>
      </c>
      <c r="X760" s="34">
        <f>SUMIF('[1]24. 2012 data'!$B$2:$B$74,$B760,'[1]24. 2012 data'!$CZ$2:$CZ$74)</f>
        <v>672</v>
      </c>
    </row>
    <row r="761" spans="1:24" ht="15" x14ac:dyDescent="0.25">
      <c r="A761" s="182">
        <v>70</v>
      </c>
      <c r="B761" s="183" t="s">
        <v>71</v>
      </c>
      <c r="C761" s="184">
        <v>2002</v>
      </c>
      <c r="D761" s="184">
        <v>1</v>
      </c>
      <c r="E761" s="42">
        <f>SUMIFS('[1]6. Capital Calculations for BM'!$AI$6:$AI$1805,'[1]6. Capital Calculations for BM'!$C$6:$C$1805,'[1]2. BM Database'!$C761,'[1]6. Capital Calculations for BM'!$B$6:$B$1805,'[1]2. BM Database'!$B761)</f>
        <v>3795763.696737241</v>
      </c>
      <c r="F761" s="42">
        <f>'[1]4. OM&amp;A Calculation'!M766</f>
        <v>3471683.8</v>
      </c>
      <c r="G761" s="42">
        <f t="shared" si="157"/>
        <v>7267447.4967372408</v>
      </c>
      <c r="H761" s="33">
        <f t="shared" si="158"/>
        <v>0.52229667960330906</v>
      </c>
      <c r="I761" s="33">
        <f t="shared" si="159"/>
        <v>0.47770332039669094</v>
      </c>
      <c r="J761" s="40">
        <f>SUMIFS('[1]6. Capital Calculations for BM'!$AH$6:$AH$1805,'[1]6. Capital Calculations for BM'!$C$6:$C$1805,'[1]2. BM Database'!$C761,'[1]6. Capital Calculations for BM'!$B$6:$B$1805,'[1]2. BM Database'!$B761)</f>
        <v>16.741565999999999</v>
      </c>
      <c r="K761" s="41">
        <f t="shared" si="164"/>
        <v>100</v>
      </c>
      <c r="L761" s="41">
        <v>0.89098647647591001</v>
      </c>
      <c r="M761" s="41">
        <f t="shared" si="160"/>
        <v>89.098647647590994</v>
      </c>
      <c r="N761" s="34">
        <f>SUMIFS('[1]41. Output Indexes'!$E$3:$E$752,'[1]41. Output Indexes'!$B$3:$B$752,$B761,'[1]41. Output Indexes'!$C$3:$C$752,$C761)</f>
        <v>20985</v>
      </c>
      <c r="O761" s="34">
        <f>SUMIFS('[1]41. Output Indexes'!$L$3:$L$752,'[1]41. Output Indexes'!$B$3:$B$752,$B761,'[1]41. Output Indexes'!$C$3:$C$752,$C761)</f>
        <v>472785317</v>
      </c>
      <c r="P761" s="34">
        <f>SUMIFS('[1]9. Z variables'!$AD$3:$AD$752,'[1]9. Z variables'!$B$3:$B$752,$B761,'[1]9. Z variables'!$C$3:$C$752,$C761)</f>
        <v>104299</v>
      </c>
      <c r="Q761" s="34">
        <f>SUMIFS('[1]9. Z variables'!$AE$3:$AE$752,'[1]9. Z variables'!$B$3:$B$752,$B761,'[1]9. Z variables'!$C$3:$C$752,$C761)</f>
        <v>93760</v>
      </c>
      <c r="R761" s="34">
        <f t="shared" si="156"/>
        <v>104299</v>
      </c>
      <c r="S761" s="34">
        <f>R761</f>
        <v>104299</v>
      </c>
      <c r="T761" s="34">
        <f>SUMIFS('[1]9. Z variables'!$P$3:$P$752,'[1]9. Z variables'!$C$3:$C$752,$C761,'[1]9. Z variables'!$B$3:$B$752,$B761)</f>
        <v>411.4</v>
      </c>
      <c r="U761" s="34">
        <f t="shared" si="166"/>
        <v>421.25454545454545</v>
      </c>
      <c r="V761" s="33">
        <f>SUMIFS('[1]9. Z variables'!$R$3:$R$752,'[1]9. Z variables'!$C$3:$C$752,$C761,'[1]9. Z variables'!$B$3:$B$752,$B761)/T761</f>
        <v>0.21317452600875061</v>
      </c>
      <c r="W761" s="36">
        <f t="shared" si="167"/>
        <v>5.0893495353824161E-2</v>
      </c>
      <c r="X761" s="35">
        <f t="shared" si="167"/>
        <v>86</v>
      </c>
    </row>
    <row r="762" spans="1:24" ht="15" x14ac:dyDescent="0.25">
      <c r="A762" s="182">
        <v>70</v>
      </c>
      <c r="B762" s="183" t="s">
        <v>71</v>
      </c>
      <c r="C762" s="184">
        <v>2003</v>
      </c>
      <c r="D762" s="184">
        <v>1</v>
      </c>
      <c r="E762" s="42">
        <f>SUMIFS('[1]6. Capital Calculations for BM'!$AI$6:$AI$1805,'[1]6. Capital Calculations for BM'!$C$6:$C$1805,'[1]2. BM Database'!$C762,'[1]6. Capital Calculations for BM'!$B$6:$B$1805,'[1]2. BM Database'!$B762)</f>
        <v>3733481.5913348873</v>
      </c>
      <c r="F762" s="42">
        <f>'[1]4. OM&amp;A Calculation'!M767</f>
        <v>3854294.3600000003</v>
      </c>
      <c r="G762" s="42">
        <f t="shared" si="157"/>
        <v>7587775.9513348881</v>
      </c>
      <c r="H762" s="33">
        <f t="shared" si="158"/>
        <v>0.492038986823019</v>
      </c>
      <c r="I762" s="33">
        <f t="shared" si="159"/>
        <v>0.50796101317698095</v>
      </c>
      <c r="J762" s="40">
        <f>SUMIFS('[1]6. Capital Calculations for BM'!$AH$6:$AH$1805,'[1]6. Capital Calculations for BM'!$C$6:$C$1805,'[1]2. BM Database'!$C762,'[1]6. Capital Calculations for BM'!$B$6:$B$1805,'[1]2. BM Database'!$B762)</f>
        <v>16.820820000000001</v>
      </c>
      <c r="K762" s="41">
        <f t="shared" si="164"/>
        <v>102.21331567783656</v>
      </c>
      <c r="L762" s="41">
        <v>0.89098647647591001</v>
      </c>
      <c r="M762" s="41">
        <f t="shared" si="160"/>
        <v>91.070681984715492</v>
      </c>
      <c r="N762" s="34">
        <f>SUMIFS('[1]41. Output Indexes'!$E$3:$E$752,'[1]41. Output Indexes'!$B$3:$B$752,$B762,'[1]41. Output Indexes'!$C$3:$C$752,$C762)</f>
        <v>21155</v>
      </c>
      <c r="O762" s="34">
        <f>SUMIFS('[1]41. Output Indexes'!$L$3:$L$752,'[1]41. Output Indexes'!$B$3:$B$752,$B762,'[1]41. Output Indexes'!$C$3:$C$752,$C762)</f>
        <v>469186419</v>
      </c>
      <c r="P762" s="34">
        <f>SUMIFS('[1]9. Z variables'!$AD$3:$AD$752,'[1]9. Z variables'!$B$3:$B$752,$B762,'[1]9. Z variables'!$C$3:$C$752,$C762)</f>
        <v>101388</v>
      </c>
      <c r="Q762" s="34">
        <f>SUMIFS('[1]9. Z variables'!$AE$3:$AE$752,'[1]9. Z variables'!$B$3:$B$752,$B762,'[1]9. Z variables'!$C$3:$C$752,$C762)</f>
        <v>82946</v>
      </c>
      <c r="R762" s="34">
        <f t="shared" si="156"/>
        <v>101388</v>
      </c>
      <c r="S762" s="34">
        <f t="shared" ref="S762:S771" si="170">MAX(S761,R762)</f>
        <v>104299</v>
      </c>
      <c r="T762" s="34">
        <f>SUMIFS('[1]9. Z variables'!$P$3:$P$752,'[1]9. Z variables'!$C$3:$C$752,$C762,'[1]9. Z variables'!$B$3:$B$752,$B762)</f>
        <v>417.7</v>
      </c>
      <c r="U762" s="34">
        <f t="shared" si="166"/>
        <v>421.25454545454545</v>
      </c>
      <c r="V762" s="33">
        <f>SUMIFS('[1]9. Z variables'!$R$3:$R$752,'[1]9. Z variables'!$C$3:$C$752,$C762,'[1]9. Z variables'!$B$3:$B$752,$B762)/T762</f>
        <v>0.22456308355278909</v>
      </c>
      <c r="W762" s="36">
        <f t="shared" si="167"/>
        <v>5.0893495353824161E-2</v>
      </c>
      <c r="X762" s="35">
        <f t="shared" si="167"/>
        <v>86</v>
      </c>
    </row>
    <row r="763" spans="1:24" ht="15" x14ac:dyDescent="0.25">
      <c r="A763" s="182">
        <v>70</v>
      </c>
      <c r="B763" s="183" t="s">
        <v>71</v>
      </c>
      <c r="C763" s="184">
        <v>2004</v>
      </c>
      <c r="D763" s="184">
        <v>1</v>
      </c>
      <c r="E763" s="42">
        <f>SUMIFS('[1]6. Capital Calculations for BM'!$AI$6:$AI$1805,'[1]6. Capital Calculations for BM'!$C$6:$C$1805,'[1]2. BM Database'!$C763,'[1]6. Capital Calculations for BM'!$B$6:$B$1805,'[1]2. BM Database'!$B763)</f>
        <v>3583203.0825977009</v>
      </c>
      <c r="F763" s="42">
        <f>'[1]4. OM&amp;A Calculation'!M768</f>
        <v>4028788.14</v>
      </c>
      <c r="G763" s="42">
        <f t="shared" si="157"/>
        <v>7611991.2225977015</v>
      </c>
      <c r="H763" s="33">
        <f t="shared" si="158"/>
        <v>0.47073137340992377</v>
      </c>
      <c r="I763" s="33">
        <f t="shared" si="159"/>
        <v>0.52926862659007623</v>
      </c>
      <c r="J763" s="40">
        <f>SUMIFS('[1]6. Capital Calculations for BM'!$AH$6:$AH$1805,'[1]6. Capital Calculations for BM'!$C$6:$C$1805,'[1]2. BM Database'!$C763,'[1]6. Capital Calculations for BM'!$B$6:$B$1805,'[1]2. BM Database'!$B763)</f>
        <v>16.852066000000001</v>
      </c>
      <c r="K763" s="41">
        <f t="shared" si="164"/>
        <v>104.79144501899948</v>
      </c>
      <c r="L763" s="41">
        <v>0.89098647647591001</v>
      </c>
      <c r="M763" s="41">
        <f t="shared" si="160"/>
        <v>93.367760362297403</v>
      </c>
      <c r="N763" s="34">
        <f>SUMIFS('[1]41. Output Indexes'!$E$3:$E$752,'[1]41. Output Indexes'!$B$3:$B$752,$B763,'[1]41. Output Indexes'!$C$3:$C$752,$C763)</f>
        <v>21239</v>
      </c>
      <c r="O763" s="34">
        <f>SUMIFS('[1]41. Output Indexes'!$L$3:$L$752,'[1]41. Output Indexes'!$B$3:$B$752,$B763,'[1]41. Output Indexes'!$C$3:$C$752,$C763)</f>
        <v>489398304</v>
      </c>
      <c r="P763" s="34">
        <f>SUMIFS('[1]9. Z variables'!$AD$3:$AD$752,'[1]9. Z variables'!$B$3:$B$752,$B763,'[1]9. Z variables'!$C$3:$C$752,$C763)</f>
        <v>87178</v>
      </c>
      <c r="Q763" s="34">
        <f>SUMIFS('[1]9. Z variables'!$AE$3:$AE$752,'[1]9. Z variables'!$B$3:$B$752,$B763,'[1]9. Z variables'!$C$3:$C$752,$C763)</f>
        <v>84210</v>
      </c>
      <c r="R763" s="34">
        <f t="shared" si="156"/>
        <v>87178</v>
      </c>
      <c r="S763" s="34">
        <f t="shared" si="170"/>
        <v>104299</v>
      </c>
      <c r="T763" s="34">
        <f>SUMIFS('[1]9. Z variables'!$P$3:$P$752,'[1]9. Z variables'!$C$3:$C$752,$C763,'[1]9. Z variables'!$B$3:$B$752,$B763)</f>
        <v>417.7</v>
      </c>
      <c r="U763" s="34">
        <f t="shared" si="166"/>
        <v>421.25454545454545</v>
      </c>
      <c r="V763" s="33">
        <f>SUMIFS('[1]9. Z variables'!$R$3:$R$752,'[1]9. Z variables'!$C$3:$C$752,$C763,'[1]9. Z variables'!$B$3:$B$752,$B763)/T763</f>
        <v>0.22456308355278909</v>
      </c>
      <c r="W763" s="36">
        <f t="shared" si="167"/>
        <v>5.0893495353824161E-2</v>
      </c>
      <c r="X763" s="35">
        <f t="shared" si="167"/>
        <v>86</v>
      </c>
    </row>
    <row r="764" spans="1:24" ht="15" x14ac:dyDescent="0.25">
      <c r="A764" s="182">
        <v>70</v>
      </c>
      <c r="B764" s="183" t="s">
        <v>71</v>
      </c>
      <c r="C764" s="184">
        <v>2005</v>
      </c>
      <c r="D764" s="184">
        <v>1</v>
      </c>
      <c r="E764" s="42">
        <f>SUMIFS('[1]6. Capital Calculations for BM'!$AI$6:$AI$1805,'[1]6. Capital Calculations for BM'!$C$6:$C$1805,'[1]2. BM Database'!$C764,'[1]6. Capital Calculations for BM'!$B$6:$B$1805,'[1]2. BM Database'!$B764)</f>
        <v>3692609.6372680101</v>
      </c>
      <c r="F764" s="42">
        <f>'[1]4. OM&amp;A Calculation'!M769</f>
        <v>3695885</v>
      </c>
      <c r="G764" s="42">
        <f t="shared" si="157"/>
        <v>7388494.6372680105</v>
      </c>
      <c r="H764" s="33">
        <f t="shared" si="158"/>
        <v>0.49977834708605801</v>
      </c>
      <c r="I764" s="33">
        <f t="shared" si="159"/>
        <v>0.50022165291394205</v>
      </c>
      <c r="J764" s="40">
        <f>SUMIFS('[1]6. Capital Calculations for BM'!$AH$6:$AH$1805,'[1]6. Capital Calculations for BM'!$C$6:$C$1805,'[1]2. BM Database'!$C764,'[1]6. Capital Calculations for BM'!$B$6:$B$1805,'[1]2. BM Database'!$B764)</f>
        <v>17.008296000000001</v>
      </c>
      <c r="K764" s="41">
        <f t="shared" si="164"/>
        <v>108.15605108354616</v>
      </c>
      <c r="L764" s="41">
        <v>0.89098647647591001</v>
      </c>
      <c r="M764" s="41">
        <f t="shared" si="160"/>
        <v>96.365578864477328</v>
      </c>
      <c r="N764" s="34">
        <f>SUMIFS('[1]41. Output Indexes'!$E$3:$E$752,'[1]41. Output Indexes'!$B$3:$B$752,$B764,'[1]41. Output Indexes'!$C$3:$C$752,$C764)</f>
        <v>21430</v>
      </c>
      <c r="O764" s="34">
        <f>SUMIFS('[1]41. Output Indexes'!$L$3:$L$752,'[1]41. Output Indexes'!$B$3:$B$752,$B764,'[1]41. Output Indexes'!$C$3:$C$752,$C764)</f>
        <v>522014198</v>
      </c>
      <c r="P764" s="34">
        <f>SUMIFS('[1]9. Z variables'!$AD$3:$AD$752,'[1]9. Z variables'!$B$3:$B$752,$B764,'[1]9. Z variables'!$C$3:$C$752,$C764)</f>
        <v>104312</v>
      </c>
      <c r="Q764" s="34">
        <f>SUMIFS('[1]9. Z variables'!$AE$3:$AE$752,'[1]9. Z variables'!$B$3:$B$752,$B764,'[1]9. Z variables'!$C$3:$C$752,$C764)</f>
        <v>87268</v>
      </c>
      <c r="R764" s="34">
        <f t="shared" si="156"/>
        <v>104312</v>
      </c>
      <c r="S764" s="34">
        <f t="shared" si="170"/>
        <v>104312</v>
      </c>
      <c r="T764" s="34">
        <f>SUMIFS('[1]9. Z variables'!$P$3:$P$752,'[1]9. Z variables'!$C$3:$C$752,$C764,'[1]9. Z variables'!$B$3:$B$752,$B764)</f>
        <v>430</v>
      </c>
      <c r="U764" s="34">
        <f t="shared" si="166"/>
        <v>421.25454545454545</v>
      </c>
      <c r="V764" s="33">
        <f>SUMIFS('[1]9. Z variables'!$R$3:$R$752,'[1]9. Z variables'!$C$3:$C$752,$C764,'[1]9. Z variables'!$B$3:$B$752,$B764)/T764</f>
        <v>0.24186046511627907</v>
      </c>
      <c r="W764" s="36">
        <f t="shared" si="167"/>
        <v>5.0893495353824161E-2</v>
      </c>
      <c r="X764" s="35">
        <f t="shared" si="167"/>
        <v>86</v>
      </c>
    </row>
    <row r="765" spans="1:24" ht="15" x14ac:dyDescent="0.25">
      <c r="A765" s="182">
        <v>70</v>
      </c>
      <c r="B765" s="183" t="s">
        <v>71</v>
      </c>
      <c r="C765" s="184">
        <v>2006</v>
      </c>
      <c r="D765" s="184">
        <v>1</v>
      </c>
      <c r="E765" s="42">
        <f>SUMIFS('[1]6. Capital Calculations for BM'!$AI$6:$AI$1805,'[1]6. Capital Calculations for BM'!$C$6:$C$1805,'[1]2. BM Database'!$C765,'[1]6. Capital Calculations for BM'!$B$6:$B$1805,'[1]2. BM Database'!$B765)</f>
        <v>3774084.5231781485</v>
      </c>
      <c r="F765" s="42">
        <f>'[1]4. OM&amp;A Calculation'!M770</f>
        <v>3855996</v>
      </c>
      <c r="G765" s="42">
        <f t="shared" si="157"/>
        <v>7630080.523178149</v>
      </c>
      <c r="H765" s="33">
        <f t="shared" si="158"/>
        <v>0.49463233208528884</v>
      </c>
      <c r="I765" s="33">
        <f t="shared" si="159"/>
        <v>0.50536766791471122</v>
      </c>
      <c r="J765" s="40">
        <f>SUMIFS('[1]6. Capital Calculations for BM'!$AH$6:$AH$1805,'[1]6. Capital Calculations for BM'!$C$6:$C$1805,'[1]2. BM Database'!$C765,'[1]6. Capital Calculations for BM'!$B$6:$B$1805,'[1]2. BM Database'!$B765)</f>
        <v>16.88236666666667</v>
      </c>
      <c r="K765" s="41">
        <f t="shared" si="164"/>
        <v>110.14154301171514</v>
      </c>
      <c r="L765" s="41">
        <v>0.89098647647591001</v>
      </c>
      <c r="M765" s="41">
        <f t="shared" si="160"/>
        <v>98.134625321627965</v>
      </c>
      <c r="N765" s="34">
        <f>SUMIFS('[1]41. Output Indexes'!$E$3:$E$752,'[1]41. Output Indexes'!$B$3:$B$752,$B765,'[1]41. Output Indexes'!$C$3:$C$752,$C765)</f>
        <v>21295</v>
      </c>
      <c r="O765" s="34">
        <f>SUMIFS('[1]41. Output Indexes'!$L$3:$L$752,'[1]41. Output Indexes'!$B$3:$B$752,$B765,'[1]41. Output Indexes'!$C$3:$C$752,$C765)</f>
        <v>490692769</v>
      </c>
      <c r="P765" s="34">
        <f>SUMIFS('[1]9. Z variables'!$AD$3:$AD$752,'[1]9. Z variables'!$B$3:$B$752,$B765,'[1]9. Z variables'!$C$3:$C$752,$C765)</f>
        <v>104372</v>
      </c>
      <c r="Q765" s="34">
        <f>SUMIFS('[1]9. Z variables'!$AE$3:$AE$752,'[1]9. Z variables'!$B$3:$B$752,$B765,'[1]9. Z variables'!$C$3:$C$752,$C765)</f>
        <v>83838</v>
      </c>
      <c r="R765" s="34">
        <f t="shared" si="156"/>
        <v>104372</v>
      </c>
      <c r="S765" s="34">
        <f t="shared" si="170"/>
        <v>104372</v>
      </c>
      <c r="T765" s="34">
        <f>SUMIFS('[1]9. Z variables'!$P$3:$P$752,'[1]9. Z variables'!$C$3:$C$752,$C765,'[1]9. Z variables'!$B$3:$B$752,$B765)</f>
        <v>431</v>
      </c>
      <c r="U765" s="34">
        <f t="shared" si="166"/>
        <v>421.25454545454545</v>
      </c>
      <c r="V765" s="33">
        <f>SUMIFS('[1]9. Z variables'!$R$3:$R$752,'[1]9. Z variables'!$C$3:$C$752,$C765,'[1]9. Z variables'!$B$3:$B$752,$B765)/T765</f>
        <v>0.24129930394431554</v>
      </c>
      <c r="W765" s="36">
        <f t="shared" si="167"/>
        <v>5.0893495353824161E-2</v>
      </c>
      <c r="X765" s="35">
        <f t="shared" si="167"/>
        <v>86</v>
      </c>
    </row>
    <row r="766" spans="1:24" ht="15" x14ac:dyDescent="0.25">
      <c r="A766" s="182">
        <v>70</v>
      </c>
      <c r="B766" s="183" t="s">
        <v>71</v>
      </c>
      <c r="C766" s="184">
        <v>2007</v>
      </c>
      <c r="D766" s="184">
        <v>1</v>
      </c>
      <c r="E766" s="42">
        <f>SUMIFS('[1]6. Capital Calculations for BM'!$AI$6:$AI$1805,'[1]6. Capital Calculations for BM'!$C$6:$C$1805,'[1]2. BM Database'!$C766,'[1]6. Capital Calculations for BM'!$B$6:$B$1805,'[1]2. BM Database'!$B766)</f>
        <v>4064799.113371456</v>
      </c>
      <c r="F766" s="42">
        <f>'[1]4. OM&amp;A Calculation'!M771</f>
        <v>4362293.74</v>
      </c>
      <c r="G766" s="42">
        <f t="shared" si="157"/>
        <v>8427092.8533714563</v>
      </c>
      <c r="H766" s="33">
        <f t="shared" si="158"/>
        <v>0.48234891724792589</v>
      </c>
      <c r="I766" s="33">
        <f t="shared" si="159"/>
        <v>0.51765108275207417</v>
      </c>
      <c r="J766" s="40">
        <f>SUMIFS('[1]6. Capital Calculations for BM'!$AH$6:$AH$1805,'[1]6. Capital Calculations for BM'!$C$6:$C$1805,'[1]2. BM Database'!$C766,'[1]6. Capital Calculations for BM'!$B$6:$B$1805,'[1]2. BM Database'!$B766)</f>
        <v>17.296320000000001</v>
      </c>
      <c r="K766" s="41">
        <f t="shared" si="164"/>
        <v>113.88036490943945</v>
      </c>
      <c r="L766" s="41">
        <v>0.89098647647591001</v>
      </c>
      <c r="M766" s="41">
        <f t="shared" si="160"/>
        <v>101.46586507045232</v>
      </c>
      <c r="N766" s="34">
        <f>SUMIFS('[1]41. Output Indexes'!$E$3:$E$752,'[1]41. Output Indexes'!$B$3:$B$752,$B766,'[1]41. Output Indexes'!$C$3:$C$752,$C766)</f>
        <v>21389</v>
      </c>
      <c r="O766" s="34">
        <f>SUMIFS('[1]41. Output Indexes'!$L$3:$L$752,'[1]41. Output Indexes'!$B$3:$B$752,$B766,'[1]41. Output Indexes'!$C$3:$C$752,$C766)</f>
        <v>469099636</v>
      </c>
      <c r="P766" s="34">
        <f>SUMIFS('[1]9. Z variables'!$AD$3:$AD$752,'[1]9. Z variables'!$B$3:$B$752,$B766,'[1]9. Z variables'!$C$3:$C$752,$C766)</f>
        <v>104372</v>
      </c>
      <c r="Q766" s="34">
        <f>SUMIFS('[1]9. Z variables'!$AE$3:$AE$752,'[1]9. Z variables'!$B$3:$B$752,$B766,'[1]9. Z variables'!$C$3:$C$752,$C766)</f>
        <v>83837</v>
      </c>
      <c r="R766" s="34">
        <f t="shared" si="156"/>
        <v>104372</v>
      </c>
      <c r="S766" s="34">
        <f t="shared" si="170"/>
        <v>104372</v>
      </c>
      <c r="T766" s="34">
        <f>SUMIFS('[1]9. Z variables'!$P$3:$P$752,'[1]9. Z variables'!$C$3:$C$752,$C766,'[1]9. Z variables'!$B$3:$B$752,$B766)</f>
        <v>438</v>
      </c>
      <c r="U766" s="34">
        <f t="shared" si="166"/>
        <v>421.25454545454545</v>
      </c>
      <c r="V766" s="33">
        <f>SUMIFS('[1]9. Z variables'!$R$3:$R$752,'[1]9. Z variables'!$C$3:$C$752,$C766,'[1]9. Z variables'!$B$3:$B$752,$B766)/T766</f>
        <v>0.24885844748858446</v>
      </c>
      <c r="W766" s="36">
        <f t="shared" si="167"/>
        <v>5.0893495353824161E-2</v>
      </c>
      <c r="X766" s="35">
        <f t="shared" si="167"/>
        <v>86</v>
      </c>
    </row>
    <row r="767" spans="1:24" ht="15" x14ac:dyDescent="0.25">
      <c r="A767" s="182">
        <v>70</v>
      </c>
      <c r="B767" s="183" t="s">
        <v>71</v>
      </c>
      <c r="C767" s="184">
        <v>2008</v>
      </c>
      <c r="D767" s="184">
        <v>1</v>
      </c>
      <c r="E767" s="42">
        <f>SUMIFS('[1]6. Capital Calculations for BM'!$AI$6:$AI$1805,'[1]6. Capital Calculations for BM'!$C$6:$C$1805,'[1]2. BM Database'!$C767,'[1]6. Capital Calculations for BM'!$B$6:$B$1805,'[1]2. BM Database'!$B767)</f>
        <v>4265477.3308800533</v>
      </c>
      <c r="F767" s="42">
        <f>'[1]4. OM&amp;A Calculation'!M772</f>
        <v>4486554.82</v>
      </c>
      <c r="G767" s="42">
        <f t="shared" si="157"/>
        <v>8752032.1508800536</v>
      </c>
      <c r="H767" s="33">
        <f t="shared" si="158"/>
        <v>0.48736993390171007</v>
      </c>
      <c r="I767" s="33">
        <f t="shared" si="159"/>
        <v>0.51263006609828987</v>
      </c>
      <c r="J767" s="40">
        <f>SUMIFS('[1]6. Capital Calculations for BM'!$AH$6:$AH$1805,'[1]6. Capital Calculations for BM'!$C$6:$C$1805,'[1]2. BM Database'!$C767,'[1]6. Capital Calculations for BM'!$B$6:$B$1805,'[1]2. BM Database'!$B767)</f>
        <v>17.715351999999999</v>
      </c>
      <c r="K767" s="41">
        <f t="shared" si="164"/>
        <v>116.60459237157336</v>
      </c>
      <c r="L767" s="41">
        <v>0.89098647647591001</v>
      </c>
      <c r="M767" s="41">
        <f t="shared" si="160"/>
        <v>103.89311489805792</v>
      </c>
      <c r="N767" s="34">
        <f>SUMIFS('[1]41. Output Indexes'!$E$3:$E$752,'[1]41. Output Indexes'!$B$3:$B$752,$B767,'[1]41. Output Indexes'!$C$3:$C$752,$C767)</f>
        <v>21706</v>
      </c>
      <c r="O767" s="34">
        <f>SUMIFS('[1]41. Output Indexes'!$L$3:$L$752,'[1]41. Output Indexes'!$B$3:$B$752,$B767,'[1]41. Output Indexes'!$C$3:$C$752,$C767)</f>
        <v>467724991</v>
      </c>
      <c r="P767" s="34">
        <f>SUMIFS('[1]9. Z variables'!$AD$3:$AD$752,'[1]9. Z variables'!$B$3:$B$752,$B767,'[1]9. Z variables'!$C$3:$C$752,$C767)</f>
        <v>94801</v>
      </c>
      <c r="Q767" s="34">
        <f>SUMIFS('[1]9. Z variables'!$AE$3:$AE$752,'[1]9. Z variables'!$B$3:$B$752,$B767,'[1]9. Z variables'!$C$3:$C$752,$C767)</f>
        <v>80092</v>
      </c>
      <c r="R767" s="34">
        <f t="shared" si="156"/>
        <v>94801</v>
      </c>
      <c r="S767" s="34">
        <f t="shared" si="170"/>
        <v>104372</v>
      </c>
      <c r="T767" s="34">
        <f>SUMIFS('[1]9. Z variables'!$P$3:$P$752,'[1]9. Z variables'!$C$3:$C$752,$C767,'[1]9. Z variables'!$B$3:$B$752,$B767)</f>
        <v>443</v>
      </c>
      <c r="U767" s="34">
        <f t="shared" si="166"/>
        <v>421.25454545454545</v>
      </c>
      <c r="V767" s="33">
        <f>SUMIFS('[1]9. Z variables'!$R$3:$R$752,'[1]9. Z variables'!$C$3:$C$752,$C767,'[1]9. Z variables'!$B$3:$B$752,$B767)/T767</f>
        <v>0.25507900677200901</v>
      </c>
      <c r="W767" s="36">
        <f t="shared" si="167"/>
        <v>5.0893495353824161E-2</v>
      </c>
      <c r="X767" s="35">
        <f t="shared" si="167"/>
        <v>86</v>
      </c>
    </row>
    <row r="768" spans="1:24" ht="15" x14ac:dyDescent="0.25">
      <c r="A768" s="182">
        <v>70</v>
      </c>
      <c r="B768" s="183" t="s">
        <v>71</v>
      </c>
      <c r="C768" s="184">
        <v>2009</v>
      </c>
      <c r="D768" s="184">
        <v>1</v>
      </c>
      <c r="E768" s="42">
        <f>SUMIFS('[1]6. Capital Calculations for BM'!$AI$6:$AI$1805,'[1]6. Capital Calculations for BM'!$C$6:$C$1805,'[1]2. BM Database'!$C768,'[1]6. Capital Calculations for BM'!$B$6:$B$1805,'[1]2. BM Database'!$B768)</f>
        <v>4091672.5477302782</v>
      </c>
      <c r="F768" s="42">
        <f>'[1]4. OM&amp;A Calculation'!M773</f>
        <v>4808050</v>
      </c>
      <c r="G768" s="42">
        <f t="shared" si="157"/>
        <v>8899722.5477302782</v>
      </c>
      <c r="H768" s="33">
        <f t="shared" si="158"/>
        <v>0.459752821033032</v>
      </c>
      <c r="I768" s="33">
        <f t="shared" si="159"/>
        <v>0.54024717896696806</v>
      </c>
      <c r="J768" s="40">
        <f>SUMIFS('[1]6. Capital Calculations for BM'!$AH$6:$AH$1805,'[1]6. Capital Calculations for BM'!$C$6:$C$1805,'[1]2. BM Database'!$C768,'[1]6. Capital Calculations for BM'!$B$6:$B$1805,'[1]2. BM Database'!$B768)</f>
        <v>17.930536200000002</v>
      </c>
      <c r="K768" s="41">
        <f t="shared" si="164"/>
        <v>118.1120482521444</v>
      </c>
      <c r="L768" s="41">
        <v>0.89098647647591001</v>
      </c>
      <c r="M768" s="41">
        <f t="shared" si="160"/>
        <v>105.23623770153081</v>
      </c>
      <c r="N768" s="34">
        <f>SUMIFS('[1]41. Output Indexes'!$E$3:$E$752,'[1]41. Output Indexes'!$B$3:$B$752,$B768,'[1]41. Output Indexes'!$C$3:$C$752,$C768)</f>
        <v>21916</v>
      </c>
      <c r="O768" s="34">
        <f>SUMIFS('[1]41. Output Indexes'!$L$3:$L$752,'[1]41. Output Indexes'!$B$3:$B$752,$B768,'[1]41. Output Indexes'!$C$3:$C$752,$C768)</f>
        <v>402188612</v>
      </c>
      <c r="P768" s="34">
        <f>SUMIFS('[1]9. Z variables'!$AD$3:$AD$752,'[1]9. Z variables'!$B$3:$B$752,$B768,'[1]9. Z variables'!$C$3:$C$752,$C768)</f>
        <v>85983</v>
      </c>
      <c r="Q768" s="34">
        <f>SUMIFS('[1]9. Z variables'!$AE$3:$AE$752,'[1]9. Z variables'!$B$3:$B$752,$B768,'[1]9. Z variables'!$C$3:$C$752,$C768)</f>
        <v>78842</v>
      </c>
      <c r="R768" s="34">
        <f t="shared" si="156"/>
        <v>85983</v>
      </c>
      <c r="S768" s="34">
        <f t="shared" si="170"/>
        <v>104372</v>
      </c>
      <c r="T768" s="34">
        <f>SUMIFS('[1]9. Z variables'!$P$3:$P$752,'[1]9. Z variables'!$C$3:$C$752,$C768,'[1]9. Z variables'!$B$3:$B$752,$B768)</f>
        <v>443</v>
      </c>
      <c r="U768" s="34">
        <f t="shared" si="166"/>
        <v>421.25454545454545</v>
      </c>
      <c r="V768" s="33">
        <f>SUMIFS('[1]9. Z variables'!$R$3:$R$752,'[1]9. Z variables'!$C$3:$C$752,$C768,'[1]9. Z variables'!$B$3:$B$752,$B768)/T768</f>
        <v>0.25507900677200901</v>
      </c>
      <c r="W768" s="36">
        <f t="shared" si="167"/>
        <v>5.0893495353824161E-2</v>
      </c>
      <c r="X768" s="35">
        <f t="shared" si="167"/>
        <v>86</v>
      </c>
    </row>
    <row r="769" spans="1:24" ht="15" x14ac:dyDescent="0.25">
      <c r="A769" s="182">
        <v>70</v>
      </c>
      <c r="B769" s="183" t="s">
        <v>71</v>
      </c>
      <c r="C769" s="184">
        <v>2010</v>
      </c>
      <c r="D769" s="184">
        <v>1</v>
      </c>
      <c r="E769" s="42">
        <f>SUMIFS('[1]6. Capital Calculations for BM'!$AI$6:$AI$1805,'[1]6. Capital Calculations for BM'!$C$6:$C$1805,'[1]2. BM Database'!$C769,'[1]6. Capital Calculations for BM'!$B$6:$B$1805,'[1]2. BM Database'!$B769)</f>
        <v>4802637.1569453757</v>
      </c>
      <c r="F769" s="42">
        <f>'[1]4. OM&amp;A Calculation'!M774</f>
        <v>4588247</v>
      </c>
      <c r="G769" s="42">
        <f t="shared" si="157"/>
        <v>9390884.1569453757</v>
      </c>
      <c r="H769" s="33">
        <f t="shared" si="158"/>
        <v>0.51141480149059315</v>
      </c>
      <c r="I769" s="33">
        <f t="shared" si="159"/>
        <v>0.48858519850940685</v>
      </c>
      <c r="J769" s="40">
        <f>SUMIFS('[1]6. Capital Calculations for BM'!$AH$6:$AH$1805,'[1]6. Capital Calculations for BM'!$C$6:$C$1805,'[1]2. BM Database'!$C769,'[1]6. Capital Calculations for BM'!$B$6:$B$1805,'[1]2. BM Database'!$B769)</f>
        <v>18.29948266666667</v>
      </c>
      <c r="K769" s="41">
        <f t="shared" si="164"/>
        <v>121.67950876493377</v>
      </c>
      <c r="L769" s="41">
        <v>0.89098647647591001</v>
      </c>
      <c r="M769" s="41">
        <f t="shared" si="160"/>
        <v>108.41479677378796</v>
      </c>
      <c r="N769" s="34">
        <f>SUMIFS('[1]41. Output Indexes'!$E$3:$E$752,'[1]41. Output Indexes'!$B$3:$B$752,$B769,'[1]41. Output Indexes'!$C$3:$C$752,$C769)</f>
        <v>21411</v>
      </c>
      <c r="O769" s="34">
        <f>SUMIFS('[1]41. Output Indexes'!$L$3:$L$752,'[1]41. Output Indexes'!$B$3:$B$752,$B769,'[1]41. Output Indexes'!$C$3:$C$752,$C769)</f>
        <v>417555177</v>
      </c>
      <c r="P769" s="34">
        <f>SUMIFS('[1]9. Z variables'!$AD$3:$AD$752,'[1]9. Z variables'!$B$3:$B$752,$B769,'[1]9. Z variables'!$C$3:$C$752,$C769)</f>
        <v>96028</v>
      </c>
      <c r="Q769" s="34">
        <f>SUMIFS('[1]9. Z variables'!$AE$3:$AE$752,'[1]9. Z variables'!$B$3:$B$752,$B769,'[1]9. Z variables'!$C$3:$C$752,$C769)</f>
        <v>77653</v>
      </c>
      <c r="R769" s="34">
        <f t="shared" si="156"/>
        <v>96028</v>
      </c>
      <c r="S769" s="34">
        <f t="shared" si="170"/>
        <v>104372</v>
      </c>
      <c r="T769" s="34">
        <f>SUMIFS('[1]9. Z variables'!$P$3:$P$752,'[1]9. Z variables'!$C$3:$C$752,$C769,'[1]9. Z variables'!$B$3:$B$752,$B769)</f>
        <v>441</v>
      </c>
      <c r="U769" s="34">
        <f t="shared" si="166"/>
        <v>421.25454545454545</v>
      </c>
      <c r="V769" s="33">
        <f>SUMIFS('[1]9. Z variables'!$R$3:$R$752,'[1]9. Z variables'!$C$3:$C$752,$C769,'[1]9. Z variables'!$B$3:$B$752,$B769)/T769</f>
        <v>0.25396825396825395</v>
      </c>
      <c r="W769" s="36">
        <f t="shared" si="167"/>
        <v>5.0893495353824161E-2</v>
      </c>
      <c r="X769" s="35">
        <f t="shared" si="167"/>
        <v>86</v>
      </c>
    </row>
    <row r="770" spans="1:24" ht="15" x14ac:dyDescent="0.25">
      <c r="A770" s="182">
        <v>70</v>
      </c>
      <c r="B770" s="183" t="s">
        <v>71</v>
      </c>
      <c r="C770" s="184">
        <v>2011</v>
      </c>
      <c r="D770" s="184">
        <v>1</v>
      </c>
      <c r="E770" s="42">
        <f>SUMIFS('[1]6. Capital Calculations for BM'!$AI$6:$AI$1805,'[1]6. Capital Calculations for BM'!$C$6:$C$1805,'[1]2. BM Database'!$C770,'[1]6. Capital Calculations for BM'!$B$6:$B$1805,'[1]2. BM Database'!$B770)</f>
        <v>4956481.4751002984</v>
      </c>
      <c r="F770" s="42">
        <f>'[1]4. OM&amp;A Calculation'!M775</f>
        <v>5112142.45</v>
      </c>
      <c r="G770" s="42">
        <f t="shared" si="157"/>
        <v>10068623.925100299</v>
      </c>
      <c r="H770" s="33">
        <f t="shared" si="158"/>
        <v>0.49226999756582174</v>
      </c>
      <c r="I770" s="33">
        <f t="shared" si="159"/>
        <v>0.50773000243417821</v>
      </c>
      <c r="J770" s="40">
        <f>SUMIFS('[1]6. Capital Calculations for BM'!$AH$6:$AH$1805,'[1]6. Capital Calculations for BM'!$C$6:$C$1805,'[1]2. BM Database'!$C770,'[1]6. Capital Calculations for BM'!$B$6:$B$1805,'[1]2. BM Database'!$B770)</f>
        <v>18.328728099999999</v>
      </c>
      <c r="K770" s="41">
        <f t="shared" si="164"/>
        <v>123.73002481130355</v>
      </c>
      <c r="L770" s="41">
        <v>0.89098647647591001</v>
      </c>
      <c r="M770" s="41">
        <f t="shared" si="160"/>
        <v>110.24177884090027</v>
      </c>
      <c r="N770" s="34">
        <f>SUMIFS('[1]41. Output Indexes'!$E$3:$E$752,'[1]41. Output Indexes'!$B$3:$B$752,$B770,'[1]41. Output Indexes'!$C$3:$C$752,$C770)</f>
        <v>21768</v>
      </c>
      <c r="O770" s="34">
        <f>SUMIFS('[1]41. Output Indexes'!$L$3:$L$752,'[1]41. Output Indexes'!$B$3:$B$752,$B770,'[1]41. Output Indexes'!$C$3:$C$752,$C770)</f>
        <v>423225290</v>
      </c>
      <c r="P770" s="34">
        <f>SUMIFS('[1]9. Z variables'!$AD$3:$AD$752,'[1]9. Z variables'!$B$3:$B$752,$B770,'[1]9. Z variables'!$C$3:$C$752,$C770)</f>
        <v>98478</v>
      </c>
      <c r="Q770" s="34">
        <f>SUMIFS('[1]9. Z variables'!$AE$3:$AE$752,'[1]9. Z variables'!$B$3:$B$752,$B770,'[1]9. Z variables'!$C$3:$C$752,$C770)</f>
        <v>75412</v>
      </c>
      <c r="R770" s="34">
        <f t="shared" ref="R770:R826" si="171">MAX(P770,Q770)</f>
        <v>98478</v>
      </c>
      <c r="S770" s="34">
        <f t="shared" si="170"/>
        <v>104372</v>
      </c>
      <c r="T770" s="34">
        <f>SUMIFS('[1]9. Z variables'!$P$3:$P$752,'[1]9. Z variables'!$C$3:$C$752,$C770,'[1]9. Z variables'!$B$3:$B$752,$B770)</f>
        <v>300</v>
      </c>
      <c r="U770" s="34">
        <f t="shared" si="166"/>
        <v>421.25454545454545</v>
      </c>
      <c r="V770" s="33">
        <f>SUMIFS('[1]9. Z variables'!$R$3:$R$752,'[1]9. Z variables'!$C$3:$C$752,$C770,'[1]9. Z variables'!$B$3:$B$752,$B770)/T770</f>
        <v>0.28999999999999998</v>
      </c>
      <c r="W770" s="36">
        <f t="shared" si="167"/>
        <v>5.0893495353824161E-2</v>
      </c>
      <c r="X770" s="23">
        <f t="shared" si="167"/>
        <v>86</v>
      </c>
    </row>
    <row r="771" spans="1:24" ht="15" x14ac:dyDescent="0.25">
      <c r="A771" s="182">
        <v>70</v>
      </c>
      <c r="B771" s="183" t="str">
        <f>B770</f>
        <v>WELLAND HYDRO-ELECTRIC SYSTEM CORP.</v>
      </c>
      <c r="C771" s="184">
        <f>C770+1</f>
        <v>2012</v>
      </c>
      <c r="D771" s="184">
        <f>D770</f>
        <v>1</v>
      </c>
      <c r="E771" s="42">
        <f>SUMIFS('[1]6. Capital Calculations for BM'!$AI$6:$AI$1805,'[1]6. Capital Calculations for BM'!$C$6:$C$1805,'[1]2. BM Database'!$C771,'[1]6. Capital Calculations for BM'!$B$6:$B$1805,'[1]2. BM Database'!$B771)</f>
        <v>4818547.1924495483</v>
      </c>
      <c r="F771" s="42">
        <f>'[1]4. OM&amp;A Calculation'!M776</f>
        <v>5879789.7389000002</v>
      </c>
      <c r="G771" s="42">
        <f t="shared" ref="G771:G826" si="172">E771+F771</f>
        <v>10698336.931349549</v>
      </c>
      <c r="H771" s="33">
        <f t="shared" ref="H771:H826" si="173">E771/G771</f>
        <v>0.45040151785925375</v>
      </c>
      <c r="I771" s="33">
        <f t="shared" ref="I771:I826" si="174">1-H771</f>
        <v>0.54959848214074625</v>
      </c>
      <c r="J771" s="40">
        <f>SUMIFS('[1]6. Capital Calculations for BM'!$AH$6:$AH$1805,'[1]6. Capital Calculations for BM'!$C$6:$C$1805,'[1]2. BM Database'!$C771,'[1]6. Capital Calculations for BM'!$B$6:$B$1805,'[1]2. BM Database'!$B771)</f>
        <v>17.40324</v>
      </c>
      <c r="K771" s="41">
        <f t="shared" si="164"/>
        <v>125.68281390738366</v>
      </c>
      <c r="L771" s="41">
        <f>L770</f>
        <v>0.89098647647591001</v>
      </c>
      <c r="M771" s="41">
        <f t="shared" ref="M771:M826" si="175">K771*L771</f>
        <v>111.98168751691726</v>
      </c>
      <c r="N771" s="34">
        <f>SUMIFS('[1]24. 2012 data'!$BR$2:$BR$74,'[1]24. 2012 data'!$B$2:$B$74,'[1]2. BM Database'!$B771,'[1]24. 2012 data'!$C$2:$C$74,2012)</f>
        <v>22053</v>
      </c>
      <c r="O771" s="34">
        <f>SUMIFS('[1]24. 2012 data'!$BZ$2:$BZ$74,'[1]24. 2012 data'!$B$2:$B$74,'[1]2. BM Database'!$B771,'[1]24. 2012 data'!$C$2:$C$74,2012)</f>
        <v>397757856</v>
      </c>
      <c r="P771" s="34">
        <f>SUMIFS('[1]24. 2012 data'!$DI$2:$DI$74,'[1]24. 2012 data'!$B$2:$B$74,'[1]2. BM Database'!$B771,'[1]24. 2012 data'!$C$2:$C$74,2012)</f>
        <v>89</v>
      </c>
      <c r="Q771" s="34">
        <f>SUMIFS('[1]24. 2012 data'!$DH$2:$DH$74,'[1]24. 2012 data'!$B$2:$B$74,'[1]2. BM Database'!$B771,'[1]24. 2012 data'!$C$2:$C$74,2012)</f>
        <v>72</v>
      </c>
      <c r="R771" s="34">
        <f t="shared" si="171"/>
        <v>89</v>
      </c>
      <c r="S771" s="34">
        <f t="shared" si="170"/>
        <v>104372</v>
      </c>
      <c r="T771" s="34">
        <f>SUMIF('[1]24. 2012 data'!$B$2:$B$74,$B771,'[1]24. 2012 data'!$DL$2:$DL$74)</f>
        <v>461</v>
      </c>
      <c r="U771" s="34">
        <f>AVERAGE(T761:T771)</f>
        <v>421.25454545454545</v>
      </c>
      <c r="V771" s="33">
        <f>SUMIF('[1]24. 2012 data'!$B$2:$B$74,$B771,'[1]24. 2012 data'!$DN$2:$DN$74)/SUMIF('[1]24. 2012 data'!$B$2:$B$74,$B771,'[1]24. 2012 data'!$DL$2:$DL$74)</f>
        <v>0.26681127982646419</v>
      </c>
      <c r="W771" s="36">
        <f>(N771-N761)/N761</f>
        <v>5.0893495353824161E-2</v>
      </c>
      <c r="X771" s="34">
        <f>SUMIF('[1]24. 2012 data'!$B$2:$B$74,$B771,'[1]24. 2012 data'!$CZ$2:$CZ$74)</f>
        <v>86</v>
      </c>
    </row>
    <row r="772" spans="1:24" ht="15" x14ac:dyDescent="0.25">
      <c r="A772" s="182">
        <v>71</v>
      </c>
      <c r="B772" s="183" t="s">
        <v>72</v>
      </c>
      <c r="C772" s="184">
        <v>2002</v>
      </c>
      <c r="D772" s="184">
        <v>1</v>
      </c>
      <c r="E772" s="42">
        <f>SUMIFS('[1]6. Capital Calculations for BM'!$AI$6:$AI$1805,'[1]6. Capital Calculations for BM'!$C$6:$C$1805,'[1]2. BM Database'!$C772,'[1]6. Capital Calculations for BM'!$B$6:$B$1805,'[1]2. BM Database'!$B772)</f>
        <v>667444.40175529127</v>
      </c>
      <c r="F772" s="42">
        <f>'[1]4. OM&amp;A Calculation'!M777</f>
        <v>780977.35000000009</v>
      </c>
      <c r="G772" s="42">
        <f t="shared" si="172"/>
        <v>1448421.7517552914</v>
      </c>
      <c r="H772" s="33">
        <f t="shared" si="173"/>
        <v>0.46080804913792472</v>
      </c>
      <c r="I772" s="33">
        <f t="shared" si="174"/>
        <v>0.53919195086207528</v>
      </c>
      <c r="J772" s="40">
        <f>SUMIFS('[1]6. Capital Calculations for BM'!$AH$6:$AH$1805,'[1]6. Capital Calculations for BM'!$C$6:$C$1805,'[1]2. BM Database'!$C772,'[1]6. Capital Calculations for BM'!$B$6:$B$1805,'[1]2. BM Database'!$B772)</f>
        <v>16.741565999999999</v>
      </c>
      <c r="K772" s="41">
        <f t="shared" si="164"/>
        <v>100</v>
      </c>
      <c r="L772" s="41">
        <v>0.90009713550589798</v>
      </c>
      <c r="M772" s="41">
        <f t="shared" si="175"/>
        <v>90.009713550589794</v>
      </c>
      <c r="N772" s="34">
        <f>SUMIFS('[1]41. Output Indexes'!$E$3:$E$752,'[1]41. Output Indexes'!$B$3:$B$752,$B772,'[1]41. Output Indexes'!$C$3:$C$752,$C772)</f>
        <v>3279</v>
      </c>
      <c r="O772" s="34">
        <f>SUMIFS('[1]41. Output Indexes'!$L$3:$L$752,'[1]41. Output Indexes'!$B$3:$B$752,$B772,'[1]41. Output Indexes'!$C$3:$C$752,$C772)</f>
        <v>89683500.799999997</v>
      </c>
      <c r="P772" s="34">
        <f>SUMIFS('[1]9. Z variables'!$AD$3:$AD$752,'[1]9. Z variables'!$B$3:$B$752,$B772,'[1]9. Z variables'!$C$3:$C$752,$C772)</f>
        <v>14258</v>
      </c>
      <c r="Q772" s="34">
        <f>SUMIFS('[1]9. Z variables'!$AE$3:$AE$752,'[1]9. Z variables'!$B$3:$B$752,$B772,'[1]9. Z variables'!$C$3:$C$752,$C772)</f>
        <v>15528</v>
      </c>
      <c r="R772" s="34">
        <f t="shared" si="171"/>
        <v>15528</v>
      </c>
      <c r="S772" s="34">
        <f>R772</f>
        <v>15528</v>
      </c>
      <c r="T772" s="34">
        <f>SUMIFS('[1]9. Z variables'!$P$3:$P$752,'[1]9. Z variables'!$C$3:$C$752,$C772,'[1]9. Z variables'!$B$3:$B$752,$B772)</f>
        <v>122</v>
      </c>
      <c r="U772" s="34">
        <f t="shared" si="166"/>
        <v>102</v>
      </c>
      <c r="V772" s="33">
        <f>SUMIFS('[1]9. Z variables'!$R$3:$R$752,'[1]9. Z variables'!$C$3:$C$752,$C772,'[1]9. Z variables'!$B$3:$B$752,$B772)/T772</f>
        <v>6.5573770491803282E-2</v>
      </c>
      <c r="W772" s="36">
        <f t="shared" si="167"/>
        <v>0.1128392802683745</v>
      </c>
      <c r="X772" s="35">
        <f t="shared" si="167"/>
        <v>14</v>
      </c>
    </row>
    <row r="773" spans="1:24" ht="15" x14ac:dyDescent="0.25">
      <c r="A773" s="182">
        <v>71</v>
      </c>
      <c r="B773" s="183" t="s">
        <v>72</v>
      </c>
      <c r="C773" s="184">
        <v>2003</v>
      </c>
      <c r="D773" s="184">
        <v>1</v>
      </c>
      <c r="E773" s="42">
        <f>SUMIFS('[1]6. Capital Calculations for BM'!$AI$6:$AI$1805,'[1]6. Capital Calculations for BM'!$C$6:$C$1805,'[1]2. BM Database'!$C773,'[1]6. Capital Calculations for BM'!$B$6:$B$1805,'[1]2. BM Database'!$B773)</f>
        <v>689837.65919686377</v>
      </c>
      <c r="F773" s="42">
        <f>'[1]4. OM&amp;A Calculation'!M778</f>
        <v>807017.17999999982</v>
      </c>
      <c r="G773" s="42">
        <f t="shared" si="172"/>
        <v>1496854.8391968636</v>
      </c>
      <c r="H773" s="33">
        <f t="shared" si="173"/>
        <v>0.46085808799402062</v>
      </c>
      <c r="I773" s="33">
        <f t="shared" si="174"/>
        <v>0.53914191200597938</v>
      </c>
      <c r="J773" s="40">
        <f>SUMIFS('[1]6. Capital Calculations for BM'!$AH$6:$AH$1805,'[1]6. Capital Calculations for BM'!$C$6:$C$1805,'[1]2. BM Database'!$C773,'[1]6. Capital Calculations for BM'!$B$6:$B$1805,'[1]2. BM Database'!$B773)</f>
        <v>16.820820000000001</v>
      </c>
      <c r="K773" s="41">
        <f t="shared" si="164"/>
        <v>102.21331567783656</v>
      </c>
      <c r="L773" s="41">
        <v>0.90009713550589798</v>
      </c>
      <c r="M773" s="41">
        <f t="shared" si="175"/>
        <v>92.001912652180778</v>
      </c>
      <c r="N773" s="34">
        <f>SUMIFS('[1]41. Output Indexes'!$E$3:$E$752,'[1]41. Output Indexes'!$B$3:$B$752,$B773,'[1]41. Output Indexes'!$C$3:$C$752,$C773)</f>
        <v>3314</v>
      </c>
      <c r="O773" s="34">
        <f>SUMIFS('[1]41. Output Indexes'!$L$3:$L$752,'[1]41. Output Indexes'!$B$3:$B$752,$B773,'[1]41. Output Indexes'!$C$3:$C$752,$C773)</f>
        <v>88305059.200000003</v>
      </c>
      <c r="P773" s="34">
        <f>SUMIFS('[1]9. Z variables'!$AD$3:$AD$752,'[1]9. Z variables'!$B$3:$B$752,$B773,'[1]9. Z variables'!$C$3:$C$752,$C773)</f>
        <v>13827</v>
      </c>
      <c r="Q773" s="34">
        <f>SUMIFS('[1]9. Z variables'!$AE$3:$AE$752,'[1]9. Z variables'!$B$3:$B$752,$B773,'[1]9. Z variables'!$C$3:$C$752,$C773)</f>
        <v>15708</v>
      </c>
      <c r="R773" s="34">
        <f t="shared" si="171"/>
        <v>15708</v>
      </c>
      <c r="S773" s="34">
        <f t="shared" ref="S773:S782" si="176">MAX(S772,R773)</f>
        <v>15708</v>
      </c>
      <c r="T773" s="34">
        <f>SUMIFS('[1]9. Z variables'!$P$3:$P$752,'[1]9. Z variables'!$C$3:$C$752,$C773,'[1]9. Z variables'!$B$3:$B$752,$B773)</f>
        <v>122</v>
      </c>
      <c r="U773" s="34">
        <f t="shared" si="166"/>
        <v>102</v>
      </c>
      <c r="V773" s="33">
        <f>SUMIFS('[1]9. Z variables'!$R$3:$R$752,'[1]9. Z variables'!$C$3:$C$752,$C773,'[1]9. Z variables'!$B$3:$B$752,$B773)/T773</f>
        <v>6.5573770491803282E-2</v>
      </c>
      <c r="W773" s="36">
        <f t="shared" si="167"/>
        <v>0.1128392802683745</v>
      </c>
      <c r="X773" s="35">
        <f t="shared" si="167"/>
        <v>14</v>
      </c>
    </row>
    <row r="774" spans="1:24" ht="15" x14ac:dyDescent="0.25">
      <c r="A774" s="182">
        <v>71</v>
      </c>
      <c r="B774" s="183" t="s">
        <v>72</v>
      </c>
      <c r="C774" s="184">
        <v>2004</v>
      </c>
      <c r="D774" s="184">
        <v>1</v>
      </c>
      <c r="E774" s="42">
        <f>SUMIFS('[1]6. Capital Calculations for BM'!$AI$6:$AI$1805,'[1]6. Capital Calculations for BM'!$C$6:$C$1805,'[1]2. BM Database'!$C774,'[1]6. Capital Calculations for BM'!$B$6:$B$1805,'[1]2. BM Database'!$B774)</f>
        <v>726116.91357063968</v>
      </c>
      <c r="F774" s="42">
        <f>'[1]4. OM&amp;A Calculation'!M779</f>
        <v>865906.99</v>
      </c>
      <c r="G774" s="42">
        <f t="shared" si="172"/>
        <v>1592023.9035706397</v>
      </c>
      <c r="H774" s="33">
        <f t="shared" si="173"/>
        <v>0.45609674072234879</v>
      </c>
      <c r="I774" s="33">
        <f t="shared" si="174"/>
        <v>0.54390325927765115</v>
      </c>
      <c r="J774" s="40">
        <f>SUMIFS('[1]6. Capital Calculations for BM'!$AH$6:$AH$1805,'[1]6. Capital Calculations for BM'!$C$6:$C$1805,'[1]2. BM Database'!$C774,'[1]6. Capital Calculations for BM'!$B$6:$B$1805,'[1]2. BM Database'!$B774)</f>
        <v>16.852066000000001</v>
      </c>
      <c r="K774" s="41">
        <f t="shared" si="164"/>
        <v>104.79144501899948</v>
      </c>
      <c r="L774" s="41">
        <v>0.90009713550589798</v>
      </c>
      <c r="M774" s="41">
        <f t="shared" si="175"/>
        <v>94.322479487125236</v>
      </c>
      <c r="N774" s="34">
        <f>SUMIFS('[1]41. Output Indexes'!$E$3:$E$752,'[1]41. Output Indexes'!$B$3:$B$752,$B774,'[1]41. Output Indexes'!$C$3:$C$752,$C774)</f>
        <v>3349</v>
      </c>
      <c r="O774" s="34">
        <f>SUMIFS('[1]41. Output Indexes'!$L$3:$L$752,'[1]41. Output Indexes'!$B$3:$B$752,$B774,'[1]41. Output Indexes'!$C$3:$C$752,$C774)</f>
        <v>94234305</v>
      </c>
      <c r="P774" s="34">
        <f>SUMIFS('[1]9. Z variables'!$AD$3:$AD$752,'[1]9. Z variables'!$B$3:$B$752,$B774,'[1]9. Z variables'!$C$3:$C$752,$C774)</f>
        <v>13414</v>
      </c>
      <c r="Q774" s="34">
        <f>SUMIFS('[1]9. Z variables'!$AE$3:$AE$752,'[1]9. Z variables'!$B$3:$B$752,$B774,'[1]9. Z variables'!$C$3:$C$752,$C774)</f>
        <v>16254</v>
      </c>
      <c r="R774" s="34">
        <f t="shared" si="171"/>
        <v>16254</v>
      </c>
      <c r="S774" s="34">
        <f t="shared" si="176"/>
        <v>16254</v>
      </c>
      <c r="T774" s="34">
        <f>SUMIFS('[1]9. Z variables'!$P$3:$P$752,'[1]9. Z variables'!$C$3:$C$752,$C774,'[1]9. Z variables'!$B$3:$B$752,$B774)</f>
        <v>122</v>
      </c>
      <c r="U774" s="34">
        <f t="shared" si="166"/>
        <v>102</v>
      </c>
      <c r="V774" s="33">
        <f>SUMIFS('[1]9. Z variables'!$R$3:$R$752,'[1]9. Z variables'!$C$3:$C$752,$C774,'[1]9. Z variables'!$B$3:$B$752,$B774)/T774</f>
        <v>6.5573770491803282E-2</v>
      </c>
      <c r="W774" s="36">
        <f t="shared" si="167"/>
        <v>0.1128392802683745</v>
      </c>
      <c r="X774" s="35">
        <f t="shared" si="167"/>
        <v>14</v>
      </c>
    </row>
    <row r="775" spans="1:24" ht="15" x14ac:dyDescent="0.25">
      <c r="A775" s="182">
        <v>71</v>
      </c>
      <c r="B775" s="183" t="s">
        <v>72</v>
      </c>
      <c r="C775" s="184">
        <v>2005</v>
      </c>
      <c r="D775" s="184">
        <v>1</v>
      </c>
      <c r="E775" s="42">
        <f>SUMIFS('[1]6. Capital Calculations for BM'!$AI$6:$AI$1805,'[1]6. Capital Calculations for BM'!$C$6:$C$1805,'[1]2. BM Database'!$C775,'[1]6. Capital Calculations for BM'!$B$6:$B$1805,'[1]2. BM Database'!$B775)</f>
        <v>747096.1678770479</v>
      </c>
      <c r="F775" s="42">
        <f>'[1]4. OM&amp;A Calculation'!M780</f>
        <v>911801.42</v>
      </c>
      <c r="G775" s="42">
        <f t="shared" si="172"/>
        <v>1658897.5878770479</v>
      </c>
      <c r="H775" s="33">
        <f t="shared" si="173"/>
        <v>0.4503570162116724</v>
      </c>
      <c r="I775" s="33">
        <f t="shared" si="174"/>
        <v>0.54964298378832765</v>
      </c>
      <c r="J775" s="40">
        <f>SUMIFS('[1]6. Capital Calculations for BM'!$AH$6:$AH$1805,'[1]6. Capital Calculations for BM'!$C$6:$C$1805,'[1]2. BM Database'!$C775,'[1]6. Capital Calculations for BM'!$B$6:$B$1805,'[1]2. BM Database'!$B775)</f>
        <v>17.008296000000001</v>
      </c>
      <c r="K775" s="41">
        <f t="shared" si="164"/>
        <v>108.15605108354616</v>
      </c>
      <c r="L775" s="41">
        <v>0.90009713550589798</v>
      </c>
      <c r="M775" s="41">
        <f t="shared" si="175"/>
        <v>97.350951767929473</v>
      </c>
      <c r="N775" s="34">
        <f>SUMIFS('[1]41. Output Indexes'!$E$3:$E$752,'[1]41. Output Indexes'!$B$3:$B$752,$B775,'[1]41. Output Indexes'!$C$3:$C$752,$C775)</f>
        <v>3416</v>
      </c>
      <c r="O775" s="34">
        <f>SUMIFS('[1]41. Output Indexes'!$L$3:$L$752,'[1]41. Output Indexes'!$B$3:$B$752,$B775,'[1]41. Output Indexes'!$C$3:$C$752,$C775)</f>
        <v>92239845</v>
      </c>
      <c r="P775" s="34">
        <f>SUMIFS('[1]9. Z variables'!$AD$3:$AD$752,'[1]9. Z variables'!$B$3:$B$752,$B775,'[1]9. Z variables'!$C$3:$C$752,$C775)</f>
        <v>14920</v>
      </c>
      <c r="Q775" s="34">
        <f>SUMIFS('[1]9. Z variables'!$AE$3:$AE$752,'[1]9. Z variables'!$B$3:$B$752,$B775,'[1]9. Z variables'!$C$3:$C$752,$C775)</f>
        <v>16598</v>
      </c>
      <c r="R775" s="34">
        <f t="shared" si="171"/>
        <v>16598</v>
      </c>
      <c r="S775" s="34">
        <f t="shared" si="176"/>
        <v>16598</v>
      </c>
      <c r="T775" s="34">
        <f>SUMIFS('[1]9. Z variables'!$P$3:$P$752,'[1]9. Z variables'!$C$3:$C$752,$C775,'[1]9. Z variables'!$B$3:$B$752,$B775)</f>
        <v>165</v>
      </c>
      <c r="U775" s="34">
        <f t="shared" si="166"/>
        <v>102</v>
      </c>
      <c r="V775" s="33">
        <f>SUMIFS('[1]9. Z variables'!$R$3:$R$752,'[1]9. Z variables'!$C$3:$C$752,$C775,'[1]9. Z variables'!$B$3:$B$752,$B775)/T775</f>
        <v>7.2727272727272724E-2</v>
      </c>
      <c r="W775" s="36">
        <f t="shared" si="167"/>
        <v>0.1128392802683745</v>
      </c>
      <c r="X775" s="35">
        <f t="shared" si="167"/>
        <v>14</v>
      </c>
    </row>
    <row r="776" spans="1:24" ht="15" x14ac:dyDescent="0.25">
      <c r="A776" s="182">
        <v>71</v>
      </c>
      <c r="B776" s="183" t="s">
        <v>72</v>
      </c>
      <c r="C776" s="184">
        <v>2006</v>
      </c>
      <c r="D776" s="184">
        <v>1</v>
      </c>
      <c r="E776" s="42">
        <f>SUMIFS('[1]6. Capital Calculations for BM'!$AI$6:$AI$1805,'[1]6. Capital Calculations for BM'!$C$6:$C$1805,'[1]2. BM Database'!$C776,'[1]6. Capital Calculations for BM'!$B$6:$B$1805,'[1]2. BM Database'!$B776)</f>
        <v>835125.17012045265</v>
      </c>
      <c r="F776" s="42">
        <f>'[1]4. OM&amp;A Calculation'!M781</f>
        <v>1006786.8699999999</v>
      </c>
      <c r="G776" s="42">
        <f t="shared" si="172"/>
        <v>1841912.0401204526</v>
      </c>
      <c r="H776" s="33">
        <f t="shared" si="173"/>
        <v>0.45340122217010931</v>
      </c>
      <c r="I776" s="33">
        <f t="shared" si="174"/>
        <v>0.54659877782989064</v>
      </c>
      <c r="J776" s="40">
        <f>SUMIFS('[1]6. Capital Calculations for BM'!$AH$6:$AH$1805,'[1]6. Capital Calculations for BM'!$C$6:$C$1805,'[1]2. BM Database'!$C776,'[1]6. Capital Calculations for BM'!$B$6:$B$1805,'[1]2. BM Database'!$B776)</f>
        <v>16.88236666666667</v>
      </c>
      <c r="K776" s="41">
        <f t="shared" si="164"/>
        <v>110.14154301171514</v>
      </c>
      <c r="L776" s="41">
        <v>0.90009713550589798</v>
      </c>
      <c r="M776" s="41">
        <f t="shared" si="175"/>
        <v>99.138087365044456</v>
      </c>
      <c r="N776" s="34">
        <f>SUMIFS('[1]41. Output Indexes'!$E$3:$E$752,'[1]41. Output Indexes'!$B$3:$B$752,$B776,'[1]41. Output Indexes'!$C$3:$C$752,$C776)</f>
        <v>3454</v>
      </c>
      <c r="O776" s="34">
        <f>SUMIFS('[1]41. Output Indexes'!$L$3:$L$752,'[1]41. Output Indexes'!$B$3:$B$752,$B776,'[1]41. Output Indexes'!$C$3:$C$752,$C776)</f>
        <v>94367252</v>
      </c>
      <c r="P776" s="34">
        <f>SUMIFS('[1]9. Z variables'!$AD$3:$AD$752,'[1]9. Z variables'!$B$3:$B$752,$B776,'[1]9. Z variables'!$C$3:$C$752,$C776)</f>
        <v>15137</v>
      </c>
      <c r="Q776" s="34">
        <f>SUMIFS('[1]9. Z variables'!$AE$3:$AE$752,'[1]9. Z variables'!$B$3:$B$752,$B776,'[1]9. Z variables'!$C$3:$C$752,$C776)</f>
        <v>16328</v>
      </c>
      <c r="R776" s="34">
        <f t="shared" si="171"/>
        <v>16328</v>
      </c>
      <c r="S776" s="34">
        <f t="shared" si="176"/>
        <v>16598</v>
      </c>
      <c r="T776" s="34">
        <f>SUMIFS('[1]9. Z variables'!$P$3:$P$752,'[1]9. Z variables'!$C$3:$C$752,$C776,'[1]9. Z variables'!$B$3:$B$752,$B776)</f>
        <v>139</v>
      </c>
      <c r="U776" s="34">
        <f t="shared" si="166"/>
        <v>102</v>
      </c>
      <c r="V776" s="33">
        <f>SUMIFS('[1]9. Z variables'!$R$3:$R$752,'[1]9. Z variables'!$C$3:$C$752,$C776,'[1]9. Z variables'!$B$3:$B$752,$B776)/T776</f>
        <v>8.6330935251798566E-2</v>
      </c>
      <c r="W776" s="36">
        <f t="shared" si="167"/>
        <v>0.1128392802683745</v>
      </c>
      <c r="X776" s="35">
        <f t="shared" si="167"/>
        <v>14</v>
      </c>
    </row>
    <row r="777" spans="1:24" ht="15" x14ac:dyDescent="0.25">
      <c r="A777" s="182">
        <v>71</v>
      </c>
      <c r="B777" s="183" t="s">
        <v>72</v>
      </c>
      <c r="C777" s="184">
        <v>2007</v>
      </c>
      <c r="D777" s="184">
        <v>1</v>
      </c>
      <c r="E777" s="42">
        <f>SUMIFS('[1]6. Capital Calculations for BM'!$AI$6:$AI$1805,'[1]6. Capital Calculations for BM'!$C$6:$C$1805,'[1]2. BM Database'!$C777,'[1]6. Capital Calculations for BM'!$B$6:$B$1805,'[1]2. BM Database'!$B777)</f>
        <v>875191.66210705286</v>
      </c>
      <c r="F777" s="42">
        <f>'[1]4. OM&amp;A Calculation'!M782</f>
        <v>990474.29</v>
      </c>
      <c r="G777" s="42">
        <f t="shared" si="172"/>
        <v>1865665.9521070528</v>
      </c>
      <c r="H777" s="33">
        <f t="shared" si="173"/>
        <v>0.46910416150255924</v>
      </c>
      <c r="I777" s="33">
        <f t="shared" si="174"/>
        <v>0.53089583849744071</v>
      </c>
      <c r="J777" s="40">
        <f>SUMIFS('[1]6. Capital Calculations for BM'!$AH$6:$AH$1805,'[1]6. Capital Calculations for BM'!$C$6:$C$1805,'[1]2. BM Database'!$C777,'[1]6. Capital Calculations for BM'!$B$6:$B$1805,'[1]2. BM Database'!$B777)</f>
        <v>17.296320000000001</v>
      </c>
      <c r="K777" s="41">
        <f t="shared" si="164"/>
        <v>113.88036490943945</v>
      </c>
      <c r="L777" s="41">
        <v>0.90009713550589798</v>
      </c>
      <c r="M777" s="41">
        <f t="shared" si="175"/>
        <v>102.50339024535283</v>
      </c>
      <c r="N777" s="34">
        <f>SUMIFS('[1]41. Output Indexes'!$E$3:$E$752,'[1]41. Output Indexes'!$B$3:$B$752,$B777,'[1]41. Output Indexes'!$C$3:$C$752,$C777)</f>
        <v>3486</v>
      </c>
      <c r="O777" s="34">
        <f>SUMIFS('[1]41. Output Indexes'!$L$3:$L$752,'[1]41. Output Indexes'!$B$3:$B$752,$B777,'[1]41. Output Indexes'!$C$3:$C$752,$C777)</f>
        <v>95199648.200000003</v>
      </c>
      <c r="P777" s="34">
        <f>SUMIFS('[1]9. Z variables'!$AD$3:$AD$752,'[1]9. Z variables'!$B$3:$B$752,$B777,'[1]9. Z variables'!$C$3:$C$752,$C777)</f>
        <v>15711</v>
      </c>
      <c r="Q777" s="34">
        <f>SUMIFS('[1]9. Z variables'!$AE$3:$AE$752,'[1]9. Z variables'!$B$3:$B$752,$B777,'[1]9. Z variables'!$C$3:$C$752,$C777)</f>
        <v>16478</v>
      </c>
      <c r="R777" s="34">
        <f t="shared" si="171"/>
        <v>16478</v>
      </c>
      <c r="S777" s="34">
        <f t="shared" si="176"/>
        <v>16598</v>
      </c>
      <c r="T777" s="34">
        <f>SUMIFS('[1]9. Z variables'!$P$3:$P$752,'[1]9. Z variables'!$C$3:$C$752,$C777,'[1]9. Z variables'!$B$3:$B$752,$B777)</f>
        <v>73</v>
      </c>
      <c r="U777" s="34">
        <f t="shared" si="166"/>
        <v>102</v>
      </c>
      <c r="V777" s="33">
        <f>SUMIFS('[1]9. Z variables'!$R$3:$R$752,'[1]9. Z variables'!$C$3:$C$752,$C777,'[1]9. Z variables'!$B$3:$B$752,$B777)/T777</f>
        <v>0.12328767123287671</v>
      </c>
      <c r="W777" s="36">
        <f t="shared" si="167"/>
        <v>0.1128392802683745</v>
      </c>
      <c r="X777" s="35">
        <f t="shared" si="167"/>
        <v>14</v>
      </c>
    </row>
    <row r="778" spans="1:24" ht="15" x14ac:dyDescent="0.25">
      <c r="A778" s="182">
        <v>71</v>
      </c>
      <c r="B778" s="183" t="s">
        <v>72</v>
      </c>
      <c r="C778" s="184">
        <v>2008</v>
      </c>
      <c r="D778" s="184">
        <v>1</v>
      </c>
      <c r="E778" s="42">
        <f>SUMIFS('[1]6. Capital Calculations for BM'!$AI$6:$AI$1805,'[1]6. Capital Calculations for BM'!$C$6:$C$1805,'[1]2. BM Database'!$C778,'[1]6. Capital Calculations for BM'!$B$6:$B$1805,'[1]2. BM Database'!$B778)</f>
        <v>1037763.8320200684</v>
      </c>
      <c r="F778" s="42">
        <f>'[1]4. OM&amp;A Calculation'!M783</f>
        <v>1186585.93</v>
      </c>
      <c r="G778" s="42">
        <f t="shared" si="172"/>
        <v>2224349.7620200682</v>
      </c>
      <c r="H778" s="33">
        <f t="shared" si="173"/>
        <v>0.46654705556630244</v>
      </c>
      <c r="I778" s="33">
        <f t="shared" si="174"/>
        <v>0.53345294443369751</v>
      </c>
      <c r="J778" s="40">
        <f>SUMIFS('[1]6. Capital Calculations for BM'!$AH$6:$AH$1805,'[1]6. Capital Calculations for BM'!$C$6:$C$1805,'[1]2. BM Database'!$C778,'[1]6. Capital Calculations for BM'!$B$6:$B$1805,'[1]2. BM Database'!$B778)</f>
        <v>17.715351999999999</v>
      </c>
      <c r="K778" s="41">
        <f t="shared" si="164"/>
        <v>116.60459237157336</v>
      </c>
      <c r="L778" s="41">
        <v>0.90009713550589798</v>
      </c>
      <c r="M778" s="41">
        <f t="shared" si="175"/>
        <v>104.95545958048606</v>
      </c>
      <c r="N778" s="34">
        <f>SUMIFS('[1]41. Output Indexes'!$E$3:$E$752,'[1]41. Output Indexes'!$B$3:$B$752,$B778,'[1]41. Output Indexes'!$C$3:$C$752,$C778)</f>
        <v>3535</v>
      </c>
      <c r="O778" s="34">
        <f>SUMIFS('[1]41. Output Indexes'!$L$3:$L$752,'[1]41. Output Indexes'!$B$3:$B$752,$B778,'[1]41. Output Indexes'!$C$3:$C$752,$C778)</f>
        <v>93707617.5</v>
      </c>
      <c r="P778" s="34">
        <f>SUMIFS('[1]9. Z variables'!$AD$3:$AD$752,'[1]9. Z variables'!$B$3:$B$752,$B778,'[1]9. Z variables'!$C$3:$C$752,$C778)</f>
        <v>15025</v>
      </c>
      <c r="Q778" s="34">
        <f>SUMIFS('[1]9. Z variables'!$AE$3:$AE$752,'[1]9. Z variables'!$B$3:$B$752,$B778,'[1]9. Z variables'!$C$3:$C$752,$C778)</f>
        <v>16519</v>
      </c>
      <c r="R778" s="34">
        <f t="shared" si="171"/>
        <v>16519</v>
      </c>
      <c r="S778" s="34">
        <f t="shared" si="176"/>
        <v>16598</v>
      </c>
      <c r="T778" s="34">
        <f>SUMIFS('[1]9. Z variables'!$P$3:$P$752,'[1]9. Z variables'!$C$3:$C$752,$C778,'[1]9. Z variables'!$B$3:$B$752,$B778)</f>
        <v>75</v>
      </c>
      <c r="U778" s="34">
        <f t="shared" si="166"/>
        <v>102</v>
      </c>
      <c r="V778" s="33">
        <f>SUMIFS('[1]9. Z variables'!$R$3:$R$752,'[1]9. Z variables'!$C$3:$C$752,$C778,'[1]9. Z variables'!$B$3:$B$752,$B778)/T778</f>
        <v>0.12</v>
      </c>
      <c r="W778" s="36">
        <f t="shared" si="167"/>
        <v>0.1128392802683745</v>
      </c>
      <c r="X778" s="35">
        <f t="shared" si="167"/>
        <v>14</v>
      </c>
    </row>
    <row r="779" spans="1:24" ht="15" x14ac:dyDescent="0.25">
      <c r="A779" s="182">
        <v>71</v>
      </c>
      <c r="B779" s="183" t="s">
        <v>72</v>
      </c>
      <c r="C779" s="184">
        <v>2009</v>
      </c>
      <c r="D779" s="184">
        <v>1</v>
      </c>
      <c r="E779" s="42">
        <f>SUMIFS('[1]6. Capital Calculations for BM'!$AI$6:$AI$1805,'[1]6. Capital Calculations for BM'!$C$6:$C$1805,'[1]2. BM Database'!$C779,'[1]6. Capital Calculations for BM'!$B$6:$B$1805,'[1]2. BM Database'!$B779)</f>
        <v>1029619.9393662243</v>
      </c>
      <c r="F779" s="42">
        <f>'[1]4. OM&amp;A Calculation'!M784</f>
        <v>1142783.3700000001</v>
      </c>
      <c r="G779" s="42">
        <f t="shared" si="172"/>
        <v>2172403.3093662243</v>
      </c>
      <c r="H779" s="33">
        <f t="shared" si="173"/>
        <v>0.47395432281246391</v>
      </c>
      <c r="I779" s="33">
        <f t="shared" si="174"/>
        <v>0.52604567718753614</v>
      </c>
      <c r="J779" s="40">
        <f>SUMIFS('[1]6. Capital Calculations for BM'!$AH$6:$AH$1805,'[1]6. Capital Calculations for BM'!$C$6:$C$1805,'[1]2. BM Database'!$C779,'[1]6. Capital Calculations for BM'!$B$6:$B$1805,'[1]2. BM Database'!$B779)</f>
        <v>17.930536200000002</v>
      </c>
      <c r="K779" s="41">
        <f t="shared" si="164"/>
        <v>118.1120482521444</v>
      </c>
      <c r="L779" s="41">
        <v>0.90009713550589798</v>
      </c>
      <c r="M779" s="41">
        <f t="shared" si="175"/>
        <v>106.31231630048958</v>
      </c>
      <c r="N779" s="34">
        <f>SUMIFS('[1]41. Output Indexes'!$E$3:$E$752,'[1]41. Output Indexes'!$B$3:$B$752,$B779,'[1]41. Output Indexes'!$C$3:$C$752,$C779)</f>
        <v>3588</v>
      </c>
      <c r="O779" s="34">
        <f>SUMIFS('[1]41. Output Indexes'!$L$3:$L$752,'[1]41. Output Indexes'!$B$3:$B$752,$B779,'[1]41. Output Indexes'!$C$3:$C$752,$C779)</f>
        <v>87132498.900000006</v>
      </c>
      <c r="P779" s="34">
        <f>SUMIFS('[1]9. Z variables'!$AD$3:$AD$752,'[1]9. Z variables'!$B$3:$B$752,$B779,'[1]9. Z variables'!$C$3:$C$752,$C779)</f>
        <v>14640</v>
      </c>
      <c r="Q779" s="34">
        <f>SUMIFS('[1]9. Z variables'!$AE$3:$AE$752,'[1]9. Z variables'!$B$3:$B$752,$B779,'[1]9. Z variables'!$C$3:$C$752,$C779)</f>
        <v>16602</v>
      </c>
      <c r="R779" s="34">
        <f t="shared" si="171"/>
        <v>16602</v>
      </c>
      <c r="S779" s="34">
        <f t="shared" si="176"/>
        <v>16602</v>
      </c>
      <c r="T779" s="34">
        <f>SUMIFS('[1]9. Z variables'!$P$3:$P$752,'[1]9. Z variables'!$C$3:$C$752,$C779,'[1]9. Z variables'!$B$3:$B$752,$B779)</f>
        <v>76</v>
      </c>
      <c r="U779" s="34">
        <f t="shared" si="166"/>
        <v>102</v>
      </c>
      <c r="V779" s="33">
        <f>SUMIFS('[1]9. Z variables'!$R$3:$R$752,'[1]9. Z variables'!$C$3:$C$752,$C779,'[1]9. Z variables'!$B$3:$B$752,$B779)/T779</f>
        <v>0.13157894736842105</v>
      </c>
      <c r="W779" s="36">
        <f t="shared" si="167"/>
        <v>0.1128392802683745</v>
      </c>
      <c r="X779" s="35">
        <f t="shared" si="167"/>
        <v>14</v>
      </c>
    </row>
    <row r="780" spans="1:24" ht="15" x14ac:dyDescent="0.25">
      <c r="A780" s="182">
        <v>71</v>
      </c>
      <c r="B780" s="183" t="s">
        <v>72</v>
      </c>
      <c r="C780" s="184">
        <v>2010</v>
      </c>
      <c r="D780" s="184">
        <v>1</v>
      </c>
      <c r="E780" s="42">
        <f>SUMIFS('[1]6. Capital Calculations for BM'!$AI$6:$AI$1805,'[1]6. Capital Calculations for BM'!$C$6:$C$1805,'[1]2. BM Database'!$C780,'[1]6. Capital Calculations for BM'!$B$6:$B$1805,'[1]2. BM Database'!$B780)</f>
        <v>1189319.7966207189</v>
      </c>
      <c r="F780" s="42">
        <f>'[1]4. OM&amp;A Calculation'!M785</f>
        <v>1237319.9099999999</v>
      </c>
      <c r="G780" s="42">
        <f t="shared" si="172"/>
        <v>2426639.7066207188</v>
      </c>
      <c r="H780" s="33">
        <f t="shared" si="173"/>
        <v>0.49010975686907288</v>
      </c>
      <c r="I780" s="33">
        <f t="shared" si="174"/>
        <v>0.50989024313092712</v>
      </c>
      <c r="J780" s="40">
        <f>SUMIFS('[1]6. Capital Calculations for BM'!$AH$6:$AH$1805,'[1]6. Capital Calculations for BM'!$C$6:$C$1805,'[1]2. BM Database'!$C780,'[1]6. Capital Calculations for BM'!$B$6:$B$1805,'[1]2. BM Database'!$B780)</f>
        <v>18.29948266666667</v>
      </c>
      <c r="K780" s="41">
        <f t="shared" si="164"/>
        <v>121.67950876493377</v>
      </c>
      <c r="L780" s="41">
        <v>0.90009713550589798</v>
      </c>
      <c r="M780" s="41">
        <f t="shared" si="175"/>
        <v>109.52337728908169</v>
      </c>
      <c r="N780" s="34">
        <f>SUMIFS('[1]41. Output Indexes'!$E$3:$E$752,'[1]41. Output Indexes'!$B$3:$B$752,$B780,'[1]41. Output Indexes'!$C$3:$C$752,$C780)</f>
        <v>3613</v>
      </c>
      <c r="O780" s="34">
        <f>SUMIFS('[1]41. Output Indexes'!$L$3:$L$752,'[1]41. Output Indexes'!$B$3:$B$752,$B780,'[1]41. Output Indexes'!$C$3:$C$752,$C780)</f>
        <v>95579103.439999998</v>
      </c>
      <c r="P780" s="34">
        <f>SUMIFS('[1]9. Z variables'!$AD$3:$AD$752,'[1]9. Z variables'!$B$3:$B$752,$B780,'[1]9. Z variables'!$C$3:$C$752,$C780)</f>
        <v>16834</v>
      </c>
      <c r="Q780" s="34">
        <f>SUMIFS('[1]9. Z variables'!$AE$3:$AE$752,'[1]9. Z variables'!$B$3:$B$752,$B780,'[1]9. Z variables'!$C$3:$C$752,$C780)</f>
        <v>17452</v>
      </c>
      <c r="R780" s="34">
        <f t="shared" si="171"/>
        <v>17452</v>
      </c>
      <c r="S780" s="34">
        <f t="shared" si="176"/>
        <v>17452</v>
      </c>
      <c r="T780" s="34">
        <f>SUMIFS('[1]9. Z variables'!$P$3:$P$752,'[1]9. Z variables'!$C$3:$C$752,$C780,'[1]9. Z variables'!$B$3:$B$752,$B780)</f>
        <v>76</v>
      </c>
      <c r="U780" s="34">
        <f t="shared" si="166"/>
        <v>102</v>
      </c>
      <c r="V780" s="33">
        <f>SUMIFS('[1]9. Z variables'!$R$3:$R$752,'[1]9. Z variables'!$C$3:$C$752,$C780,'[1]9. Z variables'!$B$3:$B$752,$B780)/T780</f>
        <v>0.13157894736842105</v>
      </c>
      <c r="W780" s="36">
        <f t="shared" si="167"/>
        <v>0.1128392802683745</v>
      </c>
      <c r="X780" s="35">
        <f t="shared" si="167"/>
        <v>14</v>
      </c>
    </row>
    <row r="781" spans="1:24" ht="15" x14ac:dyDescent="0.25">
      <c r="A781" s="182">
        <v>71</v>
      </c>
      <c r="B781" s="183" t="s">
        <v>72</v>
      </c>
      <c r="C781" s="184">
        <v>2011</v>
      </c>
      <c r="D781" s="184">
        <v>1</v>
      </c>
      <c r="E781" s="42">
        <f>SUMIFS('[1]6. Capital Calculations for BM'!$AI$6:$AI$1805,'[1]6. Capital Calculations for BM'!$C$6:$C$1805,'[1]2. BM Database'!$C781,'[1]6. Capital Calculations for BM'!$B$6:$B$1805,'[1]2. BM Database'!$B781)</f>
        <v>1221117.3703900028</v>
      </c>
      <c r="F781" s="42">
        <f>'[1]4. OM&amp;A Calculation'!M786</f>
        <v>1548406.54</v>
      </c>
      <c r="G781" s="42">
        <f t="shared" si="172"/>
        <v>2769523.9103900027</v>
      </c>
      <c r="H781" s="33">
        <f t="shared" si="173"/>
        <v>0.44091237696447466</v>
      </c>
      <c r="I781" s="33">
        <f t="shared" si="174"/>
        <v>0.55908762303552528</v>
      </c>
      <c r="J781" s="40">
        <f>SUMIFS('[1]6. Capital Calculations for BM'!$AH$6:$AH$1805,'[1]6. Capital Calculations for BM'!$C$6:$C$1805,'[1]2. BM Database'!$C781,'[1]6. Capital Calculations for BM'!$B$6:$B$1805,'[1]2. BM Database'!$B781)</f>
        <v>18.328728099999999</v>
      </c>
      <c r="K781" s="41">
        <f t="shared" si="164"/>
        <v>123.73002481130355</v>
      </c>
      <c r="L781" s="41">
        <v>0.90009713550589798</v>
      </c>
      <c r="M781" s="41">
        <f t="shared" si="175"/>
        <v>111.36904090872801</v>
      </c>
      <c r="N781" s="34">
        <f>SUMIFS('[1]41. Output Indexes'!$E$3:$E$752,'[1]41. Output Indexes'!$B$3:$B$752,$B781,'[1]41. Output Indexes'!$C$3:$C$752,$C781)</f>
        <v>3626</v>
      </c>
      <c r="O781" s="34">
        <f>SUMIFS('[1]41. Output Indexes'!$L$3:$L$752,'[1]41. Output Indexes'!$B$3:$B$752,$B781,'[1]41. Output Indexes'!$C$3:$C$752,$C781)</f>
        <v>89373924</v>
      </c>
      <c r="P781" s="34">
        <f>SUMIFS('[1]9. Z variables'!$AD$3:$AD$752,'[1]9. Z variables'!$B$3:$B$752,$B781,'[1]9. Z variables'!$C$3:$C$752,$C781)</f>
        <v>16621</v>
      </c>
      <c r="Q781" s="34">
        <f>SUMIFS('[1]9. Z variables'!$AE$3:$AE$752,'[1]9. Z variables'!$B$3:$B$752,$B781,'[1]9. Z variables'!$C$3:$C$752,$C781)</f>
        <v>17539</v>
      </c>
      <c r="R781" s="34">
        <f t="shared" si="171"/>
        <v>17539</v>
      </c>
      <c r="S781" s="34">
        <f t="shared" si="176"/>
        <v>17539</v>
      </c>
      <c r="T781" s="34">
        <f>SUMIFS('[1]9. Z variables'!$P$3:$P$752,'[1]9. Z variables'!$C$3:$C$752,$C781,'[1]9. Z variables'!$B$3:$B$752,$B781)</f>
        <v>76</v>
      </c>
      <c r="U781" s="34">
        <f t="shared" si="166"/>
        <v>102</v>
      </c>
      <c r="V781" s="33">
        <f>SUMIFS('[1]9. Z variables'!$R$3:$R$752,'[1]9. Z variables'!$C$3:$C$752,$C781,'[1]9. Z variables'!$B$3:$B$752,$B781)/T781</f>
        <v>0.13157894736842105</v>
      </c>
      <c r="W781" s="36">
        <f t="shared" si="167"/>
        <v>0.1128392802683745</v>
      </c>
      <c r="X781" s="23">
        <f t="shared" si="167"/>
        <v>14</v>
      </c>
    </row>
    <row r="782" spans="1:24" ht="15" x14ac:dyDescent="0.25">
      <c r="A782" s="182">
        <v>71</v>
      </c>
      <c r="B782" s="183" t="str">
        <f>B781</f>
        <v>WELLINGTON NORTH POWER INC.</v>
      </c>
      <c r="C782" s="184">
        <f>C781+1</f>
        <v>2012</v>
      </c>
      <c r="D782" s="184">
        <f>D781</f>
        <v>1</v>
      </c>
      <c r="E782" s="42">
        <f>SUMIFS('[1]6. Capital Calculations for BM'!$AI$6:$AI$1805,'[1]6. Capital Calculations for BM'!$C$6:$C$1805,'[1]2. BM Database'!$C782,'[1]6. Capital Calculations for BM'!$B$6:$B$1805,'[1]2. BM Database'!$B782)</f>
        <v>1198606.3482411527</v>
      </c>
      <c r="F782" s="42">
        <f>'[1]4. OM&amp;A Calculation'!M787</f>
        <v>1524560.8125</v>
      </c>
      <c r="G782" s="42">
        <f t="shared" si="172"/>
        <v>2723167.1607411527</v>
      </c>
      <c r="H782" s="33">
        <f t="shared" si="173"/>
        <v>0.44015158728446663</v>
      </c>
      <c r="I782" s="33">
        <f t="shared" si="174"/>
        <v>0.55984841271553343</v>
      </c>
      <c r="J782" s="40">
        <f>SUMIFS('[1]6. Capital Calculations for BM'!$AH$6:$AH$1805,'[1]6. Capital Calculations for BM'!$C$6:$C$1805,'[1]2. BM Database'!$C782,'[1]6. Capital Calculations for BM'!$B$6:$B$1805,'[1]2. BM Database'!$B782)</f>
        <v>17.40324</v>
      </c>
      <c r="K782" s="41">
        <f t="shared" si="164"/>
        <v>125.68281390738366</v>
      </c>
      <c r="L782" s="41">
        <f>L781</f>
        <v>0.90009713550589798</v>
      </c>
      <c r="M782" s="41">
        <f t="shared" si="175"/>
        <v>113.12674078035687</v>
      </c>
      <c r="N782" s="34">
        <f>SUMIFS('[1]24. 2012 data'!$BR$2:$BR$74,'[1]24. 2012 data'!$B$2:$B$74,'[1]2. BM Database'!$B782,'[1]24. 2012 data'!$C$2:$C$74,2012)</f>
        <v>3649</v>
      </c>
      <c r="O782" s="34">
        <f>SUMIFS('[1]24. 2012 data'!$BZ$2:$BZ$74,'[1]24. 2012 data'!$B$2:$B$74,'[1]2. BM Database'!$B782,'[1]24. 2012 data'!$C$2:$C$74,2012)</f>
        <v>100501326</v>
      </c>
      <c r="P782" s="34">
        <f>SUMIFS('[1]24. 2012 data'!$DI$2:$DI$74,'[1]24. 2012 data'!$B$2:$B$74,'[1]2. BM Database'!$B782,'[1]24. 2012 data'!$C$2:$C$74,2012)</f>
        <v>17225</v>
      </c>
      <c r="Q782" s="34">
        <f>SUMIFS('[1]24. 2012 data'!$DH$2:$DH$74,'[1]24. 2012 data'!$B$2:$B$74,'[1]2. BM Database'!$B782,'[1]24. 2012 data'!$C$2:$C$74,2012)</f>
        <v>17146</v>
      </c>
      <c r="R782" s="34">
        <f t="shared" si="171"/>
        <v>17225</v>
      </c>
      <c r="S782" s="34">
        <f t="shared" si="176"/>
        <v>17539</v>
      </c>
      <c r="T782" s="34">
        <f>SUMIF('[1]24. 2012 data'!$B$2:$B$74,$B782,'[1]24. 2012 data'!$DL$2:$DL$74)</f>
        <v>76</v>
      </c>
      <c r="U782" s="34">
        <f>AVERAGE(T772:T782)</f>
        <v>102</v>
      </c>
      <c r="V782" s="33">
        <f>SUMIF('[1]24. 2012 data'!$B$2:$B$74,$B782,'[1]24. 2012 data'!$DN$2:$DN$74)/SUMIF('[1]24. 2012 data'!$B$2:$B$74,$B782,'[1]24. 2012 data'!$DL$2:$DL$74)</f>
        <v>0.13157894736842105</v>
      </c>
      <c r="W782" s="36">
        <f>(N782-N772)/N772</f>
        <v>0.1128392802683745</v>
      </c>
      <c r="X782" s="34">
        <f>SUMIF('[1]24. 2012 data'!$B$2:$B$74,$B782,'[1]24. 2012 data'!$CZ$2:$CZ$74)</f>
        <v>14</v>
      </c>
    </row>
    <row r="783" spans="1:24" ht="15" x14ac:dyDescent="0.25">
      <c r="A783" s="182">
        <v>72</v>
      </c>
      <c r="B783" s="183" t="s">
        <v>73</v>
      </c>
      <c r="C783" s="184">
        <v>2002</v>
      </c>
      <c r="D783" s="184">
        <v>1</v>
      </c>
      <c r="E783" s="42">
        <f>SUMIFS('[1]6. Capital Calculations for BM'!$AI$6:$AI$1805,'[1]6. Capital Calculations for BM'!$C$6:$C$1805,'[1]2. BM Database'!$C783,'[1]6. Capital Calculations for BM'!$B$6:$B$1805,'[1]2. BM Database'!$B783)</f>
        <v>850893.06510715198</v>
      </c>
      <c r="F783" s="42">
        <f>'[1]4. OM&amp;A Calculation'!M788</f>
        <v>937711.64</v>
      </c>
      <c r="G783" s="42">
        <f t="shared" si="172"/>
        <v>1788604.705107152</v>
      </c>
      <c r="H783" s="33">
        <f t="shared" si="173"/>
        <v>0.47573008316344362</v>
      </c>
      <c r="I783" s="33">
        <f t="shared" si="174"/>
        <v>0.52426991683655633</v>
      </c>
      <c r="J783" s="40">
        <f>SUMIFS('[1]6. Capital Calculations for BM'!$AH$6:$AH$1805,'[1]6. Capital Calculations for BM'!$C$6:$C$1805,'[1]2. BM Database'!$C783,'[1]6. Capital Calculations for BM'!$B$6:$B$1805,'[1]2. BM Database'!$B783)</f>
        <v>16.741565999999999</v>
      </c>
      <c r="K783" s="41">
        <f t="shared" si="164"/>
        <v>100</v>
      </c>
      <c r="L783" s="41">
        <v>0.98602983681038403</v>
      </c>
      <c r="M783" s="41">
        <f t="shared" si="175"/>
        <v>98.60298368103841</v>
      </c>
      <c r="N783" s="34">
        <f>SUMIFS('[1]41. Output Indexes'!$E$3:$E$752,'[1]41. Output Indexes'!$B$3:$B$752,$B783,'[1]41. Output Indexes'!$C$3:$C$752,$C783)</f>
        <v>3702</v>
      </c>
      <c r="O783" s="34">
        <f>SUMIFS('[1]41. Output Indexes'!$L$3:$L$752,'[1]41. Output Indexes'!$B$3:$B$752,$B783,'[1]41. Output Indexes'!$C$3:$C$752,$C783)</f>
        <v>132708672</v>
      </c>
      <c r="P783" s="34">
        <f>SUMIFS('[1]9. Z variables'!$AD$3:$AD$752,'[1]9. Z variables'!$B$3:$B$752,$B783,'[1]9. Z variables'!$C$3:$C$752,$C783)</f>
        <v>25000</v>
      </c>
      <c r="Q783" s="34">
        <f>SUMIFS('[1]9. Z variables'!$AE$3:$AE$752,'[1]9. Z variables'!$B$3:$B$752,$B783,'[1]9. Z variables'!$C$3:$C$752,$C783)</f>
        <v>24000</v>
      </c>
      <c r="R783" s="34">
        <f t="shared" si="171"/>
        <v>25000</v>
      </c>
      <c r="S783" s="34">
        <f>R783</f>
        <v>25000</v>
      </c>
      <c r="T783" s="34">
        <f>SUMIFS('[1]9. Z variables'!$P$3:$P$752,'[1]9. Z variables'!$C$3:$C$752,$C783,'[1]9. Z variables'!$B$3:$B$752,$B783)</f>
        <v>65.099999999999994</v>
      </c>
      <c r="U783" s="34">
        <f t="shared" si="166"/>
        <v>65.590909090909093</v>
      </c>
      <c r="V783" s="33">
        <f>SUMIFS('[1]9. Z variables'!$R$3:$R$752,'[1]9. Z variables'!$C$3:$C$752,$C783,'[1]9. Z variables'!$B$3:$B$752,$B783)/T783</f>
        <v>0.18279569892473121</v>
      </c>
      <c r="W783" s="36">
        <f t="shared" si="167"/>
        <v>1.3776337115072933E-2</v>
      </c>
      <c r="X783" s="35">
        <f t="shared" si="167"/>
        <v>8</v>
      </c>
    </row>
    <row r="784" spans="1:24" ht="15" x14ac:dyDescent="0.25">
      <c r="A784" s="182">
        <v>72</v>
      </c>
      <c r="B784" s="183" t="s">
        <v>73</v>
      </c>
      <c r="C784" s="184">
        <v>2003</v>
      </c>
      <c r="D784" s="184">
        <v>1</v>
      </c>
      <c r="E784" s="42">
        <f>SUMIFS('[1]6. Capital Calculations for BM'!$AI$6:$AI$1805,'[1]6. Capital Calculations for BM'!$C$6:$C$1805,'[1]2. BM Database'!$C784,'[1]6. Capital Calculations for BM'!$B$6:$B$1805,'[1]2. BM Database'!$B784)</f>
        <v>842643.54223474965</v>
      </c>
      <c r="F784" s="42">
        <f>'[1]4. OM&amp;A Calculation'!M789</f>
        <v>1072247.3099999998</v>
      </c>
      <c r="G784" s="42">
        <f t="shared" si="172"/>
        <v>1914890.8522347496</v>
      </c>
      <c r="H784" s="33">
        <f t="shared" si="173"/>
        <v>0.44004781852258207</v>
      </c>
      <c r="I784" s="33">
        <f t="shared" si="174"/>
        <v>0.55995218147741799</v>
      </c>
      <c r="J784" s="40">
        <f>SUMIFS('[1]6. Capital Calculations for BM'!$AH$6:$AH$1805,'[1]6. Capital Calculations for BM'!$C$6:$C$1805,'[1]2. BM Database'!$C784,'[1]6. Capital Calculations for BM'!$B$6:$B$1805,'[1]2. BM Database'!$B784)</f>
        <v>16.820820000000001</v>
      </c>
      <c r="K784" s="41">
        <f t="shared" si="164"/>
        <v>102.21331567783656</v>
      </c>
      <c r="L784" s="41">
        <v>0.98602983681038403</v>
      </c>
      <c r="M784" s="41">
        <f t="shared" si="175"/>
        <v>100.78537897766546</v>
      </c>
      <c r="N784" s="34">
        <f>SUMIFS('[1]41. Output Indexes'!$E$3:$E$752,'[1]41. Output Indexes'!$B$3:$B$752,$B784,'[1]41. Output Indexes'!$C$3:$C$752,$C784)</f>
        <v>3740</v>
      </c>
      <c r="O784" s="34">
        <f>SUMIFS('[1]41. Output Indexes'!$L$3:$L$752,'[1]41. Output Indexes'!$B$3:$B$752,$B784,'[1]41. Output Indexes'!$C$3:$C$752,$C784)</f>
        <v>145709728.80000001</v>
      </c>
      <c r="P784" s="34">
        <f>SUMIFS('[1]9. Z variables'!$AD$3:$AD$752,'[1]9. Z variables'!$B$3:$B$752,$B784,'[1]9. Z variables'!$C$3:$C$752,$C784)</f>
        <v>25000</v>
      </c>
      <c r="Q784" s="34">
        <f>SUMIFS('[1]9. Z variables'!$AE$3:$AE$752,'[1]9. Z variables'!$B$3:$B$752,$B784,'[1]9. Z variables'!$C$3:$C$752,$C784)</f>
        <v>24000</v>
      </c>
      <c r="R784" s="34">
        <f t="shared" si="171"/>
        <v>25000</v>
      </c>
      <c r="S784" s="34">
        <f t="shared" ref="S784:S793" si="177">MAX(S783,R784)</f>
        <v>25000</v>
      </c>
      <c r="T784" s="34">
        <f>SUMIFS('[1]9. Z variables'!$P$3:$P$752,'[1]9. Z variables'!$C$3:$C$752,$C784,'[1]9. Z variables'!$B$3:$B$752,$B784)</f>
        <v>65.2</v>
      </c>
      <c r="U784" s="34">
        <f t="shared" si="166"/>
        <v>65.590909090909093</v>
      </c>
      <c r="V784" s="33">
        <f>SUMIFS('[1]9. Z variables'!$R$3:$R$752,'[1]9. Z variables'!$C$3:$C$752,$C784,'[1]9. Z variables'!$B$3:$B$752,$B784)/T784</f>
        <v>0.18404907975460122</v>
      </c>
      <c r="W784" s="36">
        <f t="shared" si="167"/>
        <v>1.3776337115072933E-2</v>
      </c>
      <c r="X784" s="35">
        <f t="shared" si="167"/>
        <v>8</v>
      </c>
    </row>
    <row r="785" spans="1:24" ht="15" x14ac:dyDescent="0.25">
      <c r="A785" s="182">
        <v>72</v>
      </c>
      <c r="B785" s="183" t="s">
        <v>73</v>
      </c>
      <c r="C785" s="184">
        <v>2004</v>
      </c>
      <c r="D785" s="184">
        <v>1</v>
      </c>
      <c r="E785" s="42">
        <f>SUMIFS('[1]6. Capital Calculations for BM'!$AI$6:$AI$1805,'[1]6. Capital Calculations for BM'!$C$6:$C$1805,'[1]2. BM Database'!$C785,'[1]6. Capital Calculations for BM'!$B$6:$B$1805,'[1]2. BM Database'!$B785)</f>
        <v>836458.7429664646</v>
      </c>
      <c r="F785" s="42">
        <f>'[1]4. OM&amp;A Calculation'!M790</f>
        <v>1089439.5400000003</v>
      </c>
      <c r="G785" s="42">
        <f t="shared" si="172"/>
        <v>1925898.2829664648</v>
      </c>
      <c r="H785" s="33">
        <f t="shared" si="173"/>
        <v>0.43432135038724146</v>
      </c>
      <c r="I785" s="33">
        <f t="shared" si="174"/>
        <v>0.5656786496127586</v>
      </c>
      <c r="J785" s="40">
        <f>SUMIFS('[1]6. Capital Calculations for BM'!$AH$6:$AH$1805,'[1]6. Capital Calculations for BM'!$C$6:$C$1805,'[1]2. BM Database'!$C785,'[1]6. Capital Calculations for BM'!$B$6:$B$1805,'[1]2. BM Database'!$B785)</f>
        <v>16.852066000000001</v>
      </c>
      <c r="K785" s="41">
        <f t="shared" si="164"/>
        <v>104.79144501899948</v>
      </c>
      <c r="L785" s="41">
        <v>0.98602983681038403</v>
      </c>
      <c r="M785" s="41">
        <f t="shared" si="175"/>
        <v>103.32749143120839</v>
      </c>
      <c r="N785" s="34">
        <f>SUMIFS('[1]41. Output Indexes'!$E$3:$E$752,'[1]41. Output Indexes'!$B$3:$B$752,$B785,'[1]41. Output Indexes'!$C$3:$C$752,$C785)</f>
        <v>3767</v>
      </c>
      <c r="O785" s="34">
        <f>SUMIFS('[1]41. Output Indexes'!$L$3:$L$752,'[1]41. Output Indexes'!$B$3:$B$752,$B785,'[1]41. Output Indexes'!$C$3:$C$752,$C785)</f>
        <v>150385613.59999999</v>
      </c>
      <c r="P785" s="34">
        <f>SUMIFS('[1]9. Z variables'!$AD$3:$AD$752,'[1]9. Z variables'!$B$3:$B$752,$B785,'[1]9. Z variables'!$C$3:$C$752,$C785)</f>
        <v>25000</v>
      </c>
      <c r="Q785" s="34">
        <f>SUMIFS('[1]9. Z variables'!$AE$3:$AE$752,'[1]9. Z variables'!$B$3:$B$752,$B785,'[1]9. Z variables'!$C$3:$C$752,$C785)</f>
        <v>24000</v>
      </c>
      <c r="R785" s="34">
        <f t="shared" si="171"/>
        <v>25000</v>
      </c>
      <c r="S785" s="34">
        <f t="shared" si="177"/>
        <v>25000</v>
      </c>
      <c r="T785" s="34">
        <f>SUMIFS('[1]9. Z variables'!$P$3:$P$752,'[1]9. Z variables'!$C$3:$C$752,$C785,'[1]9. Z variables'!$B$3:$B$752,$B785)</f>
        <v>65.2</v>
      </c>
      <c r="U785" s="34">
        <f t="shared" si="166"/>
        <v>65.590909090909093</v>
      </c>
      <c r="V785" s="33">
        <f>SUMIFS('[1]9. Z variables'!$R$3:$R$752,'[1]9. Z variables'!$C$3:$C$752,$C785,'[1]9. Z variables'!$B$3:$B$752,$B785)/T785</f>
        <v>0.18404907975460122</v>
      </c>
      <c r="W785" s="36">
        <f t="shared" si="167"/>
        <v>1.3776337115072933E-2</v>
      </c>
      <c r="X785" s="35">
        <f t="shared" si="167"/>
        <v>8</v>
      </c>
    </row>
    <row r="786" spans="1:24" ht="15" x14ac:dyDescent="0.25">
      <c r="A786" s="182">
        <v>72</v>
      </c>
      <c r="B786" s="183" t="s">
        <v>73</v>
      </c>
      <c r="C786" s="184">
        <v>2005</v>
      </c>
      <c r="D786" s="184">
        <v>1</v>
      </c>
      <c r="E786" s="42">
        <f>SUMIFS('[1]6. Capital Calculations for BM'!$AI$6:$AI$1805,'[1]6. Capital Calculations for BM'!$C$6:$C$1805,'[1]2. BM Database'!$C786,'[1]6. Capital Calculations for BM'!$B$6:$B$1805,'[1]2. BM Database'!$B786)</f>
        <v>845313.87805748032</v>
      </c>
      <c r="F786" s="42">
        <f>'[1]4. OM&amp;A Calculation'!M791</f>
        <v>1352737</v>
      </c>
      <c r="G786" s="42">
        <f t="shared" si="172"/>
        <v>2198050.8780574803</v>
      </c>
      <c r="H786" s="33">
        <f t="shared" si="173"/>
        <v>0.38457430012016985</v>
      </c>
      <c r="I786" s="33">
        <f t="shared" si="174"/>
        <v>0.6154256998798302</v>
      </c>
      <c r="J786" s="40">
        <f>SUMIFS('[1]6. Capital Calculations for BM'!$AH$6:$AH$1805,'[1]6. Capital Calculations for BM'!$C$6:$C$1805,'[1]2. BM Database'!$C786,'[1]6. Capital Calculations for BM'!$B$6:$B$1805,'[1]2. BM Database'!$B786)</f>
        <v>17.008296000000001</v>
      </c>
      <c r="K786" s="41">
        <f t="shared" si="164"/>
        <v>108.15605108354616</v>
      </c>
      <c r="L786" s="41">
        <v>0.98602983681038403</v>
      </c>
      <c r="M786" s="41">
        <f t="shared" si="175"/>
        <v>106.64509339996458</v>
      </c>
      <c r="N786" s="34">
        <f>SUMIFS('[1]41. Output Indexes'!$E$3:$E$752,'[1]41. Output Indexes'!$B$3:$B$752,$B786,'[1]41. Output Indexes'!$C$3:$C$752,$C786)</f>
        <v>3773</v>
      </c>
      <c r="O786" s="34">
        <f>SUMIFS('[1]41. Output Indexes'!$L$3:$L$752,'[1]41. Output Indexes'!$B$3:$B$752,$B786,'[1]41. Output Indexes'!$C$3:$C$752,$C786)</f>
        <v>150869466.86000001</v>
      </c>
      <c r="P786" s="34">
        <f>SUMIFS('[1]9. Z variables'!$AD$3:$AD$752,'[1]9. Z variables'!$B$3:$B$752,$B786,'[1]9. Z variables'!$C$3:$C$752,$C786)</f>
        <v>25000</v>
      </c>
      <c r="Q786" s="34">
        <f>SUMIFS('[1]9. Z variables'!$AE$3:$AE$752,'[1]9. Z variables'!$B$3:$B$752,$B786,'[1]9. Z variables'!$C$3:$C$752,$C786)</f>
        <v>25000</v>
      </c>
      <c r="R786" s="34">
        <f t="shared" si="171"/>
        <v>25000</v>
      </c>
      <c r="S786" s="34">
        <f t="shared" si="177"/>
        <v>25000</v>
      </c>
      <c r="T786" s="34">
        <f>SUMIFS('[1]9. Z variables'!$P$3:$P$752,'[1]9. Z variables'!$C$3:$C$752,$C786,'[1]9. Z variables'!$B$3:$B$752,$B786)</f>
        <v>65</v>
      </c>
      <c r="U786" s="34">
        <f t="shared" si="166"/>
        <v>65.590909090909093</v>
      </c>
      <c r="V786" s="33">
        <f>SUMIFS('[1]9. Z variables'!$R$3:$R$752,'[1]9. Z variables'!$C$3:$C$752,$C786,'[1]9. Z variables'!$B$3:$B$752,$B786)/T786</f>
        <v>0.18461538461538463</v>
      </c>
      <c r="W786" s="36">
        <f t="shared" si="167"/>
        <v>1.3776337115072933E-2</v>
      </c>
      <c r="X786" s="35">
        <f t="shared" si="167"/>
        <v>8</v>
      </c>
    </row>
    <row r="787" spans="1:24" ht="15" x14ac:dyDescent="0.25">
      <c r="A787" s="182">
        <v>72</v>
      </c>
      <c r="B787" s="183" t="s">
        <v>73</v>
      </c>
      <c r="C787" s="184">
        <v>2006</v>
      </c>
      <c r="D787" s="184">
        <v>1</v>
      </c>
      <c r="E787" s="42">
        <f>SUMIFS('[1]6. Capital Calculations for BM'!$AI$6:$AI$1805,'[1]6. Capital Calculations for BM'!$C$6:$C$1805,'[1]2. BM Database'!$C787,'[1]6. Capital Calculations for BM'!$B$6:$B$1805,'[1]2. BM Database'!$B787)</f>
        <v>814601.3859349211</v>
      </c>
      <c r="F787" s="42">
        <f>'[1]4. OM&amp;A Calculation'!M792</f>
        <v>1409998</v>
      </c>
      <c r="G787" s="42">
        <f t="shared" si="172"/>
        <v>2224599.385934921</v>
      </c>
      <c r="H787" s="33">
        <f t="shared" si="173"/>
        <v>0.36617891341931336</v>
      </c>
      <c r="I787" s="33">
        <f t="shared" si="174"/>
        <v>0.63382108658068659</v>
      </c>
      <c r="J787" s="40">
        <f>SUMIFS('[1]6. Capital Calculations for BM'!$AH$6:$AH$1805,'[1]6. Capital Calculations for BM'!$C$6:$C$1805,'[1]2. BM Database'!$C787,'[1]6. Capital Calculations for BM'!$B$6:$B$1805,'[1]2. BM Database'!$B787)</f>
        <v>16.88236666666667</v>
      </c>
      <c r="K787" s="41">
        <f t="shared" si="164"/>
        <v>110.14154301171514</v>
      </c>
      <c r="L787" s="41">
        <v>0.98602983681038403</v>
      </c>
      <c r="M787" s="41">
        <f t="shared" si="175"/>
        <v>108.60284768188538</v>
      </c>
      <c r="N787" s="34">
        <f>SUMIFS('[1]41. Output Indexes'!$E$3:$E$752,'[1]41. Output Indexes'!$B$3:$B$752,$B787,'[1]41. Output Indexes'!$C$3:$C$752,$C787)</f>
        <v>3811</v>
      </c>
      <c r="O787" s="34">
        <f>SUMIFS('[1]41. Output Indexes'!$L$3:$L$752,'[1]41. Output Indexes'!$B$3:$B$752,$B787,'[1]41. Output Indexes'!$C$3:$C$752,$C787)</f>
        <v>147392539</v>
      </c>
      <c r="P787" s="34">
        <f>SUMIFS('[1]9. Z variables'!$AD$3:$AD$752,'[1]9. Z variables'!$B$3:$B$752,$B787,'[1]9. Z variables'!$C$3:$C$752,$C787)</f>
        <v>25000</v>
      </c>
      <c r="Q787" s="34">
        <f>SUMIFS('[1]9. Z variables'!$AE$3:$AE$752,'[1]9. Z variables'!$B$3:$B$752,$B787,'[1]9. Z variables'!$C$3:$C$752,$C787)</f>
        <v>25000</v>
      </c>
      <c r="R787" s="34">
        <f t="shared" si="171"/>
        <v>25000</v>
      </c>
      <c r="S787" s="34">
        <f t="shared" si="177"/>
        <v>25000</v>
      </c>
      <c r="T787" s="34">
        <f>SUMIFS('[1]9. Z variables'!$P$3:$P$752,'[1]9. Z variables'!$C$3:$C$752,$C787,'[1]9. Z variables'!$B$3:$B$752,$B787)</f>
        <v>65</v>
      </c>
      <c r="U787" s="34">
        <f t="shared" si="166"/>
        <v>65.590909090909093</v>
      </c>
      <c r="V787" s="33">
        <f>SUMIFS('[1]9. Z variables'!$R$3:$R$752,'[1]9. Z variables'!$C$3:$C$752,$C787,'[1]9. Z variables'!$B$3:$B$752,$B787)/T787</f>
        <v>0.2</v>
      </c>
      <c r="W787" s="36">
        <f t="shared" si="167"/>
        <v>1.3776337115072933E-2</v>
      </c>
      <c r="X787" s="35">
        <f t="shared" si="167"/>
        <v>8</v>
      </c>
    </row>
    <row r="788" spans="1:24" ht="15" x14ac:dyDescent="0.25">
      <c r="A788" s="182">
        <v>72</v>
      </c>
      <c r="B788" s="183" t="s">
        <v>73</v>
      </c>
      <c r="C788" s="184">
        <v>2007</v>
      </c>
      <c r="D788" s="184">
        <v>1</v>
      </c>
      <c r="E788" s="42">
        <f>SUMIFS('[1]6. Capital Calculations for BM'!$AI$6:$AI$1805,'[1]6. Capital Calculations for BM'!$C$6:$C$1805,'[1]2. BM Database'!$C788,'[1]6. Capital Calculations for BM'!$B$6:$B$1805,'[1]2. BM Database'!$B788)</f>
        <v>849419.19023883424</v>
      </c>
      <c r="F788" s="42">
        <f>'[1]4. OM&amp;A Calculation'!M793</f>
        <v>1165055</v>
      </c>
      <c r="G788" s="42">
        <f t="shared" si="172"/>
        <v>2014474.1902388344</v>
      </c>
      <c r="H788" s="33">
        <f t="shared" si="173"/>
        <v>0.42165801595012137</v>
      </c>
      <c r="I788" s="33">
        <f t="shared" si="174"/>
        <v>0.57834198404987869</v>
      </c>
      <c r="J788" s="40">
        <f>SUMIFS('[1]6. Capital Calculations for BM'!$AH$6:$AH$1805,'[1]6. Capital Calculations for BM'!$C$6:$C$1805,'[1]2. BM Database'!$C788,'[1]6. Capital Calculations for BM'!$B$6:$B$1805,'[1]2. BM Database'!$B788)</f>
        <v>17.296320000000001</v>
      </c>
      <c r="K788" s="41">
        <f t="shared" si="164"/>
        <v>113.88036490943945</v>
      </c>
      <c r="L788" s="41">
        <v>0.98602983681038403</v>
      </c>
      <c r="M788" s="41">
        <f t="shared" si="175"/>
        <v>112.28943762756157</v>
      </c>
      <c r="N788" s="34">
        <f>SUMIFS('[1]41. Output Indexes'!$E$3:$E$752,'[1]41. Output Indexes'!$B$3:$B$752,$B788,'[1]41. Output Indexes'!$C$3:$C$752,$C788)</f>
        <v>3853</v>
      </c>
      <c r="O788" s="34">
        <f>SUMIFS('[1]41. Output Indexes'!$L$3:$L$752,'[1]41. Output Indexes'!$B$3:$B$752,$B788,'[1]41. Output Indexes'!$C$3:$C$752,$C788)</f>
        <v>145743157.84</v>
      </c>
      <c r="P788" s="34">
        <f>SUMIFS('[1]9. Z variables'!$AD$3:$AD$752,'[1]9. Z variables'!$B$3:$B$752,$B788,'[1]9. Z variables'!$C$3:$C$752,$C788)</f>
        <v>26000</v>
      </c>
      <c r="Q788" s="34">
        <f>SUMIFS('[1]9. Z variables'!$AE$3:$AE$752,'[1]9. Z variables'!$B$3:$B$752,$B788,'[1]9. Z variables'!$C$3:$C$752,$C788)</f>
        <v>26000</v>
      </c>
      <c r="R788" s="34">
        <f t="shared" si="171"/>
        <v>26000</v>
      </c>
      <c r="S788" s="34">
        <f t="shared" si="177"/>
        <v>26000</v>
      </c>
      <c r="T788" s="34">
        <f>SUMIFS('[1]9. Z variables'!$P$3:$P$752,'[1]9. Z variables'!$C$3:$C$752,$C788,'[1]9. Z variables'!$B$3:$B$752,$B788)</f>
        <v>65</v>
      </c>
      <c r="U788" s="34">
        <f t="shared" si="166"/>
        <v>65.590909090909093</v>
      </c>
      <c r="V788" s="33">
        <f>SUMIFS('[1]9. Z variables'!$R$3:$R$752,'[1]9. Z variables'!$C$3:$C$752,$C788,'[1]9. Z variables'!$B$3:$B$752,$B788)/T788</f>
        <v>0.2</v>
      </c>
      <c r="W788" s="36">
        <f t="shared" si="167"/>
        <v>1.3776337115072933E-2</v>
      </c>
      <c r="X788" s="35">
        <f t="shared" si="167"/>
        <v>8</v>
      </c>
    </row>
    <row r="789" spans="1:24" ht="15" x14ac:dyDescent="0.25">
      <c r="A789" s="182">
        <v>72</v>
      </c>
      <c r="B789" s="183" t="s">
        <v>73</v>
      </c>
      <c r="C789" s="184">
        <v>2008</v>
      </c>
      <c r="D789" s="184">
        <v>1</v>
      </c>
      <c r="E789" s="42">
        <f>SUMIFS('[1]6. Capital Calculations for BM'!$AI$6:$AI$1805,'[1]6. Capital Calculations for BM'!$C$6:$C$1805,'[1]2. BM Database'!$C789,'[1]6. Capital Calculations for BM'!$B$6:$B$1805,'[1]2. BM Database'!$B789)</f>
        <v>872946.67559549818</v>
      </c>
      <c r="F789" s="42">
        <f>'[1]4. OM&amp;A Calculation'!M794</f>
        <v>1266010</v>
      </c>
      <c r="G789" s="42">
        <f t="shared" si="172"/>
        <v>2138956.6755954982</v>
      </c>
      <c r="H789" s="33">
        <f t="shared" si="173"/>
        <v>0.40811797899200769</v>
      </c>
      <c r="I789" s="33">
        <f t="shared" si="174"/>
        <v>0.59188202100799225</v>
      </c>
      <c r="J789" s="40">
        <f>SUMIFS('[1]6. Capital Calculations for BM'!$AH$6:$AH$1805,'[1]6. Capital Calculations for BM'!$C$6:$C$1805,'[1]2. BM Database'!$C789,'[1]6. Capital Calculations for BM'!$B$6:$B$1805,'[1]2. BM Database'!$B789)</f>
        <v>17.715351999999999</v>
      </c>
      <c r="K789" s="41">
        <f t="shared" si="164"/>
        <v>116.60459237157336</v>
      </c>
      <c r="L789" s="41">
        <v>0.98602983681038403</v>
      </c>
      <c r="M789" s="41">
        <f t="shared" si="175"/>
        <v>114.97560718748383</v>
      </c>
      <c r="N789" s="34">
        <f>SUMIFS('[1]41. Output Indexes'!$E$3:$E$752,'[1]41. Output Indexes'!$B$3:$B$752,$B789,'[1]41. Output Indexes'!$C$3:$C$752,$C789)</f>
        <v>3878</v>
      </c>
      <c r="O789" s="34">
        <f>SUMIFS('[1]41. Output Indexes'!$L$3:$L$752,'[1]41. Output Indexes'!$B$3:$B$752,$B789,'[1]41. Output Indexes'!$C$3:$C$752,$C789)</f>
        <v>154353218.66999999</v>
      </c>
      <c r="P789" s="34">
        <f>SUMIFS('[1]9. Z variables'!$AD$3:$AD$752,'[1]9. Z variables'!$B$3:$B$752,$B789,'[1]9. Z variables'!$C$3:$C$752,$C789)</f>
        <v>26000</v>
      </c>
      <c r="Q789" s="34">
        <f>SUMIFS('[1]9. Z variables'!$AE$3:$AE$752,'[1]9. Z variables'!$B$3:$B$752,$B789,'[1]9. Z variables'!$C$3:$C$752,$C789)</f>
        <v>26000</v>
      </c>
      <c r="R789" s="34">
        <f t="shared" si="171"/>
        <v>26000</v>
      </c>
      <c r="S789" s="34">
        <f t="shared" si="177"/>
        <v>26000</v>
      </c>
      <c r="T789" s="34">
        <f>SUMIFS('[1]9. Z variables'!$P$3:$P$752,'[1]9. Z variables'!$C$3:$C$752,$C789,'[1]9. Z variables'!$B$3:$B$752,$B789)</f>
        <v>65</v>
      </c>
      <c r="U789" s="34">
        <f t="shared" si="166"/>
        <v>65.590909090909093</v>
      </c>
      <c r="V789" s="33">
        <f>SUMIFS('[1]9. Z variables'!$R$3:$R$752,'[1]9. Z variables'!$C$3:$C$752,$C789,'[1]9. Z variables'!$B$3:$B$752,$B789)/T789</f>
        <v>0.2</v>
      </c>
      <c r="W789" s="36">
        <f t="shared" si="167"/>
        <v>1.3776337115072933E-2</v>
      </c>
      <c r="X789" s="35">
        <f t="shared" si="167"/>
        <v>8</v>
      </c>
    </row>
    <row r="790" spans="1:24" ht="15" x14ac:dyDescent="0.25">
      <c r="A790" s="182">
        <v>72</v>
      </c>
      <c r="B790" s="183" t="s">
        <v>73</v>
      </c>
      <c r="C790" s="184">
        <v>2009</v>
      </c>
      <c r="D790" s="184">
        <v>1</v>
      </c>
      <c r="E790" s="42">
        <f>SUMIFS('[1]6. Capital Calculations for BM'!$AI$6:$AI$1805,'[1]6. Capital Calculations for BM'!$C$6:$C$1805,'[1]2. BM Database'!$C790,'[1]6. Capital Calculations for BM'!$B$6:$B$1805,'[1]2. BM Database'!$B790)</f>
        <v>958883.55074171687</v>
      </c>
      <c r="F790" s="42">
        <f>'[1]4. OM&amp;A Calculation'!M795</f>
        <v>1415777</v>
      </c>
      <c r="G790" s="42">
        <f t="shared" si="172"/>
        <v>2374660.5507417168</v>
      </c>
      <c r="H790" s="33">
        <f t="shared" si="173"/>
        <v>0.40379815567417121</v>
      </c>
      <c r="I790" s="33">
        <f t="shared" si="174"/>
        <v>0.59620184432582879</v>
      </c>
      <c r="J790" s="40">
        <f>SUMIFS('[1]6. Capital Calculations for BM'!$AH$6:$AH$1805,'[1]6. Capital Calculations for BM'!$C$6:$C$1805,'[1]2. BM Database'!$C790,'[1]6. Capital Calculations for BM'!$B$6:$B$1805,'[1]2. BM Database'!$B790)</f>
        <v>17.930536200000002</v>
      </c>
      <c r="K790" s="41">
        <f t="shared" si="164"/>
        <v>118.1120482521444</v>
      </c>
      <c r="L790" s="41">
        <v>0.98602983681038403</v>
      </c>
      <c r="M790" s="41">
        <f t="shared" si="175"/>
        <v>116.46200366340216</v>
      </c>
      <c r="N790" s="34">
        <f>SUMIFS('[1]41. Output Indexes'!$E$3:$E$752,'[1]41. Output Indexes'!$B$3:$B$752,$B790,'[1]41. Output Indexes'!$C$3:$C$752,$C790)</f>
        <v>3763</v>
      </c>
      <c r="O790" s="34">
        <f>SUMIFS('[1]41. Output Indexes'!$L$3:$L$752,'[1]41. Output Indexes'!$B$3:$B$752,$B790,'[1]41. Output Indexes'!$C$3:$C$752,$C790)</f>
        <v>155318970.66</v>
      </c>
      <c r="P790" s="34">
        <f>SUMIFS('[1]9. Z variables'!$AD$3:$AD$752,'[1]9. Z variables'!$B$3:$B$752,$B790,'[1]9. Z variables'!$C$3:$C$752,$C790)</f>
        <v>26561</v>
      </c>
      <c r="Q790" s="34">
        <f>SUMIFS('[1]9. Z variables'!$AE$3:$AE$752,'[1]9. Z variables'!$B$3:$B$752,$B790,'[1]9. Z variables'!$C$3:$C$752,$C790)</f>
        <v>26342</v>
      </c>
      <c r="R790" s="34">
        <f t="shared" si="171"/>
        <v>26561</v>
      </c>
      <c r="S790" s="34">
        <f t="shared" si="177"/>
        <v>26561</v>
      </c>
      <c r="T790" s="34">
        <f>SUMIFS('[1]9. Z variables'!$P$3:$P$752,'[1]9. Z variables'!$C$3:$C$752,$C790,'[1]9. Z variables'!$B$3:$B$752,$B790)</f>
        <v>65</v>
      </c>
      <c r="U790" s="34">
        <f t="shared" si="166"/>
        <v>65.590909090909093</v>
      </c>
      <c r="V790" s="33">
        <f>SUMIFS('[1]9. Z variables'!$R$3:$R$752,'[1]9. Z variables'!$C$3:$C$752,$C790,'[1]9. Z variables'!$B$3:$B$752,$B790)/T790</f>
        <v>0.2</v>
      </c>
      <c r="W790" s="36">
        <f t="shared" si="167"/>
        <v>1.3776337115072933E-2</v>
      </c>
      <c r="X790" s="35">
        <f t="shared" si="167"/>
        <v>8</v>
      </c>
    </row>
    <row r="791" spans="1:24" ht="15" x14ac:dyDescent="0.25">
      <c r="A791" s="182">
        <v>72</v>
      </c>
      <c r="B791" s="183" t="s">
        <v>73</v>
      </c>
      <c r="C791" s="184">
        <v>2010</v>
      </c>
      <c r="D791" s="184">
        <v>1</v>
      </c>
      <c r="E791" s="42">
        <f>SUMIFS('[1]6. Capital Calculations for BM'!$AI$6:$AI$1805,'[1]6. Capital Calculations for BM'!$C$6:$C$1805,'[1]2. BM Database'!$C791,'[1]6. Capital Calculations for BM'!$B$6:$B$1805,'[1]2. BM Database'!$B791)</f>
        <v>992760.27828039881</v>
      </c>
      <c r="F791" s="42">
        <f>'[1]4. OM&amp;A Calculation'!M796</f>
        <v>1250461</v>
      </c>
      <c r="G791" s="42">
        <f t="shared" si="172"/>
        <v>2243221.2782803988</v>
      </c>
      <c r="H791" s="33">
        <f t="shared" si="173"/>
        <v>0.44256012007938234</v>
      </c>
      <c r="I791" s="33">
        <f t="shared" si="174"/>
        <v>0.55743987992061772</v>
      </c>
      <c r="J791" s="40">
        <f>SUMIFS('[1]6. Capital Calculations for BM'!$AH$6:$AH$1805,'[1]6. Capital Calculations for BM'!$C$6:$C$1805,'[1]2. BM Database'!$C791,'[1]6. Capital Calculations for BM'!$B$6:$B$1805,'[1]2. BM Database'!$B791)</f>
        <v>18.29948266666667</v>
      </c>
      <c r="K791" s="41">
        <f t="shared" ref="K791:K826" si="178">K780</f>
        <v>121.67950876493377</v>
      </c>
      <c r="L791" s="41">
        <v>0.98602983681038403</v>
      </c>
      <c r="M791" s="41">
        <f t="shared" si="175"/>
        <v>119.97962617065534</v>
      </c>
      <c r="N791" s="34">
        <f>SUMIFS('[1]41. Output Indexes'!$E$3:$E$752,'[1]41. Output Indexes'!$B$3:$B$752,$B791,'[1]41. Output Indexes'!$C$3:$C$752,$C791)</f>
        <v>3770</v>
      </c>
      <c r="O791" s="34">
        <f>SUMIFS('[1]41. Output Indexes'!$L$3:$L$752,'[1]41. Output Indexes'!$B$3:$B$752,$B791,'[1]41. Output Indexes'!$C$3:$C$752,$C791)</f>
        <v>138131785.69999999</v>
      </c>
      <c r="P791" s="34">
        <f>SUMIFS('[1]9. Z variables'!$AD$3:$AD$752,'[1]9. Z variables'!$B$3:$B$752,$B791,'[1]9. Z variables'!$C$3:$C$752,$C791)</f>
        <v>25975</v>
      </c>
      <c r="Q791" s="34">
        <f>SUMIFS('[1]9. Z variables'!$AE$3:$AE$752,'[1]9. Z variables'!$B$3:$B$752,$B791,'[1]9. Z variables'!$C$3:$C$752,$C791)</f>
        <v>26132</v>
      </c>
      <c r="R791" s="34">
        <f t="shared" si="171"/>
        <v>26132</v>
      </c>
      <c r="S791" s="34">
        <f t="shared" si="177"/>
        <v>26561</v>
      </c>
      <c r="T791" s="34">
        <f>SUMIFS('[1]9. Z variables'!$P$3:$P$752,'[1]9. Z variables'!$C$3:$C$752,$C791,'[1]9. Z variables'!$B$3:$B$752,$B791)</f>
        <v>65</v>
      </c>
      <c r="U791" s="34">
        <f t="shared" si="166"/>
        <v>65.590909090909093</v>
      </c>
      <c r="V791" s="33">
        <f>SUMIFS('[1]9. Z variables'!$R$3:$R$752,'[1]9. Z variables'!$C$3:$C$752,$C791,'[1]9. Z variables'!$B$3:$B$752,$B791)/T791</f>
        <v>0.2</v>
      </c>
      <c r="W791" s="36">
        <f t="shared" si="167"/>
        <v>1.3776337115072933E-2</v>
      </c>
      <c r="X791" s="35">
        <f t="shared" si="167"/>
        <v>8</v>
      </c>
    </row>
    <row r="792" spans="1:24" ht="15" x14ac:dyDescent="0.25">
      <c r="A792" s="182">
        <v>72</v>
      </c>
      <c r="B792" s="183" t="s">
        <v>73</v>
      </c>
      <c r="C792" s="184">
        <v>2011</v>
      </c>
      <c r="D792" s="184">
        <v>1</v>
      </c>
      <c r="E792" s="42">
        <f>SUMIFS('[1]6. Capital Calculations for BM'!$AI$6:$AI$1805,'[1]6. Capital Calculations for BM'!$C$6:$C$1805,'[1]2. BM Database'!$C792,'[1]6. Capital Calculations for BM'!$B$6:$B$1805,'[1]2. BM Database'!$B792)</f>
        <v>929116.83426191623</v>
      </c>
      <c r="F792" s="42">
        <f>'[1]4. OM&amp;A Calculation'!M797</f>
        <v>1350737</v>
      </c>
      <c r="G792" s="42">
        <f t="shared" si="172"/>
        <v>2279853.8342619161</v>
      </c>
      <c r="H792" s="33">
        <f t="shared" si="173"/>
        <v>0.40753350951672307</v>
      </c>
      <c r="I792" s="33">
        <f t="shared" si="174"/>
        <v>0.59246649048327693</v>
      </c>
      <c r="J792" s="40">
        <f>SUMIFS('[1]6. Capital Calculations for BM'!$AH$6:$AH$1805,'[1]6. Capital Calculations for BM'!$C$6:$C$1805,'[1]2. BM Database'!$C792,'[1]6. Capital Calculations for BM'!$B$6:$B$1805,'[1]2. BM Database'!$B792)</f>
        <v>18.328728099999999</v>
      </c>
      <c r="K792" s="41">
        <f t="shared" si="178"/>
        <v>123.73002481130355</v>
      </c>
      <c r="L792" s="41">
        <v>0.98602983681038403</v>
      </c>
      <c r="M792" s="41">
        <f t="shared" si="175"/>
        <v>122.0014961732344</v>
      </c>
      <c r="N792" s="34">
        <f>SUMIFS('[1]41. Output Indexes'!$E$3:$E$752,'[1]41. Output Indexes'!$B$3:$B$752,$B792,'[1]41. Output Indexes'!$C$3:$C$752,$C792)</f>
        <v>3697</v>
      </c>
      <c r="O792" s="34">
        <f>SUMIFS('[1]41. Output Indexes'!$L$3:$L$752,'[1]41. Output Indexes'!$B$3:$B$752,$B792,'[1]41. Output Indexes'!$C$3:$C$752,$C792)</f>
        <v>144028502</v>
      </c>
      <c r="P792" s="34">
        <f>SUMIFS('[1]9. Z variables'!$AD$3:$AD$752,'[1]9. Z variables'!$B$3:$B$752,$B792,'[1]9. Z variables'!$C$3:$C$752,$C792)</f>
        <v>27350</v>
      </c>
      <c r="Q792" s="34">
        <f>SUMIFS('[1]9. Z variables'!$AE$3:$AE$752,'[1]9. Z variables'!$B$3:$B$752,$B792,'[1]9. Z variables'!$C$3:$C$752,$C792)</f>
        <v>26222</v>
      </c>
      <c r="R792" s="34">
        <f t="shared" si="171"/>
        <v>27350</v>
      </c>
      <c r="S792" s="34">
        <f t="shared" si="177"/>
        <v>27350</v>
      </c>
      <c r="T792" s="34">
        <f>SUMIFS('[1]9. Z variables'!$P$3:$P$752,'[1]9. Z variables'!$C$3:$C$752,$C792,'[1]9. Z variables'!$B$3:$B$752,$B792)</f>
        <v>68</v>
      </c>
      <c r="U792" s="34">
        <f t="shared" si="166"/>
        <v>65.590909090909093</v>
      </c>
      <c r="V792" s="33">
        <f>SUMIFS('[1]9. Z variables'!$R$3:$R$752,'[1]9. Z variables'!$C$3:$C$752,$C792,'[1]9. Z variables'!$B$3:$B$752,$B792)/T792</f>
        <v>0.22058823529411764</v>
      </c>
      <c r="W792" s="36">
        <f t="shared" si="167"/>
        <v>1.3776337115072933E-2</v>
      </c>
      <c r="X792" s="23">
        <f t="shared" si="167"/>
        <v>8</v>
      </c>
    </row>
    <row r="793" spans="1:24" ht="15" x14ac:dyDescent="0.25">
      <c r="A793" s="182">
        <v>72</v>
      </c>
      <c r="B793" s="183" t="str">
        <f>B792</f>
        <v>WEST COAST HURON ENERGY INC.</v>
      </c>
      <c r="C793" s="184">
        <f>C792+1</f>
        <v>2012</v>
      </c>
      <c r="D793" s="184">
        <f>D792</f>
        <v>1</v>
      </c>
      <c r="E793" s="42">
        <f>SUMIFS('[1]6. Capital Calculations for BM'!$AI$6:$AI$1805,'[1]6. Capital Calculations for BM'!$C$6:$C$1805,'[1]2. BM Database'!$C793,'[1]6. Capital Calculations for BM'!$B$6:$B$1805,'[1]2. BM Database'!$B793)</f>
        <v>1143197.628101778</v>
      </c>
      <c r="F793" s="42">
        <f>'[1]4. OM&amp;A Calculation'!M798</f>
        <v>1660820</v>
      </c>
      <c r="G793" s="42">
        <f t="shared" si="172"/>
        <v>2804017.6281017782</v>
      </c>
      <c r="H793" s="33">
        <f t="shared" si="173"/>
        <v>0.40769987201388702</v>
      </c>
      <c r="I793" s="33">
        <f t="shared" si="174"/>
        <v>0.59230012798611298</v>
      </c>
      <c r="J793" s="40">
        <f>SUMIFS('[1]6. Capital Calculations for BM'!$AH$6:$AH$1805,'[1]6. Capital Calculations for BM'!$C$6:$C$1805,'[1]2. BM Database'!$C793,'[1]6. Capital Calculations for BM'!$B$6:$B$1805,'[1]2. BM Database'!$B793)</f>
        <v>17.40324</v>
      </c>
      <c r="K793" s="41">
        <f t="shared" si="178"/>
        <v>125.68281390738366</v>
      </c>
      <c r="L793" s="41">
        <f>L792</f>
        <v>0.98602983681038403</v>
      </c>
      <c r="M793" s="41">
        <f t="shared" si="175"/>
        <v>123.92700448696738</v>
      </c>
      <c r="N793" s="34">
        <f>SUMIFS('[1]24. 2012 data'!$BR$2:$BR$74,'[1]24. 2012 data'!$B$2:$B$74,'[1]2. BM Database'!$B793,'[1]24. 2012 data'!$C$2:$C$74,2012)</f>
        <v>3753</v>
      </c>
      <c r="O793" s="34">
        <f>SUMIFS('[1]24. 2012 data'!$BZ$2:$BZ$74,'[1]24. 2012 data'!$B$2:$B$74,'[1]2. BM Database'!$B793,'[1]24. 2012 data'!$C$2:$C$74,2012)</f>
        <v>137452522</v>
      </c>
      <c r="P793" s="34">
        <f>SUMIFS('[1]24. 2012 data'!$DI$2:$DI$74,'[1]24. 2012 data'!$B$2:$B$74,'[1]2. BM Database'!$B793,'[1]24. 2012 data'!$C$2:$C$74,2012)</f>
        <v>25064</v>
      </c>
      <c r="Q793" s="34">
        <f>SUMIFS('[1]24. 2012 data'!$DH$2:$DH$74,'[1]24. 2012 data'!$B$2:$B$74,'[1]2. BM Database'!$B793,'[1]24. 2012 data'!$C$2:$C$74,2012)</f>
        <v>24560</v>
      </c>
      <c r="R793" s="34">
        <f t="shared" si="171"/>
        <v>25064</v>
      </c>
      <c r="S793" s="34">
        <f t="shared" si="177"/>
        <v>27350</v>
      </c>
      <c r="T793" s="34">
        <f>SUMIF('[1]24. 2012 data'!$B$2:$B$74,$B793,'[1]24. 2012 data'!$DL$2:$DL$74)</f>
        <v>68</v>
      </c>
      <c r="U793" s="34">
        <f>AVERAGE(T783:T793)</f>
        <v>65.590909090909093</v>
      </c>
      <c r="V793" s="33">
        <f>SUMIF('[1]24. 2012 data'!$B$2:$B$74,$B793,'[1]24. 2012 data'!$DN$2:$DN$74)/SUMIF('[1]24. 2012 data'!$B$2:$B$74,$B793,'[1]24. 2012 data'!$DL$2:$DL$74)</f>
        <v>0.22058823529411764</v>
      </c>
      <c r="W793" s="36">
        <f>(N793-N783)/N783</f>
        <v>1.3776337115072933E-2</v>
      </c>
      <c r="X793" s="34">
        <f>SUMIF('[1]24. 2012 data'!$B$2:$B$74,$B793,'[1]24. 2012 data'!$CZ$2:$CZ$74)</f>
        <v>8</v>
      </c>
    </row>
    <row r="794" spans="1:24" ht="15" x14ac:dyDescent="0.25">
      <c r="A794" s="182">
        <v>73</v>
      </c>
      <c r="B794" s="183" t="s">
        <v>74</v>
      </c>
      <c r="C794" s="184">
        <v>2002</v>
      </c>
      <c r="D794" s="184">
        <v>1</v>
      </c>
      <c r="E794" s="42">
        <f>SUMIFS('[1]6. Capital Calculations for BM'!$AI$6:$AI$1805,'[1]6. Capital Calculations for BM'!$C$6:$C$1805,'[1]2. BM Database'!$C794,'[1]6. Capital Calculations for BM'!$B$6:$B$1805,'[1]2. BM Database'!$B794)</f>
        <v>4123235.8709679893</v>
      </c>
      <c r="F794" s="42">
        <f>'[1]4. OM&amp;A Calculation'!M799</f>
        <v>3774982</v>
      </c>
      <c r="G794" s="42">
        <f t="shared" si="172"/>
        <v>7898217.8709679898</v>
      </c>
      <c r="H794" s="33">
        <f t="shared" si="173"/>
        <v>0.52204635758707596</v>
      </c>
      <c r="I794" s="33">
        <f t="shared" si="174"/>
        <v>0.47795364241292404</v>
      </c>
      <c r="J794" s="40">
        <f>SUMIFS('[1]6. Capital Calculations for BM'!$AH$6:$AH$1805,'[1]6. Capital Calculations for BM'!$C$6:$C$1805,'[1]2. BM Database'!$C794,'[1]6. Capital Calculations for BM'!$B$6:$B$1805,'[1]2. BM Database'!$B794)</f>
        <v>16.741565999999999</v>
      </c>
      <c r="K794" s="41">
        <f t="shared" si="178"/>
        <v>100</v>
      </c>
      <c r="L794" s="41">
        <v>0.81416443420141305</v>
      </c>
      <c r="M794" s="41">
        <f t="shared" si="175"/>
        <v>81.416443420141306</v>
      </c>
      <c r="N794" s="34">
        <f>SUMIFS('[1]41. Output Indexes'!$E$3:$E$752,'[1]41. Output Indexes'!$B$3:$B$752,$B794,'[1]41. Output Indexes'!$C$3:$C$752,$C794)</f>
        <v>20113</v>
      </c>
      <c r="O794" s="34">
        <f>SUMIFS('[1]41. Output Indexes'!$L$3:$L$752,'[1]41. Output Indexes'!$B$3:$B$752,$B794,'[1]41. Output Indexes'!$C$3:$C$752,$C794)</f>
        <v>428242940</v>
      </c>
      <c r="P794" s="34">
        <f>SUMIFS('[1]9. Z variables'!$AD$3:$AD$752,'[1]9. Z variables'!$B$3:$B$752,$B794,'[1]9. Z variables'!$C$3:$C$752,$C794)</f>
        <v>62176.3</v>
      </c>
      <c r="Q794" s="34">
        <f>SUMIFS('[1]9. Z variables'!$AE$3:$AE$752,'[1]9. Z variables'!$B$3:$B$752,$B794,'[1]9. Z variables'!$C$3:$C$752,$C794)</f>
        <v>80842.03</v>
      </c>
      <c r="R794" s="34">
        <f t="shared" si="171"/>
        <v>80842.03</v>
      </c>
      <c r="S794" s="34">
        <f>R794</f>
        <v>80842.03</v>
      </c>
      <c r="T794" s="34">
        <f>SUMIFS('[1]9. Z variables'!$P$3:$P$752,'[1]9. Z variables'!$C$3:$C$752,$C794,'[1]9. Z variables'!$B$3:$B$752,$B794)</f>
        <v>375.8</v>
      </c>
      <c r="U794" s="34">
        <f t="shared" si="166"/>
        <v>450.74545454545455</v>
      </c>
      <c r="V794" s="33">
        <f>SUMIFS('[1]9. Z variables'!$R$3:$R$752,'[1]9. Z variables'!$C$3:$C$752,$C794,'[1]9. Z variables'!$B$3:$B$752,$B794)/T794</f>
        <v>9.9254922831293224E-2</v>
      </c>
      <c r="W794" s="36">
        <f t="shared" si="167"/>
        <v>0.12330333615074827</v>
      </c>
      <c r="X794" s="35">
        <f t="shared" si="167"/>
        <v>64</v>
      </c>
    </row>
    <row r="795" spans="1:24" ht="15" x14ac:dyDescent="0.25">
      <c r="A795" s="182">
        <v>73</v>
      </c>
      <c r="B795" s="183" t="s">
        <v>74</v>
      </c>
      <c r="C795" s="184">
        <v>2003</v>
      </c>
      <c r="D795" s="184">
        <v>1</v>
      </c>
      <c r="E795" s="42">
        <f>SUMIFS('[1]6. Capital Calculations for BM'!$AI$6:$AI$1805,'[1]6. Capital Calculations for BM'!$C$6:$C$1805,'[1]2. BM Database'!$C795,'[1]6. Capital Calculations for BM'!$B$6:$B$1805,'[1]2. BM Database'!$B795)</f>
        <v>4338722.845865651</v>
      </c>
      <c r="F795" s="42">
        <f>'[1]4. OM&amp;A Calculation'!M800</f>
        <v>4332397</v>
      </c>
      <c r="G795" s="42">
        <f t="shared" si="172"/>
        <v>8671119.845865652</v>
      </c>
      <c r="H795" s="33">
        <f t="shared" si="173"/>
        <v>0.50036476521937745</v>
      </c>
      <c r="I795" s="33">
        <f t="shared" si="174"/>
        <v>0.49963523478062255</v>
      </c>
      <c r="J795" s="40">
        <f>SUMIFS('[1]6. Capital Calculations for BM'!$AH$6:$AH$1805,'[1]6. Capital Calculations for BM'!$C$6:$C$1805,'[1]2. BM Database'!$C795,'[1]6. Capital Calculations for BM'!$B$6:$B$1805,'[1]2. BM Database'!$B795)</f>
        <v>16.820820000000001</v>
      </c>
      <c r="K795" s="41">
        <f t="shared" si="178"/>
        <v>102.21331567783656</v>
      </c>
      <c r="L795" s="41">
        <v>0.81416443420141305</v>
      </c>
      <c r="M795" s="41">
        <f t="shared" si="175"/>
        <v>83.218446326696224</v>
      </c>
      <c r="N795" s="34">
        <f>SUMIFS('[1]41. Output Indexes'!$E$3:$E$752,'[1]41. Output Indexes'!$B$3:$B$752,$B795,'[1]41. Output Indexes'!$C$3:$C$752,$C795)</f>
        <v>20382</v>
      </c>
      <c r="O795" s="34">
        <f>SUMIFS('[1]41. Output Indexes'!$L$3:$L$752,'[1]41. Output Indexes'!$B$3:$B$752,$B795,'[1]41. Output Indexes'!$C$3:$C$752,$C795)</f>
        <v>441285683</v>
      </c>
      <c r="P795" s="34">
        <f>SUMIFS('[1]9. Z variables'!$AD$3:$AD$752,'[1]9. Z variables'!$B$3:$B$752,$B795,'[1]9. Z variables'!$C$3:$C$752,$C795)</f>
        <v>62176.3</v>
      </c>
      <c r="Q795" s="34">
        <f>SUMIFS('[1]9. Z variables'!$AE$3:$AE$752,'[1]9. Z variables'!$B$3:$B$752,$B795,'[1]9. Z variables'!$C$3:$C$752,$C795)</f>
        <v>80842.03</v>
      </c>
      <c r="R795" s="34">
        <f t="shared" si="171"/>
        <v>80842.03</v>
      </c>
      <c r="S795" s="34">
        <f t="shared" ref="S795:S804" si="179">MAX(S794,R795)</f>
        <v>80842.03</v>
      </c>
      <c r="T795" s="34">
        <f>SUMIFS('[1]9. Z variables'!$P$3:$P$752,'[1]9. Z variables'!$C$3:$C$752,$C795,'[1]9. Z variables'!$B$3:$B$752,$B795)</f>
        <v>415.2</v>
      </c>
      <c r="U795" s="34">
        <f t="shared" si="166"/>
        <v>450.74545454545455</v>
      </c>
      <c r="V795" s="33">
        <f>SUMIFS('[1]9. Z variables'!$R$3:$R$752,'[1]9. Z variables'!$C$3:$C$752,$C795,'[1]9. Z variables'!$B$3:$B$752,$B795)/T795</f>
        <v>0.19364161849710984</v>
      </c>
      <c r="W795" s="36">
        <f t="shared" si="167"/>
        <v>0.12330333615074827</v>
      </c>
      <c r="X795" s="35">
        <f t="shared" si="167"/>
        <v>64</v>
      </c>
    </row>
    <row r="796" spans="1:24" ht="15" x14ac:dyDescent="0.25">
      <c r="A796" s="182">
        <v>73</v>
      </c>
      <c r="B796" s="183" t="s">
        <v>74</v>
      </c>
      <c r="C796" s="184">
        <v>2004</v>
      </c>
      <c r="D796" s="184">
        <v>1</v>
      </c>
      <c r="E796" s="42">
        <f>SUMIFS('[1]6. Capital Calculations for BM'!$AI$6:$AI$1805,'[1]6. Capital Calculations for BM'!$C$6:$C$1805,'[1]2. BM Database'!$C796,'[1]6. Capital Calculations for BM'!$B$6:$B$1805,'[1]2. BM Database'!$B796)</f>
        <v>4500634.0270219455</v>
      </c>
      <c r="F796" s="42">
        <f>'[1]4. OM&amp;A Calculation'!M801</f>
        <v>4365613</v>
      </c>
      <c r="G796" s="42">
        <f t="shared" si="172"/>
        <v>8866247.0270219445</v>
      </c>
      <c r="H796" s="33">
        <f t="shared" si="173"/>
        <v>0.50761432805844675</v>
      </c>
      <c r="I796" s="33">
        <f t="shared" si="174"/>
        <v>0.49238567194155325</v>
      </c>
      <c r="J796" s="40">
        <f>SUMIFS('[1]6. Capital Calculations for BM'!$AH$6:$AH$1805,'[1]6. Capital Calculations for BM'!$C$6:$C$1805,'[1]2. BM Database'!$C796,'[1]6. Capital Calculations for BM'!$B$6:$B$1805,'[1]2. BM Database'!$B796)</f>
        <v>16.852066000000001</v>
      </c>
      <c r="K796" s="41">
        <f t="shared" si="178"/>
        <v>104.79144501899948</v>
      </c>
      <c r="L796" s="41">
        <v>0.81416443420141305</v>
      </c>
      <c r="M796" s="41">
        <f t="shared" si="175"/>
        <v>85.317467543042198</v>
      </c>
      <c r="N796" s="34">
        <f>SUMIFS('[1]41. Output Indexes'!$E$3:$E$752,'[1]41. Output Indexes'!$B$3:$B$752,$B796,'[1]41. Output Indexes'!$C$3:$C$752,$C796)</f>
        <v>20528</v>
      </c>
      <c r="O796" s="34">
        <f>SUMIFS('[1]41. Output Indexes'!$L$3:$L$752,'[1]41. Output Indexes'!$B$3:$B$752,$B796,'[1]41. Output Indexes'!$C$3:$C$752,$C796)</f>
        <v>336593577</v>
      </c>
      <c r="P796" s="34">
        <f>SUMIFS('[1]9. Z variables'!$AD$3:$AD$752,'[1]9. Z variables'!$B$3:$B$752,$B796,'[1]9. Z variables'!$C$3:$C$752,$C796)</f>
        <v>61323</v>
      </c>
      <c r="Q796" s="34">
        <f>SUMIFS('[1]9. Z variables'!$AE$3:$AE$752,'[1]9. Z variables'!$B$3:$B$752,$B796,'[1]9. Z variables'!$C$3:$C$752,$C796)</f>
        <v>94390</v>
      </c>
      <c r="R796" s="34">
        <f t="shared" si="171"/>
        <v>94390</v>
      </c>
      <c r="S796" s="34">
        <f t="shared" si="179"/>
        <v>94390</v>
      </c>
      <c r="T796" s="34">
        <f>SUMIFS('[1]9. Z variables'!$P$3:$P$752,'[1]9. Z variables'!$C$3:$C$752,$C796,'[1]9. Z variables'!$B$3:$B$752,$B796)</f>
        <v>443.2</v>
      </c>
      <c r="U796" s="34">
        <f t="shared" si="166"/>
        <v>450.74545454545455</v>
      </c>
      <c r="V796" s="33">
        <f>SUMIFS('[1]9. Z variables'!$R$3:$R$752,'[1]9. Z variables'!$C$3:$C$752,$C796,'[1]9. Z variables'!$B$3:$B$752,$B796)/T796</f>
        <v>0.24481046931407943</v>
      </c>
      <c r="W796" s="36">
        <f t="shared" si="167"/>
        <v>0.12330333615074827</v>
      </c>
      <c r="X796" s="35">
        <f t="shared" si="167"/>
        <v>64</v>
      </c>
    </row>
    <row r="797" spans="1:24" ht="15" x14ac:dyDescent="0.25">
      <c r="A797" s="182">
        <v>73</v>
      </c>
      <c r="B797" s="183" t="s">
        <v>74</v>
      </c>
      <c r="C797" s="184">
        <v>2005</v>
      </c>
      <c r="D797" s="184">
        <v>1</v>
      </c>
      <c r="E797" s="42">
        <f>SUMIFS('[1]6. Capital Calculations for BM'!$AI$6:$AI$1805,'[1]6. Capital Calculations for BM'!$C$6:$C$1805,'[1]2. BM Database'!$C797,'[1]6. Capital Calculations for BM'!$B$6:$B$1805,'[1]2. BM Database'!$B797)</f>
        <v>4792353.4449783331</v>
      </c>
      <c r="F797" s="42">
        <f>'[1]4. OM&amp;A Calculation'!M802</f>
        <v>4096622</v>
      </c>
      <c r="G797" s="42">
        <f t="shared" si="172"/>
        <v>8888975.444978334</v>
      </c>
      <c r="H797" s="33">
        <f t="shared" si="173"/>
        <v>0.53913451270536317</v>
      </c>
      <c r="I797" s="33">
        <f t="shared" si="174"/>
        <v>0.46086548729463683</v>
      </c>
      <c r="J797" s="40">
        <f>SUMIFS('[1]6. Capital Calculations for BM'!$AH$6:$AH$1805,'[1]6. Capital Calculations for BM'!$C$6:$C$1805,'[1]2. BM Database'!$C797,'[1]6. Capital Calculations for BM'!$B$6:$B$1805,'[1]2. BM Database'!$B797)</f>
        <v>17.008296000000001</v>
      </c>
      <c r="K797" s="41">
        <f t="shared" si="178"/>
        <v>108.15605108354616</v>
      </c>
      <c r="L797" s="41">
        <v>0.81416443420141305</v>
      </c>
      <c r="M797" s="41">
        <f t="shared" si="175"/>
        <v>88.05681013589448</v>
      </c>
      <c r="N797" s="34">
        <f>SUMIFS('[1]41. Output Indexes'!$E$3:$E$752,'[1]41. Output Indexes'!$B$3:$B$752,$B797,'[1]41. Output Indexes'!$C$3:$C$752,$C797)</f>
        <v>20699</v>
      </c>
      <c r="O797" s="34">
        <f>SUMIFS('[1]41. Output Indexes'!$L$3:$L$752,'[1]41. Output Indexes'!$B$3:$B$752,$B797,'[1]41. Output Indexes'!$C$3:$C$752,$C797)</f>
        <v>363910371</v>
      </c>
      <c r="P797" s="34">
        <f>SUMIFS('[1]9. Z variables'!$AD$3:$AD$752,'[1]9. Z variables'!$B$3:$B$752,$B797,'[1]9. Z variables'!$C$3:$C$752,$C797)</f>
        <v>66916</v>
      </c>
      <c r="Q797" s="34">
        <f>SUMIFS('[1]9. Z variables'!$AE$3:$AE$752,'[1]9. Z variables'!$B$3:$B$752,$B797,'[1]9. Z variables'!$C$3:$C$752,$C797)</f>
        <v>83355</v>
      </c>
      <c r="R797" s="34">
        <f t="shared" si="171"/>
        <v>83355</v>
      </c>
      <c r="S797" s="34">
        <f t="shared" si="179"/>
        <v>94390</v>
      </c>
      <c r="T797" s="34">
        <f>SUMIFS('[1]9. Z variables'!$P$3:$P$752,'[1]9. Z variables'!$C$3:$C$752,$C797,'[1]9. Z variables'!$B$3:$B$752,$B797)</f>
        <v>432</v>
      </c>
      <c r="U797" s="34">
        <f t="shared" si="166"/>
        <v>450.74545454545455</v>
      </c>
      <c r="V797" s="33">
        <f>SUMIFS('[1]9. Z variables'!$R$3:$R$752,'[1]9. Z variables'!$C$3:$C$752,$C797,'[1]9. Z variables'!$B$3:$B$752,$B797)/T797</f>
        <v>0.27314814814814814</v>
      </c>
      <c r="W797" s="36">
        <f t="shared" si="167"/>
        <v>0.12330333615074827</v>
      </c>
      <c r="X797" s="35">
        <f t="shared" si="167"/>
        <v>64</v>
      </c>
    </row>
    <row r="798" spans="1:24" ht="15" x14ac:dyDescent="0.25">
      <c r="A798" s="182">
        <v>73</v>
      </c>
      <c r="B798" s="183" t="s">
        <v>74</v>
      </c>
      <c r="C798" s="184">
        <v>2006</v>
      </c>
      <c r="D798" s="184">
        <v>1</v>
      </c>
      <c r="E798" s="42">
        <f>SUMIFS('[1]6. Capital Calculations for BM'!$AI$6:$AI$1805,'[1]6. Capital Calculations for BM'!$C$6:$C$1805,'[1]2. BM Database'!$C798,'[1]6. Capital Calculations for BM'!$B$6:$B$1805,'[1]2. BM Database'!$B798)</f>
        <v>5040158.8417307539</v>
      </c>
      <c r="F798" s="42">
        <f>'[1]4. OM&amp;A Calculation'!M803</f>
        <v>4292152.45</v>
      </c>
      <c r="G798" s="42">
        <f t="shared" si="172"/>
        <v>9332311.2917307541</v>
      </c>
      <c r="H798" s="33">
        <f t="shared" si="173"/>
        <v>0.54007615950367793</v>
      </c>
      <c r="I798" s="33">
        <f t="shared" si="174"/>
        <v>0.45992384049632207</v>
      </c>
      <c r="J798" s="40">
        <f>SUMIFS('[1]6. Capital Calculations for BM'!$AH$6:$AH$1805,'[1]6. Capital Calculations for BM'!$C$6:$C$1805,'[1]2. BM Database'!$C798,'[1]6. Capital Calculations for BM'!$B$6:$B$1805,'[1]2. BM Database'!$B798)</f>
        <v>16.88236666666667</v>
      </c>
      <c r="K798" s="41">
        <f t="shared" si="178"/>
        <v>110.14154301171514</v>
      </c>
      <c r="L798" s="41">
        <v>0.81416443420141305</v>
      </c>
      <c r="M798" s="41">
        <f t="shared" si="175"/>
        <v>89.67332704820366</v>
      </c>
      <c r="N798" s="34">
        <f>SUMIFS('[1]41. Output Indexes'!$E$3:$E$752,'[1]41. Output Indexes'!$B$3:$B$752,$B798,'[1]41. Output Indexes'!$C$3:$C$752,$C798)</f>
        <v>20983</v>
      </c>
      <c r="O798" s="34">
        <f>SUMIFS('[1]41. Output Indexes'!$L$3:$L$752,'[1]41. Output Indexes'!$B$3:$B$752,$B798,'[1]41. Output Indexes'!$C$3:$C$752,$C798)</f>
        <v>456146506</v>
      </c>
      <c r="P798" s="34">
        <f>SUMIFS('[1]9. Z variables'!$AD$3:$AD$752,'[1]9. Z variables'!$B$3:$B$752,$B798,'[1]9. Z variables'!$C$3:$C$752,$C798)</f>
        <v>70839</v>
      </c>
      <c r="Q798" s="34">
        <f>SUMIFS('[1]9. Z variables'!$AE$3:$AE$752,'[1]9. Z variables'!$B$3:$B$752,$B798,'[1]9. Z variables'!$C$3:$C$752,$C798)</f>
        <v>86857</v>
      </c>
      <c r="R798" s="34">
        <f t="shared" si="171"/>
        <v>86857</v>
      </c>
      <c r="S798" s="34">
        <f t="shared" si="179"/>
        <v>94390</v>
      </c>
      <c r="T798" s="34">
        <f>SUMIFS('[1]9. Z variables'!$P$3:$P$752,'[1]9. Z variables'!$C$3:$C$752,$C798,'[1]9. Z variables'!$B$3:$B$752,$B798)</f>
        <v>436</v>
      </c>
      <c r="U798" s="34">
        <f t="shared" si="166"/>
        <v>450.74545454545455</v>
      </c>
      <c r="V798" s="33">
        <f>SUMIFS('[1]9. Z variables'!$R$3:$R$752,'[1]9. Z variables'!$C$3:$C$752,$C798,'[1]9. Z variables'!$B$3:$B$752,$B798)/T798</f>
        <v>0.28899082568807338</v>
      </c>
      <c r="W798" s="36">
        <f t="shared" si="167"/>
        <v>0.12330333615074827</v>
      </c>
      <c r="X798" s="35">
        <f t="shared" si="167"/>
        <v>64</v>
      </c>
    </row>
    <row r="799" spans="1:24" ht="15" x14ac:dyDescent="0.25">
      <c r="A799" s="182">
        <v>73</v>
      </c>
      <c r="B799" s="183" t="s">
        <v>74</v>
      </c>
      <c r="C799" s="184">
        <v>2007</v>
      </c>
      <c r="D799" s="184">
        <v>1</v>
      </c>
      <c r="E799" s="42">
        <f>SUMIFS('[1]6. Capital Calculations for BM'!$AI$6:$AI$1805,'[1]6. Capital Calculations for BM'!$C$6:$C$1805,'[1]2. BM Database'!$C799,'[1]6. Capital Calculations for BM'!$B$6:$B$1805,'[1]2. BM Database'!$B799)</f>
        <v>5566403.9190490916</v>
      </c>
      <c r="F799" s="42">
        <f>'[1]4. OM&amp;A Calculation'!M804</f>
        <v>4058084.68</v>
      </c>
      <c r="G799" s="42">
        <f t="shared" si="172"/>
        <v>9624488.5990490913</v>
      </c>
      <c r="H799" s="33">
        <f t="shared" si="173"/>
        <v>0.57835840956776219</v>
      </c>
      <c r="I799" s="33">
        <f t="shared" si="174"/>
        <v>0.42164159043223781</v>
      </c>
      <c r="J799" s="40">
        <f>SUMIFS('[1]6. Capital Calculations for BM'!$AH$6:$AH$1805,'[1]6. Capital Calculations for BM'!$C$6:$C$1805,'[1]2. BM Database'!$C799,'[1]6. Capital Calculations for BM'!$B$6:$B$1805,'[1]2. BM Database'!$B799)</f>
        <v>17.296320000000001</v>
      </c>
      <c r="K799" s="41">
        <f t="shared" si="178"/>
        <v>113.88036490943945</v>
      </c>
      <c r="L799" s="41">
        <v>0.81416443420141305</v>
      </c>
      <c r="M799" s="41">
        <f t="shared" si="175"/>
        <v>92.717342863144225</v>
      </c>
      <c r="N799" s="34">
        <f>SUMIFS('[1]41. Output Indexes'!$E$3:$E$752,'[1]41. Output Indexes'!$B$3:$B$752,$B799,'[1]41. Output Indexes'!$C$3:$C$752,$C799)</f>
        <v>21297</v>
      </c>
      <c r="O799" s="34">
        <f>SUMIFS('[1]41. Output Indexes'!$L$3:$L$752,'[1]41. Output Indexes'!$B$3:$B$752,$B799,'[1]41. Output Indexes'!$C$3:$C$752,$C799)</f>
        <v>464427615.86000001</v>
      </c>
      <c r="P799" s="34">
        <f>SUMIFS('[1]9. Z variables'!$AD$3:$AD$752,'[1]9. Z variables'!$B$3:$B$752,$B799,'[1]9. Z variables'!$C$3:$C$752,$C799)</f>
        <v>73472</v>
      </c>
      <c r="Q799" s="34">
        <f>SUMIFS('[1]9. Z variables'!$AE$3:$AE$752,'[1]9. Z variables'!$B$3:$B$752,$B799,'[1]9. Z variables'!$C$3:$C$752,$C799)</f>
        <v>90205</v>
      </c>
      <c r="R799" s="34">
        <f t="shared" si="171"/>
        <v>90205</v>
      </c>
      <c r="S799" s="34">
        <f t="shared" si="179"/>
        <v>94390</v>
      </c>
      <c r="T799" s="34">
        <f>SUMIFS('[1]9. Z variables'!$P$3:$P$752,'[1]9. Z variables'!$C$3:$C$752,$C799,'[1]9. Z variables'!$B$3:$B$752,$B799)</f>
        <v>435</v>
      </c>
      <c r="U799" s="34">
        <f t="shared" si="166"/>
        <v>450.74545454545455</v>
      </c>
      <c r="V799" s="33">
        <f>SUMIFS('[1]9. Z variables'!$R$3:$R$752,'[1]9. Z variables'!$C$3:$C$752,$C799,'[1]9. Z variables'!$B$3:$B$752,$B799)/T799</f>
        <v>0.28965517241379313</v>
      </c>
      <c r="W799" s="36">
        <f t="shared" si="167"/>
        <v>0.12330333615074827</v>
      </c>
      <c r="X799" s="35">
        <f t="shared" si="167"/>
        <v>64</v>
      </c>
    </row>
    <row r="800" spans="1:24" ht="15" x14ac:dyDescent="0.25">
      <c r="A800" s="182">
        <v>73</v>
      </c>
      <c r="B800" s="183" t="s">
        <v>74</v>
      </c>
      <c r="C800" s="184">
        <v>2008</v>
      </c>
      <c r="D800" s="184">
        <v>1</v>
      </c>
      <c r="E800" s="42">
        <f>SUMIFS('[1]6. Capital Calculations for BM'!$AI$6:$AI$1805,'[1]6. Capital Calculations for BM'!$C$6:$C$1805,'[1]2. BM Database'!$C800,'[1]6. Capital Calculations for BM'!$B$6:$B$1805,'[1]2. BM Database'!$B800)</f>
        <v>6161319.5010407697</v>
      </c>
      <c r="F800" s="42">
        <f>'[1]4. OM&amp;A Calculation'!M805</f>
        <v>5023705.6399999997</v>
      </c>
      <c r="G800" s="42">
        <f t="shared" si="172"/>
        <v>11185025.141040768</v>
      </c>
      <c r="H800" s="33">
        <f t="shared" si="173"/>
        <v>0.5508543274018477</v>
      </c>
      <c r="I800" s="33">
        <f t="shared" si="174"/>
        <v>0.4491456725981523</v>
      </c>
      <c r="J800" s="40">
        <f>SUMIFS('[1]6. Capital Calculations for BM'!$AH$6:$AH$1805,'[1]6. Capital Calculations for BM'!$C$6:$C$1805,'[1]2. BM Database'!$C800,'[1]6. Capital Calculations for BM'!$B$6:$B$1805,'[1]2. BM Database'!$B800)</f>
        <v>17.715351999999999</v>
      </c>
      <c r="K800" s="41">
        <f t="shared" si="178"/>
        <v>116.60459237157336</v>
      </c>
      <c r="L800" s="41">
        <v>0.81416443420141305</v>
      </c>
      <c r="M800" s="41">
        <f t="shared" si="175"/>
        <v>94.935311973488425</v>
      </c>
      <c r="N800" s="34">
        <f>SUMIFS('[1]41. Output Indexes'!$E$3:$E$752,'[1]41. Output Indexes'!$B$3:$B$752,$B800,'[1]41. Output Indexes'!$C$3:$C$752,$C800)</f>
        <v>21592</v>
      </c>
      <c r="O800" s="34">
        <f>SUMIFS('[1]41. Output Indexes'!$L$3:$L$752,'[1]41. Output Indexes'!$B$3:$B$752,$B800,'[1]41. Output Indexes'!$C$3:$C$752,$C800)</f>
        <v>472219420</v>
      </c>
      <c r="P800" s="34">
        <f>SUMIFS('[1]9. Z variables'!$AD$3:$AD$752,'[1]9. Z variables'!$B$3:$B$752,$B800,'[1]9. Z variables'!$C$3:$C$752,$C800)</f>
        <v>65309</v>
      </c>
      <c r="Q800" s="34">
        <f>SUMIFS('[1]9. Z variables'!$AE$3:$AE$752,'[1]9. Z variables'!$B$3:$B$752,$B800,'[1]9. Z variables'!$C$3:$C$752,$C800)</f>
        <v>84988</v>
      </c>
      <c r="R800" s="34">
        <f t="shared" si="171"/>
        <v>84988</v>
      </c>
      <c r="S800" s="34">
        <f t="shared" si="179"/>
        <v>94390</v>
      </c>
      <c r="T800" s="34">
        <f>SUMIFS('[1]9. Z variables'!$P$3:$P$752,'[1]9. Z variables'!$C$3:$C$752,$C800,'[1]9. Z variables'!$B$3:$B$752,$B800)</f>
        <v>440</v>
      </c>
      <c r="U800" s="34">
        <f t="shared" si="166"/>
        <v>450.74545454545455</v>
      </c>
      <c r="V800" s="33">
        <f>SUMIFS('[1]9. Z variables'!$R$3:$R$752,'[1]9. Z variables'!$C$3:$C$752,$C800,'[1]9. Z variables'!$B$3:$B$752,$B800)/T800</f>
        <v>0.29772727272727273</v>
      </c>
      <c r="W800" s="36">
        <f t="shared" si="167"/>
        <v>0.12330333615074827</v>
      </c>
      <c r="X800" s="35">
        <f t="shared" si="167"/>
        <v>64</v>
      </c>
    </row>
    <row r="801" spans="1:24" ht="15" x14ac:dyDescent="0.25">
      <c r="A801" s="182">
        <v>73</v>
      </c>
      <c r="B801" s="183" t="s">
        <v>74</v>
      </c>
      <c r="C801" s="184">
        <v>2009</v>
      </c>
      <c r="D801" s="184">
        <v>1</v>
      </c>
      <c r="E801" s="42">
        <f>SUMIFS('[1]6. Capital Calculations for BM'!$AI$6:$AI$1805,'[1]6. Capital Calculations for BM'!$C$6:$C$1805,'[1]2. BM Database'!$C801,'[1]6. Capital Calculations for BM'!$B$6:$B$1805,'[1]2. BM Database'!$B801)</f>
        <v>6620307.5057990002</v>
      </c>
      <c r="F801" s="42">
        <f>'[1]4. OM&amp;A Calculation'!M806</f>
        <v>4285620.05</v>
      </c>
      <c r="G801" s="42">
        <f t="shared" si="172"/>
        <v>10905927.555799</v>
      </c>
      <c r="H801" s="33">
        <f t="shared" si="173"/>
        <v>0.60703754650183694</v>
      </c>
      <c r="I801" s="33">
        <f t="shared" si="174"/>
        <v>0.39296245349816306</v>
      </c>
      <c r="J801" s="40">
        <f>SUMIFS('[1]6. Capital Calculations for BM'!$AH$6:$AH$1805,'[1]6. Capital Calculations for BM'!$C$6:$C$1805,'[1]2. BM Database'!$C801,'[1]6. Capital Calculations for BM'!$B$6:$B$1805,'[1]2. BM Database'!$B801)</f>
        <v>17.930536200000002</v>
      </c>
      <c r="K801" s="41">
        <f t="shared" si="178"/>
        <v>118.1120482521444</v>
      </c>
      <c r="L801" s="41">
        <v>0.81416443420141305</v>
      </c>
      <c r="M801" s="41">
        <f t="shared" si="175"/>
        <v>96.162628937577139</v>
      </c>
      <c r="N801" s="34">
        <f>SUMIFS('[1]41. Output Indexes'!$E$3:$E$752,'[1]41. Output Indexes'!$B$3:$B$752,$B801,'[1]41. Output Indexes'!$C$3:$C$752,$C801)</f>
        <v>21805</v>
      </c>
      <c r="O801" s="34">
        <f>SUMIFS('[1]41. Output Indexes'!$L$3:$L$752,'[1]41. Output Indexes'!$B$3:$B$752,$B801,'[1]41. Output Indexes'!$C$3:$C$752,$C801)</f>
        <v>475053892</v>
      </c>
      <c r="P801" s="34">
        <f>SUMIFS('[1]9. Z variables'!$AD$3:$AD$752,'[1]9. Z variables'!$B$3:$B$752,$B801,'[1]9. Z variables'!$C$3:$C$752,$C801)</f>
        <v>60590</v>
      </c>
      <c r="Q801" s="34">
        <f>SUMIFS('[1]9. Z variables'!$AE$3:$AE$752,'[1]9. Z variables'!$B$3:$B$752,$B801,'[1]9. Z variables'!$C$3:$C$752,$C801)</f>
        <v>80151</v>
      </c>
      <c r="R801" s="34">
        <f t="shared" si="171"/>
        <v>80151</v>
      </c>
      <c r="S801" s="34">
        <f t="shared" si="179"/>
        <v>94390</v>
      </c>
      <c r="T801" s="34">
        <f>SUMIFS('[1]9. Z variables'!$P$3:$P$752,'[1]9. Z variables'!$C$3:$C$752,$C801,'[1]9. Z variables'!$B$3:$B$752,$B801)</f>
        <v>436</v>
      </c>
      <c r="U801" s="34">
        <f t="shared" si="166"/>
        <v>450.74545454545455</v>
      </c>
      <c r="V801" s="33">
        <f>SUMIFS('[1]9. Z variables'!$R$3:$R$752,'[1]9. Z variables'!$C$3:$C$752,$C801,'[1]9. Z variables'!$B$3:$B$752,$B801)/T801</f>
        <v>0.28899082568807338</v>
      </c>
      <c r="W801" s="36">
        <f t="shared" si="167"/>
        <v>0.12330333615074827</v>
      </c>
      <c r="X801" s="35">
        <f t="shared" si="167"/>
        <v>64</v>
      </c>
    </row>
    <row r="802" spans="1:24" ht="15" x14ac:dyDescent="0.25">
      <c r="A802" s="182">
        <v>73</v>
      </c>
      <c r="B802" s="183" t="s">
        <v>74</v>
      </c>
      <c r="C802" s="184">
        <v>2010</v>
      </c>
      <c r="D802" s="184">
        <v>1</v>
      </c>
      <c r="E802" s="42">
        <f>SUMIFS('[1]6. Capital Calculations for BM'!$AI$6:$AI$1805,'[1]6. Capital Calculations for BM'!$C$6:$C$1805,'[1]2. BM Database'!$C802,'[1]6. Capital Calculations for BM'!$B$6:$B$1805,'[1]2. BM Database'!$B802)</f>
        <v>6875609.2528697224</v>
      </c>
      <c r="F802" s="42">
        <f>'[1]4. OM&amp;A Calculation'!M807</f>
        <v>4282995.68</v>
      </c>
      <c r="G802" s="42">
        <f t="shared" si="172"/>
        <v>11158604.932869721</v>
      </c>
      <c r="H802" s="33">
        <f t="shared" si="173"/>
        <v>0.61617104416129587</v>
      </c>
      <c r="I802" s="33">
        <f t="shared" si="174"/>
        <v>0.38382895583870413</v>
      </c>
      <c r="J802" s="40">
        <f>SUMIFS('[1]6. Capital Calculations for BM'!$AH$6:$AH$1805,'[1]6. Capital Calculations for BM'!$C$6:$C$1805,'[1]2. BM Database'!$C802,'[1]6. Capital Calculations for BM'!$B$6:$B$1805,'[1]2. BM Database'!$B802)</f>
        <v>18.29948266666667</v>
      </c>
      <c r="K802" s="41">
        <f t="shared" si="178"/>
        <v>121.67950876493377</v>
      </c>
      <c r="L802" s="41">
        <v>0.81416443420141305</v>
      </c>
      <c r="M802" s="41">
        <f t="shared" si="175"/>
        <v>99.067128407508179</v>
      </c>
      <c r="N802" s="34">
        <f>SUMIFS('[1]41. Output Indexes'!$E$3:$E$752,'[1]41. Output Indexes'!$B$3:$B$752,$B802,'[1]41. Output Indexes'!$C$3:$C$752,$C802)</f>
        <v>22007</v>
      </c>
      <c r="O802" s="34">
        <f>SUMIFS('[1]41. Output Indexes'!$L$3:$L$752,'[1]41. Output Indexes'!$B$3:$B$752,$B802,'[1]41. Output Indexes'!$C$3:$C$752,$C802)</f>
        <v>473069663</v>
      </c>
      <c r="P802" s="34">
        <f>SUMIFS('[1]9. Z variables'!$AD$3:$AD$752,'[1]9. Z variables'!$B$3:$B$752,$B802,'[1]9. Z variables'!$C$3:$C$752,$C802)</f>
        <v>72813</v>
      </c>
      <c r="Q802" s="34">
        <f>SUMIFS('[1]9. Z variables'!$AE$3:$AE$752,'[1]9. Z variables'!$B$3:$B$752,$B802,'[1]9. Z variables'!$C$3:$C$752,$C802)</f>
        <v>89468</v>
      </c>
      <c r="R802" s="34">
        <f t="shared" si="171"/>
        <v>89468</v>
      </c>
      <c r="S802" s="34">
        <f t="shared" si="179"/>
        <v>94390</v>
      </c>
      <c r="T802" s="34">
        <f>SUMIFS('[1]9. Z variables'!$P$3:$P$752,'[1]9. Z variables'!$C$3:$C$752,$C802,'[1]9. Z variables'!$B$3:$B$752,$B802)</f>
        <v>515</v>
      </c>
      <c r="U802" s="34">
        <f t="shared" si="166"/>
        <v>450.74545454545455</v>
      </c>
      <c r="V802" s="33">
        <f>SUMIFS('[1]9. Z variables'!$R$3:$R$752,'[1]9. Z variables'!$C$3:$C$752,$C802,'[1]9. Z variables'!$B$3:$B$752,$B802)/T802</f>
        <v>0.2796116504854369</v>
      </c>
      <c r="W802" s="36">
        <f t="shared" si="167"/>
        <v>0.12330333615074827</v>
      </c>
      <c r="X802" s="35">
        <f t="shared" si="167"/>
        <v>64</v>
      </c>
    </row>
    <row r="803" spans="1:24" ht="15" x14ac:dyDescent="0.25">
      <c r="A803" s="182">
        <v>73</v>
      </c>
      <c r="B803" s="183" t="s">
        <v>74</v>
      </c>
      <c r="C803" s="184">
        <v>2011</v>
      </c>
      <c r="D803" s="184">
        <v>1</v>
      </c>
      <c r="E803" s="42">
        <f>SUMIFS('[1]6. Capital Calculations for BM'!$AI$6:$AI$1805,'[1]6. Capital Calculations for BM'!$C$6:$C$1805,'[1]2. BM Database'!$C803,'[1]6. Capital Calculations for BM'!$B$6:$B$1805,'[1]2. BM Database'!$B803)</f>
        <v>7137387.8057244606</v>
      </c>
      <c r="F803" s="42">
        <f>'[1]4. OM&amp;A Calculation'!M808</f>
        <v>4623981.87</v>
      </c>
      <c r="G803" s="42">
        <f t="shared" si="172"/>
        <v>11761369.675724462</v>
      </c>
      <c r="H803" s="33">
        <f t="shared" si="173"/>
        <v>0.6068500525458419</v>
      </c>
      <c r="I803" s="33">
        <f t="shared" si="174"/>
        <v>0.3931499474541581</v>
      </c>
      <c r="J803" s="40">
        <f>SUMIFS('[1]6. Capital Calculations for BM'!$AH$6:$AH$1805,'[1]6. Capital Calculations for BM'!$C$6:$C$1805,'[1]2. BM Database'!$C803,'[1]6. Capital Calculations for BM'!$B$6:$B$1805,'[1]2. BM Database'!$B803)</f>
        <v>18.328728099999999</v>
      </c>
      <c r="K803" s="41">
        <f t="shared" si="178"/>
        <v>123.73002481130355</v>
      </c>
      <c r="L803" s="41">
        <v>0.81416443420141305</v>
      </c>
      <c r="M803" s="41">
        <f t="shared" si="175"/>
        <v>100.73658564422175</v>
      </c>
      <c r="N803" s="34">
        <f>SUMIFS('[1]41. Output Indexes'!$E$3:$E$752,'[1]41. Output Indexes'!$B$3:$B$752,$B803,'[1]41. Output Indexes'!$C$3:$C$752,$C803)</f>
        <v>22257</v>
      </c>
      <c r="O803" s="34">
        <f>SUMIFS('[1]41. Output Indexes'!$L$3:$L$752,'[1]41. Output Indexes'!$B$3:$B$752,$B803,'[1]41. Output Indexes'!$C$3:$C$752,$C803)</f>
        <v>430635546</v>
      </c>
      <c r="P803" s="34">
        <f>SUMIFS('[1]9. Z variables'!$AD$3:$AD$752,'[1]9. Z variables'!$B$3:$B$752,$B803,'[1]9. Z variables'!$C$3:$C$752,$C803)</f>
        <v>73789</v>
      </c>
      <c r="Q803" s="34">
        <f>SUMIFS('[1]9. Z variables'!$AE$3:$AE$752,'[1]9. Z variables'!$B$3:$B$752,$B803,'[1]9. Z variables'!$C$3:$C$752,$C803)</f>
        <v>86667</v>
      </c>
      <c r="R803" s="34">
        <f t="shared" si="171"/>
        <v>86667</v>
      </c>
      <c r="S803" s="34">
        <f t="shared" si="179"/>
        <v>94390</v>
      </c>
      <c r="T803" s="34">
        <f>SUMIFS('[1]9. Z variables'!$P$3:$P$752,'[1]9. Z variables'!$C$3:$C$752,$C803,'[1]9. Z variables'!$B$3:$B$752,$B803)</f>
        <v>515</v>
      </c>
      <c r="U803" s="34">
        <f>U804</f>
        <v>450.74545454545455</v>
      </c>
      <c r="V803" s="33">
        <f>SUMIFS('[1]9. Z variables'!$R$3:$R$752,'[1]9. Z variables'!$C$3:$C$752,$C803,'[1]9. Z variables'!$B$3:$B$752,$B803)/T803</f>
        <v>0.2796116504854369</v>
      </c>
      <c r="W803" s="36">
        <f>W804</f>
        <v>0.12330333615074827</v>
      </c>
      <c r="X803" s="23">
        <f>X804</f>
        <v>64</v>
      </c>
    </row>
    <row r="804" spans="1:24" ht="15" x14ac:dyDescent="0.25">
      <c r="A804" s="182">
        <v>73</v>
      </c>
      <c r="B804" s="183" t="str">
        <f>B803</f>
        <v>WESTARIO POWER INC.</v>
      </c>
      <c r="C804" s="184">
        <f>C803+1</f>
        <v>2012</v>
      </c>
      <c r="D804" s="184">
        <f>D803</f>
        <v>1</v>
      </c>
      <c r="E804" s="42">
        <f>SUMIFS('[1]6. Capital Calculations for BM'!$AI$6:$AI$1805,'[1]6. Capital Calculations for BM'!$C$6:$C$1805,'[1]2. BM Database'!$C804,'[1]6. Capital Calculations for BM'!$B$6:$B$1805,'[1]2. BM Database'!$B804)</f>
        <v>6915754.7543121101</v>
      </c>
      <c r="F804" s="42">
        <f>'[1]4. OM&amp;A Calculation'!M809</f>
        <v>4568604.3899999997</v>
      </c>
      <c r="G804" s="42">
        <f t="shared" si="172"/>
        <v>11484359.14431211</v>
      </c>
      <c r="H804" s="33">
        <f t="shared" si="173"/>
        <v>0.60218900048395774</v>
      </c>
      <c r="I804" s="33">
        <f t="shared" si="174"/>
        <v>0.39781099951604226</v>
      </c>
      <c r="J804" s="40">
        <f>SUMIFS('[1]6. Capital Calculations for BM'!$AH$6:$AH$1805,'[1]6. Capital Calculations for BM'!$C$6:$C$1805,'[1]2. BM Database'!$C804,'[1]6. Capital Calculations for BM'!$B$6:$B$1805,'[1]2. BM Database'!$B804)</f>
        <v>17.40324</v>
      </c>
      <c r="K804" s="41">
        <f t="shared" si="178"/>
        <v>125.68281390738366</v>
      </c>
      <c r="L804" s="41">
        <f>L803</f>
        <v>0.81416443420141305</v>
      </c>
      <c r="M804" s="41">
        <f t="shared" si="175"/>
        <v>102.3264770737465</v>
      </c>
      <c r="N804" s="34">
        <f>SUMIFS('[1]24. 2012 data'!$BR$2:$BR$74,'[1]24. 2012 data'!$B$2:$B$74,'[1]2. BM Database'!$B804,'[1]24. 2012 data'!$C$2:$C$74,2012)</f>
        <v>22593</v>
      </c>
      <c r="O804" s="34">
        <f>SUMIFS('[1]24. 2012 data'!$BZ$2:$BZ$74,'[1]24. 2012 data'!$B$2:$B$74,'[1]2. BM Database'!$B804,'[1]24. 2012 data'!$C$2:$C$74,2012)</f>
        <v>418323290</v>
      </c>
      <c r="P804" s="34">
        <f>SUMIFS('[1]24. 2012 data'!$DI$2:$DI$74,'[1]24. 2012 data'!$B$2:$B$74,'[1]2. BM Database'!$B804,'[1]24. 2012 data'!$C$2:$C$74,2012)</f>
        <v>71136</v>
      </c>
      <c r="Q804" s="34">
        <f>SUMIFS('[1]24. 2012 data'!$DH$2:$DH$74,'[1]24. 2012 data'!$B$2:$B$74,'[1]2. BM Database'!$B804,'[1]24. 2012 data'!$C$2:$C$74,2012)</f>
        <v>83916</v>
      </c>
      <c r="R804" s="34">
        <f t="shared" si="171"/>
        <v>83916</v>
      </c>
      <c r="S804" s="34">
        <f t="shared" si="179"/>
        <v>94390</v>
      </c>
      <c r="T804" s="34">
        <f>SUMIF('[1]24. 2012 data'!$B$2:$B$74,$B804,'[1]24. 2012 data'!$DL$2:$DL$74)</f>
        <v>515</v>
      </c>
      <c r="U804" s="34">
        <f>AVERAGE(T794:T804)</f>
        <v>450.74545454545455</v>
      </c>
      <c r="V804" s="33">
        <f>SUMIF('[1]24. 2012 data'!$B$2:$B$74,$B804,'[1]24. 2012 data'!$DN$2:$DN$74)/SUMIF('[1]24. 2012 data'!$B$2:$B$74,$B804,'[1]24. 2012 data'!$DL$2:$DL$74)</f>
        <v>0.2796116504854369</v>
      </c>
      <c r="W804" s="36">
        <f>(N804-N794)/N794</f>
        <v>0.12330333615074827</v>
      </c>
      <c r="X804" s="34">
        <f>SUMIF('[1]24. 2012 data'!$B$2:$B$74,$B804,'[1]24. 2012 data'!$CZ$2:$CZ$74)</f>
        <v>64</v>
      </c>
    </row>
    <row r="805" spans="1:24" ht="15" x14ac:dyDescent="0.25">
      <c r="A805" s="182">
        <v>74</v>
      </c>
      <c r="B805" s="183" t="s">
        <v>75</v>
      </c>
      <c r="C805" s="184">
        <v>2002</v>
      </c>
      <c r="D805" s="184">
        <v>1</v>
      </c>
      <c r="E805" s="42">
        <f>SUMIFS('[1]6. Capital Calculations for BM'!$AI$6:$AI$1805,'[1]6. Capital Calculations for BM'!$C$6:$C$1805,'[1]2. BM Database'!$C805,'[1]6. Capital Calculations for BM'!$B$6:$B$1805,'[1]2. BM Database'!$B805)</f>
        <v>10907719.080643972</v>
      </c>
      <c r="F805" s="42">
        <f>'[1]4. OM&amp;A Calculation'!M810</f>
        <v>6197524</v>
      </c>
      <c r="G805" s="42">
        <f t="shared" si="172"/>
        <v>17105243.080643974</v>
      </c>
      <c r="H805" s="33">
        <f t="shared" si="173"/>
        <v>0.6376827870389622</v>
      </c>
      <c r="I805" s="33">
        <f t="shared" si="174"/>
        <v>0.3623172129610378</v>
      </c>
      <c r="J805" s="40">
        <f>SUMIFS('[1]6. Capital Calculations for BM'!$AH$6:$AH$1805,'[1]6. Capital Calculations for BM'!$C$6:$C$1805,'[1]2. BM Database'!$C805,'[1]6. Capital Calculations for BM'!$B$6:$B$1805,'[1]2. BM Database'!$B805)</f>
        <v>16.741565999999999</v>
      </c>
      <c r="K805" s="41">
        <f t="shared" si="178"/>
        <v>100</v>
      </c>
      <c r="L805" s="41">
        <v>1.0616372300996999</v>
      </c>
      <c r="M805" s="41">
        <f t="shared" si="175"/>
        <v>106.16372300996998</v>
      </c>
      <c r="N805" s="34">
        <f>SUMIFS('[1]41. Output Indexes'!$E$3:$E$752,'[1]41. Output Indexes'!$B$3:$B$752,$B805,'[1]41. Output Indexes'!$C$3:$C$752,$C805)</f>
        <v>30710</v>
      </c>
      <c r="O805" s="34">
        <f>SUMIFS('[1]41. Output Indexes'!$L$3:$L$752,'[1]41. Output Indexes'!$B$3:$B$752,$B805,'[1]41. Output Indexes'!$C$3:$C$752,$C805)</f>
        <v>756869340</v>
      </c>
      <c r="P805" s="34">
        <f>SUMIFS('[1]9. Z variables'!$AD$3:$AD$752,'[1]9. Z variables'!$B$3:$B$752,$B805,'[1]9. Z variables'!$C$3:$C$752,$C805)</f>
        <v>157757</v>
      </c>
      <c r="Q805" s="34">
        <f>SUMIFS('[1]9. Z variables'!$AE$3:$AE$752,'[1]9. Z variables'!$B$3:$B$752,$B805,'[1]9. Z variables'!$C$3:$C$752,$C805)</f>
        <v>130557</v>
      </c>
      <c r="R805" s="34">
        <f t="shared" si="171"/>
        <v>157757</v>
      </c>
      <c r="S805" s="34">
        <f>R805</f>
        <v>157757</v>
      </c>
      <c r="T805" s="34">
        <f>SUMIFS('[1]9. Z variables'!$P$3:$P$752,'[1]9. Z variables'!$C$3:$C$752,$C805,'[1]9. Z variables'!$B$3:$B$752,$B805)</f>
        <v>898.8</v>
      </c>
      <c r="U805" s="34">
        <f t="shared" ref="U805:U825" si="180">U806</f>
        <v>1001.6272727272727</v>
      </c>
      <c r="V805" s="33">
        <f>SUMIFS('[1]9. Z variables'!$R$3:$R$752,'[1]9. Z variables'!$C$3:$C$752,$C805,'[1]9. Z variables'!$B$3:$B$752,$B805)/T805</f>
        <v>0.4929906542056075</v>
      </c>
      <c r="W805" s="36">
        <f t="shared" ref="W805:X825" si="181">W806</f>
        <v>0.33230218169977205</v>
      </c>
      <c r="X805" s="35">
        <f t="shared" si="181"/>
        <v>148</v>
      </c>
    </row>
    <row r="806" spans="1:24" ht="15" x14ac:dyDescent="0.25">
      <c r="A806" s="182">
        <v>74</v>
      </c>
      <c r="B806" s="183" t="s">
        <v>75</v>
      </c>
      <c r="C806" s="184">
        <v>2003</v>
      </c>
      <c r="D806" s="184">
        <v>1</v>
      </c>
      <c r="E806" s="42">
        <f>SUMIFS('[1]6. Capital Calculations for BM'!$AI$6:$AI$1805,'[1]6. Capital Calculations for BM'!$C$6:$C$1805,'[1]2. BM Database'!$C806,'[1]6. Capital Calculations for BM'!$B$6:$B$1805,'[1]2. BM Database'!$B806)</f>
        <v>11423416.025648862</v>
      </c>
      <c r="F806" s="42">
        <f>'[1]4. OM&amp;A Calculation'!M811</f>
        <v>7090118</v>
      </c>
      <c r="G806" s="42">
        <f t="shared" si="172"/>
        <v>18513534.025648862</v>
      </c>
      <c r="H806" s="33">
        <f t="shared" si="173"/>
        <v>0.61703054694056414</v>
      </c>
      <c r="I806" s="33">
        <f t="shared" si="174"/>
        <v>0.38296945305943586</v>
      </c>
      <c r="J806" s="40">
        <f>SUMIFS('[1]6. Capital Calculations for BM'!$AH$6:$AH$1805,'[1]6. Capital Calculations for BM'!$C$6:$C$1805,'[1]2. BM Database'!$C806,'[1]6. Capital Calculations for BM'!$B$6:$B$1805,'[1]2. BM Database'!$B806)</f>
        <v>16.820820000000001</v>
      </c>
      <c r="K806" s="41">
        <f t="shared" si="178"/>
        <v>102.21331567783656</v>
      </c>
      <c r="L806" s="41">
        <v>1.0616372300996999</v>
      </c>
      <c r="M806" s="41">
        <f t="shared" si="175"/>
        <v>108.51346133552464</v>
      </c>
      <c r="N806" s="34">
        <f>SUMIFS('[1]41. Output Indexes'!$E$3:$E$752,'[1]41. Output Indexes'!$B$3:$B$752,$B806,'[1]41. Output Indexes'!$C$3:$C$752,$C806)</f>
        <v>33174</v>
      </c>
      <c r="O806" s="34">
        <f>SUMIFS('[1]41. Output Indexes'!$L$3:$L$752,'[1]41. Output Indexes'!$B$3:$B$752,$B806,'[1]41. Output Indexes'!$C$3:$C$752,$C806)</f>
        <v>379870193</v>
      </c>
      <c r="P806" s="34">
        <f>SUMIFS('[1]9. Z variables'!$AD$3:$AD$752,'[1]9. Z variables'!$B$3:$B$752,$B806,'[1]9. Z variables'!$C$3:$C$752,$C806)</f>
        <v>156866</v>
      </c>
      <c r="Q806" s="34">
        <f>SUMIFS('[1]9. Z variables'!$AE$3:$AE$752,'[1]9. Z variables'!$B$3:$B$752,$B806,'[1]9. Z variables'!$C$3:$C$752,$C806)</f>
        <v>134089</v>
      </c>
      <c r="R806" s="34">
        <f t="shared" si="171"/>
        <v>156866</v>
      </c>
      <c r="S806" s="34">
        <f t="shared" ref="S806:S815" si="182">MAX(S805,R806)</f>
        <v>157757</v>
      </c>
      <c r="T806" s="34">
        <f>SUMIFS('[1]9. Z variables'!$P$3:$P$752,'[1]9. Z variables'!$C$3:$C$752,$C806,'[1]9. Z variables'!$B$3:$B$752,$B806)</f>
        <v>928.1</v>
      </c>
      <c r="U806" s="34">
        <f t="shared" si="180"/>
        <v>1001.6272727272727</v>
      </c>
      <c r="V806" s="33">
        <f>SUMIFS('[1]9. Z variables'!$R$3:$R$752,'[1]9. Z variables'!$C$3:$C$752,$C806,'[1]9. Z variables'!$B$3:$B$752,$B806)/T806</f>
        <v>0.50080810257515351</v>
      </c>
      <c r="W806" s="36">
        <f t="shared" si="181"/>
        <v>0.33230218169977205</v>
      </c>
      <c r="X806" s="35">
        <f t="shared" si="181"/>
        <v>148</v>
      </c>
    </row>
    <row r="807" spans="1:24" ht="15" x14ac:dyDescent="0.25">
      <c r="A807" s="182">
        <v>74</v>
      </c>
      <c r="B807" s="183" t="s">
        <v>75</v>
      </c>
      <c r="C807" s="184">
        <v>2004</v>
      </c>
      <c r="D807" s="184">
        <v>1</v>
      </c>
      <c r="E807" s="42">
        <f>SUMIFS('[1]6. Capital Calculations for BM'!$AI$6:$AI$1805,'[1]6. Capital Calculations for BM'!$C$6:$C$1805,'[1]2. BM Database'!$C807,'[1]6. Capital Calculations for BM'!$B$6:$B$1805,'[1]2. BM Database'!$B807)</f>
        <v>12144346.153635992</v>
      </c>
      <c r="F807" s="42">
        <f>'[1]4. OM&amp;A Calculation'!M812</f>
        <v>6631739</v>
      </c>
      <c r="G807" s="42">
        <f t="shared" si="172"/>
        <v>18776085.153635994</v>
      </c>
      <c r="H807" s="33">
        <f t="shared" si="173"/>
        <v>0.64679862997341786</v>
      </c>
      <c r="I807" s="33">
        <f t="shared" si="174"/>
        <v>0.35320137002658214</v>
      </c>
      <c r="J807" s="40">
        <f>SUMIFS('[1]6. Capital Calculations for BM'!$AH$6:$AH$1805,'[1]6. Capital Calculations for BM'!$C$6:$C$1805,'[1]2. BM Database'!$C807,'[1]6. Capital Calculations for BM'!$B$6:$B$1805,'[1]2. BM Database'!$B807)</f>
        <v>16.852066000000001</v>
      </c>
      <c r="K807" s="41">
        <f t="shared" si="178"/>
        <v>104.79144501899948</v>
      </c>
      <c r="L807" s="41">
        <v>1.0616372300996999</v>
      </c>
      <c r="M807" s="41">
        <f t="shared" si="175"/>
        <v>111.2504994281156</v>
      </c>
      <c r="N807" s="34">
        <f>SUMIFS('[1]41. Output Indexes'!$E$3:$E$752,'[1]41. Output Indexes'!$B$3:$B$752,$B807,'[1]41. Output Indexes'!$C$3:$C$752,$C807)</f>
        <v>34936</v>
      </c>
      <c r="O807" s="34">
        <f>SUMIFS('[1]41. Output Indexes'!$L$3:$L$752,'[1]41. Output Indexes'!$B$3:$B$752,$B807,'[1]41. Output Indexes'!$C$3:$C$752,$C807)</f>
        <v>386398550</v>
      </c>
      <c r="P807" s="34">
        <f>SUMIFS('[1]9. Z variables'!$AD$3:$AD$752,'[1]9. Z variables'!$B$3:$B$752,$B807,'[1]9. Z variables'!$C$3:$C$752,$C807)</f>
        <v>155149</v>
      </c>
      <c r="Q807" s="34">
        <f>SUMIFS('[1]9. Z variables'!$AE$3:$AE$752,'[1]9. Z variables'!$B$3:$B$752,$B807,'[1]9. Z variables'!$C$3:$C$752,$C807)</f>
        <v>152518</v>
      </c>
      <c r="R807" s="34">
        <f t="shared" si="171"/>
        <v>155149</v>
      </c>
      <c r="S807" s="34">
        <f t="shared" si="182"/>
        <v>157757</v>
      </c>
      <c r="T807" s="34">
        <f>SUMIFS('[1]9. Z variables'!$P$3:$P$752,'[1]9. Z variables'!$C$3:$C$752,$C807,'[1]9. Z variables'!$B$3:$B$752,$B807)</f>
        <v>956</v>
      </c>
      <c r="U807" s="34">
        <f t="shared" si="180"/>
        <v>1001.6272727272727</v>
      </c>
      <c r="V807" s="33">
        <f>SUMIFS('[1]9. Z variables'!$R$3:$R$752,'[1]9. Z variables'!$C$3:$C$752,$C807,'[1]9. Z variables'!$B$3:$B$752,$B807)/T807</f>
        <v>0.50617154811715481</v>
      </c>
      <c r="W807" s="36">
        <f t="shared" si="181"/>
        <v>0.33230218169977205</v>
      </c>
      <c r="X807" s="35">
        <f t="shared" si="181"/>
        <v>148</v>
      </c>
    </row>
    <row r="808" spans="1:24" ht="15" x14ac:dyDescent="0.25">
      <c r="A808" s="182">
        <v>74</v>
      </c>
      <c r="B808" s="183" t="s">
        <v>75</v>
      </c>
      <c r="C808" s="184">
        <v>2005</v>
      </c>
      <c r="D808" s="184">
        <v>1</v>
      </c>
      <c r="E808" s="42">
        <f>SUMIFS('[1]6. Capital Calculations for BM'!$AI$6:$AI$1805,'[1]6. Capital Calculations for BM'!$C$6:$C$1805,'[1]2. BM Database'!$C808,'[1]6. Capital Calculations for BM'!$B$6:$B$1805,'[1]2. BM Database'!$B808)</f>
        <v>12730502.686016377</v>
      </c>
      <c r="F808" s="42">
        <f>'[1]4. OM&amp;A Calculation'!M813</f>
        <v>7168880.7999999998</v>
      </c>
      <c r="G808" s="42">
        <f t="shared" si="172"/>
        <v>19899383.486016378</v>
      </c>
      <c r="H808" s="33">
        <f t="shared" si="173"/>
        <v>0.63974357270728055</v>
      </c>
      <c r="I808" s="33">
        <f t="shared" si="174"/>
        <v>0.36025642729271945</v>
      </c>
      <c r="J808" s="40">
        <f>SUMIFS('[1]6. Capital Calculations for BM'!$AH$6:$AH$1805,'[1]6. Capital Calculations for BM'!$C$6:$C$1805,'[1]2. BM Database'!$C808,'[1]6. Capital Calculations for BM'!$B$6:$B$1805,'[1]2. BM Database'!$B808)</f>
        <v>17.008296000000001</v>
      </c>
      <c r="K808" s="41">
        <f t="shared" si="178"/>
        <v>108.15605108354616</v>
      </c>
      <c r="L808" s="41">
        <v>1.0616372300996999</v>
      </c>
      <c r="M808" s="41">
        <f t="shared" si="175"/>
        <v>114.82249049085759</v>
      </c>
      <c r="N808" s="34">
        <f>SUMIFS('[1]41. Output Indexes'!$E$3:$E$752,'[1]41. Output Indexes'!$B$3:$B$752,$B808,'[1]41. Output Indexes'!$C$3:$C$752,$C808)</f>
        <v>36235</v>
      </c>
      <c r="O808" s="34">
        <f>SUMIFS('[1]41. Output Indexes'!$L$3:$L$752,'[1]41. Output Indexes'!$B$3:$B$752,$B808,'[1]41. Output Indexes'!$C$3:$C$752,$C808)</f>
        <v>423047546</v>
      </c>
      <c r="P808" s="34">
        <f>SUMIFS('[1]9. Z variables'!$AD$3:$AD$752,'[1]9. Z variables'!$B$3:$B$752,$B808,'[1]9. Z variables'!$C$3:$C$752,$C808)</f>
        <v>181998</v>
      </c>
      <c r="Q808" s="34">
        <f>SUMIFS('[1]9. Z variables'!$AE$3:$AE$752,'[1]9. Z variables'!$B$3:$B$752,$B808,'[1]9. Z variables'!$C$3:$C$752,$C808)</f>
        <v>150630</v>
      </c>
      <c r="R808" s="34">
        <f t="shared" si="171"/>
        <v>181998</v>
      </c>
      <c r="S808" s="34">
        <f t="shared" si="182"/>
        <v>181998</v>
      </c>
      <c r="T808" s="34">
        <f>SUMIFS('[1]9. Z variables'!$P$3:$P$752,'[1]9. Z variables'!$C$3:$C$752,$C808,'[1]9. Z variables'!$B$3:$B$752,$B808)</f>
        <v>980</v>
      </c>
      <c r="U808" s="34">
        <f t="shared" si="180"/>
        <v>1001.6272727272727</v>
      </c>
      <c r="V808" s="33">
        <f>SUMIFS('[1]9. Z variables'!$R$3:$R$752,'[1]9. Z variables'!$C$3:$C$752,$C808,'[1]9. Z variables'!$B$3:$B$752,$B808)/T808</f>
        <v>0.51530612244897955</v>
      </c>
      <c r="W808" s="36">
        <f t="shared" si="181"/>
        <v>0.33230218169977205</v>
      </c>
      <c r="X808" s="35">
        <f t="shared" si="181"/>
        <v>148</v>
      </c>
    </row>
    <row r="809" spans="1:24" ht="15" x14ac:dyDescent="0.25">
      <c r="A809" s="182">
        <v>74</v>
      </c>
      <c r="B809" s="183" t="s">
        <v>75</v>
      </c>
      <c r="C809" s="184">
        <v>2006</v>
      </c>
      <c r="D809" s="184">
        <v>1</v>
      </c>
      <c r="E809" s="42">
        <f>SUMIFS('[1]6. Capital Calculations for BM'!$AI$6:$AI$1805,'[1]6. Capital Calculations for BM'!$C$6:$C$1805,'[1]2. BM Database'!$C809,'[1]6. Capital Calculations for BM'!$B$6:$B$1805,'[1]2. BM Database'!$B809)</f>
        <v>13159965.044251468</v>
      </c>
      <c r="F809" s="42">
        <f>'[1]4. OM&amp;A Calculation'!M814</f>
        <v>7560037.1500000004</v>
      </c>
      <c r="G809" s="42">
        <f t="shared" si="172"/>
        <v>20720002.19425147</v>
      </c>
      <c r="H809" s="33">
        <f t="shared" si="173"/>
        <v>0.6351333808209032</v>
      </c>
      <c r="I809" s="33">
        <f t="shared" si="174"/>
        <v>0.3648666191790968</v>
      </c>
      <c r="J809" s="40">
        <f>SUMIFS('[1]6. Capital Calculations for BM'!$AH$6:$AH$1805,'[1]6. Capital Calculations for BM'!$C$6:$C$1805,'[1]2. BM Database'!$C809,'[1]6. Capital Calculations for BM'!$B$6:$B$1805,'[1]2. BM Database'!$B809)</f>
        <v>16.88236666666667</v>
      </c>
      <c r="K809" s="41">
        <f t="shared" si="178"/>
        <v>110.14154301171514</v>
      </c>
      <c r="L809" s="41">
        <v>1.0616372300996999</v>
      </c>
      <c r="M809" s="41">
        <f t="shared" si="175"/>
        <v>116.93036264186422</v>
      </c>
      <c r="N809" s="34">
        <f>SUMIFS('[1]41. Output Indexes'!$E$3:$E$752,'[1]41. Output Indexes'!$B$3:$B$752,$B809,'[1]41. Output Indexes'!$C$3:$C$752,$C809)</f>
        <v>37473</v>
      </c>
      <c r="O809" s="34">
        <f>SUMIFS('[1]41. Output Indexes'!$L$3:$L$752,'[1]41. Output Indexes'!$B$3:$B$752,$B809,'[1]41. Output Indexes'!$C$3:$C$752,$C809)</f>
        <v>857623947</v>
      </c>
      <c r="P809" s="34">
        <f>SUMIFS('[1]9. Z variables'!$AD$3:$AD$752,'[1]9. Z variables'!$B$3:$B$752,$B809,'[1]9. Z variables'!$C$3:$C$752,$C809)</f>
        <v>192475</v>
      </c>
      <c r="Q809" s="34">
        <f>SUMIFS('[1]9. Z variables'!$AE$3:$AE$752,'[1]9. Z variables'!$B$3:$B$752,$B809,'[1]9. Z variables'!$C$3:$C$752,$C809)</f>
        <v>146687</v>
      </c>
      <c r="R809" s="34">
        <f t="shared" si="171"/>
        <v>192475</v>
      </c>
      <c r="S809" s="34">
        <f t="shared" si="182"/>
        <v>192475</v>
      </c>
      <c r="T809" s="34">
        <f>SUMIFS('[1]9. Z variables'!$P$3:$P$752,'[1]9. Z variables'!$C$3:$C$752,$C809,'[1]9. Z variables'!$B$3:$B$752,$B809)</f>
        <v>996</v>
      </c>
      <c r="U809" s="34">
        <f t="shared" si="180"/>
        <v>1001.6272727272727</v>
      </c>
      <c r="V809" s="33">
        <f>SUMIFS('[1]9. Z variables'!$R$3:$R$752,'[1]9. Z variables'!$C$3:$C$752,$C809,'[1]9. Z variables'!$B$3:$B$752,$B809)/T809</f>
        <v>0.52208835341365467</v>
      </c>
      <c r="W809" s="36">
        <f t="shared" si="181"/>
        <v>0.33230218169977205</v>
      </c>
      <c r="X809" s="35">
        <f t="shared" si="181"/>
        <v>148</v>
      </c>
    </row>
    <row r="810" spans="1:24" ht="15" x14ac:dyDescent="0.25">
      <c r="A810" s="182">
        <v>74</v>
      </c>
      <c r="B810" s="183" t="s">
        <v>75</v>
      </c>
      <c r="C810" s="184">
        <v>2007</v>
      </c>
      <c r="D810" s="184">
        <v>1</v>
      </c>
      <c r="E810" s="42">
        <f>SUMIFS('[1]6. Capital Calculations for BM'!$AI$6:$AI$1805,'[1]6. Capital Calculations for BM'!$C$6:$C$1805,'[1]2. BM Database'!$C810,'[1]6. Capital Calculations for BM'!$B$6:$B$1805,'[1]2. BM Database'!$B810)</f>
        <v>13910726.058058763</v>
      </c>
      <c r="F810" s="42">
        <f>'[1]4. OM&amp;A Calculation'!M815</f>
        <v>8066342.1200000001</v>
      </c>
      <c r="G810" s="42">
        <f t="shared" si="172"/>
        <v>21977068.178058762</v>
      </c>
      <c r="H810" s="33">
        <f t="shared" si="173"/>
        <v>0.63296550501430437</v>
      </c>
      <c r="I810" s="33">
        <f t="shared" si="174"/>
        <v>0.36703449498569563</v>
      </c>
      <c r="J810" s="40">
        <f>SUMIFS('[1]6. Capital Calculations for BM'!$AH$6:$AH$1805,'[1]6. Capital Calculations for BM'!$C$6:$C$1805,'[1]2. BM Database'!$C810,'[1]6. Capital Calculations for BM'!$B$6:$B$1805,'[1]2. BM Database'!$B810)</f>
        <v>17.296320000000001</v>
      </c>
      <c r="K810" s="41">
        <f t="shared" si="178"/>
        <v>113.88036490943945</v>
      </c>
      <c r="L810" s="41">
        <v>1.0616372300996999</v>
      </c>
      <c r="M810" s="41">
        <f t="shared" si="175"/>
        <v>120.89963516520037</v>
      </c>
      <c r="N810" s="34">
        <f>SUMIFS('[1]41. Output Indexes'!$E$3:$E$752,'[1]41. Output Indexes'!$B$3:$B$752,$B810,'[1]41. Output Indexes'!$C$3:$C$752,$C810)</f>
        <v>38278</v>
      </c>
      <c r="O810" s="34">
        <f>SUMIFS('[1]41. Output Indexes'!$L$3:$L$752,'[1]41. Output Indexes'!$B$3:$B$752,$B810,'[1]41. Output Indexes'!$C$3:$C$752,$C810)</f>
        <v>868602748</v>
      </c>
      <c r="P810" s="34">
        <f>SUMIFS('[1]9. Z variables'!$AD$3:$AD$752,'[1]9. Z variables'!$B$3:$B$752,$B810,'[1]9. Z variables'!$C$3:$C$752,$C810)</f>
        <v>185761</v>
      </c>
      <c r="Q810" s="34">
        <f>SUMIFS('[1]9. Z variables'!$AE$3:$AE$752,'[1]9. Z variables'!$B$3:$B$752,$B810,'[1]9. Z variables'!$C$3:$C$752,$C810)</f>
        <v>152456</v>
      </c>
      <c r="R810" s="34">
        <f t="shared" si="171"/>
        <v>185761</v>
      </c>
      <c r="S810" s="34">
        <f t="shared" si="182"/>
        <v>192475</v>
      </c>
      <c r="T810" s="34">
        <f>SUMIFS('[1]9. Z variables'!$P$3:$P$752,'[1]9. Z variables'!$C$3:$C$752,$C810,'[1]9. Z variables'!$B$3:$B$752,$B810)</f>
        <v>1021</v>
      </c>
      <c r="U810" s="34">
        <f t="shared" si="180"/>
        <v>1001.6272727272727</v>
      </c>
      <c r="V810" s="33">
        <f>SUMIFS('[1]9. Z variables'!$R$3:$R$752,'[1]9. Z variables'!$C$3:$C$752,$C810,'[1]9. Z variables'!$B$3:$B$752,$B810)/T810</f>
        <v>0.51909892262487756</v>
      </c>
      <c r="W810" s="36">
        <f t="shared" si="181"/>
        <v>0.33230218169977205</v>
      </c>
      <c r="X810" s="35">
        <f t="shared" si="181"/>
        <v>148</v>
      </c>
    </row>
    <row r="811" spans="1:24" ht="15" x14ac:dyDescent="0.25">
      <c r="A811" s="182">
        <v>74</v>
      </c>
      <c r="B811" s="183" t="s">
        <v>75</v>
      </c>
      <c r="C811" s="184">
        <v>2008</v>
      </c>
      <c r="D811" s="184">
        <v>1</v>
      </c>
      <c r="E811" s="42">
        <f>SUMIFS('[1]6. Capital Calculations for BM'!$AI$6:$AI$1805,'[1]6. Capital Calculations for BM'!$C$6:$C$1805,'[1]2. BM Database'!$C811,'[1]6. Capital Calculations for BM'!$B$6:$B$1805,'[1]2. BM Database'!$B811)</f>
        <v>14965820.216432568</v>
      </c>
      <c r="F811" s="42">
        <f>'[1]4. OM&amp;A Calculation'!M816</f>
        <v>7844132.5199999996</v>
      </c>
      <c r="G811" s="42">
        <f t="shared" si="172"/>
        <v>22809952.736432567</v>
      </c>
      <c r="H811" s="33">
        <f t="shared" si="173"/>
        <v>0.6561092164180079</v>
      </c>
      <c r="I811" s="33">
        <f t="shared" si="174"/>
        <v>0.3438907835819921</v>
      </c>
      <c r="J811" s="40">
        <f>SUMIFS('[1]6. Capital Calculations for BM'!$AH$6:$AH$1805,'[1]6. Capital Calculations for BM'!$C$6:$C$1805,'[1]2. BM Database'!$C811,'[1]6. Capital Calculations for BM'!$B$6:$B$1805,'[1]2. BM Database'!$B811)</f>
        <v>17.715351999999999</v>
      </c>
      <c r="K811" s="41">
        <f t="shared" si="178"/>
        <v>116.60459237157336</v>
      </c>
      <c r="L811" s="41">
        <v>1.0616372300996999</v>
      </c>
      <c r="M811" s="41">
        <f t="shared" si="175"/>
        <v>123.79177646226174</v>
      </c>
      <c r="N811" s="34">
        <f>SUMIFS('[1]41. Output Indexes'!$E$3:$E$752,'[1]41. Output Indexes'!$B$3:$B$752,$B811,'[1]41. Output Indexes'!$C$3:$C$752,$C811)</f>
        <v>39225</v>
      </c>
      <c r="O811" s="34">
        <f>SUMIFS('[1]41. Output Indexes'!$L$3:$L$752,'[1]41. Output Indexes'!$B$3:$B$752,$B811,'[1]41. Output Indexes'!$C$3:$C$752,$C811)</f>
        <v>855637025</v>
      </c>
      <c r="P811" s="34">
        <f>SUMIFS('[1]9. Z variables'!$AD$3:$AD$752,'[1]9. Z variables'!$B$3:$B$752,$B811,'[1]9. Z variables'!$C$3:$C$752,$C811)</f>
        <v>167732</v>
      </c>
      <c r="Q811" s="34">
        <f>SUMIFS('[1]9. Z variables'!$AE$3:$AE$752,'[1]9. Z variables'!$B$3:$B$752,$B811,'[1]9. Z variables'!$C$3:$C$752,$C811)</f>
        <v>151856</v>
      </c>
      <c r="R811" s="34">
        <f t="shared" si="171"/>
        <v>167732</v>
      </c>
      <c r="S811" s="34">
        <f t="shared" si="182"/>
        <v>192475</v>
      </c>
      <c r="T811" s="34">
        <f>SUMIFS('[1]9. Z variables'!$P$3:$P$752,'[1]9. Z variables'!$C$3:$C$752,$C811,'[1]9. Z variables'!$B$3:$B$752,$B811)</f>
        <v>1030</v>
      </c>
      <c r="U811" s="34">
        <f t="shared" si="180"/>
        <v>1001.6272727272727</v>
      </c>
      <c r="V811" s="33">
        <f>SUMIFS('[1]9. Z variables'!$R$3:$R$752,'[1]9. Z variables'!$C$3:$C$752,$C811,'[1]9. Z variables'!$B$3:$B$752,$B811)/T811</f>
        <v>0.51941747572815533</v>
      </c>
      <c r="W811" s="36">
        <f t="shared" si="181"/>
        <v>0.33230218169977205</v>
      </c>
      <c r="X811" s="35">
        <f t="shared" si="181"/>
        <v>148</v>
      </c>
    </row>
    <row r="812" spans="1:24" ht="15" x14ac:dyDescent="0.25">
      <c r="A812" s="182">
        <v>74</v>
      </c>
      <c r="B812" s="183" t="s">
        <v>75</v>
      </c>
      <c r="C812" s="184">
        <v>2009</v>
      </c>
      <c r="D812" s="184">
        <v>1</v>
      </c>
      <c r="E812" s="42">
        <f>SUMIFS('[1]6. Capital Calculations for BM'!$AI$6:$AI$1805,'[1]6. Capital Calculations for BM'!$C$6:$C$1805,'[1]2. BM Database'!$C812,'[1]6. Capital Calculations for BM'!$B$6:$B$1805,'[1]2. BM Database'!$B812)</f>
        <v>15424747.020265434</v>
      </c>
      <c r="F812" s="42">
        <f>'[1]4. OM&amp;A Calculation'!M817</f>
        <v>8192476.2000000002</v>
      </c>
      <c r="G812" s="42">
        <f t="shared" si="172"/>
        <v>23617223.220265433</v>
      </c>
      <c r="H812" s="33">
        <f t="shared" si="173"/>
        <v>0.65311433424695708</v>
      </c>
      <c r="I812" s="33">
        <f t="shared" si="174"/>
        <v>0.34688566575304292</v>
      </c>
      <c r="J812" s="40">
        <f>SUMIFS('[1]6. Capital Calculations for BM'!$AH$6:$AH$1805,'[1]6. Capital Calculations for BM'!$C$6:$C$1805,'[1]2. BM Database'!$C812,'[1]6. Capital Calculations for BM'!$B$6:$B$1805,'[1]2. BM Database'!$B812)</f>
        <v>17.930536200000002</v>
      </c>
      <c r="K812" s="41">
        <f t="shared" si="178"/>
        <v>118.1120482521444</v>
      </c>
      <c r="L812" s="41">
        <v>1.0616372300996999</v>
      </c>
      <c r="M812" s="41">
        <f t="shared" si="175"/>
        <v>125.39214774780869</v>
      </c>
      <c r="N812" s="34">
        <f>SUMIFS('[1]41. Output Indexes'!$E$3:$E$752,'[1]41. Output Indexes'!$B$3:$B$752,$B812,'[1]41. Output Indexes'!$C$3:$C$752,$C812)</f>
        <v>39513</v>
      </c>
      <c r="O812" s="34">
        <f>SUMIFS('[1]41. Output Indexes'!$L$3:$L$752,'[1]41. Output Indexes'!$B$3:$B$752,$B812,'[1]41. Output Indexes'!$C$3:$C$752,$C812)</f>
        <v>843306758</v>
      </c>
      <c r="P812" s="34">
        <f>SUMIFS('[1]9. Z variables'!$AD$3:$AD$752,'[1]9. Z variables'!$B$3:$B$752,$B812,'[1]9. Z variables'!$C$3:$C$752,$C812)</f>
        <v>184500</v>
      </c>
      <c r="Q812" s="34">
        <f>SUMIFS('[1]9. Z variables'!$AE$3:$AE$752,'[1]9. Z variables'!$B$3:$B$752,$B812,'[1]9. Z variables'!$C$3:$C$752,$C812)</f>
        <v>147709</v>
      </c>
      <c r="R812" s="34">
        <f t="shared" si="171"/>
        <v>184500</v>
      </c>
      <c r="S812" s="34">
        <f t="shared" si="182"/>
        <v>192475</v>
      </c>
      <c r="T812" s="34">
        <f>SUMIFS('[1]9. Z variables'!$P$3:$P$752,'[1]9. Z variables'!$C$3:$C$752,$C812,'[1]9. Z variables'!$B$3:$B$752,$B812)</f>
        <v>1034</v>
      </c>
      <c r="U812" s="34">
        <f t="shared" si="180"/>
        <v>1001.6272727272727</v>
      </c>
      <c r="V812" s="33">
        <f>SUMIFS('[1]9. Z variables'!$R$3:$R$752,'[1]9. Z variables'!$C$3:$C$752,$C812,'[1]9. Z variables'!$B$3:$B$752,$B812)/T812</f>
        <v>0.52127659574468088</v>
      </c>
      <c r="W812" s="36">
        <f t="shared" si="181"/>
        <v>0.33230218169977205</v>
      </c>
      <c r="X812" s="35">
        <f t="shared" si="181"/>
        <v>148</v>
      </c>
    </row>
    <row r="813" spans="1:24" ht="15" x14ac:dyDescent="0.25">
      <c r="A813" s="182">
        <v>74</v>
      </c>
      <c r="B813" s="183" t="s">
        <v>75</v>
      </c>
      <c r="C813" s="184">
        <v>2010</v>
      </c>
      <c r="D813" s="184">
        <v>1</v>
      </c>
      <c r="E813" s="42">
        <f>SUMIFS('[1]6. Capital Calculations for BM'!$AI$6:$AI$1805,'[1]6. Capital Calculations for BM'!$C$6:$C$1805,'[1]2. BM Database'!$C813,'[1]6. Capital Calculations for BM'!$B$6:$B$1805,'[1]2. BM Database'!$B813)</f>
        <v>16605985.843972746</v>
      </c>
      <c r="F813" s="42">
        <f>'[1]4. OM&amp;A Calculation'!M818</f>
        <v>8463452.6000000015</v>
      </c>
      <c r="G813" s="42">
        <f t="shared" si="172"/>
        <v>25069438.443972748</v>
      </c>
      <c r="H813" s="33">
        <f t="shared" si="173"/>
        <v>0.66239959387543423</v>
      </c>
      <c r="I813" s="33">
        <f t="shared" si="174"/>
        <v>0.33760040612456577</v>
      </c>
      <c r="J813" s="40">
        <f>SUMIFS('[1]6. Capital Calculations for BM'!$AH$6:$AH$1805,'[1]6. Capital Calculations for BM'!$C$6:$C$1805,'[1]2. BM Database'!$C813,'[1]6. Capital Calculations for BM'!$B$6:$B$1805,'[1]2. BM Database'!$B813)</f>
        <v>18.29948266666667</v>
      </c>
      <c r="K813" s="41">
        <f t="shared" si="178"/>
        <v>121.67950876493377</v>
      </c>
      <c r="L813" s="41">
        <v>1.0616372300996999</v>
      </c>
      <c r="M813" s="41">
        <f t="shared" si="175"/>
        <v>129.17949664509644</v>
      </c>
      <c r="N813" s="34">
        <f>SUMIFS('[1]41. Output Indexes'!$E$3:$E$752,'[1]41. Output Indexes'!$B$3:$B$752,$B813,'[1]41. Output Indexes'!$C$3:$C$752,$C813)</f>
        <v>39669</v>
      </c>
      <c r="O813" s="34">
        <f>SUMIFS('[1]41. Output Indexes'!$L$3:$L$752,'[1]41. Output Indexes'!$B$3:$B$752,$B813,'[1]41. Output Indexes'!$C$3:$C$752,$C813)</f>
        <v>851053371</v>
      </c>
      <c r="P813" s="34">
        <f>SUMIFS('[1]9. Z variables'!$AD$3:$AD$752,'[1]9. Z variables'!$B$3:$B$752,$B813,'[1]9. Z variables'!$C$3:$C$752,$C813)</f>
        <v>191768</v>
      </c>
      <c r="Q813" s="34">
        <f>SUMIFS('[1]9. Z variables'!$AE$3:$AE$752,'[1]9. Z variables'!$B$3:$B$752,$B813,'[1]9. Z variables'!$C$3:$C$752,$C813)</f>
        <v>153366</v>
      </c>
      <c r="R813" s="34">
        <f t="shared" si="171"/>
        <v>191768</v>
      </c>
      <c r="S813" s="34">
        <f t="shared" si="182"/>
        <v>192475</v>
      </c>
      <c r="T813" s="34">
        <f>SUMIFS('[1]9. Z variables'!$P$3:$P$752,'[1]9. Z variables'!$C$3:$C$752,$C813,'[1]9. Z variables'!$B$3:$B$752,$B813)</f>
        <v>1051</v>
      </c>
      <c r="U813" s="34">
        <f t="shared" si="180"/>
        <v>1001.6272727272727</v>
      </c>
      <c r="V813" s="33">
        <f>SUMIFS('[1]9. Z variables'!$R$3:$R$752,'[1]9. Z variables'!$C$3:$C$752,$C813,'[1]9. Z variables'!$B$3:$B$752,$B813)/T813</f>
        <v>0.5252140818268316</v>
      </c>
      <c r="W813" s="36">
        <f t="shared" si="181"/>
        <v>0.33230218169977205</v>
      </c>
      <c r="X813" s="35">
        <f t="shared" si="181"/>
        <v>148</v>
      </c>
    </row>
    <row r="814" spans="1:24" ht="15" x14ac:dyDescent="0.25">
      <c r="A814" s="182">
        <v>74</v>
      </c>
      <c r="B814" s="183" t="s">
        <v>75</v>
      </c>
      <c r="C814" s="184">
        <v>2011</v>
      </c>
      <c r="D814" s="184">
        <v>1</v>
      </c>
      <c r="E814" s="42">
        <f>SUMIFS('[1]6. Capital Calculations for BM'!$AI$6:$AI$1805,'[1]6. Capital Calculations for BM'!$C$6:$C$1805,'[1]2. BM Database'!$C814,'[1]6. Capital Calculations for BM'!$B$6:$B$1805,'[1]2. BM Database'!$B814)</f>
        <v>16916605.15100158</v>
      </c>
      <c r="F814" s="42">
        <f>'[1]4. OM&amp;A Calculation'!M819</f>
        <v>8403954.5700000003</v>
      </c>
      <c r="G814" s="42">
        <f t="shared" si="172"/>
        <v>25320559.72100158</v>
      </c>
      <c r="H814" s="33">
        <f t="shared" si="173"/>
        <v>0.66809759884456565</v>
      </c>
      <c r="I814" s="33">
        <f t="shared" si="174"/>
        <v>0.33190240115543435</v>
      </c>
      <c r="J814" s="40">
        <f>SUMIFS('[1]6. Capital Calculations for BM'!$AH$6:$AH$1805,'[1]6. Capital Calculations for BM'!$C$6:$C$1805,'[1]2. BM Database'!$C814,'[1]6. Capital Calculations for BM'!$B$6:$B$1805,'[1]2. BM Database'!$B814)</f>
        <v>18.328728099999999</v>
      </c>
      <c r="K814" s="41">
        <f t="shared" si="178"/>
        <v>123.73002481130355</v>
      </c>
      <c r="L814" s="41">
        <v>1.0616372300996999</v>
      </c>
      <c r="M814" s="41">
        <f t="shared" si="175"/>
        <v>131.35640082083944</v>
      </c>
      <c r="N814" s="34">
        <f>SUMIFS('[1]41. Output Indexes'!$E$3:$E$752,'[1]41. Output Indexes'!$B$3:$B$752,$B814,'[1]41. Output Indexes'!$C$3:$C$752,$C814)</f>
        <v>40337</v>
      </c>
      <c r="O814" s="34">
        <f>SUMIFS('[1]41. Output Indexes'!$L$3:$L$752,'[1]41. Output Indexes'!$B$3:$B$752,$B814,'[1]41. Output Indexes'!$C$3:$C$752,$C814)</f>
        <v>861945119</v>
      </c>
      <c r="P814" s="34">
        <f>SUMIFS('[1]9. Z variables'!$AD$3:$AD$752,'[1]9. Z variables'!$B$3:$B$752,$B814,'[1]9. Z variables'!$C$3:$C$752,$C814)</f>
        <v>208479</v>
      </c>
      <c r="Q814" s="34">
        <f>SUMIFS('[1]9. Z variables'!$AE$3:$AE$752,'[1]9. Z variables'!$B$3:$B$752,$B814,'[1]9. Z variables'!$C$3:$C$752,$C814)</f>
        <v>149997</v>
      </c>
      <c r="R814" s="34">
        <f t="shared" si="171"/>
        <v>208479</v>
      </c>
      <c r="S814" s="34">
        <f t="shared" si="182"/>
        <v>208479</v>
      </c>
      <c r="T814" s="34">
        <f>SUMIFS('[1]9. Z variables'!$P$3:$P$752,'[1]9. Z variables'!$C$3:$C$752,$C814,'[1]9. Z variables'!$B$3:$B$752,$B814)</f>
        <v>1060</v>
      </c>
      <c r="U814" s="34">
        <f t="shared" si="180"/>
        <v>1001.6272727272727</v>
      </c>
      <c r="V814" s="33">
        <f>SUMIFS('[1]9. Z variables'!$R$3:$R$752,'[1]9. Z variables'!$C$3:$C$752,$C814,'[1]9. Z variables'!$B$3:$B$752,$B814)/T814</f>
        <v>0.5254716981132076</v>
      </c>
      <c r="W814" s="36">
        <f t="shared" si="181"/>
        <v>0.33230218169977205</v>
      </c>
      <c r="X814" s="23">
        <f t="shared" si="181"/>
        <v>148</v>
      </c>
    </row>
    <row r="815" spans="1:24" ht="15" x14ac:dyDescent="0.25">
      <c r="A815" s="182">
        <v>74</v>
      </c>
      <c r="B815" s="183" t="str">
        <f>B814</f>
        <v>WHITBY HYDRO ELECTRIC CORPORATION</v>
      </c>
      <c r="C815" s="184">
        <f>C814+1</f>
        <v>2012</v>
      </c>
      <c r="D815" s="184">
        <f>D814</f>
        <v>1</v>
      </c>
      <c r="E815" s="42">
        <f>SUMIFS('[1]6. Capital Calculations for BM'!$AI$6:$AI$1805,'[1]6. Capital Calculations for BM'!$C$6:$C$1805,'[1]2. BM Database'!$C815,'[1]6. Capital Calculations for BM'!$B$6:$B$1805,'[1]2. BM Database'!$B815)</f>
        <v>15802170.313923502</v>
      </c>
      <c r="F815" s="42">
        <f>'[1]4. OM&amp;A Calculation'!M820</f>
        <v>8762357.8399999999</v>
      </c>
      <c r="G815" s="42">
        <f t="shared" si="172"/>
        <v>24564528.153923504</v>
      </c>
      <c r="H815" s="33">
        <f t="shared" si="173"/>
        <v>0.64329223891074594</v>
      </c>
      <c r="I815" s="33">
        <f t="shared" si="174"/>
        <v>0.35670776108925406</v>
      </c>
      <c r="J815" s="40">
        <f>SUMIFS('[1]6. Capital Calculations for BM'!$AH$6:$AH$1805,'[1]6. Capital Calculations for BM'!$C$6:$C$1805,'[1]2. BM Database'!$C815,'[1]6. Capital Calculations for BM'!$B$6:$B$1805,'[1]2. BM Database'!$B815)</f>
        <v>17.40324</v>
      </c>
      <c r="K815" s="41">
        <f t="shared" si="178"/>
        <v>125.68281390738366</v>
      </c>
      <c r="L815" s="41">
        <f>L814</f>
        <v>1.0616372300996999</v>
      </c>
      <c r="M815" s="41">
        <f t="shared" si="175"/>
        <v>133.42955442777082</v>
      </c>
      <c r="N815" s="34">
        <f>SUMIFS('[1]24. 2012 data'!$BR$2:$BR$74,'[1]24. 2012 data'!$B$2:$B$74,'[1]2. BM Database'!$B815,'[1]24. 2012 data'!$C$2:$C$74,2012)</f>
        <v>40915</v>
      </c>
      <c r="O815" s="34">
        <f>SUMIFS('[1]24. 2012 data'!$BZ$2:$BZ$74,'[1]24. 2012 data'!$B$2:$B$74,'[1]2. BM Database'!$B815,'[1]24. 2012 data'!$C$2:$C$74,2012)</f>
        <v>867348643</v>
      </c>
      <c r="P815" s="34">
        <f>SUMIFS('[1]24. 2012 data'!$DI$2:$DI$74,'[1]24. 2012 data'!$B$2:$B$74,'[1]2. BM Database'!$B815,'[1]24. 2012 data'!$C$2:$C$74,2012)</f>
        <v>203146</v>
      </c>
      <c r="Q815" s="34">
        <f>SUMIFS('[1]24. 2012 data'!$DH$2:$DH$74,'[1]24. 2012 data'!$B$2:$B$74,'[1]2. BM Database'!$B815,'[1]24. 2012 data'!$C$2:$C$74,2012)</f>
        <v>146826</v>
      </c>
      <c r="R815" s="34">
        <f t="shared" si="171"/>
        <v>203146</v>
      </c>
      <c r="S815" s="34">
        <f t="shared" si="182"/>
        <v>208479</v>
      </c>
      <c r="T815" s="34">
        <f>SUMIF('[1]24. 2012 data'!$B$2:$B$74,$B815,'[1]24. 2012 data'!$DL$2:$DL$74)</f>
        <v>1063</v>
      </c>
      <c r="U815" s="34">
        <f>AVERAGE(T805:T815)</f>
        <v>1001.6272727272727</v>
      </c>
      <c r="V815" s="33">
        <f>SUMIF('[1]24. 2012 data'!$B$2:$B$74,$B815,'[1]24. 2012 data'!$DN$2:$DN$74)/SUMIF('[1]24. 2012 data'!$B$2:$B$74,$B815,'[1]24. 2012 data'!$DL$2:$DL$74)</f>
        <v>0.52963311382878642</v>
      </c>
      <c r="W815" s="36">
        <f>(N815-N805)/N805</f>
        <v>0.33230218169977205</v>
      </c>
      <c r="X815" s="34">
        <f>SUMIF('[1]24. 2012 data'!$B$2:$B$74,$B815,'[1]24. 2012 data'!$CZ$2:$CZ$74)</f>
        <v>148</v>
      </c>
    </row>
    <row r="816" spans="1:24" ht="15" x14ac:dyDescent="0.25">
      <c r="A816" s="182">
        <v>75</v>
      </c>
      <c r="B816" s="183" t="s">
        <v>76</v>
      </c>
      <c r="C816" s="184">
        <v>2002</v>
      </c>
      <c r="D816" s="184">
        <v>1</v>
      </c>
      <c r="E816" s="42">
        <f>SUMIFS('[1]6. Capital Calculations for BM'!$AI$6:$AI$1805,'[1]6. Capital Calculations for BM'!$C$6:$C$1805,'[1]2. BM Database'!$C816,'[1]6. Capital Calculations for BM'!$B$6:$B$1805,'[1]2. BM Database'!$B816)</f>
        <v>6671567.0412233267</v>
      </c>
      <c r="F816" s="42">
        <f>'[1]4. OM&amp;A Calculation'!M821</f>
        <v>2557532.96</v>
      </c>
      <c r="G816" s="42">
        <f t="shared" si="172"/>
        <v>9229100.0012233257</v>
      </c>
      <c r="H816" s="33">
        <f t="shared" si="173"/>
        <v>0.72288381752706166</v>
      </c>
      <c r="I816" s="33">
        <f t="shared" si="174"/>
        <v>0.27711618247293834</v>
      </c>
      <c r="J816" s="40">
        <f>SUMIFS('[1]6. Capital Calculations for BM'!$AH$6:$AH$1805,'[1]6. Capital Calculations for BM'!$C$6:$C$1805,'[1]2. BM Database'!$C816,'[1]6. Capital Calculations for BM'!$B$6:$B$1805,'[1]2. BM Database'!$B816)</f>
        <v>16.741565999999999</v>
      </c>
      <c r="K816" s="41">
        <f t="shared" si="178"/>
        <v>100</v>
      </c>
      <c r="L816" s="41">
        <v>0.953555563291971</v>
      </c>
      <c r="M816" s="41">
        <f t="shared" si="175"/>
        <v>95.3555563291971</v>
      </c>
      <c r="N816" s="34">
        <f>SUMIFS('[1]41. Output Indexes'!$E$3:$E$752,'[1]41. Output Indexes'!$B$3:$B$752,$B816,'[1]41. Output Indexes'!$C$3:$C$752,$C816)</f>
        <v>13882</v>
      </c>
      <c r="O816" s="34">
        <f>SUMIFS('[1]41. Output Indexes'!$L$3:$L$752,'[1]41. Output Indexes'!$B$3:$B$752,$B816,'[1]41. Output Indexes'!$C$3:$C$752,$C816)</f>
        <v>377796305</v>
      </c>
      <c r="P816" s="34">
        <f>SUMIFS('[1]9. Z variables'!$AD$3:$AD$752,'[1]9. Z variables'!$B$3:$B$752,$B816,'[1]9. Z variables'!$C$3:$C$752,$C816)</f>
        <v>76634</v>
      </c>
      <c r="Q816" s="34">
        <f>SUMIFS('[1]9. Z variables'!$AE$3:$AE$752,'[1]9. Z variables'!$B$3:$B$752,$B816,'[1]9. Z variables'!$C$3:$C$752,$C816)</f>
        <v>70698</v>
      </c>
      <c r="R816" s="34">
        <f t="shared" si="171"/>
        <v>76634</v>
      </c>
      <c r="S816" s="34">
        <f>R816</f>
        <v>76634</v>
      </c>
      <c r="T816" s="34">
        <f>SUMIFS('[1]9. Z variables'!$P$3:$P$752,'[1]9. Z variables'!$C$3:$C$752,$C816,'[1]9. Z variables'!$B$3:$B$752,$B816)</f>
        <v>245.8</v>
      </c>
      <c r="U816" s="34">
        <f t="shared" si="180"/>
        <v>251.2</v>
      </c>
      <c r="V816" s="33">
        <f>SUMIFS('[1]9. Z variables'!$R$3:$R$752,'[1]9. Z variables'!$C$3:$C$752,$C816,'[1]9. Z variables'!$B$3:$B$752,$B816)/T816</f>
        <v>0.39544344995931652</v>
      </c>
      <c r="W816" s="36">
        <f t="shared" si="181"/>
        <v>0.10618066561014262</v>
      </c>
      <c r="X816" s="35">
        <f t="shared" si="181"/>
        <v>29</v>
      </c>
    </row>
    <row r="817" spans="1:24" ht="15" x14ac:dyDescent="0.25">
      <c r="A817" s="182">
        <v>75</v>
      </c>
      <c r="B817" s="183" t="s">
        <v>76</v>
      </c>
      <c r="C817" s="184">
        <v>2003</v>
      </c>
      <c r="D817" s="184">
        <v>1</v>
      </c>
      <c r="E817" s="42">
        <f>SUMIFS('[1]6. Capital Calculations for BM'!$AI$6:$AI$1805,'[1]6. Capital Calculations for BM'!$C$6:$C$1805,'[1]2. BM Database'!$C817,'[1]6. Capital Calculations for BM'!$B$6:$B$1805,'[1]2. BM Database'!$B817)</f>
        <v>6661766.752391478</v>
      </c>
      <c r="F817" s="42">
        <f>'[1]4. OM&amp;A Calculation'!M822</f>
        <v>2700988.01</v>
      </c>
      <c r="G817" s="42">
        <f t="shared" si="172"/>
        <v>9362754.7623914778</v>
      </c>
      <c r="H817" s="33">
        <f t="shared" si="173"/>
        <v>0.71151780874904591</v>
      </c>
      <c r="I817" s="33">
        <f t="shared" si="174"/>
        <v>0.28848219125095409</v>
      </c>
      <c r="J817" s="40">
        <f>SUMIFS('[1]6. Capital Calculations for BM'!$AH$6:$AH$1805,'[1]6. Capital Calculations for BM'!$C$6:$C$1805,'[1]2. BM Database'!$C817,'[1]6. Capital Calculations for BM'!$B$6:$B$1805,'[1]2. BM Database'!$B817)</f>
        <v>16.820820000000001</v>
      </c>
      <c r="K817" s="41">
        <f t="shared" si="178"/>
        <v>102.21331567783656</v>
      </c>
      <c r="L817" s="41">
        <v>0.953555563291971</v>
      </c>
      <c r="M817" s="41">
        <f t="shared" si="175"/>
        <v>97.466075807119495</v>
      </c>
      <c r="N817" s="34">
        <f>SUMIFS('[1]41. Output Indexes'!$E$3:$E$752,'[1]41. Output Indexes'!$B$3:$B$752,$B817,'[1]41. Output Indexes'!$C$3:$C$752,$C817)</f>
        <v>13863</v>
      </c>
      <c r="O817" s="34">
        <f>SUMIFS('[1]41. Output Indexes'!$L$3:$L$752,'[1]41. Output Indexes'!$B$3:$B$752,$B817,'[1]41. Output Indexes'!$C$3:$C$752,$C817)</f>
        <v>414447866</v>
      </c>
      <c r="P817" s="34">
        <f>SUMIFS('[1]9. Z variables'!$AD$3:$AD$752,'[1]9. Z variables'!$B$3:$B$752,$B817,'[1]9. Z variables'!$C$3:$C$752,$C817)</f>
        <v>71552</v>
      </c>
      <c r="Q817" s="34">
        <f>SUMIFS('[1]9. Z variables'!$AE$3:$AE$752,'[1]9. Z variables'!$B$3:$B$752,$B817,'[1]9. Z variables'!$C$3:$C$752,$C817)</f>
        <v>64515</v>
      </c>
      <c r="R817" s="34">
        <f t="shared" si="171"/>
        <v>71552</v>
      </c>
      <c r="S817" s="34">
        <f t="shared" ref="S817:S826" si="183">MAX(S816,R817)</f>
        <v>76634</v>
      </c>
      <c r="T817" s="34">
        <f>SUMIFS('[1]9. Z variables'!$P$3:$P$752,'[1]9. Z variables'!$C$3:$C$752,$C817,'[1]9. Z variables'!$B$3:$B$752,$B817)</f>
        <v>247.7</v>
      </c>
      <c r="U817" s="34">
        <f t="shared" si="180"/>
        <v>251.2</v>
      </c>
      <c r="V817" s="33">
        <f>SUMIFS('[1]9. Z variables'!$R$3:$R$752,'[1]9. Z variables'!$C$3:$C$752,$C817,'[1]9. Z variables'!$B$3:$B$752,$B817)/T817</f>
        <v>0.40008074283407347</v>
      </c>
      <c r="W817" s="36">
        <f t="shared" si="181"/>
        <v>0.10618066561014262</v>
      </c>
      <c r="X817" s="35">
        <f t="shared" si="181"/>
        <v>29</v>
      </c>
    </row>
    <row r="818" spans="1:24" ht="15" x14ac:dyDescent="0.25">
      <c r="A818" s="182">
        <v>75</v>
      </c>
      <c r="B818" s="183" t="s">
        <v>76</v>
      </c>
      <c r="C818" s="184">
        <v>2004</v>
      </c>
      <c r="D818" s="184">
        <v>1</v>
      </c>
      <c r="E818" s="42">
        <f>SUMIFS('[1]6. Capital Calculations for BM'!$AI$6:$AI$1805,'[1]6. Capital Calculations for BM'!$C$6:$C$1805,'[1]2. BM Database'!$C818,'[1]6. Capital Calculations for BM'!$B$6:$B$1805,'[1]2. BM Database'!$B818)</f>
        <v>6653217.3018741179</v>
      </c>
      <c r="F818" s="42">
        <f>'[1]4. OM&amp;A Calculation'!M823</f>
        <v>2843775.92</v>
      </c>
      <c r="G818" s="42">
        <f t="shared" si="172"/>
        <v>9496993.2218741179</v>
      </c>
      <c r="H818" s="33">
        <f t="shared" si="173"/>
        <v>0.70056039279358195</v>
      </c>
      <c r="I818" s="33">
        <f t="shared" si="174"/>
        <v>0.29943960720641805</v>
      </c>
      <c r="J818" s="40">
        <f>SUMIFS('[1]6. Capital Calculations for BM'!$AH$6:$AH$1805,'[1]6. Capital Calculations for BM'!$C$6:$C$1805,'[1]2. BM Database'!$C818,'[1]6. Capital Calculations for BM'!$B$6:$B$1805,'[1]2. BM Database'!$B818)</f>
        <v>16.852066000000001</v>
      </c>
      <c r="K818" s="41">
        <f t="shared" si="178"/>
        <v>104.79144501899948</v>
      </c>
      <c r="L818" s="41">
        <v>0.953555563291971</v>
      </c>
      <c r="M818" s="41">
        <f t="shared" si="175"/>
        <v>99.924465383271666</v>
      </c>
      <c r="N818" s="34">
        <f>SUMIFS('[1]41. Output Indexes'!$E$3:$E$752,'[1]41. Output Indexes'!$B$3:$B$752,$B818,'[1]41. Output Indexes'!$C$3:$C$752,$C818)</f>
        <v>13999</v>
      </c>
      <c r="O818" s="34">
        <f>SUMIFS('[1]41. Output Indexes'!$L$3:$L$752,'[1]41. Output Indexes'!$B$3:$B$752,$B818,'[1]41. Output Indexes'!$C$3:$C$752,$C818)</f>
        <v>415036402</v>
      </c>
      <c r="P818" s="34">
        <f>SUMIFS('[1]9. Z variables'!$AD$3:$AD$752,'[1]9. Z variables'!$B$3:$B$752,$B818,'[1]9. Z variables'!$C$3:$C$752,$C818)</f>
        <v>70862</v>
      </c>
      <c r="Q818" s="34">
        <f>SUMIFS('[1]9. Z variables'!$AE$3:$AE$752,'[1]9. Z variables'!$B$3:$B$752,$B818,'[1]9. Z variables'!$C$3:$C$752,$C818)</f>
        <v>67515</v>
      </c>
      <c r="R818" s="34">
        <f t="shared" si="171"/>
        <v>70862</v>
      </c>
      <c r="S818" s="34">
        <f t="shared" si="183"/>
        <v>76634</v>
      </c>
      <c r="T818" s="34">
        <f>SUMIFS('[1]9. Z variables'!$P$3:$P$752,'[1]9. Z variables'!$C$3:$C$752,$C818,'[1]9. Z variables'!$B$3:$B$752,$B818)</f>
        <v>247.7</v>
      </c>
      <c r="U818" s="34">
        <f t="shared" si="180"/>
        <v>251.2</v>
      </c>
      <c r="V818" s="33">
        <f>SUMIFS('[1]9. Z variables'!$R$3:$R$752,'[1]9. Z variables'!$C$3:$C$752,$C818,'[1]9. Z variables'!$B$3:$B$752,$B818)/T818</f>
        <v>0.40008074283407347</v>
      </c>
      <c r="W818" s="36">
        <f t="shared" si="181"/>
        <v>0.10618066561014262</v>
      </c>
      <c r="X818" s="35">
        <f t="shared" si="181"/>
        <v>29</v>
      </c>
    </row>
    <row r="819" spans="1:24" ht="15" x14ac:dyDescent="0.25">
      <c r="A819" s="182">
        <v>75</v>
      </c>
      <c r="B819" s="183" t="s">
        <v>76</v>
      </c>
      <c r="C819" s="184">
        <v>2005</v>
      </c>
      <c r="D819" s="184">
        <v>1</v>
      </c>
      <c r="E819" s="42">
        <f>SUMIFS('[1]6. Capital Calculations for BM'!$AI$6:$AI$1805,'[1]6. Capital Calculations for BM'!$C$6:$C$1805,'[1]2. BM Database'!$C819,'[1]6. Capital Calculations for BM'!$B$6:$B$1805,'[1]2. BM Database'!$B819)</f>
        <v>6625644.6387317367</v>
      </c>
      <c r="F819" s="42">
        <f>'[1]4. OM&amp;A Calculation'!M824</f>
        <v>2955139.43</v>
      </c>
      <c r="G819" s="42">
        <f t="shared" si="172"/>
        <v>9580784.0687317364</v>
      </c>
      <c r="H819" s="33">
        <f t="shared" si="173"/>
        <v>0.69155557532660383</v>
      </c>
      <c r="I819" s="33">
        <f t="shared" si="174"/>
        <v>0.30844442467339617</v>
      </c>
      <c r="J819" s="40">
        <f>SUMIFS('[1]6. Capital Calculations for BM'!$AH$6:$AH$1805,'[1]6. Capital Calculations for BM'!$C$6:$C$1805,'[1]2. BM Database'!$C819,'[1]6. Capital Calculations for BM'!$B$6:$B$1805,'[1]2. BM Database'!$B819)</f>
        <v>17.008296000000001</v>
      </c>
      <c r="K819" s="41">
        <f t="shared" si="178"/>
        <v>108.15605108354616</v>
      </c>
      <c r="L819" s="41">
        <v>0.953555563291971</v>
      </c>
      <c r="M819" s="41">
        <f t="shared" si="175"/>
        <v>103.13280421440605</v>
      </c>
      <c r="N819" s="34">
        <f>SUMIFS('[1]41. Output Indexes'!$E$3:$E$752,'[1]41. Output Indexes'!$B$3:$B$752,$B819,'[1]41. Output Indexes'!$C$3:$C$752,$C819)</f>
        <v>14195</v>
      </c>
      <c r="O819" s="34">
        <f>SUMIFS('[1]41. Output Indexes'!$L$3:$L$752,'[1]41. Output Indexes'!$B$3:$B$752,$B819,'[1]41. Output Indexes'!$C$3:$C$752,$C819)</f>
        <v>435838216</v>
      </c>
      <c r="P819" s="34">
        <f>SUMIFS('[1]9. Z variables'!$AD$3:$AD$752,'[1]9. Z variables'!$B$3:$B$752,$B819,'[1]9. Z variables'!$C$3:$C$752,$C819)</f>
        <v>79084</v>
      </c>
      <c r="Q819" s="34">
        <f>SUMIFS('[1]9. Z variables'!$AE$3:$AE$752,'[1]9. Z variables'!$B$3:$B$752,$B819,'[1]9. Z variables'!$C$3:$C$752,$C819)</f>
        <v>68957</v>
      </c>
      <c r="R819" s="34">
        <f t="shared" si="171"/>
        <v>79084</v>
      </c>
      <c r="S819" s="34">
        <f t="shared" si="183"/>
        <v>79084</v>
      </c>
      <c r="T819" s="34">
        <f>SUMIFS('[1]9. Z variables'!$P$3:$P$752,'[1]9. Z variables'!$C$3:$C$752,$C819,'[1]9. Z variables'!$B$3:$B$752,$B819)</f>
        <v>254</v>
      </c>
      <c r="U819" s="34">
        <f t="shared" si="180"/>
        <v>251.2</v>
      </c>
      <c r="V819" s="33">
        <f>SUMIFS('[1]9. Z variables'!$R$3:$R$752,'[1]9. Z variables'!$C$3:$C$752,$C819,'[1]9. Z variables'!$B$3:$B$752,$B819)/T819</f>
        <v>0.40944881889763779</v>
      </c>
      <c r="W819" s="36">
        <f t="shared" si="181"/>
        <v>0.10618066561014262</v>
      </c>
      <c r="X819" s="35">
        <f t="shared" si="181"/>
        <v>29</v>
      </c>
    </row>
    <row r="820" spans="1:24" ht="15" x14ac:dyDescent="0.25">
      <c r="A820" s="182">
        <v>75</v>
      </c>
      <c r="B820" s="183" t="s">
        <v>76</v>
      </c>
      <c r="C820" s="184">
        <v>2006</v>
      </c>
      <c r="D820" s="184">
        <v>1</v>
      </c>
      <c r="E820" s="42">
        <f>SUMIFS('[1]6. Capital Calculations for BM'!$AI$6:$AI$1805,'[1]6. Capital Calculations for BM'!$C$6:$C$1805,'[1]2. BM Database'!$C820,'[1]6. Capital Calculations for BM'!$B$6:$B$1805,'[1]2. BM Database'!$B820)</f>
        <v>6551224.4575190032</v>
      </c>
      <c r="F820" s="42">
        <f>'[1]4. OM&amp;A Calculation'!M825</f>
        <v>3054668.4499999997</v>
      </c>
      <c r="G820" s="42">
        <f t="shared" si="172"/>
        <v>9605892.9075190034</v>
      </c>
      <c r="H820" s="33">
        <f t="shared" si="173"/>
        <v>0.68200057200211328</v>
      </c>
      <c r="I820" s="33">
        <f t="shared" si="174"/>
        <v>0.31799942799788672</v>
      </c>
      <c r="J820" s="40">
        <f>SUMIFS('[1]6. Capital Calculations for BM'!$AH$6:$AH$1805,'[1]6. Capital Calculations for BM'!$C$6:$C$1805,'[1]2. BM Database'!$C820,'[1]6. Capital Calculations for BM'!$B$6:$B$1805,'[1]2. BM Database'!$B820)</f>
        <v>16.88236666666667</v>
      </c>
      <c r="K820" s="41">
        <f t="shared" si="178"/>
        <v>110.14154301171514</v>
      </c>
      <c r="L820" s="41">
        <v>0.953555563291971</v>
      </c>
      <c r="M820" s="41">
        <f t="shared" si="175"/>
        <v>105.02608108838288</v>
      </c>
      <c r="N820" s="34">
        <f>SUMIFS('[1]41. Output Indexes'!$E$3:$E$752,'[1]41. Output Indexes'!$B$3:$B$752,$B820,'[1]41. Output Indexes'!$C$3:$C$752,$C820)</f>
        <v>14316</v>
      </c>
      <c r="O820" s="34">
        <f>SUMIFS('[1]41. Output Indexes'!$L$3:$L$752,'[1]41. Output Indexes'!$B$3:$B$752,$B820,'[1]41. Output Indexes'!$C$3:$C$752,$C820)</f>
        <v>407408088</v>
      </c>
      <c r="P820" s="34">
        <f>SUMIFS('[1]9. Z variables'!$AD$3:$AD$752,'[1]9. Z variables'!$B$3:$B$752,$B820,'[1]9. Z variables'!$C$3:$C$752,$C820)</f>
        <v>81815</v>
      </c>
      <c r="Q820" s="34">
        <f>SUMIFS('[1]9. Z variables'!$AE$3:$AE$752,'[1]9. Z variables'!$B$3:$B$752,$B820,'[1]9. Z variables'!$C$3:$C$752,$C820)</f>
        <v>68265</v>
      </c>
      <c r="R820" s="34">
        <f t="shared" si="171"/>
        <v>81815</v>
      </c>
      <c r="S820" s="34">
        <f t="shared" si="183"/>
        <v>81815</v>
      </c>
      <c r="T820" s="34">
        <f>SUMIFS('[1]9. Z variables'!$P$3:$P$752,'[1]9. Z variables'!$C$3:$C$752,$C820,'[1]9. Z variables'!$B$3:$B$752,$B820)</f>
        <v>260</v>
      </c>
      <c r="U820" s="34">
        <f t="shared" si="180"/>
        <v>251.2</v>
      </c>
      <c r="V820" s="33">
        <f>SUMIFS('[1]9. Z variables'!$R$3:$R$752,'[1]9. Z variables'!$C$3:$C$752,$C820,'[1]9. Z variables'!$B$3:$B$752,$B820)/T820</f>
        <v>0.40384615384615385</v>
      </c>
      <c r="W820" s="36">
        <f t="shared" si="181"/>
        <v>0.10618066561014262</v>
      </c>
      <c r="X820" s="35">
        <f t="shared" si="181"/>
        <v>29</v>
      </c>
    </row>
    <row r="821" spans="1:24" ht="15" x14ac:dyDescent="0.25">
      <c r="A821" s="182">
        <v>75</v>
      </c>
      <c r="B821" s="183" t="s">
        <v>76</v>
      </c>
      <c r="C821" s="184">
        <v>2007</v>
      </c>
      <c r="D821" s="184">
        <v>1</v>
      </c>
      <c r="E821" s="42">
        <f>SUMIFS('[1]6. Capital Calculations for BM'!$AI$6:$AI$1805,'[1]6. Capital Calculations for BM'!$C$6:$C$1805,'[1]2. BM Database'!$C821,'[1]6. Capital Calculations for BM'!$B$6:$B$1805,'[1]2. BM Database'!$B821)</f>
        <v>6694341.8860623026</v>
      </c>
      <c r="F821" s="42">
        <f>'[1]4. OM&amp;A Calculation'!M826</f>
        <v>3162828.45</v>
      </c>
      <c r="G821" s="42">
        <f t="shared" si="172"/>
        <v>9857170.3360623028</v>
      </c>
      <c r="H821" s="33">
        <f t="shared" si="173"/>
        <v>0.67913424013493584</v>
      </c>
      <c r="I821" s="33">
        <f t="shared" si="174"/>
        <v>0.32086575986506416</v>
      </c>
      <c r="J821" s="40">
        <f>SUMIFS('[1]6. Capital Calculations for BM'!$AH$6:$AH$1805,'[1]6. Capital Calculations for BM'!$C$6:$C$1805,'[1]2. BM Database'!$C821,'[1]6. Capital Calculations for BM'!$B$6:$B$1805,'[1]2. BM Database'!$B821)</f>
        <v>17.296320000000001</v>
      </c>
      <c r="K821" s="41">
        <f t="shared" si="178"/>
        <v>113.88036490943945</v>
      </c>
      <c r="L821" s="41">
        <v>0.953555563291971</v>
      </c>
      <c r="M821" s="41">
        <f t="shared" si="175"/>
        <v>108.59125550911574</v>
      </c>
      <c r="N821" s="34">
        <f>SUMIFS('[1]41. Output Indexes'!$E$3:$E$752,'[1]41. Output Indexes'!$B$3:$B$752,$B821,'[1]41. Output Indexes'!$C$3:$C$752,$C821)</f>
        <v>14441</v>
      </c>
      <c r="O821" s="34">
        <f>SUMIFS('[1]41. Output Indexes'!$L$3:$L$752,'[1]41. Output Indexes'!$B$3:$B$752,$B821,'[1]41. Output Indexes'!$C$3:$C$752,$C821)</f>
        <v>394794950</v>
      </c>
      <c r="P821" s="34">
        <f>SUMIFS('[1]9. Z variables'!$AD$3:$AD$752,'[1]9. Z variables'!$B$3:$B$752,$B821,'[1]9. Z variables'!$C$3:$C$752,$C821)</f>
        <v>74897</v>
      </c>
      <c r="Q821" s="34">
        <f>SUMIFS('[1]9. Z variables'!$AE$3:$AE$752,'[1]9. Z variables'!$B$3:$B$752,$B821,'[1]9. Z variables'!$C$3:$C$752,$C821)</f>
        <v>67025</v>
      </c>
      <c r="R821" s="34">
        <f t="shared" si="171"/>
        <v>74897</v>
      </c>
      <c r="S821" s="34">
        <f t="shared" si="183"/>
        <v>81815</v>
      </c>
      <c r="T821" s="34">
        <f>SUMIFS('[1]9. Z variables'!$P$3:$P$752,'[1]9. Z variables'!$C$3:$C$752,$C821,'[1]9. Z variables'!$B$3:$B$752,$B821)</f>
        <v>268</v>
      </c>
      <c r="U821" s="34">
        <f t="shared" si="180"/>
        <v>251.2</v>
      </c>
      <c r="V821" s="33">
        <f>SUMIFS('[1]9. Z variables'!$R$3:$R$752,'[1]9. Z variables'!$C$3:$C$752,$C821,'[1]9. Z variables'!$B$3:$B$752,$B821)/T821</f>
        <v>0.43283582089552236</v>
      </c>
      <c r="W821" s="36">
        <f t="shared" si="181"/>
        <v>0.10618066561014262</v>
      </c>
      <c r="X821" s="35">
        <f t="shared" si="181"/>
        <v>29</v>
      </c>
    </row>
    <row r="822" spans="1:24" ht="15" x14ac:dyDescent="0.25">
      <c r="A822" s="182">
        <v>75</v>
      </c>
      <c r="B822" s="183" t="s">
        <v>76</v>
      </c>
      <c r="C822" s="184">
        <v>2008</v>
      </c>
      <c r="D822" s="184">
        <v>1</v>
      </c>
      <c r="E822" s="42">
        <f>SUMIFS('[1]6. Capital Calculations for BM'!$AI$6:$AI$1805,'[1]6. Capital Calculations for BM'!$C$6:$C$1805,'[1]2. BM Database'!$C822,'[1]6. Capital Calculations for BM'!$B$6:$B$1805,'[1]2. BM Database'!$B822)</f>
        <v>7156536.4167477759</v>
      </c>
      <c r="F822" s="42">
        <f>'[1]4. OM&amp;A Calculation'!M827</f>
        <v>3215677.7</v>
      </c>
      <c r="G822" s="42">
        <f t="shared" si="172"/>
        <v>10372214.116747776</v>
      </c>
      <c r="H822" s="33">
        <f t="shared" si="173"/>
        <v>0.68997191305492633</v>
      </c>
      <c r="I822" s="33">
        <f t="shared" si="174"/>
        <v>0.31002808694507367</v>
      </c>
      <c r="J822" s="40">
        <f>SUMIFS('[1]6. Capital Calculations for BM'!$AH$6:$AH$1805,'[1]6. Capital Calculations for BM'!$C$6:$C$1805,'[1]2. BM Database'!$C822,'[1]6. Capital Calculations for BM'!$B$6:$B$1805,'[1]2. BM Database'!$B822)</f>
        <v>17.715351999999999</v>
      </c>
      <c r="K822" s="41">
        <f t="shared" si="178"/>
        <v>116.60459237157336</v>
      </c>
      <c r="L822" s="41">
        <v>0.953555563291971</v>
      </c>
      <c r="M822" s="41">
        <f t="shared" si="175"/>
        <v>111.1889577613063</v>
      </c>
      <c r="N822" s="34">
        <f>SUMIFS('[1]41. Output Indexes'!$E$3:$E$752,'[1]41. Output Indexes'!$B$3:$B$752,$B822,'[1]41. Output Indexes'!$C$3:$C$752,$C822)</f>
        <v>14645</v>
      </c>
      <c r="O822" s="34">
        <f>SUMIFS('[1]41. Output Indexes'!$L$3:$L$752,'[1]41. Output Indexes'!$B$3:$B$752,$B822,'[1]41. Output Indexes'!$C$3:$C$752,$C822)</f>
        <v>408223851</v>
      </c>
      <c r="P822" s="34">
        <f>SUMIFS('[1]9. Z variables'!$AD$3:$AD$752,'[1]9. Z variables'!$B$3:$B$752,$B822,'[1]9. Z variables'!$C$3:$C$752,$C822)</f>
        <v>74117</v>
      </c>
      <c r="Q822" s="34">
        <f>SUMIFS('[1]9. Z variables'!$AE$3:$AE$752,'[1]9. Z variables'!$B$3:$B$752,$B822,'[1]9. Z variables'!$C$3:$C$752,$C822)</f>
        <v>65208</v>
      </c>
      <c r="R822" s="34">
        <f t="shared" si="171"/>
        <v>74117</v>
      </c>
      <c r="S822" s="34">
        <f t="shared" si="183"/>
        <v>81815</v>
      </c>
      <c r="T822" s="34">
        <f>SUMIFS('[1]9. Z variables'!$P$3:$P$752,'[1]9. Z variables'!$C$3:$C$752,$C822,'[1]9. Z variables'!$B$3:$B$752,$B822)</f>
        <v>246</v>
      </c>
      <c r="U822" s="34">
        <f t="shared" si="180"/>
        <v>251.2</v>
      </c>
      <c r="V822" s="33">
        <f>SUMIFS('[1]9. Z variables'!$R$3:$R$752,'[1]9. Z variables'!$C$3:$C$752,$C822,'[1]9. Z variables'!$B$3:$B$752,$B822)/T822</f>
        <v>0.36585365853658536</v>
      </c>
      <c r="W822" s="36">
        <f t="shared" si="181"/>
        <v>0.10618066561014262</v>
      </c>
      <c r="X822" s="35">
        <f t="shared" si="181"/>
        <v>29</v>
      </c>
    </row>
    <row r="823" spans="1:24" ht="15" x14ac:dyDescent="0.25">
      <c r="A823" s="182">
        <v>75</v>
      </c>
      <c r="B823" s="183" t="s">
        <v>76</v>
      </c>
      <c r="C823" s="184">
        <v>2009</v>
      </c>
      <c r="D823" s="184">
        <v>1</v>
      </c>
      <c r="E823" s="42">
        <f>SUMIFS('[1]6. Capital Calculations for BM'!$AI$6:$AI$1805,'[1]6. Capital Calculations for BM'!$C$6:$C$1805,'[1]2. BM Database'!$C823,'[1]6. Capital Calculations for BM'!$B$6:$B$1805,'[1]2. BM Database'!$B823)</f>
        <v>7429415.1524243038</v>
      </c>
      <c r="F823" s="42">
        <f>'[1]4. OM&amp;A Calculation'!M828</f>
        <v>3291799.4800000004</v>
      </c>
      <c r="G823" s="42">
        <f t="shared" si="172"/>
        <v>10721214.632424304</v>
      </c>
      <c r="H823" s="33">
        <f t="shared" si="173"/>
        <v>0.69296394178654253</v>
      </c>
      <c r="I823" s="33">
        <f t="shared" si="174"/>
        <v>0.30703605821345747</v>
      </c>
      <c r="J823" s="40">
        <f>SUMIFS('[1]6. Capital Calculations for BM'!$AH$6:$AH$1805,'[1]6. Capital Calculations for BM'!$C$6:$C$1805,'[1]2. BM Database'!$C823,'[1]6. Capital Calculations for BM'!$B$6:$B$1805,'[1]2. BM Database'!$B823)</f>
        <v>17.930536200000002</v>
      </c>
      <c r="K823" s="41">
        <f t="shared" si="178"/>
        <v>118.1120482521444</v>
      </c>
      <c r="L823" s="41">
        <v>0.953555563291971</v>
      </c>
      <c r="M823" s="41">
        <f t="shared" si="175"/>
        <v>112.62640070264202</v>
      </c>
      <c r="N823" s="34">
        <f>SUMIFS('[1]41. Output Indexes'!$E$3:$E$752,'[1]41. Output Indexes'!$B$3:$B$752,$B823,'[1]41. Output Indexes'!$C$3:$C$752,$C823)</f>
        <v>14838</v>
      </c>
      <c r="O823" s="34">
        <f>SUMIFS('[1]41. Output Indexes'!$L$3:$L$752,'[1]41. Output Indexes'!$B$3:$B$752,$B823,'[1]41. Output Indexes'!$C$3:$C$752,$C823)</f>
        <v>342064464</v>
      </c>
      <c r="P823" s="34">
        <f>SUMIFS('[1]9. Z variables'!$AD$3:$AD$752,'[1]9. Z variables'!$B$3:$B$752,$B823,'[1]9. Z variables'!$C$3:$C$752,$C823)</f>
        <v>72543</v>
      </c>
      <c r="Q823" s="34">
        <f>SUMIFS('[1]9. Z variables'!$AE$3:$AE$752,'[1]9. Z variables'!$B$3:$B$752,$B823,'[1]9. Z variables'!$C$3:$C$752,$C823)</f>
        <v>62219</v>
      </c>
      <c r="R823" s="34">
        <f t="shared" si="171"/>
        <v>72543</v>
      </c>
      <c r="S823" s="34">
        <f t="shared" si="183"/>
        <v>81815</v>
      </c>
      <c r="T823" s="34">
        <f>SUMIFS('[1]9. Z variables'!$P$3:$P$752,'[1]9. Z variables'!$C$3:$C$752,$C823,'[1]9. Z variables'!$B$3:$B$752,$B823)</f>
        <v>245</v>
      </c>
      <c r="U823" s="34">
        <f t="shared" si="180"/>
        <v>251.2</v>
      </c>
      <c r="V823" s="33">
        <f>SUMIFS('[1]9. Z variables'!$R$3:$R$752,'[1]9. Z variables'!$C$3:$C$752,$C823,'[1]9. Z variables'!$B$3:$B$752,$B823)/T823</f>
        <v>0.37142857142857144</v>
      </c>
      <c r="W823" s="36">
        <f t="shared" si="181"/>
        <v>0.10618066561014262</v>
      </c>
      <c r="X823" s="35">
        <f t="shared" si="181"/>
        <v>29</v>
      </c>
    </row>
    <row r="824" spans="1:24" ht="15" x14ac:dyDescent="0.25">
      <c r="A824" s="182">
        <v>75</v>
      </c>
      <c r="B824" s="183" t="s">
        <v>76</v>
      </c>
      <c r="C824" s="184">
        <v>2010</v>
      </c>
      <c r="D824" s="184">
        <v>1</v>
      </c>
      <c r="E824" s="42">
        <f>SUMIFS('[1]6. Capital Calculations for BM'!$AI$6:$AI$1805,'[1]6. Capital Calculations for BM'!$C$6:$C$1805,'[1]2. BM Database'!$C824,'[1]6. Capital Calculations for BM'!$B$6:$B$1805,'[1]2. BM Database'!$B824)</f>
        <v>7768870.2046820158</v>
      </c>
      <c r="F824" s="42">
        <f>'[1]4. OM&amp;A Calculation'!M829</f>
        <v>3470619.95</v>
      </c>
      <c r="G824" s="42">
        <f t="shared" si="172"/>
        <v>11239490.154682016</v>
      </c>
      <c r="H824" s="33">
        <f t="shared" si="173"/>
        <v>0.69121197650106492</v>
      </c>
      <c r="I824" s="33">
        <f t="shared" si="174"/>
        <v>0.30878802349893508</v>
      </c>
      <c r="J824" s="40">
        <f>SUMIFS('[1]6. Capital Calculations for BM'!$AH$6:$AH$1805,'[1]6. Capital Calculations for BM'!$C$6:$C$1805,'[1]2. BM Database'!$C824,'[1]6. Capital Calculations for BM'!$B$6:$B$1805,'[1]2. BM Database'!$B824)</f>
        <v>18.29948266666667</v>
      </c>
      <c r="K824" s="41">
        <f t="shared" si="178"/>
        <v>121.67950876493377</v>
      </c>
      <c r="L824" s="41">
        <v>0.953555563291971</v>
      </c>
      <c r="M824" s="41">
        <f t="shared" si="175"/>
        <v>116.02817252143674</v>
      </c>
      <c r="N824" s="34">
        <f>SUMIFS('[1]41. Output Indexes'!$E$3:$E$752,'[1]41. Output Indexes'!$B$3:$B$752,$B824,'[1]41. Output Indexes'!$C$3:$C$752,$C824)</f>
        <v>15074</v>
      </c>
      <c r="O824" s="34">
        <f>SUMIFS('[1]41. Output Indexes'!$L$3:$L$752,'[1]41. Output Indexes'!$B$3:$B$752,$B824,'[1]41. Output Indexes'!$C$3:$C$752,$C824)</f>
        <v>371077515</v>
      </c>
      <c r="P824" s="34">
        <f>SUMIFS('[1]9. Z variables'!$AD$3:$AD$752,'[1]9. Z variables'!$B$3:$B$752,$B824,'[1]9. Z variables'!$C$3:$C$752,$C824)</f>
        <v>74659</v>
      </c>
      <c r="Q824" s="34">
        <f>SUMIFS('[1]9. Z variables'!$AE$3:$AE$752,'[1]9. Z variables'!$B$3:$B$752,$B824,'[1]9. Z variables'!$C$3:$C$752,$C824)</f>
        <v>61971</v>
      </c>
      <c r="R824" s="34">
        <f t="shared" si="171"/>
        <v>74659</v>
      </c>
      <c r="S824" s="34">
        <f t="shared" si="183"/>
        <v>81815</v>
      </c>
      <c r="T824" s="34">
        <f>SUMIFS('[1]9. Z variables'!$P$3:$P$752,'[1]9. Z variables'!$C$3:$C$752,$C824,'[1]9. Z variables'!$B$3:$B$752,$B824)</f>
        <v>248</v>
      </c>
      <c r="U824" s="34">
        <f t="shared" si="180"/>
        <v>251.2</v>
      </c>
      <c r="V824" s="33">
        <f>SUMIFS('[1]9. Z variables'!$R$3:$R$752,'[1]9. Z variables'!$C$3:$C$752,$C824,'[1]9. Z variables'!$B$3:$B$752,$B824)/T824</f>
        <v>0.375</v>
      </c>
      <c r="W824" s="36">
        <f t="shared" si="181"/>
        <v>0.10618066561014262</v>
      </c>
      <c r="X824" s="35">
        <f t="shared" si="181"/>
        <v>29</v>
      </c>
    </row>
    <row r="825" spans="1:24" ht="15" x14ac:dyDescent="0.25">
      <c r="A825" s="182">
        <v>75</v>
      </c>
      <c r="B825" s="183" t="s">
        <v>76</v>
      </c>
      <c r="C825" s="184">
        <v>2011</v>
      </c>
      <c r="D825" s="184">
        <v>1</v>
      </c>
      <c r="E825" s="42">
        <f>SUMIFS('[1]6. Capital Calculations for BM'!$AI$6:$AI$1805,'[1]6. Capital Calculations for BM'!$C$6:$C$1805,'[1]2. BM Database'!$C825,'[1]6. Capital Calculations for BM'!$B$6:$B$1805,'[1]2. BM Database'!$B825)</f>
        <v>7819230.63830256</v>
      </c>
      <c r="F825" s="42">
        <f>'[1]4. OM&amp;A Calculation'!M830</f>
        <v>3701719.9874597494</v>
      </c>
      <c r="G825" s="42">
        <f t="shared" si="172"/>
        <v>11520950.62576231</v>
      </c>
      <c r="H825" s="33">
        <f t="shared" si="173"/>
        <v>0.67869665380023125</v>
      </c>
      <c r="I825" s="33">
        <f t="shared" si="174"/>
        <v>0.32130334619976875</v>
      </c>
      <c r="J825" s="40">
        <f>SUMIFS('[1]6. Capital Calculations for BM'!$AH$6:$AH$1805,'[1]6. Capital Calculations for BM'!$C$6:$C$1805,'[1]2. BM Database'!$C825,'[1]6. Capital Calculations for BM'!$B$6:$B$1805,'[1]2. BM Database'!$B825)</f>
        <v>18.328728099999999</v>
      </c>
      <c r="K825" s="41">
        <f t="shared" si="178"/>
        <v>123.73002481130355</v>
      </c>
      <c r="L825" s="41">
        <v>0.953555563291971</v>
      </c>
      <c r="M825" s="41">
        <f t="shared" si="175"/>
        <v>117.98345350507211</v>
      </c>
      <c r="N825" s="34">
        <f>SUMIFS('[1]41. Output Indexes'!$E$3:$E$752,'[1]41. Output Indexes'!$B$3:$B$752,$B825,'[1]41. Output Indexes'!$C$3:$C$752,$C825)</f>
        <v>15181</v>
      </c>
      <c r="O825" s="34">
        <f>SUMIFS('[1]41. Output Indexes'!$L$3:$L$752,'[1]41. Output Indexes'!$B$3:$B$752,$B825,'[1]41. Output Indexes'!$C$3:$C$752,$C825)</f>
        <v>371114633</v>
      </c>
      <c r="P825" s="34">
        <f>SUMIFS('[1]9. Z variables'!$AD$3:$AD$752,'[1]9. Z variables'!$B$3:$B$752,$B825,'[1]9. Z variables'!$C$3:$C$752,$C825)</f>
        <v>76830</v>
      </c>
      <c r="Q825" s="34">
        <f>SUMIFS('[1]9. Z variables'!$AE$3:$AE$752,'[1]9. Z variables'!$B$3:$B$752,$B825,'[1]9. Z variables'!$C$3:$C$752,$C825)</f>
        <v>61443</v>
      </c>
      <c r="R825" s="34">
        <f t="shared" si="171"/>
        <v>76830</v>
      </c>
      <c r="S825" s="34">
        <f t="shared" si="183"/>
        <v>81815</v>
      </c>
      <c r="T825" s="34">
        <f>SUMIFS('[1]9. Z variables'!$P$3:$P$752,'[1]9. Z variables'!$C$3:$C$752,$C825,'[1]9. Z variables'!$B$3:$B$752,$B825)</f>
        <v>249</v>
      </c>
      <c r="U825" s="34">
        <f t="shared" si="180"/>
        <v>251.2</v>
      </c>
      <c r="V825" s="33">
        <f>SUMIFS('[1]9. Z variables'!$R$3:$R$752,'[1]9. Z variables'!$C$3:$C$752,$C825,'[1]9. Z variables'!$B$3:$B$752,$B825)/T825</f>
        <v>0.37751004016064255</v>
      </c>
      <c r="W825" s="36">
        <f t="shared" si="181"/>
        <v>0.10618066561014262</v>
      </c>
      <c r="X825" s="23">
        <f t="shared" si="181"/>
        <v>29</v>
      </c>
    </row>
    <row r="826" spans="1:24" ht="15" x14ac:dyDescent="0.2">
      <c r="A826" s="39">
        <v>75</v>
      </c>
      <c r="B826" s="183" t="s">
        <v>76</v>
      </c>
      <c r="C826" s="39">
        <v>2012</v>
      </c>
      <c r="D826" s="184">
        <f>D825</f>
        <v>1</v>
      </c>
      <c r="E826" s="42">
        <f>SUMIFS('[1]6. Capital Calculations for BM'!$AI$6:$AI$1805,'[1]6. Capital Calculations for BM'!$C$6:$C$1805,'[1]2. BM Database'!$C826,'[1]6. Capital Calculations for BM'!$B$6:$B$1805,'[1]2. BM Database'!$B826)</f>
        <v>7463608.8167922124</v>
      </c>
      <c r="F826" s="42">
        <f>'[1]4. OM&amp;A Calculation'!M831</f>
        <v>3717434.6600000006</v>
      </c>
      <c r="G826" s="42">
        <f t="shared" si="172"/>
        <v>11181043.476792213</v>
      </c>
      <c r="H826" s="33">
        <f t="shared" si="173"/>
        <v>0.66752345899414078</v>
      </c>
      <c r="I826" s="33">
        <f t="shared" si="174"/>
        <v>0.33247654100585922</v>
      </c>
      <c r="J826" s="40">
        <f>SUMIFS('[1]6. Capital Calculations for BM'!$AH$6:$AH$1805,'[1]6. Capital Calculations for BM'!$C$6:$C$1805,'[1]2. BM Database'!$C826,'[1]6. Capital Calculations for BM'!$B$6:$B$1805,'[1]2. BM Database'!$B826)</f>
        <v>17.40324</v>
      </c>
      <c r="K826" s="41">
        <f t="shared" si="178"/>
        <v>125.68281390738366</v>
      </c>
      <c r="L826" s="41">
        <f>L825</f>
        <v>0.953555563291971</v>
      </c>
      <c r="M826" s="41">
        <f t="shared" si="175"/>
        <v>119.8455464115752</v>
      </c>
      <c r="N826" s="34">
        <f>SUMIFS('[1]24. 2012 data'!$BR$2:$BR$74,'[1]24. 2012 data'!$B$2:$B$74,'[1]2. BM Database'!$B826,'[1]24. 2012 data'!$C$2:$C$74,2012)</f>
        <v>15356</v>
      </c>
      <c r="O826" s="34">
        <f>SUMIFS('[1]24. 2012 data'!$BZ$2:$BZ$74,'[1]24. 2012 data'!$B$2:$B$74,'[1]2. BM Database'!$B826,'[1]24. 2012 data'!$C$2:$C$74,2012)</f>
        <v>375165658</v>
      </c>
      <c r="P826" s="34">
        <f>SUMIFS('[1]24. 2012 data'!$DI$2:$DI$74,'[1]24. 2012 data'!$B$2:$B$74,'[1]2. BM Database'!$B826,'[1]24. 2012 data'!$C$2:$C$74,2012)</f>
        <v>74379</v>
      </c>
      <c r="Q826" s="34">
        <f>SUMIFS('[1]24. 2012 data'!$DH$2:$DH$74,'[1]24. 2012 data'!$B$2:$B$74,'[1]2. BM Database'!$B826,'[1]24. 2012 data'!$C$2:$C$74,2012)</f>
        <v>65420</v>
      </c>
      <c r="R826" s="34">
        <f t="shared" si="171"/>
        <v>74379</v>
      </c>
      <c r="S826" s="34">
        <f t="shared" si="183"/>
        <v>81815</v>
      </c>
      <c r="T826" s="34">
        <f>SUMIF('[1]24. 2012 data'!$B$2:$B$74,$B826,'[1]24. 2012 data'!$DL$2:$DL$74)</f>
        <v>252</v>
      </c>
      <c r="U826" s="34">
        <f>AVERAGE(T816:T826)</f>
        <v>251.2</v>
      </c>
      <c r="V826" s="33">
        <f>SUMIF('[1]24. 2012 data'!$B$2:$B$74,$B826,'[1]24. 2012 data'!$DN$2:$DN$74)/SUMIF('[1]24. 2012 data'!$B$2:$B$74,$B826,'[1]24. 2012 data'!$DL$2:$DL$74)</f>
        <v>0.39285714285714285</v>
      </c>
      <c r="W826" s="36">
        <f>(N826-N816)/N816</f>
        <v>0.10618066561014262</v>
      </c>
      <c r="X826" s="34">
        <f>SUMIF('[1]24. 2012 data'!$B$2:$B$74,$B826,'[1]24. 2012 data'!$CZ$2:$CZ$74)</f>
        <v>29</v>
      </c>
    </row>
    <row r="827" spans="1:24" x14ac:dyDescent="0.2">
      <c r="E827" s="42"/>
      <c r="F827" s="42"/>
      <c r="G827" s="42"/>
      <c r="H827" s="33"/>
      <c r="I827" s="33"/>
      <c r="J827" s="40"/>
      <c r="K827" s="41"/>
      <c r="L827" s="41"/>
      <c r="M827" s="41"/>
    </row>
    <row r="828" spans="1:24" x14ac:dyDescent="0.2">
      <c r="E828" s="42"/>
      <c r="F828" s="42"/>
      <c r="G828" s="42"/>
      <c r="H828" s="33"/>
      <c r="I828" s="33"/>
      <c r="J828" s="40"/>
      <c r="K828" s="41"/>
      <c r="L828" s="41"/>
      <c r="M828" s="41"/>
    </row>
    <row r="829" spans="1:24" x14ac:dyDescent="0.2">
      <c r="E829" s="42"/>
      <c r="F829" s="42"/>
      <c r="G829" s="42"/>
      <c r="H829" s="33"/>
      <c r="I829" s="33"/>
      <c r="J829" s="40"/>
      <c r="K829" s="41"/>
      <c r="L829" s="41"/>
      <c r="M829" s="41"/>
    </row>
    <row r="830" spans="1:24" x14ac:dyDescent="0.2">
      <c r="E830" s="42"/>
      <c r="F830" s="42"/>
      <c r="G830" s="42"/>
      <c r="H830" s="33"/>
      <c r="I830" s="33"/>
      <c r="J830" s="40"/>
      <c r="K830" s="41"/>
      <c r="L830" s="41"/>
      <c r="M830" s="41"/>
    </row>
    <row r="831" spans="1:24" x14ac:dyDescent="0.2">
      <c r="E831" s="42"/>
      <c r="F831" s="42"/>
      <c r="G831" s="42"/>
      <c r="H831" s="33"/>
      <c r="I831" s="33"/>
      <c r="J831" s="40"/>
      <c r="K831" s="41"/>
      <c r="L831" s="41"/>
      <c r="M831" s="41"/>
    </row>
    <row r="832" spans="1:24" x14ac:dyDescent="0.2">
      <c r="E832" s="42"/>
      <c r="F832" s="42"/>
      <c r="G832" s="42"/>
      <c r="H832" s="33"/>
      <c r="I832" s="33"/>
      <c r="J832" s="40"/>
      <c r="K832" s="41"/>
      <c r="L832" s="41"/>
      <c r="M832" s="41"/>
    </row>
    <row r="833" spans="5:13" x14ac:dyDescent="0.2">
      <c r="E833" s="42"/>
      <c r="F833" s="42"/>
      <c r="G833" s="42"/>
      <c r="H833" s="33"/>
      <c r="I833" s="33"/>
      <c r="J833" s="40"/>
      <c r="K833" s="41"/>
      <c r="L833" s="41"/>
      <c r="M833" s="41"/>
    </row>
    <row r="834" spans="5:13" x14ac:dyDescent="0.2">
      <c r="E834" s="42"/>
      <c r="F834" s="42"/>
      <c r="G834" s="42"/>
      <c r="H834" s="33"/>
      <c r="I834" s="33"/>
      <c r="J834" s="40"/>
      <c r="K834" s="41"/>
      <c r="L834" s="41"/>
      <c r="M834" s="41"/>
    </row>
    <row r="835" spans="5:13" x14ac:dyDescent="0.2">
      <c r="E835" s="42"/>
      <c r="F835" s="42"/>
      <c r="G835" s="42"/>
      <c r="H835" s="33"/>
      <c r="I835" s="33"/>
      <c r="J835" s="40"/>
      <c r="K835" s="41"/>
      <c r="L835" s="41"/>
      <c r="M835" s="41"/>
    </row>
    <row r="836" spans="5:13" x14ac:dyDescent="0.2">
      <c r="E836" s="42"/>
      <c r="F836" s="42"/>
      <c r="G836" s="42"/>
      <c r="H836" s="33"/>
      <c r="I836" s="33"/>
      <c r="J836" s="40"/>
      <c r="K836" s="41"/>
      <c r="L836" s="41"/>
      <c r="M836" s="41"/>
    </row>
    <row r="837" spans="5:13" x14ac:dyDescent="0.2">
      <c r="E837" s="42"/>
      <c r="F837" s="42"/>
      <c r="G837" s="42"/>
      <c r="H837" s="33"/>
      <c r="I837" s="33"/>
      <c r="J837" s="40"/>
      <c r="K837" s="41"/>
      <c r="L837" s="41"/>
      <c r="M837" s="41"/>
    </row>
    <row r="838" spans="5:13" x14ac:dyDescent="0.2">
      <c r="E838" s="42"/>
      <c r="F838" s="42"/>
      <c r="G838" s="42"/>
      <c r="H838" s="33"/>
      <c r="I838" s="33"/>
      <c r="J838" s="40"/>
      <c r="K838" s="41"/>
      <c r="L838" s="41"/>
      <c r="M838" s="41"/>
    </row>
    <row r="839" spans="5:13" x14ac:dyDescent="0.2">
      <c r="E839" s="42"/>
      <c r="F839" s="42"/>
      <c r="G839" s="42"/>
      <c r="H839" s="33"/>
      <c r="I839" s="33"/>
      <c r="J839" s="40"/>
      <c r="K839" s="41"/>
      <c r="L839" s="41"/>
      <c r="M839" s="41"/>
    </row>
    <row r="840" spans="5:13" x14ac:dyDescent="0.2">
      <c r="E840" s="42"/>
      <c r="F840" s="42"/>
      <c r="G840" s="42"/>
      <c r="H840" s="33"/>
      <c r="I840" s="33"/>
      <c r="J840" s="40"/>
      <c r="K840" s="41"/>
      <c r="L840" s="41"/>
      <c r="M840" s="41"/>
    </row>
    <row r="841" spans="5:13" x14ac:dyDescent="0.2">
      <c r="E841" s="42"/>
      <c r="F841" s="42"/>
      <c r="G841" s="42"/>
      <c r="H841" s="33"/>
      <c r="I841" s="33"/>
      <c r="J841" s="40"/>
      <c r="K841" s="41"/>
      <c r="L841" s="41"/>
      <c r="M841" s="41"/>
    </row>
    <row r="842" spans="5:13" x14ac:dyDescent="0.2">
      <c r="E842" s="42"/>
      <c r="F842" s="42"/>
      <c r="G842" s="42"/>
      <c r="H842" s="33"/>
      <c r="I842" s="33"/>
      <c r="J842" s="40"/>
      <c r="K842" s="41"/>
      <c r="L842" s="41"/>
      <c r="M842" s="41"/>
    </row>
    <row r="843" spans="5:13" x14ac:dyDescent="0.2">
      <c r="E843" s="42"/>
      <c r="F843" s="42"/>
      <c r="G843" s="42"/>
      <c r="H843" s="33"/>
      <c r="I843" s="33"/>
      <c r="J843" s="40"/>
      <c r="K843" s="41"/>
      <c r="L843" s="41"/>
      <c r="M843" s="41"/>
    </row>
    <row r="844" spans="5:13" x14ac:dyDescent="0.2">
      <c r="E844" s="42"/>
      <c r="F844" s="42"/>
      <c r="G844" s="42"/>
      <c r="H844" s="33"/>
      <c r="I844" s="33"/>
      <c r="J844" s="40"/>
      <c r="K844" s="41"/>
      <c r="L844" s="41"/>
      <c r="M844" s="41"/>
    </row>
    <row r="845" spans="5:13" x14ac:dyDescent="0.2">
      <c r="E845" s="42"/>
      <c r="F845" s="42"/>
      <c r="G845" s="42"/>
      <c r="H845" s="33"/>
      <c r="I845" s="33"/>
      <c r="J845" s="40"/>
      <c r="K845" s="41"/>
      <c r="L845" s="41"/>
      <c r="M845" s="41"/>
    </row>
    <row r="846" spans="5:13" x14ac:dyDescent="0.2">
      <c r="E846" s="42"/>
      <c r="F846" s="42"/>
      <c r="G846" s="42"/>
      <c r="H846" s="33"/>
      <c r="I846" s="33"/>
      <c r="J846" s="40"/>
      <c r="K846" s="41"/>
      <c r="L846" s="41"/>
      <c r="M846" s="41"/>
    </row>
    <row r="847" spans="5:13" x14ac:dyDescent="0.2">
      <c r="E847" s="42"/>
      <c r="F847" s="42"/>
      <c r="G847" s="42"/>
      <c r="H847" s="33"/>
      <c r="I847" s="33"/>
      <c r="J847" s="40"/>
      <c r="K847" s="41"/>
      <c r="L847" s="41"/>
      <c r="M847" s="41"/>
    </row>
    <row r="848" spans="5:13" x14ac:dyDescent="0.2">
      <c r="E848" s="42"/>
      <c r="F848" s="42"/>
      <c r="G848" s="42"/>
      <c r="H848" s="33"/>
      <c r="I848" s="33"/>
      <c r="J848" s="40"/>
      <c r="K848" s="41"/>
      <c r="L848" s="41"/>
      <c r="M848" s="41"/>
    </row>
    <row r="849" spans="5:13" x14ac:dyDescent="0.2">
      <c r="E849" s="42"/>
      <c r="F849" s="42"/>
      <c r="G849" s="42"/>
      <c r="H849" s="33"/>
      <c r="I849" s="33"/>
      <c r="J849" s="40"/>
      <c r="K849" s="41"/>
      <c r="L849" s="41"/>
      <c r="M849" s="41"/>
    </row>
    <row r="850" spans="5:13" x14ac:dyDescent="0.2">
      <c r="E850" s="42"/>
      <c r="F850" s="42"/>
      <c r="G850" s="42"/>
      <c r="H850" s="33"/>
      <c r="I850" s="33"/>
      <c r="J850" s="40"/>
      <c r="K850" s="41"/>
      <c r="L850" s="41"/>
      <c r="M850" s="41"/>
    </row>
    <row r="851" spans="5:13" x14ac:dyDescent="0.2">
      <c r="E851" s="42"/>
      <c r="F851" s="42"/>
      <c r="G851" s="42"/>
      <c r="H851" s="33"/>
      <c r="I851" s="33"/>
      <c r="J851" s="40"/>
      <c r="K851" s="41"/>
      <c r="L851" s="41"/>
      <c r="M851" s="41"/>
    </row>
    <row r="852" spans="5:13" x14ac:dyDescent="0.2">
      <c r="E852" s="42"/>
      <c r="F852" s="42"/>
      <c r="G852" s="42"/>
      <c r="H852" s="33"/>
      <c r="I852" s="33"/>
      <c r="J852" s="40"/>
      <c r="K852" s="41"/>
      <c r="L852" s="41"/>
      <c r="M852" s="41"/>
    </row>
    <row r="853" spans="5:13" x14ac:dyDescent="0.2">
      <c r="E853" s="42"/>
      <c r="F853" s="42"/>
      <c r="G853" s="42"/>
      <c r="H853" s="33"/>
      <c r="I853" s="33"/>
      <c r="J853" s="40"/>
      <c r="K853" s="41"/>
      <c r="L853" s="41"/>
      <c r="M853" s="41"/>
    </row>
    <row r="854" spans="5:13" x14ac:dyDescent="0.2">
      <c r="E854" s="42"/>
      <c r="F854" s="42"/>
      <c r="G854" s="42"/>
      <c r="H854" s="33"/>
      <c r="I854" s="33"/>
      <c r="J854" s="40"/>
      <c r="K854" s="41"/>
      <c r="L854" s="41"/>
      <c r="M854" s="41"/>
    </row>
    <row r="855" spans="5:13" x14ac:dyDescent="0.2">
      <c r="E855" s="42"/>
      <c r="F855" s="42"/>
      <c r="G855" s="42"/>
      <c r="H855" s="33"/>
      <c r="I855" s="33"/>
      <c r="J855" s="40"/>
      <c r="K855" s="41"/>
      <c r="L855" s="41"/>
      <c r="M855" s="41"/>
    </row>
  </sheetData>
  <phoneticPr fontId="54" type="noConversion"/>
  <pageMargins left="0.7" right="0.7" top="0.75" bottom="0.75" header="0.3" footer="0.3"/>
  <pageSetup scale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808"/>
  <sheetViews>
    <sheetView topLeftCell="A3" zoomScale="80" zoomScaleNormal="80" workbookViewId="0">
      <pane xSplit="3" ySplit="3" topLeftCell="D141" activePane="bottomRight" state="frozen"/>
      <selection activeCell="F32" sqref="F32"/>
      <selection pane="topRight" activeCell="F32" sqref="F32"/>
      <selection pane="bottomLeft" activeCell="F32" sqref="F32"/>
      <selection pane="bottomRight" activeCell="J163" sqref="J163"/>
    </sheetView>
  </sheetViews>
  <sheetFormatPr defaultRowHeight="27.75" customHeight="1" x14ac:dyDescent="0.2"/>
  <cols>
    <col min="1" max="1" width="12" style="39" customWidth="1"/>
    <col min="2" max="2" width="50.28515625" style="98" customWidth="1"/>
    <col min="3" max="3" width="10.42578125" style="39" customWidth="1"/>
    <col min="4" max="4" width="20.5703125" style="39" customWidth="1"/>
    <col min="5" max="5" width="18.85546875" style="39" customWidth="1"/>
    <col min="6" max="7" width="19.140625" style="34" customWidth="1"/>
    <col min="8" max="8" width="15.140625" style="35" customWidth="1"/>
    <col min="9" max="9" width="13.7109375" style="39" customWidth="1"/>
    <col min="10" max="10" width="28.140625" style="35" customWidth="1"/>
    <col min="11" max="11" width="23.28515625" style="35" customWidth="1"/>
    <col min="12" max="12" width="23" style="35" customWidth="1"/>
    <col min="13" max="18" width="16.85546875" style="39" customWidth="1"/>
    <col min="19" max="19" width="20.85546875" style="72" customWidth="1"/>
    <col min="20" max="21" width="20.85546875" style="39" customWidth="1"/>
    <col min="22" max="22" width="23.42578125" style="72" customWidth="1"/>
    <col min="23" max="23" width="23.42578125" style="99" customWidth="1"/>
    <col min="24" max="24" width="20.85546875" style="39" customWidth="1"/>
    <col min="25" max="25" width="24.85546875" style="39" customWidth="1"/>
    <col min="26" max="26" width="20.85546875" style="39" customWidth="1"/>
    <col min="27" max="29" width="20" style="35" customWidth="1"/>
    <col min="30" max="30" width="24.5703125" style="35" customWidth="1"/>
    <col min="31" max="31" width="11.28515625" style="34" customWidth="1"/>
    <col min="32" max="32" width="25.28515625" style="34" customWidth="1"/>
    <col min="33" max="33" width="31.28515625" style="35" customWidth="1"/>
    <col min="34" max="34" width="35.42578125" style="35" customWidth="1"/>
    <col min="35" max="35" width="30.28515625" style="35" customWidth="1"/>
    <col min="36" max="16384" width="9.140625" style="35"/>
  </cols>
  <sheetData>
    <row r="1" spans="1:35" ht="27.75" customHeight="1" x14ac:dyDescent="0.2">
      <c r="N1" s="22">
        <v>1015201473.1508526</v>
      </c>
      <c r="O1" s="22">
        <v>119193688212.37001</v>
      </c>
    </row>
    <row r="2" spans="1:35" ht="27.75" customHeight="1" x14ac:dyDescent="0.2">
      <c r="E2" s="39" t="s">
        <v>338</v>
      </c>
      <c r="N2" s="39" t="s">
        <v>343</v>
      </c>
      <c r="O2" s="5">
        <v>8.5172418806442659E-3</v>
      </c>
      <c r="S2" s="72" t="s">
        <v>349</v>
      </c>
      <c r="T2" s="39" t="s">
        <v>339</v>
      </c>
      <c r="U2" s="39" t="s">
        <v>340</v>
      </c>
      <c r="AC2" s="39"/>
      <c r="AD2" s="100"/>
    </row>
    <row r="3" spans="1:35" ht="27.75" hidden="1" customHeight="1" x14ac:dyDescent="0.2">
      <c r="E3" s="39">
        <v>1</v>
      </c>
      <c r="H3" s="101" t="s">
        <v>335</v>
      </c>
      <c r="N3" s="39" t="s">
        <v>344</v>
      </c>
      <c r="S3" s="72" t="s">
        <v>350</v>
      </c>
      <c r="T3" s="39" t="s">
        <v>341</v>
      </c>
      <c r="U3" s="39">
        <v>2012</v>
      </c>
      <c r="AB3" s="35" t="s">
        <v>152</v>
      </c>
      <c r="AC3" s="102">
        <v>51.164212860310414</v>
      </c>
      <c r="AD3" s="100">
        <v>91.329146341463414</v>
      </c>
    </row>
    <row r="4" spans="1:35" ht="27.75" hidden="1" customHeight="1" x14ac:dyDescent="0.2"/>
    <row r="5" spans="1:35" ht="62.25" customHeight="1" x14ac:dyDescent="0.2">
      <c r="A5" s="39" t="s">
        <v>323</v>
      </c>
      <c r="B5" s="103" t="s">
        <v>0</v>
      </c>
      <c r="C5" s="103" t="s">
        <v>1</v>
      </c>
      <c r="D5" s="12" t="s">
        <v>224</v>
      </c>
      <c r="E5" s="12" t="s">
        <v>337</v>
      </c>
      <c r="F5" s="104" t="s">
        <v>2</v>
      </c>
      <c r="G5" s="71" t="s">
        <v>3</v>
      </c>
      <c r="H5" s="104" t="s">
        <v>77</v>
      </c>
      <c r="I5" s="71" t="s">
        <v>78</v>
      </c>
      <c r="J5" s="71" t="s">
        <v>79</v>
      </c>
      <c r="K5" s="71" t="s">
        <v>80</v>
      </c>
      <c r="L5" s="71" t="s">
        <v>81</v>
      </c>
      <c r="M5" s="71" t="s">
        <v>82</v>
      </c>
      <c r="N5" s="71" t="s">
        <v>342</v>
      </c>
      <c r="O5" s="71" t="s">
        <v>348</v>
      </c>
      <c r="P5" s="71" t="s">
        <v>345</v>
      </c>
      <c r="Q5" s="71" t="s">
        <v>347</v>
      </c>
      <c r="R5" s="71" t="s">
        <v>346</v>
      </c>
      <c r="S5" s="71" t="s">
        <v>83</v>
      </c>
      <c r="T5" s="71" t="s">
        <v>328</v>
      </c>
      <c r="U5" s="71" t="s">
        <v>329</v>
      </c>
      <c r="V5" s="71" t="s">
        <v>186</v>
      </c>
      <c r="W5" s="105" t="s">
        <v>187</v>
      </c>
      <c r="X5" s="71" t="s">
        <v>88</v>
      </c>
      <c r="Y5" s="71" t="s">
        <v>90</v>
      </c>
      <c r="Z5" s="71" t="s">
        <v>89</v>
      </c>
      <c r="AA5" s="71" t="s">
        <v>84</v>
      </c>
      <c r="AB5" s="71" t="s">
        <v>87</v>
      </c>
      <c r="AC5" s="71" t="s">
        <v>85</v>
      </c>
      <c r="AD5" s="71" t="s">
        <v>86</v>
      </c>
      <c r="AE5" s="106" t="s">
        <v>92</v>
      </c>
      <c r="AF5" s="71" t="s">
        <v>91</v>
      </c>
      <c r="AG5" s="106" t="s">
        <v>93</v>
      </c>
      <c r="AH5" s="106" t="s">
        <v>94</v>
      </c>
      <c r="AI5" s="106" t="s">
        <v>95</v>
      </c>
    </row>
    <row r="6" spans="1:35" ht="27.75" customHeight="1" x14ac:dyDescent="0.2">
      <c r="A6" s="39">
        <v>1</v>
      </c>
      <c r="B6" s="17" t="s">
        <v>4</v>
      </c>
      <c r="C6" s="19">
        <v>1989</v>
      </c>
      <c r="D6" s="19"/>
      <c r="E6" s="29">
        <v>0</v>
      </c>
      <c r="F6" s="21">
        <v>0</v>
      </c>
      <c r="G6" s="21">
        <v>0</v>
      </c>
      <c r="H6" s="23"/>
      <c r="I6" s="5">
        <v>5.0000000000000001E-3</v>
      </c>
      <c r="N6" s="72"/>
      <c r="O6" s="72"/>
      <c r="P6" s="72"/>
      <c r="Q6" s="72"/>
      <c r="R6" s="72"/>
      <c r="V6" s="72">
        <v>0</v>
      </c>
      <c r="X6" s="102">
        <v>95.5</v>
      </c>
      <c r="Z6" s="5">
        <v>4.5900000000000003E-2</v>
      </c>
      <c r="AA6" s="35">
        <v>0</v>
      </c>
      <c r="AB6" s="102">
        <v>51.164212860310414</v>
      </c>
      <c r="AE6" s="34">
        <v>0</v>
      </c>
    </row>
    <row r="7" spans="1:35" ht="27.75" customHeight="1" x14ac:dyDescent="0.2">
      <c r="A7" s="39">
        <v>2</v>
      </c>
      <c r="B7" s="17" t="s">
        <v>4</v>
      </c>
      <c r="C7" s="19">
        <v>1990</v>
      </c>
      <c r="D7" s="19"/>
      <c r="E7" s="29">
        <v>0</v>
      </c>
      <c r="F7" s="21">
        <v>0</v>
      </c>
      <c r="G7" s="21">
        <v>0</v>
      </c>
      <c r="H7" s="23">
        <v>0</v>
      </c>
      <c r="I7" s="107">
        <v>5.0000000000000001E-3</v>
      </c>
      <c r="J7" s="34">
        <v>0</v>
      </c>
      <c r="N7" s="72"/>
      <c r="O7" s="72"/>
      <c r="P7" s="72"/>
      <c r="Q7" s="72"/>
      <c r="R7" s="72"/>
      <c r="S7" s="72">
        <v>0</v>
      </c>
      <c r="T7" s="22"/>
      <c r="U7" s="22"/>
      <c r="V7" s="72">
        <v>0</v>
      </c>
      <c r="X7" s="102">
        <v>98.5</v>
      </c>
      <c r="Y7" s="22">
        <v>0</v>
      </c>
      <c r="Z7" s="5">
        <v>4.5900000000000003E-2</v>
      </c>
      <c r="AE7" s="34">
        <v>0</v>
      </c>
    </row>
    <row r="8" spans="1:35" ht="27.75" customHeight="1" x14ac:dyDescent="0.2">
      <c r="A8" s="39">
        <v>3</v>
      </c>
      <c r="B8" s="17" t="s">
        <v>4</v>
      </c>
      <c r="C8" s="19">
        <v>1991</v>
      </c>
      <c r="D8" s="19"/>
      <c r="E8" s="29">
        <v>0</v>
      </c>
      <c r="F8" s="21">
        <v>0</v>
      </c>
      <c r="G8" s="21">
        <v>0</v>
      </c>
      <c r="H8" s="23">
        <v>0</v>
      </c>
      <c r="I8" s="107">
        <v>5.0000000000000001E-3</v>
      </c>
      <c r="J8" s="23">
        <v>0</v>
      </c>
      <c r="N8" s="72"/>
      <c r="O8" s="72"/>
      <c r="P8" s="72"/>
      <c r="Q8" s="72"/>
      <c r="R8" s="72"/>
      <c r="S8" s="72">
        <v>0</v>
      </c>
      <c r="T8" s="22"/>
      <c r="U8" s="22"/>
      <c r="V8" s="72">
        <v>0</v>
      </c>
      <c r="X8" s="102">
        <v>97.7</v>
      </c>
      <c r="Y8" s="22">
        <v>0</v>
      </c>
      <c r="Z8" s="5">
        <v>4.5900000000000003E-2</v>
      </c>
      <c r="AE8" s="34">
        <v>0</v>
      </c>
    </row>
    <row r="9" spans="1:35" ht="27.75" customHeight="1" x14ac:dyDescent="0.2">
      <c r="A9" s="39">
        <v>4</v>
      </c>
      <c r="B9" s="17" t="s">
        <v>4</v>
      </c>
      <c r="C9" s="19">
        <v>1992</v>
      </c>
      <c r="D9" s="19"/>
      <c r="E9" s="29">
        <v>0</v>
      </c>
      <c r="F9" s="21">
        <v>0</v>
      </c>
      <c r="G9" s="21">
        <v>0</v>
      </c>
      <c r="H9" s="23">
        <v>0</v>
      </c>
      <c r="I9" s="107">
        <v>5.0000000000000001E-3</v>
      </c>
      <c r="J9" s="23">
        <v>0</v>
      </c>
      <c r="N9" s="72"/>
      <c r="O9" s="72"/>
      <c r="P9" s="72"/>
      <c r="Q9" s="72"/>
      <c r="R9" s="72"/>
      <c r="S9" s="72">
        <v>0</v>
      </c>
      <c r="T9" s="22"/>
      <c r="U9" s="22"/>
      <c r="V9" s="72">
        <v>0</v>
      </c>
      <c r="X9" s="102">
        <v>100</v>
      </c>
      <c r="Y9" s="22">
        <v>0</v>
      </c>
      <c r="Z9" s="5">
        <v>4.5900000000000003E-2</v>
      </c>
      <c r="AE9" s="34">
        <v>0</v>
      </c>
    </row>
    <row r="10" spans="1:35" ht="27.75" customHeight="1" x14ac:dyDescent="0.2">
      <c r="A10" s="39">
        <v>5</v>
      </c>
      <c r="B10" s="17" t="s">
        <v>4</v>
      </c>
      <c r="C10" s="19">
        <v>1993</v>
      </c>
      <c r="D10" s="19"/>
      <c r="E10" s="29">
        <v>0</v>
      </c>
      <c r="F10" s="21">
        <v>0</v>
      </c>
      <c r="G10" s="21">
        <v>0</v>
      </c>
      <c r="H10" s="23">
        <v>0</v>
      </c>
      <c r="I10" s="107">
        <v>5.0000000000000001E-3</v>
      </c>
      <c r="J10" s="23">
        <v>0</v>
      </c>
      <c r="N10" s="72"/>
      <c r="O10" s="72"/>
      <c r="P10" s="72"/>
      <c r="Q10" s="72"/>
      <c r="R10" s="72"/>
      <c r="S10" s="72">
        <v>0</v>
      </c>
      <c r="T10" s="22"/>
      <c r="U10" s="22"/>
      <c r="V10" s="72">
        <v>0</v>
      </c>
      <c r="X10" s="102">
        <v>102.5</v>
      </c>
      <c r="Y10" s="22">
        <v>0</v>
      </c>
      <c r="Z10" s="5">
        <v>4.5900000000000003E-2</v>
      </c>
      <c r="AE10" s="34">
        <v>0</v>
      </c>
    </row>
    <row r="11" spans="1:35" ht="27.75" customHeight="1" x14ac:dyDescent="0.2">
      <c r="A11" s="39">
        <v>6</v>
      </c>
      <c r="B11" s="17" t="s">
        <v>4</v>
      </c>
      <c r="C11" s="19">
        <v>1994</v>
      </c>
      <c r="D11" s="19"/>
      <c r="E11" s="29">
        <v>0</v>
      </c>
      <c r="F11" s="21">
        <v>0</v>
      </c>
      <c r="G11" s="21">
        <v>0</v>
      </c>
      <c r="H11" s="23">
        <v>0</v>
      </c>
      <c r="I11" s="107">
        <v>5.0000000000000001E-3</v>
      </c>
      <c r="J11" s="23">
        <v>0</v>
      </c>
      <c r="N11" s="72"/>
      <c r="O11" s="72"/>
      <c r="P11" s="72"/>
      <c r="Q11" s="72"/>
      <c r="R11" s="72"/>
      <c r="S11" s="72">
        <v>0</v>
      </c>
      <c r="T11" s="22"/>
      <c r="U11" s="22"/>
      <c r="V11" s="72">
        <v>0</v>
      </c>
      <c r="X11" s="102">
        <v>108.2</v>
      </c>
      <c r="Y11" s="22">
        <v>0</v>
      </c>
      <c r="Z11" s="5">
        <v>4.5900000000000003E-2</v>
      </c>
      <c r="AE11" s="34">
        <v>0</v>
      </c>
    </row>
    <row r="12" spans="1:35" ht="27.75" customHeight="1" x14ac:dyDescent="0.2">
      <c r="A12" s="39">
        <v>7</v>
      </c>
      <c r="B12" s="17" t="s">
        <v>4</v>
      </c>
      <c r="C12" s="19">
        <v>1995</v>
      </c>
      <c r="D12" s="19"/>
      <c r="E12" s="29">
        <v>0</v>
      </c>
      <c r="F12" s="21">
        <v>0</v>
      </c>
      <c r="G12" s="21">
        <v>0</v>
      </c>
      <c r="H12" s="23">
        <v>0</v>
      </c>
      <c r="I12" s="107">
        <v>5.0000000000000001E-3</v>
      </c>
      <c r="J12" s="23">
        <v>0</v>
      </c>
      <c r="N12" s="72"/>
      <c r="O12" s="72"/>
      <c r="P12" s="72"/>
      <c r="Q12" s="72"/>
      <c r="R12" s="72"/>
      <c r="S12" s="72">
        <v>0</v>
      </c>
      <c r="T12" s="22"/>
      <c r="U12" s="22"/>
      <c r="V12" s="72">
        <v>0</v>
      </c>
      <c r="X12" s="102">
        <v>116.7</v>
      </c>
      <c r="Y12" s="22">
        <v>0</v>
      </c>
      <c r="Z12" s="5">
        <v>4.5900000000000003E-2</v>
      </c>
      <c r="AE12" s="34">
        <v>0</v>
      </c>
    </row>
    <row r="13" spans="1:35" ht="27.75" customHeight="1" x14ac:dyDescent="0.2">
      <c r="A13" s="39">
        <v>8</v>
      </c>
      <c r="B13" s="17" t="s">
        <v>4</v>
      </c>
      <c r="C13" s="19">
        <v>1996</v>
      </c>
      <c r="D13" s="19"/>
      <c r="E13" s="29">
        <v>0</v>
      </c>
      <c r="F13" s="21">
        <v>0</v>
      </c>
      <c r="G13" s="21">
        <v>0</v>
      </c>
      <c r="H13" s="23">
        <v>0</v>
      </c>
      <c r="I13" s="107">
        <v>5.0000000000000001E-3</v>
      </c>
      <c r="J13" s="23">
        <v>0</v>
      </c>
      <c r="N13" s="72"/>
      <c r="O13" s="72"/>
      <c r="P13" s="72"/>
      <c r="Q13" s="72"/>
      <c r="R13" s="72"/>
      <c r="S13" s="72">
        <v>0</v>
      </c>
      <c r="T13" s="22"/>
      <c r="U13" s="22"/>
      <c r="V13" s="72">
        <v>0</v>
      </c>
      <c r="X13" s="102">
        <v>116.6</v>
      </c>
      <c r="Y13" s="22">
        <v>0</v>
      </c>
      <c r="Z13" s="5">
        <v>4.5900000000000003E-2</v>
      </c>
      <c r="AE13" s="34">
        <v>0</v>
      </c>
    </row>
    <row r="14" spans="1:35" ht="27.75" customHeight="1" x14ac:dyDescent="0.2">
      <c r="A14" s="39">
        <v>9</v>
      </c>
      <c r="B14" s="17" t="s">
        <v>4</v>
      </c>
      <c r="C14" s="19">
        <v>1997</v>
      </c>
      <c r="D14" s="19"/>
      <c r="E14" s="29">
        <v>0</v>
      </c>
      <c r="F14" s="21">
        <v>0</v>
      </c>
      <c r="G14" s="21">
        <v>0</v>
      </c>
      <c r="H14" s="23">
        <v>0</v>
      </c>
      <c r="I14" s="107">
        <v>5.0000000000000001E-3</v>
      </c>
      <c r="J14" s="23">
        <v>0</v>
      </c>
      <c r="L14" s="108" t="e">
        <v>#DIV/0!</v>
      </c>
      <c r="N14" s="72"/>
      <c r="O14" s="72"/>
      <c r="P14" s="72"/>
      <c r="Q14" s="72"/>
      <c r="R14" s="72"/>
      <c r="S14" s="72">
        <v>0</v>
      </c>
      <c r="T14" s="22"/>
      <c r="U14" s="22"/>
      <c r="V14" s="72">
        <v>0</v>
      </c>
      <c r="X14" s="102">
        <v>118</v>
      </c>
      <c r="Y14" s="22">
        <v>0</v>
      </c>
      <c r="Z14" s="5">
        <v>4.5900000000000003E-2</v>
      </c>
      <c r="AE14" s="34">
        <v>0</v>
      </c>
    </row>
    <row r="15" spans="1:35" ht="27.75" customHeight="1" x14ac:dyDescent="0.2">
      <c r="A15" s="39">
        <v>10</v>
      </c>
      <c r="B15" s="17" t="s">
        <v>4</v>
      </c>
      <c r="C15" s="19">
        <v>1998</v>
      </c>
      <c r="D15" s="19"/>
      <c r="E15" s="29">
        <v>0</v>
      </c>
      <c r="F15" s="21">
        <v>0</v>
      </c>
      <c r="G15" s="21">
        <v>0</v>
      </c>
      <c r="H15" s="23">
        <v>0</v>
      </c>
      <c r="I15" s="107">
        <v>5.0000000000000001E-3</v>
      </c>
      <c r="J15" s="23"/>
      <c r="K15" s="23">
        <v>13877302.4</v>
      </c>
      <c r="L15" s="23" t="e">
        <v>#DIV/0!</v>
      </c>
      <c r="M15" s="39">
        <v>1</v>
      </c>
      <c r="N15" s="72"/>
      <c r="O15" s="72"/>
      <c r="P15" s="72"/>
      <c r="Q15" s="72"/>
      <c r="R15" s="72"/>
      <c r="S15" s="72">
        <v>13877302.4</v>
      </c>
      <c r="T15" s="22"/>
      <c r="U15" s="22"/>
      <c r="X15" s="102">
        <v>122.8</v>
      </c>
      <c r="Y15" s="22">
        <v>113007.34853420196</v>
      </c>
      <c r="Z15" s="5">
        <v>4.5900000000000003E-2</v>
      </c>
      <c r="AE15" s="34">
        <v>0</v>
      </c>
    </row>
    <row r="16" spans="1:35" ht="27.75" customHeight="1" x14ac:dyDescent="0.2">
      <c r="A16" s="39">
        <v>11</v>
      </c>
      <c r="B16" s="17" t="s">
        <v>4</v>
      </c>
      <c r="C16" s="19">
        <v>1999</v>
      </c>
      <c r="D16" s="19"/>
      <c r="E16" s="29">
        <v>0</v>
      </c>
      <c r="F16" s="21">
        <v>0</v>
      </c>
      <c r="G16" s="21">
        <v>0</v>
      </c>
      <c r="H16" s="23">
        <v>0</v>
      </c>
      <c r="I16" s="107">
        <v>5.0000000000000001E-3</v>
      </c>
      <c r="J16" s="23"/>
      <c r="K16" s="23">
        <v>13877302.4</v>
      </c>
      <c r="L16" s="23" t="e">
        <v>#DIV/0!</v>
      </c>
      <c r="M16" s="39">
        <v>1</v>
      </c>
      <c r="N16" s="72"/>
      <c r="O16" s="72"/>
      <c r="P16" s="72"/>
      <c r="Q16" s="72"/>
      <c r="R16" s="72"/>
      <c r="S16" s="72">
        <v>13877302.4</v>
      </c>
      <c r="T16" s="22"/>
      <c r="U16" s="22"/>
      <c r="X16" s="102">
        <v>126.1</v>
      </c>
      <c r="Y16" s="22">
        <v>110049.97938144331</v>
      </c>
      <c r="Z16" s="5">
        <v>4.5900000000000003E-2</v>
      </c>
      <c r="AE16" s="34">
        <v>0</v>
      </c>
    </row>
    <row r="17" spans="1:35" ht="27.75" customHeight="1" x14ac:dyDescent="0.2">
      <c r="A17" s="39">
        <v>12</v>
      </c>
      <c r="B17" s="17" t="s">
        <v>4</v>
      </c>
      <c r="C17" s="19">
        <v>2000</v>
      </c>
      <c r="D17" s="19"/>
      <c r="E17" s="29">
        <v>0</v>
      </c>
      <c r="F17" s="21">
        <v>0</v>
      </c>
      <c r="G17" s="21">
        <v>0</v>
      </c>
      <c r="H17" s="23">
        <v>0</v>
      </c>
      <c r="I17" s="107">
        <v>5.0000000000000001E-3</v>
      </c>
      <c r="J17" s="23"/>
      <c r="K17" s="23">
        <v>13877302.4</v>
      </c>
      <c r="L17" s="23" t="e">
        <v>#DIV/0!</v>
      </c>
      <c r="M17" s="39">
        <v>1</v>
      </c>
      <c r="N17" s="72"/>
      <c r="O17" s="72"/>
      <c r="P17" s="72"/>
      <c r="Q17" s="72"/>
      <c r="R17" s="72"/>
      <c r="S17" s="72">
        <v>13877302.4</v>
      </c>
      <c r="T17" s="22"/>
      <c r="U17" s="22"/>
      <c r="X17" s="102">
        <v>128.69999999999999</v>
      </c>
      <c r="Y17" s="22">
        <v>107826.74747474749</v>
      </c>
      <c r="Z17" s="5">
        <v>4.5900000000000003E-2</v>
      </c>
      <c r="AE17" s="34">
        <v>0</v>
      </c>
    </row>
    <row r="18" spans="1:35" ht="27.75" customHeight="1" x14ac:dyDescent="0.2">
      <c r="A18" s="39">
        <v>13</v>
      </c>
      <c r="B18" s="17" t="s">
        <v>4</v>
      </c>
      <c r="C18" s="19">
        <v>2001</v>
      </c>
      <c r="D18" s="19"/>
      <c r="E18" s="29">
        <v>0</v>
      </c>
      <c r="F18" s="21">
        <v>0</v>
      </c>
      <c r="G18" s="21">
        <v>0</v>
      </c>
      <c r="H18" s="23">
        <v>0</v>
      </c>
      <c r="I18" s="107">
        <v>5.0000000000000001E-3</v>
      </c>
      <c r="J18" s="23"/>
      <c r="K18" s="23">
        <v>13877302.4</v>
      </c>
      <c r="L18" s="23" t="e">
        <v>#DIV/0!</v>
      </c>
      <c r="M18" s="39">
        <v>1</v>
      </c>
      <c r="N18" s="72"/>
      <c r="O18" s="72"/>
      <c r="P18" s="72"/>
      <c r="Q18" s="72"/>
      <c r="R18" s="72"/>
      <c r="S18" s="72">
        <v>13877302.4</v>
      </c>
      <c r="T18" s="22"/>
      <c r="U18" s="22"/>
      <c r="X18" s="102">
        <v>129.6</v>
      </c>
      <c r="Y18" s="22">
        <v>107077.95061728396</v>
      </c>
      <c r="Z18" s="5">
        <v>4.5900000000000003E-2</v>
      </c>
      <c r="AE18" s="34">
        <v>0</v>
      </c>
    </row>
    <row r="19" spans="1:35" ht="27.75" customHeight="1" x14ac:dyDescent="0.2">
      <c r="A19" s="39">
        <v>14</v>
      </c>
      <c r="B19" s="17" t="s">
        <v>4</v>
      </c>
      <c r="C19" s="19">
        <v>2002</v>
      </c>
      <c r="D19" s="19"/>
      <c r="E19" s="29">
        <v>0</v>
      </c>
      <c r="F19" s="21">
        <v>69386512</v>
      </c>
      <c r="G19" s="109">
        <v>-32471812</v>
      </c>
      <c r="H19" s="23">
        <v>69386512</v>
      </c>
      <c r="I19" s="107">
        <v>5.0000000000000001E-3</v>
      </c>
      <c r="J19" s="23"/>
      <c r="K19" s="23">
        <v>13877302.4</v>
      </c>
      <c r="L19" s="23" t="e">
        <v>#DIV/0!</v>
      </c>
      <c r="M19" s="39">
        <v>1</v>
      </c>
      <c r="N19" s="72"/>
      <c r="O19" s="72"/>
      <c r="P19" s="72"/>
      <c r="Q19" s="72"/>
      <c r="R19" s="72"/>
      <c r="S19" s="72">
        <v>13877302.4</v>
      </c>
      <c r="T19" s="22"/>
      <c r="U19" s="22"/>
      <c r="V19" s="72">
        <v>0</v>
      </c>
      <c r="X19" s="102">
        <v>130.5</v>
      </c>
      <c r="Y19" s="22">
        <v>106339.48199233717</v>
      </c>
      <c r="Z19" s="5">
        <v>4.5900000000000003E-2</v>
      </c>
      <c r="AC19" s="34">
        <v>404194.07690489641</v>
      </c>
      <c r="AD19" s="100">
        <v>91.329146341463414</v>
      </c>
      <c r="AE19" s="34">
        <v>1</v>
      </c>
      <c r="AF19" s="34">
        <v>404194.07690489641</v>
      </c>
      <c r="AG19" s="5">
        <v>8.2960000000000006E-2</v>
      </c>
      <c r="AH19" s="41">
        <v>16.741565999999999</v>
      </c>
      <c r="AI19" s="23">
        <v>6766841.8153123986</v>
      </c>
    </row>
    <row r="20" spans="1:35" ht="27.75" customHeight="1" x14ac:dyDescent="0.2">
      <c r="A20" s="39">
        <v>15</v>
      </c>
      <c r="B20" s="17" t="s">
        <v>4</v>
      </c>
      <c r="C20" s="19">
        <v>2003</v>
      </c>
      <c r="D20" s="19"/>
      <c r="E20" s="29">
        <v>0</v>
      </c>
      <c r="F20" s="21">
        <v>76646768</v>
      </c>
      <c r="G20" s="21">
        <v>0</v>
      </c>
      <c r="H20" s="23">
        <v>7260256</v>
      </c>
      <c r="I20" s="107">
        <v>5.0000000000000001E-3</v>
      </c>
      <c r="J20" s="23">
        <v>7607188.5599999996</v>
      </c>
      <c r="K20" s="23">
        <v>69386512</v>
      </c>
      <c r="L20" s="23" t="e">
        <v>#DIV/0!</v>
      </c>
      <c r="N20" s="72"/>
      <c r="O20" s="72"/>
      <c r="P20" s="72"/>
      <c r="Q20" s="72"/>
      <c r="R20" s="72"/>
      <c r="S20" s="72">
        <v>7607188.5599999996</v>
      </c>
      <c r="T20" s="22"/>
      <c r="U20" s="22"/>
      <c r="V20" s="72">
        <v>0</v>
      </c>
      <c r="X20" s="102">
        <v>130.6</v>
      </c>
      <c r="Y20" s="22">
        <v>58247.99816232772</v>
      </c>
      <c r="Z20" s="5">
        <v>4.5900000000000003E-2</v>
      </c>
      <c r="AD20" s="100">
        <v>94.295243902439026</v>
      </c>
      <c r="AE20" s="34">
        <v>0</v>
      </c>
      <c r="AF20" s="34">
        <v>443889.56693728943</v>
      </c>
      <c r="AG20" s="5">
        <v>8.2960000000000006E-2</v>
      </c>
      <c r="AH20" s="41">
        <v>16.820820000000001</v>
      </c>
      <c r="AI20" s="23">
        <v>7466586.5053300969</v>
      </c>
    </row>
    <row r="21" spans="1:35" ht="27.75" customHeight="1" x14ac:dyDescent="0.2">
      <c r="A21" s="39">
        <v>16</v>
      </c>
      <c r="B21" s="17" t="s">
        <v>4</v>
      </c>
      <c r="C21" s="19">
        <v>2004</v>
      </c>
      <c r="D21" s="19"/>
      <c r="E21" s="29">
        <v>0</v>
      </c>
      <c r="F21" s="21">
        <v>82945831</v>
      </c>
      <c r="G21" s="21">
        <v>0</v>
      </c>
      <c r="H21" s="23">
        <v>6299063</v>
      </c>
      <c r="I21" s="107">
        <v>5.0000000000000001E-3</v>
      </c>
      <c r="J21" s="23">
        <v>6682296.8399999999</v>
      </c>
      <c r="K21" s="23"/>
      <c r="N21" s="72"/>
      <c r="O21" s="72"/>
      <c r="P21" s="72"/>
      <c r="Q21" s="72"/>
      <c r="R21" s="72"/>
      <c r="S21" s="72">
        <v>6682296.8399999999</v>
      </c>
      <c r="T21" s="22"/>
      <c r="U21" s="22"/>
      <c r="V21" s="72">
        <v>0</v>
      </c>
      <c r="X21" s="102">
        <v>131.1</v>
      </c>
      <c r="Y21" s="22">
        <v>50970.99038901602</v>
      </c>
      <c r="Z21" s="5">
        <v>4.5900000000000003E-2</v>
      </c>
      <c r="AD21" s="100">
        <v>97.149756097560967</v>
      </c>
      <c r="AE21" s="34">
        <v>0</v>
      </c>
      <c r="AF21" s="34">
        <v>474486.02620388381</v>
      </c>
      <c r="AG21" s="5">
        <v>8.2960000000000006E-2</v>
      </c>
      <c r="AH21" s="41">
        <v>16.852066000000001</v>
      </c>
      <c r="AI21" s="23">
        <v>7996069.8296655798</v>
      </c>
    </row>
    <row r="22" spans="1:35" ht="21" customHeight="1" x14ac:dyDescent="0.2">
      <c r="A22" s="39">
        <v>17</v>
      </c>
      <c r="B22" s="17" t="s">
        <v>4</v>
      </c>
      <c r="C22" s="19">
        <v>2005</v>
      </c>
      <c r="D22" s="19"/>
      <c r="E22" s="29">
        <v>0</v>
      </c>
      <c r="F22" s="21">
        <v>87961755</v>
      </c>
      <c r="G22" s="21">
        <v>0</v>
      </c>
      <c r="H22" s="23">
        <v>5015924</v>
      </c>
      <c r="I22" s="107">
        <v>5.0000000000000001E-3</v>
      </c>
      <c r="J22" s="23">
        <v>5430653.1550000003</v>
      </c>
      <c r="N22" s="72"/>
      <c r="O22" s="72"/>
      <c r="P22" s="72"/>
      <c r="Q22" s="72"/>
      <c r="R22" s="72"/>
      <c r="S22" s="72">
        <v>5430653.1550000003</v>
      </c>
      <c r="T22" s="22"/>
      <c r="U22" s="22"/>
      <c r="V22" s="72">
        <v>0</v>
      </c>
      <c r="X22" s="102">
        <v>133.6</v>
      </c>
      <c r="Y22" s="22">
        <v>40648.601459580845</v>
      </c>
      <c r="Z22" s="5">
        <v>4.5900000000000003E-2</v>
      </c>
      <c r="AD22" s="100">
        <v>99.990121951219521</v>
      </c>
      <c r="AE22" s="34">
        <v>0</v>
      </c>
      <c r="AF22" s="34">
        <v>493355.71906070638</v>
      </c>
      <c r="AG22" s="5">
        <v>8.2960000000000006E-2</v>
      </c>
      <c r="AH22" s="41">
        <v>17.008296000000001</v>
      </c>
      <c r="AI22" s="23">
        <v>8391140.1030773371</v>
      </c>
    </row>
    <row r="23" spans="1:35" ht="22.5" customHeight="1" x14ac:dyDescent="0.2">
      <c r="A23" s="39">
        <v>18</v>
      </c>
      <c r="B23" s="17" t="s">
        <v>4</v>
      </c>
      <c r="C23" s="19">
        <v>2006</v>
      </c>
      <c r="D23" s="19"/>
      <c r="E23" s="29">
        <v>0</v>
      </c>
      <c r="F23" s="21">
        <v>94498532</v>
      </c>
      <c r="G23" s="21">
        <v>0</v>
      </c>
      <c r="H23" s="23">
        <v>6536777</v>
      </c>
      <c r="I23" s="107">
        <v>5.0000000000000001E-3</v>
      </c>
      <c r="J23" s="23">
        <v>6976585.7750000004</v>
      </c>
      <c r="N23" s="72"/>
      <c r="O23" s="72"/>
      <c r="P23" s="72"/>
      <c r="Q23" s="72"/>
      <c r="R23" s="72"/>
      <c r="S23" s="72">
        <v>6976585.7750000004</v>
      </c>
      <c r="T23" s="22"/>
      <c r="U23" s="22"/>
      <c r="V23" s="72">
        <v>0</v>
      </c>
      <c r="X23" s="102">
        <v>142.4</v>
      </c>
      <c r="Y23" s="22">
        <v>48992.877633426964</v>
      </c>
      <c r="Z23" s="5">
        <v>4.5900000000000003E-2</v>
      </c>
      <c r="AD23" s="100">
        <v>103.12109756097563</v>
      </c>
      <c r="AE23" s="34">
        <v>0</v>
      </c>
      <c r="AF23" s="34">
        <v>519703.56918924692</v>
      </c>
      <c r="AG23" s="5">
        <v>7.7441666666666686E-2</v>
      </c>
      <c r="AH23" s="41">
        <v>16.88236666666667</v>
      </c>
      <c r="AI23" s="23">
        <v>8773826.2130282372</v>
      </c>
    </row>
    <row r="24" spans="1:35" ht="27.75" customHeight="1" x14ac:dyDescent="0.2">
      <c r="A24" s="39">
        <v>19</v>
      </c>
      <c r="B24" s="17" t="s">
        <v>4</v>
      </c>
      <c r="C24" s="19">
        <v>2007</v>
      </c>
      <c r="D24" s="19"/>
      <c r="E24" s="29">
        <v>-2069</v>
      </c>
      <c r="F24" s="21">
        <v>102166995</v>
      </c>
      <c r="G24" s="21">
        <v>0</v>
      </c>
      <c r="H24" s="23">
        <v>7668463</v>
      </c>
      <c r="I24" s="107">
        <v>5.0000000000000001E-3</v>
      </c>
      <c r="J24" s="23">
        <v>8140955.6600000001</v>
      </c>
      <c r="N24" s="72">
        <v>31428</v>
      </c>
      <c r="O24" s="72">
        <v>102166995</v>
      </c>
      <c r="P24" s="72"/>
      <c r="Q24" s="72"/>
      <c r="R24" s="72">
        <v>31428</v>
      </c>
      <c r="S24" s="72">
        <v>8172383.6600000001</v>
      </c>
      <c r="T24" s="22"/>
      <c r="U24" s="22"/>
      <c r="V24" s="72">
        <v>0</v>
      </c>
      <c r="X24" s="102">
        <v>148.80000000000001</v>
      </c>
      <c r="Y24" s="22">
        <v>54921.933198924729</v>
      </c>
      <c r="Z24" s="5">
        <v>4.5900000000000003E-2</v>
      </c>
      <c r="AD24" s="100">
        <v>106.41609756097562</v>
      </c>
      <c r="AE24" s="34">
        <v>0</v>
      </c>
      <c r="AF24" s="34">
        <v>550771.1085623852</v>
      </c>
      <c r="AG24" s="5">
        <v>7.350000000000001E-2</v>
      </c>
      <c r="AH24" s="41">
        <v>17.296320000000001</v>
      </c>
      <c r="AI24" s="23">
        <v>9526313.340449756</v>
      </c>
    </row>
    <row r="25" spans="1:35" ht="27.75" customHeight="1" x14ac:dyDescent="0.2">
      <c r="A25" s="39">
        <v>20</v>
      </c>
      <c r="B25" s="17" t="s">
        <v>4</v>
      </c>
      <c r="C25" s="19">
        <v>2008</v>
      </c>
      <c r="D25" s="19"/>
      <c r="E25" s="29">
        <v>-5879</v>
      </c>
      <c r="F25" s="21">
        <v>110985599</v>
      </c>
      <c r="G25" s="21">
        <v>0</v>
      </c>
      <c r="H25" s="23">
        <v>8818604</v>
      </c>
      <c r="I25" s="107">
        <v>5.0000000000000001E-3</v>
      </c>
      <c r="J25" s="23">
        <v>9329438.9749999996</v>
      </c>
      <c r="N25" s="72">
        <v>78920</v>
      </c>
      <c r="O25" s="72">
        <v>110985599</v>
      </c>
      <c r="P25" s="72"/>
      <c r="Q25" s="72"/>
      <c r="R25" s="72">
        <v>78920</v>
      </c>
      <c r="S25" s="72">
        <v>9408358.9749999996</v>
      </c>
      <c r="T25" s="22"/>
      <c r="U25" s="22"/>
      <c r="V25" s="72">
        <v>0</v>
      </c>
      <c r="X25" s="102">
        <v>150.30000000000001</v>
      </c>
      <c r="Y25" s="22">
        <v>62597.198769128401</v>
      </c>
      <c r="Z25" s="5">
        <v>4.5900000000000003E-2</v>
      </c>
      <c r="AD25" s="100">
        <v>109.62926829268292</v>
      </c>
      <c r="AE25" s="34">
        <v>0</v>
      </c>
      <c r="AF25" s="34">
        <v>588087.9134485001</v>
      </c>
      <c r="AG25" s="5">
        <v>7.2692083333333324E-2</v>
      </c>
      <c r="AH25" s="41">
        <v>17.715351999999999</v>
      </c>
      <c r="AI25" s="23">
        <v>10418184.393685713</v>
      </c>
    </row>
    <row r="26" spans="1:35" ht="27.75" customHeight="1" x14ac:dyDescent="0.2">
      <c r="A26" s="39">
        <v>21</v>
      </c>
      <c r="B26" s="17" t="s">
        <v>4</v>
      </c>
      <c r="C26" s="19">
        <v>2009</v>
      </c>
      <c r="D26" s="19"/>
      <c r="E26" s="29">
        <v>159779</v>
      </c>
      <c r="F26" s="21">
        <v>106578988</v>
      </c>
      <c r="G26" s="21">
        <v>0</v>
      </c>
      <c r="H26" s="23">
        <v>-4406611</v>
      </c>
      <c r="I26" s="107">
        <v>5.0000000000000001E-3</v>
      </c>
      <c r="J26" s="23">
        <v>-3851683.0049999999</v>
      </c>
      <c r="N26" s="72">
        <v>1679962</v>
      </c>
      <c r="O26" s="72">
        <v>106578988</v>
      </c>
      <c r="P26" s="72"/>
      <c r="Q26" s="72"/>
      <c r="R26" s="72">
        <v>1679962</v>
      </c>
      <c r="S26" s="72">
        <v>-2171721.0049999999</v>
      </c>
      <c r="T26" s="22"/>
      <c r="U26" s="22"/>
      <c r="V26" s="72">
        <v>0</v>
      </c>
      <c r="X26" s="102">
        <v>151.1</v>
      </c>
      <c r="Y26" s="22">
        <v>-14372.739940436797</v>
      </c>
      <c r="Z26" s="5">
        <v>4.5900000000000003E-2</v>
      </c>
      <c r="AD26" s="100">
        <v>112.72439024390243</v>
      </c>
      <c r="AE26" s="34">
        <v>0</v>
      </c>
      <c r="AF26" s="34">
        <v>546721.93828077719</v>
      </c>
      <c r="AG26" s="5">
        <v>7.3154000000000011E-2</v>
      </c>
      <c r="AH26" s="41">
        <v>17.930536200000002</v>
      </c>
      <c r="AI26" s="23">
        <v>9803017.5056776423</v>
      </c>
    </row>
    <row r="27" spans="1:35" ht="27.75" customHeight="1" x14ac:dyDescent="0.2">
      <c r="A27" s="39">
        <v>22</v>
      </c>
      <c r="B27" s="17" t="s">
        <v>4</v>
      </c>
      <c r="C27" s="19">
        <v>2010</v>
      </c>
      <c r="D27" s="19"/>
      <c r="E27" s="29">
        <v>104897</v>
      </c>
      <c r="F27" s="21">
        <v>116437811</v>
      </c>
      <c r="G27" s="21">
        <v>0</v>
      </c>
      <c r="H27" s="23">
        <v>9858823</v>
      </c>
      <c r="I27" s="107">
        <v>5.0000000000000001E-3</v>
      </c>
      <c r="J27" s="23">
        <v>10391717.939999999</v>
      </c>
      <c r="N27" s="72">
        <v>1767949</v>
      </c>
      <c r="O27" s="72">
        <v>116437811</v>
      </c>
      <c r="P27" s="72"/>
      <c r="Q27" s="72"/>
      <c r="R27" s="72">
        <v>1767949</v>
      </c>
      <c r="S27" s="72">
        <v>12159666.939999999</v>
      </c>
      <c r="T27" s="22"/>
      <c r="U27" s="22"/>
      <c r="V27" s="72">
        <v>0</v>
      </c>
      <c r="X27" s="102">
        <v>155.1</v>
      </c>
      <c r="Y27" s="22">
        <v>78398.884203739522</v>
      </c>
      <c r="Z27" s="5">
        <v>4.5900000000000003E-2</v>
      </c>
      <c r="AD27" s="100">
        <v>115.85768292682927</v>
      </c>
      <c r="AE27" s="34">
        <v>0</v>
      </c>
      <c r="AF27" s="34">
        <v>600026.285517429</v>
      </c>
      <c r="AG27" s="5">
        <v>7.3993333333333355E-2</v>
      </c>
      <c r="AH27" s="41">
        <v>18.29948266666667</v>
      </c>
      <c r="AI27" s="23">
        <v>10980170.611370578</v>
      </c>
    </row>
    <row r="28" spans="1:35" ht="27.75" customHeight="1" x14ac:dyDescent="0.2">
      <c r="A28" s="39">
        <v>23</v>
      </c>
      <c r="B28" s="17" t="s">
        <v>4</v>
      </c>
      <c r="C28" s="18">
        <v>2011</v>
      </c>
      <c r="D28" s="18"/>
      <c r="E28" s="29">
        <v>31001</v>
      </c>
      <c r="F28" s="21">
        <v>125897618</v>
      </c>
      <c r="G28" s="20">
        <v>0</v>
      </c>
      <c r="H28" s="23">
        <v>9459807</v>
      </c>
      <c r="I28" s="107">
        <v>5.0000000000000001E-3</v>
      </c>
      <c r="J28" s="23">
        <v>10041996.055</v>
      </c>
      <c r="N28" s="72">
        <v>608680.82999999996</v>
      </c>
      <c r="O28" s="72">
        <v>125897618</v>
      </c>
      <c r="P28" s="72"/>
      <c r="Q28" s="72"/>
      <c r="R28" s="72">
        <v>608680.82999999996</v>
      </c>
      <c r="S28" s="72">
        <v>10650676.885</v>
      </c>
      <c r="T28" s="22"/>
      <c r="U28" s="22"/>
      <c r="V28" s="72">
        <v>0</v>
      </c>
      <c r="X28" s="102">
        <v>160.19999999999999</v>
      </c>
      <c r="Y28" s="22">
        <v>66483.625998751566</v>
      </c>
      <c r="Z28" s="5">
        <v>4.5900000000000003E-2</v>
      </c>
      <c r="AD28" s="100">
        <v>119.08</v>
      </c>
      <c r="AE28" s="72">
        <v>0</v>
      </c>
      <c r="AF28" s="34">
        <v>638968.70501093066</v>
      </c>
      <c r="AG28" s="5">
        <v>7.0764333333333346E-2</v>
      </c>
      <c r="AH28" s="41">
        <v>18.328728099999999</v>
      </c>
      <c r="AI28" s="23">
        <v>11711483.658554455</v>
      </c>
    </row>
    <row r="29" spans="1:35" ht="27.75" customHeight="1" x14ac:dyDescent="0.2">
      <c r="B29" s="98" t="s">
        <v>4</v>
      </c>
      <c r="C29" s="39">
        <v>2012</v>
      </c>
      <c r="E29" s="29">
        <v>31001</v>
      </c>
      <c r="F29" s="34">
        <v>135617550</v>
      </c>
      <c r="G29" s="20"/>
      <c r="H29" s="23">
        <v>9719932</v>
      </c>
      <c r="I29" s="107">
        <v>5.0000000000000001E-3</v>
      </c>
      <c r="J29" s="23">
        <v>10349420.09</v>
      </c>
      <c r="N29" s="72">
        <v>-741183.49</v>
      </c>
      <c r="O29" s="72">
        <v>135617550</v>
      </c>
      <c r="P29" s="72"/>
      <c r="Q29" s="72"/>
      <c r="R29" s="72">
        <v>-741183.49</v>
      </c>
      <c r="S29" s="73">
        <v>9608236.5999999996</v>
      </c>
      <c r="T29" s="72">
        <v>0</v>
      </c>
      <c r="U29" s="72">
        <v>10154227</v>
      </c>
      <c r="X29" s="102">
        <v>161.6</v>
      </c>
      <c r="Y29" s="22">
        <v>59456.909653465344</v>
      </c>
      <c r="Z29" s="5">
        <v>4.5900000000000003E-2</v>
      </c>
      <c r="AF29" s="34">
        <v>669096.95110439428</v>
      </c>
      <c r="AG29" s="5">
        <v>6.2333333333333331E-2</v>
      </c>
      <c r="AH29" s="41">
        <v>17.40324</v>
      </c>
      <c r="AI29" s="23">
        <v>11644454.823338039</v>
      </c>
    </row>
    <row r="30" spans="1:35" ht="27.75" customHeight="1" x14ac:dyDescent="0.2">
      <c r="A30" s="39">
        <v>24</v>
      </c>
      <c r="B30" s="17" t="s">
        <v>5</v>
      </c>
      <c r="C30" s="19">
        <v>1989</v>
      </c>
      <c r="D30" s="19"/>
      <c r="E30" s="29">
        <v>0</v>
      </c>
      <c r="F30" s="21">
        <v>2053849</v>
      </c>
      <c r="G30" s="21">
        <v>-1156358</v>
      </c>
      <c r="H30" s="23"/>
      <c r="I30" s="107">
        <v>5.0000000000000001E-3</v>
      </c>
      <c r="N30" s="72"/>
      <c r="O30" s="72"/>
      <c r="P30" s="72"/>
      <c r="Q30" s="72"/>
      <c r="R30" s="72"/>
      <c r="V30" s="72">
        <v>0</v>
      </c>
      <c r="X30" s="102">
        <v>95.5</v>
      </c>
      <c r="Z30" s="5">
        <v>4.5900000000000003E-2</v>
      </c>
      <c r="AA30" s="40">
        <v>17541.38195090284</v>
      </c>
      <c r="AB30" s="110">
        <v>51.164212860310414</v>
      </c>
      <c r="AE30" s="34">
        <v>1</v>
      </c>
      <c r="AF30" s="34">
        <v>17541.38195090284</v>
      </c>
    </row>
    <row r="31" spans="1:35" ht="27.75" customHeight="1" x14ac:dyDescent="0.2">
      <c r="A31" s="39">
        <v>25</v>
      </c>
      <c r="B31" s="17" t="s">
        <v>5</v>
      </c>
      <c r="C31" s="19">
        <v>1990</v>
      </c>
      <c r="D31" s="19"/>
      <c r="E31" s="29">
        <v>0</v>
      </c>
      <c r="F31" s="21">
        <v>1533799</v>
      </c>
      <c r="G31" s="21">
        <v>-639997</v>
      </c>
      <c r="H31" s="23">
        <v>-520050</v>
      </c>
      <c r="I31" s="107">
        <v>5.0000000000000001E-3</v>
      </c>
      <c r="J31" s="34">
        <v>-509780.755</v>
      </c>
      <c r="N31" s="72"/>
      <c r="O31" s="72"/>
      <c r="P31" s="72"/>
      <c r="Q31" s="72"/>
      <c r="R31" s="72"/>
      <c r="S31" s="72">
        <v>-509780.755</v>
      </c>
      <c r="T31" s="22"/>
      <c r="U31" s="22"/>
      <c r="V31" s="72">
        <v>0</v>
      </c>
      <c r="X31" s="102">
        <v>98.5</v>
      </c>
      <c r="Y31" s="22">
        <v>-5175.4391370558378</v>
      </c>
      <c r="Z31" s="5">
        <v>4.5900000000000003E-2</v>
      </c>
      <c r="AA31" s="40"/>
      <c r="AE31" s="34">
        <v>0</v>
      </c>
      <c r="AF31" s="34">
        <v>11560.793382300562</v>
      </c>
    </row>
    <row r="32" spans="1:35" ht="27.75" customHeight="1" x14ac:dyDescent="0.2">
      <c r="A32" s="39">
        <v>26</v>
      </c>
      <c r="B32" s="17" t="s">
        <v>5</v>
      </c>
      <c r="C32" s="19">
        <v>1991</v>
      </c>
      <c r="D32" s="19"/>
      <c r="E32" s="29">
        <v>0</v>
      </c>
      <c r="F32" s="21">
        <v>1908571</v>
      </c>
      <c r="G32" s="21">
        <v>-722120</v>
      </c>
      <c r="H32" s="23">
        <v>374772</v>
      </c>
      <c r="I32" s="107">
        <v>5.0000000000000001E-3</v>
      </c>
      <c r="J32" s="23">
        <v>382440.995</v>
      </c>
      <c r="N32" s="72"/>
      <c r="O32" s="72"/>
      <c r="P32" s="72"/>
      <c r="Q32" s="72"/>
      <c r="R32" s="72"/>
      <c r="S32" s="72">
        <v>382440.995</v>
      </c>
      <c r="T32" s="22"/>
      <c r="U32" s="22"/>
      <c r="V32" s="72">
        <v>0</v>
      </c>
      <c r="X32" s="102">
        <v>97.7</v>
      </c>
      <c r="Y32" s="22">
        <v>3914.4421187308085</v>
      </c>
      <c r="Z32" s="5">
        <v>4.5900000000000003E-2</v>
      </c>
      <c r="AA32" s="40"/>
      <c r="AE32" s="34">
        <v>0</v>
      </c>
      <c r="AF32" s="34">
        <v>14944.595084783776</v>
      </c>
    </row>
    <row r="33" spans="1:35" ht="27.75" customHeight="1" x14ac:dyDescent="0.2">
      <c r="A33" s="39">
        <v>27</v>
      </c>
      <c r="B33" s="17" t="s">
        <v>5</v>
      </c>
      <c r="C33" s="19">
        <v>1992</v>
      </c>
      <c r="D33" s="19"/>
      <c r="E33" s="29">
        <v>0</v>
      </c>
      <c r="F33" s="21">
        <v>2145744</v>
      </c>
      <c r="G33" s="21">
        <v>-822554</v>
      </c>
      <c r="H33" s="23">
        <v>237173</v>
      </c>
      <c r="I33" s="107">
        <v>5.0000000000000001E-3</v>
      </c>
      <c r="J33" s="23">
        <v>246715.85500000001</v>
      </c>
      <c r="N33" s="72"/>
      <c r="O33" s="72"/>
      <c r="P33" s="72"/>
      <c r="Q33" s="72"/>
      <c r="R33" s="72"/>
      <c r="S33" s="72">
        <v>246715.85500000001</v>
      </c>
      <c r="T33" s="22"/>
      <c r="U33" s="22"/>
      <c r="V33" s="72">
        <v>0</v>
      </c>
      <c r="X33" s="102">
        <v>100</v>
      </c>
      <c r="Y33" s="22">
        <v>2467.1585500000001</v>
      </c>
      <c r="Z33" s="5">
        <v>4.5900000000000003E-2</v>
      </c>
      <c r="AA33" s="40"/>
      <c r="AE33" s="34">
        <v>0</v>
      </c>
      <c r="AF33" s="34">
        <v>16725.796720392202</v>
      </c>
    </row>
    <row r="34" spans="1:35" ht="27.75" customHeight="1" x14ac:dyDescent="0.2">
      <c r="A34" s="39">
        <v>28</v>
      </c>
      <c r="B34" s="17" t="s">
        <v>5</v>
      </c>
      <c r="C34" s="19">
        <v>1993</v>
      </c>
      <c r="D34" s="19"/>
      <c r="E34" s="29">
        <v>0</v>
      </c>
      <c r="F34" s="21">
        <v>2302015</v>
      </c>
      <c r="G34" s="21">
        <v>-888727</v>
      </c>
      <c r="H34" s="23">
        <v>156271</v>
      </c>
      <c r="I34" s="107">
        <v>5.0000000000000001E-3</v>
      </c>
      <c r="J34" s="23">
        <v>166999.72</v>
      </c>
      <c r="N34" s="72"/>
      <c r="O34" s="72"/>
      <c r="P34" s="72"/>
      <c r="Q34" s="72"/>
      <c r="R34" s="72"/>
      <c r="S34" s="72">
        <v>166999.72</v>
      </c>
      <c r="T34" s="22"/>
      <c r="U34" s="22"/>
      <c r="V34" s="72">
        <v>0</v>
      </c>
      <c r="X34" s="102">
        <v>102.5</v>
      </c>
      <c r="Y34" s="22">
        <v>1629.2655609756098</v>
      </c>
      <c r="Z34" s="5">
        <v>4.5900000000000003E-2</v>
      </c>
      <c r="AA34" s="40"/>
      <c r="AE34" s="34">
        <v>0</v>
      </c>
      <c r="AF34" s="34">
        <v>17587.348211901808</v>
      </c>
    </row>
    <row r="35" spans="1:35" ht="27.75" customHeight="1" x14ac:dyDescent="0.2">
      <c r="A35" s="39">
        <v>29</v>
      </c>
      <c r="B35" s="17" t="s">
        <v>5</v>
      </c>
      <c r="C35" s="19">
        <v>1994</v>
      </c>
      <c r="D35" s="19"/>
      <c r="E35" s="29">
        <v>0</v>
      </c>
      <c r="F35" s="21">
        <v>2414588</v>
      </c>
      <c r="G35" s="21">
        <v>-979761</v>
      </c>
      <c r="H35" s="23">
        <v>112573</v>
      </c>
      <c r="I35" s="107">
        <v>5.0000000000000001E-3</v>
      </c>
      <c r="J35" s="23">
        <v>124083.075</v>
      </c>
      <c r="N35" s="72"/>
      <c r="O35" s="72"/>
      <c r="P35" s="72"/>
      <c r="Q35" s="72"/>
      <c r="R35" s="72"/>
      <c r="S35" s="72">
        <v>124083.075</v>
      </c>
      <c r="T35" s="22"/>
      <c r="U35" s="22"/>
      <c r="V35" s="72">
        <v>0</v>
      </c>
      <c r="X35" s="102">
        <v>108.2</v>
      </c>
      <c r="Y35" s="22">
        <v>1146.7936691312384</v>
      </c>
      <c r="Z35" s="5">
        <v>4.5900000000000003E-2</v>
      </c>
      <c r="AA35" s="40"/>
      <c r="AE35" s="34">
        <v>0</v>
      </c>
      <c r="AF35" s="34">
        <v>17926.882598106753</v>
      </c>
    </row>
    <row r="36" spans="1:35" ht="27.75" customHeight="1" x14ac:dyDescent="0.2">
      <c r="A36" s="39">
        <v>30</v>
      </c>
      <c r="B36" s="17" t="s">
        <v>5</v>
      </c>
      <c r="C36" s="19">
        <v>1995</v>
      </c>
      <c r="D36" s="19"/>
      <c r="E36" s="29">
        <v>0</v>
      </c>
      <c r="F36" s="21">
        <v>2506446</v>
      </c>
      <c r="G36" s="21">
        <v>-1068769</v>
      </c>
      <c r="H36" s="23">
        <v>91858</v>
      </c>
      <c r="I36" s="107">
        <v>5.0000000000000001E-3</v>
      </c>
      <c r="J36" s="23">
        <v>103930.94</v>
      </c>
      <c r="N36" s="72"/>
      <c r="O36" s="72"/>
      <c r="P36" s="72"/>
      <c r="Q36" s="72"/>
      <c r="R36" s="72"/>
      <c r="S36" s="72">
        <v>103930.94</v>
      </c>
      <c r="T36" s="22"/>
      <c r="U36" s="22"/>
      <c r="V36" s="72">
        <v>0</v>
      </c>
      <c r="X36" s="102">
        <v>116.7</v>
      </c>
      <c r="Y36" s="22">
        <v>890.58217652099404</v>
      </c>
      <c r="Z36" s="5">
        <v>4.5900000000000003E-2</v>
      </c>
      <c r="AA36" s="40"/>
      <c r="AE36" s="34">
        <v>0</v>
      </c>
      <c r="AF36" s="34">
        <v>17994.620863374646</v>
      </c>
    </row>
    <row r="37" spans="1:35" ht="27.75" customHeight="1" x14ac:dyDescent="0.2">
      <c r="A37" s="39">
        <v>31</v>
      </c>
      <c r="B37" s="17" t="s">
        <v>5</v>
      </c>
      <c r="C37" s="19">
        <v>1996</v>
      </c>
      <c r="D37" s="19"/>
      <c r="E37" s="29">
        <v>0</v>
      </c>
      <c r="F37" s="21">
        <v>2649387</v>
      </c>
      <c r="G37" s="21">
        <v>-1184507</v>
      </c>
      <c r="H37" s="23">
        <v>142941</v>
      </c>
      <c r="I37" s="107">
        <v>5.0000000000000001E-3</v>
      </c>
      <c r="J37" s="23">
        <v>155473.23000000001</v>
      </c>
      <c r="N37" s="72"/>
      <c r="O37" s="72"/>
      <c r="P37" s="72"/>
      <c r="Q37" s="72"/>
      <c r="R37" s="72"/>
      <c r="S37" s="72">
        <v>155473.23000000001</v>
      </c>
      <c r="T37" s="22"/>
      <c r="U37" s="22"/>
      <c r="V37" s="72">
        <v>0</v>
      </c>
      <c r="X37" s="102">
        <v>116.6</v>
      </c>
      <c r="Y37" s="22">
        <v>1333.3896226415095</v>
      </c>
      <c r="Z37" s="5">
        <v>4.5900000000000003E-2</v>
      </c>
      <c r="AA37" s="40"/>
      <c r="AE37" s="34">
        <v>0</v>
      </c>
      <c r="AF37" s="34">
        <v>18502.05738838726</v>
      </c>
    </row>
    <row r="38" spans="1:35" ht="27.75" customHeight="1" x14ac:dyDescent="0.2">
      <c r="A38" s="39">
        <v>32</v>
      </c>
      <c r="B38" s="17" t="s">
        <v>5</v>
      </c>
      <c r="C38" s="19">
        <v>1997</v>
      </c>
      <c r="D38" s="19"/>
      <c r="E38" s="29">
        <v>0</v>
      </c>
      <c r="F38" s="21">
        <v>2717098</v>
      </c>
      <c r="G38" s="21">
        <v>-1310269</v>
      </c>
      <c r="H38" s="23">
        <v>67711</v>
      </c>
      <c r="I38" s="107">
        <v>5.0000000000000001E-3</v>
      </c>
      <c r="J38" s="23">
        <v>80957.934999999998</v>
      </c>
      <c r="L38" s="33">
        <v>0.51776895791024102</v>
      </c>
      <c r="N38" s="72"/>
      <c r="O38" s="72"/>
      <c r="P38" s="72"/>
      <c r="Q38" s="72"/>
      <c r="R38" s="72"/>
      <c r="S38" s="72">
        <v>80957.934999999998</v>
      </c>
      <c r="T38" s="22"/>
      <c r="U38" s="22"/>
      <c r="V38" s="72">
        <v>0</v>
      </c>
      <c r="X38" s="102">
        <v>118</v>
      </c>
      <c r="Y38" s="22">
        <v>686.08419491525422</v>
      </c>
      <c r="Z38" s="5">
        <v>4.5900000000000003E-2</v>
      </c>
      <c r="AA38" s="40"/>
      <c r="AE38" s="34">
        <v>0</v>
      </c>
      <c r="AF38" s="34">
        <v>18338.897149175536</v>
      </c>
    </row>
    <row r="39" spans="1:35" ht="27.75" customHeight="1" x14ac:dyDescent="0.2">
      <c r="A39" s="39">
        <v>33</v>
      </c>
      <c r="B39" s="17" t="s">
        <v>5</v>
      </c>
      <c r="C39" s="19">
        <v>1998</v>
      </c>
      <c r="D39" s="19"/>
      <c r="E39" s="29">
        <v>0</v>
      </c>
      <c r="F39" s="21">
        <v>2769211</v>
      </c>
      <c r="G39" s="21">
        <v>-1450559</v>
      </c>
      <c r="H39" s="23">
        <v>52113</v>
      </c>
      <c r="I39" s="107">
        <v>5.0000000000000001E-3</v>
      </c>
      <c r="J39" s="23"/>
      <c r="K39" s="23">
        <v>62493.297999999995</v>
      </c>
      <c r="L39" s="23">
        <v>624287.77172082884</v>
      </c>
      <c r="M39" s="39">
        <v>1</v>
      </c>
      <c r="N39" s="72"/>
      <c r="O39" s="72"/>
      <c r="P39" s="72"/>
      <c r="Q39" s="72"/>
      <c r="R39" s="72"/>
      <c r="S39" s="72">
        <v>62493.297999999995</v>
      </c>
      <c r="T39" s="22"/>
      <c r="U39" s="22"/>
      <c r="X39" s="102">
        <v>122.8</v>
      </c>
      <c r="Y39" s="22">
        <v>508.90307817589576</v>
      </c>
      <c r="Z39" s="5">
        <v>4.5900000000000003E-2</v>
      </c>
      <c r="AA39" s="40"/>
      <c r="AE39" s="34">
        <v>0</v>
      </c>
      <c r="AF39" s="34">
        <v>18006.044848204274</v>
      </c>
    </row>
    <row r="40" spans="1:35" ht="27.75" customHeight="1" x14ac:dyDescent="0.2">
      <c r="A40" s="39">
        <v>34</v>
      </c>
      <c r="B40" s="17" t="s">
        <v>5</v>
      </c>
      <c r="C40" s="19">
        <v>1999</v>
      </c>
      <c r="D40" s="19"/>
      <c r="E40" s="29">
        <v>0</v>
      </c>
      <c r="F40" s="21">
        <v>0</v>
      </c>
      <c r="G40" s="21">
        <v>0</v>
      </c>
      <c r="H40" s="23">
        <v>-2769211</v>
      </c>
      <c r="I40" s="107">
        <v>5.0000000000000001E-3</v>
      </c>
      <c r="J40" s="23"/>
      <c r="K40" s="23">
        <v>62493.297999999995</v>
      </c>
      <c r="L40" s="23">
        <v>624287.77172082884</v>
      </c>
      <c r="M40" s="39">
        <v>1</v>
      </c>
      <c r="N40" s="72"/>
      <c r="O40" s="72"/>
      <c r="P40" s="72"/>
      <c r="Q40" s="72"/>
      <c r="R40" s="72"/>
      <c r="S40" s="72">
        <v>62493.297999999995</v>
      </c>
      <c r="T40" s="22"/>
      <c r="U40" s="22"/>
      <c r="X40" s="102">
        <v>126.1</v>
      </c>
      <c r="Y40" s="22">
        <v>495.5852339413164</v>
      </c>
      <c r="Z40" s="5">
        <v>4.5900000000000003E-2</v>
      </c>
      <c r="AA40" s="40"/>
      <c r="AE40" s="34">
        <v>0</v>
      </c>
      <c r="AF40" s="34">
        <v>17675.152623613016</v>
      </c>
    </row>
    <row r="41" spans="1:35" ht="27.75" customHeight="1" x14ac:dyDescent="0.2">
      <c r="A41" s="39">
        <v>35</v>
      </c>
      <c r="B41" s="17" t="s">
        <v>5</v>
      </c>
      <c r="C41" s="19">
        <v>2000</v>
      </c>
      <c r="D41" s="19"/>
      <c r="E41" s="29">
        <v>0</v>
      </c>
      <c r="F41" s="21">
        <v>0</v>
      </c>
      <c r="G41" s="21">
        <v>0</v>
      </c>
      <c r="H41" s="23">
        <v>0</v>
      </c>
      <c r="I41" s="107">
        <v>5.0000000000000001E-3</v>
      </c>
      <c r="J41" s="23"/>
      <c r="K41" s="23">
        <v>62493.297999999995</v>
      </c>
      <c r="L41" s="23">
        <v>624287.77172082884</v>
      </c>
      <c r="M41" s="39">
        <v>1</v>
      </c>
      <c r="N41" s="72"/>
      <c r="O41" s="72"/>
      <c r="P41" s="72"/>
      <c r="Q41" s="72"/>
      <c r="R41" s="72"/>
      <c r="S41" s="72">
        <v>62493.297999999995</v>
      </c>
      <c r="T41" s="22"/>
      <c r="U41" s="22"/>
      <c r="X41" s="102">
        <v>128.69999999999999</v>
      </c>
      <c r="Y41" s="22">
        <v>485.57341103341105</v>
      </c>
      <c r="Z41" s="5">
        <v>4.5900000000000003E-2</v>
      </c>
      <c r="AA41" s="40"/>
      <c r="AE41" s="34">
        <v>0</v>
      </c>
      <c r="AF41" s="34">
        <v>17349.436529222592</v>
      </c>
    </row>
    <row r="42" spans="1:35" ht="27.75" customHeight="1" x14ac:dyDescent="0.2">
      <c r="A42" s="39">
        <v>36</v>
      </c>
      <c r="B42" s="17" t="s">
        <v>5</v>
      </c>
      <c r="C42" s="19">
        <v>2001</v>
      </c>
      <c r="D42" s="19"/>
      <c r="E42" s="29">
        <v>0</v>
      </c>
      <c r="F42" s="21">
        <v>0</v>
      </c>
      <c r="G42" s="21">
        <v>0</v>
      </c>
      <c r="H42" s="23">
        <v>0</v>
      </c>
      <c r="I42" s="107">
        <v>5.0000000000000001E-3</v>
      </c>
      <c r="J42" s="23"/>
      <c r="K42" s="23">
        <v>62493.297999999995</v>
      </c>
      <c r="L42" s="23">
        <v>624287.77172082884</v>
      </c>
      <c r="M42" s="39">
        <v>1</v>
      </c>
      <c r="N42" s="72"/>
      <c r="O42" s="72"/>
      <c r="P42" s="72"/>
      <c r="Q42" s="72"/>
      <c r="R42" s="72"/>
      <c r="S42" s="72">
        <v>62493.297999999995</v>
      </c>
      <c r="T42" s="22"/>
      <c r="U42" s="22"/>
      <c r="X42" s="102">
        <v>129.6</v>
      </c>
      <c r="Y42" s="22">
        <v>482.20137345679012</v>
      </c>
      <c r="Z42" s="5">
        <v>4.5900000000000003E-2</v>
      </c>
      <c r="AA42" s="40"/>
      <c r="AE42" s="34">
        <v>0</v>
      </c>
      <c r="AF42" s="34">
        <v>17035.298765988067</v>
      </c>
    </row>
    <row r="43" spans="1:35" ht="27.75" customHeight="1" x14ac:dyDescent="0.2">
      <c r="A43" s="39">
        <v>37</v>
      </c>
      <c r="B43" s="17" t="s">
        <v>5</v>
      </c>
      <c r="C43" s="19">
        <v>2002</v>
      </c>
      <c r="D43" s="19"/>
      <c r="E43" s="29">
        <v>0</v>
      </c>
      <c r="F43" s="21">
        <v>3015979</v>
      </c>
      <c r="G43" s="109">
        <v>0</v>
      </c>
      <c r="H43" s="23">
        <v>3015979</v>
      </c>
      <c r="I43" s="107">
        <v>5.0000000000000001E-3</v>
      </c>
      <c r="J43" s="23"/>
      <c r="K43" s="23">
        <v>62493.297999999995</v>
      </c>
      <c r="L43" s="23">
        <v>624287.77172082884</v>
      </c>
      <c r="M43" s="39">
        <v>1</v>
      </c>
      <c r="N43" s="72"/>
      <c r="O43" s="72"/>
      <c r="P43" s="72"/>
      <c r="Q43" s="72"/>
      <c r="R43" s="72"/>
      <c r="S43" s="72">
        <v>62493.297999999995</v>
      </c>
      <c r="T43" s="22"/>
      <c r="U43" s="22"/>
      <c r="V43" s="72">
        <v>0</v>
      </c>
      <c r="X43" s="102">
        <v>130.5</v>
      </c>
      <c r="Y43" s="22">
        <v>478.87584674329497</v>
      </c>
      <c r="Z43" s="5">
        <v>4.5900000000000003E-2</v>
      </c>
      <c r="AA43" s="40"/>
      <c r="AD43" s="111">
        <v>91.329146341463414</v>
      </c>
      <c r="AE43" s="34">
        <v>0</v>
      </c>
      <c r="AF43" s="34">
        <v>16732.254399372512</v>
      </c>
      <c r="AG43" s="107">
        <v>8.2960000000000006E-2</v>
      </c>
      <c r="AH43" s="41">
        <v>16.741565999999999</v>
      </c>
      <c r="AI43" s="23">
        <v>280124.14135588525</v>
      </c>
    </row>
    <row r="44" spans="1:35" ht="27.75" customHeight="1" x14ac:dyDescent="0.2">
      <c r="A44" s="39">
        <v>38</v>
      </c>
      <c r="B44" s="17" t="s">
        <v>5</v>
      </c>
      <c r="C44" s="19">
        <v>2003</v>
      </c>
      <c r="D44" s="19"/>
      <c r="E44" s="29">
        <v>0</v>
      </c>
      <c r="F44" s="21">
        <v>3078116</v>
      </c>
      <c r="G44" s="21">
        <v>0</v>
      </c>
      <c r="H44" s="23">
        <v>62137</v>
      </c>
      <c r="I44" s="107">
        <v>5.0000000000000001E-3</v>
      </c>
      <c r="J44" s="23">
        <v>77216.895000000004</v>
      </c>
      <c r="K44" s="23">
        <v>312466.49</v>
      </c>
      <c r="L44" s="23">
        <v>3121438.8586041443</v>
      </c>
      <c r="N44" s="72"/>
      <c r="O44" s="72"/>
      <c r="P44" s="72"/>
      <c r="Q44" s="72"/>
      <c r="R44" s="72"/>
      <c r="S44" s="72">
        <v>77216.895000000004</v>
      </c>
      <c r="T44" s="22"/>
      <c r="U44" s="22"/>
      <c r="V44" s="72">
        <v>0</v>
      </c>
      <c r="X44" s="102">
        <v>130.6</v>
      </c>
      <c r="Y44" s="22">
        <v>591.24728177641657</v>
      </c>
      <c r="Z44" s="5">
        <v>4.5900000000000003E-2</v>
      </c>
      <c r="AA44" s="40"/>
      <c r="AD44" s="111">
        <v>94.295243902439026</v>
      </c>
      <c r="AE44" s="34">
        <v>0</v>
      </c>
      <c r="AF44" s="34">
        <v>16555.491204217731</v>
      </c>
      <c r="AG44" s="107">
        <v>8.2960000000000006E-2</v>
      </c>
      <c r="AH44" s="41">
        <v>16.820820000000001</v>
      </c>
      <c r="AI44" s="23">
        <v>278476.93755772972</v>
      </c>
    </row>
    <row r="45" spans="1:35" ht="27.75" customHeight="1" x14ac:dyDescent="0.2">
      <c r="A45" s="39">
        <v>39</v>
      </c>
      <c r="B45" s="17" t="s">
        <v>5</v>
      </c>
      <c r="C45" s="19">
        <v>2004</v>
      </c>
      <c r="D45" s="19"/>
      <c r="E45" s="29">
        <v>0</v>
      </c>
      <c r="F45" s="21">
        <v>3240126</v>
      </c>
      <c r="G45" s="21">
        <v>0</v>
      </c>
      <c r="H45" s="23">
        <v>162010</v>
      </c>
      <c r="I45" s="107">
        <v>5.0000000000000001E-3</v>
      </c>
      <c r="J45" s="23">
        <v>177400.58</v>
      </c>
      <c r="K45" s="23"/>
      <c r="N45" s="72"/>
      <c r="O45" s="72"/>
      <c r="P45" s="72"/>
      <c r="Q45" s="72"/>
      <c r="R45" s="72"/>
      <c r="S45" s="72">
        <v>177400.58</v>
      </c>
      <c r="T45" s="22"/>
      <c r="U45" s="22"/>
      <c r="V45" s="72">
        <v>0</v>
      </c>
      <c r="X45" s="102">
        <v>131.1</v>
      </c>
      <c r="Y45" s="22">
        <v>1353.1699466056446</v>
      </c>
      <c r="Z45" s="5">
        <v>4.5900000000000003E-2</v>
      </c>
      <c r="AA45" s="40"/>
      <c r="AD45" s="111">
        <v>97.149756097560967</v>
      </c>
      <c r="AE45" s="34">
        <v>0</v>
      </c>
      <c r="AF45" s="34">
        <v>17148.76410454978</v>
      </c>
      <c r="AG45" s="107">
        <v>8.2960000000000006E-2</v>
      </c>
      <c r="AH45" s="41">
        <v>16.852066000000001</v>
      </c>
      <c r="AI45" s="23">
        <v>288992.1045083038</v>
      </c>
    </row>
    <row r="46" spans="1:35" ht="27.75" customHeight="1" x14ac:dyDescent="0.2">
      <c r="A46" s="39">
        <v>40</v>
      </c>
      <c r="B46" s="17" t="s">
        <v>5</v>
      </c>
      <c r="C46" s="19">
        <v>2005</v>
      </c>
      <c r="D46" s="19"/>
      <c r="E46" s="29">
        <v>0</v>
      </c>
      <c r="F46" s="21">
        <v>3419921</v>
      </c>
      <c r="G46" s="21">
        <v>0</v>
      </c>
      <c r="H46" s="23">
        <v>179795</v>
      </c>
      <c r="I46" s="107">
        <v>5.0000000000000001E-3</v>
      </c>
      <c r="J46" s="23">
        <v>195995.63</v>
      </c>
      <c r="N46" s="72"/>
      <c r="O46" s="72"/>
      <c r="P46" s="72"/>
      <c r="Q46" s="72"/>
      <c r="R46" s="72"/>
      <c r="S46" s="72">
        <v>195995.63</v>
      </c>
      <c r="T46" s="22"/>
      <c r="U46" s="22"/>
      <c r="V46" s="72">
        <v>0</v>
      </c>
      <c r="X46" s="102">
        <v>133.6</v>
      </c>
      <c r="Y46" s="22">
        <v>1467.0331586826348</v>
      </c>
      <c r="Z46" s="5">
        <v>4.5900000000000003E-2</v>
      </c>
      <c r="AA46" s="40"/>
      <c r="AD46" s="111">
        <v>99.990121951219521</v>
      </c>
      <c r="AE46" s="34">
        <v>0</v>
      </c>
      <c r="AF46" s="34">
        <v>17828.668990833579</v>
      </c>
      <c r="AG46" s="107">
        <v>8.2960000000000006E-2</v>
      </c>
      <c r="AH46" s="41">
        <v>17.008296000000001</v>
      </c>
      <c r="AI46" s="23">
        <v>303235.27948211884</v>
      </c>
    </row>
    <row r="47" spans="1:35" ht="27.75" customHeight="1" x14ac:dyDescent="0.2">
      <c r="A47" s="39">
        <v>41</v>
      </c>
      <c r="B47" s="17" t="s">
        <v>5</v>
      </c>
      <c r="C47" s="19">
        <v>2006</v>
      </c>
      <c r="D47" s="19"/>
      <c r="E47" s="29">
        <v>0</v>
      </c>
      <c r="F47" s="21">
        <v>3579946</v>
      </c>
      <c r="G47" s="21">
        <v>0</v>
      </c>
      <c r="H47" s="23">
        <v>160025</v>
      </c>
      <c r="I47" s="107">
        <v>5.0000000000000001E-3</v>
      </c>
      <c r="J47" s="23">
        <v>177124.60500000001</v>
      </c>
      <c r="N47" s="72"/>
      <c r="O47" s="72"/>
      <c r="P47" s="72"/>
      <c r="Q47" s="72"/>
      <c r="R47" s="72"/>
      <c r="S47" s="72">
        <v>177124.60500000001</v>
      </c>
      <c r="T47" s="22"/>
      <c r="U47" s="22"/>
      <c r="V47" s="72">
        <v>0</v>
      </c>
      <c r="X47" s="102">
        <v>142.4</v>
      </c>
      <c r="Y47" s="22">
        <v>1243.8525632022472</v>
      </c>
      <c r="Z47" s="5">
        <v>4.5900000000000003E-2</v>
      </c>
      <c r="AA47" s="40"/>
      <c r="AD47" s="111">
        <v>103.12109756097563</v>
      </c>
      <c r="AE47" s="34">
        <v>0</v>
      </c>
      <c r="AF47" s="34">
        <v>18254.185647356564</v>
      </c>
      <c r="AG47" s="107">
        <v>7.7441666666666686E-2</v>
      </c>
      <c r="AH47" s="41">
        <v>16.88236666666667</v>
      </c>
      <c r="AI47" s="23">
        <v>308173.85530007759</v>
      </c>
    </row>
    <row r="48" spans="1:35" ht="27.75" customHeight="1" x14ac:dyDescent="0.2">
      <c r="A48" s="39">
        <v>42</v>
      </c>
      <c r="B48" s="17" t="s">
        <v>5</v>
      </c>
      <c r="C48" s="19">
        <v>2007</v>
      </c>
      <c r="D48" s="19"/>
      <c r="E48" s="29">
        <v>-4148</v>
      </c>
      <c r="F48" s="21">
        <v>4532712</v>
      </c>
      <c r="G48" s="21">
        <v>0</v>
      </c>
      <c r="H48" s="23">
        <v>952766</v>
      </c>
      <c r="I48" s="107">
        <v>5.0000000000000001E-3</v>
      </c>
      <c r="J48" s="23">
        <v>970665.73</v>
      </c>
      <c r="N48" s="72">
        <v>0</v>
      </c>
      <c r="O48" s="72"/>
      <c r="P48" s="72"/>
      <c r="Q48" s="72">
        <v>38606.204479298831</v>
      </c>
      <c r="R48" s="72">
        <v>38606.204479298831</v>
      </c>
      <c r="S48" s="72">
        <v>1009271.9344792988</v>
      </c>
      <c r="T48" s="22"/>
      <c r="U48" s="22"/>
      <c r="V48" s="72">
        <v>0</v>
      </c>
      <c r="X48" s="102">
        <v>148.80000000000001</v>
      </c>
      <c r="Y48" s="22">
        <v>6782.741495156577</v>
      </c>
      <c r="Z48" s="5">
        <v>4.5900000000000003E-2</v>
      </c>
      <c r="AA48" s="40"/>
      <c r="AD48" s="111">
        <v>106.41609756097562</v>
      </c>
      <c r="AE48" s="34">
        <v>0</v>
      </c>
      <c r="AF48" s="34">
        <v>24199.060021299476</v>
      </c>
      <c r="AG48" s="107">
        <v>7.350000000000001E-2</v>
      </c>
      <c r="AH48" s="41">
        <v>17.296320000000001</v>
      </c>
      <c r="AI48" s="23">
        <v>418554.68582760257</v>
      </c>
    </row>
    <row r="49" spans="1:35" ht="27.75" customHeight="1" x14ac:dyDescent="0.2">
      <c r="A49" s="39">
        <v>43</v>
      </c>
      <c r="B49" s="17" t="s">
        <v>5</v>
      </c>
      <c r="C49" s="19">
        <v>2008</v>
      </c>
      <c r="D49" s="19"/>
      <c r="E49" s="29">
        <v>-4363</v>
      </c>
      <c r="F49" s="21">
        <v>4616711</v>
      </c>
      <c r="G49" s="21">
        <v>0</v>
      </c>
      <c r="H49" s="23">
        <v>83999</v>
      </c>
      <c r="I49" s="107">
        <v>5.0000000000000001E-3</v>
      </c>
      <c r="J49" s="23">
        <v>106662.56</v>
      </c>
      <c r="N49" s="72">
        <v>0</v>
      </c>
      <c r="O49" s="72"/>
      <c r="P49" s="72"/>
      <c r="Q49" s="72">
        <v>39321.644280031069</v>
      </c>
      <c r="R49" s="72">
        <v>39321.644280031069</v>
      </c>
      <c r="S49" s="72">
        <v>145984.20428003106</v>
      </c>
      <c r="T49" s="22"/>
      <c r="U49" s="22"/>
      <c r="V49" s="72">
        <v>0</v>
      </c>
      <c r="X49" s="102">
        <v>150.30000000000001</v>
      </c>
      <c r="Y49" s="22">
        <v>971.28545761830367</v>
      </c>
      <c r="Z49" s="5">
        <v>4.5900000000000003E-2</v>
      </c>
      <c r="AA49" s="40"/>
      <c r="AD49" s="111">
        <v>109.62926829268292</v>
      </c>
      <c r="AE49" s="34">
        <v>0</v>
      </c>
      <c r="AF49" s="34">
        <v>24059.608623940134</v>
      </c>
      <c r="AG49" s="107">
        <v>7.2692083333333324E-2</v>
      </c>
      <c r="AH49" s="41">
        <v>17.715351999999999</v>
      </c>
      <c r="AI49" s="23">
        <v>426224.43575533509</v>
      </c>
    </row>
    <row r="50" spans="1:35" ht="27.75" customHeight="1" x14ac:dyDescent="0.2">
      <c r="A50" s="39">
        <v>44</v>
      </c>
      <c r="B50" s="17" t="s">
        <v>5</v>
      </c>
      <c r="C50" s="19">
        <v>2009</v>
      </c>
      <c r="D50" s="19"/>
      <c r="E50" s="29">
        <v>115634</v>
      </c>
      <c r="F50" s="21">
        <v>4920529</v>
      </c>
      <c r="G50" s="21">
        <v>0</v>
      </c>
      <c r="H50" s="23">
        <v>303818</v>
      </c>
      <c r="I50" s="107">
        <v>5.0000000000000001E-3</v>
      </c>
      <c r="J50" s="23">
        <v>326901.55499999999</v>
      </c>
      <c r="N50" s="72">
        <v>0</v>
      </c>
      <c r="O50" s="72"/>
      <c r="P50" s="72"/>
      <c r="Q50" s="72">
        <v>41909.33567372465</v>
      </c>
      <c r="R50" s="72">
        <v>41909.33567372465</v>
      </c>
      <c r="S50" s="72">
        <v>368810.89067372464</v>
      </c>
      <c r="T50" s="22"/>
      <c r="U50" s="22"/>
      <c r="V50" s="72">
        <v>0</v>
      </c>
      <c r="X50" s="102">
        <v>151.1</v>
      </c>
      <c r="Y50" s="22">
        <v>2440.8397794422544</v>
      </c>
      <c r="Z50" s="5">
        <v>4.5900000000000003E-2</v>
      </c>
      <c r="AA50" s="40"/>
      <c r="AD50" s="111">
        <v>112.72439024390243</v>
      </c>
      <c r="AE50" s="34">
        <v>0</v>
      </c>
      <c r="AF50" s="34">
        <v>25396.112367543537</v>
      </c>
      <c r="AG50" s="107">
        <v>7.3154000000000011E-2</v>
      </c>
      <c r="AH50" s="41">
        <v>17.930536200000002</v>
      </c>
      <c r="AI50" s="23">
        <v>455365.91214550717</v>
      </c>
    </row>
    <row r="51" spans="1:35" ht="27.75" customHeight="1" x14ac:dyDescent="0.2">
      <c r="A51" s="39">
        <v>45</v>
      </c>
      <c r="B51" s="17" t="s">
        <v>5</v>
      </c>
      <c r="C51" s="19">
        <v>2010</v>
      </c>
      <c r="D51" s="19"/>
      <c r="E51" s="29">
        <v>86841</v>
      </c>
      <c r="F51" s="21">
        <v>5256478</v>
      </c>
      <c r="G51" s="21">
        <v>0</v>
      </c>
      <c r="H51" s="23">
        <v>335949</v>
      </c>
      <c r="I51" s="107">
        <v>5.0000000000000001E-3</v>
      </c>
      <c r="J51" s="23">
        <v>360551.64500000002</v>
      </c>
      <c r="N51" s="72">
        <v>0</v>
      </c>
      <c r="O51" s="72"/>
      <c r="P51" s="72"/>
      <c r="Q51" s="72">
        <v>44770.694566285209</v>
      </c>
      <c r="R51" s="72">
        <v>44770.694566285209</v>
      </c>
      <c r="S51" s="72">
        <v>405322.33956628526</v>
      </c>
      <c r="T51" s="22"/>
      <c r="U51" s="22"/>
      <c r="V51" s="72">
        <v>0</v>
      </c>
      <c r="X51" s="102">
        <v>155.1</v>
      </c>
      <c r="Y51" s="22">
        <v>2613.2968379515492</v>
      </c>
      <c r="Z51" s="5">
        <v>4.5900000000000003E-2</v>
      </c>
      <c r="AA51" s="40"/>
      <c r="AD51" s="111">
        <v>115.85768292682927</v>
      </c>
      <c r="AE51" s="34">
        <v>0</v>
      </c>
      <c r="AF51" s="34">
        <v>26843.727647824835</v>
      </c>
      <c r="AG51" s="107">
        <v>7.3993333333333355E-2</v>
      </c>
      <c r="AH51" s="41">
        <v>18.29948266666667</v>
      </c>
      <c r="AI51" s="23">
        <v>491226.3288000914</v>
      </c>
    </row>
    <row r="52" spans="1:35" ht="27.75" customHeight="1" x14ac:dyDescent="0.2">
      <c r="A52" s="39">
        <v>46</v>
      </c>
      <c r="B52" s="17" t="s">
        <v>5</v>
      </c>
      <c r="C52" s="18">
        <v>2011</v>
      </c>
      <c r="D52" s="18"/>
      <c r="E52" s="29">
        <v>94609</v>
      </c>
      <c r="F52" s="21">
        <v>5318859</v>
      </c>
      <c r="G52" s="20">
        <v>0</v>
      </c>
      <c r="H52" s="23">
        <v>62381</v>
      </c>
      <c r="I52" s="107">
        <v>5.0000000000000001E-3</v>
      </c>
      <c r="J52" s="23">
        <v>88663.39</v>
      </c>
      <c r="N52" s="72">
        <v>0</v>
      </c>
      <c r="O52" s="72"/>
      <c r="P52" s="72"/>
      <c r="Q52" s="72">
        <v>45302.008632041681</v>
      </c>
      <c r="R52" s="72">
        <v>45302.008632041681</v>
      </c>
      <c r="S52" s="72">
        <v>133965.39863204167</v>
      </c>
      <c r="T52" s="22"/>
      <c r="U52" s="22"/>
      <c r="V52" s="72">
        <v>0</v>
      </c>
      <c r="X52" s="102">
        <v>160.19999999999999</v>
      </c>
      <c r="Y52" s="22">
        <v>836.23844339601555</v>
      </c>
      <c r="Z52" s="5">
        <v>4.5900000000000003E-2</v>
      </c>
      <c r="AA52" s="40"/>
      <c r="AD52" s="111">
        <v>119.08</v>
      </c>
      <c r="AE52" s="34">
        <v>0</v>
      </c>
      <c r="AF52" s="34">
        <v>26447.838992185691</v>
      </c>
      <c r="AG52" s="107">
        <v>7.0764333333333346E-2</v>
      </c>
      <c r="AH52" s="41">
        <v>18.328728099999999</v>
      </c>
      <c r="AI52" s="23">
        <v>484755.2497203495</v>
      </c>
    </row>
    <row r="53" spans="1:35" ht="27.75" customHeight="1" x14ac:dyDescent="0.2">
      <c r="B53" s="98" t="s">
        <v>5</v>
      </c>
      <c r="C53" s="39">
        <v>2012</v>
      </c>
      <c r="E53" s="29">
        <v>94609</v>
      </c>
      <c r="F53" s="34">
        <v>5384169</v>
      </c>
      <c r="G53" s="20"/>
      <c r="H53" s="23">
        <v>65310</v>
      </c>
      <c r="I53" s="107">
        <v>5.0000000000000001E-3</v>
      </c>
      <c r="J53" s="23">
        <v>91904.294999999998</v>
      </c>
      <c r="N53" s="72">
        <v>0</v>
      </c>
      <c r="O53" s="72"/>
      <c r="P53" s="72"/>
      <c r="Q53" s="72">
        <v>45858.269699266559</v>
      </c>
      <c r="R53" s="72">
        <v>45858.269699266559</v>
      </c>
      <c r="S53" s="72">
        <v>357708</v>
      </c>
      <c r="T53" s="72">
        <v>1</v>
      </c>
      <c r="U53" s="72">
        <v>357708</v>
      </c>
      <c r="X53" s="102">
        <v>161.6</v>
      </c>
      <c r="Y53" s="22">
        <v>2213.5396039603961</v>
      </c>
      <c r="Z53" s="5">
        <v>4.5900000000000003E-2</v>
      </c>
      <c r="AF53" s="34">
        <v>27447.422786404761</v>
      </c>
      <c r="AG53" s="107">
        <v>6.2333333333333331E-2</v>
      </c>
      <c r="AH53" s="41">
        <v>17.40324</v>
      </c>
      <c r="AI53" s="23">
        <v>477674.08613327082</v>
      </c>
    </row>
    <row r="54" spans="1:35" ht="27.75" customHeight="1" x14ac:dyDescent="0.2">
      <c r="A54" s="39">
        <v>47</v>
      </c>
      <c r="B54" s="17" t="s">
        <v>6</v>
      </c>
      <c r="C54" s="19">
        <v>1989</v>
      </c>
      <c r="D54" s="19"/>
      <c r="E54" s="29">
        <v>0</v>
      </c>
      <c r="F54" s="21">
        <v>21828883</v>
      </c>
      <c r="G54" s="21">
        <v>-12202270</v>
      </c>
      <c r="H54" s="23"/>
      <c r="I54" s="107">
        <v>5.0000000000000001E-3</v>
      </c>
      <c r="N54" s="72"/>
      <c r="O54" s="72"/>
      <c r="P54" s="72"/>
      <c r="Q54" s="72"/>
      <c r="R54" s="72"/>
      <c r="V54" s="72">
        <v>0</v>
      </c>
      <c r="X54" s="102">
        <v>95.5</v>
      </c>
      <c r="Z54" s="5">
        <v>4.5900000000000003E-2</v>
      </c>
      <c r="AA54" s="40">
        <v>188151.29681136258</v>
      </c>
      <c r="AB54" s="110">
        <v>51.164212860310414</v>
      </c>
      <c r="AE54" s="34">
        <v>1</v>
      </c>
      <c r="AF54" s="34">
        <v>188151.29681136258</v>
      </c>
    </row>
    <row r="55" spans="1:35" ht="27.75" customHeight="1" x14ac:dyDescent="0.2">
      <c r="A55" s="39">
        <v>48</v>
      </c>
      <c r="B55" s="17" t="s">
        <v>6</v>
      </c>
      <c r="C55" s="19">
        <v>1990</v>
      </c>
      <c r="D55" s="19"/>
      <c r="E55" s="29">
        <v>0</v>
      </c>
      <c r="F55" s="21">
        <v>24206893</v>
      </c>
      <c r="G55" s="21">
        <v>-12910873</v>
      </c>
      <c r="H55" s="23">
        <v>2378010</v>
      </c>
      <c r="I55" s="107">
        <v>5.0000000000000001E-3</v>
      </c>
      <c r="J55" s="34">
        <v>2487154.415</v>
      </c>
      <c r="N55" s="72"/>
      <c r="O55" s="72"/>
      <c r="P55" s="72"/>
      <c r="Q55" s="72"/>
      <c r="R55" s="72"/>
      <c r="S55" s="72">
        <v>2487154.415</v>
      </c>
      <c r="T55" s="22"/>
      <c r="U55" s="22"/>
      <c r="V55" s="72">
        <v>0</v>
      </c>
      <c r="X55" s="102">
        <v>98.5</v>
      </c>
      <c r="Y55" s="22">
        <v>25250.298629441626</v>
      </c>
      <c r="Z55" s="5">
        <v>4.5900000000000003E-2</v>
      </c>
      <c r="AA55" s="40"/>
      <c r="AE55" s="34">
        <v>0</v>
      </c>
      <c r="AF55" s="34">
        <v>204765.45091716267</v>
      </c>
    </row>
    <row r="56" spans="1:35" ht="27.75" customHeight="1" x14ac:dyDescent="0.2">
      <c r="A56" s="39">
        <v>49</v>
      </c>
      <c r="B56" s="17" t="s">
        <v>6</v>
      </c>
      <c r="C56" s="19">
        <v>1991</v>
      </c>
      <c r="D56" s="19"/>
      <c r="E56" s="29">
        <v>0</v>
      </c>
      <c r="F56" s="21">
        <v>33030181</v>
      </c>
      <c r="G56" s="21">
        <v>-13310612</v>
      </c>
      <c r="H56" s="23">
        <v>8823288</v>
      </c>
      <c r="I56" s="107">
        <v>5.0000000000000001E-3</v>
      </c>
      <c r="J56" s="23">
        <v>8944322.4649999999</v>
      </c>
      <c r="N56" s="72"/>
      <c r="O56" s="72"/>
      <c r="P56" s="72"/>
      <c r="Q56" s="72"/>
      <c r="R56" s="72"/>
      <c r="S56" s="72">
        <v>8944322.4649999999</v>
      </c>
      <c r="T56" s="22"/>
      <c r="U56" s="22"/>
      <c r="V56" s="72">
        <v>0</v>
      </c>
      <c r="X56" s="102">
        <v>97.7</v>
      </c>
      <c r="Y56" s="22">
        <v>91548.848157625383</v>
      </c>
      <c r="Z56" s="5">
        <v>4.5900000000000003E-2</v>
      </c>
      <c r="AA56" s="40"/>
      <c r="AE56" s="34">
        <v>0</v>
      </c>
      <c r="AF56" s="34">
        <v>286915.56487769028</v>
      </c>
    </row>
    <row r="57" spans="1:35" ht="27.75" customHeight="1" x14ac:dyDescent="0.2">
      <c r="A57" s="39">
        <v>50</v>
      </c>
      <c r="B57" s="17" t="s">
        <v>6</v>
      </c>
      <c r="C57" s="19">
        <v>1992</v>
      </c>
      <c r="D57" s="19"/>
      <c r="E57" s="29">
        <v>0</v>
      </c>
      <c r="F57" s="21">
        <v>34706422</v>
      </c>
      <c r="G57" s="21">
        <v>-14689218</v>
      </c>
      <c r="H57" s="23">
        <v>1676241</v>
      </c>
      <c r="I57" s="107">
        <v>5.0000000000000001E-3</v>
      </c>
      <c r="J57" s="23">
        <v>1841391.905</v>
      </c>
      <c r="N57" s="72"/>
      <c r="O57" s="72"/>
      <c r="P57" s="72"/>
      <c r="Q57" s="72"/>
      <c r="R57" s="72"/>
      <c r="S57" s="72">
        <v>1841391.905</v>
      </c>
      <c r="T57" s="22"/>
      <c r="U57" s="22"/>
      <c r="V57" s="72">
        <v>0</v>
      </c>
      <c r="X57" s="102">
        <v>100</v>
      </c>
      <c r="Y57" s="22">
        <v>18413.91905</v>
      </c>
      <c r="Z57" s="5">
        <v>4.5900000000000003E-2</v>
      </c>
      <c r="AA57" s="40"/>
      <c r="AE57" s="34">
        <v>0</v>
      </c>
      <c r="AF57" s="34">
        <v>292160.05949980434</v>
      </c>
    </row>
    <row r="58" spans="1:35" ht="27.75" customHeight="1" x14ac:dyDescent="0.2">
      <c r="A58" s="39">
        <v>51</v>
      </c>
      <c r="B58" s="17" t="s">
        <v>6</v>
      </c>
      <c r="C58" s="19">
        <v>1993</v>
      </c>
      <c r="D58" s="19"/>
      <c r="E58" s="29">
        <v>0</v>
      </c>
      <c r="F58" s="21">
        <v>34948121</v>
      </c>
      <c r="G58" s="21">
        <v>-14341806</v>
      </c>
      <c r="H58" s="23">
        <v>241699</v>
      </c>
      <c r="I58" s="107">
        <v>5.0000000000000001E-3</v>
      </c>
      <c r="J58" s="23">
        <v>415231.11</v>
      </c>
      <c r="N58" s="72"/>
      <c r="O58" s="72"/>
      <c r="P58" s="72"/>
      <c r="Q58" s="72"/>
      <c r="R58" s="72"/>
      <c r="S58" s="72">
        <v>415231.11</v>
      </c>
      <c r="T58" s="22"/>
      <c r="U58" s="22"/>
      <c r="V58" s="72">
        <v>0</v>
      </c>
      <c r="X58" s="102">
        <v>102.5</v>
      </c>
      <c r="Y58" s="22">
        <v>4051.035219512195</v>
      </c>
      <c r="Z58" s="5">
        <v>4.5900000000000003E-2</v>
      </c>
      <c r="AA58" s="40"/>
      <c r="AE58" s="34">
        <v>0</v>
      </c>
      <c r="AF58" s="34">
        <v>282800.9479882755</v>
      </c>
    </row>
    <row r="59" spans="1:35" ht="27.75" customHeight="1" x14ac:dyDescent="0.2">
      <c r="A59" s="39">
        <v>52</v>
      </c>
      <c r="B59" s="17" t="s">
        <v>6</v>
      </c>
      <c r="C59" s="19">
        <v>1994</v>
      </c>
      <c r="D59" s="19"/>
      <c r="E59" s="29">
        <v>0</v>
      </c>
      <c r="F59" s="21">
        <v>37445608</v>
      </c>
      <c r="G59" s="21">
        <v>-15973177</v>
      </c>
      <c r="H59" s="23">
        <v>2497487</v>
      </c>
      <c r="I59" s="107">
        <v>5.0000000000000001E-3</v>
      </c>
      <c r="J59" s="23">
        <v>2672227.605</v>
      </c>
      <c r="N59" s="72"/>
      <c r="O59" s="72"/>
      <c r="P59" s="72"/>
      <c r="Q59" s="72"/>
      <c r="R59" s="72"/>
      <c r="S59" s="72">
        <v>2672227.605</v>
      </c>
      <c r="T59" s="22"/>
      <c r="U59" s="22"/>
      <c r="V59" s="72">
        <v>0</v>
      </c>
      <c r="X59" s="102">
        <v>108.2</v>
      </c>
      <c r="Y59" s="22">
        <v>24697.112800369687</v>
      </c>
      <c r="Z59" s="5">
        <v>4.5900000000000003E-2</v>
      </c>
      <c r="AA59" s="40"/>
      <c r="AE59" s="34">
        <v>0</v>
      </c>
      <c r="AF59" s="34">
        <v>294517.49727598333</v>
      </c>
    </row>
    <row r="60" spans="1:35" ht="27.75" customHeight="1" x14ac:dyDescent="0.2">
      <c r="A60" s="39">
        <v>53</v>
      </c>
      <c r="B60" s="17" t="s">
        <v>6</v>
      </c>
      <c r="C60" s="19">
        <v>1995</v>
      </c>
      <c r="D60" s="19"/>
      <c r="E60" s="29">
        <v>0</v>
      </c>
      <c r="F60" s="21">
        <v>40545679</v>
      </c>
      <c r="G60" s="21">
        <v>-17765629</v>
      </c>
      <c r="H60" s="23">
        <v>3100071</v>
      </c>
      <c r="I60" s="107">
        <v>5.0000000000000001E-3</v>
      </c>
      <c r="J60" s="23">
        <v>3287299.04</v>
      </c>
      <c r="N60" s="72"/>
      <c r="O60" s="72"/>
      <c r="P60" s="72"/>
      <c r="Q60" s="72"/>
      <c r="R60" s="72"/>
      <c r="S60" s="72">
        <v>3287299.04</v>
      </c>
      <c r="T60" s="22"/>
      <c r="U60" s="22"/>
      <c r="V60" s="72">
        <v>0</v>
      </c>
      <c r="X60" s="102">
        <v>116.7</v>
      </c>
      <c r="Y60" s="22">
        <v>28168.800685518421</v>
      </c>
      <c r="Z60" s="5">
        <v>4.5900000000000003E-2</v>
      </c>
      <c r="AA60" s="40"/>
      <c r="AE60" s="34">
        <v>0</v>
      </c>
      <c r="AF60" s="34">
        <v>309167.94483653409</v>
      </c>
    </row>
    <row r="61" spans="1:35" ht="27.75" customHeight="1" x14ac:dyDescent="0.2">
      <c r="A61" s="39">
        <v>54</v>
      </c>
      <c r="B61" s="17" t="s">
        <v>6</v>
      </c>
      <c r="C61" s="19">
        <v>1996</v>
      </c>
      <c r="D61" s="19"/>
      <c r="E61" s="29">
        <v>0</v>
      </c>
      <c r="F61" s="21">
        <v>42312828</v>
      </c>
      <c r="G61" s="21">
        <v>-19601433</v>
      </c>
      <c r="H61" s="23">
        <v>1767149</v>
      </c>
      <c r="I61" s="107">
        <v>5.0000000000000001E-3</v>
      </c>
      <c r="J61" s="23">
        <v>1969877.395</v>
      </c>
      <c r="N61" s="72"/>
      <c r="O61" s="72"/>
      <c r="P61" s="72"/>
      <c r="Q61" s="72"/>
      <c r="R61" s="72"/>
      <c r="S61" s="72">
        <v>1969877.395</v>
      </c>
      <c r="T61" s="22"/>
      <c r="U61" s="22"/>
      <c r="V61" s="72">
        <v>0</v>
      </c>
      <c r="X61" s="102">
        <v>116.6</v>
      </c>
      <c r="Y61" s="22">
        <v>16894.317281303604</v>
      </c>
      <c r="Z61" s="5">
        <v>4.5900000000000003E-2</v>
      </c>
      <c r="AA61" s="40"/>
      <c r="AE61" s="34">
        <v>0</v>
      </c>
      <c r="AF61" s="34">
        <v>311871.45344984077</v>
      </c>
    </row>
    <row r="62" spans="1:35" ht="27.75" customHeight="1" x14ac:dyDescent="0.2">
      <c r="A62" s="39">
        <v>55</v>
      </c>
      <c r="B62" s="17" t="s">
        <v>6</v>
      </c>
      <c r="C62" s="19">
        <v>1997</v>
      </c>
      <c r="D62" s="19"/>
      <c r="E62" s="29">
        <v>0</v>
      </c>
      <c r="F62" s="21">
        <v>43995510</v>
      </c>
      <c r="G62" s="21">
        <v>-21272184</v>
      </c>
      <c r="H62" s="23">
        <v>1682682</v>
      </c>
      <c r="I62" s="107">
        <v>5.0000000000000001E-3</v>
      </c>
      <c r="J62" s="23">
        <v>1894246.1400000001</v>
      </c>
      <c r="L62" s="33">
        <v>0.51649193292679185</v>
      </c>
      <c r="N62" s="72"/>
      <c r="O62" s="72"/>
      <c r="P62" s="72"/>
      <c r="Q62" s="72"/>
      <c r="R62" s="72"/>
      <c r="S62" s="72">
        <v>1894246.1400000001</v>
      </c>
      <c r="T62" s="22"/>
      <c r="U62" s="22"/>
      <c r="V62" s="72">
        <v>0</v>
      </c>
      <c r="X62" s="102">
        <v>118</v>
      </c>
      <c r="Y62" s="22">
        <v>16052.93338983051</v>
      </c>
      <c r="Z62" s="5">
        <v>4.5900000000000003E-2</v>
      </c>
      <c r="AA62" s="40"/>
      <c r="AE62" s="34">
        <v>0</v>
      </c>
      <c r="AF62" s="34">
        <v>313609.48712632363</v>
      </c>
    </row>
    <row r="63" spans="1:35" ht="27.75" customHeight="1" x14ac:dyDescent="0.2">
      <c r="A63" s="39">
        <v>56</v>
      </c>
      <c r="B63" s="17" t="s">
        <v>6</v>
      </c>
      <c r="C63" s="19">
        <v>1998</v>
      </c>
      <c r="D63" s="19"/>
      <c r="E63" s="29">
        <v>0</v>
      </c>
      <c r="F63" s="21">
        <v>46349717</v>
      </c>
      <c r="G63" s="21">
        <v>-23168530</v>
      </c>
      <c r="H63" s="23">
        <v>2354207</v>
      </c>
      <c r="I63" s="107">
        <v>5.0000000000000001E-3</v>
      </c>
      <c r="J63" s="23"/>
      <c r="K63" s="23">
        <v>4971658.91</v>
      </c>
      <c r="L63" s="23">
        <v>17821814.706454866</v>
      </c>
      <c r="M63" s="39">
        <v>1</v>
      </c>
      <c r="N63" s="72"/>
      <c r="O63" s="72"/>
      <c r="P63" s="72"/>
      <c r="Q63" s="72"/>
      <c r="R63" s="72"/>
      <c r="S63" s="72">
        <v>4971658.91</v>
      </c>
      <c r="T63" s="22"/>
      <c r="U63" s="22"/>
      <c r="X63" s="102">
        <v>122.8</v>
      </c>
      <c r="Y63" s="22">
        <v>40485.821742671011</v>
      </c>
      <c r="Z63" s="5">
        <v>4.5900000000000003E-2</v>
      </c>
      <c r="AA63" s="40"/>
      <c r="AE63" s="34">
        <v>0</v>
      </c>
      <c r="AF63" s="34">
        <v>339700.6334098964</v>
      </c>
    </row>
    <row r="64" spans="1:35" ht="27.75" customHeight="1" x14ac:dyDescent="0.2">
      <c r="A64" s="39">
        <v>57</v>
      </c>
      <c r="B64" s="17" t="s">
        <v>6</v>
      </c>
      <c r="C64" s="19">
        <v>1999</v>
      </c>
      <c r="D64" s="19"/>
      <c r="E64" s="29">
        <v>0</v>
      </c>
      <c r="F64" s="21">
        <v>0</v>
      </c>
      <c r="G64" s="21">
        <v>0</v>
      </c>
      <c r="H64" s="23">
        <v>-46349717</v>
      </c>
      <c r="I64" s="107">
        <v>5.0000000000000001E-3</v>
      </c>
      <c r="J64" s="23"/>
      <c r="K64" s="23">
        <v>4971658.91</v>
      </c>
      <c r="L64" s="23">
        <v>17821814.706454866</v>
      </c>
      <c r="M64" s="39">
        <v>1</v>
      </c>
      <c r="N64" s="72"/>
      <c r="O64" s="72"/>
      <c r="P64" s="72"/>
      <c r="Q64" s="72"/>
      <c r="R64" s="72"/>
      <c r="S64" s="72">
        <v>4971658.91</v>
      </c>
      <c r="T64" s="22"/>
      <c r="U64" s="22"/>
      <c r="X64" s="102">
        <v>126.1</v>
      </c>
      <c r="Y64" s="22">
        <v>39426.319666931013</v>
      </c>
      <c r="Z64" s="5">
        <v>4.5900000000000003E-2</v>
      </c>
      <c r="AA64" s="40"/>
      <c r="AE64" s="34">
        <v>0</v>
      </c>
      <c r="AF64" s="34">
        <v>363534.69400331314</v>
      </c>
    </row>
    <row r="65" spans="1:35" ht="27.75" customHeight="1" x14ac:dyDescent="0.2">
      <c r="A65" s="39">
        <v>58</v>
      </c>
      <c r="B65" s="17" t="s">
        <v>6</v>
      </c>
      <c r="C65" s="19">
        <v>2000</v>
      </c>
      <c r="D65" s="19"/>
      <c r="E65" s="29">
        <v>0</v>
      </c>
      <c r="F65" s="21">
        <v>0</v>
      </c>
      <c r="G65" s="21">
        <v>0</v>
      </c>
      <c r="H65" s="23">
        <v>0</v>
      </c>
      <c r="I65" s="107">
        <v>5.0000000000000001E-3</v>
      </c>
      <c r="J65" s="23"/>
      <c r="K65" s="23">
        <v>4971658.91</v>
      </c>
      <c r="L65" s="23">
        <v>17821814.706454866</v>
      </c>
      <c r="M65" s="39">
        <v>1</v>
      </c>
      <c r="N65" s="72"/>
      <c r="O65" s="72"/>
      <c r="P65" s="72"/>
      <c r="Q65" s="72"/>
      <c r="R65" s="72"/>
      <c r="S65" s="72">
        <v>4971658.91</v>
      </c>
      <c r="T65" s="22"/>
      <c r="U65" s="22"/>
      <c r="X65" s="102">
        <v>128.69999999999999</v>
      </c>
      <c r="Y65" s="22">
        <v>38629.828360528365</v>
      </c>
      <c r="Z65" s="5">
        <v>4.5900000000000003E-2</v>
      </c>
      <c r="AA65" s="40"/>
      <c r="AE65" s="34">
        <v>0</v>
      </c>
      <c r="AF65" s="34">
        <v>385478.27990908944</v>
      </c>
    </row>
    <row r="66" spans="1:35" ht="27.75" customHeight="1" x14ac:dyDescent="0.2">
      <c r="A66" s="39">
        <v>59</v>
      </c>
      <c r="B66" s="17" t="s">
        <v>6</v>
      </c>
      <c r="C66" s="19">
        <v>2001</v>
      </c>
      <c r="D66" s="19"/>
      <c r="E66" s="29">
        <v>0</v>
      </c>
      <c r="F66" s="21">
        <v>0</v>
      </c>
      <c r="G66" s="21">
        <v>0</v>
      </c>
      <c r="H66" s="23">
        <v>0</v>
      </c>
      <c r="I66" s="107">
        <v>5.0000000000000001E-3</v>
      </c>
      <c r="J66" s="23"/>
      <c r="K66" s="23">
        <v>4971658.91</v>
      </c>
      <c r="L66" s="23">
        <v>17821814.706454866</v>
      </c>
      <c r="M66" s="39">
        <v>1</v>
      </c>
      <c r="N66" s="72"/>
      <c r="O66" s="72"/>
      <c r="P66" s="72"/>
      <c r="Q66" s="72"/>
      <c r="R66" s="72"/>
      <c r="S66" s="72">
        <v>4971658.91</v>
      </c>
      <c r="T66" s="22"/>
      <c r="U66" s="22"/>
      <c r="X66" s="102">
        <v>129.6</v>
      </c>
      <c r="Y66" s="22">
        <v>38361.565663580252</v>
      </c>
      <c r="Z66" s="5">
        <v>4.5900000000000003E-2</v>
      </c>
      <c r="AA66" s="40"/>
      <c r="AE66" s="34">
        <v>0</v>
      </c>
      <c r="AF66" s="34">
        <v>406146.39252484246</v>
      </c>
    </row>
    <row r="67" spans="1:35" ht="27.75" customHeight="1" x14ac:dyDescent="0.2">
      <c r="A67" s="39">
        <v>60</v>
      </c>
      <c r="B67" s="17" t="s">
        <v>6</v>
      </c>
      <c r="C67" s="19">
        <v>2002</v>
      </c>
      <c r="D67" s="19"/>
      <c r="E67" s="29">
        <v>0</v>
      </c>
      <c r="F67" s="21">
        <v>68633827</v>
      </c>
      <c r="G67" s="109">
        <v>0</v>
      </c>
      <c r="H67" s="23">
        <v>68633827</v>
      </c>
      <c r="I67" s="107">
        <v>5.0000000000000001E-3</v>
      </c>
      <c r="J67" s="23"/>
      <c r="K67" s="23">
        <v>4971658.91</v>
      </c>
      <c r="L67" s="23">
        <v>17821814.706454866</v>
      </c>
      <c r="M67" s="39">
        <v>1</v>
      </c>
      <c r="N67" s="72"/>
      <c r="O67" s="72"/>
      <c r="P67" s="72"/>
      <c r="Q67" s="72"/>
      <c r="R67" s="72"/>
      <c r="S67" s="72">
        <v>4971658.91</v>
      </c>
      <c r="T67" s="22"/>
      <c r="U67" s="22"/>
      <c r="V67" s="72">
        <v>0</v>
      </c>
      <c r="X67" s="102">
        <v>130.5</v>
      </c>
      <c r="Y67" s="22">
        <v>38097.003141762456</v>
      </c>
      <c r="Z67" s="5">
        <v>4.5900000000000003E-2</v>
      </c>
      <c r="AA67" s="40"/>
      <c r="AD67" s="111">
        <v>91.329146341463414</v>
      </c>
      <c r="AE67" s="34">
        <v>0</v>
      </c>
      <c r="AF67" s="34">
        <v>425601.27624971466</v>
      </c>
      <c r="AG67" s="107">
        <v>8.2960000000000006E-2</v>
      </c>
      <c r="AH67" s="41">
        <v>16.741565999999999</v>
      </c>
      <c r="AI67" s="23">
        <v>7125231.8560188301</v>
      </c>
    </row>
    <row r="68" spans="1:35" ht="27.75" customHeight="1" x14ac:dyDescent="0.2">
      <c r="A68" s="39">
        <v>61</v>
      </c>
      <c r="B68" s="17" t="s">
        <v>6</v>
      </c>
      <c r="C68" s="19">
        <v>2003</v>
      </c>
      <c r="D68" s="19"/>
      <c r="E68" s="29">
        <v>0</v>
      </c>
      <c r="F68" s="21">
        <v>71533493</v>
      </c>
      <c r="G68" s="21">
        <v>0</v>
      </c>
      <c r="H68" s="23">
        <v>2899666</v>
      </c>
      <c r="I68" s="107">
        <v>5.0000000000000001E-3</v>
      </c>
      <c r="J68" s="23">
        <v>3242835.1349999998</v>
      </c>
      <c r="K68" s="23">
        <v>24858294.550000001</v>
      </c>
      <c r="L68" s="23">
        <v>89109073.532274336</v>
      </c>
      <c r="N68" s="72"/>
      <c r="O68" s="72"/>
      <c r="P68" s="72"/>
      <c r="Q68" s="72"/>
      <c r="R68" s="72"/>
      <c r="S68" s="72">
        <v>3242835.1349999998</v>
      </c>
      <c r="T68" s="22"/>
      <c r="U68" s="22"/>
      <c r="V68" s="72">
        <v>0</v>
      </c>
      <c r="X68" s="102">
        <v>130.6</v>
      </c>
      <c r="Y68" s="22">
        <v>24830.284341500766</v>
      </c>
      <c r="Z68" s="5">
        <v>4.5900000000000003E-2</v>
      </c>
      <c r="AA68" s="40"/>
      <c r="AD68" s="111">
        <v>94.295243902439026</v>
      </c>
      <c r="AE68" s="34">
        <v>0</v>
      </c>
      <c r="AF68" s="34">
        <v>430896.46201135352</v>
      </c>
      <c r="AG68" s="107">
        <v>8.2960000000000006E-2</v>
      </c>
      <c r="AH68" s="41">
        <v>16.820820000000001</v>
      </c>
      <c r="AI68" s="23">
        <v>7248031.8261298165</v>
      </c>
    </row>
    <row r="69" spans="1:35" ht="27.75" customHeight="1" x14ac:dyDescent="0.2">
      <c r="A69" s="39">
        <v>62</v>
      </c>
      <c r="B69" s="17" t="s">
        <v>6</v>
      </c>
      <c r="C69" s="19">
        <v>2004</v>
      </c>
      <c r="D69" s="19"/>
      <c r="E69" s="29">
        <v>0</v>
      </c>
      <c r="F69" s="21">
        <v>75925331</v>
      </c>
      <c r="G69" s="21">
        <v>0</v>
      </c>
      <c r="H69" s="23">
        <v>4391838</v>
      </c>
      <c r="I69" s="107">
        <v>5.0000000000000001E-3</v>
      </c>
      <c r="J69" s="23">
        <v>4749505.4649999999</v>
      </c>
      <c r="K69" s="23"/>
      <c r="N69" s="72"/>
      <c r="O69" s="72"/>
      <c r="P69" s="72"/>
      <c r="Q69" s="72"/>
      <c r="R69" s="72"/>
      <c r="S69" s="72">
        <v>4749505.4649999999</v>
      </c>
      <c r="T69" s="22"/>
      <c r="U69" s="22"/>
      <c r="V69" s="72">
        <v>0</v>
      </c>
      <c r="X69" s="102">
        <v>131.1</v>
      </c>
      <c r="Y69" s="22">
        <v>36228.111861174679</v>
      </c>
      <c r="Z69" s="5">
        <v>4.5900000000000003E-2</v>
      </c>
      <c r="AA69" s="40"/>
      <c r="AD69" s="111">
        <v>97.149756097560967</v>
      </c>
      <c r="AE69" s="34">
        <v>0</v>
      </c>
      <c r="AF69" s="34">
        <v>447346.42626620707</v>
      </c>
      <c r="AG69" s="107">
        <v>8.2960000000000006E-2</v>
      </c>
      <c r="AH69" s="41">
        <v>16.852066000000001</v>
      </c>
      <c r="AI69" s="23">
        <v>7538711.5003022552</v>
      </c>
    </row>
    <row r="70" spans="1:35" ht="27.75" customHeight="1" x14ac:dyDescent="0.2">
      <c r="A70" s="39">
        <v>63</v>
      </c>
      <c r="B70" s="17" t="s">
        <v>6</v>
      </c>
      <c r="C70" s="19">
        <v>2005</v>
      </c>
      <c r="D70" s="19"/>
      <c r="E70" s="29">
        <v>0</v>
      </c>
      <c r="F70" s="21">
        <v>80809559</v>
      </c>
      <c r="G70" s="21">
        <v>0</v>
      </c>
      <c r="H70" s="23">
        <v>4884228</v>
      </c>
      <c r="I70" s="107">
        <v>5.0000000000000001E-3</v>
      </c>
      <c r="J70" s="23">
        <v>5263854.6550000003</v>
      </c>
      <c r="N70" s="72"/>
      <c r="O70" s="72"/>
      <c r="P70" s="72"/>
      <c r="Q70" s="72"/>
      <c r="R70" s="72"/>
      <c r="S70" s="72">
        <v>5263854.6550000003</v>
      </c>
      <c r="T70" s="22"/>
      <c r="U70" s="22"/>
      <c r="V70" s="72">
        <v>0</v>
      </c>
      <c r="X70" s="102">
        <v>133.6</v>
      </c>
      <c r="Y70" s="22">
        <v>39400.109693113773</v>
      </c>
      <c r="Z70" s="5">
        <v>4.5900000000000003E-2</v>
      </c>
      <c r="AA70" s="40"/>
      <c r="AD70" s="111">
        <v>99.990121951219521</v>
      </c>
      <c r="AE70" s="34">
        <v>0</v>
      </c>
      <c r="AF70" s="34">
        <v>466213.33499370195</v>
      </c>
      <c r="AG70" s="107">
        <v>8.2960000000000006E-2</v>
      </c>
      <c r="AH70" s="41">
        <v>17.008296000000001</v>
      </c>
      <c r="AI70" s="23">
        <v>7929494.4007200412</v>
      </c>
    </row>
    <row r="71" spans="1:35" ht="27.75" customHeight="1" x14ac:dyDescent="0.2">
      <c r="A71" s="39">
        <v>64</v>
      </c>
      <c r="B71" s="17" t="s">
        <v>6</v>
      </c>
      <c r="C71" s="19">
        <v>2006</v>
      </c>
      <c r="D71" s="19"/>
      <c r="E71" s="29">
        <v>0</v>
      </c>
      <c r="F71" s="21">
        <v>84796228</v>
      </c>
      <c r="G71" s="21">
        <v>0</v>
      </c>
      <c r="H71" s="23">
        <v>3986669</v>
      </c>
      <c r="I71" s="107">
        <v>5.0000000000000001E-3</v>
      </c>
      <c r="J71" s="23">
        <v>4390716.7949999999</v>
      </c>
      <c r="N71" s="72"/>
      <c r="O71" s="72"/>
      <c r="P71" s="72"/>
      <c r="Q71" s="72"/>
      <c r="R71" s="72"/>
      <c r="S71" s="72">
        <v>4390716.7949999999</v>
      </c>
      <c r="T71" s="22"/>
      <c r="U71" s="22"/>
      <c r="V71" s="72">
        <v>0</v>
      </c>
      <c r="X71" s="102">
        <v>142.4</v>
      </c>
      <c r="Y71" s="22">
        <v>30833.685358146067</v>
      </c>
      <c r="Z71" s="5">
        <v>4.5900000000000003E-2</v>
      </c>
      <c r="AA71" s="40"/>
      <c r="AD71" s="111">
        <v>103.12109756097563</v>
      </c>
      <c r="AE71" s="34">
        <v>0</v>
      </c>
      <c r="AF71" s="34">
        <v>475647.82827563712</v>
      </c>
      <c r="AG71" s="107">
        <v>7.7441666666666686E-2</v>
      </c>
      <c r="AH71" s="41">
        <v>16.88236666666667</v>
      </c>
      <c r="AI71" s="23">
        <v>8030061.0411530081</v>
      </c>
    </row>
    <row r="72" spans="1:35" ht="27.75" customHeight="1" x14ac:dyDescent="0.2">
      <c r="A72" s="39">
        <v>65</v>
      </c>
      <c r="B72" s="17" t="s">
        <v>6</v>
      </c>
      <c r="C72" s="19">
        <v>2007</v>
      </c>
      <c r="D72" s="19"/>
      <c r="E72" s="29">
        <v>-524711</v>
      </c>
      <c r="F72" s="21">
        <v>89002847</v>
      </c>
      <c r="G72" s="21">
        <v>0</v>
      </c>
      <c r="H72" s="23">
        <v>4206619</v>
      </c>
      <c r="I72" s="107">
        <v>5.0000000000000001E-3</v>
      </c>
      <c r="J72" s="23">
        <v>4630600.1399999997</v>
      </c>
      <c r="N72" s="72">
        <v>1316</v>
      </c>
      <c r="O72" s="72">
        <v>89002847</v>
      </c>
      <c r="P72" s="72"/>
      <c r="Q72" s="72"/>
      <c r="R72" s="72">
        <v>1316</v>
      </c>
      <c r="S72" s="72">
        <v>4631916.1399999997</v>
      </c>
      <c r="T72" s="22"/>
      <c r="U72" s="22"/>
      <c r="V72" s="72">
        <v>0</v>
      </c>
      <c r="X72" s="102">
        <v>148.80000000000001</v>
      </c>
      <c r="Y72" s="22">
        <v>31128.468682795694</v>
      </c>
      <c r="Z72" s="5">
        <v>4.5900000000000003E-2</v>
      </c>
      <c r="AA72" s="40"/>
      <c r="AD72" s="111">
        <v>106.41609756097562</v>
      </c>
      <c r="AE72" s="34">
        <v>0</v>
      </c>
      <c r="AF72" s="34">
        <v>484944.06164058106</v>
      </c>
      <c r="AG72" s="107">
        <v>7.350000000000001E-2</v>
      </c>
      <c r="AH72" s="41">
        <v>17.296320000000001</v>
      </c>
      <c r="AI72" s="23">
        <v>8387747.672235216</v>
      </c>
    </row>
    <row r="73" spans="1:35" ht="27.75" customHeight="1" x14ac:dyDescent="0.2">
      <c r="A73" s="39">
        <v>66</v>
      </c>
      <c r="B73" s="17" t="s">
        <v>6</v>
      </c>
      <c r="C73" s="19">
        <v>2008</v>
      </c>
      <c r="D73" s="19"/>
      <c r="E73" s="29">
        <v>-702753</v>
      </c>
      <c r="F73" s="21">
        <v>93787707</v>
      </c>
      <c r="G73" s="21">
        <v>0</v>
      </c>
      <c r="H73" s="23">
        <v>4784860</v>
      </c>
      <c r="I73" s="107">
        <v>5.0000000000000001E-3</v>
      </c>
      <c r="J73" s="23">
        <v>5229874.2350000003</v>
      </c>
      <c r="N73" s="72">
        <v>4323</v>
      </c>
      <c r="O73" s="72">
        <v>93787707</v>
      </c>
      <c r="P73" s="72"/>
      <c r="Q73" s="72"/>
      <c r="R73" s="72">
        <v>4323</v>
      </c>
      <c r="S73" s="72">
        <v>5234197.2350000003</v>
      </c>
      <c r="T73" s="22"/>
      <c r="U73" s="22"/>
      <c r="V73" s="72">
        <v>0</v>
      </c>
      <c r="X73" s="102">
        <v>150.30000000000001</v>
      </c>
      <c r="Y73" s="22">
        <v>34824.99823685961</v>
      </c>
      <c r="Z73" s="5">
        <v>4.5900000000000003E-2</v>
      </c>
      <c r="AA73" s="40"/>
      <c r="AD73" s="111">
        <v>109.62926829268292</v>
      </c>
      <c r="AE73" s="34">
        <v>0</v>
      </c>
      <c r="AF73" s="34">
        <v>497510.12744813802</v>
      </c>
      <c r="AG73" s="107">
        <v>7.2692083333333324E-2</v>
      </c>
      <c r="AH73" s="41">
        <v>17.715351999999999</v>
      </c>
      <c r="AI73" s="23">
        <v>8813567.0313086268</v>
      </c>
    </row>
    <row r="74" spans="1:35" ht="27.75" customHeight="1" x14ac:dyDescent="0.2">
      <c r="A74" s="39">
        <v>67</v>
      </c>
      <c r="B74" s="17" t="s">
        <v>6</v>
      </c>
      <c r="C74" s="19">
        <v>2009</v>
      </c>
      <c r="D74" s="19"/>
      <c r="E74" s="29">
        <v>-1030437</v>
      </c>
      <c r="F74" s="21">
        <v>97959042</v>
      </c>
      <c r="G74" s="21">
        <v>0</v>
      </c>
      <c r="H74" s="23">
        <v>4171335</v>
      </c>
      <c r="I74" s="107">
        <v>5.0000000000000001E-3</v>
      </c>
      <c r="J74" s="23">
        <v>4640273.5350000001</v>
      </c>
      <c r="N74" s="72">
        <v>97589</v>
      </c>
      <c r="O74" s="72">
        <v>97959042</v>
      </c>
      <c r="P74" s="72"/>
      <c r="Q74" s="72"/>
      <c r="R74" s="72">
        <v>97589</v>
      </c>
      <c r="S74" s="72">
        <v>4737862.5350000001</v>
      </c>
      <c r="T74" s="22"/>
      <c r="U74" s="22"/>
      <c r="V74" s="72">
        <v>0</v>
      </c>
      <c r="X74" s="102">
        <v>151.1</v>
      </c>
      <c r="Y74" s="22">
        <v>31355.807643944408</v>
      </c>
      <c r="Z74" s="5">
        <v>4.5900000000000003E-2</v>
      </c>
      <c r="AA74" s="40"/>
      <c r="AD74" s="111">
        <v>112.72439024390243</v>
      </c>
      <c r="AE74" s="34">
        <v>0</v>
      </c>
      <c r="AF74" s="34">
        <v>506030.22024221288</v>
      </c>
      <c r="AG74" s="107">
        <v>7.3154000000000011E-2</v>
      </c>
      <c r="AH74" s="41">
        <v>17.930536200000002</v>
      </c>
      <c r="AI74" s="23">
        <v>9073393.1823469717</v>
      </c>
    </row>
    <row r="75" spans="1:35" ht="27.75" customHeight="1" x14ac:dyDescent="0.2">
      <c r="A75" s="39">
        <v>68</v>
      </c>
      <c r="B75" s="17" t="s">
        <v>6</v>
      </c>
      <c r="C75" s="19">
        <v>2010</v>
      </c>
      <c r="D75" s="19"/>
      <c r="E75" s="29">
        <v>-1204790</v>
      </c>
      <c r="F75" s="21">
        <v>106455576</v>
      </c>
      <c r="G75" s="21">
        <v>0</v>
      </c>
      <c r="H75" s="23">
        <v>8496534</v>
      </c>
      <c r="I75" s="107">
        <v>5.0000000000000001E-3</v>
      </c>
      <c r="J75" s="23">
        <v>8986329.2100000009</v>
      </c>
      <c r="N75" s="72">
        <v>4862860</v>
      </c>
      <c r="O75" s="72">
        <v>106455576</v>
      </c>
      <c r="P75" s="72"/>
      <c r="Q75" s="72"/>
      <c r="R75" s="72">
        <v>4862860</v>
      </c>
      <c r="S75" s="72">
        <v>13849189.210000001</v>
      </c>
      <c r="T75" s="22"/>
      <c r="U75" s="22"/>
      <c r="V75" s="72">
        <v>0</v>
      </c>
      <c r="X75" s="102">
        <v>155.1</v>
      </c>
      <c r="Y75" s="22">
        <v>89292.000064474545</v>
      </c>
      <c r="Z75" s="5">
        <v>4.5900000000000003E-2</v>
      </c>
      <c r="AA75" s="40"/>
      <c r="AD75" s="111">
        <v>115.85768292682927</v>
      </c>
      <c r="AE75" s="34">
        <v>0</v>
      </c>
      <c r="AF75" s="34">
        <v>572095.43319756992</v>
      </c>
      <c r="AG75" s="107">
        <v>7.3993333333333355E-2</v>
      </c>
      <c r="AH75" s="41">
        <v>18.29948266666667</v>
      </c>
      <c r="AI75" s="23">
        <v>10469050.46347809</v>
      </c>
    </row>
    <row r="76" spans="1:35" ht="27.75" customHeight="1" x14ac:dyDescent="0.2">
      <c r="A76" s="39">
        <v>69</v>
      </c>
      <c r="B76" s="17" t="s">
        <v>6</v>
      </c>
      <c r="C76" s="18">
        <v>2011</v>
      </c>
      <c r="D76" s="18"/>
      <c r="E76" s="29">
        <v>-1639744</v>
      </c>
      <c r="F76" s="21">
        <v>110994663</v>
      </c>
      <c r="G76" s="20">
        <v>0</v>
      </c>
      <c r="H76" s="23">
        <v>4539087</v>
      </c>
      <c r="I76" s="107">
        <v>5.0000000000000001E-3</v>
      </c>
      <c r="J76" s="23">
        <v>5071364.88</v>
      </c>
      <c r="N76" s="72">
        <v>2792741</v>
      </c>
      <c r="O76" s="72">
        <v>110994663</v>
      </c>
      <c r="P76" s="72"/>
      <c r="Q76" s="72"/>
      <c r="R76" s="72">
        <v>2792741</v>
      </c>
      <c r="S76" s="72">
        <v>7864105.8799999999</v>
      </c>
      <c r="T76" s="22"/>
      <c r="U76" s="22"/>
      <c r="V76" s="72">
        <v>0</v>
      </c>
      <c r="X76" s="102">
        <v>160.19999999999999</v>
      </c>
      <c r="Y76" s="112">
        <v>49089.300124843947</v>
      </c>
      <c r="Z76" s="5">
        <v>4.5900000000000003E-2</v>
      </c>
      <c r="AA76" s="40"/>
      <c r="AD76" s="111">
        <v>119.08</v>
      </c>
      <c r="AE76" s="34">
        <v>0</v>
      </c>
      <c r="AF76" s="113">
        <v>594925.55293864536</v>
      </c>
      <c r="AG76" s="107">
        <v>7.0764333333333346E-2</v>
      </c>
      <c r="AH76" s="41">
        <v>18.328728099999999</v>
      </c>
      <c r="AI76" s="23">
        <v>10904228.699554587</v>
      </c>
    </row>
    <row r="77" spans="1:35" ht="27.75" customHeight="1" x14ac:dyDescent="0.2">
      <c r="B77" s="98" t="s">
        <v>6</v>
      </c>
      <c r="C77" s="39">
        <v>2012</v>
      </c>
      <c r="E77" s="29">
        <v>-1639744</v>
      </c>
      <c r="F77" s="34">
        <v>122352435</v>
      </c>
      <c r="G77" s="20"/>
      <c r="H77" s="23">
        <v>11357772</v>
      </c>
      <c r="I77" s="107">
        <v>5.0000000000000001E-3</v>
      </c>
      <c r="J77" s="23">
        <v>11912745.314999999</v>
      </c>
      <c r="N77" s="72">
        <v>824986</v>
      </c>
      <c r="O77" s="72">
        <v>122352435</v>
      </c>
      <c r="P77" s="72"/>
      <c r="Q77" s="72"/>
      <c r="R77" s="72">
        <v>824986</v>
      </c>
      <c r="S77" s="72">
        <v>12737731.314999999</v>
      </c>
      <c r="T77" s="72">
        <v>0</v>
      </c>
      <c r="U77" s="72">
        <v>9344964</v>
      </c>
      <c r="X77" s="102">
        <v>161.6</v>
      </c>
      <c r="Y77" s="22">
        <v>78822.594771039599</v>
      </c>
      <c r="Z77" s="5">
        <v>4.5900000000000003E-2</v>
      </c>
      <c r="AF77" s="34">
        <v>646441.06482980109</v>
      </c>
      <c r="AG77" s="107">
        <v>6.2333333333333331E-2</v>
      </c>
      <c r="AH77" s="41">
        <v>17.40324</v>
      </c>
      <c r="AI77" s="23">
        <v>11250168.997088587</v>
      </c>
    </row>
    <row r="78" spans="1:35" ht="27.75" customHeight="1" x14ac:dyDescent="0.2">
      <c r="A78" s="39">
        <v>70</v>
      </c>
      <c r="B78" s="17" t="s">
        <v>7</v>
      </c>
      <c r="C78" s="19">
        <v>1989</v>
      </c>
      <c r="D78" s="19"/>
      <c r="E78" s="29">
        <v>0</v>
      </c>
      <c r="F78" s="21">
        <v>10161923</v>
      </c>
      <c r="G78" s="21">
        <v>-4512505</v>
      </c>
      <c r="H78" s="23"/>
      <c r="I78" s="107">
        <v>5.0000000000000001E-3</v>
      </c>
      <c r="N78" s="72"/>
      <c r="O78" s="72"/>
      <c r="P78" s="72"/>
      <c r="Q78" s="72"/>
      <c r="R78" s="72"/>
      <c r="V78" s="72">
        <v>0</v>
      </c>
      <c r="X78" s="102">
        <v>95.5</v>
      </c>
      <c r="Z78" s="5">
        <v>4.5900000000000003E-2</v>
      </c>
      <c r="AA78" s="40">
        <v>110417.37347595197</v>
      </c>
      <c r="AB78" s="110">
        <v>51.164212860310414</v>
      </c>
      <c r="AE78" s="34">
        <v>1</v>
      </c>
      <c r="AF78" s="34">
        <v>110417.37347595197</v>
      </c>
    </row>
    <row r="79" spans="1:35" ht="27.75" customHeight="1" x14ac:dyDescent="0.2">
      <c r="A79" s="39">
        <v>71</v>
      </c>
      <c r="B79" s="17" t="s">
        <v>7</v>
      </c>
      <c r="C79" s="19">
        <v>1990</v>
      </c>
      <c r="D79" s="19"/>
      <c r="E79" s="29">
        <v>0</v>
      </c>
      <c r="F79" s="21">
        <v>10977559</v>
      </c>
      <c r="G79" s="21">
        <v>-4876579</v>
      </c>
      <c r="H79" s="23">
        <v>815636</v>
      </c>
      <c r="I79" s="107">
        <v>5.0000000000000001E-3</v>
      </c>
      <c r="J79" s="34">
        <v>866445.61499999999</v>
      </c>
      <c r="N79" s="72"/>
      <c r="O79" s="72"/>
      <c r="P79" s="72"/>
      <c r="Q79" s="72"/>
      <c r="R79" s="72"/>
      <c r="S79" s="72">
        <v>866445.61499999999</v>
      </c>
      <c r="T79" s="22"/>
      <c r="U79" s="22"/>
      <c r="V79" s="72">
        <v>0</v>
      </c>
      <c r="X79" s="102">
        <v>98.5</v>
      </c>
      <c r="Y79" s="22">
        <v>8796.4021827411161</v>
      </c>
      <c r="Z79" s="5">
        <v>4.5900000000000003E-2</v>
      </c>
      <c r="AA79" s="40"/>
      <c r="AE79" s="34">
        <v>0</v>
      </c>
      <c r="AF79" s="34">
        <v>114145.61821614689</v>
      </c>
    </row>
    <row r="80" spans="1:35" ht="27.75" customHeight="1" x14ac:dyDescent="0.2">
      <c r="A80" s="39">
        <v>72</v>
      </c>
      <c r="B80" s="17" t="s">
        <v>7</v>
      </c>
      <c r="C80" s="19">
        <v>1991</v>
      </c>
      <c r="D80" s="19"/>
      <c r="E80" s="29">
        <v>0</v>
      </c>
      <c r="F80" s="21">
        <v>11023162</v>
      </c>
      <c r="G80" s="21">
        <v>-4173867</v>
      </c>
      <c r="H80" s="23">
        <v>45603</v>
      </c>
      <c r="I80" s="107">
        <v>5.0000000000000001E-3</v>
      </c>
      <c r="J80" s="23">
        <v>100490.795</v>
      </c>
      <c r="N80" s="72"/>
      <c r="O80" s="72"/>
      <c r="P80" s="72"/>
      <c r="Q80" s="72"/>
      <c r="R80" s="72"/>
      <c r="S80" s="72">
        <v>100490.795</v>
      </c>
      <c r="T80" s="22"/>
      <c r="U80" s="22"/>
      <c r="V80" s="72">
        <v>0</v>
      </c>
      <c r="X80" s="102">
        <v>97.7</v>
      </c>
      <c r="Y80" s="22">
        <v>1028.56494370522</v>
      </c>
      <c r="Z80" s="5">
        <v>4.5900000000000003E-2</v>
      </c>
      <c r="AA80" s="40"/>
      <c r="AE80" s="34">
        <v>0</v>
      </c>
      <c r="AF80" s="34">
        <v>109934.89928373096</v>
      </c>
    </row>
    <row r="81" spans="1:35" ht="27.75" customHeight="1" x14ac:dyDescent="0.2">
      <c r="A81" s="39">
        <v>73</v>
      </c>
      <c r="B81" s="17" t="s">
        <v>7</v>
      </c>
      <c r="C81" s="19">
        <v>1992</v>
      </c>
      <c r="D81" s="19"/>
      <c r="E81" s="29">
        <v>0</v>
      </c>
      <c r="F81" s="21">
        <v>11807479</v>
      </c>
      <c r="G81" s="21">
        <v>-4522424</v>
      </c>
      <c r="H81" s="23">
        <v>784317</v>
      </c>
      <c r="I81" s="107">
        <v>5.0000000000000001E-3</v>
      </c>
      <c r="J81" s="23">
        <v>839432.81</v>
      </c>
      <c r="N81" s="72"/>
      <c r="O81" s="72"/>
      <c r="P81" s="72"/>
      <c r="Q81" s="72"/>
      <c r="R81" s="72"/>
      <c r="S81" s="72">
        <v>839432.81</v>
      </c>
      <c r="T81" s="22"/>
      <c r="U81" s="22"/>
      <c r="V81" s="72">
        <v>0</v>
      </c>
      <c r="X81" s="102">
        <v>100</v>
      </c>
      <c r="Y81" s="22">
        <v>8394.3281000000006</v>
      </c>
      <c r="Z81" s="5">
        <v>4.5900000000000003E-2</v>
      </c>
      <c r="AA81" s="40"/>
      <c r="AE81" s="34">
        <v>0</v>
      </c>
      <c r="AF81" s="34">
        <v>113283.21550660771</v>
      </c>
    </row>
    <row r="82" spans="1:35" ht="27.75" customHeight="1" x14ac:dyDescent="0.2">
      <c r="A82" s="39">
        <v>74</v>
      </c>
      <c r="B82" s="17" t="s">
        <v>7</v>
      </c>
      <c r="C82" s="19">
        <v>1993</v>
      </c>
      <c r="D82" s="19"/>
      <c r="E82" s="29">
        <v>0</v>
      </c>
      <c r="F82" s="21">
        <v>12451003</v>
      </c>
      <c r="G82" s="21">
        <v>-5051275</v>
      </c>
      <c r="H82" s="23">
        <v>643524</v>
      </c>
      <c r="I82" s="107">
        <v>5.0000000000000001E-3</v>
      </c>
      <c r="J82" s="23">
        <v>702561.39500000002</v>
      </c>
      <c r="N82" s="72"/>
      <c r="O82" s="72"/>
      <c r="P82" s="72"/>
      <c r="Q82" s="72"/>
      <c r="R82" s="72"/>
      <c r="S82" s="72">
        <v>702561.39500000002</v>
      </c>
      <c r="T82" s="22"/>
      <c r="U82" s="22"/>
      <c r="V82" s="72">
        <v>0</v>
      </c>
      <c r="X82" s="102">
        <v>102.5</v>
      </c>
      <c r="Y82" s="22">
        <v>6854.2575121951222</v>
      </c>
      <c r="Z82" s="5">
        <v>4.5900000000000003E-2</v>
      </c>
      <c r="AA82" s="40"/>
      <c r="AE82" s="34">
        <v>0</v>
      </c>
      <c r="AF82" s="34">
        <v>114937.77342704954</v>
      </c>
    </row>
    <row r="83" spans="1:35" ht="27.75" customHeight="1" x14ac:dyDescent="0.2">
      <c r="A83" s="39">
        <v>75</v>
      </c>
      <c r="B83" s="17" t="s">
        <v>7</v>
      </c>
      <c r="C83" s="19">
        <v>1994</v>
      </c>
      <c r="D83" s="19"/>
      <c r="E83" s="29">
        <v>0</v>
      </c>
      <c r="F83" s="21">
        <v>13756883</v>
      </c>
      <c r="G83" s="21">
        <v>-5534343</v>
      </c>
      <c r="H83" s="23">
        <v>1305880</v>
      </c>
      <c r="I83" s="107">
        <v>5.0000000000000001E-3</v>
      </c>
      <c r="J83" s="23">
        <v>1368135.0149999999</v>
      </c>
      <c r="N83" s="72"/>
      <c r="O83" s="72"/>
      <c r="P83" s="72"/>
      <c r="Q83" s="72"/>
      <c r="R83" s="72"/>
      <c r="S83" s="72">
        <v>1368135.0149999999</v>
      </c>
      <c r="T83" s="22"/>
      <c r="U83" s="22"/>
      <c r="V83" s="72">
        <v>0</v>
      </c>
      <c r="X83" s="102">
        <v>108.2</v>
      </c>
      <c r="Y83" s="22">
        <v>12644.501062846579</v>
      </c>
      <c r="Z83" s="5">
        <v>4.5900000000000003E-2</v>
      </c>
      <c r="AA83" s="40"/>
      <c r="AE83" s="34">
        <v>0</v>
      </c>
      <c r="AF83" s="34">
        <v>122306.63068959455</v>
      </c>
    </row>
    <row r="84" spans="1:35" ht="27.75" customHeight="1" x14ac:dyDescent="0.2">
      <c r="A84" s="39">
        <v>76</v>
      </c>
      <c r="B84" s="17" t="s">
        <v>7</v>
      </c>
      <c r="C84" s="19">
        <v>1995</v>
      </c>
      <c r="D84" s="19"/>
      <c r="E84" s="29">
        <v>0</v>
      </c>
      <c r="F84" s="21">
        <v>14064402</v>
      </c>
      <c r="G84" s="21">
        <v>-5478382</v>
      </c>
      <c r="H84" s="23">
        <v>307519</v>
      </c>
      <c r="I84" s="107">
        <v>5.0000000000000001E-3</v>
      </c>
      <c r="J84" s="23">
        <v>376303.41500000004</v>
      </c>
      <c r="N84" s="72"/>
      <c r="O84" s="72"/>
      <c r="P84" s="72"/>
      <c r="Q84" s="72"/>
      <c r="R84" s="72"/>
      <c r="S84" s="72">
        <v>376303.41500000004</v>
      </c>
      <c r="T84" s="22"/>
      <c r="U84" s="22"/>
      <c r="V84" s="72">
        <v>0</v>
      </c>
      <c r="X84" s="102">
        <v>116.7</v>
      </c>
      <c r="Y84" s="22">
        <v>3224.5365467009428</v>
      </c>
      <c r="Z84" s="5">
        <v>4.5900000000000003E-2</v>
      </c>
      <c r="AA84" s="40"/>
      <c r="AE84" s="34">
        <v>0</v>
      </c>
      <c r="AF84" s="34">
        <v>119917.2928876431</v>
      </c>
    </row>
    <row r="85" spans="1:35" ht="27.75" customHeight="1" x14ac:dyDescent="0.2">
      <c r="A85" s="39">
        <v>77</v>
      </c>
      <c r="B85" s="17" t="s">
        <v>7</v>
      </c>
      <c r="C85" s="19">
        <v>1996</v>
      </c>
      <c r="D85" s="19"/>
      <c r="E85" s="29">
        <v>0</v>
      </c>
      <c r="F85" s="21">
        <v>14949819</v>
      </c>
      <c r="G85" s="21">
        <v>-6098931</v>
      </c>
      <c r="H85" s="23">
        <v>885417</v>
      </c>
      <c r="I85" s="107">
        <v>5.0000000000000001E-3</v>
      </c>
      <c r="J85" s="23">
        <v>955739.01</v>
      </c>
      <c r="N85" s="72"/>
      <c r="O85" s="72"/>
      <c r="P85" s="72"/>
      <c r="Q85" s="72"/>
      <c r="R85" s="72"/>
      <c r="S85" s="72">
        <v>955739.01</v>
      </c>
      <c r="T85" s="22"/>
      <c r="U85" s="22"/>
      <c r="V85" s="72">
        <v>0</v>
      </c>
      <c r="X85" s="102">
        <v>116.6</v>
      </c>
      <c r="Y85" s="22">
        <v>8196.7325042881657</v>
      </c>
      <c r="Z85" s="5">
        <v>4.5900000000000003E-2</v>
      </c>
      <c r="AA85" s="40"/>
      <c r="AE85" s="34">
        <v>0</v>
      </c>
      <c r="AF85" s="34">
        <v>122609.82164838845</v>
      </c>
    </row>
    <row r="86" spans="1:35" ht="27.75" customHeight="1" x14ac:dyDescent="0.2">
      <c r="A86" s="39">
        <v>78</v>
      </c>
      <c r="B86" s="17" t="s">
        <v>7</v>
      </c>
      <c r="C86" s="19">
        <v>1997</v>
      </c>
      <c r="D86" s="19"/>
      <c r="E86" s="29">
        <v>0</v>
      </c>
      <c r="F86" s="21">
        <v>16104199</v>
      </c>
      <c r="G86" s="21">
        <v>-6545632</v>
      </c>
      <c r="H86" s="23">
        <v>1154380</v>
      </c>
      <c r="I86" s="107">
        <v>5.0000000000000001E-3</v>
      </c>
      <c r="J86" s="23">
        <v>1229129.095</v>
      </c>
      <c r="L86" s="33">
        <v>0.59354501270134574</v>
      </c>
      <c r="N86" s="72"/>
      <c r="O86" s="72"/>
      <c r="P86" s="72"/>
      <c r="Q86" s="72"/>
      <c r="R86" s="72"/>
      <c r="S86" s="72">
        <v>1229129.095</v>
      </c>
      <c r="T86" s="22"/>
      <c r="U86" s="22"/>
      <c r="V86" s="72">
        <v>0</v>
      </c>
      <c r="X86" s="102">
        <v>118</v>
      </c>
      <c r="Y86" s="22">
        <v>10416.348262711865</v>
      </c>
      <c r="Z86" s="5">
        <v>4.5900000000000003E-2</v>
      </c>
      <c r="AA86" s="40"/>
      <c r="AE86" s="34">
        <v>0</v>
      </c>
      <c r="AF86" s="34">
        <v>127398.37909743928</v>
      </c>
    </row>
    <row r="87" spans="1:35" ht="27.75" customHeight="1" x14ac:dyDescent="0.2">
      <c r="A87" s="39">
        <v>79</v>
      </c>
      <c r="B87" s="17" t="s">
        <v>7</v>
      </c>
      <c r="C87" s="19">
        <v>1998</v>
      </c>
      <c r="D87" s="19"/>
      <c r="E87" s="29">
        <v>0</v>
      </c>
      <c r="F87" s="21">
        <v>17310477</v>
      </c>
      <c r="G87" s="21">
        <v>-7293218</v>
      </c>
      <c r="H87" s="23">
        <v>1206278</v>
      </c>
      <c r="I87" s="107">
        <v>5.0000000000000001E-3</v>
      </c>
      <c r="J87" s="23"/>
      <c r="K87" s="23">
        <v>-941893.80099999998</v>
      </c>
      <c r="L87" s="23">
        <v>607682.5839348553</v>
      </c>
      <c r="M87" s="39">
        <v>2</v>
      </c>
      <c r="N87" s="72"/>
      <c r="O87" s="72"/>
      <c r="P87" s="72"/>
      <c r="Q87" s="72"/>
      <c r="R87" s="72"/>
      <c r="S87" s="72">
        <v>607682.5839348553</v>
      </c>
      <c r="T87" s="22"/>
      <c r="U87" s="22"/>
      <c r="X87" s="102">
        <v>122.8</v>
      </c>
      <c r="Y87" s="22">
        <v>4948.5552437691804</v>
      </c>
      <c r="Z87" s="5">
        <v>4.5900000000000003E-2</v>
      </c>
      <c r="AA87" s="40"/>
      <c r="AE87" s="34">
        <v>0</v>
      </c>
      <c r="AF87" s="34">
        <v>126499.34874063599</v>
      </c>
    </row>
    <row r="88" spans="1:35" ht="27.75" customHeight="1" x14ac:dyDescent="0.2">
      <c r="A88" s="39">
        <v>80</v>
      </c>
      <c r="B88" s="17" t="s">
        <v>7</v>
      </c>
      <c r="C88" s="19">
        <v>1999</v>
      </c>
      <c r="D88" s="19"/>
      <c r="E88" s="29">
        <v>0</v>
      </c>
      <c r="F88" s="21">
        <v>0</v>
      </c>
      <c r="G88" s="21">
        <v>0</v>
      </c>
      <c r="H88" s="23">
        <v>-17310477</v>
      </c>
      <c r="I88" s="107">
        <v>5.0000000000000001E-3</v>
      </c>
      <c r="J88" s="23"/>
      <c r="K88" s="23">
        <v>-941893.80099999998</v>
      </c>
      <c r="L88" s="23">
        <v>607682.5839348553</v>
      </c>
      <c r="M88" s="39">
        <v>2</v>
      </c>
      <c r="N88" s="72"/>
      <c r="O88" s="72"/>
      <c r="P88" s="72"/>
      <c r="Q88" s="72"/>
      <c r="R88" s="72"/>
      <c r="S88" s="72">
        <v>607682.5839348553</v>
      </c>
      <c r="T88" s="22"/>
      <c r="U88" s="22"/>
      <c r="X88" s="102">
        <v>126.1</v>
      </c>
      <c r="Y88" s="22">
        <v>4819.0530050345387</v>
      </c>
      <c r="Z88" s="5">
        <v>4.5900000000000003E-2</v>
      </c>
      <c r="AA88" s="40"/>
      <c r="AE88" s="34">
        <v>0</v>
      </c>
      <c r="AF88" s="34">
        <v>125512.08163847534</v>
      </c>
    </row>
    <row r="89" spans="1:35" ht="27.75" customHeight="1" x14ac:dyDescent="0.2">
      <c r="A89" s="39">
        <v>81</v>
      </c>
      <c r="B89" s="17" t="s">
        <v>7</v>
      </c>
      <c r="C89" s="19">
        <v>2000</v>
      </c>
      <c r="D89" s="19"/>
      <c r="E89" s="29">
        <v>0</v>
      </c>
      <c r="F89" s="21">
        <v>0</v>
      </c>
      <c r="G89" s="21">
        <v>0</v>
      </c>
      <c r="H89" s="23">
        <v>0</v>
      </c>
      <c r="I89" s="107">
        <v>5.0000000000000001E-3</v>
      </c>
      <c r="J89" s="23"/>
      <c r="K89" s="23">
        <v>-941893.80099999998</v>
      </c>
      <c r="L89" s="23">
        <v>607682.5839348553</v>
      </c>
      <c r="M89" s="39">
        <v>2</v>
      </c>
      <c r="N89" s="72"/>
      <c r="O89" s="72"/>
      <c r="P89" s="72"/>
      <c r="Q89" s="72"/>
      <c r="R89" s="72"/>
      <c r="S89" s="72">
        <v>607682.5839348553</v>
      </c>
      <c r="T89" s="22"/>
      <c r="U89" s="22"/>
      <c r="X89" s="102">
        <v>128.69999999999999</v>
      </c>
      <c r="Y89" s="22">
        <v>4721.698398872225</v>
      </c>
      <c r="Z89" s="5">
        <v>4.5900000000000003E-2</v>
      </c>
      <c r="AA89" s="40"/>
      <c r="AE89" s="34">
        <v>0</v>
      </c>
      <c r="AF89" s="34">
        <v>124472.77549014155</v>
      </c>
    </row>
    <row r="90" spans="1:35" ht="27.75" customHeight="1" x14ac:dyDescent="0.2">
      <c r="A90" s="39">
        <v>82</v>
      </c>
      <c r="B90" s="17" t="s">
        <v>7</v>
      </c>
      <c r="C90" s="19">
        <v>2001</v>
      </c>
      <c r="D90" s="19"/>
      <c r="E90" s="29">
        <v>0</v>
      </c>
      <c r="F90" s="21">
        <v>0</v>
      </c>
      <c r="G90" s="21">
        <v>0</v>
      </c>
      <c r="H90" s="23">
        <v>0</v>
      </c>
      <c r="I90" s="107">
        <v>5.0000000000000001E-3</v>
      </c>
      <c r="J90" s="23"/>
      <c r="K90" s="23">
        <v>-941893.80099999998</v>
      </c>
      <c r="L90" s="23">
        <v>607682.5839348553</v>
      </c>
      <c r="M90" s="39">
        <v>2</v>
      </c>
      <c r="N90" s="72"/>
      <c r="O90" s="72"/>
      <c r="P90" s="72"/>
      <c r="Q90" s="72"/>
      <c r="R90" s="72"/>
      <c r="S90" s="72">
        <v>607682.5839348553</v>
      </c>
      <c r="T90" s="22"/>
      <c r="U90" s="22"/>
      <c r="X90" s="102">
        <v>129.6</v>
      </c>
      <c r="Y90" s="22">
        <v>4688.9088266578347</v>
      </c>
      <c r="Z90" s="5">
        <v>4.5900000000000003E-2</v>
      </c>
      <c r="AA90" s="40"/>
      <c r="AE90" s="34">
        <v>0</v>
      </c>
      <c r="AF90" s="34">
        <v>123448.38392180188</v>
      </c>
    </row>
    <row r="91" spans="1:35" ht="27.75" customHeight="1" x14ac:dyDescent="0.2">
      <c r="A91" s="39">
        <v>83</v>
      </c>
      <c r="B91" s="17" t="s">
        <v>7</v>
      </c>
      <c r="C91" s="19">
        <v>2002</v>
      </c>
      <c r="D91" s="19"/>
      <c r="E91" s="29">
        <v>0</v>
      </c>
      <c r="F91" s="21">
        <v>11314209</v>
      </c>
      <c r="G91" s="109">
        <v>0</v>
      </c>
      <c r="H91" s="23">
        <v>11314209</v>
      </c>
      <c r="I91" s="107">
        <v>5.0000000000000001E-3</v>
      </c>
      <c r="J91" s="23"/>
      <c r="K91" s="23">
        <v>-941893.80099999998</v>
      </c>
      <c r="L91" s="23">
        <v>607682.5839348553</v>
      </c>
      <c r="M91" s="39">
        <v>2</v>
      </c>
      <c r="N91" s="72"/>
      <c r="O91" s="72"/>
      <c r="P91" s="72"/>
      <c r="Q91" s="72"/>
      <c r="R91" s="72"/>
      <c r="S91" s="72">
        <v>607682.5839348553</v>
      </c>
      <c r="T91" s="22"/>
      <c r="U91" s="22"/>
      <c r="V91" s="72">
        <v>0</v>
      </c>
      <c r="X91" s="102">
        <v>130.5</v>
      </c>
      <c r="Y91" s="22">
        <v>4656.5715244050216</v>
      </c>
      <c r="Z91" s="5">
        <v>4.5900000000000003E-2</v>
      </c>
      <c r="AA91" s="40"/>
      <c r="AD91" s="111">
        <v>91.329146341463414</v>
      </c>
      <c r="AE91" s="34">
        <v>0</v>
      </c>
      <c r="AF91" s="34">
        <v>122438.6746241962</v>
      </c>
      <c r="AG91" s="107">
        <v>8.2960000000000006E-2</v>
      </c>
      <c r="AH91" s="41">
        <v>16.741565999999999</v>
      </c>
      <c r="AI91" s="23">
        <v>2049815.1521735056</v>
      </c>
    </row>
    <row r="92" spans="1:35" ht="27.75" customHeight="1" x14ac:dyDescent="0.2">
      <c r="A92" s="39">
        <v>84</v>
      </c>
      <c r="B92" s="17" t="s">
        <v>7</v>
      </c>
      <c r="C92" s="19">
        <v>2003</v>
      </c>
      <c r="D92" s="19"/>
      <c r="E92" s="29">
        <v>0</v>
      </c>
      <c r="F92" s="21">
        <v>13298848</v>
      </c>
      <c r="G92" s="21">
        <v>0</v>
      </c>
      <c r="H92" s="23">
        <v>1984639</v>
      </c>
      <c r="I92" s="107">
        <v>5.0000000000000001E-3</v>
      </c>
      <c r="J92" s="23">
        <v>2041210.0449999999</v>
      </c>
      <c r="K92" s="23">
        <v>-4709469.0049999999</v>
      </c>
      <c r="L92" s="23">
        <v>3038412.9196742764</v>
      </c>
      <c r="N92" s="72"/>
      <c r="O92" s="72"/>
      <c r="P92" s="72"/>
      <c r="Q92" s="72"/>
      <c r="R92" s="72"/>
      <c r="S92" s="72">
        <v>2041210.0449999999</v>
      </c>
      <c r="T92" s="22"/>
      <c r="U92" s="22"/>
      <c r="V92" s="72">
        <v>0</v>
      </c>
      <c r="X92" s="102">
        <v>130.6</v>
      </c>
      <c r="Y92" s="22">
        <v>15629.479670750383</v>
      </c>
      <c r="Z92" s="5">
        <v>4.5900000000000003E-2</v>
      </c>
      <c r="AA92" s="40"/>
      <c r="AD92" s="111">
        <v>94.295243902439026</v>
      </c>
      <c r="AE92" s="34">
        <v>0</v>
      </c>
      <c r="AF92" s="34">
        <v>132448.21912969596</v>
      </c>
      <c r="AG92" s="107">
        <v>8.2960000000000006E-2</v>
      </c>
      <c r="AH92" s="41">
        <v>16.820820000000001</v>
      </c>
      <c r="AI92" s="23">
        <v>2227887.6533011724</v>
      </c>
    </row>
    <row r="93" spans="1:35" ht="27.75" customHeight="1" x14ac:dyDescent="0.2">
      <c r="A93" s="39">
        <v>85</v>
      </c>
      <c r="B93" s="17" t="s">
        <v>7</v>
      </c>
      <c r="C93" s="19">
        <v>2004</v>
      </c>
      <c r="D93" s="19"/>
      <c r="E93" s="29">
        <v>0</v>
      </c>
      <c r="F93" s="21">
        <v>15307450</v>
      </c>
      <c r="G93" s="21">
        <v>0</v>
      </c>
      <c r="H93" s="23">
        <v>2008602</v>
      </c>
      <c r="I93" s="107">
        <v>5.0000000000000001E-3</v>
      </c>
      <c r="J93" s="23">
        <v>2075096.24</v>
      </c>
      <c r="K93" s="23"/>
      <c r="N93" s="72"/>
      <c r="O93" s="72"/>
      <c r="P93" s="72"/>
      <c r="Q93" s="72"/>
      <c r="R93" s="72"/>
      <c r="S93" s="72">
        <v>2075096.24</v>
      </c>
      <c r="T93" s="22"/>
      <c r="U93" s="22"/>
      <c r="V93" s="72">
        <v>0</v>
      </c>
      <c r="X93" s="102">
        <v>131.1</v>
      </c>
      <c r="Y93" s="22">
        <v>15828.346605644547</v>
      </c>
      <c r="Z93" s="5">
        <v>4.5900000000000003E-2</v>
      </c>
      <c r="AA93" s="40"/>
      <c r="AD93" s="111">
        <v>97.149756097560967</v>
      </c>
      <c r="AE93" s="34">
        <v>0</v>
      </c>
      <c r="AF93" s="34">
        <v>142197.19247728746</v>
      </c>
      <c r="AG93" s="107">
        <v>8.2960000000000006E-2</v>
      </c>
      <c r="AH93" s="41">
        <v>16.852066000000001</v>
      </c>
      <c r="AI93" s="23">
        <v>2396316.4726419519</v>
      </c>
    </row>
    <row r="94" spans="1:35" ht="27.75" customHeight="1" x14ac:dyDescent="0.2">
      <c r="A94" s="39">
        <v>86</v>
      </c>
      <c r="B94" s="17" t="s">
        <v>7</v>
      </c>
      <c r="C94" s="19">
        <v>2005</v>
      </c>
      <c r="D94" s="19"/>
      <c r="E94" s="29">
        <v>0</v>
      </c>
      <c r="F94" s="21">
        <v>17889729</v>
      </c>
      <c r="G94" s="21">
        <v>0</v>
      </c>
      <c r="H94" s="23">
        <v>2582279</v>
      </c>
      <c r="I94" s="107">
        <v>5.0000000000000001E-3</v>
      </c>
      <c r="J94" s="23">
        <v>2658816.25</v>
      </c>
      <c r="N94" s="72"/>
      <c r="O94" s="72"/>
      <c r="P94" s="72"/>
      <c r="Q94" s="72"/>
      <c r="R94" s="72"/>
      <c r="S94" s="72">
        <v>2658816.25</v>
      </c>
      <c r="T94" s="22"/>
      <c r="U94" s="22"/>
      <c r="V94" s="72">
        <v>2440513</v>
      </c>
      <c r="X94" s="102">
        <v>133.6</v>
      </c>
      <c r="Y94" s="22">
        <v>19901.319236526946</v>
      </c>
      <c r="Z94" s="5">
        <v>4.5900000000000003E-2</v>
      </c>
      <c r="AA94" s="40"/>
      <c r="AD94" s="111">
        <v>99.990121951219521</v>
      </c>
      <c r="AE94" s="34">
        <v>0</v>
      </c>
      <c r="AF94" s="34">
        <v>155571.66057910692</v>
      </c>
      <c r="AG94" s="107">
        <v>8.2960000000000006E-2</v>
      </c>
      <c r="AH94" s="41">
        <v>17.008296000000001</v>
      </c>
      <c r="AI94" s="23">
        <v>2646008.8523409818</v>
      </c>
    </row>
    <row r="95" spans="1:35" ht="27.75" customHeight="1" x14ac:dyDescent="0.2">
      <c r="A95" s="39">
        <v>87</v>
      </c>
      <c r="B95" s="17" t="s">
        <v>7</v>
      </c>
      <c r="C95" s="19">
        <v>2006</v>
      </c>
      <c r="D95" s="19"/>
      <c r="E95" s="29">
        <v>0</v>
      </c>
      <c r="F95" s="21">
        <v>19534922</v>
      </c>
      <c r="G95" s="21">
        <v>0</v>
      </c>
      <c r="H95" s="23">
        <v>1645193</v>
      </c>
      <c r="I95" s="107">
        <v>5.0000000000000001E-3</v>
      </c>
      <c r="J95" s="23">
        <v>1734641.645</v>
      </c>
      <c r="N95" s="72"/>
      <c r="O95" s="72"/>
      <c r="P95" s="72"/>
      <c r="Q95" s="72"/>
      <c r="R95" s="72"/>
      <c r="S95" s="72">
        <v>1734641.645</v>
      </c>
      <c r="T95" s="22"/>
      <c r="U95" s="22"/>
      <c r="V95" s="72">
        <v>2507567</v>
      </c>
      <c r="X95" s="102">
        <v>142.4</v>
      </c>
      <c r="Y95" s="22">
        <v>12181.472226123595</v>
      </c>
      <c r="Z95" s="5">
        <v>4.5900000000000003E-2</v>
      </c>
      <c r="AA95" s="40"/>
      <c r="AD95" s="111">
        <v>103.12109756097563</v>
      </c>
      <c r="AE95" s="34">
        <v>0</v>
      </c>
      <c r="AF95" s="34">
        <v>160612.39358464949</v>
      </c>
      <c r="AG95" s="107">
        <v>7.7441666666666686E-2</v>
      </c>
      <c r="AH95" s="41">
        <v>16.88236666666667</v>
      </c>
      <c r="AI95" s="23">
        <v>2711517.3197070342</v>
      </c>
    </row>
    <row r="96" spans="1:35" ht="27.75" customHeight="1" x14ac:dyDescent="0.2">
      <c r="A96" s="39">
        <v>88</v>
      </c>
      <c r="B96" s="17" t="s">
        <v>7</v>
      </c>
      <c r="C96" s="19">
        <v>2007</v>
      </c>
      <c r="D96" s="19"/>
      <c r="E96" s="29">
        <v>-84060</v>
      </c>
      <c r="F96" s="21">
        <v>20503548</v>
      </c>
      <c r="G96" s="21">
        <v>0</v>
      </c>
      <c r="H96" s="23">
        <v>968626</v>
      </c>
      <c r="I96" s="107">
        <v>5.0000000000000001E-3</v>
      </c>
      <c r="J96" s="23">
        <v>1066300.6100000001</v>
      </c>
      <c r="N96" s="72">
        <v>0</v>
      </c>
      <c r="O96" s="72">
        <v>20503548</v>
      </c>
      <c r="P96" s="72"/>
      <c r="Q96" s="72"/>
      <c r="R96" s="72">
        <v>0</v>
      </c>
      <c r="S96" s="72">
        <v>1066300.6100000001</v>
      </c>
      <c r="T96" s="22"/>
      <c r="U96" s="22"/>
      <c r="V96" s="72">
        <v>2507567</v>
      </c>
      <c r="X96" s="102">
        <v>148.80000000000001</v>
      </c>
      <c r="Y96" s="22">
        <v>7165.9987231182795</v>
      </c>
      <c r="Z96" s="5">
        <v>4.5900000000000003E-2</v>
      </c>
      <c r="AA96" s="40"/>
      <c r="AD96" s="111">
        <v>106.41609756097562</v>
      </c>
      <c r="AE96" s="34">
        <v>0</v>
      </c>
      <c r="AF96" s="34">
        <v>160406.28344223235</v>
      </c>
      <c r="AG96" s="107">
        <v>7.350000000000001E-2</v>
      </c>
      <c r="AH96" s="41">
        <v>17.296320000000001</v>
      </c>
      <c r="AI96" s="23">
        <v>2774438.4084275523</v>
      </c>
    </row>
    <row r="97" spans="1:35" ht="27.75" customHeight="1" x14ac:dyDescent="0.2">
      <c r="A97" s="39">
        <v>89</v>
      </c>
      <c r="B97" s="17" t="s">
        <v>7</v>
      </c>
      <c r="C97" s="19">
        <v>2008</v>
      </c>
      <c r="D97" s="19"/>
      <c r="E97" s="29">
        <v>-109215</v>
      </c>
      <c r="F97" s="21">
        <v>21433413</v>
      </c>
      <c r="G97" s="21">
        <v>0</v>
      </c>
      <c r="H97" s="23">
        <v>929865</v>
      </c>
      <c r="I97" s="107">
        <v>5.0000000000000001E-3</v>
      </c>
      <c r="J97" s="23">
        <v>1032382.74</v>
      </c>
      <c r="N97" s="72">
        <v>0</v>
      </c>
      <c r="O97" s="72">
        <v>21433413</v>
      </c>
      <c r="P97" s="72"/>
      <c r="Q97" s="72"/>
      <c r="R97" s="72">
        <v>0</v>
      </c>
      <c r="S97" s="72">
        <v>1032382.74</v>
      </c>
      <c r="T97" s="22"/>
      <c r="U97" s="22"/>
      <c r="V97" s="72">
        <v>2510109</v>
      </c>
      <c r="X97" s="102">
        <v>150.30000000000001</v>
      </c>
      <c r="Y97" s="22">
        <v>6868.8139720558875</v>
      </c>
      <c r="Z97" s="5">
        <v>4.5900000000000003E-2</v>
      </c>
      <c r="AA97" s="40"/>
      <c r="AD97" s="111">
        <v>109.62926829268292</v>
      </c>
      <c r="AE97" s="34">
        <v>0</v>
      </c>
      <c r="AF97" s="34">
        <v>159912.44900428978</v>
      </c>
      <c r="AG97" s="107">
        <v>7.2692083333333324E-2</v>
      </c>
      <c r="AH97" s="41">
        <v>17.715351999999999</v>
      </c>
      <c r="AI97" s="23">
        <v>2832905.3232930428</v>
      </c>
    </row>
    <row r="98" spans="1:35" ht="27.75" customHeight="1" x14ac:dyDescent="0.2">
      <c r="A98" s="39">
        <v>90</v>
      </c>
      <c r="B98" s="17" t="s">
        <v>7</v>
      </c>
      <c r="C98" s="19">
        <v>2009</v>
      </c>
      <c r="D98" s="19"/>
      <c r="E98" s="29">
        <v>-251172</v>
      </c>
      <c r="F98" s="21">
        <v>22909030</v>
      </c>
      <c r="G98" s="21">
        <v>0</v>
      </c>
      <c r="H98" s="23">
        <v>1475617</v>
      </c>
      <c r="I98" s="107">
        <v>5.0000000000000001E-3</v>
      </c>
      <c r="J98" s="23">
        <v>1582784.0649999999</v>
      </c>
      <c r="N98" s="72">
        <v>8827</v>
      </c>
      <c r="O98" s="72">
        <v>22909030</v>
      </c>
      <c r="P98" s="72"/>
      <c r="Q98" s="72"/>
      <c r="R98" s="72">
        <v>8827</v>
      </c>
      <c r="S98" s="72">
        <v>1591611.0649999999</v>
      </c>
      <c r="T98" s="22"/>
      <c r="U98" s="22"/>
      <c r="V98" s="72">
        <v>2510109</v>
      </c>
      <c r="X98" s="102">
        <v>151.1</v>
      </c>
      <c r="Y98" s="22">
        <v>10533.494804765056</v>
      </c>
      <c r="Z98" s="5">
        <v>4.5900000000000003E-2</v>
      </c>
      <c r="AA98" s="40"/>
      <c r="AD98" s="111">
        <v>112.72439024390243</v>
      </c>
      <c r="AE98" s="34">
        <v>0</v>
      </c>
      <c r="AF98" s="34">
        <v>163105.96239975796</v>
      </c>
      <c r="AG98" s="107">
        <v>7.3154000000000011E-2</v>
      </c>
      <c r="AH98" s="41">
        <v>17.930536200000002</v>
      </c>
      <c r="AI98" s="23">
        <v>2924577.3632446993</v>
      </c>
    </row>
    <row r="99" spans="1:35" ht="27.75" customHeight="1" x14ac:dyDescent="0.2">
      <c r="A99" s="39">
        <v>91</v>
      </c>
      <c r="B99" s="17" t="s">
        <v>7</v>
      </c>
      <c r="C99" s="19">
        <v>2010</v>
      </c>
      <c r="D99" s="19"/>
      <c r="E99" s="29">
        <v>-259660</v>
      </c>
      <c r="F99" s="21">
        <v>24616497</v>
      </c>
      <c r="G99" s="21">
        <v>0</v>
      </c>
      <c r="H99" s="23">
        <v>1707467</v>
      </c>
      <c r="I99" s="107">
        <v>5.0000000000000001E-3</v>
      </c>
      <c r="J99" s="23">
        <v>1822012.15</v>
      </c>
      <c r="N99" s="72">
        <v>1232785</v>
      </c>
      <c r="O99" s="72">
        <v>24616497</v>
      </c>
      <c r="P99" s="72"/>
      <c r="Q99" s="72"/>
      <c r="R99" s="72">
        <v>1232785</v>
      </c>
      <c r="S99" s="72">
        <v>3054797.15</v>
      </c>
      <c r="T99" s="22"/>
      <c r="U99" s="22"/>
      <c r="V99" s="72">
        <v>2510109</v>
      </c>
      <c r="X99" s="102">
        <v>155.1</v>
      </c>
      <c r="Y99" s="22">
        <v>19695.661831076726</v>
      </c>
      <c r="Z99" s="5">
        <v>4.5900000000000003E-2</v>
      </c>
      <c r="AA99" s="40"/>
      <c r="AD99" s="111">
        <v>115.85768292682927</v>
      </c>
      <c r="AE99" s="34">
        <v>0</v>
      </c>
      <c r="AF99" s="34">
        <v>175315.06055668578</v>
      </c>
      <c r="AG99" s="107">
        <v>7.3993333333333355E-2</v>
      </c>
      <c r="AH99" s="41">
        <v>18.29948266666667</v>
      </c>
      <c r="AI99" s="23">
        <v>3208174.9118626891</v>
      </c>
    </row>
    <row r="100" spans="1:35" ht="27.75" customHeight="1" x14ac:dyDescent="0.2">
      <c r="A100" s="39">
        <v>92</v>
      </c>
      <c r="B100" s="17" t="s">
        <v>7</v>
      </c>
      <c r="C100" s="18">
        <v>2011</v>
      </c>
      <c r="D100" s="18"/>
      <c r="E100" s="29">
        <v>-317007</v>
      </c>
      <c r="F100" s="21">
        <v>27027640</v>
      </c>
      <c r="G100" s="20">
        <v>0</v>
      </c>
      <c r="H100" s="23">
        <v>2411143</v>
      </c>
      <c r="I100" s="107">
        <v>5.0000000000000001E-3</v>
      </c>
      <c r="J100" s="23">
        <v>2534225.4849999999</v>
      </c>
      <c r="N100" s="72">
        <v>368481</v>
      </c>
      <c r="O100" s="72">
        <v>27027640</v>
      </c>
      <c r="P100" s="72"/>
      <c r="Q100" s="72"/>
      <c r="R100" s="72">
        <v>368481</v>
      </c>
      <c r="S100" s="72">
        <v>2902706.4849999999</v>
      </c>
      <c r="T100" s="22"/>
      <c r="U100" s="22"/>
      <c r="V100" s="72">
        <v>2510109</v>
      </c>
      <c r="X100" s="102">
        <v>160.19999999999999</v>
      </c>
      <c r="Y100" s="22">
        <v>18119.266448189763</v>
      </c>
      <c r="Z100" s="5">
        <v>4.5900000000000003E-2</v>
      </c>
      <c r="AA100" s="40"/>
      <c r="AD100" s="111">
        <v>119.08</v>
      </c>
      <c r="AE100" s="34">
        <v>0</v>
      </c>
      <c r="AF100" s="34">
        <v>185387.36572532367</v>
      </c>
      <c r="AG100" s="107">
        <v>7.0764333333333346E-2</v>
      </c>
      <c r="AH100" s="41">
        <v>18.328728099999999</v>
      </c>
      <c r="AI100" s="23">
        <v>3397914.6195547166</v>
      </c>
    </row>
    <row r="101" spans="1:35" ht="27.75" customHeight="1" x14ac:dyDescent="0.2">
      <c r="B101" s="98" t="s">
        <v>7</v>
      </c>
      <c r="C101" s="39">
        <v>2012</v>
      </c>
      <c r="D101" s="22"/>
      <c r="E101" s="29">
        <v>-317007</v>
      </c>
      <c r="F101" s="34">
        <v>30671200</v>
      </c>
      <c r="G101" s="20"/>
      <c r="H101" s="23">
        <v>3643560</v>
      </c>
      <c r="I101" s="107">
        <v>5.0000000000000001E-3</v>
      </c>
      <c r="J101" s="23">
        <v>3778698.2</v>
      </c>
      <c r="N101" s="72">
        <v>58785</v>
      </c>
      <c r="O101" s="72">
        <v>30671200</v>
      </c>
      <c r="P101" s="72"/>
      <c r="Q101" s="72"/>
      <c r="R101" s="72">
        <v>58785</v>
      </c>
      <c r="S101" s="72">
        <v>3837483.2</v>
      </c>
      <c r="T101" s="72">
        <v>0</v>
      </c>
      <c r="U101" s="72">
        <v>3642846</v>
      </c>
      <c r="X101" s="102">
        <v>161.6</v>
      </c>
      <c r="Y101" s="22">
        <v>23746.801980198023</v>
      </c>
      <c r="Z101" s="5">
        <v>4.5900000000000003E-2</v>
      </c>
      <c r="AF101" s="34">
        <v>200624.88761872932</v>
      </c>
      <c r="AG101" s="107">
        <v>6.2333333333333331E-2</v>
      </c>
      <c r="AH101" s="41">
        <v>17.40324</v>
      </c>
      <c r="AI101" s="23">
        <v>3491523.0692017749</v>
      </c>
    </row>
    <row r="102" spans="1:35" ht="27.75" customHeight="1" x14ac:dyDescent="0.2">
      <c r="A102" s="39">
        <v>93</v>
      </c>
      <c r="B102" s="17" t="s">
        <v>8</v>
      </c>
      <c r="C102" s="19">
        <v>1989</v>
      </c>
      <c r="D102" s="28"/>
      <c r="E102" s="29">
        <v>0</v>
      </c>
      <c r="F102" s="21">
        <v>33032546</v>
      </c>
      <c r="G102" s="21">
        <v>-13822555</v>
      </c>
      <c r="H102" s="23"/>
      <c r="I102" s="107">
        <v>5.0000000000000001E-3</v>
      </c>
      <c r="N102" s="72"/>
      <c r="O102" s="72"/>
      <c r="P102" s="72"/>
      <c r="Q102" s="72"/>
      <c r="R102" s="72"/>
      <c r="V102" s="72">
        <v>0</v>
      </c>
      <c r="X102" s="102">
        <v>95.5</v>
      </c>
      <c r="Z102" s="5">
        <v>4.5900000000000003E-2</v>
      </c>
      <c r="AA102" s="40">
        <v>375457.56938443502</v>
      </c>
      <c r="AB102" s="110">
        <v>51.164212860310414</v>
      </c>
      <c r="AE102" s="34">
        <v>1</v>
      </c>
      <c r="AF102" s="34">
        <v>375457.56938443502</v>
      </c>
    </row>
    <row r="103" spans="1:35" ht="27.75" customHeight="1" x14ac:dyDescent="0.2">
      <c r="A103" s="39">
        <v>94</v>
      </c>
      <c r="B103" s="17" t="s">
        <v>8</v>
      </c>
      <c r="C103" s="19">
        <v>1990</v>
      </c>
      <c r="D103" s="19"/>
      <c r="E103" s="29">
        <v>0</v>
      </c>
      <c r="F103" s="21">
        <v>37281929</v>
      </c>
      <c r="G103" s="21">
        <v>-15357747</v>
      </c>
      <c r="H103" s="23">
        <v>4249383</v>
      </c>
      <c r="I103" s="107">
        <v>5.0000000000000001E-3</v>
      </c>
      <c r="J103" s="34">
        <v>4414545.7300000004</v>
      </c>
      <c r="N103" s="72"/>
      <c r="O103" s="72"/>
      <c r="P103" s="72"/>
      <c r="Q103" s="72"/>
      <c r="R103" s="72"/>
      <c r="S103" s="72">
        <v>4414545.7300000004</v>
      </c>
      <c r="T103" s="22"/>
      <c r="U103" s="22"/>
      <c r="V103" s="72">
        <v>0</v>
      </c>
      <c r="X103" s="102">
        <v>98.5</v>
      </c>
      <c r="Y103" s="22">
        <v>44817.723147208126</v>
      </c>
      <c r="Z103" s="5">
        <v>4.5900000000000003E-2</v>
      </c>
      <c r="AA103" s="40"/>
      <c r="AE103" s="34">
        <v>0</v>
      </c>
      <c r="AF103" s="34">
        <v>403041.79009689757</v>
      </c>
    </row>
    <row r="104" spans="1:35" ht="27.75" customHeight="1" x14ac:dyDescent="0.2">
      <c r="A104" s="39">
        <v>95</v>
      </c>
      <c r="B104" s="17" t="s">
        <v>8</v>
      </c>
      <c r="C104" s="19">
        <v>1991</v>
      </c>
      <c r="D104" s="19"/>
      <c r="E104" s="29">
        <v>0</v>
      </c>
      <c r="F104" s="21">
        <v>42559182</v>
      </c>
      <c r="G104" s="21">
        <v>-17118256</v>
      </c>
      <c r="H104" s="23">
        <v>5277253</v>
      </c>
      <c r="I104" s="107">
        <v>5.0000000000000001E-3</v>
      </c>
      <c r="J104" s="23">
        <v>5463662.6449999996</v>
      </c>
      <c r="N104" s="72"/>
      <c r="O104" s="72"/>
      <c r="P104" s="72"/>
      <c r="Q104" s="72"/>
      <c r="R104" s="72"/>
      <c r="S104" s="72">
        <v>5463662.6449999996</v>
      </c>
      <c r="T104" s="22"/>
      <c r="U104" s="22"/>
      <c r="V104" s="72">
        <v>0</v>
      </c>
      <c r="X104" s="102">
        <v>97.7</v>
      </c>
      <c r="Y104" s="22">
        <v>55922.852047082903</v>
      </c>
      <c r="Z104" s="5">
        <v>4.5900000000000003E-2</v>
      </c>
      <c r="AA104" s="40"/>
      <c r="AE104" s="34">
        <v>0</v>
      </c>
      <c r="AF104" s="34">
        <v>440465.02397853287</v>
      </c>
    </row>
    <row r="105" spans="1:35" ht="27.75" customHeight="1" x14ac:dyDescent="0.2">
      <c r="A105" s="39">
        <v>96</v>
      </c>
      <c r="B105" s="17" t="s">
        <v>8</v>
      </c>
      <c r="C105" s="19">
        <v>1992</v>
      </c>
      <c r="D105" s="19"/>
      <c r="E105" s="29">
        <v>0</v>
      </c>
      <c r="F105" s="21">
        <v>46704044</v>
      </c>
      <c r="G105" s="21">
        <v>-18716977</v>
      </c>
      <c r="H105" s="23">
        <v>4144862</v>
      </c>
      <c r="I105" s="107">
        <v>5.0000000000000001E-3</v>
      </c>
      <c r="J105" s="23">
        <v>4357657.91</v>
      </c>
      <c r="N105" s="72"/>
      <c r="O105" s="72"/>
      <c r="P105" s="72"/>
      <c r="Q105" s="72"/>
      <c r="R105" s="72"/>
      <c r="S105" s="72">
        <v>4357657.91</v>
      </c>
      <c r="T105" s="22"/>
      <c r="U105" s="22"/>
      <c r="V105" s="72">
        <v>0</v>
      </c>
      <c r="X105" s="102">
        <v>100</v>
      </c>
      <c r="Y105" s="22">
        <v>43576.579100000003</v>
      </c>
      <c r="Z105" s="5">
        <v>4.5900000000000003E-2</v>
      </c>
      <c r="AA105" s="40"/>
      <c r="AE105" s="34">
        <v>0</v>
      </c>
      <c r="AF105" s="34">
        <v>463824.25847791822</v>
      </c>
    </row>
    <row r="106" spans="1:35" ht="27.75" customHeight="1" x14ac:dyDescent="0.2">
      <c r="A106" s="39">
        <v>97</v>
      </c>
      <c r="B106" s="17" t="s">
        <v>8</v>
      </c>
      <c r="C106" s="19">
        <v>1993</v>
      </c>
      <c r="D106" s="19"/>
      <c r="E106" s="29">
        <v>0</v>
      </c>
      <c r="F106" s="21">
        <v>50925956</v>
      </c>
      <c r="G106" s="21">
        <v>-20833685</v>
      </c>
      <c r="H106" s="23">
        <v>4221912</v>
      </c>
      <c r="I106" s="107">
        <v>5.0000000000000001E-3</v>
      </c>
      <c r="J106" s="23">
        <v>4455432.22</v>
      </c>
      <c r="N106" s="72"/>
      <c r="O106" s="72"/>
      <c r="P106" s="72"/>
      <c r="Q106" s="72"/>
      <c r="R106" s="72"/>
      <c r="S106" s="72">
        <v>4455432.22</v>
      </c>
      <c r="T106" s="22"/>
      <c r="U106" s="22"/>
      <c r="V106" s="72">
        <v>0</v>
      </c>
      <c r="X106" s="102">
        <v>102.5</v>
      </c>
      <c r="Y106" s="22">
        <v>43467.631414634146</v>
      </c>
      <c r="Z106" s="5">
        <v>4.5900000000000003E-2</v>
      </c>
      <c r="AA106" s="40"/>
      <c r="AE106" s="34">
        <v>0</v>
      </c>
      <c r="AF106" s="34">
        <v>486002.35642841598</v>
      </c>
    </row>
    <row r="107" spans="1:35" ht="27.75" customHeight="1" x14ac:dyDescent="0.2">
      <c r="A107" s="39">
        <v>98</v>
      </c>
      <c r="B107" s="17" t="s">
        <v>8</v>
      </c>
      <c r="C107" s="19">
        <v>1994</v>
      </c>
      <c r="D107" s="19"/>
      <c r="E107" s="29">
        <v>0</v>
      </c>
      <c r="F107" s="21">
        <v>54508434</v>
      </c>
      <c r="G107" s="21">
        <v>-22548112</v>
      </c>
      <c r="H107" s="23">
        <v>3582478</v>
      </c>
      <c r="I107" s="107">
        <v>5.0000000000000001E-3</v>
      </c>
      <c r="J107" s="23">
        <v>3837107.78</v>
      </c>
      <c r="N107" s="72"/>
      <c r="O107" s="72"/>
      <c r="P107" s="72"/>
      <c r="Q107" s="72"/>
      <c r="R107" s="72"/>
      <c r="S107" s="72">
        <v>3837107.78</v>
      </c>
      <c r="T107" s="22"/>
      <c r="U107" s="22"/>
      <c r="V107" s="72">
        <v>0</v>
      </c>
      <c r="X107" s="102">
        <v>108.2</v>
      </c>
      <c r="Y107" s="22">
        <v>35463.103327171899</v>
      </c>
      <c r="Z107" s="5">
        <v>4.5900000000000003E-2</v>
      </c>
      <c r="AA107" s="40"/>
      <c r="AE107" s="34">
        <v>0</v>
      </c>
      <c r="AF107" s="34">
        <v>499157.95159552357</v>
      </c>
    </row>
    <row r="108" spans="1:35" ht="27.75" customHeight="1" x14ac:dyDescent="0.2">
      <c r="A108" s="39">
        <v>99</v>
      </c>
      <c r="B108" s="17" t="s">
        <v>8</v>
      </c>
      <c r="C108" s="19">
        <v>1995</v>
      </c>
      <c r="D108" s="19"/>
      <c r="E108" s="29">
        <v>0</v>
      </c>
      <c r="F108" s="21">
        <v>58038197</v>
      </c>
      <c r="G108" s="21">
        <v>-24888232</v>
      </c>
      <c r="H108" s="23">
        <v>3529763</v>
      </c>
      <c r="I108" s="107">
        <v>5.0000000000000001E-3</v>
      </c>
      <c r="J108" s="23">
        <v>3802305.17</v>
      </c>
      <c r="N108" s="72"/>
      <c r="O108" s="72"/>
      <c r="P108" s="72"/>
      <c r="Q108" s="72"/>
      <c r="R108" s="72"/>
      <c r="S108" s="72">
        <v>3802305.17</v>
      </c>
      <c r="T108" s="22"/>
      <c r="U108" s="22"/>
      <c r="V108" s="72">
        <v>0</v>
      </c>
      <c r="X108" s="102">
        <v>116.7</v>
      </c>
      <c r="Y108" s="22">
        <v>32581.878063410451</v>
      </c>
      <c r="Z108" s="5">
        <v>4.5900000000000003E-2</v>
      </c>
      <c r="AA108" s="40"/>
      <c r="AE108" s="34">
        <v>0</v>
      </c>
      <c r="AF108" s="34">
        <v>508828.47968069947</v>
      </c>
    </row>
    <row r="109" spans="1:35" ht="27.75" customHeight="1" x14ac:dyDescent="0.2">
      <c r="A109" s="39">
        <v>100</v>
      </c>
      <c r="B109" s="17" t="s">
        <v>8</v>
      </c>
      <c r="C109" s="19">
        <v>1996</v>
      </c>
      <c r="D109" s="19"/>
      <c r="E109" s="29">
        <v>0</v>
      </c>
      <c r="F109" s="21">
        <v>63410456</v>
      </c>
      <c r="G109" s="21">
        <v>-27437772</v>
      </c>
      <c r="H109" s="23">
        <v>5372259</v>
      </c>
      <c r="I109" s="107">
        <v>5.0000000000000001E-3</v>
      </c>
      <c r="J109" s="23">
        <v>5662449.9850000003</v>
      </c>
      <c r="N109" s="72"/>
      <c r="O109" s="72"/>
      <c r="P109" s="72"/>
      <c r="Q109" s="72"/>
      <c r="R109" s="72"/>
      <c r="S109" s="72">
        <v>5662449.9850000003</v>
      </c>
      <c r="T109" s="22"/>
      <c r="U109" s="22"/>
      <c r="V109" s="72">
        <v>0</v>
      </c>
      <c r="X109" s="102">
        <v>116.6</v>
      </c>
      <c r="Y109" s="22">
        <v>48563.035891938256</v>
      </c>
      <c r="Z109" s="5">
        <v>4.5900000000000003E-2</v>
      </c>
      <c r="AA109" s="40"/>
      <c r="AE109" s="34">
        <v>0</v>
      </c>
      <c r="AF109" s="34">
        <v>534036.28835529368</v>
      </c>
    </row>
    <row r="110" spans="1:35" ht="27.75" customHeight="1" x14ac:dyDescent="0.2">
      <c r="A110" s="39">
        <v>101</v>
      </c>
      <c r="B110" s="17" t="s">
        <v>8</v>
      </c>
      <c r="C110" s="19">
        <v>1997</v>
      </c>
      <c r="D110" s="19"/>
      <c r="E110" s="29">
        <v>0</v>
      </c>
      <c r="F110" s="21">
        <v>68196464</v>
      </c>
      <c r="G110" s="21">
        <v>-30024678</v>
      </c>
      <c r="H110" s="23">
        <v>4786008</v>
      </c>
      <c r="I110" s="107">
        <v>5.0000000000000001E-3</v>
      </c>
      <c r="J110" s="23">
        <v>5103060.28</v>
      </c>
      <c r="L110" s="33">
        <v>0.55973262777964561</v>
      </c>
      <c r="N110" s="72"/>
      <c r="O110" s="72"/>
      <c r="P110" s="72"/>
      <c r="Q110" s="72"/>
      <c r="R110" s="72"/>
      <c r="S110" s="72">
        <v>5103060.28</v>
      </c>
      <c r="T110" s="22"/>
      <c r="U110" s="22"/>
      <c r="V110" s="72">
        <v>0</v>
      </c>
      <c r="X110" s="102">
        <v>118</v>
      </c>
      <c r="Y110" s="22">
        <v>43246.273559322035</v>
      </c>
      <c r="Z110" s="5">
        <v>4.5900000000000003E-2</v>
      </c>
      <c r="AA110" s="40"/>
      <c r="AE110" s="34">
        <v>0</v>
      </c>
      <c r="AF110" s="34">
        <v>552770.29627910769</v>
      </c>
    </row>
    <row r="111" spans="1:35" ht="27.75" customHeight="1" x14ac:dyDescent="0.2">
      <c r="A111" s="39">
        <v>102</v>
      </c>
      <c r="B111" s="17" t="s">
        <v>8</v>
      </c>
      <c r="C111" s="19">
        <v>1998</v>
      </c>
      <c r="D111" s="19"/>
      <c r="E111" s="29">
        <v>0</v>
      </c>
      <c r="F111" s="21">
        <v>68233561</v>
      </c>
      <c r="G111" s="21">
        <v>-31004681</v>
      </c>
      <c r="H111" s="23">
        <v>37097</v>
      </c>
      <c r="I111" s="107">
        <v>5.0000000000000001E-3</v>
      </c>
      <c r="J111" s="23"/>
      <c r="K111" s="23">
        <v>-4577922.3360000001</v>
      </c>
      <c r="L111" s="23">
        <v>2495814.1024252819</v>
      </c>
      <c r="M111" s="39">
        <v>2</v>
      </c>
      <c r="N111" s="72"/>
      <c r="O111" s="72"/>
      <c r="P111" s="72"/>
      <c r="Q111" s="72"/>
      <c r="R111" s="72"/>
      <c r="S111" s="72">
        <v>2495814.1024252819</v>
      </c>
      <c r="T111" s="22"/>
      <c r="U111" s="22"/>
      <c r="X111" s="102">
        <v>122.8</v>
      </c>
      <c r="Y111" s="22">
        <v>20324.219075124445</v>
      </c>
      <c r="Z111" s="5">
        <v>4.5900000000000003E-2</v>
      </c>
      <c r="AA111" s="40"/>
      <c r="AE111" s="34">
        <v>0</v>
      </c>
      <c r="AF111" s="34">
        <v>547722.35875502112</v>
      </c>
    </row>
    <row r="112" spans="1:35" ht="27.75" customHeight="1" x14ac:dyDescent="0.2">
      <c r="A112" s="39">
        <v>103</v>
      </c>
      <c r="B112" s="17" t="s">
        <v>8</v>
      </c>
      <c r="C112" s="19">
        <v>1999</v>
      </c>
      <c r="D112" s="19"/>
      <c r="E112" s="29">
        <v>0</v>
      </c>
      <c r="F112" s="21">
        <v>0</v>
      </c>
      <c r="G112" s="21">
        <v>0</v>
      </c>
      <c r="H112" s="23">
        <v>-68233561</v>
      </c>
      <c r="I112" s="107">
        <v>5.0000000000000001E-3</v>
      </c>
      <c r="J112" s="23"/>
      <c r="K112" s="23">
        <v>-4577922.3360000001</v>
      </c>
      <c r="L112" s="23">
        <v>2495814.1024252819</v>
      </c>
      <c r="M112" s="39">
        <v>2</v>
      </c>
      <c r="N112" s="72"/>
      <c r="O112" s="72"/>
      <c r="P112" s="72"/>
      <c r="Q112" s="72"/>
      <c r="R112" s="72"/>
      <c r="S112" s="72">
        <v>2495814.1024252819</v>
      </c>
      <c r="T112" s="22"/>
      <c r="U112" s="22"/>
      <c r="X112" s="102">
        <v>126.1</v>
      </c>
      <c r="Y112" s="22">
        <v>19792.340225418571</v>
      </c>
      <c r="Z112" s="5">
        <v>4.5900000000000003E-2</v>
      </c>
      <c r="AA112" s="40"/>
      <c r="AE112" s="34">
        <v>0</v>
      </c>
      <c r="AF112" s="34">
        <v>542374.24271358422</v>
      </c>
    </row>
    <row r="113" spans="1:35" ht="27.75" customHeight="1" x14ac:dyDescent="0.2">
      <c r="A113" s="39">
        <v>104</v>
      </c>
      <c r="B113" s="17" t="s">
        <v>8</v>
      </c>
      <c r="C113" s="19">
        <v>2000</v>
      </c>
      <c r="D113" s="19"/>
      <c r="E113" s="29">
        <v>0</v>
      </c>
      <c r="F113" s="21">
        <v>0</v>
      </c>
      <c r="G113" s="21">
        <v>0</v>
      </c>
      <c r="H113" s="23">
        <v>0</v>
      </c>
      <c r="I113" s="107">
        <v>5.0000000000000001E-3</v>
      </c>
      <c r="J113" s="23"/>
      <c r="K113" s="23">
        <v>-4577922.3360000001</v>
      </c>
      <c r="L113" s="23">
        <v>2495814.1024252819</v>
      </c>
      <c r="M113" s="39">
        <v>2</v>
      </c>
      <c r="N113" s="72"/>
      <c r="O113" s="72"/>
      <c r="P113" s="72"/>
      <c r="Q113" s="72"/>
      <c r="R113" s="72"/>
      <c r="S113" s="72">
        <v>2495814.1024252819</v>
      </c>
      <c r="T113" s="22"/>
      <c r="U113" s="22"/>
      <c r="X113" s="102">
        <v>128.69999999999999</v>
      </c>
      <c r="Y113" s="22">
        <v>19392.494968339412</v>
      </c>
      <c r="Z113" s="5">
        <v>4.5900000000000003E-2</v>
      </c>
      <c r="AA113" s="40"/>
      <c r="AE113" s="34">
        <v>0</v>
      </c>
      <c r="AF113" s="34">
        <v>536871.75994137011</v>
      </c>
    </row>
    <row r="114" spans="1:35" ht="27.75" customHeight="1" x14ac:dyDescent="0.2">
      <c r="A114" s="39">
        <v>105</v>
      </c>
      <c r="B114" s="17" t="s">
        <v>8</v>
      </c>
      <c r="C114" s="19">
        <v>2001</v>
      </c>
      <c r="D114" s="19"/>
      <c r="E114" s="29">
        <v>0</v>
      </c>
      <c r="F114" s="21">
        <v>0</v>
      </c>
      <c r="G114" s="21">
        <v>0</v>
      </c>
      <c r="H114" s="23">
        <v>0</v>
      </c>
      <c r="I114" s="107">
        <v>5.0000000000000001E-3</v>
      </c>
      <c r="J114" s="23"/>
      <c r="K114" s="23">
        <v>-4577922.3360000001</v>
      </c>
      <c r="L114" s="23">
        <v>2495814.1024252819</v>
      </c>
      <c r="M114" s="39">
        <v>2</v>
      </c>
      <c r="N114" s="72"/>
      <c r="O114" s="72"/>
      <c r="P114" s="72"/>
      <c r="Q114" s="72"/>
      <c r="R114" s="72"/>
      <c r="S114" s="72">
        <v>2495814.1024252819</v>
      </c>
      <c r="T114" s="22"/>
      <c r="U114" s="22"/>
      <c r="X114" s="102">
        <v>129.6</v>
      </c>
      <c r="Y114" s="22">
        <v>19257.824864392609</v>
      </c>
      <c r="Z114" s="5">
        <v>4.5900000000000003E-2</v>
      </c>
      <c r="AA114" s="40"/>
      <c r="AE114" s="34">
        <v>0</v>
      </c>
      <c r="AF114" s="34">
        <v>531487.17102445383</v>
      </c>
    </row>
    <row r="115" spans="1:35" ht="27.75" customHeight="1" x14ac:dyDescent="0.2">
      <c r="A115" s="39">
        <v>106</v>
      </c>
      <c r="B115" s="17" t="s">
        <v>8</v>
      </c>
      <c r="C115" s="19">
        <v>2002</v>
      </c>
      <c r="D115" s="19"/>
      <c r="E115" s="29">
        <v>0</v>
      </c>
      <c r="F115" s="21">
        <v>44965870</v>
      </c>
      <c r="G115" s="109">
        <v>-5978749.7600182537</v>
      </c>
      <c r="H115" s="23">
        <v>44965870</v>
      </c>
      <c r="I115" s="107">
        <v>5.0000000000000001E-3</v>
      </c>
      <c r="J115" s="23"/>
      <c r="K115" s="23">
        <v>-4577922.3360000001</v>
      </c>
      <c r="L115" s="23">
        <v>2495814.1024252819</v>
      </c>
      <c r="M115" s="39">
        <v>2</v>
      </c>
      <c r="N115" s="72"/>
      <c r="O115" s="72"/>
      <c r="P115" s="72"/>
      <c r="Q115" s="72"/>
      <c r="R115" s="72"/>
      <c r="S115" s="72">
        <v>2495814.1024252819</v>
      </c>
      <c r="T115" s="22"/>
      <c r="U115" s="22"/>
      <c r="V115" s="72">
        <v>0</v>
      </c>
      <c r="X115" s="102">
        <v>130.5</v>
      </c>
      <c r="Y115" s="22">
        <v>19125.012279120932</v>
      </c>
      <c r="Z115" s="5">
        <v>4.5900000000000003E-2</v>
      </c>
      <c r="AA115" s="40"/>
      <c r="AD115" s="111">
        <v>91.329146341463414</v>
      </c>
      <c r="AE115" s="34">
        <v>0</v>
      </c>
      <c r="AF115" s="34">
        <v>526216.9221535523</v>
      </c>
      <c r="AG115" s="107">
        <v>8.2960000000000006E-2</v>
      </c>
      <c r="AH115" s="41">
        <v>16.741565999999999</v>
      </c>
      <c r="AI115" s="23">
        <v>8809695.3325505573</v>
      </c>
    </row>
    <row r="116" spans="1:35" ht="27.75" customHeight="1" x14ac:dyDescent="0.2">
      <c r="A116" s="39">
        <v>107</v>
      </c>
      <c r="B116" s="17" t="s">
        <v>8</v>
      </c>
      <c r="C116" s="19">
        <v>2003</v>
      </c>
      <c r="D116" s="19"/>
      <c r="E116" s="29">
        <v>0</v>
      </c>
      <c r="F116" s="21">
        <v>46914945</v>
      </c>
      <c r="G116" s="21">
        <v>0</v>
      </c>
      <c r="H116" s="23">
        <v>1949075</v>
      </c>
      <c r="I116" s="107">
        <v>5.0000000000000001E-3</v>
      </c>
      <c r="J116" s="23">
        <v>2173904.35</v>
      </c>
      <c r="K116" s="23">
        <v>-22889611.68</v>
      </c>
      <c r="L116" s="23">
        <v>12479070.512126409</v>
      </c>
      <c r="N116" s="72"/>
      <c r="O116" s="72"/>
      <c r="P116" s="72"/>
      <c r="Q116" s="72"/>
      <c r="R116" s="72"/>
      <c r="S116" s="72">
        <v>2173904.35</v>
      </c>
      <c r="T116" s="22"/>
      <c r="U116" s="22"/>
      <c r="V116" s="72">
        <v>0</v>
      </c>
      <c r="X116" s="102">
        <v>130.6</v>
      </c>
      <c r="Y116" s="22">
        <v>16645.515696784074</v>
      </c>
      <c r="Z116" s="5">
        <v>4.5900000000000003E-2</v>
      </c>
      <c r="AA116" s="40"/>
      <c r="AD116" s="111">
        <v>94.295243902439026</v>
      </c>
      <c r="AE116" s="34">
        <v>0</v>
      </c>
      <c r="AF116" s="34">
        <v>518709.08112348831</v>
      </c>
      <c r="AG116" s="107">
        <v>8.2960000000000006E-2</v>
      </c>
      <c r="AH116" s="41">
        <v>16.820820000000001</v>
      </c>
      <c r="AI116" s="23">
        <v>8725112.0859435946</v>
      </c>
    </row>
    <row r="117" spans="1:35" ht="27.75" customHeight="1" x14ac:dyDescent="0.2">
      <c r="A117" s="39">
        <v>108</v>
      </c>
      <c r="B117" s="17" t="s">
        <v>8</v>
      </c>
      <c r="C117" s="19">
        <v>2004</v>
      </c>
      <c r="D117" s="19"/>
      <c r="E117" s="29">
        <v>0</v>
      </c>
      <c r="F117" s="21">
        <v>50371255</v>
      </c>
      <c r="G117" s="21">
        <v>0</v>
      </c>
      <c r="H117" s="23">
        <v>3456310</v>
      </c>
      <c r="I117" s="107">
        <v>5.0000000000000001E-3</v>
      </c>
      <c r="J117" s="23">
        <v>3690884.7250000001</v>
      </c>
      <c r="K117" s="23"/>
      <c r="N117" s="72"/>
      <c r="O117" s="72"/>
      <c r="P117" s="72"/>
      <c r="Q117" s="72"/>
      <c r="R117" s="72"/>
      <c r="S117" s="72">
        <v>3690884.7250000001</v>
      </c>
      <c r="T117" s="22"/>
      <c r="U117" s="22"/>
      <c r="V117" s="72">
        <v>0</v>
      </c>
      <c r="X117" s="102">
        <v>131.1</v>
      </c>
      <c r="Y117" s="22">
        <v>28153.20156369184</v>
      </c>
      <c r="Z117" s="5">
        <v>4.5900000000000003E-2</v>
      </c>
      <c r="AA117" s="40"/>
      <c r="AD117" s="111">
        <v>97.149756097560967</v>
      </c>
      <c r="AE117" s="34">
        <v>0</v>
      </c>
      <c r="AF117" s="34">
        <v>523053.53586361202</v>
      </c>
      <c r="AG117" s="107">
        <v>8.2960000000000006E-2</v>
      </c>
      <c r="AH117" s="41">
        <v>16.852066000000001</v>
      </c>
      <c r="AI117" s="23">
        <v>8814532.7079069577</v>
      </c>
    </row>
    <row r="118" spans="1:35" ht="27.75" customHeight="1" x14ac:dyDescent="0.2">
      <c r="A118" s="39">
        <v>109</v>
      </c>
      <c r="B118" s="17" t="s">
        <v>8</v>
      </c>
      <c r="C118" s="19">
        <v>2005</v>
      </c>
      <c r="D118" s="19"/>
      <c r="E118" s="29">
        <v>0</v>
      </c>
      <c r="F118" s="21">
        <v>58249892</v>
      </c>
      <c r="G118" s="21">
        <v>0</v>
      </c>
      <c r="H118" s="23">
        <v>7878637</v>
      </c>
      <c r="I118" s="107">
        <v>5.0000000000000001E-3</v>
      </c>
      <c r="J118" s="23">
        <v>8130493.2750000004</v>
      </c>
      <c r="N118" s="72"/>
      <c r="O118" s="72"/>
      <c r="P118" s="72"/>
      <c r="Q118" s="72"/>
      <c r="R118" s="72"/>
      <c r="S118" s="72">
        <v>8130493.2750000004</v>
      </c>
      <c r="T118" s="22"/>
      <c r="U118" s="22"/>
      <c r="V118" s="72">
        <v>4137447</v>
      </c>
      <c r="X118" s="102">
        <v>133.6</v>
      </c>
      <c r="Y118" s="22">
        <v>60856.985591317374</v>
      </c>
      <c r="Z118" s="5">
        <v>4.5900000000000003E-2</v>
      </c>
      <c r="AA118" s="40"/>
      <c r="AD118" s="111">
        <v>99.990121951219521</v>
      </c>
      <c r="AE118" s="34">
        <v>0</v>
      </c>
      <c r="AF118" s="34">
        <v>559902.36415878963</v>
      </c>
      <c r="AG118" s="107">
        <v>8.2960000000000006E-2</v>
      </c>
      <c r="AH118" s="41">
        <v>17.008296000000001</v>
      </c>
      <c r="AI118" s="23">
        <v>9522985.1407124866</v>
      </c>
    </row>
    <row r="119" spans="1:35" ht="27.75" customHeight="1" x14ac:dyDescent="0.2">
      <c r="A119" s="39">
        <v>110</v>
      </c>
      <c r="B119" s="17" t="s">
        <v>8</v>
      </c>
      <c r="C119" s="19">
        <v>2006</v>
      </c>
      <c r="D119" s="19"/>
      <c r="E119" s="29">
        <v>0</v>
      </c>
      <c r="F119" s="21">
        <v>64286286</v>
      </c>
      <c r="G119" s="21">
        <v>0</v>
      </c>
      <c r="H119" s="23">
        <v>6036394</v>
      </c>
      <c r="I119" s="107">
        <v>5.0000000000000001E-3</v>
      </c>
      <c r="J119" s="23">
        <v>6327643.46</v>
      </c>
      <c r="N119" s="72"/>
      <c r="O119" s="72"/>
      <c r="P119" s="72"/>
      <c r="Q119" s="72"/>
      <c r="R119" s="72"/>
      <c r="S119" s="72">
        <v>6327643.46</v>
      </c>
      <c r="T119" s="22"/>
      <c r="U119" s="22"/>
      <c r="V119" s="72">
        <v>4229079</v>
      </c>
      <c r="X119" s="102">
        <v>142.4</v>
      </c>
      <c r="Y119" s="22">
        <v>44435.698455056176</v>
      </c>
      <c r="Z119" s="5">
        <v>4.5900000000000003E-2</v>
      </c>
      <c r="AA119" s="40"/>
      <c r="AD119" s="111">
        <v>103.12109756097563</v>
      </c>
      <c r="AE119" s="34">
        <v>0</v>
      </c>
      <c r="AF119" s="34">
        <v>578638.54409895733</v>
      </c>
      <c r="AG119" s="107">
        <v>7.7441666666666686E-2</v>
      </c>
      <c r="AH119" s="41">
        <v>16.88236666666667</v>
      </c>
      <c r="AI119" s="23">
        <v>9768788.068944769</v>
      </c>
    </row>
    <row r="120" spans="1:35" ht="27.75" customHeight="1" x14ac:dyDescent="0.2">
      <c r="A120" s="39">
        <v>111</v>
      </c>
      <c r="B120" s="17" t="s">
        <v>8</v>
      </c>
      <c r="C120" s="19">
        <v>2007</v>
      </c>
      <c r="D120" s="19"/>
      <c r="E120" s="29">
        <v>-460739</v>
      </c>
      <c r="F120" s="21">
        <v>70213452</v>
      </c>
      <c r="G120" s="21">
        <v>0</v>
      </c>
      <c r="H120" s="23">
        <v>5927166</v>
      </c>
      <c r="I120" s="107">
        <v>5.0000000000000001E-3</v>
      </c>
      <c r="J120" s="23">
        <v>6248597.4299999997</v>
      </c>
      <c r="N120" s="72">
        <v>0</v>
      </c>
      <c r="O120" s="72">
        <v>70213452</v>
      </c>
      <c r="P120" s="72"/>
      <c r="Q120" s="72"/>
      <c r="R120" s="72">
        <v>0</v>
      </c>
      <c r="S120" s="72">
        <v>6248597.4299999997</v>
      </c>
      <c r="T120" s="22"/>
      <c r="U120" s="22"/>
      <c r="V120" s="72">
        <v>4469541</v>
      </c>
      <c r="X120" s="102">
        <v>148.80000000000001</v>
      </c>
      <c r="Y120" s="22">
        <v>41993.26229838709</v>
      </c>
      <c r="Z120" s="5">
        <v>4.5900000000000003E-2</v>
      </c>
      <c r="AA120" s="40"/>
      <c r="AD120" s="111">
        <v>106.41609756097562</v>
      </c>
      <c r="AE120" s="34">
        <v>0</v>
      </c>
      <c r="AF120" s="34">
        <v>594072.2972232023</v>
      </c>
      <c r="AG120" s="107">
        <v>7.350000000000001E-2</v>
      </c>
      <c r="AH120" s="41">
        <v>17.296320000000001</v>
      </c>
      <c r="AI120" s="23">
        <v>10275264.55590762</v>
      </c>
    </row>
    <row r="121" spans="1:35" ht="27.75" customHeight="1" x14ac:dyDescent="0.2">
      <c r="A121" s="39">
        <v>112</v>
      </c>
      <c r="B121" s="17" t="s">
        <v>8</v>
      </c>
      <c r="C121" s="19">
        <v>2008</v>
      </c>
      <c r="D121" s="19"/>
      <c r="E121" s="29">
        <v>-720460</v>
      </c>
      <c r="F121" s="21">
        <v>75575423</v>
      </c>
      <c r="G121" s="21">
        <v>0</v>
      </c>
      <c r="H121" s="23">
        <v>5361971</v>
      </c>
      <c r="I121" s="107">
        <v>5.0000000000000001E-3</v>
      </c>
      <c r="J121" s="23">
        <v>5713038.2599999998</v>
      </c>
      <c r="N121" s="72">
        <v>14944.9</v>
      </c>
      <c r="O121" s="72">
        <v>75575423</v>
      </c>
      <c r="P121" s="72"/>
      <c r="Q121" s="72"/>
      <c r="R121" s="72">
        <v>14944.9</v>
      </c>
      <c r="S121" s="72">
        <v>5727983.1600000001</v>
      </c>
      <c r="T121" s="22"/>
      <c r="U121" s="22"/>
      <c r="V121" s="72">
        <v>4469541</v>
      </c>
      <c r="X121" s="102">
        <v>150.30000000000001</v>
      </c>
      <c r="Y121" s="22">
        <v>38110.333732534928</v>
      </c>
      <c r="Z121" s="5">
        <v>4.5900000000000003E-2</v>
      </c>
      <c r="AA121" s="40"/>
      <c r="AD121" s="111">
        <v>109.62926829268292</v>
      </c>
      <c r="AE121" s="34">
        <v>0</v>
      </c>
      <c r="AF121" s="34">
        <v>604914.71251319221</v>
      </c>
      <c r="AG121" s="107">
        <v>7.2692083333333324E-2</v>
      </c>
      <c r="AH121" s="41">
        <v>17.715351999999999</v>
      </c>
      <c r="AI121" s="23">
        <v>10716277.062150003</v>
      </c>
    </row>
    <row r="122" spans="1:35" ht="27.75" customHeight="1" x14ac:dyDescent="0.2">
      <c r="A122" s="39">
        <v>113</v>
      </c>
      <c r="B122" s="17" t="s">
        <v>8</v>
      </c>
      <c r="C122" s="19">
        <v>2009</v>
      </c>
      <c r="D122" s="19"/>
      <c r="E122" s="29">
        <v>-1145216</v>
      </c>
      <c r="F122" s="21">
        <v>80925766</v>
      </c>
      <c r="G122" s="21">
        <v>0</v>
      </c>
      <c r="H122" s="23">
        <v>5350343</v>
      </c>
      <c r="I122" s="107">
        <v>5.0000000000000001E-3</v>
      </c>
      <c r="J122" s="23">
        <v>5728220.1150000002</v>
      </c>
      <c r="N122" s="72">
        <v>1429627.05</v>
      </c>
      <c r="O122" s="72">
        <v>80925766</v>
      </c>
      <c r="P122" s="72"/>
      <c r="Q122" s="72"/>
      <c r="R122" s="72">
        <v>1429627.05</v>
      </c>
      <c r="S122" s="72">
        <v>7157847.165</v>
      </c>
      <c r="T122" s="22"/>
      <c r="U122" s="22"/>
      <c r="V122" s="72">
        <v>4469541</v>
      </c>
      <c r="X122" s="102">
        <v>151.1</v>
      </c>
      <c r="Y122" s="22">
        <v>47371.589444076773</v>
      </c>
      <c r="Z122" s="5">
        <v>4.5900000000000003E-2</v>
      </c>
      <c r="AA122" s="40"/>
      <c r="AD122" s="111">
        <v>112.72439024390243</v>
      </c>
      <c r="AE122" s="34">
        <v>0</v>
      </c>
      <c r="AF122" s="34">
        <v>624520.71665291348</v>
      </c>
      <c r="AG122" s="107">
        <v>7.3154000000000011E-2</v>
      </c>
      <c r="AH122" s="41">
        <v>17.930536200000002</v>
      </c>
      <c r="AI122" s="23">
        <v>11197991.317595009</v>
      </c>
    </row>
    <row r="123" spans="1:35" ht="27.75" customHeight="1" x14ac:dyDescent="0.2">
      <c r="A123" s="39">
        <v>114</v>
      </c>
      <c r="B123" s="17" t="s">
        <v>8</v>
      </c>
      <c r="C123" s="19">
        <v>2010</v>
      </c>
      <c r="D123" s="19"/>
      <c r="E123" s="29">
        <v>-2233725</v>
      </c>
      <c r="F123" s="21">
        <v>85496360</v>
      </c>
      <c r="G123" s="21">
        <v>0</v>
      </c>
      <c r="H123" s="23">
        <v>4570594</v>
      </c>
      <c r="I123" s="107">
        <v>5.0000000000000001E-3</v>
      </c>
      <c r="J123" s="23">
        <v>4975222.83</v>
      </c>
      <c r="N123" s="72">
        <v>2797218.43</v>
      </c>
      <c r="O123" s="72">
        <v>85496360</v>
      </c>
      <c r="P123" s="72"/>
      <c r="Q123" s="72"/>
      <c r="R123" s="72">
        <v>2797218.43</v>
      </c>
      <c r="S123" s="72">
        <v>7772441.2599999998</v>
      </c>
      <c r="T123" s="22"/>
      <c r="U123" s="22"/>
      <c r="V123" s="72">
        <v>4469541</v>
      </c>
      <c r="X123" s="102">
        <v>155.1</v>
      </c>
      <c r="Y123" s="22">
        <v>50112.451708575114</v>
      </c>
      <c r="Z123" s="5">
        <v>4.5900000000000003E-2</v>
      </c>
      <c r="AA123" s="40"/>
      <c r="AD123" s="111">
        <v>115.85768292682927</v>
      </c>
      <c r="AE123" s="34">
        <v>0</v>
      </c>
      <c r="AF123" s="34">
        <v>645967.66746711987</v>
      </c>
      <c r="AG123" s="107">
        <v>7.3993333333333355E-2</v>
      </c>
      <c r="AH123" s="41">
        <v>18.29948266666667</v>
      </c>
      <c r="AI123" s="23">
        <v>11820874.13404166</v>
      </c>
    </row>
    <row r="124" spans="1:35" ht="27.75" customHeight="1" x14ac:dyDescent="0.2">
      <c r="A124" s="39">
        <v>115</v>
      </c>
      <c r="B124" s="17" t="s">
        <v>8</v>
      </c>
      <c r="C124" s="18">
        <v>2011</v>
      </c>
      <c r="D124" s="18"/>
      <c r="E124" s="29">
        <v>-2645617</v>
      </c>
      <c r="F124" s="21">
        <v>89288807</v>
      </c>
      <c r="G124" s="20">
        <v>0</v>
      </c>
      <c r="H124" s="23">
        <v>3792447</v>
      </c>
      <c r="I124" s="107">
        <v>5.0000000000000001E-3</v>
      </c>
      <c r="J124" s="23">
        <v>4219928.8</v>
      </c>
      <c r="N124" s="72">
        <v>39228.720000000103</v>
      </c>
      <c r="O124" s="72">
        <v>89288807</v>
      </c>
      <c r="P124" s="72"/>
      <c r="Q124" s="72"/>
      <c r="R124" s="72">
        <v>39228.720000000103</v>
      </c>
      <c r="S124" s="72">
        <v>4259157.5199999996</v>
      </c>
      <c r="T124" s="22"/>
      <c r="U124" s="22"/>
      <c r="V124" s="72">
        <v>4507912</v>
      </c>
      <c r="X124" s="102">
        <v>160.19999999999999</v>
      </c>
      <c r="Y124" s="22">
        <v>26586.501373283394</v>
      </c>
      <c r="Z124" s="5">
        <v>4.5900000000000003E-2</v>
      </c>
      <c r="AA124" s="40"/>
      <c r="AD124" s="111">
        <v>119.08</v>
      </c>
      <c r="AE124" s="34">
        <v>0</v>
      </c>
      <c r="AF124" s="34">
        <v>642904.25290366251</v>
      </c>
      <c r="AG124" s="107">
        <v>7.0764333333333346E-2</v>
      </c>
      <c r="AH124" s="41">
        <v>18.328728099999999</v>
      </c>
      <c r="AI124" s="23">
        <v>11783617.245804865</v>
      </c>
    </row>
    <row r="125" spans="1:35" ht="27.75" customHeight="1" x14ac:dyDescent="0.2">
      <c r="B125" s="98" t="s">
        <v>8</v>
      </c>
      <c r="C125" s="39">
        <v>2012</v>
      </c>
      <c r="E125" s="29">
        <v>-2645617</v>
      </c>
      <c r="F125" s="34">
        <v>88220437</v>
      </c>
      <c r="G125" s="20"/>
      <c r="H125" s="23">
        <v>-1068370</v>
      </c>
      <c r="I125" s="107">
        <v>5.0000000000000001E-3</v>
      </c>
      <c r="J125" s="23">
        <v>-621925.96499999997</v>
      </c>
      <c r="N125" s="72">
        <v>73273.450000000186</v>
      </c>
      <c r="O125" s="72">
        <v>88220437</v>
      </c>
      <c r="P125" s="72"/>
      <c r="Q125" s="72"/>
      <c r="R125" s="72">
        <v>73273.450000000186</v>
      </c>
      <c r="S125" s="72">
        <v>-548652.51499999978</v>
      </c>
      <c r="T125" s="72">
        <v>0</v>
      </c>
      <c r="U125" s="72">
        <v>4572035</v>
      </c>
      <c r="X125" s="102">
        <v>161.6</v>
      </c>
      <c r="Y125" s="22">
        <v>-3395.1269492574247</v>
      </c>
      <c r="Z125" s="5">
        <v>4.5900000000000003E-2</v>
      </c>
      <c r="AF125" s="34">
        <v>609999.82074612693</v>
      </c>
      <c r="AG125" s="107">
        <v>6.2333333333333331E-2</v>
      </c>
      <c r="AH125" s="41">
        <v>17.40324</v>
      </c>
      <c r="AI125" s="23">
        <v>10615973.280401826</v>
      </c>
    </row>
    <row r="126" spans="1:35" ht="27.75" customHeight="1" x14ac:dyDescent="0.2">
      <c r="A126" s="39">
        <v>116</v>
      </c>
      <c r="B126" s="17" t="s">
        <v>9</v>
      </c>
      <c r="C126" s="19">
        <v>1989</v>
      </c>
      <c r="D126" s="19"/>
      <c r="E126" s="29">
        <v>0</v>
      </c>
      <c r="F126" s="21">
        <v>65640037</v>
      </c>
      <c r="G126" s="21">
        <v>-23616543</v>
      </c>
      <c r="H126" s="23"/>
      <c r="I126" s="107">
        <v>5.0000000000000001E-3</v>
      </c>
      <c r="N126" s="72"/>
      <c r="O126" s="72"/>
      <c r="P126" s="72"/>
      <c r="Q126" s="72"/>
      <c r="R126" s="72"/>
      <c r="V126" s="72">
        <v>0</v>
      </c>
      <c r="X126" s="102">
        <v>95.5</v>
      </c>
      <c r="Z126" s="5">
        <v>4.5900000000000003E-2</v>
      </c>
      <c r="AA126" s="40">
        <v>821345.46103022061</v>
      </c>
      <c r="AB126" s="110">
        <v>51.164212860310414</v>
      </c>
      <c r="AE126" s="34">
        <v>1</v>
      </c>
      <c r="AF126" s="34">
        <v>821345.46103022061</v>
      </c>
    </row>
    <row r="127" spans="1:35" ht="27.75" customHeight="1" x14ac:dyDescent="0.2">
      <c r="A127" s="39">
        <v>117</v>
      </c>
      <c r="B127" s="17" t="s">
        <v>9</v>
      </c>
      <c r="C127" s="19">
        <v>1990</v>
      </c>
      <c r="D127" s="19"/>
      <c r="E127" s="29">
        <v>0</v>
      </c>
      <c r="F127" s="21">
        <v>72145234</v>
      </c>
      <c r="G127" s="21">
        <v>-26003788</v>
      </c>
      <c r="H127" s="23">
        <v>6505197</v>
      </c>
      <c r="I127" s="107">
        <v>5.0000000000000001E-3</v>
      </c>
      <c r="J127" s="34">
        <v>6833397.1849999996</v>
      </c>
      <c r="N127" s="72"/>
      <c r="O127" s="72"/>
      <c r="P127" s="72"/>
      <c r="Q127" s="72"/>
      <c r="R127" s="72"/>
      <c r="S127" s="72">
        <v>6833397.1849999996</v>
      </c>
      <c r="T127" s="22"/>
      <c r="U127" s="22"/>
      <c r="V127" s="72">
        <v>0</v>
      </c>
      <c r="X127" s="102">
        <v>98.5</v>
      </c>
      <c r="Y127" s="22">
        <v>69374.59071065989</v>
      </c>
      <c r="Z127" s="5">
        <v>4.5900000000000003E-2</v>
      </c>
      <c r="AA127" s="40"/>
      <c r="AE127" s="34">
        <v>0</v>
      </c>
      <c r="AF127" s="34">
        <v>853020.29507959331</v>
      </c>
    </row>
    <row r="128" spans="1:35" ht="27.75" customHeight="1" x14ac:dyDescent="0.2">
      <c r="A128" s="39">
        <v>118</v>
      </c>
      <c r="B128" s="17" t="s">
        <v>9</v>
      </c>
      <c r="C128" s="19">
        <v>1991</v>
      </c>
      <c r="D128" s="19"/>
      <c r="E128" s="29">
        <v>0</v>
      </c>
      <c r="F128" s="21">
        <v>81510696</v>
      </c>
      <c r="G128" s="21">
        <v>-29346468</v>
      </c>
      <c r="H128" s="23">
        <v>9365462</v>
      </c>
      <c r="I128" s="107">
        <v>5.0000000000000001E-3</v>
      </c>
      <c r="J128" s="23">
        <v>9726188.1699999999</v>
      </c>
      <c r="N128" s="72"/>
      <c r="O128" s="72"/>
      <c r="P128" s="72"/>
      <c r="Q128" s="72"/>
      <c r="R128" s="72"/>
      <c r="S128" s="72">
        <v>9726188.1699999999</v>
      </c>
      <c r="T128" s="22"/>
      <c r="U128" s="22"/>
      <c r="V128" s="72">
        <v>0</v>
      </c>
      <c r="X128" s="102">
        <v>97.7</v>
      </c>
      <c r="Y128" s="22">
        <v>99551.567758444216</v>
      </c>
      <c r="Z128" s="5">
        <v>4.5900000000000003E-2</v>
      </c>
      <c r="AA128" s="40"/>
      <c r="AE128" s="34">
        <v>0</v>
      </c>
      <c r="AF128" s="34">
        <v>913418.23129388422</v>
      </c>
    </row>
    <row r="129" spans="1:35" ht="27.75" customHeight="1" x14ac:dyDescent="0.2">
      <c r="A129" s="39">
        <v>119</v>
      </c>
      <c r="B129" s="17" t="s">
        <v>9</v>
      </c>
      <c r="C129" s="19">
        <v>1992</v>
      </c>
      <c r="D129" s="19"/>
      <c r="E129" s="29">
        <v>0</v>
      </c>
      <c r="F129" s="21">
        <v>85873976</v>
      </c>
      <c r="G129" s="21">
        <v>-32935162</v>
      </c>
      <c r="H129" s="23">
        <v>4363280</v>
      </c>
      <c r="I129" s="107">
        <v>5.0000000000000001E-3</v>
      </c>
      <c r="J129" s="23">
        <v>4770833.4800000004</v>
      </c>
      <c r="N129" s="72"/>
      <c r="O129" s="72"/>
      <c r="P129" s="72"/>
      <c r="Q129" s="72"/>
      <c r="R129" s="72"/>
      <c r="S129" s="72">
        <v>4770833.4800000004</v>
      </c>
      <c r="T129" s="22"/>
      <c r="U129" s="22"/>
      <c r="V129" s="72">
        <v>0</v>
      </c>
      <c r="X129" s="102">
        <v>100</v>
      </c>
      <c r="Y129" s="22">
        <v>47708.334800000004</v>
      </c>
      <c r="Z129" s="5">
        <v>4.5900000000000003E-2</v>
      </c>
      <c r="AA129" s="40"/>
      <c r="AE129" s="34">
        <v>0</v>
      </c>
      <c r="AF129" s="34">
        <v>919200.66927749489</v>
      </c>
    </row>
    <row r="130" spans="1:35" ht="27.75" customHeight="1" x14ac:dyDescent="0.2">
      <c r="A130" s="39">
        <v>120</v>
      </c>
      <c r="B130" s="17" t="s">
        <v>9</v>
      </c>
      <c r="C130" s="19">
        <v>1993</v>
      </c>
      <c r="D130" s="19"/>
      <c r="E130" s="29">
        <v>0</v>
      </c>
      <c r="F130" s="21">
        <v>91592515</v>
      </c>
      <c r="G130" s="21">
        <v>-36643839</v>
      </c>
      <c r="H130" s="23">
        <v>5718539</v>
      </c>
      <c r="I130" s="107">
        <v>5.0000000000000001E-3</v>
      </c>
      <c r="J130" s="23">
        <v>6147908.8799999999</v>
      </c>
      <c r="N130" s="72"/>
      <c r="O130" s="72"/>
      <c r="P130" s="72"/>
      <c r="Q130" s="72"/>
      <c r="R130" s="72"/>
      <c r="S130" s="72">
        <v>6147908.8799999999</v>
      </c>
      <c r="T130" s="22"/>
      <c r="U130" s="22"/>
      <c r="V130" s="72">
        <v>0</v>
      </c>
      <c r="X130" s="102">
        <v>102.5</v>
      </c>
      <c r="Y130" s="22">
        <v>59979.598829268289</v>
      </c>
      <c r="Z130" s="5">
        <v>4.5900000000000003E-2</v>
      </c>
      <c r="AA130" s="40"/>
      <c r="AE130" s="34">
        <v>0</v>
      </c>
      <c r="AF130" s="34">
        <v>936988.95738692617</v>
      </c>
    </row>
    <row r="131" spans="1:35" ht="27.75" customHeight="1" x14ac:dyDescent="0.2">
      <c r="A131" s="39">
        <v>121</v>
      </c>
      <c r="B131" s="17" t="s">
        <v>9</v>
      </c>
      <c r="C131" s="19">
        <v>1994</v>
      </c>
      <c r="D131" s="19"/>
      <c r="E131" s="29">
        <v>0</v>
      </c>
      <c r="F131" s="21">
        <v>96764680</v>
      </c>
      <c r="G131" s="21">
        <v>-40690632</v>
      </c>
      <c r="H131" s="23">
        <v>5172165</v>
      </c>
      <c r="I131" s="107">
        <v>5.0000000000000001E-3</v>
      </c>
      <c r="J131" s="23">
        <v>5630127.5750000002</v>
      </c>
      <c r="N131" s="72"/>
      <c r="O131" s="72"/>
      <c r="P131" s="72"/>
      <c r="Q131" s="72"/>
      <c r="R131" s="72"/>
      <c r="S131" s="72">
        <v>5630127.5750000002</v>
      </c>
      <c r="T131" s="22"/>
      <c r="U131" s="22"/>
      <c r="V131" s="72">
        <v>0</v>
      </c>
      <c r="X131" s="102">
        <v>108.2</v>
      </c>
      <c r="Y131" s="22">
        <v>52034.450785582252</v>
      </c>
      <c r="Z131" s="5">
        <v>4.5900000000000003E-2</v>
      </c>
      <c r="AA131" s="40"/>
      <c r="AE131" s="34">
        <v>0</v>
      </c>
      <c r="AF131" s="34">
        <v>946015.61502844852</v>
      </c>
    </row>
    <row r="132" spans="1:35" ht="27.75" customHeight="1" x14ac:dyDescent="0.2">
      <c r="A132" s="39">
        <v>122</v>
      </c>
      <c r="B132" s="17" t="s">
        <v>9</v>
      </c>
      <c r="C132" s="19">
        <v>1995</v>
      </c>
      <c r="D132" s="19"/>
      <c r="E132" s="29">
        <v>0</v>
      </c>
      <c r="F132" s="21">
        <v>95821529</v>
      </c>
      <c r="G132" s="21">
        <v>-39194322</v>
      </c>
      <c r="H132" s="23">
        <v>-943151</v>
      </c>
      <c r="I132" s="107">
        <v>5.0000000000000001E-3</v>
      </c>
      <c r="J132" s="23">
        <v>-459327.6</v>
      </c>
      <c r="N132" s="72"/>
      <c r="O132" s="72"/>
      <c r="P132" s="72"/>
      <c r="Q132" s="72"/>
      <c r="R132" s="72"/>
      <c r="S132" s="72">
        <v>-459327.6</v>
      </c>
      <c r="T132" s="22"/>
      <c r="U132" s="22"/>
      <c r="V132" s="72">
        <v>0</v>
      </c>
      <c r="X132" s="102">
        <v>116.7</v>
      </c>
      <c r="Y132" s="22">
        <v>-3935.9691516709509</v>
      </c>
      <c r="Z132" s="5">
        <v>4.5900000000000003E-2</v>
      </c>
      <c r="AA132" s="40"/>
      <c r="AE132" s="34">
        <v>0</v>
      </c>
      <c r="AF132" s="34">
        <v>898657.52914697176</v>
      </c>
    </row>
    <row r="133" spans="1:35" ht="27.75" customHeight="1" x14ac:dyDescent="0.2">
      <c r="A133" s="39">
        <v>123</v>
      </c>
      <c r="B133" s="17" t="s">
        <v>9</v>
      </c>
      <c r="C133" s="19">
        <v>1996</v>
      </c>
      <c r="D133" s="19"/>
      <c r="E133" s="29">
        <v>0</v>
      </c>
      <c r="F133" s="21">
        <v>99473875</v>
      </c>
      <c r="G133" s="21">
        <v>-43033291</v>
      </c>
      <c r="H133" s="23">
        <v>3652346</v>
      </c>
      <c r="I133" s="107">
        <v>5.0000000000000001E-3</v>
      </c>
      <c r="J133" s="23">
        <v>4131453.645</v>
      </c>
      <c r="N133" s="72"/>
      <c r="O133" s="72"/>
      <c r="P133" s="72"/>
      <c r="Q133" s="72"/>
      <c r="R133" s="72"/>
      <c r="S133" s="72">
        <v>4131453.645</v>
      </c>
      <c r="T133" s="22"/>
      <c r="U133" s="22"/>
      <c r="V133" s="72">
        <v>0</v>
      </c>
      <c r="X133" s="102">
        <v>116.6</v>
      </c>
      <c r="Y133" s="22">
        <v>35432.707075471699</v>
      </c>
      <c r="Z133" s="5">
        <v>4.5900000000000003E-2</v>
      </c>
      <c r="AA133" s="40"/>
      <c r="AE133" s="34">
        <v>0</v>
      </c>
      <c r="AF133" s="34">
        <v>892841.85563459736</v>
      </c>
    </row>
    <row r="134" spans="1:35" ht="27.75" customHeight="1" x14ac:dyDescent="0.2">
      <c r="A134" s="39">
        <v>124</v>
      </c>
      <c r="B134" s="17" t="s">
        <v>9</v>
      </c>
      <c r="C134" s="19">
        <v>1997</v>
      </c>
      <c r="D134" s="19"/>
      <c r="E134" s="29">
        <v>0</v>
      </c>
      <c r="F134" s="21">
        <v>104192297</v>
      </c>
      <c r="G134" s="21">
        <v>-47503333</v>
      </c>
      <c r="H134" s="23">
        <v>4718422</v>
      </c>
      <c r="I134" s="107">
        <v>5.0000000000000001E-3</v>
      </c>
      <c r="J134" s="23">
        <v>5215791.375</v>
      </c>
      <c r="L134" s="33">
        <v>0.54408018281812143</v>
      </c>
      <c r="N134" s="72"/>
      <c r="O134" s="72"/>
      <c r="P134" s="72"/>
      <c r="Q134" s="72"/>
      <c r="R134" s="72"/>
      <c r="S134" s="72">
        <v>5215791.375</v>
      </c>
      <c r="T134" s="22"/>
      <c r="U134" s="22"/>
      <c r="V134" s="72">
        <v>0</v>
      </c>
      <c r="X134" s="102">
        <v>118</v>
      </c>
      <c r="Y134" s="22">
        <v>44201.6218220339</v>
      </c>
      <c r="Z134" s="5">
        <v>4.5900000000000003E-2</v>
      </c>
      <c r="AA134" s="40"/>
      <c r="AE134" s="34">
        <v>0</v>
      </c>
      <c r="AF134" s="34">
        <v>896062.03628300328</v>
      </c>
    </row>
    <row r="135" spans="1:35" ht="27.75" customHeight="1" x14ac:dyDescent="0.2">
      <c r="A135" s="39">
        <v>125</v>
      </c>
      <c r="B135" s="17" t="s">
        <v>9</v>
      </c>
      <c r="C135" s="19">
        <v>1998</v>
      </c>
      <c r="D135" s="19"/>
      <c r="E135" s="29">
        <v>0</v>
      </c>
      <c r="F135" s="21">
        <v>109974709</v>
      </c>
      <c r="G135" s="21">
        <v>-52057297</v>
      </c>
      <c r="H135" s="23">
        <v>5782412</v>
      </c>
      <c r="I135" s="107">
        <v>5.0000000000000001E-3</v>
      </c>
      <c r="J135" s="23"/>
      <c r="K135" s="23">
        <v>9953621.2970000003</v>
      </c>
      <c r="L135" s="23">
        <v>35668978.905793786</v>
      </c>
      <c r="M135" s="39">
        <v>1</v>
      </c>
      <c r="N135" s="72"/>
      <c r="O135" s="72"/>
      <c r="P135" s="72"/>
      <c r="Q135" s="72"/>
      <c r="R135" s="72"/>
      <c r="S135" s="72">
        <v>9953621.2970000003</v>
      </c>
      <c r="T135" s="22"/>
      <c r="U135" s="22"/>
      <c r="X135" s="102">
        <v>122.8</v>
      </c>
      <c r="Y135" s="22">
        <v>81055.548021172639</v>
      </c>
      <c r="Z135" s="5">
        <v>4.5900000000000003E-2</v>
      </c>
      <c r="AA135" s="40"/>
      <c r="AE135" s="34">
        <v>0</v>
      </c>
      <c r="AF135" s="34">
        <v>935988.33683878602</v>
      </c>
    </row>
    <row r="136" spans="1:35" ht="27.75" customHeight="1" x14ac:dyDescent="0.2">
      <c r="A136" s="39">
        <v>126</v>
      </c>
      <c r="B136" s="17" t="s">
        <v>9</v>
      </c>
      <c r="C136" s="19">
        <v>1999</v>
      </c>
      <c r="D136" s="19"/>
      <c r="E136" s="29">
        <v>0</v>
      </c>
      <c r="F136" s="21">
        <v>0</v>
      </c>
      <c r="G136" s="21">
        <v>0</v>
      </c>
      <c r="H136" s="23">
        <v>-109974709</v>
      </c>
      <c r="I136" s="107">
        <v>5.0000000000000001E-3</v>
      </c>
      <c r="J136" s="23"/>
      <c r="K136" s="23">
        <v>9953621.2970000003</v>
      </c>
      <c r="L136" s="23">
        <v>35668978.905793786</v>
      </c>
      <c r="M136" s="39">
        <v>1</v>
      </c>
      <c r="N136" s="72"/>
      <c r="O136" s="72"/>
      <c r="P136" s="72"/>
      <c r="Q136" s="72"/>
      <c r="R136" s="72"/>
      <c r="S136" s="72">
        <v>9953621.2970000003</v>
      </c>
      <c r="T136" s="22"/>
      <c r="U136" s="22"/>
      <c r="X136" s="102">
        <v>126.1</v>
      </c>
      <c r="Y136" s="22">
        <v>78934.348112609048</v>
      </c>
      <c r="Z136" s="5">
        <v>4.5900000000000003E-2</v>
      </c>
      <c r="AA136" s="40"/>
      <c r="AE136" s="34">
        <v>0</v>
      </c>
      <c r="AF136" s="34">
        <v>971960.82029049471</v>
      </c>
    </row>
    <row r="137" spans="1:35" ht="27.75" customHeight="1" x14ac:dyDescent="0.2">
      <c r="A137" s="39">
        <v>127</v>
      </c>
      <c r="B137" s="17" t="s">
        <v>9</v>
      </c>
      <c r="C137" s="19">
        <v>2000</v>
      </c>
      <c r="D137" s="19"/>
      <c r="E137" s="29">
        <v>0</v>
      </c>
      <c r="F137" s="21">
        <v>0</v>
      </c>
      <c r="G137" s="21">
        <v>0</v>
      </c>
      <c r="H137" s="23">
        <v>0</v>
      </c>
      <c r="I137" s="107">
        <v>5.0000000000000001E-3</v>
      </c>
      <c r="J137" s="23"/>
      <c r="K137" s="23">
        <v>9953621.2970000003</v>
      </c>
      <c r="L137" s="23">
        <v>35668978.905793786</v>
      </c>
      <c r="M137" s="39">
        <v>1</v>
      </c>
      <c r="N137" s="72"/>
      <c r="O137" s="72"/>
      <c r="P137" s="72"/>
      <c r="Q137" s="72"/>
      <c r="R137" s="72"/>
      <c r="S137" s="72">
        <v>9953621.2970000003</v>
      </c>
      <c r="T137" s="22"/>
      <c r="U137" s="22"/>
      <c r="X137" s="102">
        <v>128.69999999999999</v>
      </c>
      <c r="Y137" s="22">
        <v>77339.71481740482</v>
      </c>
      <c r="Z137" s="5">
        <v>4.5900000000000003E-2</v>
      </c>
      <c r="AA137" s="40"/>
      <c r="AE137" s="34">
        <v>0</v>
      </c>
      <c r="AF137" s="34">
        <v>1004687.5334565658</v>
      </c>
    </row>
    <row r="138" spans="1:35" ht="27.75" customHeight="1" x14ac:dyDescent="0.2">
      <c r="A138" s="39">
        <v>128</v>
      </c>
      <c r="B138" s="17" t="s">
        <v>9</v>
      </c>
      <c r="C138" s="19">
        <v>2001</v>
      </c>
      <c r="D138" s="19"/>
      <c r="E138" s="29">
        <v>0</v>
      </c>
      <c r="F138" s="21">
        <v>0</v>
      </c>
      <c r="G138" s="21">
        <v>0</v>
      </c>
      <c r="H138" s="23">
        <v>0</v>
      </c>
      <c r="I138" s="107">
        <v>5.0000000000000001E-3</v>
      </c>
      <c r="J138" s="23"/>
      <c r="K138" s="23">
        <v>9953621.2970000003</v>
      </c>
      <c r="L138" s="23">
        <v>35668978.905793786</v>
      </c>
      <c r="M138" s="39">
        <v>1</v>
      </c>
      <c r="N138" s="72"/>
      <c r="O138" s="72"/>
      <c r="P138" s="72"/>
      <c r="Q138" s="72"/>
      <c r="R138" s="72"/>
      <c r="S138" s="72">
        <v>9953621.2970000003</v>
      </c>
      <c r="T138" s="22"/>
      <c r="U138" s="22"/>
      <c r="X138" s="102">
        <v>129.6</v>
      </c>
      <c r="Y138" s="22">
        <v>76802.633464506172</v>
      </c>
      <c r="Z138" s="5">
        <v>4.5900000000000003E-2</v>
      </c>
      <c r="AA138" s="40"/>
      <c r="AE138" s="34">
        <v>0</v>
      </c>
      <c r="AF138" s="34">
        <v>1035375.0091354155</v>
      </c>
    </row>
    <row r="139" spans="1:35" ht="27.75" customHeight="1" x14ac:dyDescent="0.2">
      <c r="A139" s="39">
        <v>129</v>
      </c>
      <c r="B139" s="17" t="s">
        <v>9</v>
      </c>
      <c r="C139" s="19">
        <v>2002</v>
      </c>
      <c r="D139" s="19"/>
      <c r="E139" s="29">
        <v>0</v>
      </c>
      <c r="F139" s="21">
        <v>153439442</v>
      </c>
      <c r="G139" s="109">
        <v>-50807812.581240781</v>
      </c>
      <c r="H139" s="23">
        <v>153439442</v>
      </c>
      <c r="I139" s="107">
        <v>5.0000000000000001E-3</v>
      </c>
      <c r="J139" s="23"/>
      <c r="K139" s="23">
        <v>9953621.2970000003</v>
      </c>
      <c r="L139" s="23">
        <v>35668978.905793786</v>
      </c>
      <c r="M139" s="39">
        <v>1</v>
      </c>
      <c r="N139" s="72"/>
      <c r="O139" s="72"/>
      <c r="P139" s="72"/>
      <c r="Q139" s="72"/>
      <c r="R139" s="72"/>
      <c r="S139" s="72">
        <v>9953621.2970000003</v>
      </c>
      <c r="T139" s="22"/>
      <c r="U139" s="22"/>
      <c r="V139" s="72">
        <v>0</v>
      </c>
      <c r="X139" s="102">
        <v>130.5</v>
      </c>
      <c r="Y139" s="22">
        <v>76272.960130268199</v>
      </c>
      <c r="Z139" s="5">
        <v>4.5900000000000003E-2</v>
      </c>
      <c r="AA139" s="40"/>
      <c r="AD139" s="111">
        <v>91.329146341463414</v>
      </c>
      <c r="AE139" s="34">
        <v>0</v>
      </c>
      <c r="AF139" s="34">
        <v>1064124.2563463682</v>
      </c>
      <c r="AG139" s="107">
        <v>8.2960000000000006E-2</v>
      </c>
      <c r="AH139" s="41">
        <v>16.741565999999999</v>
      </c>
      <c r="AI139" s="23">
        <v>17815106.46982364</v>
      </c>
    </row>
    <row r="140" spans="1:35" ht="27.75" customHeight="1" x14ac:dyDescent="0.2">
      <c r="A140" s="39">
        <v>130</v>
      </c>
      <c r="B140" s="17" t="s">
        <v>9</v>
      </c>
      <c r="C140" s="19">
        <v>2003</v>
      </c>
      <c r="D140" s="19"/>
      <c r="E140" s="29">
        <v>0</v>
      </c>
      <c r="F140" s="21">
        <v>160351620</v>
      </c>
      <c r="G140" s="21">
        <v>0</v>
      </c>
      <c r="H140" s="23">
        <v>6912178</v>
      </c>
      <c r="I140" s="107">
        <v>5.0000000000000001E-3</v>
      </c>
      <c r="J140" s="23">
        <v>7679375.21</v>
      </c>
      <c r="K140" s="23">
        <v>49768106.484999999</v>
      </c>
      <c r="L140" s="23">
        <v>178344894.52896893</v>
      </c>
      <c r="N140" s="72"/>
      <c r="O140" s="72"/>
      <c r="P140" s="72"/>
      <c r="Q140" s="72"/>
      <c r="R140" s="72"/>
      <c r="S140" s="72">
        <v>7679375.21</v>
      </c>
      <c r="T140" s="22"/>
      <c r="U140" s="22"/>
      <c r="V140" s="72">
        <v>0</v>
      </c>
      <c r="X140" s="102">
        <v>130.6</v>
      </c>
      <c r="Y140" s="22">
        <v>58800.729019908118</v>
      </c>
      <c r="Z140" s="5">
        <v>4.5900000000000003E-2</v>
      </c>
      <c r="AA140" s="40"/>
      <c r="AD140" s="111">
        <v>94.295243902439026</v>
      </c>
      <c r="AE140" s="34">
        <v>0</v>
      </c>
      <c r="AF140" s="34">
        <v>1074081.6819999781</v>
      </c>
      <c r="AG140" s="107">
        <v>8.2960000000000006E-2</v>
      </c>
      <c r="AH140" s="41">
        <v>16.820820000000001</v>
      </c>
      <c r="AI140" s="23">
        <v>18066934.638218872</v>
      </c>
    </row>
    <row r="141" spans="1:35" ht="27.75" customHeight="1" x14ac:dyDescent="0.2">
      <c r="A141" s="39">
        <v>131</v>
      </c>
      <c r="B141" s="17" t="s">
        <v>9</v>
      </c>
      <c r="C141" s="19">
        <v>2004</v>
      </c>
      <c r="D141" s="19"/>
      <c r="E141" s="29">
        <v>0</v>
      </c>
      <c r="F141" s="21">
        <v>168531705</v>
      </c>
      <c r="G141" s="21">
        <v>0</v>
      </c>
      <c r="H141" s="23">
        <v>8180085</v>
      </c>
      <c r="I141" s="107">
        <v>5.0000000000000001E-3</v>
      </c>
      <c r="J141" s="23">
        <v>8981843.0999999996</v>
      </c>
      <c r="K141" s="23"/>
      <c r="N141" s="72"/>
      <c r="O141" s="72"/>
      <c r="P141" s="72"/>
      <c r="Q141" s="72"/>
      <c r="R141" s="72"/>
      <c r="S141" s="72">
        <v>8981843.0999999996</v>
      </c>
      <c r="T141" s="22"/>
      <c r="U141" s="22"/>
      <c r="V141" s="72">
        <v>0</v>
      </c>
      <c r="X141" s="102">
        <v>131.1</v>
      </c>
      <c r="Y141" s="22">
        <v>68511.389016018307</v>
      </c>
      <c r="Z141" s="5">
        <v>4.5900000000000003E-2</v>
      </c>
      <c r="AA141" s="40"/>
      <c r="AD141" s="111">
        <v>97.149756097560967</v>
      </c>
      <c r="AE141" s="34">
        <v>0</v>
      </c>
      <c r="AF141" s="34">
        <v>1093292.7218121975</v>
      </c>
      <c r="AG141" s="107">
        <v>8.2960000000000006E-2</v>
      </c>
      <c r="AH141" s="41">
        <v>16.852066000000001</v>
      </c>
      <c r="AI141" s="23">
        <v>18424241.105298791</v>
      </c>
    </row>
    <row r="142" spans="1:35" ht="27.75" customHeight="1" x14ac:dyDescent="0.2">
      <c r="A142" s="39">
        <v>132</v>
      </c>
      <c r="B142" s="17" t="s">
        <v>9</v>
      </c>
      <c r="C142" s="19">
        <v>2005</v>
      </c>
      <c r="D142" s="19"/>
      <c r="E142" s="29">
        <v>0</v>
      </c>
      <c r="F142" s="21">
        <v>175937131</v>
      </c>
      <c r="G142" s="21">
        <v>0</v>
      </c>
      <c r="H142" s="23">
        <v>7405426</v>
      </c>
      <c r="I142" s="107">
        <v>5.0000000000000001E-3</v>
      </c>
      <c r="J142" s="23">
        <v>8248084.5250000004</v>
      </c>
      <c r="N142" s="72"/>
      <c r="O142" s="72"/>
      <c r="P142" s="72"/>
      <c r="Q142" s="72"/>
      <c r="R142" s="72"/>
      <c r="S142" s="72">
        <v>8248084.5250000004</v>
      </c>
      <c r="T142" s="22"/>
      <c r="U142" s="22"/>
      <c r="V142" s="72">
        <v>0</v>
      </c>
      <c r="X142" s="102">
        <v>133.6</v>
      </c>
      <c r="Y142" s="22">
        <v>61737.159618263475</v>
      </c>
      <c r="Z142" s="5">
        <v>4.5900000000000003E-2</v>
      </c>
      <c r="AA142" s="40"/>
      <c r="AD142" s="111">
        <v>99.990121951219521</v>
      </c>
      <c r="AE142" s="34">
        <v>0</v>
      </c>
      <c r="AF142" s="34">
        <v>1104847.745499281</v>
      </c>
      <c r="AG142" s="107">
        <v>8.2960000000000006E-2</v>
      </c>
      <c r="AH142" s="41">
        <v>17.008296000000001</v>
      </c>
      <c r="AI142" s="23">
        <v>18791577.490384441</v>
      </c>
    </row>
    <row r="143" spans="1:35" ht="27.75" customHeight="1" x14ac:dyDescent="0.2">
      <c r="A143" s="39">
        <v>133</v>
      </c>
      <c r="B143" s="17" t="s">
        <v>9</v>
      </c>
      <c r="C143" s="19">
        <v>2006</v>
      </c>
      <c r="D143" s="19"/>
      <c r="E143" s="29">
        <v>0</v>
      </c>
      <c r="F143" s="21">
        <v>183852323</v>
      </c>
      <c r="G143" s="21">
        <v>0</v>
      </c>
      <c r="H143" s="23">
        <v>7915192</v>
      </c>
      <c r="I143" s="107">
        <v>5.0000000000000001E-3</v>
      </c>
      <c r="J143" s="23">
        <v>8794877.6549999993</v>
      </c>
      <c r="N143" s="72"/>
      <c r="O143" s="72"/>
      <c r="P143" s="72"/>
      <c r="Q143" s="72"/>
      <c r="R143" s="72"/>
      <c r="S143" s="72">
        <v>8794877.6549999993</v>
      </c>
      <c r="T143" s="22"/>
      <c r="U143" s="22"/>
      <c r="V143" s="72">
        <v>0</v>
      </c>
      <c r="X143" s="102">
        <v>142.4</v>
      </c>
      <c r="Y143" s="22">
        <v>61761.781285112353</v>
      </c>
      <c r="Z143" s="5">
        <v>4.5900000000000003E-2</v>
      </c>
      <c r="AA143" s="40"/>
      <c r="AD143" s="111">
        <v>103.12109756097563</v>
      </c>
      <c r="AE143" s="34">
        <v>0</v>
      </c>
      <c r="AF143" s="34">
        <v>1115897.0152659763</v>
      </c>
      <c r="AG143" s="107">
        <v>7.7441666666666686E-2</v>
      </c>
      <c r="AH143" s="41">
        <v>16.88236666666667</v>
      </c>
      <c r="AI143" s="23">
        <v>18838982.573959146</v>
      </c>
    </row>
    <row r="144" spans="1:35" ht="27.75" customHeight="1" x14ac:dyDescent="0.2">
      <c r="A144" s="39">
        <v>134</v>
      </c>
      <c r="B144" s="17" t="s">
        <v>9</v>
      </c>
      <c r="C144" s="19">
        <v>2007</v>
      </c>
      <c r="D144" s="19"/>
      <c r="E144" s="29">
        <v>-372826</v>
      </c>
      <c r="F144" s="21">
        <v>192851788</v>
      </c>
      <c r="G144" s="21">
        <v>0</v>
      </c>
      <c r="H144" s="23">
        <v>8999465</v>
      </c>
      <c r="I144" s="107">
        <v>5.0000000000000001E-3</v>
      </c>
      <c r="J144" s="23">
        <v>9918726.6150000002</v>
      </c>
      <c r="N144" s="72">
        <v>448501</v>
      </c>
      <c r="O144" s="72">
        <v>192851788</v>
      </c>
      <c r="P144" s="72"/>
      <c r="Q144" s="72"/>
      <c r="R144" s="72">
        <v>448501</v>
      </c>
      <c r="S144" s="72">
        <v>10367227.615</v>
      </c>
      <c r="T144" s="22"/>
      <c r="U144" s="22"/>
      <c r="V144" s="72">
        <v>0</v>
      </c>
      <c r="X144" s="102">
        <v>148.80000000000001</v>
      </c>
      <c r="Y144" s="22">
        <v>69672.228595430104</v>
      </c>
      <c r="Z144" s="5">
        <v>4.5900000000000003E-2</v>
      </c>
      <c r="AA144" s="40"/>
      <c r="AD144" s="111">
        <v>106.41609756097562</v>
      </c>
      <c r="AE144" s="34">
        <v>0</v>
      </c>
      <c r="AF144" s="34">
        <v>1134349.5708606981</v>
      </c>
      <c r="AG144" s="107">
        <v>7.350000000000001E-2</v>
      </c>
      <c r="AH144" s="41">
        <v>17.296320000000001</v>
      </c>
      <c r="AI144" s="23">
        <v>19620073.169469312</v>
      </c>
    </row>
    <row r="145" spans="1:35" ht="27.75" customHeight="1" x14ac:dyDescent="0.2">
      <c r="A145" s="39">
        <v>135</v>
      </c>
      <c r="B145" s="17" t="s">
        <v>9</v>
      </c>
      <c r="C145" s="19">
        <v>2008</v>
      </c>
      <c r="D145" s="19"/>
      <c r="E145" s="29">
        <v>-418244</v>
      </c>
      <c r="F145" s="21">
        <v>204228606</v>
      </c>
      <c r="G145" s="21">
        <v>0</v>
      </c>
      <c r="H145" s="23">
        <v>11376818</v>
      </c>
      <c r="I145" s="107">
        <v>5.0000000000000001E-3</v>
      </c>
      <c r="J145" s="23">
        <v>12341076.939999999</v>
      </c>
      <c r="N145" s="72">
        <v>260195</v>
      </c>
      <c r="O145" s="72">
        <v>204228606</v>
      </c>
      <c r="P145" s="72"/>
      <c r="Q145" s="72"/>
      <c r="R145" s="72">
        <v>260195</v>
      </c>
      <c r="S145" s="72">
        <v>12601271.939999999</v>
      </c>
      <c r="T145" s="22"/>
      <c r="U145" s="22"/>
      <c r="V145" s="72">
        <v>0</v>
      </c>
      <c r="X145" s="102">
        <v>150.30000000000001</v>
      </c>
      <c r="Y145" s="22">
        <v>83840.798003992008</v>
      </c>
      <c r="Z145" s="5">
        <v>4.5900000000000003E-2</v>
      </c>
      <c r="AA145" s="40"/>
      <c r="AD145" s="111">
        <v>109.62926829268292</v>
      </c>
      <c r="AE145" s="34">
        <v>0</v>
      </c>
      <c r="AF145" s="34">
        <v>1166123.7235621843</v>
      </c>
      <c r="AG145" s="107">
        <v>7.2692083333333324E-2</v>
      </c>
      <c r="AH145" s="41">
        <v>17.715351999999999</v>
      </c>
      <c r="AI145" s="23">
        <v>20658292.238454789</v>
      </c>
    </row>
    <row r="146" spans="1:35" ht="27.75" customHeight="1" x14ac:dyDescent="0.2">
      <c r="A146" s="39">
        <v>136</v>
      </c>
      <c r="B146" s="17" t="s">
        <v>9</v>
      </c>
      <c r="C146" s="19">
        <v>2009</v>
      </c>
      <c r="D146" s="19"/>
      <c r="E146" s="29">
        <v>3075800</v>
      </c>
      <c r="F146" s="21">
        <v>220566378</v>
      </c>
      <c r="G146" s="21">
        <v>0</v>
      </c>
      <c r="H146" s="23">
        <v>16337772</v>
      </c>
      <c r="I146" s="107">
        <v>5.0000000000000001E-3</v>
      </c>
      <c r="J146" s="23">
        <v>17358915.030000001</v>
      </c>
      <c r="N146" s="72">
        <v>3566618</v>
      </c>
      <c r="O146" s="72">
        <v>220566378</v>
      </c>
      <c r="P146" s="72"/>
      <c r="Q146" s="72"/>
      <c r="R146" s="72">
        <v>3566618</v>
      </c>
      <c r="S146" s="72">
        <v>20925533.030000001</v>
      </c>
      <c r="T146" s="22"/>
      <c r="U146" s="22"/>
      <c r="V146" s="72">
        <v>0</v>
      </c>
      <c r="X146" s="102">
        <v>151.1</v>
      </c>
      <c r="Y146" s="22">
        <v>138487.97504963601</v>
      </c>
      <c r="Z146" s="5">
        <v>4.5900000000000003E-2</v>
      </c>
      <c r="AA146" s="40"/>
      <c r="AD146" s="111">
        <v>112.72439024390243</v>
      </c>
      <c r="AE146" s="34">
        <v>0</v>
      </c>
      <c r="AF146" s="34">
        <v>1251086.6197003161</v>
      </c>
      <c r="AG146" s="107">
        <v>7.3154000000000011E-2</v>
      </c>
      <c r="AH146" s="41">
        <v>17.930536200000002</v>
      </c>
      <c r="AI146" s="23">
        <v>22432653.923872154</v>
      </c>
    </row>
    <row r="147" spans="1:35" ht="27.75" customHeight="1" x14ac:dyDescent="0.2">
      <c r="A147" s="39">
        <v>137</v>
      </c>
      <c r="B147" s="17" t="s">
        <v>9</v>
      </c>
      <c r="C147" s="19">
        <v>2010</v>
      </c>
      <c r="D147" s="19"/>
      <c r="E147" s="29">
        <v>4936286</v>
      </c>
      <c r="F147" s="21">
        <v>230732498</v>
      </c>
      <c r="G147" s="21">
        <v>0</v>
      </c>
      <c r="H147" s="23">
        <v>10166120</v>
      </c>
      <c r="I147" s="107">
        <v>5.0000000000000001E-3</v>
      </c>
      <c r="J147" s="23">
        <v>11268951.890000001</v>
      </c>
      <c r="N147" s="72">
        <v>4956320</v>
      </c>
      <c r="O147" s="72">
        <v>230732498</v>
      </c>
      <c r="P147" s="72"/>
      <c r="Q147" s="72"/>
      <c r="R147" s="72">
        <v>4956320</v>
      </c>
      <c r="S147" s="72">
        <v>16225271.890000001</v>
      </c>
      <c r="T147" s="22"/>
      <c r="U147" s="22"/>
      <c r="V147" s="72">
        <v>0</v>
      </c>
      <c r="X147" s="102">
        <v>155.1</v>
      </c>
      <c r="Y147" s="22">
        <v>104611.68207607996</v>
      </c>
      <c r="Z147" s="5">
        <v>4.5900000000000003E-2</v>
      </c>
      <c r="AA147" s="40"/>
      <c r="AD147" s="111">
        <v>115.85768292682927</v>
      </c>
      <c r="AE147" s="34">
        <v>0</v>
      </c>
      <c r="AF147" s="34">
        <v>1298273.4259321515</v>
      </c>
      <c r="AG147" s="107">
        <v>7.3993333333333355E-2</v>
      </c>
      <c r="AH147" s="41">
        <v>18.29948266666667</v>
      </c>
      <c r="AI147" s="23">
        <v>23757732.054439362</v>
      </c>
    </row>
    <row r="148" spans="1:35" ht="27.75" customHeight="1" x14ac:dyDescent="0.2">
      <c r="A148" s="39">
        <v>138</v>
      </c>
      <c r="B148" s="17" t="s">
        <v>9</v>
      </c>
      <c r="C148" s="18">
        <v>2011</v>
      </c>
      <c r="D148" s="18"/>
      <c r="E148" s="29">
        <v>4662059</v>
      </c>
      <c r="F148" s="21">
        <v>239618229</v>
      </c>
      <c r="G148" s="20">
        <v>0</v>
      </c>
      <c r="H148" s="23">
        <v>8885731</v>
      </c>
      <c r="I148" s="107">
        <v>5.0000000000000001E-3</v>
      </c>
      <c r="J148" s="23">
        <v>10039393.49</v>
      </c>
      <c r="N148" s="72">
        <v>517023</v>
      </c>
      <c r="O148" s="72">
        <v>239618229</v>
      </c>
      <c r="P148" s="72"/>
      <c r="Q148" s="72"/>
      <c r="R148" s="72">
        <v>517023</v>
      </c>
      <c r="S148" s="72">
        <v>10556416.49</v>
      </c>
      <c r="T148" s="22"/>
      <c r="U148" s="22"/>
      <c r="V148" s="72">
        <v>0</v>
      </c>
      <c r="X148" s="102">
        <v>160.19999999999999</v>
      </c>
      <c r="Y148" s="22">
        <v>65895.234019975032</v>
      </c>
      <c r="Z148" s="5">
        <v>4.5900000000000003E-2</v>
      </c>
      <c r="AA148" s="40"/>
      <c r="AD148" s="111">
        <v>119.08</v>
      </c>
      <c r="AE148" s="34">
        <v>0</v>
      </c>
      <c r="AF148" s="34">
        <v>1304577.9097018407</v>
      </c>
      <c r="AG148" s="107">
        <v>7.0764333333333346E-2</v>
      </c>
      <c r="AH148" s="41">
        <v>18.328728099999999</v>
      </c>
      <c r="AI148" s="23">
        <v>23911253.79219139</v>
      </c>
    </row>
    <row r="149" spans="1:35" ht="27.75" customHeight="1" x14ac:dyDescent="0.2">
      <c r="B149" s="98" t="s">
        <v>9</v>
      </c>
      <c r="C149" s="39">
        <v>2012</v>
      </c>
      <c r="E149" s="29">
        <v>4662059</v>
      </c>
      <c r="F149" s="34">
        <v>261433269</v>
      </c>
      <c r="G149" s="20"/>
      <c r="H149" s="23">
        <v>21815040</v>
      </c>
      <c r="I149" s="107">
        <v>5.0000000000000001E-3</v>
      </c>
      <c r="J149" s="23">
        <v>23013131.145</v>
      </c>
      <c r="N149" s="72">
        <v>0</v>
      </c>
      <c r="O149" s="72">
        <v>261433269</v>
      </c>
      <c r="P149" s="72"/>
      <c r="Q149" s="72"/>
      <c r="R149" s="72">
        <v>0</v>
      </c>
      <c r="S149" s="72">
        <v>23013131.145</v>
      </c>
      <c r="T149" s="72">
        <v>0</v>
      </c>
      <c r="U149" s="72">
        <v>18296870</v>
      </c>
      <c r="X149" s="102">
        <v>161.6</v>
      </c>
      <c r="Y149" s="22">
        <v>142407.98975866337</v>
      </c>
      <c r="Z149" s="5">
        <v>4.5900000000000003E-2</v>
      </c>
      <c r="AF149" s="34">
        <v>1387105.7734051896</v>
      </c>
      <c r="AG149" s="107">
        <v>6.2333333333333331E-2</v>
      </c>
      <c r="AH149" s="41">
        <v>17.40324</v>
      </c>
      <c r="AI149" s="23">
        <v>24140134.679956134</v>
      </c>
    </row>
    <row r="150" spans="1:35" ht="27.75" customHeight="1" x14ac:dyDescent="0.2">
      <c r="A150" s="39">
        <v>139</v>
      </c>
      <c r="B150" s="17" t="s">
        <v>10</v>
      </c>
      <c r="C150" s="19">
        <v>1989</v>
      </c>
      <c r="D150" s="19"/>
      <c r="E150" s="29">
        <v>0</v>
      </c>
      <c r="F150" s="21">
        <v>50401939</v>
      </c>
      <c r="G150" s="21">
        <v>-18654963</v>
      </c>
      <c r="H150" s="23"/>
      <c r="I150" s="107">
        <v>5.0000000000000001E-3</v>
      </c>
      <c r="N150" s="72"/>
      <c r="O150" s="72"/>
      <c r="P150" s="72"/>
      <c r="Q150" s="72"/>
      <c r="R150" s="72"/>
      <c r="V150" s="72">
        <v>0</v>
      </c>
      <c r="X150" s="102">
        <v>95.5</v>
      </c>
      <c r="Z150" s="5">
        <v>4.5900000000000003E-2</v>
      </c>
      <c r="AA150" s="40">
        <v>620491.82866696781</v>
      </c>
      <c r="AB150" s="110">
        <v>51.164212860310414</v>
      </c>
      <c r="AE150" s="34">
        <v>1</v>
      </c>
      <c r="AF150" s="34">
        <v>620491.82866696781</v>
      </c>
    </row>
    <row r="151" spans="1:35" ht="27.75" customHeight="1" x14ac:dyDescent="0.2">
      <c r="A151" s="39">
        <v>140</v>
      </c>
      <c r="B151" s="17" t="s">
        <v>10</v>
      </c>
      <c r="C151" s="19">
        <v>1990</v>
      </c>
      <c r="D151" s="19"/>
      <c r="E151" s="29">
        <v>0</v>
      </c>
      <c r="F151" s="21">
        <v>55039562</v>
      </c>
      <c r="G151" s="21">
        <v>-20612566</v>
      </c>
      <c r="H151" s="23">
        <v>4637623</v>
      </c>
      <c r="I151" s="107">
        <v>5.0000000000000001E-3</v>
      </c>
      <c r="J151" s="34">
        <v>4889632.6950000003</v>
      </c>
      <c r="N151" s="72"/>
      <c r="O151" s="72"/>
      <c r="P151" s="72"/>
      <c r="Q151" s="72"/>
      <c r="R151" s="72"/>
      <c r="S151" s="72">
        <v>4889632.6950000003</v>
      </c>
      <c r="T151" s="22"/>
      <c r="U151" s="22"/>
      <c r="V151" s="72">
        <v>0</v>
      </c>
      <c r="X151" s="102">
        <v>98.5</v>
      </c>
      <c r="Y151" s="22">
        <v>49640.941065989849</v>
      </c>
      <c r="Z151" s="5">
        <v>4.5900000000000003E-2</v>
      </c>
      <c r="AA151" s="40"/>
      <c r="AE151" s="34">
        <v>0</v>
      </c>
      <c r="AF151" s="34">
        <v>641652.19479714392</v>
      </c>
    </row>
    <row r="152" spans="1:35" ht="27.75" customHeight="1" x14ac:dyDescent="0.2">
      <c r="A152" s="39">
        <v>141</v>
      </c>
      <c r="B152" s="17" t="s">
        <v>10</v>
      </c>
      <c r="C152" s="19">
        <v>1991</v>
      </c>
      <c r="D152" s="19"/>
      <c r="E152" s="29">
        <v>0</v>
      </c>
      <c r="F152" s="21">
        <v>60741538</v>
      </c>
      <c r="G152" s="21">
        <v>-22785819</v>
      </c>
      <c r="H152" s="23">
        <v>5701976</v>
      </c>
      <c r="I152" s="107">
        <v>5.0000000000000001E-3</v>
      </c>
      <c r="J152" s="23">
        <v>5977173.8099999996</v>
      </c>
      <c r="N152" s="72"/>
      <c r="O152" s="72"/>
      <c r="P152" s="72"/>
      <c r="Q152" s="72"/>
      <c r="R152" s="72"/>
      <c r="S152" s="72">
        <v>5977173.8099999996</v>
      </c>
      <c r="T152" s="22"/>
      <c r="U152" s="22"/>
      <c r="V152" s="72">
        <v>0</v>
      </c>
      <c r="X152" s="102">
        <v>97.7</v>
      </c>
      <c r="Y152" s="22">
        <v>61178.851688843395</v>
      </c>
      <c r="Z152" s="5">
        <v>4.5900000000000003E-2</v>
      </c>
      <c r="AA152" s="40"/>
      <c r="AE152" s="34">
        <v>0</v>
      </c>
      <c r="AF152" s="34">
        <v>673379.21074479842</v>
      </c>
    </row>
    <row r="153" spans="1:35" ht="27.75" customHeight="1" x14ac:dyDescent="0.2">
      <c r="A153" s="39">
        <v>142</v>
      </c>
      <c r="B153" s="17" t="s">
        <v>10</v>
      </c>
      <c r="C153" s="19">
        <v>1992</v>
      </c>
      <c r="D153" s="19"/>
      <c r="E153" s="29">
        <v>0</v>
      </c>
      <c r="F153" s="21">
        <v>66089308</v>
      </c>
      <c r="G153" s="21">
        <v>-25356421</v>
      </c>
      <c r="H153" s="23">
        <v>5347770</v>
      </c>
      <c r="I153" s="107">
        <v>5.0000000000000001E-3</v>
      </c>
      <c r="J153" s="23">
        <v>5651477.6900000004</v>
      </c>
      <c r="N153" s="72"/>
      <c r="O153" s="72"/>
      <c r="P153" s="72"/>
      <c r="Q153" s="72"/>
      <c r="R153" s="72"/>
      <c r="S153" s="72">
        <v>5651477.6900000004</v>
      </c>
      <c r="T153" s="22"/>
      <c r="U153" s="22"/>
      <c r="V153" s="72">
        <v>0</v>
      </c>
      <c r="X153" s="102">
        <v>100</v>
      </c>
      <c r="Y153" s="22">
        <v>56514.776900000004</v>
      </c>
      <c r="Z153" s="5">
        <v>4.5900000000000003E-2</v>
      </c>
      <c r="AA153" s="40"/>
      <c r="AE153" s="34">
        <v>0</v>
      </c>
      <c r="AF153" s="34">
        <v>698985.88187161228</v>
      </c>
    </row>
    <row r="154" spans="1:35" ht="27.75" customHeight="1" x14ac:dyDescent="0.2">
      <c r="A154" s="39">
        <v>143</v>
      </c>
      <c r="B154" s="17" t="s">
        <v>10</v>
      </c>
      <c r="C154" s="19">
        <v>1993</v>
      </c>
      <c r="D154" s="19"/>
      <c r="E154" s="29">
        <v>0</v>
      </c>
      <c r="F154" s="21">
        <v>69374675</v>
      </c>
      <c r="G154" s="21">
        <v>-27912676</v>
      </c>
      <c r="H154" s="23">
        <v>3285367</v>
      </c>
      <c r="I154" s="107">
        <v>5.0000000000000001E-3</v>
      </c>
      <c r="J154" s="23">
        <v>3615813.54</v>
      </c>
      <c r="N154" s="72"/>
      <c r="O154" s="72"/>
      <c r="P154" s="72"/>
      <c r="Q154" s="72"/>
      <c r="R154" s="72"/>
      <c r="S154" s="72">
        <v>3615813.54</v>
      </c>
      <c r="T154" s="22"/>
      <c r="U154" s="22"/>
      <c r="V154" s="72">
        <v>0</v>
      </c>
      <c r="X154" s="102">
        <v>102.5</v>
      </c>
      <c r="Y154" s="22">
        <v>35276.229658536584</v>
      </c>
      <c r="Z154" s="5">
        <v>4.5900000000000003E-2</v>
      </c>
      <c r="AA154" s="40"/>
      <c r="AE154" s="34">
        <v>0</v>
      </c>
      <c r="AF154" s="34">
        <v>702178.65955224191</v>
      </c>
    </row>
    <row r="155" spans="1:35" ht="27.75" customHeight="1" x14ac:dyDescent="0.2">
      <c r="A155" s="39">
        <v>144</v>
      </c>
      <c r="B155" s="17" t="s">
        <v>10</v>
      </c>
      <c r="C155" s="19">
        <v>1994</v>
      </c>
      <c r="D155" s="19"/>
      <c r="E155" s="29">
        <v>0</v>
      </c>
      <c r="F155" s="21">
        <v>64232184</v>
      </c>
      <c r="G155" s="21">
        <v>-22244443</v>
      </c>
      <c r="H155" s="23">
        <v>-5142491</v>
      </c>
      <c r="I155" s="107">
        <v>5.0000000000000001E-3</v>
      </c>
      <c r="J155" s="23">
        <v>-4795617.625</v>
      </c>
      <c r="N155" s="72"/>
      <c r="O155" s="72"/>
      <c r="P155" s="72"/>
      <c r="Q155" s="72"/>
      <c r="R155" s="72"/>
      <c r="S155" s="72">
        <v>-4795617.625</v>
      </c>
      <c r="T155" s="22"/>
      <c r="U155" s="22"/>
      <c r="V155" s="72">
        <v>0</v>
      </c>
      <c r="X155" s="102">
        <v>108.2</v>
      </c>
      <c r="Y155" s="22">
        <v>-44321.78951016636</v>
      </c>
      <c r="Z155" s="5">
        <v>4.5900000000000003E-2</v>
      </c>
      <c r="AA155" s="40"/>
      <c r="AE155" s="34">
        <v>0</v>
      </c>
      <c r="AF155" s="34">
        <v>625626.86956862756</v>
      </c>
    </row>
    <row r="156" spans="1:35" ht="27.75" customHeight="1" x14ac:dyDescent="0.2">
      <c r="A156" s="39">
        <v>145</v>
      </c>
      <c r="B156" s="17" t="s">
        <v>10</v>
      </c>
      <c r="C156" s="19">
        <v>1995</v>
      </c>
      <c r="D156" s="19"/>
      <c r="E156" s="29">
        <v>0</v>
      </c>
      <c r="F156" s="21">
        <v>68543248</v>
      </c>
      <c r="G156" s="21">
        <v>-24910239</v>
      </c>
      <c r="H156" s="23">
        <v>4311064</v>
      </c>
      <c r="I156" s="107">
        <v>5.0000000000000001E-3</v>
      </c>
      <c r="J156" s="23">
        <v>4632224.92</v>
      </c>
      <c r="N156" s="72"/>
      <c r="O156" s="72"/>
      <c r="P156" s="72"/>
      <c r="Q156" s="72"/>
      <c r="R156" s="72"/>
      <c r="S156" s="72">
        <v>4632224.92</v>
      </c>
      <c r="T156" s="22"/>
      <c r="U156" s="22"/>
      <c r="V156" s="72">
        <v>0</v>
      </c>
      <c r="X156" s="102">
        <v>116.7</v>
      </c>
      <c r="Y156" s="22">
        <v>39693.444044558695</v>
      </c>
      <c r="Z156" s="5">
        <v>4.5900000000000003E-2</v>
      </c>
      <c r="AA156" s="40"/>
      <c r="AE156" s="34">
        <v>0</v>
      </c>
      <c r="AF156" s="34">
        <v>636604.04029998626</v>
      </c>
    </row>
    <row r="157" spans="1:35" ht="27.75" customHeight="1" x14ac:dyDescent="0.2">
      <c r="A157" s="39">
        <v>146</v>
      </c>
      <c r="B157" s="17" t="s">
        <v>10</v>
      </c>
      <c r="C157" s="19">
        <v>1996</v>
      </c>
      <c r="D157" s="19"/>
      <c r="E157" s="29">
        <v>0</v>
      </c>
      <c r="F157" s="21">
        <v>73443454</v>
      </c>
      <c r="G157" s="21">
        <v>-27573699</v>
      </c>
      <c r="H157" s="23">
        <v>4900206</v>
      </c>
      <c r="I157" s="107">
        <v>5.0000000000000001E-3</v>
      </c>
      <c r="J157" s="23">
        <v>5242922.24</v>
      </c>
      <c r="N157" s="72"/>
      <c r="O157" s="72"/>
      <c r="P157" s="72"/>
      <c r="Q157" s="72"/>
      <c r="R157" s="72"/>
      <c r="S157" s="72">
        <v>5242922.24</v>
      </c>
      <c r="T157" s="22"/>
      <c r="U157" s="22"/>
      <c r="V157" s="72">
        <v>0</v>
      </c>
      <c r="X157" s="102">
        <v>116.6</v>
      </c>
      <c r="Y157" s="22">
        <v>44965.027787307037</v>
      </c>
      <c r="Z157" s="5">
        <v>4.5900000000000003E-2</v>
      </c>
      <c r="AA157" s="40"/>
      <c r="AE157" s="34">
        <v>0</v>
      </c>
      <c r="AF157" s="34">
        <v>652348.94263752399</v>
      </c>
    </row>
    <row r="158" spans="1:35" ht="27.75" customHeight="1" x14ac:dyDescent="0.2">
      <c r="A158" s="39">
        <v>147</v>
      </c>
      <c r="B158" s="17" t="s">
        <v>10</v>
      </c>
      <c r="C158" s="19">
        <v>1997</v>
      </c>
      <c r="D158" s="19"/>
      <c r="E158" s="29">
        <v>0</v>
      </c>
      <c r="F158" s="21">
        <v>79909649</v>
      </c>
      <c r="G158" s="21">
        <v>-30654996</v>
      </c>
      <c r="H158" s="23">
        <v>6466195</v>
      </c>
      <c r="I158" s="107">
        <v>5.0000000000000001E-3</v>
      </c>
      <c r="J158" s="23">
        <v>6833412.2699999996</v>
      </c>
      <c r="L158" s="33">
        <v>0.61637929356941612</v>
      </c>
      <c r="N158" s="72"/>
      <c r="O158" s="72"/>
      <c r="P158" s="72"/>
      <c r="Q158" s="72"/>
      <c r="R158" s="72"/>
      <c r="S158" s="72">
        <v>6833412.2699999996</v>
      </c>
      <c r="T158" s="22"/>
      <c r="U158" s="22"/>
      <c r="V158" s="72">
        <v>0</v>
      </c>
      <c r="X158" s="102">
        <v>118</v>
      </c>
      <c r="Y158" s="22">
        <v>57910.273474576265</v>
      </c>
      <c r="Z158" s="5">
        <v>4.5900000000000003E-2</v>
      </c>
      <c r="AA158" s="40"/>
      <c r="AE158" s="34">
        <v>0</v>
      </c>
      <c r="AF158" s="34">
        <v>680316.39964503795</v>
      </c>
    </row>
    <row r="159" spans="1:35" ht="27.75" customHeight="1" x14ac:dyDescent="0.2">
      <c r="A159" s="39">
        <v>148</v>
      </c>
      <c r="B159" s="17" t="s">
        <v>10</v>
      </c>
      <c r="C159" s="19">
        <v>1998</v>
      </c>
      <c r="D159" s="19"/>
      <c r="E159" s="29">
        <v>0</v>
      </c>
      <c r="F159" s="21">
        <v>88172266</v>
      </c>
      <c r="G159" s="21">
        <v>-33811340</v>
      </c>
      <c r="H159" s="23">
        <v>8262617</v>
      </c>
      <c r="I159" s="107">
        <v>5.0000000000000001E-3</v>
      </c>
      <c r="J159" s="23"/>
      <c r="K159" s="23">
        <v>8089104.2489999998</v>
      </c>
      <c r="L159" s="23">
        <v>23020644.270559032</v>
      </c>
      <c r="M159" s="39">
        <v>1</v>
      </c>
      <c r="N159" s="72"/>
      <c r="O159" s="72"/>
      <c r="P159" s="72"/>
      <c r="Q159" s="72"/>
      <c r="R159" s="72"/>
      <c r="S159" s="72">
        <v>8089104.2489999998</v>
      </c>
      <c r="T159" s="22"/>
      <c r="U159" s="22"/>
      <c r="X159" s="102">
        <v>122.8</v>
      </c>
      <c r="Y159" s="22">
        <v>65872.184438110751</v>
      </c>
      <c r="Z159" s="5">
        <v>4.5900000000000003E-2</v>
      </c>
      <c r="AA159" s="40"/>
      <c r="AE159" s="34">
        <v>0</v>
      </c>
      <c r="AF159" s="34">
        <v>714962.06133944145</v>
      </c>
    </row>
    <row r="160" spans="1:35" ht="27.75" customHeight="1" x14ac:dyDescent="0.2">
      <c r="A160" s="39">
        <v>149</v>
      </c>
      <c r="B160" s="17" t="s">
        <v>10</v>
      </c>
      <c r="C160" s="19">
        <v>1999</v>
      </c>
      <c r="D160" s="19"/>
      <c r="E160" s="29">
        <v>0</v>
      </c>
      <c r="F160" s="21">
        <v>0</v>
      </c>
      <c r="G160" s="21">
        <v>0</v>
      </c>
      <c r="H160" s="23">
        <v>-88172266</v>
      </c>
      <c r="I160" s="107">
        <v>5.0000000000000001E-3</v>
      </c>
      <c r="J160" s="23"/>
      <c r="K160" s="23">
        <v>8089104.2489999998</v>
      </c>
      <c r="L160" s="23">
        <v>23020644.270559032</v>
      </c>
      <c r="M160" s="39">
        <v>1</v>
      </c>
      <c r="N160" s="72"/>
      <c r="O160" s="72"/>
      <c r="P160" s="72"/>
      <c r="Q160" s="72"/>
      <c r="R160" s="72"/>
      <c r="S160" s="72">
        <v>8089104.2489999998</v>
      </c>
      <c r="T160" s="22"/>
      <c r="U160" s="22"/>
      <c r="X160" s="102">
        <v>126.1</v>
      </c>
      <c r="Y160" s="22">
        <v>64148.328699444886</v>
      </c>
      <c r="Z160" s="5">
        <v>4.5900000000000003E-2</v>
      </c>
      <c r="AA160" s="40"/>
      <c r="AE160" s="34">
        <v>0</v>
      </c>
      <c r="AF160" s="34">
        <v>746293.63142340595</v>
      </c>
    </row>
    <row r="161" spans="1:35" ht="27.75" customHeight="1" x14ac:dyDescent="0.2">
      <c r="A161" s="39">
        <v>150</v>
      </c>
      <c r="B161" s="17" t="s">
        <v>10</v>
      </c>
      <c r="C161" s="19">
        <v>2000</v>
      </c>
      <c r="D161" s="19"/>
      <c r="E161" s="29">
        <v>0</v>
      </c>
      <c r="F161" s="21">
        <v>0</v>
      </c>
      <c r="G161" s="21">
        <v>0</v>
      </c>
      <c r="H161" s="23">
        <v>0</v>
      </c>
      <c r="I161" s="107">
        <v>5.0000000000000001E-3</v>
      </c>
      <c r="J161" s="23"/>
      <c r="K161" s="23">
        <v>8089104.2489999998</v>
      </c>
      <c r="L161" s="23">
        <v>23020644.270559032</v>
      </c>
      <c r="M161" s="39">
        <v>1</v>
      </c>
      <c r="N161" s="72"/>
      <c r="O161" s="72"/>
      <c r="P161" s="72"/>
      <c r="Q161" s="72"/>
      <c r="R161" s="72"/>
      <c r="S161" s="72">
        <v>8089104.2489999998</v>
      </c>
      <c r="T161" s="22"/>
      <c r="U161" s="22"/>
      <c r="X161" s="102">
        <v>128.69999999999999</v>
      </c>
      <c r="Y161" s="22">
        <v>62852.402867132871</v>
      </c>
      <c r="Z161" s="5">
        <v>4.5900000000000003E-2</v>
      </c>
      <c r="AA161" s="40"/>
      <c r="AE161" s="34">
        <v>0</v>
      </c>
      <c r="AF161" s="34">
        <v>774891.15660820447</v>
      </c>
    </row>
    <row r="162" spans="1:35" ht="27.75" customHeight="1" x14ac:dyDescent="0.2">
      <c r="A162" s="39">
        <v>151</v>
      </c>
      <c r="B162" s="17" t="s">
        <v>10</v>
      </c>
      <c r="C162" s="19">
        <v>2001</v>
      </c>
      <c r="D162" s="19"/>
      <c r="E162" s="29">
        <v>0</v>
      </c>
      <c r="F162" s="21">
        <v>0</v>
      </c>
      <c r="G162" s="21">
        <v>0</v>
      </c>
      <c r="H162" s="23">
        <v>0</v>
      </c>
      <c r="I162" s="107">
        <v>5.0000000000000001E-3</v>
      </c>
      <c r="J162" s="23"/>
      <c r="K162" s="23">
        <v>8089104.2489999998</v>
      </c>
      <c r="L162" s="23">
        <v>23020644.270559032</v>
      </c>
      <c r="M162" s="39">
        <v>1</v>
      </c>
      <c r="N162" s="72"/>
      <c r="O162" s="72"/>
      <c r="P162" s="72"/>
      <c r="Q162" s="72"/>
      <c r="R162" s="72"/>
      <c r="S162" s="72">
        <v>8089104.2489999998</v>
      </c>
      <c r="T162" s="22"/>
      <c r="U162" s="22"/>
      <c r="X162" s="102">
        <v>129.6</v>
      </c>
      <c r="Y162" s="22">
        <v>62415.927847222221</v>
      </c>
      <c r="Z162" s="5">
        <v>4.5900000000000003E-2</v>
      </c>
      <c r="AA162" s="40"/>
      <c r="AE162" s="34">
        <v>0</v>
      </c>
      <c r="AF162" s="34">
        <v>801739.58036711009</v>
      </c>
    </row>
    <row r="163" spans="1:35" ht="27.75" customHeight="1" x14ac:dyDescent="0.2">
      <c r="A163" s="39">
        <v>152</v>
      </c>
      <c r="B163" s="17" t="s">
        <v>10</v>
      </c>
      <c r="C163" s="19">
        <v>2002</v>
      </c>
      <c r="D163" s="19"/>
      <c r="E163" s="29">
        <v>0</v>
      </c>
      <c r="F163" s="21">
        <v>119955622</v>
      </c>
      <c r="G163" s="109">
        <v>-28070898.474577349</v>
      </c>
      <c r="H163" s="23">
        <v>119955622</v>
      </c>
      <c r="I163" s="107">
        <v>5.0000000000000001E-3</v>
      </c>
      <c r="J163" s="23"/>
      <c r="K163" s="23">
        <v>8089104.2489999998</v>
      </c>
      <c r="L163" s="23">
        <v>23020644.270559032</v>
      </c>
      <c r="M163" s="39">
        <v>1</v>
      </c>
      <c r="N163" s="72"/>
      <c r="O163" s="72"/>
      <c r="P163" s="72"/>
      <c r="Q163" s="72"/>
      <c r="R163" s="72"/>
      <c r="S163" s="72">
        <v>8089104.2489999998</v>
      </c>
      <c r="T163" s="22"/>
      <c r="U163" s="22"/>
      <c r="V163" s="72">
        <v>9280027</v>
      </c>
      <c r="X163" s="102">
        <v>130.5</v>
      </c>
      <c r="Y163" s="22">
        <v>61985.473172413789</v>
      </c>
      <c r="Z163" s="5">
        <v>4.5900000000000003E-2</v>
      </c>
      <c r="AA163" s="40"/>
      <c r="AD163" s="111">
        <v>91.329146341463414</v>
      </c>
      <c r="AE163" s="34">
        <v>0</v>
      </c>
      <c r="AF163" s="34">
        <v>826925.20680067351</v>
      </c>
      <c r="AG163" s="107">
        <v>8.2960000000000006E-2</v>
      </c>
      <c r="AH163" s="41">
        <v>16.741565999999999</v>
      </c>
      <c r="AI163" s="23">
        <v>13844022.926717123</v>
      </c>
    </row>
    <row r="164" spans="1:35" ht="27.75" customHeight="1" x14ac:dyDescent="0.2">
      <c r="A164" s="39">
        <v>153</v>
      </c>
      <c r="B164" s="17" t="s">
        <v>10</v>
      </c>
      <c r="C164" s="19">
        <v>2003</v>
      </c>
      <c r="D164" s="19"/>
      <c r="E164" s="29">
        <v>0</v>
      </c>
      <c r="F164" s="21">
        <v>124882748</v>
      </c>
      <c r="G164" s="21">
        <v>0</v>
      </c>
      <c r="H164" s="23">
        <v>4927126</v>
      </c>
      <c r="I164" s="107">
        <v>5.0000000000000001E-3</v>
      </c>
      <c r="J164" s="23">
        <v>5526904.1100000003</v>
      </c>
      <c r="K164" s="23">
        <v>40445521.244999997</v>
      </c>
      <c r="L164" s="23">
        <v>115103221.35279515</v>
      </c>
      <c r="N164" s="72"/>
      <c r="O164" s="72"/>
      <c r="P164" s="72"/>
      <c r="Q164" s="72"/>
      <c r="R164" s="72"/>
      <c r="S164" s="72">
        <v>5526904.1100000003</v>
      </c>
      <c r="T164" s="22"/>
      <c r="U164" s="22"/>
      <c r="V164" s="72">
        <v>9290178</v>
      </c>
      <c r="X164" s="102">
        <v>130.6</v>
      </c>
      <c r="Y164" s="22">
        <v>42319.327029096479</v>
      </c>
      <c r="Z164" s="5">
        <v>4.5900000000000003E-2</v>
      </c>
      <c r="AA164" s="40"/>
      <c r="AD164" s="111">
        <v>94.295243902439026</v>
      </c>
      <c r="AE164" s="34">
        <v>0</v>
      </c>
      <c r="AF164" s="34">
        <v>831288.66683761904</v>
      </c>
      <c r="AG164" s="107">
        <v>8.2960000000000006E-2</v>
      </c>
      <c r="AH164" s="41">
        <v>16.820820000000001</v>
      </c>
      <c r="AI164" s="23">
        <v>13982957.032915561</v>
      </c>
    </row>
    <row r="165" spans="1:35" ht="27.75" customHeight="1" x14ac:dyDescent="0.2">
      <c r="A165" s="39">
        <v>154</v>
      </c>
      <c r="B165" s="17" t="s">
        <v>10</v>
      </c>
      <c r="C165" s="19">
        <v>2004</v>
      </c>
      <c r="D165" s="19"/>
      <c r="E165" s="29">
        <v>0</v>
      </c>
      <c r="F165" s="21">
        <v>130393062</v>
      </c>
      <c r="G165" s="21">
        <v>0</v>
      </c>
      <c r="H165" s="23">
        <v>5510314</v>
      </c>
      <c r="I165" s="107">
        <v>5.0000000000000001E-3</v>
      </c>
      <c r="J165" s="23">
        <v>6134727.7400000002</v>
      </c>
      <c r="K165" s="23"/>
      <c r="N165" s="72"/>
      <c r="O165" s="72"/>
      <c r="P165" s="72"/>
      <c r="Q165" s="72"/>
      <c r="R165" s="72"/>
      <c r="S165" s="72">
        <v>6134727.7400000002</v>
      </c>
      <c r="T165" s="22"/>
      <c r="U165" s="22"/>
      <c r="V165" s="72">
        <v>9290178</v>
      </c>
      <c r="X165" s="102">
        <v>131.1</v>
      </c>
      <c r="Y165" s="22">
        <v>46794.261937452327</v>
      </c>
      <c r="Z165" s="5">
        <v>4.5900000000000003E-2</v>
      </c>
      <c r="AA165" s="40"/>
      <c r="AD165" s="111">
        <v>97.149756097560967</v>
      </c>
      <c r="AE165" s="34">
        <v>0</v>
      </c>
      <c r="AF165" s="34">
        <v>839926.77896722464</v>
      </c>
      <c r="AG165" s="107">
        <v>8.2960000000000006E-2</v>
      </c>
      <c r="AH165" s="41">
        <v>16.852066000000001</v>
      </c>
      <c r="AI165" s="23">
        <v>14154501.514323082</v>
      </c>
    </row>
    <row r="166" spans="1:35" ht="27.75" customHeight="1" x14ac:dyDescent="0.2">
      <c r="A166" s="39">
        <v>155</v>
      </c>
      <c r="B166" s="17" t="s">
        <v>10</v>
      </c>
      <c r="C166" s="19">
        <v>2005</v>
      </c>
      <c r="D166" s="19"/>
      <c r="E166" s="29">
        <v>0</v>
      </c>
      <c r="F166" s="21">
        <v>137493181</v>
      </c>
      <c r="G166" s="21">
        <v>0</v>
      </c>
      <c r="H166" s="23">
        <v>7100119</v>
      </c>
      <c r="I166" s="107">
        <v>5.0000000000000001E-3</v>
      </c>
      <c r="J166" s="23">
        <v>7752084.3100000005</v>
      </c>
      <c r="N166" s="72"/>
      <c r="O166" s="72"/>
      <c r="P166" s="72"/>
      <c r="Q166" s="72"/>
      <c r="R166" s="72"/>
      <c r="S166" s="72">
        <v>7752084.3100000005</v>
      </c>
      <c r="T166" s="22"/>
      <c r="U166" s="22"/>
      <c r="V166" s="72">
        <v>9290178</v>
      </c>
      <c r="X166" s="102">
        <v>133.6</v>
      </c>
      <c r="Y166" s="22">
        <v>58024.583158682639</v>
      </c>
      <c r="Z166" s="5">
        <v>4.5900000000000003E-2</v>
      </c>
      <c r="AA166" s="40"/>
      <c r="AD166" s="111">
        <v>99.990121951219521</v>
      </c>
      <c r="AE166" s="34">
        <v>0</v>
      </c>
      <c r="AF166" s="34">
        <v>859398.72297131165</v>
      </c>
      <c r="AG166" s="107">
        <v>8.2960000000000006E-2</v>
      </c>
      <c r="AH166" s="41">
        <v>17.008296000000001</v>
      </c>
      <c r="AI166" s="23">
        <v>14616907.862318069</v>
      </c>
    </row>
    <row r="167" spans="1:35" ht="27.75" customHeight="1" x14ac:dyDescent="0.2">
      <c r="A167" s="39">
        <v>156</v>
      </c>
      <c r="B167" s="17" t="s">
        <v>10</v>
      </c>
      <c r="C167" s="19">
        <v>2006</v>
      </c>
      <c r="D167" s="19"/>
      <c r="E167" s="29">
        <v>0</v>
      </c>
      <c r="F167" s="21">
        <v>145394983</v>
      </c>
      <c r="G167" s="21">
        <v>0</v>
      </c>
      <c r="H167" s="23">
        <v>7901802</v>
      </c>
      <c r="I167" s="107">
        <v>5.0000000000000001E-3</v>
      </c>
      <c r="J167" s="23">
        <v>8589267.9049999993</v>
      </c>
      <c r="N167" s="72"/>
      <c r="O167" s="72"/>
      <c r="P167" s="72"/>
      <c r="Q167" s="72"/>
      <c r="R167" s="72"/>
      <c r="S167" s="72">
        <v>8589267.9049999993</v>
      </c>
      <c r="T167" s="22"/>
      <c r="U167" s="22"/>
      <c r="V167" s="72">
        <v>9468921</v>
      </c>
      <c r="X167" s="102">
        <v>142.4</v>
      </c>
      <c r="Y167" s="22">
        <v>60317.892591292126</v>
      </c>
      <c r="Z167" s="5">
        <v>4.5900000000000003E-2</v>
      </c>
      <c r="AA167" s="40"/>
      <c r="AD167" s="111">
        <v>103.12109756097563</v>
      </c>
      <c r="AE167" s="34">
        <v>0</v>
      </c>
      <c r="AF167" s="34">
        <v>880270.2141782206</v>
      </c>
      <c r="AG167" s="107">
        <v>7.7441666666666686E-2</v>
      </c>
      <c r="AH167" s="41">
        <v>16.88236666666667</v>
      </c>
      <c r="AI167" s="23">
        <v>14861044.521501921</v>
      </c>
    </row>
    <row r="168" spans="1:35" ht="27.75" customHeight="1" x14ac:dyDescent="0.2">
      <c r="A168" s="39">
        <v>157</v>
      </c>
      <c r="B168" s="17" t="s">
        <v>10</v>
      </c>
      <c r="C168" s="19">
        <v>2007</v>
      </c>
      <c r="D168" s="19"/>
      <c r="E168" s="29">
        <v>-523512</v>
      </c>
      <c r="F168" s="21">
        <v>154550172</v>
      </c>
      <c r="G168" s="21">
        <v>0</v>
      </c>
      <c r="H168" s="23">
        <v>9155189</v>
      </c>
      <c r="I168" s="107">
        <v>5.0000000000000001E-3</v>
      </c>
      <c r="J168" s="23">
        <v>9882163.9149999991</v>
      </c>
      <c r="N168" s="72">
        <v>0</v>
      </c>
      <c r="O168" s="72">
        <v>154550172</v>
      </c>
      <c r="P168" s="72">
        <v>0</v>
      </c>
      <c r="Q168" s="72"/>
      <c r="R168" s="72">
        <v>0</v>
      </c>
      <c r="S168" s="72">
        <v>9882163.9149999991</v>
      </c>
      <c r="T168" s="22"/>
      <c r="U168" s="22"/>
      <c r="V168" s="72">
        <v>9766115</v>
      </c>
      <c r="X168" s="102">
        <v>148.80000000000001</v>
      </c>
      <c r="Y168" s="22">
        <v>66412.391901881711</v>
      </c>
      <c r="Z168" s="5">
        <v>4.5900000000000003E-2</v>
      </c>
      <c r="AA168" s="40"/>
      <c r="AD168" s="111">
        <v>106.41609756097562</v>
      </c>
      <c r="AE168" s="34">
        <v>0</v>
      </c>
      <c r="AF168" s="34">
        <v>906278.2032493219</v>
      </c>
      <c r="AG168" s="107">
        <v>7.350000000000001E-2</v>
      </c>
      <c r="AH168" s="41">
        <v>17.296320000000001</v>
      </c>
      <c r="AI168" s="23">
        <v>15675277.812425314</v>
      </c>
    </row>
    <row r="169" spans="1:35" ht="27.75" customHeight="1" x14ac:dyDescent="0.2">
      <c r="A169" s="39">
        <v>158</v>
      </c>
      <c r="B169" s="17" t="s">
        <v>10</v>
      </c>
      <c r="C169" s="19">
        <v>2008</v>
      </c>
      <c r="D169" s="19"/>
      <c r="E169" s="29">
        <v>-1092466</v>
      </c>
      <c r="F169" s="21">
        <v>161589102</v>
      </c>
      <c r="G169" s="21">
        <v>0</v>
      </c>
      <c r="H169" s="23">
        <v>7038930</v>
      </c>
      <c r="I169" s="107">
        <v>5.0000000000000001E-3</v>
      </c>
      <c r="J169" s="23">
        <v>7811680.8600000003</v>
      </c>
      <c r="N169" s="72">
        <v>0</v>
      </c>
      <c r="O169" s="72">
        <v>161589102</v>
      </c>
      <c r="P169" s="72">
        <v>172862</v>
      </c>
      <c r="Q169" s="72"/>
      <c r="R169" s="72">
        <v>172862</v>
      </c>
      <c r="S169" s="72">
        <v>7984542.8600000003</v>
      </c>
      <c r="T169" s="22"/>
      <c r="U169" s="22"/>
      <c r="V169" s="72">
        <v>9771354</v>
      </c>
      <c r="X169" s="102">
        <v>150.30000000000001</v>
      </c>
      <c r="Y169" s="22">
        <v>53124.037658017296</v>
      </c>
      <c r="Z169" s="5">
        <v>4.5900000000000003E-2</v>
      </c>
      <c r="AA169" s="40"/>
      <c r="AD169" s="111">
        <v>109.62926829268292</v>
      </c>
      <c r="AE169" s="34">
        <v>0</v>
      </c>
      <c r="AF169" s="34">
        <v>917804.07137819531</v>
      </c>
      <c r="AG169" s="107">
        <v>7.2692083333333324E-2</v>
      </c>
      <c r="AH169" s="41">
        <v>17.715351999999999</v>
      </c>
      <c r="AI169" s="23">
        <v>16259222.191497855</v>
      </c>
    </row>
    <row r="170" spans="1:35" ht="27.75" customHeight="1" x14ac:dyDescent="0.2">
      <c r="A170" s="39">
        <v>159</v>
      </c>
      <c r="B170" s="17" t="s">
        <v>10</v>
      </c>
      <c r="C170" s="19">
        <v>2009</v>
      </c>
      <c r="D170" s="19"/>
      <c r="E170" s="29">
        <v>-1195879</v>
      </c>
      <c r="F170" s="21">
        <v>171115852</v>
      </c>
      <c r="G170" s="21">
        <v>0</v>
      </c>
      <c r="H170" s="23">
        <v>9526750</v>
      </c>
      <c r="I170" s="107">
        <v>5.0000000000000001E-3</v>
      </c>
      <c r="J170" s="23">
        <v>10334695.51</v>
      </c>
      <c r="N170" s="72">
        <v>0</v>
      </c>
      <c r="O170" s="72">
        <v>171115852</v>
      </c>
      <c r="P170" s="72">
        <v>1821873</v>
      </c>
      <c r="Q170" s="72"/>
      <c r="R170" s="72">
        <v>1821873</v>
      </c>
      <c r="S170" s="72">
        <v>12156568.51</v>
      </c>
      <c r="T170" s="22"/>
      <c r="U170" s="22"/>
      <c r="V170" s="72">
        <v>9771354</v>
      </c>
      <c r="X170" s="102">
        <v>151.1</v>
      </c>
      <c r="Y170" s="22">
        <v>80453.795565850436</v>
      </c>
      <c r="Z170" s="5">
        <v>4.5900000000000003E-2</v>
      </c>
      <c r="AA170" s="40"/>
      <c r="AD170" s="111">
        <v>112.72439024390243</v>
      </c>
      <c r="AE170" s="34">
        <v>0</v>
      </c>
      <c r="AF170" s="34">
        <v>956130.66006778658</v>
      </c>
      <c r="AG170" s="107">
        <v>7.3154000000000011E-2</v>
      </c>
      <c r="AH170" s="41">
        <v>17.930536200000002</v>
      </c>
      <c r="AI170" s="23">
        <v>17143935.412275344</v>
      </c>
    </row>
    <row r="171" spans="1:35" ht="27.75" customHeight="1" x14ac:dyDescent="0.2">
      <c r="A171" s="39">
        <v>160</v>
      </c>
      <c r="B171" s="17" t="s">
        <v>10</v>
      </c>
      <c r="C171" s="19">
        <v>2010</v>
      </c>
      <c r="D171" s="19"/>
      <c r="E171" s="29">
        <v>6999995</v>
      </c>
      <c r="F171" s="21">
        <v>180161434</v>
      </c>
      <c r="G171" s="21">
        <v>0</v>
      </c>
      <c r="H171" s="23">
        <v>9045582</v>
      </c>
      <c r="I171" s="107">
        <v>5.0000000000000001E-3</v>
      </c>
      <c r="J171" s="23">
        <v>9901161.2599999998</v>
      </c>
      <c r="N171" s="72">
        <v>0</v>
      </c>
      <c r="O171" s="72">
        <v>180161434</v>
      </c>
      <c r="P171" s="72">
        <v>5727856</v>
      </c>
      <c r="Q171" s="72"/>
      <c r="R171" s="72">
        <v>5727856</v>
      </c>
      <c r="S171" s="72">
        <v>15629017.26</v>
      </c>
      <c r="T171" s="22"/>
      <c r="U171" s="22"/>
      <c r="V171" s="72">
        <v>9771354</v>
      </c>
      <c r="X171" s="102">
        <v>155.1</v>
      </c>
      <c r="Y171" s="22">
        <v>100767.35822050291</v>
      </c>
      <c r="Z171" s="5">
        <v>4.5900000000000003E-2</v>
      </c>
      <c r="AA171" s="40"/>
      <c r="AD171" s="111">
        <v>115.85768292682927</v>
      </c>
      <c r="AE171" s="34">
        <v>0</v>
      </c>
      <c r="AF171" s="34">
        <v>1013011.6209911781</v>
      </c>
      <c r="AG171" s="107">
        <v>7.3993333333333355E-2</v>
      </c>
      <c r="AH171" s="41">
        <v>18.29948266666667</v>
      </c>
      <c r="AI171" s="23">
        <v>18537588.599459969</v>
      </c>
    </row>
    <row r="172" spans="1:35" ht="27.75" customHeight="1" x14ac:dyDescent="0.2">
      <c r="A172" s="39">
        <v>161</v>
      </c>
      <c r="B172" s="17" t="s">
        <v>10</v>
      </c>
      <c r="C172" s="18">
        <v>2011</v>
      </c>
      <c r="D172" s="18"/>
      <c r="E172" s="29">
        <v>6714655</v>
      </c>
      <c r="F172" s="21">
        <v>189288545</v>
      </c>
      <c r="G172" s="20">
        <v>0</v>
      </c>
      <c r="H172" s="23">
        <v>9127111</v>
      </c>
      <c r="I172" s="107">
        <v>5.0000000000000001E-3</v>
      </c>
      <c r="J172" s="23">
        <v>10027918.17</v>
      </c>
      <c r="N172" s="72">
        <v>0</v>
      </c>
      <c r="O172" s="72">
        <v>189288545</v>
      </c>
      <c r="P172" s="72">
        <v>455405</v>
      </c>
      <c r="Q172" s="72"/>
      <c r="R172" s="72">
        <v>455405</v>
      </c>
      <c r="S172" s="72">
        <v>10483323.17</v>
      </c>
      <c r="T172" s="22"/>
      <c r="U172" s="22"/>
      <c r="V172" s="72">
        <v>9777743</v>
      </c>
      <c r="X172" s="102">
        <v>160.19999999999999</v>
      </c>
      <c r="Y172" s="22">
        <v>65438.971098626724</v>
      </c>
      <c r="Z172" s="5">
        <v>4.5900000000000003E-2</v>
      </c>
      <c r="AA172" s="40"/>
      <c r="AD172" s="111">
        <v>119.08</v>
      </c>
      <c r="AE172" s="34">
        <v>0</v>
      </c>
      <c r="AF172" s="34">
        <v>1031953.3586863098</v>
      </c>
      <c r="AG172" s="107">
        <v>7.0764333333333346E-2</v>
      </c>
      <c r="AH172" s="41">
        <v>18.328728099999999</v>
      </c>
      <c r="AI172" s="23">
        <v>18914392.523243144</v>
      </c>
    </row>
    <row r="173" spans="1:35" ht="27.75" customHeight="1" x14ac:dyDescent="0.2">
      <c r="B173" s="98" t="s">
        <v>10</v>
      </c>
      <c r="C173" s="39">
        <v>2012</v>
      </c>
      <c r="E173" s="29">
        <v>6714655</v>
      </c>
      <c r="F173" s="34">
        <v>202741294</v>
      </c>
      <c r="G173" s="20"/>
      <c r="H173" s="23">
        <v>13452749</v>
      </c>
      <c r="I173" s="107">
        <v>5.0000000000000001E-3</v>
      </c>
      <c r="J173" s="23">
        <v>14399191.725</v>
      </c>
      <c r="N173" s="72">
        <v>0</v>
      </c>
      <c r="O173" s="72">
        <v>202741294</v>
      </c>
      <c r="P173" s="72">
        <v>0</v>
      </c>
      <c r="Q173" s="72"/>
      <c r="R173" s="72">
        <v>0</v>
      </c>
      <c r="S173" s="72">
        <v>14399191.725</v>
      </c>
      <c r="T173" s="72">
        <v>0</v>
      </c>
      <c r="U173" s="72">
        <v>16493371</v>
      </c>
      <c r="X173" s="102">
        <v>161.6</v>
      </c>
      <c r="Y173" s="22">
        <v>89103.909189356433</v>
      </c>
      <c r="Z173" s="5">
        <v>4.5900000000000003E-2</v>
      </c>
      <c r="AF173" s="34">
        <v>1073690.6087119647</v>
      </c>
      <c r="AG173" s="107">
        <v>6.2333333333333331E-2</v>
      </c>
      <c r="AH173" s="41">
        <v>17.40324</v>
      </c>
      <c r="AI173" s="23">
        <v>18685695.349160414</v>
      </c>
    </row>
    <row r="174" spans="1:35" ht="27.75" customHeight="1" x14ac:dyDescent="0.2">
      <c r="A174" s="39">
        <v>162</v>
      </c>
      <c r="B174" s="17" t="s">
        <v>11</v>
      </c>
      <c r="C174" s="19">
        <v>1989</v>
      </c>
      <c r="D174" s="19"/>
      <c r="E174" s="29">
        <v>0</v>
      </c>
      <c r="F174" s="21">
        <v>8868815</v>
      </c>
      <c r="G174" s="21">
        <v>-4387351</v>
      </c>
      <c r="H174" s="23"/>
      <c r="I174" s="107">
        <v>5.0000000000000001E-3</v>
      </c>
      <c r="N174" s="72"/>
      <c r="O174" s="72"/>
      <c r="P174" s="72"/>
      <c r="Q174" s="72"/>
      <c r="R174" s="72"/>
      <c r="V174" s="72">
        <v>0</v>
      </c>
      <c r="X174" s="102">
        <v>95.5</v>
      </c>
      <c r="Z174" s="5">
        <v>4.5900000000000003E-2</v>
      </c>
      <c r="AA174" s="40">
        <v>87589.816191160513</v>
      </c>
      <c r="AB174" s="110">
        <v>51.164212860310414</v>
      </c>
      <c r="AE174" s="34">
        <v>0</v>
      </c>
    </row>
    <row r="175" spans="1:35" ht="27.75" customHeight="1" x14ac:dyDescent="0.2">
      <c r="A175" s="39">
        <v>163</v>
      </c>
      <c r="B175" s="17" t="s">
        <v>11</v>
      </c>
      <c r="C175" s="19">
        <v>1990</v>
      </c>
      <c r="D175" s="19"/>
      <c r="E175" s="29">
        <v>0</v>
      </c>
      <c r="F175" s="21">
        <v>10097276</v>
      </c>
      <c r="G175" s="21">
        <v>-4807445</v>
      </c>
      <c r="H175" s="23">
        <v>1228461</v>
      </c>
      <c r="I175" s="107">
        <v>5.0000000000000001E-3</v>
      </c>
      <c r="J175" s="34">
        <v>1272805.075</v>
      </c>
      <c r="N175" s="72"/>
      <c r="O175" s="72"/>
      <c r="P175" s="72"/>
      <c r="Q175" s="72"/>
      <c r="R175" s="72"/>
      <c r="S175" s="72">
        <v>1272805.075</v>
      </c>
      <c r="T175" s="22"/>
      <c r="U175" s="22"/>
      <c r="V175" s="72">
        <v>0</v>
      </c>
      <c r="X175" s="102">
        <v>98.5</v>
      </c>
      <c r="Y175" s="22">
        <v>12921.878934010152</v>
      </c>
      <c r="Z175" s="5">
        <v>4.5900000000000003E-2</v>
      </c>
      <c r="AA175" s="40"/>
      <c r="AE175" s="34">
        <v>0</v>
      </c>
    </row>
    <row r="176" spans="1:35" ht="27.75" customHeight="1" x14ac:dyDescent="0.2">
      <c r="A176" s="39">
        <v>164</v>
      </c>
      <c r="B176" s="17" t="s">
        <v>11</v>
      </c>
      <c r="C176" s="19">
        <v>1991</v>
      </c>
      <c r="D176" s="19"/>
      <c r="E176" s="29">
        <v>0</v>
      </c>
      <c r="F176" s="21">
        <v>11156808</v>
      </c>
      <c r="G176" s="21">
        <v>-5203994</v>
      </c>
      <c r="H176" s="23">
        <v>1059532</v>
      </c>
      <c r="I176" s="107">
        <v>5.0000000000000001E-3</v>
      </c>
      <c r="J176" s="23">
        <v>1110018.3799999999</v>
      </c>
      <c r="N176" s="72"/>
      <c r="O176" s="72"/>
      <c r="P176" s="72"/>
      <c r="Q176" s="72"/>
      <c r="R176" s="72"/>
      <c r="S176" s="72">
        <v>1110018.3799999999</v>
      </c>
      <c r="T176" s="22"/>
      <c r="U176" s="22"/>
      <c r="V176" s="72">
        <v>0</v>
      </c>
      <c r="X176" s="102">
        <v>97.7</v>
      </c>
      <c r="Y176" s="22">
        <v>11361.498259979528</v>
      </c>
      <c r="Z176" s="5">
        <v>4.5900000000000003E-2</v>
      </c>
      <c r="AA176" s="40"/>
      <c r="AE176" s="34">
        <v>0</v>
      </c>
    </row>
    <row r="177" spans="1:35" ht="27.75" customHeight="1" x14ac:dyDescent="0.2">
      <c r="A177" s="39">
        <v>165</v>
      </c>
      <c r="B177" s="17" t="s">
        <v>11</v>
      </c>
      <c r="C177" s="19">
        <v>1992</v>
      </c>
      <c r="D177" s="19"/>
      <c r="E177" s="29">
        <v>0</v>
      </c>
      <c r="F177" s="21">
        <v>12381840</v>
      </c>
      <c r="G177" s="21">
        <v>-5755473</v>
      </c>
      <c r="H177" s="23">
        <v>1225032</v>
      </c>
      <c r="I177" s="107">
        <v>5.0000000000000001E-3</v>
      </c>
      <c r="J177" s="23">
        <v>1280816.04</v>
      </c>
      <c r="N177" s="72"/>
      <c r="O177" s="72"/>
      <c r="P177" s="72"/>
      <c r="Q177" s="72"/>
      <c r="R177" s="72"/>
      <c r="S177" s="72">
        <v>1280816.04</v>
      </c>
      <c r="T177" s="22"/>
      <c r="U177" s="22"/>
      <c r="V177" s="72">
        <v>0</v>
      </c>
      <c r="X177" s="102">
        <v>100</v>
      </c>
      <c r="Y177" s="22">
        <v>12808.160400000001</v>
      </c>
      <c r="Z177" s="5">
        <v>4.5900000000000003E-2</v>
      </c>
      <c r="AA177" s="40"/>
      <c r="AE177" s="34">
        <v>0</v>
      </c>
    </row>
    <row r="178" spans="1:35" ht="27.75" customHeight="1" x14ac:dyDescent="0.2">
      <c r="A178" s="39">
        <v>166</v>
      </c>
      <c r="B178" s="17" t="s">
        <v>11</v>
      </c>
      <c r="C178" s="19">
        <v>1993</v>
      </c>
      <c r="D178" s="19"/>
      <c r="E178" s="29">
        <v>0</v>
      </c>
      <c r="F178" s="21">
        <v>13116179</v>
      </c>
      <c r="G178" s="21">
        <v>-6324522</v>
      </c>
      <c r="H178" s="23">
        <v>734339</v>
      </c>
      <c r="I178" s="107">
        <v>5.0000000000000001E-3</v>
      </c>
      <c r="J178" s="23">
        <v>796248.2</v>
      </c>
      <c r="N178" s="72"/>
      <c r="O178" s="72"/>
      <c r="P178" s="72"/>
      <c r="Q178" s="72"/>
      <c r="R178" s="72"/>
      <c r="S178" s="72">
        <v>796248.2</v>
      </c>
      <c r="T178" s="22"/>
      <c r="U178" s="22"/>
      <c r="V178" s="72">
        <v>0</v>
      </c>
      <c r="X178" s="102">
        <v>102.5</v>
      </c>
      <c r="Y178" s="22">
        <v>7768.2751219512193</v>
      </c>
      <c r="Z178" s="5">
        <v>4.5900000000000003E-2</v>
      </c>
      <c r="AA178" s="40"/>
      <c r="AE178" s="34">
        <v>0</v>
      </c>
    </row>
    <row r="179" spans="1:35" ht="27.75" customHeight="1" x14ac:dyDescent="0.2">
      <c r="A179" s="39">
        <v>167</v>
      </c>
      <c r="B179" s="17" t="s">
        <v>11</v>
      </c>
      <c r="C179" s="19">
        <v>1994</v>
      </c>
      <c r="D179" s="19"/>
      <c r="E179" s="29">
        <v>0</v>
      </c>
      <c r="F179" s="21">
        <v>11495597</v>
      </c>
      <c r="G179" s="21">
        <v>-4278653</v>
      </c>
      <c r="H179" s="23">
        <v>-1620582</v>
      </c>
      <c r="I179" s="107">
        <v>5.0000000000000001E-3</v>
      </c>
      <c r="J179" s="23">
        <v>-1555001.105</v>
      </c>
      <c r="N179" s="72"/>
      <c r="O179" s="72"/>
      <c r="P179" s="72"/>
      <c r="Q179" s="72"/>
      <c r="R179" s="72"/>
      <c r="S179" s="72">
        <v>-1555001.105</v>
      </c>
      <c r="T179" s="22"/>
      <c r="U179" s="22"/>
      <c r="V179" s="72">
        <v>0</v>
      </c>
      <c r="X179" s="102">
        <v>108.2</v>
      </c>
      <c r="Y179" s="22">
        <v>-14371.544408502772</v>
      </c>
      <c r="Z179" s="5">
        <v>4.5900000000000003E-2</v>
      </c>
      <c r="AA179" s="40"/>
      <c r="AE179" s="34">
        <v>0</v>
      </c>
    </row>
    <row r="180" spans="1:35" ht="27.75" customHeight="1" x14ac:dyDescent="0.2">
      <c r="A180" s="39">
        <v>168</v>
      </c>
      <c r="B180" s="17" t="s">
        <v>11</v>
      </c>
      <c r="C180" s="19">
        <v>1995</v>
      </c>
      <c r="D180" s="19"/>
      <c r="E180" s="29">
        <v>0</v>
      </c>
      <c r="F180" s="21">
        <v>12485381</v>
      </c>
      <c r="G180" s="21">
        <v>-4796420</v>
      </c>
      <c r="H180" s="23">
        <v>989784</v>
      </c>
      <c r="I180" s="107">
        <v>5.0000000000000001E-3</v>
      </c>
      <c r="J180" s="23">
        <v>1047261.985</v>
      </c>
      <c r="N180" s="72"/>
      <c r="O180" s="72"/>
      <c r="P180" s="72"/>
      <c r="Q180" s="72"/>
      <c r="R180" s="72"/>
      <c r="S180" s="72">
        <v>1047261.985</v>
      </c>
      <c r="T180" s="22"/>
      <c r="U180" s="22"/>
      <c r="V180" s="72">
        <v>0</v>
      </c>
      <c r="X180" s="102">
        <v>116.7</v>
      </c>
      <c r="Y180" s="22">
        <v>8973.9673093401889</v>
      </c>
      <c r="Z180" s="5">
        <v>4.5900000000000003E-2</v>
      </c>
      <c r="AA180" s="40"/>
      <c r="AE180" s="34">
        <v>0</v>
      </c>
    </row>
    <row r="181" spans="1:35" ht="27.75" customHeight="1" x14ac:dyDescent="0.2">
      <c r="A181" s="39">
        <v>169</v>
      </c>
      <c r="B181" s="17" t="s">
        <v>11</v>
      </c>
      <c r="C181" s="19">
        <v>1996</v>
      </c>
      <c r="D181" s="19"/>
      <c r="E181" s="29">
        <v>0</v>
      </c>
      <c r="F181" s="21">
        <v>13644204</v>
      </c>
      <c r="G181" s="21">
        <v>-5358053</v>
      </c>
      <c r="H181" s="23">
        <v>1158823</v>
      </c>
      <c r="I181" s="107">
        <v>5.0000000000000001E-3</v>
      </c>
      <c r="J181" s="23">
        <v>1221249.905</v>
      </c>
      <c r="N181" s="72"/>
      <c r="O181" s="72"/>
      <c r="P181" s="72"/>
      <c r="Q181" s="72"/>
      <c r="R181" s="72"/>
      <c r="S181" s="72">
        <v>1221249.905</v>
      </c>
      <c r="T181" s="22"/>
      <c r="U181" s="22"/>
      <c r="V181" s="72">
        <v>0</v>
      </c>
      <c r="X181" s="102">
        <v>116.6</v>
      </c>
      <c r="Y181" s="22">
        <v>10473.841380789023</v>
      </c>
      <c r="Z181" s="5">
        <v>4.5900000000000003E-2</v>
      </c>
      <c r="AA181" s="40"/>
      <c r="AE181" s="34">
        <v>0</v>
      </c>
    </row>
    <row r="182" spans="1:35" ht="27.75" customHeight="1" x14ac:dyDescent="0.2">
      <c r="A182" s="39">
        <v>170</v>
      </c>
      <c r="B182" s="17" t="s">
        <v>11</v>
      </c>
      <c r="C182" s="19">
        <v>1997</v>
      </c>
      <c r="D182" s="19"/>
      <c r="E182" s="29">
        <v>0</v>
      </c>
      <c r="F182" s="21">
        <v>14598191</v>
      </c>
      <c r="G182" s="21">
        <v>-5915230</v>
      </c>
      <c r="H182" s="23">
        <v>953987</v>
      </c>
      <c r="I182" s="107">
        <v>5.0000000000000001E-3</v>
      </c>
      <c r="J182" s="23">
        <v>1022208.02</v>
      </c>
      <c r="L182" s="33">
        <v>0.59479705396374116</v>
      </c>
      <c r="N182" s="72"/>
      <c r="O182" s="72"/>
      <c r="P182" s="72"/>
      <c r="Q182" s="72"/>
      <c r="R182" s="72"/>
      <c r="S182" s="72">
        <v>1022208.02</v>
      </c>
      <c r="T182" s="22"/>
      <c r="U182" s="22"/>
      <c r="V182" s="72">
        <v>0</v>
      </c>
      <c r="X182" s="102">
        <v>118</v>
      </c>
      <c r="Y182" s="22">
        <v>8662.7798305084743</v>
      </c>
      <c r="Z182" s="5">
        <v>4.5900000000000003E-2</v>
      </c>
      <c r="AA182" s="40"/>
      <c r="AE182" s="34">
        <v>0</v>
      </c>
    </row>
    <row r="183" spans="1:35" ht="27.75" customHeight="1" x14ac:dyDescent="0.2">
      <c r="A183" s="39">
        <v>171</v>
      </c>
      <c r="B183" s="17" t="s">
        <v>11</v>
      </c>
      <c r="C183" s="19">
        <v>1998</v>
      </c>
      <c r="D183" s="19"/>
      <c r="E183" s="29">
        <v>0</v>
      </c>
      <c r="F183" s="21">
        <v>15318537</v>
      </c>
      <c r="G183" s="21">
        <v>-6514075</v>
      </c>
      <c r="H183" s="23">
        <v>720346</v>
      </c>
      <c r="I183" s="107">
        <v>5.0000000000000001E-3</v>
      </c>
      <c r="J183" s="23"/>
      <c r="K183" s="23">
        <v>5201716.3909999998</v>
      </c>
      <c r="L183" s="23">
        <v>10724409.474611914</v>
      </c>
      <c r="M183" s="39">
        <v>1</v>
      </c>
      <c r="N183" s="72"/>
      <c r="O183" s="72"/>
      <c r="P183" s="72"/>
      <c r="Q183" s="72"/>
      <c r="R183" s="72"/>
      <c r="S183" s="72">
        <v>5201716.3909999998</v>
      </c>
      <c r="T183" s="22"/>
      <c r="U183" s="22"/>
      <c r="X183" s="102">
        <v>122.8</v>
      </c>
      <c r="Y183" s="22">
        <v>42359.253998371336</v>
      </c>
      <c r="Z183" s="5">
        <v>4.5900000000000003E-2</v>
      </c>
      <c r="AA183" s="40"/>
      <c r="AE183" s="34">
        <v>0</v>
      </c>
    </row>
    <row r="184" spans="1:35" ht="27.75" customHeight="1" x14ac:dyDescent="0.2">
      <c r="A184" s="39">
        <v>172</v>
      </c>
      <c r="B184" s="17" t="s">
        <v>11</v>
      </c>
      <c r="C184" s="19">
        <v>1999</v>
      </c>
      <c r="D184" s="19"/>
      <c r="E184" s="29">
        <v>0</v>
      </c>
      <c r="F184" s="21">
        <v>0</v>
      </c>
      <c r="G184" s="21">
        <v>0</v>
      </c>
      <c r="H184" s="23">
        <v>-15318537</v>
      </c>
      <c r="I184" s="107">
        <v>5.0000000000000001E-3</v>
      </c>
      <c r="J184" s="23"/>
      <c r="K184" s="23">
        <v>5201716.3909999998</v>
      </c>
      <c r="L184" s="23">
        <v>10724409.474611914</v>
      </c>
      <c r="M184" s="39">
        <v>1</v>
      </c>
      <c r="N184" s="72"/>
      <c r="O184" s="72"/>
      <c r="P184" s="72"/>
      <c r="Q184" s="72"/>
      <c r="R184" s="72"/>
      <c r="S184" s="72">
        <v>5201716.3909999998</v>
      </c>
      <c r="T184" s="22"/>
      <c r="U184" s="22"/>
      <c r="X184" s="102">
        <v>126.1</v>
      </c>
      <c r="Y184" s="22">
        <v>41250.724750198257</v>
      </c>
      <c r="Z184" s="5">
        <v>4.5900000000000003E-2</v>
      </c>
      <c r="AA184" s="40"/>
      <c r="AE184" s="34">
        <v>0</v>
      </c>
    </row>
    <row r="185" spans="1:35" ht="27.75" customHeight="1" x14ac:dyDescent="0.2">
      <c r="A185" s="39">
        <v>173</v>
      </c>
      <c r="B185" s="17" t="s">
        <v>11</v>
      </c>
      <c r="C185" s="19">
        <v>2000</v>
      </c>
      <c r="D185" s="19"/>
      <c r="E185" s="29">
        <v>0</v>
      </c>
      <c r="F185" s="21">
        <v>0</v>
      </c>
      <c r="G185" s="21">
        <v>0</v>
      </c>
      <c r="H185" s="23">
        <v>0</v>
      </c>
      <c r="I185" s="107">
        <v>5.0000000000000001E-3</v>
      </c>
      <c r="J185" s="23"/>
      <c r="K185" s="23">
        <v>5201716.3909999998</v>
      </c>
      <c r="L185" s="23">
        <v>10724409.474611914</v>
      </c>
      <c r="M185" s="39">
        <v>1</v>
      </c>
      <c r="N185" s="72"/>
      <c r="O185" s="72"/>
      <c r="P185" s="72"/>
      <c r="Q185" s="72"/>
      <c r="R185" s="72"/>
      <c r="S185" s="72">
        <v>5201716.3909999998</v>
      </c>
      <c r="T185" s="22"/>
      <c r="U185" s="22"/>
      <c r="X185" s="102">
        <v>128.69999999999999</v>
      </c>
      <c r="Y185" s="22">
        <v>40417.376775446777</v>
      </c>
      <c r="Z185" s="5">
        <v>4.5900000000000003E-2</v>
      </c>
      <c r="AA185" s="40"/>
      <c r="AE185" s="34">
        <v>0</v>
      </c>
    </row>
    <row r="186" spans="1:35" ht="27.75" customHeight="1" x14ac:dyDescent="0.2">
      <c r="A186" s="39">
        <v>174</v>
      </c>
      <c r="B186" s="17" t="s">
        <v>11</v>
      </c>
      <c r="C186" s="19">
        <v>2001</v>
      </c>
      <c r="D186" s="19"/>
      <c r="E186" s="29">
        <v>0</v>
      </c>
      <c r="F186" s="21">
        <v>0</v>
      </c>
      <c r="G186" s="21">
        <v>0</v>
      </c>
      <c r="H186" s="23">
        <v>0</v>
      </c>
      <c r="I186" s="107">
        <v>5.0000000000000001E-3</v>
      </c>
      <c r="J186" s="23"/>
      <c r="K186" s="23">
        <v>5201716.3909999998</v>
      </c>
      <c r="L186" s="23">
        <v>10724409.474611914</v>
      </c>
      <c r="M186" s="39">
        <v>1</v>
      </c>
      <c r="N186" s="72"/>
      <c r="O186" s="72"/>
      <c r="P186" s="72"/>
      <c r="Q186" s="72"/>
      <c r="R186" s="72"/>
      <c r="S186" s="72">
        <v>5201716.3909999998</v>
      </c>
      <c r="T186" s="22"/>
      <c r="U186" s="22"/>
      <c r="X186" s="102">
        <v>129.6</v>
      </c>
      <c r="Y186" s="22">
        <v>40136.700547839508</v>
      </c>
      <c r="Z186" s="5">
        <v>4.5900000000000003E-2</v>
      </c>
      <c r="AA186" s="40"/>
      <c r="AE186" s="34">
        <v>0</v>
      </c>
    </row>
    <row r="187" spans="1:35" ht="27.75" customHeight="1" x14ac:dyDescent="0.2">
      <c r="A187" s="39">
        <v>175</v>
      </c>
      <c r="B187" s="17" t="s">
        <v>11</v>
      </c>
      <c r="C187" s="19">
        <v>2002</v>
      </c>
      <c r="D187" s="19"/>
      <c r="E187" s="29">
        <v>0</v>
      </c>
      <c r="F187" s="21">
        <v>40533782</v>
      </c>
      <c r="G187" s="109">
        <v>-12384750</v>
      </c>
      <c r="H187" s="23">
        <v>40533782</v>
      </c>
      <c r="I187" s="107">
        <v>5.0000000000000001E-3</v>
      </c>
      <c r="J187" s="23"/>
      <c r="K187" s="23">
        <v>5201716.3909999998</v>
      </c>
      <c r="L187" s="23">
        <v>10724409.474611914</v>
      </c>
      <c r="M187" s="39">
        <v>1</v>
      </c>
      <c r="N187" s="72"/>
      <c r="O187" s="72"/>
      <c r="P187" s="72"/>
      <c r="Q187" s="72"/>
      <c r="R187" s="72"/>
      <c r="S187" s="72">
        <v>5201716.3909999998</v>
      </c>
      <c r="T187" s="22"/>
      <c r="U187" s="22"/>
      <c r="V187" s="72">
        <v>0</v>
      </c>
      <c r="X187" s="102">
        <v>130.5</v>
      </c>
      <c r="Y187" s="22">
        <v>39859.895716475097</v>
      </c>
      <c r="Z187" s="5">
        <v>4.5900000000000003E-2</v>
      </c>
      <c r="AA187" s="40"/>
      <c r="AC187" s="23">
        <v>308215.2097946452</v>
      </c>
      <c r="AD187" s="111">
        <v>91.329146341463414</v>
      </c>
      <c r="AE187" s="34">
        <v>1</v>
      </c>
      <c r="AF187" s="34">
        <v>308215.2097946452</v>
      </c>
      <c r="AG187" s="107">
        <v>8.2960000000000006E-2</v>
      </c>
      <c r="AH187" s="41">
        <v>16.741565999999999</v>
      </c>
      <c r="AI187" s="23">
        <v>5160005.2769808983</v>
      </c>
    </row>
    <row r="188" spans="1:35" ht="27.75" customHeight="1" x14ac:dyDescent="0.2">
      <c r="A188" s="39">
        <v>176</v>
      </c>
      <c r="B188" s="17" t="s">
        <v>11</v>
      </c>
      <c r="C188" s="19">
        <v>2003</v>
      </c>
      <c r="D188" s="19"/>
      <c r="E188" s="29">
        <v>0</v>
      </c>
      <c r="F188" s="21">
        <v>52160820</v>
      </c>
      <c r="G188" s="24"/>
      <c r="H188" s="23">
        <v>11627038</v>
      </c>
      <c r="I188" s="107">
        <v>5.0000000000000001E-3</v>
      </c>
      <c r="J188" s="23">
        <v>11829706.91</v>
      </c>
      <c r="K188" s="23">
        <v>26008581.954999998</v>
      </c>
      <c r="L188" s="23">
        <v>53622047.373059571</v>
      </c>
      <c r="N188" s="72"/>
      <c r="O188" s="72"/>
      <c r="P188" s="72"/>
      <c r="Q188" s="72"/>
      <c r="R188" s="72"/>
      <c r="S188" s="72">
        <v>11829706.91</v>
      </c>
      <c r="T188" s="22"/>
      <c r="U188" s="22"/>
      <c r="V188" s="72">
        <v>0</v>
      </c>
      <c r="X188" s="102">
        <v>130.6</v>
      </c>
      <c r="Y188" s="22">
        <v>90579.685375191431</v>
      </c>
      <c r="Z188" s="5">
        <v>4.5900000000000003E-2</v>
      </c>
      <c r="AA188" s="40"/>
      <c r="AC188" s="23"/>
      <c r="AD188" s="111">
        <v>94.295243902439026</v>
      </c>
      <c r="AE188" s="34">
        <v>0</v>
      </c>
      <c r="AF188" s="34">
        <v>384647.81704026245</v>
      </c>
      <c r="AG188" s="107">
        <v>8.2960000000000006E-2</v>
      </c>
      <c r="AH188" s="41">
        <v>16.820820000000001</v>
      </c>
      <c r="AI188" s="23">
        <v>6470091.6938271876</v>
      </c>
    </row>
    <row r="189" spans="1:35" ht="27.75" customHeight="1" x14ac:dyDescent="0.2">
      <c r="A189" s="39">
        <v>177</v>
      </c>
      <c r="B189" s="17" t="s">
        <v>11</v>
      </c>
      <c r="C189" s="19">
        <v>2004</v>
      </c>
      <c r="D189" s="19"/>
      <c r="E189" s="29">
        <v>0</v>
      </c>
      <c r="F189" s="21">
        <v>62388616</v>
      </c>
      <c r="G189" s="25"/>
      <c r="H189" s="23">
        <v>10227796</v>
      </c>
      <c r="I189" s="107">
        <v>5.0000000000000001E-3</v>
      </c>
      <c r="J189" s="23">
        <v>10488600.1</v>
      </c>
      <c r="K189" s="23"/>
      <c r="N189" s="72"/>
      <c r="O189" s="72"/>
      <c r="P189" s="72"/>
      <c r="Q189" s="72"/>
      <c r="R189" s="72"/>
      <c r="S189" s="72">
        <v>10488600.1</v>
      </c>
      <c r="T189" s="22"/>
      <c r="U189" s="22"/>
      <c r="V189" s="72">
        <v>0</v>
      </c>
      <c r="X189" s="102">
        <v>131.1</v>
      </c>
      <c r="Y189" s="22">
        <v>80004.577421815411</v>
      </c>
      <c r="Z189" s="5">
        <v>4.5900000000000003E-2</v>
      </c>
      <c r="AA189" s="40"/>
      <c r="AD189" s="111">
        <v>97.149756097560967</v>
      </c>
      <c r="AE189" s="34">
        <v>0</v>
      </c>
      <c r="AF189" s="34">
        <v>446997.05965992983</v>
      </c>
      <c r="AG189" s="107">
        <v>8.2960000000000006E-2</v>
      </c>
      <c r="AH189" s="41">
        <v>16.852066000000001</v>
      </c>
      <c r="AI189" s="23">
        <v>7532823.9511950752</v>
      </c>
    </row>
    <row r="190" spans="1:35" ht="27.75" customHeight="1" x14ac:dyDescent="0.2">
      <c r="A190" s="39">
        <v>178</v>
      </c>
      <c r="B190" s="17" t="s">
        <v>11</v>
      </c>
      <c r="C190" s="19">
        <v>2005</v>
      </c>
      <c r="D190" s="19"/>
      <c r="E190" s="29">
        <v>0</v>
      </c>
      <c r="F190" s="21">
        <v>68894439</v>
      </c>
      <c r="G190" s="24">
        <v>-21511589.110106874</v>
      </c>
      <c r="H190" s="23">
        <v>6505823</v>
      </c>
      <c r="I190" s="107">
        <v>5.0000000000000001E-3</v>
      </c>
      <c r="J190" s="23">
        <v>6817766.0800000001</v>
      </c>
      <c r="N190" s="72"/>
      <c r="O190" s="72"/>
      <c r="P190" s="72"/>
      <c r="Q190" s="72"/>
      <c r="R190" s="72"/>
      <c r="S190" s="72">
        <v>6817766.0800000001</v>
      </c>
      <c r="T190" s="22"/>
      <c r="U190" s="22"/>
      <c r="V190" s="72">
        <v>0</v>
      </c>
      <c r="X190" s="102">
        <v>133.6</v>
      </c>
      <c r="Y190" s="22">
        <v>51031.183233532938</v>
      </c>
      <c r="Z190" s="5">
        <v>4.5900000000000003E-2</v>
      </c>
      <c r="AA190" s="40"/>
      <c r="AC190" s="23"/>
      <c r="AD190" s="111">
        <v>99.990121951219521</v>
      </c>
      <c r="AE190" s="34">
        <v>0</v>
      </c>
      <c r="AF190" s="34">
        <v>477511.07785507198</v>
      </c>
      <c r="AG190" s="107">
        <v>8.2960000000000006E-2</v>
      </c>
      <c r="AH190" s="41">
        <v>17.008296000000001</v>
      </c>
      <c r="AI190" s="23">
        <v>8121649.7554381099</v>
      </c>
    </row>
    <row r="191" spans="1:35" ht="27.75" customHeight="1" x14ac:dyDescent="0.2">
      <c r="A191" s="39">
        <v>179</v>
      </c>
      <c r="B191" s="17" t="s">
        <v>11</v>
      </c>
      <c r="C191" s="19">
        <v>2006</v>
      </c>
      <c r="D191" s="19"/>
      <c r="E191" s="29">
        <v>0</v>
      </c>
      <c r="F191" s="21">
        <v>74529154</v>
      </c>
      <c r="G191" s="21">
        <v>0</v>
      </c>
      <c r="H191" s="23">
        <v>5634715</v>
      </c>
      <c r="I191" s="107">
        <v>5.0000000000000001E-3</v>
      </c>
      <c r="J191" s="23">
        <v>5979187.1950000003</v>
      </c>
      <c r="N191" s="72"/>
      <c r="O191" s="72"/>
      <c r="P191" s="72"/>
      <c r="Q191" s="72"/>
      <c r="R191" s="72"/>
      <c r="S191" s="72">
        <v>5979187.1950000003</v>
      </c>
      <c r="T191" s="22"/>
      <c r="U191" s="22"/>
      <c r="V191" s="72">
        <v>0</v>
      </c>
      <c r="X191" s="102">
        <v>142.4</v>
      </c>
      <c r="Y191" s="22">
        <v>41988.674122191012</v>
      </c>
      <c r="Z191" s="5">
        <v>4.5900000000000003E-2</v>
      </c>
      <c r="AA191" s="40"/>
      <c r="AD191" s="111">
        <v>103.12109756097563</v>
      </c>
      <c r="AE191" s="34">
        <v>0</v>
      </c>
      <c r="AF191" s="34">
        <v>497581.9935037152</v>
      </c>
      <c r="AG191" s="107">
        <v>7.7441666666666686E-2</v>
      </c>
      <c r="AH191" s="41">
        <v>16.88236666666667</v>
      </c>
      <c r="AI191" s="23">
        <v>8400361.6610606723</v>
      </c>
    </row>
    <row r="192" spans="1:35" ht="27.75" customHeight="1" x14ac:dyDescent="0.2">
      <c r="A192" s="39">
        <v>180</v>
      </c>
      <c r="B192" s="17" t="s">
        <v>11</v>
      </c>
      <c r="C192" s="19">
        <v>2007</v>
      </c>
      <c r="D192" s="19"/>
      <c r="E192" s="29">
        <v>-242448</v>
      </c>
      <c r="F192" s="21">
        <v>82927332</v>
      </c>
      <c r="G192" s="21">
        <v>0</v>
      </c>
      <c r="H192" s="23">
        <v>8398178</v>
      </c>
      <c r="I192" s="107">
        <v>5.0000000000000001E-3</v>
      </c>
      <c r="J192" s="23">
        <v>8770823.7699999996</v>
      </c>
      <c r="N192" s="72">
        <v>0</v>
      </c>
      <c r="O192" s="72">
        <v>82927332</v>
      </c>
      <c r="P192" s="72">
        <v>0</v>
      </c>
      <c r="Q192" s="72"/>
      <c r="R192" s="72">
        <v>0</v>
      </c>
      <c r="S192" s="72">
        <v>8770823.7699999996</v>
      </c>
      <c r="T192" s="22"/>
      <c r="U192" s="22"/>
      <c r="V192" s="72">
        <v>0</v>
      </c>
      <c r="X192" s="102">
        <v>148.80000000000001</v>
      </c>
      <c r="Y192" s="22">
        <v>58943.708131720421</v>
      </c>
      <c r="Z192" s="5">
        <v>4.5900000000000003E-2</v>
      </c>
      <c r="AA192" s="40"/>
      <c r="AD192" s="111">
        <v>106.41609756097562</v>
      </c>
      <c r="AE192" s="34">
        <v>0</v>
      </c>
      <c r="AF192" s="34">
        <v>533686.68813361507</v>
      </c>
      <c r="AG192" s="107">
        <v>7.350000000000001E-2</v>
      </c>
      <c r="AH192" s="41">
        <v>17.296320000000001</v>
      </c>
      <c r="AI192" s="23">
        <v>9230815.7376992106</v>
      </c>
    </row>
    <row r="193" spans="1:35" ht="27.75" customHeight="1" x14ac:dyDescent="0.2">
      <c r="A193" s="39">
        <v>181</v>
      </c>
      <c r="B193" s="17" t="s">
        <v>11</v>
      </c>
      <c r="C193" s="19">
        <v>2008</v>
      </c>
      <c r="D193" s="19"/>
      <c r="E193" s="29">
        <v>-282115</v>
      </c>
      <c r="F193" s="21">
        <v>88847633</v>
      </c>
      <c r="G193" s="21">
        <v>0</v>
      </c>
      <c r="H193" s="23">
        <v>5920301</v>
      </c>
      <c r="I193" s="107">
        <v>5.0000000000000001E-3</v>
      </c>
      <c r="J193" s="23">
        <v>6334937.6600000001</v>
      </c>
      <c r="N193" s="72">
        <v>0</v>
      </c>
      <c r="O193" s="72">
        <v>88847633</v>
      </c>
      <c r="P193" s="72">
        <v>0</v>
      </c>
      <c r="Q193" s="72"/>
      <c r="R193" s="72">
        <v>0</v>
      </c>
      <c r="S193" s="72">
        <v>6334937.6600000001</v>
      </c>
      <c r="T193" s="22"/>
      <c r="U193" s="22"/>
      <c r="V193" s="72">
        <v>0</v>
      </c>
      <c r="X193" s="102">
        <v>150.30000000000001</v>
      </c>
      <c r="Y193" s="22">
        <v>42148.620492348637</v>
      </c>
      <c r="Z193" s="5">
        <v>4.5900000000000003E-2</v>
      </c>
      <c r="AA193" s="40"/>
      <c r="AD193" s="111">
        <v>109.62926829268292</v>
      </c>
      <c r="AE193" s="34">
        <v>0</v>
      </c>
      <c r="AF193" s="34">
        <v>551339.08964063076</v>
      </c>
      <c r="AG193" s="107">
        <v>7.2692083333333324E-2</v>
      </c>
      <c r="AH193" s="41">
        <v>17.715351999999999</v>
      </c>
      <c r="AI193" s="23">
        <v>9767166.0443433262</v>
      </c>
    </row>
    <row r="194" spans="1:35" ht="27.75" customHeight="1" x14ac:dyDescent="0.2">
      <c r="A194" s="39">
        <v>182</v>
      </c>
      <c r="B194" s="17" t="s">
        <v>11</v>
      </c>
      <c r="C194" s="19">
        <v>2009</v>
      </c>
      <c r="D194" s="19"/>
      <c r="E194" s="29">
        <v>-269285</v>
      </c>
      <c r="F194" s="21">
        <v>97685781</v>
      </c>
      <c r="G194" s="21">
        <v>0</v>
      </c>
      <c r="H194" s="23">
        <v>8838148</v>
      </c>
      <c r="I194" s="107">
        <v>5.0000000000000001E-3</v>
      </c>
      <c r="J194" s="23">
        <v>9282386.1649999991</v>
      </c>
      <c r="N194" s="72">
        <v>0</v>
      </c>
      <c r="O194" s="72">
        <v>97685781</v>
      </c>
      <c r="P194" s="72">
        <v>2403648.29</v>
      </c>
      <c r="Q194" s="72"/>
      <c r="R194" s="72">
        <v>2403648.29</v>
      </c>
      <c r="S194" s="72">
        <v>11686034.454999998</v>
      </c>
      <c r="T194" s="22"/>
      <c r="U194" s="22"/>
      <c r="V194" s="72">
        <v>0</v>
      </c>
      <c r="X194" s="102">
        <v>151.1</v>
      </c>
      <c r="Y194" s="22">
        <v>77339.738285903368</v>
      </c>
      <c r="Z194" s="5">
        <v>4.5900000000000003E-2</v>
      </c>
      <c r="AA194" s="40"/>
      <c r="AD194" s="111">
        <v>112.72439024390243</v>
      </c>
      <c r="AE194" s="34">
        <v>0</v>
      </c>
      <c r="AF194" s="34">
        <v>603372.36371202918</v>
      </c>
      <c r="AG194" s="107">
        <v>7.3154000000000011E-2</v>
      </c>
      <c r="AH194" s="41">
        <v>17.930536200000002</v>
      </c>
      <c r="AI194" s="23">
        <v>10818790.009618107</v>
      </c>
    </row>
    <row r="195" spans="1:35" ht="27.75" customHeight="1" x14ac:dyDescent="0.2">
      <c r="A195" s="39">
        <v>183</v>
      </c>
      <c r="B195" s="17" t="s">
        <v>11</v>
      </c>
      <c r="C195" s="19">
        <v>2010</v>
      </c>
      <c r="D195" s="19"/>
      <c r="E195" s="29">
        <v>-313388</v>
      </c>
      <c r="F195" s="21">
        <v>103113937</v>
      </c>
      <c r="G195" s="21">
        <v>0</v>
      </c>
      <c r="H195" s="23">
        <v>5428156</v>
      </c>
      <c r="I195" s="107">
        <v>5.0000000000000001E-3</v>
      </c>
      <c r="J195" s="23">
        <v>5916584.9050000003</v>
      </c>
      <c r="N195" s="72">
        <v>0</v>
      </c>
      <c r="O195" s="72">
        <v>103113937</v>
      </c>
      <c r="P195" s="72">
        <v>2302952.9500000002</v>
      </c>
      <c r="Q195" s="72"/>
      <c r="R195" s="72">
        <v>2302952.9500000002</v>
      </c>
      <c r="S195" s="72">
        <v>8219537.8550000004</v>
      </c>
      <c r="T195" s="22"/>
      <c r="U195" s="22"/>
      <c r="V195" s="72">
        <v>0</v>
      </c>
      <c r="X195" s="102">
        <v>155.1</v>
      </c>
      <c r="Y195" s="22">
        <v>52995.086105738235</v>
      </c>
      <c r="Z195" s="5">
        <v>4.5900000000000003E-2</v>
      </c>
      <c r="AA195" s="40"/>
      <c r="AD195" s="111">
        <v>115.85768292682927</v>
      </c>
      <c r="AE195" s="34">
        <v>0</v>
      </c>
      <c r="AF195" s="34">
        <v>628672.65832338517</v>
      </c>
      <c r="AG195" s="107">
        <v>7.3993333333333355E-2</v>
      </c>
      <c r="AH195" s="41">
        <v>18.29948266666667</v>
      </c>
      <c r="AI195" s="23">
        <v>11504384.413996045</v>
      </c>
    </row>
    <row r="196" spans="1:35" ht="27.75" customHeight="1" x14ac:dyDescent="0.2">
      <c r="A196" s="39">
        <v>184</v>
      </c>
      <c r="B196" s="17" t="s">
        <v>11</v>
      </c>
      <c r="C196" s="18">
        <v>2011</v>
      </c>
      <c r="D196" s="18"/>
      <c r="E196" s="29">
        <v>-438504</v>
      </c>
      <c r="F196" s="21">
        <v>109428428</v>
      </c>
      <c r="G196" s="20">
        <v>0</v>
      </c>
      <c r="H196" s="23">
        <v>6314491</v>
      </c>
      <c r="I196" s="107">
        <v>5.0000000000000001E-3</v>
      </c>
      <c r="J196" s="23">
        <v>6830060.6849999996</v>
      </c>
      <c r="N196" s="72">
        <v>0</v>
      </c>
      <c r="O196" s="72">
        <v>109428428</v>
      </c>
      <c r="P196" s="72">
        <v>404227.22999999992</v>
      </c>
      <c r="Q196" s="72"/>
      <c r="R196" s="72">
        <v>404227.22999999992</v>
      </c>
      <c r="S196" s="72">
        <v>7234287.9149999991</v>
      </c>
      <c r="T196" s="22"/>
      <c r="U196" s="22"/>
      <c r="V196" s="72">
        <v>0</v>
      </c>
      <c r="X196" s="102">
        <v>160.19999999999999</v>
      </c>
      <c r="Y196" s="22">
        <v>45157.852153558051</v>
      </c>
      <c r="Z196" s="5">
        <v>4.5900000000000003E-2</v>
      </c>
      <c r="AA196" s="40"/>
      <c r="AD196" s="111">
        <v>119.08</v>
      </c>
      <c r="AE196" s="34">
        <v>0</v>
      </c>
      <c r="AF196" s="34">
        <v>644974.43545989983</v>
      </c>
      <c r="AG196" s="107">
        <v>7.0764333333333346E-2</v>
      </c>
      <c r="AH196" s="41">
        <v>18.328728099999999</v>
      </c>
      <c r="AI196" s="23">
        <v>11821561.058995502</v>
      </c>
    </row>
    <row r="197" spans="1:35" ht="27.75" customHeight="1" x14ac:dyDescent="0.2">
      <c r="B197" s="98" t="s">
        <v>11</v>
      </c>
      <c r="C197" s="39">
        <v>2012</v>
      </c>
      <c r="E197" s="29">
        <v>-438504</v>
      </c>
      <c r="F197" s="34">
        <v>119438471</v>
      </c>
      <c r="G197" s="20"/>
      <c r="H197" s="23">
        <v>10010043</v>
      </c>
      <c r="I197" s="107">
        <v>5.0000000000000001E-3</v>
      </c>
      <c r="J197" s="23">
        <v>10557185.140000001</v>
      </c>
      <c r="N197" s="72">
        <v>-2472172.5099999998</v>
      </c>
      <c r="O197" s="72">
        <v>119438471</v>
      </c>
      <c r="P197" s="72">
        <v>0</v>
      </c>
      <c r="Q197" s="72"/>
      <c r="R197" s="72">
        <v>-2472172.5099999998</v>
      </c>
      <c r="S197" s="72">
        <v>8085012.6300000008</v>
      </c>
      <c r="T197" s="72">
        <v>0</v>
      </c>
      <c r="U197" s="72">
        <v>7708186</v>
      </c>
      <c r="X197" s="102">
        <v>161.6</v>
      </c>
      <c r="Y197" s="22">
        <v>50031.01875000001</v>
      </c>
      <c r="Z197" s="5">
        <v>4.5900000000000003E-2</v>
      </c>
      <c r="AF197" s="34">
        <v>665401.12762229051</v>
      </c>
      <c r="AG197" s="107">
        <v>6.2333333333333331E-2</v>
      </c>
      <c r="AH197" s="41">
        <v>17.40324</v>
      </c>
      <c r="AI197" s="23">
        <v>11580135.520281352</v>
      </c>
    </row>
    <row r="198" spans="1:35" ht="27.75" customHeight="1" x14ac:dyDescent="0.2">
      <c r="A198" s="39">
        <v>185</v>
      </c>
      <c r="B198" s="17" t="s">
        <v>12</v>
      </c>
      <c r="C198" s="19">
        <v>1989</v>
      </c>
      <c r="D198" s="19"/>
      <c r="E198" s="29">
        <v>0</v>
      </c>
      <c r="F198" s="21">
        <v>4519210</v>
      </c>
      <c r="G198" s="21">
        <v>-1577440</v>
      </c>
      <c r="H198" s="23"/>
      <c r="I198" s="107">
        <v>5.0000000000000001E-3</v>
      </c>
      <c r="N198" s="72"/>
      <c r="O198" s="72"/>
      <c r="P198" s="72"/>
      <c r="Q198" s="72"/>
      <c r="R198" s="72"/>
      <c r="V198" s="72">
        <v>0</v>
      </c>
      <c r="X198" s="102">
        <v>95.5</v>
      </c>
      <c r="Z198" s="5">
        <v>4.5900000000000003E-2</v>
      </c>
      <c r="AA198" s="40">
        <v>57496.63359488557</v>
      </c>
      <c r="AB198" s="110">
        <v>51.164212860310414</v>
      </c>
      <c r="AE198" s="34">
        <v>1</v>
      </c>
      <c r="AF198" s="34">
        <v>57496.63359488557</v>
      </c>
    </row>
    <row r="199" spans="1:35" ht="27.75" customHeight="1" x14ac:dyDescent="0.2">
      <c r="A199" s="39">
        <v>186</v>
      </c>
      <c r="B199" s="17" t="s">
        <v>12</v>
      </c>
      <c r="C199" s="19">
        <v>1990</v>
      </c>
      <c r="D199" s="19"/>
      <c r="E199" s="29">
        <v>0</v>
      </c>
      <c r="F199" s="21">
        <v>5407770</v>
      </c>
      <c r="G199" s="21">
        <v>-1808053</v>
      </c>
      <c r="H199" s="23">
        <v>888560</v>
      </c>
      <c r="I199" s="107">
        <v>5.0000000000000001E-3</v>
      </c>
      <c r="J199" s="34">
        <v>911156.05</v>
      </c>
      <c r="N199" s="72"/>
      <c r="O199" s="72"/>
      <c r="P199" s="72"/>
      <c r="Q199" s="72"/>
      <c r="R199" s="72"/>
      <c r="S199" s="72">
        <v>911156.05</v>
      </c>
      <c r="T199" s="22"/>
      <c r="U199" s="22"/>
      <c r="V199" s="72">
        <v>0</v>
      </c>
      <c r="X199" s="102">
        <v>98.5</v>
      </c>
      <c r="Y199" s="22">
        <v>9250.3152284263961</v>
      </c>
      <c r="Z199" s="5">
        <v>4.5900000000000003E-2</v>
      </c>
      <c r="AA199" s="40"/>
      <c r="AE199" s="34">
        <v>0</v>
      </c>
      <c r="AF199" s="34">
        <v>64107.85334130672</v>
      </c>
    </row>
    <row r="200" spans="1:35" ht="27.75" customHeight="1" x14ac:dyDescent="0.2">
      <c r="A200" s="39">
        <v>187</v>
      </c>
      <c r="B200" s="17" t="s">
        <v>12</v>
      </c>
      <c r="C200" s="19">
        <v>1991</v>
      </c>
      <c r="D200" s="19"/>
      <c r="E200" s="29">
        <v>0</v>
      </c>
      <c r="F200" s="21">
        <v>5727619</v>
      </c>
      <c r="G200" s="21">
        <v>-2004246</v>
      </c>
      <c r="H200" s="23">
        <v>319849</v>
      </c>
      <c r="I200" s="107">
        <v>5.0000000000000001E-3</v>
      </c>
      <c r="J200" s="23">
        <v>346887.85</v>
      </c>
      <c r="N200" s="72"/>
      <c r="O200" s="72"/>
      <c r="P200" s="72"/>
      <c r="Q200" s="72"/>
      <c r="R200" s="72"/>
      <c r="S200" s="72">
        <v>346887.85</v>
      </c>
      <c r="T200" s="22"/>
      <c r="U200" s="22"/>
      <c r="V200" s="72">
        <v>0</v>
      </c>
      <c r="X200" s="102">
        <v>97.7</v>
      </c>
      <c r="Y200" s="22">
        <v>3550.5409416581369</v>
      </c>
      <c r="Z200" s="5">
        <v>4.5900000000000003E-2</v>
      </c>
      <c r="AA200" s="40"/>
      <c r="AE200" s="34">
        <v>0</v>
      </c>
      <c r="AF200" s="34">
        <v>64715.843814598877</v>
      </c>
    </row>
    <row r="201" spans="1:35" ht="27.75" customHeight="1" x14ac:dyDescent="0.2">
      <c r="A201" s="39">
        <v>188</v>
      </c>
      <c r="B201" s="17" t="s">
        <v>12</v>
      </c>
      <c r="C201" s="19">
        <v>1992</v>
      </c>
      <c r="D201" s="19"/>
      <c r="E201" s="29">
        <v>0</v>
      </c>
      <c r="F201" s="21">
        <v>6179161</v>
      </c>
      <c r="G201" s="21">
        <v>-2204331</v>
      </c>
      <c r="H201" s="23">
        <v>451542</v>
      </c>
      <c r="I201" s="107">
        <v>5.0000000000000001E-3</v>
      </c>
      <c r="J201" s="23">
        <v>480180.09499999997</v>
      </c>
      <c r="N201" s="72"/>
      <c r="O201" s="72"/>
      <c r="P201" s="72"/>
      <c r="Q201" s="72"/>
      <c r="R201" s="72"/>
      <c r="S201" s="72">
        <v>480180.09499999997</v>
      </c>
      <c r="T201" s="22"/>
      <c r="U201" s="22"/>
      <c r="V201" s="72">
        <v>0</v>
      </c>
      <c r="X201" s="102">
        <v>100</v>
      </c>
      <c r="Y201" s="22">
        <v>4801.8009499999998</v>
      </c>
      <c r="Z201" s="5">
        <v>4.5900000000000003E-2</v>
      </c>
      <c r="AA201" s="40"/>
      <c r="AE201" s="34">
        <v>0</v>
      </c>
      <c r="AF201" s="34">
        <v>66547.187533508783</v>
      </c>
    </row>
    <row r="202" spans="1:35" ht="27.75" customHeight="1" x14ac:dyDescent="0.2">
      <c r="A202" s="39">
        <v>189</v>
      </c>
      <c r="B202" s="17" t="s">
        <v>12</v>
      </c>
      <c r="C202" s="19">
        <v>1993</v>
      </c>
      <c r="D202" s="19"/>
      <c r="E202" s="29">
        <v>0</v>
      </c>
      <c r="F202" s="21">
        <v>6846058</v>
      </c>
      <c r="G202" s="21">
        <v>-2542723</v>
      </c>
      <c r="H202" s="23">
        <v>666897</v>
      </c>
      <c r="I202" s="107">
        <v>5.0000000000000001E-3</v>
      </c>
      <c r="J202" s="23">
        <v>697792.80500000005</v>
      </c>
      <c r="N202" s="72"/>
      <c r="O202" s="72"/>
      <c r="P202" s="72"/>
      <c r="Q202" s="72"/>
      <c r="R202" s="72"/>
      <c r="S202" s="72">
        <v>697792.80500000005</v>
      </c>
      <c r="T202" s="22"/>
      <c r="U202" s="22"/>
      <c r="V202" s="72">
        <v>0</v>
      </c>
      <c r="X202" s="102">
        <v>102.5</v>
      </c>
      <c r="Y202" s="22">
        <v>6807.7346829268299</v>
      </c>
      <c r="Z202" s="5">
        <v>4.5900000000000003E-2</v>
      </c>
      <c r="AA202" s="40"/>
      <c r="AE202" s="34">
        <v>0</v>
      </c>
      <c r="AF202" s="34">
        <v>70300.406308647565</v>
      </c>
    </row>
    <row r="203" spans="1:35" ht="27.75" customHeight="1" x14ac:dyDescent="0.2">
      <c r="A203" s="39">
        <v>190</v>
      </c>
      <c r="B203" s="17" t="s">
        <v>12</v>
      </c>
      <c r="C203" s="19">
        <v>1994</v>
      </c>
      <c r="D203" s="19"/>
      <c r="E203" s="29">
        <v>0</v>
      </c>
      <c r="F203" s="21">
        <v>6625702</v>
      </c>
      <c r="G203" s="21">
        <v>-2109454</v>
      </c>
      <c r="H203" s="23">
        <v>-220356</v>
      </c>
      <c r="I203" s="107">
        <v>5.0000000000000001E-3</v>
      </c>
      <c r="J203" s="23">
        <v>-186125.71</v>
      </c>
      <c r="N203" s="72"/>
      <c r="O203" s="72"/>
      <c r="P203" s="72"/>
      <c r="Q203" s="72"/>
      <c r="R203" s="72"/>
      <c r="S203" s="72">
        <v>-186125.71</v>
      </c>
      <c r="T203" s="22"/>
      <c r="U203" s="22"/>
      <c r="V203" s="72">
        <v>0</v>
      </c>
      <c r="X203" s="102">
        <v>108.2</v>
      </c>
      <c r="Y203" s="22">
        <v>-1720.2006469500923</v>
      </c>
      <c r="Z203" s="5">
        <v>4.5900000000000003E-2</v>
      </c>
      <c r="AA203" s="40"/>
      <c r="AE203" s="34">
        <v>0</v>
      </c>
      <c r="AF203" s="34">
        <v>65353.417012130551</v>
      </c>
    </row>
    <row r="204" spans="1:35" ht="27.75" customHeight="1" x14ac:dyDescent="0.2">
      <c r="A204" s="39">
        <v>191</v>
      </c>
      <c r="B204" s="17" t="s">
        <v>12</v>
      </c>
      <c r="C204" s="19">
        <v>1995</v>
      </c>
      <c r="D204" s="19"/>
      <c r="E204" s="29">
        <v>0</v>
      </c>
      <c r="F204" s="21">
        <v>7163337</v>
      </c>
      <c r="G204" s="21">
        <v>-2237252</v>
      </c>
      <c r="H204" s="23">
        <v>537635</v>
      </c>
      <c r="I204" s="107">
        <v>5.0000000000000001E-3</v>
      </c>
      <c r="J204" s="23">
        <v>570763.51</v>
      </c>
      <c r="N204" s="72"/>
      <c r="O204" s="72"/>
      <c r="P204" s="72"/>
      <c r="Q204" s="72"/>
      <c r="R204" s="72"/>
      <c r="S204" s="72">
        <v>570763.51</v>
      </c>
      <c r="T204" s="22"/>
      <c r="U204" s="22"/>
      <c r="V204" s="72">
        <v>0</v>
      </c>
      <c r="X204" s="102">
        <v>116.7</v>
      </c>
      <c r="Y204" s="22">
        <v>4890.8612682090834</v>
      </c>
      <c r="Z204" s="5">
        <v>4.5900000000000003E-2</v>
      </c>
      <c r="AA204" s="40"/>
      <c r="AE204" s="34">
        <v>0</v>
      </c>
      <c r="AF204" s="34">
        <v>67244.55643948284</v>
      </c>
    </row>
    <row r="205" spans="1:35" ht="27.75" customHeight="1" x14ac:dyDescent="0.2">
      <c r="A205" s="39">
        <v>192</v>
      </c>
      <c r="B205" s="17" t="s">
        <v>12</v>
      </c>
      <c r="C205" s="19">
        <v>1996</v>
      </c>
      <c r="D205" s="19"/>
      <c r="E205" s="29">
        <v>0</v>
      </c>
      <c r="F205" s="21">
        <v>8357021</v>
      </c>
      <c r="G205" s="21">
        <v>-2534304</v>
      </c>
      <c r="H205" s="23">
        <v>1193684</v>
      </c>
      <c r="I205" s="107">
        <v>5.0000000000000001E-3</v>
      </c>
      <c r="J205" s="23">
        <v>1229500.6850000001</v>
      </c>
      <c r="N205" s="72"/>
      <c r="O205" s="72"/>
      <c r="P205" s="72"/>
      <c r="Q205" s="72"/>
      <c r="R205" s="72"/>
      <c r="S205" s="72">
        <v>1229500.6850000001</v>
      </c>
      <c r="T205" s="22"/>
      <c r="U205" s="22"/>
      <c r="V205" s="72">
        <v>0</v>
      </c>
      <c r="X205" s="102">
        <v>116.6</v>
      </c>
      <c r="Y205" s="22">
        <v>10544.602787307034</v>
      </c>
      <c r="Z205" s="5">
        <v>4.5900000000000003E-2</v>
      </c>
      <c r="AA205" s="40"/>
      <c r="AE205" s="34">
        <v>0</v>
      </c>
      <c r="AF205" s="34">
        <v>74702.634086217615</v>
      </c>
    </row>
    <row r="206" spans="1:35" ht="27.75" customHeight="1" x14ac:dyDescent="0.2">
      <c r="A206" s="39">
        <v>193</v>
      </c>
      <c r="B206" s="17" t="s">
        <v>12</v>
      </c>
      <c r="C206" s="19">
        <v>1997</v>
      </c>
      <c r="D206" s="19"/>
      <c r="E206" s="29">
        <v>0</v>
      </c>
      <c r="F206" s="21">
        <v>8995107</v>
      </c>
      <c r="G206" s="21">
        <v>-2863404</v>
      </c>
      <c r="H206" s="23">
        <v>638086</v>
      </c>
      <c r="I206" s="107">
        <v>5.0000000000000001E-3</v>
      </c>
      <c r="J206" s="23">
        <v>679871.10499999998</v>
      </c>
      <c r="L206" s="33">
        <v>0.68167093509838184</v>
      </c>
      <c r="N206" s="72"/>
      <c r="O206" s="72"/>
      <c r="P206" s="72"/>
      <c r="Q206" s="72"/>
      <c r="R206" s="72"/>
      <c r="S206" s="72">
        <v>679871.10499999998</v>
      </c>
      <c r="T206" s="22"/>
      <c r="U206" s="22"/>
      <c r="V206" s="72">
        <v>0</v>
      </c>
      <c r="X206" s="102">
        <v>118</v>
      </c>
      <c r="Y206" s="22">
        <v>5761.6195338983052</v>
      </c>
      <c r="Z206" s="5">
        <v>4.5900000000000003E-2</v>
      </c>
      <c r="AA206" s="40"/>
      <c r="AE206" s="34">
        <v>0</v>
      </c>
      <c r="AF206" s="34">
        <v>77035.402715558535</v>
      </c>
    </row>
    <row r="207" spans="1:35" ht="27.75" customHeight="1" x14ac:dyDescent="0.2">
      <c r="A207" s="39">
        <v>194</v>
      </c>
      <c r="B207" s="17" t="s">
        <v>12</v>
      </c>
      <c r="C207" s="19">
        <v>1998</v>
      </c>
      <c r="D207" s="19"/>
      <c r="E207" s="29">
        <v>0</v>
      </c>
      <c r="F207" s="21">
        <v>9661669</v>
      </c>
      <c r="G207" s="21">
        <v>-3254743</v>
      </c>
      <c r="H207" s="23">
        <v>666562</v>
      </c>
      <c r="I207" s="107">
        <v>5.0000000000000001E-3</v>
      </c>
      <c r="J207" s="23"/>
      <c r="K207" s="23">
        <v>769235.50699999998</v>
      </c>
      <c r="L207" s="23">
        <v>1964368.4863969474</v>
      </c>
      <c r="M207" s="39">
        <v>1</v>
      </c>
      <c r="N207" s="72"/>
      <c r="O207" s="72"/>
      <c r="P207" s="72"/>
      <c r="Q207" s="72"/>
      <c r="R207" s="72"/>
      <c r="S207" s="72">
        <v>769235.50699999998</v>
      </c>
      <c r="T207" s="22"/>
      <c r="U207" s="22"/>
      <c r="X207" s="102">
        <v>122.8</v>
      </c>
      <c r="Y207" s="22">
        <v>6264.1327931596088</v>
      </c>
      <c r="Z207" s="5">
        <v>4.5900000000000003E-2</v>
      </c>
      <c r="AA207" s="40"/>
      <c r="AE207" s="34">
        <v>0</v>
      </c>
      <c r="AF207" s="34">
        <v>79763.610524074</v>
      </c>
    </row>
    <row r="208" spans="1:35" ht="27.75" customHeight="1" x14ac:dyDescent="0.2">
      <c r="A208" s="39">
        <v>195</v>
      </c>
      <c r="B208" s="17" t="s">
        <v>12</v>
      </c>
      <c r="C208" s="19">
        <v>1999</v>
      </c>
      <c r="D208" s="19"/>
      <c r="E208" s="29">
        <v>0</v>
      </c>
      <c r="F208" s="21">
        <v>0</v>
      </c>
      <c r="G208" s="21">
        <v>0</v>
      </c>
      <c r="H208" s="23">
        <v>-9661669</v>
      </c>
      <c r="I208" s="107">
        <v>5.0000000000000001E-3</v>
      </c>
      <c r="J208" s="23"/>
      <c r="K208" s="23">
        <v>769235.50699999998</v>
      </c>
      <c r="L208" s="23">
        <v>1964368.4863969474</v>
      </c>
      <c r="M208" s="39">
        <v>1</v>
      </c>
      <c r="N208" s="72"/>
      <c r="O208" s="72"/>
      <c r="P208" s="72"/>
      <c r="Q208" s="72"/>
      <c r="R208" s="72"/>
      <c r="S208" s="72">
        <v>769235.50699999998</v>
      </c>
      <c r="T208" s="22"/>
      <c r="U208" s="22"/>
      <c r="X208" s="102">
        <v>126.1</v>
      </c>
      <c r="Y208" s="22">
        <v>6100.2022759714509</v>
      </c>
      <c r="Z208" s="5">
        <v>4.5900000000000003E-2</v>
      </c>
      <c r="AA208" s="40"/>
      <c r="AE208" s="34">
        <v>0</v>
      </c>
      <c r="AF208" s="34">
        <v>82202.663076990444</v>
      </c>
    </row>
    <row r="209" spans="1:35" ht="27.75" customHeight="1" x14ac:dyDescent="0.2">
      <c r="A209" s="39">
        <v>196</v>
      </c>
      <c r="B209" s="17" t="s">
        <v>12</v>
      </c>
      <c r="C209" s="19">
        <v>2000</v>
      </c>
      <c r="D209" s="19"/>
      <c r="E209" s="29">
        <v>0</v>
      </c>
      <c r="F209" s="21">
        <v>0</v>
      </c>
      <c r="G209" s="21">
        <v>0</v>
      </c>
      <c r="H209" s="23">
        <v>0</v>
      </c>
      <c r="I209" s="107">
        <v>5.0000000000000001E-3</v>
      </c>
      <c r="J209" s="23"/>
      <c r="K209" s="23">
        <v>769235.50699999998</v>
      </c>
      <c r="L209" s="23">
        <v>1964368.4863969474</v>
      </c>
      <c r="M209" s="39">
        <v>1</v>
      </c>
      <c r="N209" s="72"/>
      <c r="O209" s="72"/>
      <c r="P209" s="72"/>
      <c r="Q209" s="72"/>
      <c r="R209" s="72"/>
      <c r="S209" s="72">
        <v>769235.50699999998</v>
      </c>
      <c r="T209" s="22"/>
      <c r="U209" s="22"/>
      <c r="X209" s="102">
        <v>128.69999999999999</v>
      </c>
      <c r="Y209" s="22">
        <v>5976.9658663558666</v>
      </c>
      <c r="Z209" s="5">
        <v>4.5900000000000003E-2</v>
      </c>
      <c r="AA209" s="40"/>
      <c r="AE209" s="34">
        <v>0</v>
      </c>
      <c r="AF209" s="34">
        <v>84406.526708112448</v>
      </c>
    </row>
    <row r="210" spans="1:35" ht="27.75" customHeight="1" x14ac:dyDescent="0.2">
      <c r="A210" s="39">
        <v>197</v>
      </c>
      <c r="B210" s="17" t="s">
        <v>12</v>
      </c>
      <c r="C210" s="19">
        <v>2001</v>
      </c>
      <c r="D210" s="19"/>
      <c r="E210" s="29">
        <v>0</v>
      </c>
      <c r="F210" s="21">
        <v>0</v>
      </c>
      <c r="G210" s="21">
        <v>0</v>
      </c>
      <c r="H210" s="23">
        <v>0</v>
      </c>
      <c r="I210" s="107">
        <v>5.0000000000000001E-3</v>
      </c>
      <c r="J210" s="23"/>
      <c r="K210" s="23">
        <v>769235.50699999998</v>
      </c>
      <c r="L210" s="23">
        <v>1964368.4863969474</v>
      </c>
      <c r="M210" s="39">
        <v>1</v>
      </c>
      <c r="N210" s="72"/>
      <c r="O210" s="72"/>
      <c r="P210" s="72"/>
      <c r="Q210" s="72"/>
      <c r="R210" s="72"/>
      <c r="S210" s="72">
        <v>769235.50699999998</v>
      </c>
      <c r="T210" s="22"/>
      <c r="U210" s="22"/>
      <c r="X210" s="102">
        <v>129.6</v>
      </c>
      <c r="Y210" s="22">
        <v>5935.4591589506172</v>
      </c>
      <c r="Z210" s="5">
        <v>4.5900000000000003E-2</v>
      </c>
      <c r="AA210" s="40"/>
      <c r="AE210" s="34">
        <v>0</v>
      </c>
      <c r="AF210" s="34">
        <v>86467.726291160696</v>
      </c>
    </row>
    <row r="211" spans="1:35" ht="27.75" customHeight="1" x14ac:dyDescent="0.2">
      <c r="A211" s="39">
        <v>198</v>
      </c>
      <c r="B211" s="17" t="s">
        <v>12</v>
      </c>
      <c r="C211" s="19">
        <v>2002</v>
      </c>
      <c r="D211" s="19"/>
      <c r="E211" s="29">
        <v>0</v>
      </c>
      <c r="F211" s="21">
        <v>12796309</v>
      </c>
      <c r="G211" s="109">
        <v>-2631655.3430761951</v>
      </c>
      <c r="H211" s="23">
        <v>12796309</v>
      </c>
      <c r="I211" s="107">
        <v>5.0000000000000001E-3</v>
      </c>
      <c r="J211" s="23"/>
      <c r="K211" s="23">
        <v>769235.50699999998</v>
      </c>
      <c r="L211" s="23">
        <v>1964368.4863969474</v>
      </c>
      <c r="M211" s="39">
        <v>1</v>
      </c>
      <c r="N211" s="72"/>
      <c r="O211" s="72"/>
      <c r="P211" s="72"/>
      <c r="Q211" s="72"/>
      <c r="R211" s="72"/>
      <c r="S211" s="72">
        <v>769235.50699999998</v>
      </c>
      <c r="T211" s="22"/>
      <c r="U211" s="22"/>
      <c r="V211" s="72">
        <v>0</v>
      </c>
      <c r="X211" s="102">
        <v>130.5</v>
      </c>
      <c r="Y211" s="22">
        <v>5894.5249578544062</v>
      </c>
      <c r="Z211" s="5">
        <v>4.5900000000000003E-2</v>
      </c>
      <c r="AA211" s="40"/>
      <c r="AD211" s="111">
        <v>91.329146341463414</v>
      </c>
      <c r="AE211" s="34">
        <v>0</v>
      </c>
      <c r="AF211" s="34">
        <v>88393.382612250818</v>
      </c>
      <c r="AG211" s="107">
        <v>8.2960000000000006E-2</v>
      </c>
      <c r="AH211" s="41">
        <v>16.741565999999999</v>
      </c>
      <c r="AI211" s="23">
        <v>1479843.6489662493</v>
      </c>
    </row>
    <row r="212" spans="1:35" ht="27.75" customHeight="1" x14ac:dyDescent="0.2">
      <c r="A212" s="39">
        <v>199</v>
      </c>
      <c r="B212" s="17" t="s">
        <v>12</v>
      </c>
      <c r="C212" s="19">
        <v>2003</v>
      </c>
      <c r="D212" s="19"/>
      <c r="E212" s="29">
        <v>0</v>
      </c>
      <c r="F212" s="21">
        <v>13391512</v>
      </c>
      <c r="G212" s="21">
        <v>0</v>
      </c>
      <c r="H212" s="23">
        <v>595203</v>
      </c>
      <c r="I212" s="107">
        <v>5.0000000000000001E-3</v>
      </c>
      <c r="J212" s="23">
        <v>659184.54500000004</v>
      </c>
      <c r="K212" s="23">
        <v>3846177.5350000001</v>
      </c>
      <c r="L212" s="23">
        <v>9821842.4319847375</v>
      </c>
      <c r="N212" s="72"/>
      <c r="O212" s="72"/>
      <c r="P212" s="72"/>
      <c r="Q212" s="72"/>
      <c r="R212" s="72"/>
      <c r="S212" s="72">
        <v>659184.54500000004</v>
      </c>
      <c r="T212" s="22"/>
      <c r="U212" s="22"/>
      <c r="V212" s="72">
        <v>0</v>
      </c>
      <c r="X212" s="102">
        <v>130.6</v>
      </c>
      <c r="Y212" s="22">
        <v>5047.3548621745795</v>
      </c>
      <c r="Z212" s="5">
        <v>4.5900000000000003E-2</v>
      </c>
      <c r="AA212" s="40"/>
      <c r="AD212" s="111">
        <v>94.295243902439026</v>
      </c>
      <c r="AE212" s="34">
        <v>0</v>
      </c>
      <c r="AF212" s="34">
        <v>89383.481212523096</v>
      </c>
      <c r="AG212" s="107">
        <v>8.2960000000000006E-2</v>
      </c>
      <c r="AH212" s="41">
        <v>16.820820000000001</v>
      </c>
      <c r="AI212" s="23">
        <v>1503503.4484492328</v>
      </c>
    </row>
    <row r="213" spans="1:35" ht="27.75" customHeight="1" x14ac:dyDescent="0.2">
      <c r="A213" s="39">
        <v>200</v>
      </c>
      <c r="B213" s="17" t="s">
        <v>12</v>
      </c>
      <c r="C213" s="19">
        <v>2004</v>
      </c>
      <c r="D213" s="19"/>
      <c r="E213" s="29">
        <v>0</v>
      </c>
      <c r="F213" s="21">
        <v>13972146</v>
      </c>
      <c r="G213" s="21">
        <v>0</v>
      </c>
      <c r="H213" s="23">
        <v>580634</v>
      </c>
      <c r="I213" s="107">
        <v>5.0000000000000001E-3</v>
      </c>
      <c r="J213" s="23">
        <v>647591.56000000006</v>
      </c>
      <c r="K213" s="23"/>
      <c r="N213" s="72"/>
      <c r="O213" s="72"/>
      <c r="P213" s="72"/>
      <c r="Q213" s="72"/>
      <c r="R213" s="72"/>
      <c r="S213" s="72">
        <v>647591.56000000006</v>
      </c>
      <c r="T213" s="22"/>
      <c r="U213" s="22"/>
      <c r="V213" s="72">
        <v>0</v>
      </c>
      <c r="X213" s="102">
        <v>131.1</v>
      </c>
      <c r="Y213" s="22">
        <v>4939.6762776506494</v>
      </c>
      <c r="Z213" s="5">
        <v>4.5900000000000003E-2</v>
      </c>
      <c r="AA213" s="40"/>
      <c r="AD213" s="111">
        <v>97.149756097560967</v>
      </c>
      <c r="AE213" s="34">
        <v>0</v>
      </c>
      <c r="AF213" s="34">
        <v>90220.455702518942</v>
      </c>
      <c r="AG213" s="107">
        <v>8.2960000000000006E-2</v>
      </c>
      <c r="AH213" s="41">
        <v>16.852066000000001</v>
      </c>
      <c r="AI213" s="23">
        <v>1520401.0740489257</v>
      </c>
    </row>
    <row r="214" spans="1:35" ht="27.75" customHeight="1" x14ac:dyDescent="0.2">
      <c r="A214" s="39">
        <v>201</v>
      </c>
      <c r="B214" s="17" t="s">
        <v>12</v>
      </c>
      <c r="C214" s="19">
        <v>2005</v>
      </c>
      <c r="D214" s="19"/>
      <c r="E214" s="29">
        <v>0</v>
      </c>
      <c r="F214" s="21">
        <v>14440096</v>
      </c>
      <c r="G214" s="21">
        <v>0</v>
      </c>
      <c r="H214" s="23">
        <v>467950</v>
      </c>
      <c r="I214" s="107">
        <v>5.0000000000000001E-3</v>
      </c>
      <c r="J214" s="23">
        <v>537810.73</v>
      </c>
      <c r="N214" s="72"/>
      <c r="O214" s="72"/>
      <c r="P214" s="72"/>
      <c r="Q214" s="72"/>
      <c r="R214" s="72"/>
      <c r="S214" s="72">
        <v>537810.73</v>
      </c>
      <c r="T214" s="22"/>
      <c r="U214" s="22"/>
      <c r="V214" s="72">
        <v>0</v>
      </c>
      <c r="X214" s="102">
        <v>133.6</v>
      </c>
      <c r="Y214" s="22">
        <v>4025.5294161676647</v>
      </c>
      <c r="Z214" s="5">
        <v>4.5900000000000003E-2</v>
      </c>
      <c r="AA214" s="40"/>
      <c r="AD214" s="111">
        <v>99.990121951219521</v>
      </c>
      <c r="AE214" s="34">
        <v>0</v>
      </c>
      <c r="AF214" s="34">
        <v>90104.866201940982</v>
      </c>
      <c r="AG214" s="107">
        <v>8.2960000000000006E-2</v>
      </c>
      <c r="AH214" s="41">
        <v>17.008296000000001</v>
      </c>
      <c r="AI214" s="23">
        <v>1532530.2354030081</v>
      </c>
    </row>
    <row r="215" spans="1:35" ht="27.75" customHeight="1" x14ac:dyDescent="0.2">
      <c r="A215" s="39">
        <v>202</v>
      </c>
      <c r="B215" s="17" t="s">
        <v>12</v>
      </c>
      <c r="C215" s="19">
        <v>2006</v>
      </c>
      <c r="D215" s="19"/>
      <c r="E215" s="29">
        <v>0</v>
      </c>
      <c r="F215" s="21">
        <v>15268127</v>
      </c>
      <c r="G215" s="21">
        <v>0</v>
      </c>
      <c r="H215" s="23">
        <v>828031</v>
      </c>
      <c r="I215" s="107">
        <v>5.0000000000000001E-3</v>
      </c>
      <c r="J215" s="23">
        <v>900231.48</v>
      </c>
      <c r="N215" s="72"/>
      <c r="O215" s="72"/>
      <c r="P215" s="72"/>
      <c r="Q215" s="72"/>
      <c r="R215" s="72"/>
      <c r="S215" s="72">
        <v>900231.48</v>
      </c>
      <c r="T215" s="22"/>
      <c r="U215" s="22"/>
      <c r="V215" s="72">
        <v>0</v>
      </c>
      <c r="X215" s="102">
        <v>142.4</v>
      </c>
      <c r="Y215" s="22">
        <v>6321.850280898876</v>
      </c>
      <c r="Z215" s="5">
        <v>4.5900000000000003E-2</v>
      </c>
      <c r="AA215" s="40"/>
      <c r="AD215" s="111">
        <v>103.12109756097563</v>
      </c>
      <c r="AE215" s="34">
        <v>0</v>
      </c>
      <c r="AF215" s="34">
        <v>92290.903124170756</v>
      </c>
      <c r="AG215" s="107">
        <v>7.7441666666666686E-2</v>
      </c>
      <c r="AH215" s="41">
        <v>16.88236666666667</v>
      </c>
      <c r="AI215" s="23">
        <v>1558088.8665400632</v>
      </c>
    </row>
    <row r="216" spans="1:35" ht="27.75" customHeight="1" x14ac:dyDescent="0.2">
      <c r="A216" s="39">
        <v>203</v>
      </c>
      <c r="B216" s="17" t="s">
        <v>12</v>
      </c>
      <c r="C216" s="19">
        <v>2007</v>
      </c>
      <c r="D216" s="19"/>
      <c r="E216" s="29">
        <v>-6670</v>
      </c>
      <c r="F216" s="21">
        <v>15535136</v>
      </c>
      <c r="G216" s="21">
        <v>0</v>
      </c>
      <c r="H216" s="23">
        <v>267009</v>
      </c>
      <c r="I216" s="107">
        <v>5.0000000000000001E-3</v>
      </c>
      <c r="J216" s="23">
        <v>343349.63500000001</v>
      </c>
      <c r="N216" s="72">
        <v>0</v>
      </c>
      <c r="O216" s="72"/>
      <c r="P216" s="72"/>
      <c r="Q216" s="72">
        <v>132316.51096070444</v>
      </c>
      <c r="R216" s="72">
        <v>132316.51096070444</v>
      </c>
      <c r="S216" s="72">
        <v>475666.14596070442</v>
      </c>
      <c r="T216" s="22"/>
      <c r="U216" s="22"/>
      <c r="V216" s="72">
        <v>0</v>
      </c>
      <c r="X216" s="102">
        <v>148.80000000000001</v>
      </c>
      <c r="Y216" s="22">
        <v>3196.681088445594</v>
      </c>
      <c r="Z216" s="5">
        <v>4.5900000000000003E-2</v>
      </c>
      <c r="AA216" s="40"/>
      <c r="AD216" s="111">
        <v>106.41609756097562</v>
      </c>
      <c r="AE216" s="34">
        <v>0</v>
      </c>
      <c r="AF216" s="34">
        <v>91251.43175921691</v>
      </c>
      <c r="AG216" s="107">
        <v>7.350000000000001E-2</v>
      </c>
      <c r="AH216" s="41">
        <v>17.296320000000001</v>
      </c>
      <c r="AI216" s="23">
        <v>1578313.9641655788</v>
      </c>
    </row>
    <row r="217" spans="1:35" ht="27.75" customHeight="1" x14ac:dyDescent="0.2">
      <c r="A217" s="39">
        <v>204</v>
      </c>
      <c r="B217" s="17" t="s">
        <v>12</v>
      </c>
      <c r="C217" s="19">
        <v>2008</v>
      </c>
      <c r="D217" s="19"/>
      <c r="E217" s="29">
        <v>-21388</v>
      </c>
      <c r="F217" s="21">
        <v>15827282</v>
      </c>
      <c r="G217" s="21">
        <v>0</v>
      </c>
      <c r="H217" s="23">
        <v>292146</v>
      </c>
      <c r="I217" s="107">
        <v>5.0000000000000001E-3</v>
      </c>
      <c r="J217" s="23">
        <v>369821.68</v>
      </c>
      <c r="N217" s="72">
        <v>0</v>
      </c>
      <c r="O217" s="72"/>
      <c r="P217" s="72"/>
      <c r="Q217" s="72">
        <v>134804.78910716713</v>
      </c>
      <c r="R217" s="72">
        <v>134804.78910716713</v>
      </c>
      <c r="S217" s="72">
        <v>504626.4691071671</v>
      </c>
      <c r="T217" s="22"/>
      <c r="U217" s="22"/>
      <c r="V217" s="72">
        <v>0</v>
      </c>
      <c r="X217" s="102">
        <v>150.30000000000001</v>
      </c>
      <c r="Y217" s="22">
        <v>3357.4615376391689</v>
      </c>
      <c r="Z217" s="5">
        <v>4.5900000000000003E-2</v>
      </c>
      <c r="AA217" s="40"/>
      <c r="AD217" s="111">
        <v>109.62926829268292</v>
      </c>
      <c r="AE217" s="34">
        <v>0</v>
      </c>
      <c r="AF217" s="34">
        <v>90420.452579108023</v>
      </c>
      <c r="AG217" s="107">
        <v>7.2692083333333324E-2</v>
      </c>
      <c r="AH217" s="41">
        <v>17.715351999999999</v>
      </c>
      <c r="AI217" s="23">
        <v>1601830.1454382064</v>
      </c>
    </row>
    <row r="218" spans="1:35" ht="27.75" customHeight="1" x14ac:dyDescent="0.2">
      <c r="A218" s="39">
        <v>205</v>
      </c>
      <c r="B218" s="17" t="s">
        <v>12</v>
      </c>
      <c r="C218" s="19">
        <v>2009</v>
      </c>
      <c r="D218" s="19"/>
      <c r="E218" s="29">
        <v>-27001</v>
      </c>
      <c r="F218" s="21">
        <v>16552783</v>
      </c>
      <c r="G218" s="21">
        <v>0</v>
      </c>
      <c r="H218" s="23">
        <v>725501</v>
      </c>
      <c r="I218" s="107">
        <v>5.0000000000000001E-3</v>
      </c>
      <c r="J218" s="23">
        <v>804637.41</v>
      </c>
      <c r="N218" s="72">
        <v>0</v>
      </c>
      <c r="O218" s="72"/>
      <c r="P218" s="72"/>
      <c r="Q218" s="72">
        <v>140984.05660881643</v>
      </c>
      <c r="R218" s="72">
        <v>140984.05660881643</v>
      </c>
      <c r="S218" s="72">
        <v>945621.46660881652</v>
      </c>
      <c r="T218" s="22"/>
      <c r="U218" s="22"/>
      <c r="V218" s="72">
        <v>0</v>
      </c>
      <c r="X218" s="102">
        <v>151.1</v>
      </c>
      <c r="Y218" s="22">
        <v>6258.2492826526577</v>
      </c>
      <c r="Z218" s="5">
        <v>4.5900000000000003E-2</v>
      </c>
      <c r="AA218" s="40"/>
      <c r="AD218" s="111">
        <v>112.72439024390243</v>
      </c>
      <c r="AE218" s="34">
        <v>0</v>
      </c>
      <c r="AF218" s="34">
        <v>92528.403088379622</v>
      </c>
      <c r="AG218" s="107">
        <v>7.3154000000000011E-2</v>
      </c>
      <c r="AH218" s="41">
        <v>17.930536200000002</v>
      </c>
      <c r="AI218" s="23">
        <v>1659083.8811043829</v>
      </c>
    </row>
    <row r="219" spans="1:35" ht="27.75" customHeight="1" x14ac:dyDescent="0.2">
      <c r="A219" s="39">
        <v>206</v>
      </c>
      <c r="B219" s="17" t="s">
        <v>12</v>
      </c>
      <c r="C219" s="19">
        <v>2010</v>
      </c>
      <c r="D219" s="19"/>
      <c r="E219" s="29">
        <v>-48898</v>
      </c>
      <c r="F219" s="21">
        <v>17024401</v>
      </c>
      <c r="G219" s="21">
        <v>0</v>
      </c>
      <c r="H219" s="23">
        <v>471618</v>
      </c>
      <c r="I219" s="107">
        <v>5.0000000000000001E-3</v>
      </c>
      <c r="J219" s="23">
        <v>554381.91500000004</v>
      </c>
      <c r="N219" s="72">
        <v>0</v>
      </c>
      <c r="O219" s="72"/>
      <c r="P219" s="72"/>
      <c r="Q219" s="72">
        <v>145000.94119008211</v>
      </c>
      <c r="R219" s="72">
        <v>145000.94119008211</v>
      </c>
      <c r="S219" s="72">
        <v>699382.85619008215</v>
      </c>
      <c r="T219" s="22"/>
      <c r="U219" s="22"/>
      <c r="V219" s="72">
        <v>0</v>
      </c>
      <c r="X219" s="102">
        <v>155.1</v>
      </c>
      <c r="Y219" s="22">
        <v>4509.2382733080731</v>
      </c>
      <c r="Z219" s="5">
        <v>4.5900000000000003E-2</v>
      </c>
      <c r="AA219" s="40"/>
      <c r="AD219" s="111">
        <v>115.85768292682927</v>
      </c>
      <c r="AE219" s="34">
        <v>0</v>
      </c>
      <c r="AF219" s="34">
        <v>92790.587659931072</v>
      </c>
      <c r="AG219" s="107">
        <v>7.3993333333333355E-2</v>
      </c>
      <c r="AH219" s="41">
        <v>18.29948266666667</v>
      </c>
      <c r="AI219" s="23">
        <v>1698019.7505127229</v>
      </c>
    </row>
    <row r="220" spans="1:35" ht="27.75" customHeight="1" x14ac:dyDescent="0.2">
      <c r="A220" s="39">
        <v>207</v>
      </c>
      <c r="B220" s="17" t="s">
        <v>12</v>
      </c>
      <c r="C220" s="18">
        <v>2011</v>
      </c>
      <c r="D220" s="18"/>
      <c r="E220" s="29">
        <v>-73441</v>
      </c>
      <c r="F220" s="21">
        <v>17734063</v>
      </c>
      <c r="G220" s="20">
        <v>0</v>
      </c>
      <c r="H220" s="23">
        <v>709662</v>
      </c>
      <c r="I220" s="107">
        <v>5.0000000000000001E-3</v>
      </c>
      <c r="J220" s="23">
        <v>794784.005</v>
      </c>
      <c r="N220" s="72">
        <v>0</v>
      </c>
      <c r="O220" s="72"/>
      <c r="P220" s="72"/>
      <c r="Q220" s="72">
        <v>151045.3040975839</v>
      </c>
      <c r="R220" s="72">
        <v>151045.3040975839</v>
      </c>
      <c r="S220" s="72">
        <v>945829.30909758387</v>
      </c>
      <c r="T220" s="22"/>
      <c r="U220" s="22"/>
      <c r="V220" s="72">
        <v>0</v>
      </c>
      <c r="X220" s="102">
        <v>160.19999999999999</v>
      </c>
      <c r="Y220" s="22">
        <v>5904.0531154655673</v>
      </c>
      <c r="Z220" s="5">
        <v>4.5900000000000003E-2</v>
      </c>
      <c r="AA220" s="40"/>
      <c r="AD220" s="111">
        <v>119.08</v>
      </c>
      <c r="AE220" s="34">
        <v>0</v>
      </c>
      <c r="AF220" s="34">
        <v>94435.552801805796</v>
      </c>
      <c r="AG220" s="107">
        <v>7.0764333333333346E-2</v>
      </c>
      <c r="AH220" s="41">
        <v>18.328728099999999</v>
      </c>
      <c r="AI220" s="23">
        <v>1730883.5702774916</v>
      </c>
    </row>
    <row r="221" spans="1:35" ht="27.75" customHeight="1" x14ac:dyDescent="0.2">
      <c r="B221" s="98" t="s">
        <v>12</v>
      </c>
      <c r="C221" s="39">
        <v>2012</v>
      </c>
      <c r="E221" s="29">
        <v>-73441</v>
      </c>
      <c r="F221" s="34">
        <v>19661656</v>
      </c>
      <c r="G221" s="20"/>
      <c r="H221" s="23">
        <v>1927593</v>
      </c>
      <c r="I221" s="107">
        <v>5.0000000000000001E-3</v>
      </c>
      <c r="J221" s="23">
        <v>2016263.3149999999</v>
      </c>
      <c r="N221" s="72">
        <v>0</v>
      </c>
      <c r="O221" s="72"/>
      <c r="P221" s="72"/>
      <c r="Q221" s="72">
        <v>167463.07992602061</v>
      </c>
      <c r="R221" s="72">
        <v>167463.07992602061</v>
      </c>
      <c r="S221" s="72">
        <v>2183726.3949260204</v>
      </c>
      <c r="T221" s="72">
        <v>0</v>
      </c>
      <c r="U221" s="72">
        <v>2048092</v>
      </c>
      <c r="X221" s="102">
        <v>161.6</v>
      </c>
      <c r="Y221" s="22">
        <v>13513.158384443195</v>
      </c>
      <c r="Z221" s="5">
        <v>4.5900000000000003E-2</v>
      </c>
      <c r="AF221" s="34">
        <v>103614.1193126461</v>
      </c>
      <c r="AG221" s="107">
        <v>6.2333333333333331E-2</v>
      </c>
      <c r="AH221" s="41">
        <v>17.40324</v>
      </c>
      <c r="AI221" s="23">
        <v>1803221.3857866151</v>
      </c>
    </row>
    <row r="222" spans="1:35" ht="27.75" customHeight="1" x14ac:dyDescent="0.2">
      <c r="A222" s="39">
        <v>208</v>
      </c>
      <c r="B222" s="17" t="s">
        <v>13</v>
      </c>
      <c r="C222" s="19">
        <v>1989</v>
      </c>
      <c r="D222" s="19"/>
      <c r="E222" s="29">
        <v>0</v>
      </c>
      <c r="F222" s="21">
        <v>1442902</v>
      </c>
      <c r="G222" s="21">
        <v>-480947</v>
      </c>
      <c r="H222" s="23"/>
      <c r="I222" s="107">
        <v>5.0000000000000001E-3</v>
      </c>
      <c r="N222" s="72"/>
      <c r="O222" s="72"/>
      <c r="P222" s="72"/>
      <c r="Q222" s="72"/>
      <c r="R222" s="72"/>
      <c r="V222" s="72">
        <v>0</v>
      </c>
      <c r="X222" s="102">
        <v>95.5</v>
      </c>
      <c r="Z222" s="5">
        <v>4.5900000000000003E-2</v>
      </c>
      <c r="AA222" s="40">
        <v>18801.325110313908</v>
      </c>
      <c r="AB222" s="110">
        <v>51.164212860310414</v>
      </c>
      <c r="AE222" s="34">
        <v>1</v>
      </c>
      <c r="AF222" s="34">
        <v>18801.325110313908</v>
      </c>
    </row>
    <row r="223" spans="1:35" ht="27.75" customHeight="1" x14ac:dyDescent="0.2">
      <c r="A223" s="39">
        <v>209</v>
      </c>
      <c r="B223" s="17" t="s">
        <v>13</v>
      </c>
      <c r="C223" s="19">
        <v>1990</v>
      </c>
      <c r="D223" s="19"/>
      <c r="E223" s="29">
        <v>0</v>
      </c>
      <c r="F223" s="21">
        <v>1474910</v>
      </c>
      <c r="G223" s="21">
        <v>-541763</v>
      </c>
      <c r="H223" s="23">
        <v>32008</v>
      </c>
      <c r="I223" s="107">
        <v>5.0000000000000001E-3</v>
      </c>
      <c r="J223" s="34">
        <v>39222.51</v>
      </c>
      <c r="N223" s="72"/>
      <c r="O223" s="72"/>
      <c r="P223" s="72"/>
      <c r="Q223" s="72"/>
      <c r="R223" s="72"/>
      <c r="S223" s="72">
        <v>39222.51</v>
      </c>
      <c r="T223" s="22"/>
      <c r="U223" s="22"/>
      <c r="V223" s="72">
        <v>0</v>
      </c>
      <c r="X223" s="102">
        <v>98.5</v>
      </c>
      <c r="Y223" s="22">
        <v>398.19807106598989</v>
      </c>
      <c r="Z223" s="5">
        <v>4.5900000000000003E-2</v>
      </c>
      <c r="AA223" s="40"/>
      <c r="AE223" s="34">
        <v>0</v>
      </c>
      <c r="AF223" s="34">
        <v>18336.542358816489</v>
      </c>
    </row>
    <row r="224" spans="1:35" ht="27.75" customHeight="1" x14ac:dyDescent="0.2">
      <c r="A224" s="39">
        <v>210</v>
      </c>
      <c r="B224" s="17" t="s">
        <v>13</v>
      </c>
      <c r="C224" s="19">
        <v>1991</v>
      </c>
      <c r="D224" s="19"/>
      <c r="E224" s="29">
        <v>0</v>
      </c>
      <c r="F224" s="21">
        <v>1522075</v>
      </c>
      <c r="G224" s="21">
        <v>-598240</v>
      </c>
      <c r="H224" s="23">
        <v>47165</v>
      </c>
      <c r="I224" s="107">
        <v>5.0000000000000001E-3</v>
      </c>
      <c r="J224" s="23">
        <v>54539.55</v>
      </c>
      <c r="N224" s="72"/>
      <c r="O224" s="72"/>
      <c r="P224" s="72"/>
      <c r="Q224" s="72"/>
      <c r="R224" s="72"/>
      <c r="S224" s="72">
        <v>54539.55</v>
      </c>
      <c r="T224" s="22"/>
      <c r="U224" s="22"/>
      <c r="V224" s="72">
        <v>0</v>
      </c>
      <c r="X224" s="102">
        <v>97.7</v>
      </c>
      <c r="Y224" s="22">
        <v>558.23490276356199</v>
      </c>
      <c r="Z224" s="5">
        <v>4.5900000000000003E-2</v>
      </c>
      <c r="AA224" s="40"/>
      <c r="AE224" s="34">
        <v>0</v>
      </c>
      <c r="AF224" s="34">
        <v>18053.129967310371</v>
      </c>
    </row>
    <row r="225" spans="1:35" ht="27.75" customHeight="1" x14ac:dyDescent="0.2">
      <c r="A225" s="39">
        <v>211</v>
      </c>
      <c r="B225" s="17" t="s">
        <v>13</v>
      </c>
      <c r="C225" s="19">
        <v>1992</v>
      </c>
      <c r="D225" s="19"/>
      <c r="E225" s="29">
        <v>0</v>
      </c>
      <c r="F225" s="21">
        <v>1598211</v>
      </c>
      <c r="G225" s="21">
        <v>-658648</v>
      </c>
      <c r="H225" s="23">
        <v>76136</v>
      </c>
      <c r="I225" s="107">
        <v>5.0000000000000001E-3</v>
      </c>
      <c r="J225" s="23">
        <v>83746.375</v>
      </c>
      <c r="N225" s="72"/>
      <c r="O225" s="72"/>
      <c r="P225" s="72"/>
      <c r="Q225" s="72"/>
      <c r="R225" s="72"/>
      <c r="S225" s="72">
        <v>83746.375</v>
      </c>
      <c r="T225" s="22"/>
      <c r="U225" s="22"/>
      <c r="V225" s="72">
        <v>0</v>
      </c>
      <c r="X225" s="102">
        <v>100</v>
      </c>
      <c r="Y225" s="22">
        <v>837.46375</v>
      </c>
      <c r="Z225" s="5">
        <v>4.5900000000000003E-2</v>
      </c>
      <c r="AA225" s="40"/>
      <c r="AE225" s="34">
        <v>0</v>
      </c>
      <c r="AF225" s="34">
        <v>18061.955051810823</v>
      </c>
    </row>
    <row r="226" spans="1:35" ht="27.75" customHeight="1" x14ac:dyDescent="0.2">
      <c r="A226" s="39">
        <v>212</v>
      </c>
      <c r="B226" s="17" t="s">
        <v>13</v>
      </c>
      <c r="C226" s="19">
        <v>1993</v>
      </c>
      <c r="D226" s="19"/>
      <c r="E226" s="29">
        <v>0</v>
      </c>
      <c r="F226" s="21">
        <v>1649955</v>
      </c>
      <c r="G226" s="21">
        <v>-726589</v>
      </c>
      <c r="H226" s="23">
        <v>51744</v>
      </c>
      <c r="I226" s="107">
        <v>5.0000000000000001E-3</v>
      </c>
      <c r="J226" s="23">
        <v>59735.055</v>
      </c>
      <c r="N226" s="72"/>
      <c r="O226" s="72"/>
      <c r="P226" s="72"/>
      <c r="Q226" s="72"/>
      <c r="R226" s="72"/>
      <c r="S226" s="72">
        <v>59735.055</v>
      </c>
      <c r="T226" s="22"/>
      <c r="U226" s="22"/>
      <c r="V226" s="72">
        <v>0</v>
      </c>
      <c r="X226" s="102">
        <v>102.5</v>
      </c>
      <c r="Y226" s="22">
        <v>582.78102439024394</v>
      </c>
      <c r="Z226" s="5">
        <v>4.5900000000000003E-2</v>
      </c>
      <c r="AA226" s="40"/>
      <c r="AE226" s="34">
        <v>0</v>
      </c>
      <c r="AF226" s="34">
        <v>17815.692339322948</v>
      </c>
    </row>
    <row r="227" spans="1:35" ht="27.75" customHeight="1" x14ac:dyDescent="0.2">
      <c r="A227" s="39">
        <v>213</v>
      </c>
      <c r="B227" s="17" t="s">
        <v>13</v>
      </c>
      <c r="C227" s="19">
        <v>1994</v>
      </c>
      <c r="D227" s="19"/>
      <c r="E227" s="29">
        <v>0</v>
      </c>
      <c r="F227" s="21">
        <v>1708800</v>
      </c>
      <c r="G227" s="21">
        <v>-806613</v>
      </c>
      <c r="H227" s="23">
        <v>58845</v>
      </c>
      <c r="I227" s="107">
        <v>5.0000000000000001E-3</v>
      </c>
      <c r="J227" s="23">
        <v>67094.774999999994</v>
      </c>
      <c r="N227" s="72"/>
      <c r="O227" s="72"/>
      <c r="P227" s="72"/>
      <c r="Q227" s="72"/>
      <c r="R227" s="72"/>
      <c r="S227" s="72">
        <v>67094.774999999994</v>
      </c>
      <c r="T227" s="22"/>
      <c r="U227" s="22"/>
      <c r="V227" s="72">
        <v>0</v>
      </c>
      <c r="X227" s="102">
        <v>108.2</v>
      </c>
      <c r="Y227" s="22">
        <v>620.09958410351192</v>
      </c>
      <c r="Z227" s="5">
        <v>4.5900000000000003E-2</v>
      </c>
      <c r="AA227" s="40"/>
      <c r="AE227" s="34">
        <v>0</v>
      </c>
      <c r="AF227" s="34">
        <v>17618.051645051535</v>
      </c>
    </row>
    <row r="228" spans="1:35" ht="27.75" customHeight="1" x14ac:dyDescent="0.2">
      <c r="A228" s="39">
        <v>214</v>
      </c>
      <c r="B228" s="17" t="s">
        <v>13</v>
      </c>
      <c r="C228" s="19">
        <v>1995</v>
      </c>
      <c r="D228" s="19"/>
      <c r="E228" s="29">
        <v>0</v>
      </c>
      <c r="F228" s="21">
        <v>1803104</v>
      </c>
      <c r="G228" s="21">
        <v>-896016</v>
      </c>
      <c r="H228" s="23">
        <v>94304</v>
      </c>
      <c r="I228" s="107">
        <v>5.0000000000000001E-3</v>
      </c>
      <c r="J228" s="23">
        <v>102848</v>
      </c>
      <c r="N228" s="72"/>
      <c r="O228" s="72"/>
      <c r="P228" s="72"/>
      <c r="Q228" s="72"/>
      <c r="R228" s="72"/>
      <c r="S228" s="72">
        <v>102848</v>
      </c>
      <c r="T228" s="22"/>
      <c r="U228" s="22"/>
      <c r="V228" s="72">
        <v>0</v>
      </c>
      <c r="X228" s="102">
        <v>116.7</v>
      </c>
      <c r="Y228" s="22">
        <v>881.30248500428445</v>
      </c>
      <c r="Z228" s="5">
        <v>4.5900000000000003E-2</v>
      </c>
      <c r="AA228" s="40"/>
      <c r="AE228" s="34">
        <v>0</v>
      </c>
      <c r="AF228" s="34">
        <v>17690.685559547954</v>
      </c>
    </row>
    <row r="229" spans="1:35" ht="27.75" customHeight="1" x14ac:dyDescent="0.2">
      <c r="A229" s="39">
        <v>215</v>
      </c>
      <c r="B229" s="17" t="s">
        <v>13</v>
      </c>
      <c r="C229" s="19">
        <v>1996</v>
      </c>
      <c r="D229" s="19"/>
      <c r="E229" s="29">
        <v>0</v>
      </c>
      <c r="F229" s="21">
        <v>1996337</v>
      </c>
      <c r="G229" s="21">
        <v>-990192</v>
      </c>
      <c r="H229" s="23">
        <v>193233</v>
      </c>
      <c r="I229" s="107">
        <v>5.0000000000000001E-3</v>
      </c>
      <c r="J229" s="23">
        <v>202248.52</v>
      </c>
      <c r="N229" s="72"/>
      <c r="O229" s="72"/>
      <c r="P229" s="72"/>
      <c r="Q229" s="72"/>
      <c r="R229" s="72"/>
      <c r="S229" s="72">
        <v>202248.52</v>
      </c>
      <c r="T229" s="22"/>
      <c r="U229" s="22"/>
      <c r="V229" s="72">
        <v>0</v>
      </c>
      <c r="X229" s="102">
        <v>116.6</v>
      </c>
      <c r="Y229" s="22">
        <v>1734.5499142367066</v>
      </c>
      <c r="Z229" s="5">
        <v>4.5900000000000003E-2</v>
      </c>
      <c r="AA229" s="40"/>
      <c r="AE229" s="34">
        <v>0</v>
      </c>
      <c r="AF229" s="34">
        <v>18613.233006601411</v>
      </c>
    </row>
    <row r="230" spans="1:35" ht="27.75" customHeight="1" x14ac:dyDescent="0.2">
      <c r="A230" s="39">
        <v>216</v>
      </c>
      <c r="B230" s="17" t="s">
        <v>13</v>
      </c>
      <c r="C230" s="19">
        <v>1997</v>
      </c>
      <c r="D230" s="19"/>
      <c r="E230" s="29">
        <v>0</v>
      </c>
      <c r="F230" s="21">
        <v>2040729</v>
      </c>
      <c r="G230" s="21">
        <v>-1072176</v>
      </c>
      <c r="H230" s="23">
        <v>44392</v>
      </c>
      <c r="I230" s="107">
        <v>5.0000000000000001E-3</v>
      </c>
      <c r="J230" s="23">
        <v>54373.684999999998</v>
      </c>
      <c r="L230" s="33">
        <v>0.47461127861661201</v>
      </c>
      <c r="N230" s="72"/>
      <c r="O230" s="72"/>
      <c r="P230" s="72"/>
      <c r="Q230" s="72"/>
      <c r="R230" s="72"/>
      <c r="S230" s="72">
        <v>54373.684999999998</v>
      </c>
      <c r="T230" s="22"/>
      <c r="U230" s="22"/>
      <c r="V230" s="72">
        <v>0</v>
      </c>
      <c r="X230" s="102">
        <v>118</v>
      </c>
      <c r="Y230" s="22">
        <v>460.79394067796608</v>
      </c>
      <c r="Z230" s="5">
        <v>4.5900000000000003E-2</v>
      </c>
      <c r="AA230" s="40"/>
      <c r="AE230" s="34">
        <v>0</v>
      </c>
      <c r="AF230" s="34">
        <v>18219.679552276371</v>
      </c>
    </row>
    <row r="231" spans="1:35" ht="27.75" customHeight="1" x14ac:dyDescent="0.2">
      <c r="A231" s="39">
        <v>217</v>
      </c>
      <c r="B231" s="17" t="s">
        <v>13</v>
      </c>
      <c r="C231" s="19">
        <v>1998</v>
      </c>
      <c r="D231" s="19"/>
      <c r="E231" s="29">
        <v>0</v>
      </c>
      <c r="F231" s="21">
        <v>2103649</v>
      </c>
      <c r="G231" s="21">
        <v>-1150349</v>
      </c>
      <c r="H231" s="23">
        <v>62920</v>
      </c>
      <c r="I231" s="107">
        <v>5.0000000000000001E-3</v>
      </c>
      <c r="J231" s="23"/>
      <c r="K231" s="23">
        <v>8453.1290000000008</v>
      </c>
      <c r="L231" s="23">
        <v>467363.84699189092</v>
      </c>
      <c r="M231" s="39">
        <v>1</v>
      </c>
      <c r="N231" s="72"/>
      <c r="O231" s="72"/>
      <c r="P231" s="72"/>
      <c r="Q231" s="72"/>
      <c r="R231" s="72"/>
      <c r="S231" s="72">
        <v>8453.1290000000008</v>
      </c>
      <c r="T231" s="22"/>
      <c r="U231" s="22"/>
      <c r="X231" s="102">
        <v>122.8</v>
      </c>
      <c r="Y231" s="22">
        <v>68.836555374592848</v>
      </c>
      <c r="Z231" s="5">
        <v>4.5900000000000003E-2</v>
      </c>
      <c r="AA231" s="40"/>
      <c r="AE231" s="34">
        <v>0</v>
      </c>
      <c r="AF231" s="34">
        <v>17452.232816201478</v>
      </c>
    </row>
    <row r="232" spans="1:35" ht="27.75" customHeight="1" x14ac:dyDescent="0.2">
      <c r="A232" s="39">
        <v>218</v>
      </c>
      <c r="B232" s="17" t="s">
        <v>13</v>
      </c>
      <c r="C232" s="19">
        <v>1999</v>
      </c>
      <c r="D232" s="19"/>
      <c r="E232" s="29">
        <v>0</v>
      </c>
      <c r="F232" s="21">
        <v>0</v>
      </c>
      <c r="G232" s="21">
        <v>0</v>
      </c>
      <c r="H232" s="23">
        <v>-2103649</v>
      </c>
      <c r="I232" s="107">
        <v>5.0000000000000001E-3</v>
      </c>
      <c r="J232" s="23"/>
      <c r="K232" s="23">
        <v>8453.1290000000008</v>
      </c>
      <c r="L232" s="23">
        <v>467363.84699189092</v>
      </c>
      <c r="M232" s="39">
        <v>1</v>
      </c>
      <c r="N232" s="72"/>
      <c r="O232" s="72"/>
      <c r="P232" s="72"/>
      <c r="Q232" s="72"/>
      <c r="R232" s="72"/>
      <c r="S232" s="72">
        <v>8453.1290000000008</v>
      </c>
      <c r="T232" s="22"/>
      <c r="U232" s="22"/>
      <c r="X232" s="102">
        <v>126.1</v>
      </c>
      <c r="Y232" s="22">
        <v>67.035122918318805</v>
      </c>
      <c r="Z232" s="5">
        <v>4.5900000000000003E-2</v>
      </c>
      <c r="AA232" s="40"/>
      <c r="AE232" s="34">
        <v>0</v>
      </c>
      <c r="AF232" s="34">
        <v>16718.210452856147</v>
      </c>
    </row>
    <row r="233" spans="1:35" ht="27.75" customHeight="1" x14ac:dyDescent="0.2">
      <c r="A233" s="39">
        <v>219</v>
      </c>
      <c r="B233" s="17" t="s">
        <v>13</v>
      </c>
      <c r="C233" s="19">
        <v>2000</v>
      </c>
      <c r="D233" s="19"/>
      <c r="E233" s="29">
        <v>0</v>
      </c>
      <c r="F233" s="21">
        <v>0</v>
      </c>
      <c r="G233" s="21">
        <v>0</v>
      </c>
      <c r="H233" s="23">
        <v>0</v>
      </c>
      <c r="I233" s="107">
        <v>5.0000000000000001E-3</v>
      </c>
      <c r="J233" s="23"/>
      <c r="K233" s="23">
        <v>8453.1290000000008</v>
      </c>
      <c r="L233" s="23">
        <v>467363.84699189092</v>
      </c>
      <c r="M233" s="39">
        <v>1</v>
      </c>
      <c r="N233" s="72"/>
      <c r="O233" s="72"/>
      <c r="P233" s="72"/>
      <c r="Q233" s="72"/>
      <c r="R233" s="72"/>
      <c r="S233" s="72">
        <v>8453.1290000000008</v>
      </c>
      <c r="T233" s="22"/>
      <c r="U233" s="22"/>
      <c r="X233" s="102">
        <v>128.69999999999999</v>
      </c>
      <c r="Y233" s="22">
        <v>65.680878010878018</v>
      </c>
      <c r="Z233" s="5">
        <v>4.5900000000000003E-2</v>
      </c>
      <c r="AA233" s="40"/>
      <c r="AE233" s="34">
        <v>0</v>
      </c>
      <c r="AF233" s="34">
        <v>16016.525471080928</v>
      </c>
    </row>
    <row r="234" spans="1:35" ht="27.75" customHeight="1" x14ac:dyDescent="0.2">
      <c r="A234" s="39">
        <v>220</v>
      </c>
      <c r="B234" s="17" t="s">
        <v>13</v>
      </c>
      <c r="C234" s="19">
        <v>2001</v>
      </c>
      <c r="D234" s="19"/>
      <c r="E234" s="29">
        <v>0</v>
      </c>
      <c r="F234" s="21">
        <v>0</v>
      </c>
      <c r="G234" s="21">
        <v>0</v>
      </c>
      <c r="H234" s="23">
        <v>0</v>
      </c>
      <c r="I234" s="107">
        <v>5.0000000000000001E-3</v>
      </c>
      <c r="J234" s="23"/>
      <c r="K234" s="23">
        <v>8453.1290000000008</v>
      </c>
      <c r="L234" s="23">
        <v>467363.84699189092</v>
      </c>
      <c r="M234" s="39">
        <v>1</v>
      </c>
      <c r="N234" s="72"/>
      <c r="O234" s="72"/>
      <c r="P234" s="72"/>
      <c r="Q234" s="72"/>
      <c r="R234" s="72"/>
      <c r="S234" s="72">
        <v>8453.1290000000008</v>
      </c>
      <c r="T234" s="22"/>
      <c r="U234" s="22"/>
      <c r="X234" s="102">
        <v>129.6</v>
      </c>
      <c r="Y234" s="22">
        <v>65.224760802469149</v>
      </c>
      <c r="Z234" s="5">
        <v>4.5900000000000003E-2</v>
      </c>
      <c r="AA234" s="40"/>
      <c r="AE234" s="34">
        <v>0</v>
      </c>
      <c r="AF234" s="34">
        <v>15346.591712760783</v>
      </c>
    </row>
    <row r="235" spans="1:35" ht="27.75" customHeight="1" x14ac:dyDescent="0.2">
      <c r="A235" s="39">
        <v>221</v>
      </c>
      <c r="B235" s="17" t="s">
        <v>13</v>
      </c>
      <c r="C235" s="19">
        <v>2002</v>
      </c>
      <c r="D235" s="19"/>
      <c r="E235" s="29">
        <v>0</v>
      </c>
      <c r="F235" s="21">
        <v>2072791</v>
      </c>
      <c r="G235" s="109">
        <v>-887765.29455695243</v>
      </c>
      <c r="H235" s="23">
        <v>2072791</v>
      </c>
      <c r="I235" s="107">
        <v>5.0000000000000001E-3</v>
      </c>
      <c r="J235" s="23"/>
      <c r="K235" s="23">
        <v>8453.1290000000008</v>
      </c>
      <c r="L235" s="23">
        <v>467363.84699189092</v>
      </c>
      <c r="M235" s="39">
        <v>1</v>
      </c>
      <c r="N235" s="72"/>
      <c r="O235" s="72"/>
      <c r="P235" s="72"/>
      <c r="Q235" s="72"/>
      <c r="R235" s="72"/>
      <c r="S235" s="72">
        <v>8453.1290000000008</v>
      </c>
      <c r="T235" s="22"/>
      <c r="U235" s="22"/>
      <c r="V235" s="72">
        <v>0</v>
      </c>
      <c r="X235" s="102">
        <v>130.5</v>
      </c>
      <c r="Y235" s="22">
        <v>64.774934865900391</v>
      </c>
      <c r="Z235" s="5">
        <v>4.5900000000000003E-2</v>
      </c>
      <c r="AA235" s="40"/>
      <c r="AD235" s="111">
        <v>91.329146341463414</v>
      </c>
      <c r="AE235" s="34">
        <v>0</v>
      </c>
      <c r="AF235" s="34">
        <v>14706.958088010962</v>
      </c>
      <c r="AG235" s="107">
        <v>8.2960000000000006E-2</v>
      </c>
      <c r="AH235" s="41">
        <v>16.741565999999999</v>
      </c>
      <c r="AI235" s="23">
        <v>246217.50948966932</v>
      </c>
    </row>
    <row r="236" spans="1:35" ht="27.75" customHeight="1" x14ac:dyDescent="0.2">
      <c r="A236" s="39">
        <v>222</v>
      </c>
      <c r="B236" s="17" t="s">
        <v>13</v>
      </c>
      <c r="C236" s="19">
        <v>2003</v>
      </c>
      <c r="D236" s="19"/>
      <c r="E236" s="29">
        <v>0</v>
      </c>
      <c r="F236" s="21">
        <v>2083781</v>
      </c>
      <c r="G236" s="21">
        <v>0</v>
      </c>
      <c r="H236" s="23">
        <v>10990</v>
      </c>
      <c r="I236" s="107">
        <v>5.0000000000000001E-3</v>
      </c>
      <c r="J236" s="23">
        <v>21353.955000000002</v>
      </c>
      <c r="K236" s="23">
        <v>42265.645000000004</v>
      </c>
      <c r="L236" s="23">
        <v>2336819.2349594547</v>
      </c>
      <c r="N236" s="72"/>
      <c r="O236" s="72"/>
      <c r="P236" s="72"/>
      <c r="Q236" s="72"/>
      <c r="R236" s="72"/>
      <c r="S236" s="72">
        <v>21353.955000000002</v>
      </c>
      <c r="T236" s="22"/>
      <c r="U236" s="22"/>
      <c r="V236" s="72">
        <v>0</v>
      </c>
      <c r="X236" s="102">
        <v>130.6</v>
      </c>
      <c r="Y236" s="22">
        <v>163.50654670750384</v>
      </c>
      <c r="Z236" s="5">
        <v>4.5900000000000003E-2</v>
      </c>
      <c r="AA236" s="40"/>
      <c r="AD236" s="111">
        <v>94.295243902439026</v>
      </c>
      <c r="AE236" s="34">
        <v>0</v>
      </c>
      <c r="AF236" s="34">
        <v>14195.415258478763</v>
      </c>
      <c r="AG236" s="107">
        <v>8.2960000000000006E-2</v>
      </c>
      <c r="AH236" s="41">
        <v>16.820820000000001</v>
      </c>
      <c r="AI236" s="23">
        <v>238778.52488812475</v>
      </c>
    </row>
    <row r="237" spans="1:35" ht="27.75" customHeight="1" x14ac:dyDescent="0.2">
      <c r="A237" s="39">
        <v>223</v>
      </c>
      <c r="B237" s="17" t="s">
        <v>13</v>
      </c>
      <c r="C237" s="19">
        <v>2004</v>
      </c>
      <c r="D237" s="19"/>
      <c r="E237" s="29">
        <v>0</v>
      </c>
      <c r="F237" s="21">
        <v>2118567</v>
      </c>
      <c r="G237" s="21">
        <v>0</v>
      </c>
      <c r="H237" s="23">
        <v>34786</v>
      </c>
      <c r="I237" s="107">
        <v>5.0000000000000001E-3</v>
      </c>
      <c r="J237" s="23">
        <v>45204.904999999999</v>
      </c>
      <c r="K237" s="23"/>
      <c r="N237" s="72"/>
      <c r="O237" s="72"/>
      <c r="P237" s="72"/>
      <c r="Q237" s="72"/>
      <c r="R237" s="72"/>
      <c r="S237" s="72">
        <v>45204.904999999999</v>
      </c>
      <c r="T237" s="22"/>
      <c r="U237" s="22"/>
      <c r="V237" s="72">
        <v>0</v>
      </c>
      <c r="X237" s="102">
        <v>131.1</v>
      </c>
      <c r="Y237" s="22">
        <v>344.81239511823037</v>
      </c>
      <c r="Z237" s="5">
        <v>4.5900000000000003E-2</v>
      </c>
      <c r="AA237" s="40"/>
      <c r="AD237" s="111">
        <v>97.149756097560967</v>
      </c>
      <c r="AE237" s="34">
        <v>0</v>
      </c>
      <c r="AF237" s="34">
        <v>13888.658093232816</v>
      </c>
      <c r="AG237" s="107">
        <v>8.2960000000000006E-2</v>
      </c>
      <c r="AH237" s="41">
        <v>16.852066000000001</v>
      </c>
      <c r="AI237" s="23">
        <v>234052.58283859357</v>
      </c>
    </row>
    <row r="238" spans="1:35" ht="27.75" customHeight="1" x14ac:dyDescent="0.2">
      <c r="A238" s="39">
        <v>224</v>
      </c>
      <c r="B238" s="17" t="s">
        <v>13</v>
      </c>
      <c r="C238" s="19">
        <v>2005</v>
      </c>
      <c r="D238" s="19"/>
      <c r="E238" s="29">
        <v>0</v>
      </c>
      <c r="F238" s="21">
        <v>2151647</v>
      </c>
      <c r="G238" s="21">
        <v>0</v>
      </c>
      <c r="H238" s="23">
        <v>33080</v>
      </c>
      <c r="I238" s="107">
        <v>5.0000000000000001E-3</v>
      </c>
      <c r="J238" s="23">
        <v>43672.834999999999</v>
      </c>
      <c r="N238" s="72"/>
      <c r="O238" s="72"/>
      <c r="P238" s="72"/>
      <c r="Q238" s="72"/>
      <c r="R238" s="72"/>
      <c r="S238" s="72">
        <v>43672.834999999999</v>
      </c>
      <c r="T238" s="22"/>
      <c r="U238" s="22"/>
      <c r="V238" s="72">
        <v>0</v>
      </c>
      <c r="X238" s="102">
        <v>133.6</v>
      </c>
      <c r="Y238" s="22">
        <v>326.89247754491021</v>
      </c>
      <c r="Z238" s="5">
        <v>4.5900000000000003E-2</v>
      </c>
      <c r="AA238" s="40"/>
      <c r="AD238" s="111">
        <v>99.990121951219521</v>
      </c>
      <c r="AE238" s="34">
        <v>0</v>
      </c>
      <c r="AF238" s="34">
        <v>13578.06116429834</v>
      </c>
      <c r="AG238" s="107">
        <v>8.2960000000000006E-2</v>
      </c>
      <c r="AH238" s="41">
        <v>17.008296000000001</v>
      </c>
      <c r="AI238" s="23">
        <v>230939.68338849081</v>
      </c>
    </row>
    <row r="239" spans="1:35" ht="27.75" customHeight="1" x14ac:dyDescent="0.2">
      <c r="A239" s="39">
        <v>225</v>
      </c>
      <c r="B239" s="17" t="s">
        <v>13</v>
      </c>
      <c r="C239" s="19">
        <v>2006</v>
      </c>
      <c r="D239" s="19"/>
      <c r="E239" s="29">
        <v>0</v>
      </c>
      <c r="F239" s="21">
        <v>2175940</v>
      </c>
      <c r="G239" s="21">
        <v>0</v>
      </c>
      <c r="H239" s="23">
        <v>24293</v>
      </c>
      <c r="I239" s="107">
        <v>5.0000000000000001E-3</v>
      </c>
      <c r="J239" s="23">
        <v>35051.235000000001</v>
      </c>
      <c r="N239" s="72"/>
      <c r="O239" s="72"/>
      <c r="P239" s="72"/>
      <c r="Q239" s="72"/>
      <c r="R239" s="72"/>
      <c r="S239" s="72">
        <v>35051.235000000001</v>
      </c>
      <c r="T239" s="22"/>
      <c r="U239" s="22"/>
      <c r="V239" s="72">
        <v>0</v>
      </c>
      <c r="X239" s="102">
        <v>142.4</v>
      </c>
      <c r="Y239" s="22">
        <v>246.14631320224717</v>
      </c>
      <c r="Z239" s="5">
        <v>4.5900000000000003E-2</v>
      </c>
      <c r="AA239" s="40"/>
      <c r="AD239" s="111">
        <v>103.12109756097563</v>
      </c>
      <c r="AE239" s="34">
        <v>0</v>
      </c>
      <c r="AF239" s="34">
        <v>13200.974470059293</v>
      </c>
      <c r="AG239" s="107">
        <v>7.7441666666666686E-2</v>
      </c>
      <c r="AH239" s="41">
        <v>16.88236666666667</v>
      </c>
      <c r="AI239" s="23">
        <v>222863.69136084671</v>
      </c>
    </row>
    <row r="240" spans="1:35" ht="27.75" customHeight="1" x14ac:dyDescent="0.2">
      <c r="A240" s="39">
        <v>226</v>
      </c>
      <c r="B240" s="17" t="s">
        <v>13</v>
      </c>
      <c r="C240" s="19">
        <v>2007</v>
      </c>
      <c r="D240" s="19"/>
      <c r="E240" s="29">
        <v>0</v>
      </c>
      <c r="F240" s="21">
        <v>2175940</v>
      </c>
      <c r="G240" s="21">
        <v>0</v>
      </c>
      <c r="H240" s="23">
        <v>0</v>
      </c>
      <c r="I240" s="107">
        <v>5.0000000000000001E-3</v>
      </c>
      <c r="J240" s="23">
        <v>10879.7</v>
      </c>
      <c r="N240" s="72">
        <v>0</v>
      </c>
      <c r="O240" s="72"/>
      <c r="P240" s="72"/>
      <c r="Q240" s="72"/>
      <c r="R240" s="72">
        <v>0</v>
      </c>
      <c r="S240" s="72">
        <v>10879.7</v>
      </c>
      <c r="T240" s="22"/>
      <c r="U240" s="22"/>
      <c r="V240" s="72">
        <v>0</v>
      </c>
      <c r="X240" s="102">
        <v>148.80000000000001</v>
      </c>
      <c r="Y240" s="22">
        <v>73.116263440860209</v>
      </c>
      <c r="Z240" s="5">
        <v>4.5900000000000003E-2</v>
      </c>
      <c r="AA240" s="40"/>
      <c r="AD240" s="111">
        <v>106.41609756097562</v>
      </c>
      <c r="AE240" s="34">
        <v>0</v>
      </c>
      <c r="AF240" s="34">
        <v>12668.166005324432</v>
      </c>
      <c r="AG240" s="107">
        <v>7.350000000000001E-2</v>
      </c>
      <c r="AH240" s="41">
        <v>17.296320000000001</v>
      </c>
      <c r="AI240" s="23">
        <v>219112.65304121311</v>
      </c>
    </row>
    <row r="241" spans="1:35" ht="27.75" customHeight="1" x14ac:dyDescent="0.2">
      <c r="A241" s="39">
        <v>227</v>
      </c>
      <c r="B241" s="17" t="s">
        <v>13</v>
      </c>
      <c r="C241" s="19">
        <v>2008</v>
      </c>
      <c r="D241" s="19"/>
      <c r="E241" s="29">
        <v>-1296</v>
      </c>
      <c r="F241" s="21">
        <v>2226868</v>
      </c>
      <c r="G241" s="21">
        <v>0</v>
      </c>
      <c r="H241" s="23">
        <v>50928</v>
      </c>
      <c r="I241" s="107">
        <v>5.0000000000000001E-3</v>
      </c>
      <c r="J241" s="23">
        <v>61807.7</v>
      </c>
      <c r="N241" s="72">
        <v>9430</v>
      </c>
      <c r="O241" s="72">
        <v>2226868</v>
      </c>
      <c r="P241" s="72"/>
      <c r="Q241" s="72"/>
      <c r="R241" s="72">
        <v>9430</v>
      </c>
      <c r="S241" s="72">
        <v>71237.7</v>
      </c>
      <c r="T241" s="22"/>
      <c r="U241" s="22"/>
      <c r="V241" s="72">
        <v>0</v>
      </c>
      <c r="X241" s="102">
        <v>150.30000000000001</v>
      </c>
      <c r="Y241" s="22">
        <v>473.97005988023949</v>
      </c>
      <c r="Z241" s="5">
        <v>4.5900000000000003E-2</v>
      </c>
      <c r="AA241" s="40"/>
      <c r="AD241" s="111">
        <v>109.62926829268292</v>
      </c>
      <c r="AE241" s="34">
        <v>0</v>
      </c>
      <c r="AF241" s="34">
        <v>12560.66724556028</v>
      </c>
      <c r="AG241" s="107">
        <v>7.2692083333333324E-2</v>
      </c>
      <c r="AH241" s="41">
        <v>17.715351999999999</v>
      </c>
      <c r="AI241" s="23">
        <v>222516.6416099708</v>
      </c>
    </row>
    <row r="242" spans="1:35" ht="27.75" customHeight="1" x14ac:dyDescent="0.2">
      <c r="A242" s="39">
        <v>228</v>
      </c>
      <c r="B242" s="17" t="s">
        <v>13</v>
      </c>
      <c r="C242" s="19">
        <v>2009</v>
      </c>
      <c r="D242" s="19"/>
      <c r="E242" s="29">
        <v>-1296</v>
      </c>
      <c r="F242" s="21">
        <v>2232079</v>
      </c>
      <c r="G242" s="21">
        <v>0</v>
      </c>
      <c r="H242" s="23">
        <v>5211</v>
      </c>
      <c r="I242" s="107">
        <v>5.0000000000000001E-3</v>
      </c>
      <c r="J242" s="23">
        <v>16345.34</v>
      </c>
      <c r="N242" s="72">
        <v>312312</v>
      </c>
      <c r="O242" s="72">
        <v>2232079</v>
      </c>
      <c r="P242" s="72"/>
      <c r="Q242" s="72"/>
      <c r="R242" s="72">
        <v>312312</v>
      </c>
      <c r="S242" s="72">
        <v>328657.34000000003</v>
      </c>
      <c r="T242" s="22"/>
      <c r="U242" s="22"/>
      <c r="V242" s="72">
        <v>0</v>
      </c>
      <c r="X242" s="102">
        <v>151.1</v>
      </c>
      <c r="Y242" s="22">
        <v>2175.098213103905</v>
      </c>
      <c r="Z242" s="5">
        <v>4.5900000000000003E-2</v>
      </c>
      <c r="AA242" s="40"/>
      <c r="AD242" s="111">
        <v>112.72439024390243</v>
      </c>
      <c r="AE242" s="34">
        <v>0</v>
      </c>
      <c r="AF242" s="34">
        <v>14159.23083209297</v>
      </c>
      <c r="AG242" s="107">
        <v>7.3154000000000011E-2</v>
      </c>
      <c r="AH242" s="41">
        <v>17.930536200000002</v>
      </c>
      <c r="AI242" s="23">
        <v>253882.60099899914</v>
      </c>
    </row>
    <row r="243" spans="1:35" ht="27.75" customHeight="1" x14ac:dyDescent="0.2">
      <c r="A243" s="39">
        <v>229</v>
      </c>
      <c r="B243" s="17" t="s">
        <v>13</v>
      </c>
      <c r="C243" s="19">
        <v>2010</v>
      </c>
      <c r="D243" s="19"/>
      <c r="E243" s="29">
        <v>-6795</v>
      </c>
      <c r="F243" s="21">
        <v>2237730</v>
      </c>
      <c r="G243" s="21">
        <v>0</v>
      </c>
      <c r="H243" s="23">
        <v>5651</v>
      </c>
      <c r="I243" s="107">
        <v>5.0000000000000001E-3</v>
      </c>
      <c r="J243" s="23">
        <v>16811.395</v>
      </c>
      <c r="N243" s="72">
        <v>56908</v>
      </c>
      <c r="O243" s="72">
        <v>2237730</v>
      </c>
      <c r="P243" s="72"/>
      <c r="Q243" s="72"/>
      <c r="R243" s="72">
        <v>56908</v>
      </c>
      <c r="S243" s="72">
        <v>73719.395000000004</v>
      </c>
      <c r="T243" s="22"/>
      <c r="U243" s="22"/>
      <c r="V243" s="72">
        <v>0</v>
      </c>
      <c r="X243" s="102">
        <v>155.1</v>
      </c>
      <c r="Y243" s="22">
        <v>475.30235332043844</v>
      </c>
      <c r="Z243" s="5">
        <v>4.5900000000000003E-2</v>
      </c>
      <c r="AA243" s="40"/>
      <c r="AD243" s="111">
        <v>115.85768292682927</v>
      </c>
      <c r="AE243" s="34">
        <v>0</v>
      </c>
      <c r="AF243" s="34">
        <v>13984.62449022034</v>
      </c>
      <c r="AG243" s="107">
        <v>7.3993333333333355E-2</v>
      </c>
      <c r="AH243" s="41">
        <v>18.29948266666667</v>
      </c>
      <c r="AI243" s="23">
        <v>255911.39345862932</v>
      </c>
    </row>
    <row r="244" spans="1:35" ht="27.75" customHeight="1" x14ac:dyDescent="0.2">
      <c r="A244" s="39">
        <v>230</v>
      </c>
      <c r="B244" s="17" t="s">
        <v>13</v>
      </c>
      <c r="C244" s="18">
        <v>2011</v>
      </c>
      <c r="D244" s="18"/>
      <c r="E244" s="29">
        <v>139750</v>
      </c>
      <c r="F244" s="21">
        <v>2247581</v>
      </c>
      <c r="G244" s="20">
        <v>0</v>
      </c>
      <c r="H244" s="23">
        <v>9851</v>
      </c>
      <c r="I244" s="107">
        <v>5.0000000000000001E-3</v>
      </c>
      <c r="J244" s="23">
        <v>21039.65</v>
      </c>
      <c r="N244" s="72">
        <v>45566</v>
      </c>
      <c r="O244" s="72">
        <v>2247581</v>
      </c>
      <c r="P244" s="72"/>
      <c r="Q244" s="72"/>
      <c r="R244" s="72">
        <v>45566</v>
      </c>
      <c r="S244" s="72">
        <v>66605.649999999994</v>
      </c>
      <c r="T244" s="22"/>
      <c r="U244" s="22"/>
      <c r="V244" s="72">
        <v>0</v>
      </c>
      <c r="X244" s="102">
        <v>160.19999999999999</v>
      </c>
      <c r="Y244" s="22">
        <v>415.76560549313359</v>
      </c>
      <c r="Z244" s="5">
        <v>4.5900000000000003E-2</v>
      </c>
      <c r="AA244" s="40"/>
      <c r="AD244" s="111">
        <v>119.08</v>
      </c>
      <c r="AE244" s="34">
        <v>0</v>
      </c>
      <c r="AF244" s="34">
        <v>13758.495831612359</v>
      </c>
      <c r="AG244" s="107">
        <v>7.0764333333333346E-2</v>
      </c>
      <c r="AH244" s="41">
        <v>18.328728099999999</v>
      </c>
      <c r="AI244" s="23">
        <v>252175.72916260632</v>
      </c>
    </row>
    <row r="245" spans="1:35" ht="27.75" customHeight="1" x14ac:dyDescent="0.2">
      <c r="B245" s="98" t="s">
        <v>13</v>
      </c>
      <c r="C245" s="39">
        <v>2012</v>
      </c>
      <c r="E245" s="29">
        <v>139750</v>
      </c>
      <c r="F245" s="34">
        <v>2232998</v>
      </c>
      <c r="G245" s="20"/>
      <c r="H245" s="23">
        <v>-14583</v>
      </c>
      <c r="I245" s="107">
        <v>5.0000000000000001E-3</v>
      </c>
      <c r="J245" s="23">
        <v>-3345.0949999999993</v>
      </c>
      <c r="N245" s="72">
        <v>14379</v>
      </c>
      <c r="O245" s="72">
        <v>2232998</v>
      </c>
      <c r="P245" s="72"/>
      <c r="Q245" s="72"/>
      <c r="R245" s="72">
        <v>14379</v>
      </c>
      <c r="S245" s="72">
        <v>11033.905000000001</v>
      </c>
      <c r="T245" s="72">
        <v>0</v>
      </c>
      <c r="U245" s="72">
        <v>406635</v>
      </c>
      <c r="X245" s="102">
        <v>161.6</v>
      </c>
      <c r="Y245" s="22">
        <v>68.279115099009914</v>
      </c>
      <c r="Z245" s="5">
        <v>4.5900000000000003E-2</v>
      </c>
      <c r="AF245" s="34">
        <v>13195.259988040363</v>
      </c>
      <c r="AG245" s="107">
        <v>6.2333333333333331E-2</v>
      </c>
      <c r="AH245" s="41">
        <v>17.40324</v>
      </c>
      <c r="AI245" s="23">
        <v>229640.27643426356</v>
      </c>
    </row>
    <row r="246" spans="1:35" ht="27.75" customHeight="1" x14ac:dyDescent="0.2">
      <c r="A246" s="39">
        <v>231</v>
      </c>
      <c r="B246" s="17" t="s">
        <v>14</v>
      </c>
      <c r="C246" s="19">
        <v>1989</v>
      </c>
      <c r="D246" s="19"/>
      <c r="E246" s="29">
        <v>0</v>
      </c>
      <c r="F246" s="21">
        <v>9101163</v>
      </c>
      <c r="G246" s="21">
        <v>-3759375</v>
      </c>
      <c r="H246" s="23"/>
      <c r="I246" s="107">
        <v>5.0000000000000001E-3</v>
      </c>
      <c r="N246" s="72"/>
      <c r="O246" s="72"/>
      <c r="P246" s="72"/>
      <c r="Q246" s="72"/>
      <c r="R246" s="72"/>
      <c r="V246" s="72">
        <v>0</v>
      </c>
      <c r="X246" s="102">
        <v>95.5</v>
      </c>
      <c r="Z246" s="5">
        <v>4.5900000000000003E-2</v>
      </c>
      <c r="AA246" s="40">
        <v>104404.77242529382</v>
      </c>
      <c r="AB246" s="110">
        <v>51.164212860310414</v>
      </c>
      <c r="AE246" s="34">
        <v>1</v>
      </c>
      <c r="AF246" s="34">
        <v>104404.77242529382</v>
      </c>
    </row>
    <row r="247" spans="1:35" ht="27.75" customHeight="1" x14ac:dyDescent="0.2">
      <c r="A247" s="39">
        <v>232</v>
      </c>
      <c r="B247" s="17" t="s">
        <v>14</v>
      </c>
      <c r="C247" s="19">
        <v>1990</v>
      </c>
      <c r="D247" s="19"/>
      <c r="E247" s="29">
        <v>0</v>
      </c>
      <c r="F247" s="21">
        <v>10202065</v>
      </c>
      <c r="G247" s="21">
        <v>-4256804</v>
      </c>
      <c r="H247" s="23">
        <v>1100902</v>
      </c>
      <c r="I247" s="107">
        <v>5.0000000000000001E-3</v>
      </c>
      <c r="J247" s="34">
        <v>1146407.8149999999</v>
      </c>
      <c r="N247" s="72"/>
      <c r="O247" s="72"/>
      <c r="P247" s="72"/>
      <c r="Q247" s="72"/>
      <c r="R247" s="72"/>
      <c r="S247" s="72">
        <v>1146407.8149999999</v>
      </c>
      <c r="T247" s="22"/>
      <c r="U247" s="22"/>
      <c r="V247" s="72">
        <v>0</v>
      </c>
      <c r="X247" s="102">
        <v>98.5</v>
      </c>
      <c r="Y247" s="22">
        <v>11638.658020304569</v>
      </c>
      <c r="Z247" s="5">
        <v>4.5900000000000003E-2</v>
      </c>
      <c r="AA247" s="40"/>
      <c r="AE247" s="34">
        <v>0</v>
      </c>
      <c r="AF247" s="34">
        <v>111251.25139127742</v>
      </c>
    </row>
    <row r="248" spans="1:35" ht="27.75" customHeight="1" x14ac:dyDescent="0.2">
      <c r="A248" s="39">
        <v>233</v>
      </c>
      <c r="B248" s="17" t="s">
        <v>14</v>
      </c>
      <c r="C248" s="19">
        <v>1991</v>
      </c>
      <c r="D248" s="19"/>
      <c r="E248" s="29">
        <v>0</v>
      </c>
      <c r="F248" s="21">
        <v>10712782</v>
      </c>
      <c r="G248" s="21">
        <v>-4783672</v>
      </c>
      <c r="H248" s="23">
        <v>510717</v>
      </c>
      <c r="I248" s="107">
        <v>5.0000000000000001E-3</v>
      </c>
      <c r="J248" s="23">
        <v>561727.32499999995</v>
      </c>
      <c r="N248" s="72"/>
      <c r="O248" s="72"/>
      <c r="P248" s="72"/>
      <c r="Q248" s="72"/>
      <c r="R248" s="72"/>
      <c r="S248" s="72">
        <v>561727.32499999995</v>
      </c>
      <c r="T248" s="22"/>
      <c r="U248" s="22"/>
      <c r="V248" s="72">
        <v>0</v>
      </c>
      <c r="X248" s="102">
        <v>97.7</v>
      </c>
      <c r="Y248" s="22">
        <v>5749.5120266120775</v>
      </c>
      <c r="Z248" s="5">
        <v>4.5900000000000003E-2</v>
      </c>
      <c r="AA248" s="40"/>
      <c r="AE248" s="34">
        <v>0</v>
      </c>
      <c r="AF248" s="34">
        <v>111894.33097902987</v>
      </c>
    </row>
    <row r="249" spans="1:35" ht="27.75" customHeight="1" x14ac:dyDescent="0.2">
      <c r="A249" s="39">
        <v>234</v>
      </c>
      <c r="B249" s="17" t="s">
        <v>14</v>
      </c>
      <c r="C249" s="19">
        <v>1992</v>
      </c>
      <c r="D249" s="19"/>
      <c r="E249" s="29">
        <v>0</v>
      </c>
      <c r="F249" s="21">
        <v>11291902</v>
      </c>
      <c r="G249" s="21">
        <v>-5326145</v>
      </c>
      <c r="H249" s="23">
        <v>579120</v>
      </c>
      <c r="I249" s="107">
        <v>5.0000000000000001E-3</v>
      </c>
      <c r="J249" s="23">
        <v>632683.91</v>
      </c>
      <c r="N249" s="72"/>
      <c r="O249" s="72"/>
      <c r="P249" s="72"/>
      <c r="Q249" s="72"/>
      <c r="R249" s="72"/>
      <c r="S249" s="72">
        <v>632683.91</v>
      </c>
      <c r="T249" s="22"/>
      <c r="U249" s="22"/>
      <c r="V249" s="72">
        <v>0</v>
      </c>
      <c r="X249" s="102">
        <v>100</v>
      </c>
      <c r="Y249" s="22">
        <v>6326.8391000000001</v>
      </c>
      <c r="Z249" s="5">
        <v>4.5900000000000003E-2</v>
      </c>
      <c r="AA249" s="40"/>
      <c r="AE249" s="34">
        <v>0</v>
      </c>
      <c r="AF249" s="34">
        <v>113085.22028709239</v>
      </c>
    </row>
    <row r="250" spans="1:35" ht="27.75" customHeight="1" x14ac:dyDescent="0.2">
      <c r="A250" s="39">
        <v>235</v>
      </c>
      <c r="B250" s="17" t="s">
        <v>14</v>
      </c>
      <c r="C250" s="19">
        <v>1993</v>
      </c>
      <c r="D250" s="19"/>
      <c r="E250" s="29">
        <v>0</v>
      </c>
      <c r="F250" s="21">
        <v>11996634</v>
      </c>
      <c r="G250" s="21">
        <v>-5903471</v>
      </c>
      <c r="H250" s="23">
        <v>704732</v>
      </c>
      <c r="I250" s="107">
        <v>5.0000000000000001E-3</v>
      </c>
      <c r="J250" s="23">
        <v>761191.51</v>
      </c>
      <c r="N250" s="72"/>
      <c r="O250" s="72"/>
      <c r="P250" s="72"/>
      <c r="Q250" s="72"/>
      <c r="R250" s="72"/>
      <c r="S250" s="72">
        <v>761191.51</v>
      </c>
      <c r="T250" s="22"/>
      <c r="U250" s="22"/>
      <c r="V250" s="72">
        <v>0</v>
      </c>
      <c r="X250" s="102">
        <v>102.5</v>
      </c>
      <c r="Y250" s="22">
        <v>7426.2586341463411</v>
      </c>
      <c r="Z250" s="5">
        <v>4.5900000000000003E-2</v>
      </c>
      <c r="AA250" s="40"/>
      <c r="AE250" s="34">
        <v>0</v>
      </c>
      <c r="AF250" s="34">
        <v>115320.86731006119</v>
      </c>
    </row>
    <row r="251" spans="1:35" ht="27.75" customHeight="1" x14ac:dyDescent="0.2">
      <c r="A251" s="39">
        <v>236</v>
      </c>
      <c r="B251" s="17" t="s">
        <v>14</v>
      </c>
      <c r="C251" s="19">
        <v>1994</v>
      </c>
      <c r="D251" s="19"/>
      <c r="E251" s="29">
        <v>0</v>
      </c>
      <c r="F251" s="21">
        <v>12811920</v>
      </c>
      <c r="G251" s="21">
        <v>-6489800</v>
      </c>
      <c r="H251" s="23">
        <v>815286</v>
      </c>
      <c r="I251" s="107">
        <v>5.0000000000000001E-3</v>
      </c>
      <c r="J251" s="23">
        <v>875269.17</v>
      </c>
      <c r="N251" s="72"/>
      <c r="O251" s="72"/>
      <c r="P251" s="72"/>
      <c r="Q251" s="72"/>
      <c r="R251" s="72"/>
      <c r="S251" s="72">
        <v>875269.17</v>
      </c>
      <c r="T251" s="22"/>
      <c r="U251" s="22"/>
      <c r="V251" s="72">
        <v>0</v>
      </c>
      <c r="X251" s="102">
        <v>108.2</v>
      </c>
      <c r="Y251" s="22">
        <v>8089.3638632162665</v>
      </c>
      <c r="Z251" s="5">
        <v>4.5900000000000003E-2</v>
      </c>
      <c r="AA251" s="40"/>
      <c r="AE251" s="34">
        <v>0</v>
      </c>
      <c r="AF251" s="34">
        <v>118117.00336374565</v>
      </c>
    </row>
    <row r="252" spans="1:35" ht="27.75" customHeight="1" x14ac:dyDescent="0.2">
      <c r="A252" s="39">
        <v>237</v>
      </c>
      <c r="B252" s="17" t="s">
        <v>14</v>
      </c>
      <c r="C252" s="19">
        <v>1995</v>
      </c>
      <c r="D252" s="19"/>
      <c r="E252" s="29">
        <v>0</v>
      </c>
      <c r="F252" s="21">
        <v>13623600</v>
      </c>
      <c r="G252" s="21">
        <v>-7117356</v>
      </c>
      <c r="H252" s="23">
        <v>811680</v>
      </c>
      <c r="I252" s="107">
        <v>5.0000000000000001E-3</v>
      </c>
      <c r="J252" s="23">
        <v>875739.6</v>
      </c>
      <c r="N252" s="72"/>
      <c r="O252" s="72"/>
      <c r="P252" s="72"/>
      <c r="Q252" s="72"/>
      <c r="R252" s="72"/>
      <c r="S252" s="72">
        <v>875739.6</v>
      </c>
      <c r="T252" s="22"/>
      <c r="U252" s="22"/>
      <c r="V252" s="72">
        <v>0</v>
      </c>
      <c r="X252" s="102">
        <v>116.7</v>
      </c>
      <c r="Y252" s="22">
        <v>7504.1953727506425</v>
      </c>
      <c r="Z252" s="5">
        <v>4.5900000000000003E-2</v>
      </c>
      <c r="AA252" s="40"/>
      <c r="AE252" s="34">
        <v>0</v>
      </c>
      <c r="AF252" s="34">
        <v>120199.62828210037</v>
      </c>
    </row>
    <row r="253" spans="1:35" ht="27.75" customHeight="1" x14ac:dyDescent="0.2">
      <c r="A253" s="39">
        <v>238</v>
      </c>
      <c r="B253" s="17" t="s">
        <v>14</v>
      </c>
      <c r="C253" s="19">
        <v>1996</v>
      </c>
      <c r="D253" s="19"/>
      <c r="E253" s="29">
        <v>0</v>
      </c>
      <c r="F253" s="21">
        <v>15240833</v>
      </c>
      <c r="G253" s="21">
        <v>-7682805</v>
      </c>
      <c r="H253" s="23">
        <v>1617233</v>
      </c>
      <c r="I253" s="107">
        <v>5.0000000000000001E-3</v>
      </c>
      <c r="J253" s="23">
        <v>1685351</v>
      </c>
      <c r="N253" s="72"/>
      <c r="O253" s="72"/>
      <c r="P253" s="72"/>
      <c r="Q253" s="72"/>
      <c r="R253" s="72"/>
      <c r="S253" s="72">
        <v>1685351</v>
      </c>
      <c r="T253" s="22"/>
      <c r="U253" s="22"/>
      <c r="V253" s="72">
        <v>0</v>
      </c>
      <c r="X253" s="102">
        <v>116.6</v>
      </c>
      <c r="Y253" s="22">
        <v>14454.125214408234</v>
      </c>
      <c r="Z253" s="5">
        <v>4.5900000000000003E-2</v>
      </c>
      <c r="AA253" s="40"/>
      <c r="AE253" s="34">
        <v>0</v>
      </c>
      <c r="AF253" s="34">
        <v>129136.5905583602</v>
      </c>
    </row>
    <row r="254" spans="1:35" ht="27.75" customHeight="1" x14ac:dyDescent="0.2">
      <c r="A254" s="39">
        <v>239</v>
      </c>
      <c r="B254" s="17" t="s">
        <v>14</v>
      </c>
      <c r="C254" s="19">
        <v>1997</v>
      </c>
      <c r="D254" s="19"/>
      <c r="E254" s="29">
        <v>0</v>
      </c>
      <c r="F254" s="21">
        <v>16597144</v>
      </c>
      <c r="G254" s="21">
        <v>-8438054</v>
      </c>
      <c r="H254" s="23">
        <v>1356311</v>
      </c>
      <c r="I254" s="107">
        <v>5.0000000000000001E-3</v>
      </c>
      <c r="J254" s="23">
        <v>1432515.165</v>
      </c>
      <c r="L254" s="33">
        <v>0.49159602399063357</v>
      </c>
      <c r="N254" s="72"/>
      <c r="O254" s="72"/>
      <c r="P254" s="72"/>
      <c r="Q254" s="72"/>
      <c r="R254" s="72"/>
      <c r="S254" s="72">
        <v>1432515.165</v>
      </c>
      <c r="T254" s="22"/>
      <c r="U254" s="22"/>
      <c r="V254" s="72">
        <v>0</v>
      </c>
      <c r="X254" s="102">
        <v>118</v>
      </c>
      <c r="Y254" s="22">
        <v>12139.959025423728</v>
      </c>
      <c r="Z254" s="5">
        <v>4.5900000000000003E-2</v>
      </c>
      <c r="AA254" s="40"/>
      <c r="AE254" s="34">
        <v>0</v>
      </c>
      <c r="AF254" s="34">
        <v>135349.18007715521</v>
      </c>
    </row>
    <row r="255" spans="1:35" ht="27.75" customHeight="1" x14ac:dyDescent="0.2">
      <c r="A255" s="39">
        <v>240</v>
      </c>
      <c r="B255" s="17" t="s">
        <v>14</v>
      </c>
      <c r="C255" s="19">
        <v>1998</v>
      </c>
      <c r="D255" s="19"/>
      <c r="E255" s="29">
        <v>0</v>
      </c>
      <c r="F255" s="21">
        <v>16384541</v>
      </c>
      <c r="G255" s="21">
        <v>-9251208</v>
      </c>
      <c r="H255" s="23">
        <v>-212603</v>
      </c>
      <c r="I255" s="107">
        <v>5.0000000000000001E-3</v>
      </c>
      <c r="J255" s="23"/>
      <c r="K255" s="23">
        <v>288297.54399999999</v>
      </c>
      <c r="L255" s="23">
        <v>4002209.5256764861</v>
      </c>
      <c r="M255" s="39">
        <v>1</v>
      </c>
      <c r="N255" s="72"/>
      <c r="O255" s="72"/>
      <c r="P255" s="72"/>
      <c r="Q255" s="72"/>
      <c r="R255" s="72"/>
      <c r="S255" s="72">
        <v>288297.54399999999</v>
      </c>
      <c r="T255" s="22"/>
      <c r="U255" s="22"/>
      <c r="X255" s="102">
        <v>122.8</v>
      </c>
      <c r="Y255" s="22">
        <v>2347.6998697068402</v>
      </c>
      <c r="Z255" s="5">
        <v>4.5900000000000003E-2</v>
      </c>
      <c r="AA255" s="40"/>
      <c r="AE255" s="34">
        <v>0</v>
      </c>
      <c r="AF255" s="34">
        <v>131484.35258132062</v>
      </c>
    </row>
    <row r="256" spans="1:35" ht="27.75" customHeight="1" x14ac:dyDescent="0.2">
      <c r="A256" s="39">
        <v>241</v>
      </c>
      <c r="B256" s="17" t="s">
        <v>14</v>
      </c>
      <c r="C256" s="19">
        <v>1999</v>
      </c>
      <c r="D256" s="19"/>
      <c r="E256" s="29">
        <v>0</v>
      </c>
      <c r="F256" s="21">
        <v>0</v>
      </c>
      <c r="G256" s="21">
        <v>0</v>
      </c>
      <c r="H256" s="23">
        <v>-16384541</v>
      </c>
      <c r="I256" s="107">
        <v>5.0000000000000001E-3</v>
      </c>
      <c r="J256" s="23"/>
      <c r="K256" s="23">
        <v>288297.54399999999</v>
      </c>
      <c r="L256" s="23">
        <v>4002209.5256764861</v>
      </c>
      <c r="M256" s="39">
        <v>1</v>
      </c>
      <c r="N256" s="72"/>
      <c r="O256" s="72"/>
      <c r="P256" s="72"/>
      <c r="Q256" s="72"/>
      <c r="R256" s="72"/>
      <c r="S256" s="72">
        <v>288297.54399999999</v>
      </c>
      <c r="T256" s="22"/>
      <c r="U256" s="22"/>
      <c r="X256" s="102">
        <v>126.1</v>
      </c>
      <c r="Y256" s="22">
        <v>2286.2612529738303</v>
      </c>
      <c r="Z256" s="5">
        <v>4.5900000000000003E-2</v>
      </c>
      <c r="AA256" s="40"/>
      <c r="AE256" s="34">
        <v>0</v>
      </c>
      <c r="AF256" s="34">
        <v>127735.48205081183</v>
      </c>
    </row>
    <row r="257" spans="1:35" ht="27.75" customHeight="1" x14ac:dyDescent="0.2">
      <c r="A257" s="39">
        <v>242</v>
      </c>
      <c r="B257" s="17" t="s">
        <v>14</v>
      </c>
      <c r="C257" s="19">
        <v>2000</v>
      </c>
      <c r="D257" s="19"/>
      <c r="E257" s="29">
        <v>0</v>
      </c>
      <c r="F257" s="21">
        <v>0</v>
      </c>
      <c r="G257" s="21">
        <v>0</v>
      </c>
      <c r="H257" s="23">
        <v>0</v>
      </c>
      <c r="I257" s="107">
        <v>5.0000000000000001E-3</v>
      </c>
      <c r="J257" s="23"/>
      <c r="K257" s="23">
        <v>288297.54399999999</v>
      </c>
      <c r="L257" s="23">
        <v>4002209.5256764861</v>
      </c>
      <c r="M257" s="39">
        <v>1</v>
      </c>
      <c r="N257" s="72"/>
      <c r="O257" s="72"/>
      <c r="P257" s="72"/>
      <c r="Q257" s="72"/>
      <c r="R257" s="72"/>
      <c r="S257" s="72">
        <v>288297.54399999999</v>
      </c>
      <c r="T257" s="22"/>
      <c r="U257" s="22"/>
      <c r="X257" s="102">
        <v>128.69999999999999</v>
      </c>
      <c r="Y257" s="22">
        <v>2240.0741569541569</v>
      </c>
      <c r="Z257" s="5">
        <v>4.5900000000000003E-2</v>
      </c>
      <c r="AA257" s="40"/>
      <c r="AE257" s="34">
        <v>0</v>
      </c>
      <c r="AF257" s="34">
        <v>124112.49758163372</v>
      </c>
    </row>
    <row r="258" spans="1:35" ht="27.75" customHeight="1" x14ac:dyDescent="0.2">
      <c r="A258" s="39">
        <v>243</v>
      </c>
      <c r="B258" s="17" t="s">
        <v>14</v>
      </c>
      <c r="C258" s="19">
        <v>2001</v>
      </c>
      <c r="D258" s="19"/>
      <c r="E258" s="29">
        <v>0</v>
      </c>
      <c r="F258" s="21">
        <v>0</v>
      </c>
      <c r="G258" s="21">
        <v>0</v>
      </c>
      <c r="H258" s="23">
        <v>0</v>
      </c>
      <c r="I258" s="107">
        <v>5.0000000000000001E-3</v>
      </c>
      <c r="J258" s="23"/>
      <c r="K258" s="23">
        <v>288297.54399999999</v>
      </c>
      <c r="L258" s="23">
        <v>4002209.5256764861</v>
      </c>
      <c r="M258" s="39">
        <v>1</v>
      </c>
      <c r="N258" s="72"/>
      <c r="O258" s="72"/>
      <c r="P258" s="72"/>
      <c r="Q258" s="72"/>
      <c r="R258" s="72"/>
      <c r="S258" s="72">
        <v>288297.54399999999</v>
      </c>
      <c r="T258" s="22"/>
      <c r="U258" s="22"/>
      <c r="X258" s="102">
        <v>129.6</v>
      </c>
      <c r="Y258" s="22">
        <v>2224.5180864197532</v>
      </c>
      <c r="Z258" s="5">
        <v>4.5900000000000003E-2</v>
      </c>
      <c r="AA258" s="40"/>
      <c r="AE258" s="34">
        <v>0</v>
      </c>
      <c r="AF258" s="34">
        <v>120640.25202905649</v>
      </c>
    </row>
    <row r="259" spans="1:35" ht="27.75" customHeight="1" x14ac:dyDescent="0.2">
      <c r="A259" s="39">
        <v>244</v>
      </c>
      <c r="B259" s="17" t="s">
        <v>14</v>
      </c>
      <c r="C259" s="19">
        <v>2002</v>
      </c>
      <c r="D259" s="19"/>
      <c r="E259" s="29">
        <v>0</v>
      </c>
      <c r="F259" s="21">
        <v>17955646</v>
      </c>
      <c r="G259" s="109">
        <v>-4990397.7606993364</v>
      </c>
      <c r="H259" s="23">
        <v>17955646</v>
      </c>
      <c r="I259" s="107">
        <v>5.0000000000000001E-3</v>
      </c>
      <c r="J259" s="23"/>
      <c r="K259" s="23">
        <v>288297.54399999999</v>
      </c>
      <c r="L259" s="23">
        <v>4002209.5256764861</v>
      </c>
      <c r="M259" s="39">
        <v>1</v>
      </c>
      <c r="N259" s="72"/>
      <c r="O259" s="72"/>
      <c r="P259" s="72"/>
      <c r="Q259" s="72"/>
      <c r="R259" s="72"/>
      <c r="S259" s="72">
        <v>288297.54399999999</v>
      </c>
      <c r="T259" s="22"/>
      <c r="U259" s="22"/>
      <c r="V259" s="72">
        <v>0</v>
      </c>
      <c r="X259" s="102">
        <v>130.5</v>
      </c>
      <c r="Y259" s="22">
        <v>2209.176582375479</v>
      </c>
      <c r="Z259" s="5">
        <v>4.5900000000000003E-2</v>
      </c>
      <c r="AA259" s="40"/>
      <c r="AD259" s="111">
        <v>91.329146341463414</v>
      </c>
      <c r="AE259" s="34">
        <v>0</v>
      </c>
      <c r="AF259" s="34">
        <v>117312.04104329828</v>
      </c>
      <c r="AG259" s="107">
        <v>8.2960000000000006E-2</v>
      </c>
      <c r="AH259" s="41">
        <v>16.741565999999999</v>
      </c>
      <c r="AI259" s="23">
        <v>1963987.2777210867</v>
      </c>
    </row>
    <row r="260" spans="1:35" ht="27.75" customHeight="1" x14ac:dyDescent="0.2">
      <c r="A260" s="39">
        <v>245</v>
      </c>
      <c r="B260" s="17" t="s">
        <v>14</v>
      </c>
      <c r="C260" s="19">
        <v>2003</v>
      </c>
      <c r="D260" s="19"/>
      <c r="E260" s="29">
        <v>0</v>
      </c>
      <c r="F260" s="21">
        <v>18669370</v>
      </c>
      <c r="G260" s="21">
        <v>0</v>
      </c>
      <c r="H260" s="23">
        <v>713724</v>
      </c>
      <c r="I260" s="107">
        <v>5.0000000000000001E-3</v>
      </c>
      <c r="J260" s="23">
        <v>803502.23</v>
      </c>
      <c r="K260" s="23">
        <v>1441487.72</v>
      </c>
      <c r="L260" s="23">
        <v>20011047.628382429</v>
      </c>
      <c r="N260" s="72"/>
      <c r="O260" s="72"/>
      <c r="P260" s="72"/>
      <c r="Q260" s="72"/>
      <c r="R260" s="72"/>
      <c r="S260" s="72">
        <v>803502.23</v>
      </c>
      <c r="T260" s="22"/>
      <c r="U260" s="22"/>
      <c r="V260" s="72">
        <v>0</v>
      </c>
      <c r="X260" s="102">
        <v>130.6</v>
      </c>
      <c r="Y260" s="22">
        <v>6152.3907350689133</v>
      </c>
      <c r="Z260" s="5">
        <v>4.5900000000000003E-2</v>
      </c>
      <c r="AA260" s="40"/>
      <c r="AD260" s="111">
        <v>94.295243902439026</v>
      </c>
      <c r="AE260" s="34">
        <v>0</v>
      </c>
      <c r="AF260" s="34">
        <v>118079.8090944798</v>
      </c>
      <c r="AG260" s="107">
        <v>8.2960000000000006E-2</v>
      </c>
      <c r="AH260" s="41">
        <v>16.820820000000001</v>
      </c>
      <c r="AI260" s="23">
        <v>1986199.214412608</v>
      </c>
    </row>
    <row r="261" spans="1:35" ht="27.75" customHeight="1" x14ac:dyDescent="0.2">
      <c r="A261" s="39">
        <v>246</v>
      </c>
      <c r="B261" s="17" t="s">
        <v>14</v>
      </c>
      <c r="C261" s="19">
        <v>2004</v>
      </c>
      <c r="D261" s="19"/>
      <c r="E261" s="29">
        <v>0</v>
      </c>
      <c r="F261" s="21">
        <v>23075828</v>
      </c>
      <c r="G261" s="21">
        <v>0</v>
      </c>
      <c r="H261" s="23">
        <v>4406458</v>
      </c>
      <c r="I261" s="107">
        <v>5.0000000000000001E-3</v>
      </c>
      <c r="J261" s="23">
        <v>4499804.8499999996</v>
      </c>
      <c r="K261" s="23"/>
      <c r="N261" s="72"/>
      <c r="O261" s="72"/>
      <c r="P261" s="72"/>
      <c r="Q261" s="72"/>
      <c r="R261" s="72"/>
      <c r="S261" s="72">
        <v>4499804.8499999996</v>
      </c>
      <c r="T261" s="22"/>
      <c r="U261" s="22"/>
      <c r="V261" s="72">
        <v>0</v>
      </c>
      <c r="X261" s="102">
        <v>131.1</v>
      </c>
      <c r="Y261" s="22">
        <v>34323.454233409611</v>
      </c>
      <c r="Z261" s="5">
        <v>4.5900000000000003E-2</v>
      </c>
      <c r="AA261" s="40"/>
      <c r="AD261" s="111">
        <v>97.149756097560967</v>
      </c>
      <c r="AE261" s="34">
        <v>0</v>
      </c>
      <c r="AF261" s="34">
        <v>146983.40009045278</v>
      </c>
      <c r="AG261" s="107">
        <v>8.2960000000000006E-2</v>
      </c>
      <c r="AH261" s="41">
        <v>16.852066000000001</v>
      </c>
      <c r="AI261" s="23">
        <v>2476973.9592287163</v>
      </c>
    </row>
    <row r="262" spans="1:35" ht="27.75" customHeight="1" x14ac:dyDescent="0.2">
      <c r="A262" s="39">
        <v>247</v>
      </c>
      <c r="B262" s="17" t="s">
        <v>14</v>
      </c>
      <c r="C262" s="19">
        <v>2005</v>
      </c>
      <c r="D262" s="19"/>
      <c r="E262" s="29">
        <v>0</v>
      </c>
      <c r="F262" s="21">
        <v>24414721</v>
      </c>
      <c r="G262" s="21">
        <v>0</v>
      </c>
      <c r="H262" s="23">
        <v>1338893</v>
      </c>
      <c r="I262" s="107">
        <v>5.0000000000000001E-3</v>
      </c>
      <c r="J262" s="23">
        <v>1454272.14</v>
      </c>
      <c r="N262" s="72"/>
      <c r="O262" s="72"/>
      <c r="P262" s="72"/>
      <c r="Q262" s="72"/>
      <c r="R262" s="72"/>
      <c r="S262" s="72">
        <v>1454272.14</v>
      </c>
      <c r="T262" s="22"/>
      <c r="U262" s="22"/>
      <c r="V262" s="72">
        <v>0</v>
      </c>
      <c r="X262" s="102">
        <v>133.6</v>
      </c>
      <c r="Y262" s="22">
        <v>10885.270508982036</v>
      </c>
      <c r="Z262" s="5">
        <v>4.5900000000000003E-2</v>
      </c>
      <c r="AA262" s="40"/>
      <c r="AD262" s="111">
        <v>99.990121951219521</v>
      </c>
      <c r="AE262" s="34">
        <v>0</v>
      </c>
      <c r="AF262" s="34">
        <v>151122.13253528305</v>
      </c>
      <c r="AG262" s="107">
        <v>8.2960000000000006E-2</v>
      </c>
      <c r="AH262" s="41">
        <v>17.008296000000001</v>
      </c>
      <c r="AI262" s="23">
        <v>2570329.9623113247</v>
      </c>
    </row>
    <row r="263" spans="1:35" ht="27.75" customHeight="1" x14ac:dyDescent="0.2">
      <c r="A263" s="39">
        <v>248</v>
      </c>
      <c r="B263" s="17" t="s">
        <v>14</v>
      </c>
      <c r="C263" s="19">
        <v>2006</v>
      </c>
      <c r="D263" s="19"/>
      <c r="E263" s="29">
        <v>0</v>
      </c>
      <c r="F263" s="21">
        <v>25383862</v>
      </c>
      <c r="G263" s="21">
        <v>0</v>
      </c>
      <c r="H263" s="23">
        <v>969141</v>
      </c>
      <c r="I263" s="107">
        <v>5.0000000000000001E-3</v>
      </c>
      <c r="J263" s="23">
        <v>1091214.605</v>
      </c>
      <c r="N263" s="72"/>
      <c r="O263" s="72"/>
      <c r="P263" s="72"/>
      <c r="Q263" s="72"/>
      <c r="R263" s="72"/>
      <c r="S263" s="72">
        <v>1091214.605</v>
      </c>
      <c r="T263" s="22"/>
      <c r="U263" s="22"/>
      <c r="V263" s="72">
        <v>0</v>
      </c>
      <c r="X263" s="102">
        <v>142.4</v>
      </c>
      <c r="Y263" s="22">
        <v>7663.0239115168533</v>
      </c>
      <c r="Z263" s="5">
        <v>4.5900000000000003E-2</v>
      </c>
      <c r="AA263" s="40"/>
      <c r="AD263" s="111">
        <v>103.12109756097563</v>
      </c>
      <c r="AE263" s="34">
        <v>0</v>
      </c>
      <c r="AF263" s="34">
        <v>151848.65056343042</v>
      </c>
      <c r="AG263" s="107">
        <v>7.7441666666666686E-2</v>
      </c>
      <c r="AH263" s="41">
        <v>16.88236666666667</v>
      </c>
      <c r="AI263" s="23">
        <v>2563564.5966503727</v>
      </c>
    </row>
    <row r="264" spans="1:35" ht="27.75" customHeight="1" x14ac:dyDescent="0.2">
      <c r="A264" s="39">
        <v>249</v>
      </c>
      <c r="B264" s="17" t="s">
        <v>14</v>
      </c>
      <c r="C264" s="19">
        <v>2007</v>
      </c>
      <c r="D264" s="19"/>
      <c r="E264" s="29">
        <v>-34098</v>
      </c>
      <c r="F264" s="21">
        <v>27710846</v>
      </c>
      <c r="G264" s="21">
        <v>0</v>
      </c>
      <c r="H264" s="23">
        <v>2326984</v>
      </c>
      <c r="I264" s="107">
        <v>5.0000000000000001E-3</v>
      </c>
      <c r="J264" s="23">
        <v>2453903.31</v>
      </c>
      <c r="N264" s="72">
        <v>0</v>
      </c>
      <c r="O264" s="72">
        <v>27710846</v>
      </c>
      <c r="P264" s="72">
        <v>0</v>
      </c>
      <c r="Q264" s="72"/>
      <c r="R264" s="72">
        <v>0</v>
      </c>
      <c r="S264" s="72">
        <v>2453903.31</v>
      </c>
      <c r="T264" s="22"/>
      <c r="U264" s="22"/>
      <c r="V264" s="72">
        <v>0</v>
      </c>
      <c r="X264" s="102">
        <v>148.80000000000001</v>
      </c>
      <c r="Y264" s="22">
        <v>16491.285685483868</v>
      </c>
      <c r="Z264" s="5">
        <v>4.5900000000000003E-2</v>
      </c>
      <c r="AA264" s="40"/>
      <c r="AD264" s="111">
        <v>106.41609756097562</v>
      </c>
      <c r="AE264" s="34">
        <v>0</v>
      </c>
      <c r="AF264" s="34">
        <v>161370.08318805281</v>
      </c>
      <c r="AG264" s="107">
        <v>7.350000000000001E-2</v>
      </c>
      <c r="AH264" s="41">
        <v>17.296320000000001</v>
      </c>
      <c r="AI264" s="23">
        <v>2791108.5972471819</v>
      </c>
    </row>
    <row r="265" spans="1:35" ht="27.75" customHeight="1" x14ac:dyDescent="0.2">
      <c r="A265" s="39">
        <v>250</v>
      </c>
      <c r="B265" s="17" t="s">
        <v>14</v>
      </c>
      <c r="C265" s="19">
        <v>2008</v>
      </c>
      <c r="D265" s="19"/>
      <c r="E265" s="29">
        <v>-134930</v>
      </c>
      <c r="F265" s="21">
        <v>30314907</v>
      </c>
      <c r="G265" s="21">
        <v>0</v>
      </c>
      <c r="H265" s="23">
        <v>2604061</v>
      </c>
      <c r="I265" s="107">
        <v>5.0000000000000001E-3</v>
      </c>
      <c r="J265" s="23">
        <v>2742615.23</v>
      </c>
      <c r="N265" s="72">
        <v>0</v>
      </c>
      <c r="O265" s="72">
        <v>30314907</v>
      </c>
      <c r="P265" s="72">
        <v>397206</v>
      </c>
      <c r="Q265" s="72"/>
      <c r="R265" s="72">
        <v>397206</v>
      </c>
      <c r="S265" s="72">
        <v>3139821.23</v>
      </c>
      <c r="T265" s="22"/>
      <c r="U265" s="22"/>
      <c r="V265" s="72">
        <v>0</v>
      </c>
      <c r="X265" s="102">
        <v>150.30000000000001</v>
      </c>
      <c r="Y265" s="22">
        <v>20890.36081170991</v>
      </c>
      <c r="Z265" s="5">
        <v>4.5900000000000003E-2</v>
      </c>
      <c r="AA265" s="40"/>
      <c r="AD265" s="111">
        <v>109.62926829268292</v>
      </c>
      <c r="AE265" s="34">
        <v>0</v>
      </c>
      <c r="AF265" s="34">
        <v>174853.5571814311</v>
      </c>
      <c r="AG265" s="107">
        <v>7.2692083333333324E-2</v>
      </c>
      <c r="AH265" s="41">
        <v>17.715351999999999</v>
      </c>
      <c r="AI265" s="23">
        <v>3097592.3139211796</v>
      </c>
    </row>
    <row r="266" spans="1:35" ht="27.75" customHeight="1" x14ac:dyDescent="0.2">
      <c r="A266" s="39">
        <v>251</v>
      </c>
      <c r="B266" s="17" t="s">
        <v>14</v>
      </c>
      <c r="C266" s="19">
        <v>2009</v>
      </c>
      <c r="D266" s="19"/>
      <c r="E266" s="29">
        <v>-222084</v>
      </c>
      <c r="F266" s="21">
        <v>33897549</v>
      </c>
      <c r="G266" s="21">
        <v>0</v>
      </c>
      <c r="H266" s="23">
        <v>3582642</v>
      </c>
      <c r="I266" s="107">
        <v>5.0000000000000001E-3</v>
      </c>
      <c r="J266" s="23">
        <v>3734216.5350000001</v>
      </c>
      <c r="N266" s="72">
        <v>0</v>
      </c>
      <c r="O266" s="72">
        <v>33897549</v>
      </c>
      <c r="P266" s="72">
        <v>1860058</v>
      </c>
      <c r="Q266" s="72"/>
      <c r="R266" s="72">
        <v>1860058</v>
      </c>
      <c r="S266" s="72">
        <v>5594274.5350000001</v>
      </c>
      <c r="T266" s="22"/>
      <c r="U266" s="22"/>
      <c r="V266" s="72">
        <v>0</v>
      </c>
      <c r="X266" s="102">
        <v>151.1</v>
      </c>
      <c r="Y266" s="22">
        <v>37023.65675049636</v>
      </c>
      <c r="Z266" s="5">
        <v>4.5900000000000003E-2</v>
      </c>
      <c r="AA266" s="40"/>
      <c r="AD266" s="111">
        <v>112.72439024390243</v>
      </c>
      <c r="AE266" s="34">
        <v>0</v>
      </c>
      <c r="AF266" s="34">
        <v>203851.43565729976</v>
      </c>
      <c r="AG266" s="107">
        <v>7.3154000000000011E-2</v>
      </c>
      <c r="AH266" s="41">
        <v>17.930536200000002</v>
      </c>
      <c r="AI266" s="23">
        <v>3655165.5464751846</v>
      </c>
    </row>
    <row r="267" spans="1:35" ht="27.75" customHeight="1" x14ac:dyDescent="0.2">
      <c r="A267" s="39">
        <v>252</v>
      </c>
      <c r="B267" s="17" t="s">
        <v>14</v>
      </c>
      <c r="C267" s="19">
        <v>2010</v>
      </c>
      <c r="D267" s="19"/>
      <c r="E267" s="29">
        <v>-423913</v>
      </c>
      <c r="F267" s="21">
        <v>36830864</v>
      </c>
      <c r="G267" s="21">
        <v>0</v>
      </c>
      <c r="H267" s="23">
        <v>2933315</v>
      </c>
      <c r="I267" s="107">
        <v>5.0000000000000001E-3</v>
      </c>
      <c r="J267" s="23">
        <v>3102802.7450000001</v>
      </c>
      <c r="N267" s="72">
        <v>0</v>
      </c>
      <c r="O267" s="72">
        <v>36830864</v>
      </c>
      <c r="P267" s="72">
        <v>166759</v>
      </c>
      <c r="Q267" s="72"/>
      <c r="R267" s="72">
        <v>166759</v>
      </c>
      <c r="S267" s="72">
        <v>3269561.7450000001</v>
      </c>
      <c r="T267" s="22"/>
      <c r="U267" s="22"/>
      <c r="V267" s="72">
        <v>0</v>
      </c>
      <c r="X267" s="102">
        <v>155.1</v>
      </c>
      <c r="Y267" s="22">
        <v>21080.346518375245</v>
      </c>
      <c r="Z267" s="5">
        <v>4.5900000000000003E-2</v>
      </c>
      <c r="AA267" s="40"/>
      <c r="AD267" s="111">
        <v>115.85768292682927</v>
      </c>
      <c r="AE267" s="34">
        <v>0</v>
      </c>
      <c r="AF267" s="34">
        <v>215575.00127900494</v>
      </c>
      <c r="AG267" s="107">
        <v>7.3993333333333355E-2</v>
      </c>
      <c r="AH267" s="41">
        <v>18.29948266666667</v>
      </c>
      <c r="AI267" s="23">
        <v>3944910.9992717961</v>
      </c>
    </row>
    <row r="268" spans="1:35" ht="27.75" customHeight="1" x14ac:dyDescent="0.2">
      <c r="A268" s="39">
        <v>253</v>
      </c>
      <c r="B268" s="17" t="s">
        <v>14</v>
      </c>
      <c r="C268" s="18">
        <v>2011</v>
      </c>
      <c r="D268" s="18"/>
      <c r="E268" s="29">
        <v>-628066</v>
      </c>
      <c r="F268" s="21">
        <v>37678904</v>
      </c>
      <c r="G268" s="20">
        <v>0</v>
      </c>
      <c r="H268" s="23">
        <v>848040</v>
      </c>
      <c r="I268" s="107">
        <v>5.0000000000000001E-3</v>
      </c>
      <c r="J268" s="23">
        <v>1032194.3200000001</v>
      </c>
      <c r="N268" s="72">
        <v>0</v>
      </c>
      <c r="O268" s="72">
        <v>37678904</v>
      </c>
      <c r="P268" s="72">
        <v>255864</v>
      </c>
      <c r="Q268" s="72"/>
      <c r="R268" s="72">
        <v>255864</v>
      </c>
      <c r="S268" s="72">
        <v>1288058.32</v>
      </c>
      <c r="T268" s="22"/>
      <c r="U268" s="22"/>
      <c r="V268" s="72">
        <v>0</v>
      </c>
      <c r="X268" s="102">
        <v>160.19999999999999</v>
      </c>
      <c r="Y268" s="22">
        <v>8040.3141073657935</v>
      </c>
      <c r="Z268" s="5">
        <v>4.5900000000000003E-2</v>
      </c>
      <c r="AA268" s="40"/>
      <c r="AD268" s="111">
        <v>119.08</v>
      </c>
      <c r="AE268" s="34">
        <v>0</v>
      </c>
      <c r="AF268" s="34">
        <v>213720.42282766441</v>
      </c>
      <c r="AG268" s="107">
        <v>7.0764333333333346E-2</v>
      </c>
      <c r="AH268" s="41">
        <v>18.328728099999999</v>
      </c>
      <c r="AI268" s="23">
        <v>3917223.5194252939</v>
      </c>
    </row>
    <row r="269" spans="1:35" ht="27.75" customHeight="1" x14ac:dyDescent="0.2">
      <c r="B269" s="98" t="s">
        <v>14</v>
      </c>
      <c r="C269" s="39">
        <v>2012</v>
      </c>
      <c r="E269" s="29">
        <v>-628066</v>
      </c>
      <c r="F269" s="34">
        <v>40955604</v>
      </c>
      <c r="G269" s="20"/>
      <c r="H269" s="23">
        <v>3276700</v>
      </c>
      <c r="I269" s="107">
        <v>5.0000000000000001E-3</v>
      </c>
      <c r="J269" s="23">
        <v>3465094.52</v>
      </c>
      <c r="N269" s="72">
        <v>0</v>
      </c>
      <c r="O269" s="72">
        <v>40955604</v>
      </c>
      <c r="P269" s="72">
        <v>15851</v>
      </c>
      <c r="Q269" s="72"/>
      <c r="R269" s="72">
        <v>15851</v>
      </c>
      <c r="S269" s="72">
        <v>3480945.52</v>
      </c>
      <c r="T269" s="72">
        <v>0</v>
      </c>
      <c r="U269" s="72">
        <v>2104746</v>
      </c>
      <c r="X269" s="102">
        <v>161.6</v>
      </c>
      <c r="Y269" s="22">
        <v>21540.504455445545</v>
      </c>
      <c r="Z269" s="5">
        <v>4.5900000000000003E-2</v>
      </c>
      <c r="AF269" s="34">
        <v>225451.15987532015</v>
      </c>
      <c r="AG269" s="107">
        <v>6.2333333333333331E-2</v>
      </c>
      <c r="AH269" s="41">
        <v>17.40324</v>
      </c>
      <c r="AI269" s="23">
        <v>3923580.6435885667</v>
      </c>
    </row>
    <row r="270" spans="1:35" ht="27.75" customHeight="1" x14ac:dyDescent="0.2">
      <c r="A270" s="39">
        <v>254</v>
      </c>
      <c r="B270" s="17" t="s">
        <v>15</v>
      </c>
      <c r="C270" s="19">
        <v>1989</v>
      </c>
      <c r="D270" s="19"/>
      <c r="E270" s="29">
        <v>0</v>
      </c>
      <c r="F270" s="21">
        <v>1850149</v>
      </c>
      <c r="G270" s="21">
        <v>-385342</v>
      </c>
      <c r="H270" s="23"/>
      <c r="I270" s="107">
        <v>5.0000000000000001E-3</v>
      </c>
      <c r="N270" s="72"/>
      <c r="O270" s="72"/>
      <c r="P270" s="72"/>
      <c r="Q270" s="72"/>
      <c r="R270" s="72"/>
      <c r="V270" s="72">
        <v>0</v>
      </c>
      <c r="X270" s="102">
        <v>95.5</v>
      </c>
      <c r="Z270" s="5">
        <v>4.5900000000000003E-2</v>
      </c>
      <c r="AA270" s="40">
        <v>28629.522826809556</v>
      </c>
      <c r="AB270" s="110">
        <v>51.164212860310414</v>
      </c>
      <c r="AE270" s="34">
        <v>1</v>
      </c>
      <c r="AF270" s="34">
        <v>28629.522826809556</v>
      </c>
    </row>
    <row r="271" spans="1:35" ht="27.75" customHeight="1" x14ac:dyDescent="0.2">
      <c r="A271" s="39">
        <v>255</v>
      </c>
      <c r="B271" s="17" t="s">
        <v>15</v>
      </c>
      <c r="C271" s="19">
        <v>1990</v>
      </c>
      <c r="D271" s="19"/>
      <c r="E271" s="29">
        <v>0</v>
      </c>
      <c r="F271" s="21">
        <v>2007236</v>
      </c>
      <c r="G271" s="21">
        <v>-463058</v>
      </c>
      <c r="H271" s="23">
        <v>157087</v>
      </c>
      <c r="I271" s="107">
        <v>5.0000000000000001E-3</v>
      </c>
      <c r="J271" s="34">
        <v>166337.745</v>
      </c>
      <c r="N271" s="72"/>
      <c r="O271" s="72"/>
      <c r="P271" s="72"/>
      <c r="Q271" s="72"/>
      <c r="R271" s="72"/>
      <c r="S271" s="72">
        <v>166337.745</v>
      </c>
      <c r="T271" s="22"/>
      <c r="U271" s="22"/>
      <c r="V271" s="72">
        <v>0</v>
      </c>
      <c r="X271" s="102">
        <v>98.5</v>
      </c>
      <c r="Y271" s="22">
        <v>1688.7080710659898</v>
      </c>
      <c r="Z271" s="5">
        <v>4.5900000000000003E-2</v>
      </c>
      <c r="AA271" s="40"/>
      <c r="AE271" s="34">
        <v>0</v>
      </c>
      <c r="AF271" s="34">
        <v>29004.135800124986</v>
      </c>
    </row>
    <row r="272" spans="1:35" ht="27.75" customHeight="1" x14ac:dyDescent="0.2">
      <c r="A272" s="39">
        <v>256</v>
      </c>
      <c r="B272" s="17" t="s">
        <v>15</v>
      </c>
      <c r="C272" s="19">
        <v>1991</v>
      </c>
      <c r="D272" s="19"/>
      <c r="E272" s="29">
        <v>0</v>
      </c>
      <c r="F272" s="21">
        <v>2060280</v>
      </c>
      <c r="G272" s="21">
        <v>-547037</v>
      </c>
      <c r="H272" s="23">
        <v>53044</v>
      </c>
      <c r="I272" s="107">
        <v>5.0000000000000001E-3</v>
      </c>
      <c r="J272" s="23">
        <v>63080.18</v>
      </c>
      <c r="N272" s="72"/>
      <c r="O272" s="72"/>
      <c r="P272" s="72"/>
      <c r="Q272" s="72"/>
      <c r="R272" s="72"/>
      <c r="S272" s="72">
        <v>63080.18</v>
      </c>
      <c r="T272" s="22"/>
      <c r="U272" s="22"/>
      <c r="V272" s="72">
        <v>0</v>
      </c>
      <c r="X272" s="102">
        <v>97.7</v>
      </c>
      <c r="Y272" s="22">
        <v>645.6517911975435</v>
      </c>
      <c r="Z272" s="5">
        <v>4.5900000000000003E-2</v>
      </c>
      <c r="AA272" s="40"/>
      <c r="AE272" s="34">
        <v>0</v>
      </c>
      <c r="AF272" s="34">
        <v>28318.497758096793</v>
      </c>
    </row>
    <row r="273" spans="1:35" ht="27.75" customHeight="1" x14ac:dyDescent="0.2">
      <c r="A273" s="39">
        <v>257</v>
      </c>
      <c r="B273" s="17" t="s">
        <v>15</v>
      </c>
      <c r="C273" s="19">
        <v>1992</v>
      </c>
      <c r="D273" s="19"/>
      <c r="E273" s="29">
        <v>0</v>
      </c>
      <c r="F273" s="21">
        <v>2112419</v>
      </c>
      <c r="G273" s="21">
        <v>-633127</v>
      </c>
      <c r="H273" s="23">
        <v>52139</v>
      </c>
      <c r="I273" s="107">
        <v>5.0000000000000001E-3</v>
      </c>
      <c r="J273" s="23">
        <v>62440.4</v>
      </c>
      <c r="N273" s="72"/>
      <c r="O273" s="72"/>
      <c r="P273" s="72"/>
      <c r="Q273" s="72"/>
      <c r="R273" s="72"/>
      <c r="S273" s="72">
        <v>62440.4</v>
      </c>
      <c r="T273" s="22"/>
      <c r="U273" s="22"/>
      <c r="V273" s="72">
        <v>0</v>
      </c>
      <c r="X273" s="102">
        <v>100</v>
      </c>
      <c r="Y273" s="22">
        <v>624.404</v>
      </c>
      <c r="Z273" s="5">
        <v>4.5900000000000003E-2</v>
      </c>
      <c r="AA273" s="40"/>
      <c r="AE273" s="34">
        <v>0</v>
      </c>
      <c r="AF273" s="34">
        <v>27643.082711000148</v>
      </c>
    </row>
    <row r="274" spans="1:35" ht="27.75" customHeight="1" x14ac:dyDescent="0.2">
      <c r="A274" s="39">
        <v>258</v>
      </c>
      <c r="B274" s="17" t="s">
        <v>15</v>
      </c>
      <c r="C274" s="19">
        <v>1993</v>
      </c>
      <c r="D274" s="19"/>
      <c r="E274" s="29">
        <v>0</v>
      </c>
      <c r="F274" s="21">
        <v>2189909</v>
      </c>
      <c r="G274" s="21">
        <v>-722317</v>
      </c>
      <c r="H274" s="23">
        <v>77490</v>
      </c>
      <c r="I274" s="107">
        <v>5.0000000000000001E-3</v>
      </c>
      <c r="J274" s="23">
        <v>88052.095000000001</v>
      </c>
      <c r="N274" s="72"/>
      <c r="O274" s="72"/>
      <c r="P274" s="72"/>
      <c r="Q274" s="72"/>
      <c r="R274" s="72"/>
      <c r="S274" s="72">
        <v>88052.095000000001</v>
      </c>
      <c r="T274" s="22"/>
      <c r="U274" s="22"/>
      <c r="V274" s="72">
        <v>0</v>
      </c>
      <c r="X274" s="102">
        <v>102.5</v>
      </c>
      <c r="Y274" s="22">
        <v>859.04482926829269</v>
      </c>
      <c r="Z274" s="5">
        <v>4.5900000000000003E-2</v>
      </c>
      <c r="AA274" s="40"/>
      <c r="AE274" s="34">
        <v>0</v>
      </c>
      <c r="AF274" s="34">
        <v>27233.310043833535</v>
      </c>
    </row>
    <row r="275" spans="1:35" ht="27.75" customHeight="1" x14ac:dyDescent="0.2">
      <c r="A275" s="39">
        <v>259</v>
      </c>
      <c r="B275" s="17" t="s">
        <v>15</v>
      </c>
      <c r="C275" s="19">
        <v>1994</v>
      </c>
      <c r="D275" s="19"/>
      <c r="E275" s="29">
        <v>0</v>
      </c>
      <c r="F275" s="21">
        <v>2217989</v>
      </c>
      <c r="G275" s="21">
        <v>-812205</v>
      </c>
      <c r="H275" s="23">
        <v>28080</v>
      </c>
      <c r="I275" s="107">
        <v>5.0000000000000001E-3</v>
      </c>
      <c r="J275" s="23">
        <v>39029.544999999998</v>
      </c>
      <c r="N275" s="72"/>
      <c r="O275" s="72"/>
      <c r="P275" s="72"/>
      <c r="Q275" s="72"/>
      <c r="R275" s="72"/>
      <c r="S275" s="72">
        <v>39029.544999999998</v>
      </c>
      <c r="T275" s="22"/>
      <c r="U275" s="22"/>
      <c r="V275" s="72">
        <v>0</v>
      </c>
      <c r="X275" s="102">
        <v>108.2</v>
      </c>
      <c r="Y275" s="22">
        <v>360.71668207024027</v>
      </c>
      <c r="Z275" s="5">
        <v>4.5900000000000003E-2</v>
      </c>
      <c r="AA275" s="40"/>
      <c r="AE275" s="34">
        <v>0</v>
      </c>
      <c r="AF275" s="34">
        <v>26344.017794891817</v>
      </c>
    </row>
    <row r="276" spans="1:35" ht="27.75" customHeight="1" x14ac:dyDescent="0.2">
      <c r="A276" s="39">
        <v>260</v>
      </c>
      <c r="B276" s="17" t="s">
        <v>15</v>
      </c>
      <c r="C276" s="19">
        <v>1995</v>
      </c>
      <c r="D276" s="19"/>
      <c r="E276" s="29">
        <v>0</v>
      </c>
      <c r="F276" s="21">
        <v>2272349</v>
      </c>
      <c r="G276" s="21">
        <v>-897971</v>
      </c>
      <c r="H276" s="23">
        <v>54360</v>
      </c>
      <c r="I276" s="107">
        <v>5.0000000000000001E-3</v>
      </c>
      <c r="J276" s="23">
        <v>65449.945</v>
      </c>
      <c r="N276" s="72"/>
      <c r="O276" s="72"/>
      <c r="P276" s="72"/>
      <c r="Q276" s="72"/>
      <c r="R276" s="72"/>
      <c r="S276" s="72">
        <v>65449.945</v>
      </c>
      <c r="T276" s="22"/>
      <c r="U276" s="22"/>
      <c r="V276" s="72">
        <v>0</v>
      </c>
      <c r="X276" s="102">
        <v>116.7</v>
      </c>
      <c r="Y276" s="22">
        <v>560.83928877463575</v>
      </c>
      <c r="Z276" s="5">
        <v>4.5900000000000003E-2</v>
      </c>
      <c r="AA276" s="40"/>
      <c r="AE276" s="34">
        <v>0</v>
      </c>
      <c r="AF276" s="34">
        <v>25695.666666880916</v>
      </c>
    </row>
    <row r="277" spans="1:35" ht="27.75" customHeight="1" x14ac:dyDescent="0.2">
      <c r="A277" s="39">
        <v>261</v>
      </c>
      <c r="B277" s="17" t="s">
        <v>15</v>
      </c>
      <c r="C277" s="19">
        <v>1996</v>
      </c>
      <c r="D277" s="19"/>
      <c r="E277" s="29">
        <v>0</v>
      </c>
      <c r="F277" s="21">
        <v>2273749</v>
      </c>
      <c r="G277" s="21">
        <v>-976869</v>
      </c>
      <c r="H277" s="23">
        <v>1400</v>
      </c>
      <c r="I277" s="107">
        <v>5.0000000000000001E-3</v>
      </c>
      <c r="J277" s="23">
        <v>12761.745000000001</v>
      </c>
      <c r="N277" s="72"/>
      <c r="O277" s="72"/>
      <c r="P277" s="72"/>
      <c r="Q277" s="72"/>
      <c r="R277" s="72"/>
      <c r="S277" s="72">
        <v>12761.745000000001</v>
      </c>
      <c r="T277" s="22"/>
      <c r="U277" s="22"/>
      <c r="V277" s="72">
        <v>0</v>
      </c>
      <c r="X277" s="102">
        <v>116.6</v>
      </c>
      <c r="Y277" s="22">
        <v>109.44892795883364</v>
      </c>
      <c r="Z277" s="5">
        <v>4.5900000000000003E-2</v>
      </c>
      <c r="AA277" s="40"/>
      <c r="AE277" s="34">
        <v>0</v>
      </c>
      <c r="AF277" s="34">
        <v>24625.684494829915</v>
      </c>
    </row>
    <row r="278" spans="1:35" ht="27.75" customHeight="1" x14ac:dyDescent="0.2">
      <c r="A278" s="39">
        <v>262</v>
      </c>
      <c r="B278" s="17" t="s">
        <v>15</v>
      </c>
      <c r="C278" s="19">
        <v>1997</v>
      </c>
      <c r="D278" s="19"/>
      <c r="E278" s="29">
        <v>0</v>
      </c>
      <c r="F278" s="21">
        <v>2257882</v>
      </c>
      <c r="G278" s="21">
        <v>-1029288</v>
      </c>
      <c r="H278" s="23">
        <v>-15867</v>
      </c>
      <c r="I278" s="107">
        <v>5.0000000000000001E-3</v>
      </c>
      <c r="J278" s="23">
        <v>-4498.2549999999992</v>
      </c>
      <c r="L278" s="33">
        <v>0.54413561027547053</v>
      </c>
      <c r="N278" s="72"/>
      <c r="O278" s="72"/>
      <c r="P278" s="72"/>
      <c r="Q278" s="72"/>
      <c r="R278" s="72"/>
      <c r="S278" s="72">
        <v>-4498.2549999999992</v>
      </c>
      <c r="T278" s="22"/>
      <c r="U278" s="22"/>
      <c r="V278" s="72">
        <v>0</v>
      </c>
      <c r="X278" s="102">
        <v>118</v>
      </c>
      <c r="Y278" s="22">
        <v>-38.120805084745754</v>
      </c>
      <c r="Z278" s="5">
        <v>4.5900000000000003E-2</v>
      </c>
      <c r="AA278" s="40"/>
      <c r="AE278" s="34">
        <v>0</v>
      </c>
      <c r="AF278" s="34">
        <v>23457.244771432477</v>
      </c>
    </row>
    <row r="279" spans="1:35" ht="27.75" customHeight="1" x14ac:dyDescent="0.2">
      <c r="A279" s="39">
        <v>263</v>
      </c>
      <c r="B279" s="17" t="s">
        <v>15</v>
      </c>
      <c r="C279" s="19">
        <v>1998</v>
      </c>
      <c r="D279" s="19"/>
      <c r="E279" s="29">
        <v>0</v>
      </c>
      <c r="F279" s="21">
        <v>2389863</v>
      </c>
      <c r="G279" s="21">
        <v>-1116774</v>
      </c>
      <c r="H279" s="23">
        <v>131981</v>
      </c>
      <c r="I279" s="107">
        <v>5.0000000000000001E-3</v>
      </c>
      <c r="J279" s="23"/>
      <c r="K279" s="23">
        <v>-28841.518</v>
      </c>
      <c r="L279" s="23">
        <v>323424.51160457241</v>
      </c>
      <c r="M279" s="39">
        <v>2</v>
      </c>
      <c r="N279" s="72"/>
      <c r="O279" s="72"/>
      <c r="P279" s="72"/>
      <c r="Q279" s="72"/>
      <c r="R279" s="72"/>
      <c r="S279" s="72">
        <v>323424.51160457241</v>
      </c>
      <c r="T279" s="22"/>
      <c r="U279" s="22"/>
      <c r="X279" s="102">
        <v>122.8</v>
      </c>
      <c r="Y279" s="22">
        <v>2633.7500944997755</v>
      </c>
      <c r="Z279" s="5">
        <v>4.5900000000000003E-2</v>
      </c>
      <c r="AA279" s="40"/>
      <c r="AE279" s="34">
        <v>0</v>
      </c>
      <c r="AF279" s="34">
        <v>25014.307330923504</v>
      </c>
    </row>
    <row r="280" spans="1:35" ht="27.75" customHeight="1" x14ac:dyDescent="0.2">
      <c r="A280" s="39">
        <v>264</v>
      </c>
      <c r="B280" s="17" t="s">
        <v>15</v>
      </c>
      <c r="C280" s="19">
        <v>1999</v>
      </c>
      <c r="D280" s="19"/>
      <c r="E280" s="29">
        <v>0</v>
      </c>
      <c r="F280" s="21">
        <v>0</v>
      </c>
      <c r="G280" s="21">
        <v>0</v>
      </c>
      <c r="H280" s="23">
        <v>-2389863</v>
      </c>
      <c r="I280" s="107">
        <v>5.0000000000000001E-3</v>
      </c>
      <c r="J280" s="23"/>
      <c r="K280" s="23">
        <v>-28841.518</v>
      </c>
      <c r="L280" s="23">
        <v>323424.51160457241</v>
      </c>
      <c r="M280" s="39">
        <v>2</v>
      </c>
      <c r="N280" s="72"/>
      <c r="O280" s="72"/>
      <c r="P280" s="72"/>
      <c r="Q280" s="72"/>
      <c r="R280" s="72"/>
      <c r="S280" s="72">
        <v>323424.51160457241</v>
      </c>
      <c r="T280" s="22"/>
      <c r="U280" s="22"/>
      <c r="X280" s="102">
        <v>126.1</v>
      </c>
      <c r="Y280" s="22">
        <v>2564.8256273161969</v>
      </c>
      <c r="Z280" s="5">
        <v>4.5900000000000003E-2</v>
      </c>
      <c r="AA280" s="40"/>
      <c r="AE280" s="34">
        <v>0</v>
      </c>
      <c r="AF280" s="34">
        <v>26430.976251750311</v>
      </c>
    </row>
    <row r="281" spans="1:35" ht="27.75" customHeight="1" x14ac:dyDescent="0.2">
      <c r="A281" s="39">
        <v>265</v>
      </c>
      <c r="B281" s="17" t="s">
        <v>15</v>
      </c>
      <c r="C281" s="19">
        <v>2000</v>
      </c>
      <c r="D281" s="19"/>
      <c r="E281" s="29">
        <v>0</v>
      </c>
      <c r="F281" s="21">
        <v>0</v>
      </c>
      <c r="G281" s="21">
        <v>0</v>
      </c>
      <c r="H281" s="23">
        <v>0</v>
      </c>
      <c r="I281" s="107">
        <v>5.0000000000000001E-3</v>
      </c>
      <c r="J281" s="23"/>
      <c r="K281" s="23">
        <v>-28841.518</v>
      </c>
      <c r="L281" s="23">
        <v>323424.51160457241</v>
      </c>
      <c r="M281" s="39">
        <v>2</v>
      </c>
      <c r="N281" s="72"/>
      <c r="O281" s="72"/>
      <c r="P281" s="72"/>
      <c r="Q281" s="72"/>
      <c r="R281" s="72"/>
      <c r="S281" s="72">
        <v>323424.51160457241</v>
      </c>
      <c r="T281" s="22"/>
      <c r="U281" s="22"/>
      <c r="X281" s="102">
        <v>128.69999999999999</v>
      </c>
      <c r="Y281" s="22">
        <v>2513.0109681784961</v>
      </c>
      <c r="Z281" s="5">
        <v>4.5900000000000003E-2</v>
      </c>
      <c r="AA281" s="40"/>
      <c r="AE281" s="34">
        <v>0</v>
      </c>
      <c r="AF281" s="34">
        <v>27730.805409973469</v>
      </c>
    </row>
    <row r="282" spans="1:35" ht="27.75" customHeight="1" x14ac:dyDescent="0.2">
      <c r="A282" s="39">
        <v>266</v>
      </c>
      <c r="B282" s="17" t="s">
        <v>15</v>
      </c>
      <c r="C282" s="19">
        <v>2001</v>
      </c>
      <c r="D282" s="19"/>
      <c r="E282" s="29">
        <v>0</v>
      </c>
      <c r="F282" s="21">
        <v>0</v>
      </c>
      <c r="G282" s="21">
        <v>0</v>
      </c>
      <c r="H282" s="23">
        <v>0</v>
      </c>
      <c r="I282" s="107">
        <v>5.0000000000000001E-3</v>
      </c>
      <c r="J282" s="23"/>
      <c r="K282" s="23">
        <v>-28841.518</v>
      </c>
      <c r="L282" s="23">
        <v>323424.51160457241</v>
      </c>
      <c r="M282" s="39">
        <v>2</v>
      </c>
      <c r="N282" s="72"/>
      <c r="O282" s="72"/>
      <c r="P282" s="72"/>
      <c r="Q282" s="72"/>
      <c r="R282" s="72"/>
      <c r="S282" s="72">
        <v>323424.51160457241</v>
      </c>
      <c r="T282" s="22"/>
      <c r="U282" s="22"/>
      <c r="X282" s="102">
        <v>129.6</v>
      </c>
      <c r="Y282" s="22">
        <v>2495.5595031217008</v>
      </c>
      <c r="Z282" s="5">
        <v>4.5900000000000003E-2</v>
      </c>
      <c r="AA282" s="40"/>
      <c r="AE282" s="34">
        <v>0</v>
      </c>
      <c r="AF282" s="34">
        <v>28953.520944777389</v>
      </c>
    </row>
    <row r="283" spans="1:35" ht="27.75" customHeight="1" x14ac:dyDescent="0.2">
      <c r="A283" s="39">
        <v>267</v>
      </c>
      <c r="B283" s="17" t="s">
        <v>15</v>
      </c>
      <c r="C283" s="19">
        <v>2002</v>
      </c>
      <c r="D283" s="19"/>
      <c r="E283" s="29">
        <v>0</v>
      </c>
      <c r="F283" s="21">
        <v>2102385</v>
      </c>
      <c r="G283" s="109">
        <v>-160257.55573352071</v>
      </c>
      <c r="H283" s="23">
        <v>2102385</v>
      </c>
      <c r="I283" s="107">
        <v>5.0000000000000001E-3</v>
      </c>
      <c r="J283" s="23"/>
      <c r="K283" s="23">
        <v>-28841.518</v>
      </c>
      <c r="L283" s="23">
        <v>323424.51160457241</v>
      </c>
      <c r="M283" s="39">
        <v>2</v>
      </c>
      <c r="N283" s="72"/>
      <c r="O283" s="72"/>
      <c r="P283" s="72"/>
      <c r="Q283" s="72"/>
      <c r="R283" s="72"/>
      <c r="S283" s="72">
        <v>323424.51160457241</v>
      </c>
      <c r="T283" s="22"/>
      <c r="U283" s="22"/>
      <c r="V283" s="72">
        <v>0</v>
      </c>
      <c r="X283" s="102">
        <v>130.5</v>
      </c>
      <c r="Y283" s="22">
        <v>2478.3487479277578</v>
      </c>
      <c r="Z283" s="5">
        <v>4.5900000000000003E-2</v>
      </c>
      <c r="AA283" s="40"/>
      <c r="AD283" s="111">
        <v>91.329146341463414</v>
      </c>
      <c r="AE283" s="34">
        <v>0</v>
      </c>
      <c r="AF283" s="34">
        <v>30102.903081339864</v>
      </c>
      <c r="AG283" s="107">
        <v>8.2960000000000006E-2</v>
      </c>
      <c r="AH283" s="41">
        <v>16.741565999999999</v>
      </c>
      <c r="AI283" s="23">
        <v>503969.73872785468</v>
      </c>
    </row>
    <row r="284" spans="1:35" ht="27.75" customHeight="1" x14ac:dyDescent="0.2">
      <c r="A284" s="39">
        <v>268</v>
      </c>
      <c r="B284" s="17" t="s">
        <v>15</v>
      </c>
      <c r="C284" s="19">
        <v>2003</v>
      </c>
      <c r="D284" s="19"/>
      <c r="E284" s="29">
        <v>0</v>
      </c>
      <c r="F284" s="21">
        <v>2298642</v>
      </c>
      <c r="G284" s="21">
        <v>0</v>
      </c>
      <c r="H284" s="23">
        <v>196257</v>
      </c>
      <c r="I284" s="107">
        <v>5.0000000000000001E-3</v>
      </c>
      <c r="J284" s="23">
        <v>206768.92499999999</v>
      </c>
      <c r="K284" s="23">
        <v>-144207.59</v>
      </c>
      <c r="L284" s="23">
        <v>1617122.5580228621</v>
      </c>
      <c r="N284" s="72"/>
      <c r="O284" s="72"/>
      <c r="P284" s="72"/>
      <c r="Q284" s="72"/>
      <c r="R284" s="72"/>
      <c r="S284" s="72">
        <v>206768.92499999999</v>
      </c>
      <c r="T284" s="22"/>
      <c r="U284" s="22"/>
      <c r="V284" s="72">
        <v>0</v>
      </c>
      <c r="X284" s="102">
        <v>130.6</v>
      </c>
      <c r="Y284" s="22">
        <v>1583.2230091883614</v>
      </c>
      <c r="Z284" s="5">
        <v>4.5900000000000003E-2</v>
      </c>
      <c r="AA284" s="40"/>
      <c r="AD284" s="111">
        <v>94.295243902439026</v>
      </c>
      <c r="AE284" s="34">
        <v>0</v>
      </c>
      <c r="AF284" s="34">
        <v>30304.402839094724</v>
      </c>
      <c r="AG284" s="107">
        <v>8.2960000000000006E-2</v>
      </c>
      <c r="AH284" s="41">
        <v>16.820820000000001</v>
      </c>
      <c r="AI284" s="23">
        <v>509744.90536390134</v>
      </c>
    </row>
    <row r="285" spans="1:35" ht="27.75" customHeight="1" x14ac:dyDescent="0.2">
      <c r="A285" s="39">
        <v>269</v>
      </c>
      <c r="B285" s="17" t="s">
        <v>15</v>
      </c>
      <c r="C285" s="19">
        <v>2004</v>
      </c>
      <c r="D285" s="19"/>
      <c r="E285" s="29">
        <v>0</v>
      </c>
      <c r="F285" s="21">
        <v>2473106</v>
      </c>
      <c r="G285" s="21">
        <v>0</v>
      </c>
      <c r="H285" s="23">
        <v>174464</v>
      </c>
      <c r="I285" s="107">
        <v>5.0000000000000001E-3</v>
      </c>
      <c r="J285" s="23">
        <v>185957.21</v>
      </c>
      <c r="K285" s="23"/>
      <c r="N285" s="72"/>
      <c r="O285" s="72"/>
      <c r="P285" s="72"/>
      <c r="Q285" s="72"/>
      <c r="R285" s="72"/>
      <c r="S285" s="72">
        <v>185957.21</v>
      </c>
      <c r="T285" s="22"/>
      <c r="U285" s="22"/>
      <c r="V285" s="72">
        <v>0</v>
      </c>
      <c r="X285" s="102">
        <v>131.1</v>
      </c>
      <c r="Y285" s="22">
        <v>1418.4379099923722</v>
      </c>
      <c r="Z285" s="5">
        <v>4.5900000000000003E-2</v>
      </c>
      <c r="AA285" s="40"/>
      <c r="AD285" s="111">
        <v>97.149756097560967</v>
      </c>
      <c r="AE285" s="34">
        <v>0</v>
      </c>
      <c r="AF285" s="34">
        <v>30331.868658772648</v>
      </c>
      <c r="AG285" s="107">
        <v>8.2960000000000006E-2</v>
      </c>
      <c r="AH285" s="41">
        <v>16.852066000000001</v>
      </c>
      <c r="AI285" s="23">
        <v>511154.65254096815</v>
      </c>
    </row>
    <row r="286" spans="1:35" ht="27.75" customHeight="1" x14ac:dyDescent="0.2">
      <c r="A286" s="39">
        <v>270</v>
      </c>
      <c r="B286" s="17" t="s">
        <v>15</v>
      </c>
      <c r="C286" s="19">
        <v>2005</v>
      </c>
      <c r="D286" s="19"/>
      <c r="E286" s="29">
        <v>0</v>
      </c>
      <c r="F286" s="21">
        <v>2626850</v>
      </c>
      <c r="G286" s="21">
        <v>0</v>
      </c>
      <c r="H286" s="23">
        <v>153744</v>
      </c>
      <c r="I286" s="107">
        <v>5.0000000000000001E-3</v>
      </c>
      <c r="J286" s="23">
        <v>166109.53</v>
      </c>
      <c r="N286" s="72"/>
      <c r="O286" s="72"/>
      <c r="P286" s="72"/>
      <c r="Q286" s="72"/>
      <c r="R286" s="72"/>
      <c r="S286" s="72">
        <v>166109.53</v>
      </c>
      <c r="T286" s="22"/>
      <c r="U286" s="22"/>
      <c r="V286" s="72">
        <v>0</v>
      </c>
      <c r="X286" s="102">
        <v>133.6</v>
      </c>
      <c r="Y286" s="22">
        <v>1243.3348053892216</v>
      </c>
      <c r="Z286" s="5">
        <v>4.5900000000000003E-2</v>
      </c>
      <c r="AA286" s="40"/>
      <c r="AD286" s="111">
        <v>99.990121951219521</v>
      </c>
      <c r="AE286" s="34">
        <v>0</v>
      </c>
      <c r="AF286" s="34">
        <v>30182.970692724204</v>
      </c>
      <c r="AG286" s="107">
        <v>8.2960000000000006E-2</v>
      </c>
      <c r="AH286" s="41">
        <v>17.008296000000001</v>
      </c>
      <c r="AI286" s="23">
        <v>513360.89970117836</v>
      </c>
    </row>
    <row r="287" spans="1:35" ht="27.75" customHeight="1" x14ac:dyDescent="0.2">
      <c r="A287" s="39">
        <v>271</v>
      </c>
      <c r="B287" s="17" t="s">
        <v>15</v>
      </c>
      <c r="C287" s="19">
        <v>2006</v>
      </c>
      <c r="D287" s="19"/>
      <c r="E287" s="29">
        <v>0</v>
      </c>
      <c r="F287" s="21">
        <v>2738123</v>
      </c>
      <c r="G287" s="21">
        <v>0</v>
      </c>
      <c r="H287" s="23">
        <v>111273</v>
      </c>
      <c r="I287" s="107">
        <v>5.0000000000000001E-3</v>
      </c>
      <c r="J287" s="23">
        <v>124407.25</v>
      </c>
      <c r="N287" s="72"/>
      <c r="O287" s="72"/>
      <c r="P287" s="72"/>
      <c r="Q287" s="72"/>
      <c r="R287" s="72"/>
      <c r="S287" s="72">
        <v>124407.25</v>
      </c>
      <c r="T287" s="22"/>
      <c r="U287" s="22"/>
      <c r="V287" s="72">
        <v>0</v>
      </c>
      <c r="X287" s="102">
        <v>142.4</v>
      </c>
      <c r="Y287" s="22">
        <v>873.64641853932585</v>
      </c>
      <c r="Z287" s="5">
        <v>4.5900000000000003E-2</v>
      </c>
      <c r="AA287" s="40"/>
      <c r="AD287" s="111">
        <v>103.12109756097563</v>
      </c>
      <c r="AE287" s="34">
        <v>0</v>
      </c>
      <c r="AF287" s="34">
        <v>29671.21875646749</v>
      </c>
      <c r="AG287" s="107">
        <v>7.7441666666666686E-2</v>
      </c>
      <c r="AH287" s="41">
        <v>16.88236666666667</v>
      </c>
      <c r="AI287" s="23">
        <v>500920.39449356165</v>
      </c>
    </row>
    <row r="288" spans="1:35" ht="27.75" customHeight="1" x14ac:dyDescent="0.2">
      <c r="A288" s="39">
        <v>272</v>
      </c>
      <c r="B288" s="17" t="s">
        <v>15</v>
      </c>
      <c r="C288" s="19">
        <v>2007</v>
      </c>
      <c r="D288" s="19"/>
      <c r="E288" s="29">
        <v>779</v>
      </c>
      <c r="F288" s="21">
        <v>2907013</v>
      </c>
      <c r="G288" s="21">
        <v>0</v>
      </c>
      <c r="H288" s="23">
        <v>168890</v>
      </c>
      <c r="I288" s="107">
        <v>5.0000000000000001E-3</v>
      </c>
      <c r="J288" s="23">
        <v>182580.61499999999</v>
      </c>
      <c r="N288" s="72">
        <v>0</v>
      </c>
      <c r="O288" s="72">
        <v>2907013</v>
      </c>
      <c r="P288" s="72">
        <v>0</v>
      </c>
      <c r="Q288" s="72"/>
      <c r="R288" s="72">
        <v>0</v>
      </c>
      <c r="S288" s="72">
        <v>182580.61499999999</v>
      </c>
      <c r="T288" s="22"/>
      <c r="U288" s="22"/>
      <c r="V288" s="72">
        <v>0</v>
      </c>
      <c r="X288" s="102">
        <v>148.80000000000001</v>
      </c>
      <c r="Y288" s="22">
        <v>1227.0202620967741</v>
      </c>
      <c r="Z288" s="5">
        <v>4.5900000000000003E-2</v>
      </c>
      <c r="AA288" s="40"/>
      <c r="AD288" s="111">
        <v>106.41609756097562</v>
      </c>
      <c r="AE288" s="34">
        <v>0</v>
      </c>
      <c r="AF288" s="34">
        <v>29536.330077642408</v>
      </c>
      <c r="AG288" s="107">
        <v>7.350000000000001E-2</v>
      </c>
      <c r="AH288" s="41">
        <v>17.296320000000001</v>
      </c>
      <c r="AI288" s="23">
        <v>510869.81664852798</v>
      </c>
    </row>
    <row r="289" spans="1:35" ht="27.75" customHeight="1" x14ac:dyDescent="0.2">
      <c r="A289" s="39">
        <v>273</v>
      </c>
      <c r="B289" s="17" t="s">
        <v>15</v>
      </c>
      <c r="C289" s="19">
        <v>2008</v>
      </c>
      <c r="D289" s="19"/>
      <c r="E289" s="29">
        <v>779</v>
      </c>
      <c r="F289" s="21">
        <v>3071775</v>
      </c>
      <c r="G289" s="21">
        <v>0</v>
      </c>
      <c r="H289" s="23">
        <v>164762</v>
      </c>
      <c r="I289" s="107">
        <v>5.0000000000000001E-3</v>
      </c>
      <c r="J289" s="23">
        <v>179297.065</v>
      </c>
      <c r="N289" s="72">
        <v>0</v>
      </c>
      <c r="O289" s="72">
        <v>3071775</v>
      </c>
      <c r="P289" s="72">
        <v>0</v>
      </c>
      <c r="Q289" s="72"/>
      <c r="R289" s="72">
        <v>0</v>
      </c>
      <c r="S289" s="72">
        <v>179297.065</v>
      </c>
      <c r="T289" s="22"/>
      <c r="U289" s="22"/>
      <c r="V289" s="72">
        <v>0</v>
      </c>
      <c r="X289" s="102">
        <v>150.30000000000001</v>
      </c>
      <c r="Y289" s="22">
        <v>1192.9279108449766</v>
      </c>
      <c r="Z289" s="5">
        <v>4.5900000000000003E-2</v>
      </c>
      <c r="AA289" s="40"/>
      <c r="AD289" s="111">
        <v>109.62926829268292</v>
      </c>
      <c r="AE289" s="34">
        <v>0</v>
      </c>
      <c r="AF289" s="34">
        <v>29373.540437923599</v>
      </c>
      <c r="AG289" s="107">
        <v>7.2692083333333324E-2</v>
      </c>
      <c r="AH289" s="41">
        <v>17.715351999999999</v>
      </c>
      <c r="AI289" s="23">
        <v>520362.60834405071</v>
      </c>
    </row>
    <row r="290" spans="1:35" ht="27.75" customHeight="1" x14ac:dyDescent="0.2">
      <c r="A290" s="39">
        <v>274</v>
      </c>
      <c r="B290" s="17" t="s">
        <v>15</v>
      </c>
      <c r="C290" s="19">
        <v>2009</v>
      </c>
      <c r="D290" s="19"/>
      <c r="E290" s="29">
        <v>779</v>
      </c>
      <c r="F290" s="21">
        <v>3263342</v>
      </c>
      <c r="G290" s="21">
        <v>0</v>
      </c>
      <c r="H290" s="23">
        <v>191567</v>
      </c>
      <c r="I290" s="107">
        <v>5.0000000000000001E-3</v>
      </c>
      <c r="J290" s="23">
        <v>206925.875</v>
      </c>
      <c r="N290" s="72">
        <v>0</v>
      </c>
      <c r="O290" s="72">
        <v>3263342</v>
      </c>
      <c r="P290" s="72">
        <v>289532</v>
      </c>
      <c r="Q290" s="72"/>
      <c r="R290" s="72">
        <v>289532</v>
      </c>
      <c r="S290" s="72">
        <v>496457.875</v>
      </c>
      <c r="T290" s="22"/>
      <c r="U290" s="22"/>
      <c r="V290" s="72">
        <v>0</v>
      </c>
      <c r="X290" s="102">
        <v>151.1</v>
      </c>
      <c r="Y290" s="22">
        <v>3285.6245863666445</v>
      </c>
      <c r="Z290" s="5">
        <v>4.5900000000000003E-2</v>
      </c>
      <c r="AA290" s="40"/>
      <c r="AD290" s="111">
        <v>112.72439024390243</v>
      </c>
      <c r="AE290" s="34">
        <v>0</v>
      </c>
      <c r="AF290" s="34">
        <v>31310.919518189548</v>
      </c>
      <c r="AG290" s="107">
        <v>7.3154000000000011E-2</v>
      </c>
      <c r="AH290" s="41">
        <v>17.930536200000002</v>
      </c>
      <c r="AI290" s="23">
        <v>561421.57587618427</v>
      </c>
    </row>
    <row r="291" spans="1:35" ht="27.75" customHeight="1" x14ac:dyDescent="0.2">
      <c r="A291" s="39">
        <v>275</v>
      </c>
      <c r="B291" s="17" t="s">
        <v>15</v>
      </c>
      <c r="C291" s="19">
        <v>2010</v>
      </c>
      <c r="D291" s="19"/>
      <c r="E291" s="29">
        <v>779</v>
      </c>
      <c r="F291" s="21">
        <v>3424008</v>
      </c>
      <c r="G291" s="21">
        <v>0</v>
      </c>
      <c r="H291" s="23">
        <v>160666</v>
      </c>
      <c r="I291" s="107">
        <v>5.0000000000000001E-3</v>
      </c>
      <c r="J291" s="23">
        <v>176982.71</v>
      </c>
      <c r="N291" s="72">
        <v>0</v>
      </c>
      <c r="O291" s="72">
        <v>3424008</v>
      </c>
      <c r="P291" s="72">
        <v>19106</v>
      </c>
      <c r="Q291" s="72"/>
      <c r="R291" s="72">
        <v>19106</v>
      </c>
      <c r="S291" s="72">
        <v>196088.71</v>
      </c>
      <c r="T291" s="22"/>
      <c r="U291" s="22"/>
      <c r="V291" s="72">
        <v>0</v>
      </c>
      <c r="X291" s="102">
        <v>155.1</v>
      </c>
      <c r="Y291" s="22">
        <v>1264.2727917472598</v>
      </c>
      <c r="Z291" s="5">
        <v>4.5900000000000003E-2</v>
      </c>
      <c r="AA291" s="40"/>
      <c r="AD291" s="111">
        <v>115.85768292682927</v>
      </c>
      <c r="AE291" s="34">
        <v>0</v>
      </c>
      <c r="AF291" s="34">
        <v>31138.021104051906</v>
      </c>
      <c r="AG291" s="107">
        <v>7.3993333333333355E-2</v>
      </c>
      <c r="AH291" s="41">
        <v>18.29948266666667</v>
      </c>
      <c r="AI291" s="23">
        <v>569809.67746789881</v>
      </c>
    </row>
    <row r="292" spans="1:35" ht="27.75" customHeight="1" x14ac:dyDescent="0.2">
      <c r="A292" s="39">
        <v>276</v>
      </c>
      <c r="B292" s="17" t="s">
        <v>15</v>
      </c>
      <c r="C292" s="18">
        <v>2011</v>
      </c>
      <c r="D292" s="18"/>
      <c r="E292" s="29">
        <v>779</v>
      </c>
      <c r="F292" s="21">
        <v>3522792</v>
      </c>
      <c r="G292" s="20">
        <v>0</v>
      </c>
      <c r="H292" s="23">
        <v>98784</v>
      </c>
      <c r="I292" s="107">
        <v>5.0000000000000001E-3</v>
      </c>
      <c r="J292" s="23">
        <v>115904.04000000001</v>
      </c>
      <c r="N292" s="72">
        <v>0</v>
      </c>
      <c r="O292" s="72">
        <v>3522792</v>
      </c>
      <c r="P292" s="72">
        <v>3638</v>
      </c>
      <c r="Q292" s="72"/>
      <c r="R292" s="72">
        <v>3638</v>
      </c>
      <c r="S292" s="72">
        <v>119542.04000000001</v>
      </c>
      <c r="T292" s="22"/>
      <c r="U292" s="22"/>
      <c r="V292" s="72">
        <v>0</v>
      </c>
      <c r="X292" s="102">
        <v>160.19999999999999</v>
      </c>
      <c r="Y292" s="22">
        <v>746.20499375780287</v>
      </c>
      <c r="Z292" s="5">
        <v>4.5900000000000003E-2</v>
      </c>
      <c r="AA292" s="40"/>
      <c r="AD292" s="111">
        <v>119.08</v>
      </c>
      <c r="AE292" s="34">
        <v>0</v>
      </c>
      <c r="AF292" s="34">
        <v>30454.990929133724</v>
      </c>
      <c r="AG292" s="107">
        <v>7.0764333333333346E-2</v>
      </c>
      <c r="AH292" s="41">
        <v>18.328728099999999</v>
      </c>
      <c r="AI292" s="23">
        <v>558201.24802805833</v>
      </c>
    </row>
    <row r="293" spans="1:35" ht="27.75" customHeight="1" x14ac:dyDescent="0.2">
      <c r="B293" s="98" t="s">
        <v>15</v>
      </c>
      <c r="C293" s="39">
        <v>2012</v>
      </c>
      <c r="E293" s="29">
        <v>779</v>
      </c>
      <c r="F293" s="34">
        <v>3577335</v>
      </c>
      <c r="G293" s="20"/>
      <c r="H293" s="23">
        <v>54543</v>
      </c>
      <c r="I293" s="107">
        <v>5.0000000000000001E-3</v>
      </c>
      <c r="J293" s="23">
        <v>72156.959999999992</v>
      </c>
      <c r="N293" s="72">
        <v>0</v>
      </c>
      <c r="O293" s="72">
        <v>3577335</v>
      </c>
      <c r="P293" s="72">
        <v>2141</v>
      </c>
      <c r="Q293" s="72"/>
      <c r="R293" s="72">
        <v>2141</v>
      </c>
      <c r="S293" s="72">
        <v>74297.959999999992</v>
      </c>
      <c r="T293" s="72">
        <v>0</v>
      </c>
      <c r="U293" s="72">
        <v>52845</v>
      </c>
      <c r="X293" s="102">
        <v>161.6</v>
      </c>
      <c r="Y293" s="22">
        <v>459.76460396039602</v>
      </c>
      <c r="Z293" s="5">
        <v>4.5900000000000003E-2</v>
      </c>
      <c r="AF293" s="34">
        <v>29516.871449446884</v>
      </c>
      <c r="AG293" s="107">
        <v>6.2333333333333331E-2</v>
      </c>
      <c r="AH293" s="41">
        <v>17.40324</v>
      </c>
      <c r="AI293" s="23">
        <v>513689.19788387202</v>
      </c>
    </row>
    <row r="294" spans="1:35" ht="27.75" customHeight="1" x14ac:dyDescent="0.2">
      <c r="A294" s="39">
        <v>277</v>
      </c>
      <c r="B294" s="17" t="s">
        <v>16</v>
      </c>
      <c r="C294" s="19">
        <v>1989</v>
      </c>
      <c r="D294" s="19"/>
      <c r="E294" s="29">
        <v>0</v>
      </c>
      <c r="F294" s="21">
        <v>9453279</v>
      </c>
      <c r="G294" s="21">
        <v>-3684589</v>
      </c>
      <c r="H294" s="23"/>
      <c r="I294" s="107">
        <v>5.0000000000000001E-3</v>
      </c>
      <c r="N294" s="72"/>
      <c r="O294" s="72"/>
      <c r="P294" s="72"/>
      <c r="Q294" s="72"/>
      <c r="R294" s="72"/>
      <c r="V294" s="72">
        <v>0</v>
      </c>
      <c r="X294" s="102">
        <v>95.5</v>
      </c>
      <c r="Z294" s="5">
        <v>4.5900000000000003E-2</v>
      </c>
      <c r="AA294" s="40">
        <v>112748.53413165557</v>
      </c>
      <c r="AB294" s="110">
        <v>51.164212860310414</v>
      </c>
      <c r="AE294" s="34">
        <v>1</v>
      </c>
      <c r="AF294" s="34">
        <v>112748.53413165557</v>
      </c>
    </row>
    <row r="295" spans="1:35" ht="27.75" customHeight="1" x14ac:dyDescent="0.2">
      <c r="A295" s="39">
        <v>278</v>
      </c>
      <c r="B295" s="17" t="s">
        <v>16</v>
      </c>
      <c r="C295" s="19">
        <v>1990</v>
      </c>
      <c r="D295" s="19"/>
      <c r="E295" s="29">
        <v>0</v>
      </c>
      <c r="F295" s="21">
        <v>10168208</v>
      </c>
      <c r="G295" s="21">
        <v>-3983668</v>
      </c>
      <c r="H295" s="23">
        <v>714929</v>
      </c>
      <c r="I295" s="107">
        <v>5.0000000000000001E-3</v>
      </c>
      <c r="J295" s="34">
        <v>762195.39500000002</v>
      </c>
      <c r="N295" s="72"/>
      <c r="O295" s="72"/>
      <c r="P295" s="72"/>
      <c r="Q295" s="72"/>
      <c r="R295" s="72"/>
      <c r="S295" s="72">
        <v>762195.39500000002</v>
      </c>
      <c r="T295" s="22"/>
      <c r="U295" s="22"/>
      <c r="V295" s="72">
        <v>0</v>
      </c>
      <c r="X295" s="102">
        <v>98.5</v>
      </c>
      <c r="Y295" s="22">
        <v>7738.0243147208121</v>
      </c>
      <c r="Z295" s="5">
        <v>4.5900000000000003E-2</v>
      </c>
      <c r="AA295" s="40"/>
      <c r="AE295" s="34">
        <v>0</v>
      </c>
      <c r="AF295" s="34">
        <v>115311.40072973339</v>
      </c>
    </row>
    <row r="296" spans="1:35" ht="27.75" customHeight="1" x14ac:dyDescent="0.2">
      <c r="A296" s="39">
        <v>279</v>
      </c>
      <c r="B296" s="17" t="s">
        <v>16</v>
      </c>
      <c r="C296" s="19">
        <v>1991</v>
      </c>
      <c r="D296" s="19"/>
      <c r="E296" s="29">
        <v>0</v>
      </c>
      <c r="F296" s="21">
        <v>10693619</v>
      </c>
      <c r="G296" s="21">
        <v>-4232451</v>
      </c>
      <c r="H296" s="23">
        <v>525411</v>
      </c>
      <c r="I296" s="107">
        <v>5.0000000000000001E-3</v>
      </c>
      <c r="J296" s="23">
        <v>576252.04</v>
      </c>
      <c r="N296" s="72"/>
      <c r="O296" s="72"/>
      <c r="P296" s="72"/>
      <c r="Q296" s="72"/>
      <c r="R296" s="72"/>
      <c r="S296" s="72">
        <v>576252.04</v>
      </c>
      <c r="T296" s="22"/>
      <c r="U296" s="22"/>
      <c r="V296" s="72">
        <v>0</v>
      </c>
      <c r="X296" s="102">
        <v>97.7</v>
      </c>
      <c r="Y296" s="22">
        <v>5898.1785056294784</v>
      </c>
      <c r="Z296" s="5">
        <v>4.5900000000000003E-2</v>
      </c>
      <c r="AA296" s="40"/>
      <c r="AE296" s="34">
        <v>0</v>
      </c>
      <c r="AF296" s="34">
        <v>115916.7859418681</v>
      </c>
    </row>
    <row r="297" spans="1:35" ht="27.75" customHeight="1" x14ac:dyDescent="0.2">
      <c r="A297" s="39">
        <v>280</v>
      </c>
      <c r="B297" s="17" t="s">
        <v>16</v>
      </c>
      <c r="C297" s="19">
        <v>1992</v>
      </c>
      <c r="D297" s="19"/>
      <c r="E297" s="29">
        <v>0</v>
      </c>
      <c r="F297" s="21">
        <v>11165605</v>
      </c>
      <c r="G297" s="21">
        <v>-4215818</v>
      </c>
      <c r="H297" s="23">
        <v>471986</v>
      </c>
      <c r="I297" s="107">
        <v>5.0000000000000001E-3</v>
      </c>
      <c r="J297" s="23">
        <v>525454.09499999997</v>
      </c>
      <c r="N297" s="72"/>
      <c r="O297" s="72"/>
      <c r="P297" s="72"/>
      <c r="Q297" s="72"/>
      <c r="R297" s="72"/>
      <c r="S297" s="72">
        <v>525454.09499999997</v>
      </c>
      <c r="T297" s="22"/>
      <c r="U297" s="22"/>
      <c r="V297" s="72">
        <v>0</v>
      </c>
      <c r="X297" s="102">
        <v>100</v>
      </c>
      <c r="Y297" s="22">
        <v>5254.5409499999996</v>
      </c>
      <c r="Z297" s="5">
        <v>4.5900000000000003E-2</v>
      </c>
      <c r="AA297" s="40"/>
      <c r="AE297" s="34">
        <v>0</v>
      </c>
      <c r="AF297" s="34">
        <v>115850.74641713635</v>
      </c>
    </row>
    <row r="298" spans="1:35" ht="27.75" customHeight="1" x14ac:dyDescent="0.2">
      <c r="A298" s="39">
        <v>281</v>
      </c>
      <c r="B298" s="17" t="s">
        <v>16</v>
      </c>
      <c r="C298" s="19">
        <v>1993</v>
      </c>
      <c r="D298" s="19"/>
      <c r="E298" s="29">
        <v>0</v>
      </c>
      <c r="F298" s="21">
        <v>11764255</v>
      </c>
      <c r="G298" s="21">
        <v>-4696787</v>
      </c>
      <c r="H298" s="23">
        <v>598650</v>
      </c>
      <c r="I298" s="107">
        <v>5.0000000000000001E-3</v>
      </c>
      <c r="J298" s="23">
        <v>654478.02500000002</v>
      </c>
      <c r="N298" s="72"/>
      <c r="O298" s="72"/>
      <c r="P298" s="72"/>
      <c r="Q298" s="72"/>
      <c r="R298" s="72"/>
      <c r="S298" s="72">
        <v>654478.02500000002</v>
      </c>
      <c r="T298" s="22"/>
      <c r="U298" s="22"/>
      <c r="V298" s="72">
        <v>0</v>
      </c>
      <c r="X298" s="102">
        <v>102.5</v>
      </c>
      <c r="Y298" s="22">
        <v>6385.1514634146342</v>
      </c>
      <c r="Z298" s="5">
        <v>4.5900000000000003E-2</v>
      </c>
      <c r="AA298" s="40"/>
      <c r="AE298" s="34">
        <v>0</v>
      </c>
      <c r="AF298" s="34">
        <v>116918.34862000443</v>
      </c>
    </row>
    <row r="299" spans="1:35" ht="27.75" customHeight="1" x14ac:dyDescent="0.2">
      <c r="A299" s="39">
        <v>282</v>
      </c>
      <c r="B299" s="17" t="s">
        <v>16</v>
      </c>
      <c r="C299" s="19">
        <v>1994</v>
      </c>
      <c r="D299" s="19"/>
      <c r="E299" s="29">
        <v>0</v>
      </c>
      <c r="F299" s="21">
        <v>12358100</v>
      </c>
      <c r="G299" s="21">
        <v>-5106453</v>
      </c>
      <c r="H299" s="23">
        <v>593845</v>
      </c>
      <c r="I299" s="107">
        <v>5.0000000000000001E-3</v>
      </c>
      <c r="J299" s="23">
        <v>652666.27500000002</v>
      </c>
      <c r="N299" s="72"/>
      <c r="O299" s="72"/>
      <c r="P299" s="72"/>
      <c r="Q299" s="72"/>
      <c r="R299" s="72"/>
      <c r="S299" s="72">
        <v>652666.27500000002</v>
      </c>
      <c r="T299" s="22"/>
      <c r="U299" s="22"/>
      <c r="V299" s="72">
        <v>0</v>
      </c>
      <c r="X299" s="102">
        <v>108.2</v>
      </c>
      <c r="Y299" s="22">
        <v>6032.0358133086875</v>
      </c>
      <c r="Z299" s="5">
        <v>4.5900000000000003E-2</v>
      </c>
      <c r="AA299" s="40"/>
      <c r="AE299" s="34">
        <v>0</v>
      </c>
      <c r="AF299" s="34">
        <v>117583.83223165492</v>
      </c>
    </row>
    <row r="300" spans="1:35" ht="27.75" customHeight="1" x14ac:dyDescent="0.2">
      <c r="A300" s="39">
        <v>283</v>
      </c>
      <c r="B300" s="17" t="s">
        <v>16</v>
      </c>
      <c r="C300" s="19">
        <v>1995</v>
      </c>
      <c r="D300" s="19"/>
      <c r="E300" s="29">
        <v>0</v>
      </c>
      <c r="F300" s="21">
        <v>12714718</v>
      </c>
      <c r="G300" s="21">
        <v>-5260825</v>
      </c>
      <c r="H300" s="23">
        <v>356618</v>
      </c>
      <c r="I300" s="107">
        <v>5.0000000000000001E-3</v>
      </c>
      <c r="J300" s="23">
        <v>418408.5</v>
      </c>
      <c r="N300" s="72"/>
      <c r="O300" s="72"/>
      <c r="P300" s="72"/>
      <c r="Q300" s="72"/>
      <c r="R300" s="72"/>
      <c r="S300" s="72">
        <v>418408.5</v>
      </c>
      <c r="T300" s="22"/>
      <c r="U300" s="22"/>
      <c r="V300" s="72">
        <v>0</v>
      </c>
      <c r="X300" s="102">
        <v>116.7</v>
      </c>
      <c r="Y300" s="22">
        <v>3585.3341902313623</v>
      </c>
      <c r="Z300" s="5">
        <v>4.5900000000000003E-2</v>
      </c>
      <c r="AA300" s="40"/>
      <c r="AE300" s="34">
        <v>0</v>
      </c>
      <c r="AF300" s="34">
        <v>115772.06852245331</v>
      </c>
    </row>
    <row r="301" spans="1:35" ht="27.75" customHeight="1" x14ac:dyDescent="0.2">
      <c r="A301" s="39">
        <v>284</v>
      </c>
      <c r="B301" s="17" t="s">
        <v>16</v>
      </c>
      <c r="C301" s="19">
        <v>1996</v>
      </c>
      <c r="D301" s="19"/>
      <c r="E301" s="29">
        <v>0</v>
      </c>
      <c r="F301" s="21">
        <v>13486282</v>
      </c>
      <c r="G301" s="21">
        <v>-5799772</v>
      </c>
      <c r="H301" s="23">
        <v>771564</v>
      </c>
      <c r="I301" s="107">
        <v>5.0000000000000001E-3</v>
      </c>
      <c r="J301" s="23">
        <v>835137.59</v>
      </c>
      <c r="N301" s="72"/>
      <c r="O301" s="72"/>
      <c r="P301" s="72"/>
      <c r="Q301" s="72"/>
      <c r="R301" s="72"/>
      <c r="S301" s="72">
        <v>835137.59</v>
      </c>
      <c r="T301" s="22"/>
      <c r="U301" s="22"/>
      <c r="V301" s="72">
        <v>0</v>
      </c>
      <c r="X301" s="102">
        <v>116.6</v>
      </c>
      <c r="Y301" s="22">
        <v>7162.4150085763295</v>
      </c>
      <c r="Z301" s="5">
        <v>4.5900000000000003E-2</v>
      </c>
      <c r="AA301" s="40"/>
      <c r="AE301" s="34">
        <v>0</v>
      </c>
      <c r="AF301" s="34">
        <v>117620.54558584903</v>
      </c>
    </row>
    <row r="302" spans="1:35" ht="27.75" customHeight="1" x14ac:dyDescent="0.2">
      <c r="A302" s="39">
        <v>285</v>
      </c>
      <c r="B302" s="17" t="s">
        <v>16</v>
      </c>
      <c r="C302" s="19">
        <v>1997</v>
      </c>
      <c r="D302" s="19"/>
      <c r="E302" s="29">
        <v>0</v>
      </c>
      <c r="F302" s="21">
        <v>14445471</v>
      </c>
      <c r="G302" s="21">
        <v>-6097426</v>
      </c>
      <c r="H302" s="23">
        <v>959189</v>
      </c>
      <c r="I302" s="107">
        <v>5.0000000000000001E-3</v>
      </c>
      <c r="J302" s="23">
        <v>1026620.41</v>
      </c>
      <c r="L302" s="33">
        <v>0.57790050597865583</v>
      </c>
      <c r="N302" s="72"/>
      <c r="O302" s="72"/>
      <c r="P302" s="72"/>
      <c r="Q302" s="72"/>
      <c r="R302" s="72"/>
      <c r="S302" s="72">
        <v>1026620.41</v>
      </c>
      <c r="T302" s="22"/>
      <c r="U302" s="22"/>
      <c r="V302" s="72">
        <v>0</v>
      </c>
      <c r="X302" s="102">
        <v>118</v>
      </c>
      <c r="Y302" s="22">
        <v>8700.1729661016943</v>
      </c>
      <c r="Z302" s="5">
        <v>4.5900000000000003E-2</v>
      </c>
      <c r="AA302" s="40"/>
      <c r="AE302" s="34">
        <v>0</v>
      </c>
      <c r="AF302" s="34">
        <v>120921.93550956025</v>
      </c>
    </row>
    <row r="303" spans="1:35" ht="27.75" customHeight="1" x14ac:dyDescent="0.2">
      <c r="A303" s="39">
        <v>286</v>
      </c>
      <c r="B303" s="17" t="s">
        <v>16</v>
      </c>
      <c r="C303" s="19">
        <v>1998</v>
      </c>
      <c r="D303" s="19"/>
      <c r="E303" s="29">
        <v>0</v>
      </c>
      <c r="F303" s="21">
        <v>15822310</v>
      </c>
      <c r="G303" s="21">
        <v>-6754559</v>
      </c>
      <c r="H303" s="23">
        <v>1376839</v>
      </c>
      <c r="I303" s="107">
        <v>5.0000000000000001E-3</v>
      </c>
      <c r="J303" s="23"/>
      <c r="K303" s="23">
        <v>786734.27099999995</v>
      </c>
      <c r="L303" s="23">
        <v>3461014.5246591507</v>
      </c>
      <c r="M303" s="39">
        <v>1</v>
      </c>
      <c r="N303" s="72"/>
      <c r="O303" s="72"/>
      <c r="P303" s="72"/>
      <c r="Q303" s="72"/>
      <c r="R303" s="72"/>
      <c r="S303" s="72">
        <v>786734.27099999995</v>
      </c>
      <c r="T303" s="22"/>
      <c r="U303" s="22"/>
      <c r="X303" s="102">
        <v>122.8</v>
      </c>
      <c r="Y303" s="22">
        <v>6406.6308713355047</v>
      </c>
      <c r="Z303" s="5">
        <v>4.5900000000000003E-2</v>
      </c>
      <c r="AA303" s="40"/>
      <c r="AE303" s="34">
        <v>0</v>
      </c>
      <c r="AF303" s="34">
        <v>121778.24954100695</v>
      </c>
    </row>
    <row r="304" spans="1:35" ht="27.75" customHeight="1" x14ac:dyDescent="0.2">
      <c r="A304" s="39">
        <v>287</v>
      </c>
      <c r="B304" s="17" t="s">
        <v>16</v>
      </c>
      <c r="C304" s="19">
        <v>1999</v>
      </c>
      <c r="D304" s="19"/>
      <c r="E304" s="29">
        <v>0</v>
      </c>
      <c r="F304" s="21">
        <v>0</v>
      </c>
      <c r="G304" s="21">
        <v>0</v>
      </c>
      <c r="H304" s="23">
        <v>-15822310</v>
      </c>
      <c r="I304" s="107">
        <v>5.0000000000000001E-3</v>
      </c>
      <c r="J304" s="23"/>
      <c r="K304" s="23">
        <v>786734.27099999995</v>
      </c>
      <c r="L304" s="23">
        <v>3461014.5246591507</v>
      </c>
      <c r="M304" s="39">
        <v>1</v>
      </c>
      <c r="N304" s="72"/>
      <c r="O304" s="72"/>
      <c r="P304" s="72"/>
      <c r="Q304" s="72"/>
      <c r="R304" s="72"/>
      <c r="S304" s="72">
        <v>786734.27099999995</v>
      </c>
      <c r="T304" s="22"/>
      <c r="U304" s="22"/>
      <c r="X304" s="102">
        <v>126.1</v>
      </c>
      <c r="Y304" s="22">
        <v>6238.9712212529739</v>
      </c>
      <c r="Z304" s="5">
        <v>4.5900000000000003E-2</v>
      </c>
      <c r="AA304" s="40"/>
      <c r="AE304" s="34">
        <v>0</v>
      </c>
      <c r="AF304" s="34">
        <v>122427.5991083277</v>
      </c>
    </row>
    <row r="305" spans="1:35" ht="27.75" customHeight="1" x14ac:dyDescent="0.2">
      <c r="A305" s="39">
        <v>288</v>
      </c>
      <c r="B305" s="17" t="s">
        <v>16</v>
      </c>
      <c r="C305" s="19">
        <v>2000</v>
      </c>
      <c r="D305" s="19"/>
      <c r="E305" s="29">
        <v>0</v>
      </c>
      <c r="F305" s="21">
        <v>0</v>
      </c>
      <c r="G305" s="21">
        <v>0</v>
      </c>
      <c r="H305" s="23">
        <v>0</v>
      </c>
      <c r="I305" s="107">
        <v>5.0000000000000001E-3</v>
      </c>
      <c r="J305" s="23"/>
      <c r="K305" s="23">
        <v>786734.27099999995</v>
      </c>
      <c r="L305" s="23">
        <v>3461014.5246591507</v>
      </c>
      <c r="M305" s="39">
        <v>1</v>
      </c>
      <c r="N305" s="72"/>
      <c r="O305" s="72"/>
      <c r="P305" s="72"/>
      <c r="Q305" s="72"/>
      <c r="R305" s="72"/>
      <c r="S305" s="72">
        <v>786734.27099999995</v>
      </c>
      <c r="T305" s="22"/>
      <c r="U305" s="22"/>
      <c r="X305" s="102">
        <v>128.69999999999999</v>
      </c>
      <c r="Y305" s="22">
        <v>6112.9313986013985</v>
      </c>
      <c r="Z305" s="5">
        <v>4.5900000000000003E-2</v>
      </c>
      <c r="AA305" s="40"/>
      <c r="AE305" s="34">
        <v>0</v>
      </c>
      <c r="AF305" s="34">
        <v>122921.10370785686</v>
      </c>
    </row>
    <row r="306" spans="1:35" ht="27.75" customHeight="1" x14ac:dyDescent="0.2">
      <c r="A306" s="39">
        <v>289</v>
      </c>
      <c r="B306" s="17" t="s">
        <v>16</v>
      </c>
      <c r="C306" s="19">
        <v>2001</v>
      </c>
      <c r="D306" s="19"/>
      <c r="E306" s="29">
        <v>0</v>
      </c>
      <c r="F306" s="21">
        <v>0</v>
      </c>
      <c r="G306" s="21">
        <v>0</v>
      </c>
      <c r="H306" s="23">
        <v>0</v>
      </c>
      <c r="I306" s="107">
        <v>5.0000000000000001E-3</v>
      </c>
      <c r="J306" s="23"/>
      <c r="K306" s="23">
        <v>786734.27099999995</v>
      </c>
      <c r="L306" s="23">
        <v>3461014.5246591507</v>
      </c>
      <c r="M306" s="39">
        <v>1</v>
      </c>
      <c r="N306" s="72"/>
      <c r="O306" s="72"/>
      <c r="P306" s="72"/>
      <c r="Q306" s="72"/>
      <c r="R306" s="72"/>
      <c r="S306" s="72">
        <v>786734.27099999995</v>
      </c>
      <c r="T306" s="22"/>
      <c r="U306" s="22"/>
      <c r="X306" s="102">
        <v>129.6</v>
      </c>
      <c r="Y306" s="22">
        <v>6070.4804861111106</v>
      </c>
      <c r="Z306" s="5">
        <v>4.5900000000000003E-2</v>
      </c>
      <c r="AA306" s="40"/>
      <c r="AE306" s="34">
        <v>0</v>
      </c>
      <c r="AF306" s="34">
        <v>123349.50553377734</v>
      </c>
    </row>
    <row r="307" spans="1:35" ht="27.75" customHeight="1" x14ac:dyDescent="0.2">
      <c r="A307" s="39">
        <v>290</v>
      </c>
      <c r="B307" s="17" t="s">
        <v>16</v>
      </c>
      <c r="C307" s="19">
        <v>2002</v>
      </c>
      <c r="D307" s="19"/>
      <c r="E307" s="29">
        <v>0</v>
      </c>
      <c r="F307" s="21">
        <v>18306915</v>
      </c>
      <c r="G307" s="109">
        <v>-5089835.7588712247</v>
      </c>
      <c r="H307" s="23">
        <v>18306915</v>
      </c>
      <c r="I307" s="107">
        <v>5.0000000000000001E-3</v>
      </c>
      <c r="J307" s="23"/>
      <c r="K307" s="23">
        <v>786734.27099999995</v>
      </c>
      <c r="L307" s="23">
        <v>3461014.5246591507</v>
      </c>
      <c r="M307" s="39">
        <v>1</v>
      </c>
      <c r="N307" s="72"/>
      <c r="O307" s="72"/>
      <c r="P307" s="72"/>
      <c r="Q307" s="72"/>
      <c r="R307" s="72"/>
      <c r="S307" s="72">
        <v>786734.27099999995</v>
      </c>
      <c r="T307" s="22"/>
      <c r="U307" s="22"/>
      <c r="V307" s="72">
        <v>0</v>
      </c>
      <c r="X307" s="102">
        <v>130.5</v>
      </c>
      <c r="Y307" s="22">
        <v>6028.6151034482755</v>
      </c>
      <c r="Z307" s="5">
        <v>4.5900000000000003E-2</v>
      </c>
      <c r="AA307" s="40"/>
      <c r="AD307" s="111">
        <v>91.329146341463414</v>
      </c>
      <c r="AE307" s="34">
        <v>0</v>
      </c>
      <c r="AF307" s="34">
        <v>123716.37833322524</v>
      </c>
      <c r="AG307" s="107">
        <v>8.2960000000000006E-2</v>
      </c>
      <c r="AH307" s="41">
        <v>16.741565999999999</v>
      </c>
      <c r="AI307" s="23">
        <v>2071205.9131466602</v>
      </c>
    </row>
    <row r="308" spans="1:35" ht="27.75" customHeight="1" x14ac:dyDescent="0.2">
      <c r="A308" s="39">
        <v>291</v>
      </c>
      <c r="B308" s="17" t="s">
        <v>16</v>
      </c>
      <c r="C308" s="19">
        <v>2003</v>
      </c>
      <c r="D308" s="19"/>
      <c r="E308" s="29">
        <v>0</v>
      </c>
      <c r="F308" s="21">
        <v>18878964</v>
      </c>
      <c r="G308" s="21">
        <v>0</v>
      </c>
      <c r="H308" s="23">
        <v>572049</v>
      </c>
      <c r="I308" s="107">
        <v>5.0000000000000001E-3</v>
      </c>
      <c r="J308" s="23">
        <v>663583.57499999995</v>
      </c>
      <c r="K308" s="23">
        <v>3933671.355</v>
      </c>
      <c r="L308" s="23">
        <v>17305072.623295754</v>
      </c>
      <c r="N308" s="72"/>
      <c r="O308" s="72"/>
      <c r="P308" s="72"/>
      <c r="Q308" s="72"/>
      <c r="R308" s="72"/>
      <c r="S308" s="72">
        <v>663583.57499999995</v>
      </c>
      <c r="T308" s="22"/>
      <c r="U308" s="22"/>
      <c r="V308" s="72">
        <v>0</v>
      </c>
      <c r="X308" s="102">
        <v>130.6</v>
      </c>
      <c r="Y308" s="22">
        <v>5081.0380934150071</v>
      </c>
      <c r="Z308" s="5">
        <v>4.5900000000000003E-2</v>
      </c>
      <c r="AA308" s="40"/>
      <c r="AD308" s="111">
        <v>94.295243902439026</v>
      </c>
      <c r="AE308" s="34">
        <v>0</v>
      </c>
      <c r="AF308" s="34">
        <v>123118.8346611452</v>
      </c>
      <c r="AG308" s="107">
        <v>8.2960000000000006E-2</v>
      </c>
      <c r="AH308" s="41">
        <v>16.820820000000001</v>
      </c>
      <c r="AI308" s="23">
        <v>2070959.7564448845</v>
      </c>
    </row>
    <row r="309" spans="1:35" ht="27.75" customHeight="1" x14ac:dyDescent="0.2">
      <c r="A309" s="39">
        <v>292</v>
      </c>
      <c r="B309" s="17" t="s">
        <v>16</v>
      </c>
      <c r="C309" s="19">
        <v>2004</v>
      </c>
      <c r="D309" s="19"/>
      <c r="E309" s="29">
        <v>0</v>
      </c>
      <c r="F309" s="21">
        <v>19994043</v>
      </c>
      <c r="G309" s="21">
        <v>0</v>
      </c>
      <c r="H309" s="23">
        <v>1115079</v>
      </c>
      <c r="I309" s="107">
        <v>5.0000000000000001E-3</v>
      </c>
      <c r="J309" s="23">
        <v>1209473.82</v>
      </c>
      <c r="K309" s="23"/>
      <c r="N309" s="72"/>
      <c r="O309" s="72"/>
      <c r="P309" s="72"/>
      <c r="Q309" s="72"/>
      <c r="R309" s="72"/>
      <c r="S309" s="72">
        <v>1209473.82</v>
      </c>
      <c r="T309" s="22"/>
      <c r="U309" s="22"/>
      <c r="V309" s="72">
        <v>0</v>
      </c>
      <c r="X309" s="102">
        <v>131.1</v>
      </c>
      <c r="Y309" s="22">
        <v>9225.5821510297483</v>
      </c>
      <c r="Z309" s="5">
        <v>4.5900000000000003E-2</v>
      </c>
      <c r="AA309" s="40"/>
      <c r="AD309" s="111">
        <v>97.149756097560967</v>
      </c>
      <c r="AE309" s="34">
        <v>0</v>
      </c>
      <c r="AF309" s="34">
        <v>126693.26230122839</v>
      </c>
      <c r="AG309" s="107">
        <v>8.2960000000000006E-2</v>
      </c>
      <c r="AH309" s="41">
        <v>16.852066000000001</v>
      </c>
      <c r="AI309" s="23">
        <v>2135043.2180556129</v>
      </c>
    </row>
    <row r="310" spans="1:35" ht="27.75" customHeight="1" x14ac:dyDescent="0.2">
      <c r="A310" s="39">
        <v>293</v>
      </c>
      <c r="B310" s="17" t="s">
        <v>16</v>
      </c>
      <c r="C310" s="19">
        <v>2005</v>
      </c>
      <c r="D310" s="19"/>
      <c r="E310" s="29">
        <v>0</v>
      </c>
      <c r="F310" s="21">
        <v>21399439</v>
      </c>
      <c r="G310" s="21">
        <v>0</v>
      </c>
      <c r="H310" s="23">
        <v>1405396</v>
      </c>
      <c r="I310" s="107">
        <v>5.0000000000000001E-3</v>
      </c>
      <c r="J310" s="23">
        <v>1505366.2150000001</v>
      </c>
      <c r="N310" s="72"/>
      <c r="O310" s="72"/>
      <c r="P310" s="72"/>
      <c r="Q310" s="72"/>
      <c r="R310" s="72"/>
      <c r="S310" s="72">
        <v>1505366.2150000001</v>
      </c>
      <c r="T310" s="22"/>
      <c r="U310" s="22"/>
      <c r="V310" s="72">
        <v>0</v>
      </c>
      <c r="X310" s="102">
        <v>133.6</v>
      </c>
      <c r="Y310" s="22">
        <v>11267.711190119762</v>
      </c>
      <c r="Z310" s="5">
        <v>4.5900000000000003E-2</v>
      </c>
      <c r="AA310" s="40"/>
      <c r="AD310" s="111">
        <v>99.990121951219521</v>
      </c>
      <c r="AE310" s="34">
        <v>0</v>
      </c>
      <c r="AF310" s="34">
        <v>132145.75275172177</v>
      </c>
      <c r="AG310" s="107">
        <v>8.2960000000000006E-2</v>
      </c>
      <c r="AH310" s="41">
        <v>17.008296000000001</v>
      </c>
      <c r="AI310" s="23">
        <v>2247574.0779440985</v>
      </c>
    </row>
    <row r="311" spans="1:35" ht="27.75" customHeight="1" x14ac:dyDescent="0.2">
      <c r="A311" s="39">
        <v>294</v>
      </c>
      <c r="B311" s="17" t="s">
        <v>16</v>
      </c>
      <c r="C311" s="19">
        <v>2006</v>
      </c>
      <c r="D311" s="19"/>
      <c r="E311" s="29">
        <v>0</v>
      </c>
      <c r="F311" s="21">
        <v>22094200</v>
      </c>
      <c r="G311" s="21">
        <v>0</v>
      </c>
      <c r="H311" s="23">
        <v>694761</v>
      </c>
      <c r="I311" s="107">
        <v>5.0000000000000001E-3</v>
      </c>
      <c r="J311" s="23">
        <v>801758.19500000007</v>
      </c>
      <c r="N311" s="72"/>
      <c r="O311" s="72"/>
      <c r="P311" s="72"/>
      <c r="Q311" s="72"/>
      <c r="R311" s="72"/>
      <c r="S311" s="72">
        <v>801758.19500000007</v>
      </c>
      <c r="T311" s="22"/>
      <c r="U311" s="22"/>
      <c r="V311" s="72">
        <v>0</v>
      </c>
      <c r="X311" s="102">
        <v>142.4</v>
      </c>
      <c r="Y311" s="22">
        <v>5630.3244030898877</v>
      </c>
      <c r="Z311" s="5">
        <v>4.5900000000000003E-2</v>
      </c>
      <c r="AA311" s="40"/>
      <c r="AD311" s="111">
        <v>103.12109756097563</v>
      </c>
      <c r="AE311" s="34">
        <v>0</v>
      </c>
      <c r="AF311" s="34">
        <v>131710.58710350763</v>
      </c>
      <c r="AG311" s="107">
        <v>7.7441666666666686E-2</v>
      </c>
      <c r="AH311" s="41">
        <v>16.88236666666667</v>
      </c>
      <c r="AI311" s="23">
        <v>2223586.4253633539</v>
      </c>
    </row>
    <row r="312" spans="1:35" ht="27.75" customHeight="1" x14ac:dyDescent="0.2">
      <c r="A312" s="39">
        <v>295</v>
      </c>
      <c r="B312" s="17" t="s">
        <v>16</v>
      </c>
      <c r="C312" s="19">
        <v>2007</v>
      </c>
      <c r="D312" s="19"/>
      <c r="E312" s="29">
        <v>-276450</v>
      </c>
      <c r="F312" s="21">
        <v>23705862</v>
      </c>
      <c r="G312" s="21">
        <v>0</v>
      </c>
      <c r="H312" s="23">
        <v>1611662</v>
      </c>
      <c r="I312" s="107">
        <v>5.0000000000000001E-3</v>
      </c>
      <c r="J312" s="23">
        <v>1722133</v>
      </c>
      <c r="N312" s="72">
        <v>0</v>
      </c>
      <c r="O312" s="72"/>
      <c r="P312" s="72"/>
      <c r="Q312" s="72">
        <v>201908.56064317343</v>
      </c>
      <c r="R312" s="72">
        <v>201908.56064317343</v>
      </c>
      <c r="S312" s="72">
        <v>1924041.5606431735</v>
      </c>
      <c r="T312" s="22"/>
      <c r="U312" s="22"/>
      <c r="V312" s="72">
        <v>0</v>
      </c>
      <c r="X312" s="102">
        <v>148.80000000000001</v>
      </c>
      <c r="Y312" s="22">
        <v>12930.386832279391</v>
      </c>
      <c r="Z312" s="5">
        <v>4.5900000000000003E-2</v>
      </c>
      <c r="AA312" s="40"/>
      <c r="AD312" s="111">
        <v>106.41609756097562</v>
      </c>
      <c r="AE312" s="34">
        <v>0</v>
      </c>
      <c r="AF312" s="34">
        <v>138595.45798773601</v>
      </c>
      <c r="AG312" s="107">
        <v>7.350000000000001E-2</v>
      </c>
      <c r="AH312" s="41">
        <v>17.296320000000001</v>
      </c>
      <c r="AI312" s="23">
        <v>2397191.3919024384</v>
      </c>
    </row>
    <row r="313" spans="1:35" ht="27.75" customHeight="1" x14ac:dyDescent="0.2">
      <c r="A313" s="39">
        <v>296</v>
      </c>
      <c r="B313" s="17" t="s">
        <v>16</v>
      </c>
      <c r="C313" s="19">
        <v>2008</v>
      </c>
      <c r="D313" s="19"/>
      <c r="E313" s="29">
        <v>-407602</v>
      </c>
      <c r="F313" s="21">
        <v>24907821</v>
      </c>
      <c r="G313" s="21">
        <v>0</v>
      </c>
      <c r="H313" s="23">
        <v>1201959</v>
      </c>
      <c r="I313" s="107">
        <v>5.0000000000000001E-3</v>
      </c>
      <c r="J313" s="23">
        <v>1320488.31</v>
      </c>
      <c r="N313" s="72">
        <v>0</v>
      </c>
      <c r="O313" s="72"/>
      <c r="P313" s="72"/>
      <c r="Q313" s="72">
        <v>212145.93617679074</v>
      </c>
      <c r="R313" s="72">
        <v>212145.93617679074</v>
      </c>
      <c r="S313" s="72">
        <v>1532634.2461767909</v>
      </c>
      <c r="T313" s="22"/>
      <c r="U313" s="22"/>
      <c r="V313" s="72">
        <v>0</v>
      </c>
      <c r="X313" s="102">
        <v>150.30000000000001</v>
      </c>
      <c r="Y313" s="22">
        <v>10197.167306565474</v>
      </c>
      <c r="Z313" s="5">
        <v>4.5900000000000003E-2</v>
      </c>
      <c r="AA313" s="40"/>
      <c r="AD313" s="111">
        <v>109.62926829268292</v>
      </c>
      <c r="AE313" s="34">
        <v>0</v>
      </c>
      <c r="AF313" s="34">
        <v>142431.0937726644</v>
      </c>
      <c r="AG313" s="107">
        <v>7.2692083333333324E-2</v>
      </c>
      <c r="AH313" s="41">
        <v>17.715351999999999</v>
      </c>
      <c r="AI313" s="23">
        <v>2523216.9619277576</v>
      </c>
    </row>
    <row r="314" spans="1:35" ht="27.75" customHeight="1" x14ac:dyDescent="0.2">
      <c r="A314" s="39">
        <v>297</v>
      </c>
      <c r="B314" s="17" t="s">
        <v>16</v>
      </c>
      <c r="C314" s="19">
        <v>2009</v>
      </c>
      <c r="D314" s="19"/>
      <c r="E314" s="29">
        <v>-443590</v>
      </c>
      <c r="F314" s="21">
        <v>25630904</v>
      </c>
      <c r="G314" s="21">
        <v>0</v>
      </c>
      <c r="H314" s="23">
        <v>723083</v>
      </c>
      <c r="I314" s="107">
        <v>5.0000000000000001E-3</v>
      </c>
      <c r="J314" s="23">
        <v>847622.10499999998</v>
      </c>
      <c r="N314" s="72">
        <v>0</v>
      </c>
      <c r="O314" s="72"/>
      <c r="P314" s="72"/>
      <c r="Q314" s="72">
        <v>218304.60898757263</v>
      </c>
      <c r="R314" s="72">
        <v>218304.60898757263</v>
      </c>
      <c r="S314" s="72">
        <v>1065926.7139875726</v>
      </c>
      <c r="T314" s="22"/>
      <c r="U314" s="22"/>
      <c r="V314" s="72">
        <v>0</v>
      </c>
      <c r="X314" s="102">
        <v>151.1</v>
      </c>
      <c r="Y314" s="22">
        <v>7054.4454929687136</v>
      </c>
      <c r="Z314" s="5">
        <v>4.5900000000000003E-2</v>
      </c>
      <c r="AA314" s="40"/>
      <c r="AD314" s="111">
        <v>112.72439024390243</v>
      </c>
      <c r="AE314" s="34">
        <v>0</v>
      </c>
      <c r="AF314" s="34">
        <v>142947.95206146783</v>
      </c>
      <c r="AG314" s="107">
        <v>7.3154000000000011E-2</v>
      </c>
      <c r="AH314" s="41">
        <v>17.930536200000002</v>
      </c>
      <c r="AI314" s="23">
        <v>2563133.4291540137</v>
      </c>
    </row>
    <row r="315" spans="1:35" ht="27.75" customHeight="1" x14ac:dyDescent="0.2">
      <c r="A315" s="39">
        <v>298</v>
      </c>
      <c r="B315" s="17" t="s">
        <v>16</v>
      </c>
      <c r="C315" s="19">
        <v>2010</v>
      </c>
      <c r="D315" s="19"/>
      <c r="E315" s="29">
        <v>422081</v>
      </c>
      <c r="F315" s="21">
        <v>26247588</v>
      </c>
      <c r="G315" s="21">
        <v>0</v>
      </c>
      <c r="H315" s="23">
        <v>616684</v>
      </c>
      <c r="I315" s="107">
        <v>5.0000000000000001E-3</v>
      </c>
      <c r="J315" s="23">
        <v>744838.52</v>
      </c>
      <c r="N315" s="72">
        <v>0</v>
      </c>
      <c r="O315" s="72"/>
      <c r="P315" s="72"/>
      <c r="Q315" s="72">
        <v>223557.05577949586</v>
      </c>
      <c r="R315" s="72">
        <v>223557.05577949586</v>
      </c>
      <c r="S315" s="72">
        <v>968395.57577949588</v>
      </c>
      <c r="T315" s="22"/>
      <c r="U315" s="22"/>
      <c r="V315" s="72">
        <v>0</v>
      </c>
      <c r="X315" s="102">
        <v>155.1</v>
      </c>
      <c r="Y315" s="22">
        <v>6243.6852081205407</v>
      </c>
      <c r="Z315" s="5">
        <v>4.5900000000000003E-2</v>
      </c>
      <c r="AA315" s="40"/>
      <c r="AD315" s="111">
        <v>115.85768292682927</v>
      </c>
      <c r="AE315" s="34">
        <v>0</v>
      </c>
      <c r="AF315" s="34">
        <v>142630.32626996699</v>
      </c>
      <c r="AG315" s="107">
        <v>7.3993333333333355E-2</v>
      </c>
      <c r="AH315" s="41">
        <v>18.29948266666667</v>
      </c>
      <c r="AI315" s="23">
        <v>2610061.1833182727</v>
      </c>
    </row>
    <row r="316" spans="1:35" ht="27.75" customHeight="1" x14ac:dyDescent="0.2">
      <c r="A316" s="39">
        <v>299</v>
      </c>
      <c r="B316" s="17" t="s">
        <v>16</v>
      </c>
      <c r="C316" s="18">
        <v>2011</v>
      </c>
      <c r="D316" s="18"/>
      <c r="E316" s="29">
        <v>417622</v>
      </c>
      <c r="F316" s="21">
        <v>26914607</v>
      </c>
      <c r="G316" s="20">
        <v>0</v>
      </c>
      <c r="H316" s="23">
        <v>667019</v>
      </c>
      <c r="I316" s="107">
        <v>5.0000000000000001E-3</v>
      </c>
      <c r="J316" s="23">
        <v>798256.94</v>
      </c>
      <c r="N316" s="72">
        <v>0</v>
      </c>
      <c r="O316" s="72"/>
      <c r="P316" s="72"/>
      <c r="Q316" s="72">
        <v>229238.21794148133</v>
      </c>
      <c r="R316" s="72">
        <v>229238.21794148133</v>
      </c>
      <c r="S316" s="72">
        <v>1027495.1579414813</v>
      </c>
      <c r="T316" s="22"/>
      <c r="U316" s="22"/>
      <c r="V316" s="72">
        <v>0</v>
      </c>
      <c r="X316" s="102">
        <v>160.19999999999999</v>
      </c>
      <c r="Y316" s="22">
        <v>6413.8274528182355</v>
      </c>
      <c r="Z316" s="5">
        <v>4.5900000000000003E-2</v>
      </c>
      <c r="AA316" s="40"/>
      <c r="AD316" s="111">
        <v>119.08</v>
      </c>
      <c r="AE316" s="34">
        <v>0</v>
      </c>
      <c r="AF316" s="34">
        <v>142497.42174699373</v>
      </c>
      <c r="AG316" s="107">
        <v>7.0764333333333346E-2</v>
      </c>
      <c r="AH316" s="41">
        <v>18.328728099999999</v>
      </c>
      <c r="AI316" s="23">
        <v>2611796.4981516749</v>
      </c>
    </row>
    <row r="317" spans="1:35" ht="27.75" customHeight="1" x14ac:dyDescent="0.2">
      <c r="B317" s="98" t="s">
        <v>16</v>
      </c>
      <c r="C317" s="39">
        <v>2012</v>
      </c>
      <c r="E317" s="29">
        <v>417622</v>
      </c>
      <c r="F317" s="34">
        <v>27699221</v>
      </c>
      <c r="G317" s="20"/>
      <c r="H317" s="23">
        <v>784614</v>
      </c>
      <c r="I317" s="107">
        <v>5.0000000000000001E-3</v>
      </c>
      <c r="J317" s="23">
        <v>919187.03500000003</v>
      </c>
      <c r="N317" s="72">
        <v>0</v>
      </c>
      <c r="O317" s="72"/>
      <c r="P317" s="72"/>
      <c r="Q317" s="72">
        <v>235920.96516242114</v>
      </c>
      <c r="R317" s="72">
        <v>235920.96516242114</v>
      </c>
      <c r="S317" s="72">
        <v>1155108.0001624213</v>
      </c>
      <c r="T317" s="72">
        <v>0</v>
      </c>
      <c r="U317" s="72">
        <v>339087</v>
      </c>
      <c r="X317" s="102">
        <v>161.6</v>
      </c>
      <c r="Y317" s="22">
        <v>7147.945545559538</v>
      </c>
      <c r="Z317" s="5">
        <v>4.5900000000000003E-2</v>
      </c>
      <c r="AF317" s="34">
        <v>143104.73563436625</v>
      </c>
      <c r="AG317" s="107">
        <v>6.2333333333333331E-2</v>
      </c>
      <c r="AH317" s="41">
        <v>17.40324</v>
      </c>
      <c r="AI317" s="23">
        <v>2490486.0593814282</v>
      </c>
    </row>
    <row r="318" spans="1:35" ht="27.75" customHeight="1" x14ac:dyDescent="0.2">
      <c r="A318" s="39">
        <v>300</v>
      </c>
      <c r="B318" s="17" t="s">
        <v>17</v>
      </c>
      <c r="C318" s="19">
        <v>1989</v>
      </c>
      <c r="D318" s="19"/>
      <c r="E318" s="29">
        <v>0</v>
      </c>
      <c r="F318" s="21">
        <v>228371417</v>
      </c>
      <c r="G318" s="21">
        <v>-67068512</v>
      </c>
      <c r="H318" s="23"/>
      <c r="I318" s="107">
        <v>5.0000000000000001E-3</v>
      </c>
      <c r="N318" s="72"/>
      <c r="O318" s="72"/>
      <c r="P318" s="72"/>
      <c r="Q318" s="72"/>
      <c r="R318" s="72"/>
      <c r="V318" s="72">
        <v>0</v>
      </c>
      <c r="X318" s="102">
        <v>95.5</v>
      </c>
      <c r="Z318" s="5">
        <v>4.5900000000000003E-2</v>
      </c>
      <c r="AA318" s="40">
        <v>3152650.9640711662</v>
      </c>
      <c r="AB318" s="110">
        <v>51.164212860310414</v>
      </c>
      <c r="AE318" s="34">
        <v>1</v>
      </c>
      <c r="AF318" s="34">
        <v>3152650.9640711662</v>
      </c>
    </row>
    <row r="319" spans="1:35" ht="27.75" customHeight="1" x14ac:dyDescent="0.2">
      <c r="A319" s="39">
        <v>301</v>
      </c>
      <c r="B319" s="17" t="s">
        <v>17</v>
      </c>
      <c r="C319" s="19">
        <v>1990</v>
      </c>
      <c r="D319" s="19"/>
      <c r="E319" s="29">
        <v>0</v>
      </c>
      <c r="F319" s="21">
        <v>237372538</v>
      </c>
      <c r="G319" s="21">
        <v>-67545164</v>
      </c>
      <c r="H319" s="23">
        <v>9001121</v>
      </c>
      <c r="I319" s="107">
        <v>5.0000000000000001E-3</v>
      </c>
      <c r="J319" s="34">
        <v>10142978.085000001</v>
      </c>
      <c r="N319" s="72"/>
      <c r="O319" s="72"/>
      <c r="P319" s="72"/>
      <c r="Q319" s="72"/>
      <c r="R319" s="72"/>
      <c r="S319" s="72">
        <v>10142978.085000001</v>
      </c>
      <c r="T319" s="22"/>
      <c r="U319" s="22"/>
      <c r="V319" s="72">
        <v>0</v>
      </c>
      <c r="X319" s="102">
        <v>98.5</v>
      </c>
      <c r="Y319" s="22">
        <v>102974.39680203046</v>
      </c>
      <c r="Z319" s="5">
        <v>4.5900000000000003E-2</v>
      </c>
      <c r="AA319" s="40"/>
      <c r="AE319" s="34">
        <v>0</v>
      </c>
      <c r="AF319" s="34">
        <v>3110918.6816223301</v>
      </c>
    </row>
    <row r="320" spans="1:35" ht="27.75" customHeight="1" x14ac:dyDescent="0.2">
      <c r="A320" s="39">
        <v>302</v>
      </c>
      <c r="B320" s="17" t="s">
        <v>17</v>
      </c>
      <c r="C320" s="19">
        <v>1991</v>
      </c>
      <c r="D320" s="19"/>
      <c r="E320" s="29">
        <v>0</v>
      </c>
      <c r="F320" s="21">
        <v>290195473</v>
      </c>
      <c r="G320" s="21">
        <v>-78419416</v>
      </c>
      <c r="H320" s="23">
        <v>52822935</v>
      </c>
      <c r="I320" s="107">
        <v>5.0000000000000001E-3</v>
      </c>
      <c r="J320" s="23">
        <v>54009797.689999998</v>
      </c>
      <c r="N320" s="72"/>
      <c r="O320" s="72"/>
      <c r="P320" s="72"/>
      <c r="Q320" s="72"/>
      <c r="R320" s="72"/>
      <c r="S320" s="72">
        <v>54009797.689999998</v>
      </c>
      <c r="T320" s="22"/>
      <c r="U320" s="22"/>
      <c r="V320" s="72">
        <v>0</v>
      </c>
      <c r="X320" s="102">
        <v>97.7</v>
      </c>
      <c r="Y320" s="22">
        <v>552812.66827021493</v>
      </c>
      <c r="Z320" s="5">
        <v>4.5900000000000003E-2</v>
      </c>
      <c r="AA320" s="40"/>
      <c r="AE320" s="34">
        <v>0</v>
      </c>
      <c r="AF320" s="34">
        <v>3520940.18240608</v>
      </c>
    </row>
    <row r="321" spans="1:35" ht="27.75" customHeight="1" x14ac:dyDescent="0.2">
      <c r="A321" s="39">
        <v>303</v>
      </c>
      <c r="B321" s="17" t="s">
        <v>17</v>
      </c>
      <c r="C321" s="19">
        <v>1992</v>
      </c>
      <c r="D321" s="19"/>
      <c r="E321" s="29">
        <v>0</v>
      </c>
      <c r="F321" s="21">
        <v>366141560</v>
      </c>
      <c r="G321" s="21">
        <v>-98132549</v>
      </c>
      <c r="H321" s="23">
        <v>75946087</v>
      </c>
      <c r="I321" s="107">
        <v>5.0000000000000001E-3</v>
      </c>
      <c r="J321" s="23">
        <v>77397064.364999995</v>
      </c>
      <c r="N321" s="72"/>
      <c r="O321" s="72"/>
      <c r="P321" s="72"/>
      <c r="Q321" s="72"/>
      <c r="R321" s="72"/>
      <c r="S321" s="72">
        <v>77397064.364999995</v>
      </c>
      <c r="T321" s="22"/>
      <c r="U321" s="22"/>
      <c r="V321" s="72">
        <v>0</v>
      </c>
      <c r="X321" s="102">
        <v>100</v>
      </c>
      <c r="Y321" s="22">
        <v>773970.64364999998</v>
      </c>
      <c r="Z321" s="5">
        <v>4.5900000000000003E-2</v>
      </c>
      <c r="AA321" s="40"/>
      <c r="AE321" s="34">
        <v>0</v>
      </c>
      <c r="AF321" s="34">
        <v>4133299.6716836407</v>
      </c>
    </row>
    <row r="322" spans="1:35" ht="27.75" customHeight="1" x14ac:dyDescent="0.2">
      <c r="A322" s="39">
        <v>304</v>
      </c>
      <c r="B322" s="17" t="s">
        <v>17</v>
      </c>
      <c r="C322" s="19">
        <v>1993</v>
      </c>
      <c r="D322" s="19"/>
      <c r="E322" s="29">
        <v>0</v>
      </c>
      <c r="F322" s="21">
        <v>397690949</v>
      </c>
      <c r="G322" s="21">
        <v>-110789509</v>
      </c>
      <c r="H322" s="23">
        <v>31549389</v>
      </c>
      <c r="I322" s="107">
        <v>5.0000000000000001E-3</v>
      </c>
      <c r="J322" s="23">
        <v>33380096.800000001</v>
      </c>
      <c r="N322" s="72"/>
      <c r="O322" s="72"/>
      <c r="P322" s="72"/>
      <c r="Q322" s="72"/>
      <c r="R322" s="72"/>
      <c r="S322" s="72">
        <v>33380096.800000001</v>
      </c>
      <c r="T322" s="22"/>
      <c r="U322" s="22"/>
      <c r="V322" s="72">
        <v>0</v>
      </c>
      <c r="X322" s="102">
        <v>102.5</v>
      </c>
      <c r="Y322" s="22">
        <v>325659.48097560974</v>
      </c>
      <c r="Z322" s="5">
        <v>4.5900000000000003E-2</v>
      </c>
      <c r="AA322" s="40"/>
      <c r="AE322" s="34">
        <v>0</v>
      </c>
      <c r="AF322" s="34">
        <v>4269240.697728971</v>
      </c>
    </row>
    <row r="323" spans="1:35" ht="27.75" customHeight="1" x14ac:dyDescent="0.2">
      <c r="A323" s="39">
        <v>305</v>
      </c>
      <c r="B323" s="17" t="s">
        <v>17</v>
      </c>
      <c r="C323" s="19">
        <v>1994</v>
      </c>
      <c r="D323" s="19"/>
      <c r="E323" s="29">
        <v>0</v>
      </c>
      <c r="F323" s="21">
        <v>427219708</v>
      </c>
      <c r="G323" s="21">
        <v>-126615037</v>
      </c>
      <c r="H323" s="23">
        <v>29528759</v>
      </c>
      <c r="I323" s="107">
        <v>5.0000000000000001E-3</v>
      </c>
      <c r="J323" s="23">
        <v>31517213.745000001</v>
      </c>
      <c r="N323" s="72"/>
      <c r="O323" s="72"/>
      <c r="P323" s="72"/>
      <c r="Q323" s="72"/>
      <c r="R323" s="72"/>
      <c r="S323" s="72">
        <v>31517213.745000001</v>
      </c>
      <c r="T323" s="22"/>
      <c r="U323" s="22"/>
      <c r="V323" s="72">
        <v>0</v>
      </c>
      <c r="X323" s="102">
        <v>108.2</v>
      </c>
      <c r="Y323" s="22">
        <v>291286.63350277266</v>
      </c>
      <c r="Z323" s="5">
        <v>4.5900000000000003E-2</v>
      </c>
      <c r="AA323" s="40"/>
      <c r="AE323" s="34">
        <v>0</v>
      </c>
      <c r="AF323" s="34">
        <v>4364569.1832059836</v>
      </c>
    </row>
    <row r="324" spans="1:35" ht="27.75" customHeight="1" x14ac:dyDescent="0.2">
      <c r="A324" s="39">
        <v>306</v>
      </c>
      <c r="B324" s="17" t="s">
        <v>17</v>
      </c>
      <c r="C324" s="19">
        <v>1995</v>
      </c>
      <c r="D324" s="19"/>
      <c r="E324" s="29">
        <v>0</v>
      </c>
      <c r="F324" s="21">
        <v>450541346</v>
      </c>
      <c r="G324" s="21">
        <v>-138264930</v>
      </c>
      <c r="H324" s="23">
        <v>23321638</v>
      </c>
      <c r="I324" s="107">
        <v>5.0000000000000001E-3</v>
      </c>
      <c r="J324" s="23">
        <v>25457736.539999999</v>
      </c>
      <c r="N324" s="72"/>
      <c r="O324" s="72"/>
      <c r="P324" s="72"/>
      <c r="Q324" s="72"/>
      <c r="R324" s="72"/>
      <c r="S324" s="72">
        <v>25457736.539999999</v>
      </c>
      <c r="T324" s="22"/>
      <c r="U324" s="22"/>
      <c r="V324" s="72">
        <v>0</v>
      </c>
      <c r="X324" s="102">
        <v>116.7</v>
      </c>
      <c r="Y324" s="22">
        <v>218146.84267352184</v>
      </c>
      <c r="Z324" s="5">
        <v>4.5900000000000003E-2</v>
      </c>
      <c r="AA324" s="40"/>
      <c r="AE324" s="34">
        <v>0</v>
      </c>
      <c r="AF324" s="34">
        <v>4382382.3003703505</v>
      </c>
    </row>
    <row r="325" spans="1:35" ht="27.75" customHeight="1" x14ac:dyDescent="0.2">
      <c r="A325" s="39">
        <v>307</v>
      </c>
      <c r="B325" s="17" t="s">
        <v>17</v>
      </c>
      <c r="C325" s="19">
        <v>1996</v>
      </c>
      <c r="D325" s="19"/>
      <c r="E325" s="29">
        <v>0</v>
      </c>
      <c r="F325" s="21">
        <v>479001450</v>
      </c>
      <c r="G325" s="21">
        <v>-151148606</v>
      </c>
      <c r="H325" s="23">
        <v>28460104</v>
      </c>
      <c r="I325" s="107">
        <v>5.0000000000000001E-3</v>
      </c>
      <c r="J325" s="23">
        <v>30712810.73</v>
      </c>
      <c r="N325" s="72"/>
      <c r="O325" s="72"/>
      <c r="P325" s="72"/>
      <c r="Q325" s="72"/>
      <c r="R325" s="72"/>
      <c r="S325" s="72">
        <v>30712810.73</v>
      </c>
      <c r="T325" s="22"/>
      <c r="U325" s="22"/>
      <c r="V325" s="72">
        <v>0</v>
      </c>
      <c r="X325" s="102">
        <v>116.6</v>
      </c>
      <c r="Y325" s="22">
        <v>263403.17950257292</v>
      </c>
      <c r="Z325" s="5">
        <v>4.5900000000000003E-2</v>
      </c>
      <c r="AA325" s="40"/>
      <c r="AE325" s="34">
        <v>0</v>
      </c>
      <c r="AF325" s="34">
        <v>4444634.1322859246</v>
      </c>
    </row>
    <row r="326" spans="1:35" ht="27.75" customHeight="1" x14ac:dyDescent="0.2">
      <c r="A326" s="39">
        <v>308</v>
      </c>
      <c r="B326" s="17" t="s">
        <v>17</v>
      </c>
      <c r="C326" s="19">
        <v>1997</v>
      </c>
      <c r="D326" s="19"/>
      <c r="E326" s="29">
        <v>0</v>
      </c>
      <c r="F326" s="21">
        <v>505236674</v>
      </c>
      <c r="G326" s="21">
        <v>-164249596</v>
      </c>
      <c r="H326" s="23">
        <v>26235224</v>
      </c>
      <c r="I326" s="107">
        <v>5.0000000000000001E-3</v>
      </c>
      <c r="J326" s="23">
        <v>28630231.25</v>
      </c>
      <c r="L326" s="33">
        <v>0.67490563442352169</v>
      </c>
      <c r="N326" s="72"/>
      <c r="O326" s="72"/>
      <c r="P326" s="72"/>
      <c r="Q326" s="72"/>
      <c r="R326" s="72"/>
      <c r="S326" s="72">
        <v>28630231.25</v>
      </c>
      <c r="T326" s="22"/>
      <c r="U326" s="22"/>
      <c r="V326" s="72">
        <v>0</v>
      </c>
      <c r="X326" s="102">
        <v>118</v>
      </c>
      <c r="Y326" s="22">
        <v>242629.07838983051</v>
      </c>
      <c r="Z326" s="5">
        <v>4.5900000000000003E-2</v>
      </c>
      <c r="AA326" s="40"/>
      <c r="AE326" s="34">
        <v>0</v>
      </c>
      <c r="AF326" s="34">
        <v>4483254.5040038312</v>
      </c>
    </row>
    <row r="327" spans="1:35" ht="27.75" customHeight="1" x14ac:dyDescent="0.2">
      <c r="A327" s="39">
        <v>309</v>
      </c>
      <c r="B327" s="17" t="s">
        <v>17</v>
      </c>
      <c r="C327" s="19">
        <v>1998</v>
      </c>
      <c r="D327" s="19"/>
      <c r="E327" s="29">
        <v>0</v>
      </c>
      <c r="F327" s="21">
        <v>532913719</v>
      </c>
      <c r="G327" s="21">
        <v>-177325175</v>
      </c>
      <c r="H327" s="23">
        <v>27677045</v>
      </c>
      <c r="I327" s="107">
        <v>5.0000000000000001E-3</v>
      </c>
      <c r="J327" s="23"/>
      <c r="K327" s="23">
        <v>30928231.074000001</v>
      </c>
      <c r="L327" s="23">
        <v>94255992.887563512</v>
      </c>
      <c r="M327" s="39">
        <v>1</v>
      </c>
      <c r="N327" s="72"/>
      <c r="O327" s="72"/>
      <c r="P327" s="72"/>
      <c r="Q327" s="72"/>
      <c r="R327" s="72"/>
      <c r="S327" s="72">
        <v>30928231.074000001</v>
      </c>
      <c r="T327" s="22"/>
      <c r="U327" s="22"/>
      <c r="X327" s="102">
        <v>122.8</v>
      </c>
      <c r="Y327" s="22">
        <v>251858.5592345277</v>
      </c>
      <c r="Z327" s="5">
        <v>4.5900000000000003E-2</v>
      </c>
      <c r="AA327" s="40"/>
      <c r="AE327" s="34">
        <v>0</v>
      </c>
      <c r="AF327" s="34">
        <v>4529331.681504583</v>
      </c>
    </row>
    <row r="328" spans="1:35" ht="27.75" customHeight="1" x14ac:dyDescent="0.2">
      <c r="A328" s="39">
        <v>310</v>
      </c>
      <c r="B328" s="17" t="s">
        <v>17</v>
      </c>
      <c r="C328" s="19">
        <v>1999</v>
      </c>
      <c r="D328" s="19"/>
      <c r="E328" s="29">
        <v>0</v>
      </c>
      <c r="F328" s="21">
        <v>0</v>
      </c>
      <c r="G328" s="21">
        <v>0</v>
      </c>
      <c r="H328" s="23">
        <v>-532913719</v>
      </c>
      <c r="I328" s="107">
        <v>5.0000000000000001E-3</v>
      </c>
      <c r="J328" s="23"/>
      <c r="K328" s="23">
        <v>30928231.074000001</v>
      </c>
      <c r="L328" s="23">
        <v>94255992.887563512</v>
      </c>
      <c r="M328" s="39">
        <v>1</v>
      </c>
      <c r="N328" s="72"/>
      <c r="O328" s="72"/>
      <c r="P328" s="72"/>
      <c r="Q328" s="72"/>
      <c r="R328" s="72"/>
      <c r="S328" s="72">
        <v>30928231.074000001</v>
      </c>
      <c r="T328" s="22"/>
      <c r="U328" s="22"/>
      <c r="X328" s="102">
        <v>126.1</v>
      </c>
      <c r="Y328" s="22">
        <v>245267.49463917527</v>
      </c>
      <c r="Z328" s="5">
        <v>4.5900000000000003E-2</v>
      </c>
      <c r="AA328" s="40"/>
      <c r="AE328" s="34">
        <v>0</v>
      </c>
      <c r="AF328" s="34">
        <v>4566702.8519626977</v>
      </c>
    </row>
    <row r="329" spans="1:35" ht="27.75" customHeight="1" x14ac:dyDescent="0.2">
      <c r="A329" s="39">
        <v>311</v>
      </c>
      <c r="B329" s="17" t="s">
        <v>17</v>
      </c>
      <c r="C329" s="19">
        <v>2000</v>
      </c>
      <c r="D329" s="19"/>
      <c r="E329" s="29">
        <v>0</v>
      </c>
      <c r="F329" s="21">
        <v>0</v>
      </c>
      <c r="G329" s="21">
        <v>0</v>
      </c>
      <c r="H329" s="23">
        <v>0</v>
      </c>
      <c r="I329" s="107">
        <v>5.0000000000000001E-3</v>
      </c>
      <c r="J329" s="23"/>
      <c r="K329" s="23">
        <v>30928231.074000001</v>
      </c>
      <c r="L329" s="23">
        <v>94255992.887563512</v>
      </c>
      <c r="M329" s="39">
        <v>1</v>
      </c>
      <c r="N329" s="72"/>
      <c r="O329" s="72"/>
      <c r="P329" s="72"/>
      <c r="Q329" s="72"/>
      <c r="R329" s="72"/>
      <c r="S329" s="72">
        <v>30928231.074000001</v>
      </c>
      <c r="T329" s="22"/>
      <c r="U329" s="22"/>
      <c r="X329" s="102">
        <v>128.69999999999999</v>
      </c>
      <c r="Y329" s="22">
        <v>240312.59575757579</v>
      </c>
      <c r="Z329" s="5">
        <v>4.5900000000000003E-2</v>
      </c>
      <c r="AA329" s="40"/>
      <c r="AE329" s="34">
        <v>0</v>
      </c>
      <c r="AF329" s="34">
        <v>4597403.7868151851</v>
      </c>
    </row>
    <row r="330" spans="1:35" ht="27.75" customHeight="1" x14ac:dyDescent="0.2">
      <c r="A330" s="39">
        <v>312</v>
      </c>
      <c r="B330" s="17" t="s">
        <v>17</v>
      </c>
      <c r="C330" s="19">
        <v>2001</v>
      </c>
      <c r="D330" s="19"/>
      <c r="E330" s="29">
        <v>0</v>
      </c>
      <c r="F330" s="21">
        <v>0</v>
      </c>
      <c r="G330" s="21">
        <v>0</v>
      </c>
      <c r="H330" s="23">
        <v>0</v>
      </c>
      <c r="I330" s="107">
        <v>5.0000000000000001E-3</v>
      </c>
      <c r="J330" s="23"/>
      <c r="K330" s="23">
        <v>30928231.074000001</v>
      </c>
      <c r="L330" s="23">
        <v>94255992.887563512</v>
      </c>
      <c r="M330" s="39">
        <v>1</v>
      </c>
      <c r="N330" s="72"/>
      <c r="O330" s="72"/>
      <c r="P330" s="72"/>
      <c r="Q330" s="72"/>
      <c r="R330" s="72"/>
      <c r="S330" s="72">
        <v>30928231.074000001</v>
      </c>
      <c r="T330" s="22"/>
      <c r="U330" s="22"/>
      <c r="X330" s="102">
        <v>129.6</v>
      </c>
      <c r="Y330" s="22">
        <v>238643.75828703705</v>
      </c>
      <c r="Z330" s="5">
        <v>4.5900000000000003E-2</v>
      </c>
      <c r="AA330" s="40"/>
      <c r="AE330" s="34">
        <v>0</v>
      </c>
      <c r="AF330" s="34">
        <v>4625026.7112874053</v>
      </c>
    </row>
    <row r="331" spans="1:35" ht="27.75" customHeight="1" x14ac:dyDescent="0.2">
      <c r="A331" s="39">
        <v>313</v>
      </c>
      <c r="B331" s="17" t="s">
        <v>17</v>
      </c>
      <c r="C331" s="19">
        <v>2002</v>
      </c>
      <c r="D331" s="19"/>
      <c r="E331" s="29">
        <v>0</v>
      </c>
      <c r="F331" s="21">
        <v>657351646</v>
      </c>
      <c r="G331" s="109">
        <v>-84103190.479050592</v>
      </c>
      <c r="H331" s="23">
        <v>657351646</v>
      </c>
      <c r="I331" s="107">
        <v>5.0000000000000001E-3</v>
      </c>
      <c r="J331" s="23"/>
      <c r="K331" s="23">
        <v>30928231.074000001</v>
      </c>
      <c r="L331" s="23">
        <v>94255992.887563512</v>
      </c>
      <c r="M331" s="39">
        <v>1</v>
      </c>
      <c r="N331" s="72"/>
      <c r="O331" s="72"/>
      <c r="P331" s="72"/>
      <c r="Q331" s="72"/>
      <c r="R331" s="72"/>
      <c r="S331" s="72">
        <v>30928231.074000001</v>
      </c>
      <c r="T331" s="22"/>
      <c r="U331" s="22"/>
      <c r="V331" s="72">
        <v>0</v>
      </c>
      <c r="X331" s="102">
        <v>130.5</v>
      </c>
      <c r="Y331" s="22">
        <v>236997.93926436783</v>
      </c>
      <c r="Z331" s="5">
        <v>4.5900000000000003E-2</v>
      </c>
      <c r="AA331" s="40"/>
      <c r="AD331" s="111">
        <v>91.329146341463414</v>
      </c>
      <c r="AE331" s="34">
        <v>0</v>
      </c>
      <c r="AF331" s="34">
        <v>4649735.9245036812</v>
      </c>
      <c r="AG331" s="107">
        <v>8.2960000000000006E-2</v>
      </c>
      <c r="AH331" s="41">
        <v>16.741565999999999</v>
      </c>
      <c r="AI331" s="23">
        <v>77843860.862649396</v>
      </c>
    </row>
    <row r="332" spans="1:35" ht="27.75" customHeight="1" x14ac:dyDescent="0.2">
      <c r="A332" s="39">
        <v>314</v>
      </c>
      <c r="B332" s="17" t="s">
        <v>17</v>
      </c>
      <c r="C332" s="19">
        <v>2003</v>
      </c>
      <c r="D332" s="19"/>
      <c r="E332" s="29">
        <v>0</v>
      </c>
      <c r="F332" s="21">
        <v>688008997</v>
      </c>
      <c r="G332" s="21">
        <v>0</v>
      </c>
      <c r="H332" s="23">
        <v>30657351</v>
      </c>
      <c r="I332" s="107">
        <v>5.0000000000000001E-3</v>
      </c>
      <c r="J332" s="23">
        <v>33944109.229999997</v>
      </c>
      <c r="K332" s="23">
        <v>154641155.37</v>
      </c>
      <c r="L332" s="23">
        <v>471279964.43781757</v>
      </c>
      <c r="N332" s="72"/>
      <c r="O332" s="72"/>
      <c r="P332" s="72"/>
      <c r="Q332" s="72"/>
      <c r="R332" s="72"/>
      <c r="S332" s="72">
        <v>33944109.229999997</v>
      </c>
      <c r="T332" s="22"/>
      <c r="U332" s="22"/>
      <c r="V332" s="72">
        <v>0</v>
      </c>
      <c r="X332" s="102">
        <v>130.6</v>
      </c>
      <c r="Y332" s="22">
        <v>259908.9527565084</v>
      </c>
      <c r="Z332" s="5">
        <v>4.5900000000000003E-2</v>
      </c>
      <c r="AA332" s="40"/>
      <c r="AD332" s="111">
        <v>94.295243902439026</v>
      </c>
      <c r="AE332" s="34">
        <v>0</v>
      </c>
      <c r="AF332" s="34">
        <v>4696221.9983254708</v>
      </c>
      <c r="AG332" s="107">
        <v>8.2960000000000006E-2</v>
      </c>
      <c r="AH332" s="41">
        <v>16.820820000000001</v>
      </c>
      <c r="AI332" s="23">
        <v>78994304.913873047</v>
      </c>
    </row>
    <row r="333" spans="1:35" ht="27.75" customHeight="1" x14ac:dyDescent="0.2">
      <c r="A333" s="39">
        <v>315</v>
      </c>
      <c r="B333" s="17" t="s">
        <v>17</v>
      </c>
      <c r="C333" s="19">
        <v>2004</v>
      </c>
      <c r="D333" s="19"/>
      <c r="E333" s="29">
        <v>0</v>
      </c>
      <c r="F333" s="21">
        <v>723550785</v>
      </c>
      <c r="G333" s="21">
        <v>0</v>
      </c>
      <c r="H333" s="23">
        <v>35541788</v>
      </c>
      <c r="I333" s="107">
        <v>5.0000000000000001E-3</v>
      </c>
      <c r="J333" s="23">
        <v>38981832.984999999</v>
      </c>
      <c r="K333" s="23"/>
      <c r="N333" s="72"/>
      <c r="O333" s="72"/>
      <c r="P333" s="72"/>
      <c r="Q333" s="72"/>
      <c r="R333" s="72"/>
      <c r="S333" s="72">
        <v>38981832.984999999</v>
      </c>
      <c r="T333" s="22"/>
      <c r="U333" s="22"/>
      <c r="V333" s="72">
        <v>0</v>
      </c>
      <c r="X333" s="102">
        <v>131.1</v>
      </c>
      <c r="Y333" s="22">
        <v>297344.26380625478</v>
      </c>
      <c r="Z333" s="5">
        <v>4.5900000000000003E-2</v>
      </c>
      <c r="AA333" s="40"/>
      <c r="AD333" s="111">
        <v>97.149756097560967</v>
      </c>
      <c r="AE333" s="34">
        <v>0</v>
      </c>
      <c r="AF333" s="34">
        <v>4778009.6724085864</v>
      </c>
      <c r="AG333" s="107">
        <v>8.2960000000000006E-2</v>
      </c>
      <c r="AH333" s="41">
        <v>16.852066000000001</v>
      </c>
      <c r="AI333" s="23">
        <v>80519334.34806788</v>
      </c>
    </row>
    <row r="334" spans="1:35" ht="27.75" customHeight="1" x14ac:dyDescent="0.2">
      <c r="A334" s="39">
        <v>316</v>
      </c>
      <c r="B334" s="17" t="s">
        <v>17</v>
      </c>
      <c r="C334" s="19">
        <v>2005</v>
      </c>
      <c r="D334" s="19"/>
      <c r="E334" s="29">
        <v>0</v>
      </c>
      <c r="F334" s="21">
        <v>751819811</v>
      </c>
      <c r="G334" s="21">
        <v>0</v>
      </c>
      <c r="H334" s="23">
        <v>28269026</v>
      </c>
      <c r="I334" s="107">
        <v>5.0000000000000001E-3</v>
      </c>
      <c r="J334" s="23">
        <v>31886779.925000001</v>
      </c>
      <c r="N334" s="72"/>
      <c r="O334" s="72"/>
      <c r="P334" s="72"/>
      <c r="Q334" s="72"/>
      <c r="R334" s="72"/>
      <c r="S334" s="72">
        <v>31886779.925000001</v>
      </c>
      <c r="T334" s="22"/>
      <c r="U334" s="22"/>
      <c r="V334" s="72">
        <v>0</v>
      </c>
      <c r="X334" s="102">
        <v>133.6</v>
      </c>
      <c r="Y334" s="22">
        <v>238673.50243263473</v>
      </c>
      <c r="Z334" s="5">
        <v>4.5900000000000003E-2</v>
      </c>
      <c r="AA334" s="40"/>
      <c r="AD334" s="111">
        <v>99.990121951219521</v>
      </c>
      <c r="AE334" s="34">
        <v>0</v>
      </c>
      <c r="AF334" s="34">
        <v>4797372.5308776675</v>
      </c>
      <c r="AG334" s="107">
        <v>8.2960000000000006E-2</v>
      </c>
      <c r="AH334" s="41">
        <v>17.008296000000001</v>
      </c>
      <c r="AI334" s="23">
        <v>81595132.02743651</v>
      </c>
    </row>
    <row r="335" spans="1:35" ht="27.75" customHeight="1" x14ac:dyDescent="0.2">
      <c r="A335" s="39">
        <v>317</v>
      </c>
      <c r="B335" s="17" t="s">
        <v>17</v>
      </c>
      <c r="C335" s="19">
        <v>2006</v>
      </c>
      <c r="D335" s="19"/>
      <c r="E335" s="29">
        <v>0</v>
      </c>
      <c r="F335" s="21">
        <v>778433979</v>
      </c>
      <c r="G335" s="21">
        <v>0</v>
      </c>
      <c r="H335" s="23">
        <v>26614168</v>
      </c>
      <c r="I335" s="107">
        <v>5.0000000000000001E-3</v>
      </c>
      <c r="J335" s="23">
        <v>30373267.055</v>
      </c>
      <c r="N335" s="72"/>
      <c r="O335" s="72"/>
      <c r="P335" s="72"/>
      <c r="Q335" s="72"/>
      <c r="R335" s="72"/>
      <c r="S335" s="72">
        <v>30373267.055</v>
      </c>
      <c r="T335" s="22"/>
      <c r="U335" s="22"/>
      <c r="V335" s="72">
        <v>0</v>
      </c>
      <c r="X335" s="102">
        <v>142.4</v>
      </c>
      <c r="Y335" s="22">
        <v>213295.41471207864</v>
      </c>
      <c r="Z335" s="5">
        <v>4.5900000000000003E-2</v>
      </c>
      <c r="AA335" s="40"/>
      <c r="AD335" s="111">
        <v>103.12109756097563</v>
      </c>
      <c r="AE335" s="34">
        <v>0</v>
      </c>
      <c r="AF335" s="34">
        <v>4790468.546422461</v>
      </c>
      <c r="AG335" s="107">
        <v>7.7441666666666686E-2</v>
      </c>
      <c r="AH335" s="41">
        <v>16.88236666666667</v>
      </c>
      <c r="AI335" s="23">
        <v>80874446.505837694</v>
      </c>
    </row>
    <row r="336" spans="1:35" ht="27.75" customHeight="1" x14ac:dyDescent="0.2">
      <c r="A336" s="39">
        <v>318</v>
      </c>
      <c r="B336" s="17" t="s">
        <v>17</v>
      </c>
      <c r="C336" s="19">
        <v>2007</v>
      </c>
      <c r="D336" s="19"/>
      <c r="E336" s="29">
        <v>55628</v>
      </c>
      <c r="F336" s="21">
        <v>820682713</v>
      </c>
      <c r="G336" s="21">
        <v>0</v>
      </c>
      <c r="H336" s="23">
        <v>42248734</v>
      </c>
      <c r="I336" s="107">
        <v>5.0000000000000001E-3</v>
      </c>
      <c r="J336" s="23">
        <v>46140903.895000003</v>
      </c>
      <c r="N336" s="72">
        <v>7760458.25</v>
      </c>
      <c r="O336" s="72">
        <v>820682713</v>
      </c>
      <c r="P336" s="72"/>
      <c r="Q336" s="72"/>
      <c r="R336" s="72">
        <v>7760458.25</v>
      </c>
      <c r="S336" s="72">
        <v>53901362.145000003</v>
      </c>
      <c r="T336" s="22"/>
      <c r="U336" s="22"/>
      <c r="V336" s="72">
        <v>0</v>
      </c>
      <c r="X336" s="102">
        <v>148.80000000000001</v>
      </c>
      <c r="Y336" s="22">
        <v>362240.33699596772</v>
      </c>
      <c r="Z336" s="5">
        <v>4.5900000000000003E-2</v>
      </c>
      <c r="AA336" s="40"/>
      <c r="AD336" s="111">
        <v>106.41609756097562</v>
      </c>
      <c r="AE336" s="34">
        <v>0</v>
      </c>
      <c r="AF336" s="34">
        <v>4932826.3771376377</v>
      </c>
      <c r="AG336" s="107">
        <v>7.350000000000001E-2</v>
      </c>
      <c r="AH336" s="41">
        <v>17.296320000000001</v>
      </c>
      <c r="AI336" s="23">
        <v>85319743.523413271</v>
      </c>
    </row>
    <row r="337" spans="1:35" ht="27.75" customHeight="1" x14ac:dyDescent="0.2">
      <c r="A337" s="39">
        <v>319</v>
      </c>
      <c r="B337" s="17" t="s">
        <v>17</v>
      </c>
      <c r="C337" s="19">
        <v>2008</v>
      </c>
      <c r="D337" s="19"/>
      <c r="E337" s="29">
        <v>-7405978</v>
      </c>
      <c r="F337" s="21">
        <v>849551929</v>
      </c>
      <c r="G337" s="21">
        <v>0</v>
      </c>
      <c r="H337" s="23">
        <v>28869216</v>
      </c>
      <c r="I337" s="107">
        <v>5.0000000000000001E-3</v>
      </c>
      <c r="J337" s="23">
        <v>32972629.565000001</v>
      </c>
      <c r="N337" s="72">
        <v>6058740.25</v>
      </c>
      <c r="O337" s="72">
        <v>849551929</v>
      </c>
      <c r="P337" s="72"/>
      <c r="Q337" s="72"/>
      <c r="R337" s="72">
        <v>6058740.25</v>
      </c>
      <c r="S337" s="72">
        <v>39031369.814999998</v>
      </c>
      <c r="T337" s="22"/>
      <c r="U337" s="22"/>
      <c r="V337" s="72">
        <v>0</v>
      </c>
      <c r="X337" s="102">
        <v>150.30000000000001</v>
      </c>
      <c r="Y337" s="22">
        <v>259689.75259481036</v>
      </c>
      <c r="Z337" s="5">
        <v>4.5900000000000003E-2</v>
      </c>
      <c r="AA337" s="40"/>
      <c r="AD337" s="111">
        <v>109.62926829268292</v>
      </c>
      <c r="AE337" s="34">
        <v>0</v>
      </c>
      <c r="AF337" s="34">
        <v>4966099.3990218304</v>
      </c>
      <c r="AG337" s="107">
        <v>7.2692083333333324E-2</v>
      </c>
      <c r="AH337" s="41">
        <v>17.715351999999999</v>
      </c>
      <c r="AI337" s="23">
        <v>87976198.920660183</v>
      </c>
    </row>
    <row r="338" spans="1:35" ht="27.75" customHeight="1" x14ac:dyDescent="0.2">
      <c r="A338" s="39">
        <v>320</v>
      </c>
      <c r="B338" s="17" t="s">
        <v>17</v>
      </c>
      <c r="C338" s="19">
        <v>2009</v>
      </c>
      <c r="D338" s="19"/>
      <c r="E338" s="29">
        <v>-18668455</v>
      </c>
      <c r="F338" s="21">
        <v>880235713</v>
      </c>
      <c r="G338" s="21">
        <v>0</v>
      </c>
      <c r="H338" s="23">
        <v>30683784</v>
      </c>
      <c r="I338" s="107">
        <v>5.0000000000000001E-3</v>
      </c>
      <c r="J338" s="23">
        <v>34931543.645000003</v>
      </c>
      <c r="N338" s="72">
        <v>8374233.6600000001</v>
      </c>
      <c r="O338" s="72">
        <v>880235713</v>
      </c>
      <c r="P338" s="72"/>
      <c r="Q338" s="72"/>
      <c r="R338" s="72">
        <v>8374233.6600000001</v>
      </c>
      <c r="S338" s="72">
        <v>43305777.305000007</v>
      </c>
      <c r="T338" s="22"/>
      <c r="U338" s="22"/>
      <c r="V338" s="72">
        <v>0</v>
      </c>
      <c r="X338" s="102">
        <v>151.1</v>
      </c>
      <c r="Y338" s="22">
        <v>286603.42359364667</v>
      </c>
      <c r="Z338" s="5">
        <v>4.5900000000000003E-2</v>
      </c>
      <c r="AA338" s="40"/>
      <c r="AD338" s="111">
        <v>112.72439024390243</v>
      </c>
      <c r="AE338" s="34">
        <v>0</v>
      </c>
      <c r="AF338" s="34">
        <v>5024758.8602003753</v>
      </c>
      <c r="AG338" s="107">
        <v>7.3154000000000011E-2</v>
      </c>
      <c r="AH338" s="41">
        <v>17.930536200000002</v>
      </c>
      <c r="AI338" s="23">
        <v>90096620.639093578</v>
      </c>
    </row>
    <row r="339" spans="1:35" ht="27.75" customHeight="1" x14ac:dyDescent="0.2">
      <c r="A339" s="39">
        <v>321</v>
      </c>
      <c r="B339" s="17" t="s">
        <v>17</v>
      </c>
      <c r="C339" s="19">
        <v>2010</v>
      </c>
      <c r="D339" s="19"/>
      <c r="E339" s="29">
        <v>-3425905</v>
      </c>
      <c r="F339" s="21">
        <v>921656516</v>
      </c>
      <c r="G339" s="21">
        <v>0</v>
      </c>
      <c r="H339" s="23">
        <v>41420803</v>
      </c>
      <c r="I339" s="107">
        <v>5.0000000000000001E-3</v>
      </c>
      <c r="J339" s="23">
        <v>45821981.564999998</v>
      </c>
      <c r="N339" s="72">
        <v>7282225.8799999999</v>
      </c>
      <c r="O339" s="72">
        <v>921656516</v>
      </c>
      <c r="P339" s="72"/>
      <c r="Q339" s="72"/>
      <c r="R339" s="72">
        <v>7282225.8799999999</v>
      </c>
      <c r="S339" s="72">
        <v>53104207.445</v>
      </c>
      <c r="T339" s="22"/>
      <c r="U339" s="22"/>
      <c r="V339" s="72">
        <v>0</v>
      </c>
      <c r="X339" s="102">
        <v>155.1</v>
      </c>
      <c r="Y339" s="22">
        <v>342386.89519664733</v>
      </c>
      <c r="Z339" s="5">
        <v>4.5900000000000003E-2</v>
      </c>
      <c r="AA339" s="40"/>
      <c r="AD339" s="111">
        <v>115.85768292682927</v>
      </c>
      <c r="AE339" s="34">
        <v>0</v>
      </c>
      <c r="AF339" s="34">
        <v>5136509.3237138251</v>
      </c>
      <c r="AG339" s="107">
        <v>7.3993333333333355E-2</v>
      </c>
      <c r="AH339" s="41">
        <v>18.29948266666667</v>
      </c>
      <c r="AI339" s="23">
        <v>93995463.336472884</v>
      </c>
    </row>
    <row r="340" spans="1:35" ht="27.75" customHeight="1" x14ac:dyDescent="0.2">
      <c r="A340" s="39">
        <v>322</v>
      </c>
      <c r="B340" s="17" t="s">
        <v>17</v>
      </c>
      <c r="C340" s="18">
        <v>2011</v>
      </c>
      <c r="D340" s="18"/>
      <c r="E340" s="29">
        <v>14362081</v>
      </c>
      <c r="F340" s="21">
        <v>888248547</v>
      </c>
      <c r="G340" s="20">
        <v>0</v>
      </c>
      <c r="H340" s="23">
        <v>-33407969</v>
      </c>
      <c r="I340" s="107">
        <v>5.0000000000000001E-3</v>
      </c>
      <c r="J340" s="23">
        <v>-28799686.420000002</v>
      </c>
      <c r="N340" s="72">
        <v>4135874.19</v>
      </c>
      <c r="O340" s="72">
        <v>888248547</v>
      </c>
      <c r="P340" s="72"/>
      <c r="Q340" s="72"/>
      <c r="R340" s="72">
        <v>4135874.19</v>
      </c>
      <c r="S340" s="72">
        <v>-24663812.23</v>
      </c>
      <c r="T340" s="22"/>
      <c r="U340" s="22"/>
      <c r="V340" s="72">
        <v>0</v>
      </c>
      <c r="X340" s="102">
        <v>160.19999999999999</v>
      </c>
      <c r="Y340" s="22">
        <v>-153956.38096129839</v>
      </c>
      <c r="Z340" s="5">
        <v>4.5900000000000003E-2</v>
      </c>
      <c r="AA340" s="40"/>
      <c r="AD340" s="111">
        <v>119.08</v>
      </c>
      <c r="AE340" s="34">
        <v>0</v>
      </c>
      <c r="AF340" s="34">
        <v>4746787.1647940623</v>
      </c>
      <c r="AG340" s="107">
        <v>7.0764333333333346E-2</v>
      </c>
      <c r="AH340" s="41">
        <v>18.328728099999999</v>
      </c>
      <c r="AI340" s="23">
        <v>87002571.292080253</v>
      </c>
    </row>
    <row r="341" spans="1:35" ht="27.75" customHeight="1" x14ac:dyDescent="0.2">
      <c r="B341" s="98" t="s">
        <v>17</v>
      </c>
      <c r="C341" s="39">
        <v>2012</v>
      </c>
      <c r="E341" s="29">
        <v>14362081</v>
      </c>
      <c r="F341" s="34">
        <v>535698334</v>
      </c>
      <c r="G341" s="20"/>
      <c r="H341" s="23">
        <v>-352550213</v>
      </c>
      <c r="I341" s="107">
        <v>5.0000000000000001E-3</v>
      </c>
      <c r="J341" s="23">
        <v>-348108970.26499999</v>
      </c>
      <c r="N341" s="72">
        <v>1724099.1400000001</v>
      </c>
      <c r="O341" s="72">
        <v>535698334</v>
      </c>
      <c r="P341" s="72"/>
      <c r="Q341" s="72"/>
      <c r="R341" s="72">
        <v>1724099.1400000001</v>
      </c>
      <c r="S341" s="72">
        <v>67481287</v>
      </c>
      <c r="T341" s="72">
        <v>1</v>
      </c>
      <c r="U341" s="72">
        <v>67481287</v>
      </c>
      <c r="X341" s="102">
        <v>161.6</v>
      </c>
      <c r="Y341" s="22">
        <v>417582.22153465351</v>
      </c>
      <c r="Z341" s="5">
        <v>4.5900000000000003E-2</v>
      </c>
      <c r="AF341" s="34">
        <v>4946491.855464668</v>
      </c>
      <c r="AG341" s="107">
        <v>6.2333333333333331E-2</v>
      </c>
      <c r="AH341" s="41">
        <v>17.40324</v>
      </c>
      <c r="AI341" s="23">
        <v>86084984.918696925</v>
      </c>
    </row>
    <row r="342" spans="1:35" ht="27.75" customHeight="1" x14ac:dyDescent="0.2">
      <c r="A342" s="39">
        <v>323</v>
      </c>
      <c r="B342" s="17" t="s">
        <v>97</v>
      </c>
      <c r="C342" s="19">
        <v>1989</v>
      </c>
      <c r="D342" s="19"/>
      <c r="E342" s="29">
        <v>0</v>
      </c>
      <c r="F342" s="21">
        <v>37493506</v>
      </c>
      <c r="G342" s="21">
        <v>-14358608</v>
      </c>
      <c r="H342" s="23"/>
      <c r="I342" s="107">
        <v>5.0000000000000001E-3</v>
      </c>
      <c r="N342" s="72"/>
      <c r="O342" s="72"/>
      <c r="P342" s="72"/>
      <c r="Q342" s="72"/>
      <c r="R342" s="72"/>
      <c r="V342" s="72">
        <v>0</v>
      </c>
      <c r="X342" s="102">
        <v>95.5</v>
      </c>
      <c r="Z342" s="5">
        <v>4.5900000000000003E-2</v>
      </c>
      <c r="AA342" s="40">
        <v>452169.5283999262</v>
      </c>
      <c r="AB342" s="110">
        <v>51.164212860310414</v>
      </c>
      <c r="AE342" s="34">
        <v>1</v>
      </c>
      <c r="AF342" s="34">
        <v>452169.5283999262</v>
      </c>
    </row>
    <row r="343" spans="1:35" ht="27.75" customHeight="1" x14ac:dyDescent="0.2">
      <c r="A343" s="39">
        <v>324</v>
      </c>
      <c r="B343" s="17" t="s">
        <v>97</v>
      </c>
      <c r="C343" s="19">
        <v>1990</v>
      </c>
      <c r="D343" s="19"/>
      <c r="E343" s="29">
        <v>0</v>
      </c>
      <c r="F343" s="21">
        <v>41725464</v>
      </c>
      <c r="G343" s="21">
        <v>-15551330</v>
      </c>
      <c r="H343" s="23">
        <v>4231958</v>
      </c>
      <c r="I343" s="107">
        <v>5.0000000000000001E-3</v>
      </c>
      <c r="J343" s="34">
        <v>4419425.53</v>
      </c>
      <c r="N343" s="72"/>
      <c r="O343" s="72"/>
      <c r="P343" s="72"/>
      <c r="Q343" s="72"/>
      <c r="R343" s="72"/>
      <c r="S343" s="72">
        <v>4419425.53</v>
      </c>
      <c r="T343" s="22"/>
      <c r="U343" s="22"/>
      <c r="V343" s="72">
        <v>0</v>
      </c>
      <c r="X343" s="102">
        <v>98.5</v>
      </c>
      <c r="Y343" s="22">
        <v>44867.264263959391</v>
      </c>
      <c r="Z343" s="5">
        <v>4.5900000000000003E-2</v>
      </c>
      <c r="AA343" s="40"/>
      <c r="AE343" s="34">
        <v>0</v>
      </c>
      <c r="AF343" s="34">
        <v>476282.21131032897</v>
      </c>
    </row>
    <row r="344" spans="1:35" ht="27.75" customHeight="1" x14ac:dyDescent="0.2">
      <c r="A344" s="39">
        <v>325</v>
      </c>
      <c r="B344" s="17" t="s">
        <v>97</v>
      </c>
      <c r="C344" s="19">
        <v>1991</v>
      </c>
      <c r="D344" s="19"/>
      <c r="E344" s="29">
        <v>0</v>
      </c>
      <c r="F344" s="21">
        <v>42872828</v>
      </c>
      <c r="G344" s="21">
        <v>-16050914</v>
      </c>
      <c r="H344" s="23">
        <v>1147364</v>
      </c>
      <c r="I344" s="107">
        <v>5.0000000000000001E-3</v>
      </c>
      <c r="J344" s="23">
        <v>1355991.32</v>
      </c>
      <c r="N344" s="72"/>
      <c r="O344" s="72"/>
      <c r="P344" s="72"/>
      <c r="Q344" s="72"/>
      <c r="R344" s="72"/>
      <c r="S344" s="72">
        <v>1355991.32</v>
      </c>
      <c r="T344" s="22"/>
      <c r="U344" s="22"/>
      <c r="V344" s="72">
        <v>0</v>
      </c>
      <c r="X344" s="102">
        <v>97.7</v>
      </c>
      <c r="Y344" s="22">
        <v>13879.133265097236</v>
      </c>
      <c r="Z344" s="5">
        <v>4.5900000000000003E-2</v>
      </c>
      <c r="AA344" s="40"/>
      <c r="AE344" s="34">
        <v>0</v>
      </c>
      <c r="AF344" s="34">
        <v>468299.99107628211</v>
      </c>
    </row>
    <row r="345" spans="1:35" ht="27.75" customHeight="1" x14ac:dyDescent="0.2">
      <c r="A345" s="39">
        <v>326</v>
      </c>
      <c r="B345" s="17" t="s">
        <v>97</v>
      </c>
      <c r="C345" s="19">
        <v>1992</v>
      </c>
      <c r="D345" s="19"/>
      <c r="E345" s="29">
        <v>0</v>
      </c>
      <c r="F345" s="21">
        <v>44906811</v>
      </c>
      <c r="G345" s="21">
        <v>-17365486</v>
      </c>
      <c r="H345" s="23">
        <v>2033983</v>
      </c>
      <c r="I345" s="107">
        <v>5.0000000000000001E-3</v>
      </c>
      <c r="J345" s="23">
        <v>2248347.14</v>
      </c>
      <c r="N345" s="72"/>
      <c r="O345" s="72"/>
      <c r="P345" s="72"/>
      <c r="Q345" s="72"/>
      <c r="R345" s="72"/>
      <c r="S345" s="72">
        <v>2248347.14</v>
      </c>
      <c r="T345" s="22"/>
      <c r="U345" s="22"/>
      <c r="V345" s="72">
        <v>0</v>
      </c>
      <c r="X345" s="102">
        <v>100</v>
      </c>
      <c r="Y345" s="22">
        <v>22483.471400000002</v>
      </c>
      <c r="Z345" s="5">
        <v>4.5900000000000003E-2</v>
      </c>
      <c r="AA345" s="40"/>
      <c r="AE345" s="34">
        <v>0</v>
      </c>
      <c r="AF345" s="34">
        <v>469288.49288588075</v>
      </c>
    </row>
    <row r="346" spans="1:35" ht="27.75" customHeight="1" x14ac:dyDescent="0.2">
      <c r="A346" s="39">
        <v>327</v>
      </c>
      <c r="B346" s="17" t="s">
        <v>97</v>
      </c>
      <c r="C346" s="19">
        <v>1993</v>
      </c>
      <c r="D346" s="19"/>
      <c r="E346" s="29">
        <v>0</v>
      </c>
      <c r="F346" s="21">
        <v>46513128</v>
      </c>
      <c r="G346" s="21">
        <v>-18039083</v>
      </c>
      <c r="H346" s="23">
        <v>1606317</v>
      </c>
      <c r="I346" s="107">
        <v>5.0000000000000001E-3</v>
      </c>
      <c r="J346" s="23">
        <v>1830851.0549999999</v>
      </c>
      <c r="N346" s="72"/>
      <c r="O346" s="72"/>
      <c r="P346" s="72"/>
      <c r="Q346" s="72"/>
      <c r="R346" s="72"/>
      <c r="S346" s="72">
        <v>1830851.0549999999</v>
      </c>
      <c r="T346" s="22"/>
      <c r="U346" s="22"/>
      <c r="V346" s="72">
        <v>0</v>
      </c>
      <c r="X346" s="102">
        <v>102.5</v>
      </c>
      <c r="Y346" s="22">
        <v>17861.961512195121</v>
      </c>
      <c r="Z346" s="5">
        <v>4.5900000000000003E-2</v>
      </c>
      <c r="AA346" s="40"/>
      <c r="AE346" s="34">
        <v>0</v>
      </c>
      <c r="AF346" s="34">
        <v>465610.11257461394</v>
      </c>
    </row>
    <row r="347" spans="1:35" ht="27.75" customHeight="1" x14ac:dyDescent="0.2">
      <c r="A347" s="39">
        <v>328</v>
      </c>
      <c r="B347" s="17" t="s">
        <v>97</v>
      </c>
      <c r="C347" s="19">
        <v>1994</v>
      </c>
      <c r="D347" s="19"/>
      <c r="E347" s="29">
        <v>0</v>
      </c>
      <c r="F347" s="21">
        <v>48850746</v>
      </c>
      <c r="G347" s="21">
        <v>-19285934</v>
      </c>
      <c r="H347" s="23">
        <v>2337618</v>
      </c>
      <c r="I347" s="107">
        <v>5.0000000000000001E-3</v>
      </c>
      <c r="J347" s="23">
        <v>2570183.64</v>
      </c>
      <c r="N347" s="72"/>
      <c r="O347" s="72"/>
      <c r="P347" s="72"/>
      <c r="Q347" s="72"/>
      <c r="R347" s="72"/>
      <c r="S347" s="72">
        <v>2570183.64</v>
      </c>
      <c r="T347" s="22"/>
      <c r="U347" s="22"/>
      <c r="V347" s="72">
        <v>0</v>
      </c>
      <c r="X347" s="102">
        <v>108.2</v>
      </c>
      <c r="Y347" s="22">
        <v>23754.00776340111</v>
      </c>
      <c r="Z347" s="5">
        <v>4.5900000000000003E-2</v>
      </c>
      <c r="AA347" s="40"/>
      <c r="AE347" s="34">
        <v>0</v>
      </c>
      <c r="AF347" s="34">
        <v>467992.61617084022</v>
      </c>
    </row>
    <row r="348" spans="1:35" ht="27.75" customHeight="1" x14ac:dyDescent="0.2">
      <c r="A348" s="39">
        <v>329</v>
      </c>
      <c r="B348" s="17" t="s">
        <v>97</v>
      </c>
      <c r="C348" s="19">
        <v>1995</v>
      </c>
      <c r="D348" s="19"/>
      <c r="E348" s="29">
        <v>0</v>
      </c>
      <c r="F348" s="21">
        <v>52500748</v>
      </c>
      <c r="G348" s="21">
        <v>-20794724</v>
      </c>
      <c r="H348" s="23">
        <v>3650002</v>
      </c>
      <c r="I348" s="107">
        <v>5.0000000000000001E-3</v>
      </c>
      <c r="J348" s="23">
        <v>3894255.73</v>
      </c>
      <c r="N348" s="72"/>
      <c r="O348" s="72"/>
      <c r="P348" s="72"/>
      <c r="Q348" s="72"/>
      <c r="R348" s="72"/>
      <c r="S348" s="72">
        <v>3894255.73</v>
      </c>
      <c r="T348" s="22"/>
      <c r="U348" s="22"/>
      <c r="V348" s="72">
        <v>0</v>
      </c>
      <c r="X348" s="102">
        <v>116.7</v>
      </c>
      <c r="Y348" s="22">
        <v>33369.800599828617</v>
      </c>
      <c r="Z348" s="5">
        <v>4.5900000000000003E-2</v>
      </c>
      <c r="AA348" s="40"/>
      <c r="AE348" s="34">
        <v>0</v>
      </c>
      <c r="AF348" s="34">
        <v>479881.55568842724</v>
      </c>
    </row>
    <row r="349" spans="1:35" ht="27.75" customHeight="1" x14ac:dyDescent="0.2">
      <c r="A349" s="39">
        <v>330</v>
      </c>
      <c r="B349" s="17" t="s">
        <v>97</v>
      </c>
      <c r="C349" s="19">
        <v>1996</v>
      </c>
      <c r="D349" s="19"/>
      <c r="E349" s="29">
        <v>0</v>
      </c>
      <c r="F349" s="21">
        <v>56756822</v>
      </c>
      <c r="G349" s="21">
        <v>-22918172</v>
      </c>
      <c r="H349" s="23">
        <v>4256074</v>
      </c>
      <c r="I349" s="107">
        <v>5.0000000000000001E-3</v>
      </c>
      <c r="J349" s="23">
        <v>4518577.74</v>
      </c>
      <c r="N349" s="72"/>
      <c r="O349" s="72"/>
      <c r="P349" s="72"/>
      <c r="Q349" s="72"/>
      <c r="R349" s="72"/>
      <c r="S349" s="72">
        <v>4518577.74</v>
      </c>
      <c r="T349" s="22"/>
      <c r="U349" s="22"/>
      <c r="V349" s="72">
        <v>0</v>
      </c>
      <c r="X349" s="102">
        <v>116.6</v>
      </c>
      <c r="Y349" s="22">
        <v>38752.810806174959</v>
      </c>
      <c r="Z349" s="5">
        <v>4.5900000000000003E-2</v>
      </c>
      <c r="AA349" s="40"/>
      <c r="AE349" s="34">
        <v>0</v>
      </c>
      <c r="AF349" s="34">
        <v>496607.80308850337</v>
      </c>
    </row>
    <row r="350" spans="1:35" ht="27.75" customHeight="1" x14ac:dyDescent="0.2">
      <c r="A350" s="39">
        <v>331</v>
      </c>
      <c r="B350" s="17" t="s">
        <v>97</v>
      </c>
      <c r="C350" s="19">
        <v>1997</v>
      </c>
      <c r="D350" s="19"/>
      <c r="E350" s="29">
        <v>0</v>
      </c>
      <c r="F350" s="21">
        <v>60685188</v>
      </c>
      <c r="G350" s="21">
        <v>-24453916</v>
      </c>
      <c r="H350" s="23">
        <v>3928366</v>
      </c>
      <c r="I350" s="107">
        <v>5.0000000000000001E-3</v>
      </c>
      <c r="J350" s="23">
        <v>4212150.1100000003</v>
      </c>
      <c r="L350" s="33">
        <v>0.59703649595680586</v>
      </c>
      <c r="N350" s="72"/>
      <c r="O350" s="72"/>
      <c r="P350" s="72"/>
      <c r="Q350" s="72"/>
      <c r="R350" s="72"/>
      <c r="S350" s="72">
        <v>4212150.1100000003</v>
      </c>
      <c r="T350" s="22"/>
      <c r="U350" s="22"/>
      <c r="V350" s="72">
        <v>0</v>
      </c>
      <c r="X350" s="102">
        <v>118</v>
      </c>
      <c r="Y350" s="22">
        <v>35696.187372881359</v>
      </c>
      <c r="Z350" s="5">
        <v>4.5900000000000003E-2</v>
      </c>
      <c r="AA350" s="40"/>
      <c r="AE350" s="34">
        <v>0</v>
      </c>
      <c r="AF350" s="34">
        <v>509509.6922996224</v>
      </c>
    </row>
    <row r="351" spans="1:35" ht="27.75" customHeight="1" x14ac:dyDescent="0.2">
      <c r="A351" s="39">
        <v>332</v>
      </c>
      <c r="B351" s="17" t="s">
        <v>97</v>
      </c>
      <c r="C351" s="19">
        <v>1998</v>
      </c>
      <c r="D351" s="19"/>
      <c r="E351" s="29">
        <v>0</v>
      </c>
      <c r="F351" s="21">
        <v>2735761</v>
      </c>
      <c r="G351" s="21">
        <v>-1284984</v>
      </c>
      <c r="H351" s="23">
        <v>-57949427</v>
      </c>
      <c r="I351" s="107">
        <v>5.0000000000000001E-3</v>
      </c>
      <c r="J351" s="23"/>
      <c r="K351" s="23">
        <v>405454.58799999999</v>
      </c>
      <c r="L351" s="23">
        <v>8829918.9542030934</v>
      </c>
      <c r="M351" s="39">
        <v>0</v>
      </c>
      <c r="N351" s="72"/>
      <c r="O351" s="72"/>
      <c r="P351" s="72"/>
      <c r="Q351" s="72"/>
      <c r="R351" s="72"/>
      <c r="S351" s="72">
        <v>4358668.1425000001</v>
      </c>
      <c r="T351" s="21">
        <v>4358668.1425000001</v>
      </c>
      <c r="U351" s="22" t="s">
        <v>331</v>
      </c>
      <c r="X351" s="102">
        <v>122.8</v>
      </c>
      <c r="Y351" s="22">
        <v>35494.040248371341</v>
      </c>
      <c r="Z351" s="5">
        <v>4.5900000000000003E-2</v>
      </c>
      <c r="AA351" s="40"/>
      <c r="AE351" s="34">
        <v>0</v>
      </c>
      <c r="AF351" s="34">
        <v>521617.23767144105</v>
      </c>
    </row>
    <row r="352" spans="1:35" ht="27.75" customHeight="1" x14ac:dyDescent="0.2">
      <c r="A352" s="39">
        <v>333</v>
      </c>
      <c r="B352" s="17" t="s">
        <v>97</v>
      </c>
      <c r="C352" s="19">
        <v>1999</v>
      </c>
      <c r="D352" s="19"/>
      <c r="E352" s="29">
        <v>0</v>
      </c>
      <c r="F352" s="21">
        <v>0</v>
      </c>
      <c r="G352" s="21">
        <v>0</v>
      </c>
      <c r="H352" s="23">
        <v>-2735761</v>
      </c>
      <c r="I352" s="107">
        <v>5.0000000000000001E-3</v>
      </c>
      <c r="J352" s="23"/>
      <c r="K352" s="23">
        <v>405454.58799999999</v>
      </c>
      <c r="L352" s="23">
        <v>8829918.9542030934</v>
      </c>
      <c r="M352" s="39">
        <v>0</v>
      </c>
      <c r="N352" s="72"/>
      <c r="O352" s="72"/>
      <c r="P352" s="72"/>
      <c r="Q352" s="72"/>
      <c r="R352" s="72"/>
      <c r="S352" s="72">
        <v>4358668.1425000001</v>
      </c>
      <c r="T352" s="22">
        <v>4358668.1425000001</v>
      </c>
      <c r="U352" s="22" t="s">
        <v>332</v>
      </c>
      <c r="X352" s="102">
        <v>126.1</v>
      </c>
      <c r="Y352" s="22">
        <v>34565.171629659002</v>
      </c>
      <c r="Z352" s="5">
        <v>4.5900000000000003E-2</v>
      </c>
      <c r="AA352" s="40"/>
      <c r="AE352" s="34">
        <v>0</v>
      </c>
      <c r="AF352" s="34">
        <v>532240.17809198087</v>
      </c>
    </row>
    <row r="353" spans="1:35" ht="27.75" customHeight="1" x14ac:dyDescent="0.2">
      <c r="A353" s="39">
        <v>334</v>
      </c>
      <c r="B353" s="17" t="s">
        <v>97</v>
      </c>
      <c r="C353" s="19">
        <v>2000</v>
      </c>
      <c r="D353" s="19"/>
      <c r="E353" s="29">
        <v>0</v>
      </c>
      <c r="F353" s="21">
        <v>0</v>
      </c>
      <c r="G353" s="21">
        <v>0</v>
      </c>
      <c r="H353" s="23">
        <v>0</v>
      </c>
      <c r="I353" s="107">
        <v>5.0000000000000001E-3</v>
      </c>
      <c r="J353" s="23"/>
      <c r="K353" s="23">
        <v>405454.58799999999</v>
      </c>
      <c r="L353" s="23">
        <v>8829918.9542030934</v>
      </c>
      <c r="M353" s="39">
        <v>0</v>
      </c>
      <c r="N353" s="72"/>
      <c r="O353" s="72"/>
      <c r="P353" s="72"/>
      <c r="Q353" s="72"/>
      <c r="R353" s="72"/>
      <c r="S353" s="72">
        <v>4358668.1425000001</v>
      </c>
      <c r="T353" s="22">
        <v>4358668.1425000001</v>
      </c>
      <c r="U353" s="22" t="s">
        <v>333</v>
      </c>
      <c r="X353" s="102">
        <v>128.69999999999999</v>
      </c>
      <c r="Y353" s="22">
        <v>33866.885334110339</v>
      </c>
      <c r="Z353" s="5">
        <v>4.5900000000000003E-2</v>
      </c>
      <c r="AA353" s="40"/>
      <c r="AE353" s="34">
        <v>0</v>
      </c>
      <c r="AF353" s="34">
        <v>541677.23925166926</v>
      </c>
    </row>
    <row r="354" spans="1:35" ht="27.75" customHeight="1" x14ac:dyDescent="0.2">
      <c r="A354" s="39">
        <v>335</v>
      </c>
      <c r="B354" s="17" t="s">
        <v>97</v>
      </c>
      <c r="C354" s="19">
        <v>2001</v>
      </c>
      <c r="D354" s="19"/>
      <c r="E354" s="29">
        <v>0</v>
      </c>
      <c r="F354" s="21">
        <v>0</v>
      </c>
      <c r="G354" s="21">
        <v>0</v>
      </c>
      <c r="H354" s="23">
        <v>0</v>
      </c>
      <c r="I354" s="107">
        <v>5.0000000000000001E-3</v>
      </c>
      <c r="J354" s="23"/>
      <c r="K354" s="23">
        <v>405454.58799999999</v>
      </c>
      <c r="L354" s="23">
        <v>8829918.9542030934</v>
      </c>
      <c r="M354" s="39">
        <v>0</v>
      </c>
      <c r="N354" s="72"/>
      <c r="O354" s="72"/>
      <c r="P354" s="72"/>
      <c r="Q354" s="72"/>
      <c r="R354" s="72"/>
      <c r="S354" s="72">
        <v>4358668.1425000001</v>
      </c>
      <c r="T354" s="22">
        <v>4358668.1425000001</v>
      </c>
      <c r="U354" s="22"/>
      <c r="X354" s="102">
        <v>129.6</v>
      </c>
      <c r="Y354" s="22">
        <v>33631.698630401239</v>
      </c>
      <c r="Z354" s="5">
        <v>4.5900000000000003E-2</v>
      </c>
      <c r="AA354" s="40"/>
      <c r="AE354" s="34">
        <v>0</v>
      </c>
      <c r="AF354" s="34">
        <v>550445.95260041894</v>
      </c>
    </row>
    <row r="355" spans="1:35" ht="27.75" customHeight="1" x14ac:dyDescent="0.2">
      <c r="A355" s="39">
        <v>336</v>
      </c>
      <c r="B355" s="17" t="s">
        <v>97</v>
      </c>
      <c r="C355" s="19">
        <v>2002</v>
      </c>
      <c r="D355" s="19"/>
      <c r="E355" s="29">
        <v>0</v>
      </c>
      <c r="F355" s="21">
        <v>62409035</v>
      </c>
      <c r="G355" s="109">
        <v>-110406756.13717815</v>
      </c>
      <c r="H355" s="23">
        <v>62409035</v>
      </c>
      <c r="I355" s="107">
        <v>5.0000000000000001E-3</v>
      </c>
      <c r="J355" s="23"/>
      <c r="K355" s="23">
        <v>405454.58799999999</v>
      </c>
      <c r="L355" s="23">
        <v>8829918.9542030934</v>
      </c>
      <c r="M355" s="39">
        <v>0</v>
      </c>
      <c r="N355" s="72"/>
      <c r="O355" s="72"/>
      <c r="P355" s="72"/>
      <c r="Q355" s="72"/>
      <c r="R355" s="72"/>
      <c r="S355" s="72">
        <v>4358668.1425000001</v>
      </c>
      <c r="T355" s="22">
        <v>4358668.1425000001</v>
      </c>
      <c r="U355" s="22"/>
      <c r="V355" s="72">
        <v>0</v>
      </c>
      <c r="X355" s="102">
        <v>130.5</v>
      </c>
      <c r="Y355" s="22">
        <v>33399.755881226054</v>
      </c>
      <c r="Z355" s="5">
        <v>4.5900000000000003E-2</v>
      </c>
      <c r="AA355" s="40"/>
      <c r="AD355" s="111">
        <v>91.329146341463414</v>
      </c>
      <c r="AE355" s="34">
        <v>0</v>
      </c>
      <c r="AF355" s="34">
        <v>558580.23925728572</v>
      </c>
      <c r="AG355" s="107">
        <v>8.2960000000000006E-2</v>
      </c>
      <c r="AH355" s="41">
        <v>16.741565999999999</v>
      </c>
      <c r="AI355" s="23">
        <v>9351507.9418216385</v>
      </c>
    </row>
    <row r="356" spans="1:35" ht="27.75" customHeight="1" x14ac:dyDescent="0.2">
      <c r="A356" s="39">
        <v>337</v>
      </c>
      <c r="B356" s="17" t="s">
        <v>97</v>
      </c>
      <c r="C356" s="19">
        <v>2003</v>
      </c>
      <c r="D356" s="19"/>
      <c r="E356" s="29">
        <v>0</v>
      </c>
      <c r="F356" s="21">
        <v>66602176</v>
      </c>
      <c r="G356" s="21">
        <v>0</v>
      </c>
      <c r="H356" s="23">
        <v>4193141</v>
      </c>
      <c r="I356" s="107">
        <v>5.0000000000000001E-3</v>
      </c>
      <c r="J356" s="23">
        <v>4505186.1749999998</v>
      </c>
      <c r="K356" s="23">
        <v>2027272.94</v>
      </c>
      <c r="L356" s="23">
        <v>44149594.771015465</v>
      </c>
      <c r="N356" s="72"/>
      <c r="O356" s="72"/>
      <c r="P356" s="72"/>
      <c r="Q356" s="72"/>
      <c r="R356" s="72"/>
      <c r="S356" s="72">
        <v>4505186.1749999998</v>
      </c>
      <c r="T356" s="22"/>
      <c r="U356" s="22"/>
      <c r="V356" s="72">
        <v>0</v>
      </c>
      <c r="X356" s="102">
        <v>130.6</v>
      </c>
      <c r="Y356" s="22">
        <v>34496.065658499232</v>
      </c>
      <c r="Z356" s="5">
        <v>4.5900000000000003E-2</v>
      </c>
      <c r="AA356" s="40"/>
      <c r="AD356" s="111">
        <v>94.295243902439026</v>
      </c>
      <c r="AE356" s="34">
        <v>0</v>
      </c>
      <c r="AF356" s="34">
        <v>567437.47193387558</v>
      </c>
      <c r="AG356" s="107">
        <v>8.2960000000000006E-2</v>
      </c>
      <c r="AH356" s="41">
        <v>16.820820000000001</v>
      </c>
      <c r="AI356" s="23">
        <v>9544763.5766547732</v>
      </c>
    </row>
    <row r="357" spans="1:35" ht="27.75" customHeight="1" x14ac:dyDescent="0.2">
      <c r="A357" s="39">
        <v>338</v>
      </c>
      <c r="B357" s="17" t="s">
        <v>97</v>
      </c>
      <c r="C357" s="19">
        <v>2004</v>
      </c>
      <c r="D357" s="19"/>
      <c r="E357" s="29">
        <v>0</v>
      </c>
      <c r="F357" s="21">
        <v>71243595</v>
      </c>
      <c r="G357" s="21">
        <v>0</v>
      </c>
      <c r="H357" s="23">
        <v>4641419</v>
      </c>
      <c r="I357" s="107">
        <v>5.0000000000000001E-3</v>
      </c>
      <c r="J357" s="23">
        <v>4974429.88</v>
      </c>
      <c r="K357" s="23"/>
      <c r="N357" s="72"/>
      <c r="O357" s="72"/>
      <c r="P357" s="72"/>
      <c r="Q357" s="72"/>
      <c r="R357" s="72"/>
      <c r="S357" s="72">
        <v>4974429.88</v>
      </c>
      <c r="T357" s="22"/>
      <c r="U357" s="22"/>
      <c r="V357" s="72">
        <v>0</v>
      </c>
      <c r="X357" s="102">
        <v>131.1</v>
      </c>
      <c r="Y357" s="22">
        <v>37943.782456140354</v>
      </c>
      <c r="Z357" s="5">
        <v>4.5900000000000003E-2</v>
      </c>
      <c r="AA357" s="40"/>
      <c r="AD357" s="111">
        <v>97.149756097560967</v>
      </c>
      <c r="AE357" s="34">
        <v>0</v>
      </c>
      <c r="AF357" s="34">
        <v>579335.87442825106</v>
      </c>
      <c r="AG357" s="107">
        <v>8.2960000000000006E-2</v>
      </c>
      <c r="AH357" s="41">
        <v>16.852066000000001</v>
      </c>
      <c r="AI357" s="23">
        <v>9763006.3920325991</v>
      </c>
    </row>
    <row r="358" spans="1:35" ht="27.75" customHeight="1" x14ac:dyDescent="0.2">
      <c r="A358" s="39">
        <v>339</v>
      </c>
      <c r="B358" s="17" t="s">
        <v>97</v>
      </c>
      <c r="C358" s="19">
        <v>2005</v>
      </c>
      <c r="D358" s="19"/>
      <c r="E358" s="29">
        <v>0</v>
      </c>
      <c r="F358" s="21">
        <v>73792006</v>
      </c>
      <c r="G358" s="21">
        <v>0</v>
      </c>
      <c r="H358" s="23">
        <v>2548411</v>
      </c>
      <c r="I358" s="107">
        <v>5.0000000000000001E-3</v>
      </c>
      <c r="J358" s="23">
        <v>2904628.9750000001</v>
      </c>
      <c r="N358" s="72"/>
      <c r="O358" s="72"/>
      <c r="P358" s="72"/>
      <c r="Q358" s="72"/>
      <c r="R358" s="72"/>
      <c r="S358" s="72">
        <v>2904628.9750000001</v>
      </c>
      <c r="T358" s="22"/>
      <c r="U358" s="22"/>
      <c r="V358" s="72">
        <v>0</v>
      </c>
      <c r="X358" s="102">
        <v>133.6</v>
      </c>
      <c r="Y358" s="22">
        <v>21741.234842814374</v>
      </c>
      <c r="Z358" s="5">
        <v>4.5900000000000003E-2</v>
      </c>
      <c r="AA358" s="40"/>
      <c r="AD358" s="111">
        <v>99.990121951219521</v>
      </c>
      <c r="AE358" s="34">
        <v>0</v>
      </c>
      <c r="AF358" s="34">
        <v>574485.59263480874</v>
      </c>
      <c r="AG358" s="107">
        <v>8.2960000000000006E-2</v>
      </c>
      <c r="AH358" s="41">
        <v>17.008296000000001</v>
      </c>
      <c r="AI358" s="23">
        <v>9771021.0072682481</v>
      </c>
    </row>
    <row r="359" spans="1:35" ht="27.75" customHeight="1" x14ac:dyDescent="0.2">
      <c r="A359" s="39">
        <v>340</v>
      </c>
      <c r="B359" s="17" t="s">
        <v>97</v>
      </c>
      <c r="C359" s="19">
        <v>2006</v>
      </c>
      <c r="D359" s="19"/>
      <c r="E359" s="29">
        <v>0</v>
      </c>
      <c r="F359" s="21">
        <v>80045540</v>
      </c>
      <c r="G359" s="21">
        <v>0</v>
      </c>
      <c r="H359" s="23">
        <v>6253534</v>
      </c>
      <c r="I359" s="107">
        <v>5.0000000000000001E-3</v>
      </c>
      <c r="J359" s="23">
        <v>6622494.0300000003</v>
      </c>
      <c r="N359" s="72"/>
      <c r="O359" s="72"/>
      <c r="P359" s="72"/>
      <c r="Q359" s="72"/>
      <c r="R359" s="72"/>
      <c r="S359" s="72">
        <v>6622494.0300000003</v>
      </c>
      <c r="T359" s="22"/>
      <c r="U359" s="22"/>
      <c r="V359" s="72">
        <v>0</v>
      </c>
      <c r="X359" s="102">
        <v>142.4</v>
      </c>
      <c r="Y359" s="22">
        <v>46506.278300561797</v>
      </c>
      <c r="Z359" s="5">
        <v>4.5900000000000003E-2</v>
      </c>
      <c r="AA359" s="40"/>
      <c r="AD359" s="111">
        <v>103.12109756097563</v>
      </c>
      <c r="AE359" s="34">
        <v>0</v>
      </c>
      <c r="AF359" s="34">
        <v>594622.98223343282</v>
      </c>
      <c r="AG359" s="107">
        <v>7.7441666666666686E-2</v>
      </c>
      <c r="AH359" s="41">
        <v>16.88236666666667</v>
      </c>
      <c r="AI359" s="23">
        <v>10038643.214491634</v>
      </c>
    </row>
    <row r="360" spans="1:35" ht="27.75" customHeight="1" x14ac:dyDescent="0.2">
      <c r="A360" s="39">
        <v>341</v>
      </c>
      <c r="B360" s="17" t="s">
        <v>97</v>
      </c>
      <c r="C360" s="19">
        <v>2007</v>
      </c>
      <c r="D360" s="19"/>
      <c r="E360" s="29">
        <v>-2885161</v>
      </c>
      <c r="F360" s="21">
        <v>83884229</v>
      </c>
      <c r="G360" s="21">
        <v>0</v>
      </c>
      <c r="H360" s="23">
        <v>3838689</v>
      </c>
      <c r="I360" s="107">
        <v>5.0000000000000001E-3</v>
      </c>
      <c r="J360" s="23">
        <v>4238916.7</v>
      </c>
      <c r="N360" s="72">
        <v>0</v>
      </c>
      <c r="O360" s="72">
        <v>83884229</v>
      </c>
      <c r="P360" s="72">
        <v>2675037</v>
      </c>
      <c r="Q360" s="72"/>
      <c r="R360" s="72">
        <v>2675037</v>
      </c>
      <c r="S360" s="72">
        <v>6913953.7000000002</v>
      </c>
      <c r="T360" s="22"/>
      <c r="U360" s="22"/>
      <c r="V360" s="72">
        <v>0</v>
      </c>
      <c r="X360" s="102">
        <v>148.80000000000001</v>
      </c>
      <c r="Y360" s="22">
        <v>46464.742607526881</v>
      </c>
      <c r="Z360" s="5">
        <v>4.5900000000000003E-2</v>
      </c>
      <c r="AA360" s="40"/>
      <c r="AD360" s="111">
        <v>106.41609756097562</v>
      </c>
      <c r="AE360" s="34">
        <v>0</v>
      </c>
      <c r="AF360" s="34">
        <v>613794.5299564451</v>
      </c>
      <c r="AG360" s="107">
        <v>7.350000000000001E-2</v>
      </c>
      <c r="AH360" s="41">
        <v>17.296320000000001</v>
      </c>
      <c r="AI360" s="23">
        <v>10616386.604376262</v>
      </c>
    </row>
    <row r="361" spans="1:35" ht="27.75" customHeight="1" x14ac:dyDescent="0.2">
      <c r="A361" s="39">
        <v>342</v>
      </c>
      <c r="B361" s="17" t="s">
        <v>97</v>
      </c>
      <c r="C361" s="19">
        <v>2008</v>
      </c>
      <c r="D361" s="19"/>
      <c r="E361" s="29">
        <v>-4912283</v>
      </c>
      <c r="F361" s="21">
        <v>88382921</v>
      </c>
      <c r="G361" s="21">
        <v>0</v>
      </c>
      <c r="H361" s="23">
        <v>4498692</v>
      </c>
      <c r="I361" s="107">
        <v>5.0000000000000001E-3</v>
      </c>
      <c r="J361" s="23">
        <v>4918113.1449999996</v>
      </c>
      <c r="N361" s="72">
        <v>0</v>
      </c>
      <c r="O361" s="72">
        <v>88382921</v>
      </c>
      <c r="P361" s="72">
        <v>435065</v>
      </c>
      <c r="Q361" s="72"/>
      <c r="R361" s="72">
        <v>435065</v>
      </c>
      <c r="S361" s="72">
        <v>5353178.1449999996</v>
      </c>
      <c r="T361" s="22"/>
      <c r="U361" s="22"/>
      <c r="V361" s="72">
        <v>0</v>
      </c>
      <c r="X361" s="102">
        <v>150.30000000000001</v>
      </c>
      <c r="Y361" s="22">
        <v>35616.621057884229</v>
      </c>
      <c r="Z361" s="5">
        <v>4.5900000000000003E-2</v>
      </c>
      <c r="AA361" s="40"/>
      <c r="AD361" s="111">
        <v>109.62926829268292</v>
      </c>
      <c r="AE361" s="34">
        <v>0</v>
      </c>
      <c r="AF361" s="34">
        <v>621237.98208932846</v>
      </c>
      <c r="AG361" s="107">
        <v>7.2692083333333324E-2</v>
      </c>
      <c r="AH361" s="41">
        <v>17.715351999999999</v>
      </c>
      <c r="AI361" s="23">
        <v>11005449.528482148</v>
      </c>
    </row>
    <row r="362" spans="1:35" ht="27.75" customHeight="1" x14ac:dyDescent="0.2">
      <c r="A362" s="39">
        <v>343</v>
      </c>
      <c r="B362" s="17" t="s">
        <v>97</v>
      </c>
      <c r="C362" s="19">
        <v>2009</v>
      </c>
      <c r="D362" s="19"/>
      <c r="E362" s="29">
        <v>-4865384</v>
      </c>
      <c r="F362" s="21">
        <v>94238856</v>
      </c>
      <c r="G362" s="21">
        <v>0</v>
      </c>
      <c r="H362" s="23">
        <v>5855935</v>
      </c>
      <c r="I362" s="107">
        <v>5.0000000000000001E-3</v>
      </c>
      <c r="J362" s="23">
        <v>6297849.6050000004</v>
      </c>
      <c r="N362" s="72">
        <v>0</v>
      </c>
      <c r="O362" s="72">
        <v>94238856</v>
      </c>
      <c r="P362" s="72">
        <v>801593</v>
      </c>
      <c r="Q362" s="72"/>
      <c r="R362" s="72">
        <v>801593</v>
      </c>
      <c r="S362" s="72">
        <v>7099442.6050000004</v>
      </c>
      <c r="T362" s="22"/>
      <c r="U362" s="22"/>
      <c r="V362" s="72">
        <v>0</v>
      </c>
      <c r="X362" s="102">
        <v>151.1</v>
      </c>
      <c r="Y362" s="22">
        <v>46985.060258107216</v>
      </c>
      <c r="Z362" s="5">
        <v>4.5900000000000003E-2</v>
      </c>
      <c r="AA362" s="40"/>
      <c r="AD362" s="111">
        <v>112.72439024390243</v>
      </c>
      <c r="AE362" s="34">
        <v>0</v>
      </c>
      <c r="AF362" s="34">
        <v>639708.21896953555</v>
      </c>
      <c r="AG362" s="107">
        <v>7.3154000000000011E-2</v>
      </c>
      <c r="AH362" s="41">
        <v>17.930536200000002</v>
      </c>
      <c r="AI362" s="23">
        <v>11470311.377670785</v>
      </c>
    </row>
    <row r="363" spans="1:35" ht="27.75" customHeight="1" x14ac:dyDescent="0.2">
      <c r="A363" s="39">
        <v>344</v>
      </c>
      <c r="B363" s="17" t="s">
        <v>97</v>
      </c>
      <c r="C363" s="19">
        <v>2010</v>
      </c>
      <c r="D363" s="19"/>
      <c r="E363" s="29">
        <v>-5021838</v>
      </c>
      <c r="F363" s="21">
        <v>100961472</v>
      </c>
      <c r="G363" s="21">
        <v>0</v>
      </c>
      <c r="H363" s="23">
        <v>6722616</v>
      </c>
      <c r="I363" s="107">
        <v>5.0000000000000001E-3</v>
      </c>
      <c r="J363" s="23">
        <v>7193810.2800000003</v>
      </c>
      <c r="N363" s="72">
        <v>0</v>
      </c>
      <c r="O363" s="72">
        <v>100961472</v>
      </c>
      <c r="P363" s="72">
        <v>929662</v>
      </c>
      <c r="Q363" s="72"/>
      <c r="R363" s="72">
        <v>929662</v>
      </c>
      <c r="S363" s="72">
        <v>8123472.2800000003</v>
      </c>
      <c r="T363" s="22"/>
      <c r="U363" s="22"/>
      <c r="V363" s="72">
        <v>0</v>
      </c>
      <c r="X363" s="102">
        <v>155.1</v>
      </c>
      <c r="Y363" s="22">
        <v>52375.707801418444</v>
      </c>
      <c r="Z363" s="5">
        <v>4.5900000000000003E-2</v>
      </c>
      <c r="AA363" s="40"/>
      <c r="AD363" s="111">
        <v>115.85768292682927</v>
      </c>
      <c r="AE363" s="34">
        <v>0</v>
      </c>
      <c r="AF363" s="34">
        <v>662721.31952025241</v>
      </c>
      <c r="AG363" s="107">
        <v>7.3993333333333355E-2</v>
      </c>
      <c r="AH363" s="41">
        <v>18.29948266666667</v>
      </c>
      <c r="AI363" s="23">
        <v>12127457.299391322</v>
      </c>
    </row>
    <row r="364" spans="1:35" ht="27.75" customHeight="1" x14ac:dyDescent="0.2">
      <c r="A364" s="39">
        <v>345</v>
      </c>
      <c r="B364" s="17" t="s">
        <v>97</v>
      </c>
      <c r="C364" s="18">
        <v>2011</v>
      </c>
      <c r="D364" s="18"/>
      <c r="E364" s="29">
        <v>-4104940</v>
      </c>
      <c r="F364" s="21">
        <v>106588550</v>
      </c>
      <c r="G364" s="20">
        <v>0</v>
      </c>
      <c r="H364" s="23">
        <v>5627078</v>
      </c>
      <c r="I364" s="107">
        <v>5.0000000000000001E-3</v>
      </c>
      <c r="J364" s="23">
        <v>6131885.3600000003</v>
      </c>
      <c r="N364" s="72">
        <v>0</v>
      </c>
      <c r="O364" s="72">
        <v>106588550</v>
      </c>
      <c r="P364" s="72">
        <v>164686</v>
      </c>
      <c r="Q364" s="72"/>
      <c r="R364" s="72">
        <v>164686</v>
      </c>
      <c r="S364" s="72">
        <v>6296571.3600000003</v>
      </c>
      <c r="T364" s="22"/>
      <c r="U364" s="22"/>
      <c r="V364" s="72">
        <v>0</v>
      </c>
      <c r="X364" s="102">
        <v>160.19999999999999</v>
      </c>
      <c r="Y364" s="22">
        <v>39304.440449438211</v>
      </c>
      <c r="Z364" s="5">
        <v>4.5900000000000003E-2</v>
      </c>
      <c r="AA364" s="40"/>
      <c r="AD364" s="111">
        <v>119.08</v>
      </c>
      <c r="AE364" s="34">
        <v>0</v>
      </c>
      <c r="AF364" s="34">
        <v>671606.85140371101</v>
      </c>
      <c r="AG364" s="107">
        <v>7.0764333333333346E-2</v>
      </c>
      <c r="AH364" s="41">
        <v>18.328728099999999</v>
      </c>
      <c r="AI364" s="23">
        <v>12309699.369475722</v>
      </c>
    </row>
    <row r="365" spans="1:35" ht="27.75" customHeight="1" x14ac:dyDescent="0.2">
      <c r="B365" s="98" t="s">
        <v>97</v>
      </c>
      <c r="C365" s="39">
        <v>2012</v>
      </c>
      <c r="E365" s="29">
        <v>-4104940</v>
      </c>
      <c r="F365" s="34">
        <v>116331180</v>
      </c>
      <c r="G365" s="20"/>
      <c r="H365" s="23">
        <v>9742630</v>
      </c>
      <c r="I365" s="107">
        <v>5.0000000000000001E-3</v>
      </c>
      <c r="J365" s="23">
        <v>10275572.75</v>
      </c>
      <c r="N365" s="72">
        <v>0</v>
      </c>
      <c r="O365" s="72">
        <v>116331180</v>
      </c>
      <c r="P365" s="72"/>
      <c r="Q365" s="72"/>
      <c r="R365" s="72">
        <v>0</v>
      </c>
      <c r="S365" s="72">
        <v>10275572.75</v>
      </c>
      <c r="T365" s="72">
        <v>0</v>
      </c>
      <c r="U365" s="72">
        <v>10422796</v>
      </c>
      <c r="X365" s="102">
        <v>161.6</v>
      </c>
      <c r="Y365" s="22">
        <v>63586.465037128713</v>
      </c>
      <c r="Z365" s="5">
        <v>4.5900000000000003E-2</v>
      </c>
      <c r="AF365" s="34">
        <v>704366.5619614094</v>
      </c>
      <c r="AG365" s="107">
        <v>6.2333333333333331E-2</v>
      </c>
      <c r="AH365" s="41">
        <v>17.40324</v>
      </c>
      <c r="AI365" s="23">
        <v>12258260.325789278</v>
      </c>
    </row>
    <row r="366" spans="1:35" ht="27.75" customHeight="1" x14ac:dyDescent="0.2">
      <c r="A366" s="39">
        <v>346</v>
      </c>
      <c r="B366" s="17" t="s">
        <v>18</v>
      </c>
      <c r="C366" s="19">
        <v>1989</v>
      </c>
      <c r="D366" s="19"/>
      <c r="E366" s="29">
        <v>0</v>
      </c>
      <c r="F366" s="21">
        <v>99413131</v>
      </c>
      <c r="G366" s="21">
        <v>-44254634</v>
      </c>
      <c r="H366" s="23"/>
      <c r="I366" s="107">
        <v>5.0000000000000001E-3</v>
      </c>
      <c r="N366" s="72"/>
      <c r="O366" s="72"/>
      <c r="P366" s="72"/>
      <c r="Q366" s="72"/>
      <c r="R366" s="72"/>
      <c r="V366" s="72">
        <v>0</v>
      </c>
      <c r="X366" s="102">
        <v>95.5</v>
      </c>
      <c r="Z366" s="5">
        <v>4.5900000000000003E-2</v>
      </c>
      <c r="AA366" s="40">
        <v>1078067.9290541392</v>
      </c>
      <c r="AB366" s="110">
        <v>51.164212860310414</v>
      </c>
      <c r="AE366" s="34">
        <v>1</v>
      </c>
      <c r="AF366" s="34">
        <v>1078067.9290541392</v>
      </c>
    </row>
    <row r="367" spans="1:35" ht="27.75" customHeight="1" x14ac:dyDescent="0.2">
      <c r="A367" s="39">
        <v>347</v>
      </c>
      <c r="B367" s="17" t="s">
        <v>18</v>
      </c>
      <c r="C367" s="19">
        <v>1990</v>
      </c>
      <c r="D367" s="19"/>
      <c r="E367" s="29">
        <v>0</v>
      </c>
      <c r="F367" s="21">
        <v>107849464</v>
      </c>
      <c r="G367" s="21">
        <v>-48830267</v>
      </c>
      <c r="H367" s="23">
        <v>8436333</v>
      </c>
      <c r="I367" s="107">
        <v>5.0000000000000001E-3</v>
      </c>
      <c r="J367" s="34">
        <v>8933398.6549999993</v>
      </c>
      <c r="N367" s="72"/>
      <c r="O367" s="72"/>
      <c r="P367" s="72"/>
      <c r="Q367" s="72"/>
      <c r="R367" s="72"/>
      <c r="S367" s="72">
        <v>8933398.6549999993</v>
      </c>
      <c r="T367" s="22"/>
      <c r="U367" s="22"/>
      <c r="V367" s="72">
        <v>0</v>
      </c>
      <c r="X367" s="102">
        <v>98.5</v>
      </c>
      <c r="Y367" s="22">
        <v>90694.402588832483</v>
      </c>
      <c r="Z367" s="5">
        <v>4.5900000000000003E-2</v>
      </c>
      <c r="AA367" s="40"/>
      <c r="AE367" s="34">
        <v>0</v>
      </c>
      <c r="AF367" s="34">
        <v>1119279.0136993867</v>
      </c>
    </row>
    <row r="368" spans="1:35" ht="27.75" customHeight="1" x14ac:dyDescent="0.2">
      <c r="A368" s="39">
        <v>348</v>
      </c>
      <c r="B368" s="17" t="s">
        <v>18</v>
      </c>
      <c r="C368" s="19">
        <v>1991</v>
      </c>
      <c r="D368" s="19"/>
      <c r="E368" s="29">
        <v>0</v>
      </c>
      <c r="F368" s="21">
        <v>100457887</v>
      </c>
      <c r="G368" s="21">
        <v>-38410748</v>
      </c>
      <c r="H368" s="23">
        <v>-7391577</v>
      </c>
      <c r="I368" s="107">
        <v>5.0000000000000001E-3</v>
      </c>
      <c r="J368" s="23">
        <v>-6852329.6799999997</v>
      </c>
      <c r="N368" s="72"/>
      <c r="O368" s="72"/>
      <c r="P368" s="72"/>
      <c r="Q368" s="72"/>
      <c r="R368" s="72"/>
      <c r="S368" s="72">
        <v>-6852329.6799999997</v>
      </c>
      <c r="T368" s="22"/>
      <c r="U368" s="22"/>
      <c r="V368" s="72">
        <v>4459640</v>
      </c>
      <c r="X368" s="102">
        <v>97.7</v>
      </c>
      <c r="Y368" s="22">
        <v>-70136.434800409406</v>
      </c>
      <c r="Z368" s="5">
        <v>4.5900000000000003E-2</v>
      </c>
      <c r="AA368" s="40"/>
      <c r="AE368" s="34">
        <v>0</v>
      </c>
      <c r="AF368" s="34">
        <v>997767.67217017559</v>
      </c>
    </row>
    <row r="369" spans="1:35" ht="27.75" customHeight="1" x14ac:dyDescent="0.2">
      <c r="A369" s="39">
        <v>349</v>
      </c>
      <c r="B369" s="17" t="s">
        <v>18</v>
      </c>
      <c r="C369" s="19">
        <v>1992</v>
      </c>
      <c r="D369" s="19"/>
      <c r="E369" s="29">
        <v>0</v>
      </c>
      <c r="F369" s="21">
        <v>111405009</v>
      </c>
      <c r="G369" s="21">
        <v>-43094223</v>
      </c>
      <c r="H369" s="23">
        <v>10947122</v>
      </c>
      <c r="I369" s="107">
        <v>5.0000000000000001E-3</v>
      </c>
      <c r="J369" s="23">
        <v>11449411.435000001</v>
      </c>
      <c r="N369" s="72"/>
      <c r="O369" s="72"/>
      <c r="P369" s="72"/>
      <c r="Q369" s="72"/>
      <c r="R369" s="72"/>
      <c r="S369" s="72">
        <v>11449411.435000001</v>
      </c>
      <c r="T369" s="22"/>
      <c r="U369" s="22"/>
      <c r="V369" s="72">
        <v>4669481</v>
      </c>
      <c r="X369" s="102">
        <v>100</v>
      </c>
      <c r="Y369" s="22">
        <v>114494.11435</v>
      </c>
      <c r="Z369" s="5">
        <v>4.5900000000000003E-2</v>
      </c>
      <c r="AA369" s="40"/>
      <c r="AE369" s="34">
        <v>0</v>
      </c>
      <c r="AF369" s="34">
        <v>1066464.2503675646</v>
      </c>
    </row>
    <row r="370" spans="1:35" ht="27.75" customHeight="1" x14ac:dyDescent="0.2">
      <c r="A370" s="39">
        <v>350</v>
      </c>
      <c r="B370" s="17" t="s">
        <v>18</v>
      </c>
      <c r="C370" s="19">
        <v>1993</v>
      </c>
      <c r="D370" s="19"/>
      <c r="E370" s="29">
        <v>0</v>
      </c>
      <c r="F370" s="21">
        <v>127452142</v>
      </c>
      <c r="G370" s="21">
        <v>-48773006</v>
      </c>
      <c r="H370" s="23">
        <v>16047133</v>
      </c>
      <c r="I370" s="107">
        <v>5.0000000000000001E-3</v>
      </c>
      <c r="J370" s="23">
        <v>16604158.045</v>
      </c>
      <c r="N370" s="72"/>
      <c r="O370" s="72"/>
      <c r="P370" s="72"/>
      <c r="Q370" s="72"/>
      <c r="R370" s="72"/>
      <c r="S370" s="72">
        <v>16604158.045</v>
      </c>
      <c r="T370" s="22"/>
      <c r="U370" s="22"/>
      <c r="V370" s="72">
        <v>0</v>
      </c>
      <c r="X370" s="102">
        <v>102.5</v>
      </c>
      <c r="Y370" s="22">
        <v>161991.78580487805</v>
      </c>
      <c r="Z370" s="5">
        <v>4.5900000000000003E-2</v>
      </c>
      <c r="AA370" s="40"/>
      <c r="AE370" s="34">
        <v>0</v>
      </c>
      <c r="AF370" s="34">
        <v>1179505.3270805713</v>
      </c>
    </row>
    <row r="371" spans="1:35" ht="27.75" customHeight="1" x14ac:dyDescent="0.2">
      <c r="A371" s="39">
        <v>351</v>
      </c>
      <c r="B371" s="17" t="s">
        <v>18</v>
      </c>
      <c r="C371" s="19">
        <v>1994</v>
      </c>
      <c r="D371" s="19"/>
      <c r="E371" s="29">
        <v>0</v>
      </c>
      <c r="F371" s="21">
        <v>138204666</v>
      </c>
      <c r="G371" s="21">
        <v>-54212547</v>
      </c>
      <c r="H371" s="23">
        <v>10752524</v>
      </c>
      <c r="I371" s="107">
        <v>5.0000000000000001E-3</v>
      </c>
      <c r="J371" s="23">
        <v>11389784.710000001</v>
      </c>
      <c r="N371" s="72"/>
      <c r="O371" s="72"/>
      <c r="P371" s="72"/>
      <c r="Q371" s="72"/>
      <c r="R371" s="72"/>
      <c r="S371" s="72">
        <v>11389784.710000001</v>
      </c>
      <c r="T371" s="22"/>
      <c r="U371" s="22"/>
      <c r="V371" s="72">
        <v>0</v>
      </c>
      <c r="X371" s="102">
        <v>108.2</v>
      </c>
      <c r="Y371" s="22">
        <v>105266.03243992607</v>
      </c>
      <c r="Z371" s="5">
        <v>4.5900000000000003E-2</v>
      </c>
      <c r="AA371" s="40"/>
      <c r="AE371" s="34">
        <v>0</v>
      </c>
      <c r="AF371" s="34">
        <v>1230632.0650074992</v>
      </c>
    </row>
    <row r="372" spans="1:35" ht="27.75" customHeight="1" x14ac:dyDescent="0.2">
      <c r="A372" s="39">
        <v>352</v>
      </c>
      <c r="B372" s="17" t="s">
        <v>18</v>
      </c>
      <c r="C372" s="19">
        <v>1995</v>
      </c>
      <c r="D372" s="19"/>
      <c r="E372" s="29">
        <v>0</v>
      </c>
      <c r="F372" s="21">
        <v>151957763</v>
      </c>
      <c r="G372" s="21">
        <v>-60686508</v>
      </c>
      <c r="H372" s="23">
        <v>13753097</v>
      </c>
      <c r="I372" s="107">
        <v>5.0000000000000001E-3</v>
      </c>
      <c r="J372" s="23">
        <v>14444120.33</v>
      </c>
      <c r="N372" s="72"/>
      <c r="O372" s="72"/>
      <c r="P372" s="72"/>
      <c r="Q372" s="72"/>
      <c r="R372" s="72"/>
      <c r="S372" s="72">
        <v>14444120.33</v>
      </c>
      <c r="T372" s="22"/>
      <c r="U372" s="22"/>
      <c r="V372" s="72">
        <v>0</v>
      </c>
      <c r="X372" s="102">
        <v>116.7</v>
      </c>
      <c r="Y372" s="22">
        <v>123771.38243359041</v>
      </c>
      <c r="Z372" s="5">
        <v>4.5900000000000003E-2</v>
      </c>
      <c r="AA372" s="40"/>
      <c r="AE372" s="34">
        <v>0</v>
      </c>
      <c r="AF372" s="34">
        <v>1297917.4356572453</v>
      </c>
    </row>
    <row r="373" spans="1:35" ht="27.75" customHeight="1" x14ac:dyDescent="0.2">
      <c r="A373" s="39">
        <v>353</v>
      </c>
      <c r="B373" s="17" t="s">
        <v>18</v>
      </c>
      <c r="C373" s="19">
        <v>1996</v>
      </c>
      <c r="D373" s="19"/>
      <c r="E373" s="29">
        <v>0</v>
      </c>
      <c r="F373" s="21">
        <v>165183458</v>
      </c>
      <c r="G373" s="21">
        <v>-67266711</v>
      </c>
      <c r="H373" s="23">
        <v>13225695</v>
      </c>
      <c r="I373" s="107">
        <v>5.0000000000000001E-3</v>
      </c>
      <c r="J373" s="23">
        <v>13985483.814999999</v>
      </c>
      <c r="N373" s="72"/>
      <c r="O373" s="72"/>
      <c r="P373" s="72"/>
      <c r="Q373" s="72"/>
      <c r="R373" s="72"/>
      <c r="S373" s="72">
        <v>13985483.814999999</v>
      </c>
      <c r="T373" s="22"/>
      <c r="U373" s="22"/>
      <c r="V373" s="72">
        <v>0</v>
      </c>
      <c r="X373" s="102">
        <v>116.6</v>
      </c>
      <c r="Y373" s="22">
        <v>119944.11505145798</v>
      </c>
      <c r="Z373" s="5">
        <v>4.5900000000000003E-2</v>
      </c>
      <c r="AA373" s="40"/>
      <c r="AE373" s="34">
        <v>0</v>
      </c>
      <c r="AF373" s="34">
        <v>1358287.1404120356</v>
      </c>
    </row>
    <row r="374" spans="1:35" ht="27.75" customHeight="1" x14ac:dyDescent="0.2">
      <c r="A374" s="39">
        <v>354</v>
      </c>
      <c r="B374" s="17" t="s">
        <v>18</v>
      </c>
      <c r="C374" s="19">
        <v>1997</v>
      </c>
      <c r="D374" s="19"/>
      <c r="E374" s="29">
        <v>0</v>
      </c>
      <c r="F374" s="21">
        <v>182771191</v>
      </c>
      <c r="G374" s="21">
        <v>-73798856</v>
      </c>
      <c r="H374" s="23">
        <v>17587733</v>
      </c>
      <c r="I374" s="107">
        <v>5.0000000000000001E-3</v>
      </c>
      <c r="J374" s="23">
        <v>18413650.289999999</v>
      </c>
      <c r="L374" s="33">
        <v>0.5962227110507804</v>
      </c>
      <c r="N374" s="72"/>
      <c r="O374" s="72"/>
      <c r="P374" s="72"/>
      <c r="Q374" s="72"/>
      <c r="R374" s="72"/>
      <c r="S374" s="72">
        <v>18413650.289999999</v>
      </c>
      <c r="T374" s="22"/>
      <c r="U374" s="22"/>
      <c r="V374" s="72">
        <v>0</v>
      </c>
      <c r="X374" s="102">
        <v>118</v>
      </c>
      <c r="Y374" s="22">
        <v>156047.88381355931</v>
      </c>
      <c r="Z374" s="5">
        <v>4.5900000000000003E-2</v>
      </c>
      <c r="AA374" s="40"/>
      <c r="AE374" s="34">
        <v>0</v>
      </c>
      <c r="AF374" s="34">
        <v>1451989.6444806824</v>
      </c>
    </row>
    <row r="375" spans="1:35" ht="27.75" customHeight="1" x14ac:dyDescent="0.2">
      <c r="A375" s="39">
        <v>355</v>
      </c>
      <c r="B375" s="17" t="s">
        <v>18</v>
      </c>
      <c r="C375" s="19">
        <v>1998</v>
      </c>
      <c r="D375" s="19"/>
      <c r="E375" s="29">
        <v>0</v>
      </c>
      <c r="F375" s="21">
        <v>0</v>
      </c>
      <c r="G375" s="21">
        <v>0</v>
      </c>
      <c r="H375" s="23">
        <v>-182771191</v>
      </c>
      <c r="I375" s="107">
        <v>5.0000000000000001E-3</v>
      </c>
      <c r="J375" s="23"/>
      <c r="K375" s="23">
        <v>-7783932.6090000002</v>
      </c>
      <c r="L375" s="23">
        <v>11576277.802024474</v>
      </c>
      <c r="M375" s="39">
        <v>2</v>
      </c>
      <c r="N375" s="72"/>
      <c r="O375" s="72"/>
      <c r="P375" s="72"/>
      <c r="Q375" s="72"/>
      <c r="R375" s="72"/>
      <c r="S375" s="72">
        <v>11576277.802024474</v>
      </c>
      <c r="T375" s="22"/>
      <c r="U375" s="22"/>
      <c r="X375" s="102">
        <v>122.8</v>
      </c>
      <c r="Y375" s="22">
        <v>94269.363208668365</v>
      </c>
      <c r="Z375" s="5">
        <v>4.5900000000000003E-2</v>
      </c>
      <c r="AA375" s="40"/>
      <c r="AE375" s="34">
        <v>0</v>
      </c>
      <c r="AF375" s="34">
        <v>1479612.6830076873</v>
      </c>
    </row>
    <row r="376" spans="1:35" ht="27.75" customHeight="1" x14ac:dyDescent="0.2">
      <c r="A376" s="39">
        <v>356</v>
      </c>
      <c r="B376" s="17" t="s">
        <v>18</v>
      </c>
      <c r="C376" s="19">
        <v>1999</v>
      </c>
      <c r="D376" s="19"/>
      <c r="E376" s="29">
        <v>0</v>
      </c>
      <c r="F376" s="21">
        <v>0</v>
      </c>
      <c r="G376" s="21">
        <v>0</v>
      </c>
      <c r="H376" s="23">
        <v>0</v>
      </c>
      <c r="I376" s="107">
        <v>5.0000000000000001E-3</v>
      </c>
      <c r="J376" s="23"/>
      <c r="K376" s="23">
        <v>-7783932.6090000002</v>
      </c>
      <c r="L376" s="23">
        <v>11576277.802024474</v>
      </c>
      <c r="M376" s="39">
        <v>2</v>
      </c>
      <c r="N376" s="72"/>
      <c r="O376" s="72"/>
      <c r="P376" s="72"/>
      <c r="Q376" s="72"/>
      <c r="R376" s="72"/>
      <c r="S376" s="72">
        <v>11576277.802024474</v>
      </c>
      <c r="T376" s="22"/>
      <c r="U376" s="22"/>
      <c r="X376" s="102">
        <v>126.1</v>
      </c>
      <c r="Y376" s="22">
        <v>91802.361633818204</v>
      </c>
      <c r="Z376" s="5">
        <v>4.5900000000000003E-2</v>
      </c>
      <c r="AA376" s="40"/>
      <c r="AE376" s="34">
        <v>0</v>
      </c>
      <c r="AF376" s="34">
        <v>1503500.8224914526</v>
      </c>
    </row>
    <row r="377" spans="1:35" ht="27.75" customHeight="1" x14ac:dyDescent="0.2">
      <c r="A377" s="39">
        <v>357</v>
      </c>
      <c r="B377" s="17" t="s">
        <v>18</v>
      </c>
      <c r="C377" s="19">
        <v>2000</v>
      </c>
      <c r="D377" s="19"/>
      <c r="E377" s="29">
        <v>0</v>
      </c>
      <c r="F377" s="21">
        <v>0</v>
      </c>
      <c r="G377" s="21">
        <v>0</v>
      </c>
      <c r="H377" s="23">
        <v>0</v>
      </c>
      <c r="I377" s="107">
        <v>5.0000000000000001E-3</v>
      </c>
      <c r="J377" s="23"/>
      <c r="K377" s="23">
        <v>-7783932.6090000002</v>
      </c>
      <c r="L377" s="23">
        <v>11576277.802024474</v>
      </c>
      <c r="M377" s="39">
        <v>2</v>
      </c>
      <c r="N377" s="72"/>
      <c r="O377" s="72"/>
      <c r="P377" s="72"/>
      <c r="Q377" s="72"/>
      <c r="R377" s="72"/>
      <c r="S377" s="72">
        <v>11576277.802024474</v>
      </c>
      <c r="T377" s="22"/>
      <c r="U377" s="22"/>
      <c r="X377" s="102">
        <v>128.69999999999999</v>
      </c>
      <c r="Y377" s="22">
        <v>89947.768469498638</v>
      </c>
      <c r="Z377" s="5">
        <v>4.5900000000000003E-2</v>
      </c>
      <c r="AA377" s="40"/>
      <c r="AE377" s="34">
        <v>0</v>
      </c>
      <c r="AF377" s="34">
        <v>1524437.9032085936</v>
      </c>
    </row>
    <row r="378" spans="1:35" ht="27.75" customHeight="1" x14ac:dyDescent="0.2">
      <c r="A378" s="39">
        <v>358</v>
      </c>
      <c r="B378" s="17" t="s">
        <v>18</v>
      </c>
      <c r="C378" s="19">
        <v>2001</v>
      </c>
      <c r="D378" s="19"/>
      <c r="E378" s="29">
        <v>0</v>
      </c>
      <c r="F378" s="21">
        <v>0</v>
      </c>
      <c r="G378" s="21">
        <v>0</v>
      </c>
      <c r="H378" s="23">
        <v>0</v>
      </c>
      <c r="I378" s="107">
        <v>5.0000000000000001E-3</v>
      </c>
      <c r="J378" s="23"/>
      <c r="K378" s="23">
        <v>-7783932.6090000002</v>
      </c>
      <c r="L378" s="23">
        <v>11576277.802024474</v>
      </c>
      <c r="M378" s="39">
        <v>2</v>
      </c>
      <c r="N378" s="72"/>
      <c r="O378" s="72"/>
      <c r="P378" s="72"/>
      <c r="Q378" s="72"/>
      <c r="R378" s="72"/>
      <c r="S378" s="72">
        <v>11576277.802024474</v>
      </c>
      <c r="T378" s="22"/>
      <c r="U378" s="22"/>
      <c r="X378" s="102">
        <v>129.6</v>
      </c>
      <c r="Y378" s="22">
        <v>89323.131188460451</v>
      </c>
      <c r="Z378" s="5">
        <v>4.5900000000000003E-2</v>
      </c>
      <c r="AA378" s="40"/>
      <c r="AE378" s="34">
        <v>0</v>
      </c>
      <c r="AF378" s="34">
        <v>1543789.3346397795</v>
      </c>
    </row>
    <row r="379" spans="1:35" ht="27.75" customHeight="1" x14ac:dyDescent="0.2">
      <c r="A379" s="39">
        <v>359</v>
      </c>
      <c r="B379" s="17" t="s">
        <v>18</v>
      </c>
      <c r="C379" s="19">
        <v>2002</v>
      </c>
      <c r="D379" s="19"/>
      <c r="E379" s="29">
        <v>0</v>
      </c>
      <c r="F379" s="21">
        <v>142937672</v>
      </c>
      <c r="G379" s="109">
        <v>-14309218.377430322</v>
      </c>
      <c r="H379" s="23">
        <v>142937672</v>
      </c>
      <c r="I379" s="107">
        <v>5.0000000000000001E-3</v>
      </c>
      <c r="J379" s="23"/>
      <c r="K379" s="23">
        <v>-7783932.6090000002</v>
      </c>
      <c r="L379" s="23">
        <v>11576277.802024474</v>
      </c>
      <c r="M379" s="39">
        <v>2</v>
      </c>
      <c r="N379" s="72"/>
      <c r="O379" s="72"/>
      <c r="P379" s="72"/>
      <c r="Q379" s="72"/>
      <c r="R379" s="72"/>
      <c r="S379" s="72">
        <v>11576277.802024474</v>
      </c>
      <c r="T379" s="22"/>
      <c r="U379" s="22"/>
      <c r="V379" s="72">
        <v>21606146</v>
      </c>
      <c r="X379" s="102">
        <v>130.5</v>
      </c>
      <c r="Y379" s="22">
        <v>88707.10959405727</v>
      </c>
      <c r="Z379" s="5">
        <v>4.5900000000000003E-2</v>
      </c>
      <c r="AA379" s="40"/>
      <c r="AD379" s="111">
        <v>91.329146341463414</v>
      </c>
      <c r="AE379" s="34">
        <v>0</v>
      </c>
      <c r="AF379" s="34">
        <v>1561636.5137738709</v>
      </c>
      <c r="AG379" s="107">
        <v>8.2960000000000006E-2</v>
      </c>
      <c r="AH379" s="41">
        <v>16.741565999999999</v>
      </c>
      <c r="AI379" s="23">
        <v>26144240.763355166</v>
      </c>
    </row>
    <row r="380" spans="1:35" ht="27.75" customHeight="1" x14ac:dyDescent="0.2">
      <c r="A380" s="39">
        <v>360</v>
      </c>
      <c r="B380" s="17" t="s">
        <v>18</v>
      </c>
      <c r="C380" s="19">
        <v>2003</v>
      </c>
      <c r="D380" s="19"/>
      <c r="E380" s="29">
        <v>0</v>
      </c>
      <c r="F380" s="21">
        <v>157737718</v>
      </c>
      <c r="G380" s="21">
        <v>0</v>
      </c>
      <c r="H380" s="23">
        <v>14800046</v>
      </c>
      <c r="I380" s="107">
        <v>5.0000000000000001E-3</v>
      </c>
      <c r="J380" s="23">
        <v>15514734.359999999</v>
      </c>
      <c r="K380" s="23">
        <v>-38919663.045000002</v>
      </c>
      <c r="L380" s="23">
        <v>57881389.010122374</v>
      </c>
      <c r="N380" s="72"/>
      <c r="O380" s="72"/>
      <c r="P380" s="72"/>
      <c r="Q380" s="72"/>
      <c r="R380" s="72"/>
      <c r="S380" s="72">
        <v>15514734.359999999</v>
      </c>
      <c r="T380" s="22"/>
      <c r="U380" s="22"/>
      <c r="V380" s="72">
        <v>21306950</v>
      </c>
      <c r="X380" s="102">
        <v>130.6</v>
      </c>
      <c r="Y380" s="22">
        <v>118795.82205206738</v>
      </c>
      <c r="Z380" s="5">
        <v>4.5900000000000003E-2</v>
      </c>
      <c r="AA380" s="40"/>
      <c r="AD380" s="111">
        <v>94.295243902439026</v>
      </c>
      <c r="AE380" s="34">
        <v>0</v>
      </c>
      <c r="AF380" s="34">
        <v>1608753.2198437175</v>
      </c>
      <c r="AG380" s="107">
        <v>8.2960000000000006E-2</v>
      </c>
      <c r="AH380" s="41">
        <v>16.820820000000001</v>
      </c>
      <c r="AI380" s="23">
        <v>27060548.335411601</v>
      </c>
    </row>
    <row r="381" spans="1:35" ht="27.75" customHeight="1" x14ac:dyDescent="0.2">
      <c r="A381" s="39">
        <v>361</v>
      </c>
      <c r="B381" s="17" t="s">
        <v>18</v>
      </c>
      <c r="C381" s="19">
        <v>2004</v>
      </c>
      <c r="D381" s="19"/>
      <c r="E381" s="29">
        <v>0</v>
      </c>
      <c r="F381" s="21">
        <v>167341383</v>
      </c>
      <c r="G381" s="21">
        <v>0</v>
      </c>
      <c r="H381" s="23">
        <v>9603665</v>
      </c>
      <c r="I381" s="107">
        <v>5.0000000000000001E-3</v>
      </c>
      <c r="J381" s="23">
        <v>10392353.59</v>
      </c>
      <c r="K381" s="23"/>
      <c r="N381" s="72"/>
      <c r="O381" s="72"/>
      <c r="P381" s="72"/>
      <c r="Q381" s="72"/>
      <c r="R381" s="72"/>
      <c r="S381" s="72">
        <v>10392353.59</v>
      </c>
      <c r="T381" s="22"/>
      <c r="U381" s="22"/>
      <c r="V381" s="72">
        <v>21261559</v>
      </c>
      <c r="X381" s="102">
        <v>131.1</v>
      </c>
      <c r="Y381" s="22">
        <v>79270.431655225024</v>
      </c>
      <c r="Z381" s="5">
        <v>4.5900000000000003E-2</v>
      </c>
      <c r="AA381" s="40"/>
      <c r="AD381" s="111">
        <v>97.149756097560967</v>
      </c>
      <c r="AE381" s="34">
        <v>0</v>
      </c>
      <c r="AF381" s="34">
        <v>1614181.878708116</v>
      </c>
      <c r="AG381" s="107">
        <v>8.2960000000000006E-2</v>
      </c>
      <c r="AH381" s="41">
        <v>16.852066000000001</v>
      </c>
      <c r="AI381" s="23">
        <v>27202299.555993166</v>
      </c>
    </row>
    <row r="382" spans="1:35" ht="27.75" customHeight="1" x14ac:dyDescent="0.2">
      <c r="A382" s="39">
        <v>362</v>
      </c>
      <c r="B382" s="17" t="s">
        <v>18</v>
      </c>
      <c r="C382" s="19">
        <v>2005</v>
      </c>
      <c r="D382" s="19"/>
      <c r="E382" s="29">
        <v>0</v>
      </c>
      <c r="F382" s="21">
        <v>176112476</v>
      </c>
      <c r="G382" s="21">
        <v>0</v>
      </c>
      <c r="H382" s="23">
        <v>8771093</v>
      </c>
      <c r="I382" s="107">
        <v>5.0000000000000001E-3</v>
      </c>
      <c r="J382" s="23">
        <v>9607799.9149999991</v>
      </c>
      <c r="N382" s="72"/>
      <c r="O382" s="72"/>
      <c r="P382" s="72"/>
      <c r="Q382" s="72"/>
      <c r="R382" s="72"/>
      <c r="S382" s="72">
        <v>9607799.9149999991</v>
      </c>
      <c r="T382" s="22"/>
      <c r="U382" s="22"/>
      <c r="V382" s="72">
        <v>21388642</v>
      </c>
      <c r="X382" s="102">
        <v>133.6</v>
      </c>
      <c r="Y382" s="22">
        <v>71914.670022455088</v>
      </c>
      <c r="Z382" s="5">
        <v>4.5900000000000003E-2</v>
      </c>
      <c r="AA382" s="40"/>
      <c r="AD382" s="111">
        <v>99.990121951219521</v>
      </c>
      <c r="AE382" s="34">
        <v>0</v>
      </c>
      <c r="AF382" s="34">
        <v>1612005.6004978686</v>
      </c>
      <c r="AG382" s="107">
        <v>8.2960000000000006E-2</v>
      </c>
      <c r="AH382" s="41">
        <v>17.008296000000001</v>
      </c>
      <c r="AI382" s="23">
        <v>27417468.406925499</v>
      </c>
    </row>
    <row r="383" spans="1:35" ht="27.75" customHeight="1" x14ac:dyDescent="0.2">
      <c r="A383" s="39">
        <v>363</v>
      </c>
      <c r="B383" s="17" t="s">
        <v>18</v>
      </c>
      <c r="C383" s="19">
        <v>2006</v>
      </c>
      <c r="D383" s="19"/>
      <c r="E383" s="29">
        <v>0</v>
      </c>
      <c r="F383" s="21">
        <v>184146345</v>
      </c>
      <c r="G383" s="21">
        <v>0</v>
      </c>
      <c r="H383" s="23">
        <v>8033869</v>
      </c>
      <c r="I383" s="107">
        <v>5.0000000000000001E-3</v>
      </c>
      <c r="J383" s="23">
        <v>8914431.3800000008</v>
      </c>
      <c r="N383" s="72"/>
      <c r="O383" s="72"/>
      <c r="P383" s="72"/>
      <c r="Q383" s="72"/>
      <c r="R383" s="72"/>
      <c r="S383" s="72">
        <v>8914431.3800000008</v>
      </c>
      <c r="T383" s="22"/>
      <c r="U383" s="22"/>
      <c r="V383" s="72">
        <v>30168503</v>
      </c>
      <c r="X383" s="102">
        <v>142.4</v>
      </c>
      <c r="Y383" s="22">
        <v>62601.343960674159</v>
      </c>
      <c r="Z383" s="5">
        <v>4.5900000000000003E-2</v>
      </c>
      <c r="AA383" s="40"/>
      <c r="AD383" s="111">
        <v>103.12109756097563</v>
      </c>
      <c r="AE383" s="34">
        <v>0</v>
      </c>
      <c r="AF383" s="34">
        <v>1600615.8873956907</v>
      </c>
      <c r="AG383" s="107">
        <v>7.7441666666666686E-2</v>
      </c>
      <c r="AH383" s="41">
        <v>16.88236666666667</v>
      </c>
      <c r="AI383" s="23">
        <v>27022184.303506099</v>
      </c>
    </row>
    <row r="384" spans="1:35" ht="27.75" customHeight="1" x14ac:dyDescent="0.2">
      <c r="A384" s="39">
        <v>364</v>
      </c>
      <c r="B384" s="17" t="s">
        <v>18</v>
      </c>
      <c r="C384" s="19">
        <v>2007</v>
      </c>
      <c r="D384" s="19"/>
      <c r="E384" s="29">
        <v>-526863</v>
      </c>
      <c r="F384" s="21">
        <v>234783640</v>
      </c>
      <c r="G384" s="21">
        <v>0</v>
      </c>
      <c r="H384" s="23">
        <v>50637295</v>
      </c>
      <c r="I384" s="107">
        <v>5.0000000000000001E-3</v>
      </c>
      <c r="J384" s="23">
        <v>51558026.725000001</v>
      </c>
      <c r="N384" s="72">
        <v>0</v>
      </c>
      <c r="O384" s="72">
        <v>234783640</v>
      </c>
      <c r="P384" s="72">
        <v>0</v>
      </c>
      <c r="Q384" s="72"/>
      <c r="R384" s="72">
        <v>0</v>
      </c>
      <c r="S384" s="72">
        <v>51558026.725000001</v>
      </c>
      <c r="T384" s="22"/>
      <c r="U384" s="22"/>
      <c r="V384" s="72">
        <v>30248693</v>
      </c>
      <c r="X384" s="102">
        <v>148.80000000000001</v>
      </c>
      <c r="Y384" s="22">
        <v>346492.11508736556</v>
      </c>
      <c r="Z384" s="5">
        <v>4.5900000000000003E-2</v>
      </c>
      <c r="AA384" s="40"/>
      <c r="AD384" s="111">
        <v>106.41609756097562</v>
      </c>
      <c r="AE384" s="34">
        <v>0</v>
      </c>
      <c r="AF384" s="34">
        <v>1873639.733251594</v>
      </c>
      <c r="AG384" s="107">
        <v>7.350000000000001E-2</v>
      </c>
      <c r="AH384" s="41">
        <v>17.296320000000001</v>
      </c>
      <c r="AI384" s="23">
        <v>32407072.391034212</v>
      </c>
    </row>
    <row r="385" spans="1:35" ht="27.75" customHeight="1" x14ac:dyDescent="0.2">
      <c r="A385" s="39">
        <v>365</v>
      </c>
      <c r="B385" s="17" t="s">
        <v>18</v>
      </c>
      <c r="C385" s="19">
        <v>2008</v>
      </c>
      <c r="D385" s="19"/>
      <c r="E385" s="29">
        <v>-1111282</v>
      </c>
      <c r="F385" s="21">
        <v>249604574</v>
      </c>
      <c r="G385" s="21">
        <v>0</v>
      </c>
      <c r="H385" s="23">
        <v>14820934</v>
      </c>
      <c r="I385" s="107">
        <v>5.0000000000000001E-3</v>
      </c>
      <c r="J385" s="23">
        <v>15994852.199999999</v>
      </c>
      <c r="N385" s="72">
        <v>0</v>
      </c>
      <c r="O385" s="72">
        <v>249604574</v>
      </c>
      <c r="P385" s="72">
        <v>0</v>
      </c>
      <c r="Q385" s="72"/>
      <c r="R385" s="72">
        <v>0</v>
      </c>
      <c r="S385" s="72">
        <v>15994852.199999999</v>
      </c>
      <c r="T385" s="22"/>
      <c r="U385" s="22"/>
      <c r="V385" s="72">
        <v>30250671</v>
      </c>
      <c r="X385" s="102">
        <v>150.30000000000001</v>
      </c>
      <c r="Y385" s="22">
        <v>106419.50898203591</v>
      </c>
      <c r="Z385" s="5">
        <v>4.5900000000000003E-2</v>
      </c>
      <c r="AA385" s="40"/>
      <c r="AD385" s="111">
        <v>109.62926829268292</v>
      </c>
      <c r="AE385" s="34">
        <v>0</v>
      </c>
      <c r="AF385" s="34">
        <v>1894059.1784773818</v>
      </c>
      <c r="AG385" s="107">
        <v>7.2692083333333324E-2</v>
      </c>
      <c r="AH385" s="41">
        <v>17.715351999999999</v>
      </c>
      <c r="AI385" s="23">
        <v>33553925.055557642</v>
      </c>
    </row>
    <row r="386" spans="1:35" ht="27.75" customHeight="1" x14ac:dyDescent="0.2">
      <c r="A386" s="39">
        <v>366</v>
      </c>
      <c r="B386" s="17" t="s">
        <v>18</v>
      </c>
      <c r="C386" s="19">
        <v>2009</v>
      </c>
      <c r="D386" s="19"/>
      <c r="E386" s="29">
        <v>-1317962</v>
      </c>
      <c r="F386" s="21">
        <v>259838535</v>
      </c>
      <c r="G386" s="21">
        <v>0</v>
      </c>
      <c r="H386" s="23">
        <v>10233961</v>
      </c>
      <c r="I386" s="107">
        <v>5.0000000000000001E-3</v>
      </c>
      <c r="J386" s="23">
        <v>11481983.870000001</v>
      </c>
      <c r="N386" s="72">
        <v>5361.7</v>
      </c>
      <c r="O386" s="72">
        <v>259838535</v>
      </c>
      <c r="P386" s="72"/>
      <c r="Q386" s="72"/>
      <c r="R386" s="72">
        <v>5361.7</v>
      </c>
      <c r="S386" s="72">
        <v>11487345.57</v>
      </c>
      <c r="T386" s="22"/>
      <c r="U386" s="22"/>
      <c r="V386" s="72">
        <v>30317891</v>
      </c>
      <c r="X386" s="102">
        <v>151.1</v>
      </c>
      <c r="Y386" s="22">
        <v>76024.788682991406</v>
      </c>
      <c r="Z386" s="5">
        <v>4.5900000000000003E-2</v>
      </c>
      <c r="AA386" s="40"/>
      <c r="AD386" s="111">
        <v>112.72439024390243</v>
      </c>
      <c r="AE386" s="34">
        <v>0</v>
      </c>
      <c r="AF386" s="34">
        <v>1883146.6508682615</v>
      </c>
      <c r="AG386" s="107">
        <v>7.3154000000000011E-2</v>
      </c>
      <c r="AH386" s="41">
        <v>17.930536200000002</v>
      </c>
      <c r="AI386" s="23">
        <v>33765829.193302125</v>
      </c>
    </row>
    <row r="387" spans="1:35" ht="27.75" customHeight="1" x14ac:dyDescent="0.2">
      <c r="A387" s="39">
        <v>367</v>
      </c>
      <c r="B387" s="17" t="s">
        <v>18</v>
      </c>
      <c r="C387" s="19">
        <v>2010</v>
      </c>
      <c r="D387" s="19"/>
      <c r="E387" s="29">
        <v>1071202</v>
      </c>
      <c r="F387" s="21">
        <v>279474522</v>
      </c>
      <c r="G387" s="21">
        <v>0</v>
      </c>
      <c r="H387" s="23">
        <v>19635987</v>
      </c>
      <c r="I387" s="107">
        <v>5.0000000000000001E-3</v>
      </c>
      <c r="J387" s="23">
        <v>20935179.675000001</v>
      </c>
      <c r="N387" s="72">
        <v>6290313.5599999996</v>
      </c>
      <c r="O387" s="72">
        <v>279474522</v>
      </c>
      <c r="P387" s="72"/>
      <c r="Q387" s="72"/>
      <c r="R387" s="72">
        <v>6290313.5599999996</v>
      </c>
      <c r="S387" s="72">
        <v>27225493.234999999</v>
      </c>
      <c r="T387" s="22"/>
      <c r="U387" s="22"/>
      <c r="V387" s="72">
        <v>30317891</v>
      </c>
      <c r="X387" s="102">
        <v>155.1</v>
      </c>
      <c r="Y387" s="22">
        <v>175535.09500322372</v>
      </c>
      <c r="Z387" s="5">
        <v>4.5900000000000003E-2</v>
      </c>
      <c r="AA387" s="40"/>
      <c r="AD387" s="111">
        <v>115.85768292682927</v>
      </c>
      <c r="AE387" s="34">
        <v>0</v>
      </c>
      <c r="AF387" s="34">
        <v>1972245.314596632</v>
      </c>
      <c r="AG387" s="107">
        <v>7.3993333333333355E-2</v>
      </c>
      <c r="AH387" s="41">
        <v>18.29948266666667</v>
      </c>
      <c r="AI387" s="23">
        <v>36091068.948875621</v>
      </c>
    </row>
    <row r="388" spans="1:35" ht="27.75" customHeight="1" x14ac:dyDescent="0.2">
      <c r="A388" s="39">
        <v>368</v>
      </c>
      <c r="B388" s="17" t="s">
        <v>18</v>
      </c>
      <c r="C388" s="18">
        <v>2011</v>
      </c>
      <c r="D388" s="18"/>
      <c r="E388" s="29">
        <v>2428912</v>
      </c>
      <c r="F388" s="21">
        <v>291513710</v>
      </c>
      <c r="G388" s="20">
        <v>0</v>
      </c>
      <c r="H388" s="23">
        <v>12039188</v>
      </c>
      <c r="I388" s="107">
        <v>5.0000000000000001E-3</v>
      </c>
      <c r="J388" s="23">
        <v>13436560.609999999</v>
      </c>
      <c r="N388" s="72">
        <v>3341355.31</v>
      </c>
      <c r="O388" s="72">
        <v>291513710</v>
      </c>
      <c r="P388" s="72"/>
      <c r="Q388" s="72"/>
      <c r="R388" s="72">
        <v>3341355.31</v>
      </c>
      <c r="S388" s="72">
        <v>16777915.919999998</v>
      </c>
      <c r="T388" s="22"/>
      <c r="U388" s="22"/>
      <c r="V388" s="72">
        <v>30341529</v>
      </c>
      <c r="X388" s="102">
        <v>160.19999999999999</v>
      </c>
      <c r="Y388" s="22">
        <v>104731.0606741573</v>
      </c>
      <c r="Z388" s="5">
        <v>4.5900000000000003E-2</v>
      </c>
      <c r="AA388" s="40"/>
      <c r="AD388" s="111">
        <v>119.08</v>
      </c>
      <c r="AE388" s="34">
        <v>0</v>
      </c>
      <c r="AF388" s="34">
        <v>1986450.3153308039</v>
      </c>
      <c r="AG388" s="107">
        <v>7.0764333333333346E-2</v>
      </c>
      <c r="AH388" s="41">
        <v>18.328728099999999</v>
      </c>
      <c r="AI388" s="23">
        <v>36409107.713857561</v>
      </c>
    </row>
    <row r="389" spans="1:35" ht="27.75" customHeight="1" x14ac:dyDescent="0.2">
      <c r="B389" s="98" t="s">
        <v>18</v>
      </c>
      <c r="C389" s="39">
        <v>2012</v>
      </c>
      <c r="E389" s="29">
        <v>2428912</v>
      </c>
      <c r="F389" s="34">
        <v>180263516</v>
      </c>
      <c r="G389" s="20"/>
      <c r="H389" s="23">
        <v>-111250194</v>
      </c>
      <c r="I389" s="107">
        <v>5.0000000000000001E-3</v>
      </c>
      <c r="J389" s="23">
        <v>-109792625.45</v>
      </c>
      <c r="N389" s="72">
        <v>148486.18</v>
      </c>
      <c r="O389" s="72">
        <v>180263516</v>
      </c>
      <c r="P389" s="72"/>
      <c r="Q389" s="72"/>
      <c r="R389" s="72">
        <v>148486.18</v>
      </c>
      <c r="S389" s="72">
        <v>17468716</v>
      </c>
      <c r="T389" s="72">
        <v>1</v>
      </c>
      <c r="U389" s="72">
        <v>17468716</v>
      </c>
      <c r="X389" s="102">
        <v>161.6</v>
      </c>
      <c r="Y389" s="22">
        <v>108098.4900990099</v>
      </c>
      <c r="Z389" s="5">
        <v>4.5900000000000003E-2</v>
      </c>
      <c r="AF389" s="34">
        <v>2003370.7359561299</v>
      </c>
      <c r="AG389" s="107">
        <v>6.2333333333333331E-2</v>
      </c>
      <c r="AH389" s="41">
        <v>17.40324</v>
      </c>
      <c r="AI389" s="23">
        <v>34865141.726821154</v>
      </c>
    </row>
    <row r="390" spans="1:35" ht="27.75" customHeight="1" x14ac:dyDescent="0.2">
      <c r="A390" s="39">
        <v>369</v>
      </c>
      <c r="B390" s="17" t="s">
        <v>19</v>
      </c>
      <c r="C390" s="19">
        <v>1989</v>
      </c>
      <c r="D390" s="19"/>
      <c r="E390" s="29">
        <v>0</v>
      </c>
      <c r="F390" s="21">
        <v>15305274</v>
      </c>
      <c r="G390" s="21">
        <v>-6442100</v>
      </c>
      <c r="H390" s="23"/>
      <c r="I390" s="107">
        <v>5.0000000000000001E-3</v>
      </c>
      <c r="N390" s="72"/>
      <c r="O390" s="72"/>
      <c r="P390" s="72"/>
      <c r="Q390" s="72"/>
      <c r="R390" s="72"/>
      <c r="V390" s="72">
        <v>0</v>
      </c>
      <c r="X390" s="102">
        <v>95.5</v>
      </c>
      <c r="Z390" s="5">
        <v>4.5900000000000003E-2</v>
      </c>
      <c r="AA390" s="40">
        <v>173229.94930457388</v>
      </c>
      <c r="AB390" s="110">
        <v>51.164212860310414</v>
      </c>
      <c r="AE390" s="34">
        <v>1</v>
      </c>
      <c r="AF390" s="34">
        <v>173229.94930457388</v>
      </c>
    </row>
    <row r="391" spans="1:35" ht="27.75" customHeight="1" x14ac:dyDescent="0.2">
      <c r="A391" s="39">
        <v>370</v>
      </c>
      <c r="B391" s="17" t="s">
        <v>19</v>
      </c>
      <c r="C391" s="19">
        <v>1990</v>
      </c>
      <c r="D391" s="19"/>
      <c r="E391" s="29">
        <v>0</v>
      </c>
      <c r="F391" s="21">
        <v>16772089</v>
      </c>
      <c r="G391" s="21">
        <v>-6969548</v>
      </c>
      <c r="H391" s="23">
        <v>1466815</v>
      </c>
      <c r="I391" s="107">
        <v>5.0000000000000001E-3</v>
      </c>
      <c r="J391" s="34">
        <v>1543341.37</v>
      </c>
      <c r="N391" s="72"/>
      <c r="O391" s="72"/>
      <c r="P391" s="72"/>
      <c r="Q391" s="72"/>
      <c r="R391" s="72"/>
      <c r="S391" s="72">
        <v>1543341.37</v>
      </c>
      <c r="T391" s="22"/>
      <c r="U391" s="22"/>
      <c r="V391" s="72">
        <v>0</v>
      </c>
      <c r="X391" s="102">
        <v>98.5</v>
      </c>
      <c r="Y391" s="22">
        <v>15668.440304568529</v>
      </c>
      <c r="Z391" s="5">
        <v>4.5900000000000003E-2</v>
      </c>
      <c r="AA391" s="40"/>
      <c r="AE391" s="34">
        <v>0</v>
      </c>
      <c r="AF391" s="34">
        <v>180947.13493606247</v>
      </c>
    </row>
    <row r="392" spans="1:35" ht="27.75" customHeight="1" x14ac:dyDescent="0.2">
      <c r="A392" s="39">
        <v>371</v>
      </c>
      <c r="B392" s="17" t="s">
        <v>19</v>
      </c>
      <c r="C392" s="19">
        <v>1991</v>
      </c>
      <c r="D392" s="19"/>
      <c r="E392" s="29">
        <v>0</v>
      </c>
      <c r="F392" s="21">
        <v>17744508</v>
      </c>
      <c r="G392" s="21">
        <v>-7081094</v>
      </c>
      <c r="H392" s="23">
        <v>972419</v>
      </c>
      <c r="I392" s="107">
        <v>5.0000000000000001E-3</v>
      </c>
      <c r="J392" s="23">
        <v>1056279.4450000001</v>
      </c>
      <c r="N392" s="72"/>
      <c r="O392" s="72"/>
      <c r="P392" s="72"/>
      <c r="Q392" s="72"/>
      <c r="R392" s="72"/>
      <c r="S392" s="72">
        <v>1056279.4450000001</v>
      </c>
      <c r="T392" s="22"/>
      <c r="U392" s="22"/>
      <c r="V392" s="72">
        <v>0</v>
      </c>
      <c r="X392" s="102">
        <v>97.7</v>
      </c>
      <c r="Y392" s="22">
        <v>10811.457983623337</v>
      </c>
      <c r="Z392" s="5">
        <v>4.5900000000000003E-2</v>
      </c>
      <c r="AA392" s="40"/>
      <c r="AE392" s="34">
        <v>0</v>
      </c>
      <c r="AF392" s="34">
        <v>183453.11942612054</v>
      </c>
    </row>
    <row r="393" spans="1:35" ht="27.75" customHeight="1" x14ac:dyDescent="0.2">
      <c r="A393" s="39">
        <v>372</v>
      </c>
      <c r="B393" s="17" t="s">
        <v>19</v>
      </c>
      <c r="C393" s="19">
        <v>1992</v>
      </c>
      <c r="D393" s="19"/>
      <c r="E393" s="29">
        <v>0</v>
      </c>
      <c r="F393" s="21">
        <v>19389594</v>
      </c>
      <c r="G393" s="21">
        <v>-7801389</v>
      </c>
      <c r="H393" s="23">
        <v>1645086</v>
      </c>
      <c r="I393" s="107">
        <v>5.0000000000000001E-3</v>
      </c>
      <c r="J393" s="23">
        <v>1733808.54</v>
      </c>
      <c r="N393" s="72"/>
      <c r="O393" s="72"/>
      <c r="P393" s="72"/>
      <c r="Q393" s="72"/>
      <c r="R393" s="72"/>
      <c r="S393" s="72">
        <v>1733808.54</v>
      </c>
      <c r="T393" s="22"/>
      <c r="U393" s="22"/>
      <c r="V393" s="72">
        <v>0</v>
      </c>
      <c r="X393" s="102">
        <v>100</v>
      </c>
      <c r="Y393" s="22">
        <v>17338.0854</v>
      </c>
      <c r="Z393" s="5">
        <v>4.5900000000000003E-2</v>
      </c>
      <c r="AA393" s="40"/>
      <c r="AE393" s="34">
        <v>0</v>
      </c>
      <c r="AF393" s="34">
        <v>192370.70664446161</v>
      </c>
    </row>
    <row r="394" spans="1:35" ht="27.75" customHeight="1" x14ac:dyDescent="0.2">
      <c r="A394" s="39">
        <v>373</v>
      </c>
      <c r="B394" s="17" t="s">
        <v>19</v>
      </c>
      <c r="C394" s="19">
        <v>1993</v>
      </c>
      <c r="D394" s="19"/>
      <c r="E394" s="29">
        <v>0</v>
      </c>
      <c r="F394" s="21">
        <v>20675496</v>
      </c>
      <c r="G394" s="21">
        <v>-8696944</v>
      </c>
      <c r="H394" s="23">
        <v>1285902</v>
      </c>
      <c r="I394" s="107">
        <v>5.0000000000000001E-3</v>
      </c>
      <c r="J394" s="23">
        <v>1382849.97</v>
      </c>
      <c r="N394" s="72"/>
      <c r="O394" s="72"/>
      <c r="P394" s="72"/>
      <c r="Q394" s="72"/>
      <c r="R394" s="72"/>
      <c r="S394" s="72">
        <v>1382849.97</v>
      </c>
      <c r="T394" s="22"/>
      <c r="U394" s="22"/>
      <c r="V394" s="72">
        <v>0</v>
      </c>
      <c r="X394" s="102">
        <v>102.5</v>
      </c>
      <c r="Y394" s="22">
        <v>13491.219219512195</v>
      </c>
      <c r="Z394" s="5">
        <v>4.5900000000000003E-2</v>
      </c>
      <c r="AA394" s="40"/>
      <c r="AE394" s="34">
        <v>0</v>
      </c>
      <c r="AF394" s="34">
        <v>197032.11042899301</v>
      </c>
    </row>
    <row r="395" spans="1:35" ht="27.75" customHeight="1" x14ac:dyDescent="0.2">
      <c r="A395" s="39">
        <v>374</v>
      </c>
      <c r="B395" s="17" t="s">
        <v>19</v>
      </c>
      <c r="C395" s="19">
        <v>1994</v>
      </c>
      <c r="D395" s="19"/>
      <c r="E395" s="29">
        <v>0</v>
      </c>
      <c r="F395" s="21">
        <v>21456450</v>
      </c>
      <c r="G395" s="21">
        <v>-9380118</v>
      </c>
      <c r="H395" s="23">
        <v>780954</v>
      </c>
      <c r="I395" s="107">
        <v>5.0000000000000001E-3</v>
      </c>
      <c r="J395" s="23">
        <v>884331.48</v>
      </c>
      <c r="N395" s="72"/>
      <c r="O395" s="72"/>
      <c r="P395" s="72"/>
      <c r="Q395" s="72"/>
      <c r="R395" s="72"/>
      <c r="S395" s="72">
        <v>884331.48</v>
      </c>
      <c r="T395" s="22"/>
      <c r="U395" s="22"/>
      <c r="V395" s="72">
        <v>0</v>
      </c>
      <c r="X395" s="102">
        <v>108.2</v>
      </c>
      <c r="Y395" s="22">
        <v>8173.1190388170053</v>
      </c>
      <c r="Z395" s="5">
        <v>4.5900000000000003E-2</v>
      </c>
      <c r="AA395" s="40"/>
      <c r="AE395" s="34">
        <v>0</v>
      </c>
      <c r="AF395" s="34">
        <v>196161.45559911925</v>
      </c>
    </row>
    <row r="396" spans="1:35" ht="27.75" customHeight="1" x14ac:dyDescent="0.2">
      <c r="A396" s="39">
        <v>375</v>
      </c>
      <c r="B396" s="17" t="s">
        <v>19</v>
      </c>
      <c r="C396" s="19">
        <v>1995</v>
      </c>
      <c r="D396" s="19"/>
      <c r="E396" s="29">
        <v>0</v>
      </c>
      <c r="F396" s="21">
        <v>22934772</v>
      </c>
      <c r="G396" s="21">
        <v>-10413428</v>
      </c>
      <c r="H396" s="23">
        <v>1478322</v>
      </c>
      <c r="I396" s="107">
        <v>5.0000000000000001E-3</v>
      </c>
      <c r="J396" s="23">
        <v>1585604.25</v>
      </c>
      <c r="N396" s="72"/>
      <c r="O396" s="72"/>
      <c r="P396" s="72"/>
      <c r="Q396" s="72"/>
      <c r="R396" s="72"/>
      <c r="S396" s="72">
        <v>1585604.25</v>
      </c>
      <c r="T396" s="22"/>
      <c r="U396" s="22"/>
      <c r="V396" s="72">
        <v>0</v>
      </c>
      <c r="X396" s="102">
        <v>116.7</v>
      </c>
      <c r="Y396" s="22">
        <v>13587.011568123393</v>
      </c>
      <c r="Z396" s="5">
        <v>4.5900000000000003E-2</v>
      </c>
      <c r="AA396" s="40"/>
      <c r="AE396" s="34">
        <v>0</v>
      </c>
      <c r="AF396" s="34">
        <v>200744.65635524306</v>
      </c>
    </row>
    <row r="397" spans="1:35" ht="27.75" customHeight="1" x14ac:dyDescent="0.2">
      <c r="A397" s="39">
        <v>376</v>
      </c>
      <c r="B397" s="17" t="s">
        <v>19</v>
      </c>
      <c r="C397" s="19">
        <v>1996</v>
      </c>
      <c r="D397" s="19"/>
      <c r="E397" s="29">
        <v>0</v>
      </c>
      <c r="F397" s="21">
        <v>23992000</v>
      </c>
      <c r="G397" s="21">
        <v>-11024027</v>
      </c>
      <c r="H397" s="23">
        <v>1057228</v>
      </c>
      <c r="I397" s="107">
        <v>5.0000000000000001E-3</v>
      </c>
      <c r="J397" s="23">
        <v>1171901.8600000001</v>
      </c>
      <c r="N397" s="72"/>
      <c r="O397" s="72"/>
      <c r="P397" s="72"/>
      <c r="Q397" s="72"/>
      <c r="R397" s="72"/>
      <c r="S397" s="72">
        <v>1171901.8600000001</v>
      </c>
      <c r="T397" s="22"/>
      <c r="U397" s="22"/>
      <c r="V397" s="72">
        <v>0</v>
      </c>
      <c r="X397" s="102">
        <v>116.6</v>
      </c>
      <c r="Y397" s="22">
        <v>10050.616295025731</v>
      </c>
      <c r="Z397" s="5">
        <v>4.5900000000000003E-2</v>
      </c>
      <c r="AA397" s="40"/>
      <c r="AE397" s="34">
        <v>0</v>
      </c>
      <c r="AF397" s="34">
        <v>201581.09292356315</v>
      </c>
    </row>
    <row r="398" spans="1:35" ht="27.75" customHeight="1" x14ac:dyDescent="0.2">
      <c r="A398" s="39">
        <v>377</v>
      </c>
      <c r="B398" s="17" t="s">
        <v>19</v>
      </c>
      <c r="C398" s="19">
        <v>1997</v>
      </c>
      <c r="D398" s="19"/>
      <c r="E398" s="29">
        <v>0</v>
      </c>
      <c r="F398" s="21">
        <v>25848761</v>
      </c>
      <c r="G398" s="21">
        <v>-12061382</v>
      </c>
      <c r="H398" s="23">
        <v>1856761</v>
      </c>
      <c r="I398" s="107">
        <v>5.0000000000000001E-3</v>
      </c>
      <c r="J398" s="23">
        <v>1976721</v>
      </c>
      <c r="L398" s="33">
        <v>0.53338645515736716</v>
      </c>
      <c r="N398" s="72"/>
      <c r="O398" s="72"/>
      <c r="P398" s="72"/>
      <c r="Q398" s="72"/>
      <c r="R398" s="72"/>
      <c r="S398" s="72">
        <v>1976721</v>
      </c>
      <c r="T398" s="22"/>
      <c r="U398" s="22"/>
      <c r="V398" s="72">
        <v>0</v>
      </c>
      <c r="X398" s="102">
        <v>118</v>
      </c>
      <c r="Y398" s="22">
        <v>16751.872881355932</v>
      </c>
      <c r="Z398" s="5">
        <v>4.5900000000000003E-2</v>
      </c>
      <c r="AA398" s="40"/>
      <c r="AE398" s="34">
        <v>0</v>
      </c>
      <c r="AF398" s="34">
        <v>209080.39363972752</v>
      </c>
    </row>
    <row r="399" spans="1:35" ht="27.75" customHeight="1" x14ac:dyDescent="0.2">
      <c r="A399" s="39">
        <v>378</v>
      </c>
      <c r="B399" s="17" t="s">
        <v>19</v>
      </c>
      <c r="C399" s="19">
        <v>1998</v>
      </c>
      <c r="D399" s="19"/>
      <c r="E399" s="29">
        <v>0</v>
      </c>
      <c r="F399" s="21">
        <v>32623533</v>
      </c>
      <c r="G399" s="21">
        <v>-15447042</v>
      </c>
      <c r="H399" s="23">
        <v>6774772</v>
      </c>
      <c r="I399" s="107">
        <v>5.0000000000000001E-3</v>
      </c>
      <c r="J399" s="23"/>
      <c r="K399" s="23">
        <v>-1273975.2390000001</v>
      </c>
      <c r="L399" s="23">
        <v>2111489.274071875</v>
      </c>
      <c r="M399" s="39">
        <v>2</v>
      </c>
      <c r="N399" s="72"/>
      <c r="O399" s="72"/>
      <c r="P399" s="72"/>
      <c r="Q399" s="72"/>
      <c r="R399" s="72"/>
      <c r="S399" s="72">
        <v>2111489.274071875</v>
      </c>
      <c r="T399" s="22"/>
      <c r="U399" s="22"/>
      <c r="X399" s="102">
        <v>122.8</v>
      </c>
      <c r="Y399" s="22">
        <v>17194.538062474552</v>
      </c>
      <c r="Z399" s="5">
        <v>4.5900000000000003E-2</v>
      </c>
      <c r="AA399" s="40"/>
      <c r="AE399" s="34">
        <v>0</v>
      </c>
      <c r="AF399" s="34">
        <v>216678.14163413856</v>
      </c>
    </row>
    <row r="400" spans="1:35" ht="27.75" customHeight="1" x14ac:dyDescent="0.2">
      <c r="A400" s="39">
        <v>379</v>
      </c>
      <c r="B400" s="17" t="s">
        <v>19</v>
      </c>
      <c r="C400" s="19">
        <v>1999</v>
      </c>
      <c r="D400" s="19"/>
      <c r="E400" s="29">
        <v>0</v>
      </c>
      <c r="F400" s="21">
        <v>0</v>
      </c>
      <c r="G400" s="21">
        <v>0</v>
      </c>
      <c r="H400" s="23">
        <v>-32623533</v>
      </c>
      <c r="I400" s="107">
        <v>5.0000000000000001E-3</v>
      </c>
      <c r="J400" s="23"/>
      <c r="K400" s="23">
        <v>-1273975.2390000001</v>
      </c>
      <c r="L400" s="23">
        <v>2111489.274071875</v>
      </c>
      <c r="M400" s="39">
        <v>2</v>
      </c>
      <c r="N400" s="72"/>
      <c r="O400" s="72"/>
      <c r="P400" s="72"/>
      <c r="Q400" s="72"/>
      <c r="R400" s="72"/>
      <c r="S400" s="72">
        <v>2111489.274071875</v>
      </c>
      <c r="T400" s="22"/>
      <c r="U400" s="22"/>
      <c r="X400" s="102">
        <v>126.1</v>
      </c>
      <c r="Y400" s="22">
        <v>16744.562046565228</v>
      </c>
      <c r="Z400" s="5">
        <v>4.5900000000000003E-2</v>
      </c>
      <c r="AA400" s="40"/>
      <c r="AE400" s="34">
        <v>0</v>
      </c>
      <c r="AF400" s="34">
        <v>223477.17697969684</v>
      </c>
    </row>
    <row r="401" spans="1:35" ht="27.75" customHeight="1" x14ac:dyDescent="0.2">
      <c r="A401" s="39">
        <v>380</v>
      </c>
      <c r="B401" s="17" t="s">
        <v>19</v>
      </c>
      <c r="C401" s="19">
        <v>2000</v>
      </c>
      <c r="D401" s="19"/>
      <c r="E401" s="29">
        <v>0</v>
      </c>
      <c r="F401" s="21">
        <v>0</v>
      </c>
      <c r="G401" s="21">
        <v>0</v>
      </c>
      <c r="H401" s="23">
        <v>0</v>
      </c>
      <c r="I401" s="107">
        <v>5.0000000000000001E-3</v>
      </c>
      <c r="J401" s="23"/>
      <c r="K401" s="23">
        <v>-1273975.2390000001</v>
      </c>
      <c r="L401" s="23">
        <v>2111489.274071875</v>
      </c>
      <c r="M401" s="39">
        <v>2</v>
      </c>
      <c r="N401" s="72"/>
      <c r="O401" s="72"/>
      <c r="P401" s="72"/>
      <c r="Q401" s="72"/>
      <c r="R401" s="72"/>
      <c r="S401" s="72">
        <v>2111489.274071875</v>
      </c>
      <c r="T401" s="22"/>
      <c r="U401" s="22"/>
      <c r="X401" s="102">
        <v>128.69999999999999</v>
      </c>
      <c r="Y401" s="22">
        <v>16406.288065826535</v>
      </c>
      <c r="Z401" s="5">
        <v>4.5900000000000003E-2</v>
      </c>
      <c r="AA401" s="40"/>
      <c r="AE401" s="34">
        <v>0</v>
      </c>
      <c r="AF401" s="34">
        <v>229625.86262215528</v>
      </c>
    </row>
    <row r="402" spans="1:35" ht="27.75" customHeight="1" x14ac:dyDescent="0.2">
      <c r="A402" s="39">
        <v>381</v>
      </c>
      <c r="B402" s="17" t="s">
        <v>19</v>
      </c>
      <c r="C402" s="19">
        <v>2001</v>
      </c>
      <c r="D402" s="19"/>
      <c r="E402" s="29">
        <v>0</v>
      </c>
      <c r="F402" s="21">
        <v>0</v>
      </c>
      <c r="G402" s="21">
        <v>0</v>
      </c>
      <c r="H402" s="23">
        <v>0</v>
      </c>
      <c r="I402" s="107">
        <v>5.0000000000000001E-3</v>
      </c>
      <c r="J402" s="23"/>
      <c r="K402" s="23">
        <v>-1273975.2390000001</v>
      </c>
      <c r="L402" s="23">
        <v>2111489.274071875</v>
      </c>
      <c r="M402" s="39">
        <v>2</v>
      </c>
      <c r="N402" s="72"/>
      <c r="O402" s="72"/>
      <c r="P402" s="72"/>
      <c r="Q402" s="72"/>
      <c r="R402" s="72"/>
      <c r="S402" s="72">
        <v>2111489.274071875</v>
      </c>
      <c r="T402" s="22"/>
      <c r="U402" s="22"/>
      <c r="X402" s="102">
        <v>129.6</v>
      </c>
      <c r="Y402" s="22">
        <v>16292.355509813851</v>
      </c>
      <c r="Z402" s="5">
        <v>4.5900000000000003E-2</v>
      </c>
      <c r="AA402" s="40"/>
      <c r="AE402" s="34">
        <v>0</v>
      </c>
      <c r="AF402" s="34">
        <v>235378.39103761219</v>
      </c>
    </row>
    <row r="403" spans="1:35" ht="27.75" customHeight="1" x14ac:dyDescent="0.2">
      <c r="A403" s="39">
        <v>382</v>
      </c>
      <c r="B403" s="17" t="s">
        <v>19</v>
      </c>
      <c r="C403" s="19">
        <v>2002</v>
      </c>
      <c r="D403" s="19"/>
      <c r="E403" s="29">
        <v>0</v>
      </c>
      <c r="F403" s="21">
        <v>19349641</v>
      </c>
      <c r="G403" s="109">
        <v>-26129477.545812499</v>
      </c>
      <c r="H403" s="23">
        <v>19349641</v>
      </c>
      <c r="I403" s="107">
        <v>5.0000000000000001E-3</v>
      </c>
      <c r="J403" s="23"/>
      <c r="K403" s="23">
        <v>-1273975.2390000001</v>
      </c>
      <c r="L403" s="23">
        <v>2111489.274071875</v>
      </c>
      <c r="M403" s="39">
        <v>2</v>
      </c>
      <c r="N403" s="72"/>
      <c r="O403" s="72"/>
      <c r="P403" s="72"/>
      <c r="Q403" s="72"/>
      <c r="R403" s="72"/>
      <c r="S403" s="72">
        <v>2111489.274071875</v>
      </c>
      <c r="T403" s="22"/>
      <c r="U403" s="22"/>
      <c r="V403" s="72">
        <v>0</v>
      </c>
      <c r="X403" s="102">
        <v>130.5</v>
      </c>
      <c r="Y403" s="22">
        <v>16179.994437332376</v>
      </c>
      <c r="Z403" s="5">
        <v>4.5900000000000003E-2</v>
      </c>
      <c r="AA403" s="40"/>
      <c r="AD403" s="111">
        <v>91.329146341463414</v>
      </c>
      <c r="AE403" s="34">
        <v>0</v>
      </c>
      <c r="AF403" s="34">
        <v>240754.51732631816</v>
      </c>
      <c r="AG403" s="107">
        <v>8.2960000000000006E-2</v>
      </c>
      <c r="AH403" s="41">
        <v>16.741565999999999</v>
      </c>
      <c r="AI403" s="23">
        <v>4030607.6416166988</v>
      </c>
    </row>
    <row r="404" spans="1:35" ht="27.75" customHeight="1" x14ac:dyDescent="0.2">
      <c r="A404" s="39">
        <v>383</v>
      </c>
      <c r="B404" s="17" t="s">
        <v>19</v>
      </c>
      <c r="C404" s="19">
        <v>2003</v>
      </c>
      <c r="D404" s="19"/>
      <c r="E404" s="29">
        <v>0</v>
      </c>
      <c r="F404" s="21">
        <v>21060983</v>
      </c>
      <c r="G404" s="21">
        <v>0</v>
      </c>
      <c r="H404" s="23">
        <v>1711342</v>
      </c>
      <c r="I404" s="107">
        <v>5.0000000000000001E-3</v>
      </c>
      <c r="J404" s="23">
        <v>1808090.2050000001</v>
      </c>
      <c r="K404" s="23">
        <v>-6369876.1950000003</v>
      </c>
      <c r="L404" s="23">
        <v>10557446.370359376</v>
      </c>
      <c r="N404" s="72"/>
      <c r="O404" s="72"/>
      <c r="P404" s="72"/>
      <c r="Q404" s="72"/>
      <c r="R404" s="72"/>
      <c r="S404" s="72">
        <v>1808090.2050000001</v>
      </c>
      <c r="T404" s="22"/>
      <c r="U404" s="22"/>
      <c r="V404" s="72">
        <v>0</v>
      </c>
      <c r="X404" s="102">
        <v>130.6</v>
      </c>
      <c r="Y404" s="22">
        <v>13844.48855283308</v>
      </c>
      <c r="Z404" s="5">
        <v>4.5900000000000003E-2</v>
      </c>
      <c r="AA404" s="40"/>
      <c r="AD404" s="111">
        <v>94.295243902439026</v>
      </c>
      <c r="AE404" s="34">
        <v>0</v>
      </c>
      <c r="AF404" s="34">
        <v>243548.37353387324</v>
      </c>
      <c r="AG404" s="107">
        <v>8.2960000000000006E-2</v>
      </c>
      <c r="AH404" s="41">
        <v>16.820820000000001</v>
      </c>
      <c r="AI404" s="23">
        <v>4096683.3525060457</v>
      </c>
    </row>
    <row r="405" spans="1:35" ht="27.75" customHeight="1" x14ac:dyDescent="0.2">
      <c r="A405" s="39">
        <v>384</v>
      </c>
      <c r="B405" s="17" t="s">
        <v>19</v>
      </c>
      <c r="C405" s="19">
        <v>2004</v>
      </c>
      <c r="D405" s="19"/>
      <c r="E405" s="29">
        <v>0</v>
      </c>
      <c r="F405" s="21">
        <v>22697080</v>
      </c>
      <c r="G405" s="21">
        <v>0</v>
      </c>
      <c r="H405" s="23">
        <v>1636097</v>
      </c>
      <c r="I405" s="107">
        <v>5.0000000000000001E-3</v>
      </c>
      <c r="J405" s="23">
        <v>1741401.915</v>
      </c>
      <c r="K405" s="23"/>
      <c r="N405" s="72"/>
      <c r="O405" s="72"/>
      <c r="P405" s="72"/>
      <c r="Q405" s="72"/>
      <c r="R405" s="72"/>
      <c r="S405" s="72">
        <v>1741401.915</v>
      </c>
      <c r="T405" s="22"/>
      <c r="U405" s="22"/>
      <c r="V405" s="72">
        <v>0</v>
      </c>
      <c r="X405" s="102">
        <v>131.1</v>
      </c>
      <c r="Y405" s="22">
        <v>13283.004691075515</v>
      </c>
      <c r="Z405" s="5">
        <v>4.5900000000000003E-2</v>
      </c>
      <c r="AA405" s="40"/>
      <c r="AD405" s="111">
        <v>97.149756097560967</v>
      </c>
      <c r="AE405" s="34">
        <v>0</v>
      </c>
      <c r="AF405" s="34">
        <v>245652.50787974396</v>
      </c>
      <c r="AG405" s="107">
        <v>8.2960000000000006E-2</v>
      </c>
      <c r="AH405" s="41">
        <v>16.852066000000001</v>
      </c>
      <c r="AI405" s="23">
        <v>4139752.2758549657</v>
      </c>
    </row>
    <row r="406" spans="1:35" ht="27.75" customHeight="1" x14ac:dyDescent="0.2">
      <c r="A406" s="39">
        <v>385</v>
      </c>
      <c r="B406" s="17" t="s">
        <v>19</v>
      </c>
      <c r="C406" s="19">
        <v>2005</v>
      </c>
      <c r="D406" s="19"/>
      <c r="E406" s="29">
        <v>0</v>
      </c>
      <c r="F406" s="21">
        <v>24274261</v>
      </c>
      <c r="G406" s="21">
        <v>0</v>
      </c>
      <c r="H406" s="23">
        <v>1577181</v>
      </c>
      <c r="I406" s="107">
        <v>5.0000000000000001E-3</v>
      </c>
      <c r="J406" s="23">
        <v>1690666.4</v>
      </c>
      <c r="N406" s="72"/>
      <c r="O406" s="72"/>
      <c r="P406" s="72"/>
      <c r="Q406" s="72"/>
      <c r="R406" s="72"/>
      <c r="S406" s="72">
        <v>1690666.4</v>
      </c>
      <c r="T406" s="22"/>
      <c r="U406" s="22"/>
      <c r="V406" s="72">
        <v>0</v>
      </c>
      <c r="X406" s="102">
        <v>133.6</v>
      </c>
      <c r="Y406" s="22">
        <v>12654.688622754491</v>
      </c>
      <c r="Z406" s="5">
        <v>4.5900000000000003E-2</v>
      </c>
      <c r="AA406" s="40"/>
      <c r="AD406" s="111">
        <v>99.990121951219521</v>
      </c>
      <c r="AE406" s="34">
        <v>0</v>
      </c>
      <c r="AF406" s="34">
        <v>247031.74639081821</v>
      </c>
      <c r="AG406" s="107">
        <v>8.2960000000000006E-2</v>
      </c>
      <c r="AH406" s="41">
        <v>17.008296000000001</v>
      </c>
      <c r="AI406" s="23">
        <v>4201589.0640119677</v>
      </c>
    </row>
    <row r="407" spans="1:35" ht="27.75" customHeight="1" x14ac:dyDescent="0.2">
      <c r="A407" s="39">
        <v>386</v>
      </c>
      <c r="B407" s="17" t="s">
        <v>19</v>
      </c>
      <c r="C407" s="19">
        <v>2006</v>
      </c>
      <c r="D407" s="19"/>
      <c r="E407" s="29">
        <v>0</v>
      </c>
      <c r="F407" s="21">
        <v>26777124</v>
      </c>
      <c r="G407" s="21">
        <v>0</v>
      </c>
      <c r="H407" s="23">
        <v>2502863</v>
      </c>
      <c r="I407" s="107">
        <v>5.0000000000000001E-3</v>
      </c>
      <c r="J407" s="23">
        <v>2624234.3050000002</v>
      </c>
      <c r="N407" s="72"/>
      <c r="O407" s="72"/>
      <c r="P407" s="72"/>
      <c r="Q407" s="72"/>
      <c r="R407" s="72"/>
      <c r="S407" s="72">
        <v>2624234.3050000002</v>
      </c>
      <c r="T407" s="22"/>
      <c r="U407" s="22"/>
      <c r="V407" s="72">
        <v>0</v>
      </c>
      <c r="X407" s="102">
        <v>142.4</v>
      </c>
      <c r="Y407" s="22">
        <v>18428.611692415732</v>
      </c>
      <c r="Z407" s="5">
        <v>4.5900000000000003E-2</v>
      </c>
      <c r="AA407" s="40"/>
      <c r="AD407" s="111">
        <v>103.12109756097563</v>
      </c>
      <c r="AE407" s="34">
        <v>0</v>
      </c>
      <c r="AF407" s="34">
        <v>254121.60092389537</v>
      </c>
      <c r="AG407" s="107">
        <v>7.7441666666666686E-2</v>
      </c>
      <c r="AH407" s="41">
        <v>16.88236666666667</v>
      </c>
      <c r="AI407" s="23">
        <v>4290174.044717541</v>
      </c>
    </row>
    <row r="408" spans="1:35" ht="27.75" customHeight="1" x14ac:dyDescent="0.2">
      <c r="A408" s="39">
        <v>387</v>
      </c>
      <c r="B408" s="17" t="s">
        <v>19</v>
      </c>
      <c r="C408" s="19">
        <v>2007</v>
      </c>
      <c r="D408" s="19"/>
      <c r="E408" s="29">
        <v>-145477</v>
      </c>
      <c r="F408" s="21">
        <v>28989356</v>
      </c>
      <c r="G408" s="21">
        <v>0</v>
      </c>
      <c r="H408" s="23">
        <v>2212232</v>
      </c>
      <c r="I408" s="107">
        <v>5.0000000000000001E-3</v>
      </c>
      <c r="J408" s="23">
        <v>2346117.62</v>
      </c>
      <c r="N408" s="72">
        <v>77501</v>
      </c>
      <c r="O408" s="72">
        <v>28989356</v>
      </c>
      <c r="P408" s="72"/>
      <c r="Q408" s="72"/>
      <c r="R408" s="72">
        <v>77501</v>
      </c>
      <c r="S408" s="72">
        <v>2423618.62</v>
      </c>
      <c r="T408" s="22"/>
      <c r="U408" s="22"/>
      <c r="V408" s="72">
        <v>0</v>
      </c>
      <c r="X408" s="102">
        <v>148.80000000000001</v>
      </c>
      <c r="Y408" s="22">
        <v>16287.759543010752</v>
      </c>
      <c r="Z408" s="5">
        <v>4.5900000000000003E-2</v>
      </c>
      <c r="AA408" s="40"/>
      <c r="AD408" s="111">
        <v>106.41609756097562</v>
      </c>
      <c r="AE408" s="34">
        <v>0</v>
      </c>
      <c r="AF408" s="34">
        <v>258745.17898449933</v>
      </c>
      <c r="AG408" s="107">
        <v>7.350000000000001E-2</v>
      </c>
      <c r="AH408" s="41">
        <v>17.296320000000001</v>
      </c>
      <c r="AI408" s="23">
        <v>4475339.4141731756</v>
      </c>
    </row>
    <row r="409" spans="1:35" ht="27.75" customHeight="1" x14ac:dyDescent="0.2">
      <c r="A409" s="39">
        <v>388</v>
      </c>
      <c r="B409" s="17" t="s">
        <v>19</v>
      </c>
      <c r="C409" s="19">
        <v>2008</v>
      </c>
      <c r="D409" s="19"/>
      <c r="E409" s="29">
        <v>-146605</v>
      </c>
      <c r="F409" s="21">
        <v>30651567</v>
      </c>
      <c r="G409" s="21">
        <v>0</v>
      </c>
      <c r="H409" s="23">
        <v>1662211</v>
      </c>
      <c r="I409" s="107">
        <v>5.0000000000000001E-3</v>
      </c>
      <c r="J409" s="23">
        <v>1807157.78</v>
      </c>
      <c r="N409" s="72">
        <v>23206</v>
      </c>
      <c r="O409" s="72">
        <v>30651567</v>
      </c>
      <c r="P409" s="72"/>
      <c r="Q409" s="72"/>
      <c r="R409" s="72">
        <v>23206</v>
      </c>
      <c r="S409" s="72">
        <v>1830363.78</v>
      </c>
      <c r="T409" s="22"/>
      <c r="U409" s="22"/>
      <c r="V409" s="72">
        <v>0</v>
      </c>
      <c r="X409" s="102">
        <v>150.30000000000001</v>
      </c>
      <c r="Y409" s="22">
        <v>12178.069061876247</v>
      </c>
      <c r="Z409" s="5">
        <v>4.5900000000000003E-2</v>
      </c>
      <c r="AA409" s="40"/>
      <c r="AD409" s="111">
        <v>109.62926829268292</v>
      </c>
      <c r="AE409" s="34">
        <v>0</v>
      </c>
      <c r="AF409" s="34">
        <v>259046.84433098705</v>
      </c>
      <c r="AG409" s="107">
        <v>7.2692083333333324E-2</v>
      </c>
      <c r="AH409" s="41">
        <v>17.715351999999999</v>
      </c>
      <c r="AI409" s="23">
        <v>4589106.0318126399</v>
      </c>
    </row>
    <row r="410" spans="1:35" ht="27.75" customHeight="1" x14ac:dyDescent="0.2">
      <c r="A410" s="39">
        <v>389</v>
      </c>
      <c r="B410" s="17" t="s">
        <v>19</v>
      </c>
      <c r="C410" s="19">
        <v>2009</v>
      </c>
      <c r="D410" s="19"/>
      <c r="E410" s="29">
        <v>-316411</v>
      </c>
      <c r="F410" s="21">
        <v>34168972</v>
      </c>
      <c r="G410" s="21">
        <v>0</v>
      </c>
      <c r="H410" s="23">
        <v>3517405</v>
      </c>
      <c r="I410" s="107">
        <v>5.0000000000000001E-3</v>
      </c>
      <c r="J410" s="23">
        <v>3670662.835</v>
      </c>
      <c r="N410" s="72">
        <v>57987.12</v>
      </c>
      <c r="O410" s="72">
        <v>34168972</v>
      </c>
      <c r="P410" s="72"/>
      <c r="Q410" s="72"/>
      <c r="R410" s="72">
        <v>57987.12</v>
      </c>
      <c r="S410" s="72">
        <v>3728649.9550000001</v>
      </c>
      <c r="T410" s="22"/>
      <c r="U410" s="22"/>
      <c r="V410" s="72">
        <v>0</v>
      </c>
      <c r="X410" s="102">
        <v>151.1</v>
      </c>
      <c r="Y410" s="22">
        <v>24676.703871608206</v>
      </c>
      <c r="Z410" s="5">
        <v>4.5900000000000003E-2</v>
      </c>
      <c r="AA410" s="40"/>
      <c r="AD410" s="111">
        <v>112.72439024390243</v>
      </c>
      <c r="AE410" s="34">
        <v>0</v>
      </c>
      <c r="AF410" s="34">
        <v>271833.29804780293</v>
      </c>
      <c r="AG410" s="107">
        <v>7.3154000000000011E-2</v>
      </c>
      <c r="AH410" s="41">
        <v>17.930536200000002</v>
      </c>
      <c r="AI410" s="23">
        <v>4874116.7910115207</v>
      </c>
    </row>
    <row r="411" spans="1:35" ht="27.75" customHeight="1" x14ac:dyDescent="0.2">
      <c r="A411" s="39">
        <v>390</v>
      </c>
      <c r="B411" s="17" t="s">
        <v>19</v>
      </c>
      <c r="C411" s="19">
        <v>2010</v>
      </c>
      <c r="D411" s="19"/>
      <c r="E411" s="29">
        <v>-419621</v>
      </c>
      <c r="F411" s="21">
        <v>38038103</v>
      </c>
      <c r="G411" s="21">
        <v>0</v>
      </c>
      <c r="H411" s="23">
        <v>3869131</v>
      </c>
      <c r="I411" s="107">
        <v>5.0000000000000001E-3</v>
      </c>
      <c r="J411" s="23">
        <v>4039975.86</v>
      </c>
      <c r="N411" s="72">
        <v>1600255</v>
      </c>
      <c r="O411" s="72">
        <v>38038103</v>
      </c>
      <c r="P411" s="72"/>
      <c r="Q411" s="72"/>
      <c r="R411" s="72">
        <v>1600255</v>
      </c>
      <c r="S411" s="72">
        <v>5640230.8599999994</v>
      </c>
      <c r="T411" s="22"/>
      <c r="U411" s="22"/>
      <c r="V411" s="72">
        <v>0</v>
      </c>
      <c r="X411" s="102">
        <v>155.1</v>
      </c>
      <c r="Y411" s="22">
        <v>36365.124822695034</v>
      </c>
      <c r="Z411" s="5">
        <v>4.5900000000000003E-2</v>
      </c>
      <c r="AA411" s="40"/>
      <c r="AD411" s="111">
        <v>115.85768292682927</v>
      </c>
      <c r="AE411" s="34">
        <v>0</v>
      </c>
      <c r="AF411" s="34">
        <v>295721.27449010382</v>
      </c>
      <c r="AG411" s="107">
        <v>7.3993333333333355E-2</v>
      </c>
      <c r="AH411" s="41">
        <v>18.29948266666667</v>
      </c>
      <c r="AI411" s="23">
        <v>5411546.3366962317</v>
      </c>
    </row>
    <row r="412" spans="1:35" ht="27.75" customHeight="1" x14ac:dyDescent="0.2">
      <c r="A412" s="39">
        <v>391</v>
      </c>
      <c r="B412" s="17" t="s">
        <v>19</v>
      </c>
      <c r="C412" s="18">
        <v>2011</v>
      </c>
      <c r="D412" s="18"/>
      <c r="E412" s="29">
        <v>-509310</v>
      </c>
      <c r="F412" s="21">
        <v>41825841</v>
      </c>
      <c r="G412" s="20">
        <v>0</v>
      </c>
      <c r="H412" s="23">
        <v>3787738</v>
      </c>
      <c r="I412" s="107">
        <v>5.0000000000000001E-3</v>
      </c>
      <c r="J412" s="23">
        <v>3977928.5150000001</v>
      </c>
      <c r="N412" s="72">
        <v>1084345</v>
      </c>
      <c r="O412" s="72">
        <v>41825841</v>
      </c>
      <c r="P412" s="72"/>
      <c r="Q412" s="72"/>
      <c r="R412" s="72">
        <v>1084345</v>
      </c>
      <c r="S412" s="72">
        <v>5062273.5150000006</v>
      </c>
      <c r="T412" s="22"/>
      <c r="U412" s="22"/>
      <c r="V412" s="72">
        <v>0</v>
      </c>
      <c r="X412" s="102">
        <v>160.19999999999999</v>
      </c>
      <c r="Y412" s="22">
        <v>31599.709831460681</v>
      </c>
      <c r="Z412" s="5">
        <v>4.5900000000000003E-2</v>
      </c>
      <c r="AA412" s="40"/>
      <c r="AD412" s="111">
        <v>119.08</v>
      </c>
      <c r="AE412" s="34">
        <v>0</v>
      </c>
      <c r="AF412" s="34">
        <v>313747.37782246876</v>
      </c>
      <c r="AG412" s="107">
        <v>7.0764333333333346E-2</v>
      </c>
      <c r="AH412" s="41">
        <v>18.328728099999999</v>
      </c>
      <c r="AI412" s="23">
        <v>5750590.3801959995</v>
      </c>
    </row>
    <row r="413" spans="1:35" ht="27.75" customHeight="1" x14ac:dyDescent="0.2">
      <c r="B413" s="98" t="s">
        <v>19</v>
      </c>
      <c r="C413" s="39">
        <v>2012</v>
      </c>
      <c r="E413" s="29">
        <v>-509310</v>
      </c>
      <c r="F413" s="34">
        <v>44944972</v>
      </c>
      <c r="G413" s="20"/>
      <c r="H413" s="23">
        <v>3119131</v>
      </c>
      <c r="I413" s="107">
        <v>5.0000000000000001E-3</v>
      </c>
      <c r="J413" s="23">
        <v>3328260.2050000001</v>
      </c>
      <c r="N413" s="72">
        <v>36364</v>
      </c>
      <c r="O413" s="72">
        <v>44944972</v>
      </c>
      <c r="P413" s="72"/>
      <c r="Q413" s="72"/>
      <c r="R413" s="72">
        <v>36364</v>
      </c>
      <c r="S413" s="72">
        <v>3364624.2050000001</v>
      </c>
      <c r="T413" s="72">
        <v>0</v>
      </c>
      <c r="U413" s="72">
        <v>4566798</v>
      </c>
      <c r="X413" s="102">
        <v>161.6</v>
      </c>
      <c r="Y413" s="22">
        <v>20820.694337871289</v>
      </c>
      <c r="Z413" s="5">
        <v>4.5900000000000003E-2</v>
      </c>
      <c r="AF413" s="34">
        <v>320167.06751828874</v>
      </c>
      <c r="AG413" s="107">
        <v>6.2333333333333331E-2</v>
      </c>
      <c r="AH413" s="41">
        <v>17.40324</v>
      </c>
      <c r="AI413" s="23">
        <v>5571944.3161169831</v>
      </c>
    </row>
    <row r="414" spans="1:35" ht="27.75" customHeight="1" x14ac:dyDescent="0.2">
      <c r="A414" s="39">
        <v>392</v>
      </c>
      <c r="B414" s="17" t="s">
        <v>20</v>
      </c>
      <c r="C414" s="19">
        <v>1989</v>
      </c>
      <c r="D414" s="19"/>
      <c r="E414" s="29">
        <v>0</v>
      </c>
      <c r="F414" s="21">
        <v>656640</v>
      </c>
      <c r="G414" s="21">
        <v>-310566</v>
      </c>
      <c r="H414" s="23"/>
      <c r="I414" s="107">
        <v>5.0000000000000001E-3</v>
      </c>
      <c r="N414" s="72"/>
      <c r="O414" s="72"/>
      <c r="P414" s="72"/>
      <c r="Q414" s="72"/>
      <c r="R414" s="72"/>
      <c r="V414" s="72">
        <v>0</v>
      </c>
      <c r="X414" s="102">
        <v>95.5</v>
      </c>
      <c r="Z414" s="5">
        <v>4.5900000000000003E-2</v>
      </c>
      <c r="AA414" s="40">
        <v>6763.9856191056497</v>
      </c>
      <c r="AB414" s="110">
        <v>51.164212860310414</v>
      </c>
      <c r="AE414" s="34">
        <v>1</v>
      </c>
      <c r="AF414" s="34">
        <v>6763.9856191056497</v>
      </c>
    </row>
    <row r="415" spans="1:35" ht="27.75" customHeight="1" x14ac:dyDescent="0.2">
      <c r="A415" s="39">
        <v>393</v>
      </c>
      <c r="B415" s="17" t="s">
        <v>20</v>
      </c>
      <c r="C415" s="19">
        <v>1990</v>
      </c>
      <c r="D415" s="19"/>
      <c r="E415" s="29">
        <v>0</v>
      </c>
      <c r="F415" s="21">
        <v>668543</v>
      </c>
      <c r="G415" s="21">
        <v>-334861</v>
      </c>
      <c r="H415" s="23">
        <v>11903</v>
      </c>
      <c r="I415" s="107">
        <v>5.0000000000000001E-3</v>
      </c>
      <c r="J415" s="34">
        <v>15186.2</v>
      </c>
      <c r="N415" s="72"/>
      <c r="O415" s="72"/>
      <c r="P415" s="72"/>
      <c r="Q415" s="72"/>
      <c r="R415" s="72"/>
      <c r="S415" s="72">
        <v>15186.2</v>
      </c>
      <c r="T415" s="22"/>
      <c r="U415" s="22"/>
      <c r="V415" s="72">
        <v>0</v>
      </c>
      <c r="X415" s="102">
        <v>98.5</v>
      </c>
      <c r="Y415" s="22">
        <v>154.17461928934011</v>
      </c>
      <c r="Z415" s="5">
        <v>4.5900000000000003E-2</v>
      </c>
      <c r="AA415" s="40"/>
      <c r="AE415" s="34">
        <v>0</v>
      </c>
      <c r="AF415" s="34">
        <v>6607.6932984780397</v>
      </c>
    </row>
    <row r="416" spans="1:35" ht="27.75" customHeight="1" x14ac:dyDescent="0.2">
      <c r="A416" s="39">
        <v>394</v>
      </c>
      <c r="B416" s="17" t="s">
        <v>20</v>
      </c>
      <c r="C416" s="19">
        <v>1991</v>
      </c>
      <c r="D416" s="19"/>
      <c r="E416" s="29">
        <v>0</v>
      </c>
      <c r="F416" s="21">
        <v>692342</v>
      </c>
      <c r="G416" s="21">
        <v>-360186</v>
      </c>
      <c r="H416" s="23">
        <v>23799</v>
      </c>
      <c r="I416" s="107">
        <v>5.0000000000000001E-3</v>
      </c>
      <c r="J416" s="23">
        <v>27141.715</v>
      </c>
      <c r="N416" s="72"/>
      <c r="O416" s="72"/>
      <c r="P416" s="72"/>
      <c r="Q416" s="72"/>
      <c r="R416" s="72"/>
      <c r="S416" s="72">
        <v>27141.715</v>
      </c>
      <c r="T416" s="22"/>
      <c r="U416" s="22"/>
      <c r="V416" s="72">
        <v>0</v>
      </c>
      <c r="X416" s="102">
        <v>97.7</v>
      </c>
      <c r="Y416" s="22">
        <v>277.80670419651995</v>
      </c>
      <c r="Z416" s="5">
        <v>4.5900000000000003E-2</v>
      </c>
      <c r="AA416" s="40"/>
      <c r="AE416" s="34">
        <v>0</v>
      </c>
      <c r="AF416" s="34">
        <v>6582.206880274417</v>
      </c>
    </row>
    <row r="417" spans="1:35" ht="27.75" customHeight="1" x14ac:dyDescent="0.2">
      <c r="A417" s="39">
        <v>395</v>
      </c>
      <c r="B417" s="17" t="s">
        <v>20</v>
      </c>
      <c r="C417" s="19">
        <v>1992</v>
      </c>
      <c r="D417" s="19"/>
      <c r="E417" s="29">
        <v>0</v>
      </c>
      <c r="F417" s="21">
        <v>706482</v>
      </c>
      <c r="G417" s="21">
        <v>-386114</v>
      </c>
      <c r="H417" s="23">
        <v>14140</v>
      </c>
      <c r="I417" s="107">
        <v>5.0000000000000001E-3</v>
      </c>
      <c r="J417" s="23">
        <v>17601.71</v>
      </c>
      <c r="N417" s="72"/>
      <c r="O417" s="72"/>
      <c r="P417" s="72"/>
      <c r="Q417" s="72"/>
      <c r="R417" s="72"/>
      <c r="S417" s="72">
        <v>17601.71</v>
      </c>
      <c r="T417" s="22"/>
      <c r="U417" s="22"/>
      <c r="V417" s="72">
        <v>0</v>
      </c>
      <c r="X417" s="102">
        <v>100</v>
      </c>
      <c r="Y417" s="22">
        <v>176.0171</v>
      </c>
      <c r="Z417" s="5">
        <v>4.5900000000000003E-2</v>
      </c>
      <c r="AA417" s="40"/>
      <c r="AE417" s="34">
        <v>0</v>
      </c>
      <c r="AF417" s="34">
        <v>6456.1006844698213</v>
      </c>
    </row>
    <row r="418" spans="1:35" ht="27.75" customHeight="1" x14ac:dyDescent="0.2">
      <c r="A418" s="39">
        <v>396</v>
      </c>
      <c r="B418" s="17" t="s">
        <v>20</v>
      </c>
      <c r="C418" s="19">
        <v>1993</v>
      </c>
      <c r="D418" s="19"/>
      <c r="E418" s="29">
        <v>0</v>
      </c>
      <c r="F418" s="21">
        <v>739508</v>
      </c>
      <c r="G418" s="21">
        <v>-414740</v>
      </c>
      <c r="H418" s="23">
        <v>33026</v>
      </c>
      <c r="I418" s="107">
        <v>5.0000000000000001E-3</v>
      </c>
      <c r="J418" s="23">
        <v>36558.410000000003</v>
      </c>
      <c r="N418" s="72"/>
      <c r="O418" s="72"/>
      <c r="P418" s="72"/>
      <c r="Q418" s="72"/>
      <c r="R418" s="72"/>
      <c r="S418" s="72">
        <v>36558.410000000003</v>
      </c>
      <c r="T418" s="22"/>
      <c r="U418" s="22"/>
      <c r="V418" s="72">
        <v>0</v>
      </c>
      <c r="X418" s="102">
        <v>102.5</v>
      </c>
      <c r="Y418" s="22">
        <v>356.66741463414638</v>
      </c>
      <c r="Z418" s="5">
        <v>4.5900000000000003E-2</v>
      </c>
      <c r="AA418" s="40"/>
      <c r="AE418" s="34">
        <v>0</v>
      </c>
      <c r="AF418" s="34">
        <v>6516.4330776868028</v>
      </c>
    </row>
    <row r="419" spans="1:35" ht="27.75" customHeight="1" x14ac:dyDescent="0.2">
      <c r="A419" s="39">
        <v>397</v>
      </c>
      <c r="B419" s="17" t="s">
        <v>20</v>
      </c>
      <c r="C419" s="19">
        <v>1994</v>
      </c>
      <c r="D419" s="19"/>
      <c r="E419" s="29">
        <v>0</v>
      </c>
      <c r="F419" s="21">
        <v>777074</v>
      </c>
      <c r="G419" s="21">
        <v>-436181</v>
      </c>
      <c r="H419" s="23">
        <v>37566</v>
      </c>
      <c r="I419" s="107">
        <v>5.0000000000000001E-3</v>
      </c>
      <c r="J419" s="23">
        <v>41263.54</v>
      </c>
      <c r="N419" s="72"/>
      <c r="O419" s="72"/>
      <c r="P419" s="72"/>
      <c r="Q419" s="72"/>
      <c r="R419" s="72"/>
      <c r="S419" s="72">
        <v>41263.54</v>
      </c>
      <c r="T419" s="22"/>
      <c r="U419" s="22"/>
      <c r="V419" s="72">
        <v>0</v>
      </c>
      <c r="X419" s="102">
        <v>108.2</v>
      </c>
      <c r="Y419" s="22">
        <v>381.36358595194082</v>
      </c>
      <c r="Z419" s="5">
        <v>4.5900000000000003E-2</v>
      </c>
      <c r="AA419" s="40"/>
      <c r="AE419" s="34">
        <v>0</v>
      </c>
      <c r="AF419" s="34">
        <v>6598.6923853729195</v>
      </c>
    </row>
    <row r="420" spans="1:35" ht="27.75" customHeight="1" x14ac:dyDescent="0.2">
      <c r="A420" s="39">
        <v>398</v>
      </c>
      <c r="B420" s="17" t="s">
        <v>20</v>
      </c>
      <c r="C420" s="19">
        <v>1995</v>
      </c>
      <c r="D420" s="19"/>
      <c r="E420" s="29">
        <v>0</v>
      </c>
      <c r="F420" s="21">
        <v>811045</v>
      </c>
      <c r="G420" s="21">
        <v>-460303</v>
      </c>
      <c r="H420" s="23">
        <v>33971</v>
      </c>
      <c r="I420" s="107">
        <v>5.0000000000000001E-3</v>
      </c>
      <c r="J420" s="23">
        <v>37856.370000000003</v>
      </c>
      <c r="N420" s="72"/>
      <c r="O420" s="72"/>
      <c r="P420" s="72"/>
      <c r="Q420" s="72"/>
      <c r="R420" s="72"/>
      <c r="S420" s="72">
        <v>37856.370000000003</v>
      </c>
      <c r="T420" s="22"/>
      <c r="U420" s="22"/>
      <c r="V420" s="72">
        <v>0</v>
      </c>
      <c r="X420" s="102">
        <v>116.7</v>
      </c>
      <c r="Y420" s="22">
        <v>324.39048843187663</v>
      </c>
      <c r="Z420" s="5">
        <v>4.5900000000000003E-2</v>
      </c>
      <c r="AA420" s="40"/>
      <c r="AE420" s="34">
        <v>0</v>
      </c>
      <c r="AF420" s="34">
        <v>6620.2028933161791</v>
      </c>
    </row>
    <row r="421" spans="1:35" ht="27.75" customHeight="1" x14ac:dyDescent="0.2">
      <c r="A421" s="39">
        <v>399</v>
      </c>
      <c r="B421" s="17" t="s">
        <v>20</v>
      </c>
      <c r="C421" s="19">
        <v>1996</v>
      </c>
      <c r="D421" s="19"/>
      <c r="E421" s="29">
        <v>0</v>
      </c>
      <c r="F421" s="21">
        <v>830818</v>
      </c>
      <c r="G421" s="21">
        <v>-485151</v>
      </c>
      <c r="H421" s="23">
        <v>19773</v>
      </c>
      <c r="I421" s="107">
        <v>5.0000000000000001E-3</v>
      </c>
      <c r="J421" s="23">
        <v>23828.224999999999</v>
      </c>
      <c r="N421" s="72"/>
      <c r="O421" s="72"/>
      <c r="P421" s="72"/>
      <c r="Q421" s="72"/>
      <c r="R421" s="72"/>
      <c r="S421" s="72">
        <v>23828.224999999999</v>
      </c>
      <c r="T421" s="22"/>
      <c r="U421" s="22"/>
      <c r="V421" s="72">
        <v>0</v>
      </c>
      <c r="X421" s="102">
        <v>116.6</v>
      </c>
      <c r="Y421" s="22">
        <v>204.35870497427101</v>
      </c>
      <c r="Z421" s="5">
        <v>4.5900000000000003E-2</v>
      </c>
      <c r="AA421" s="40"/>
      <c r="AE421" s="34">
        <v>0</v>
      </c>
      <c r="AF421" s="34">
        <v>6520.6942854872377</v>
      </c>
    </row>
    <row r="422" spans="1:35" ht="27.75" customHeight="1" x14ac:dyDescent="0.2">
      <c r="A422" s="39">
        <v>400</v>
      </c>
      <c r="B422" s="17" t="s">
        <v>20</v>
      </c>
      <c r="C422" s="19">
        <v>1997</v>
      </c>
      <c r="D422" s="19"/>
      <c r="E422" s="29">
        <v>0</v>
      </c>
      <c r="F422" s="21">
        <v>1691232</v>
      </c>
      <c r="G422" s="21">
        <v>-1020970</v>
      </c>
      <c r="H422" s="23">
        <v>860414</v>
      </c>
      <c r="I422" s="107">
        <v>5.0000000000000001E-3</v>
      </c>
      <c r="J422" s="23">
        <v>864568.09</v>
      </c>
      <c r="L422" s="33">
        <v>0.39631582183875425</v>
      </c>
      <c r="N422" s="72"/>
      <c r="O422" s="72"/>
      <c r="P422" s="72"/>
      <c r="Q422" s="72"/>
      <c r="R422" s="72"/>
      <c r="S422" s="72">
        <v>864568.09</v>
      </c>
      <c r="T422" s="22"/>
      <c r="U422" s="22"/>
      <c r="V422" s="72">
        <v>0</v>
      </c>
      <c r="X422" s="102">
        <v>118</v>
      </c>
      <c r="Y422" s="22">
        <v>7326.8482203389831</v>
      </c>
      <c r="Z422" s="5">
        <v>4.5900000000000003E-2</v>
      </c>
      <c r="AA422" s="40"/>
      <c r="AE422" s="34">
        <v>0</v>
      </c>
      <c r="AF422" s="34">
        <v>13548.242638122356</v>
      </c>
    </row>
    <row r="423" spans="1:35" ht="27.75" customHeight="1" x14ac:dyDescent="0.2">
      <c r="A423" s="39">
        <v>401</v>
      </c>
      <c r="B423" s="17" t="s">
        <v>20</v>
      </c>
      <c r="C423" s="19">
        <v>1998</v>
      </c>
      <c r="D423" s="19"/>
      <c r="E423" s="29">
        <v>0</v>
      </c>
      <c r="F423" s="21">
        <v>2179080</v>
      </c>
      <c r="G423" s="21">
        <v>-1356273</v>
      </c>
      <c r="H423" s="23">
        <v>487848</v>
      </c>
      <c r="I423" s="107">
        <v>5.0000000000000001E-3</v>
      </c>
      <c r="J423" s="23"/>
      <c r="K423" s="23">
        <v>683317.83200000005</v>
      </c>
      <c r="L423" s="23">
        <v>2236829.3496005801</v>
      </c>
      <c r="M423" s="39">
        <v>1</v>
      </c>
      <c r="N423" s="72"/>
      <c r="O423" s="72"/>
      <c r="P423" s="72"/>
      <c r="Q423" s="72"/>
      <c r="R423" s="72"/>
      <c r="S423" s="72">
        <v>683317.83200000005</v>
      </c>
      <c r="T423" s="22"/>
      <c r="U423" s="22"/>
      <c r="X423" s="102">
        <v>122.8</v>
      </c>
      <c r="Y423" s="22">
        <v>5564.4774592833883</v>
      </c>
      <c r="Z423" s="5">
        <v>4.5900000000000003E-2</v>
      </c>
      <c r="AA423" s="40"/>
      <c r="AE423" s="34">
        <v>0</v>
      </c>
      <c r="AF423" s="34">
        <v>18490.855760315928</v>
      </c>
    </row>
    <row r="424" spans="1:35" ht="27.75" customHeight="1" x14ac:dyDescent="0.2">
      <c r="A424" s="39">
        <v>402</v>
      </c>
      <c r="B424" s="17" t="s">
        <v>20</v>
      </c>
      <c r="C424" s="19">
        <v>1999</v>
      </c>
      <c r="D424" s="19"/>
      <c r="E424" s="29">
        <v>0</v>
      </c>
      <c r="F424" s="21">
        <v>0</v>
      </c>
      <c r="G424" s="21">
        <v>0</v>
      </c>
      <c r="H424" s="23">
        <v>-2179080</v>
      </c>
      <c r="I424" s="107">
        <v>5.0000000000000001E-3</v>
      </c>
      <c r="J424" s="23"/>
      <c r="K424" s="23">
        <v>683317.83200000005</v>
      </c>
      <c r="L424" s="23">
        <v>2236829.3496005801</v>
      </c>
      <c r="M424" s="39">
        <v>1</v>
      </c>
      <c r="N424" s="72"/>
      <c r="O424" s="72"/>
      <c r="P424" s="72"/>
      <c r="Q424" s="72"/>
      <c r="R424" s="72"/>
      <c r="S424" s="72">
        <v>683317.83200000005</v>
      </c>
      <c r="T424" s="22"/>
      <c r="U424" s="22"/>
      <c r="X424" s="102">
        <v>126.1</v>
      </c>
      <c r="Y424" s="22">
        <v>5418.8567168913569</v>
      </c>
      <c r="Z424" s="5">
        <v>4.5900000000000003E-2</v>
      </c>
      <c r="AA424" s="40"/>
      <c r="AE424" s="34">
        <v>0</v>
      </c>
      <c r="AF424" s="34">
        <v>23060.982197808786</v>
      </c>
    </row>
    <row r="425" spans="1:35" ht="27.75" customHeight="1" x14ac:dyDescent="0.2">
      <c r="A425" s="39">
        <v>403</v>
      </c>
      <c r="B425" s="17" t="s">
        <v>20</v>
      </c>
      <c r="C425" s="19">
        <v>2000</v>
      </c>
      <c r="D425" s="19"/>
      <c r="E425" s="29">
        <v>0</v>
      </c>
      <c r="F425" s="21">
        <v>0</v>
      </c>
      <c r="G425" s="21">
        <v>0</v>
      </c>
      <c r="H425" s="23">
        <v>0</v>
      </c>
      <c r="I425" s="107">
        <v>5.0000000000000001E-3</v>
      </c>
      <c r="J425" s="23"/>
      <c r="K425" s="23">
        <v>683317.83200000005</v>
      </c>
      <c r="L425" s="23">
        <v>2236829.3496005801</v>
      </c>
      <c r="M425" s="39">
        <v>1</v>
      </c>
      <c r="N425" s="72"/>
      <c r="O425" s="72"/>
      <c r="P425" s="72"/>
      <c r="Q425" s="72"/>
      <c r="R425" s="72"/>
      <c r="S425" s="72">
        <v>683317.83200000005</v>
      </c>
      <c r="T425" s="22"/>
      <c r="U425" s="22"/>
      <c r="X425" s="102">
        <v>128.69999999999999</v>
      </c>
      <c r="Y425" s="22">
        <v>5309.3848640248652</v>
      </c>
      <c r="Z425" s="5">
        <v>4.5900000000000003E-2</v>
      </c>
      <c r="AA425" s="40"/>
      <c r="AE425" s="34">
        <v>0</v>
      </c>
      <c r="AF425" s="34">
        <v>27311.867978954226</v>
      </c>
    </row>
    <row r="426" spans="1:35" ht="27.75" customHeight="1" x14ac:dyDescent="0.2">
      <c r="A426" s="39">
        <v>404</v>
      </c>
      <c r="B426" s="17" t="s">
        <v>20</v>
      </c>
      <c r="C426" s="19">
        <v>2001</v>
      </c>
      <c r="D426" s="19"/>
      <c r="E426" s="29">
        <v>0</v>
      </c>
      <c r="F426" s="21">
        <v>0</v>
      </c>
      <c r="G426" s="21">
        <v>0</v>
      </c>
      <c r="H426" s="23">
        <v>0</v>
      </c>
      <c r="I426" s="107">
        <v>5.0000000000000001E-3</v>
      </c>
      <c r="J426" s="23"/>
      <c r="K426" s="23">
        <v>683317.83200000005</v>
      </c>
      <c r="L426" s="23">
        <v>2236829.3496005801</v>
      </c>
      <c r="M426" s="39">
        <v>1</v>
      </c>
      <c r="N426" s="72"/>
      <c r="O426" s="72"/>
      <c r="P426" s="72"/>
      <c r="Q426" s="72"/>
      <c r="R426" s="72"/>
      <c r="S426" s="72">
        <v>683317.83200000005</v>
      </c>
      <c r="T426" s="22"/>
      <c r="U426" s="22"/>
      <c r="X426" s="102">
        <v>129.6</v>
      </c>
      <c r="Y426" s="22">
        <v>5272.5141358024694</v>
      </c>
      <c r="Z426" s="5">
        <v>4.5900000000000003E-2</v>
      </c>
      <c r="AA426" s="40"/>
      <c r="AE426" s="34">
        <v>0</v>
      </c>
      <c r="AF426" s="34">
        <v>31330.767374522697</v>
      </c>
    </row>
    <row r="427" spans="1:35" ht="27.75" customHeight="1" x14ac:dyDescent="0.2">
      <c r="A427" s="39">
        <v>405</v>
      </c>
      <c r="B427" s="17" t="s">
        <v>20</v>
      </c>
      <c r="C427" s="19">
        <v>2002</v>
      </c>
      <c r="D427" s="19"/>
      <c r="E427" s="29">
        <v>0</v>
      </c>
      <c r="F427" s="21">
        <v>5099365</v>
      </c>
      <c r="G427" s="109">
        <v>-20688421.598828636</v>
      </c>
      <c r="H427" s="23">
        <v>5099365</v>
      </c>
      <c r="I427" s="107">
        <v>5.0000000000000001E-3</v>
      </c>
      <c r="J427" s="23"/>
      <c r="K427" s="23">
        <v>683317.83200000005</v>
      </c>
      <c r="L427" s="23">
        <v>2236829.3496005801</v>
      </c>
      <c r="M427" s="39">
        <v>1</v>
      </c>
      <c r="N427" s="72"/>
      <c r="O427" s="72"/>
      <c r="P427" s="72"/>
      <c r="Q427" s="72"/>
      <c r="R427" s="72"/>
      <c r="S427" s="72">
        <v>683317.83200000005</v>
      </c>
      <c r="T427" s="22"/>
      <c r="U427" s="22"/>
      <c r="V427" s="72">
        <v>0</v>
      </c>
      <c r="X427" s="102">
        <v>130.5</v>
      </c>
      <c r="Y427" s="22">
        <v>5236.1519693486598</v>
      </c>
      <c r="Z427" s="5">
        <v>4.5900000000000003E-2</v>
      </c>
      <c r="AA427" s="40"/>
      <c r="AD427" s="111">
        <v>91.329146341463414</v>
      </c>
      <c r="AE427" s="34">
        <v>0</v>
      </c>
      <c r="AF427" s="34">
        <v>35128.837121380762</v>
      </c>
      <c r="AG427" s="107">
        <v>8.2960000000000006E-2</v>
      </c>
      <c r="AH427" s="41">
        <v>16.741565999999999</v>
      </c>
      <c r="AI427" s="23">
        <v>588111.745170846</v>
      </c>
    </row>
    <row r="428" spans="1:35" ht="27.75" customHeight="1" x14ac:dyDescent="0.2">
      <c r="A428" s="39">
        <v>406</v>
      </c>
      <c r="B428" s="17" t="s">
        <v>20</v>
      </c>
      <c r="C428" s="19">
        <v>2003</v>
      </c>
      <c r="D428" s="19"/>
      <c r="E428" s="29">
        <v>0</v>
      </c>
      <c r="F428" s="21">
        <v>5444839</v>
      </c>
      <c r="G428" s="21">
        <v>0</v>
      </c>
      <c r="H428" s="23">
        <v>345474</v>
      </c>
      <c r="I428" s="107">
        <v>5.0000000000000001E-3</v>
      </c>
      <c r="J428" s="23">
        <v>370970.82500000001</v>
      </c>
      <c r="K428" s="23">
        <v>3416589.16</v>
      </c>
      <c r="L428" s="23">
        <v>11184146.7480029</v>
      </c>
      <c r="N428" s="72"/>
      <c r="O428" s="72"/>
      <c r="P428" s="72"/>
      <c r="Q428" s="72"/>
      <c r="R428" s="72"/>
      <c r="S428" s="72">
        <v>370970.82500000001</v>
      </c>
      <c r="T428" s="22"/>
      <c r="U428" s="22"/>
      <c r="V428" s="72">
        <v>0</v>
      </c>
      <c r="X428" s="102">
        <v>130.6</v>
      </c>
      <c r="Y428" s="22">
        <v>2840.5116768759572</v>
      </c>
      <c r="Z428" s="5">
        <v>4.5900000000000003E-2</v>
      </c>
      <c r="AA428" s="40"/>
      <c r="AD428" s="111">
        <v>94.295243902439026</v>
      </c>
      <c r="AE428" s="34">
        <v>0</v>
      </c>
      <c r="AF428" s="34">
        <v>36356.93517438534</v>
      </c>
      <c r="AG428" s="107">
        <v>8.2960000000000006E-2</v>
      </c>
      <c r="AH428" s="41">
        <v>16.820820000000001</v>
      </c>
      <c r="AI428" s="23">
        <v>611553.46232000447</v>
      </c>
    </row>
    <row r="429" spans="1:35" ht="27.75" customHeight="1" x14ac:dyDescent="0.2">
      <c r="A429" s="39">
        <v>407</v>
      </c>
      <c r="B429" s="17" t="s">
        <v>20</v>
      </c>
      <c r="C429" s="19">
        <v>2004</v>
      </c>
      <c r="D429" s="19"/>
      <c r="E429" s="29">
        <v>0</v>
      </c>
      <c r="F429" s="21">
        <v>4839724</v>
      </c>
      <c r="G429" s="21">
        <v>0</v>
      </c>
      <c r="H429" s="23">
        <v>-605115</v>
      </c>
      <c r="I429" s="107">
        <v>5.0000000000000001E-3</v>
      </c>
      <c r="J429" s="23">
        <v>-577890.80500000005</v>
      </c>
      <c r="K429" s="23"/>
      <c r="N429" s="72"/>
      <c r="O429" s="72"/>
      <c r="P429" s="72"/>
      <c r="Q429" s="72"/>
      <c r="R429" s="72"/>
      <c r="S429" s="72">
        <v>-577890.80500000005</v>
      </c>
      <c r="T429" s="22"/>
      <c r="U429" s="22"/>
      <c r="V429" s="72">
        <v>0</v>
      </c>
      <c r="X429" s="102">
        <v>131.1</v>
      </c>
      <c r="Y429" s="22">
        <v>-4408.0152936689556</v>
      </c>
      <c r="Z429" s="5">
        <v>4.5900000000000003E-2</v>
      </c>
      <c r="AA429" s="40"/>
      <c r="AD429" s="111">
        <v>97.149756097560967</v>
      </c>
      <c r="AE429" s="34">
        <v>0</v>
      </c>
      <c r="AF429" s="34">
        <v>30280.136556212099</v>
      </c>
      <c r="AG429" s="107">
        <v>8.2960000000000006E-2</v>
      </c>
      <c r="AH429" s="41">
        <v>16.852066000000001</v>
      </c>
      <c r="AI429" s="23">
        <v>510282.85973429901</v>
      </c>
    </row>
    <row r="430" spans="1:35" ht="27.75" customHeight="1" x14ac:dyDescent="0.2">
      <c r="A430" s="39">
        <v>408</v>
      </c>
      <c r="B430" s="17" t="s">
        <v>20</v>
      </c>
      <c r="C430" s="19">
        <v>2005</v>
      </c>
      <c r="D430" s="19"/>
      <c r="E430" s="29">
        <v>0</v>
      </c>
      <c r="F430" s="21">
        <v>5848622</v>
      </c>
      <c r="G430" s="21">
        <v>0</v>
      </c>
      <c r="H430" s="23">
        <v>1008898</v>
      </c>
      <c r="I430" s="107">
        <v>5.0000000000000001E-3</v>
      </c>
      <c r="J430" s="23">
        <v>1033096.62</v>
      </c>
      <c r="N430" s="72"/>
      <c r="O430" s="72"/>
      <c r="P430" s="72"/>
      <c r="Q430" s="72"/>
      <c r="R430" s="72"/>
      <c r="S430" s="72">
        <v>1033096.62</v>
      </c>
      <c r="T430" s="22"/>
      <c r="U430" s="22"/>
      <c r="V430" s="72">
        <v>0</v>
      </c>
      <c r="X430" s="102">
        <v>133.6</v>
      </c>
      <c r="Y430" s="22">
        <v>7732.7591317365268</v>
      </c>
      <c r="Z430" s="5">
        <v>4.5900000000000003E-2</v>
      </c>
      <c r="AA430" s="40"/>
      <c r="AD430" s="111">
        <v>99.990121951219521</v>
      </c>
      <c r="AE430" s="34">
        <v>0</v>
      </c>
      <c r="AF430" s="34">
        <v>36623.037420018489</v>
      </c>
      <c r="AG430" s="107">
        <v>8.2960000000000006E-2</v>
      </c>
      <c r="AH430" s="41">
        <v>17.008296000000001</v>
      </c>
      <c r="AI430" s="23">
        <v>622895.46085875086</v>
      </c>
    </row>
    <row r="431" spans="1:35" ht="27.75" customHeight="1" x14ac:dyDescent="0.2">
      <c r="A431" s="39">
        <v>409</v>
      </c>
      <c r="B431" s="17" t="s">
        <v>20</v>
      </c>
      <c r="C431" s="19">
        <v>2006</v>
      </c>
      <c r="D431" s="19"/>
      <c r="E431" s="29">
        <v>0</v>
      </c>
      <c r="F431" s="21">
        <v>5851377</v>
      </c>
      <c r="G431" s="21">
        <v>0</v>
      </c>
      <c r="H431" s="23">
        <v>2755</v>
      </c>
      <c r="I431" s="107">
        <v>5.0000000000000001E-3</v>
      </c>
      <c r="J431" s="23">
        <v>31998.11</v>
      </c>
      <c r="N431" s="72"/>
      <c r="O431" s="72"/>
      <c r="P431" s="72"/>
      <c r="Q431" s="72"/>
      <c r="R431" s="72"/>
      <c r="S431" s="72">
        <v>31998.11</v>
      </c>
      <c r="T431" s="22"/>
      <c r="U431" s="22"/>
      <c r="V431" s="72">
        <v>0</v>
      </c>
      <c r="X431" s="102">
        <v>142.4</v>
      </c>
      <c r="Y431" s="22">
        <v>224.70582865168538</v>
      </c>
      <c r="Z431" s="5">
        <v>4.5900000000000003E-2</v>
      </c>
      <c r="AA431" s="40"/>
      <c r="AD431" s="111">
        <v>103.12109756097563</v>
      </c>
      <c r="AE431" s="34">
        <v>0</v>
      </c>
      <c r="AF431" s="34">
        <v>35166.745831091321</v>
      </c>
      <c r="AG431" s="107">
        <v>7.7441666666666686E-2</v>
      </c>
      <c r="AH431" s="41">
        <v>16.88236666666667</v>
      </c>
      <c r="AI431" s="23">
        <v>593697.89759395516</v>
      </c>
    </row>
    <row r="432" spans="1:35" ht="27.75" customHeight="1" x14ac:dyDescent="0.2">
      <c r="A432" s="39">
        <v>410</v>
      </c>
      <c r="B432" s="17" t="s">
        <v>20</v>
      </c>
      <c r="C432" s="19">
        <v>2007</v>
      </c>
      <c r="D432" s="19"/>
      <c r="E432" s="29">
        <v>-2083</v>
      </c>
      <c r="F432" s="21">
        <v>6091781</v>
      </c>
      <c r="G432" s="21">
        <v>0</v>
      </c>
      <c r="H432" s="23">
        <v>240404</v>
      </c>
      <c r="I432" s="107">
        <v>5.0000000000000001E-3</v>
      </c>
      <c r="J432" s="23">
        <v>269660.88500000001</v>
      </c>
      <c r="N432" s="72">
        <v>9828</v>
      </c>
      <c r="O432" s="72">
        <v>6091781</v>
      </c>
      <c r="P432" s="72"/>
      <c r="Q432" s="72"/>
      <c r="R432" s="72">
        <v>9828</v>
      </c>
      <c r="S432" s="72">
        <v>279488.88500000001</v>
      </c>
      <c r="T432" s="22"/>
      <c r="U432" s="22"/>
      <c r="V432" s="72">
        <v>0</v>
      </c>
      <c r="X432" s="102">
        <v>148.80000000000001</v>
      </c>
      <c r="Y432" s="22">
        <v>1878.2855174731183</v>
      </c>
      <c r="Z432" s="5">
        <v>4.5900000000000003E-2</v>
      </c>
      <c r="AA432" s="40"/>
      <c r="AD432" s="111">
        <v>106.41609756097562</v>
      </c>
      <c r="AE432" s="34">
        <v>0</v>
      </c>
      <c r="AF432" s="34">
        <v>35430.877714917347</v>
      </c>
      <c r="AG432" s="107">
        <v>7.350000000000001E-2</v>
      </c>
      <c r="AH432" s="41">
        <v>17.296320000000001</v>
      </c>
      <c r="AI432" s="23">
        <v>612823.79883807932</v>
      </c>
    </row>
    <row r="433" spans="1:35" ht="27.75" customHeight="1" x14ac:dyDescent="0.2">
      <c r="A433" s="39">
        <v>411</v>
      </c>
      <c r="B433" s="17" t="s">
        <v>20</v>
      </c>
      <c r="C433" s="19">
        <v>2008</v>
      </c>
      <c r="D433" s="19"/>
      <c r="E433" s="29">
        <v>-2878</v>
      </c>
      <c r="F433" s="21">
        <v>6338561</v>
      </c>
      <c r="G433" s="21">
        <v>0</v>
      </c>
      <c r="H433" s="23">
        <v>246780</v>
      </c>
      <c r="I433" s="107">
        <v>5.0000000000000001E-3</v>
      </c>
      <c r="J433" s="23">
        <v>277238.90500000003</v>
      </c>
      <c r="N433" s="72">
        <v>9538</v>
      </c>
      <c r="O433" s="72">
        <v>6338561</v>
      </c>
      <c r="P433" s="72"/>
      <c r="Q433" s="72"/>
      <c r="R433" s="72">
        <v>9538</v>
      </c>
      <c r="S433" s="72">
        <v>286776.90500000003</v>
      </c>
      <c r="T433" s="22"/>
      <c r="U433" s="22"/>
      <c r="V433" s="72">
        <v>0</v>
      </c>
      <c r="X433" s="102">
        <v>150.30000000000001</v>
      </c>
      <c r="Y433" s="22">
        <v>1908.0299733865602</v>
      </c>
      <c r="Z433" s="5">
        <v>4.5900000000000003E-2</v>
      </c>
      <c r="AA433" s="40"/>
      <c r="AD433" s="111">
        <v>109.62926829268292</v>
      </c>
      <c r="AE433" s="34">
        <v>0</v>
      </c>
      <c r="AF433" s="34">
        <v>35712.630401189199</v>
      </c>
      <c r="AG433" s="107">
        <v>7.2692083333333324E-2</v>
      </c>
      <c r="AH433" s="41">
        <v>17.715351999999999</v>
      </c>
      <c r="AI433" s="23">
        <v>632661.81840296788</v>
      </c>
    </row>
    <row r="434" spans="1:35" ht="27.75" customHeight="1" x14ac:dyDescent="0.2">
      <c r="A434" s="39">
        <v>412</v>
      </c>
      <c r="B434" s="17" t="s">
        <v>20</v>
      </c>
      <c r="C434" s="19">
        <v>2009</v>
      </c>
      <c r="D434" s="19"/>
      <c r="E434" s="29">
        <v>-3654</v>
      </c>
      <c r="F434" s="21">
        <v>6533716</v>
      </c>
      <c r="G434" s="21">
        <v>0</v>
      </c>
      <c r="H434" s="23">
        <v>195155</v>
      </c>
      <c r="I434" s="107">
        <v>5.0000000000000001E-3</v>
      </c>
      <c r="J434" s="23">
        <v>226847.80499999999</v>
      </c>
      <c r="N434" s="72">
        <v>502489</v>
      </c>
      <c r="O434" s="72">
        <v>6533716</v>
      </c>
      <c r="P434" s="72"/>
      <c r="Q434" s="72"/>
      <c r="R434" s="72">
        <v>502489</v>
      </c>
      <c r="S434" s="72">
        <v>729336.80499999993</v>
      </c>
      <c r="T434" s="22"/>
      <c r="U434" s="22"/>
      <c r="V434" s="72">
        <v>0</v>
      </c>
      <c r="X434" s="102">
        <v>151.1</v>
      </c>
      <c r="Y434" s="22">
        <v>4826.8484778292523</v>
      </c>
      <c r="Z434" s="5">
        <v>4.5900000000000003E-2</v>
      </c>
      <c r="AA434" s="40"/>
      <c r="AD434" s="111">
        <v>112.72439024390243</v>
      </c>
      <c r="AE434" s="34">
        <v>0</v>
      </c>
      <c r="AF434" s="34">
        <v>38900.269143603866</v>
      </c>
      <c r="AG434" s="107">
        <v>7.3154000000000011E-2</v>
      </c>
      <c r="AH434" s="41">
        <v>17.930536200000002</v>
      </c>
      <c r="AI434" s="23">
        <v>697502.6840691322</v>
      </c>
    </row>
    <row r="435" spans="1:35" ht="27.75" customHeight="1" x14ac:dyDescent="0.2">
      <c r="A435" s="39">
        <v>413</v>
      </c>
      <c r="B435" s="17" t="s">
        <v>20</v>
      </c>
      <c r="C435" s="19">
        <v>2010</v>
      </c>
      <c r="D435" s="19"/>
      <c r="E435" s="29">
        <v>-21556</v>
      </c>
      <c r="F435" s="21">
        <v>7100276</v>
      </c>
      <c r="G435" s="21">
        <v>0</v>
      </c>
      <c r="H435" s="23">
        <v>566560</v>
      </c>
      <c r="I435" s="107">
        <v>5.0000000000000001E-3</v>
      </c>
      <c r="J435" s="23">
        <v>599228.57999999996</v>
      </c>
      <c r="N435" s="72">
        <v>114932</v>
      </c>
      <c r="O435" s="72">
        <v>7100276</v>
      </c>
      <c r="P435" s="72"/>
      <c r="Q435" s="72"/>
      <c r="R435" s="72">
        <v>114932</v>
      </c>
      <c r="S435" s="72">
        <v>714160.58</v>
      </c>
      <c r="T435" s="22"/>
      <c r="U435" s="22"/>
      <c r="V435" s="72">
        <v>0</v>
      </c>
      <c r="X435" s="102">
        <v>155.1</v>
      </c>
      <c r="Y435" s="22">
        <v>4604.5169568020629</v>
      </c>
      <c r="Z435" s="5">
        <v>4.5900000000000003E-2</v>
      </c>
      <c r="AA435" s="40"/>
      <c r="AD435" s="111">
        <v>115.85768292682927</v>
      </c>
      <c r="AE435" s="34">
        <v>0</v>
      </c>
      <c r="AF435" s="34">
        <v>41719.26374671451</v>
      </c>
      <c r="AG435" s="107">
        <v>7.3993333333333355E-2</v>
      </c>
      <c r="AH435" s="41">
        <v>18.29948266666667</v>
      </c>
      <c r="AI435" s="23">
        <v>763440.94379909732</v>
      </c>
    </row>
    <row r="436" spans="1:35" ht="27.75" customHeight="1" x14ac:dyDescent="0.2">
      <c r="A436" s="39">
        <v>414</v>
      </c>
      <c r="B436" s="17" t="s">
        <v>20</v>
      </c>
      <c r="C436" s="18">
        <v>2011</v>
      </c>
      <c r="D436" s="18"/>
      <c r="E436" s="29">
        <v>-24258</v>
      </c>
      <c r="F436" s="21">
        <v>7443258</v>
      </c>
      <c r="G436" s="20">
        <v>0</v>
      </c>
      <c r="H436" s="23">
        <v>342982</v>
      </c>
      <c r="I436" s="107">
        <v>5.0000000000000001E-3</v>
      </c>
      <c r="J436" s="23">
        <v>378483.38</v>
      </c>
      <c r="N436" s="72">
        <v>49109</v>
      </c>
      <c r="O436" s="72">
        <v>7443258</v>
      </c>
      <c r="P436" s="72"/>
      <c r="Q436" s="72"/>
      <c r="R436" s="72">
        <v>49109</v>
      </c>
      <c r="S436" s="72">
        <v>427592.38</v>
      </c>
      <c r="T436" s="22"/>
      <c r="U436" s="22"/>
      <c r="V436" s="72">
        <v>0</v>
      </c>
      <c r="X436" s="102">
        <v>160.19999999999999</v>
      </c>
      <c r="Y436" s="22">
        <v>2669.1159800249688</v>
      </c>
      <c r="Z436" s="5">
        <v>4.5900000000000003E-2</v>
      </c>
      <c r="AA436" s="40"/>
      <c r="AD436" s="111">
        <v>119.08</v>
      </c>
      <c r="AE436" s="34">
        <v>0</v>
      </c>
      <c r="AF436" s="34">
        <v>42473.465520765283</v>
      </c>
      <c r="AG436" s="107">
        <v>7.0764333333333346E-2</v>
      </c>
      <c r="AH436" s="41">
        <v>18.328728099999999</v>
      </c>
      <c r="AI436" s="23">
        <v>778484.60099483177</v>
      </c>
    </row>
    <row r="437" spans="1:35" ht="27.75" customHeight="1" x14ac:dyDescent="0.2">
      <c r="B437" s="98" t="s">
        <v>20</v>
      </c>
      <c r="C437" s="39">
        <v>2012</v>
      </c>
      <c r="E437" s="29">
        <v>-24258</v>
      </c>
      <c r="F437" s="34">
        <v>8023235</v>
      </c>
      <c r="G437" s="20"/>
      <c r="H437" s="23">
        <v>579977</v>
      </c>
      <c r="I437" s="107">
        <v>5.0000000000000001E-3</v>
      </c>
      <c r="J437" s="23">
        <v>617193.29</v>
      </c>
      <c r="N437" s="72">
        <v>16215</v>
      </c>
      <c r="O437" s="72">
        <v>8023235</v>
      </c>
      <c r="P437" s="72"/>
      <c r="Q437" s="72"/>
      <c r="R437" s="72">
        <v>16215</v>
      </c>
      <c r="S437" s="72">
        <v>633408.29</v>
      </c>
      <c r="T437" s="72">
        <v>0</v>
      </c>
      <c r="U437" s="72">
        <v>508709</v>
      </c>
      <c r="X437" s="102">
        <v>161.6</v>
      </c>
      <c r="Y437" s="22">
        <v>3919.6057549504953</v>
      </c>
      <c r="Z437" s="5">
        <v>4.5900000000000003E-2</v>
      </c>
      <c r="AF437" s="34">
        <v>44443.539208312657</v>
      </c>
      <c r="AG437" s="107">
        <v>6.2333333333333331E-2</v>
      </c>
      <c r="AH437" s="41">
        <v>17.40324</v>
      </c>
      <c r="AI437" s="23">
        <v>773461.57929167512</v>
      </c>
    </row>
    <row r="438" spans="1:35" ht="27.75" customHeight="1" x14ac:dyDescent="0.2">
      <c r="A438" s="39">
        <v>415</v>
      </c>
      <c r="B438" s="17" t="s">
        <v>21</v>
      </c>
      <c r="C438" s="19">
        <v>1989</v>
      </c>
      <c r="D438" s="19"/>
      <c r="E438" s="29">
        <v>0</v>
      </c>
      <c r="F438" s="21">
        <v>21824161</v>
      </c>
      <c r="G438" s="21">
        <v>-7393100</v>
      </c>
      <c r="H438" s="23"/>
      <c r="I438" s="107">
        <v>5.0000000000000001E-3</v>
      </c>
      <c r="N438" s="72"/>
      <c r="O438" s="72"/>
      <c r="P438" s="72"/>
      <c r="Q438" s="72"/>
      <c r="R438" s="72"/>
      <c r="V438" s="72">
        <v>0</v>
      </c>
      <c r="X438" s="102">
        <v>95.5</v>
      </c>
      <c r="Z438" s="5">
        <v>4.5900000000000003E-2</v>
      </c>
      <c r="AA438" s="40">
        <v>282053.80662065453</v>
      </c>
      <c r="AB438" s="110">
        <v>51.164212860310414</v>
      </c>
      <c r="AE438" s="34">
        <v>1</v>
      </c>
      <c r="AF438" s="34">
        <v>282053.80662065453</v>
      </c>
    </row>
    <row r="439" spans="1:35" ht="27.75" customHeight="1" x14ac:dyDescent="0.2">
      <c r="A439" s="39">
        <v>416</v>
      </c>
      <c r="B439" s="17" t="s">
        <v>21</v>
      </c>
      <c r="C439" s="19">
        <v>1990</v>
      </c>
      <c r="D439" s="19"/>
      <c r="E439" s="29">
        <v>0</v>
      </c>
      <c r="F439" s="21">
        <v>23490022</v>
      </c>
      <c r="G439" s="21">
        <v>-8148162</v>
      </c>
      <c r="H439" s="23">
        <v>1665861</v>
      </c>
      <c r="I439" s="107">
        <v>5.0000000000000001E-3</v>
      </c>
      <c r="J439" s="34">
        <v>1774981.8049999999</v>
      </c>
      <c r="N439" s="72"/>
      <c r="O439" s="72"/>
      <c r="P439" s="72"/>
      <c r="Q439" s="72"/>
      <c r="R439" s="72"/>
      <c r="S439" s="72">
        <v>1774981.8049999999</v>
      </c>
      <c r="T439" s="22"/>
      <c r="U439" s="22"/>
      <c r="V439" s="72">
        <v>0</v>
      </c>
      <c r="X439" s="102">
        <v>98.5</v>
      </c>
      <c r="Y439" s="22">
        <v>18020.119847715734</v>
      </c>
      <c r="Z439" s="5">
        <v>4.5900000000000003E-2</v>
      </c>
      <c r="AA439" s="40"/>
      <c r="AE439" s="34">
        <v>0</v>
      </c>
      <c r="AF439" s="34">
        <v>287127.65674448223</v>
      </c>
    </row>
    <row r="440" spans="1:35" ht="27.75" customHeight="1" x14ac:dyDescent="0.2">
      <c r="A440" s="39">
        <v>417</v>
      </c>
      <c r="B440" s="17" t="s">
        <v>21</v>
      </c>
      <c r="C440" s="19">
        <v>1991</v>
      </c>
      <c r="D440" s="19"/>
      <c r="E440" s="29">
        <v>0</v>
      </c>
      <c r="F440" s="21">
        <v>24932872</v>
      </c>
      <c r="G440" s="21">
        <v>-8133918</v>
      </c>
      <c r="H440" s="23">
        <v>1442850</v>
      </c>
      <c r="I440" s="107">
        <v>5.0000000000000001E-3</v>
      </c>
      <c r="J440" s="23">
        <v>1560300.11</v>
      </c>
      <c r="N440" s="72"/>
      <c r="O440" s="72"/>
      <c r="P440" s="72"/>
      <c r="Q440" s="72"/>
      <c r="R440" s="72"/>
      <c r="S440" s="72">
        <v>1560300.11</v>
      </c>
      <c r="T440" s="22"/>
      <c r="U440" s="22"/>
      <c r="V440" s="72">
        <v>0</v>
      </c>
      <c r="X440" s="102">
        <v>97.7</v>
      </c>
      <c r="Y440" s="22">
        <v>15970.318423746163</v>
      </c>
      <c r="Z440" s="5">
        <v>4.5900000000000003E-2</v>
      </c>
      <c r="AA440" s="40"/>
      <c r="AE440" s="34">
        <v>0</v>
      </c>
      <c r="AF440" s="34">
        <v>289918.81572365668</v>
      </c>
    </row>
    <row r="441" spans="1:35" ht="27.75" customHeight="1" x14ac:dyDescent="0.2">
      <c r="A441" s="39">
        <v>418</v>
      </c>
      <c r="B441" s="17" t="s">
        <v>21</v>
      </c>
      <c r="C441" s="19">
        <v>1992</v>
      </c>
      <c r="D441" s="19"/>
      <c r="E441" s="29">
        <v>0</v>
      </c>
      <c r="F441" s="21">
        <v>26546529</v>
      </c>
      <c r="G441" s="21">
        <v>-9029450</v>
      </c>
      <c r="H441" s="23">
        <v>1613657</v>
      </c>
      <c r="I441" s="107">
        <v>5.0000000000000001E-3</v>
      </c>
      <c r="J441" s="23">
        <v>1738321.36</v>
      </c>
      <c r="N441" s="72"/>
      <c r="O441" s="72"/>
      <c r="P441" s="72"/>
      <c r="Q441" s="72"/>
      <c r="R441" s="72"/>
      <c r="S441" s="72">
        <v>1738321.36</v>
      </c>
      <c r="T441" s="22"/>
      <c r="U441" s="22"/>
      <c r="V441" s="72">
        <v>0</v>
      </c>
      <c r="X441" s="102">
        <v>100</v>
      </c>
      <c r="Y441" s="22">
        <v>17383.213600000003</v>
      </c>
      <c r="Z441" s="5">
        <v>4.5900000000000003E-2</v>
      </c>
      <c r="AA441" s="40"/>
      <c r="AE441" s="34">
        <v>0</v>
      </c>
      <c r="AF441" s="34">
        <v>293994.75568194088</v>
      </c>
    </row>
    <row r="442" spans="1:35" ht="27.75" customHeight="1" x14ac:dyDescent="0.2">
      <c r="A442" s="39">
        <v>419</v>
      </c>
      <c r="B442" s="17" t="s">
        <v>21</v>
      </c>
      <c r="C442" s="19">
        <v>1993</v>
      </c>
      <c r="D442" s="19"/>
      <c r="E442" s="29">
        <v>0</v>
      </c>
      <c r="F442" s="21">
        <v>28779580</v>
      </c>
      <c r="G442" s="21">
        <v>-10193215</v>
      </c>
      <c r="H442" s="23">
        <v>2233051</v>
      </c>
      <c r="I442" s="107">
        <v>5.0000000000000001E-3</v>
      </c>
      <c r="J442" s="23">
        <v>2365783.645</v>
      </c>
      <c r="N442" s="72"/>
      <c r="O442" s="72"/>
      <c r="P442" s="72"/>
      <c r="Q442" s="72"/>
      <c r="R442" s="72"/>
      <c r="S442" s="72">
        <v>2365783.645</v>
      </c>
      <c r="T442" s="22"/>
      <c r="U442" s="22"/>
      <c r="V442" s="72">
        <v>0</v>
      </c>
      <c r="X442" s="102">
        <v>102.5</v>
      </c>
      <c r="Y442" s="22">
        <v>23080.816048780489</v>
      </c>
      <c r="Z442" s="5">
        <v>4.5900000000000003E-2</v>
      </c>
      <c r="AA442" s="40"/>
      <c r="AE442" s="34">
        <v>0</v>
      </c>
      <c r="AF442" s="34">
        <v>303581.21244492033</v>
      </c>
    </row>
    <row r="443" spans="1:35" ht="27.75" customHeight="1" x14ac:dyDescent="0.2">
      <c r="A443" s="39">
        <v>420</v>
      </c>
      <c r="B443" s="17" t="s">
        <v>21</v>
      </c>
      <c r="C443" s="19">
        <v>1994</v>
      </c>
      <c r="D443" s="19"/>
      <c r="E443" s="29">
        <v>0</v>
      </c>
      <c r="F443" s="21">
        <v>30552877</v>
      </c>
      <c r="G443" s="21">
        <v>-10548736</v>
      </c>
      <c r="H443" s="23">
        <v>1773297</v>
      </c>
      <c r="I443" s="107">
        <v>5.0000000000000001E-3</v>
      </c>
      <c r="J443" s="23">
        <v>1917194.9</v>
      </c>
      <c r="N443" s="72"/>
      <c r="O443" s="72"/>
      <c r="P443" s="72"/>
      <c r="Q443" s="72"/>
      <c r="R443" s="72"/>
      <c r="S443" s="72">
        <v>1917194.9</v>
      </c>
      <c r="T443" s="22"/>
      <c r="U443" s="22"/>
      <c r="V443" s="72">
        <v>0</v>
      </c>
      <c r="X443" s="102">
        <v>108.2</v>
      </c>
      <c r="Y443" s="22">
        <v>17718.991682070238</v>
      </c>
      <c r="Z443" s="5">
        <v>4.5900000000000003E-2</v>
      </c>
      <c r="AA443" s="40"/>
      <c r="AE443" s="34">
        <v>0</v>
      </c>
      <c r="AF443" s="34">
        <v>307365.82647576876</v>
      </c>
    </row>
    <row r="444" spans="1:35" ht="27.75" customHeight="1" x14ac:dyDescent="0.2">
      <c r="A444" s="39">
        <v>421</v>
      </c>
      <c r="B444" s="17" t="s">
        <v>21</v>
      </c>
      <c r="C444" s="19">
        <v>1995</v>
      </c>
      <c r="D444" s="19"/>
      <c r="E444" s="29">
        <v>0</v>
      </c>
      <c r="F444" s="21">
        <v>33468120</v>
      </c>
      <c r="G444" s="21">
        <v>-11706047</v>
      </c>
      <c r="H444" s="23">
        <v>2915243</v>
      </c>
      <c r="I444" s="107">
        <v>5.0000000000000001E-3</v>
      </c>
      <c r="J444" s="23">
        <v>3068007.3849999998</v>
      </c>
      <c r="N444" s="72"/>
      <c r="O444" s="72"/>
      <c r="P444" s="72"/>
      <c r="Q444" s="72"/>
      <c r="R444" s="72"/>
      <c r="S444" s="72">
        <v>3068007.3849999998</v>
      </c>
      <c r="T444" s="22"/>
      <c r="U444" s="22"/>
      <c r="V444" s="72">
        <v>0</v>
      </c>
      <c r="X444" s="102">
        <v>116.7</v>
      </c>
      <c r="Y444" s="22">
        <v>26289.694815766921</v>
      </c>
      <c r="Z444" s="5">
        <v>4.5900000000000003E-2</v>
      </c>
      <c r="AA444" s="40"/>
      <c r="AE444" s="34">
        <v>0</v>
      </c>
      <c r="AF444" s="34">
        <v>319547.42985629791</v>
      </c>
    </row>
    <row r="445" spans="1:35" ht="27.75" customHeight="1" x14ac:dyDescent="0.2">
      <c r="A445" s="39">
        <v>422</v>
      </c>
      <c r="B445" s="17" t="s">
        <v>21</v>
      </c>
      <c r="C445" s="19">
        <v>1996</v>
      </c>
      <c r="D445" s="19"/>
      <c r="E445" s="29">
        <v>0</v>
      </c>
      <c r="F445" s="21">
        <v>36407604</v>
      </c>
      <c r="G445" s="21">
        <v>-13089778</v>
      </c>
      <c r="H445" s="23">
        <v>2939484</v>
      </c>
      <c r="I445" s="107">
        <v>5.0000000000000001E-3</v>
      </c>
      <c r="J445" s="23">
        <v>3106824.6</v>
      </c>
      <c r="N445" s="72"/>
      <c r="O445" s="72"/>
      <c r="P445" s="72"/>
      <c r="Q445" s="72"/>
      <c r="R445" s="72"/>
      <c r="S445" s="72">
        <v>3106824.6</v>
      </c>
      <c r="T445" s="22"/>
      <c r="U445" s="22"/>
      <c r="V445" s="72">
        <v>0</v>
      </c>
      <c r="X445" s="102">
        <v>116.6</v>
      </c>
      <c r="Y445" s="22">
        <v>26645.150943396227</v>
      </c>
      <c r="Z445" s="5">
        <v>4.5900000000000003E-2</v>
      </c>
      <c r="AA445" s="40"/>
      <c r="AE445" s="34">
        <v>0</v>
      </c>
      <c r="AF445" s="34">
        <v>331525.35376929003</v>
      </c>
    </row>
    <row r="446" spans="1:35" ht="27.75" customHeight="1" x14ac:dyDescent="0.2">
      <c r="A446" s="39">
        <v>423</v>
      </c>
      <c r="B446" s="17" t="s">
        <v>21</v>
      </c>
      <c r="C446" s="19">
        <v>1997</v>
      </c>
      <c r="D446" s="19"/>
      <c r="E446" s="29">
        <v>0</v>
      </c>
      <c r="F446" s="21">
        <v>39036953</v>
      </c>
      <c r="G446" s="21">
        <v>-14588533</v>
      </c>
      <c r="H446" s="23">
        <v>2629349</v>
      </c>
      <c r="I446" s="107">
        <v>5.0000000000000001E-3</v>
      </c>
      <c r="J446" s="23">
        <v>2811387.02</v>
      </c>
      <c r="L446" s="33">
        <v>0.62628914710633277</v>
      </c>
      <c r="N446" s="72"/>
      <c r="O446" s="72"/>
      <c r="P446" s="72"/>
      <c r="Q446" s="72"/>
      <c r="R446" s="72"/>
      <c r="S446" s="72">
        <v>2811387.02</v>
      </c>
      <c r="T446" s="22"/>
      <c r="U446" s="22"/>
      <c r="V446" s="72">
        <v>0</v>
      </c>
      <c r="X446" s="102">
        <v>118</v>
      </c>
      <c r="Y446" s="22">
        <v>23825.313728813559</v>
      </c>
      <c r="Z446" s="5">
        <v>4.5900000000000003E-2</v>
      </c>
      <c r="AA446" s="40"/>
      <c r="AE446" s="34">
        <v>0</v>
      </c>
      <c r="AF446" s="34">
        <v>340133.65376009315</v>
      </c>
    </row>
    <row r="447" spans="1:35" ht="27.75" customHeight="1" x14ac:dyDescent="0.2">
      <c r="A447" s="39">
        <v>424</v>
      </c>
      <c r="B447" s="17" t="s">
        <v>21</v>
      </c>
      <c r="C447" s="19">
        <v>1998</v>
      </c>
      <c r="D447" s="19"/>
      <c r="E447" s="29">
        <v>0</v>
      </c>
      <c r="F447" s="21">
        <v>41618974</v>
      </c>
      <c r="G447" s="21">
        <v>-16080960</v>
      </c>
      <c r="H447" s="23">
        <v>2582021</v>
      </c>
      <c r="I447" s="107">
        <v>5.0000000000000001E-3</v>
      </c>
      <c r="J447" s="23"/>
      <c r="K447" s="23">
        <v>-2061959.8469999998</v>
      </c>
      <c r="L447" s="23">
        <v>1343082.8617842658</v>
      </c>
      <c r="M447" s="39">
        <v>2</v>
      </c>
      <c r="N447" s="72"/>
      <c r="O447" s="72"/>
      <c r="P447" s="72"/>
      <c r="Q447" s="72"/>
      <c r="R447" s="72"/>
      <c r="S447" s="72">
        <v>1343082.8617842658</v>
      </c>
      <c r="T447" s="22"/>
      <c r="U447" s="22"/>
      <c r="X447" s="102">
        <v>122.8</v>
      </c>
      <c r="Y447" s="22">
        <v>10937.156854920731</v>
      </c>
      <c r="Z447" s="5">
        <v>4.5900000000000003E-2</v>
      </c>
      <c r="AA447" s="40"/>
      <c r="AE447" s="34">
        <v>0</v>
      </c>
      <c r="AF447" s="34">
        <v>335458.67590742558</v>
      </c>
    </row>
    <row r="448" spans="1:35" ht="27.75" customHeight="1" x14ac:dyDescent="0.2">
      <c r="A448" s="39">
        <v>425</v>
      </c>
      <c r="B448" s="17" t="s">
        <v>21</v>
      </c>
      <c r="C448" s="19">
        <v>1999</v>
      </c>
      <c r="D448" s="19"/>
      <c r="E448" s="29">
        <v>0</v>
      </c>
      <c r="F448" s="21">
        <v>0</v>
      </c>
      <c r="G448" s="21">
        <v>0</v>
      </c>
      <c r="H448" s="23">
        <v>-41618974</v>
      </c>
      <c r="I448" s="107">
        <v>5.0000000000000001E-3</v>
      </c>
      <c r="J448" s="23"/>
      <c r="K448" s="23">
        <v>-2061959.8469999998</v>
      </c>
      <c r="L448" s="23">
        <v>1343082.8617842658</v>
      </c>
      <c r="M448" s="39">
        <v>2</v>
      </c>
      <c r="N448" s="72"/>
      <c r="O448" s="72"/>
      <c r="P448" s="72"/>
      <c r="Q448" s="72"/>
      <c r="R448" s="72"/>
      <c r="S448" s="72">
        <v>1343082.8617842658</v>
      </c>
      <c r="T448" s="22"/>
      <c r="U448" s="22"/>
      <c r="X448" s="102">
        <v>126.1</v>
      </c>
      <c r="Y448" s="22">
        <v>10650.934669185297</v>
      </c>
      <c r="Z448" s="5">
        <v>4.5900000000000003E-2</v>
      </c>
      <c r="AA448" s="40"/>
      <c r="AE448" s="34">
        <v>0</v>
      </c>
      <c r="AF448" s="34">
        <v>330712.05735246005</v>
      </c>
    </row>
    <row r="449" spans="1:35" ht="27.75" customHeight="1" x14ac:dyDescent="0.2">
      <c r="A449" s="39">
        <v>426</v>
      </c>
      <c r="B449" s="17" t="s">
        <v>21</v>
      </c>
      <c r="C449" s="19">
        <v>2000</v>
      </c>
      <c r="D449" s="19"/>
      <c r="E449" s="29">
        <v>0</v>
      </c>
      <c r="F449" s="21">
        <v>0</v>
      </c>
      <c r="G449" s="21">
        <v>0</v>
      </c>
      <c r="H449" s="23">
        <v>0</v>
      </c>
      <c r="I449" s="107">
        <v>5.0000000000000001E-3</v>
      </c>
      <c r="J449" s="23"/>
      <c r="K449" s="23">
        <v>-2061959.8469999998</v>
      </c>
      <c r="L449" s="23">
        <v>1343082.8617842658</v>
      </c>
      <c r="M449" s="39">
        <v>2</v>
      </c>
      <c r="N449" s="72"/>
      <c r="O449" s="72"/>
      <c r="P449" s="72"/>
      <c r="Q449" s="72"/>
      <c r="R449" s="72"/>
      <c r="S449" s="72">
        <v>1343082.8617842658</v>
      </c>
      <c r="T449" s="22"/>
      <c r="U449" s="22"/>
      <c r="X449" s="102">
        <v>128.69999999999999</v>
      </c>
      <c r="Y449" s="22">
        <v>10435.764271828019</v>
      </c>
      <c r="Z449" s="5">
        <v>4.5900000000000003E-2</v>
      </c>
      <c r="AA449" s="40"/>
      <c r="AE449" s="34">
        <v>0</v>
      </c>
      <c r="AF449" s="34">
        <v>325968.13819181011</v>
      </c>
    </row>
    <row r="450" spans="1:35" ht="27.75" customHeight="1" x14ac:dyDescent="0.2">
      <c r="A450" s="39">
        <v>427</v>
      </c>
      <c r="B450" s="17" t="s">
        <v>21</v>
      </c>
      <c r="C450" s="19">
        <v>2001</v>
      </c>
      <c r="D450" s="19"/>
      <c r="E450" s="29">
        <v>0</v>
      </c>
      <c r="F450" s="21">
        <v>0</v>
      </c>
      <c r="G450" s="21">
        <v>0</v>
      </c>
      <c r="H450" s="23">
        <v>0</v>
      </c>
      <c r="I450" s="107">
        <v>5.0000000000000001E-3</v>
      </c>
      <c r="J450" s="23"/>
      <c r="K450" s="23">
        <v>-2061959.8469999998</v>
      </c>
      <c r="L450" s="23">
        <v>1343082.8617842658</v>
      </c>
      <c r="M450" s="39">
        <v>2</v>
      </c>
      <c r="N450" s="72"/>
      <c r="O450" s="72"/>
      <c r="P450" s="72"/>
      <c r="Q450" s="72"/>
      <c r="R450" s="72"/>
      <c r="S450" s="72">
        <v>1343082.8617842658</v>
      </c>
      <c r="T450" s="22"/>
      <c r="U450" s="22"/>
      <c r="X450" s="102">
        <v>129.6</v>
      </c>
      <c r="Y450" s="22">
        <v>10363.29368660699</v>
      </c>
      <c r="Z450" s="5">
        <v>4.5900000000000003E-2</v>
      </c>
      <c r="AA450" s="40"/>
      <c r="AE450" s="34">
        <v>0</v>
      </c>
      <c r="AF450" s="34">
        <v>321369.49433541298</v>
      </c>
    </row>
    <row r="451" spans="1:35" ht="27.75" customHeight="1" x14ac:dyDescent="0.2">
      <c r="A451" s="39">
        <v>428</v>
      </c>
      <c r="B451" s="17" t="s">
        <v>21</v>
      </c>
      <c r="C451" s="19">
        <v>2002</v>
      </c>
      <c r="D451" s="19"/>
      <c r="E451" s="29">
        <v>0</v>
      </c>
      <c r="F451" s="21">
        <v>28531969</v>
      </c>
      <c r="G451" s="109">
        <v>-676792.07752630045</v>
      </c>
      <c r="H451" s="23">
        <v>28531969</v>
      </c>
      <c r="I451" s="107">
        <v>5.0000000000000001E-3</v>
      </c>
      <c r="J451" s="23"/>
      <c r="K451" s="23">
        <v>-2061959.8469999998</v>
      </c>
      <c r="L451" s="23">
        <v>1343082.8617842658</v>
      </c>
      <c r="M451" s="39">
        <v>2</v>
      </c>
      <c r="N451" s="72"/>
      <c r="O451" s="72"/>
      <c r="P451" s="72"/>
      <c r="Q451" s="72"/>
      <c r="R451" s="72"/>
      <c r="S451" s="72">
        <v>1343082.8617842658</v>
      </c>
      <c r="T451" s="22"/>
      <c r="U451" s="22"/>
      <c r="V451" s="72">
        <v>0</v>
      </c>
      <c r="X451" s="102">
        <v>130.5</v>
      </c>
      <c r="Y451" s="22">
        <v>10291.822695664872</v>
      </c>
      <c r="Z451" s="5">
        <v>4.5900000000000003E-2</v>
      </c>
      <c r="AA451" s="40"/>
      <c r="AD451" s="111">
        <v>91.329146341463414</v>
      </c>
      <c r="AE451" s="34">
        <v>0</v>
      </c>
      <c r="AF451" s="34">
        <v>316910.45724108239</v>
      </c>
      <c r="AG451" s="107">
        <v>8.2960000000000006E-2</v>
      </c>
      <c r="AH451" s="41">
        <v>16.741565999999999</v>
      </c>
      <c r="AI451" s="23">
        <v>5305577.3359917579</v>
      </c>
    </row>
    <row r="452" spans="1:35" ht="27.75" customHeight="1" x14ac:dyDescent="0.2">
      <c r="A452" s="39">
        <v>429</v>
      </c>
      <c r="B452" s="17" t="s">
        <v>21</v>
      </c>
      <c r="C452" s="19">
        <v>2003</v>
      </c>
      <c r="D452" s="19"/>
      <c r="E452" s="29">
        <v>0</v>
      </c>
      <c r="F452" s="21">
        <v>30672414</v>
      </c>
      <c r="G452" s="21">
        <v>0</v>
      </c>
      <c r="H452" s="23">
        <v>2140445</v>
      </c>
      <c r="I452" s="107">
        <v>5.0000000000000001E-3</v>
      </c>
      <c r="J452" s="23">
        <v>2283104.8450000002</v>
      </c>
      <c r="K452" s="23">
        <v>-10309799.234999999</v>
      </c>
      <c r="L452" s="23">
        <v>6715414.3089213287</v>
      </c>
      <c r="N452" s="72"/>
      <c r="O452" s="72"/>
      <c r="P452" s="72"/>
      <c r="Q452" s="72"/>
      <c r="R452" s="72"/>
      <c r="S452" s="72">
        <v>2283104.8450000002</v>
      </c>
      <c r="T452" s="22"/>
      <c r="U452" s="22"/>
      <c r="V452" s="72">
        <v>0</v>
      </c>
      <c r="X452" s="102">
        <v>130.6</v>
      </c>
      <c r="Y452" s="22">
        <v>17481.660375191426</v>
      </c>
      <c r="Z452" s="5">
        <v>4.5900000000000003E-2</v>
      </c>
      <c r="AA452" s="40"/>
      <c r="AD452" s="111">
        <v>94.295243902439026</v>
      </c>
      <c r="AE452" s="34">
        <v>0</v>
      </c>
      <c r="AF452" s="34">
        <v>319845.92762890813</v>
      </c>
      <c r="AG452" s="107">
        <v>8.2960000000000006E-2</v>
      </c>
      <c r="AH452" s="41">
        <v>16.820820000000001</v>
      </c>
      <c r="AI452" s="23">
        <v>5380070.7763788905</v>
      </c>
    </row>
    <row r="453" spans="1:35" ht="27.75" customHeight="1" x14ac:dyDescent="0.2">
      <c r="A453" s="39">
        <v>430</v>
      </c>
      <c r="B453" s="17" t="s">
        <v>21</v>
      </c>
      <c r="C453" s="19">
        <v>2004</v>
      </c>
      <c r="D453" s="19"/>
      <c r="E453" s="29">
        <v>0</v>
      </c>
      <c r="F453" s="21">
        <v>32416389</v>
      </c>
      <c r="G453" s="21">
        <v>0</v>
      </c>
      <c r="H453" s="23">
        <v>1743975</v>
      </c>
      <c r="I453" s="107">
        <v>5.0000000000000001E-3</v>
      </c>
      <c r="J453" s="23">
        <v>1897337.07</v>
      </c>
      <c r="K453" s="23"/>
      <c r="N453" s="72"/>
      <c r="O453" s="72"/>
      <c r="P453" s="72"/>
      <c r="Q453" s="72"/>
      <c r="R453" s="72"/>
      <c r="S453" s="72">
        <v>1897337.07</v>
      </c>
      <c r="T453" s="22"/>
      <c r="U453" s="22"/>
      <c r="V453" s="72">
        <v>0</v>
      </c>
      <c r="X453" s="102">
        <v>131.1</v>
      </c>
      <c r="Y453" s="22">
        <v>14472.441418764303</v>
      </c>
      <c r="Z453" s="5">
        <v>4.5900000000000003E-2</v>
      </c>
      <c r="AA453" s="40"/>
      <c r="AD453" s="111">
        <v>97.149756097560967</v>
      </c>
      <c r="AE453" s="34">
        <v>0</v>
      </c>
      <c r="AF453" s="34">
        <v>319637.44096950552</v>
      </c>
      <c r="AG453" s="107">
        <v>8.2960000000000006E-2</v>
      </c>
      <c r="AH453" s="41">
        <v>16.852066000000001</v>
      </c>
      <c r="AI453" s="23">
        <v>5386551.2512892112</v>
      </c>
    </row>
    <row r="454" spans="1:35" ht="27.75" customHeight="1" x14ac:dyDescent="0.2">
      <c r="A454" s="39">
        <v>431</v>
      </c>
      <c r="B454" s="17" t="s">
        <v>21</v>
      </c>
      <c r="C454" s="19">
        <v>2005</v>
      </c>
      <c r="D454" s="19"/>
      <c r="E454" s="29">
        <v>0</v>
      </c>
      <c r="F454" s="21">
        <v>35359045</v>
      </c>
      <c r="G454" s="21">
        <v>0</v>
      </c>
      <c r="H454" s="23">
        <v>2942656</v>
      </c>
      <c r="I454" s="107">
        <v>5.0000000000000001E-3</v>
      </c>
      <c r="J454" s="23">
        <v>3104737.9449999998</v>
      </c>
      <c r="N454" s="72"/>
      <c r="O454" s="72"/>
      <c r="P454" s="72"/>
      <c r="Q454" s="72"/>
      <c r="R454" s="72"/>
      <c r="S454" s="72">
        <v>3104737.9449999998</v>
      </c>
      <c r="T454" s="22"/>
      <c r="U454" s="22"/>
      <c r="V454" s="72">
        <v>0</v>
      </c>
      <c r="X454" s="102">
        <v>133.6</v>
      </c>
      <c r="Y454" s="22">
        <v>23239.056474550896</v>
      </c>
      <c r="Z454" s="5">
        <v>4.5900000000000003E-2</v>
      </c>
      <c r="AA454" s="40"/>
      <c r="AD454" s="111">
        <v>99.990121951219521</v>
      </c>
      <c r="AE454" s="34">
        <v>0</v>
      </c>
      <c r="AF454" s="34">
        <v>328205.13890355616</v>
      </c>
      <c r="AG454" s="107">
        <v>8.2960000000000006E-2</v>
      </c>
      <c r="AH454" s="41">
        <v>17.008296000000001</v>
      </c>
      <c r="AI454" s="23">
        <v>5582210.1511927992</v>
      </c>
    </row>
    <row r="455" spans="1:35" ht="27.75" customHeight="1" x14ac:dyDescent="0.2">
      <c r="A455" s="39">
        <v>432</v>
      </c>
      <c r="B455" s="17" t="s">
        <v>21</v>
      </c>
      <c r="C455" s="19">
        <v>2006</v>
      </c>
      <c r="D455" s="19"/>
      <c r="E455" s="29">
        <v>0</v>
      </c>
      <c r="F455" s="21">
        <v>39464538</v>
      </c>
      <c r="G455" s="21">
        <v>0</v>
      </c>
      <c r="H455" s="23">
        <v>4105493</v>
      </c>
      <c r="I455" s="107">
        <v>5.0000000000000001E-3</v>
      </c>
      <c r="J455" s="23">
        <v>4282288.2249999996</v>
      </c>
      <c r="N455" s="72"/>
      <c r="O455" s="72"/>
      <c r="P455" s="72"/>
      <c r="Q455" s="72"/>
      <c r="R455" s="72"/>
      <c r="S455" s="72">
        <v>4282288.2249999996</v>
      </c>
      <c r="T455" s="22"/>
      <c r="U455" s="22"/>
      <c r="V455" s="72">
        <v>0</v>
      </c>
      <c r="X455" s="102">
        <v>142.4</v>
      </c>
      <c r="Y455" s="22">
        <v>30072.24877106741</v>
      </c>
      <c r="Z455" s="5">
        <v>4.5900000000000003E-2</v>
      </c>
      <c r="AA455" s="40"/>
      <c r="AD455" s="111">
        <v>103.12109756097563</v>
      </c>
      <c r="AE455" s="34">
        <v>0</v>
      </c>
      <c r="AF455" s="34">
        <v>343212.77179895033</v>
      </c>
      <c r="AG455" s="107">
        <v>7.7441666666666686E-2</v>
      </c>
      <c r="AH455" s="41">
        <v>16.88236666666667</v>
      </c>
      <c r="AI455" s="23">
        <v>5794243.8581928732</v>
      </c>
    </row>
    <row r="456" spans="1:35" ht="27.75" customHeight="1" x14ac:dyDescent="0.2">
      <c r="A456" s="39">
        <v>433</v>
      </c>
      <c r="B456" s="17" t="s">
        <v>21</v>
      </c>
      <c r="C456" s="19">
        <v>2007</v>
      </c>
      <c r="D456" s="19"/>
      <c r="E456" s="29">
        <v>-150960</v>
      </c>
      <c r="F456" s="21">
        <v>43858712</v>
      </c>
      <c r="G456" s="21">
        <v>0</v>
      </c>
      <c r="H456" s="23">
        <v>4394174</v>
      </c>
      <c r="I456" s="107">
        <v>5.0000000000000001E-3</v>
      </c>
      <c r="J456" s="23">
        <v>4591496.6900000004</v>
      </c>
      <c r="N456" s="72">
        <v>0</v>
      </c>
      <c r="O456" s="72">
        <v>43858712</v>
      </c>
      <c r="P456" s="72"/>
      <c r="Q456" s="72"/>
      <c r="R456" s="72">
        <v>0</v>
      </c>
      <c r="S456" s="72">
        <v>4591496.6900000004</v>
      </c>
      <c r="T456" s="22"/>
      <c r="U456" s="22"/>
      <c r="V456" s="72">
        <v>0</v>
      </c>
      <c r="X456" s="102">
        <v>148.80000000000001</v>
      </c>
      <c r="Y456" s="22">
        <v>30856.832594086023</v>
      </c>
      <c r="Z456" s="5">
        <v>4.5900000000000003E-2</v>
      </c>
      <c r="AA456" s="40"/>
      <c r="AD456" s="111">
        <v>106.41609756097562</v>
      </c>
      <c r="AE456" s="34">
        <v>0</v>
      </c>
      <c r="AF456" s="34">
        <v>358316.13816746452</v>
      </c>
      <c r="AG456" s="107">
        <v>7.350000000000001E-2</v>
      </c>
      <c r="AH456" s="41">
        <v>17.296320000000001</v>
      </c>
      <c r="AI456" s="23">
        <v>6197550.5869086804</v>
      </c>
    </row>
    <row r="457" spans="1:35" ht="27.75" customHeight="1" x14ac:dyDescent="0.2">
      <c r="A457" s="39">
        <v>434</v>
      </c>
      <c r="B457" s="17" t="s">
        <v>21</v>
      </c>
      <c r="C457" s="19">
        <v>2008</v>
      </c>
      <c r="D457" s="19"/>
      <c r="E457" s="29">
        <v>-817863</v>
      </c>
      <c r="F457" s="21">
        <v>50281499</v>
      </c>
      <c r="G457" s="21">
        <v>0</v>
      </c>
      <c r="H457" s="23">
        <v>6422787</v>
      </c>
      <c r="I457" s="107">
        <v>5.0000000000000001E-3</v>
      </c>
      <c r="J457" s="23">
        <v>6642080.5599999996</v>
      </c>
      <c r="N457" s="72">
        <v>60041.07</v>
      </c>
      <c r="O457" s="72">
        <v>50281499</v>
      </c>
      <c r="P457" s="72"/>
      <c r="Q457" s="72"/>
      <c r="R457" s="72">
        <v>60041.07</v>
      </c>
      <c r="S457" s="72">
        <v>6702121.6299999999</v>
      </c>
      <c r="T457" s="22"/>
      <c r="U457" s="22"/>
      <c r="V457" s="72">
        <v>0</v>
      </c>
      <c r="X457" s="102">
        <v>150.30000000000001</v>
      </c>
      <c r="Y457" s="22">
        <v>44591.627611443771</v>
      </c>
      <c r="Z457" s="5">
        <v>4.5900000000000003E-2</v>
      </c>
      <c r="AA457" s="40"/>
      <c r="AD457" s="111">
        <v>109.62926829268292</v>
      </c>
      <c r="AE457" s="34">
        <v>0</v>
      </c>
      <c r="AF457" s="34">
        <v>386461.05503702164</v>
      </c>
      <c r="AG457" s="107">
        <v>7.2692083333333324E-2</v>
      </c>
      <c r="AH457" s="41">
        <v>17.715351999999999</v>
      </c>
      <c r="AI457" s="23">
        <v>6846293.6242722115</v>
      </c>
    </row>
    <row r="458" spans="1:35" ht="27.75" customHeight="1" x14ac:dyDescent="0.2">
      <c r="A458" s="39">
        <v>435</v>
      </c>
      <c r="B458" s="17" t="s">
        <v>21</v>
      </c>
      <c r="C458" s="19">
        <v>2009</v>
      </c>
      <c r="D458" s="19"/>
      <c r="E458" s="29">
        <v>-1214967</v>
      </c>
      <c r="F458" s="21">
        <v>52801330</v>
      </c>
      <c r="G458" s="21">
        <v>0</v>
      </c>
      <c r="H458" s="23">
        <v>2519831</v>
      </c>
      <c r="I458" s="107">
        <v>5.0000000000000001E-3</v>
      </c>
      <c r="J458" s="23">
        <v>2771238.4950000001</v>
      </c>
      <c r="N458" s="72">
        <v>2159178.7400000002</v>
      </c>
      <c r="O458" s="72">
        <v>52801330</v>
      </c>
      <c r="P458" s="72"/>
      <c r="Q458" s="72"/>
      <c r="R458" s="72">
        <v>2159178.7400000002</v>
      </c>
      <c r="S458" s="72">
        <v>4930417.2350000003</v>
      </c>
      <c r="T458" s="22"/>
      <c r="U458" s="22"/>
      <c r="V458" s="72">
        <v>0</v>
      </c>
      <c r="X458" s="102">
        <v>151.1</v>
      </c>
      <c r="Y458" s="22">
        <v>32630.16039046989</v>
      </c>
      <c r="Z458" s="5">
        <v>4.5900000000000003E-2</v>
      </c>
      <c r="AA458" s="40"/>
      <c r="AD458" s="111">
        <v>112.72439024390243</v>
      </c>
      <c r="AE458" s="34">
        <v>0</v>
      </c>
      <c r="AF458" s="34">
        <v>401352.6530012922</v>
      </c>
      <c r="AG458" s="107">
        <v>7.3154000000000011E-2</v>
      </c>
      <c r="AH458" s="41">
        <v>17.930536200000002</v>
      </c>
      <c r="AI458" s="23">
        <v>7196468.273605709</v>
      </c>
    </row>
    <row r="459" spans="1:35" ht="27.75" customHeight="1" x14ac:dyDescent="0.2">
      <c r="A459" s="39">
        <v>436</v>
      </c>
      <c r="B459" s="17" t="s">
        <v>21</v>
      </c>
      <c r="C459" s="19">
        <v>2010</v>
      </c>
      <c r="D459" s="19"/>
      <c r="E459" s="29">
        <v>-1740359</v>
      </c>
      <c r="F459" s="21">
        <v>57422045</v>
      </c>
      <c r="G459" s="21">
        <v>0</v>
      </c>
      <c r="H459" s="23">
        <v>4620715</v>
      </c>
      <c r="I459" s="107">
        <v>5.0000000000000001E-3</v>
      </c>
      <c r="J459" s="23">
        <v>4884721.6500000004</v>
      </c>
      <c r="N459" s="72">
        <v>1203393.94</v>
      </c>
      <c r="O459" s="72">
        <v>57422045</v>
      </c>
      <c r="P459" s="72"/>
      <c r="Q459" s="72"/>
      <c r="R459" s="72">
        <v>1203393.94</v>
      </c>
      <c r="S459" s="72">
        <v>6088115.5899999999</v>
      </c>
      <c r="T459" s="22"/>
      <c r="U459" s="22"/>
      <c r="V459" s="72">
        <v>0</v>
      </c>
      <c r="X459" s="102">
        <v>155.1</v>
      </c>
      <c r="Y459" s="22">
        <v>39252.840683430048</v>
      </c>
      <c r="Z459" s="5">
        <v>4.5900000000000003E-2</v>
      </c>
      <c r="AA459" s="40"/>
      <c r="AD459" s="111">
        <v>115.85768292682927</v>
      </c>
      <c r="AE459" s="34">
        <v>0</v>
      </c>
      <c r="AF459" s="34">
        <v>422183.4069119629</v>
      </c>
      <c r="AG459" s="107">
        <v>7.3993333333333355E-2</v>
      </c>
      <c r="AH459" s="41">
        <v>18.29948266666667</v>
      </c>
      <c r="AI459" s="23">
        <v>7725737.9369397461</v>
      </c>
    </row>
    <row r="460" spans="1:35" ht="27.75" customHeight="1" x14ac:dyDescent="0.2">
      <c r="A460" s="39">
        <v>437</v>
      </c>
      <c r="B460" s="17" t="s">
        <v>21</v>
      </c>
      <c r="C460" s="18">
        <v>2011</v>
      </c>
      <c r="D460" s="18"/>
      <c r="E460" s="29">
        <v>-1982846</v>
      </c>
      <c r="F460" s="21">
        <v>61705108</v>
      </c>
      <c r="G460" s="20">
        <v>0</v>
      </c>
      <c r="H460" s="23">
        <v>4283063</v>
      </c>
      <c r="I460" s="107">
        <v>5.0000000000000001E-3</v>
      </c>
      <c r="J460" s="23">
        <v>4570173.2249999996</v>
      </c>
      <c r="N460" s="72">
        <v>-160582.99</v>
      </c>
      <c r="O460" s="72">
        <v>61705108</v>
      </c>
      <c r="P460" s="72"/>
      <c r="Q460" s="72"/>
      <c r="R460" s="72">
        <v>-160582.99</v>
      </c>
      <c r="S460" s="72">
        <v>4409590.2349999994</v>
      </c>
      <c r="T460" s="22"/>
      <c r="U460" s="22"/>
      <c r="V460" s="72">
        <v>0</v>
      </c>
      <c r="X460" s="102">
        <v>160.19999999999999</v>
      </c>
      <c r="Y460" s="22">
        <v>27525.532053682895</v>
      </c>
      <c r="Z460" s="5">
        <v>4.5900000000000003E-2</v>
      </c>
      <c r="AA460" s="40"/>
      <c r="AD460" s="111">
        <v>119.08</v>
      </c>
      <c r="AE460" s="34">
        <v>0</v>
      </c>
      <c r="AF460" s="34">
        <v>430330.7205883867</v>
      </c>
      <c r="AG460" s="107">
        <v>7.0764333333333346E-2</v>
      </c>
      <c r="AH460" s="41">
        <v>18.328728099999999</v>
      </c>
      <c r="AI460" s="23">
        <v>7887414.7707416117</v>
      </c>
    </row>
    <row r="461" spans="1:35" ht="27.75" customHeight="1" x14ac:dyDescent="0.2">
      <c r="B461" s="98" t="s">
        <v>21</v>
      </c>
      <c r="C461" s="39">
        <v>2012</v>
      </c>
      <c r="E461" s="29">
        <v>-1982846</v>
      </c>
      <c r="F461" s="34">
        <v>68277497</v>
      </c>
      <c r="G461" s="20"/>
      <c r="H461" s="23">
        <v>6572389</v>
      </c>
      <c r="I461" s="107">
        <v>5.0000000000000001E-3</v>
      </c>
      <c r="J461" s="23">
        <v>6880914.54</v>
      </c>
      <c r="N461" s="72">
        <v>38464.379999999997</v>
      </c>
      <c r="O461" s="72">
        <v>68277497</v>
      </c>
      <c r="P461" s="72"/>
      <c r="Q461" s="72"/>
      <c r="R461" s="72">
        <v>38464.379999999997</v>
      </c>
      <c r="S461" s="72">
        <v>6919378.9199999999</v>
      </c>
      <c r="T461" s="72">
        <v>0</v>
      </c>
      <c r="U461" s="72">
        <v>4551679</v>
      </c>
      <c r="X461" s="102">
        <v>161.6</v>
      </c>
      <c r="Y461" s="22">
        <v>42817.938861386137</v>
      </c>
      <c r="Z461" s="5">
        <v>4.5900000000000003E-2</v>
      </c>
      <c r="AF461" s="34">
        <v>453396.47937476588</v>
      </c>
      <c r="AG461" s="107">
        <v>6.2333333333333331E-2</v>
      </c>
      <c r="AH461" s="41">
        <v>17.40324</v>
      </c>
      <c r="AI461" s="23">
        <v>7890567.745714101</v>
      </c>
    </row>
    <row r="462" spans="1:35" ht="27.75" customHeight="1" x14ac:dyDescent="0.2">
      <c r="A462" s="39">
        <v>438</v>
      </c>
      <c r="B462" s="17" t="s">
        <v>22</v>
      </c>
      <c r="C462" s="19">
        <v>1989</v>
      </c>
      <c r="D462" s="19"/>
      <c r="E462" s="29">
        <v>0</v>
      </c>
      <c r="F462" s="21">
        <v>23978402</v>
      </c>
      <c r="G462" s="21">
        <v>-10155463</v>
      </c>
      <c r="H462" s="23"/>
      <c r="I462" s="107">
        <v>5.0000000000000001E-3</v>
      </c>
      <c r="N462" s="72"/>
      <c r="O462" s="72"/>
      <c r="P462" s="72"/>
      <c r="Q462" s="72"/>
      <c r="R462" s="72"/>
      <c r="V462" s="72">
        <v>0</v>
      </c>
      <c r="X462" s="102">
        <v>95.5</v>
      </c>
      <c r="Z462" s="5">
        <v>4.5900000000000003E-2</v>
      </c>
      <c r="AA462" s="40">
        <v>270168.11609590618</v>
      </c>
      <c r="AB462" s="110">
        <v>51.164212860310414</v>
      </c>
      <c r="AE462" s="34">
        <v>1</v>
      </c>
      <c r="AF462" s="34">
        <v>270168.11609590618</v>
      </c>
    </row>
    <row r="463" spans="1:35" ht="27.75" customHeight="1" x14ac:dyDescent="0.2">
      <c r="A463" s="39">
        <v>439</v>
      </c>
      <c r="B463" s="17" t="s">
        <v>22</v>
      </c>
      <c r="C463" s="19">
        <v>1990</v>
      </c>
      <c r="D463" s="19"/>
      <c r="E463" s="29">
        <v>0</v>
      </c>
      <c r="F463" s="21">
        <v>25936361</v>
      </c>
      <c r="G463" s="21">
        <v>-11245615</v>
      </c>
      <c r="H463" s="23">
        <v>1957959</v>
      </c>
      <c r="I463" s="107">
        <v>5.0000000000000001E-3</v>
      </c>
      <c r="J463" s="34">
        <v>2077851.01</v>
      </c>
      <c r="N463" s="72"/>
      <c r="O463" s="72"/>
      <c r="P463" s="72"/>
      <c r="Q463" s="72"/>
      <c r="R463" s="72"/>
      <c r="S463" s="72">
        <v>2077851.01</v>
      </c>
      <c r="T463" s="22"/>
      <c r="U463" s="22"/>
      <c r="V463" s="72">
        <v>0</v>
      </c>
      <c r="X463" s="102">
        <v>98.5</v>
      </c>
      <c r="Y463" s="22">
        <v>21094.934111675127</v>
      </c>
      <c r="Z463" s="5">
        <v>4.5900000000000003E-2</v>
      </c>
      <c r="AA463" s="40"/>
      <c r="AE463" s="34">
        <v>0</v>
      </c>
      <c r="AF463" s="34">
        <v>278862.33367877919</v>
      </c>
    </row>
    <row r="464" spans="1:35" ht="27.75" customHeight="1" x14ac:dyDescent="0.2">
      <c r="A464" s="39">
        <v>440</v>
      </c>
      <c r="B464" s="17" t="s">
        <v>22</v>
      </c>
      <c r="C464" s="19">
        <v>1991</v>
      </c>
      <c r="D464" s="19"/>
      <c r="E464" s="29">
        <v>0</v>
      </c>
      <c r="F464" s="21">
        <v>27416155</v>
      </c>
      <c r="G464" s="21">
        <v>-11955807</v>
      </c>
      <c r="H464" s="23">
        <v>1479794</v>
      </c>
      <c r="I464" s="107">
        <v>5.0000000000000001E-3</v>
      </c>
      <c r="J464" s="23">
        <v>1609475.8049999999</v>
      </c>
      <c r="N464" s="72"/>
      <c r="O464" s="72"/>
      <c r="P464" s="72"/>
      <c r="Q464" s="72"/>
      <c r="R464" s="72"/>
      <c r="S464" s="72">
        <v>1609475.8049999999</v>
      </c>
      <c r="T464" s="22"/>
      <c r="U464" s="22"/>
      <c r="V464" s="72">
        <v>0</v>
      </c>
      <c r="X464" s="102">
        <v>97.7</v>
      </c>
      <c r="Y464" s="22">
        <v>16473.652047082905</v>
      </c>
      <c r="Z464" s="5">
        <v>4.5900000000000003E-2</v>
      </c>
      <c r="AA464" s="40"/>
      <c r="AE464" s="34">
        <v>0</v>
      </c>
      <c r="AF464" s="34">
        <v>282536.20461000613</v>
      </c>
    </row>
    <row r="465" spans="1:35" ht="27.75" customHeight="1" x14ac:dyDescent="0.2">
      <c r="A465" s="39">
        <v>441</v>
      </c>
      <c r="B465" s="17" t="s">
        <v>22</v>
      </c>
      <c r="C465" s="19">
        <v>1992</v>
      </c>
      <c r="D465" s="19"/>
      <c r="E465" s="29">
        <v>0</v>
      </c>
      <c r="F465" s="21">
        <v>29319044</v>
      </c>
      <c r="G465" s="21">
        <v>-13119859</v>
      </c>
      <c r="H465" s="23">
        <v>1902889</v>
      </c>
      <c r="I465" s="107">
        <v>5.0000000000000001E-3</v>
      </c>
      <c r="J465" s="23">
        <v>2039969.7749999999</v>
      </c>
      <c r="N465" s="72"/>
      <c r="O465" s="72"/>
      <c r="P465" s="72"/>
      <c r="Q465" s="72"/>
      <c r="R465" s="72"/>
      <c r="S465" s="72">
        <v>2039969.7749999999</v>
      </c>
      <c r="T465" s="22"/>
      <c r="U465" s="22"/>
      <c r="V465" s="72">
        <v>0</v>
      </c>
      <c r="X465" s="102">
        <v>100</v>
      </c>
      <c r="Y465" s="22">
        <v>20399.697749999999</v>
      </c>
      <c r="Z465" s="5">
        <v>4.5900000000000003E-2</v>
      </c>
      <c r="AA465" s="40"/>
      <c r="AE465" s="34">
        <v>0</v>
      </c>
      <c r="AF465" s="34">
        <v>289967.49056840682</v>
      </c>
    </row>
    <row r="466" spans="1:35" ht="27.75" customHeight="1" x14ac:dyDescent="0.2">
      <c r="A466" s="39">
        <v>442</v>
      </c>
      <c r="B466" s="17" t="s">
        <v>22</v>
      </c>
      <c r="C466" s="19">
        <v>1993</v>
      </c>
      <c r="D466" s="19"/>
      <c r="E466" s="29">
        <v>0</v>
      </c>
      <c r="F466" s="21">
        <v>30584064</v>
      </c>
      <c r="G466" s="21">
        <v>-14268592</v>
      </c>
      <c r="H466" s="23">
        <v>1265020</v>
      </c>
      <c r="I466" s="107">
        <v>5.0000000000000001E-3</v>
      </c>
      <c r="J466" s="23">
        <v>1411615.22</v>
      </c>
      <c r="N466" s="72"/>
      <c r="O466" s="72"/>
      <c r="P466" s="72"/>
      <c r="Q466" s="72"/>
      <c r="R466" s="72"/>
      <c r="S466" s="72">
        <v>1411615.22</v>
      </c>
      <c r="T466" s="22"/>
      <c r="U466" s="22"/>
      <c r="V466" s="72">
        <v>0</v>
      </c>
      <c r="X466" s="102">
        <v>102.5</v>
      </c>
      <c r="Y466" s="22">
        <v>13771.855804878049</v>
      </c>
      <c r="Z466" s="5">
        <v>4.5900000000000003E-2</v>
      </c>
      <c r="AA466" s="40"/>
      <c r="AE466" s="34">
        <v>0</v>
      </c>
      <c r="AF466" s="34">
        <v>290429.83855619503</v>
      </c>
    </row>
    <row r="467" spans="1:35" ht="27.75" customHeight="1" x14ac:dyDescent="0.2">
      <c r="A467" s="39">
        <v>443</v>
      </c>
      <c r="B467" s="17" t="s">
        <v>22</v>
      </c>
      <c r="C467" s="19">
        <v>1994</v>
      </c>
      <c r="D467" s="19"/>
      <c r="E467" s="29">
        <v>0</v>
      </c>
      <c r="F467" s="21">
        <v>35552676</v>
      </c>
      <c r="G467" s="21">
        <v>-15443107</v>
      </c>
      <c r="H467" s="23">
        <v>4968612</v>
      </c>
      <c r="I467" s="107">
        <v>5.0000000000000001E-3</v>
      </c>
      <c r="J467" s="23">
        <v>5121532.32</v>
      </c>
      <c r="N467" s="72"/>
      <c r="O467" s="72"/>
      <c r="P467" s="72"/>
      <c r="Q467" s="72"/>
      <c r="R467" s="72"/>
      <c r="S467" s="72">
        <v>5121532.32</v>
      </c>
      <c r="T467" s="22"/>
      <c r="U467" s="22"/>
      <c r="V467" s="72">
        <v>0</v>
      </c>
      <c r="X467" s="102">
        <v>108.2</v>
      </c>
      <c r="Y467" s="22">
        <v>47333.940110905729</v>
      </c>
      <c r="Z467" s="5">
        <v>4.5900000000000003E-2</v>
      </c>
      <c r="AA467" s="40"/>
      <c r="AE467" s="34">
        <v>0</v>
      </c>
      <c r="AF467" s="34">
        <v>324433.04907737143</v>
      </c>
    </row>
    <row r="468" spans="1:35" ht="27.75" customHeight="1" x14ac:dyDescent="0.2">
      <c r="A468" s="39">
        <v>444</v>
      </c>
      <c r="B468" s="17" t="s">
        <v>22</v>
      </c>
      <c r="C468" s="19">
        <v>1995</v>
      </c>
      <c r="D468" s="19"/>
      <c r="E468" s="29">
        <v>0</v>
      </c>
      <c r="F468" s="21">
        <v>37654899</v>
      </c>
      <c r="G468" s="21">
        <v>-16759251</v>
      </c>
      <c r="H468" s="23">
        <v>2102223</v>
      </c>
      <c r="I468" s="107">
        <v>5.0000000000000001E-3</v>
      </c>
      <c r="J468" s="23">
        <v>2279986.38</v>
      </c>
      <c r="N468" s="72"/>
      <c r="O468" s="72"/>
      <c r="P468" s="72"/>
      <c r="Q468" s="72"/>
      <c r="R468" s="72"/>
      <c r="S468" s="72">
        <v>2279986.38</v>
      </c>
      <c r="T468" s="22"/>
      <c r="U468" s="22"/>
      <c r="V468" s="72">
        <v>0</v>
      </c>
      <c r="X468" s="102">
        <v>116.7</v>
      </c>
      <c r="Y468" s="22">
        <v>19537.158354755782</v>
      </c>
      <c r="Z468" s="5">
        <v>4.5900000000000003E-2</v>
      </c>
      <c r="AA468" s="40"/>
      <c r="AE468" s="34">
        <v>0</v>
      </c>
      <c r="AF468" s="34">
        <v>329078.73047947587</v>
      </c>
    </row>
    <row r="469" spans="1:35" ht="27.75" customHeight="1" x14ac:dyDescent="0.2">
      <c r="A469" s="39">
        <v>445</v>
      </c>
      <c r="B469" s="17" t="s">
        <v>22</v>
      </c>
      <c r="C469" s="19">
        <v>1996</v>
      </c>
      <c r="D469" s="19"/>
      <c r="E469" s="29">
        <v>0</v>
      </c>
      <c r="F469" s="21">
        <v>39966157</v>
      </c>
      <c r="G469" s="21">
        <v>-18203130</v>
      </c>
      <c r="H469" s="23">
        <v>2311258</v>
      </c>
      <c r="I469" s="107">
        <v>5.0000000000000001E-3</v>
      </c>
      <c r="J469" s="23">
        <v>2499532.4950000001</v>
      </c>
      <c r="N469" s="72"/>
      <c r="O469" s="72"/>
      <c r="P469" s="72"/>
      <c r="Q469" s="72"/>
      <c r="R469" s="72"/>
      <c r="S469" s="72">
        <v>2499532.4950000001</v>
      </c>
      <c r="T469" s="22"/>
      <c r="U469" s="22"/>
      <c r="V469" s="72">
        <v>0</v>
      </c>
      <c r="X469" s="102">
        <v>116.6</v>
      </c>
      <c r="Y469" s="22">
        <v>21436.813850771872</v>
      </c>
      <c r="Z469" s="5">
        <v>4.5900000000000003E-2</v>
      </c>
      <c r="AA469" s="40"/>
      <c r="AE469" s="34">
        <v>0</v>
      </c>
      <c r="AF469" s="34">
        <v>335410.83060123981</v>
      </c>
    </row>
    <row r="470" spans="1:35" ht="27.75" customHeight="1" x14ac:dyDescent="0.2">
      <c r="A470" s="39">
        <v>446</v>
      </c>
      <c r="B470" s="17" t="s">
        <v>22</v>
      </c>
      <c r="C470" s="19">
        <v>1997</v>
      </c>
      <c r="D470" s="19"/>
      <c r="E470" s="29">
        <v>0</v>
      </c>
      <c r="F470" s="21">
        <v>41081459</v>
      </c>
      <c r="G470" s="21">
        <v>-18438130</v>
      </c>
      <c r="H470" s="23">
        <v>1115302</v>
      </c>
      <c r="I470" s="107">
        <v>5.0000000000000001E-3</v>
      </c>
      <c r="J470" s="23">
        <v>1315132.7849999999</v>
      </c>
      <c r="L470" s="33">
        <v>0.55118122752164178</v>
      </c>
      <c r="N470" s="72"/>
      <c r="O470" s="72"/>
      <c r="P470" s="72"/>
      <c r="Q470" s="72"/>
      <c r="R470" s="72"/>
      <c r="S470" s="72">
        <v>1315132.7849999999</v>
      </c>
      <c r="T470" s="22"/>
      <c r="U470" s="22"/>
      <c r="V470" s="72">
        <v>0</v>
      </c>
      <c r="X470" s="102">
        <v>118</v>
      </c>
      <c r="Y470" s="22">
        <v>11145.193093220338</v>
      </c>
      <c r="Z470" s="5">
        <v>4.5900000000000003E-2</v>
      </c>
      <c r="AA470" s="40"/>
      <c r="AE470" s="34">
        <v>0</v>
      </c>
      <c r="AF470" s="34">
        <v>331160.66656986327</v>
      </c>
    </row>
    <row r="471" spans="1:35" ht="27.75" customHeight="1" x14ac:dyDescent="0.2">
      <c r="A471" s="39">
        <v>447</v>
      </c>
      <c r="B471" s="17" t="s">
        <v>22</v>
      </c>
      <c r="C471" s="19">
        <v>1998</v>
      </c>
      <c r="D471" s="19"/>
      <c r="E471" s="29">
        <v>0</v>
      </c>
      <c r="F471" s="21">
        <v>43183232</v>
      </c>
      <c r="G471" s="21">
        <v>-20043744</v>
      </c>
      <c r="H471" s="23">
        <v>2101773</v>
      </c>
      <c r="I471" s="107">
        <v>5.0000000000000001E-3</v>
      </c>
      <c r="J471" s="23"/>
      <c r="K471" s="23">
        <v>2650070.659</v>
      </c>
      <c r="L471" s="23">
        <v>11464937.870642338</v>
      </c>
      <c r="M471" s="39">
        <v>1</v>
      </c>
      <c r="N471" s="72"/>
      <c r="O471" s="72"/>
      <c r="P471" s="72"/>
      <c r="Q471" s="72"/>
      <c r="R471" s="72"/>
      <c r="S471" s="72">
        <v>2650070.659</v>
      </c>
      <c r="T471" s="22"/>
      <c r="U471" s="22"/>
      <c r="X471" s="102">
        <v>122.8</v>
      </c>
      <c r="Y471" s="22">
        <v>21580.379959283389</v>
      </c>
      <c r="Z471" s="5">
        <v>4.5900000000000003E-2</v>
      </c>
      <c r="AA471" s="40"/>
      <c r="AE471" s="34">
        <v>0</v>
      </c>
      <c r="AF471" s="34">
        <v>337540.77193358995</v>
      </c>
    </row>
    <row r="472" spans="1:35" ht="27.75" customHeight="1" x14ac:dyDescent="0.2">
      <c r="A472" s="39">
        <v>448</v>
      </c>
      <c r="B472" s="17" t="s">
        <v>22</v>
      </c>
      <c r="C472" s="19">
        <v>1999</v>
      </c>
      <c r="D472" s="19"/>
      <c r="E472" s="29">
        <v>0</v>
      </c>
      <c r="F472" s="21">
        <v>0</v>
      </c>
      <c r="G472" s="21">
        <v>0</v>
      </c>
      <c r="H472" s="23">
        <v>-43183232</v>
      </c>
      <c r="I472" s="107">
        <v>5.0000000000000001E-3</v>
      </c>
      <c r="J472" s="23"/>
      <c r="K472" s="23">
        <v>2650070.659</v>
      </c>
      <c r="L472" s="23">
        <v>11464937.870642338</v>
      </c>
      <c r="M472" s="39">
        <v>1</v>
      </c>
      <c r="N472" s="72"/>
      <c r="O472" s="72"/>
      <c r="P472" s="72"/>
      <c r="Q472" s="72"/>
      <c r="R472" s="72"/>
      <c r="S472" s="72">
        <v>2650070.659</v>
      </c>
      <c r="T472" s="22"/>
      <c r="U472" s="22"/>
      <c r="X472" s="102">
        <v>126.1</v>
      </c>
      <c r="Y472" s="22">
        <v>21015.627747819191</v>
      </c>
      <c r="Z472" s="5">
        <v>4.5900000000000003E-2</v>
      </c>
      <c r="AA472" s="40"/>
      <c r="AE472" s="34">
        <v>0</v>
      </c>
      <c r="AF472" s="34">
        <v>343063.27824965736</v>
      </c>
    </row>
    <row r="473" spans="1:35" ht="27.75" customHeight="1" x14ac:dyDescent="0.2">
      <c r="A473" s="39">
        <v>449</v>
      </c>
      <c r="B473" s="17" t="s">
        <v>22</v>
      </c>
      <c r="C473" s="19">
        <v>2000</v>
      </c>
      <c r="D473" s="19"/>
      <c r="E473" s="29">
        <v>0</v>
      </c>
      <c r="F473" s="21">
        <v>0</v>
      </c>
      <c r="G473" s="21">
        <v>0</v>
      </c>
      <c r="H473" s="23">
        <v>0</v>
      </c>
      <c r="I473" s="107">
        <v>5.0000000000000001E-3</v>
      </c>
      <c r="J473" s="23"/>
      <c r="K473" s="23">
        <v>2650070.659</v>
      </c>
      <c r="L473" s="23">
        <v>11464937.870642338</v>
      </c>
      <c r="M473" s="39">
        <v>1</v>
      </c>
      <c r="N473" s="72"/>
      <c r="O473" s="72"/>
      <c r="P473" s="72"/>
      <c r="Q473" s="72"/>
      <c r="R473" s="72"/>
      <c r="S473" s="72">
        <v>2650070.659</v>
      </c>
      <c r="T473" s="22"/>
      <c r="U473" s="22"/>
      <c r="X473" s="102">
        <v>128.69999999999999</v>
      </c>
      <c r="Y473" s="22">
        <v>20591.069611499614</v>
      </c>
      <c r="Z473" s="5">
        <v>4.5900000000000003E-2</v>
      </c>
      <c r="AA473" s="40"/>
      <c r="AE473" s="34">
        <v>0</v>
      </c>
      <c r="AF473" s="34">
        <v>347907.74338949769</v>
      </c>
    </row>
    <row r="474" spans="1:35" ht="27.75" customHeight="1" x14ac:dyDescent="0.2">
      <c r="A474" s="39">
        <v>450</v>
      </c>
      <c r="B474" s="17" t="s">
        <v>22</v>
      </c>
      <c r="C474" s="19">
        <v>2001</v>
      </c>
      <c r="D474" s="19"/>
      <c r="E474" s="29">
        <v>0</v>
      </c>
      <c r="F474" s="21">
        <v>0</v>
      </c>
      <c r="G474" s="21">
        <v>0</v>
      </c>
      <c r="H474" s="23">
        <v>0</v>
      </c>
      <c r="I474" s="107">
        <v>5.0000000000000001E-3</v>
      </c>
      <c r="J474" s="23"/>
      <c r="K474" s="23">
        <v>2650070.659</v>
      </c>
      <c r="L474" s="23">
        <v>11464937.870642338</v>
      </c>
      <c r="M474" s="39">
        <v>1</v>
      </c>
      <c r="N474" s="72"/>
      <c r="O474" s="72"/>
      <c r="P474" s="72"/>
      <c r="Q474" s="72"/>
      <c r="R474" s="72"/>
      <c r="S474" s="72">
        <v>2650070.659</v>
      </c>
      <c r="T474" s="22"/>
      <c r="U474" s="22"/>
      <c r="X474" s="102">
        <v>129.6</v>
      </c>
      <c r="Y474" s="22">
        <v>20448.076072530865</v>
      </c>
      <c r="Z474" s="5">
        <v>4.5900000000000003E-2</v>
      </c>
      <c r="AA474" s="40"/>
      <c r="AE474" s="34">
        <v>0</v>
      </c>
      <c r="AF474" s="34">
        <v>352386.85404045059</v>
      </c>
    </row>
    <row r="475" spans="1:35" ht="27.75" customHeight="1" x14ac:dyDescent="0.2">
      <c r="A475" s="39">
        <v>451</v>
      </c>
      <c r="B475" s="17" t="s">
        <v>22</v>
      </c>
      <c r="C475" s="19">
        <v>2002</v>
      </c>
      <c r="D475" s="19"/>
      <c r="E475" s="29">
        <v>0</v>
      </c>
      <c r="F475" s="21">
        <v>54126405</v>
      </c>
      <c r="G475" s="109">
        <v>-20952621.602397595</v>
      </c>
      <c r="H475" s="23">
        <v>54126405</v>
      </c>
      <c r="I475" s="107">
        <v>5.0000000000000001E-3</v>
      </c>
      <c r="J475" s="23"/>
      <c r="K475" s="23">
        <v>2650070.659</v>
      </c>
      <c r="L475" s="23">
        <v>11464937.870642338</v>
      </c>
      <c r="M475" s="39">
        <v>1</v>
      </c>
      <c r="N475" s="72"/>
      <c r="O475" s="72"/>
      <c r="P475" s="72"/>
      <c r="Q475" s="72"/>
      <c r="R475" s="72"/>
      <c r="S475" s="72">
        <v>2650070.659</v>
      </c>
      <c r="T475" s="22"/>
      <c r="U475" s="22"/>
      <c r="V475" s="72">
        <v>0</v>
      </c>
      <c r="X475" s="102">
        <v>130.5</v>
      </c>
      <c r="Y475" s="22">
        <v>20307.054858237549</v>
      </c>
      <c r="Z475" s="5">
        <v>4.5900000000000003E-2</v>
      </c>
      <c r="AA475" s="40"/>
      <c r="AD475" s="111">
        <v>91.329146341463414</v>
      </c>
      <c r="AE475" s="34">
        <v>0</v>
      </c>
      <c r="AF475" s="34">
        <v>356519.35229823145</v>
      </c>
      <c r="AG475" s="107">
        <v>8.2960000000000006E-2</v>
      </c>
      <c r="AH475" s="41">
        <v>16.741565999999999</v>
      </c>
      <c r="AI475" s="23">
        <v>5968692.2667780928</v>
      </c>
    </row>
    <row r="476" spans="1:35" ht="27.75" customHeight="1" x14ac:dyDescent="0.2">
      <c r="A476" s="39">
        <v>452</v>
      </c>
      <c r="B476" s="17" t="s">
        <v>22</v>
      </c>
      <c r="C476" s="19">
        <v>2003</v>
      </c>
      <c r="D476" s="19"/>
      <c r="E476" s="29">
        <v>0</v>
      </c>
      <c r="F476" s="21">
        <v>56596563</v>
      </c>
      <c r="G476" s="21">
        <v>0</v>
      </c>
      <c r="H476" s="23">
        <v>2470158</v>
      </c>
      <c r="I476" s="107">
        <v>5.0000000000000001E-3</v>
      </c>
      <c r="J476" s="23">
        <v>2740790.0249999999</v>
      </c>
      <c r="K476" s="23">
        <v>13250353.295</v>
      </c>
      <c r="L476" s="23">
        <v>57324689.353211686</v>
      </c>
      <c r="N476" s="72"/>
      <c r="O476" s="72"/>
      <c r="P476" s="72"/>
      <c r="Q476" s="72"/>
      <c r="R476" s="72"/>
      <c r="S476" s="72">
        <v>2740790.0249999999</v>
      </c>
      <c r="T476" s="22"/>
      <c r="U476" s="22"/>
      <c r="V476" s="72">
        <v>0</v>
      </c>
      <c r="X476" s="102">
        <v>130.6</v>
      </c>
      <c r="Y476" s="22">
        <v>20986.141079632467</v>
      </c>
      <c r="Z476" s="5">
        <v>4.5900000000000003E-2</v>
      </c>
      <c r="AA476" s="40"/>
      <c r="AD476" s="111">
        <v>94.295243902439026</v>
      </c>
      <c r="AE476" s="34">
        <v>0</v>
      </c>
      <c r="AF476" s="34">
        <v>361141.25510737509</v>
      </c>
      <c r="AG476" s="107">
        <v>8.2960000000000006E-2</v>
      </c>
      <c r="AH476" s="41">
        <v>16.820820000000001</v>
      </c>
      <c r="AI476" s="23">
        <v>6074692.0467352374</v>
      </c>
    </row>
    <row r="477" spans="1:35" ht="27.75" customHeight="1" x14ac:dyDescent="0.2">
      <c r="A477" s="39">
        <v>453</v>
      </c>
      <c r="B477" s="17" t="s">
        <v>22</v>
      </c>
      <c r="C477" s="19">
        <v>2004</v>
      </c>
      <c r="D477" s="19"/>
      <c r="E477" s="29">
        <v>0</v>
      </c>
      <c r="F477" s="21">
        <v>59636463</v>
      </c>
      <c r="G477" s="21">
        <v>0</v>
      </c>
      <c r="H477" s="23">
        <v>3039900</v>
      </c>
      <c r="I477" s="107">
        <v>5.0000000000000001E-3</v>
      </c>
      <c r="J477" s="23">
        <v>3322882.8149999999</v>
      </c>
      <c r="K477" s="23"/>
      <c r="N477" s="72"/>
      <c r="O477" s="72"/>
      <c r="P477" s="72"/>
      <c r="Q477" s="72"/>
      <c r="R477" s="72"/>
      <c r="S477" s="72">
        <v>3322882.8149999999</v>
      </c>
      <c r="T477" s="22"/>
      <c r="U477" s="22"/>
      <c r="V477" s="72">
        <v>0</v>
      </c>
      <c r="X477" s="102">
        <v>131.1</v>
      </c>
      <c r="Y477" s="22">
        <v>25346.169450800917</v>
      </c>
      <c r="Z477" s="5">
        <v>4.5900000000000003E-2</v>
      </c>
      <c r="AA477" s="40"/>
      <c r="AD477" s="111">
        <v>97.149756097560967</v>
      </c>
      <c r="AE477" s="34">
        <v>0</v>
      </c>
      <c r="AF477" s="34">
        <v>369911.04094874748</v>
      </c>
      <c r="AG477" s="107">
        <v>8.2960000000000006E-2</v>
      </c>
      <c r="AH477" s="41">
        <v>16.852066000000001</v>
      </c>
      <c r="AI477" s="23">
        <v>6233765.2761969958</v>
      </c>
    </row>
    <row r="478" spans="1:35" ht="27.75" customHeight="1" x14ac:dyDescent="0.2">
      <c r="A478" s="39">
        <v>454</v>
      </c>
      <c r="B478" s="17" t="s">
        <v>22</v>
      </c>
      <c r="C478" s="19">
        <v>2005</v>
      </c>
      <c r="D478" s="19"/>
      <c r="E478" s="29">
        <v>0</v>
      </c>
      <c r="F478" s="21">
        <v>62319395</v>
      </c>
      <c r="G478" s="21">
        <v>0</v>
      </c>
      <c r="H478" s="23">
        <v>2682932</v>
      </c>
      <c r="I478" s="107">
        <v>5.0000000000000001E-3</v>
      </c>
      <c r="J478" s="23">
        <v>2981114.3149999999</v>
      </c>
      <c r="N478" s="72"/>
      <c r="O478" s="72"/>
      <c r="P478" s="72"/>
      <c r="Q478" s="72"/>
      <c r="R478" s="72"/>
      <c r="S478" s="72">
        <v>2981114.3149999999</v>
      </c>
      <c r="T478" s="22"/>
      <c r="U478" s="22"/>
      <c r="V478" s="72">
        <v>0</v>
      </c>
      <c r="X478" s="102">
        <v>133.6</v>
      </c>
      <c r="Y478" s="22">
        <v>22313.729902694613</v>
      </c>
      <c r="Z478" s="5">
        <v>4.5900000000000003E-2</v>
      </c>
      <c r="AA478" s="40"/>
      <c r="AD478" s="111">
        <v>99.990121951219521</v>
      </c>
      <c r="AE478" s="34">
        <v>0</v>
      </c>
      <c r="AF478" s="34">
        <v>375245.85407189454</v>
      </c>
      <c r="AG478" s="107">
        <v>8.2960000000000006E-2</v>
      </c>
      <c r="AH478" s="41">
        <v>17.008296000000001</v>
      </c>
      <c r="AI478" s="23">
        <v>6382292.5588275883</v>
      </c>
    </row>
    <row r="479" spans="1:35" ht="27.75" customHeight="1" x14ac:dyDescent="0.2">
      <c r="A479" s="39">
        <v>455</v>
      </c>
      <c r="B479" s="17" t="s">
        <v>22</v>
      </c>
      <c r="C479" s="19">
        <v>2006</v>
      </c>
      <c r="D479" s="19"/>
      <c r="E479" s="29">
        <v>0</v>
      </c>
      <c r="F479" s="21">
        <v>65004832</v>
      </c>
      <c r="G479" s="21">
        <v>0</v>
      </c>
      <c r="H479" s="23">
        <v>2685437</v>
      </c>
      <c r="I479" s="107">
        <v>5.0000000000000001E-3</v>
      </c>
      <c r="J479" s="23">
        <v>2997033.9750000001</v>
      </c>
      <c r="N479" s="72"/>
      <c r="O479" s="72"/>
      <c r="P479" s="72"/>
      <c r="Q479" s="72"/>
      <c r="R479" s="72"/>
      <c r="S479" s="72">
        <v>2997033.9750000001</v>
      </c>
      <c r="T479" s="22"/>
      <c r="U479" s="22"/>
      <c r="V479" s="72">
        <v>0</v>
      </c>
      <c r="X479" s="102">
        <v>142.4</v>
      </c>
      <c r="Y479" s="22">
        <v>21046.586903089887</v>
      </c>
      <c r="Z479" s="5">
        <v>4.5900000000000003E-2</v>
      </c>
      <c r="AA479" s="40"/>
      <c r="AD479" s="111">
        <v>103.12109756097563</v>
      </c>
      <c r="AE479" s="34">
        <v>0</v>
      </c>
      <c r="AF479" s="34">
        <v>379068.65627308446</v>
      </c>
      <c r="AG479" s="107">
        <v>7.7441666666666686E-2</v>
      </c>
      <c r="AH479" s="41">
        <v>16.88236666666667</v>
      </c>
      <c r="AI479" s="23">
        <v>6399576.0470428467</v>
      </c>
    </row>
    <row r="480" spans="1:35" ht="27.75" customHeight="1" x14ac:dyDescent="0.2">
      <c r="A480" s="39">
        <v>456</v>
      </c>
      <c r="B480" s="17" t="s">
        <v>22</v>
      </c>
      <c r="C480" s="19">
        <v>2007</v>
      </c>
      <c r="D480" s="19"/>
      <c r="E480" s="29">
        <v>-86369</v>
      </c>
      <c r="F480" s="21">
        <v>68278442</v>
      </c>
      <c r="G480" s="21">
        <v>0</v>
      </c>
      <c r="H480" s="23">
        <v>3273610</v>
      </c>
      <c r="I480" s="107">
        <v>5.0000000000000001E-3</v>
      </c>
      <c r="J480" s="23">
        <v>3598634.16</v>
      </c>
      <c r="N480" s="72">
        <v>0</v>
      </c>
      <c r="O480" s="72">
        <v>68278442</v>
      </c>
      <c r="P480" s="72">
        <v>0</v>
      </c>
      <c r="Q480" s="72"/>
      <c r="R480" s="72">
        <v>0</v>
      </c>
      <c r="S480" s="72">
        <v>3598634.16</v>
      </c>
      <c r="T480" s="22"/>
      <c r="U480" s="22"/>
      <c r="V480" s="72">
        <v>0</v>
      </c>
      <c r="X480" s="102">
        <v>148.80000000000001</v>
      </c>
      <c r="Y480" s="22">
        <v>24184.369354838709</v>
      </c>
      <c r="Z480" s="5">
        <v>4.5900000000000003E-2</v>
      </c>
      <c r="AA480" s="40"/>
      <c r="AD480" s="111">
        <v>106.41609756097562</v>
      </c>
      <c r="AE480" s="34">
        <v>0</v>
      </c>
      <c r="AF480" s="34">
        <v>385853.77430498856</v>
      </c>
      <c r="AG480" s="107">
        <v>7.350000000000001E-2</v>
      </c>
      <c r="AH480" s="41">
        <v>17.296320000000001</v>
      </c>
      <c r="AI480" s="23">
        <v>6673850.35358686</v>
      </c>
    </row>
    <row r="481" spans="1:35" ht="27.75" customHeight="1" x14ac:dyDescent="0.2">
      <c r="A481" s="39">
        <v>457</v>
      </c>
      <c r="B481" s="17" t="s">
        <v>22</v>
      </c>
      <c r="C481" s="19">
        <v>2008</v>
      </c>
      <c r="D481" s="19"/>
      <c r="E481" s="29">
        <v>-172246</v>
      </c>
      <c r="F481" s="21">
        <v>73473328</v>
      </c>
      <c r="G481" s="21">
        <v>0</v>
      </c>
      <c r="H481" s="23">
        <v>5194886</v>
      </c>
      <c r="I481" s="107">
        <v>5.0000000000000001E-3</v>
      </c>
      <c r="J481" s="23">
        <v>5536278.21</v>
      </c>
      <c r="N481" s="72">
        <v>0</v>
      </c>
      <c r="O481" s="72">
        <v>73473328</v>
      </c>
      <c r="P481" s="72">
        <v>0</v>
      </c>
      <c r="Q481" s="72"/>
      <c r="R481" s="72">
        <v>0</v>
      </c>
      <c r="S481" s="72">
        <v>5536278.21</v>
      </c>
      <c r="T481" s="22"/>
      <c r="U481" s="22"/>
      <c r="V481" s="72">
        <v>0</v>
      </c>
      <c r="X481" s="102">
        <v>150.30000000000001</v>
      </c>
      <c r="Y481" s="22">
        <v>36834.851696606784</v>
      </c>
      <c r="Z481" s="5">
        <v>4.5900000000000003E-2</v>
      </c>
      <c r="AA481" s="40"/>
      <c r="AD481" s="111">
        <v>109.62926829268292</v>
      </c>
      <c r="AE481" s="34">
        <v>0</v>
      </c>
      <c r="AF481" s="34">
        <v>404977.93776099634</v>
      </c>
      <c r="AG481" s="107">
        <v>7.2692083333333324E-2</v>
      </c>
      <c r="AH481" s="41">
        <v>17.715351999999999</v>
      </c>
      <c r="AI481" s="23">
        <v>7174326.719670142</v>
      </c>
    </row>
    <row r="482" spans="1:35" ht="27.75" customHeight="1" x14ac:dyDescent="0.2">
      <c r="A482" s="39">
        <v>458</v>
      </c>
      <c r="B482" s="17" t="s">
        <v>22</v>
      </c>
      <c r="C482" s="19">
        <v>2009</v>
      </c>
      <c r="D482" s="19"/>
      <c r="E482" s="29">
        <v>-266002</v>
      </c>
      <c r="F482" s="21">
        <v>76953498</v>
      </c>
      <c r="G482" s="21">
        <v>0</v>
      </c>
      <c r="H482" s="23">
        <v>3480170</v>
      </c>
      <c r="I482" s="107">
        <v>5.0000000000000001E-3</v>
      </c>
      <c r="J482" s="23">
        <v>3847536.6400000001</v>
      </c>
      <c r="N482" s="72">
        <v>0</v>
      </c>
      <c r="O482" s="72">
        <v>76953498</v>
      </c>
      <c r="P482" s="72">
        <v>7536</v>
      </c>
      <c r="Q482" s="72"/>
      <c r="R482" s="72">
        <v>7536</v>
      </c>
      <c r="S482" s="72">
        <v>3855072.64</v>
      </c>
      <c r="T482" s="22"/>
      <c r="U482" s="22"/>
      <c r="V482" s="72">
        <v>0</v>
      </c>
      <c r="X482" s="102">
        <v>151.1</v>
      </c>
      <c r="Y482" s="22">
        <v>25513.386101919259</v>
      </c>
      <c r="Z482" s="5">
        <v>4.5900000000000003E-2</v>
      </c>
      <c r="AA482" s="40"/>
      <c r="AD482" s="111">
        <v>112.72439024390243</v>
      </c>
      <c r="AE482" s="34">
        <v>0</v>
      </c>
      <c r="AF482" s="34">
        <v>411902.83651968586</v>
      </c>
      <c r="AG482" s="107">
        <v>7.3154000000000011E-2</v>
      </c>
      <c r="AH482" s="41">
        <v>17.930536200000002</v>
      </c>
      <c r="AI482" s="23">
        <v>7385638.7210989101</v>
      </c>
    </row>
    <row r="483" spans="1:35" ht="27.75" customHeight="1" x14ac:dyDescent="0.2">
      <c r="A483" s="39">
        <v>459</v>
      </c>
      <c r="B483" s="17" t="s">
        <v>22</v>
      </c>
      <c r="C483" s="19">
        <v>2010</v>
      </c>
      <c r="D483" s="19"/>
      <c r="E483" s="29">
        <v>-482033</v>
      </c>
      <c r="F483" s="21">
        <v>80711231</v>
      </c>
      <c r="G483" s="21">
        <v>0</v>
      </c>
      <c r="H483" s="23">
        <v>3757733</v>
      </c>
      <c r="I483" s="107">
        <v>5.0000000000000001E-3</v>
      </c>
      <c r="J483" s="23">
        <v>4142500.49</v>
      </c>
      <c r="N483" s="72">
        <v>0</v>
      </c>
      <c r="O483" s="72">
        <v>80711231</v>
      </c>
      <c r="P483" s="72">
        <v>3435195.7199999797</v>
      </c>
      <c r="Q483" s="72"/>
      <c r="R483" s="72">
        <v>3435195.7199999797</v>
      </c>
      <c r="S483" s="72">
        <v>7577696.2099999804</v>
      </c>
      <c r="T483" s="22"/>
      <c r="U483" s="22"/>
      <c r="V483" s="72">
        <v>957</v>
      </c>
      <c r="X483" s="102">
        <v>155.1</v>
      </c>
      <c r="Y483" s="22">
        <v>48856.842101869639</v>
      </c>
      <c r="Z483" s="5">
        <v>4.5900000000000003E-2</v>
      </c>
      <c r="AA483" s="40"/>
      <c r="AD483" s="111">
        <v>115.85768292682927</v>
      </c>
      <c r="AE483" s="34">
        <v>0</v>
      </c>
      <c r="AF483" s="34">
        <v>441853.33842530195</v>
      </c>
      <c r="AG483" s="107">
        <v>7.3993333333333355E-2</v>
      </c>
      <c r="AH483" s="41">
        <v>18.29948266666667</v>
      </c>
      <c r="AI483" s="23">
        <v>8085687.5077226153</v>
      </c>
    </row>
    <row r="484" spans="1:35" ht="27.75" customHeight="1" x14ac:dyDescent="0.2">
      <c r="A484" s="39">
        <v>460</v>
      </c>
      <c r="B484" s="17" t="s">
        <v>22</v>
      </c>
      <c r="C484" s="18">
        <v>2011</v>
      </c>
      <c r="D484" s="18"/>
      <c r="E484" s="29">
        <v>-628859</v>
      </c>
      <c r="F484" s="21">
        <v>83398452</v>
      </c>
      <c r="G484" s="20">
        <v>0</v>
      </c>
      <c r="H484" s="23">
        <v>2687221</v>
      </c>
      <c r="I484" s="107">
        <v>5.0000000000000001E-3</v>
      </c>
      <c r="J484" s="23">
        <v>3090777.1550000003</v>
      </c>
      <c r="N484" s="72">
        <v>0</v>
      </c>
      <c r="O484" s="72">
        <v>83398452</v>
      </c>
      <c r="P484" s="72">
        <v>227389.34999999998</v>
      </c>
      <c r="Q484" s="72"/>
      <c r="R484" s="72">
        <v>227389.34999999998</v>
      </c>
      <c r="S484" s="72">
        <v>3318166.5050000004</v>
      </c>
      <c r="T484" s="22"/>
      <c r="U484" s="22"/>
      <c r="V484" s="72">
        <v>283085</v>
      </c>
      <c r="X484" s="102">
        <v>160.19999999999999</v>
      </c>
      <c r="Y484" s="22">
        <v>20712.649843945073</v>
      </c>
      <c r="Z484" s="5">
        <v>4.5900000000000003E-2</v>
      </c>
      <c r="AA484" s="40"/>
      <c r="AD484" s="111">
        <v>119.08</v>
      </c>
      <c r="AE484" s="34">
        <v>0</v>
      </c>
      <c r="AF484" s="34">
        <v>442284.92003552563</v>
      </c>
      <c r="AG484" s="107">
        <v>7.0764333333333346E-2</v>
      </c>
      <c r="AH484" s="41">
        <v>18.328728099999999</v>
      </c>
      <c r="AI484" s="23">
        <v>8106520.0420613913</v>
      </c>
    </row>
    <row r="485" spans="1:35" ht="27.75" customHeight="1" x14ac:dyDescent="0.2">
      <c r="B485" s="98" t="s">
        <v>22</v>
      </c>
      <c r="C485" s="39">
        <v>2012</v>
      </c>
      <c r="E485" s="29">
        <v>-628859</v>
      </c>
      <c r="F485" s="34">
        <v>90324293</v>
      </c>
      <c r="G485" s="20"/>
      <c r="H485" s="23">
        <v>6925841</v>
      </c>
      <c r="I485" s="107">
        <v>5.0000000000000001E-3</v>
      </c>
      <c r="J485" s="23">
        <v>7342833.2599999998</v>
      </c>
      <c r="N485" s="72">
        <v>0</v>
      </c>
      <c r="O485" s="72">
        <v>90324293</v>
      </c>
      <c r="P485" s="72">
        <v>24455.310000000012</v>
      </c>
      <c r="Q485" s="72"/>
      <c r="R485" s="72">
        <v>24455.310000000012</v>
      </c>
      <c r="S485" s="72">
        <v>7367288.5699999994</v>
      </c>
      <c r="T485" s="72">
        <v>0</v>
      </c>
      <c r="U485" s="72">
        <v>14883517</v>
      </c>
      <c r="X485" s="102">
        <v>161.6</v>
      </c>
      <c r="Y485" s="22">
        <v>45589.656992574251</v>
      </c>
      <c r="Z485" s="5">
        <v>4.5900000000000003E-2</v>
      </c>
      <c r="AF485" s="34">
        <v>467573.69919846929</v>
      </c>
      <c r="AG485" s="107">
        <v>6.2333333333333331E-2</v>
      </c>
      <c r="AH485" s="41">
        <v>17.40324</v>
      </c>
      <c r="AI485" s="23">
        <v>8137297.3048387691</v>
      </c>
    </row>
    <row r="486" spans="1:35" ht="27.75" customHeight="1" x14ac:dyDescent="0.2">
      <c r="A486" s="39">
        <v>461</v>
      </c>
      <c r="B486" s="17" t="s">
        <v>98</v>
      </c>
      <c r="C486" s="19">
        <v>1989</v>
      </c>
      <c r="D486" s="19"/>
      <c r="E486" s="29">
        <v>0</v>
      </c>
      <c r="F486" s="21">
        <v>0</v>
      </c>
      <c r="G486" s="21">
        <v>0</v>
      </c>
      <c r="H486" s="23"/>
      <c r="I486" s="107">
        <v>5.0000000000000001E-3</v>
      </c>
      <c r="N486" s="72"/>
      <c r="O486" s="72"/>
      <c r="P486" s="72"/>
      <c r="Q486" s="72"/>
      <c r="R486" s="72"/>
      <c r="V486" s="72">
        <v>0</v>
      </c>
      <c r="X486" s="102">
        <v>95.5</v>
      </c>
      <c r="Z486" s="5">
        <v>4.5900000000000003E-2</v>
      </c>
      <c r="AA486" s="40">
        <v>0</v>
      </c>
      <c r="AB486" s="110">
        <v>51.164212860310414</v>
      </c>
      <c r="AE486" s="34">
        <v>1</v>
      </c>
      <c r="AF486" s="34">
        <v>0</v>
      </c>
    </row>
    <row r="487" spans="1:35" ht="27.75" customHeight="1" x14ac:dyDescent="0.2">
      <c r="A487" s="39">
        <v>462</v>
      </c>
      <c r="B487" s="17" t="s">
        <v>98</v>
      </c>
      <c r="C487" s="19">
        <v>1990</v>
      </c>
      <c r="D487" s="19"/>
      <c r="E487" s="29">
        <v>0</v>
      </c>
      <c r="F487" s="21">
        <v>0</v>
      </c>
      <c r="G487" s="21">
        <v>0</v>
      </c>
      <c r="H487" s="23">
        <v>0</v>
      </c>
      <c r="I487" s="107">
        <v>5.0000000000000001E-3</v>
      </c>
      <c r="J487" s="34">
        <v>0</v>
      </c>
      <c r="N487" s="72"/>
      <c r="O487" s="72"/>
      <c r="P487" s="72"/>
      <c r="Q487" s="72"/>
      <c r="R487" s="72"/>
      <c r="S487" s="72">
        <v>0</v>
      </c>
      <c r="T487" s="22"/>
      <c r="U487" s="22"/>
      <c r="V487" s="72">
        <v>0</v>
      </c>
      <c r="X487" s="102">
        <v>98.5</v>
      </c>
      <c r="Y487" s="22">
        <v>0</v>
      </c>
      <c r="Z487" s="5">
        <v>4.5900000000000003E-2</v>
      </c>
      <c r="AA487" s="40"/>
      <c r="AE487" s="34">
        <v>0</v>
      </c>
      <c r="AF487" s="34">
        <v>0</v>
      </c>
    </row>
    <row r="488" spans="1:35" ht="27.75" customHeight="1" x14ac:dyDescent="0.2">
      <c r="A488" s="39">
        <v>463</v>
      </c>
      <c r="B488" s="17" t="s">
        <v>98</v>
      </c>
      <c r="C488" s="19">
        <v>1991</v>
      </c>
      <c r="D488" s="19"/>
      <c r="E488" s="29">
        <v>0</v>
      </c>
      <c r="F488" s="21">
        <v>0</v>
      </c>
      <c r="G488" s="21">
        <v>0</v>
      </c>
      <c r="H488" s="23">
        <v>0</v>
      </c>
      <c r="I488" s="107">
        <v>5.0000000000000001E-3</v>
      </c>
      <c r="J488" s="23">
        <v>0</v>
      </c>
      <c r="N488" s="72"/>
      <c r="O488" s="72"/>
      <c r="P488" s="72"/>
      <c r="Q488" s="72"/>
      <c r="R488" s="72"/>
      <c r="S488" s="72">
        <v>0</v>
      </c>
      <c r="T488" s="22"/>
      <c r="U488" s="22"/>
      <c r="V488" s="72">
        <v>0</v>
      </c>
      <c r="X488" s="102">
        <v>97.7</v>
      </c>
      <c r="Y488" s="22">
        <v>0</v>
      </c>
      <c r="Z488" s="5">
        <v>4.5900000000000003E-2</v>
      </c>
      <c r="AA488" s="40"/>
      <c r="AE488" s="34">
        <v>0</v>
      </c>
      <c r="AF488" s="34">
        <v>0</v>
      </c>
    </row>
    <row r="489" spans="1:35" ht="27.75" customHeight="1" x14ac:dyDescent="0.2">
      <c r="A489" s="39">
        <v>464</v>
      </c>
      <c r="B489" s="17" t="s">
        <v>98</v>
      </c>
      <c r="C489" s="19">
        <v>1992</v>
      </c>
      <c r="D489" s="19"/>
      <c r="E489" s="29">
        <v>0</v>
      </c>
      <c r="F489" s="21">
        <v>0</v>
      </c>
      <c r="G489" s="21">
        <v>0</v>
      </c>
      <c r="H489" s="23">
        <v>0</v>
      </c>
      <c r="I489" s="107">
        <v>5.0000000000000001E-3</v>
      </c>
      <c r="J489" s="23">
        <v>0</v>
      </c>
      <c r="N489" s="72"/>
      <c r="O489" s="72"/>
      <c r="P489" s="72"/>
      <c r="Q489" s="72"/>
      <c r="R489" s="72"/>
      <c r="S489" s="72">
        <v>0</v>
      </c>
      <c r="T489" s="22"/>
      <c r="U489" s="22"/>
      <c r="V489" s="72">
        <v>0</v>
      </c>
      <c r="X489" s="102">
        <v>100</v>
      </c>
      <c r="Y489" s="22">
        <v>0</v>
      </c>
      <c r="Z489" s="5">
        <v>4.5900000000000003E-2</v>
      </c>
      <c r="AA489" s="40"/>
      <c r="AE489" s="34">
        <v>0</v>
      </c>
      <c r="AF489" s="34">
        <v>0</v>
      </c>
    </row>
    <row r="490" spans="1:35" ht="27.75" customHeight="1" x14ac:dyDescent="0.2">
      <c r="A490" s="39">
        <v>465</v>
      </c>
      <c r="B490" s="17" t="s">
        <v>98</v>
      </c>
      <c r="C490" s="19">
        <v>1993</v>
      </c>
      <c r="D490" s="19"/>
      <c r="E490" s="29">
        <v>0</v>
      </c>
      <c r="F490" s="21">
        <v>0</v>
      </c>
      <c r="G490" s="21">
        <v>0</v>
      </c>
      <c r="H490" s="23">
        <v>0</v>
      </c>
      <c r="I490" s="107">
        <v>5.0000000000000001E-3</v>
      </c>
      <c r="J490" s="23">
        <v>0</v>
      </c>
      <c r="N490" s="72"/>
      <c r="O490" s="72"/>
      <c r="P490" s="72"/>
      <c r="Q490" s="72"/>
      <c r="R490" s="72"/>
      <c r="S490" s="72">
        <v>0</v>
      </c>
      <c r="T490" s="22"/>
      <c r="U490" s="22"/>
      <c r="V490" s="72">
        <v>0</v>
      </c>
      <c r="X490" s="102">
        <v>102.5</v>
      </c>
      <c r="Y490" s="22">
        <v>0</v>
      </c>
      <c r="Z490" s="5">
        <v>4.5900000000000003E-2</v>
      </c>
      <c r="AA490" s="40"/>
      <c r="AE490" s="34">
        <v>0</v>
      </c>
      <c r="AF490" s="34">
        <v>0</v>
      </c>
    </row>
    <row r="491" spans="1:35" ht="27.75" customHeight="1" x14ac:dyDescent="0.2">
      <c r="A491" s="39">
        <v>466</v>
      </c>
      <c r="B491" s="17" t="s">
        <v>98</v>
      </c>
      <c r="C491" s="19">
        <v>1994</v>
      </c>
      <c r="D491" s="19"/>
      <c r="E491" s="29">
        <v>0</v>
      </c>
      <c r="F491" s="21">
        <v>0</v>
      </c>
      <c r="G491" s="21">
        <v>0</v>
      </c>
      <c r="H491" s="23">
        <v>0</v>
      </c>
      <c r="I491" s="107">
        <v>5.0000000000000001E-3</v>
      </c>
      <c r="J491" s="23">
        <v>0</v>
      </c>
      <c r="N491" s="72"/>
      <c r="O491" s="72"/>
      <c r="P491" s="72"/>
      <c r="Q491" s="72"/>
      <c r="R491" s="72"/>
      <c r="S491" s="72">
        <v>0</v>
      </c>
      <c r="T491" s="22"/>
      <c r="U491" s="22"/>
      <c r="V491" s="72">
        <v>0</v>
      </c>
      <c r="X491" s="102">
        <v>108.2</v>
      </c>
      <c r="Y491" s="22">
        <v>0</v>
      </c>
      <c r="Z491" s="5">
        <v>4.5900000000000003E-2</v>
      </c>
      <c r="AA491" s="40"/>
      <c r="AE491" s="34">
        <v>0</v>
      </c>
      <c r="AF491" s="34">
        <v>0</v>
      </c>
    </row>
    <row r="492" spans="1:35" ht="27.75" customHeight="1" x14ac:dyDescent="0.2">
      <c r="A492" s="39">
        <v>467</v>
      </c>
      <c r="B492" s="17" t="s">
        <v>98</v>
      </c>
      <c r="C492" s="19">
        <v>1995</v>
      </c>
      <c r="D492" s="19"/>
      <c r="E492" s="29">
        <v>0</v>
      </c>
      <c r="F492" s="21">
        <v>0</v>
      </c>
      <c r="G492" s="21">
        <v>0</v>
      </c>
      <c r="H492" s="23">
        <v>0</v>
      </c>
      <c r="I492" s="107">
        <v>5.0000000000000001E-3</v>
      </c>
      <c r="J492" s="23">
        <v>0</v>
      </c>
      <c r="N492" s="72"/>
      <c r="O492" s="72"/>
      <c r="P492" s="72"/>
      <c r="Q492" s="72"/>
      <c r="R492" s="72"/>
      <c r="S492" s="72">
        <v>0</v>
      </c>
      <c r="T492" s="22"/>
      <c r="U492" s="22"/>
      <c r="V492" s="72">
        <v>0</v>
      </c>
      <c r="X492" s="102">
        <v>116.7</v>
      </c>
      <c r="Y492" s="22">
        <v>0</v>
      </c>
      <c r="Z492" s="5">
        <v>4.5900000000000003E-2</v>
      </c>
      <c r="AA492" s="40"/>
      <c r="AE492" s="34">
        <v>0</v>
      </c>
      <c r="AF492" s="34">
        <v>0</v>
      </c>
    </row>
    <row r="493" spans="1:35" ht="27.75" customHeight="1" x14ac:dyDescent="0.2">
      <c r="A493" s="39">
        <v>468</v>
      </c>
      <c r="B493" s="17" t="s">
        <v>98</v>
      </c>
      <c r="C493" s="19">
        <v>1996</v>
      </c>
      <c r="D493" s="19"/>
      <c r="E493" s="29">
        <v>0</v>
      </c>
      <c r="F493" s="21">
        <v>0</v>
      </c>
      <c r="G493" s="21">
        <v>0</v>
      </c>
      <c r="H493" s="23">
        <v>0</v>
      </c>
      <c r="I493" s="107">
        <v>5.0000000000000001E-3</v>
      </c>
      <c r="J493" s="23">
        <v>0</v>
      </c>
      <c r="N493" s="72"/>
      <c r="O493" s="72"/>
      <c r="P493" s="72"/>
      <c r="Q493" s="72"/>
      <c r="R493" s="72"/>
      <c r="S493" s="72">
        <v>0</v>
      </c>
      <c r="T493" s="22"/>
      <c r="U493" s="22"/>
      <c r="V493" s="72">
        <v>0</v>
      </c>
      <c r="X493" s="102">
        <v>116.6</v>
      </c>
      <c r="Y493" s="22">
        <v>0</v>
      </c>
      <c r="Z493" s="5">
        <v>4.5900000000000003E-2</v>
      </c>
      <c r="AA493" s="40"/>
      <c r="AE493" s="34">
        <v>0</v>
      </c>
      <c r="AF493" s="34">
        <v>0</v>
      </c>
    </row>
    <row r="494" spans="1:35" ht="27.75" customHeight="1" x14ac:dyDescent="0.2">
      <c r="A494" s="39">
        <v>469</v>
      </c>
      <c r="B494" s="17" t="s">
        <v>98</v>
      </c>
      <c r="C494" s="19">
        <v>1997</v>
      </c>
      <c r="D494" s="19"/>
      <c r="E494" s="29">
        <v>0</v>
      </c>
      <c r="F494" s="21">
        <v>0</v>
      </c>
      <c r="G494" s="21">
        <v>0</v>
      </c>
      <c r="H494" s="23">
        <v>0</v>
      </c>
      <c r="I494" s="107">
        <v>5.0000000000000001E-3</v>
      </c>
      <c r="J494" s="23">
        <v>0</v>
      </c>
      <c r="L494" s="33" t="e">
        <v>#DIV/0!</v>
      </c>
      <c r="N494" s="72"/>
      <c r="O494" s="72"/>
      <c r="P494" s="72"/>
      <c r="Q494" s="72"/>
      <c r="R494" s="72"/>
      <c r="S494" s="72">
        <v>0</v>
      </c>
      <c r="T494" s="22"/>
      <c r="U494" s="22"/>
      <c r="V494" s="72">
        <v>0</v>
      </c>
      <c r="X494" s="102">
        <v>118</v>
      </c>
      <c r="Y494" s="22">
        <v>0</v>
      </c>
      <c r="Z494" s="5">
        <v>4.5900000000000003E-2</v>
      </c>
      <c r="AA494" s="40"/>
      <c r="AE494" s="34">
        <v>0</v>
      </c>
      <c r="AF494" s="34">
        <v>0</v>
      </c>
    </row>
    <row r="495" spans="1:35" ht="27.75" customHeight="1" x14ac:dyDescent="0.2">
      <c r="A495" s="39">
        <v>470</v>
      </c>
      <c r="B495" s="17" t="s">
        <v>98</v>
      </c>
      <c r="C495" s="19">
        <v>1998</v>
      </c>
      <c r="D495" s="19"/>
      <c r="E495" s="29">
        <v>0</v>
      </c>
      <c r="F495" s="21">
        <v>0</v>
      </c>
      <c r="G495" s="21">
        <v>0</v>
      </c>
      <c r="H495" s="23">
        <v>0</v>
      </c>
      <c r="I495" s="107">
        <v>5.0000000000000001E-3</v>
      </c>
      <c r="J495" s="23"/>
      <c r="K495" s="23">
        <v>23895.8</v>
      </c>
      <c r="L495" s="23" t="e">
        <v>#DIV/0!</v>
      </c>
      <c r="M495" s="39">
        <v>1</v>
      </c>
      <c r="N495" s="72"/>
      <c r="O495" s="72"/>
      <c r="P495" s="72"/>
      <c r="Q495" s="72"/>
      <c r="R495" s="72"/>
      <c r="S495" s="72">
        <v>23895.8</v>
      </c>
      <c r="T495" s="22"/>
      <c r="U495" s="22"/>
      <c r="X495" s="102">
        <v>122.8</v>
      </c>
      <c r="Y495" s="22">
        <v>194.59120521172639</v>
      </c>
      <c r="Z495" s="5">
        <v>4.5900000000000003E-2</v>
      </c>
      <c r="AA495" s="40"/>
      <c r="AE495" s="34">
        <v>0</v>
      </c>
      <c r="AF495" s="34">
        <v>194.59120521172639</v>
      </c>
    </row>
    <row r="496" spans="1:35" ht="27.75" customHeight="1" x14ac:dyDescent="0.2">
      <c r="A496" s="39">
        <v>471</v>
      </c>
      <c r="B496" s="17" t="s">
        <v>98</v>
      </c>
      <c r="C496" s="19">
        <v>1999</v>
      </c>
      <c r="D496" s="19"/>
      <c r="E496" s="29">
        <v>0</v>
      </c>
      <c r="F496" s="21">
        <v>0</v>
      </c>
      <c r="G496" s="21">
        <v>0</v>
      </c>
      <c r="H496" s="23">
        <v>0</v>
      </c>
      <c r="I496" s="107">
        <v>5.0000000000000001E-3</v>
      </c>
      <c r="J496" s="23"/>
      <c r="K496" s="23">
        <v>23895.8</v>
      </c>
      <c r="L496" s="23" t="e">
        <v>#DIV/0!</v>
      </c>
      <c r="M496" s="39">
        <v>1</v>
      </c>
      <c r="N496" s="72"/>
      <c r="O496" s="72"/>
      <c r="P496" s="72"/>
      <c r="Q496" s="72"/>
      <c r="R496" s="72"/>
      <c r="S496" s="72">
        <v>23895.8</v>
      </c>
      <c r="T496" s="22"/>
      <c r="U496" s="22"/>
      <c r="X496" s="102">
        <v>126.1</v>
      </c>
      <c r="Y496" s="22">
        <v>189.49881046788263</v>
      </c>
      <c r="Z496" s="5">
        <v>4.5900000000000003E-2</v>
      </c>
      <c r="AA496" s="40"/>
      <c r="AE496" s="34">
        <v>0</v>
      </c>
      <c r="AF496" s="34">
        <v>375.15827936039079</v>
      </c>
    </row>
    <row r="497" spans="1:35" ht="27.75" customHeight="1" x14ac:dyDescent="0.2">
      <c r="A497" s="39">
        <v>472</v>
      </c>
      <c r="B497" s="17" t="s">
        <v>98</v>
      </c>
      <c r="C497" s="19">
        <v>2000</v>
      </c>
      <c r="D497" s="19"/>
      <c r="E497" s="29">
        <v>0</v>
      </c>
      <c r="F497" s="21">
        <v>0</v>
      </c>
      <c r="G497" s="21">
        <v>0</v>
      </c>
      <c r="H497" s="23">
        <v>0</v>
      </c>
      <c r="I497" s="107">
        <v>5.0000000000000001E-3</v>
      </c>
      <c r="J497" s="23"/>
      <c r="K497" s="23">
        <v>23895.8</v>
      </c>
      <c r="L497" s="23" t="e">
        <v>#DIV/0!</v>
      </c>
      <c r="M497" s="39">
        <v>1</v>
      </c>
      <c r="N497" s="72"/>
      <c r="O497" s="72"/>
      <c r="P497" s="72"/>
      <c r="Q497" s="72"/>
      <c r="R497" s="72"/>
      <c r="S497" s="72">
        <v>23895.8</v>
      </c>
      <c r="T497" s="22"/>
      <c r="U497" s="22"/>
      <c r="X497" s="102">
        <v>128.69999999999999</v>
      </c>
      <c r="Y497" s="22">
        <v>185.67055167055167</v>
      </c>
      <c r="Z497" s="5">
        <v>4.5900000000000003E-2</v>
      </c>
      <c r="AA497" s="40"/>
      <c r="AE497" s="34">
        <v>0</v>
      </c>
      <c r="AF497" s="34">
        <v>543.60906600830049</v>
      </c>
    </row>
    <row r="498" spans="1:35" ht="27.75" customHeight="1" x14ac:dyDescent="0.2">
      <c r="A498" s="39">
        <v>473</v>
      </c>
      <c r="B498" s="17" t="s">
        <v>98</v>
      </c>
      <c r="C498" s="19">
        <v>2001</v>
      </c>
      <c r="D498" s="19"/>
      <c r="E498" s="29">
        <v>0</v>
      </c>
      <c r="F498" s="21">
        <v>0</v>
      </c>
      <c r="G498" s="21">
        <v>0</v>
      </c>
      <c r="H498" s="23">
        <v>0</v>
      </c>
      <c r="I498" s="107">
        <v>5.0000000000000001E-3</v>
      </c>
      <c r="J498" s="23"/>
      <c r="K498" s="23">
        <v>23895.8</v>
      </c>
      <c r="L498" s="23" t="e">
        <v>#DIV/0!</v>
      </c>
      <c r="M498" s="39">
        <v>1</v>
      </c>
      <c r="N498" s="72"/>
      <c r="O498" s="72"/>
      <c r="P498" s="72"/>
      <c r="Q498" s="72"/>
      <c r="R498" s="72"/>
      <c r="S498" s="72">
        <v>23895.8</v>
      </c>
      <c r="T498" s="22"/>
      <c r="U498" s="22"/>
      <c r="X498" s="102">
        <v>129.6</v>
      </c>
      <c r="Y498" s="22">
        <v>184.38117283950618</v>
      </c>
      <c r="Z498" s="5">
        <v>4.5900000000000003E-2</v>
      </c>
      <c r="AA498" s="40"/>
      <c r="AE498" s="34">
        <v>0</v>
      </c>
      <c r="AF498" s="34">
        <v>703.03858271802574</v>
      </c>
    </row>
    <row r="499" spans="1:35" ht="27.75" customHeight="1" x14ac:dyDescent="0.2">
      <c r="A499" s="39">
        <v>474</v>
      </c>
      <c r="B499" s="17" t="s">
        <v>98</v>
      </c>
      <c r="C499" s="19">
        <v>2002</v>
      </c>
      <c r="D499" s="19"/>
      <c r="E499" s="29">
        <v>0</v>
      </c>
      <c r="F499" s="21">
        <v>119479</v>
      </c>
      <c r="G499" s="109">
        <v>-24383736.759647429</v>
      </c>
      <c r="H499" s="23">
        <v>119479</v>
      </c>
      <c r="I499" s="107">
        <v>5.0000000000000001E-3</v>
      </c>
      <c r="J499" s="23"/>
      <c r="K499" s="23">
        <v>23895.8</v>
      </c>
      <c r="L499" s="23" t="e">
        <v>#DIV/0!</v>
      </c>
      <c r="M499" s="39">
        <v>1</v>
      </c>
      <c r="N499" s="72"/>
      <c r="O499" s="72"/>
      <c r="P499" s="72"/>
      <c r="Q499" s="72"/>
      <c r="R499" s="72"/>
      <c r="S499" s="72">
        <v>23895.8</v>
      </c>
      <c r="T499" s="22"/>
      <c r="U499" s="22"/>
      <c r="V499" s="72">
        <v>0</v>
      </c>
      <c r="X499" s="102">
        <v>130.5</v>
      </c>
      <c r="Y499" s="22">
        <v>183.10957854406129</v>
      </c>
      <c r="Z499" s="5">
        <v>4.5900000000000003E-2</v>
      </c>
      <c r="AA499" s="40"/>
      <c r="AC499" s="23">
        <v>-265679.23528955027</v>
      </c>
      <c r="AD499" s="111">
        <v>91.329146341463414</v>
      </c>
      <c r="AE499" s="34">
        <v>1</v>
      </c>
      <c r="AF499" s="34">
        <v>853.87869031532966</v>
      </c>
      <c r="AG499" s="107">
        <v>8.2960000000000006E-2</v>
      </c>
      <c r="AH499" s="41">
        <v>16.741565999999999</v>
      </c>
      <c r="AI499" s="23">
        <v>14295.266449907651</v>
      </c>
    </row>
    <row r="500" spans="1:35" ht="27.75" customHeight="1" x14ac:dyDescent="0.2">
      <c r="A500" s="39">
        <v>475</v>
      </c>
      <c r="B500" s="17" t="s">
        <v>98</v>
      </c>
      <c r="C500" s="19">
        <v>2003</v>
      </c>
      <c r="D500" s="19"/>
      <c r="E500" s="29">
        <v>0</v>
      </c>
      <c r="F500" s="21">
        <v>252732</v>
      </c>
      <c r="G500" s="21">
        <v>0</v>
      </c>
      <c r="H500" s="23">
        <v>133253</v>
      </c>
      <c r="I500" s="107">
        <v>5.0000000000000001E-3</v>
      </c>
      <c r="J500" s="23">
        <v>133850.39499999999</v>
      </c>
      <c r="K500" s="23">
        <v>119479</v>
      </c>
      <c r="L500" s="23" t="e">
        <v>#DIV/0!</v>
      </c>
      <c r="N500" s="72"/>
      <c r="O500" s="72"/>
      <c r="P500" s="72"/>
      <c r="Q500" s="72"/>
      <c r="R500" s="72"/>
      <c r="S500" s="72">
        <v>133850.39499999999</v>
      </c>
      <c r="T500" s="22"/>
      <c r="U500" s="22"/>
      <c r="V500" s="72">
        <v>0</v>
      </c>
      <c r="X500" s="102">
        <v>130.6</v>
      </c>
      <c r="Y500" s="22">
        <v>1024.8881699846861</v>
      </c>
      <c r="Z500" s="5">
        <v>4.5900000000000003E-2</v>
      </c>
      <c r="AA500" s="40"/>
      <c r="AD500" s="111">
        <v>94.295243902439026</v>
      </c>
      <c r="AE500" s="34">
        <v>0</v>
      </c>
      <c r="AF500" s="34">
        <v>1839.5738284145423</v>
      </c>
      <c r="AG500" s="107">
        <v>8.2960000000000006E-2</v>
      </c>
      <c r="AH500" s="41">
        <v>16.820820000000001</v>
      </c>
      <c r="AI500" s="23">
        <v>30943.140244471902</v>
      </c>
    </row>
    <row r="501" spans="1:35" ht="27.75" customHeight="1" x14ac:dyDescent="0.2">
      <c r="A501" s="39">
        <v>476</v>
      </c>
      <c r="B501" s="17" t="s">
        <v>98</v>
      </c>
      <c r="C501" s="19">
        <v>2004</v>
      </c>
      <c r="D501" s="19"/>
      <c r="E501" s="29">
        <v>0</v>
      </c>
      <c r="F501" s="21">
        <v>691885</v>
      </c>
      <c r="G501" s="21">
        <v>0</v>
      </c>
      <c r="H501" s="23">
        <v>439153</v>
      </c>
      <c r="I501" s="107">
        <v>5.0000000000000001E-3</v>
      </c>
      <c r="J501" s="23">
        <v>440416.66</v>
      </c>
      <c r="K501" s="23"/>
      <c r="N501" s="72"/>
      <c r="O501" s="72"/>
      <c r="P501" s="72"/>
      <c r="Q501" s="72"/>
      <c r="R501" s="72"/>
      <c r="S501" s="72">
        <v>440416.66</v>
      </c>
      <c r="T501" s="22"/>
      <c r="U501" s="22"/>
      <c r="V501" s="72">
        <v>0</v>
      </c>
      <c r="X501" s="102">
        <v>131.1</v>
      </c>
      <c r="Y501" s="22">
        <v>3359.3948131197558</v>
      </c>
      <c r="Z501" s="5">
        <v>4.5900000000000003E-2</v>
      </c>
      <c r="AA501" s="40"/>
      <c r="AD501" s="111">
        <v>97.149756097560967</v>
      </c>
      <c r="AE501" s="34">
        <v>0</v>
      </c>
      <c r="AF501" s="34">
        <v>5114.5322028100709</v>
      </c>
      <c r="AG501" s="107">
        <v>8.2960000000000006E-2</v>
      </c>
      <c r="AH501" s="41">
        <v>16.852066000000001</v>
      </c>
      <c r="AI501" s="23">
        <v>86190.434240880699</v>
      </c>
    </row>
    <row r="502" spans="1:35" ht="27.75" customHeight="1" x14ac:dyDescent="0.2">
      <c r="A502" s="39">
        <v>477</v>
      </c>
      <c r="B502" s="17" t="s">
        <v>98</v>
      </c>
      <c r="C502" s="19">
        <v>2005</v>
      </c>
      <c r="D502" s="19"/>
      <c r="E502" s="29">
        <v>0</v>
      </c>
      <c r="F502" s="21">
        <v>1011524</v>
      </c>
      <c r="G502" s="21">
        <v>0</v>
      </c>
      <c r="H502" s="23">
        <v>319639</v>
      </c>
      <c r="I502" s="107">
        <v>5.0000000000000001E-3</v>
      </c>
      <c r="J502" s="23">
        <v>323098.42499999999</v>
      </c>
      <c r="N502" s="72"/>
      <c r="O502" s="72"/>
      <c r="P502" s="72"/>
      <c r="Q502" s="72"/>
      <c r="R502" s="72"/>
      <c r="S502" s="72">
        <v>323098.42499999999</v>
      </c>
      <c r="T502" s="22"/>
      <c r="U502" s="22"/>
      <c r="V502" s="72">
        <v>0</v>
      </c>
      <c r="X502" s="102">
        <v>133.6</v>
      </c>
      <c r="Y502" s="22">
        <v>2418.4013847305391</v>
      </c>
      <c r="Z502" s="5">
        <v>4.5900000000000003E-2</v>
      </c>
      <c r="AA502" s="40"/>
      <c r="AD502" s="111">
        <v>99.990121951219521</v>
      </c>
      <c r="AE502" s="34">
        <v>0</v>
      </c>
      <c r="AF502" s="34">
        <v>7298.1765594316275</v>
      </c>
      <c r="AG502" s="107">
        <v>8.2960000000000006E-2</v>
      </c>
      <c r="AH502" s="41">
        <v>17.008296000000001</v>
      </c>
      <c r="AI502" s="23">
        <v>124129.54718307473</v>
      </c>
    </row>
    <row r="503" spans="1:35" ht="27.75" customHeight="1" x14ac:dyDescent="0.2">
      <c r="A503" s="39">
        <v>478</v>
      </c>
      <c r="B503" s="17" t="s">
        <v>98</v>
      </c>
      <c r="C503" s="19">
        <v>2006</v>
      </c>
      <c r="D503" s="19"/>
      <c r="E503" s="29">
        <v>0</v>
      </c>
      <c r="F503" s="21">
        <v>1603510</v>
      </c>
      <c r="G503" s="21">
        <v>0</v>
      </c>
      <c r="H503" s="23">
        <v>591986</v>
      </c>
      <c r="I503" s="107">
        <v>5.0000000000000001E-3</v>
      </c>
      <c r="J503" s="23">
        <v>597043.62</v>
      </c>
      <c r="N503" s="72"/>
      <c r="O503" s="72"/>
      <c r="P503" s="72"/>
      <c r="Q503" s="72"/>
      <c r="R503" s="72"/>
      <c r="S503" s="72">
        <v>597043.62</v>
      </c>
      <c r="T503" s="22"/>
      <c r="U503" s="22"/>
      <c r="V503" s="72">
        <v>0</v>
      </c>
      <c r="X503" s="102">
        <v>142.4</v>
      </c>
      <c r="Y503" s="22">
        <v>4192.7220505617979</v>
      </c>
      <c r="Z503" s="5">
        <v>4.5900000000000003E-2</v>
      </c>
      <c r="AA503" s="40"/>
      <c r="AD503" s="111">
        <v>103.12109756097563</v>
      </c>
      <c r="AE503" s="34">
        <v>0</v>
      </c>
      <c r="AF503" s="34">
        <v>11155.912305915514</v>
      </c>
      <c r="AG503" s="107">
        <v>7.7441666666666686E-2</v>
      </c>
      <c r="AH503" s="41">
        <v>16.88236666666667</v>
      </c>
      <c r="AI503" s="23">
        <v>188338.20204964458</v>
      </c>
    </row>
    <row r="504" spans="1:35" ht="27.75" customHeight="1" x14ac:dyDescent="0.2">
      <c r="A504" s="39">
        <v>479</v>
      </c>
      <c r="B504" s="17" t="s">
        <v>98</v>
      </c>
      <c r="C504" s="19">
        <v>2007</v>
      </c>
      <c r="D504" s="19"/>
      <c r="E504" s="29">
        <v>0</v>
      </c>
      <c r="F504" s="21">
        <v>1541770</v>
      </c>
      <c r="G504" s="21">
        <v>0</v>
      </c>
      <c r="H504" s="23">
        <v>-61740</v>
      </c>
      <c r="I504" s="107">
        <v>5.0000000000000001E-3</v>
      </c>
      <c r="J504" s="23">
        <v>-53722.45</v>
      </c>
      <c r="N504" s="72">
        <v>0</v>
      </c>
      <c r="O504" s="72"/>
      <c r="P504" s="72"/>
      <c r="Q504" s="72">
        <v>13131.62801432091</v>
      </c>
      <c r="R504" s="72">
        <v>13131.62801432091</v>
      </c>
      <c r="S504" s="72">
        <v>-40590.821985679089</v>
      </c>
      <c r="T504" s="22"/>
      <c r="U504" s="22"/>
      <c r="V504" s="72">
        <v>0</v>
      </c>
      <c r="X504" s="102">
        <v>148.80000000000001</v>
      </c>
      <c r="Y504" s="22">
        <v>-272.78778216182184</v>
      </c>
      <c r="Z504" s="5">
        <v>4.5900000000000003E-2</v>
      </c>
      <c r="AA504" s="40"/>
      <c r="AD504" s="111">
        <v>106.41609756097562</v>
      </c>
      <c r="AE504" s="34">
        <v>0</v>
      </c>
      <c r="AF504" s="34">
        <v>10371.068148912169</v>
      </c>
      <c r="AG504" s="107">
        <v>7.350000000000001E-2</v>
      </c>
      <c r="AH504" s="41">
        <v>17.296320000000001</v>
      </c>
      <c r="AI504" s="23">
        <v>179381.31344539253</v>
      </c>
    </row>
    <row r="505" spans="1:35" ht="27.75" customHeight="1" x14ac:dyDescent="0.2">
      <c r="A505" s="39">
        <v>480</v>
      </c>
      <c r="B505" s="17" t="s">
        <v>98</v>
      </c>
      <c r="C505" s="19">
        <v>2008</v>
      </c>
      <c r="D505" s="19"/>
      <c r="E505" s="29">
        <v>0</v>
      </c>
      <c r="F505" s="21">
        <v>1876708</v>
      </c>
      <c r="G505" s="21">
        <v>0</v>
      </c>
      <c r="H505" s="23">
        <v>334938</v>
      </c>
      <c r="I505" s="107">
        <v>5.0000000000000001E-3</v>
      </c>
      <c r="J505" s="23">
        <v>342646.85</v>
      </c>
      <c r="N505" s="72">
        <v>0</v>
      </c>
      <c r="O505" s="72"/>
      <c r="P505" s="72"/>
      <c r="Q505" s="72">
        <v>15984.375975340139</v>
      </c>
      <c r="R505" s="72">
        <v>15984.375975340139</v>
      </c>
      <c r="S505" s="72">
        <v>358631.22597534012</v>
      </c>
      <c r="T505" s="22"/>
      <c r="U505" s="22"/>
      <c r="V505" s="72">
        <v>0</v>
      </c>
      <c r="X505" s="102">
        <v>150.30000000000001</v>
      </c>
      <c r="Y505" s="22">
        <v>2386.1026345664677</v>
      </c>
      <c r="Z505" s="5">
        <v>4.5900000000000003E-2</v>
      </c>
      <c r="AA505" s="40"/>
      <c r="AD505" s="111">
        <v>109.62926829268292</v>
      </c>
      <c r="AE505" s="34">
        <v>0</v>
      </c>
      <c r="AF505" s="34">
        <v>12281.138755443568</v>
      </c>
      <c r="AG505" s="107">
        <v>7.2692083333333324E-2</v>
      </c>
      <c r="AH505" s="41">
        <v>17.715351999999999</v>
      </c>
      <c r="AI505" s="23">
        <v>217564.69601352472</v>
      </c>
    </row>
    <row r="506" spans="1:35" ht="27.75" customHeight="1" x14ac:dyDescent="0.2">
      <c r="A506" s="39">
        <v>481</v>
      </c>
      <c r="B506" s="17" t="s">
        <v>98</v>
      </c>
      <c r="C506" s="19">
        <v>2009</v>
      </c>
      <c r="D506" s="19"/>
      <c r="E506" s="29">
        <v>0</v>
      </c>
      <c r="F506" s="21">
        <v>0</v>
      </c>
      <c r="G506" s="21">
        <v>0</v>
      </c>
      <c r="H506" s="23">
        <v>-1876708</v>
      </c>
      <c r="I506" s="107">
        <v>5.0000000000000001E-3</v>
      </c>
      <c r="J506" s="23">
        <v>-1867324.46</v>
      </c>
      <c r="N506" s="72">
        <v>0</v>
      </c>
      <c r="O506" s="72"/>
      <c r="P506" s="72"/>
      <c r="Q506" s="72">
        <v>0</v>
      </c>
      <c r="R506" s="72">
        <v>0</v>
      </c>
      <c r="S506" s="72">
        <v>-1867324.46</v>
      </c>
      <c r="T506" s="22"/>
      <c r="U506" s="22"/>
      <c r="V506" s="72">
        <v>0</v>
      </c>
      <c r="X506" s="102">
        <v>151.1</v>
      </c>
      <c r="Y506" s="22">
        <v>-12358.202911978822</v>
      </c>
      <c r="Z506" s="5">
        <v>4.5900000000000003E-2</v>
      </c>
      <c r="AA506" s="40"/>
      <c r="AD506" s="111">
        <v>112.72439024390243</v>
      </c>
      <c r="AE506" s="34">
        <v>0</v>
      </c>
      <c r="AF506" s="34">
        <v>-640.76842541011501</v>
      </c>
      <c r="AG506" s="107">
        <v>7.3154000000000011E-2</v>
      </c>
      <c r="AH506" s="41">
        <v>17.930536200000002</v>
      </c>
      <c r="AI506" s="23">
        <v>-11489.321447633069</v>
      </c>
    </row>
    <row r="507" spans="1:35" ht="27.75" customHeight="1" x14ac:dyDescent="0.2">
      <c r="A507" s="39">
        <v>482</v>
      </c>
      <c r="B507" s="17" t="s">
        <v>98</v>
      </c>
      <c r="C507" s="19">
        <v>2010</v>
      </c>
      <c r="D507" s="19"/>
      <c r="E507" s="29">
        <v>0</v>
      </c>
      <c r="F507" s="21">
        <v>824538</v>
      </c>
      <c r="G507" s="21">
        <v>0</v>
      </c>
      <c r="H507" s="23">
        <v>824538</v>
      </c>
      <c r="I507" s="107">
        <v>5.0000000000000001E-3</v>
      </c>
      <c r="J507" s="23">
        <v>824538</v>
      </c>
      <c r="N507" s="72">
        <v>0</v>
      </c>
      <c r="O507" s="72"/>
      <c r="P507" s="72"/>
      <c r="Q507" s="72">
        <v>7022.7895857826616</v>
      </c>
      <c r="R507" s="72">
        <v>7022.7895857826616</v>
      </c>
      <c r="S507" s="72">
        <v>831560.78958578268</v>
      </c>
      <c r="T507" s="22"/>
      <c r="U507" s="22"/>
      <c r="V507" s="72">
        <v>0</v>
      </c>
      <c r="X507" s="102">
        <v>155.1</v>
      </c>
      <c r="Y507" s="22">
        <v>5361.4493203467619</v>
      </c>
      <c r="Z507" s="5">
        <v>4.5900000000000003E-2</v>
      </c>
      <c r="AA507" s="40"/>
      <c r="AD507" s="111">
        <v>115.85768292682927</v>
      </c>
      <c r="AE507" s="34">
        <v>0</v>
      </c>
      <c r="AF507" s="34">
        <v>4750.0921656629707</v>
      </c>
      <c r="AG507" s="107">
        <v>7.3993333333333355E-2</v>
      </c>
      <c r="AH507" s="41">
        <v>18.29948266666667</v>
      </c>
      <c r="AI507" s="23">
        <v>86924.229250618679</v>
      </c>
    </row>
    <row r="508" spans="1:35" ht="27.75" customHeight="1" x14ac:dyDescent="0.2">
      <c r="A508" s="39">
        <v>483</v>
      </c>
      <c r="B508" s="17" t="s">
        <v>98</v>
      </c>
      <c r="C508" s="18">
        <v>2011</v>
      </c>
      <c r="D508" s="18"/>
      <c r="E508" s="29">
        <v>0</v>
      </c>
      <c r="F508" s="21">
        <v>0</v>
      </c>
      <c r="G508" s="20">
        <v>0</v>
      </c>
      <c r="H508" s="23">
        <v>-824538</v>
      </c>
      <c r="I508" s="107">
        <v>5.0000000000000001E-3</v>
      </c>
      <c r="J508" s="23">
        <v>-820415.31</v>
      </c>
      <c r="N508" s="72">
        <v>0</v>
      </c>
      <c r="O508" s="72"/>
      <c r="P508" s="72"/>
      <c r="Q508" s="72">
        <v>0</v>
      </c>
      <c r="R508" s="72">
        <v>0</v>
      </c>
      <c r="S508" s="72">
        <v>-820415.31</v>
      </c>
      <c r="T508" s="22"/>
      <c r="U508" s="22"/>
      <c r="V508" s="72">
        <v>0</v>
      </c>
      <c r="X508" s="102">
        <v>160.19999999999999</v>
      </c>
      <c r="Y508" s="22">
        <v>-5121.1941947565547</v>
      </c>
      <c r="Z508" s="5">
        <v>4.5900000000000003E-2</v>
      </c>
      <c r="AA508" s="40"/>
      <c r="AD508" s="111">
        <v>119.08</v>
      </c>
      <c r="AE508" s="34">
        <v>0</v>
      </c>
      <c r="AF508" s="34">
        <v>-589.13125949751429</v>
      </c>
      <c r="AG508" s="107">
        <v>7.0764333333333346E-2</v>
      </c>
      <c r="AH508" s="41">
        <v>18.328728099999999</v>
      </c>
      <c r="AI508" s="23">
        <v>-10798.026670540481</v>
      </c>
    </row>
    <row r="509" spans="1:35" ht="27.75" customHeight="1" x14ac:dyDescent="0.2">
      <c r="B509" s="98" t="s">
        <v>98</v>
      </c>
      <c r="C509" s="39">
        <v>2012</v>
      </c>
      <c r="E509" s="29">
        <v>0</v>
      </c>
      <c r="F509" s="34">
        <v>0</v>
      </c>
      <c r="G509" s="20"/>
      <c r="H509" s="23">
        <v>0</v>
      </c>
      <c r="I509" s="107">
        <v>5.0000000000000001E-3</v>
      </c>
      <c r="J509" s="23">
        <v>0</v>
      </c>
      <c r="N509" s="72">
        <v>0</v>
      </c>
      <c r="O509" s="72"/>
      <c r="P509" s="72"/>
      <c r="Q509" s="72">
        <v>0</v>
      </c>
      <c r="R509" s="72">
        <v>0</v>
      </c>
      <c r="S509" s="72">
        <v>0</v>
      </c>
      <c r="T509" s="72">
        <v>0</v>
      </c>
      <c r="U509" s="72">
        <v>0</v>
      </c>
      <c r="X509" s="102">
        <v>161.6</v>
      </c>
      <c r="Y509" s="22">
        <v>0</v>
      </c>
      <c r="Z509" s="5">
        <v>4.5900000000000003E-2</v>
      </c>
      <c r="AF509" s="34">
        <v>-562.09013468657838</v>
      </c>
      <c r="AG509" s="107">
        <v>6.2333333333333331E-2</v>
      </c>
      <c r="AH509" s="41">
        <v>17.40324</v>
      </c>
      <c r="AI509" s="23">
        <v>-9782.1895155828479</v>
      </c>
    </row>
    <row r="510" spans="1:35" ht="27.75" customHeight="1" x14ac:dyDescent="0.2">
      <c r="A510" s="39">
        <v>484</v>
      </c>
      <c r="B510" s="17" t="s">
        <v>23</v>
      </c>
      <c r="C510" s="19">
        <v>1989</v>
      </c>
      <c r="D510" s="19"/>
      <c r="E510" s="29">
        <v>0</v>
      </c>
      <c r="F510" s="21">
        <v>4992478</v>
      </c>
      <c r="G510" s="21">
        <v>-1726019</v>
      </c>
      <c r="H510" s="23"/>
      <c r="I510" s="107">
        <v>5.0000000000000001E-3</v>
      </c>
      <c r="N510" s="72"/>
      <c r="O510" s="72"/>
      <c r="P510" s="72"/>
      <c r="Q510" s="72"/>
      <c r="R510" s="72"/>
      <c r="V510" s="72">
        <v>1006573</v>
      </c>
      <c r="X510" s="102">
        <v>95.5</v>
      </c>
      <c r="Z510" s="5">
        <v>4.5900000000000003E-2</v>
      </c>
      <c r="AA510" s="40">
        <v>63842.651286713888</v>
      </c>
      <c r="AB510" s="110">
        <v>51.164212860310414</v>
      </c>
      <c r="AE510" s="34">
        <v>1</v>
      </c>
      <c r="AF510" s="34">
        <v>63842.651286713888</v>
      </c>
    </row>
    <row r="511" spans="1:35" ht="27.75" customHeight="1" x14ac:dyDescent="0.2">
      <c r="A511" s="39">
        <v>485</v>
      </c>
      <c r="B511" s="17" t="s">
        <v>23</v>
      </c>
      <c r="C511" s="19">
        <v>1990</v>
      </c>
      <c r="D511" s="19"/>
      <c r="E511" s="29">
        <v>0</v>
      </c>
      <c r="F511" s="21">
        <v>5311389</v>
      </c>
      <c r="G511" s="21">
        <v>-1878789</v>
      </c>
      <c r="H511" s="23">
        <v>318911</v>
      </c>
      <c r="I511" s="107">
        <v>5.0000000000000001E-3</v>
      </c>
      <c r="J511" s="34">
        <v>343873.39</v>
      </c>
      <c r="N511" s="72"/>
      <c r="O511" s="72"/>
      <c r="P511" s="72"/>
      <c r="Q511" s="72"/>
      <c r="R511" s="72"/>
      <c r="S511" s="72">
        <v>343873.39</v>
      </c>
      <c r="T511" s="22"/>
      <c r="U511" s="22"/>
      <c r="V511" s="72">
        <v>1006573</v>
      </c>
      <c r="X511" s="102">
        <v>98.5</v>
      </c>
      <c r="Y511" s="22">
        <v>3491.1004060913706</v>
      </c>
      <c r="Z511" s="5">
        <v>4.5900000000000003E-2</v>
      </c>
      <c r="AA511" s="40"/>
      <c r="AE511" s="34">
        <v>0</v>
      </c>
      <c r="AF511" s="34">
        <v>64403.37399874509</v>
      </c>
    </row>
    <row r="512" spans="1:35" ht="27.75" customHeight="1" x14ac:dyDescent="0.2">
      <c r="A512" s="39">
        <v>486</v>
      </c>
      <c r="B512" s="17" t="s">
        <v>23</v>
      </c>
      <c r="C512" s="19">
        <v>1991</v>
      </c>
      <c r="D512" s="19"/>
      <c r="E512" s="29">
        <v>0</v>
      </c>
      <c r="F512" s="21">
        <v>5141775</v>
      </c>
      <c r="G512" s="21">
        <v>-1520735</v>
      </c>
      <c r="H512" s="23">
        <v>-169614</v>
      </c>
      <c r="I512" s="107">
        <v>5.0000000000000001E-3</v>
      </c>
      <c r="J512" s="23">
        <v>-143057.05499999999</v>
      </c>
      <c r="N512" s="72"/>
      <c r="O512" s="72"/>
      <c r="P512" s="72"/>
      <c r="Q512" s="72"/>
      <c r="R512" s="72"/>
      <c r="S512" s="72">
        <v>-143057.05499999999</v>
      </c>
      <c r="T512" s="22"/>
      <c r="U512" s="22"/>
      <c r="V512" s="72">
        <v>1006573</v>
      </c>
      <c r="X512" s="102">
        <v>97.7</v>
      </c>
      <c r="Y512" s="22">
        <v>-1464.2482599795292</v>
      </c>
      <c r="Z512" s="5">
        <v>4.5900000000000003E-2</v>
      </c>
      <c r="AA512" s="40"/>
      <c r="AE512" s="34">
        <v>0</v>
      </c>
      <c r="AF512" s="34">
        <v>59983.010872223167</v>
      </c>
    </row>
    <row r="513" spans="1:35" ht="27.75" customHeight="1" x14ac:dyDescent="0.2">
      <c r="A513" s="39">
        <v>487</v>
      </c>
      <c r="B513" s="17" t="s">
        <v>23</v>
      </c>
      <c r="C513" s="19">
        <v>1992</v>
      </c>
      <c r="D513" s="19"/>
      <c r="E513" s="29">
        <v>0</v>
      </c>
      <c r="F513" s="21">
        <v>5623721</v>
      </c>
      <c r="G513" s="21">
        <v>-1765611</v>
      </c>
      <c r="H513" s="23">
        <v>481946</v>
      </c>
      <c r="I513" s="107">
        <v>5.0000000000000001E-3</v>
      </c>
      <c r="J513" s="23">
        <v>507654.875</v>
      </c>
      <c r="N513" s="72"/>
      <c r="O513" s="72"/>
      <c r="P513" s="72"/>
      <c r="Q513" s="72"/>
      <c r="R513" s="72"/>
      <c r="S513" s="72">
        <v>507654.875</v>
      </c>
      <c r="T513" s="22"/>
      <c r="U513" s="22"/>
      <c r="V513" s="72">
        <v>1006573</v>
      </c>
      <c r="X513" s="102">
        <v>100</v>
      </c>
      <c r="Y513" s="22">
        <v>5076.5487499999999</v>
      </c>
      <c r="Z513" s="5">
        <v>4.5900000000000003E-2</v>
      </c>
      <c r="AA513" s="40"/>
      <c r="AE513" s="34">
        <v>0</v>
      </c>
      <c r="AF513" s="34">
        <v>62306.339423188125</v>
      </c>
    </row>
    <row r="514" spans="1:35" ht="27.75" customHeight="1" x14ac:dyDescent="0.2">
      <c r="A514" s="39">
        <v>488</v>
      </c>
      <c r="B514" s="17" t="s">
        <v>23</v>
      </c>
      <c r="C514" s="19">
        <v>1993</v>
      </c>
      <c r="D514" s="19"/>
      <c r="E514" s="29">
        <v>0</v>
      </c>
      <c r="F514" s="21">
        <v>5853535</v>
      </c>
      <c r="G514" s="21">
        <v>-2032270</v>
      </c>
      <c r="H514" s="23">
        <v>229814</v>
      </c>
      <c r="I514" s="107">
        <v>5.0000000000000001E-3</v>
      </c>
      <c r="J514" s="23">
        <v>257932.60500000001</v>
      </c>
      <c r="N514" s="72"/>
      <c r="O514" s="72"/>
      <c r="P514" s="72"/>
      <c r="Q514" s="72"/>
      <c r="R514" s="72"/>
      <c r="S514" s="72">
        <v>257932.60500000001</v>
      </c>
      <c r="T514" s="22"/>
      <c r="U514" s="22"/>
      <c r="V514" s="72">
        <v>1006573</v>
      </c>
      <c r="X514" s="102">
        <v>102.5</v>
      </c>
      <c r="Y514" s="22">
        <v>2516.4156585365854</v>
      </c>
      <c r="Z514" s="5">
        <v>4.5900000000000003E-2</v>
      </c>
      <c r="AA514" s="40"/>
      <c r="AE514" s="34">
        <v>0</v>
      </c>
      <c r="AF514" s="34">
        <v>61962.894102200378</v>
      </c>
    </row>
    <row r="515" spans="1:35" ht="27.75" customHeight="1" x14ac:dyDescent="0.2">
      <c r="A515" s="39">
        <v>489</v>
      </c>
      <c r="B515" s="17" t="s">
        <v>23</v>
      </c>
      <c r="C515" s="19">
        <v>1994</v>
      </c>
      <c r="D515" s="19"/>
      <c r="E515" s="29">
        <v>0</v>
      </c>
      <c r="F515" s="21">
        <v>6010554</v>
      </c>
      <c r="G515" s="21">
        <v>-2245758</v>
      </c>
      <c r="H515" s="23">
        <v>157019</v>
      </c>
      <c r="I515" s="107">
        <v>5.0000000000000001E-3</v>
      </c>
      <c r="J515" s="23">
        <v>186286.67499999999</v>
      </c>
      <c r="N515" s="72"/>
      <c r="O515" s="72"/>
      <c r="P515" s="72"/>
      <c r="Q515" s="72"/>
      <c r="R515" s="72"/>
      <c r="S515" s="72">
        <v>186286.67499999999</v>
      </c>
      <c r="T515" s="22"/>
      <c r="U515" s="22"/>
      <c r="V515" s="72">
        <v>1006573</v>
      </c>
      <c r="X515" s="102">
        <v>108.2</v>
      </c>
      <c r="Y515" s="22">
        <v>1721.6883086876153</v>
      </c>
      <c r="Z515" s="5">
        <v>4.5900000000000003E-2</v>
      </c>
      <c r="AA515" s="40"/>
      <c r="AE515" s="34">
        <v>0</v>
      </c>
      <c r="AF515" s="34">
        <v>60840.485571596997</v>
      </c>
    </row>
    <row r="516" spans="1:35" ht="27.75" customHeight="1" x14ac:dyDescent="0.2">
      <c r="A516" s="39">
        <v>490</v>
      </c>
      <c r="B516" s="17" t="s">
        <v>23</v>
      </c>
      <c r="C516" s="19">
        <v>1995</v>
      </c>
      <c r="D516" s="19"/>
      <c r="E516" s="29">
        <v>0</v>
      </c>
      <c r="F516" s="21">
        <v>6350815</v>
      </c>
      <c r="G516" s="21">
        <v>-2487253</v>
      </c>
      <c r="H516" s="23">
        <v>340261</v>
      </c>
      <c r="I516" s="107">
        <v>5.0000000000000001E-3</v>
      </c>
      <c r="J516" s="23">
        <v>370313.77</v>
      </c>
      <c r="N516" s="72"/>
      <c r="O516" s="72"/>
      <c r="P516" s="72"/>
      <c r="Q516" s="72"/>
      <c r="R516" s="72"/>
      <c r="S516" s="72">
        <v>370313.77</v>
      </c>
      <c r="T516" s="22"/>
      <c r="U516" s="22"/>
      <c r="V516" s="72">
        <v>1006573</v>
      </c>
      <c r="X516" s="102">
        <v>116.7</v>
      </c>
      <c r="Y516" s="22">
        <v>3173.2113967437876</v>
      </c>
      <c r="Z516" s="5">
        <v>4.5900000000000003E-2</v>
      </c>
      <c r="AA516" s="40"/>
      <c r="AE516" s="34">
        <v>0</v>
      </c>
      <c r="AF516" s="34">
        <v>61221.118680604486</v>
      </c>
    </row>
    <row r="517" spans="1:35" ht="27.75" customHeight="1" x14ac:dyDescent="0.2">
      <c r="A517" s="39">
        <v>491</v>
      </c>
      <c r="B517" s="17" t="s">
        <v>23</v>
      </c>
      <c r="C517" s="19">
        <v>1996</v>
      </c>
      <c r="D517" s="19"/>
      <c r="E517" s="29">
        <v>0</v>
      </c>
      <c r="F517" s="21">
        <v>6610635</v>
      </c>
      <c r="G517" s="21">
        <v>-2739087</v>
      </c>
      <c r="H517" s="23">
        <v>259820</v>
      </c>
      <c r="I517" s="107">
        <v>5.0000000000000001E-3</v>
      </c>
      <c r="J517" s="23">
        <v>291574.07500000001</v>
      </c>
      <c r="N517" s="72"/>
      <c r="O517" s="72"/>
      <c r="P517" s="72"/>
      <c r="Q517" s="72"/>
      <c r="R517" s="72"/>
      <c r="S517" s="72">
        <v>291574.07500000001</v>
      </c>
      <c r="T517" s="22"/>
      <c r="U517" s="22"/>
      <c r="V517" s="72">
        <v>1006573</v>
      </c>
      <c r="X517" s="102">
        <v>116.6</v>
      </c>
      <c r="Y517" s="22">
        <v>2500.6352915951975</v>
      </c>
      <c r="Z517" s="5">
        <v>4.5900000000000003E-2</v>
      </c>
      <c r="AA517" s="40"/>
      <c r="AE517" s="34">
        <v>0</v>
      </c>
      <c r="AF517" s="34">
        <v>60911.704624759936</v>
      </c>
    </row>
    <row r="518" spans="1:35" ht="27.75" customHeight="1" x14ac:dyDescent="0.2">
      <c r="A518" s="39">
        <v>492</v>
      </c>
      <c r="B518" s="17" t="s">
        <v>23</v>
      </c>
      <c r="C518" s="19">
        <v>1997</v>
      </c>
      <c r="D518" s="19"/>
      <c r="E518" s="29">
        <v>0</v>
      </c>
      <c r="F518" s="21">
        <v>6867251</v>
      </c>
      <c r="G518" s="21">
        <v>-2999635</v>
      </c>
      <c r="H518" s="23">
        <v>256616</v>
      </c>
      <c r="I518" s="107">
        <v>5.0000000000000001E-3</v>
      </c>
      <c r="J518" s="23">
        <v>289669.17499999999</v>
      </c>
      <c r="L518" s="33">
        <v>0.56319712210897777</v>
      </c>
      <c r="N518" s="72"/>
      <c r="O518" s="72"/>
      <c r="P518" s="72"/>
      <c r="Q518" s="72"/>
      <c r="R518" s="72"/>
      <c r="S518" s="72">
        <v>289669.17499999999</v>
      </c>
      <c r="T518" s="22"/>
      <c r="U518" s="22"/>
      <c r="V518" s="72">
        <v>1006573</v>
      </c>
      <c r="X518" s="102">
        <v>118</v>
      </c>
      <c r="Y518" s="22">
        <v>2454.8235169491522</v>
      </c>
      <c r="Z518" s="5">
        <v>4.5900000000000003E-2</v>
      </c>
      <c r="AA518" s="40"/>
      <c r="AE518" s="34">
        <v>0</v>
      </c>
      <c r="AF518" s="34">
        <v>60570.680899432606</v>
      </c>
    </row>
    <row r="519" spans="1:35" ht="27.75" customHeight="1" x14ac:dyDescent="0.2">
      <c r="A519" s="39">
        <v>493</v>
      </c>
      <c r="B519" s="17" t="s">
        <v>23</v>
      </c>
      <c r="C519" s="19">
        <v>1998</v>
      </c>
      <c r="D519" s="19"/>
      <c r="E519" s="29">
        <v>0</v>
      </c>
      <c r="F519" s="21">
        <v>7166718</v>
      </c>
      <c r="G519" s="21">
        <v>-3264862</v>
      </c>
      <c r="H519" s="23">
        <v>299467</v>
      </c>
      <c r="I519" s="107">
        <v>5.0000000000000001E-3</v>
      </c>
      <c r="J519" s="23"/>
      <c r="K519" s="23">
        <v>399746.85099999997</v>
      </c>
      <c r="L519" s="23">
        <v>1769672.0684008491</v>
      </c>
      <c r="M519" s="39">
        <v>1</v>
      </c>
      <c r="N519" s="72"/>
      <c r="O519" s="72"/>
      <c r="P519" s="72"/>
      <c r="Q519" s="72"/>
      <c r="R519" s="72"/>
      <c r="S519" s="72">
        <v>399746.85099999997</v>
      </c>
      <c r="T519" s="22"/>
      <c r="U519" s="22"/>
      <c r="X519" s="102">
        <v>122.8</v>
      </c>
      <c r="Y519" s="22">
        <v>3255.2675162866449</v>
      </c>
      <c r="Z519" s="5">
        <v>4.5900000000000003E-2</v>
      </c>
      <c r="AA519" s="40"/>
      <c r="AE519" s="34">
        <v>0</v>
      </c>
      <c r="AF519" s="34">
        <v>61045.754162435296</v>
      </c>
    </row>
    <row r="520" spans="1:35" ht="27.75" customHeight="1" x14ac:dyDescent="0.2">
      <c r="A520" s="39">
        <v>494</v>
      </c>
      <c r="B520" s="17" t="s">
        <v>23</v>
      </c>
      <c r="C520" s="19">
        <v>1999</v>
      </c>
      <c r="D520" s="19"/>
      <c r="E520" s="29">
        <v>0</v>
      </c>
      <c r="F520" s="21">
        <v>0</v>
      </c>
      <c r="G520" s="21">
        <v>0</v>
      </c>
      <c r="H520" s="23">
        <v>-7166718</v>
      </c>
      <c r="I520" s="107">
        <v>5.0000000000000001E-3</v>
      </c>
      <c r="J520" s="23"/>
      <c r="K520" s="23">
        <v>399746.85099999997</v>
      </c>
      <c r="L520" s="23">
        <v>1769672.0684008491</v>
      </c>
      <c r="M520" s="39">
        <v>1</v>
      </c>
      <c r="N520" s="72"/>
      <c r="O520" s="72"/>
      <c r="P520" s="72"/>
      <c r="Q520" s="72"/>
      <c r="R520" s="72"/>
      <c r="S520" s="72">
        <v>399746.85099999997</v>
      </c>
      <c r="T520" s="22"/>
      <c r="U520" s="22"/>
      <c r="X520" s="102">
        <v>126.1</v>
      </c>
      <c r="Y520" s="22">
        <v>3170.0781205392545</v>
      </c>
      <c r="Z520" s="5">
        <v>4.5900000000000003E-2</v>
      </c>
      <c r="AA520" s="40"/>
      <c r="AE520" s="34">
        <v>0</v>
      </c>
      <c r="AF520" s="34">
        <v>61413.832166918772</v>
      </c>
    </row>
    <row r="521" spans="1:35" ht="27.75" customHeight="1" x14ac:dyDescent="0.2">
      <c r="A521" s="39">
        <v>495</v>
      </c>
      <c r="B521" s="17" t="s">
        <v>23</v>
      </c>
      <c r="C521" s="19">
        <v>2000</v>
      </c>
      <c r="D521" s="19"/>
      <c r="E521" s="29">
        <v>0</v>
      </c>
      <c r="F521" s="21">
        <v>0</v>
      </c>
      <c r="G521" s="21">
        <v>0</v>
      </c>
      <c r="H521" s="23">
        <v>0</v>
      </c>
      <c r="I521" s="107">
        <v>5.0000000000000001E-3</v>
      </c>
      <c r="J521" s="23"/>
      <c r="K521" s="23">
        <v>399746.85099999997</v>
      </c>
      <c r="L521" s="23">
        <v>1769672.0684008491</v>
      </c>
      <c r="M521" s="39">
        <v>1</v>
      </c>
      <c r="N521" s="72"/>
      <c r="O521" s="72"/>
      <c r="P521" s="72"/>
      <c r="Q521" s="72"/>
      <c r="R521" s="72"/>
      <c r="S521" s="72">
        <v>399746.85099999997</v>
      </c>
      <c r="T521" s="22"/>
      <c r="U521" s="22"/>
      <c r="X521" s="102">
        <v>128.69999999999999</v>
      </c>
      <c r="Y521" s="22">
        <v>3106.0361383061381</v>
      </c>
      <c r="Z521" s="5">
        <v>4.5900000000000003E-2</v>
      </c>
      <c r="AA521" s="40"/>
      <c r="AE521" s="34">
        <v>0</v>
      </c>
      <c r="AF521" s="34">
        <v>61700.973408763341</v>
      </c>
    </row>
    <row r="522" spans="1:35" ht="27.75" customHeight="1" x14ac:dyDescent="0.2">
      <c r="A522" s="39">
        <v>496</v>
      </c>
      <c r="B522" s="17" t="s">
        <v>23</v>
      </c>
      <c r="C522" s="19">
        <v>2001</v>
      </c>
      <c r="D522" s="19"/>
      <c r="E522" s="29">
        <v>0</v>
      </c>
      <c r="F522" s="21">
        <v>0</v>
      </c>
      <c r="G522" s="21">
        <v>0</v>
      </c>
      <c r="H522" s="23">
        <v>0</v>
      </c>
      <c r="I522" s="107">
        <v>5.0000000000000001E-3</v>
      </c>
      <c r="J522" s="23"/>
      <c r="K522" s="23">
        <v>399746.85099999997</v>
      </c>
      <c r="L522" s="23">
        <v>1769672.0684008491</v>
      </c>
      <c r="M522" s="39">
        <v>1</v>
      </c>
      <c r="N522" s="72"/>
      <c r="O522" s="72"/>
      <c r="P522" s="72"/>
      <c r="Q522" s="72"/>
      <c r="R522" s="72"/>
      <c r="S522" s="72">
        <v>399746.85099999997</v>
      </c>
      <c r="T522" s="22"/>
      <c r="U522" s="22"/>
      <c r="X522" s="102">
        <v>129.6</v>
      </c>
      <c r="Y522" s="22">
        <v>3084.4664429012346</v>
      </c>
      <c r="Z522" s="5">
        <v>4.5900000000000003E-2</v>
      </c>
      <c r="AA522" s="40"/>
      <c r="AE522" s="34">
        <v>0</v>
      </c>
      <c r="AF522" s="34">
        <v>61953.365172202335</v>
      </c>
    </row>
    <row r="523" spans="1:35" ht="27.75" customHeight="1" x14ac:dyDescent="0.2">
      <c r="A523" s="39">
        <v>497</v>
      </c>
      <c r="B523" s="17" t="s">
        <v>23</v>
      </c>
      <c r="C523" s="19">
        <v>2002</v>
      </c>
      <c r="D523" s="19"/>
      <c r="E523" s="29">
        <v>0</v>
      </c>
      <c r="F523" s="21">
        <v>8831649</v>
      </c>
      <c r="G523" s="109">
        <v>-574781.72870230698</v>
      </c>
      <c r="H523" s="23">
        <v>8831649</v>
      </c>
      <c r="I523" s="107">
        <v>5.0000000000000001E-3</v>
      </c>
      <c r="J523" s="23"/>
      <c r="K523" s="23">
        <v>399746.85099999997</v>
      </c>
      <c r="L523" s="23">
        <v>1769672.0684008491</v>
      </c>
      <c r="M523" s="39">
        <v>1</v>
      </c>
      <c r="N523" s="72"/>
      <c r="O523" s="72"/>
      <c r="P523" s="72"/>
      <c r="Q523" s="72"/>
      <c r="R523" s="72"/>
      <c r="S523" s="72">
        <v>399746.85099999997</v>
      </c>
      <c r="T523" s="22"/>
      <c r="U523" s="22"/>
      <c r="V523" s="72">
        <v>0</v>
      </c>
      <c r="X523" s="102">
        <v>130.5</v>
      </c>
      <c r="Y523" s="22">
        <v>3063.1942605363984</v>
      </c>
      <c r="Z523" s="5">
        <v>4.5900000000000003E-2</v>
      </c>
      <c r="AA523" s="40"/>
      <c r="AD523" s="111">
        <v>91.329146341463414</v>
      </c>
      <c r="AE523" s="34">
        <v>0</v>
      </c>
      <c r="AF523" s="34">
        <v>62172.899971334642</v>
      </c>
      <c r="AG523" s="107">
        <v>8.2960000000000006E-2</v>
      </c>
      <c r="AH523" s="41">
        <v>16.741565999999999</v>
      </c>
      <c r="AI523" s="23">
        <v>1040871.7082814969</v>
      </c>
    </row>
    <row r="524" spans="1:35" ht="27.75" customHeight="1" x14ac:dyDescent="0.2">
      <c r="A524" s="39">
        <v>498</v>
      </c>
      <c r="B524" s="17" t="s">
        <v>23</v>
      </c>
      <c r="C524" s="19">
        <v>2003</v>
      </c>
      <c r="D524" s="19"/>
      <c r="E524" s="29">
        <v>0</v>
      </c>
      <c r="F524" s="21">
        <v>8898272</v>
      </c>
      <c r="G524" s="21">
        <v>0</v>
      </c>
      <c r="H524" s="23">
        <v>66623</v>
      </c>
      <c r="I524" s="107">
        <v>5.0000000000000001E-3</v>
      </c>
      <c r="J524" s="23">
        <v>110781.245</v>
      </c>
      <c r="K524" s="23">
        <v>1998734.2549999999</v>
      </c>
      <c r="L524" s="23">
        <v>8848360.3420042451</v>
      </c>
      <c r="N524" s="72"/>
      <c r="O524" s="72"/>
      <c r="P524" s="72"/>
      <c r="Q524" s="72"/>
      <c r="R524" s="72"/>
      <c r="S524" s="72">
        <v>110781.245</v>
      </c>
      <c r="T524" s="22"/>
      <c r="U524" s="22"/>
      <c r="V524" s="72">
        <v>0</v>
      </c>
      <c r="X524" s="102">
        <v>130.6</v>
      </c>
      <c r="Y524" s="22">
        <v>848.24843032159265</v>
      </c>
      <c r="Z524" s="5">
        <v>4.5900000000000003E-2</v>
      </c>
      <c r="AA524" s="40"/>
      <c r="AD524" s="111">
        <v>94.295243902439026</v>
      </c>
      <c r="AE524" s="34">
        <v>0</v>
      </c>
      <c r="AF524" s="34">
        <v>60167.412292971974</v>
      </c>
      <c r="AG524" s="107">
        <v>8.2960000000000006E-2</v>
      </c>
      <c r="AH524" s="41">
        <v>16.820820000000001</v>
      </c>
      <c r="AI524" s="23">
        <v>1012065.2120458689</v>
      </c>
    </row>
    <row r="525" spans="1:35" ht="27.75" customHeight="1" x14ac:dyDescent="0.2">
      <c r="A525" s="39">
        <v>499</v>
      </c>
      <c r="B525" s="17" t="s">
        <v>23</v>
      </c>
      <c r="C525" s="19">
        <v>2004</v>
      </c>
      <c r="D525" s="19"/>
      <c r="E525" s="29">
        <v>0</v>
      </c>
      <c r="F525" s="21">
        <v>9038037</v>
      </c>
      <c r="G525" s="21">
        <v>0</v>
      </c>
      <c r="H525" s="23">
        <v>139765</v>
      </c>
      <c r="I525" s="107">
        <v>5.0000000000000001E-3</v>
      </c>
      <c r="J525" s="23">
        <v>184256.36</v>
      </c>
      <c r="K525" s="23"/>
      <c r="N525" s="72"/>
      <c r="O525" s="72"/>
      <c r="P525" s="72"/>
      <c r="Q525" s="72"/>
      <c r="R525" s="72"/>
      <c r="S525" s="72">
        <v>184256.36</v>
      </c>
      <c r="T525" s="22"/>
      <c r="U525" s="22"/>
      <c r="V525" s="72">
        <v>0</v>
      </c>
      <c r="X525" s="102">
        <v>131.1</v>
      </c>
      <c r="Y525" s="22">
        <v>1405.4642257818459</v>
      </c>
      <c r="Z525" s="5">
        <v>4.5900000000000003E-2</v>
      </c>
      <c r="AA525" s="40"/>
      <c r="AD525" s="111">
        <v>97.149756097560967</v>
      </c>
      <c r="AE525" s="34">
        <v>0</v>
      </c>
      <c r="AF525" s="34">
        <v>58811.192294506407</v>
      </c>
      <c r="AG525" s="107">
        <v>8.2960000000000006E-2</v>
      </c>
      <c r="AH525" s="41">
        <v>16.852066000000001</v>
      </c>
      <c r="AI525" s="23">
        <v>991090.0940857135</v>
      </c>
    </row>
    <row r="526" spans="1:35" ht="27.75" customHeight="1" x14ac:dyDescent="0.2">
      <c r="A526" s="39">
        <v>500</v>
      </c>
      <c r="B526" s="17" t="s">
        <v>23</v>
      </c>
      <c r="C526" s="19">
        <v>2005</v>
      </c>
      <c r="D526" s="19"/>
      <c r="E526" s="29">
        <v>0</v>
      </c>
      <c r="F526" s="21">
        <v>9238152</v>
      </c>
      <c r="G526" s="21">
        <v>0</v>
      </c>
      <c r="H526" s="23">
        <v>200115</v>
      </c>
      <c r="I526" s="107">
        <v>5.0000000000000001E-3</v>
      </c>
      <c r="J526" s="23">
        <v>245305.185</v>
      </c>
      <c r="N526" s="72"/>
      <c r="O526" s="72"/>
      <c r="P526" s="72"/>
      <c r="Q526" s="72"/>
      <c r="R526" s="72"/>
      <c r="S526" s="72">
        <v>245305.185</v>
      </c>
      <c r="T526" s="22"/>
      <c r="U526" s="22"/>
      <c r="V526" s="72">
        <v>0</v>
      </c>
      <c r="X526" s="102">
        <v>133.6</v>
      </c>
      <c r="Y526" s="22">
        <v>1836.1166541916168</v>
      </c>
      <c r="Z526" s="5">
        <v>4.5900000000000003E-2</v>
      </c>
      <c r="AA526" s="40"/>
      <c r="AD526" s="111">
        <v>99.990121951219521</v>
      </c>
      <c r="AE526" s="34">
        <v>0</v>
      </c>
      <c r="AF526" s="34">
        <v>57947.875222380178</v>
      </c>
      <c r="AG526" s="107">
        <v>8.2960000000000006E-2</v>
      </c>
      <c r="AH526" s="41">
        <v>17.008296000000001</v>
      </c>
      <c r="AI526" s="23">
        <v>985594.61435330799</v>
      </c>
    </row>
    <row r="527" spans="1:35" ht="27.75" customHeight="1" x14ac:dyDescent="0.2">
      <c r="A527" s="39">
        <v>501</v>
      </c>
      <c r="B527" s="17" t="s">
        <v>23</v>
      </c>
      <c r="C527" s="19">
        <v>2006</v>
      </c>
      <c r="D527" s="19"/>
      <c r="E527" s="29">
        <v>0</v>
      </c>
      <c r="F527" s="21">
        <v>9547550</v>
      </c>
      <c r="G527" s="21">
        <v>0</v>
      </c>
      <c r="H527" s="23">
        <v>309398</v>
      </c>
      <c r="I527" s="107">
        <v>5.0000000000000001E-3</v>
      </c>
      <c r="J527" s="23">
        <v>355588.76</v>
      </c>
      <c r="N527" s="72"/>
      <c r="O527" s="72"/>
      <c r="P527" s="72"/>
      <c r="Q527" s="72"/>
      <c r="R527" s="72"/>
      <c r="S527" s="72">
        <v>355588.76</v>
      </c>
      <c r="T527" s="22"/>
      <c r="U527" s="22"/>
      <c r="V527" s="72">
        <v>0</v>
      </c>
      <c r="X527" s="102">
        <v>142.4</v>
      </c>
      <c r="Y527" s="22">
        <v>2497.1120786516854</v>
      </c>
      <c r="Z527" s="5">
        <v>4.5900000000000003E-2</v>
      </c>
      <c r="AA527" s="40"/>
      <c r="AD527" s="111">
        <v>103.12109756097563</v>
      </c>
      <c r="AE527" s="34">
        <v>0</v>
      </c>
      <c r="AF527" s="34">
        <v>57785.17982832461</v>
      </c>
      <c r="AG527" s="107">
        <v>7.7441666666666686E-2</v>
      </c>
      <c r="AH527" s="41">
        <v>16.88236666666667</v>
      </c>
      <c r="AI527" s="23">
        <v>975550.59376104665</v>
      </c>
    </row>
    <row r="528" spans="1:35" ht="27.75" customHeight="1" x14ac:dyDescent="0.2">
      <c r="A528" s="39">
        <v>502</v>
      </c>
      <c r="B528" s="17" t="s">
        <v>23</v>
      </c>
      <c r="C528" s="19">
        <v>2007</v>
      </c>
      <c r="D528" s="19"/>
      <c r="E528" s="29">
        <v>-6689</v>
      </c>
      <c r="F528" s="21">
        <v>9638900</v>
      </c>
      <c r="G528" s="21">
        <v>0</v>
      </c>
      <c r="H528" s="23">
        <v>91350</v>
      </c>
      <c r="I528" s="107">
        <v>5.0000000000000001E-3</v>
      </c>
      <c r="J528" s="23">
        <v>139087.75</v>
      </c>
      <c r="N528" s="72">
        <v>0</v>
      </c>
      <c r="O528" s="72">
        <v>9638900</v>
      </c>
      <c r="P528" s="72"/>
      <c r="Q528" s="72"/>
      <c r="R528" s="72">
        <v>0</v>
      </c>
      <c r="S528" s="72">
        <v>139087.75</v>
      </c>
      <c r="T528" s="22"/>
      <c r="U528" s="22"/>
      <c r="V528" s="72">
        <v>0</v>
      </c>
      <c r="X528" s="102">
        <v>148.80000000000001</v>
      </c>
      <c r="Y528" s="22">
        <v>934.72950268817192</v>
      </c>
      <c r="Z528" s="5">
        <v>4.5900000000000003E-2</v>
      </c>
      <c r="AA528" s="40"/>
      <c r="AD528" s="111">
        <v>106.41609756097562</v>
      </c>
      <c r="AE528" s="34">
        <v>0</v>
      </c>
      <c r="AF528" s="34">
        <v>56067.569576892682</v>
      </c>
      <c r="AG528" s="107">
        <v>7.350000000000001E-2</v>
      </c>
      <c r="AH528" s="41">
        <v>17.296320000000001</v>
      </c>
      <c r="AI528" s="23">
        <v>969762.62502420053</v>
      </c>
    </row>
    <row r="529" spans="1:35" ht="27.75" customHeight="1" x14ac:dyDescent="0.2">
      <c r="A529" s="39">
        <v>503</v>
      </c>
      <c r="B529" s="17" t="s">
        <v>23</v>
      </c>
      <c r="C529" s="19">
        <v>2008</v>
      </c>
      <c r="D529" s="19"/>
      <c r="E529" s="29">
        <v>-7988</v>
      </c>
      <c r="F529" s="21">
        <v>9824504</v>
      </c>
      <c r="G529" s="21">
        <v>0</v>
      </c>
      <c r="H529" s="23">
        <v>185604</v>
      </c>
      <c r="I529" s="107">
        <v>5.0000000000000001E-3</v>
      </c>
      <c r="J529" s="23">
        <v>233798.5</v>
      </c>
      <c r="N529" s="72">
        <v>25449</v>
      </c>
      <c r="O529" s="72">
        <v>9824504</v>
      </c>
      <c r="P529" s="72"/>
      <c r="Q529" s="72"/>
      <c r="R529" s="72">
        <v>25449</v>
      </c>
      <c r="S529" s="72">
        <v>259247.5</v>
      </c>
      <c r="T529" s="22"/>
      <c r="U529" s="22"/>
      <c r="V529" s="72">
        <v>0</v>
      </c>
      <c r="X529" s="102">
        <v>150.30000000000001</v>
      </c>
      <c r="Y529" s="22">
        <v>1724.8669328010644</v>
      </c>
      <c r="Z529" s="5">
        <v>4.5900000000000003E-2</v>
      </c>
      <c r="AA529" s="40"/>
      <c r="AD529" s="111">
        <v>109.62926829268292</v>
      </c>
      <c r="AE529" s="34">
        <v>0</v>
      </c>
      <c r="AF529" s="34">
        <v>55218.935066114376</v>
      </c>
      <c r="AG529" s="107">
        <v>7.2692083333333324E-2</v>
      </c>
      <c r="AH529" s="41">
        <v>17.715351999999999</v>
      </c>
      <c r="AI529" s="23">
        <v>978222.87176135939</v>
      </c>
    </row>
    <row r="530" spans="1:35" ht="27.75" customHeight="1" x14ac:dyDescent="0.2">
      <c r="A530" s="39">
        <v>504</v>
      </c>
      <c r="B530" s="17" t="s">
        <v>23</v>
      </c>
      <c r="C530" s="19">
        <v>2009</v>
      </c>
      <c r="D530" s="19"/>
      <c r="E530" s="29">
        <v>-9264</v>
      </c>
      <c r="F530" s="21">
        <v>10101014</v>
      </c>
      <c r="G530" s="21">
        <v>0</v>
      </c>
      <c r="H530" s="23">
        <v>276510</v>
      </c>
      <c r="I530" s="107">
        <v>5.0000000000000001E-3</v>
      </c>
      <c r="J530" s="23">
        <v>325632.52</v>
      </c>
      <c r="N530" s="72">
        <v>638540</v>
      </c>
      <c r="O530" s="72">
        <v>10101014</v>
      </c>
      <c r="P530" s="72"/>
      <c r="Q530" s="72"/>
      <c r="R530" s="72">
        <v>638540</v>
      </c>
      <c r="S530" s="72">
        <v>964172.52</v>
      </c>
      <c r="T530" s="22"/>
      <c r="U530" s="22"/>
      <c r="V530" s="72">
        <v>0</v>
      </c>
      <c r="X530" s="102">
        <v>151.1</v>
      </c>
      <c r="Y530" s="22">
        <v>6381.0226340172076</v>
      </c>
      <c r="Z530" s="5">
        <v>4.5900000000000003E-2</v>
      </c>
      <c r="AA530" s="40"/>
      <c r="AD530" s="111">
        <v>112.72439024390243</v>
      </c>
      <c r="AE530" s="34">
        <v>0</v>
      </c>
      <c r="AF530" s="34">
        <v>59065.408580596937</v>
      </c>
      <c r="AG530" s="107">
        <v>7.3154000000000011E-2</v>
      </c>
      <c r="AH530" s="41">
        <v>17.930536200000002</v>
      </c>
      <c r="AI530" s="23">
        <v>1059074.4467221841</v>
      </c>
    </row>
    <row r="531" spans="1:35" ht="27.75" customHeight="1" x14ac:dyDescent="0.2">
      <c r="A531" s="39">
        <v>505</v>
      </c>
      <c r="B531" s="17" t="s">
        <v>23</v>
      </c>
      <c r="C531" s="19">
        <v>2010</v>
      </c>
      <c r="D531" s="19"/>
      <c r="E531" s="29">
        <v>-9264</v>
      </c>
      <c r="F531" s="21">
        <v>10608723</v>
      </c>
      <c r="G531" s="21">
        <v>0</v>
      </c>
      <c r="H531" s="23">
        <v>507709</v>
      </c>
      <c r="I531" s="107">
        <v>5.0000000000000001E-3</v>
      </c>
      <c r="J531" s="23">
        <v>558214.06999999995</v>
      </c>
      <c r="N531" s="72">
        <v>182450</v>
      </c>
      <c r="O531" s="72">
        <v>10608723</v>
      </c>
      <c r="P531" s="72"/>
      <c r="Q531" s="72"/>
      <c r="R531" s="72">
        <v>182450</v>
      </c>
      <c r="S531" s="72">
        <v>740664.07</v>
      </c>
      <c r="T531" s="22"/>
      <c r="U531" s="22"/>
      <c r="V531" s="72">
        <v>0</v>
      </c>
      <c r="X531" s="102">
        <v>155.1</v>
      </c>
      <c r="Y531" s="22">
        <v>4775.3969696969698</v>
      </c>
      <c r="Z531" s="5">
        <v>4.5900000000000003E-2</v>
      </c>
      <c r="AA531" s="40"/>
      <c r="AD531" s="111">
        <v>115.85768292682927</v>
      </c>
      <c r="AE531" s="34">
        <v>0</v>
      </c>
      <c r="AF531" s="34">
        <v>61129.70329644451</v>
      </c>
      <c r="AG531" s="107">
        <v>7.3993333333333355E-2</v>
      </c>
      <c r="AH531" s="41">
        <v>18.29948266666667</v>
      </c>
      <c r="AI531" s="23">
        <v>1118641.9458917626</v>
      </c>
    </row>
    <row r="532" spans="1:35" ht="27.75" customHeight="1" x14ac:dyDescent="0.2">
      <c r="A532" s="39">
        <v>506</v>
      </c>
      <c r="B532" s="17" t="s">
        <v>23</v>
      </c>
      <c r="C532" s="18">
        <v>2011</v>
      </c>
      <c r="D532" s="18"/>
      <c r="E532" s="29">
        <v>-9264</v>
      </c>
      <c r="F532" s="21">
        <v>10619869</v>
      </c>
      <c r="G532" s="20">
        <v>0</v>
      </c>
      <c r="H532" s="23">
        <v>11146</v>
      </c>
      <c r="I532" s="107">
        <v>5.0000000000000001E-3</v>
      </c>
      <c r="J532" s="23">
        <v>64189.614999999998</v>
      </c>
      <c r="N532" s="72">
        <v>23672</v>
      </c>
      <c r="O532" s="72">
        <v>10619869</v>
      </c>
      <c r="P532" s="72"/>
      <c r="Q532" s="72"/>
      <c r="R532" s="72">
        <v>23672</v>
      </c>
      <c r="S532" s="72">
        <v>87861.614999999991</v>
      </c>
      <c r="T532" s="22"/>
      <c r="U532" s="22"/>
      <c r="V532" s="72">
        <v>0</v>
      </c>
      <c r="X532" s="102">
        <v>160.19999999999999</v>
      </c>
      <c r="Y532" s="22">
        <v>548.44953183520602</v>
      </c>
      <c r="Z532" s="5">
        <v>4.5900000000000003E-2</v>
      </c>
      <c r="AA532" s="40"/>
      <c r="AD532" s="111">
        <v>119.08</v>
      </c>
      <c r="AE532" s="34">
        <v>0</v>
      </c>
      <c r="AF532" s="34">
        <v>58872.299446972909</v>
      </c>
      <c r="AG532" s="107">
        <v>7.0764333333333346E-2</v>
      </c>
      <c r="AH532" s="41">
        <v>18.328728099999999</v>
      </c>
      <c r="AI532" s="23">
        <v>1079054.3691853469</v>
      </c>
    </row>
    <row r="533" spans="1:35" ht="27.75" customHeight="1" x14ac:dyDescent="0.2">
      <c r="B533" s="98" t="s">
        <v>23</v>
      </c>
      <c r="C533" s="39">
        <v>2012</v>
      </c>
      <c r="E533" s="29">
        <v>-9264</v>
      </c>
      <c r="F533" s="34">
        <v>10187800</v>
      </c>
      <c r="G533" s="20"/>
      <c r="H533" s="23">
        <v>-432069</v>
      </c>
      <c r="I533" s="107">
        <v>5.0000000000000001E-3</v>
      </c>
      <c r="J533" s="23">
        <v>-378969.65500000003</v>
      </c>
      <c r="N533" s="72">
        <v>0</v>
      </c>
      <c r="O533" s="72">
        <v>10187800</v>
      </c>
      <c r="P533" s="72"/>
      <c r="Q533" s="72"/>
      <c r="R533" s="72">
        <v>0</v>
      </c>
      <c r="S533" s="72">
        <v>-378969.65500000003</v>
      </c>
      <c r="T533" s="72">
        <v>0</v>
      </c>
      <c r="U533" s="72">
        <v>1036019</v>
      </c>
      <c r="X533" s="102">
        <v>161.6</v>
      </c>
      <c r="Y533" s="22">
        <v>-2345.109251237624</v>
      </c>
      <c r="Z533" s="5">
        <v>4.5900000000000003E-2</v>
      </c>
      <c r="AF533" s="34">
        <v>53824.951651119227</v>
      </c>
      <c r="AG533" s="107">
        <v>6.2333333333333331E-2</v>
      </c>
      <c r="AH533" s="41">
        <v>17.40324</v>
      </c>
      <c r="AI533" s="23">
        <v>936728.55157282425</v>
      </c>
    </row>
    <row r="534" spans="1:35" ht="27.75" customHeight="1" x14ac:dyDescent="0.2">
      <c r="A534" s="39">
        <v>507</v>
      </c>
      <c r="B534" s="17" t="s">
        <v>24</v>
      </c>
      <c r="C534" s="19">
        <v>1989</v>
      </c>
      <c r="D534" s="19"/>
      <c r="E534" s="29">
        <v>0</v>
      </c>
      <c r="F534" s="21">
        <v>5047960</v>
      </c>
      <c r="G534" s="21">
        <v>-2042276</v>
      </c>
      <c r="H534" s="23"/>
      <c r="I534" s="107">
        <v>5.0000000000000001E-3</v>
      </c>
      <c r="N534" s="72"/>
      <c r="O534" s="72"/>
      <c r="P534" s="72"/>
      <c r="Q534" s="72"/>
      <c r="R534" s="72"/>
      <c r="V534" s="72">
        <v>0</v>
      </c>
      <c r="X534" s="102">
        <v>95.5</v>
      </c>
      <c r="Z534" s="5">
        <v>4.5900000000000003E-2</v>
      </c>
      <c r="AA534" s="40">
        <v>58745.827053104098</v>
      </c>
      <c r="AB534" s="110">
        <v>51.164212860310414</v>
      </c>
      <c r="AE534" s="34">
        <v>0</v>
      </c>
    </row>
    <row r="535" spans="1:35" ht="27.75" customHeight="1" x14ac:dyDescent="0.2">
      <c r="A535" s="39">
        <v>508</v>
      </c>
      <c r="B535" s="17" t="s">
        <v>24</v>
      </c>
      <c r="C535" s="19">
        <v>1990</v>
      </c>
      <c r="D535" s="19"/>
      <c r="E535" s="29">
        <v>0</v>
      </c>
      <c r="F535" s="21">
        <v>5453885</v>
      </c>
      <c r="G535" s="21">
        <v>-2276808</v>
      </c>
      <c r="H535" s="23">
        <v>405925</v>
      </c>
      <c r="I535" s="107">
        <v>5.0000000000000001E-3</v>
      </c>
      <c r="J535" s="34">
        <v>431164.8</v>
      </c>
      <c r="N535" s="72"/>
      <c r="O535" s="72"/>
      <c r="P535" s="72"/>
      <c r="Q535" s="72"/>
      <c r="R535" s="72"/>
      <c r="S535" s="72">
        <v>431164.8</v>
      </c>
      <c r="T535" s="22"/>
      <c r="U535" s="22"/>
      <c r="V535" s="72">
        <v>0</v>
      </c>
      <c r="X535" s="102">
        <v>98.5</v>
      </c>
      <c r="Y535" s="22">
        <v>4377.3076142131977</v>
      </c>
      <c r="Z535" s="5">
        <v>4.5900000000000003E-2</v>
      </c>
      <c r="AA535" s="40"/>
      <c r="AE535" s="34">
        <v>0</v>
      </c>
    </row>
    <row r="536" spans="1:35" ht="27.75" customHeight="1" x14ac:dyDescent="0.2">
      <c r="A536" s="39">
        <v>509</v>
      </c>
      <c r="B536" s="17" t="s">
        <v>24</v>
      </c>
      <c r="C536" s="19">
        <v>1991</v>
      </c>
      <c r="D536" s="19"/>
      <c r="E536" s="29">
        <v>0</v>
      </c>
      <c r="F536" s="21">
        <v>5914276</v>
      </c>
      <c r="G536" s="21">
        <v>-2515818</v>
      </c>
      <c r="H536" s="23">
        <v>460391</v>
      </c>
      <c r="I536" s="107">
        <v>5.0000000000000001E-3</v>
      </c>
      <c r="J536" s="23">
        <v>487660.42499999999</v>
      </c>
      <c r="N536" s="72"/>
      <c r="O536" s="72"/>
      <c r="P536" s="72"/>
      <c r="Q536" s="72"/>
      <c r="R536" s="72"/>
      <c r="S536" s="72">
        <v>487660.42499999999</v>
      </c>
      <c r="T536" s="22"/>
      <c r="U536" s="22"/>
      <c r="V536" s="72">
        <v>0</v>
      </c>
      <c r="X536" s="102">
        <v>97.7</v>
      </c>
      <c r="Y536" s="22">
        <v>4991.4066018423746</v>
      </c>
      <c r="Z536" s="5">
        <v>4.5900000000000003E-2</v>
      </c>
      <c r="AA536" s="40"/>
      <c r="AE536" s="34">
        <v>0</v>
      </c>
    </row>
    <row r="537" spans="1:35" ht="27.75" customHeight="1" x14ac:dyDescent="0.2">
      <c r="A537" s="39">
        <v>510</v>
      </c>
      <c r="B537" s="17" t="s">
        <v>24</v>
      </c>
      <c r="C537" s="19">
        <v>1992</v>
      </c>
      <c r="D537" s="19"/>
      <c r="E537" s="29">
        <v>0</v>
      </c>
      <c r="F537" s="21">
        <v>6157254</v>
      </c>
      <c r="G537" s="21">
        <v>-2781968</v>
      </c>
      <c r="H537" s="23">
        <v>242978</v>
      </c>
      <c r="I537" s="107">
        <v>5.0000000000000001E-3</v>
      </c>
      <c r="J537" s="23">
        <v>272549.38</v>
      </c>
      <c r="N537" s="72"/>
      <c r="O537" s="72"/>
      <c r="P537" s="72"/>
      <c r="Q537" s="72"/>
      <c r="R537" s="72"/>
      <c r="S537" s="72">
        <v>272549.38</v>
      </c>
      <c r="T537" s="22"/>
      <c r="U537" s="22"/>
      <c r="V537" s="72">
        <v>0</v>
      </c>
      <c r="X537" s="102">
        <v>100</v>
      </c>
      <c r="Y537" s="22">
        <v>2725.4938000000002</v>
      </c>
      <c r="Z537" s="5">
        <v>4.5900000000000003E-2</v>
      </c>
      <c r="AA537" s="40"/>
      <c r="AE537" s="34">
        <v>0</v>
      </c>
    </row>
    <row r="538" spans="1:35" ht="27.75" customHeight="1" x14ac:dyDescent="0.2">
      <c r="A538" s="39">
        <v>511</v>
      </c>
      <c r="B538" s="17" t="s">
        <v>24</v>
      </c>
      <c r="C538" s="19">
        <v>1993</v>
      </c>
      <c r="D538" s="19"/>
      <c r="E538" s="29">
        <v>0</v>
      </c>
      <c r="F538" s="21">
        <v>6369655</v>
      </c>
      <c r="G538" s="21">
        <v>-3038794</v>
      </c>
      <c r="H538" s="23">
        <v>212401</v>
      </c>
      <c r="I538" s="107">
        <v>5.0000000000000001E-3</v>
      </c>
      <c r="J538" s="23">
        <v>243187.27</v>
      </c>
      <c r="N538" s="72"/>
      <c r="O538" s="72"/>
      <c r="P538" s="72"/>
      <c r="Q538" s="72"/>
      <c r="R538" s="72"/>
      <c r="S538" s="72">
        <v>243187.27</v>
      </c>
      <c r="T538" s="22"/>
      <c r="U538" s="22"/>
      <c r="V538" s="72">
        <v>0</v>
      </c>
      <c r="X538" s="102">
        <v>102.5</v>
      </c>
      <c r="Y538" s="22">
        <v>2372.5587317073168</v>
      </c>
      <c r="Z538" s="5">
        <v>4.5900000000000003E-2</v>
      </c>
      <c r="AA538" s="40"/>
      <c r="AE538" s="34">
        <v>0</v>
      </c>
    </row>
    <row r="539" spans="1:35" ht="27.75" customHeight="1" x14ac:dyDescent="0.2">
      <c r="A539" s="39">
        <v>512</v>
      </c>
      <c r="B539" s="17" t="s">
        <v>24</v>
      </c>
      <c r="C539" s="19">
        <v>1994</v>
      </c>
      <c r="D539" s="19"/>
      <c r="E539" s="29">
        <v>0</v>
      </c>
      <c r="F539" s="21">
        <v>6639564</v>
      </c>
      <c r="G539" s="21">
        <v>-3298364</v>
      </c>
      <c r="H539" s="23">
        <v>269909</v>
      </c>
      <c r="I539" s="107">
        <v>5.0000000000000001E-3</v>
      </c>
      <c r="J539" s="23">
        <v>301757.27500000002</v>
      </c>
      <c r="N539" s="72"/>
      <c r="O539" s="72"/>
      <c r="P539" s="72"/>
      <c r="Q539" s="72"/>
      <c r="R539" s="72"/>
      <c r="S539" s="72">
        <v>301757.27500000002</v>
      </c>
      <c r="T539" s="22"/>
      <c r="U539" s="22"/>
      <c r="V539" s="72">
        <v>0</v>
      </c>
      <c r="X539" s="102">
        <v>108.2</v>
      </c>
      <c r="Y539" s="22">
        <v>2788.8842421441777</v>
      </c>
      <c r="Z539" s="5">
        <v>4.5900000000000003E-2</v>
      </c>
      <c r="AA539" s="40"/>
      <c r="AE539" s="34">
        <v>0</v>
      </c>
    </row>
    <row r="540" spans="1:35" ht="27.75" customHeight="1" x14ac:dyDescent="0.2">
      <c r="A540" s="39">
        <v>513</v>
      </c>
      <c r="B540" s="17" t="s">
        <v>24</v>
      </c>
      <c r="C540" s="19">
        <v>1995</v>
      </c>
      <c r="D540" s="19"/>
      <c r="E540" s="29">
        <v>0</v>
      </c>
      <c r="F540" s="21">
        <v>7169959</v>
      </c>
      <c r="G540" s="21">
        <v>-3567644</v>
      </c>
      <c r="H540" s="23">
        <v>530395</v>
      </c>
      <c r="I540" s="107">
        <v>5.0000000000000001E-3</v>
      </c>
      <c r="J540" s="23">
        <v>563592.81999999995</v>
      </c>
      <c r="N540" s="72"/>
      <c r="O540" s="72"/>
      <c r="P540" s="72"/>
      <c r="Q540" s="72"/>
      <c r="R540" s="72"/>
      <c r="S540" s="72">
        <v>563592.81999999995</v>
      </c>
      <c r="T540" s="22"/>
      <c r="U540" s="22"/>
      <c r="V540" s="72">
        <v>0</v>
      </c>
      <c r="X540" s="102">
        <v>116.7</v>
      </c>
      <c r="Y540" s="22">
        <v>4829.4157669237356</v>
      </c>
      <c r="Z540" s="5">
        <v>4.5900000000000003E-2</v>
      </c>
      <c r="AA540" s="40"/>
      <c r="AE540" s="34">
        <v>0</v>
      </c>
    </row>
    <row r="541" spans="1:35" ht="27.75" customHeight="1" x14ac:dyDescent="0.2">
      <c r="A541" s="39">
        <v>514</v>
      </c>
      <c r="B541" s="17" t="s">
        <v>24</v>
      </c>
      <c r="C541" s="19">
        <v>1996</v>
      </c>
      <c r="D541" s="19"/>
      <c r="E541" s="29">
        <v>0</v>
      </c>
      <c r="F541" s="21">
        <v>7894425</v>
      </c>
      <c r="G541" s="21">
        <v>-3847040</v>
      </c>
      <c r="H541" s="23">
        <v>724466</v>
      </c>
      <c r="I541" s="107">
        <v>5.0000000000000001E-3</v>
      </c>
      <c r="J541" s="23">
        <v>760315.79500000004</v>
      </c>
      <c r="N541" s="72"/>
      <c r="O541" s="72"/>
      <c r="P541" s="72"/>
      <c r="Q541" s="72"/>
      <c r="R541" s="72"/>
      <c r="S541" s="72">
        <v>760315.79500000004</v>
      </c>
      <c r="T541" s="22"/>
      <c r="U541" s="22"/>
      <c r="V541" s="72">
        <v>0</v>
      </c>
      <c r="X541" s="102">
        <v>116.6</v>
      </c>
      <c r="Y541" s="22">
        <v>6520.7186535162955</v>
      </c>
      <c r="Z541" s="5">
        <v>4.5900000000000003E-2</v>
      </c>
      <c r="AA541" s="40"/>
      <c r="AE541" s="34">
        <v>0</v>
      </c>
    </row>
    <row r="542" spans="1:35" ht="27.75" customHeight="1" x14ac:dyDescent="0.2">
      <c r="A542" s="39">
        <v>515</v>
      </c>
      <c r="B542" s="17" t="s">
        <v>24</v>
      </c>
      <c r="C542" s="19">
        <v>1997</v>
      </c>
      <c r="D542" s="19"/>
      <c r="E542" s="29">
        <v>0</v>
      </c>
      <c r="F542" s="21">
        <v>8542793</v>
      </c>
      <c r="G542" s="21">
        <v>-4116082</v>
      </c>
      <c r="H542" s="23">
        <v>648368</v>
      </c>
      <c r="I542" s="107">
        <v>5.0000000000000001E-3</v>
      </c>
      <c r="J542" s="23">
        <v>687840.125</v>
      </c>
      <c r="L542" s="33">
        <v>0.51818076359804111</v>
      </c>
      <c r="N542" s="72"/>
      <c r="O542" s="72"/>
      <c r="P542" s="72"/>
      <c r="Q542" s="72"/>
      <c r="R542" s="72"/>
      <c r="S542" s="72">
        <v>687840.125</v>
      </c>
      <c r="T542" s="22"/>
      <c r="U542" s="22"/>
      <c r="V542" s="72">
        <v>0</v>
      </c>
      <c r="X542" s="102">
        <v>118</v>
      </c>
      <c r="Y542" s="22">
        <v>5829.1536016949149</v>
      </c>
      <c r="Z542" s="5">
        <v>4.5900000000000003E-2</v>
      </c>
      <c r="AA542" s="40"/>
      <c r="AE542" s="34">
        <v>0</v>
      </c>
    </row>
    <row r="543" spans="1:35" ht="27.75" customHeight="1" x14ac:dyDescent="0.2">
      <c r="A543" s="39">
        <v>516</v>
      </c>
      <c r="B543" s="17" t="s">
        <v>24</v>
      </c>
      <c r="C543" s="19">
        <v>1998</v>
      </c>
      <c r="D543" s="19"/>
      <c r="E543" s="29">
        <v>0</v>
      </c>
      <c r="F543" s="21">
        <v>8754742</v>
      </c>
      <c r="G543" s="21">
        <v>-4415518</v>
      </c>
      <c r="H543" s="23">
        <v>211949</v>
      </c>
      <c r="I543" s="107">
        <v>5.0000000000000001E-3</v>
      </c>
      <c r="J543" s="23"/>
      <c r="K543" s="23">
        <v>24978783.993000001</v>
      </c>
      <c r="L543" s="23">
        <v>49785492.097139522</v>
      </c>
      <c r="M543" s="39">
        <v>1</v>
      </c>
      <c r="N543" s="72"/>
      <c r="O543" s="72"/>
      <c r="P543" s="72"/>
      <c r="Q543" s="72"/>
      <c r="R543" s="72"/>
      <c r="S543" s="72">
        <v>24978783.993000001</v>
      </c>
      <c r="T543" s="22"/>
      <c r="U543" s="22"/>
      <c r="X543" s="102">
        <v>122.8</v>
      </c>
      <c r="Y543" s="22">
        <v>203410.29310260588</v>
      </c>
      <c r="Z543" s="5">
        <v>4.5900000000000003E-2</v>
      </c>
      <c r="AA543" s="40"/>
      <c r="AE543" s="34">
        <v>0</v>
      </c>
    </row>
    <row r="544" spans="1:35" ht="27.75" customHeight="1" x14ac:dyDescent="0.2">
      <c r="A544" s="39">
        <v>517</v>
      </c>
      <c r="B544" s="17" t="s">
        <v>24</v>
      </c>
      <c r="C544" s="19">
        <v>1999</v>
      </c>
      <c r="D544" s="19"/>
      <c r="E544" s="29">
        <v>0</v>
      </c>
      <c r="F544" s="21">
        <v>0</v>
      </c>
      <c r="G544" s="21">
        <v>0</v>
      </c>
      <c r="H544" s="23">
        <v>-8754742</v>
      </c>
      <c r="I544" s="107">
        <v>5.0000000000000001E-3</v>
      </c>
      <c r="J544" s="23"/>
      <c r="K544" s="23">
        <v>24978783.993000001</v>
      </c>
      <c r="L544" s="23">
        <v>49785492.097139522</v>
      </c>
      <c r="M544" s="39">
        <v>1</v>
      </c>
      <c r="N544" s="72"/>
      <c r="O544" s="72"/>
      <c r="P544" s="72"/>
      <c r="Q544" s="72"/>
      <c r="R544" s="72"/>
      <c r="S544" s="72">
        <v>24978783.993000001</v>
      </c>
      <c r="T544" s="22"/>
      <c r="U544" s="22"/>
      <c r="X544" s="102">
        <v>126.1</v>
      </c>
      <c r="Y544" s="22">
        <v>198087.10541633624</v>
      </c>
      <c r="Z544" s="5">
        <v>4.5900000000000003E-2</v>
      </c>
      <c r="AA544" s="40"/>
      <c r="AE544" s="34">
        <v>0</v>
      </c>
    </row>
    <row r="545" spans="1:35" ht="27.75" customHeight="1" x14ac:dyDescent="0.2">
      <c r="A545" s="39">
        <v>518</v>
      </c>
      <c r="B545" s="17" t="s">
        <v>24</v>
      </c>
      <c r="C545" s="19">
        <v>2000</v>
      </c>
      <c r="D545" s="19"/>
      <c r="E545" s="29">
        <v>0</v>
      </c>
      <c r="F545" s="21">
        <v>0</v>
      </c>
      <c r="G545" s="21">
        <v>0</v>
      </c>
      <c r="H545" s="23">
        <v>0</v>
      </c>
      <c r="I545" s="107">
        <v>5.0000000000000001E-3</v>
      </c>
      <c r="J545" s="23"/>
      <c r="K545" s="23">
        <v>24978783.993000001</v>
      </c>
      <c r="L545" s="23">
        <v>49785492.097139522</v>
      </c>
      <c r="M545" s="39">
        <v>1</v>
      </c>
      <c r="N545" s="72"/>
      <c r="O545" s="72"/>
      <c r="P545" s="72"/>
      <c r="Q545" s="72"/>
      <c r="R545" s="72"/>
      <c r="S545" s="72">
        <v>24978783.993000001</v>
      </c>
      <c r="T545" s="22"/>
      <c r="U545" s="22"/>
      <c r="X545" s="102">
        <v>128.69999999999999</v>
      </c>
      <c r="Y545" s="22">
        <v>194085.34571095573</v>
      </c>
      <c r="Z545" s="5">
        <v>4.5900000000000003E-2</v>
      </c>
      <c r="AA545" s="40"/>
      <c r="AE545" s="34">
        <v>0</v>
      </c>
    </row>
    <row r="546" spans="1:35" ht="27.75" customHeight="1" x14ac:dyDescent="0.2">
      <c r="A546" s="39">
        <v>519</v>
      </c>
      <c r="B546" s="17" t="s">
        <v>24</v>
      </c>
      <c r="C546" s="19">
        <v>2001</v>
      </c>
      <c r="D546" s="19"/>
      <c r="E546" s="29">
        <v>0</v>
      </c>
      <c r="F546" s="21">
        <v>0</v>
      </c>
      <c r="G546" s="21">
        <v>0</v>
      </c>
      <c r="H546" s="23">
        <v>0</v>
      </c>
      <c r="I546" s="107">
        <v>5.0000000000000001E-3</v>
      </c>
      <c r="J546" s="23"/>
      <c r="K546" s="23">
        <v>24978783.993000001</v>
      </c>
      <c r="L546" s="23">
        <v>49785492.097139522</v>
      </c>
      <c r="M546" s="39">
        <v>1</v>
      </c>
      <c r="N546" s="72"/>
      <c r="O546" s="72"/>
      <c r="P546" s="72"/>
      <c r="Q546" s="72"/>
      <c r="R546" s="72"/>
      <c r="S546" s="72">
        <v>24978783.993000001</v>
      </c>
      <c r="T546" s="22"/>
      <c r="U546" s="22"/>
      <c r="X546" s="102">
        <v>129.6</v>
      </c>
      <c r="Y546" s="22">
        <v>192737.53081018521</v>
      </c>
      <c r="Z546" s="5">
        <v>4.5900000000000003E-2</v>
      </c>
      <c r="AA546" s="40"/>
      <c r="AE546" s="34">
        <v>0</v>
      </c>
    </row>
    <row r="547" spans="1:35" ht="27.75" customHeight="1" x14ac:dyDescent="0.2">
      <c r="A547" s="39">
        <v>520</v>
      </c>
      <c r="B547" s="17" t="s">
        <v>24</v>
      </c>
      <c r="C547" s="19">
        <v>2002</v>
      </c>
      <c r="D547" s="19"/>
      <c r="E547" s="29">
        <v>0</v>
      </c>
      <c r="F547" s="21">
        <v>133393999</v>
      </c>
      <c r="G547" s="114">
        <v>-66795299.581777021</v>
      </c>
      <c r="H547" s="23">
        <v>133393999</v>
      </c>
      <c r="I547" s="107">
        <v>5.0000000000000001E-3</v>
      </c>
      <c r="J547" s="23"/>
      <c r="K547" s="23">
        <v>24978783.993000001</v>
      </c>
      <c r="L547" s="23">
        <v>49785492.097139522</v>
      </c>
      <c r="M547" s="39">
        <v>1</v>
      </c>
      <c r="N547" s="72"/>
      <c r="O547" s="72"/>
      <c r="P547" s="72"/>
      <c r="Q547" s="72"/>
      <c r="R547" s="72"/>
      <c r="S547" s="72">
        <v>24978783.993000001</v>
      </c>
      <c r="T547" s="22"/>
      <c r="U547" s="22"/>
      <c r="V547" s="72">
        <v>101567</v>
      </c>
      <c r="X547" s="102">
        <v>130.5</v>
      </c>
      <c r="Y547" s="22">
        <v>191408.30645977013</v>
      </c>
      <c r="Z547" s="5">
        <v>4.5900000000000003E-2</v>
      </c>
      <c r="AA547" s="40"/>
      <c r="AC547" s="34">
        <v>729216.26978995628</v>
      </c>
      <c r="AD547" s="111">
        <v>91.329146341463414</v>
      </c>
      <c r="AE547" s="34">
        <v>1</v>
      </c>
      <c r="AF547" s="34">
        <v>729216.26978995628</v>
      </c>
      <c r="AG547" s="107">
        <v>8.2960000000000006E-2</v>
      </c>
      <c r="AH547" s="41">
        <v>16.741565999999999</v>
      </c>
      <c r="AI547" s="23">
        <v>12208222.308962358</v>
      </c>
    </row>
    <row r="548" spans="1:35" ht="27.75" customHeight="1" x14ac:dyDescent="0.2">
      <c r="A548" s="39">
        <v>521</v>
      </c>
      <c r="B548" s="17" t="s">
        <v>24</v>
      </c>
      <c r="C548" s="19">
        <v>2003</v>
      </c>
      <c r="D548" s="19"/>
      <c r="E548" s="29">
        <v>0</v>
      </c>
      <c r="F548" s="21">
        <v>138336256</v>
      </c>
      <c r="G548" s="21">
        <v>0</v>
      </c>
      <c r="H548" s="23">
        <v>4942257</v>
      </c>
      <c r="I548" s="107">
        <v>5.0000000000000001E-3</v>
      </c>
      <c r="J548" s="23">
        <v>5609226.9950000001</v>
      </c>
      <c r="K548" s="23">
        <v>124893919.965</v>
      </c>
      <c r="L548" s="23">
        <v>248927460.48569763</v>
      </c>
      <c r="N548" s="72"/>
      <c r="O548" s="72"/>
      <c r="P548" s="72"/>
      <c r="Q548" s="72"/>
      <c r="R548" s="72"/>
      <c r="S548" s="72">
        <v>5609226.9950000001</v>
      </c>
      <c r="T548" s="22"/>
      <c r="U548" s="22"/>
      <c r="V548" s="72">
        <v>101567</v>
      </c>
      <c r="X548" s="102">
        <v>130.6</v>
      </c>
      <c r="Y548" s="22">
        <v>42949.670712098014</v>
      </c>
      <c r="Z548" s="5">
        <v>4.5900000000000003E-2</v>
      </c>
      <c r="AA548" s="40"/>
      <c r="AD548" s="111">
        <v>94.295243902439026</v>
      </c>
      <c r="AE548" s="34">
        <v>0</v>
      </c>
      <c r="AF548" s="34">
        <v>738694.91371869529</v>
      </c>
      <c r="AG548" s="107">
        <v>8.2960000000000006E-2</v>
      </c>
      <c r="AH548" s="41">
        <v>16.820820000000001</v>
      </c>
      <c r="AI548" s="23">
        <v>12425454.178577704</v>
      </c>
    </row>
    <row r="549" spans="1:35" ht="27.75" customHeight="1" x14ac:dyDescent="0.2">
      <c r="A549" s="39">
        <v>522</v>
      </c>
      <c r="B549" s="17" t="s">
        <v>24</v>
      </c>
      <c r="C549" s="19">
        <v>2004</v>
      </c>
      <c r="D549" s="19"/>
      <c r="E549" s="29">
        <v>0</v>
      </c>
      <c r="F549" s="21">
        <v>141505322</v>
      </c>
      <c r="G549" s="21">
        <v>0</v>
      </c>
      <c r="H549" s="23">
        <v>3169066</v>
      </c>
      <c r="I549" s="107">
        <v>5.0000000000000001E-3</v>
      </c>
      <c r="J549" s="23">
        <v>3860747.2800000003</v>
      </c>
      <c r="K549" s="23"/>
      <c r="N549" s="72"/>
      <c r="O549" s="72"/>
      <c r="P549" s="72"/>
      <c r="Q549" s="72"/>
      <c r="R549" s="72"/>
      <c r="S549" s="72">
        <v>3860747.2800000003</v>
      </c>
      <c r="T549" s="22"/>
      <c r="U549" s="22"/>
      <c r="V549" s="72">
        <v>119357</v>
      </c>
      <c r="X549" s="102">
        <v>131.1</v>
      </c>
      <c r="Y549" s="22">
        <v>29448.873226544627</v>
      </c>
      <c r="Z549" s="5">
        <v>4.5900000000000003E-2</v>
      </c>
      <c r="AA549" s="40"/>
      <c r="AD549" s="111">
        <v>97.149756097560967</v>
      </c>
      <c r="AE549" s="34">
        <v>0</v>
      </c>
      <c r="AF549" s="34">
        <v>734237.69040555181</v>
      </c>
      <c r="AG549" s="107">
        <v>8.2960000000000006E-2</v>
      </c>
      <c r="AH549" s="41">
        <v>16.852066000000001</v>
      </c>
      <c r="AI549" s="23">
        <v>12373422.018401926</v>
      </c>
    </row>
    <row r="550" spans="1:35" ht="27.75" customHeight="1" x14ac:dyDescent="0.2">
      <c r="A550" s="39">
        <v>523</v>
      </c>
      <c r="B550" s="17" t="s">
        <v>24</v>
      </c>
      <c r="C550" s="19">
        <v>2005</v>
      </c>
      <c r="D550" s="19"/>
      <c r="E550" s="29">
        <v>0</v>
      </c>
      <c r="F550" s="21">
        <v>146700640</v>
      </c>
      <c r="G550" s="21">
        <v>0</v>
      </c>
      <c r="H550" s="23">
        <v>5195318</v>
      </c>
      <c r="I550" s="107">
        <v>5.0000000000000001E-3</v>
      </c>
      <c r="J550" s="23">
        <v>5902844.6100000003</v>
      </c>
      <c r="N550" s="72"/>
      <c r="O550" s="72"/>
      <c r="P550" s="72"/>
      <c r="Q550" s="72"/>
      <c r="R550" s="72"/>
      <c r="S550" s="72">
        <v>5902844.6100000003</v>
      </c>
      <c r="T550" s="22"/>
      <c r="U550" s="22"/>
      <c r="V550" s="72">
        <v>144356</v>
      </c>
      <c r="X550" s="102">
        <v>133.6</v>
      </c>
      <c r="Y550" s="22">
        <v>44182.968637724553</v>
      </c>
      <c r="Z550" s="5">
        <v>4.5900000000000003E-2</v>
      </c>
      <c r="AA550" s="40"/>
      <c r="AD550" s="111">
        <v>99.990121951219521</v>
      </c>
      <c r="AE550" s="34">
        <v>0</v>
      </c>
      <c r="AF550" s="34">
        <v>744719.1490536615</v>
      </c>
      <c r="AG550" s="107">
        <v>8.2960000000000006E-2</v>
      </c>
      <c r="AH550" s="41">
        <v>17.008296000000001</v>
      </c>
      <c r="AI550" s="23">
        <v>12666403.723972796</v>
      </c>
    </row>
    <row r="551" spans="1:35" ht="27.75" customHeight="1" x14ac:dyDescent="0.2">
      <c r="A551" s="39">
        <v>524</v>
      </c>
      <c r="B551" s="17" t="s">
        <v>24</v>
      </c>
      <c r="C551" s="19">
        <v>2006</v>
      </c>
      <c r="D551" s="19"/>
      <c r="E551" s="29">
        <v>0</v>
      </c>
      <c r="F551" s="21">
        <v>152970322</v>
      </c>
      <c r="G551" s="21">
        <v>0</v>
      </c>
      <c r="H551" s="23">
        <v>6269682</v>
      </c>
      <c r="I551" s="107">
        <v>5.0000000000000001E-3</v>
      </c>
      <c r="J551" s="23">
        <v>7003185.2000000002</v>
      </c>
      <c r="N551" s="72"/>
      <c r="O551" s="72"/>
      <c r="P551" s="72"/>
      <c r="Q551" s="72"/>
      <c r="R551" s="72"/>
      <c r="S551" s="72">
        <v>7003185.2000000002</v>
      </c>
      <c r="T551" s="22"/>
      <c r="U551" s="22"/>
      <c r="V551" s="72">
        <v>144356</v>
      </c>
      <c r="X551" s="102">
        <v>142.4</v>
      </c>
      <c r="Y551" s="22">
        <v>49179.671348314609</v>
      </c>
      <c r="Z551" s="5">
        <v>4.5900000000000003E-2</v>
      </c>
      <c r="AA551" s="40"/>
      <c r="AD551" s="111">
        <v>103.12109756097563</v>
      </c>
      <c r="AE551" s="34">
        <v>0</v>
      </c>
      <c r="AF551" s="34">
        <v>759716.21146041306</v>
      </c>
      <c r="AG551" s="107">
        <v>7.7441666666666686E-2</v>
      </c>
      <c r="AH551" s="41">
        <v>16.88236666666667</v>
      </c>
      <c r="AI551" s="23">
        <v>12825807.644485565</v>
      </c>
    </row>
    <row r="552" spans="1:35" ht="27.75" customHeight="1" x14ac:dyDescent="0.2">
      <c r="A552" s="39">
        <v>525</v>
      </c>
      <c r="B552" s="17" t="s">
        <v>24</v>
      </c>
      <c r="C552" s="19">
        <v>2007</v>
      </c>
      <c r="D552" s="19"/>
      <c r="E552" s="29">
        <v>-273013</v>
      </c>
      <c r="F552" s="21">
        <v>159205686</v>
      </c>
      <c r="G552" s="21">
        <v>0</v>
      </c>
      <c r="H552" s="23">
        <v>6235364</v>
      </c>
      <c r="I552" s="107">
        <v>5.0000000000000001E-3</v>
      </c>
      <c r="J552" s="23">
        <v>7000215.6100000003</v>
      </c>
      <c r="N552" s="72">
        <v>0</v>
      </c>
      <c r="O552" s="72">
        <v>159205686</v>
      </c>
      <c r="P552" s="72"/>
      <c r="Q552" s="72"/>
      <c r="R552" s="72">
        <v>0</v>
      </c>
      <c r="S552" s="72">
        <v>7000215.6100000003</v>
      </c>
      <c r="T552" s="22"/>
      <c r="U552" s="22"/>
      <c r="V552" s="72">
        <v>0</v>
      </c>
      <c r="X552" s="102">
        <v>148.80000000000001</v>
      </c>
      <c r="Y552" s="22">
        <v>47044.459744623651</v>
      </c>
      <c r="Z552" s="5">
        <v>4.5900000000000003E-2</v>
      </c>
      <c r="AA552" s="40"/>
      <c r="AD552" s="111">
        <v>106.41609756097562</v>
      </c>
      <c r="AE552" s="34">
        <v>0</v>
      </c>
      <c r="AF552" s="34">
        <v>771889.69709900371</v>
      </c>
      <c r="AG552" s="107">
        <v>7.350000000000001E-2</v>
      </c>
      <c r="AH552" s="41">
        <v>17.296320000000001</v>
      </c>
      <c r="AI552" s="23">
        <v>13350851.205727441</v>
      </c>
    </row>
    <row r="553" spans="1:35" ht="27.75" customHeight="1" x14ac:dyDescent="0.2">
      <c r="A553" s="39">
        <v>526</v>
      </c>
      <c r="B553" s="17" t="s">
        <v>24</v>
      </c>
      <c r="C553" s="19">
        <v>2008</v>
      </c>
      <c r="D553" s="19"/>
      <c r="E553" s="29">
        <v>-317397</v>
      </c>
      <c r="F553" s="21">
        <v>165265038</v>
      </c>
      <c r="G553" s="21">
        <v>0</v>
      </c>
      <c r="H553" s="23">
        <v>6059352</v>
      </c>
      <c r="I553" s="107">
        <v>5.0000000000000001E-3</v>
      </c>
      <c r="J553" s="23">
        <v>6855380.4299999997</v>
      </c>
      <c r="N553" s="72">
        <v>541</v>
      </c>
      <c r="O553" s="72">
        <v>165265038</v>
      </c>
      <c r="P553" s="72"/>
      <c r="Q553" s="72"/>
      <c r="R553" s="72">
        <v>541</v>
      </c>
      <c r="S553" s="72">
        <v>6855921.4299999997</v>
      </c>
      <c r="T553" s="22"/>
      <c r="U553" s="22"/>
      <c r="V553" s="72">
        <v>0</v>
      </c>
      <c r="X553" s="102">
        <v>150.30000000000001</v>
      </c>
      <c r="Y553" s="22">
        <v>45614.913040585488</v>
      </c>
      <c r="Z553" s="5">
        <v>4.5900000000000003E-2</v>
      </c>
      <c r="AA553" s="40"/>
      <c r="AD553" s="111">
        <v>109.62926829268292</v>
      </c>
      <c r="AE553" s="34">
        <v>0</v>
      </c>
      <c r="AF553" s="34">
        <v>782074.87304274493</v>
      </c>
      <c r="AG553" s="107">
        <v>7.2692083333333324E-2</v>
      </c>
      <c r="AH553" s="41">
        <v>17.715351999999999</v>
      </c>
      <c r="AI553" s="23">
        <v>13854731.666307537</v>
      </c>
    </row>
    <row r="554" spans="1:35" ht="27.75" customHeight="1" x14ac:dyDescent="0.2">
      <c r="A554" s="39">
        <v>527</v>
      </c>
      <c r="B554" s="17" t="s">
        <v>24</v>
      </c>
      <c r="C554" s="19">
        <v>2009</v>
      </c>
      <c r="D554" s="19"/>
      <c r="E554" s="29">
        <v>-355745</v>
      </c>
      <c r="F554" s="21">
        <v>173700451</v>
      </c>
      <c r="G554" s="21">
        <v>0</v>
      </c>
      <c r="H554" s="23">
        <v>8435413</v>
      </c>
      <c r="I554" s="107">
        <v>5.0000000000000001E-3</v>
      </c>
      <c r="J554" s="23">
        <v>9261738.1899999995</v>
      </c>
      <c r="N554" s="72">
        <v>370640</v>
      </c>
      <c r="O554" s="72">
        <v>173700451</v>
      </c>
      <c r="P554" s="72"/>
      <c r="Q554" s="72"/>
      <c r="R554" s="72">
        <v>370640</v>
      </c>
      <c r="S554" s="72">
        <v>9632378.1899999995</v>
      </c>
      <c r="T554" s="22"/>
      <c r="U554" s="22"/>
      <c r="V554" s="72">
        <v>0</v>
      </c>
      <c r="X554" s="102">
        <v>151.1</v>
      </c>
      <c r="Y554" s="22">
        <v>63748.366578424881</v>
      </c>
      <c r="Z554" s="5">
        <v>4.5900000000000003E-2</v>
      </c>
      <c r="AA554" s="40"/>
      <c r="AD554" s="111">
        <v>112.72439024390243</v>
      </c>
      <c r="AE554" s="34">
        <v>0</v>
      </c>
      <c r="AF554" s="34">
        <v>809926.0029485079</v>
      </c>
      <c r="AG554" s="107">
        <v>7.3154000000000011E-2</v>
      </c>
      <c r="AH554" s="41">
        <v>17.930536200000002</v>
      </c>
      <c r="AI554" s="23">
        <v>14522407.51518953</v>
      </c>
    </row>
    <row r="555" spans="1:35" ht="27.75" customHeight="1" x14ac:dyDescent="0.2">
      <c r="A555" s="39">
        <v>528</v>
      </c>
      <c r="B555" s="17" t="s">
        <v>24</v>
      </c>
      <c r="C555" s="19">
        <v>2010</v>
      </c>
      <c r="D555" s="19"/>
      <c r="E555" s="29">
        <v>-385911</v>
      </c>
      <c r="F555" s="21">
        <v>181743233</v>
      </c>
      <c r="G555" s="21">
        <v>0</v>
      </c>
      <c r="H555" s="23">
        <v>8042782</v>
      </c>
      <c r="I555" s="107">
        <v>5.0000000000000001E-3</v>
      </c>
      <c r="J555" s="23">
        <v>8911284.2550000008</v>
      </c>
      <c r="N555" s="72">
        <v>5642720</v>
      </c>
      <c r="O555" s="72">
        <v>181743233</v>
      </c>
      <c r="P555" s="72"/>
      <c r="Q555" s="72"/>
      <c r="R555" s="72">
        <v>5642720</v>
      </c>
      <c r="S555" s="72">
        <v>14554004.255000001</v>
      </c>
      <c r="T555" s="22"/>
      <c r="U555" s="22"/>
      <c r="V555" s="72">
        <v>0</v>
      </c>
      <c r="X555" s="102">
        <v>155.1</v>
      </c>
      <c r="Y555" s="22">
        <v>93836.26212121213</v>
      </c>
      <c r="Z555" s="5">
        <v>4.5900000000000003E-2</v>
      </c>
      <c r="AA555" s="40"/>
      <c r="AD555" s="111">
        <v>115.85768292682927</v>
      </c>
      <c r="AE555" s="34">
        <v>0</v>
      </c>
      <c r="AF555" s="34">
        <v>866586.66153438343</v>
      </c>
      <c r="AG555" s="107">
        <v>7.3993333333333355E-2</v>
      </c>
      <c r="AH555" s="41">
        <v>18.29948266666667</v>
      </c>
      <c r="AI555" s="23">
        <v>15858087.591912985</v>
      </c>
    </row>
    <row r="556" spans="1:35" ht="27.75" customHeight="1" x14ac:dyDescent="0.2">
      <c r="A556" s="39">
        <v>529</v>
      </c>
      <c r="B556" s="17" t="s">
        <v>24</v>
      </c>
      <c r="C556" s="18">
        <v>2011</v>
      </c>
      <c r="D556" s="18"/>
      <c r="E556" s="29">
        <v>-404890</v>
      </c>
      <c r="F556" s="21">
        <v>188577327</v>
      </c>
      <c r="G556" s="20">
        <v>0</v>
      </c>
      <c r="H556" s="23">
        <v>6834094</v>
      </c>
      <c r="I556" s="107">
        <v>5.0000000000000001E-3</v>
      </c>
      <c r="J556" s="23">
        <v>7742810.165</v>
      </c>
      <c r="N556" s="72">
        <v>767728</v>
      </c>
      <c r="O556" s="72">
        <v>188577327</v>
      </c>
      <c r="P556" s="72"/>
      <c r="Q556" s="72"/>
      <c r="R556" s="72">
        <v>767728</v>
      </c>
      <c r="S556" s="72">
        <v>8510538.1649999991</v>
      </c>
      <c r="T556" s="22"/>
      <c r="U556" s="22"/>
      <c r="V556" s="72">
        <v>0</v>
      </c>
      <c r="X556" s="102">
        <v>160.19999999999999</v>
      </c>
      <c r="Y556" s="22">
        <v>53124.457958801497</v>
      </c>
      <c r="Z556" s="5">
        <v>4.5900000000000003E-2</v>
      </c>
      <c r="AA556" s="40"/>
      <c r="AD556" s="111">
        <v>119.08</v>
      </c>
      <c r="AE556" s="34">
        <v>0</v>
      </c>
      <c r="AF556" s="34">
        <v>879934.79172875674</v>
      </c>
      <c r="AG556" s="107">
        <v>7.0764333333333346E-2</v>
      </c>
      <c r="AH556" s="41">
        <v>18.328728099999999</v>
      </c>
      <c r="AI556" s="23">
        <v>16128085.54332651</v>
      </c>
    </row>
    <row r="557" spans="1:35" ht="27.75" customHeight="1" x14ac:dyDescent="0.2">
      <c r="B557" s="98" t="s">
        <v>24</v>
      </c>
      <c r="C557" s="39">
        <v>2012</v>
      </c>
      <c r="E557" s="29">
        <v>-404890</v>
      </c>
      <c r="F557" s="34">
        <v>196166872</v>
      </c>
      <c r="G557" s="20"/>
      <c r="H557" s="23">
        <v>7589545</v>
      </c>
      <c r="I557" s="107">
        <v>5.0000000000000001E-3</v>
      </c>
      <c r="J557" s="23">
        <v>8532431.6349999998</v>
      </c>
      <c r="N557" s="72">
        <v>238659</v>
      </c>
      <c r="O557" s="72">
        <v>196166872</v>
      </c>
      <c r="P557" s="72"/>
      <c r="Q557" s="72"/>
      <c r="R557" s="72">
        <v>238659</v>
      </c>
      <c r="S557" s="72">
        <v>8771090.6349999998</v>
      </c>
      <c r="T557" s="72">
        <v>0</v>
      </c>
      <c r="U557" s="72">
        <v>7699891</v>
      </c>
      <c r="X557" s="102">
        <v>161.6</v>
      </c>
      <c r="Y557" s="22">
        <v>54276.55095915842</v>
      </c>
      <c r="Z557" s="5">
        <v>4.5900000000000003E-2</v>
      </c>
      <c r="AF557" s="34">
        <v>893822.33574756526</v>
      </c>
      <c r="AG557" s="107">
        <v>6.2333333333333331E-2</v>
      </c>
      <c r="AH557" s="41">
        <v>17.40324</v>
      </c>
      <c r="AI557" s="23">
        <v>15555404.626375457</v>
      </c>
    </row>
    <row r="558" spans="1:35" ht="27.75" customHeight="1" x14ac:dyDescent="0.2">
      <c r="A558" s="39">
        <v>530</v>
      </c>
      <c r="B558" s="17" t="s">
        <v>25</v>
      </c>
      <c r="C558" s="19">
        <v>1989</v>
      </c>
      <c r="D558" s="19"/>
      <c r="E558" s="29">
        <v>0</v>
      </c>
      <c r="F558" s="21">
        <v>7781584</v>
      </c>
      <c r="G558" s="21">
        <v>-2623768</v>
      </c>
      <c r="H558" s="23"/>
      <c r="I558" s="107">
        <v>5.0000000000000001E-3</v>
      </c>
      <c r="N558" s="72"/>
      <c r="O558" s="72"/>
      <c r="P558" s="72"/>
      <c r="Q558" s="72"/>
      <c r="R558" s="72"/>
      <c r="V558" s="72">
        <v>0</v>
      </c>
      <c r="X558" s="102">
        <v>95.5</v>
      </c>
      <c r="Z558" s="5">
        <v>4.5900000000000003E-2</v>
      </c>
      <c r="AA558" s="40">
        <v>100809.05601112198</v>
      </c>
      <c r="AB558" s="110">
        <v>51.164212860310414</v>
      </c>
      <c r="AE558" s="34">
        <v>1</v>
      </c>
      <c r="AF558" s="34">
        <v>100809.05601112198</v>
      </c>
    </row>
    <row r="559" spans="1:35" ht="27.75" customHeight="1" x14ac:dyDescent="0.2">
      <c r="A559" s="39">
        <v>531</v>
      </c>
      <c r="B559" s="17" t="s">
        <v>25</v>
      </c>
      <c r="C559" s="19">
        <v>1990</v>
      </c>
      <c r="D559" s="19"/>
      <c r="E559" s="29">
        <v>0</v>
      </c>
      <c r="F559" s="21">
        <v>8859848</v>
      </c>
      <c r="G559" s="21">
        <v>-2953643</v>
      </c>
      <c r="H559" s="23">
        <v>1078264</v>
      </c>
      <c r="I559" s="107">
        <v>5.0000000000000001E-3</v>
      </c>
      <c r="J559" s="34">
        <v>1117171.92</v>
      </c>
      <c r="N559" s="72"/>
      <c r="O559" s="72"/>
      <c r="P559" s="72"/>
      <c r="Q559" s="72"/>
      <c r="R559" s="72"/>
      <c r="S559" s="72">
        <v>1117171.92</v>
      </c>
      <c r="T559" s="22"/>
      <c r="U559" s="22"/>
      <c r="V559" s="72">
        <v>0</v>
      </c>
      <c r="X559" s="102">
        <v>98.5</v>
      </c>
      <c r="Y559" s="22">
        <v>11341.846903553298</v>
      </c>
      <c r="Z559" s="5">
        <v>4.5900000000000003E-2</v>
      </c>
      <c r="AA559" s="40"/>
      <c r="AE559" s="34">
        <v>0</v>
      </c>
      <c r="AF559" s="34">
        <v>107523.76724376477</v>
      </c>
    </row>
    <row r="560" spans="1:35" ht="27.75" customHeight="1" x14ac:dyDescent="0.2">
      <c r="A560" s="39">
        <v>532</v>
      </c>
      <c r="B560" s="17" t="s">
        <v>25</v>
      </c>
      <c r="C560" s="19">
        <v>1991</v>
      </c>
      <c r="D560" s="19"/>
      <c r="E560" s="29">
        <v>0</v>
      </c>
      <c r="F560" s="21">
        <v>9174514</v>
      </c>
      <c r="G560" s="21">
        <v>-2882474</v>
      </c>
      <c r="H560" s="23">
        <v>314666</v>
      </c>
      <c r="I560" s="107">
        <v>5.0000000000000001E-3</v>
      </c>
      <c r="J560" s="23">
        <v>358965.24</v>
      </c>
      <c r="N560" s="72"/>
      <c r="O560" s="72"/>
      <c r="P560" s="72"/>
      <c r="Q560" s="72"/>
      <c r="R560" s="72"/>
      <c r="S560" s="72">
        <v>358965.24</v>
      </c>
      <c r="T560" s="22"/>
      <c r="U560" s="22"/>
      <c r="V560" s="72">
        <v>0</v>
      </c>
      <c r="X560" s="102">
        <v>97.7</v>
      </c>
      <c r="Y560" s="22">
        <v>3674.158034800409</v>
      </c>
      <c r="Z560" s="5">
        <v>4.5900000000000003E-2</v>
      </c>
      <c r="AA560" s="40"/>
      <c r="AE560" s="34">
        <v>0</v>
      </c>
      <c r="AF560" s="34">
        <v>106262.58436207638</v>
      </c>
    </row>
    <row r="561" spans="1:35" ht="27.75" customHeight="1" x14ac:dyDescent="0.2">
      <c r="A561" s="39">
        <v>533</v>
      </c>
      <c r="B561" s="17" t="s">
        <v>25</v>
      </c>
      <c r="C561" s="19">
        <v>1992</v>
      </c>
      <c r="D561" s="19"/>
      <c r="E561" s="29">
        <v>0</v>
      </c>
      <c r="F561" s="21">
        <v>9851941</v>
      </c>
      <c r="G561" s="21">
        <v>-3228720</v>
      </c>
      <c r="H561" s="23">
        <v>677427</v>
      </c>
      <c r="I561" s="107">
        <v>5.0000000000000001E-3</v>
      </c>
      <c r="J561" s="23">
        <v>723299.57</v>
      </c>
      <c r="N561" s="72"/>
      <c r="O561" s="72"/>
      <c r="P561" s="72"/>
      <c r="Q561" s="72"/>
      <c r="R561" s="72"/>
      <c r="S561" s="72">
        <v>723299.57</v>
      </c>
      <c r="T561" s="22"/>
      <c r="U561" s="22"/>
      <c r="V561" s="72">
        <v>0</v>
      </c>
      <c r="X561" s="102">
        <v>100</v>
      </c>
      <c r="Y561" s="22">
        <v>7232.9956999999995</v>
      </c>
      <c r="Z561" s="5">
        <v>4.5900000000000003E-2</v>
      </c>
      <c r="AA561" s="40"/>
      <c r="AE561" s="34">
        <v>0</v>
      </c>
      <c r="AF561" s="34">
        <v>108618.12743985707</v>
      </c>
    </row>
    <row r="562" spans="1:35" ht="27.75" customHeight="1" x14ac:dyDescent="0.2">
      <c r="A562" s="39">
        <v>534</v>
      </c>
      <c r="B562" s="17" t="s">
        <v>25</v>
      </c>
      <c r="C562" s="19">
        <v>1993</v>
      </c>
      <c r="D562" s="19"/>
      <c r="E562" s="29">
        <v>0</v>
      </c>
      <c r="F562" s="21">
        <v>10550502</v>
      </c>
      <c r="G562" s="21">
        <v>-3674613</v>
      </c>
      <c r="H562" s="23">
        <v>698561</v>
      </c>
      <c r="I562" s="107">
        <v>5.0000000000000001E-3</v>
      </c>
      <c r="J562" s="23">
        <v>747820.70499999996</v>
      </c>
      <c r="N562" s="72"/>
      <c r="O562" s="72"/>
      <c r="P562" s="72"/>
      <c r="Q562" s="72"/>
      <c r="R562" s="72"/>
      <c r="S562" s="72">
        <v>747820.70499999996</v>
      </c>
      <c r="T562" s="22"/>
      <c r="U562" s="22"/>
      <c r="V562" s="72">
        <v>0</v>
      </c>
      <c r="X562" s="102">
        <v>102.5</v>
      </c>
      <c r="Y562" s="22">
        <v>7295.8117560975606</v>
      </c>
      <c r="Z562" s="5">
        <v>4.5900000000000003E-2</v>
      </c>
      <c r="AA562" s="40"/>
      <c r="AE562" s="34">
        <v>0</v>
      </c>
      <c r="AF562" s="34">
        <v>110928.3671464652</v>
      </c>
    </row>
    <row r="563" spans="1:35" ht="27.75" customHeight="1" x14ac:dyDescent="0.2">
      <c r="A563" s="39">
        <v>535</v>
      </c>
      <c r="B563" s="17" t="s">
        <v>25</v>
      </c>
      <c r="C563" s="19">
        <v>1994</v>
      </c>
      <c r="D563" s="19"/>
      <c r="E563" s="29">
        <v>0</v>
      </c>
      <c r="F563" s="21">
        <v>10840616</v>
      </c>
      <c r="G563" s="21">
        <v>-3556357</v>
      </c>
      <c r="H563" s="23">
        <v>290114</v>
      </c>
      <c r="I563" s="107">
        <v>5.0000000000000001E-3</v>
      </c>
      <c r="J563" s="23">
        <v>342866.51</v>
      </c>
      <c r="N563" s="72"/>
      <c r="O563" s="72"/>
      <c r="P563" s="72"/>
      <c r="Q563" s="72"/>
      <c r="R563" s="72"/>
      <c r="S563" s="72">
        <v>342866.51</v>
      </c>
      <c r="T563" s="22"/>
      <c r="U563" s="22"/>
      <c r="V563" s="72">
        <v>0</v>
      </c>
      <c r="X563" s="102">
        <v>108.2</v>
      </c>
      <c r="Y563" s="22">
        <v>3168.8217190388168</v>
      </c>
      <c r="Z563" s="5">
        <v>4.5900000000000003E-2</v>
      </c>
      <c r="AA563" s="40"/>
      <c r="AE563" s="34">
        <v>0</v>
      </c>
      <c r="AF563" s="34">
        <v>109005.57681348125</v>
      </c>
    </row>
    <row r="564" spans="1:35" ht="27.75" customHeight="1" x14ac:dyDescent="0.2">
      <c r="A564" s="39">
        <v>536</v>
      </c>
      <c r="B564" s="17" t="s">
        <v>25</v>
      </c>
      <c r="C564" s="19">
        <v>1995</v>
      </c>
      <c r="D564" s="19"/>
      <c r="E564" s="29">
        <v>0</v>
      </c>
      <c r="F564" s="21">
        <v>11583327</v>
      </c>
      <c r="G564" s="21">
        <v>-3772314</v>
      </c>
      <c r="H564" s="23">
        <v>742711</v>
      </c>
      <c r="I564" s="107">
        <v>5.0000000000000001E-3</v>
      </c>
      <c r="J564" s="23">
        <v>796914.08</v>
      </c>
      <c r="N564" s="72"/>
      <c r="O564" s="72"/>
      <c r="P564" s="72"/>
      <c r="Q564" s="72"/>
      <c r="R564" s="72"/>
      <c r="S564" s="72">
        <v>796914.08</v>
      </c>
      <c r="T564" s="22"/>
      <c r="U564" s="22"/>
      <c r="V564" s="72">
        <v>0</v>
      </c>
      <c r="X564" s="102">
        <v>116.7</v>
      </c>
      <c r="Y564" s="22">
        <v>6828.7410454155952</v>
      </c>
      <c r="Z564" s="5">
        <v>4.5900000000000003E-2</v>
      </c>
      <c r="AA564" s="40"/>
      <c r="AE564" s="34">
        <v>0</v>
      </c>
      <c r="AF564" s="34">
        <v>110830.96188315806</v>
      </c>
    </row>
    <row r="565" spans="1:35" ht="27.75" customHeight="1" x14ac:dyDescent="0.2">
      <c r="A565" s="39">
        <v>537</v>
      </c>
      <c r="B565" s="17" t="s">
        <v>25</v>
      </c>
      <c r="C565" s="19">
        <v>1996</v>
      </c>
      <c r="D565" s="19"/>
      <c r="E565" s="29">
        <v>0</v>
      </c>
      <c r="F565" s="21">
        <v>12441404</v>
      </c>
      <c r="G565" s="21">
        <v>-4269899</v>
      </c>
      <c r="H565" s="23">
        <v>858077</v>
      </c>
      <c r="I565" s="107">
        <v>5.0000000000000001E-3</v>
      </c>
      <c r="J565" s="23">
        <v>915993.63500000001</v>
      </c>
      <c r="N565" s="72"/>
      <c r="O565" s="72"/>
      <c r="P565" s="72"/>
      <c r="Q565" s="72"/>
      <c r="R565" s="72"/>
      <c r="S565" s="72">
        <v>915993.63500000001</v>
      </c>
      <c r="T565" s="22"/>
      <c r="U565" s="22"/>
      <c r="V565" s="72">
        <v>0</v>
      </c>
      <c r="X565" s="102">
        <v>116.6</v>
      </c>
      <c r="Y565" s="22">
        <v>7855.86307890223</v>
      </c>
      <c r="Z565" s="5">
        <v>4.5900000000000003E-2</v>
      </c>
      <c r="AA565" s="40"/>
      <c r="AE565" s="34">
        <v>0</v>
      </c>
      <c r="AF565" s="34">
        <v>113599.68381162333</v>
      </c>
    </row>
    <row r="566" spans="1:35" ht="27.75" customHeight="1" x14ac:dyDescent="0.2">
      <c r="A566" s="39">
        <v>538</v>
      </c>
      <c r="B566" s="17" t="s">
        <v>25</v>
      </c>
      <c r="C566" s="19">
        <v>1997</v>
      </c>
      <c r="D566" s="19"/>
      <c r="E566" s="29">
        <v>0</v>
      </c>
      <c r="F566" s="21">
        <v>13355826</v>
      </c>
      <c r="G566" s="21">
        <v>-4587895</v>
      </c>
      <c r="H566" s="23">
        <v>914422</v>
      </c>
      <c r="I566" s="107">
        <v>5.0000000000000001E-3</v>
      </c>
      <c r="J566" s="23">
        <v>976629.02</v>
      </c>
      <c r="L566" s="33">
        <v>0.6564873636419043</v>
      </c>
      <c r="N566" s="72"/>
      <c r="O566" s="72"/>
      <c r="P566" s="72"/>
      <c r="Q566" s="72"/>
      <c r="R566" s="72"/>
      <c r="S566" s="72">
        <v>976629.02</v>
      </c>
      <c r="T566" s="22"/>
      <c r="U566" s="22"/>
      <c r="V566" s="72">
        <v>0</v>
      </c>
      <c r="X566" s="102">
        <v>118</v>
      </c>
      <c r="Y566" s="22">
        <v>8276.5171186440675</v>
      </c>
      <c r="Z566" s="5">
        <v>4.5900000000000003E-2</v>
      </c>
      <c r="AA566" s="40"/>
      <c r="AE566" s="34">
        <v>0</v>
      </c>
      <c r="AF566" s="34">
        <v>116661.97544331389</v>
      </c>
    </row>
    <row r="567" spans="1:35" ht="27.75" customHeight="1" x14ac:dyDescent="0.2">
      <c r="A567" s="39">
        <v>539</v>
      </c>
      <c r="B567" s="17" t="s">
        <v>25</v>
      </c>
      <c r="C567" s="19">
        <v>1998</v>
      </c>
      <c r="D567" s="19"/>
      <c r="E567" s="29">
        <v>0</v>
      </c>
      <c r="F567" s="21">
        <v>14355691</v>
      </c>
      <c r="G567" s="21">
        <v>-5162503</v>
      </c>
      <c r="H567" s="23">
        <v>999865</v>
      </c>
      <c r="I567" s="107">
        <v>5.0000000000000001E-3</v>
      </c>
      <c r="J567" s="23"/>
      <c r="K567" s="23">
        <v>1010405.226</v>
      </c>
      <c r="L567" s="23">
        <v>2929829.936603562</v>
      </c>
      <c r="M567" s="39">
        <v>1</v>
      </c>
      <c r="N567" s="72"/>
      <c r="O567" s="72"/>
      <c r="P567" s="72"/>
      <c r="Q567" s="72"/>
      <c r="R567" s="72"/>
      <c r="S567" s="72">
        <v>1010405.226</v>
      </c>
      <c r="T567" s="22"/>
      <c r="U567" s="22"/>
      <c r="X567" s="102">
        <v>122.8</v>
      </c>
      <c r="Y567" s="22">
        <v>8228.0555863192185</v>
      </c>
      <c r="Z567" s="5">
        <v>4.5900000000000003E-2</v>
      </c>
      <c r="AA567" s="40"/>
      <c r="AE567" s="34">
        <v>0</v>
      </c>
      <c r="AF567" s="34">
        <v>119535.24635678499</v>
      </c>
    </row>
    <row r="568" spans="1:35" ht="27.75" customHeight="1" x14ac:dyDescent="0.2">
      <c r="A568" s="39">
        <v>540</v>
      </c>
      <c r="B568" s="17" t="s">
        <v>25</v>
      </c>
      <c r="C568" s="19">
        <v>1999</v>
      </c>
      <c r="D568" s="19"/>
      <c r="E568" s="29">
        <v>0</v>
      </c>
      <c r="F568" s="21">
        <v>0</v>
      </c>
      <c r="G568" s="21">
        <v>0</v>
      </c>
      <c r="H568" s="23">
        <v>-14355691</v>
      </c>
      <c r="I568" s="107">
        <v>5.0000000000000001E-3</v>
      </c>
      <c r="J568" s="23"/>
      <c r="K568" s="23">
        <v>1010405.226</v>
      </c>
      <c r="L568" s="23">
        <v>2929829.936603562</v>
      </c>
      <c r="M568" s="39">
        <v>1</v>
      </c>
      <c r="N568" s="72"/>
      <c r="O568" s="72"/>
      <c r="P568" s="72"/>
      <c r="Q568" s="72"/>
      <c r="R568" s="72"/>
      <c r="S568" s="72">
        <v>1010405.226</v>
      </c>
      <c r="T568" s="22"/>
      <c r="U568" s="22"/>
      <c r="X568" s="102">
        <v>126.1</v>
      </c>
      <c r="Y568" s="22">
        <v>8012.7297858842194</v>
      </c>
      <c r="Z568" s="5">
        <v>4.5900000000000003E-2</v>
      </c>
      <c r="AA568" s="40"/>
      <c r="AE568" s="34">
        <v>0</v>
      </c>
      <c r="AF568" s="34">
        <v>122061.30833489278</v>
      </c>
    </row>
    <row r="569" spans="1:35" ht="27.75" customHeight="1" x14ac:dyDescent="0.2">
      <c r="A569" s="39">
        <v>541</v>
      </c>
      <c r="B569" s="17" t="s">
        <v>25</v>
      </c>
      <c r="C569" s="19">
        <v>2000</v>
      </c>
      <c r="D569" s="19"/>
      <c r="E569" s="29">
        <v>0</v>
      </c>
      <c r="F569" s="21">
        <v>0</v>
      </c>
      <c r="G569" s="21">
        <v>0</v>
      </c>
      <c r="H569" s="23">
        <v>0</v>
      </c>
      <c r="I569" s="107">
        <v>5.0000000000000001E-3</v>
      </c>
      <c r="J569" s="23"/>
      <c r="K569" s="23">
        <v>1010405.226</v>
      </c>
      <c r="L569" s="23">
        <v>2929829.936603562</v>
      </c>
      <c r="M569" s="39">
        <v>1</v>
      </c>
      <c r="N569" s="72"/>
      <c r="O569" s="72"/>
      <c r="P569" s="72"/>
      <c r="Q569" s="72"/>
      <c r="R569" s="72"/>
      <c r="S569" s="72">
        <v>1010405.226</v>
      </c>
      <c r="T569" s="22"/>
      <c r="U569" s="22"/>
      <c r="X569" s="102">
        <v>128.69999999999999</v>
      </c>
      <c r="Y569" s="22">
        <v>7850.8564568764577</v>
      </c>
      <c r="Z569" s="5">
        <v>4.5900000000000003E-2</v>
      </c>
      <c r="AA569" s="40"/>
      <c r="AE569" s="34">
        <v>0</v>
      </c>
      <c r="AF569" s="34">
        <v>124309.55073919766</v>
      </c>
    </row>
    <row r="570" spans="1:35" ht="27.75" customHeight="1" x14ac:dyDescent="0.2">
      <c r="A570" s="39">
        <v>542</v>
      </c>
      <c r="B570" s="17" t="s">
        <v>25</v>
      </c>
      <c r="C570" s="19">
        <v>2001</v>
      </c>
      <c r="D570" s="19"/>
      <c r="E570" s="29">
        <v>0</v>
      </c>
      <c r="F570" s="21">
        <v>0</v>
      </c>
      <c r="G570" s="21">
        <v>0</v>
      </c>
      <c r="H570" s="23">
        <v>0</v>
      </c>
      <c r="I570" s="107">
        <v>5.0000000000000001E-3</v>
      </c>
      <c r="J570" s="23"/>
      <c r="K570" s="23">
        <v>1010405.226</v>
      </c>
      <c r="L570" s="23">
        <v>2929829.936603562</v>
      </c>
      <c r="M570" s="39">
        <v>1</v>
      </c>
      <c r="N570" s="72"/>
      <c r="O570" s="72"/>
      <c r="P570" s="72"/>
      <c r="Q570" s="72"/>
      <c r="R570" s="72"/>
      <c r="S570" s="72">
        <v>1010405.226</v>
      </c>
      <c r="T570" s="22"/>
      <c r="U570" s="22"/>
      <c r="X570" s="102">
        <v>129.6</v>
      </c>
      <c r="Y570" s="22">
        <v>7796.3366203703708</v>
      </c>
      <c r="Z570" s="5">
        <v>4.5900000000000003E-2</v>
      </c>
      <c r="AA570" s="40"/>
      <c r="AE570" s="34">
        <v>0</v>
      </c>
      <c r="AF570" s="34">
        <v>126400.07898063886</v>
      </c>
    </row>
    <row r="571" spans="1:35" ht="27.75" customHeight="1" x14ac:dyDescent="0.2">
      <c r="A571" s="39">
        <v>543</v>
      </c>
      <c r="B571" s="17" t="s">
        <v>25</v>
      </c>
      <c r="C571" s="19">
        <v>2002</v>
      </c>
      <c r="D571" s="19"/>
      <c r="E571" s="29">
        <v>0</v>
      </c>
      <c r="F571" s="21">
        <v>18341073</v>
      </c>
      <c r="G571" s="109">
        <v>-54712318.312899582</v>
      </c>
      <c r="H571" s="23">
        <v>18341073</v>
      </c>
      <c r="I571" s="107">
        <v>5.0000000000000001E-3</v>
      </c>
      <c r="J571" s="23"/>
      <c r="K571" s="23">
        <v>1010405.226</v>
      </c>
      <c r="L571" s="23">
        <v>2929829.936603562</v>
      </c>
      <c r="M571" s="39">
        <v>1</v>
      </c>
      <c r="N571" s="72"/>
      <c r="O571" s="72"/>
      <c r="P571" s="72"/>
      <c r="Q571" s="72"/>
      <c r="R571" s="72"/>
      <c r="S571" s="72">
        <v>1010405.226</v>
      </c>
      <c r="T571" s="22"/>
      <c r="U571" s="22"/>
      <c r="V571" s="72">
        <v>0</v>
      </c>
      <c r="X571" s="102">
        <v>130.5</v>
      </c>
      <c r="Y571" s="22">
        <v>7742.5687816091959</v>
      </c>
      <c r="Z571" s="5">
        <v>4.5900000000000003E-2</v>
      </c>
      <c r="AA571" s="40"/>
      <c r="AD571" s="111">
        <v>91.329146341463414</v>
      </c>
      <c r="AE571" s="34">
        <v>0</v>
      </c>
      <c r="AF571" s="34">
        <v>128340.88413703673</v>
      </c>
      <c r="AG571" s="107">
        <v>8.2960000000000006E-2</v>
      </c>
      <c r="AH571" s="41">
        <v>16.741565999999999</v>
      </c>
      <c r="AI571" s="23">
        <v>2148627.3822785532</v>
      </c>
    </row>
    <row r="572" spans="1:35" ht="27.75" customHeight="1" x14ac:dyDescent="0.2">
      <c r="A572" s="39">
        <v>544</v>
      </c>
      <c r="B572" s="17" t="s">
        <v>25</v>
      </c>
      <c r="C572" s="19">
        <v>2003</v>
      </c>
      <c r="D572" s="19"/>
      <c r="E572" s="29">
        <v>0</v>
      </c>
      <c r="F572" s="21">
        <v>20081617</v>
      </c>
      <c r="G572" s="21">
        <v>0</v>
      </c>
      <c r="H572" s="23">
        <v>1740544</v>
      </c>
      <c r="I572" s="107">
        <v>5.0000000000000001E-3</v>
      </c>
      <c r="J572" s="23">
        <v>1832249.365</v>
      </c>
      <c r="K572" s="23">
        <v>5052026.13</v>
      </c>
      <c r="L572" s="23">
        <v>14649149.683017811</v>
      </c>
      <c r="N572" s="72"/>
      <c r="O572" s="72"/>
      <c r="P572" s="72"/>
      <c r="Q572" s="72"/>
      <c r="R572" s="72"/>
      <c r="S572" s="72">
        <v>1832249.365</v>
      </c>
      <c r="T572" s="22"/>
      <c r="U572" s="22"/>
      <c r="V572" s="72">
        <v>0</v>
      </c>
      <c r="X572" s="102">
        <v>130.6</v>
      </c>
      <c r="Y572" s="22">
        <v>14029.474464012252</v>
      </c>
      <c r="Z572" s="5">
        <v>4.5900000000000003E-2</v>
      </c>
      <c r="AA572" s="40"/>
      <c r="AD572" s="111">
        <v>94.295243902439026</v>
      </c>
      <c r="AE572" s="34">
        <v>0</v>
      </c>
      <c r="AF572" s="34">
        <v>136479.51201915898</v>
      </c>
      <c r="AG572" s="107">
        <v>8.2960000000000006E-2</v>
      </c>
      <c r="AH572" s="41">
        <v>16.820820000000001</v>
      </c>
      <c r="AI572" s="23">
        <v>2295697.30536211</v>
      </c>
    </row>
    <row r="573" spans="1:35" ht="27.75" customHeight="1" x14ac:dyDescent="0.2">
      <c r="A573" s="39">
        <v>545</v>
      </c>
      <c r="B573" s="17" t="s">
        <v>25</v>
      </c>
      <c r="C573" s="19">
        <v>2004</v>
      </c>
      <c r="D573" s="19"/>
      <c r="E573" s="29">
        <v>0</v>
      </c>
      <c r="F573" s="21">
        <v>21632856</v>
      </c>
      <c r="G573" s="21">
        <v>0</v>
      </c>
      <c r="H573" s="23">
        <v>1551239</v>
      </c>
      <c r="I573" s="107">
        <v>5.0000000000000001E-3</v>
      </c>
      <c r="J573" s="23">
        <v>1651647.085</v>
      </c>
      <c r="K573" s="23"/>
      <c r="N573" s="72"/>
      <c r="O573" s="72"/>
      <c r="P573" s="72"/>
      <c r="Q573" s="72"/>
      <c r="R573" s="72"/>
      <c r="S573" s="72">
        <v>1651647.085</v>
      </c>
      <c r="T573" s="22"/>
      <c r="U573" s="22"/>
      <c r="V573" s="72">
        <v>0</v>
      </c>
      <c r="X573" s="102">
        <v>131.1</v>
      </c>
      <c r="Y573" s="22">
        <v>12598.375934401221</v>
      </c>
      <c r="Z573" s="5">
        <v>4.5900000000000003E-2</v>
      </c>
      <c r="AA573" s="40"/>
      <c r="AD573" s="111">
        <v>97.149756097560967</v>
      </c>
      <c r="AE573" s="34">
        <v>0</v>
      </c>
      <c r="AF573" s="34">
        <v>142813.4783518808</v>
      </c>
      <c r="AG573" s="107">
        <v>8.2960000000000006E-2</v>
      </c>
      <c r="AH573" s="41">
        <v>16.852066000000001</v>
      </c>
      <c r="AI573" s="23">
        <v>2406702.1628754665</v>
      </c>
    </row>
    <row r="574" spans="1:35" ht="27.75" customHeight="1" x14ac:dyDescent="0.2">
      <c r="A574" s="39">
        <v>546</v>
      </c>
      <c r="B574" s="17" t="s">
        <v>25</v>
      </c>
      <c r="C574" s="19">
        <v>2005</v>
      </c>
      <c r="D574" s="19"/>
      <c r="E574" s="29">
        <v>0</v>
      </c>
      <c r="F574" s="21">
        <v>22898520</v>
      </c>
      <c r="G574" s="21">
        <v>0</v>
      </c>
      <c r="H574" s="23">
        <v>1265664</v>
      </c>
      <c r="I574" s="107">
        <v>5.0000000000000001E-3</v>
      </c>
      <c r="J574" s="23">
        <v>1373828.28</v>
      </c>
      <c r="N574" s="72"/>
      <c r="O574" s="72"/>
      <c r="P574" s="72"/>
      <c r="Q574" s="72"/>
      <c r="R574" s="72"/>
      <c r="S574" s="72">
        <v>1373828.28</v>
      </c>
      <c r="T574" s="22"/>
      <c r="U574" s="22"/>
      <c r="V574" s="72">
        <v>0</v>
      </c>
      <c r="X574" s="102">
        <v>133.6</v>
      </c>
      <c r="Y574" s="22">
        <v>10283.145808383235</v>
      </c>
      <c r="Z574" s="5">
        <v>4.5900000000000003E-2</v>
      </c>
      <c r="AA574" s="40"/>
      <c r="AD574" s="111">
        <v>99.990121951219521</v>
      </c>
      <c r="AE574" s="34">
        <v>0</v>
      </c>
      <c r="AF574" s="34">
        <v>146541.4855039127</v>
      </c>
      <c r="AG574" s="107">
        <v>8.2960000000000006E-2</v>
      </c>
      <c r="AH574" s="41">
        <v>17.008296000000001</v>
      </c>
      <c r="AI574" s="23">
        <v>2492420.9617302567</v>
      </c>
    </row>
    <row r="575" spans="1:35" ht="27.75" customHeight="1" x14ac:dyDescent="0.2">
      <c r="A575" s="39">
        <v>547</v>
      </c>
      <c r="B575" s="17" t="s">
        <v>25</v>
      </c>
      <c r="C575" s="19">
        <v>2006</v>
      </c>
      <c r="D575" s="19"/>
      <c r="E575" s="29">
        <v>0</v>
      </c>
      <c r="F575" s="21">
        <v>23851231</v>
      </c>
      <c r="G575" s="21">
        <v>0</v>
      </c>
      <c r="H575" s="23">
        <v>952711</v>
      </c>
      <c r="I575" s="107">
        <v>5.0000000000000001E-3</v>
      </c>
      <c r="J575" s="23">
        <v>1067203.6000000001</v>
      </c>
      <c r="N575" s="72"/>
      <c r="O575" s="72"/>
      <c r="P575" s="72"/>
      <c r="Q575" s="72"/>
      <c r="R575" s="72"/>
      <c r="S575" s="72">
        <v>1067203.6000000001</v>
      </c>
      <c r="T575" s="22"/>
      <c r="U575" s="22"/>
      <c r="V575" s="72">
        <v>0</v>
      </c>
      <c r="X575" s="102">
        <v>142.4</v>
      </c>
      <c r="Y575" s="22">
        <v>7494.4073033707873</v>
      </c>
      <c r="Z575" s="5">
        <v>4.5900000000000003E-2</v>
      </c>
      <c r="AA575" s="40"/>
      <c r="AD575" s="111">
        <v>103.12109756097563</v>
      </c>
      <c r="AE575" s="34">
        <v>0</v>
      </c>
      <c r="AF575" s="34">
        <v>147309.6386226539</v>
      </c>
      <c r="AG575" s="107">
        <v>7.7441666666666686E-2</v>
      </c>
      <c r="AH575" s="41">
        <v>16.88236666666667</v>
      </c>
      <c r="AI575" s="23">
        <v>2486935.3327618055</v>
      </c>
    </row>
    <row r="576" spans="1:35" ht="27.75" customHeight="1" x14ac:dyDescent="0.2">
      <c r="A576" s="39">
        <v>548</v>
      </c>
      <c r="B576" s="17" t="s">
        <v>25</v>
      </c>
      <c r="C576" s="19">
        <v>2007</v>
      </c>
      <c r="D576" s="19"/>
      <c r="E576" s="29">
        <v>-46935</v>
      </c>
      <c r="F576" s="21">
        <v>24949480</v>
      </c>
      <c r="G576" s="21">
        <v>0</v>
      </c>
      <c r="H576" s="23">
        <v>1098249</v>
      </c>
      <c r="I576" s="107">
        <v>5.0000000000000001E-3</v>
      </c>
      <c r="J576" s="23">
        <v>1217505.155</v>
      </c>
      <c r="N576" s="72">
        <v>0</v>
      </c>
      <c r="O576" s="72">
        <v>24949480</v>
      </c>
      <c r="P576" s="72"/>
      <c r="Q576" s="72"/>
      <c r="R576" s="72">
        <v>0</v>
      </c>
      <c r="S576" s="72">
        <v>1217505.155</v>
      </c>
      <c r="T576" s="22"/>
      <c r="U576" s="22"/>
      <c r="V576" s="72">
        <v>0</v>
      </c>
      <c r="X576" s="102">
        <v>148.80000000000001</v>
      </c>
      <c r="Y576" s="22">
        <v>8182.1582997311825</v>
      </c>
      <c r="Z576" s="5">
        <v>4.5900000000000003E-2</v>
      </c>
      <c r="AA576" s="40"/>
      <c r="AD576" s="111">
        <v>106.41609756097562</v>
      </c>
      <c r="AE576" s="34">
        <v>0</v>
      </c>
      <c r="AF576" s="34">
        <v>148730.28450960526</v>
      </c>
      <c r="AG576" s="107">
        <v>7.350000000000001E-2</v>
      </c>
      <c r="AH576" s="41">
        <v>17.296320000000001</v>
      </c>
      <c r="AI576" s="23">
        <v>2572486.594569176</v>
      </c>
    </row>
    <row r="577" spans="1:35" ht="27.75" customHeight="1" x14ac:dyDescent="0.2">
      <c r="A577" s="39">
        <v>549</v>
      </c>
      <c r="B577" s="17" t="s">
        <v>25</v>
      </c>
      <c r="C577" s="19">
        <v>2008</v>
      </c>
      <c r="D577" s="19"/>
      <c r="E577" s="29">
        <v>-101579</v>
      </c>
      <c r="F577" s="21">
        <v>26672773</v>
      </c>
      <c r="G577" s="21">
        <v>0</v>
      </c>
      <c r="H577" s="23">
        <v>1723293</v>
      </c>
      <c r="I577" s="107">
        <v>5.0000000000000001E-3</v>
      </c>
      <c r="J577" s="23">
        <v>1848040.4</v>
      </c>
      <c r="N577" s="72">
        <v>0</v>
      </c>
      <c r="O577" s="72">
        <v>26672773</v>
      </c>
      <c r="P577" s="72"/>
      <c r="Q577" s="72"/>
      <c r="R577" s="72">
        <v>0</v>
      </c>
      <c r="S577" s="72">
        <v>1848040.4</v>
      </c>
      <c r="T577" s="22"/>
      <c r="U577" s="22"/>
      <c r="V577" s="72">
        <v>0</v>
      </c>
      <c r="X577" s="102">
        <v>150.30000000000001</v>
      </c>
      <c r="Y577" s="22">
        <v>12295.677977378575</v>
      </c>
      <c r="Z577" s="5">
        <v>4.5900000000000003E-2</v>
      </c>
      <c r="AA577" s="40"/>
      <c r="AD577" s="111">
        <v>109.62926829268292</v>
      </c>
      <c r="AE577" s="34">
        <v>0</v>
      </c>
      <c r="AF577" s="34">
        <v>154199.24242799295</v>
      </c>
      <c r="AG577" s="107">
        <v>7.2692083333333324E-2</v>
      </c>
      <c r="AH577" s="41">
        <v>17.715351999999999</v>
      </c>
      <c r="AI577" s="23">
        <v>2731693.8577452297</v>
      </c>
    </row>
    <row r="578" spans="1:35" ht="27.75" customHeight="1" x14ac:dyDescent="0.2">
      <c r="A578" s="39">
        <v>550</v>
      </c>
      <c r="B578" s="17" t="s">
        <v>25</v>
      </c>
      <c r="C578" s="19">
        <v>2009</v>
      </c>
      <c r="D578" s="19"/>
      <c r="E578" s="29">
        <v>-310827</v>
      </c>
      <c r="F578" s="21">
        <v>27613417</v>
      </c>
      <c r="G578" s="21">
        <v>0</v>
      </c>
      <c r="H578" s="23">
        <v>940644</v>
      </c>
      <c r="I578" s="107">
        <v>5.0000000000000001E-3</v>
      </c>
      <c r="J578" s="23">
        <v>1074007.865</v>
      </c>
      <c r="N578" s="72">
        <v>181194</v>
      </c>
      <c r="O578" s="72">
        <v>27613417</v>
      </c>
      <c r="P578" s="72"/>
      <c r="Q578" s="72"/>
      <c r="R578" s="72">
        <v>181194</v>
      </c>
      <c r="S578" s="72">
        <v>1255201.865</v>
      </c>
      <c r="T578" s="22"/>
      <c r="U578" s="22"/>
      <c r="V578" s="72">
        <v>0</v>
      </c>
      <c r="X578" s="102">
        <v>151.1</v>
      </c>
      <c r="Y578" s="22">
        <v>8307.0937458636672</v>
      </c>
      <c r="Z578" s="5">
        <v>4.5900000000000003E-2</v>
      </c>
      <c r="AA578" s="40"/>
      <c r="AD578" s="111">
        <v>112.72439024390243</v>
      </c>
      <c r="AE578" s="34">
        <v>0</v>
      </c>
      <c r="AF578" s="34">
        <v>155428.59094641174</v>
      </c>
      <c r="AG578" s="107">
        <v>7.3154000000000011E-2</v>
      </c>
      <c r="AH578" s="41">
        <v>17.930536200000002</v>
      </c>
      <c r="AI578" s="23">
        <v>2786917.9764796286</v>
      </c>
    </row>
    <row r="579" spans="1:35" ht="27.75" customHeight="1" x14ac:dyDescent="0.2">
      <c r="A579" s="39">
        <v>551</v>
      </c>
      <c r="B579" s="17" t="s">
        <v>25</v>
      </c>
      <c r="C579" s="19">
        <v>2010</v>
      </c>
      <c r="D579" s="19"/>
      <c r="E579" s="29">
        <v>871804</v>
      </c>
      <c r="F579" s="21">
        <v>29852045</v>
      </c>
      <c r="G579" s="21">
        <v>0</v>
      </c>
      <c r="H579" s="23">
        <v>2238628</v>
      </c>
      <c r="I579" s="107">
        <v>5.0000000000000001E-3</v>
      </c>
      <c r="J579" s="23">
        <v>2376695.085</v>
      </c>
      <c r="N579" s="72">
        <v>1131557</v>
      </c>
      <c r="O579" s="72">
        <v>29852045</v>
      </c>
      <c r="P579" s="72"/>
      <c r="Q579" s="72"/>
      <c r="R579" s="72">
        <v>1131557</v>
      </c>
      <c r="S579" s="72">
        <v>3508252.085</v>
      </c>
      <c r="T579" s="22"/>
      <c r="U579" s="22"/>
      <c r="V579" s="72">
        <v>0</v>
      </c>
      <c r="X579" s="102">
        <v>155.1</v>
      </c>
      <c r="Y579" s="22">
        <v>22619.291328175372</v>
      </c>
      <c r="Z579" s="5">
        <v>4.5900000000000003E-2</v>
      </c>
      <c r="AA579" s="40"/>
      <c r="AD579" s="111">
        <v>115.85768292682927</v>
      </c>
      <c r="AE579" s="34">
        <v>0</v>
      </c>
      <c r="AF579" s="34">
        <v>170913.70995014682</v>
      </c>
      <c r="AG579" s="107">
        <v>7.3993333333333355E-2</v>
      </c>
      <c r="AH579" s="41">
        <v>18.29948266666667</v>
      </c>
      <c r="AI579" s="23">
        <v>3127632.4727284065</v>
      </c>
    </row>
    <row r="580" spans="1:35" ht="27.75" customHeight="1" x14ac:dyDescent="0.2">
      <c r="A580" s="39">
        <v>552</v>
      </c>
      <c r="B580" s="17" t="s">
        <v>25</v>
      </c>
      <c r="C580" s="18">
        <v>2011</v>
      </c>
      <c r="D580" s="18"/>
      <c r="E580" s="29">
        <v>864035</v>
      </c>
      <c r="F580" s="21">
        <v>31683406</v>
      </c>
      <c r="G580" s="20">
        <v>0</v>
      </c>
      <c r="H580" s="23">
        <v>1831361</v>
      </c>
      <c r="I580" s="107">
        <v>5.0000000000000001E-3</v>
      </c>
      <c r="J580" s="23">
        <v>1980621.2250000001</v>
      </c>
      <c r="N580" s="72">
        <v>281881</v>
      </c>
      <c r="O580" s="72">
        <v>31683406</v>
      </c>
      <c r="P580" s="72"/>
      <c r="Q580" s="72"/>
      <c r="R580" s="72">
        <v>281881</v>
      </c>
      <c r="S580" s="72">
        <v>2262502.2250000001</v>
      </c>
      <c r="T580" s="22"/>
      <c r="U580" s="22"/>
      <c r="V580" s="72">
        <v>0</v>
      </c>
      <c r="X580" s="102">
        <v>160.19999999999999</v>
      </c>
      <c r="Y580" s="22">
        <v>14122.985174781525</v>
      </c>
      <c r="Z580" s="5">
        <v>4.5900000000000003E-2</v>
      </c>
      <c r="AA580" s="40"/>
      <c r="AD580" s="111">
        <v>119.08</v>
      </c>
      <c r="AE580" s="34">
        <v>0</v>
      </c>
      <c r="AF580" s="34">
        <v>177191.7558382166</v>
      </c>
      <c r="AG580" s="107">
        <v>7.0764333333333346E-2</v>
      </c>
      <c r="AH580" s="41">
        <v>18.328728099999999</v>
      </c>
      <c r="AI580" s="23">
        <v>3247699.5143202594</v>
      </c>
    </row>
    <row r="581" spans="1:35" ht="27.75" customHeight="1" x14ac:dyDescent="0.2">
      <c r="B581" s="98" t="s">
        <v>25</v>
      </c>
      <c r="C581" s="39">
        <v>2012</v>
      </c>
      <c r="E581" s="29">
        <v>864035</v>
      </c>
      <c r="F581" s="34">
        <v>17031017</v>
      </c>
      <c r="G581" s="20"/>
      <c r="H581" s="23">
        <v>-14652389</v>
      </c>
      <c r="I581" s="107">
        <v>5.0000000000000001E-3</v>
      </c>
      <c r="J581" s="23">
        <v>-14493971.970000001</v>
      </c>
      <c r="N581" s="72">
        <v>0</v>
      </c>
      <c r="O581" s="72">
        <v>17031017</v>
      </c>
      <c r="P581" s="72"/>
      <c r="Q581" s="72"/>
      <c r="R581" s="72">
        <v>0</v>
      </c>
      <c r="S581" s="72">
        <v>1374542</v>
      </c>
      <c r="T581" s="72">
        <v>1</v>
      </c>
      <c r="U581" s="72">
        <v>1374542</v>
      </c>
      <c r="X581" s="102">
        <v>161.6</v>
      </c>
      <c r="Y581" s="22">
        <v>8505.8292079207931</v>
      </c>
      <c r="Z581" s="5">
        <v>4.5900000000000003E-2</v>
      </c>
      <c r="AF581" s="34">
        <v>177564.48345316324</v>
      </c>
      <c r="AG581" s="107">
        <v>6.2333333333333331E-2</v>
      </c>
      <c r="AH581" s="41">
        <v>17.40324</v>
      </c>
      <c r="AI581" s="23">
        <v>3090197.3210114287</v>
      </c>
    </row>
    <row r="582" spans="1:35" ht="27.75" customHeight="1" x14ac:dyDescent="0.2">
      <c r="A582" s="39">
        <v>553</v>
      </c>
      <c r="B582" s="17" t="s">
        <v>26</v>
      </c>
      <c r="C582" s="19">
        <v>1989</v>
      </c>
      <c r="D582" s="19"/>
      <c r="E582" s="29">
        <v>0</v>
      </c>
      <c r="F582" s="21">
        <v>49150528</v>
      </c>
      <c r="G582" s="21">
        <v>-16681815</v>
      </c>
      <c r="H582" s="23"/>
      <c r="I582" s="107">
        <v>5.0000000000000001E-3</v>
      </c>
      <c r="N582" s="72"/>
      <c r="O582" s="72"/>
      <c r="P582" s="72"/>
      <c r="Q582" s="72"/>
      <c r="R582" s="72"/>
      <c r="V582" s="72">
        <v>0</v>
      </c>
      <c r="X582" s="102">
        <v>95.5</v>
      </c>
      <c r="Z582" s="5">
        <v>4.5900000000000003E-2</v>
      </c>
      <c r="AA582" s="40">
        <v>634598.11428442667</v>
      </c>
      <c r="AB582" s="110">
        <v>51.164212860310414</v>
      </c>
      <c r="AE582" s="34">
        <v>1</v>
      </c>
      <c r="AF582" s="34">
        <v>634598.11428442667</v>
      </c>
    </row>
    <row r="583" spans="1:35" ht="27.75" customHeight="1" x14ac:dyDescent="0.2">
      <c r="A583" s="39">
        <v>554</v>
      </c>
      <c r="B583" s="17" t="s">
        <v>26</v>
      </c>
      <c r="C583" s="19">
        <v>1990</v>
      </c>
      <c r="D583" s="19"/>
      <c r="E583" s="29">
        <v>0</v>
      </c>
      <c r="F583" s="21">
        <v>54848743</v>
      </c>
      <c r="G583" s="21">
        <v>-19061591</v>
      </c>
      <c r="H583" s="23">
        <v>5698215</v>
      </c>
      <c r="I583" s="107">
        <v>5.0000000000000001E-3</v>
      </c>
      <c r="J583" s="34">
        <v>5943967.6399999997</v>
      </c>
      <c r="N583" s="72"/>
      <c r="O583" s="72"/>
      <c r="P583" s="72"/>
      <c r="Q583" s="72"/>
      <c r="R583" s="72"/>
      <c r="S583" s="72">
        <v>5943967.6399999997</v>
      </c>
      <c r="T583" s="22"/>
      <c r="U583" s="22"/>
      <c r="V583" s="72">
        <v>0</v>
      </c>
      <c r="X583" s="102">
        <v>98.5</v>
      </c>
      <c r="Y583" s="22">
        <v>60344.849137055833</v>
      </c>
      <c r="Z583" s="5">
        <v>4.5900000000000003E-2</v>
      </c>
      <c r="AA583" s="40"/>
      <c r="AE583" s="34">
        <v>0</v>
      </c>
      <c r="AF583" s="34">
        <v>665814.90997582732</v>
      </c>
    </row>
    <row r="584" spans="1:35" ht="27.75" customHeight="1" x14ac:dyDescent="0.2">
      <c r="A584" s="39">
        <v>555</v>
      </c>
      <c r="B584" s="17" t="s">
        <v>26</v>
      </c>
      <c r="C584" s="19">
        <v>1991</v>
      </c>
      <c r="D584" s="19"/>
      <c r="E584" s="29">
        <v>0</v>
      </c>
      <c r="F584" s="21">
        <v>60429733</v>
      </c>
      <c r="G584" s="21">
        <v>-21776059</v>
      </c>
      <c r="H584" s="23">
        <v>5580990</v>
      </c>
      <c r="I584" s="107">
        <v>5.0000000000000001E-3</v>
      </c>
      <c r="J584" s="23">
        <v>5855233.7149999999</v>
      </c>
      <c r="N584" s="72"/>
      <c r="O584" s="72"/>
      <c r="P584" s="72"/>
      <c r="Q584" s="72"/>
      <c r="R584" s="72"/>
      <c r="S584" s="72">
        <v>5855233.7149999999</v>
      </c>
      <c r="T584" s="22"/>
      <c r="U584" s="22"/>
      <c r="V584" s="72">
        <v>0</v>
      </c>
      <c r="X584" s="102">
        <v>97.7</v>
      </c>
      <c r="Y584" s="22">
        <v>59930.744268167859</v>
      </c>
      <c r="Z584" s="5">
        <v>4.5900000000000003E-2</v>
      </c>
      <c r="AA584" s="40"/>
      <c r="AE584" s="34">
        <v>0</v>
      </c>
      <c r="AF584" s="34">
        <v>695184.74987610476</v>
      </c>
    </row>
    <row r="585" spans="1:35" ht="27.75" customHeight="1" x14ac:dyDescent="0.2">
      <c r="A585" s="39">
        <v>556</v>
      </c>
      <c r="B585" s="17" t="s">
        <v>26</v>
      </c>
      <c r="C585" s="19">
        <v>1992</v>
      </c>
      <c r="D585" s="19"/>
      <c r="E585" s="29">
        <v>0</v>
      </c>
      <c r="F585" s="21">
        <v>66446322</v>
      </c>
      <c r="G585" s="21">
        <v>-24737663</v>
      </c>
      <c r="H585" s="23">
        <v>6016589</v>
      </c>
      <c r="I585" s="107">
        <v>5.0000000000000001E-3</v>
      </c>
      <c r="J585" s="23">
        <v>6318737.665</v>
      </c>
      <c r="N585" s="72"/>
      <c r="O585" s="72"/>
      <c r="P585" s="72"/>
      <c r="Q585" s="72"/>
      <c r="R585" s="72"/>
      <c r="S585" s="72">
        <v>6318737.665</v>
      </c>
      <c r="T585" s="22"/>
      <c r="U585" s="22"/>
      <c r="V585" s="72">
        <v>0</v>
      </c>
      <c r="X585" s="102">
        <v>100</v>
      </c>
      <c r="Y585" s="22">
        <v>63187.376649999998</v>
      </c>
      <c r="Z585" s="5">
        <v>4.5900000000000003E-2</v>
      </c>
      <c r="AA585" s="40"/>
      <c r="AE585" s="34">
        <v>0</v>
      </c>
      <c r="AF585" s="34">
        <v>726463.14650679159</v>
      </c>
    </row>
    <row r="586" spans="1:35" ht="27.75" customHeight="1" x14ac:dyDescent="0.2">
      <c r="A586" s="39">
        <v>557</v>
      </c>
      <c r="B586" s="17" t="s">
        <v>26</v>
      </c>
      <c r="C586" s="19">
        <v>1993</v>
      </c>
      <c r="D586" s="19"/>
      <c r="E586" s="29">
        <v>0</v>
      </c>
      <c r="F586" s="21">
        <v>71623201</v>
      </c>
      <c r="G586" s="21">
        <v>-26820546</v>
      </c>
      <c r="H586" s="23">
        <v>5176879</v>
      </c>
      <c r="I586" s="107">
        <v>5.0000000000000001E-3</v>
      </c>
      <c r="J586" s="23">
        <v>5509110.6100000003</v>
      </c>
      <c r="N586" s="72"/>
      <c r="O586" s="72"/>
      <c r="P586" s="72"/>
      <c r="Q586" s="72"/>
      <c r="R586" s="72"/>
      <c r="S586" s="72">
        <v>5509110.6100000003</v>
      </c>
      <c r="T586" s="22"/>
      <c r="U586" s="22"/>
      <c r="V586" s="72">
        <v>0</v>
      </c>
      <c r="X586" s="102">
        <v>102.5</v>
      </c>
      <c r="Y586" s="22">
        <v>53747.420585365857</v>
      </c>
      <c r="Z586" s="5">
        <v>4.5900000000000003E-2</v>
      </c>
      <c r="AA586" s="40"/>
      <c r="AE586" s="34">
        <v>0</v>
      </c>
      <c r="AF586" s="34">
        <v>746865.90866749571</v>
      </c>
    </row>
    <row r="587" spans="1:35" ht="27.75" customHeight="1" x14ac:dyDescent="0.2">
      <c r="A587" s="39">
        <v>558</v>
      </c>
      <c r="B587" s="17" t="s">
        <v>26</v>
      </c>
      <c r="C587" s="19">
        <v>1994</v>
      </c>
      <c r="D587" s="19"/>
      <c r="E587" s="29">
        <v>0</v>
      </c>
      <c r="F587" s="21">
        <v>76973105</v>
      </c>
      <c r="G587" s="21">
        <v>-29990207</v>
      </c>
      <c r="H587" s="23">
        <v>5349904</v>
      </c>
      <c r="I587" s="107">
        <v>5.0000000000000001E-3</v>
      </c>
      <c r="J587" s="23">
        <v>5708020.0049999999</v>
      </c>
      <c r="N587" s="72"/>
      <c r="O587" s="72"/>
      <c r="P587" s="72"/>
      <c r="Q587" s="72"/>
      <c r="R587" s="72"/>
      <c r="S587" s="72">
        <v>5708020.0049999999</v>
      </c>
      <c r="T587" s="22"/>
      <c r="U587" s="22"/>
      <c r="V587" s="72">
        <v>0</v>
      </c>
      <c r="X587" s="102">
        <v>108.2</v>
      </c>
      <c r="Y587" s="22">
        <v>52754.343853974118</v>
      </c>
      <c r="Z587" s="5">
        <v>4.5900000000000003E-2</v>
      </c>
      <c r="AA587" s="40"/>
      <c r="AE587" s="34">
        <v>0</v>
      </c>
      <c r="AF587" s="34">
        <v>765339.1073136318</v>
      </c>
    </row>
    <row r="588" spans="1:35" ht="27.75" customHeight="1" x14ac:dyDescent="0.2">
      <c r="A588" s="39">
        <v>559</v>
      </c>
      <c r="B588" s="17" t="s">
        <v>26</v>
      </c>
      <c r="C588" s="19">
        <v>1995</v>
      </c>
      <c r="D588" s="19"/>
      <c r="E588" s="29">
        <v>0</v>
      </c>
      <c r="F588" s="21">
        <v>92079008</v>
      </c>
      <c r="G588" s="21">
        <v>-33704919</v>
      </c>
      <c r="H588" s="23">
        <v>15105903</v>
      </c>
      <c r="I588" s="107">
        <v>5.0000000000000001E-3</v>
      </c>
      <c r="J588" s="23">
        <v>15490768.525</v>
      </c>
      <c r="N588" s="72"/>
      <c r="O588" s="72"/>
      <c r="P588" s="72"/>
      <c r="Q588" s="72"/>
      <c r="R588" s="72"/>
      <c r="S588" s="72">
        <v>15490768.525</v>
      </c>
      <c r="T588" s="22"/>
      <c r="U588" s="22"/>
      <c r="V588" s="72">
        <v>0</v>
      </c>
      <c r="X588" s="102">
        <v>116.7</v>
      </c>
      <c r="Y588" s="22">
        <v>132740.09018851756</v>
      </c>
      <c r="Z588" s="5">
        <v>4.5900000000000003E-2</v>
      </c>
      <c r="AA588" s="40"/>
      <c r="AE588" s="34">
        <v>0</v>
      </c>
      <c r="AF588" s="34">
        <v>862950.13247645367</v>
      </c>
    </row>
    <row r="589" spans="1:35" ht="27.75" customHeight="1" x14ac:dyDescent="0.2">
      <c r="A589" s="39">
        <v>560</v>
      </c>
      <c r="B589" s="17" t="s">
        <v>26</v>
      </c>
      <c r="C589" s="19">
        <v>1996</v>
      </c>
      <c r="D589" s="19"/>
      <c r="E589" s="29">
        <v>0</v>
      </c>
      <c r="F589" s="21">
        <v>93349008</v>
      </c>
      <c r="G589" s="21">
        <v>-32037194</v>
      </c>
      <c r="H589" s="23">
        <v>1270000</v>
      </c>
      <c r="I589" s="107">
        <v>5.0000000000000001E-3</v>
      </c>
      <c r="J589" s="23">
        <v>1730395.04</v>
      </c>
      <c r="N589" s="72"/>
      <c r="O589" s="72"/>
      <c r="P589" s="72"/>
      <c r="Q589" s="72"/>
      <c r="R589" s="72"/>
      <c r="S589" s="72">
        <v>1730395.04</v>
      </c>
      <c r="T589" s="22"/>
      <c r="U589" s="22"/>
      <c r="V589" s="72">
        <v>0</v>
      </c>
      <c r="X589" s="102">
        <v>116.6</v>
      </c>
      <c r="Y589" s="22">
        <v>14840.437735849058</v>
      </c>
      <c r="Z589" s="5">
        <v>4.5900000000000003E-2</v>
      </c>
      <c r="AA589" s="40"/>
      <c r="AE589" s="34">
        <v>0</v>
      </c>
      <c r="AF589" s="34">
        <v>838181.15913163347</v>
      </c>
    </row>
    <row r="590" spans="1:35" ht="27.75" customHeight="1" x14ac:dyDescent="0.2">
      <c r="A590" s="39">
        <v>561</v>
      </c>
      <c r="B590" s="17" t="s">
        <v>26</v>
      </c>
      <c r="C590" s="19">
        <v>1997</v>
      </c>
      <c r="D590" s="19"/>
      <c r="E590" s="29">
        <v>0</v>
      </c>
      <c r="F590" s="21">
        <v>100178267</v>
      </c>
      <c r="G590" s="21">
        <v>-35799943</v>
      </c>
      <c r="H590" s="23">
        <v>6829259</v>
      </c>
      <c r="I590" s="107">
        <v>5.0000000000000001E-3</v>
      </c>
      <c r="J590" s="23">
        <v>7296004.04</v>
      </c>
      <c r="L590" s="33">
        <v>0.64263762917759393</v>
      </c>
      <c r="N590" s="72"/>
      <c r="O590" s="72"/>
      <c r="P590" s="72"/>
      <c r="Q590" s="72"/>
      <c r="R590" s="72"/>
      <c r="S590" s="72">
        <v>7296004.04</v>
      </c>
      <c r="T590" s="22"/>
      <c r="U590" s="22"/>
      <c r="V590" s="72">
        <v>0</v>
      </c>
      <c r="X590" s="102">
        <v>118</v>
      </c>
      <c r="Y590" s="22">
        <v>61830.542711864407</v>
      </c>
      <c r="Z590" s="5">
        <v>4.5900000000000003E-2</v>
      </c>
      <c r="AA590" s="40"/>
      <c r="AE590" s="34">
        <v>0</v>
      </c>
      <c r="AF590" s="34">
        <v>861539.18663935596</v>
      </c>
    </row>
    <row r="591" spans="1:35" ht="27.75" customHeight="1" x14ac:dyDescent="0.2">
      <c r="A591" s="39">
        <v>562</v>
      </c>
      <c r="B591" s="17" t="s">
        <v>26</v>
      </c>
      <c r="C591" s="19">
        <v>1998</v>
      </c>
      <c r="D591" s="19"/>
      <c r="E591" s="29">
        <v>0</v>
      </c>
      <c r="F591" s="21">
        <v>105618354</v>
      </c>
      <c r="G591" s="21">
        <v>-38430613</v>
      </c>
      <c r="H591" s="23">
        <v>5440087</v>
      </c>
      <c r="I591" s="107">
        <v>5.0000000000000001E-3</v>
      </c>
      <c r="J591" s="23"/>
      <c r="K591" s="23">
        <v>-1507797.3330000001</v>
      </c>
      <c r="L591" s="23">
        <v>8739592.9976703934</v>
      </c>
      <c r="M591" s="39">
        <v>2</v>
      </c>
      <c r="N591" s="72"/>
      <c r="O591" s="72"/>
      <c r="P591" s="72"/>
      <c r="Q591" s="72"/>
      <c r="R591" s="72"/>
      <c r="S591" s="72">
        <v>8739592.9976703934</v>
      </c>
      <c r="T591" s="22"/>
      <c r="U591" s="22"/>
      <c r="X591" s="102">
        <v>122.8</v>
      </c>
      <c r="Y591" s="22">
        <v>71169.324085263797</v>
      </c>
      <c r="Z591" s="5">
        <v>4.5900000000000003E-2</v>
      </c>
      <c r="AA591" s="40"/>
      <c r="AE591" s="34">
        <v>0</v>
      </c>
      <c r="AF591" s="34">
        <v>893163.86205787328</v>
      </c>
    </row>
    <row r="592" spans="1:35" ht="27.75" customHeight="1" x14ac:dyDescent="0.2">
      <c r="A592" s="39">
        <v>563</v>
      </c>
      <c r="B592" s="17" t="s">
        <v>26</v>
      </c>
      <c r="C592" s="19">
        <v>1999</v>
      </c>
      <c r="D592" s="19"/>
      <c r="E592" s="29">
        <v>0</v>
      </c>
      <c r="F592" s="21">
        <v>0</v>
      </c>
      <c r="G592" s="21">
        <v>0</v>
      </c>
      <c r="H592" s="23">
        <v>-105618354</v>
      </c>
      <c r="I592" s="107">
        <v>5.0000000000000001E-3</v>
      </c>
      <c r="J592" s="23"/>
      <c r="K592" s="23">
        <v>-1507797.3330000001</v>
      </c>
      <c r="L592" s="23">
        <v>8739592.9976703934</v>
      </c>
      <c r="M592" s="39">
        <v>2</v>
      </c>
      <c r="N592" s="72"/>
      <c r="O592" s="72"/>
      <c r="P592" s="72"/>
      <c r="Q592" s="72"/>
      <c r="R592" s="72"/>
      <c r="S592" s="72">
        <v>8739592.9976703934</v>
      </c>
      <c r="T592" s="22"/>
      <c r="U592" s="22"/>
      <c r="X592" s="102">
        <v>126.1</v>
      </c>
      <c r="Y592" s="22">
        <v>69306.843756307644</v>
      </c>
      <c r="Z592" s="5">
        <v>4.5900000000000003E-2</v>
      </c>
      <c r="AA592" s="40"/>
      <c r="AE592" s="34">
        <v>0</v>
      </c>
      <c r="AF592" s="34">
        <v>921474.48454572447</v>
      </c>
    </row>
    <row r="593" spans="1:35" ht="27.75" customHeight="1" x14ac:dyDescent="0.2">
      <c r="A593" s="39">
        <v>564</v>
      </c>
      <c r="B593" s="17" t="s">
        <v>26</v>
      </c>
      <c r="C593" s="19">
        <v>2000</v>
      </c>
      <c r="D593" s="19"/>
      <c r="E593" s="29">
        <v>0</v>
      </c>
      <c r="F593" s="21">
        <v>0</v>
      </c>
      <c r="G593" s="21">
        <v>0</v>
      </c>
      <c r="H593" s="23">
        <v>0</v>
      </c>
      <c r="I593" s="107">
        <v>5.0000000000000001E-3</v>
      </c>
      <c r="J593" s="23"/>
      <c r="K593" s="23">
        <v>-1507797.3330000001</v>
      </c>
      <c r="L593" s="23">
        <v>8739592.9976703934</v>
      </c>
      <c r="M593" s="39">
        <v>2</v>
      </c>
      <c r="N593" s="72"/>
      <c r="O593" s="72"/>
      <c r="P593" s="72"/>
      <c r="Q593" s="72"/>
      <c r="R593" s="72"/>
      <c r="S593" s="72">
        <v>8739592.9976703934</v>
      </c>
      <c r="T593" s="22"/>
      <c r="U593" s="22"/>
      <c r="X593" s="102">
        <v>128.69999999999999</v>
      </c>
      <c r="Y593" s="22">
        <v>67906.705498604468</v>
      </c>
      <c r="Z593" s="5">
        <v>4.5900000000000003E-2</v>
      </c>
      <c r="AA593" s="40"/>
      <c r="AE593" s="34">
        <v>0</v>
      </c>
      <c r="AF593" s="34">
        <v>947085.51120368019</v>
      </c>
    </row>
    <row r="594" spans="1:35" ht="27.75" customHeight="1" x14ac:dyDescent="0.2">
      <c r="A594" s="39">
        <v>565</v>
      </c>
      <c r="B594" s="17" t="s">
        <v>26</v>
      </c>
      <c r="C594" s="19">
        <v>2001</v>
      </c>
      <c r="D594" s="19"/>
      <c r="E594" s="29">
        <v>0</v>
      </c>
      <c r="F594" s="21">
        <v>0</v>
      </c>
      <c r="G594" s="21">
        <v>0</v>
      </c>
      <c r="H594" s="23">
        <v>0</v>
      </c>
      <c r="I594" s="107">
        <v>5.0000000000000001E-3</v>
      </c>
      <c r="J594" s="23"/>
      <c r="K594" s="23">
        <v>-1507797.3330000001</v>
      </c>
      <c r="L594" s="23">
        <v>8739592.9976703934</v>
      </c>
      <c r="M594" s="39">
        <v>2</v>
      </c>
      <c r="N594" s="72"/>
      <c r="O594" s="72"/>
      <c r="P594" s="72"/>
      <c r="Q594" s="72"/>
      <c r="R594" s="72"/>
      <c r="S594" s="72">
        <v>8739592.9976703934</v>
      </c>
      <c r="T594" s="22"/>
      <c r="U594" s="22"/>
      <c r="X594" s="102">
        <v>129.6</v>
      </c>
      <c r="Y594" s="22">
        <v>67435.131154864153</v>
      </c>
      <c r="Z594" s="5">
        <v>4.5900000000000003E-2</v>
      </c>
      <c r="AA594" s="40"/>
      <c r="AE594" s="34">
        <v>0</v>
      </c>
      <c r="AF594" s="34">
        <v>971049.41739429533</v>
      </c>
    </row>
    <row r="595" spans="1:35" ht="27.75" customHeight="1" x14ac:dyDescent="0.2">
      <c r="A595" s="39">
        <v>566</v>
      </c>
      <c r="B595" s="17" t="s">
        <v>26</v>
      </c>
      <c r="C595" s="19">
        <v>2002</v>
      </c>
      <c r="D595" s="19"/>
      <c r="E595" s="29">
        <v>0</v>
      </c>
      <c r="F595" s="21">
        <v>92138389</v>
      </c>
      <c r="G595" s="109">
        <v>-2165761.4805444451</v>
      </c>
      <c r="H595" s="23">
        <v>92138389</v>
      </c>
      <c r="I595" s="107">
        <v>5.0000000000000001E-3</v>
      </c>
      <c r="J595" s="23"/>
      <c r="K595" s="23">
        <v>-1507797.3330000001</v>
      </c>
      <c r="L595" s="23">
        <v>8739592.9976703934</v>
      </c>
      <c r="M595" s="39">
        <v>2</v>
      </c>
      <c r="N595" s="72"/>
      <c r="O595" s="72"/>
      <c r="P595" s="72"/>
      <c r="Q595" s="72"/>
      <c r="R595" s="72"/>
      <c r="S595" s="72">
        <v>8739592.9976703934</v>
      </c>
      <c r="T595" s="22"/>
      <c r="U595" s="22"/>
      <c r="V595" s="72">
        <v>0</v>
      </c>
      <c r="X595" s="102">
        <v>130.5</v>
      </c>
      <c r="Y595" s="22">
        <v>66970.061284830605</v>
      </c>
      <c r="Z595" s="5">
        <v>4.5900000000000003E-2</v>
      </c>
      <c r="AA595" s="40"/>
      <c r="AD595" s="111">
        <v>91.329146341463414</v>
      </c>
      <c r="AE595" s="34">
        <v>0</v>
      </c>
      <c r="AF595" s="34">
        <v>993448.31042072771</v>
      </c>
      <c r="AG595" s="107">
        <v>8.2960000000000006E-2</v>
      </c>
      <c r="AH595" s="41">
        <v>16.741565999999999</v>
      </c>
      <c r="AI595" s="23">
        <v>16631880.456497099</v>
      </c>
    </row>
    <row r="596" spans="1:35" ht="27.75" customHeight="1" x14ac:dyDescent="0.2">
      <c r="A596" s="39">
        <v>567</v>
      </c>
      <c r="B596" s="17" t="s">
        <v>26</v>
      </c>
      <c r="C596" s="19">
        <v>2003</v>
      </c>
      <c r="D596" s="19"/>
      <c r="E596" s="29">
        <v>0</v>
      </c>
      <c r="F596" s="21">
        <v>98474266</v>
      </c>
      <c r="G596" s="21">
        <v>0</v>
      </c>
      <c r="H596" s="23">
        <v>6335877</v>
      </c>
      <c r="I596" s="107">
        <v>5.0000000000000001E-3</v>
      </c>
      <c r="J596" s="23">
        <v>6796568.9450000003</v>
      </c>
      <c r="K596" s="23">
        <v>-7538986.665</v>
      </c>
      <c r="L596" s="23">
        <v>43697964.988351963</v>
      </c>
      <c r="N596" s="72"/>
      <c r="O596" s="72"/>
      <c r="P596" s="72"/>
      <c r="Q596" s="72"/>
      <c r="R596" s="72"/>
      <c r="S596" s="72">
        <v>6796568.9450000003</v>
      </c>
      <c r="T596" s="22"/>
      <c r="U596" s="22"/>
      <c r="V596" s="72">
        <v>0</v>
      </c>
      <c r="X596" s="102">
        <v>130.6</v>
      </c>
      <c r="Y596" s="22">
        <v>52041.10983920368</v>
      </c>
      <c r="Z596" s="5">
        <v>4.5900000000000003E-2</v>
      </c>
      <c r="AA596" s="40"/>
      <c r="AD596" s="111">
        <v>94.295243902439026</v>
      </c>
      <c r="AE596" s="34">
        <v>0</v>
      </c>
      <c r="AF596" s="34">
        <v>999890.14281161991</v>
      </c>
      <c r="AG596" s="107">
        <v>8.2960000000000006E-2</v>
      </c>
      <c r="AH596" s="41">
        <v>16.820820000000001</v>
      </c>
      <c r="AI596" s="23">
        <v>16818972.112008553</v>
      </c>
    </row>
    <row r="597" spans="1:35" ht="27.75" customHeight="1" x14ac:dyDescent="0.2">
      <c r="A597" s="39">
        <v>568</v>
      </c>
      <c r="B597" s="17" t="s">
        <v>26</v>
      </c>
      <c r="C597" s="19">
        <v>2004</v>
      </c>
      <c r="D597" s="19"/>
      <c r="E597" s="29">
        <v>0</v>
      </c>
      <c r="F597" s="21">
        <v>106698576</v>
      </c>
      <c r="G597" s="21">
        <v>0</v>
      </c>
      <c r="H597" s="23">
        <v>8224310</v>
      </c>
      <c r="I597" s="107">
        <v>5.0000000000000001E-3</v>
      </c>
      <c r="J597" s="23">
        <v>8716681.3300000001</v>
      </c>
      <c r="K597" s="23"/>
      <c r="N597" s="72"/>
      <c r="O597" s="72"/>
      <c r="P597" s="72"/>
      <c r="Q597" s="72"/>
      <c r="R597" s="72"/>
      <c r="S597" s="72">
        <v>8716681.3300000001</v>
      </c>
      <c r="T597" s="22"/>
      <c r="U597" s="22"/>
      <c r="V597" s="72">
        <v>0</v>
      </c>
      <c r="X597" s="102">
        <v>131.1</v>
      </c>
      <c r="Y597" s="22">
        <v>66488.797330282236</v>
      </c>
      <c r="Z597" s="5">
        <v>4.5900000000000003E-2</v>
      </c>
      <c r="AA597" s="40"/>
      <c r="AD597" s="111">
        <v>97.149756097560967</v>
      </c>
      <c r="AE597" s="34">
        <v>0</v>
      </c>
      <c r="AF597" s="34">
        <v>1020483.9825868488</v>
      </c>
      <c r="AG597" s="107">
        <v>8.2960000000000006E-2</v>
      </c>
      <c r="AH597" s="41">
        <v>16.852066000000001</v>
      </c>
      <c r="AI597" s="23">
        <v>17197263.426496428</v>
      </c>
    </row>
    <row r="598" spans="1:35" ht="27.75" customHeight="1" x14ac:dyDescent="0.2">
      <c r="A598" s="39">
        <v>569</v>
      </c>
      <c r="B598" s="17" t="s">
        <v>26</v>
      </c>
      <c r="C598" s="19">
        <v>2005</v>
      </c>
      <c r="D598" s="19"/>
      <c r="E598" s="29">
        <v>0</v>
      </c>
      <c r="F598" s="21">
        <v>114378783</v>
      </c>
      <c r="G598" s="21">
        <v>0</v>
      </c>
      <c r="H598" s="23">
        <v>7680207</v>
      </c>
      <c r="I598" s="107">
        <v>5.0000000000000001E-3</v>
      </c>
      <c r="J598" s="23">
        <v>8213699.8799999999</v>
      </c>
      <c r="N598" s="72"/>
      <c r="O598" s="72"/>
      <c r="P598" s="72"/>
      <c r="Q598" s="72"/>
      <c r="R598" s="72"/>
      <c r="S598" s="72">
        <v>8213699.8799999999</v>
      </c>
      <c r="T598" s="22"/>
      <c r="U598" s="22"/>
      <c r="V598" s="72">
        <v>0</v>
      </c>
      <c r="X598" s="102">
        <v>133.6</v>
      </c>
      <c r="Y598" s="22">
        <v>61479.789520958082</v>
      </c>
      <c r="Z598" s="5">
        <v>4.5900000000000003E-2</v>
      </c>
      <c r="AA598" s="40"/>
      <c r="AD598" s="111">
        <v>99.990121951219521</v>
      </c>
      <c r="AE598" s="34">
        <v>0</v>
      </c>
      <c r="AF598" s="34">
        <v>1035123.5573070705</v>
      </c>
      <c r="AG598" s="107">
        <v>8.2960000000000006E-2</v>
      </c>
      <c r="AH598" s="41">
        <v>17.008296000000001</v>
      </c>
      <c r="AI598" s="23">
        <v>17605687.859251618</v>
      </c>
    </row>
    <row r="599" spans="1:35" ht="27.75" customHeight="1" x14ac:dyDescent="0.2">
      <c r="A599" s="39">
        <v>570</v>
      </c>
      <c r="B599" s="17" t="s">
        <v>26</v>
      </c>
      <c r="C599" s="19">
        <v>2006</v>
      </c>
      <c r="D599" s="19"/>
      <c r="E599" s="29">
        <v>0</v>
      </c>
      <c r="F599" s="21">
        <v>133409573</v>
      </c>
      <c r="G599" s="21">
        <v>0</v>
      </c>
      <c r="H599" s="23">
        <v>19030790</v>
      </c>
      <c r="I599" s="107">
        <v>5.0000000000000001E-3</v>
      </c>
      <c r="J599" s="23">
        <v>19602683.914999999</v>
      </c>
      <c r="N599" s="72"/>
      <c r="O599" s="72"/>
      <c r="P599" s="72"/>
      <c r="Q599" s="72"/>
      <c r="R599" s="72"/>
      <c r="S599" s="72">
        <v>19602683.914999999</v>
      </c>
      <c r="T599" s="22"/>
      <c r="U599" s="22"/>
      <c r="V599" s="72">
        <v>0</v>
      </c>
      <c r="X599" s="102">
        <v>142.4</v>
      </c>
      <c r="Y599" s="22">
        <v>137659.29715589885</v>
      </c>
      <c r="Z599" s="5">
        <v>4.5900000000000003E-2</v>
      </c>
      <c r="AA599" s="40"/>
      <c r="AD599" s="111">
        <v>103.12109756097563</v>
      </c>
      <c r="AE599" s="34">
        <v>0</v>
      </c>
      <c r="AF599" s="34">
        <v>1125270.6831825748</v>
      </c>
      <c r="AG599" s="107">
        <v>7.7441666666666686E-2</v>
      </c>
      <c r="AH599" s="41">
        <v>16.88236666666667</v>
      </c>
      <c r="AI599" s="23">
        <v>18997232.272738732</v>
      </c>
    </row>
    <row r="600" spans="1:35" ht="27.75" customHeight="1" x14ac:dyDescent="0.2">
      <c r="A600" s="39">
        <v>571</v>
      </c>
      <c r="B600" s="17" t="s">
        <v>26</v>
      </c>
      <c r="C600" s="19">
        <v>2007</v>
      </c>
      <c r="D600" s="19"/>
      <c r="E600" s="29">
        <v>-526422</v>
      </c>
      <c r="F600" s="21">
        <v>144257620</v>
      </c>
      <c r="G600" s="21">
        <v>0</v>
      </c>
      <c r="H600" s="23">
        <v>10848047</v>
      </c>
      <c r="I600" s="107">
        <v>5.0000000000000001E-3</v>
      </c>
      <c r="J600" s="23">
        <v>11515094.865</v>
      </c>
      <c r="N600" s="72">
        <v>0</v>
      </c>
      <c r="O600" s="72">
        <v>144257620</v>
      </c>
      <c r="P600" s="72"/>
      <c r="Q600" s="72"/>
      <c r="R600" s="72">
        <v>0</v>
      </c>
      <c r="S600" s="72">
        <v>11515094.865</v>
      </c>
      <c r="T600" s="22"/>
      <c r="U600" s="22"/>
      <c r="V600" s="72">
        <v>0</v>
      </c>
      <c r="X600" s="102">
        <v>148.80000000000001</v>
      </c>
      <c r="Y600" s="22">
        <v>77386.390221774185</v>
      </c>
      <c r="Z600" s="5">
        <v>4.5900000000000003E-2</v>
      </c>
      <c r="AA600" s="40"/>
      <c r="AD600" s="111">
        <v>106.41609756097562</v>
      </c>
      <c r="AE600" s="34">
        <v>0</v>
      </c>
      <c r="AF600" s="34">
        <v>1151007.1490462688</v>
      </c>
      <c r="AG600" s="107">
        <v>7.350000000000001E-2</v>
      </c>
      <c r="AH600" s="41">
        <v>17.296320000000001</v>
      </c>
      <c r="AI600" s="23">
        <v>19908187.97219196</v>
      </c>
    </row>
    <row r="601" spans="1:35" ht="27.75" customHeight="1" x14ac:dyDescent="0.2">
      <c r="A601" s="39">
        <v>572</v>
      </c>
      <c r="B601" s="17" t="s">
        <v>26</v>
      </c>
      <c r="C601" s="19">
        <v>2008</v>
      </c>
      <c r="D601" s="19"/>
      <c r="E601" s="29">
        <v>-1450782</v>
      </c>
      <c r="F601" s="21">
        <v>155868359</v>
      </c>
      <c r="G601" s="21">
        <v>0</v>
      </c>
      <c r="H601" s="23">
        <v>11610739</v>
      </c>
      <c r="I601" s="107">
        <v>5.0000000000000001E-3</v>
      </c>
      <c r="J601" s="23">
        <v>12332027.1</v>
      </c>
      <c r="N601" s="72">
        <v>0</v>
      </c>
      <c r="O601" s="72">
        <v>155868359</v>
      </c>
      <c r="P601" s="72"/>
      <c r="Q601" s="72"/>
      <c r="R601" s="72">
        <v>0</v>
      </c>
      <c r="S601" s="72">
        <v>12332027.1</v>
      </c>
      <c r="T601" s="22"/>
      <c r="U601" s="22"/>
      <c r="V601" s="72">
        <v>0</v>
      </c>
      <c r="X601" s="102">
        <v>150.30000000000001</v>
      </c>
      <c r="Y601" s="22">
        <v>82049.415169660671</v>
      </c>
      <c r="Z601" s="5">
        <v>4.5900000000000003E-2</v>
      </c>
      <c r="AA601" s="40"/>
      <c r="AD601" s="111">
        <v>109.62926829268292</v>
      </c>
      <c r="AE601" s="34">
        <v>0</v>
      </c>
      <c r="AF601" s="34">
        <v>1180225.3360747057</v>
      </c>
      <c r="AG601" s="107">
        <v>7.2692083333333324E-2</v>
      </c>
      <c r="AH601" s="41">
        <v>17.715351999999999</v>
      </c>
      <c r="AI601" s="23">
        <v>20908107.26788171</v>
      </c>
    </row>
    <row r="602" spans="1:35" ht="27.75" customHeight="1" x14ac:dyDescent="0.2">
      <c r="A602" s="39">
        <v>573</v>
      </c>
      <c r="B602" s="17" t="s">
        <v>26</v>
      </c>
      <c r="C602" s="19">
        <v>2009</v>
      </c>
      <c r="D602" s="19"/>
      <c r="E602" s="29">
        <v>-3446594</v>
      </c>
      <c r="F602" s="21">
        <v>168534235</v>
      </c>
      <c r="G602" s="21">
        <v>0</v>
      </c>
      <c r="H602" s="23">
        <v>12665876</v>
      </c>
      <c r="I602" s="107">
        <v>5.0000000000000001E-3</v>
      </c>
      <c r="J602" s="23">
        <v>13445217.795</v>
      </c>
      <c r="N602" s="72">
        <v>1318851</v>
      </c>
      <c r="O602" s="72">
        <v>168534235</v>
      </c>
      <c r="P602" s="72"/>
      <c r="Q602" s="72"/>
      <c r="R602" s="72">
        <v>1318851</v>
      </c>
      <c r="S602" s="72">
        <v>14764068.795</v>
      </c>
      <c r="T602" s="22"/>
      <c r="U602" s="22"/>
      <c r="V602" s="72">
        <v>0</v>
      </c>
      <c r="X602" s="102">
        <v>151.1</v>
      </c>
      <c r="Y602" s="22">
        <v>97710.581039046985</v>
      </c>
      <c r="Z602" s="5">
        <v>4.5900000000000003E-2</v>
      </c>
      <c r="AA602" s="40"/>
      <c r="AD602" s="111">
        <v>112.72439024390243</v>
      </c>
      <c r="AE602" s="34">
        <v>0</v>
      </c>
      <c r="AF602" s="34">
        <v>1223763.5741879237</v>
      </c>
      <c r="AG602" s="107">
        <v>7.3154000000000011E-2</v>
      </c>
      <c r="AH602" s="41">
        <v>17.930536200000002</v>
      </c>
      <c r="AI602" s="23">
        <v>21942737.067217954</v>
      </c>
    </row>
    <row r="603" spans="1:35" ht="27.75" customHeight="1" x14ac:dyDescent="0.2">
      <c r="A603" s="39">
        <v>574</v>
      </c>
      <c r="B603" s="17" t="s">
        <v>26</v>
      </c>
      <c r="C603" s="19">
        <v>2010</v>
      </c>
      <c r="D603" s="19"/>
      <c r="E603" s="29">
        <v>-771814</v>
      </c>
      <c r="F603" s="21">
        <v>181162912</v>
      </c>
      <c r="G603" s="21">
        <v>0</v>
      </c>
      <c r="H603" s="23">
        <v>12628677</v>
      </c>
      <c r="I603" s="107">
        <v>5.0000000000000001E-3</v>
      </c>
      <c r="J603" s="23">
        <v>13471348.175000001</v>
      </c>
      <c r="N603" s="72">
        <v>5838293</v>
      </c>
      <c r="O603" s="72">
        <v>181162912</v>
      </c>
      <c r="P603" s="72"/>
      <c r="Q603" s="72"/>
      <c r="R603" s="72">
        <v>5838293</v>
      </c>
      <c r="S603" s="72">
        <v>19309641.175000001</v>
      </c>
      <c r="T603" s="22"/>
      <c r="U603" s="22"/>
      <c r="V603" s="72">
        <v>0</v>
      </c>
      <c r="X603" s="102">
        <v>155.1</v>
      </c>
      <c r="Y603" s="22">
        <v>124498.00886524824</v>
      </c>
      <c r="Z603" s="5">
        <v>4.5900000000000003E-2</v>
      </c>
      <c r="AA603" s="40"/>
      <c r="AD603" s="111">
        <v>115.85768292682927</v>
      </c>
      <c r="AE603" s="34">
        <v>0</v>
      </c>
      <c r="AF603" s="34">
        <v>1292090.8349979462</v>
      </c>
      <c r="AG603" s="107">
        <v>7.3993333333333355E-2</v>
      </c>
      <c r="AH603" s="41">
        <v>18.29948266666667</v>
      </c>
      <c r="AI603" s="23">
        <v>23644593.838803779</v>
      </c>
    </row>
    <row r="604" spans="1:35" ht="27.75" customHeight="1" x14ac:dyDescent="0.2">
      <c r="A604" s="39">
        <v>575</v>
      </c>
      <c r="B604" s="17" t="s">
        <v>26</v>
      </c>
      <c r="C604" s="18">
        <v>2011</v>
      </c>
      <c r="D604" s="18"/>
      <c r="E604" s="29">
        <v>2509344</v>
      </c>
      <c r="F604" s="21">
        <v>180401141</v>
      </c>
      <c r="G604" s="20">
        <v>0</v>
      </c>
      <c r="H604" s="23">
        <v>-761771</v>
      </c>
      <c r="I604" s="107">
        <v>5.0000000000000001E-3</v>
      </c>
      <c r="J604" s="23">
        <v>144043.56000000006</v>
      </c>
      <c r="N604" s="72">
        <v>1572278</v>
      </c>
      <c r="O604" s="72">
        <v>180401141</v>
      </c>
      <c r="P604" s="72"/>
      <c r="Q604" s="72"/>
      <c r="R604" s="72">
        <v>1572278</v>
      </c>
      <c r="S604" s="72">
        <v>1716321.56</v>
      </c>
      <c r="T604" s="22"/>
      <c r="U604" s="22"/>
      <c r="V604" s="72">
        <v>13999565</v>
      </c>
      <c r="X604" s="102">
        <v>160.19999999999999</v>
      </c>
      <c r="Y604" s="22">
        <v>10713.617727840201</v>
      </c>
      <c r="Z604" s="5">
        <v>4.5900000000000003E-2</v>
      </c>
      <c r="AA604" s="40"/>
      <c r="AD604" s="111">
        <v>119.08</v>
      </c>
      <c r="AE604" s="34">
        <v>0</v>
      </c>
      <c r="AF604" s="34">
        <v>1243497.4833993805</v>
      </c>
      <c r="AG604" s="107">
        <v>7.0764333333333346E-2</v>
      </c>
      <c r="AH604" s="41">
        <v>18.328728099999999</v>
      </c>
      <c r="AI604" s="23">
        <v>22791727.266261507</v>
      </c>
    </row>
    <row r="605" spans="1:35" ht="27.75" customHeight="1" x14ac:dyDescent="0.2">
      <c r="B605" s="98" t="s">
        <v>26</v>
      </c>
      <c r="C605" s="39">
        <v>2012</v>
      </c>
      <c r="E605" s="29">
        <v>2509344</v>
      </c>
      <c r="F605" s="34">
        <v>155389156</v>
      </c>
      <c r="G605" s="20"/>
      <c r="H605" s="23">
        <v>-25011985</v>
      </c>
      <c r="I605" s="107">
        <v>5.0000000000000001E-3</v>
      </c>
      <c r="J605" s="23">
        <v>-24109979.295000002</v>
      </c>
      <c r="N605" s="72">
        <v>0</v>
      </c>
      <c r="O605" s="72">
        <v>155389156</v>
      </c>
      <c r="P605" s="72"/>
      <c r="Q605" s="72"/>
      <c r="R605" s="72">
        <v>0</v>
      </c>
      <c r="S605" s="72">
        <v>-24109979.295000002</v>
      </c>
      <c r="T605" s="72">
        <v>0</v>
      </c>
      <c r="U605" s="72">
        <v>11492001</v>
      </c>
      <c r="X605" s="102">
        <v>161.6</v>
      </c>
      <c r="Y605" s="22">
        <v>-149195.41642945545</v>
      </c>
      <c r="Z605" s="5">
        <v>4.5900000000000003E-2</v>
      </c>
      <c r="AF605" s="34">
        <v>1037225.5324818934</v>
      </c>
      <c r="AG605" s="107">
        <v>6.2333333333333331E-2</v>
      </c>
      <c r="AH605" s="41">
        <v>17.40324</v>
      </c>
      <c r="AI605" s="23">
        <v>18051084.875910189</v>
      </c>
    </row>
    <row r="606" spans="1:35" ht="27.75" customHeight="1" x14ac:dyDescent="0.2">
      <c r="A606" s="39">
        <v>576</v>
      </c>
      <c r="B606" s="17" t="s">
        <v>27</v>
      </c>
      <c r="C606" s="19">
        <v>1989</v>
      </c>
      <c r="D606" s="19"/>
      <c r="E606" s="29">
        <v>0</v>
      </c>
      <c r="F606" s="21">
        <v>10121144</v>
      </c>
      <c r="G606" s="21">
        <v>-3942930</v>
      </c>
      <c r="H606" s="23"/>
      <c r="I606" s="107">
        <v>5.0000000000000001E-3</v>
      </c>
      <c r="N606" s="72"/>
      <c r="O606" s="72"/>
      <c r="P606" s="72"/>
      <c r="Q606" s="72"/>
      <c r="R606" s="72"/>
      <c r="V606" s="72">
        <v>0</v>
      </c>
      <c r="X606" s="102">
        <v>95.5</v>
      </c>
      <c r="Z606" s="5">
        <v>4.5900000000000003E-2</v>
      </c>
      <c r="AA606" s="40">
        <v>120752.6443701555</v>
      </c>
      <c r="AB606" s="110">
        <v>51.164212860310414</v>
      </c>
      <c r="AE606" s="34">
        <v>1</v>
      </c>
      <c r="AF606" s="34">
        <v>120752.6443701555</v>
      </c>
    </row>
    <row r="607" spans="1:35" ht="27.75" customHeight="1" x14ac:dyDescent="0.2">
      <c r="A607" s="39">
        <v>577</v>
      </c>
      <c r="B607" s="17" t="s">
        <v>27</v>
      </c>
      <c r="C607" s="19">
        <v>1990</v>
      </c>
      <c r="D607" s="19"/>
      <c r="E607" s="29">
        <v>0</v>
      </c>
      <c r="F607" s="21">
        <v>11198178</v>
      </c>
      <c r="G607" s="21">
        <v>-4313381</v>
      </c>
      <c r="H607" s="23">
        <v>1077034</v>
      </c>
      <c r="I607" s="107">
        <v>5.0000000000000001E-3</v>
      </c>
      <c r="J607" s="34">
        <v>1127639.72</v>
      </c>
      <c r="N607" s="72"/>
      <c r="O607" s="72"/>
      <c r="P607" s="72"/>
      <c r="Q607" s="72"/>
      <c r="R607" s="72"/>
      <c r="S607" s="72">
        <v>1127639.72</v>
      </c>
      <c r="T607" s="22"/>
      <c r="U607" s="22"/>
      <c r="V607" s="72">
        <v>0</v>
      </c>
      <c r="X607" s="102">
        <v>98.5</v>
      </c>
      <c r="Y607" s="22">
        <v>11448.118984771574</v>
      </c>
      <c r="Z607" s="5">
        <v>4.5900000000000003E-2</v>
      </c>
      <c r="AA607" s="40"/>
      <c r="AE607" s="34">
        <v>0</v>
      </c>
      <c r="AF607" s="34">
        <v>126658.21697833693</v>
      </c>
    </row>
    <row r="608" spans="1:35" ht="27.75" customHeight="1" x14ac:dyDescent="0.2">
      <c r="A608" s="39">
        <v>578</v>
      </c>
      <c r="B608" s="17" t="s">
        <v>27</v>
      </c>
      <c r="C608" s="19">
        <v>1991</v>
      </c>
      <c r="D608" s="19"/>
      <c r="E608" s="29">
        <v>0</v>
      </c>
      <c r="F608" s="21">
        <v>11903050</v>
      </c>
      <c r="G608" s="21">
        <v>-4833296</v>
      </c>
      <c r="H608" s="23">
        <v>704872</v>
      </c>
      <c r="I608" s="107">
        <v>5.0000000000000001E-3</v>
      </c>
      <c r="J608" s="23">
        <v>760862.89</v>
      </c>
      <c r="N608" s="72"/>
      <c r="O608" s="72"/>
      <c r="P608" s="72"/>
      <c r="Q608" s="72"/>
      <c r="R608" s="72"/>
      <c r="S608" s="72">
        <v>760862.89</v>
      </c>
      <c r="T608" s="22"/>
      <c r="U608" s="22"/>
      <c r="V608" s="72">
        <v>0</v>
      </c>
      <c r="X608" s="102">
        <v>97.7</v>
      </c>
      <c r="Y608" s="22">
        <v>7787.7470829068579</v>
      </c>
      <c r="Z608" s="5">
        <v>4.5900000000000003E-2</v>
      </c>
      <c r="AA608" s="40"/>
      <c r="AE608" s="34">
        <v>0</v>
      </c>
      <c r="AF608" s="34">
        <v>128632.35190193813</v>
      </c>
    </row>
    <row r="609" spans="1:35" ht="27.75" customHeight="1" x14ac:dyDescent="0.2">
      <c r="A609" s="39">
        <v>579</v>
      </c>
      <c r="B609" s="17" t="s">
        <v>27</v>
      </c>
      <c r="C609" s="19">
        <v>1992</v>
      </c>
      <c r="D609" s="19"/>
      <c r="E609" s="29">
        <v>0</v>
      </c>
      <c r="F609" s="21">
        <v>13150144</v>
      </c>
      <c r="G609" s="21">
        <v>-5204764</v>
      </c>
      <c r="H609" s="23">
        <v>1247094</v>
      </c>
      <c r="I609" s="107">
        <v>5.0000000000000001E-3</v>
      </c>
      <c r="J609" s="23">
        <v>1306609.25</v>
      </c>
      <c r="N609" s="72"/>
      <c r="O609" s="72"/>
      <c r="P609" s="72"/>
      <c r="Q609" s="72"/>
      <c r="R609" s="72"/>
      <c r="S609" s="72">
        <v>1306609.25</v>
      </c>
      <c r="T609" s="22"/>
      <c r="U609" s="22"/>
      <c r="V609" s="72">
        <v>0</v>
      </c>
      <c r="X609" s="102">
        <v>100</v>
      </c>
      <c r="Y609" s="22">
        <v>13066.092500000001</v>
      </c>
      <c r="Z609" s="5">
        <v>4.5900000000000003E-2</v>
      </c>
      <c r="AA609" s="40"/>
      <c r="AE609" s="34">
        <v>0</v>
      </c>
      <c r="AF609" s="34">
        <v>135794.21944963917</v>
      </c>
    </row>
    <row r="610" spans="1:35" ht="27.75" customHeight="1" x14ac:dyDescent="0.2">
      <c r="A610" s="39">
        <v>580</v>
      </c>
      <c r="B610" s="17" t="s">
        <v>27</v>
      </c>
      <c r="C610" s="19">
        <v>1993</v>
      </c>
      <c r="D610" s="19"/>
      <c r="E610" s="29">
        <v>0</v>
      </c>
      <c r="F610" s="21">
        <v>14851618</v>
      </c>
      <c r="G610" s="21">
        <v>-5888409</v>
      </c>
      <c r="H610" s="23">
        <v>1701474</v>
      </c>
      <c r="I610" s="107">
        <v>5.0000000000000001E-3</v>
      </c>
      <c r="J610" s="23">
        <v>1767224.72</v>
      </c>
      <c r="N610" s="72"/>
      <c r="O610" s="72"/>
      <c r="P610" s="72"/>
      <c r="Q610" s="72"/>
      <c r="R610" s="72"/>
      <c r="S610" s="72">
        <v>1767224.72</v>
      </c>
      <c r="T610" s="22"/>
      <c r="U610" s="22"/>
      <c r="V610" s="72">
        <v>0</v>
      </c>
      <c r="X610" s="102">
        <v>102.5</v>
      </c>
      <c r="Y610" s="22">
        <v>17241.216780487804</v>
      </c>
      <c r="Z610" s="5">
        <v>4.5900000000000003E-2</v>
      </c>
      <c r="AA610" s="40"/>
      <c r="AE610" s="34">
        <v>0</v>
      </c>
      <c r="AF610" s="34">
        <v>146802.48155738853</v>
      </c>
    </row>
    <row r="611" spans="1:35" ht="27.75" customHeight="1" x14ac:dyDescent="0.2">
      <c r="A611" s="39">
        <v>581</v>
      </c>
      <c r="B611" s="17" t="s">
        <v>27</v>
      </c>
      <c r="C611" s="19">
        <v>1994</v>
      </c>
      <c r="D611" s="19"/>
      <c r="E611" s="29">
        <v>0</v>
      </c>
      <c r="F611" s="21">
        <v>16517092</v>
      </c>
      <c r="G611" s="21">
        <v>-6585507</v>
      </c>
      <c r="H611" s="23">
        <v>1665474</v>
      </c>
      <c r="I611" s="107">
        <v>5.0000000000000001E-3</v>
      </c>
      <c r="J611" s="23">
        <v>1739732.09</v>
      </c>
      <c r="N611" s="72"/>
      <c r="O611" s="72"/>
      <c r="P611" s="72"/>
      <c r="Q611" s="72"/>
      <c r="R611" s="72"/>
      <c r="S611" s="72">
        <v>1739732.09</v>
      </c>
      <c r="T611" s="22"/>
      <c r="U611" s="22"/>
      <c r="V611" s="72">
        <v>0</v>
      </c>
      <c r="X611" s="102">
        <v>108.2</v>
      </c>
      <c r="Y611" s="22">
        <v>16078.854805914973</v>
      </c>
      <c r="Z611" s="5">
        <v>4.5900000000000003E-2</v>
      </c>
      <c r="AA611" s="40"/>
      <c r="AE611" s="34">
        <v>0</v>
      </c>
      <c r="AF611" s="34">
        <v>156143.10245981938</v>
      </c>
    </row>
    <row r="612" spans="1:35" ht="27.75" customHeight="1" x14ac:dyDescent="0.2">
      <c r="A612" s="39">
        <v>582</v>
      </c>
      <c r="B612" s="17" t="s">
        <v>27</v>
      </c>
      <c r="C612" s="19">
        <v>1995</v>
      </c>
      <c r="D612" s="19"/>
      <c r="E612" s="29">
        <v>0</v>
      </c>
      <c r="F612" s="21">
        <v>18019432</v>
      </c>
      <c r="G612" s="21">
        <v>-7327962</v>
      </c>
      <c r="H612" s="23">
        <v>1502340</v>
      </c>
      <c r="I612" s="107">
        <v>5.0000000000000001E-3</v>
      </c>
      <c r="J612" s="23">
        <v>1584925.46</v>
      </c>
      <c r="N612" s="72"/>
      <c r="O612" s="72"/>
      <c r="P612" s="72"/>
      <c r="Q612" s="72"/>
      <c r="R612" s="72"/>
      <c r="S612" s="72">
        <v>1584925.46</v>
      </c>
      <c r="T612" s="22"/>
      <c r="U612" s="22"/>
      <c r="V612" s="72">
        <v>0</v>
      </c>
      <c r="X612" s="102">
        <v>116.7</v>
      </c>
      <c r="Y612" s="22">
        <v>13581.19502999143</v>
      </c>
      <c r="Z612" s="5">
        <v>4.5900000000000003E-2</v>
      </c>
      <c r="AA612" s="40"/>
      <c r="AE612" s="34">
        <v>0</v>
      </c>
      <c r="AF612" s="34">
        <v>162557.32908690508</v>
      </c>
    </row>
    <row r="613" spans="1:35" ht="27.75" customHeight="1" x14ac:dyDescent="0.2">
      <c r="A613" s="39">
        <v>583</v>
      </c>
      <c r="B613" s="17" t="s">
        <v>27</v>
      </c>
      <c r="C613" s="19">
        <v>1996</v>
      </c>
      <c r="D613" s="19"/>
      <c r="E613" s="29">
        <v>0</v>
      </c>
      <c r="F613" s="21">
        <v>19079534</v>
      </c>
      <c r="G613" s="21">
        <v>-8112775</v>
      </c>
      <c r="H613" s="23">
        <v>1060102</v>
      </c>
      <c r="I613" s="107">
        <v>5.0000000000000001E-3</v>
      </c>
      <c r="J613" s="23">
        <v>1150199.1599999999</v>
      </c>
      <c r="N613" s="72"/>
      <c r="O613" s="72"/>
      <c r="P613" s="72"/>
      <c r="Q613" s="72"/>
      <c r="R613" s="72"/>
      <c r="S613" s="72">
        <v>1150199.1599999999</v>
      </c>
      <c r="T613" s="22"/>
      <c r="U613" s="22"/>
      <c r="V613" s="72">
        <v>0</v>
      </c>
      <c r="X613" s="102">
        <v>116.6</v>
      </c>
      <c r="Y613" s="22">
        <v>9864.4867924528298</v>
      </c>
      <c r="Z613" s="5">
        <v>4.5900000000000003E-2</v>
      </c>
      <c r="AA613" s="40"/>
      <c r="AE613" s="34">
        <v>0</v>
      </c>
      <c r="AF613" s="34">
        <v>164960.43447426899</v>
      </c>
    </row>
    <row r="614" spans="1:35" ht="27.75" customHeight="1" x14ac:dyDescent="0.2">
      <c r="A614" s="39">
        <v>584</v>
      </c>
      <c r="B614" s="17" t="s">
        <v>27</v>
      </c>
      <c r="C614" s="19">
        <v>1997</v>
      </c>
      <c r="D614" s="19"/>
      <c r="E614" s="29">
        <v>0</v>
      </c>
      <c r="F614" s="21">
        <v>20459205</v>
      </c>
      <c r="G614" s="21">
        <v>-8913808</v>
      </c>
      <c r="H614" s="23">
        <v>1379671</v>
      </c>
      <c r="I614" s="107">
        <v>5.0000000000000001E-3</v>
      </c>
      <c r="J614" s="23">
        <v>1475068.67</v>
      </c>
      <c r="L614" s="33">
        <v>0.56431308059135243</v>
      </c>
      <c r="N614" s="72"/>
      <c r="O614" s="72"/>
      <c r="P614" s="72"/>
      <c r="Q614" s="72"/>
      <c r="R614" s="72"/>
      <c r="S614" s="72">
        <v>1475068.67</v>
      </c>
      <c r="T614" s="22"/>
      <c r="U614" s="22"/>
      <c r="V614" s="72">
        <v>0</v>
      </c>
      <c r="X614" s="102">
        <v>118</v>
      </c>
      <c r="Y614" s="22">
        <v>12500.581949152542</v>
      </c>
      <c r="Z614" s="5">
        <v>4.5900000000000003E-2</v>
      </c>
      <c r="AA614" s="40"/>
      <c r="AE614" s="34">
        <v>0</v>
      </c>
      <c r="AF614" s="34">
        <v>169889.33248105258</v>
      </c>
    </row>
    <row r="615" spans="1:35" ht="27.75" customHeight="1" x14ac:dyDescent="0.2">
      <c r="A615" s="39">
        <v>585</v>
      </c>
      <c r="B615" s="17" t="s">
        <v>27</v>
      </c>
      <c r="C615" s="19">
        <v>1998</v>
      </c>
      <c r="D615" s="19"/>
      <c r="E615" s="29">
        <v>0</v>
      </c>
      <c r="F615" s="21">
        <v>13421823</v>
      </c>
      <c r="G615" s="21">
        <v>-5810915</v>
      </c>
      <c r="H615" s="23">
        <v>-7037382</v>
      </c>
      <c r="I615" s="107">
        <v>5.0000000000000001E-3</v>
      </c>
      <c r="J615" s="23"/>
      <c r="K615" s="23">
        <v>2610064.8050000002</v>
      </c>
      <c r="L615" s="23">
        <v>7768582.2777774874</v>
      </c>
      <c r="M615" s="39">
        <v>1</v>
      </c>
      <c r="N615" s="72"/>
      <c r="O615" s="72"/>
      <c r="P615" s="72"/>
      <c r="Q615" s="72"/>
      <c r="R615" s="72"/>
      <c r="S615" s="72">
        <v>2610064.8050000002</v>
      </c>
      <c r="T615" s="22"/>
      <c r="U615" s="22"/>
      <c r="X615" s="102">
        <v>122.8</v>
      </c>
      <c r="Y615" s="22">
        <v>21254.599389250816</v>
      </c>
      <c r="Z615" s="5">
        <v>4.5900000000000003E-2</v>
      </c>
      <c r="AA615" s="40"/>
      <c r="AE615" s="34">
        <v>0</v>
      </c>
      <c r="AF615" s="34">
        <v>183346.01150942309</v>
      </c>
    </row>
    <row r="616" spans="1:35" ht="27.75" customHeight="1" x14ac:dyDescent="0.2">
      <c r="A616" s="39">
        <v>586</v>
      </c>
      <c r="B616" s="17" t="s">
        <v>27</v>
      </c>
      <c r="C616" s="19">
        <v>1999</v>
      </c>
      <c r="D616" s="19"/>
      <c r="E616" s="29">
        <v>0</v>
      </c>
      <c r="F616" s="21">
        <v>0</v>
      </c>
      <c r="G616" s="21">
        <v>0</v>
      </c>
      <c r="H616" s="23">
        <v>-13421823</v>
      </c>
      <c r="I616" s="107">
        <v>5.0000000000000001E-3</v>
      </c>
      <c r="J616" s="23"/>
      <c r="K616" s="23">
        <v>2610064.8050000002</v>
      </c>
      <c r="L616" s="23">
        <v>7768582.2777774874</v>
      </c>
      <c r="M616" s="39">
        <v>1</v>
      </c>
      <c r="N616" s="72"/>
      <c r="O616" s="72"/>
      <c r="P616" s="72"/>
      <c r="Q616" s="72"/>
      <c r="R616" s="72"/>
      <c r="S616" s="72">
        <v>2610064.8050000002</v>
      </c>
      <c r="T616" s="22"/>
      <c r="U616" s="22"/>
      <c r="X616" s="102">
        <v>126.1</v>
      </c>
      <c r="Y616" s="22">
        <v>20698.372759714515</v>
      </c>
      <c r="Z616" s="5">
        <v>4.5900000000000003E-2</v>
      </c>
      <c r="AA616" s="40"/>
      <c r="AE616" s="34">
        <v>0</v>
      </c>
      <c r="AF616" s="34">
        <v>195628.80234085509</v>
      </c>
    </row>
    <row r="617" spans="1:35" ht="27.75" customHeight="1" x14ac:dyDescent="0.2">
      <c r="A617" s="39">
        <v>587</v>
      </c>
      <c r="B617" s="17" t="s">
        <v>27</v>
      </c>
      <c r="C617" s="19">
        <v>2000</v>
      </c>
      <c r="D617" s="19"/>
      <c r="E617" s="29">
        <v>0</v>
      </c>
      <c r="F617" s="21">
        <v>0</v>
      </c>
      <c r="G617" s="21">
        <v>0</v>
      </c>
      <c r="H617" s="23">
        <v>0</v>
      </c>
      <c r="I617" s="107">
        <v>5.0000000000000001E-3</v>
      </c>
      <c r="J617" s="23"/>
      <c r="K617" s="23">
        <v>2610064.8050000002</v>
      </c>
      <c r="L617" s="23">
        <v>7768582.2777774874</v>
      </c>
      <c r="M617" s="39">
        <v>1</v>
      </c>
      <c r="N617" s="72"/>
      <c r="O617" s="72"/>
      <c r="P617" s="72"/>
      <c r="Q617" s="72"/>
      <c r="R617" s="72"/>
      <c r="S617" s="72">
        <v>2610064.8050000002</v>
      </c>
      <c r="T617" s="22"/>
      <c r="U617" s="22"/>
      <c r="X617" s="102">
        <v>128.69999999999999</v>
      </c>
      <c r="Y617" s="22">
        <v>20280.223815073819</v>
      </c>
      <c r="Z617" s="5">
        <v>4.5900000000000003E-2</v>
      </c>
      <c r="AA617" s="40"/>
      <c r="AE617" s="34">
        <v>0</v>
      </c>
      <c r="AF617" s="34">
        <v>206929.66412848365</v>
      </c>
    </row>
    <row r="618" spans="1:35" ht="27.75" customHeight="1" x14ac:dyDescent="0.2">
      <c r="A618" s="39">
        <v>588</v>
      </c>
      <c r="B618" s="17" t="s">
        <v>27</v>
      </c>
      <c r="C618" s="19">
        <v>2001</v>
      </c>
      <c r="D618" s="19"/>
      <c r="E618" s="29">
        <v>0</v>
      </c>
      <c r="F618" s="21">
        <v>0</v>
      </c>
      <c r="G618" s="21">
        <v>0</v>
      </c>
      <c r="H618" s="23">
        <v>0</v>
      </c>
      <c r="I618" s="107">
        <v>5.0000000000000001E-3</v>
      </c>
      <c r="J618" s="23"/>
      <c r="K618" s="23">
        <v>2610064.8050000002</v>
      </c>
      <c r="L618" s="23">
        <v>7768582.2777774874</v>
      </c>
      <c r="M618" s="39">
        <v>1</v>
      </c>
      <c r="N618" s="72"/>
      <c r="O618" s="72"/>
      <c r="P618" s="72"/>
      <c r="Q618" s="72"/>
      <c r="R618" s="72"/>
      <c r="S618" s="72">
        <v>2610064.8050000002</v>
      </c>
      <c r="T618" s="22"/>
      <c r="U618" s="22"/>
      <c r="X618" s="102">
        <v>129.6</v>
      </c>
      <c r="Y618" s="22">
        <v>20139.388927469139</v>
      </c>
      <c r="Z618" s="5">
        <v>4.5900000000000003E-2</v>
      </c>
      <c r="AA618" s="40"/>
      <c r="AE618" s="34">
        <v>0</v>
      </c>
      <c r="AF618" s="34">
        <v>217570.9814724554</v>
      </c>
    </row>
    <row r="619" spans="1:35" ht="27.75" customHeight="1" x14ac:dyDescent="0.2">
      <c r="A619" s="39">
        <v>589</v>
      </c>
      <c r="B619" s="17" t="s">
        <v>27</v>
      </c>
      <c r="C619" s="19">
        <v>2002</v>
      </c>
      <c r="D619" s="19"/>
      <c r="E619" s="29">
        <v>0</v>
      </c>
      <c r="F619" s="21">
        <v>33407233</v>
      </c>
      <c r="G619" s="109">
        <v>0</v>
      </c>
      <c r="H619" s="23">
        <v>33407233</v>
      </c>
      <c r="I619" s="107">
        <v>5.0000000000000001E-3</v>
      </c>
      <c r="J619" s="23"/>
      <c r="K619" s="23">
        <v>2610064.8050000002</v>
      </c>
      <c r="L619" s="23">
        <v>7768582.2777774874</v>
      </c>
      <c r="M619" s="39">
        <v>1</v>
      </c>
      <c r="N619" s="72"/>
      <c r="O619" s="72"/>
      <c r="P619" s="72"/>
      <c r="Q619" s="72"/>
      <c r="R619" s="72"/>
      <c r="S619" s="72">
        <v>2610064.8050000002</v>
      </c>
      <c r="T619" s="22"/>
      <c r="U619" s="22"/>
      <c r="V619" s="72">
        <v>0</v>
      </c>
      <c r="X619" s="102">
        <v>130.5</v>
      </c>
      <c r="Y619" s="22">
        <v>20000.496590038314</v>
      </c>
      <c r="Z619" s="5">
        <v>4.5900000000000003E-2</v>
      </c>
      <c r="AA619" s="40"/>
      <c r="AD619" s="111">
        <v>91.329146341463414</v>
      </c>
      <c r="AE619" s="34">
        <v>0</v>
      </c>
      <c r="AF619" s="34">
        <v>227584.97001290802</v>
      </c>
      <c r="AG619" s="107">
        <v>8.2960000000000006E-2</v>
      </c>
      <c r="AH619" s="41">
        <v>16.741565999999999</v>
      </c>
      <c r="AI619" s="23">
        <v>3810128.7960791201</v>
      </c>
    </row>
    <row r="620" spans="1:35" ht="27.75" customHeight="1" x14ac:dyDescent="0.2">
      <c r="A620" s="39">
        <v>590</v>
      </c>
      <c r="B620" s="17" t="s">
        <v>27</v>
      </c>
      <c r="C620" s="19">
        <v>2003</v>
      </c>
      <c r="D620" s="19"/>
      <c r="E620" s="29">
        <v>0</v>
      </c>
      <c r="F620" s="21">
        <v>36193302</v>
      </c>
      <c r="G620" s="21">
        <v>0</v>
      </c>
      <c r="H620" s="23">
        <v>2786069</v>
      </c>
      <c r="I620" s="107">
        <v>5.0000000000000001E-3</v>
      </c>
      <c r="J620" s="23">
        <v>2953105.165</v>
      </c>
      <c r="K620" s="23">
        <v>13050324.025</v>
      </c>
      <c r="L620" s="23">
        <v>38842911.388887435</v>
      </c>
      <c r="N620" s="72"/>
      <c r="O620" s="72"/>
      <c r="P620" s="72"/>
      <c r="Q620" s="72"/>
      <c r="R620" s="72"/>
      <c r="S620" s="72">
        <v>2953105.165</v>
      </c>
      <c r="T620" s="22"/>
      <c r="U620" s="22"/>
      <c r="V620" s="72">
        <v>0</v>
      </c>
      <c r="X620" s="102">
        <v>130.6</v>
      </c>
      <c r="Y620" s="22">
        <v>22611.831278713631</v>
      </c>
      <c r="Z620" s="5">
        <v>4.5900000000000003E-2</v>
      </c>
      <c r="AA620" s="40"/>
      <c r="AD620" s="111">
        <v>94.295243902439026</v>
      </c>
      <c r="AE620" s="34">
        <v>0</v>
      </c>
      <c r="AF620" s="34">
        <v>239750.65116802917</v>
      </c>
      <c r="AG620" s="107">
        <v>8.2960000000000006E-2</v>
      </c>
      <c r="AH620" s="41">
        <v>16.820820000000001</v>
      </c>
      <c r="AI620" s="23">
        <v>4032802.5481802085</v>
      </c>
    </row>
    <row r="621" spans="1:35" ht="27.75" customHeight="1" x14ac:dyDescent="0.2">
      <c r="A621" s="39">
        <v>591</v>
      </c>
      <c r="B621" s="17" t="s">
        <v>27</v>
      </c>
      <c r="C621" s="19">
        <v>2004</v>
      </c>
      <c r="D621" s="19"/>
      <c r="E621" s="29">
        <v>0</v>
      </c>
      <c r="F621" s="21">
        <v>38519563</v>
      </c>
      <c r="G621" s="21">
        <v>0</v>
      </c>
      <c r="H621" s="23">
        <v>2326261</v>
      </c>
      <c r="I621" s="107">
        <v>5.0000000000000001E-3</v>
      </c>
      <c r="J621" s="23">
        <v>2507227.5099999998</v>
      </c>
      <c r="K621" s="23"/>
      <c r="N621" s="72"/>
      <c r="O621" s="72"/>
      <c r="P621" s="72"/>
      <c r="Q621" s="72"/>
      <c r="R621" s="72"/>
      <c r="S621" s="72">
        <v>2507227.5099999998</v>
      </c>
      <c r="T621" s="22"/>
      <c r="U621" s="22"/>
      <c r="V621" s="72">
        <v>0</v>
      </c>
      <c r="X621" s="102">
        <v>131.1</v>
      </c>
      <c r="Y621" s="22">
        <v>19124.542410373761</v>
      </c>
      <c r="Z621" s="5">
        <v>4.5900000000000003E-2</v>
      </c>
      <c r="AA621" s="40"/>
      <c r="AD621" s="111">
        <v>97.149756097560967</v>
      </c>
      <c r="AE621" s="34">
        <v>0</v>
      </c>
      <c r="AF621" s="34">
        <v>247870.63868979039</v>
      </c>
      <c r="AG621" s="107">
        <v>8.2960000000000006E-2</v>
      </c>
      <c r="AH621" s="41">
        <v>16.852066000000001</v>
      </c>
      <c r="AI621" s="23">
        <v>4177132.3626625012</v>
      </c>
    </row>
    <row r="622" spans="1:35" ht="27.75" customHeight="1" x14ac:dyDescent="0.2">
      <c r="A622" s="39">
        <v>592</v>
      </c>
      <c r="B622" s="17" t="s">
        <v>27</v>
      </c>
      <c r="C622" s="19">
        <v>2005</v>
      </c>
      <c r="D622" s="19"/>
      <c r="E622" s="29">
        <v>0</v>
      </c>
      <c r="F622" s="21">
        <v>40882974</v>
      </c>
      <c r="G622" s="21">
        <v>0</v>
      </c>
      <c r="H622" s="23">
        <v>2363411</v>
      </c>
      <c r="I622" s="107">
        <v>5.0000000000000001E-3</v>
      </c>
      <c r="J622" s="23">
        <v>2556008.8149999999</v>
      </c>
      <c r="N622" s="72"/>
      <c r="O622" s="72"/>
      <c r="P622" s="72"/>
      <c r="Q622" s="72"/>
      <c r="R622" s="72"/>
      <c r="S622" s="72">
        <v>2556008.8149999999</v>
      </c>
      <c r="T622" s="22"/>
      <c r="U622" s="22"/>
      <c r="V622" s="72">
        <v>0</v>
      </c>
      <c r="X622" s="102">
        <v>133.6</v>
      </c>
      <c r="Y622" s="22">
        <v>19131.80250748503</v>
      </c>
      <c r="Z622" s="5">
        <v>4.5900000000000003E-2</v>
      </c>
      <c r="AA622" s="40"/>
      <c r="AD622" s="111">
        <v>99.990121951219521</v>
      </c>
      <c r="AE622" s="34">
        <v>0</v>
      </c>
      <c r="AF622" s="34">
        <v>255625.17888141403</v>
      </c>
      <c r="AG622" s="107">
        <v>8.2960000000000006E-2</v>
      </c>
      <c r="AH622" s="41">
        <v>17.008296000000001</v>
      </c>
      <c r="AI622" s="23">
        <v>4347748.7074680394</v>
      </c>
    </row>
    <row r="623" spans="1:35" ht="27.75" customHeight="1" x14ac:dyDescent="0.2">
      <c r="A623" s="39">
        <v>593</v>
      </c>
      <c r="B623" s="17" t="s">
        <v>27</v>
      </c>
      <c r="C623" s="19">
        <v>2006</v>
      </c>
      <c r="D623" s="19"/>
      <c r="E623" s="29">
        <v>0</v>
      </c>
      <c r="F623" s="21">
        <v>44158313</v>
      </c>
      <c r="G623" s="21">
        <v>0</v>
      </c>
      <c r="H623" s="23">
        <v>3275339</v>
      </c>
      <c r="I623" s="107">
        <v>5.0000000000000001E-3</v>
      </c>
      <c r="J623" s="23">
        <v>3479753.87</v>
      </c>
      <c r="N623" s="72"/>
      <c r="O623" s="72"/>
      <c r="P623" s="72"/>
      <c r="Q623" s="72"/>
      <c r="R623" s="72"/>
      <c r="S623" s="72">
        <v>3479753.87</v>
      </c>
      <c r="T623" s="22"/>
      <c r="U623" s="22"/>
      <c r="V623" s="72">
        <v>0</v>
      </c>
      <c r="X623" s="102">
        <v>142.4</v>
      </c>
      <c r="Y623" s="22">
        <v>24436.473806179776</v>
      </c>
      <c r="Z623" s="5">
        <v>4.5900000000000003E-2</v>
      </c>
      <c r="AA623" s="40"/>
      <c r="AD623" s="111">
        <v>103.12109756097563</v>
      </c>
      <c r="AE623" s="34">
        <v>0</v>
      </c>
      <c r="AF623" s="34">
        <v>268328.4569769369</v>
      </c>
      <c r="AG623" s="107">
        <v>7.7441666666666686E-2</v>
      </c>
      <c r="AH623" s="41">
        <v>16.88236666666667</v>
      </c>
      <c r="AI623" s="23">
        <v>4530019.3977855407</v>
      </c>
    </row>
    <row r="624" spans="1:35" ht="27.75" customHeight="1" x14ac:dyDescent="0.2">
      <c r="A624" s="39">
        <v>594</v>
      </c>
      <c r="B624" s="17" t="s">
        <v>27</v>
      </c>
      <c r="C624" s="19">
        <v>2007</v>
      </c>
      <c r="D624" s="19"/>
      <c r="E624" s="29">
        <v>-71178</v>
      </c>
      <c r="F624" s="21">
        <v>47396258</v>
      </c>
      <c r="G624" s="21">
        <v>0</v>
      </c>
      <c r="H624" s="23">
        <v>3237945</v>
      </c>
      <c r="I624" s="107">
        <v>5.0000000000000001E-3</v>
      </c>
      <c r="J624" s="23">
        <v>3458736.5649999999</v>
      </c>
      <c r="N624" s="72">
        <v>90567</v>
      </c>
      <c r="O624" s="72">
        <v>47396258</v>
      </c>
      <c r="P624" s="72"/>
      <c r="Q624" s="72"/>
      <c r="R624" s="72">
        <v>90567</v>
      </c>
      <c r="S624" s="72">
        <v>3549303.5649999999</v>
      </c>
      <c r="T624" s="22"/>
      <c r="U624" s="22"/>
      <c r="V624" s="72">
        <v>0</v>
      </c>
      <c r="X624" s="102">
        <v>148.80000000000001</v>
      </c>
      <c r="Y624" s="22">
        <v>23852.846538978494</v>
      </c>
      <c r="Z624" s="5">
        <v>4.5900000000000003E-2</v>
      </c>
      <c r="AA624" s="40"/>
      <c r="AD624" s="111">
        <v>106.41609756097562</v>
      </c>
      <c r="AE624" s="34">
        <v>0</v>
      </c>
      <c r="AF624" s="34">
        <v>279865.02734067402</v>
      </c>
      <c r="AG624" s="107">
        <v>7.350000000000001E-2</v>
      </c>
      <c r="AH624" s="41">
        <v>17.296320000000001</v>
      </c>
      <c r="AI624" s="23">
        <v>4840635.0696930476</v>
      </c>
    </row>
    <row r="625" spans="1:35" ht="27.75" customHeight="1" x14ac:dyDescent="0.2">
      <c r="A625" s="39">
        <v>595</v>
      </c>
      <c r="B625" s="17" t="s">
        <v>27</v>
      </c>
      <c r="C625" s="19">
        <v>2008</v>
      </c>
      <c r="D625" s="19"/>
      <c r="E625" s="29">
        <v>-155278</v>
      </c>
      <c r="F625" s="21">
        <v>52249174</v>
      </c>
      <c r="G625" s="21">
        <v>0</v>
      </c>
      <c r="H625" s="23">
        <v>4852916</v>
      </c>
      <c r="I625" s="107">
        <v>5.0000000000000001E-3</v>
      </c>
      <c r="J625" s="23">
        <v>5089897.29</v>
      </c>
      <c r="N625" s="72">
        <v>40330</v>
      </c>
      <c r="O625" s="72">
        <v>52249174</v>
      </c>
      <c r="P625" s="72"/>
      <c r="Q625" s="72"/>
      <c r="R625" s="72">
        <v>40330</v>
      </c>
      <c r="S625" s="72">
        <v>5130227.29</v>
      </c>
      <c r="T625" s="22"/>
      <c r="U625" s="22"/>
      <c r="V625" s="72">
        <v>0</v>
      </c>
      <c r="X625" s="102">
        <v>150.30000000000001</v>
      </c>
      <c r="Y625" s="22">
        <v>34133.248769128404</v>
      </c>
      <c r="Z625" s="5">
        <v>4.5900000000000003E-2</v>
      </c>
      <c r="AA625" s="40"/>
      <c r="AD625" s="111">
        <v>109.62926829268292</v>
      </c>
      <c r="AE625" s="34">
        <v>0</v>
      </c>
      <c r="AF625" s="34">
        <v>301152.47135486547</v>
      </c>
      <c r="AG625" s="107">
        <v>7.2692083333333324E-2</v>
      </c>
      <c r="AH625" s="41">
        <v>17.715351999999999</v>
      </c>
      <c r="AI625" s="23">
        <v>5335022.0357213588</v>
      </c>
    </row>
    <row r="626" spans="1:35" ht="27.75" customHeight="1" x14ac:dyDescent="0.2">
      <c r="A626" s="39">
        <v>596</v>
      </c>
      <c r="B626" s="17" t="s">
        <v>27</v>
      </c>
      <c r="C626" s="19">
        <v>2009</v>
      </c>
      <c r="D626" s="19"/>
      <c r="E626" s="29">
        <v>-341800</v>
      </c>
      <c r="F626" s="21">
        <v>56950719</v>
      </c>
      <c r="G626" s="21">
        <v>0</v>
      </c>
      <c r="H626" s="23">
        <v>4701545</v>
      </c>
      <c r="I626" s="107">
        <v>5.0000000000000001E-3</v>
      </c>
      <c r="J626" s="23">
        <v>4962790.87</v>
      </c>
      <c r="N626" s="72">
        <v>2444507</v>
      </c>
      <c r="O626" s="72">
        <v>56950719</v>
      </c>
      <c r="P626" s="72"/>
      <c r="Q626" s="72"/>
      <c r="R626" s="72">
        <v>2444507</v>
      </c>
      <c r="S626" s="72">
        <v>7407297.8700000001</v>
      </c>
      <c r="T626" s="22"/>
      <c r="U626" s="22"/>
      <c r="V626" s="72">
        <v>0</v>
      </c>
      <c r="X626" s="102">
        <v>151.1</v>
      </c>
      <c r="Y626" s="22">
        <v>49022.487557908673</v>
      </c>
      <c r="Z626" s="5">
        <v>4.5900000000000003E-2</v>
      </c>
      <c r="AA626" s="40"/>
      <c r="AD626" s="111">
        <v>112.72439024390243</v>
      </c>
      <c r="AE626" s="34">
        <v>0</v>
      </c>
      <c r="AF626" s="34">
        <v>336352.06047758582</v>
      </c>
      <c r="AG626" s="107">
        <v>7.3154000000000011E-2</v>
      </c>
      <c r="AH626" s="41">
        <v>17.930536200000002</v>
      </c>
      <c r="AI626" s="23">
        <v>6030972.7963379426</v>
      </c>
    </row>
    <row r="627" spans="1:35" ht="27.75" customHeight="1" x14ac:dyDescent="0.2">
      <c r="A627" s="39">
        <v>597</v>
      </c>
      <c r="B627" s="17" t="s">
        <v>27</v>
      </c>
      <c r="C627" s="19">
        <v>2010</v>
      </c>
      <c r="D627" s="19"/>
      <c r="E627" s="29">
        <v>-360018</v>
      </c>
      <c r="F627" s="21">
        <v>60176978</v>
      </c>
      <c r="G627" s="21">
        <v>0</v>
      </c>
      <c r="H627" s="23">
        <v>3226259</v>
      </c>
      <c r="I627" s="107">
        <v>5.0000000000000001E-3</v>
      </c>
      <c r="J627" s="23">
        <v>3511012.5950000002</v>
      </c>
      <c r="N627" s="72">
        <v>828871</v>
      </c>
      <c r="O627" s="72">
        <v>60176978</v>
      </c>
      <c r="P627" s="72"/>
      <c r="Q627" s="72"/>
      <c r="R627" s="72">
        <v>828871</v>
      </c>
      <c r="S627" s="72">
        <v>4339883.5950000007</v>
      </c>
      <c r="T627" s="22"/>
      <c r="U627" s="22"/>
      <c r="V627" s="72">
        <v>0</v>
      </c>
      <c r="X627" s="102">
        <v>155.1</v>
      </c>
      <c r="Y627" s="22">
        <v>27981.196615087047</v>
      </c>
      <c r="Z627" s="5">
        <v>4.5900000000000003E-2</v>
      </c>
      <c r="AA627" s="40"/>
      <c r="AD627" s="111">
        <v>115.85768292682927</v>
      </c>
      <c r="AE627" s="34">
        <v>0</v>
      </c>
      <c r="AF627" s="34">
        <v>348894.69751675165</v>
      </c>
      <c r="AG627" s="107">
        <v>7.3993333333333355E-2</v>
      </c>
      <c r="AH627" s="41">
        <v>18.29948266666667</v>
      </c>
      <c r="AI627" s="23">
        <v>6384592.4696997078</v>
      </c>
    </row>
    <row r="628" spans="1:35" ht="27.75" customHeight="1" x14ac:dyDescent="0.2">
      <c r="A628" s="39">
        <v>598</v>
      </c>
      <c r="B628" s="17" t="s">
        <v>27</v>
      </c>
      <c r="C628" s="18">
        <v>2011</v>
      </c>
      <c r="D628" s="18"/>
      <c r="E628" s="29">
        <v>-542236</v>
      </c>
      <c r="F628" s="21">
        <v>64941918</v>
      </c>
      <c r="G628" s="20">
        <v>0</v>
      </c>
      <c r="H628" s="23">
        <v>4764940</v>
      </c>
      <c r="I628" s="107">
        <v>5.0000000000000001E-3</v>
      </c>
      <c r="J628" s="23">
        <v>5065824.8899999997</v>
      </c>
      <c r="N628" s="72">
        <v>382802</v>
      </c>
      <c r="O628" s="72">
        <v>64941918</v>
      </c>
      <c r="P628" s="72"/>
      <c r="Q628" s="72"/>
      <c r="R628" s="72">
        <v>382802</v>
      </c>
      <c r="S628" s="72">
        <v>5448626.8899999997</v>
      </c>
      <c r="T628" s="22"/>
      <c r="U628" s="22"/>
      <c r="V628" s="72">
        <v>0</v>
      </c>
      <c r="X628" s="102">
        <v>160.19999999999999</v>
      </c>
      <c r="Y628" s="22">
        <v>34011.403807740324</v>
      </c>
      <c r="Z628" s="5">
        <v>4.5900000000000003E-2</v>
      </c>
      <c r="AA628" s="40"/>
      <c r="AD628" s="111">
        <v>119.08</v>
      </c>
      <c r="AE628" s="34">
        <v>0</v>
      </c>
      <c r="AF628" s="34">
        <v>366891.83470847306</v>
      </c>
      <c r="AG628" s="107">
        <v>7.0764333333333346E-2</v>
      </c>
      <c r="AH628" s="41">
        <v>18.328728099999999</v>
      </c>
      <c r="AI628" s="23">
        <v>6724660.6804817449</v>
      </c>
    </row>
    <row r="629" spans="1:35" ht="27.75" customHeight="1" x14ac:dyDescent="0.2">
      <c r="B629" s="98" t="s">
        <v>27</v>
      </c>
      <c r="C629" s="39">
        <v>2012</v>
      </c>
      <c r="E629" s="29">
        <v>-542236</v>
      </c>
      <c r="F629" s="34">
        <v>74111230</v>
      </c>
      <c r="G629" s="20"/>
      <c r="H629" s="23">
        <v>9169312</v>
      </c>
      <c r="I629" s="107">
        <v>5.0000000000000001E-3</v>
      </c>
      <c r="J629" s="23">
        <v>9494021.5899999999</v>
      </c>
      <c r="N629" s="72">
        <v>8552</v>
      </c>
      <c r="O629" s="72">
        <v>74111230</v>
      </c>
      <c r="P629" s="72"/>
      <c r="Q629" s="72"/>
      <c r="R629" s="72">
        <v>8552</v>
      </c>
      <c r="S629" s="72">
        <v>9502573.5899999999</v>
      </c>
      <c r="T629" s="72">
        <v>0</v>
      </c>
      <c r="U629" s="72">
        <v>9169314</v>
      </c>
      <c r="X629" s="102">
        <v>161.6</v>
      </c>
      <c r="Y629" s="22">
        <v>58803.054393564358</v>
      </c>
      <c r="Z629" s="5">
        <v>4.5900000000000003E-2</v>
      </c>
      <c r="AF629" s="34">
        <v>408854.55388891848</v>
      </c>
      <c r="AG629" s="107">
        <v>6.2333333333333331E-2</v>
      </c>
      <c r="AH629" s="41">
        <v>17.40324</v>
      </c>
      <c r="AI629" s="23">
        <v>7115393.926421782</v>
      </c>
    </row>
    <row r="630" spans="1:35" ht="27.75" customHeight="1" x14ac:dyDescent="0.2">
      <c r="A630" s="39">
        <v>599</v>
      </c>
      <c r="B630" s="17" t="s">
        <v>28</v>
      </c>
      <c r="C630" s="19">
        <v>1989</v>
      </c>
      <c r="D630" s="19"/>
      <c r="E630" s="29">
        <v>0</v>
      </c>
      <c r="F630" s="21">
        <v>20559834</v>
      </c>
      <c r="G630" s="21">
        <v>-8986457</v>
      </c>
      <c r="H630" s="23"/>
      <c r="I630" s="107">
        <v>5.0000000000000001E-3</v>
      </c>
      <c r="N630" s="72"/>
      <c r="O630" s="72"/>
      <c r="P630" s="72"/>
      <c r="Q630" s="72"/>
      <c r="R630" s="72"/>
      <c r="V630" s="72">
        <v>0</v>
      </c>
      <c r="X630" s="102">
        <v>95.5</v>
      </c>
      <c r="Z630" s="5">
        <v>4.5900000000000003E-2</v>
      </c>
      <c r="AA630" s="40">
        <v>226200.62643390746</v>
      </c>
      <c r="AB630" s="110">
        <v>51.164212860310414</v>
      </c>
      <c r="AE630" s="34">
        <v>1</v>
      </c>
      <c r="AF630" s="34">
        <v>226200.62643390746</v>
      </c>
    </row>
    <row r="631" spans="1:35" ht="27.75" customHeight="1" x14ac:dyDescent="0.2">
      <c r="A631" s="39">
        <v>600</v>
      </c>
      <c r="B631" s="17" t="s">
        <v>28</v>
      </c>
      <c r="C631" s="19">
        <v>1990</v>
      </c>
      <c r="D631" s="19"/>
      <c r="E631" s="29">
        <v>0</v>
      </c>
      <c r="F631" s="21">
        <v>21615626</v>
      </c>
      <c r="G631" s="21">
        <v>-10135518</v>
      </c>
      <c r="H631" s="23">
        <v>1055792</v>
      </c>
      <c r="I631" s="107">
        <v>5.0000000000000001E-3</v>
      </c>
      <c r="J631" s="34">
        <v>1158591.17</v>
      </c>
      <c r="N631" s="72"/>
      <c r="O631" s="72"/>
      <c r="P631" s="72"/>
      <c r="Q631" s="72"/>
      <c r="R631" s="72"/>
      <c r="S631" s="72">
        <v>1158591.17</v>
      </c>
      <c r="T631" s="22"/>
      <c r="U631" s="22"/>
      <c r="V631" s="72">
        <v>0</v>
      </c>
      <c r="X631" s="102">
        <v>98.5</v>
      </c>
      <c r="Y631" s="22">
        <v>11762.346903553298</v>
      </c>
      <c r="Z631" s="5">
        <v>4.5900000000000003E-2</v>
      </c>
      <c r="AA631" s="40"/>
      <c r="AE631" s="34">
        <v>0</v>
      </c>
      <c r="AF631" s="34">
        <v>227580.36458414438</v>
      </c>
    </row>
    <row r="632" spans="1:35" ht="27.75" customHeight="1" x14ac:dyDescent="0.2">
      <c r="A632" s="39">
        <v>601</v>
      </c>
      <c r="B632" s="17" t="s">
        <v>28</v>
      </c>
      <c r="C632" s="19">
        <v>1991</v>
      </c>
      <c r="D632" s="19"/>
      <c r="E632" s="29">
        <v>0</v>
      </c>
      <c r="F632" s="21">
        <v>23382026</v>
      </c>
      <c r="G632" s="21">
        <v>-11423883</v>
      </c>
      <c r="H632" s="23">
        <v>1766400</v>
      </c>
      <c r="I632" s="107">
        <v>5.0000000000000001E-3</v>
      </c>
      <c r="J632" s="23">
        <v>1874478.13</v>
      </c>
      <c r="N632" s="72"/>
      <c r="O632" s="72"/>
      <c r="P632" s="72"/>
      <c r="Q632" s="72"/>
      <c r="R632" s="72"/>
      <c r="S632" s="72">
        <v>1874478.13</v>
      </c>
      <c r="T632" s="22"/>
      <c r="U632" s="22"/>
      <c r="V632" s="72">
        <v>0</v>
      </c>
      <c r="X632" s="102">
        <v>97.7</v>
      </c>
      <c r="Y632" s="22">
        <v>19186.060696008186</v>
      </c>
      <c r="Z632" s="5">
        <v>4.5900000000000003E-2</v>
      </c>
      <c r="AA632" s="40"/>
      <c r="AE632" s="34">
        <v>0</v>
      </c>
      <c r="AF632" s="34">
        <v>236320.48654574034</v>
      </c>
    </row>
    <row r="633" spans="1:35" ht="27.75" customHeight="1" x14ac:dyDescent="0.2">
      <c r="A633" s="39">
        <v>602</v>
      </c>
      <c r="B633" s="17" t="s">
        <v>28</v>
      </c>
      <c r="C633" s="19">
        <v>1992</v>
      </c>
      <c r="D633" s="19"/>
      <c r="E633" s="29">
        <v>0</v>
      </c>
      <c r="F633" s="21">
        <v>24163780</v>
      </c>
      <c r="G633" s="21">
        <v>-12550074</v>
      </c>
      <c r="H633" s="23">
        <v>781754</v>
      </c>
      <c r="I633" s="107">
        <v>5.0000000000000001E-3</v>
      </c>
      <c r="J633" s="23">
        <v>898664.13</v>
      </c>
      <c r="N633" s="72"/>
      <c r="O633" s="72"/>
      <c r="P633" s="72"/>
      <c r="Q633" s="72"/>
      <c r="R633" s="72"/>
      <c r="S633" s="72">
        <v>898664.13</v>
      </c>
      <c r="T633" s="22"/>
      <c r="U633" s="22"/>
      <c r="V633" s="72">
        <v>0</v>
      </c>
      <c r="X633" s="102">
        <v>100</v>
      </c>
      <c r="Y633" s="22">
        <v>8986.6412999999993</v>
      </c>
      <c r="Z633" s="5">
        <v>4.5900000000000003E-2</v>
      </c>
      <c r="AA633" s="40"/>
      <c r="AE633" s="34">
        <v>0</v>
      </c>
      <c r="AF633" s="34">
        <v>234460.01751329083</v>
      </c>
    </row>
    <row r="634" spans="1:35" ht="27.75" customHeight="1" x14ac:dyDescent="0.2">
      <c r="A634" s="39">
        <v>603</v>
      </c>
      <c r="B634" s="17" t="s">
        <v>28</v>
      </c>
      <c r="C634" s="19">
        <v>1993</v>
      </c>
      <c r="D634" s="19"/>
      <c r="E634" s="29">
        <v>0</v>
      </c>
      <c r="F634" s="21">
        <v>25098811</v>
      </c>
      <c r="G634" s="21">
        <v>-13866493</v>
      </c>
      <c r="H634" s="23">
        <v>935031</v>
      </c>
      <c r="I634" s="107">
        <v>5.0000000000000001E-3</v>
      </c>
      <c r="J634" s="23">
        <v>1055849.8999999999</v>
      </c>
      <c r="N634" s="72"/>
      <c r="O634" s="72"/>
      <c r="P634" s="72"/>
      <c r="Q634" s="72"/>
      <c r="R634" s="72"/>
      <c r="S634" s="72">
        <v>1055849.8999999999</v>
      </c>
      <c r="T634" s="22"/>
      <c r="U634" s="22"/>
      <c r="V634" s="72">
        <v>0</v>
      </c>
      <c r="X634" s="102">
        <v>102.5</v>
      </c>
      <c r="Y634" s="22">
        <v>10300.97463414634</v>
      </c>
      <c r="Z634" s="5">
        <v>4.5900000000000003E-2</v>
      </c>
      <c r="AA634" s="40"/>
      <c r="AE634" s="34">
        <v>0</v>
      </c>
      <c r="AF634" s="34">
        <v>233999.27734357712</v>
      </c>
    </row>
    <row r="635" spans="1:35" ht="27.75" customHeight="1" x14ac:dyDescent="0.2">
      <c r="A635" s="39">
        <v>604</v>
      </c>
      <c r="B635" s="17" t="s">
        <v>28</v>
      </c>
      <c r="C635" s="19">
        <v>1994</v>
      </c>
      <c r="D635" s="19"/>
      <c r="E635" s="29">
        <v>0</v>
      </c>
      <c r="F635" s="21">
        <v>25869718</v>
      </c>
      <c r="G635" s="21">
        <v>-13653386</v>
      </c>
      <c r="H635" s="23">
        <v>770907</v>
      </c>
      <c r="I635" s="107">
        <v>5.0000000000000001E-3</v>
      </c>
      <c r="J635" s="23">
        <v>896401.05500000005</v>
      </c>
      <c r="N635" s="72"/>
      <c r="O635" s="72"/>
      <c r="P635" s="72"/>
      <c r="Q635" s="72"/>
      <c r="R635" s="72"/>
      <c r="S635" s="72">
        <v>896401.05500000005</v>
      </c>
      <c r="T635" s="22"/>
      <c r="U635" s="22"/>
      <c r="V635" s="72">
        <v>0</v>
      </c>
      <c r="X635" s="102">
        <v>108.2</v>
      </c>
      <c r="Y635" s="22">
        <v>8284.6677911275419</v>
      </c>
      <c r="Z635" s="5">
        <v>4.5900000000000003E-2</v>
      </c>
      <c r="AA635" s="40"/>
      <c r="AE635" s="34">
        <v>0</v>
      </c>
      <c r="AF635" s="34">
        <v>231543.37830463448</v>
      </c>
    </row>
    <row r="636" spans="1:35" ht="27.75" customHeight="1" x14ac:dyDescent="0.2">
      <c r="A636" s="39">
        <v>605</v>
      </c>
      <c r="B636" s="17" t="s">
        <v>28</v>
      </c>
      <c r="C636" s="19">
        <v>1995</v>
      </c>
      <c r="D636" s="19"/>
      <c r="E636" s="29">
        <v>0</v>
      </c>
      <c r="F636" s="21">
        <v>27570916</v>
      </c>
      <c r="G636" s="21">
        <v>-14916569</v>
      </c>
      <c r="H636" s="23">
        <v>1701198</v>
      </c>
      <c r="I636" s="107">
        <v>5.0000000000000001E-3</v>
      </c>
      <c r="J636" s="23">
        <v>1830546.59</v>
      </c>
      <c r="N636" s="72"/>
      <c r="O636" s="72"/>
      <c r="P636" s="72"/>
      <c r="Q636" s="72"/>
      <c r="R636" s="72"/>
      <c r="S636" s="72">
        <v>1830546.59</v>
      </c>
      <c r="T636" s="22"/>
      <c r="U636" s="22"/>
      <c r="V636" s="72">
        <v>0</v>
      </c>
      <c r="X636" s="102">
        <v>116.7</v>
      </c>
      <c r="Y636" s="22">
        <v>15685.917652099401</v>
      </c>
      <c r="Z636" s="5">
        <v>4.5900000000000003E-2</v>
      </c>
      <c r="AA636" s="40"/>
      <c r="AE636" s="34">
        <v>0</v>
      </c>
      <c r="AF636" s="34">
        <v>236601.45489255115</v>
      </c>
    </row>
    <row r="637" spans="1:35" ht="27.75" customHeight="1" x14ac:dyDescent="0.2">
      <c r="A637" s="39">
        <v>606</v>
      </c>
      <c r="B637" s="17" t="s">
        <v>28</v>
      </c>
      <c r="C637" s="19">
        <v>1996</v>
      </c>
      <c r="D637" s="19"/>
      <c r="E637" s="29">
        <v>0</v>
      </c>
      <c r="F637" s="21">
        <v>29231306</v>
      </c>
      <c r="G637" s="21">
        <v>-16431060</v>
      </c>
      <c r="H637" s="23">
        <v>1660390</v>
      </c>
      <c r="I637" s="107">
        <v>5.0000000000000001E-3</v>
      </c>
      <c r="J637" s="23">
        <v>1798244.58</v>
      </c>
      <c r="N637" s="72"/>
      <c r="O637" s="72"/>
      <c r="P637" s="72"/>
      <c r="Q637" s="72"/>
      <c r="R637" s="72"/>
      <c r="S637" s="72">
        <v>1798244.58</v>
      </c>
      <c r="T637" s="22"/>
      <c r="U637" s="22"/>
      <c r="V637" s="72">
        <v>0</v>
      </c>
      <c r="X637" s="102">
        <v>116.6</v>
      </c>
      <c r="Y637" s="22">
        <v>15422.337735849058</v>
      </c>
      <c r="Z637" s="5">
        <v>4.5900000000000003E-2</v>
      </c>
      <c r="AA637" s="40"/>
      <c r="AE637" s="34">
        <v>0</v>
      </c>
      <c r="AF637" s="34">
        <v>241163.78584883211</v>
      </c>
    </row>
    <row r="638" spans="1:35" ht="27.75" customHeight="1" x14ac:dyDescent="0.2">
      <c r="A638" s="39">
        <v>607</v>
      </c>
      <c r="B638" s="17" t="s">
        <v>28</v>
      </c>
      <c r="C638" s="19">
        <v>1997</v>
      </c>
      <c r="D638" s="19"/>
      <c r="E638" s="29">
        <v>0</v>
      </c>
      <c r="F638" s="21">
        <v>30884248</v>
      </c>
      <c r="G638" s="21">
        <v>-17784299</v>
      </c>
      <c r="H638" s="23">
        <v>1652942</v>
      </c>
      <c r="I638" s="107">
        <v>5.0000000000000001E-3</v>
      </c>
      <c r="J638" s="23">
        <v>1799098.53</v>
      </c>
      <c r="L638" s="33">
        <v>0.42416279651685224</v>
      </c>
      <c r="N638" s="72"/>
      <c r="O638" s="72"/>
      <c r="P638" s="72"/>
      <c r="Q638" s="72"/>
      <c r="R638" s="72"/>
      <c r="S638" s="72">
        <v>1799098.53</v>
      </c>
      <c r="T638" s="22"/>
      <c r="U638" s="22"/>
      <c r="V638" s="72">
        <v>0</v>
      </c>
      <c r="X638" s="102">
        <v>118</v>
      </c>
      <c r="Y638" s="22">
        <v>15246.597711864408</v>
      </c>
      <c r="Z638" s="5">
        <v>4.5900000000000003E-2</v>
      </c>
      <c r="AA638" s="40"/>
      <c r="AE638" s="34">
        <v>0</v>
      </c>
      <c r="AF638" s="34">
        <v>245340.96579023515</v>
      </c>
    </row>
    <row r="639" spans="1:35" ht="27.75" customHeight="1" x14ac:dyDescent="0.2">
      <c r="A639" s="39">
        <v>608</v>
      </c>
      <c r="B639" s="17" t="s">
        <v>28</v>
      </c>
      <c r="C639" s="19">
        <v>1998</v>
      </c>
      <c r="D639" s="19"/>
      <c r="E639" s="29">
        <v>0</v>
      </c>
      <c r="F639" s="21">
        <v>0</v>
      </c>
      <c r="G639" s="21">
        <v>0</v>
      </c>
      <c r="H639" s="23">
        <v>-30884248</v>
      </c>
      <c r="I639" s="107">
        <v>5.0000000000000001E-3</v>
      </c>
      <c r="J639" s="23"/>
      <c r="K639" s="23">
        <v>-693128.95199999993</v>
      </c>
      <c r="L639" s="23">
        <v>6709561.9237952866</v>
      </c>
      <c r="M639" s="39">
        <v>2</v>
      </c>
      <c r="N639" s="72"/>
      <c r="O639" s="72"/>
      <c r="P639" s="72"/>
      <c r="Q639" s="72"/>
      <c r="R639" s="72"/>
      <c r="S639" s="72">
        <v>6709561.9237952866</v>
      </c>
      <c r="T639" s="22"/>
      <c r="U639" s="22"/>
      <c r="X639" s="102">
        <v>122.8</v>
      </c>
      <c r="Y639" s="22">
        <v>54638.126415271065</v>
      </c>
      <c r="Z639" s="5">
        <v>4.5900000000000003E-2</v>
      </c>
      <c r="AA639" s="40"/>
      <c r="AE639" s="34">
        <v>0</v>
      </c>
      <c r="AF639" s="34">
        <v>288717.94187573442</v>
      </c>
    </row>
    <row r="640" spans="1:35" ht="27.75" customHeight="1" x14ac:dyDescent="0.2">
      <c r="A640" s="39">
        <v>609</v>
      </c>
      <c r="B640" s="17" t="s">
        <v>28</v>
      </c>
      <c r="C640" s="19">
        <v>1999</v>
      </c>
      <c r="D640" s="19"/>
      <c r="E640" s="29">
        <v>0</v>
      </c>
      <c r="F640" s="21">
        <v>0</v>
      </c>
      <c r="G640" s="21">
        <v>0</v>
      </c>
      <c r="H640" s="23">
        <v>0</v>
      </c>
      <c r="I640" s="107">
        <v>5.0000000000000001E-3</v>
      </c>
      <c r="J640" s="23"/>
      <c r="K640" s="23">
        <v>-693128.95199999993</v>
      </c>
      <c r="L640" s="23">
        <v>6709561.9237952866</v>
      </c>
      <c r="M640" s="39">
        <v>2</v>
      </c>
      <c r="N640" s="72"/>
      <c r="O640" s="72"/>
      <c r="P640" s="72"/>
      <c r="Q640" s="72"/>
      <c r="R640" s="72"/>
      <c r="S640" s="72">
        <v>6709561.9237952866</v>
      </c>
      <c r="T640" s="22"/>
      <c r="U640" s="22"/>
      <c r="X640" s="102">
        <v>126.1</v>
      </c>
      <c r="Y640" s="22">
        <v>53208.262678788953</v>
      </c>
      <c r="Z640" s="5">
        <v>4.5900000000000003E-2</v>
      </c>
      <c r="AA640" s="40"/>
      <c r="AE640" s="34">
        <v>0</v>
      </c>
      <c r="AF640" s="34">
        <v>328674.05102242721</v>
      </c>
    </row>
    <row r="641" spans="1:35" ht="27.75" customHeight="1" x14ac:dyDescent="0.2">
      <c r="A641" s="39">
        <v>610</v>
      </c>
      <c r="B641" s="17" t="s">
        <v>28</v>
      </c>
      <c r="C641" s="19">
        <v>2000</v>
      </c>
      <c r="D641" s="19"/>
      <c r="E641" s="29">
        <v>0</v>
      </c>
      <c r="F641" s="21">
        <v>0</v>
      </c>
      <c r="G641" s="21">
        <v>0</v>
      </c>
      <c r="H641" s="23">
        <v>0</v>
      </c>
      <c r="I641" s="107">
        <v>5.0000000000000001E-3</v>
      </c>
      <c r="J641" s="23"/>
      <c r="K641" s="23">
        <v>-693128.95199999993</v>
      </c>
      <c r="L641" s="23">
        <v>6709561.9237952866</v>
      </c>
      <c r="M641" s="39">
        <v>2</v>
      </c>
      <c r="N641" s="72"/>
      <c r="O641" s="72"/>
      <c r="P641" s="72"/>
      <c r="Q641" s="72"/>
      <c r="R641" s="72"/>
      <c r="S641" s="72">
        <v>6709561.9237952866</v>
      </c>
      <c r="T641" s="22"/>
      <c r="U641" s="22"/>
      <c r="X641" s="102">
        <v>128.69999999999999</v>
      </c>
      <c r="Y641" s="22">
        <v>52133.348281237661</v>
      </c>
      <c r="Z641" s="5">
        <v>4.5900000000000003E-2</v>
      </c>
      <c r="AA641" s="40"/>
      <c r="AE641" s="34">
        <v>0</v>
      </c>
      <c r="AF641" s="34">
        <v>365721.26036173548</v>
      </c>
    </row>
    <row r="642" spans="1:35" ht="27.75" customHeight="1" x14ac:dyDescent="0.2">
      <c r="A642" s="39">
        <v>611</v>
      </c>
      <c r="B642" s="17" t="s">
        <v>28</v>
      </c>
      <c r="C642" s="19">
        <v>2001</v>
      </c>
      <c r="D642" s="19"/>
      <c r="E642" s="29">
        <v>0</v>
      </c>
      <c r="F642" s="21">
        <v>0</v>
      </c>
      <c r="G642" s="21">
        <v>0</v>
      </c>
      <c r="H642" s="23">
        <v>0</v>
      </c>
      <c r="I642" s="107">
        <v>5.0000000000000001E-3</v>
      </c>
      <c r="J642" s="23"/>
      <c r="K642" s="23">
        <v>-693128.95199999993</v>
      </c>
      <c r="L642" s="23">
        <v>6709561.9237952866</v>
      </c>
      <c r="M642" s="39">
        <v>2</v>
      </c>
      <c r="N642" s="72"/>
      <c r="O642" s="72"/>
      <c r="P642" s="72"/>
      <c r="Q642" s="72"/>
      <c r="R642" s="72"/>
      <c r="S642" s="72">
        <v>6709561.9237952866</v>
      </c>
      <c r="T642" s="22"/>
      <c r="U642" s="22"/>
      <c r="X642" s="102">
        <v>129.6</v>
      </c>
      <c r="Y642" s="22">
        <v>51771.31114039573</v>
      </c>
      <c r="Z642" s="5">
        <v>4.5900000000000003E-2</v>
      </c>
      <c r="AA642" s="40"/>
      <c r="AE642" s="34">
        <v>0</v>
      </c>
      <c r="AF642" s="34">
        <v>400705.96565152751</v>
      </c>
    </row>
    <row r="643" spans="1:35" ht="27.75" customHeight="1" x14ac:dyDescent="0.2">
      <c r="A643" s="39">
        <v>612</v>
      </c>
      <c r="B643" s="17" t="s">
        <v>28</v>
      </c>
      <c r="C643" s="19">
        <v>2002</v>
      </c>
      <c r="D643" s="19"/>
      <c r="E643" s="29">
        <v>0</v>
      </c>
      <c r="F643" s="21">
        <v>27264182</v>
      </c>
      <c r="G643" s="109">
        <v>0</v>
      </c>
      <c r="H643" s="23">
        <v>27264182</v>
      </c>
      <c r="I643" s="107">
        <v>5.0000000000000001E-3</v>
      </c>
      <c r="J643" s="23"/>
      <c r="K643" s="23">
        <v>-693128.95199999993</v>
      </c>
      <c r="L643" s="23">
        <v>6709561.9237952866</v>
      </c>
      <c r="M643" s="39">
        <v>2</v>
      </c>
      <c r="N643" s="72"/>
      <c r="O643" s="72"/>
      <c r="P643" s="72"/>
      <c r="Q643" s="72"/>
      <c r="R643" s="72"/>
      <c r="S643" s="72">
        <v>6709561.9237952866</v>
      </c>
      <c r="T643" s="22"/>
      <c r="U643" s="22"/>
      <c r="V643" s="72">
        <v>0</v>
      </c>
      <c r="X643" s="102">
        <v>130.5</v>
      </c>
      <c r="Y643" s="22">
        <v>51414.267615289551</v>
      </c>
      <c r="Z643" s="5">
        <v>4.5900000000000003E-2</v>
      </c>
      <c r="AA643" s="40"/>
      <c r="AD643" s="111">
        <v>91.329146341463414</v>
      </c>
      <c r="AE643" s="34">
        <v>0</v>
      </c>
      <c r="AF643" s="34">
        <v>433727.82944341196</v>
      </c>
      <c r="AG643" s="107">
        <v>8.2960000000000006E-2</v>
      </c>
      <c r="AH643" s="41">
        <v>16.741565999999999</v>
      </c>
      <c r="AI643" s="23">
        <v>7261283.0826636245</v>
      </c>
    </row>
    <row r="644" spans="1:35" ht="27.75" customHeight="1" x14ac:dyDescent="0.2">
      <c r="A644" s="39">
        <v>613</v>
      </c>
      <c r="B644" s="17" t="s">
        <v>28</v>
      </c>
      <c r="C644" s="19">
        <v>2003</v>
      </c>
      <c r="D644" s="19"/>
      <c r="E644" s="29">
        <v>0</v>
      </c>
      <c r="F644" s="21">
        <v>28724458</v>
      </c>
      <c r="G644" s="21">
        <v>0</v>
      </c>
      <c r="H644" s="23">
        <v>1460276</v>
      </c>
      <c r="I644" s="107">
        <v>5.0000000000000001E-3</v>
      </c>
      <c r="J644" s="23">
        <v>1596596.91</v>
      </c>
      <c r="K644" s="23">
        <v>-3465644.76</v>
      </c>
      <c r="L644" s="23">
        <v>33547809.618976433</v>
      </c>
      <c r="N644" s="72"/>
      <c r="O644" s="72"/>
      <c r="P644" s="72"/>
      <c r="Q644" s="72"/>
      <c r="R644" s="72"/>
      <c r="S644" s="72">
        <v>1596596.91</v>
      </c>
      <c r="T644" s="22"/>
      <c r="U644" s="22"/>
      <c r="V644" s="72">
        <v>0</v>
      </c>
      <c r="X644" s="102">
        <v>130.6</v>
      </c>
      <c r="Y644" s="22">
        <v>12225.091194486982</v>
      </c>
      <c r="Z644" s="5">
        <v>4.5900000000000003E-2</v>
      </c>
      <c r="AA644" s="40"/>
      <c r="AD644" s="111">
        <v>94.295243902439026</v>
      </c>
      <c r="AE644" s="34">
        <v>0</v>
      </c>
      <c r="AF644" s="34">
        <v>426044.81326644635</v>
      </c>
      <c r="AG644" s="107">
        <v>8.2960000000000006E-2</v>
      </c>
      <c r="AH644" s="41">
        <v>16.820820000000001</v>
      </c>
      <c r="AI644" s="23">
        <v>7166423.1158885062</v>
      </c>
    </row>
    <row r="645" spans="1:35" ht="27.75" customHeight="1" x14ac:dyDescent="0.2">
      <c r="A645" s="39">
        <v>614</v>
      </c>
      <c r="B645" s="17" t="s">
        <v>28</v>
      </c>
      <c r="C645" s="19">
        <v>2004</v>
      </c>
      <c r="D645" s="19"/>
      <c r="E645" s="29">
        <v>0</v>
      </c>
      <c r="F645" s="21">
        <v>31052680</v>
      </c>
      <c r="G645" s="21">
        <v>0</v>
      </c>
      <c r="H645" s="23">
        <v>2328222</v>
      </c>
      <c r="I645" s="107">
        <v>5.0000000000000001E-3</v>
      </c>
      <c r="J645" s="23">
        <v>2471844.29</v>
      </c>
      <c r="K645" s="23"/>
      <c r="N645" s="72"/>
      <c r="O645" s="72"/>
      <c r="P645" s="72"/>
      <c r="Q645" s="72"/>
      <c r="R645" s="72"/>
      <c r="S645" s="72">
        <v>2471844.29</v>
      </c>
      <c r="T645" s="22"/>
      <c r="U645" s="22"/>
      <c r="V645" s="72">
        <v>0</v>
      </c>
      <c r="X645" s="102">
        <v>131.1</v>
      </c>
      <c r="Y645" s="22">
        <v>18854.647520976356</v>
      </c>
      <c r="Z645" s="5">
        <v>4.5900000000000003E-2</v>
      </c>
      <c r="AA645" s="40"/>
      <c r="AD645" s="111">
        <v>97.149756097560967</v>
      </c>
      <c r="AE645" s="34">
        <v>0</v>
      </c>
      <c r="AF645" s="34">
        <v>425344.00385849283</v>
      </c>
      <c r="AG645" s="107">
        <v>8.2960000000000006E-2</v>
      </c>
      <c r="AH645" s="41">
        <v>16.852066000000001</v>
      </c>
      <c r="AI645" s="23">
        <v>7167925.2257275758</v>
      </c>
    </row>
    <row r="646" spans="1:35" ht="27.75" customHeight="1" x14ac:dyDescent="0.2">
      <c r="A646" s="39">
        <v>615</v>
      </c>
      <c r="B646" s="17" t="s">
        <v>28</v>
      </c>
      <c r="C646" s="19">
        <v>2005</v>
      </c>
      <c r="D646" s="19"/>
      <c r="E646" s="29">
        <v>0</v>
      </c>
      <c r="F646" s="21">
        <v>37146919</v>
      </c>
      <c r="G646" s="21">
        <v>0</v>
      </c>
      <c r="H646" s="23">
        <v>6094239</v>
      </c>
      <c r="I646" s="107">
        <v>5.0000000000000001E-3</v>
      </c>
      <c r="J646" s="23">
        <v>6249502.4000000004</v>
      </c>
      <c r="N646" s="72"/>
      <c r="O646" s="72"/>
      <c r="P646" s="72"/>
      <c r="Q646" s="72"/>
      <c r="R646" s="72"/>
      <c r="S646" s="72">
        <v>6249502.4000000004</v>
      </c>
      <c r="T646" s="22"/>
      <c r="U646" s="22"/>
      <c r="V646" s="72">
        <v>0</v>
      </c>
      <c r="X646" s="102">
        <v>133.6</v>
      </c>
      <c r="Y646" s="22">
        <v>46777.712574850302</v>
      </c>
      <c r="Z646" s="5">
        <v>4.5900000000000003E-2</v>
      </c>
      <c r="AA646" s="40"/>
      <c r="AD646" s="111">
        <v>99.990121951219521</v>
      </c>
      <c r="AE646" s="34">
        <v>0</v>
      </c>
      <c r="AF646" s="34">
        <v>452598.42665623833</v>
      </c>
      <c r="AG646" s="107">
        <v>8.2960000000000006E-2</v>
      </c>
      <c r="AH646" s="41">
        <v>17.008296000000001</v>
      </c>
      <c r="AI646" s="23">
        <v>7697928.0097035924</v>
      </c>
    </row>
    <row r="647" spans="1:35" ht="27.75" customHeight="1" x14ac:dyDescent="0.2">
      <c r="A647" s="39">
        <v>616</v>
      </c>
      <c r="B647" s="17" t="s">
        <v>28</v>
      </c>
      <c r="C647" s="19">
        <v>2006</v>
      </c>
      <c r="D647" s="19"/>
      <c r="E647" s="29">
        <v>0</v>
      </c>
      <c r="F647" s="21">
        <v>41078409</v>
      </c>
      <c r="G647" s="21">
        <v>0</v>
      </c>
      <c r="H647" s="23">
        <v>3931490</v>
      </c>
      <c r="I647" s="107">
        <v>5.0000000000000001E-3</v>
      </c>
      <c r="J647" s="23">
        <v>4117224.5950000002</v>
      </c>
      <c r="N647" s="72"/>
      <c r="O647" s="72"/>
      <c r="P647" s="72"/>
      <c r="Q647" s="72"/>
      <c r="R647" s="72"/>
      <c r="S647" s="72">
        <v>4117224.5950000002</v>
      </c>
      <c r="T647" s="22"/>
      <c r="U647" s="22"/>
      <c r="V647" s="72">
        <v>0</v>
      </c>
      <c r="X647" s="102">
        <v>142.4</v>
      </c>
      <c r="Y647" s="22">
        <v>28913.094066011236</v>
      </c>
      <c r="Z647" s="5">
        <v>4.5900000000000003E-2</v>
      </c>
      <c r="AA647" s="40"/>
      <c r="AD647" s="111">
        <v>103.12109756097563</v>
      </c>
      <c r="AE647" s="34">
        <v>0</v>
      </c>
      <c r="AF647" s="34">
        <v>460737.25293872826</v>
      </c>
      <c r="AG647" s="107">
        <v>7.7441666666666686E-2</v>
      </c>
      <c r="AH647" s="41">
        <v>16.88236666666667</v>
      </c>
      <c r="AI647" s="23">
        <v>7778335.241104356</v>
      </c>
    </row>
    <row r="648" spans="1:35" ht="27.75" customHeight="1" x14ac:dyDescent="0.2">
      <c r="A648" s="39">
        <v>617</v>
      </c>
      <c r="B648" s="17" t="s">
        <v>28</v>
      </c>
      <c r="C648" s="19">
        <v>2007</v>
      </c>
      <c r="D648" s="19"/>
      <c r="E648" s="29">
        <v>-93384</v>
      </c>
      <c r="F648" s="21">
        <v>45902638</v>
      </c>
      <c r="G648" s="21">
        <v>0</v>
      </c>
      <c r="H648" s="23">
        <v>4824229</v>
      </c>
      <c r="I648" s="107">
        <v>5.0000000000000001E-3</v>
      </c>
      <c r="J648" s="23">
        <v>5029621.0449999999</v>
      </c>
      <c r="N648" s="72">
        <v>0</v>
      </c>
      <c r="O648" s="72"/>
      <c r="P648" s="72"/>
      <c r="Q648" s="72">
        <v>390963.87080565293</v>
      </c>
      <c r="R648" s="72">
        <v>390963.87080565293</v>
      </c>
      <c r="S648" s="72">
        <v>5420584.9158056527</v>
      </c>
      <c r="T648" s="22"/>
      <c r="U648" s="22"/>
      <c r="V648" s="72">
        <v>0</v>
      </c>
      <c r="X648" s="102">
        <v>148.80000000000001</v>
      </c>
      <c r="Y648" s="22">
        <v>36428.662068586375</v>
      </c>
      <c r="Z648" s="5">
        <v>4.5900000000000003E-2</v>
      </c>
      <c r="AA648" s="40"/>
      <c r="AD648" s="111">
        <v>106.41609756097562</v>
      </c>
      <c r="AE648" s="34">
        <v>0</v>
      </c>
      <c r="AF648" s="34">
        <v>476018.075097427</v>
      </c>
      <c r="AG648" s="107">
        <v>7.350000000000001E-2</v>
      </c>
      <c r="AH648" s="41">
        <v>17.296320000000001</v>
      </c>
      <c r="AI648" s="23">
        <v>8233360.9526691297</v>
      </c>
    </row>
    <row r="649" spans="1:35" ht="27.75" customHeight="1" x14ac:dyDescent="0.2">
      <c r="A649" s="39">
        <v>618</v>
      </c>
      <c r="B649" s="17" t="s">
        <v>28</v>
      </c>
      <c r="C649" s="19">
        <v>2008</v>
      </c>
      <c r="D649" s="19"/>
      <c r="E649" s="29">
        <v>-245295</v>
      </c>
      <c r="F649" s="21">
        <v>48910470</v>
      </c>
      <c r="G649" s="21">
        <v>0</v>
      </c>
      <c r="H649" s="23">
        <v>3007832</v>
      </c>
      <c r="I649" s="107">
        <v>5.0000000000000001E-3</v>
      </c>
      <c r="J649" s="23">
        <v>3237345.19</v>
      </c>
      <c r="N649" s="72">
        <v>0</v>
      </c>
      <c r="O649" s="72"/>
      <c r="P649" s="72"/>
      <c r="Q649" s="72">
        <v>416582.30348599493</v>
      </c>
      <c r="R649" s="72">
        <v>416582.30348599493</v>
      </c>
      <c r="S649" s="72">
        <v>3653927.4934859946</v>
      </c>
      <c r="T649" s="22"/>
      <c r="U649" s="22"/>
      <c r="V649" s="72">
        <v>0</v>
      </c>
      <c r="X649" s="102">
        <v>150.30000000000001</v>
      </c>
      <c r="Y649" s="22">
        <v>24310.894833572816</v>
      </c>
      <c r="Z649" s="5">
        <v>4.5900000000000003E-2</v>
      </c>
      <c r="AA649" s="40"/>
      <c r="AD649" s="111">
        <v>109.62926829268292</v>
      </c>
      <c r="AE649" s="34">
        <v>0</v>
      </c>
      <c r="AF649" s="34">
        <v>478479.74028402788</v>
      </c>
      <c r="AG649" s="107">
        <v>7.2692083333333324E-2</v>
      </c>
      <c r="AH649" s="41">
        <v>17.715351999999999</v>
      </c>
      <c r="AI649" s="23">
        <v>8476437.0240001343</v>
      </c>
    </row>
    <row r="650" spans="1:35" ht="27.75" customHeight="1" x14ac:dyDescent="0.2">
      <c r="A650" s="39">
        <v>619</v>
      </c>
      <c r="B650" s="17" t="s">
        <v>28</v>
      </c>
      <c r="C650" s="19">
        <v>2009</v>
      </c>
      <c r="D650" s="19"/>
      <c r="E650" s="29">
        <v>1103284</v>
      </c>
      <c r="F650" s="21">
        <v>51002459</v>
      </c>
      <c r="G650" s="21">
        <v>0</v>
      </c>
      <c r="H650" s="23">
        <v>2091989</v>
      </c>
      <c r="I650" s="107">
        <v>5.0000000000000001E-3</v>
      </c>
      <c r="J650" s="23">
        <v>2336541.35</v>
      </c>
      <c r="N650" s="72">
        <v>0</v>
      </c>
      <c r="O650" s="72"/>
      <c r="P650" s="72"/>
      <c r="Q650" s="72">
        <v>434400.27981064207</v>
      </c>
      <c r="R650" s="72">
        <v>434400.27981064207</v>
      </c>
      <c r="S650" s="72">
        <v>2770941.629810642</v>
      </c>
      <c r="T650" s="22"/>
      <c r="U650" s="22"/>
      <c r="V650" s="72">
        <v>0</v>
      </c>
      <c r="X650" s="102">
        <v>151.1</v>
      </c>
      <c r="Y650" s="22">
        <v>18338.46214302212</v>
      </c>
      <c r="Z650" s="5">
        <v>4.5900000000000003E-2</v>
      </c>
      <c r="AA650" s="40"/>
      <c r="AD650" s="111">
        <v>112.72439024390243</v>
      </c>
      <c r="AE650" s="34">
        <v>0</v>
      </c>
      <c r="AF650" s="34">
        <v>474855.98234801309</v>
      </c>
      <c r="AG650" s="107">
        <v>7.3154000000000011E-2</v>
      </c>
      <c r="AH650" s="41">
        <v>17.930536200000002</v>
      </c>
      <c r="AI650" s="23">
        <v>8514422.3812776115</v>
      </c>
    </row>
    <row r="651" spans="1:35" ht="27.75" customHeight="1" x14ac:dyDescent="0.2">
      <c r="A651" s="39">
        <v>620</v>
      </c>
      <c r="B651" s="17" t="s">
        <v>28</v>
      </c>
      <c r="C651" s="19">
        <v>2010</v>
      </c>
      <c r="D651" s="19"/>
      <c r="E651" s="29">
        <v>1032783</v>
      </c>
      <c r="F651" s="21">
        <v>53239258</v>
      </c>
      <c r="G651" s="21">
        <v>0</v>
      </c>
      <c r="H651" s="23">
        <v>2236799</v>
      </c>
      <c r="I651" s="107">
        <v>5.0000000000000001E-3</v>
      </c>
      <c r="J651" s="23">
        <v>2491811.2949999999</v>
      </c>
      <c r="N651" s="72">
        <v>0</v>
      </c>
      <c r="O651" s="72"/>
      <c r="P651" s="72"/>
      <c r="Q651" s="72">
        <v>453451.6379320253</v>
      </c>
      <c r="R651" s="72">
        <v>453451.6379320253</v>
      </c>
      <c r="S651" s="72">
        <v>2945262.9329320253</v>
      </c>
      <c r="T651" s="22"/>
      <c r="U651" s="22"/>
      <c r="V651" s="72">
        <v>0</v>
      </c>
      <c r="X651" s="102">
        <v>155.1</v>
      </c>
      <c r="Y651" s="22">
        <v>18989.445086602354</v>
      </c>
      <c r="Z651" s="5">
        <v>4.5900000000000003E-2</v>
      </c>
      <c r="AA651" s="40"/>
      <c r="AD651" s="111">
        <v>115.85768292682927</v>
      </c>
      <c r="AE651" s="34">
        <v>0</v>
      </c>
      <c r="AF651" s="34">
        <v>472049.53784484166</v>
      </c>
      <c r="AG651" s="107">
        <v>7.3993333333333355E-2</v>
      </c>
      <c r="AH651" s="41">
        <v>18.29948266666667</v>
      </c>
      <c r="AI651" s="23">
        <v>8638262.3355996925</v>
      </c>
    </row>
    <row r="652" spans="1:35" ht="27.75" customHeight="1" x14ac:dyDescent="0.2">
      <c r="A652" s="39">
        <v>621</v>
      </c>
      <c r="B652" s="17" t="s">
        <v>28</v>
      </c>
      <c r="C652" s="18">
        <v>2011</v>
      </c>
      <c r="D652" s="18"/>
      <c r="E652" s="29">
        <v>902136</v>
      </c>
      <c r="F652" s="21">
        <v>58702355</v>
      </c>
      <c r="G652" s="20">
        <v>0</v>
      </c>
      <c r="H652" s="23">
        <v>5463097</v>
      </c>
      <c r="I652" s="107">
        <v>5.0000000000000001E-3</v>
      </c>
      <c r="J652" s="23">
        <v>5729293.29</v>
      </c>
      <c r="N652" s="72">
        <v>0</v>
      </c>
      <c r="O652" s="72"/>
      <c r="P652" s="72"/>
      <c r="Q652" s="72">
        <v>499982.15649844735</v>
      </c>
      <c r="R652" s="72">
        <v>499982.15649844735</v>
      </c>
      <c r="S652" s="72">
        <v>6229275.4464984471</v>
      </c>
      <c r="T652" s="22"/>
      <c r="U652" s="22"/>
      <c r="V652" s="72">
        <v>0</v>
      </c>
      <c r="X652" s="102">
        <v>160.19999999999999</v>
      </c>
      <c r="Y652" s="22">
        <v>38884.366083011533</v>
      </c>
      <c r="Z652" s="5">
        <v>4.5900000000000003E-2</v>
      </c>
      <c r="AA652" s="40"/>
      <c r="AD652" s="111">
        <v>119.08</v>
      </c>
      <c r="AE652" s="34">
        <v>0</v>
      </c>
      <c r="AF652" s="34">
        <v>489266.83014077501</v>
      </c>
      <c r="AG652" s="107">
        <v>7.0764333333333346E-2</v>
      </c>
      <c r="AH652" s="41">
        <v>18.328728099999999</v>
      </c>
      <c r="AI652" s="23">
        <v>8967638.6979991496</v>
      </c>
    </row>
    <row r="653" spans="1:35" ht="27.75" customHeight="1" x14ac:dyDescent="0.2">
      <c r="B653" s="98" t="s">
        <v>28</v>
      </c>
      <c r="C653" s="39">
        <v>2012</v>
      </c>
      <c r="E653" s="29">
        <v>902136</v>
      </c>
      <c r="F653" s="34">
        <v>67446119</v>
      </c>
      <c r="G653" s="20"/>
      <c r="H653" s="23">
        <v>8743764</v>
      </c>
      <c r="I653" s="107">
        <v>5.0000000000000001E-3</v>
      </c>
      <c r="J653" s="23">
        <v>9037275.7750000004</v>
      </c>
      <c r="N653" s="72">
        <v>0</v>
      </c>
      <c r="O653" s="72"/>
      <c r="P653" s="72"/>
      <c r="Q653" s="72">
        <v>574454.90943371691</v>
      </c>
      <c r="R653" s="72">
        <v>574454.90943371691</v>
      </c>
      <c r="S653" s="72">
        <v>9611730.6844337173</v>
      </c>
      <c r="T653" s="72">
        <v>0</v>
      </c>
      <c r="U653" s="72">
        <v>7400948</v>
      </c>
      <c r="X653" s="102">
        <v>161.6</v>
      </c>
      <c r="Y653" s="22">
        <v>59478.531463079933</v>
      </c>
      <c r="Z653" s="5">
        <v>4.5900000000000003E-2</v>
      </c>
      <c r="AF653" s="34">
        <v>526288.0141003934</v>
      </c>
      <c r="AG653" s="107">
        <v>6.2333333333333331E-2</v>
      </c>
      <c r="AH653" s="41">
        <v>17.40324</v>
      </c>
      <c r="AI653" s="23">
        <v>9159116.6185125299</v>
      </c>
    </row>
    <row r="654" spans="1:35" ht="27.75" customHeight="1" x14ac:dyDescent="0.2">
      <c r="A654" s="39">
        <v>622</v>
      </c>
      <c r="B654" s="17" t="s">
        <v>29</v>
      </c>
      <c r="C654" s="19">
        <v>1989</v>
      </c>
      <c r="D654" s="19"/>
      <c r="E654" s="29">
        <v>0</v>
      </c>
      <c r="F654" s="21">
        <v>2019879</v>
      </c>
      <c r="G654" s="21">
        <v>-1074051</v>
      </c>
      <c r="H654" s="23"/>
      <c r="I654" s="107">
        <v>5.0000000000000001E-3</v>
      </c>
      <c r="N654" s="72"/>
      <c r="O654" s="72"/>
      <c r="P654" s="72"/>
      <c r="Q654" s="72"/>
      <c r="R654" s="72"/>
      <c r="V654" s="72">
        <v>0</v>
      </c>
      <c r="X654" s="102">
        <v>95.5</v>
      </c>
      <c r="Z654" s="5">
        <v>4.5900000000000003E-2</v>
      </c>
      <c r="AA654" s="40">
        <v>18486.12432643729</v>
      </c>
      <c r="AB654" s="110">
        <v>51.164212860310414</v>
      </c>
      <c r="AE654" s="34">
        <v>1</v>
      </c>
      <c r="AF654" s="34">
        <v>18486.12432643729</v>
      </c>
    </row>
    <row r="655" spans="1:35" ht="27.75" customHeight="1" x14ac:dyDescent="0.2">
      <c r="A655" s="39">
        <v>623</v>
      </c>
      <c r="B655" s="17" t="s">
        <v>29</v>
      </c>
      <c r="C655" s="19">
        <v>1990</v>
      </c>
      <c r="D655" s="19"/>
      <c r="E655" s="29">
        <v>0</v>
      </c>
      <c r="F655" s="21">
        <v>2096746</v>
      </c>
      <c r="G655" s="21">
        <v>-1155282</v>
      </c>
      <c r="H655" s="23">
        <v>76867</v>
      </c>
      <c r="I655" s="107">
        <v>5.0000000000000001E-3</v>
      </c>
      <c r="J655" s="34">
        <v>86966.395000000004</v>
      </c>
      <c r="N655" s="72"/>
      <c r="O655" s="72"/>
      <c r="P655" s="72"/>
      <c r="Q655" s="72"/>
      <c r="R655" s="72"/>
      <c r="S655" s="72">
        <v>86966.395000000004</v>
      </c>
      <c r="T655" s="22"/>
      <c r="U655" s="22"/>
      <c r="V655" s="72">
        <v>0</v>
      </c>
      <c r="X655" s="102">
        <v>98.5</v>
      </c>
      <c r="Y655" s="22">
        <v>882.9075634517767</v>
      </c>
      <c r="Z655" s="5">
        <v>4.5900000000000003E-2</v>
      </c>
      <c r="AA655" s="40"/>
      <c r="AE655" s="34">
        <v>0</v>
      </c>
      <c r="AF655" s="34">
        <v>18520.518783305593</v>
      </c>
    </row>
    <row r="656" spans="1:35" ht="27.75" customHeight="1" x14ac:dyDescent="0.2">
      <c r="A656" s="39">
        <v>624</v>
      </c>
      <c r="B656" s="17" t="s">
        <v>29</v>
      </c>
      <c r="C656" s="19">
        <v>1991</v>
      </c>
      <c r="D656" s="19"/>
      <c r="E656" s="29">
        <v>0</v>
      </c>
      <c r="F656" s="21">
        <v>2198621</v>
      </c>
      <c r="G656" s="21">
        <v>-1153464</v>
      </c>
      <c r="H656" s="23">
        <v>101875</v>
      </c>
      <c r="I656" s="107">
        <v>5.0000000000000001E-3</v>
      </c>
      <c r="J656" s="23">
        <v>112358.73</v>
      </c>
      <c r="N656" s="72"/>
      <c r="O656" s="72"/>
      <c r="P656" s="72"/>
      <c r="Q656" s="72"/>
      <c r="R656" s="72"/>
      <c r="S656" s="72">
        <v>112358.73</v>
      </c>
      <c r="T656" s="22"/>
      <c r="U656" s="22"/>
      <c r="V656" s="72">
        <v>0</v>
      </c>
      <c r="X656" s="102">
        <v>97.7</v>
      </c>
      <c r="Y656" s="22">
        <v>1150.0381780962127</v>
      </c>
      <c r="Z656" s="5">
        <v>4.5900000000000003E-2</v>
      </c>
      <c r="AA656" s="40"/>
      <c r="AE656" s="34">
        <v>0</v>
      </c>
      <c r="AF656" s="34">
        <v>18820.465149248081</v>
      </c>
    </row>
    <row r="657" spans="1:35" ht="27.75" customHeight="1" x14ac:dyDescent="0.2">
      <c r="A657" s="39">
        <v>625</v>
      </c>
      <c r="B657" s="17" t="s">
        <v>29</v>
      </c>
      <c r="C657" s="19">
        <v>1992</v>
      </c>
      <c r="D657" s="19"/>
      <c r="E657" s="29">
        <v>0</v>
      </c>
      <c r="F657" s="21">
        <v>2253847</v>
      </c>
      <c r="G657" s="21">
        <v>-1240051</v>
      </c>
      <c r="H657" s="23">
        <v>55226</v>
      </c>
      <c r="I657" s="107">
        <v>5.0000000000000001E-3</v>
      </c>
      <c r="J657" s="23">
        <v>66219.104999999996</v>
      </c>
      <c r="N657" s="72"/>
      <c r="O657" s="72"/>
      <c r="P657" s="72"/>
      <c r="Q657" s="72"/>
      <c r="R657" s="72"/>
      <c r="S657" s="72">
        <v>66219.104999999996</v>
      </c>
      <c r="T657" s="22"/>
      <c r="U657" s="22"/>
      <c r="V657" s="72">
        <v>0</v>
      </c>
      <c r="X657" s="102">
        <v>100</v>
      </c>
      <c r="Y657" s="22">
        <v>662.1910499999999</v>
      </c>
      <c r="Z657" s="5">
        <v>4.5900000000000003E-2</v>
      </c>
      <c r="AA657" s="40"/>
      <c r="AE657" s="34">
        <v>0</v>
      </c>
      <c r="AF657" s="34">
        <v>18618.796848897597</v>
      </c>
    </row>
    <row r="658" spans="1:35" ht="27.75" customHeight="1" x14ac:dyDescent="0.2">
      <c r="A658" s="39">
        <v>626</v>
      </c>
      <c r="B658" s="17" t="s">
        <v>29</v>
      </c>
      <c r="C658" s="19">
        <v>1993</v>
      </c>
      <c r="D658" s="19"/>
      <c r="E658" s="29">
        <v>0</v>
      </c>
      <c r="F658" s="21">
        <v>2306501</v>
      </c>
      <c r="G658" s="21">
        <v>-1328679</v>
      </c>
      <c r="H658" s="23">
        <v>52654</v>
      </c>
      <c r="I658" s="107">
        <v>5.0000000000000001E-3</v>
      </c>
      <c r="J658" s="23">
        <v>63923.235000000001</v>
      </c>
      <c r="N658" s="72"/>
      <c r="O658" s="72"/>
      <c r="P658" s="72"/>
      <c r="Q658" s="72"/>
      <c r="R658" s="72"/>
      <c r="S658" s="72">
        <v>63923.235000000001</v>
      </c>
      <c r="T658" s="22"/>
      <c r="U658" s="22"/>
      <c r="V658" s="72">
        <v>0</v>
      </c>
      <c r="X658" s="102">
        <v>102.5</v>
      </c>
      <c r="Y658" s="22">
        <v>623.64131707317074</v>
      </c>
      <c r="Z658" s="5">
        <v>4.5900000000000003E-2</v>
      </c>
      <c r="AA658" s="40"/>
      <c r="AE658" s="34">
        <v>0</v>
      </c>
      <c r="AF658" s="34">
        <v>18387.835390606368</v>
      </c>
    </row>
    <row r="659" spans="1:35" ht="27.75" customHeight="1" x14ac:dyDescent="0.2">
      <c r="A659" s="39">
        <v>627</v>
      </c>
      <c r="B659" s="17" t="s">
        <v>29</v>
      </c>
      <c r="C659" s="19">
        <v>1994</v>
      </c>
      <c r="D659" s="19"/>
      <c r="E659" s="29">
        <v>0</v>
      </c>
      <c r="F659" s="21">
        <v>2341525</v>
      </c>
      <c r="G659" s="21">
        <v>-1415638</v>
      </c>
      <c r="H659" s="23">
        <v>35024</v>
      </c>
      <c r="I659" s="107">
        <v>5.0000000000000001E-3</v>
      </c>
      <c r="J659" s="23">
        <v>46556.505000000005</v>
      </c>
      <c r="N659" s="72"/>
      <c r="O659" s="72"/>
      <c r="P659" s="72"/>
      <c r="Q659" s="72"/>
      <c r="R659" s="72"/>
      <c r="S659" s="72">
        <v>46556.505000000005</v>
      </c>
      <c r="T659" s="22"/>
      <c r="U659" s="22"/>
      <c r="V659" s="72">
        <v>0</v>
      </c>
      <c r="X659" s="102">
        <v>108.2</v>
      </c>
      <c r="Y659" s="22">
        <v>430.28193160813311</v>
      </c>
      <c r="Z659" s="5">
        <v>4.5900000000000003E-2</v>
      </c>
      <c r="AA659" s="40"/>
      <c r="AE659" s="34">
        <v>0</v>
      </c>
      <c r="AF659" s="34">
        <v>17974.115677785667</v>
      </c>
    </row>
    <row r="660" spans="1:35" ht="27.75" customHeight="1" x14ac:dyDescent="0.2">
      <c r="A660" s="39">
        <v>628</v>
      </c>
      <c r="B660" s="17" t="s">
        <v>29</v>
      </c>
      <c r="C660" s="19">
        <v>1995</v>
      </c>
      <c r="D660" s="19"/>
      <c r="E660" s="29">
        <v>0</v>
      </c>
      <c r="F660" s="21">
        <v>2556626</v>
      </c>
      <c r="G660" s="21">
        <v>-1527331</v>
      </c>
      <c r="H660" s="23">
        <v>215101</v>
      </c>
      <c r="I660" s="107">
        <v>5.0000000000000001E-3</v>
      </c>
      <c r="J660" s="23">
        <v>226808.625</v>
      </c>
      <c r="N660" s="72"/>
      <c r="O660" s="72"/>
      <c r="P660" s="72"/>
      <c r="Q660" s="72"/>
      <c r="R660" s="72"/>
      <c r="S660" s="72">
        <v>226808.625</v>
      </c>
      <c r="T660" s="22"/>
      <c r="U660" s="22"/>
      <c r="V660" s="72">
        <v>0</v>
      </c>
      <c r="X660" s="102">
        <v>116.7</v>
      </c>
      <c r="Y660" s="22">
        <v>1943.5186375321337</v>
      </c>
      <c r="Z660" s="5">
        <v>4.5900000000000003E-2</v>
      </c>
      <c r="AA660" s="40"/>
      <c r="AE660" s="34">
        <v>0</v>
      </c>
      <c r="AF660" s="34">
        <v>19092.622405707436</v>
      </c>
    </row>
    <row r="661" spans="1:35" ht="27.75" customHeight="1" x14ac:dyDescent="0.2">
      <c r="A661" s="39">
        <v>629</v>
      </c>
      <c r="B661" s="17" t="s">
        <v>29</v>
      </c>
      <c r="C661" s="19">
        <v>1996</v>
      </c>
      <c r="D661" s="19"/>
      <c r="E661" s="29">
        <v>0</v>
      </c>
      <c r="F661" s="21">
        <v>3075466</v>
      </c>
      <c r="G661" s="21">
        <v>-1632522</v>
      </c>
      <c r="H661" s="23">
        <v>518840</v>
      </c>
      <c r="I661" s="107">
        <v>5.0000000000000001E-3</v>
      </c>
      <c r="J661" s="23">
        <v>531623.13</v>
      </c>
      <c r="N661" s="72"/>
      <c r="O661" s="72"/>
      <c r="P661" s="72"/>
      <c r="Q661" s="72"/>
      <c r="R661" s="72"/>
      <c r="S661" s="72">
        <v>531623.13</v>
      </c>
      <c r="T661" s="22"/>
      <c r="U661" s="22"/>
      <c r="V661" s="72">
        <v>0</v>
      </c>
      <c r="X661" s="102">
        <v>116.6</v>
      </c>
      <c r="Y661" s="22">
        <v>4559.3750428816466</v>
      </c>
      <c r="Z661" s="5">
        <v>4.5900000000000003E-2</v>
      </c>
      <c r="AA661" s="40"/>
      <c r="AE661" s="34">
        <v>0</v>
      </c>
      <c r="AF661" s="34">
        <v>22775.646080167109</v>
      </c>
    </row>
    <row r="662" spans="1:35" ht="27.75" customHeight="1" x14ac:dyDescent="0.2">
      <c r="A662" s="39">
        <v>630</v>
      </c>
      <c r="B662" s="17" t="s">
        <v>29</v>
      </c>
      <c r="C662" s="19">
        <v>1997</v>
      </c>
      <c r="D662" s="19"/>
      <c r="E662" s="29">
        <v>0</v>
      </c>
      <c r="F662" s="21">
        <v>3112040</v>
      </c>
      <c r="G662" s="21">
        <v>-1738147</v>
      </c>
      <c r="H662" s="23">
        <v>36574</v>
      </c>
      <c r="I662" s="107">
        <v>5.0000000000000001E-3</v>
      </c>
      <c r="J662" s="23">
        <v>51951.33</v>
      </c>
      <c r="L662" s="33">
        <v>0.44147665197105435</v>
      </c>
      <c r="N662" s="72"/>
      <c r="O662" s="72"/>
      <c r="P662" s="72"/>
      <c r="Q662" s="72"/>
      <c r="R662" s="72"/>
      <c r="S662" s="72">
        <v>51951.33</v>
      </c>
      <c r="T662" s="22"/>
      <c r="U662" s="22"/>
      <c r="V662" s="72">
        <v>0</v>
      </c>
      <c r="X662" s="102">
        <v>118</v>
      </c>
      <c r="Y662" s="22">
        <v>440.26550847457628</v>
      </c>
      <c r="Z662" s="5">
        <v>4.5900000000000003E-2</v>
      </c>
      <c r="AA662" s="40"/>
      <c r="AE662" s="34">
        <v>0</v>
      </c>
      <c r="AF662" s="34">
        <v>22170.509433562012</v>
      </c>
    </row>
    <row r="663" spans="1:35" ht="27.75" customHeight="1" x14ac:dyDescent="0.2">
      <c r="A663" s="39">
        <v>631</v>
      </c>
      <c r="B663" s="17" t="s">
        <v>29</v>
      </c>
      <c r="C663" s="19">
        <v>1998</v>
      </c>
      <c r="D663" s="19"/>
      <c r="E663" s="29">
        <v>0</v>
      </c>
      <c r="F663" s="21">
        <v>3216088</v>
      </c>
      <c r="G663" s="21">
        <v>-1845781</v>
      </c>
      <c r="H663" s="23">
        <v>104048</v>
      </c>
      <c r="I663" s="107">
        <v>5.0000000000000001E-3</v>
      </c>
      <c r="J663" s="23"/>
      <c r="K663" s="23">
        <v>102360.24</v>
      </c>
      <c r="L663" s="23">
        <v>1015345.8648349764</v>
      </c>
      <c r="M663" s="39">
        <v>1</v>
      </c>
      <c r="N663" s="72"/>
      <c r="O663" s="72"/>
      <c r="P663" s="72"/>
      <c r="Q663" s="72"/>
      <c r="R663" s="72"/>
      <c r="S663" s="72">
        <v>102360.24</v>
      </c>
      <c r="T663" s="22"/>
      <c r="U663" s="22"/>
      <c r="X663" s="102">
        <v>122.8</v>
      </c>
      <c r="Y663" s="22">
        <v>833.55244299674268</v>
      </c>
      <c r="Z663" s="5">
        <v>4.5900000000000003E-2</v>
      </c>
      <c r="AA663" s="40"/>
      <c r="AE663" s="34">
        <v>0</v>
      </c>
      <c r="AF663" s="34">
        <v>21986.43549355826</v>
      </c>
    </row>
    <row r="664" spans="1:35" ht="27.75" customHeight="1" x14ac:dyDescent="0.2">
      <c r="A664" s="39">
        <v>632</v>
      </c>
      <c r="B664" s="17" t="s">
        <v>29</v>
      </c>
      <c r="C664" s="19">
        <v>1999</v>
      </c>
      <c r="D664" s="19"/>
      <c r="E664" s="29">
        <v>0</v>
      </c>
      <c r="F664" s="21">
        <v>0</v>
      </c>
      <c r="G664" s="21">
        <v>0</v>
      </c>
      <c r="H664" s="23">
        <v>-3216088</v>
      </c>
      <c r="I664" s="107">
        <v>5.0000000000000001E-3</v>
      </c>
      <c r="J664" s="23"/>
      <c r="K664" s="23">
        <v>102360.24</v>
      </c>
      <c r="L664" s="23">
        <v>1015345.8648349764</v>
      </c>
      <c r="M664" s="39">
        <v>1</v>
      </c>
      <c r="N664" s="72"/>
      <c r="O664" s="72"/>
      <c r="P664" s="72"/>
      <c r="Q664" s="72"/>
      <c r="R664" s="72"/>
      <c r="S664" s="72">
        <v>102360.24</v>
      </c>
      <c r="T664" s="22"/>
      <c r="U664" s="22"/>
      <c r="X664" s="102">
        <v>126.1</v>
      </c>
      <c r="Y664" s="22">
        <v>811.73862014274391</v>
      </c>
      <c r="Z664" s="5">
        <v>4.5900000000000003E-2</v>
      </c>
      <c r="AA664" s="40"/>
      <c r="AE664" s="34">
        <v>0</v>
      </c>
      <c r="AF664" s="34">
        <v>21788.99672454668</v>
      </c>
    </row>
    <row r="665" spans="1:35" ht="27.75" customHeight="1" x14ac:dyDescent="0.2">
      <c r="A665" s="39">
        <v>633</v>
      </c>
      <c r="B665" s="17" t="s">
        <v>29</v>
      </c>
      <c r="C665" s="19">
        <v>2000</v>
      </c>
      <c r="D665" s="19"/>
      <c r="E665" s="29">
        <v>0</v>
      </c>
      <c r="F665" s="21">
        <v>0</v>
      </c>
      <c r="G665" s="21">
        <v>0</v>
      </c>
      <c r="H665" s="23">
        <v>0</v>
      </c>
      <c r="I665" s="107">
        <v>5.0000000000000001E-3</v>
      </c>
      <c r="J665" s="23"/>
      <c r="K665" s="23">
        <v>102360.24</v>
      </c>
      <c r="L665" s="23">
        <v>1015345.8648349764</v>
      </c>
      <c r="M665" s="39">
        <v>1</v>
      </c>
      <c r="N665" s="72"/>
      <c r="O665" s="72"/>
      <c r="P665" s="72"/>
      <c r="Q665" s="72"/>
      <c r="R665" s="72"/>
      <c r="S665" s="72">
        <v>102360.24</v>
      </c>
      <c r="T665" s="22"/>
      <c r="U665" s="22"/>
      <c r="X665" s="102">
        <v>128.69999999999999</v>
      </c>
      <c r="Y665" s="22">
        <v>795.33986013986021</v>
      </c>
      <c r="Z665" s="5">
        <v>4.5900000000000003E-2</v>
      </c>
      <c r="AA665" s="40"/>
      <c r="AE665" s="34">
        <v>0</v>
      </c>
      <c r="AF665" s="34">
        <v>21584.221635029844</v>
      </c>
    </row>
    <row r="666" spans="1:35" ht="27.75" customHeight="1" x14ac:dyDescent="0.2">
      <c r="A666" s="39">
        <v>634</v>
      </c>
      <c r="B666" s="17" t="s">
        <v>29</v>
      </c>
      <c r="C666" s="19">
        <v>2001</v>
      </c>
      <c r="D666" s="19"/>
      <c r="E666" s="29">
        <v>0</v>
      </c>
      <c r="F666" s="21">
        <v>0</v>
      </c>
      <c r="G666" s="21">
        <v>0</v>
      </c>
      <c r="H666" s="23">
        <v>0</v>
      </c>
      <c r="I666" s="107">
        <v>5.0000000000000001E-3</v>
      </c>
      <c r="J666" s="23"/>
      <c r="K666" s="23">
        <v>102360.24</v>
      </c>
      <c r="L666" s="23">
        <v>1015345.8648349764</v>
      </c>
      <c r="M666" s="39">
        <v>1</v>
      </c>
      <c r="N666" s="72"/>
      <c r="O666" s="72"/>
      <c r="P666" s="72"/>
      <c r="Q666" s="72"/>
      <c r="R666" s="72"/>
      <c r="S666" s="72">
        <v>102360.24</v>
      </c>
      <c r="T666" s="22"/>
      <c r="U666" s="22"/>
      <c r="X666" s="102">
        <v>129.6</v>
      </c>
      <c r="Y666" s="22">
        <v>789.81666666666672</v>
      </c>
      <c r="Z666" s="5">
        <v>4.5900000000000003E-2</v>
      </c>
      <c r="AA666" s="40"/>
      <c r="AE666" s="34">
        <v>0</v>
      </c>
      <c r="AF666" s="34">
        <v>21383.322528648641</v>
      </c>
    </row>
    <row r="667" spans="1:35" ht="27.75" customHeight="1" x14ac:dyDescent="0.2">
      <c r="A667" s="39">
        <v>635</v>
      </c>
      <c r="B667" s="17" t="s">
        <v>29</v>
      </c>
      <c r="C667" s="19">
        <v>2002</v>
      </c>
      <c r="D667" s="19"/>
      <c r="E667" s="29">
        <v>0</v>
      </c>
      <c r="F667" s="21">
        <v>3608281</v>
      </c>
      <c r="G667" s="109">
        <v>0</v>
      </c>
      <c r="H667" s="23">
        <v>3608281</v>
      </c>
      <c r="I667" s="107">
        <v>5.0000000000000001E-3</v>
      </c>
      <c r="J667" s="23"/>
      <c r="K667" s="23">
        <v>102360.24</v>
      </c>
      <c r="L667" s="23">
        <v>1015345.8648349764</v>
      </c>
      <c r="M667" s="39">
        <v>1</v>
      </c>
      <c r="N667" s="72"/>
      <c r="O667" s="72"/>
      <c r="P667" s="72"/>
      <c r="Q667" s="72"/>
      <c r="R667" s="72"/>
      <c r="S667" s="72">
        <v>102360.24</v>
      </c>
      <c r="T667" s="22"/>
      <c r="U667" s="22"/>
      <c r="V667" s="72">
        <v>0</v>
      </c>
      <c r="X667" s="102">
        <v>130.5</v>
      </c>
      <c r="Y667" s="22">
        <v>784.36965517241379</v>
      </c>
      <c r="Z667" s="5">
        <v>4.5900000000000003E-2</v>
      </c>
      <c r="AA667" s="40"/>
      <c r="AD667" s="111">
        <v>91.329146341463414</v>
      </c>
      <c r="AE667" s="34">
        <v>0</v>
      </c>
      <c r="AF667" s="34">
        <v>21186.197679756082</v>
      </c>
      <c r="AG667" s="107">
        <v>8.2960000000000006E-2</v>
      </c>
      <c r="AH667" s="41">
        <v>16.741565999999999</v>
      </c>
      <c r="AI667" s="23">
        <v>354690.12674468331</v>
      </c>
    </row>
    <row r="668" spans="1:35" ht="27.75" customHeight="1" x14ac:dyDescent="0.2">
      <c r="A668" s="39">
        <v>636</v>
      </c>
      <c r="B668" s="17" t="s">
        <v>29</v>
      </c>
      <c r="C668" s="19">
        <v>2003</v>
      </c>
      <c r="D668" s="19"/>
      <c r="E668" s="29">
        <v>0</v>
      </c>
      <c r="F668" s="21">
        <v>3664028</v>
      </c>
      <c r="G668" s="21">
        <v>0</v>
      </c>
      <c r="H668" s="23">
        <v>55747</v>
      </c>
      <c r="I668" s="107">
        <v>5.0000000000000001E-3</v>
      </c>
      <c r="J668" s="23">
        <v>73788.404999999999</v>
      </c>
      <c r="K668" s="23">
        <v>511801.2</v>
      </c>
      <c r="L668" s="23">
        <v>5076729.3241748819</v>
      </c>
      <c r="N668" s="72"/>
      <c r="O668" s="72"/>
      <c r="P668" s="72"/>
      <c r="Q668" s="72"/>
      <c r="R668" s="72"/>
      <c r="S668" s="72">
        <v>73788.404999999999</v>
      </c>
      <c r="T668" s="22"/>
      <c r="U668" s="22"/>
      <c r="V668" s="72">
        <v>0</v>
      </c>
      <c r="X668" s="102">
        <v>130.6</v>
      </c>
      <c r="Y668" s="22">
        <v>564.99544410413478</v>
      </c>
      <c r="Z668" s="5">
        <v>4.5900000000000003E-2</v>
      </c>
      <c r="AA668" s="40"/>
      <c r="AD668" s="111">
        <v>94.295243902439026</v>
      </c>
      <c r="AE668" s="34">
        <v>0</v>
      </c>
      <c r="AF668" s="34">
        <v>20778.746650359411</v>
      </c>
      <c r="AG668" s="107">
        <v>8.2960000000000006E-2</v>
      </c>
      <c r="AH668" s="41">
        <v>16.820820000000001</v>
      </c>
      <c r="AI668" s="23">
        <v>349515.55723129865</v>
      </c>
    </row>
    <row r="669" spans="1:35" ht="27.75" customHeight="1" x14ac:dyDescent="0.2">
      <c r="A669" s="39">
        <v>637</v>
      </c>
      <c r="B669" s="17" t="s">
        <v>29</v>
      </c>
      <c r="C669" s="19">
        <v>2004</v>
      </c>
      <c r="D669" s="19"/>
      <c r="E669" s="29">
        <v>0</v>
      </c>
      <c r="F669" s="21">
        <v>3708516</v>
      </c>
      <c r="G669" s="21">
        <v>0</v>
      </c>
      <c r="H669" s="23">
        <v>44488</v>
      </c>
      <c r="I669" s="107">
        <v>5.0000000000000001E-3</v>
      </c>
      <c r="J669" s="23">
        <v>62808.14</v>
      </c>
      <c r="K669" s="23"/>
      <c r="N669" s="72"/>
      <c r="O669" s="72"/>
      <c r="P669" s="72"/>
      <c r="Q669" s="72"/>
      <c r="R669" s="72"/>
      <c r="S669" s="72">
        <v>62808.14</v>
      </c>
      <c r="T669" s="22"/>
      <c r="U669" s="22"/>
      <c r="V669" s="72">
        <v>0</v>
      </c>
      <c r="X669" s="102">
        <v>131.1</v>
      </c>
      <c r="Y669" s="22">
        <v>479.0857360793288</v>
      </c>
      <c r="Z669" s="5">
        <v>4.5900000000000003E-2</v>
      </c>
      <c r="AA669" s="40"/>
      <c r="AD669" s="111">
        <v>97.149756097560967</v>
      </c>
      <c r="AE669" s="34">
        <v>0</v>
      </c>
      <c r="AF669" s="34">
        <v>20304.08791518724</v>
      </c>
      <c r="AG669" s="107">
        <v>8.2960000000000006E-2</v>
      </c>
      <c r="AH669" s="41">
        <v>16.852066000000001</v>
      </c>
      <c r="AI669" s="23">
        <v>342165.82961653778</v>
      </c>
    </row>
    <row r="670" spans="1:35" ht="27.75" customHeight="1" x14ac:dyDescent="0.2">
      <c r="A670" s="39">
        <v>638</v>
      </c>
      <c r="B670" s="17" t="s">
        <v>29</v>
      </c>
      <c r="C670" s="19">
        <v>2005</v>
      </c>
      <c r="D670" s="19"/>
      <c r="E670" s="29">
        <v>0</v>
      </c>
      <c r="F670" s="21">
        <v>3776036</v>
      </c>
      <c r="G670" s="21">
        <v>0</v>
      </c>
      <c r="H670" s="23">
        <v>67520</v>
      </c>
      <c r="I670" s="107">
        <v>5.0000000000000001E-3</v>
      </c>
      <c r="J670" s="23">
        <v>86062.58</v>
      </c>
      <c r="N670" s="72"/>
      <c r="O670" s="72"/>
      <c r="P670" s="72"/>
      <c r="Q670" s="72"/>
      <c r="R670" s="72"/>
      <c r="S670" s="72">
        <v>86062.58</v>
      </c>
      <c r="T670" s="22"/>
      <c r="U670" s="22"/>
      <c r="V670" s="72">
        <v>0</v>
      </c>
      <c r="X670" s="102">
        <v>133.6</v>
      </c>
      <c r="Y670" s="22">
        <v>644.18098802395218</v>
      </c>
      <c r="Z670" s="5">
        <v>4.5900000000000003E-2</v>
      </c>
      <c r="AA670" s="40"/>
      <c r="AD670" s="111">
        <v>99.990121951219521</v>
      </c>
      <c r="AE670" s="34">
        <v>0</v>
      </c>
      <c r="AF670" s="34">
        <v>20016.311267904097</v>
      </c>
      <c r="AG670" s="107">
        <v>8.2960000000000006E-2</v>
      </c>
      <c r="AH670" s="41">
        <v>17.008296000000001</v>
      </c>
      <c r="AI670" s="23">
        <v>340443.34687264822</v>
      </c>
    </row>
    <row r="671" spans="1:35" ht="27.75" customHeight="1" x14ac:dyDescent="0.2">
      <c r="A671" s="39">
        <v>639</v>
      </c>
      <c r="B671" s="17" t="s">
        <v>29</v>
      </c>
      <c r="C671" s="19">
        <v>2006</v>
      </c>
      <c r="D671" s="19"/>
      <c r="E671" s="29">
        <v>0</v>
      </c>
      <c r="F671" s="21">
        <v>3833786</v>
      </c>
      <c r="G671" s="21">
        <v>0</v>
      </c>
      <c r="H671" s="23">
        <v>57750</v>
      </c>
      <c r="I671" s="107">
        <v>5.0000000000000001E-3</v>
      </c>
      <c r="J671" s="23">
        <v>76630.179999999993</v>
      </c>
      <c r="N671" s="72"/>
      <c r="O671" s="72"/>
      <c r="P671" s="72"/>
      <c r="Q671" s="72"/>
      <c r="R671" s="72"/>
      <c r="S671" s="72">
        <v>76630.179999999993</v>
      </c>
      <c r="T671" s="22"/>
      <c r="U671" s="22"/>
      <c r="V671" s="72">
        <v>0</v>
      </c>
      <c r="X671" s="102">
        <v>142.4</v>
      </c>
      <c r="Y671" s="22">
        <v>538.1332865168539</v>
      </c>
      <c r="Z671" s="5">
        <v>4.5900000000000003E-2</v>
      </c>
      <c r="AA671" s="40"/>
      <c r="AD671" s="111">
        <v>103.12109756097563</v>
      </c>
      <c r="AE671" s="34">
        <v>0</v>
      </c>
      <c r="AF671" s="34">
        <v>19635.695867224153</v>
      </c>
      <c r="AG671" s="107">
        <v>7.7441666666666686E-2</v>
      </c>
      <c r="AH671" s="41">
        <v>16.88236666666667</v>
      </c>
      <c r="AI671" s="23">
        <v>331497.01738562953</v>
      </c>
    </row>
    <row r="672" spans="1:35" ht="27.75" customHeight="1" x14ac:dyDescent="0.2">
      <c r="A672" s="39">
        <v>640</v>
      </c>
      <c r="B672" s="17" t="s">
        <v>29</v>
      </c>
      <c r="C672" s="19">
        <v>2007</v>
      </c>
      <c r="D672" s="19"/>
      <c r="E672" s="29">
        <v>-1500</v>
      </c>
      <c r="F672" s="21">
        <v>3884067</v>
      </c>
      <c r="G672" s="21">
        <v>0</v>
      </c>
      <c r="H672" s="23">
        <v>50281</v>
      </c>
      <c r="I672" s="107">
        <v>5.0000000000000001E-3</v>
      </c>
      <c r="J672" s="23">
        <v>69449.929999999993</v>
      </c>
      <c r="N672" s="72">
        <v>0</v>
      </c>
      <c r="O672" s="72"/>
      <c r="P672" s="72"/>
      <c r="Q672" s="72">
        <v>33081.538119628334</v>
      </c>
      <c r="R672" s="72">
        <v>33081.538119628334</v>
      </c>
      <c r="S672" s="72">
        <v>102531.46811962832</v>
      </c>
      <c r="T672" s="22"/>
      <c r="U672" s="22"/>
      <c r="V672" s="72">
        <v>0</v>
      </c>
      <c r="X672" s="102">
        <v>148.80000000000001</v>
      </c>
      <c r="Y672" s="22">
        <v>689.05556532008279</v>
      </c>
      <c r="Z672" s="5">
        <v>4.5900000000000003E-2</v>
      </c>
      <c r="AA672" s="40"/>
      <c r="AD672" s="111">
        <v>106.41609756097562</v>
      </c>
      <c r="AE672" s="34">
        <v>0</v>
      </c>
      <c r="AF672" s="34">
        <v>19423.472992238647</v>
      </c>
      <c r="AG672" s="107">
        <v>7.350000000000001E-2</v>
      </c>
      <c r="AH672" s="41">
        <v>17.296320000000001</v>
      </c>
      <c r="AI672" s="23">
        <v>335954.60438511719</v>
      </c>
    </row>
    <row r="673" spans="1:35" ht="27.75" customHeight="1" x14ac:dyDescent="0.2">
      <c r="A673" s="39">
        <v>641</v>
      </c>
      <c r="B673" s="17" t="s">
        <v>29</v>
      </c>
      <c r="C673" s="19">
        <v>2008</v>
      </c>
      <c r="D673" s="19"/>
      <c r="E673" s="29">
        <v>-2558</v>
      </c>
      <c r="F673" s="21">
        <v>3997493</v>
      </c>
      <c r="G673" s="21">
        <v>0</v>
      </c>
      <c r="H673" s="23">
        <v>113426</v>
      </c>
      <c r="I673" s="107">
        <v>5.0000000000000001E-3</v>
      </c>
      <c r="J673" s="23">
        <v>132846.33499999999</v>
      </c>
      <c r="N673" s="72">
        <v>0</v>
      </c>
      <c r="O673" s="72"/>
      <c r="P673" s="72"/>
      <c r="Q673" s="72">
        <v>34047.614797182287</v>
      </c>
      <c r="R673" s="72">
        <v>34047.614797182287</v>
      </c>
      <c r="S673" s="72">
        <v>166893.94979718229</v>
      </c>
      <c r="T673" s="22"/>
      <c r="U673" s="22"/>
      <c r="V673" s="72">
        <v>0</v>
      </c>
      <c r="X673" s="102">
        <v>150.30000000000001</v>
      </c>
      <c r="Y673" s="22">
        <v>1110.4055209393364</v>
      </c>
      <c r="Z673" s="5">
        <v>4.5900000000000003E-2</v>
      </c>
      <c r="AA673" s="40"/>
      <c r="AD673" s="111">
        <v>109.62926829268292</v>
      </c>
      <c r="AE673" s="34">
        <v>0</v>
      </c>
      <c r="AF673" s="34">
        <v>19642.341102834231</v>
      </c>
      <c r="AG673" s="107">
        <v>7.2692083333333324E-2</v>
      </c>
      <c r="AH673" s="41">
        <v>17.715351999999999</v>
      </c>
      <c r="AI673" s="23">
        <v>347970.98674077657</v>
      </c>
    </row>
    <row r="674" spans="1:35" ht="27.75" customHeight="1" x14ac:dyDescent="0.2">
      <c r="A674" s="39">
        <v>642</v>
      </c>
      <c r="B674" s="17" t="s">
        <v>29</v>
      </c>
      <c r="C674" s="19">
        <v>2009</v>
      </c>
      <c r="D674" s="19"/>
      <c r="E674" s="29">
        <v>223884</v>
      </c>
      <c r="F674" s="21">
        <v>4023169</v>
      </c>
      <c r="G674" s="21">
        <v>0</v>
      </c>
      <c r="H674" s="23">
        <v>25676</v>
      </c>
      <c r="I674" s="107">
        <v>5.0000000000000001E-3</v>
      </c>
      <c r="J674" s="23">
        <v>45663.464999999997</v>
      </c>
      <c r="N674" s="72">
        <v>0</v>
      </c>
      <c r="O674" s="72"/>
      <c r="P674" s="72"/>
      <c r="Q674" s="72">
        <v>34266.303499709713</v>
      </c>
      <c r="R674" s="72">
        <v>34266.303499709713</v>
      </c>
      <c r="S674" s="72">
        <v>79929.768499709709</v>
      </c>
      <c r="T674" s="22"/>
      <c r="U674" s="22"/>
      <c r="V674" s="72">
        <v>0</v>
      </c>
      <c r="X674" s="102">
        <v>151.1</v>
      </c>
      <c r="Y674" s="22">
        <v>528.98589344612651</v>
      </c>
      <c r="Z674" s="5">
        <v>4.5900000000000003E-2</v>
      </c>
      <c r="AA674" s="40"/>
      <c r="AD674" s="111">
        <v>112.72439024390243</v>
      </c>
      <c r="AE674" s="34">
        <v>0</v>
      </c>
      <c r="AF674" s="34">
        <v>19269.743539660267</v>
      </c>
      <c r="AG674" s="107">
        <v>7.3154000000000011E-2</v>
      </c>
      <c r="AH674" s="41">
        <v>17.930536200000002</v>
      </c>
      <c r="AI674" s="23">
        <v>345516.83410259458</v>
      </c>
    </row>
    <row r="675" spans="1:35" ht="27.75" customHeight="1" x14ac:dyDescent="0.2">
      <c r="A675" s="39">
        <v>643</v>
      </c>
      <c r="B675" s="17" t="s">
        <v>29</v>
      </c>
      <c r="C675" s="19">
        <v>2010</v>
      </c>
      <c r="D675" s="19"/>
      <c r="E675" s="29">
        <v>223884</v>
      </c>
      <c r="F675" s="21">
        <v>4046660</v>
      </c>
      <c r="G675" s="21">
        <v>0</v>
      </c>
      <c r="H675" s="23">
        <v>23491</v>
      </c>
      <c r="I675" s="107">
        <v>5.0000000000000001E-3</v>
      </c>
      <c r="J675" s="23">
        <v>43606.845000000001</v>
      </c>
      <c r="N675" s="72">
        <v>0</v>
      </c>
      <c r="O675" s="72"/>
      <c r="P675" s="72"/>
      <c r="Q675" s="72">
        <v>34466.382028727923</v>
      </c>
      <c r="R675" s="72">
        <v>34466.382028727923</v>
      </c>
      <c r="S675" s="72">
        <v>78073.227028727924</v>
      </c>
      <c r="T675" s="22"/>
      <c r="U675" s="22"/>
      <c r="V675" s="72">
        <v>0</v>
      </c>
      <c r="X675" s="102">
        <v>155.1</v>
      </c>
      <c r="Y675" s="22">
        <v>503.37348180998021</v>
      </c>
      <c r="Z675" s="5">
        <v>4.5900000000000003E-2</v>
      </c>
      <c r="AA675" s="40"/>
      <c r="AD675" s="111">
        <v>115.85768292682927</v>
      </c>
      <c r="AE675" s="34">
        <v>0</v>
      </c>
      <c r="AF675" s="34">
        <v>18888.635792999841</v>
      </c>
      <c r="AG675" s="107">
        <v>7.3993333333333355E-2</v>
      </c>
      <c r="AH675" s="41">
        <v>18.29948266666667</v>
      </c>
      <c r="AI675" s="23">
        <v>345652.26329098025</v>
      </c>
    </row>
    <row r="676" spans="1:35" ht="27.75" customHeight="1" x14ac:dyDescent="0.2">
      <c r="A676" s="39">
        <v>644</v>
      </c>
      <c r="B676" s="17" t="s">
        <v>29</v>
      </c>
      <c r="C676" s="18">
        <v>2011</v>
      </c>
      <c r="D676" s="18"/>
      <c r="E676" s="29">
        <v>218546</v>
      </c>
      <c r="F676" s="21">
        <v>4087252</v>
      </c>
      <c r="G676" s="20">
        <v>0</v>
      </c>
      <c r="H676" s="23">
        <v>40592</v>
      </c>
      <c r="I676" s="107">
        <v>5.0000000000000001E-3</v>
      </c>
      <c r="J676" s="23">
        <v>60825.3</v>
      </c>
      <c r="N676" s="72">
        <v>0</v>
      </c>
      <c r="O676" s="72"/>
      <c r="P676" s="72"/>
      <c r="Q676" s="72">
        <v>34812.11391114704</v>
      </c>
      <c r="R676" s="72">
        <v>34812.11391114704</v>
      </c>
      <c r="S676" s="72">
        <v>95637.413911147043</v>
      </c>
      <c r="T676" s="22"/>
      <c r="U676" s="22"/>
      <c r="V676" s="72">
        <v>0</v>
      </c>
      <c r="X676" s="102">
        <v>160.19999999999999</v>
      </c>
      <c r="Y676" s="22">
        <v>596.98760244161701</v>
      </c>
      <c r="Z676" s="5">
        <v>4.5900000000000003E-2</v>
      </c>
      <c r="AA676" s="40"/>
      <c r="AD676" s="111">
        <v>119.08</v>
      </c>
      <c r="AE676" s="34">
        <v>0</v>
      </c>
      <c r="AF676" s="34">
        <v>18618.635012542763</v>
      </c>
      <c r="AG676" s="107">
        <v>7.0764333333333346E-2</v>
      </c>
      <c r="AH676" s="41">
        <v>18.328728099999999</v>
      </c>
      <c r="AI676" s="23">
        <v>341255.8987380364</v>
      </c>
    </row>
    <row r="677" spans="1:35" ht="27.75" customHeight="1" x14ac:dyDescent="0.2">
      <c r="B677" s="98" t="s">
        <v>29</v>
      </c>
      <c r="C677" s="39">
        <v>2012</v>
      </c>
      <c r="E677" s="29">
        <v>218546</v>
      </c>
      <c r="F677" s="34">
        <v>4325838</v>
      </c>
      <c r="G677" s="20"/>
      <c r="H677" s="23">
        <v>238586</v>
      </c>
      <c r="I677" s="107">
        <v>5.0000000000000001E-3</v>
      </c>
      <c r="J677" s="23">
        <v>259022.26</v>
      </c>
      <c r="N677" s="72">
        <v>0</v>
      </c>
      <c r="O677" s="72"/>
      <c r="P677" s="72"/>
      <c r="Q677" s="72">
        <v>36844.208582482432</v>
      </c>
      <c r="R677" s="72">
        <v>36844.208582482432</v>
      </c>
      <c r="S677" s="72">
        <v>295866.46858248243</v>
      </c>
      <c r="T677" s="72">
        <v>0</v>
      </c>
      <c r="U677" s="72">
        <v>28436</v>
      </c>
      <c r="X677" s="102">
        <v>161.6</v>
      </c>
      <c r="Y677" s="22">
        <v>1830.856860040114</v>
      </c>
      <c r="Z677" s="5">
        <v>4.5900000000000003E-2</v>
      </c>
      <c r="AF677" s="34">
        <v>19594.896525507167</v>
      </c>
      <c r="AG677" s="107">
        <v>6.2333333333333331E-2</v>
      </c>
      <c r="AH677" s="41">
        <v>17.40324</v>
      </c>
      <c r="AI677" s="23">
        <v>341014.68700856733</v>
      </c>
    </row>
    <row r="678" spans="1:35" ht="27.75" customHeight="1" x14ac:dyDescent="0.2">
      <c r="A678" s="39">
        <v>645</v>
      </c>
      <c r="B678" s="17" t="s">
        <v>30</v>
      </c>
      <c r="C678" s="19">
        <v>1989</v>
      </c>
      <c r="D678" s="19"/>
      <c r="E678" s="29">
        <v>0</v>
      </c>
      <c r="F678" s="21">
        <v>221108463</v>
      </c>
      <c r="G678" s="21">
        <v>-76995322</v>
      </c>
      <c r="H678" s="23"/>
      <c r="I678" s="107">
        <v>5.0000000000000001E-3</v>
      </c>
      <c r="N678" s="72"/>
      <c r="O678" s="72"/>
      <c r="P678" s="72"/>
      <c r="Q678" s="72"/>
      <c r="R678" s="72"/>
      <c r="V678" s="72">
        <v>0</v>
      </c>
      <c r="X678" s="102">
        <v>95.5</v>
      </c>
      <c r="Z678" s="5">
        <v>4.5900000000000003E-2</v>
      </c>
      <c r="AA678" s="40">
        <v>2816678.5521251084</v>
      </c>
      <c r="AB678" s="110">
        <v>51.164212860310414</v>
      </c>
      <c r="AE678" s="34">
        <v>1</v>
      </c>
      <c r="AF678" s="34">
        <v>2816678.5521251084</v>
      </c>
    </row>
    <row r="679" spans="1:35" ht="27.75" customHeight="1" x14ac:dyDescent="0.2">
      <c r="A679" s="39">
        <v>646</v>
      </c>
      <c r="B679" s="17" t="s">
        <v>30</v>
      </c>
      <c r="C679" s="19">
        <v>1990</v>
      </c>
      <c r="D679" s="19"/>
      <c r="E679" s="29">
        <v>0</v>
      </c>
      <c r="F679" s="21">
        <v>240865138</v>
      </c>
      <c r="G679" s="21">
        <v>-85985940</v>
      </c>
      <c r="H679" s="23">
        <v>19756675</v>
      </c>
      <c r="I679" s="107">
        <v>5.0000000000000001E-3</v>
      </c>
      <c r="J679" s="34">
        <v>20862217.315000001</v>
      </c>
      <c r="N679" s="72"/>
      <c r="O679" s="72"/>
      <c r="P679" s="72"/>
      <c r="Q679" s="72"/>
      <c r="R679" s="72"/>
      <c r="S679" s="72">
        <v>20862217.315000001</v>
      </c>
      <c r="T679" s="22"/>
      <c r="U679" s="22"/>
      <c r="V679" s="72">
        <v>0</v>
      </c>
      <c r="X679" s="102">
        <v>98.5</v>
      </c>
      <c r="Y679" s="22">
        <v>211799.16055837565</v>
      </c>
      <c r="Z679" s="5">
        <v>4.5900000000000003E-2</v>
      </c>
      <c r="AA679" s="40"/>
      <c r="AE679" s="34">
        <v>0</v>
      </c>
      <c r="AF679" s="34">
        <v>2899192.1671409416</v>
      </c>
    </row>
    <row r="680" spans="1:35" ht="27.75" customHeight="1" x14ac:dyDescent="0.2">
      <c r="A680" s="39">
        <v>647</v>
      </c>
      <c r="B680" s="17" t="s">
        <v>30</v>
      </c>
      <c r="C680" s="19">
        <v>1991</v>
      </c>
      <c r="D680" s="19"/>
      <c r="E680" s="29">
        <v>0</v>
      </c>
      <c r="F680" s="21">
        <v>259266560</v>
      </c>
      <c r="G680" s="21">
        <v>-95677188</v>
      </c>
      <c r="H680" s="23">
        <v>18401422</v>
      </c>
      <c r="I680" s="107">
        <v>5.0000000000000001E-3</v>
      </c>
      <c r="J680" s="23">
        <v>19605747.690000001</v>
      </c>
      <c r="N680" s="72"/>
      <c r="O680" s="72"/>
      <c r="P680" s="72"/>
      <c r="Q680" s="72"/>
      <c r="R680" s="72"/>
      <c r="S680" s="72">
        <v>19605747.690000001</v>
      </c>
      <c r="T680" s="22"/>
      <c r="U680" s="22"/>
      <c r="V680" s="72">
        <v>0</v>
      </c>
      <c r="X680" s="102">
        <v>97.7</v>
      </c>
      <c r="Y680" s="22">
        <v>200672.9548618219</v>
      </c>
      <c r="Z680" s="5">
        <v>4.5900000000000003E-2</v>
      </c>
      <c r="AA680" s="40"/>
      <c r="AE680" s="34">
        <v>0</v>
      </c>
      <c r="AF680" s="34">
        <v>2966792.2015309944</v>
      </c>
    </row>
    <row r="681" spans="1:35" ht="27.75" customHeight="1" x14ac:dyDescent="0.2">
      <c r="A681" s="39">
        <v>648</v>
      </c>
      <c r="B681" s="17" t="s">
        <v>30</v>
      </c>
      <c r="C681" s="19">
        <v>1992</v>
      </c>
      <c r="D681" s="19"/>
      <c r="E681" s="29">
        <v>0</v>
      </c>
      <c r="F681" s="21">
        <v>276524710</v>
      </c>
      <c r="G681" s="21">
        <v>-105755428</v>
      </c>
      <c r="H681" s="23">
        <v>17258150</v>
      </c>
      <c r="I681" s="107">
        <v>5.0000000000000001E-3</v>
      </c>
      <c r="J681" s="23">
        <v>18554482.800000001</v>
      </c>
      <c r="N681" s="72"/>
      <c r="O681" s="72"/>
      <c r="P681" s="72"/>
      <c r="Q681" s="72"/>
      <c r="R681" s="72"/>
      <c r="S681" s="72">
        <v>18554482.800000001</v>
      </c>
      <c r="T681" s="22"/>
      <c r="U681" s="22"/>
      <c r="V681" s="72">
        <v>0</v>
      </c>
      <c r="X681" s="102">
        <v>100</v>
      </c>
      <c r="Y681" s="22">
        <v>185544.82800000001</v>
      </c>
      <c r="Z681" s="5">
        <v>4.5900000000000003E-2</v>
      </c>
      <c r="AA681" s="40"/>
      <c r="AE681" s="34">
        <v>0</v>
      </c>
      <c r="AF681" s="34">
        <v>3016161.2674807222</v>
      </c>
    </row>
    <row r="682" spans="1:35" ht="27.75" customHeight="1" x14ac:dyDescent="0.2">
      <c r="A682" s="39">
        <v>649</v>
      </c>
      <c r="B682" s="17" t="s">
        <v>30</v>
      </c>
      <c r="C682" s="19">
        <v>1993</v>
      </c>
      <c r="D682" s="19"/>
      <c r="E682" s="29">
        <v>0</v>
      </c>
      <c r="F682" s="21">
        <v>294401311</v>
      </c>
      <c r="G682" s="21">
        <v>-116384956</v>
      </c>
      <c r="H682" s="23">
        <v>17876601</v>
      </c>
      <c r="I682" s="107">
        <v>5.0000000000000001E-3</v>
      </c>
      <c r="J682" s="23">
        <v>19259224.550000001</v>
      </c>
      <c r="N682" s="72"/>
      <c r="O682" s="72"/>
      <c r="P682" s="72"/>
      <c r="Q682" s="72"/>
      <c r="R682" s="72"/>
      <c r="S682" s="72">
        <v>19259224.550000001</v>
      </c>
      <c r="T682" s="22"/>
      <c r="U682" s="22"/>
      <c r="V682" s="72">
        <v>0</v>
      </c>
      <c r="X682" s="102">
        <v>102.5</v>
      </c>
      <c r="Y682" s="22">
        <v>187894.87365853658</v>
      </c>
      <c r="Z682" s="5">
        <v>4.5900000000000003E-2</v>
      </c>
      <c r="AA682" s="40"/>
      <c r="AE682" s="34">
        <v>0</v>
      </c>
      <c r="AF682" s="34">
        <v>3065614.3389618932</v>
      </c>
    </row>
    <row r="683" spans="1:35" ht="27.75" customHeight="1" x14ac:dyDescent="0.2">
      <c r="A683" s="39">
        <v>650</v>
      </c>
      <c r="B683" s="17" t="s">
        <v>30</v>
      </c>
      <c r="C683" s="19">
        <v>1994</v>
      </c>
      <c r="D683" s="19"/>
      <c r="E683" s="29">
        <v>0</v>
      </c>
      <c r="F683" s="21">
        <v>311079367</v>
      </c>
      <c r="G683" s="21">
        <v>-125868257</v>
      </c>
      <c r="H683" s="23">
        <v>16678056</v>
      </c>
      <c r="I683" s="107">
        <v>5.0000000000000001E-3</v>
      </c>
      <c r="J683" s="23">
        <v>18150062.555</v>
      </c>
      <c r="N683" s="72"/>
      <c r="O683" s="72"/>
      <c r="P683" s="72"/>
      <c r="Q683" s="72"/>
      <c r="R683" s="72"/>
      <c r="S683" s="72">
        <v>18150062.555</v>
      </c>
      <c r="T683" s="22"/>
      <c r="U683" s="22"/>
      <c r="V683" s="72">
        <v>0</v>
      </c>
      <c r="X683" s="102">
        <v>108.2</v>
      </c>
      <c r="Y683" s="22">
        <v>167745.49496303141</v>
      </c>
      <c r="Z683" s="5">
        <v>4.5900000000000003E-2</v>
      </c>
      <c r="AA683" s="40"/>
      <c r="AE683" s="34">
        <v>0</v>
      </c>
      <c r="AF683" s="34">
        <v>3092648.1357665737</v>
      </c>
    </row>
    <row r="684" spans="1:35" ht="27.75" customHeight="1" x14ac:dyDescent="0.2">
      <c r="A684" s="39">
        <v>651</v>
      </c>
      <c r="B684" s="17" t="s">
        <v>30</v>
      </c>
      <c r="C684" s="19">
        <v>1995</v>
      </c>
      <c r="D684" s="19"/>
      <c r="E684" s="29">
        <v>0</v>
      </c>
      <c r="F684" s="21">
        <v>322792862</v>
      </c>
      <c r="G684" s="21">
        <v>-128135914</v>
      </c>
      <c r="H684" s="23">
        <v>11713495</v>
      </c>
      <c r="I684" s="107">
        <v>5.0000000000000001E-3</v>
      </c>
      <c r="J684" s="23">
        <v>13268891.835000001</v>
      </c>
      <c r="N684" s="72"/>
      <c r="O684" s="72"/>
      <c r="P684" s="72"/>
      <c r="Q684" s="72"/>
      <c r="R684" s="72"/>
      <c r="S684" s="72">
        <v>13268891.835000001</v>
      </c>
      <c r="T684" s="22"/>
      <c r="U684" s="22"/>
      <c r="V684" s="72">
        <v>0</v>
      </c>
      <c r="X684" s="102">
        <v>116.7</v>
      </c>
      <c r="Y684" s="22">
        <v>113700.87262210797</v>
      </c>
      <c r="Z684" s="5">
        <v>4.5900000000000003E-2</v>
      </c>
      <c r="AA684" s="40"/>
      <c r="AE684" s="34">
        <v>0</v>
      </c>
      <c r="AF684" s="34">
        <v>3064396.458956996</v>
      </c>
    </row>
    <row r="685" spans="1:35" ht="27.75" customHeight="1" x14ac:dyDescent="0.2">
      <c r="A685" s="39">
        <v>652</v>
      </c>
      <c r="B685" s="17" t="s">
        <v>30</v>
      </c>
      <c r="C685" s="19">
        <v>1996</v>
      </c>
      <c r="D685" s="19"/>
      <c r="E685" s="29">
        <v>0</v>
      </c>
      <c r="F685" s="21">
        <v>339296829</v>
      </c>
      <c r="G685" s="21">
        <v>-135250410</v>
      </c>
      <c r="H685" s="23">
        <v>16503967</v>
      </c>
      <c r="I685" s="107">
        <v>5.0000000000000001E-3</v>
      </c>
      <c r="J685" s="23">
        <v>18117931.309999999</v>
      </c>
      <c r="N685" s="72"/>
      <c r="O685" s="72"/>
      <c r="P685" s="72"/>
      <c r="Q685" s="72"/>
      <c r="R685" s="72"/>
      <c r="S685" s="72">
        <v>18117931.309999999</v>
      </c>
      <c r="T685" s="22"/>
      <c r="U685" s="22"/>
      <c r="V685" s="72">
        <v>0</v>
      </c>
      <c r="X685" s="102">
        <v>116.6</v>
      </c>
      <c r="Y685" s="22">
        <v>155385.34571183534</v>
      </c>
      <c r="Z685" s="5">
        <v>4.5900000000000003E-2</v>
      </c>
      <c r="AA685" s="40"/>
      <c r="AE685" s="34">
        <v>0</v>
      </c>
      <c r="AF685" s="34">
        <v>3079126.0072027049</v>
      </c>
    </row>
    <row r="686" spans="1:35" ht="27.75" customHeight="1" x14ac:dyDescent="0.2">
      <c r="A686" s="39">
        <v>653</v>
      </c>
      <c r="B686" s="17" t="s">
        <v>30</v>
      </c>
      <c r="C686" s="19">
        <v>1997</v>
      </c>
      <c r="D686" s="19"/>
      <c r="E686" s="29">
        <v>0</v>
      </c>
      <c r="F686" s="21">
        <v>361481480</v>
      </c>
      <c r="G686" s="21">
        <v>-148351826</v>
      </c>
      <c r="H686" s="23">
        <v>22184651</v>
      </c>
      <c r="I686" s="107">
        <v>5.0000000000000001E-3</v>
      </c>
      <c r="J686" s="23">
        <v>23881135.145</v>
      </c>
      <c r="L686" s="33">
        <v>0.58960047967049378</v>
      </c>
      <c r="N686" s="72"/>
      <c r="O686" s="72"/>
      <c r="P686" s="72"/>
      <c r="Q686" s="72"/>
      <c r="R686" s="72"/>
      <c r="S686" s="72">
        <v>23881135.145</v>
      </c>
      <c r="T686" s="22"/>
      <c r="U686" s="22"/>
      <c r="V686" s="72">
        <v>0</v>
      </c>
      <c r="X686" s="102">
        <v>118</v>
      </c>
      <c r="Y686" s="22">
        <v>202382.50122881355</v>
      </c>
      <c r="Z686" s="5">
        <v>4.5900000000000003E-2</v>
      </c>
      <c r="AA686" s="40"/>
      <c r="AE686" s="34">
        <v>0</v>
      </c>
      <c r="AF686" s="34">
        <v>3140176.6247009141</v>
      </c>
    </row>
    <row r="687" spans="1:35" ht="27.75" customHeight="1" x14ac:dyDescent="0.2">
      <c r="A687" s="39">
        <v>654</v>
      </c>
      <c r="B687" s="17" t="s">
        <v>30</v>
      </c>
      <c r="C687" s="19">
        <v>1998</v>
      </c>
      <c r="D687" s="19"/>
      <c r="E687" s="29">
        <v>0</v>
      </c>
      <c r="F687" s="21">
        <v>385230686</v>
      </c>
      <c r="G687" s="21">
        <v>-161252672</v>
      </c>
      <c r="H687" s="23">
        <v>23749206</v>
      </c>
      <c r="I687" s="107">
        <v>5.0000000000000001E-3</v>
      </c>
      <c r="J687" s="23"/>
      <c r="K687" s="23">
        <v>18835764.68</v>
      </c>
      <c r="L687" s="23">
        <v>82017874.342682689</v>
      </c>
      <c r="M687" s="39">
        <v>1</v>
      </c>
      <c r="N687" s="72"/>
      <c r="O687" s="72"/>
      <c r="P687" s="72"/>
      <c r="Q687" s="72"/>
      <c r="R687" s="72"/>
      <c r="S687" s="72">
        <v>18835764.68</v>
      </c>
      <c r="T687" s="22"/>
      <c r="U687" s="22"/>
      <c r="X687" s="102">
        <v>122.8</v>
      </c>
      <c r="Y687" s="22">
        <v>153385.70586319218</v>
      </c>
      <c r="Z687" s="5">
        <v>4.5900000000000003E-2</v>
      </c>
      <c r="AA687" s="40"/>
      <c r="AE687" s="34">
        <v>0</v>
      </c>
      <c r="AF687" s="34">
        <v>3149428.2234903346</v>
      </c>
    </row>
    <row r="688" spans="1:35" ht="27.75" customHeight="1" x14ac:dyDescent="0.2">
      <c r="A688" s="39">
        <v>655</v>
      </c>
      <c r="B688" s="17" t="s">
        <v>30</v>
      </c>
      <c r="C688" s="19">
        <v>1999</v>
      </c>
      <c r="D688" s="19"/>
      <c r="E688" s="29">
        <v>0</v>
      </c>
      <c r="F688" s="21">
        <v>0</v>
      </c>
      <c r="G688" s="21">
        <v>0</v>
      </c>
      <c r="H688" s="23">
        <v>-385230686</v>
      </c>
      <c r="I688" s="107">
        <v>5.0000000000000001E-3</v>
      </c>
      <c r="J688" s="23"/>
      <c r="K688" s="23">
        <v>18835764.68</v>
      </c>
      <c r="L688" s="23">
        <v>82017874.342682689</v>
      </c>
      <c r="M688" s="39">
        <v>1</v>
      </c>
      <c r="N688" s="72"/>
      <c r="O688" s="72"/>
      <c r="P688" s="72"/>
      <c r="Q688" s="72"/>
      <c r="R688" s="72"/>
      <c r="S688" s="72">
        <v>18835764.68</v>
      </c>
      <c r="T688" s="22"/>
      <c r="U688" s="22"/>
      <c r="X688" s="102">
        <v>126.1</v>
      </c>
      <c r="Y688" s="22">
        <v>149371.64694686758</v>
      </c>
      <c r="Z688" s="5">
        <v>4.5900000000000003E-2</v>
      </c>
      <c r="AA688" s="40"/>
      <c r="AE688" s="34">
        <v>0</v>
      </c>
      <c r="AF688" s="34">
        <v>3154241.1149789956</v>
      </c>
    </row>
    <row r="689" spans="1:35" ht="27.75" customHeight="1" x14ac:dyDescent="0.2">
      <c r="A689" s="39">
        <v>656</v>
      </c>
      <c r="B689" s="17" t="s">
        <v>30</v>
      </c>
      <c r="C689" s="19">
        <v>2000</v>
      </c>
      <c r="D689" s="19"/>
      <c r="E689" s="29">
        <v>0</v>
      </c>
      <c r="F689" s="21">
        <v>0</v>
      </c>
      <c r="G689" s="21">
        <v>0</v>
      </c>
      <c r="H689" s="23">
        <v>0</v>
      </c>
      <c r="I689" s="107">
        <v>5.0000000000000001E-3</v>
      </c>
      <c r="J689" s="23"/>
      <c r="K689" s="23">
        <v>18835764.68</v>
      </c>
      <c r="L689" s="23">
        <v>82017874.342682689</v>
      </c>
      <c r="M689" s="39">
        <v>1</v>
      </c>
      <c r="N689" s="72"/>
      <c r="O689" s="72"/>
      <c r="P689" s="72"/>
      <c r="Q689" s="72"/>
      <c r="R689" s="72"/>
      <c r="S689" s="72">
        <v>18835764.68</v>
      </c>
      <c r="T689" s="22"/>
      <c r="U689" s="22"/>
      <c r="X689" s="102">
        <v>128.69999999999999</v>
      </c>
      <c r="Y689" s="22">
        <v>146354.03791763794</v>
      </c>
      <c r="Z689" s="5">
        <v>4.5900000000000003E-2</v>
      </c>
      <c r="AA689" s="40"/>
      <c r="AE689" s="34">
        <v>0</v>
      </c>
      <c r="AF689" s="34">
        <v>3155815.4857190973</v>
      </c>
    </row>
    <row r="690" spans="1:35" ht="27.75" customHeight="1" x14ac:dyDescent="0.2">
      <c r="A690" s="39">
        <v>657</v>
      </c>
      <c r="B690" s="17" t="s">
        <v>30</v>
      </c>
      <c r="C690" s="19">
        <v>2001</v>
      </c>
      <c r="D690" s="19"/>
      <c r="E690" s="29">
        <v>0</v>
      </c>
      <c r="F690" s="21">
        <v>0</v>
      </c>
      <c r="G690" s="21">
        <v>0</v>
      </c>
      <c r="H690" s="23">
        <v>0</v>
      </c>
      <c r="I690" s="107">
        <v>5.0000000000000001E-3</v>
      </c>
      <c r="J690" s="23"/>
      <c r="K690" s="23">
        <v>18835764.68</v>
      </c>
      <c r="L690" s="23">
        <v>82017874.342682689</v>
      </c>
      <c r="M690" s="39">
        <v>1</v>
      </c>
      <c r="N690" s="72"/>
      <c r="O690" s="72"/>
      <c r="P690" s="72"/>
      <c r="Q690" s="72"/>
      <c r="R690" s="72"/>
      <c r="S690" s="72">
        <v>18835764.68</v>
      </c>
      <c r="T690" s="22"/>
      <c r="U690" s="22"/>
      <c r="X690" s="102">
        <v>129.6</v>
      </c>
      <c r="Y690" s="22">
        <v>145337.69043209878</v>
      </c>
      <c r="Z690" s="5">
        <v>4.5900000000000003E-2</v>
      </c>
      <c r="AA690" s="40"/>
      <c r="AE690" s="34">
        <v>0</v>
      </c>
      <c r="AF690" s="34">
        <v>3156301.2453566892</v>
      </c>
    </row>
    <row r="691" spans="1:35" ht="27.75" customHeight="1" x14ac:dyDescent="0.2">
      <c r="A691" s="39">
        <v>658</v>
      </c>
      <c r="B691" s="17" t="s">
        <v>30</v>
      </c>
      <c r="C691" s="19">
        <v>2002</v>
      </c>
      <c r="D691" s="19"/>
      <c r="E691" s="29">
        <v>0</v>
      </c>
      <c r="F691" s="21">
        <v>453852896</v>
      </c>
      <c r="G691" s="109">
        <v>-1419110.441714912</v>
      </c>
      <c r="H691" s="23">
        <v>453852896</v>
      </c>
      <c r="I691" s="107">
        <v>5.0000000000000001E-3</v>
      </c>
      <c r="J691" s="23"/>
      <c r="K691" s="23">
        <v>18835764.68</v>
      </c>
      <c r="L691" s="23">
        <v>82017874.342682689</v>
      </c>
      <c r="M691" s="39">
        <v>1</v>
      </c>
      <c r="N691" s="72"/>
      <c r="O691" s="72"/>
      <c r="P691" s="72"/>
      <c r="Q691" s="72"/>
      <c r="R691" s="72"/>
      <c r="S691" s="72">
        <v>18835764.68</v>
      </c>
      <c r="T691" s="22"/>
      <c r="U691" s="22"/>
      <c r="V691" s="72">
        <v>0</v>
      </c>
      <c r="X691" s="102">
        <v>130.5</v>
      </c>
      <c r="Y691" s="22">
        <v>144335.36153256704</v>
      </c>
      <c r="Z691" s="5">
        <v>4.5900000000000003E-2</v>
      </c>
      <c r="AA691" s="40"/>
      <c r="AD691" s="111">
        <v>91.329146341463414</v>
      </c>
      <c r="AE691" s="34">
        <v>0</v>
      </c>
      <c r="AF691" s="34">
        <v>3155762.3797273841</v>
      </c>
      <c r="AG691" s="107">
        <v>8.2960000000000006E-2</v>
      </c>
      <c r="AH691" s="41">
        <v>16.741565999999999</v>
      </c>
      <c r="AI691" s="23">
        <v>52832404.160523057</v>
      </c>
    </row>
    <row r="692" spans="1:35" ht="27.75" customHeight="1" x14ac:dyDescent="0.2">
      <c r="A692" s="39">
        <v>659</v>
      </c>
      <c r="B692" s="17" t="s">
        <v>30</v>
      </c>
      <c r="C692" s="19">
        <v>2003</v>
      </c>
      <c r="D692" s="19"/>
      <c r="E692" s="29">
        <v>0</v>
      </c>
      <c r="F692" s="21">
        <v>478282001</v>
      </c>
      <c r="G692" s="21">
        <v>0</v>
      </c>
      <c r="H692" s="23">
        <v>24429105</v>
      </c>
      <c r="I692" s="107">
        <v>5.0000000000000001E-3</v>
      </c>
      <c r="J692" s="23">
        <v>26698369.48</v>
      </c>
      <c r="K692" s="23">
        <v>94178823.400000006</v>
      </c>
      <c r="L692" s="23">
        <v>410089371.71341348</v>
      </c>
      <c r="N692" s="72"/>
      <c r="O692" s="72"/>
      <c r="P692" s="72"/>
      <c r="Q692" s="72"/>
      <c r="R692" s="72"/>
      <c r="S692" s="72">
        <v>26698369.48</v>
      </c>
      <c r="T692" s="22"/>
      <c r="U692" s="22"/>
      <c r="V692" s="72">
        <v>3643600</v>
      </c>
      <c r="X692" s="102">
        <v>130.6</v>
      </c>
      <c r="Y692" s="22">
        <v>204428.55650842268</v>
      </c>
      <c r="Z692" s="5">
        <v>4.5900000000000003E-2</v>
      </c>
      <c r="AA692" s="40"/>
      <c r="AD692" s="111">
        <v>94.295243902439026</v>
      </c>
      <c r="AE692" s="34">
        <v>0</v>
      </c>
      <c r="AF692" s="34">
        <v>3215341.4430063199</v>
      </c>
      <c r="AG692" s="107">
        <v>8.2960000000000006E-2</v>
      </c>
      <c r="AH692" s="41">
        <v>16.820820000000001</v>
      </c>
      <c r="AI692" s="23">
        <v>54084679.651349567</v>
      </c>
    </row>
    <row r="693" spans="1:35" ht="27.75" customHeight="1" x14ac:dyDescent="0.2">
      <c r="A693" s="39">
        <v>660</v>
      </c>
      <c r="B693" s="17" t="s">
        <v>30</v>
      </c>
      <c r="C693" s="19">
        <v>2004</v>
      </c>
      <c r="D693" s="19"/>
      <c r="E693" s="29">
        <v>0</v>
      </c>
      <c r="F693" s="21">
        <v>493461734</v>
      </c>
      <c r="G693" s="21">
        <v>0</v>
      </c>
      <c r="H693" s="23">
        <v>15179733</v>
      </c>
      <c r="I693" s="107">
        <v>5.0000000000000001E-3</v>
      </c>
      <c r="J693" s="23">
        <v>17571143.004999999</v>
      </c>
      <c r="K693" s="23"/>
      <c r="N693" s="72"/>
      <c r="O693" s="72"/>
      <c r="P693" s="72"/>
      <c r="Q693" s="72"/>
      <c r="R693" s="72"/>
      <c r="S693" s="72">
        <v>17571143.004999999</v>
      </c>
      <c r="T693" s="22"/>
      <c r="U693" s="22"/>
      <c r="V693" s="72">
        <v>3396683</v>
      </c>
      <c r="X693" s="102">
        <v>131.1</v>
      </c>
      <c r="Y693" s="22">
        <v>134028.55076277652</v>
      </c>
      <c r="Z693" s="5">
        <v>4.5900000000000003E-2</v>
      </c>
      <c r="AA693" s="40"/>
      <c r="AD693" s="111">
        <v>97.149756097560967</v>
      </c>
      <c r="AE693" s="34">
        <v>0</v>
      </c>
      <c r="AF693" s="34">
        <v>3201785.8215351067</v>
      </c>
      <c r="AG693" s="107">
        <v>8.2960000000000006E-2</v>
      </c>
      <c r="AH693" s="41">
        <v>16.852066000000001</v>
      </c>
      <c r="AI693" s="23">
        <v>53956705.982373841</v>
      </c>
    </row>
    <row r="694" spans="1:35" ht="27.75" customHeight="1" x14ac:dyDescent="0.2">
      <c r="A694" s="39">
        <v>661</v>
      </c>
      <c r="B694" s="17" t="s">
        <v>30</v>
      </c>
      <c r="C694" s="19">
        <v>2005</v>
      </c>
      <c r="D694" s="19"/>
      <c r="E694" s="29">
        <v>0</v>
      </c>
      <c r="F694" s="21">
        <v>508832501</v>
      </c>
      <c r="G694" s="21">
        <v>0</v>
      </c>
      <c r="H694" s="23">
        <v>15370767</v>
      </c>
      <c r="I694" s="107">
        <v>5.0000000000000001E-3</v>
      </c>
      <c r="J694" s="23">
        <v>17838075.670000002</v>
      </c>
      <c r="N694" s="72"/>
      <c r="O694" s="72"/>
      <c r="P694" s="72"/>
      <c r="Q694" s="72"/>
      <c r="R694" s="72"/>
      <c r="S694" s="72">
        <v>17838075.670000002</v>
      </c>
      <c r="T694" s="22"/>
      <c r="U694" s="22"/>
      <c r="V694" s="72">
        <v>0</v>
      </c>
      <c r="X694" s="102">
        <v>133.6</v>
      </c>
      <c r="Y694" s="22">
        <v>133518.53046407187</v>
      </c>
      <c r="Z694" s="5">
        <v>4.5900000000000003E-2</v>
      </c>
      <c r="AA694" s="40"/>
      <c r="AD694" s="111">
        <v>99.990121951219521</v>
      </c>
      <c r="AE694" s="34">
        <v>0</v>
      </c>
      <c r="AF694" s="34">
        <v>3188342.3827907173</v>
      </c>
      <c r="AG694" s="107">
        <v>8.2960000000000006E-2</v>
      </c>
      <c r="AH694" s="41">
        <v>17.008296000000001</v>
      </c>
      <c r="AI694" s="23">
        <v>54228270.995849833</v>
      </c>
    </row>
    <row r="695" spans="1:35" ht="27.75" customHeight="1" x14ac:dyDescent="0.2">
      <c r="A695" s="39">
        <v>662</v>
      </c>
      <c r="B695" s="17" t="s">
        <v>30</v>
      </c>
      <c r="C695" s="19">
        <v>2006</v>
      </c>
      <c r="D695" s="19"/>
      <c r="E695" s="29">
        <v>0</v>
      </c>
      <c r="F695" s="21">
        <v>538630617</v>
      </c>
      <c r="G695" s="21">
        <v>0</v>
      </c>
      <c r="H695" s="23">
        <v>29798116</v>
      </c>
      <c r="I695" s="107">
        <v>5.0000000000000001E-3</v>
      </c>
      <c r="J695" s="23">
        <v>32342278.504999999</v>
      </c>
      <c r="N695" s="72"/>
      <c r="O695" s="72"/>
      <c r="P695" s="72"/>
      <c r="Q695" s="72"/>
      <c r="R695" s="72"/>
      <c r="S695" s="72">
        <v>32342278.504999999</v>
      </c>
      <c r="T695" s="22"/>
      <c r="U695" s="22"/>
      <c r="V695" s="72">
        <v>0</v>
      </c>
      <c r="X695" s="102">
        <v>142.4</v>
      </c>
      <c r="Y695" s="22">
        <v>227122.74231039325</v>
      </c>
      <c r="Z695" s="5">
        <v>4.5900000000000003E-2</v>
      </c>
      <c r="AA695" s="40"/>
      <c r="AD695" s="111">
        <v>103.12109756097563</v>
      </c>
      <c r="AE695" s="34">
        <v>0</v>
      </c>
      <c r="AF695" s="34">
        <v>3269120.2097310163</v>
      </c>
      <c r="AG695" s="107">
        <v>7.7441666666666686E-2</v>
      </c>
      <c r="AH695" s="41">
        <v>16.88236666666667</v>
      </c>
      <c r="AI695" s="23">
        <v>55190486.058089264</v>
      </c>
    </row>
    <row r="696" spans="1:35" ht="27.75" customHeight="1" x14ac:dyDescent="0.2">
      <c r="A696" s="39">
        <v>663</v>
      </c>
      <c r="B696" s="17" t="s">
        <v>30</v>
      </c>
      <c r="C696" s="19">
        <v>2007</v>
      </c>
      <c r="D696" s="19"/>
      <c r="E696" s="29">
        <v>-1498252</v>
      </c>
      <c r="F696" s="21">
        <v>562906501</v>
      </c>
      <c r="G696" s="21">
        <v>0</v>
      </c>
      <c r="H696" s="23">
        <v>24275884</v>
      </c>
      <c r="I696" s="107">
        <v>5.0000000000000001E-3</v>
      </c>
      <c r="J696" s="23">
        <v>26969037.085000001</v>
      </c>
      <c r="N696" s="72">
        <v>7679948.8501259303</v>
      </c>
      <c r="O696" s="72">
        <v>562906501</v>
      </c>
      <c r="P696" s="72"/>
      <c r="Q696" s="72"/>
      <c r="R696" s="72">
        <v>7679948.8501259303</v>
      </c>
      <c r="S696" s="72">
        <v>34648985.935125932</v>
      </c>
      <c r="T696" s="22"/>
      <c r="U696" s="22"/>
      <c r="V696" s="72">
        <v>0</v>
      </c>
      <c r="X696" s="102">
        <v>148.80000000000001</v>
      </c>
      <c r="Y696" s="22">
        <v>232856.08827369576</v>
      </c>
      <c r="Z696" s="5">
        <v>4.5900000000000003E-2</v>
      </c>
      <c r="AA696" s="40"/>
      <c r="AD696" s="111">
        <v>106.41609756097562</v>
      </c>
      <c r="AE696" s="34">
        <v>0</v>
      </c>
      <c r="AF696" s="34">
        <v>3351923.6803780585</v>
      </c>
      <c r="AG696" s="107">
        <v>7.350000000000001E-2</v>
      </c>
      <c r="AH696" s="41">
        <v>17.296320000000001</v>
      </c>
      <c r="AI696" s="23">
        <v>57975944.591396622</v>
      </c>
    </row>
    <row r="697" spans="1:35" ht="27.75" customHeight="1" x14ac:dyDescent="0.2">
      <c r="A697" s="39">
        <v>664</v>
      </c>
      <c r="B697" s="17" t="s">
        <v>30</v>
      </c>
      <c r="C697" s="19">
        <v>2008</v>
      </c>
      <c r="D697" s="19"/>
      <c r="E697" s="29">
        <v>-6410480</v>
      </c>
      <c r="F697" s="21">
        <v>591519815</v>
      </c>
      <c r="G697" s="21">
        <v>0</v>
      </c>
      <c r="H697" s="23">
        <v>28613314</v>
      </c>
      <c r="I697" s="107">
        <v>5.0000000000000001E-3</v>
      </c>
      <c r="J697" s="23">
        <v>31427846.504999999</v>
      </c>
      <c r="N697" s="72">
        <v>10547659.9610069</v>
      </c>
      <c r="O697" s="72">
        <v>591519815</v>
      </c>
      <c r="P697" s="72"/>
      <c r="Q697" s="72"/>
      <c r="R697" s="72">
        <v>10547659.9610069</v>
      </c>
      <c r="S697" s="72">
        <v>41975506.466006897</v>
      </c>
      <c r="T697" s="22"/>
      <c r="U697" s="22"/>
      <c r="V697" s="72">
        <v>0</v>
      </c>
      <c r="X697" s="102">
        <v>150.30000000000001</v>
      </c>
      <c r="Y697" s="22">
        <v>279278.15346644638</v>
      </c>
      <c r="Z697" s="5">
        <v>4.5900000000000003E-2</v>
      </c>
      <c r="AA697" s="40"/>
      <c r="AD697" s="111">
        <v>109.62926829268292</v>
      </c>
      <c r="AE697" s="34">
        <v>0</v>
      </c>
      <c r="AF697" s="34">
        <v>3477348.5369151519</v>
      </c>
      <c r="AG697" s="107">
        <v>7.2692083333333324E-2</v>
      </c>
      <c r="AH697" s="41">
        <v>17.715351999999999</v>
      </c>
      <c r="AI697" s="23">
        <v>61602453.358136907</v>
      </c>
    </row>
    <row r="698" spans="1:35" ht="27.75" customHeight="1" x14ac:dyDescent="0.2">
      <c r="A698" s="39">
        <v>665</v>
      </c>
      <c r="B698" s="17" t="s">
        <v>30</v>
      </c>
      <c r="C698" s="19">
        <v>2009</v>
      </c>
      <c r="D698" s="19"/>
      <c r="E698" s="29">
        <v>-7093978</v>
      </c>
      <c r="F698" s="21">
        <v>624774149</v>
      </c>
      <c r="G698" s="21">
        <v>0</v>
      </c>
      <c r="H698" s="23">
        <v>33254334</v>
      </c>
      <c r="I698" s="107">
        <v>5.0000000000000001E-3</v>
      </c>
      <c r="J698" s="23">
        <v>36211933.075000003</v>
      </c>
      <c r="N698" s="72">
        <v>6043663.1467424603</v>
      </c>
      <c r="O698" s="72">
        <v>624774149</v>
      </c>
      <c r="P698" s="72"/>
      <c r="Q698" s="72"/>
      <c r="R698" s="72">
        <v>6043663.1467424603</v>
      </c>
      <c r="S698" s="72">
        <v>42255596.221742466</v>
      </c>
      <c r="T698" s="22"/>
      <c r="U698" s="22"/>
      <c r="V698" s="72">
        <v>0</v>
      </c>
      <c r="X698" s="102">
        <v>151.1</v>
      </c>
      <c r="Y698" s="22">
        <v>279653.18478982442</v>
      </c>
      <c r="Z698" s="5">
        <v>4.5900000000000003E-2</v>
      </c>
      <c r="AA698" s="40"/>
      <c r="AD698" s="111">
        <v>112.72439024390243</v>
      </c>
      <c r="AE698" s="34">
        <v>0</v>
      </c>
      <c r="AF698" s="34">
        <v>3597391.4238605709</v>
      </c>
      <c r="AG698" s="107">
        <v>7.3154000000000011E-2</v>
      </c>
      <c r="AH698" s="41">
        <v>17.930536200000002</v>
      </c>
      <c r="AI698" s="23">
        <v>64503157.151101522</v>
      </c>
    </row>
    <row r="699" spans="1:35" ht="27.75" customHeight="1" x14ac:dyDescent="0.2">
      <c r="A699" s="39">
        <v>666</v>
      </c>
      <c r="B699" s="17" t="s">
        <v>30</v>
      </c>
      <c r="C699" s="19">
        <v>2010</v>
      </c>
      <c r="D699" s="19"/>
      <c r="E699" s="29">
        <v>-8591562</v>
      </c>
      <c r="F699" s="21">
        <v>653042351</v>
      </c>
      <c r="G699" s="21">
        <v>0</v>
      </c>
      <c r="H699" s="23">
        <v>28268202</v>
      </c>
      <c r="I699" s="107">
        <v>5.0000000000000001E-3</v>
      </c>
      <c r="J699" s="23">
        <v>31392072.745000001</v>
      </c>
      <c r="N699" s="72">
        <v>2239718.3228315501</v>
      </c>
      <c r="O699" s="72">
        <v>653042351</v>
      </c>
      <c r="P699" s="72"/>
      <c r="Q699" s="72"/>
      <c r="R699" s="72">
        <v>2239718.3228315501</v>
      </c>
      <c r="S699" s="72">
        <v>33631791.067831554</v>
      </c>
      <c r="T699" s="22"/>
      <c r="U699" s="22"/>
      <c r="V699" s="72">
        <v>0</v>
      </c>
      <c r="X699" s="102">
        <v>155.1</v>
      </c>
      <c r="Y699" s="22">
        <v>216839.40082418796</v>
      </c>
      <c r="Z699" s="5">
        <v>4.5900000000000003E-2</v>
      </c>
      <c r="AA699" s="40"/>
      <c r="AD699" s="111">
        <v>115.85768292682927</v>
      </c>
      <c r="AE699" s="34">
        <v>0</v>
      </c>
      <c r="AF699" s="34">
        <v>3649110.5583295585</v>
      </c>
      <c r="AG699" s="107">
        <v>7.3993333333333355E-2</v>
      </c>
      <c r="AH699" s="41">
        <v>18.29948266666667</v>
      </c>
      <c r="AI699" s="23">
        <v>66776835.41090209</v>
      </c>
    </row>
    <row r="700" spans="1:35" ht="27.75" customHeight="1" x14ac:dyDescent="0.2">
      <c r="A700" s="39">
        <v>667</v>
      </c>
      <c r="B700" s="17" t="s">
        <v>30</v>
      </c>
      <c r="C700" s="18">
        <v>2011</v>
      </c>
      <c r="D700" s="18"/>
      <c r="E700" s="29">
        <v>-11095583</v>
      </c>
      <c r="F700" s="21">
        <v>665280818</v>
      </c>
      <c r="G700" s="20">
        <v>0</v>
      </c>
      <c r="H700" s="23">
        <v>12238467</v>
      </c>
      <c r="I700" s="107">
        <v>5.0000000000000001E-3</v>
      </c>
      <c r="J700" s="23">
        <v>15503678.754999999</v>
      </c>
      <c r="N700" s="72">
        <v>832358.81769564701</v>
      </c>
      <c r="O700" s="72">
        <v>665280818</v>
      </c>
      <c r="P700" s="72"/>
      <c r="Q700" s="72"/>
      <c r="R700" s="72">
        <v>832358.81769564701</v>
      </c>
      <c r="S700" s="72">
        <v>16336037.572695646</v>
      </c>
      <c r="T700" s="22"/>
      <c r="U700" s="22"/>
      <c r="V700" s="72">
        <v>0</v>
      </c>
      <c r="X700" s="102">
        <v>160.19999999999999</v>
      </c>
      <c r="Y700" s="22">
        <v>101972.76886826247</v>
      </c>
      <c r="Z700" s="5">
        <v>4.5900000000000003E-2</v>
      </c>
      <c r="AA700" s="40"/>
      <c r="AD700" s="111">
        <v>119.08</v>
      </c>
      <c r="AE700" s="34">
        <v>0</v>
      </c>
      <c r="AF700" s="34">
        <v>3583589.152570494</v>
      </c>
      <c r="AG700" s="107">
        <v>7.0764333333333346E-2</v>
      </c>
      <c r="AH700" s="41">
        <v>18.328728099999999</v>
      </c>
      <c r="AI700" s="23">
        <v>65682631.199574001</v>
      </c>
    </row>
    <row r="701" spans="1:35" ht="27.75" customHeight="1" x14ac:dyDescent="0.2">
      <c r="B701" s="98" t="s">
        <v>30</v>
      </c>
      <c r="C701" s="39">
        <v>2012</v>
      </c>
      <c r="E701" s="29">
        <v>-11095583</v>
      </c>
      <c r="F701" s="34">
        <v>415054380</v>
      </c>
      <c r="G701" s="20"/>
      <c r="H701" s="23">
        <v>-250226438</v>
      </c>
      <c r="I701" s="107">
        <v>5.0000000000000001E-3</v>
      </c>
      <c r="J701" s="23">
        <v>-246900033.91</v>
      </c>
      <c r="N701" s="72">
        <v>805305.42245029018</v>
      </c>
      <c r="O701" s="72">
        <v>415054380</v>
      </c>
      <c r="P701" s="72"/>
      <c r="Q701" s="72"/>
      <c r="R701" s="72">
        <v>805305.42245029018</v>
      </c>
      <c r="S701" s="72">
        <v>52942571</v>
      </c>
      <c r="T701" s="72">
        <v>1</v>
      </c>
      <c r="U701" s="72">
        <v>52942571</v>
      </c>
      <c r="X701" s="102">
        <v>161.6</v>
      </c>
      <c r="Y701" s="22">
        <v>327614.91955445544</v>
      </c>
      <c r="Z701" s="5">
        <v>4.5900000000000003E-2</v>
      </c>
      <c r="AF701" s="34">
        <v>3746717.3300219635</v>
      </c>
      <c r="AG701" s="107">
        <v>6.2333333333333331E-2</v>
      </c>
      <c r="AH701" s="41">
        <v>17.40324</v>
      </c>
      <c r="AI701" s="23">
        <v>65205020.906531438</v>
      </c>
    </row>
    <row r="702" spans="1:35" ht="27.75" customHeight="1" x14ac:dyDescent="0.2">
      <c r="A702" s="39">
        <v>668</v>
      </c>
      <c r="B702" s="17" t="s">
        <v>31</v>
      </c>
      <c r="C702" s="19">
        <v>1989</v>
      </c>
      <c r="D702" s="19"/>
      <c r="E702" s="29">
        <v>0</v>
      </c>
      <c r="F702" s="21">
        <v>788561</v>
      </c>
      <c r="G702" s="21">
        <v>-398222</v>
      </c>
      <c r="H702" s="23"/>
      <c r="I702" s="107">
        <v>5.0000000000000001E-3</v>
      </c>
      <c r="N702" s="72"/>
      <c r="O702" s="72"/>
      <c r="P702" s="72"/>
      <c r="Q702" s="72"/>
      <c r="R702" s="72"/>
      <c r="V702" s="72">
        <v>0</v>
      </c>
      <c r="X702" s="102">
        <v>95.5</v>
      </c>
      <c r="Z702" s="5">
        <v>4.5900000000000003E-2</v>
      </c>
      <c r="AA702" s="40">
        <v>7629.1411159927657</v>
      </c>
      <c r="AB702" s="110">
        <v>51.164212860310414</v>
      </c>
      <c r="AE702" s="34">
        <v>1</v>
      </c>
      <c r="AF702" s="34">
        <v>7629.1411159927657</v>
      </c>
    </row>
    <row r="703" spans="1:35" ht="27.75" customHeight="1" x14ac:dyDescent="0.2">
      <c r="A703" s="39">
        <v>669</v>
      </c>
      <c r="B703" s="17" t="s">
        <v>31</v>
      </c>
      <c r="C703" s="19">
        <v>1990</v>
      </c>
      <c r="D703" s="19"/>
      <c r="E703" s="29">
        <v>0</v>
      </c>
      <c r="F703" s="21">
        <v>812434</v>
      </c>
      <c r="G703" s="21">
        <v>-430781</v>
      </c>
      <c r="H703" s="23">
        <v>23873</v>
      </c>
      <c r="I703" s="107">
        <v>5.0000000000000001E-3</v>
      </c>
      <c r="J703" s="34">
        <v>27815.805</v>
      </c>
      <c r="N703" s="72"/>
      <c r="O703" s="72"/>
      <c r="P703" s="72"/>
      <c r="Q703" s="72"/>
      <c r="R703" s="72"/>
      <c r="S703" s="72">
        <v>27815.805</v>
      </c>
      <c r="T703" s="22"/>
      <c r="U703" s="22"/>
      <c r="V703" s="72">
        <v>0</v>
      </c>
      <c r="X703" s="102">
        <v>98.5</v>
      </c>
      <c r="Y703" s="22">
        <v>282.39395939086296</v>
      </c>
      <c r="Z703" s="5">
        <v>4.5900000000000003E-2</v>
      </c>
      <c r="AA703" s="40"/>
      <c r="AE703" s="34">
        <v>0</v>
      </c>
      <c r="AF703" s="34">
        <v>7561.3574981595602</v>
      </c>
    </row>
    <row r="704" spans="1:35" ht="27.75" customHeight="1" x14ac:dyDescent="0.2">
      <c r="A704" s="39">
        <v>670</v>
      </c>
      <c r="B704" s="17" t="s">
        <v>31</v>
      </c>
      <c r="C704" s="19">
        <v>1991</v>
      </c>
      <c r="D704" s="19"/>
      <c r="E704" s="29">
        <v>0</v>
      </c>
      <c r="F704" s="21">
        <v>874694</v>
      </c>
      <c r="G704" s="21">
        <v>-466239</v>
      </c>
      <c r="H704" s="23">
        <v>62260</v>
      </c>
      <c r="I704" s="107">
        <v>5.0000000000000001E-3</v>
      </c>
      <c r="J704" s="23">
        <v>66322.17</v>
      </c>
      <c r="N704" s="72"/>
      <c r="O704" s="72"/>
      <c r="P704" s="72"/>
      <c r="Q704" s="72"/>
      <c r="R704" s="72"/>
      <c r="S704" s="72">
        <v>66322.17</v>
      </c>
      <c r="T704" s="22"/>
      <c r="U704" s="22"/>
      <c r="V704" s="72">
        <v>0</v>
      </c>
      <c r="X704" s="102">
        <v>97.7</v>
      </c>
      <c r="Y704" s="22">
        <v>678.8349027635619</v>
      </c>
      <c r="Z704" s="5">
        <v>4.5900000000000003E-2</v>
      </c>
      <c r="AA704" s="40"/>
      <c r="AE704" s="34">
        <v>0</v>
      </c>
      <c r="AF704" s="34">
        <v>7893.1260917575983</v>
      </c>
    </row>
    <row r="705" spans="1:35" ht="27.75" customHeight="1" x14ac:dyDescent="0.2">
      <c r="A705" s="39">
        <v>671</v>
      </c>
      <c r="B705" s="17" t="s">
        <v>31</v>
      </c>
      <c r="C705" s="19">
        <v>1992</v>
      </c>
      <c r="D705" s="19"/>
      <c r="E705" s="29">
        <v>0</v>
      </c>
      <c r="F705" s="21">
        <v>814541</v>
      </c>
      <c r="G705" s="21">
        <v>-372685</v>
      </c>
      <c r="H705" s="23">
        <v>-60153</v>
      </c>
      <c r="I705" s="107">
        <v>5.0000000000000001E-3</v>
      </c>
      <c r="J705" s="23">
        <v>-55779.53</v>
      </c>
      <c r="N705" s="72"/>
      <c r="O705" s="72"/>
      <c r="P705" s="72"/>
      <c r="Q705" s="72"/>
      <c r="R705" s="72"/>
      <c r="S705" s="72">
        <v>-55779.53</v>
      </c>
      <c r="T705" s="22"/>
      <c r="U705" s="22"/>
      <c r="V705" s="72">
        <v>0</v>
      </c>
      <c r="X705" s="102">
        <v>100</v>
      </c>
      <c r="Y705" s="22">
        <v>-557.7953</v>
      </c>
      <c r="Z705" s="5">
        <v>4.5900000000000003E-2</v>
      </c>
      <c r="AA705" s="40"/>
      <c r="AE705" s="34">
        <v>0</v>
      </c>
      <c r="AF705" s="34">
        <v>6973.036304145925</v>
      </c>
    </row>
    <row r="706" spans="1:35" ht="27.75" customHeight="1" x14ac:dyDescent="0.2">
      <c r="A706" s="39">
        <v>672</v>
      </c>
      <c r="B706" s="17" t="s">
        <v>31</v>
      </c>
      <c r="C706" s="19">
        <v>1993</v>
      </c>
      <c r="D706" s="19"/>
      <c r="E706" s="29">
        <v>0</v>
      </c>
      <c r="F706" s="21">
        <v>912329</v>
      </c>
      <c r="G706" s="21">
        <v>-409127</v>
      </c>
      <c r="H706" s="23">
        <v>97788</v>
      </c>
      <c r="I706" s="107">
        <v>5.0000000000000001E-3</v>
      </c>
      <c r="J706" s="23">
        <v>101860.705</v>
      </c>
      <c r="N706" s="72"/>
      <c r="O706" s="72"/>
      <c r="P706" s="72"/>
      <c r="Q706" s="72"/>
      <c r="R706" s="72"/>
      <c r="S706" s="72">
        <v>101860.705</v>
      </c>
      <c r="T706" s="22"/>
      <c r="U706" s="22"/>
      <c r="V706" s="72">
        <v>0</v>
      </c>
      <c r="X706" s="102">
        <v>102.5</v>
      </c>
      <c r="Y706" s="22">
        <v>993.76297560975615</v>
      </c>
      <c r="Z706" s="5">
        <v>4.5900000000000003E-2</v>
      </c>
      <c r="AA706" s="40"/>
      <c r="AE706" s="34">
        <v>0</v>
      </c>
      <c r="AF706" s="34">
        <v>7646.7369133953825</v>
      </c>
    </row>
    <row r="707" spans="1:35" ht="27.75" customHeight="1" x14ac:dyDescent="0.2">
      <c r="A707" s="39">
        <v>673</v>
      </c>
      <c r="B707" s="17" t="s">
        <v>31</v>
      </c>
      <c r="C707" s="19">
        <v>1994</v>
      </c>
      <c r="D707" s="19"/>
      <c r="E707" s="29">
        <v>0</v>
      </c>
      <c r="F707" s="21">
        <v>931609</v>
      </c>
      <c r="G707" s="21">
        <v>-446402</v>
      </c>
      <c r="H707" s="23">
        <v>19280</v>
      </c>
      <c r="I707" s="107">
        <v>5.0000000000000001E-3</v>
      </c>
      <c r="J707" s="23">
        <v>23841.645</v>
      </c>
      <c r="N707" s="72"/>
      <c r="O707" s="72"/>
      <c r="P707" s="72"/>
      <c r="Q707" s="72"/>
      <c r="R707" s="72"/>
      <c r="S707" s="72">
        <v>23841.645</v>
      </c>
      <c r="T707" s="22"/>
      <c r="U707" s="22"/>
      <c r="V707" s="72">
        <v>0</v>
      </c>
      <c r="X707" s="102">
        <v>108.2</v>
      </c>
      <c r="Y707" s="22">
        <v>220.34792051756008</v>
      </c>
      <c r="Z707" s="5">
        <v>4.5900000000000003E-2</v>
      </c>
      <c r="AA707" s="40"/>
      <c r="AE707" s="34">
        <v>0</v>
      </c>
      <c r="AF707" s="34">
        <v>7516.0996095880946</v>
      </c>
    </row>
    <row r="708" spans="1:35" ht="27.75" customHeight="1" x14ac:dyDescent="0.2">
      <c r="A708" s="39">
        <v>674</v>
      </c>
      <c r="B708" s="17" t="s">
        <v>31</v>
      </c>
      <c r="C708" s="19">
        <v>1995</v>
      </c>
      <c r="D708" s="19"/>
      <c r="E708" s="29">
        <v>0</v>
      </c>
      <c r="F708" s="21">
        <v>987990</v>
      </c>
      <c r="G708" s="21">
        <v>-488155</v>
      </c>
      <c r="H708" s="23">
        <v>56381</v>
      </c>
      <c r="I708" s="107">
        <v>5.0000000000000001E-3</v>
      </c>
      <c r="J708" s="23">
        <v>61039.044999999998</v>
      </c>
      <c r="N708" s="72"/>
      <c r="O708" s="72"/>
      <c r="P708" s="72"/>
      <c r="Q708" s="72"/>
      <c r="R708" s="72"/>
      <c r="S708" s="72">
        <v>61039.044999999998</v>
      </c>
      <c r="T708" s="22"/>
      <c r="U708" s="22"/>
      <c r="V708" s="72">
        <v>0</v>
      </c>
      <c r="X708" s="102">
        <v>116.7</v>
      </c>
      <c r="Y708" s="22">
        <v>523.04237360754064</v>
      </c>
      <c r="Z708" s="5">
        <v>4.5900000000000003E-2</v>
      </c>
      <c r="AA708" s="40"/>
      <c r="AE708" s="34">
        <v>0</v>
      </c>
      <c r="AF708" s="34">
        <v>7694.1530111155416</v>
      </c>
    </row>
    <row r="709" spans="1:35" ht="27.75" customHeight="1" x14ac:dyDescent="0.2">
      <c r="A709" s="39">
        <v>675</v>
      </c>
      <c r="B709" s="17" t="s">
        <v>31</v>
      </c>
      <c r="C709" s="19">
        <v>1996</v>
      </c>
      <c r="D709" s="19"/>
      <c r="E709" s="29">
        <v>0</v>
      </c>
      <c r="F709" s="21">
        <v>2018886</v>
      </c>
      <c r="G709" s="21">
        <v>-1050814</v>
      </c>
      <c r="H709" s="23">
        <v>1030896</v>
      </c>
      <c r="I709" s="107">
        <v>5.0000000000000001E-3</v>
      </c>
      <c r="J709" s="23">
        <v>1035835.95</v>
      </c>
      <c r="N709" s="72"/>
      <c r="O709" s="72"/>
      <c r="P709" s="72"/>
      <c r="Q709" s="72"/>
      <c r="R709" s="72"/>
      <c r="S709" s="72">
        <v>1035835.95</v>
      </c>
      <c r="T709" s="22"/>
      <c r="U709" s="22"/>
      <c r="V709" s="72">
        <v>0</v>
      </c>
      <c r="X709" s="102">
        <v>116.6</v>
      </c>
      <c r="Y709" s="22">
        <v>8883.6702401372222</v>
      </c>
      <c r="Z709" s="5">
        <v>4.5900000000000003E-2</v>
      </c>
      <c r="AA709" s="40"/>
      <c r="AE709" s="34">
        <v>0</v>
      </c>
      <c r="AF709" s="34">
        <v>16224.661628042561</v>
      </c>
    </row>
    <row r="710" spans="1:35" ht="27.75" customHeight="1" x14ac:dyDescent="0.2">
      <c r="A710" s="39">
        <v>676</v>
      </c>
      <c r="B710" s="17" t="s">
        <v>31</v>
      </c>
      <c r="C710" s="19">
        <v>1997</v>
      </c>
      <c r="D710" s="19"/>
      <c r="E710" s="29">
        <v>0</v>
      </c>
      <c r="F710" s="21">
        <v>1016771</v>
      </c>
      <c r="G710" s="21">
        <v>-557631</v>
      </c>
      <c r="H710" s="23">
        <v>-1002115</v>
      </c>
      <c r="I710" s="107">
        <v>5.0000000000000001E-3</v>
      </c>
      <c r="J710" s="23">
        <v>-992020.57</v>
      </c>
      <c r="L710" s="33">
        <v>0.45156677363929537</v>
      </c>
      <c r="N710" s="72"/>
      <c r="O710" s="72"/>
      <c r="P710" s="72"/>
      <c r="Q710" s="72"/>
      <c r="R710" s="72"/>
      <c r="S710" s="72">
        <v>-992020.57</v>
      </c>
      <c r="T710" s="22"/>
      <c r="U710" s="22"/>
      <c r="V710" s="72">
        <v>0</v>
      </c>
      <c r="X710" s="102">
        <v>118</v>
      </c>
      <c r="Y710" s="22">
        <v>-8406.9539830508475</v>
      </c>
      <c r="Z710" s="5">
        <v>4.5900000000000003E-2</v>
      </c>
      <c r="AA710" s="40"/>
      <c r="AE710" s="34">
        <v>0</v>
      </c>
      <c r="AF710" s="34">
        <v>7072.9956762645597</v>
      </c>
    </row>
    <row r="711" spans="1:35" ht="27.75" customHeight="1" x14ac:dyDescent="0.2">
      <c r="A711" s="39">
        <v>677</v>
      </c>
      <c r="B711" s="17" t="s">
        <v>31</v>
      </c>
      <c r="C711" s="19">
        <v>1998</v>
      </c>
      <c r="D711" s="19"/>
      <c r="E711" s="29">
        <v>0</v>
      </c>
      <c r="F711" s="21">
        <v>1058283</v>
      </c>
      <c r="G711" s="21">
        <v>-592966</v>
      </c>
      <c r="H711" s="23">
        <v>41512</v>
      </c>
      <c r="I711" s="107">
        <v>5.0000000000000001E-3</v>
      </c>
      <c r="J711" s="23"/>
      <c r="K711" s="23">
        <v>-111437.429</v>
      </c>
      <c r="L711" s="23">
        <v>-1038.296055799975</v>
      </c>
      <c r="M711" s="39">
        <v>2</v>
      </c>
      <c r="N711" s="72"/>
      <c r="O711" s="72"/>
      <c r="P711" s="72"/>
      <c r="Q711" s="72"/>
      <c r="R711" s="72"/>
      <c r="S711" s="72">
        <v>-1038.296055799975</v>
      </c>
      <c r="T711" s="22"/>
      <c r="U711" s="22"/>
      <c r="X711" s="102">
        <v>122.8</v>
      </c>
      <c r="Y711" s="22">
        <v>-8.4551796074916528</v>
      </c>
      <c r="Z711" s="5">
        <v>4.5900000000000003E-2</v>
      </c>
      <c r="AA711" s="40"/>
      <c r="AE711" s="34">
        <v>0</v>
      </c>
      <c r="AF711" s="34">
        <v>6739.889995116524</v>
      </c>
    </row>
    <row r="712" spans="1:35" ht="27.75" customHeight="1" x14ac:dyDescent="0.2">
      <c r="A712" s="39">
        <v>678</v>
      </c>
      <c r="B712" s="17" t="s">
        <v>31</v>
      </c>
      <c r="C712" s="19">
        <v>1999</v>
      </c>
      <c r="D712" s="19"/>
      <c r="E712" s="29">
        <v>0</v>
      </c>
      <c r="F712" s="21">
        <v>0</v>
      </c>
      <c r="G712" s="21">
        <v>0</v>
      </c>
      <c r="H712" s="23">
        <v>-1058283</v>
      </c>
      <c r="I712" s="107">
        <v>5.0000000000000001E-3</v>
      </c>
      <c r="J712" s="23"/>
      <c r="K712" s="23">
        <v>-111437.429</v>
      </c>
      <c r="L712" s="23">
        <v>-1038.296055799975</v>
      </c>
      <c r="M712" s="39">
        <v>2</v>
      </c>
      <c r="N712" s="72"/>
      <c r="O712" s="72"/>
      <c r="P712" s="72"/>
      <c r="Q712" s="72"/>
      <c r="R712" s="72"/>
      <c r="S712" s="72">
        <v>-1038.296055799975</v>
      </c>
      <c r="T712" s="22"/>
      <c r="U712" s="22"/>
      <c r="X712" s="102">
        <v>126.1</v>
      </c>
      <c r="Y712" s="22">
        <v>-8.2339100380648294</v>
      </c>
      <c r="Z712" s="5">
        <v>4.5900000000000003E-2</v>
      </c>
      <c r="AA712" s="40"/>
      <c r="AE712" s="34">
        <v>0</v>
      </c>
      <c r="AF712" s="34">
        <v>6422.2951343026107</v>
      </c>
    </row>
    <row r="713" spans="1:35" ht="27.75" customHeight="1" x14ac:dyDescent="0.2">
      <c r="A713" s="39">
        <v>679</v>
      </c>
      <c r="B713" s="17" t="s">
        <v>31</v>
      </c>
      <c r="C713" s="19">
        <v>2000</v>
      </c>
      <c r="D713" s="19"/>
      <c r="E713" s="29">
        <v>0</v>
      </c>
      <c r="F713" s="21">
        <v>0</v>
      </c>
      <c r="G713" s="21">
        <v>0</v>
      </c>
      <c r="H713" s="23">
        <v>0</v>
      </c>
      <c r="I713" s="107">
        <v>5.0000000000000001E-3</v>
      </c>
      <c r="J713" s="23"/>
      <c r="K713" s="23">
        <v>-111437.429</v>
      </c>
      <c r="L713" s="23">
        <v>-1038.296055799975</v>
      </c>
      <c r="M713" s="39">
        <v>2</v>
      </c>
      <c r="N713" s="72"/>
      <c r="O713" s="72"/>
      <c r="P713" s="72"/>
      <c r="Q713" s="72"/>
      <c r="R713" s="72"/>
      <c r="S713" s="72">
        <v>-1038.296055799975</v>
      </c>
      <c r="T713" s="22"/>
      <c r="U713" s="22"/>
      <c r="X713" s="102">
        <v>128.69999999999999</v>
      </c>
      <c r="Y713" s="22">
        <v>-8.0675684211342276</v>
      </c>
      <c r="Z713" s="5">
        <v>4.5900000000000003E-2</v>
      </c>
      <c r="AA713" s="40"/>
      <c r="AE713" s="34">
        <v>0</v>
      </c>
      <c r="AF713" s="34">
        <v>6119.4442192169863</v>
      </c>
    </row>
    <row r="714" spans="1:35" ht="27.75" customHeight="1" x14ac:dyDescent="0.2">
      <c r="A714" s="39">
        <v>680</v>
      </c>
      <c r="B714" s="17" t="s">
        <v>31</v>
      </c>
      <c r="C714" s="19">
        <v>2001</v>
      </c>
      <c r="D714" s="19"/>
      <c r="E714" s="29">
        <v>0</v>
      </c>
      <c r="F714" s="21">
        <v>0</v>
      </c>
      <c r="G714" s="21">
        <v>0</v>
      </c>
      <c r="H714" s="23">
        <v>0</v>
      </c>
      <c r="I714" s="107">
        <v>5.0000000000000001E-3</v>
      </c>
      <c r="J714" s="23"/>
      <c r="K714" s="23">
        <v>-111437.429</v>
      </c>
      <c r="L714" s="23">
        <v>-1038.296055799975</v>
      </c>
      <c r="M714" s="39">
        <v>2</v>
      </c>
      <c r="N714" s="72"/>
      <c r="O714" s="72"/>
      <c r="P714" s="72"/>
      <c r="Q714" s="72"/>
      <c r="R714" s="72"/>
      <c r="S714" s="72">
        <v>-1038.296055799975</v>
      </c>
      <c r="T714" s="22"/>
      <c r="U714" s="22"/>
      <c r="X714" s="102">
        <v>129.6</v>
      </c>
      <c r="Y714" s="22">
        <v>-8.0115436404319063</v>
      </c>
      <c r="Z714" s="5">
        <v>4.5900000000000003E-2</v>
      </c>
      <c r="AA714" s="40"/>
      <c r="AE714" s="34">
        <v>0</v>
      </c>
      <c r="AF714" s="34">
        <v>5830.5501859144943</v>
      </c>
    </row>
    <row r="715" spans="1:35" ht="27.75" customHeight="1" x14ac:dyDescent="0.2">
      <c r="A715" s="39">
        <v>681</v>
      </c>
      <c r="B715" s="17" t="s">
        <v>31</v>
      </c>
      <c r="C715" s="19">
        <v>2002</v>
      </c>
      <c r="D715" s="19"/>
      <c r="E715" s="29">
        <v>0</v>
      </c>
      <c r="F715" s="21">
        <v>454500</v>
      </c>
      <c r="G715" s="109">
        <v>-58499032.759845994</v>
      </c>
      <c r="H715" s="23">
        <v>454500</v>
      </c>
      <c r="I715" s="107">
        <v>5.0000000000000001E-3</v>
      </c>
      <c r="J715" s="23"/>
      <c r="K715" s="23">
        <v>-111437.429</v>
      </c>
      <c r="L715" s="23">
        <v>-1038.296055799975</v>
      </c>
      <c r="M715" s="39">
        <v>2</v>
      </c>
      <c r="N715" s="72"/>
      <c r="O715" s="72"/>
      <c r="P715" s="72"/>
      <c r="Q715" s="72"/>
      <c r="R715" s="72"/>
      <c r="S715" s="72">
        <v>-1038.296055799975</v>
      </c>
      <c r="T715" s="22"/>
      <c r="U715" s="22"/>
      <c r="V715" s="72">
        <v>0</v>
      </c>
      <c r="X715" s="102">
        <v>130.5</v>
      </c>
      <c r="Y715" s="22">
        <v>-7.9562916153254788</v>
      </c>
      <c r="Z715" s="5">
        <v>4.5900000000000003E-2</v>
      </c>
      <c r="AA715" s="40"/>
      <c r="AD715" s="111">
        <v>91.329146341463414</v>
      </c>
      <c r="AE715" s="34">
        <v>0</v>
      </c>
      <c r="AF715" s="34">
        <v>5554.9716407656933</v>
      </c>
      <c r="AG715" s="107">
        <v>8.2960000000000006E-2</v>
      </c>
      <c r="AH715" s="41">
        <v>16.741565999999999</v>
      </c>
      <c r="AI715" s="23">
        <v>92998.924352007132</v>
      </c>
    </row>
    <row r="716" spans="1:35" ht="27.75" customHeight="1" x14ac:dyDescent="0.2">
      <c r="A716" s="39">
        <v>682</v>
      </c>
      <c r="B716" s="17" t="s">
        <v>31</v>
      </c>
      <c r="C716" s="19">
        <v>2003</v>
      </c>
      <c r="D716" s="19"/>
      <c r="E716" s="29">
        <v>0</v>
      </c>
      <c r="F716" s="21">
        <v>461698</v>
      </c>
      <c r="G716" s="21">
        <v>0</v>
      </c>
      <c r="H716" s="23">
        <v>7198</v>
      </c>
      <c r="I716" s="107">
        <v>5.0000000000000001E-3</v>
      </c>
      <c r="J716" s="23">
        <v>9470.5</v>
      </c>
      <c r="K716" s="23">
        <v>-557187.14500000002</v>
      </c>
      <c r="L716" s="23">
        <v>-5191.4802789998748</v>
      </c>
      <c r="N716" s="72"/>
      <c r="O716" s="72"/>
      <c r="P716" s="72"/>
      <c r="Q716" s="72"/>
      <c r="R716" s="72"/>
      <c r="S716" s="72">
        <v>9470.5</v>
      </c>
      <c r="T716" s="22"/>
      <c r="U716" s="22"/>
      <c r="V716" s="72">
        <v>0</v>
      </c>
      <c r="X716" s="102">
        <v>130.6</v>
      </c>
      <c r="Y716" s="22">
        <v>72.515313935681476</v>
      </c>
      <c r="Z716" s="5">
        <v>4.5900000000000003E-2</v>
      </c>
      <c r="AA716" s="40"/>
      <c r="AD716" s="111">
        <v>94.295243902439026</v>
      </c>
      <c r="AE716" s="34">
        <v>0</v>
      </c>
      <c r="AF716" s="34">
        <v>5372.5137563902299</v>
      </c>
      <c r="AG716" s="107">
        <v>8.2960000000000006E-2</v>
      </c>
      <c r="AH716" s="41">
        <v>16.820820000000001</v>
      </c>
      <c r="AI716" s="23">
        <v>90370.086843763915</v>
      </c>
    </row>
    <row r="717" spans="1:35" ht="27.75" customHeight="1" x14ac:dyDescent="0.2">
      <c r="A717" s="39">
        <v>683</v>
      </c>
      <c r="B717" s="17" t="s">
        <v>31</v>
      </c>
      <c r="C717" s="19">
        <v>2004</v>
      </c>
      <c r="D717" s="19"/>
      <c r="E717" s="29">
        <v>0</v>
      </c>
      <c r="F717" s="21">
        <v>495747</v>
      </c>
      <c r="G717" s="21">
        <v>0</v>
      </c>
      <c r="H717" s="23">
        <v>34049</v>
      </c>
      <c r="I717" s="107">
        <v>5.0000000000000001E-3</v>
      </c>
      <c r="J717" s="23">
        <v>36357.49</v>
      </c>
      <c r="K717" s="23"/>
      <c r="N717" s="72"/>
      <c r="O717" s="72"/>
      <c r="P717" s="72"/>
      <c r="Q717" s="72"/>
      <c r="R717" s="72"/>
      <c r="S717" s="72">
        <v>36357.49</v>
      </c>
      <c r="T717" s="22"/>
      <c r="U717" s="22"/>
      <c r="V717" s="72">
        <v>0</v>
      </c>
      <c r="X717" s="102">
        <v>131.1</v>
      </c>
      <c r="Y717" s="22">
        <v>277.32639206712435</v>
      </c>
      <c r="Z717" s="5">
        <v>4.5900000000000003E-2</v>
      </c>
      <c r="AA717" s="40"/>
      <c r="AD717" s="111">
        <v>97.149756097560967</v>
      </c>
      <c r="AE717" s="34">
        <v>0</v>
      </c>
      <c r="AF717" s="34">
        <v>5403.2417670390423</v>
      </c>
      <c r="AG717" s="107">
        <v>8.2960000000000006E-2</v>
      </c>
      <c r="AH717" s="41">
        <v>16.852066000000001</v>
      </c>
      <c r="AI717" s="23">
        <v>91055.786872098572</v>
      </c>
    </row>
    <row r="718" spans="1:35" ht="27.75" customHeight="1" x14ac:dyDescent="0.2">
      <c r="A718" s="39">
        <v>684</v>
      </c>
      <c r="B718" s="17" t="s">
        <v>31</v>
      </c>
      <c r="C718" s="19">
        <v>2005</v>
      </c>
      <c r="D718" s="19"/>
      <c r="E718" s="29">
        <v>0</v>
      </c>
      <c r="F718" s="21">
        <v>549388</v>
      </c>
      <c r="G718" s="21">
        <v>0</v>
      </c>
      <c r="H718" s="23">
        <v>53641</v>
      </c>
      <c r="I718" s="107">
        <v>5.0000000000000001E-3</v>
      </c>
      <c r="J718" s="23">
        <v>56119.735000000001</v>
      </c>
      <c r="N718" s="72"/>
      <c r="O718" s="72"/>
      <c r="P718" s="72"/>
      <c r="Q718" s="72"/>
      <c r="R718" s="72"/>
      <c r="S718" s="72">
        <v>56119.735000000001</v>
      </c>
      <c r="T718" s="22"/>
      <c r="U718" s="22"/>
      <c r="V718" s="72">
        <v>0</v>
      </c>
      <c r="X718" s="102">
        <v>133.6</v>
      </c>
      <c r="Y718" s="22">
        <v>420.05789670658686</v>
      </c>
      <c r="Z718" s="5">
        <v>4.5900000000000003E-2</v>
      </c>
      <c r="AA718" s="40"/>
      <c r="AD718" s="111">
        <v>99.990121951219521</v>
      </c>
      <c r="AE718" s="34">
        <v>0</v>
      </c>
      <c r="AF718" s="34">
        <v>5575.2908666385374</v>
      </c>
      <c r="AG718" s="107">
        <v>8.2960000000000006E-2</v>
      </c>
      <c r="AH718" s="41">
        <v>17.008296000000001</v>
      </c>
      <c r="AI718" s="23">
        <v>94826.197345884779</v>
      </c>
    </row>
    <row r="719" spans="1:35" ht="27.75" customHeight="1" x14ac:dyDescent="0.2">
      <c r="A719" s="39">
        <v>685</v>
      </c>
      <c r="B719" s="17" t="s">
        <v>31</v>
      </c>
      <c r="C719" s="19">
        <v>2006</v>
      </c>
      <c r="D719" s="19"/>
      <c r="E719" s="29">
        <v>0</v>
      </c>
      <c r="F719" s="21">
        <v>665534</v>
      </c>
      <c r="G719" s="21">
        <v>0</v>
      </c>
      <c r="H719" s="23">
        <v>116146</v>
      </c>
      <c r="I719" s="107">
        <v>5.0000000000000001E-3</v>
      </c>
      <c r="J719" s="23">
        <v>118892.94</v>
      </c>
      <c r="N719" s="72"/>
      <c r="O719" s="72"/>
      <c r="P719" s="72"/>
      <c r="Q719" s="72"/>
      <c r="R719" s="72"/>
      <c r="S719" s="72">
        <v>118892.94</v>
      </c>
      <c r="T719" s="22"/>
      <c r="U719" s="22"/>
      <c r="V719" s="72">
        <v>0</v>
      </c>
      <c r="X719" s="102">
        <v>142.4</v>
      </c>
      <c r="Y719" s="22">
        <v>834.92233146067417</v>
      </c>
      <c r="Z719" s="5">
        <v>4.5900000000000003E-2</v>
      </c>
      <c r="AA719" s="40"/>
      <c r="AD719" s="111">
        <v>103.12109756097563</v>
      </c>
      <c r="AE719" s="34">
        <v>0</v>
      </c>
      <c r="AF719" s="34">
        <v>6154.3073473205031</v>
      </c>
      <c r="AG719" s="107">
        <v>7.7441666666666686E-2</v>
      </c>
      <c r="AH719" s="41">
        <v>16.88236666666667</v>
      </c>
      <c r="AI719" s="23">
        <v>103899.27321682543</v>
      </c>
    </row>
    <row r="720" spans="1:35" ht="27.75" customHeight="1" x14ac:dyDescent="0.2">
      <c r="A720" s="39">
        <v>686</v>
      </c>
      <c r="B720" s="17" t="s">
        <v>31</v>
      </c>
      <c r="C720" s="19">
        <v>2007</v>
      </c>
      <c r="D720" s="19"/>
      <c r="E720" s="29">
        <v>-50</v>
      </c>
      <c r="F720" s="21">
        <v>755578</v>
      </c>
      <c r="G720" s="21">
        <v>0</v>
      </c>
      <c r="H720" s="23">
        <v>90044</v>
      </c>
      <c r="I720" s="107">
        <v>5.0000000000000001E-3</v>
      </c>
      <c r="J720" s="23">
        <v>93371.67</v>
      </c>
      <c r="N720" s="72">
        <v>0</v>
      </c>
      <c r="O720" s="72">
        <v>755578</v>
      </c>
      <c r="P720" s="72"/>
      <c r="Q720" s="72"/>
      <c r="R720" s="72">
        <v>0</v>
      </c>
      <c r="S720" s="72">
        <v>93371.67</v>
      </c>
      <c r="T720" s="22"/>
      <c r="U720" s="22"/>
      <c r="V720" s="72">
        <v>0</v>
      </c>
      <c r="X720" s="102">
        <v>148.80000000000001</v>
      </c>
      <c r="Y720" s="22">
        <v>627.49778225806449</v>
      </c>
      <c r="Z720" s="5">
        <v>4.5900000000000003E-2</v>
      </c>
      <c r="AA720" s="40"/>
      <c r="AD720" s="111">
        <v>106.41609756097562</v>
      </c>
      <c r="AE720" s="34">
        <v>0</v>
      </c>
      <c r="AF720" s="34">
        <v>6499.322422336556</v>
      </c>
      <c r="AG720" s="107">
        <v>7.350000000000001E-2</v>
      </c>
      <c r="AH720" s="41">
        <v>17.296320000000001</v>
      </c>
      <c r="AI720" s="23">
        <v>112414.36039990823</v>
      </c>
    </row>
    <row r="721" spans="1:35" ht="27.75" customHeight="1" x14ac:dyDescent="0.2">
      <c r="A721" s="39">
        <v>687</v>
      </c>
      <c r="B721" s="17" t="s">
        <v>31</v>
      </c>
      <c r="C721" s="19">
        <v>2008</v>
      </c>
      <c r="D721" s="19"/>
      <c r="E721" s="29">
        <v>-179</v>
      </c>
      <c r="F721" s="21">
        <v>844399</v>
      </c>
      <c r="G721" s="21">
        <v>0</v>
      </c>
      <c r="H721" s="23">
        <v>88821</v>
      </c>
      <c r="I721" s="107">
        <v>5.0000000000000001E-3</v>
      </c>
      <c r="J721" s="23">
        <v>92598.89</v>
      </c>
      <c r="N721" s="72">
        <v>0</v>
      </c>
      <c r="O721" s="72">
        <v>844399</v>
      </c>
      <c r="P721" s="72"/>
      <c r="Q721" s="72"/>
      <c r="R721" s="72">
        <v>0</v>
      </c>
      <c r="S721" s="72">
        <v>92598.89</v>
      </c>
      <c r="T721" s="22"/>
      <c r="U721" s="22"/>
      <c r="V721" s="72">
        <v>0</v>
      </c>
      <c r="X721" s="102">
        <v>150.30000000000001</v>
      </c>
      <c r="Y721" s="22">
        <v>616.09374584164993</v>
      </c>
      <c r="Z721" s="5">
        <v>4.5900000000000003E-2</v>
      </c>
      <c r="AA721" s="40"/>
      <c r="AD721" s="111">
        <v>109.62926829268292</v>
      </c>
      <c r="AE721" s="34">
        <v>0</v>
      </c>
      <c r="AF721" s="34">
        <v>6817.0972689929586</v>
      </c>
      <c r="AG721" s="107">
        <v>7.2692083333333324E-2</v>
      </c>
      <c r="AH721" s="41">
        <v>17.715351999999999</v>
      </c>
      <c r="AI721" s="23">
        <v>120767.27773844895</v>
      </c>
    </row>
    <row r="722" spans="1:35" ht="27.75" customHeight="1" x14ac:dyDescent="0.2">
      <c r="A722" s="39">
        <v>688</v>
      </c>
      <c r="B722" s="17" t="s">
        <v>31</v>
      </c>
      <c r="C722" s="19">
        <v>2009</v>
      </c>
      <c r="D722" s="19"/>
      <c r="E722" s="29">
        <v>-4795</v>
      </c>
      <c r="F722" s="21">
        <v>949068</v>
      </c>
      <c r="G722" s="21">
        <v>0</v>
      </c>
      <c r="H722" s="23">
        <v>104669</v>
      </c>
      <c r="I722" s="107">
        <v>5.0000000000000001E-3</v>
      </c>
      <c r="J722" s="23">
        <v>108890.995</v>
      </c>
      <c r="N722" s="72">
        <v>190259</v>
      </c>
      <c r="O722" s="72">
        <v>949068</v>
      </c>
      <c r="P722" s="72"/>
      <c r="Q722" s="72"/>
      <c r="R722" s="72">
        <v>190259</v>
      </c>
      <c r="S722" s="72">
        <v>299149.995</v>
      </c>
      <c r="T722" s="22"/>
      <c r="U722" s="22"/>
      <c r="V722" s="72">
        <v>0</v>
      </c>
      <c r="X722" s="102">
        <v>151.1</v>
      </c>
      <c r="Y722" s="22">
        <v>1979.8146591661152</v>
      </c>
      <c r="Z722" s="5">
        <v>4.5900000000000003E-2</v>
      </c>
      <c r="AA722" s="40"/>
      <c r="AD722" s="111">
        <v>112.72439024390243</v>
      </c>
      <c r="AE722" s="34">
        <v>0</v>
      </c>
      <c r="AF722" s="34">
        <v>8484.0071635122968</v>
      </c>
      <c r="AG722" s="107">
        <v>7.3154000000000011E-2</v>
      </c>
      <c r="AH722" s="41">
        <v>17.930536200000002</v>
      </c>
      <c r="AI722" s="23">
        <v>152122.79756641659</v>
      </c>
    </row>
    <row r="723" spans="1:35" ht="27.75" customHeight="1" x14ac:dyDescent="0.2">
      <c r="A723" s="39">
        <v>689</v>
      </c>
      <c r="B723" s="17" t="s">
        <v>31</v>
      </c>
      <c r="C723" s="19">
        <v>2010</v>
      </c>
      <c r="D723" s="19"/>
      <c r="E723" s="29">
        <v>-6944</v>
      </c>
      <c r="F723" s="21">
        <v>1017138</v>
      </c>
      <c r="G723" s="21">
        <v>0</v>
      </c>
      <c r="H723" s="23">
        <v>68070</v>
      </c>
      <c r="I723" s="107">
        <v>5.0000000000000001E-3</v>
      </c>
      <c r="J723" s="23">
        <v>72815.34</v>
      </c>
      <c r="N723" s="72">
        <v>15159</v>
      </c>
      <c r="O723" s="72">
        <v>1017138</v>
      </c>
      <c r="P723" s="72"/>
      <c r="Q723" s="72"/>
      <c r="R723" s="72">
        <v>15159</v>
      </c>
      <c r="S723" s="72">
        <v>87974.34</v>
      </c>
      <c r="T723" s="22"/>
      <c r="U723" s="22"/>
      <c r="V723" s="72">
        <v>0</v>
      </c>
      <c r="X723" s="102">
        <v>155.1</v>
      </c>
      <c r="Y723" s="22">
        <v>567.21044487427469</v>
      </c>
      <c r="Z723" s="5">
        <v>4.5900000000000003E-2</v>
      </c>
      <c r="AA723" s="40"/>
      <c r="AD723" s="111">
        <v>115.85768292682927</v>
      </c>
      <c r="AE723" s="34">
        <v>0</v>
      </c>
      <c r="AF723" s="34">
        <v>8661.8016795813564</v>
      </c>
      <c r="AG723" s="107">
        <v>7.3993333333333355E-2</v>
      </c>
      <c r="AH723" s="41">
        <v>18.29948266666667</v>
      </c>
      <c r="AI723" s="23">
        <v>158506.48969760328</v>
      </c>
    </row>
    <row r="724" spans="1:35" ht="27.75" customHeight="1" x14ac:dyDescent="0.2">
      <c r="A724" s="39">
        <v>690</v>
      </c>
      <c r="B724" s="17" t="s">
        <v>31</v>
      </c>
      <c r="C724" s="18">
        <v>2011</v>
      </c>
      <c r="D724" s="18"/>
      <c r="E724" s="29">
        <v>-8671</v>
      </c>
      <c r="F724" s="21">
        <v>1080932</v>
      </c>
      <c r="G724" s="20">
        <v>0</v>
      </c>
      <c r="H724" s="23">
        <v>63794</v>
      </c>
      <c r="I724" s="107">
        <v>5.0000000000000001E-3</v>
      </c>
      <c r="J724" s="23">
        <v>68879.69</v>
      </c>
      <c r="N724" s="72">
        <v>17641</v>
      </c>
      <c r="O724" s="72">
        <v>1080932</v>
      </c>
      <c r="P724" s="72"/>
      <c r="Q724" s="72"/>
      <c r="R724" s="72">
        <v>17641</v>
      </c>
      <c r="S724" s="72">
        <v>86520.69</v>
      </c>
      <c r="T724" s="22"/>
      <c r="U724" s="22"/>
      <c r="V724" s="72">
        <v>0</v>
      </c>
      <c r="X724" s="102">
        <v>160.19999999999999</v>
      </c>
      <c r="Y724" s="22">
        <v>540.07921348314608</v>
      </c>
      <c r="Z724" s="5">
        <v>4.5900000000000003E-2</v>
      </c>
      <c r="AA724" s="40"/>
      <c r="AD724" s="111">
        <v>119.08</v>
      </c>
      <c r="AE724" s="34">
        <v>0</v>
      </c>
      <c r="AF724" s="34">
        <v>8804.3041959717193</v>
      </c>
      <c r="AG724" s="107">
        <v>7.0764333333333346E-2</v>
      </c>
      <c r="AH724" s="41">
        <v>18.328728099999999</v>
      </c>
      <c r="AI724" s="23">
        <v>161371.69771765475</v>
      </c>
    </row>
    <row r="725" spans="1:35" ht="27.75" customHeight="1" x14ac:dyDescent="0.2">
      <c r="B725" s="98" t="s">
        <v>31</v>
      </c>
      <c r="C725" s="39">
        <v>2012</v>
      </c>
      <c r="E725" s="29">
        <v>-8671</v>
      </c>
      <c r="F725" s="34">
        <v>1310126</v>
      </c>
      <c r="G725" s="20"/>
      <c r="H725" s="23">
        <v>229194</v>
      </c>
      <c r="I725" s="107">
        <v>5.0000000000000001E-3</v>
      </c>
      <c r="J725" s="23">
        <v>234598.66</v>
      </c>
      <c r="N725" s="72">
        <v>0</v>
      </c>
      <c r="O725" s="72">
        <v>1310126</v>
      </c>
      <c r="P725" s="72"/>
      <c r="Q725" s="72"/>
      <c r="R725" s="72">
        <v>0</v>
      </c>
      <c r="S725" s="72">
        <v>234598.66</v>
      </c>
      <c r="T725" s="72">
        <v>0</v>
      </c>
      <c r="U725" s="72">
        <v>41847</v>
      </c>
      <c r="X725" s="102">
        <v>161.6</v>
      </c>
      <c r="Y725" s="22">
        <v>1451.724381188119</v>
      </c>
      <c r="Z725" s="5">
        <v>4.5900000000000003E-2</v>
      </c>
      <c r="AF725" s="34">
        <v>9851.9110145647355</v>
      </c>
      <c r="AG725" s="107">
        <v>6.2333333333333331E-2</v>
      </c>
      <c r="AH725" s="41">
        <v>17.40324</v>
      </c>
      <c r="AI725" s="23">
        <v>171455.1718451136</v>
      </c>
    </row>
    <row r="726" spans="1:35" ht="27.75" customHeight="1" x14ac:dyDescent="0.2">
      <c r="A726" s="39">
        <v>691</v>
      </c>
      <c r="B726" s="17" t="s">
        <v>32</v>
      </c>
      <c r="C726" s="19">
        <v>1989</v>
      </c>
      <c r="D726" s="19"/>
      <c r="E726" s="29">
        <v>0</v>
      </c>
      <c r="F726" s="21">
        <v>3008108</v>
      </c>
      <c r="G726" s="21">
        <v>-1351672</v>
      </c>
      <c r="H726" s="23"/>
      <c r="I726" s="107">
        <v>5.0000000000000001E-3</v>
      </c>
      <c r="N726" s="72"/>
      <c r="O726" s="72"/>
      <c r="P726" s="72"/>
      <c r="Q726" s="72"/>
      <c r="R726" s="72"/>
      <c r="V726" s="72">
        <v>181874</v>
      </c>
      <c r="X726" s="102">
        <v>95.5</v>
      </c>
      <c r="Z726" s="5">
        <v>4.5900000000000003E-2</v>
      </c>
      <c r="AA726" s="40">
        <v>32374.894626492849</v>
      </c>
      <c r="AB726" s="110">
        <v>51.164212860310414</v>
      </c>
      <c r="AE726" s="34">
        <v>1</v>
      </c>
      <c r="AF726" s="34">
        <v>32374.894626492849</v>
      </c>
    </row>
    <row r="727" spans="1:35" ht="27.75" customHeight="1" x14ac:dyDescent="0.2">
      <c r="A727" s="39">
        <v>692</v>
      </c>
      <c r="B727" s="17" t="s">
        <v>32</v>
      </c>
      <c r="C727" s="19">
        <v>1990</v>
      </c>
      <c r="D727" s="19"/>
      <c r="E727" s="29">
        <v>0</v>
      </c>
      <c r="F727" s="21">
        <v>3122362</v>
      </c>
      <c r="G727" s="21">
        <v>-1439147</v>
      </c>
      <c r="H727" s="23">
        <v>114254</v>
      </c>
      <c r="I727" s="107">
        <v>5.0000000000000001E-3</v>
      </c>
      <c r="J727" s="34">
        <v>129294.54000000001</v>
      </c>
      <c r="N727" s="72"/>
      <c r="O727" s="72"/>
      <c r="P727" s="72"/>
      <c r="Q727" s="72"/>
      <c r="R727" s="72"/>
      <c r="S727" s="72">
        <v>129294.54000000001</v>
      </c>
      <c r="T727" s="22"/>
      <c r="U727" s="22"/>
      <c r="V727" s="72">
        <v>181874</v>
      </c>
      <c r="X727" s="102">
        <v>98.5</v>
      </c>
      <c r="Y727" s="22">
        <v>1312.6349238578682</v>
      </c>
      <c r="Z727" s="5">
        <v>4.5900000000000003E-2</v>
      </c>
      <c r="AA727" s="40"/>
      <c r="AE727" s="34">
        <v>0</v>
      </c>
      <c r="AF727" s="34">
        <v>32201.521886994698</v>
      </c>
    </row>
    <row r="728" spans="1:35" ht="27.75" customHeight="1" x14ac:dyDescent="0.2">
      <c r="A728" s="39">
        <v>693</v>
      </c>
      <c r="B728" s="17" t="s">
        <v>32</v>
      </c>
      <c r="C728" s="19">
        <v>1991</v>
      </c>
      <c r="D728" s="19"/>
      <c r="E728" s="29">
        <v>0</v>
      </c>
      <c r="F728" s="21">
        <v>4235351</v>
      </c>
      <c r="G728" s="21">
        <v>-1594940</v>
      </c>
      <c r="H728" s="23">
        <v>1112989</v>
      </c>
      <c r="I728" s="107">
        <v>5.0000000000000001E-3</v>
      </c>
      <c r="J728" s="23">
        <v>1128600.81</v>
      </c>
      <c r="N728" s="72"/>
      <c r="O728" s="72"/>
      <c r="P728" s="72"/>
      <c r="Q728" s="72"/>
      <c r="R728" s="72"/>
      <c r="S728" s="72">
        <v>1128600.81</v>
      </c>
      <c r="T728" s="22"/>
      <c r="U728" s="22"/>
      <c r="V728" s="72">
        <v>181965</v>
      </c>
      <c r="X728" s="102">
        <v>97.7</v>
      </c>
      <c r="Y728" s="22">
        <v>11551.69713408393</v>
      </c>
      <c r="Z728" s="5">
        <v>4.5900000000000003E-2</v>
      </c>
      <c r="AA728" s="40"/>
      <c r="AE728" s="34">
        <v>0</v>
      </c>
      <c r="AF728" s="34">
        <v>42275.169166465566</v>
      </c>
    </row>
    <row r="729" spans="1:35" ht="27.75" customHeight="1" x14ac:dyDescent="0.2">
      <c r="A729" s="39">
        <v>694</v>
      </c>
      <c r="B729" s="17" t="s">
        <v>32</v>
      </c>
      <c r="C729" s="19">
        <v>1992</v>
      </c>
      <c r="D729" s="19"/>
      <c r="E729" s="29">
        <v>0</v>
      </c>
      <c r="F729" s="21">
        <v>4470323</v>
      </c>
      <c r="G729" s="21">
        <v>-1762645</v>
      </c>
      <c r="H729" s="23">
        <v>234972</v>
      </c>
      <c r="I729" s="107">
        <v>5.0000000000000001E-3</v>
      </c>
      <c r="J729" s="23">
        <v>256148.755</v>
      </c>
      <c r="N729" s="72"/>
      <c r="O729" s="72"/>
      <c r="P729" s="72"/>
      <c r="Q729" s="72"/>
      <c r="R729" s="72"/>
      <c r="S729" s="72">
        <v>256148.755</v>
      </c>
      <c r="T729" s="22"/>
      <c r="U729" s="22"/>
      <c r="V729" s="72">
        <v>182976</v>
      </c>
      <c r="X729" s="102">
        <v>100</v>
      </c>
      <c r="Y729" s="22">
        <v>2561.4875499999998</v>
      </c>
      <c r="Z729" s="5">
        <v>4.5900000000000003E-2</v>
      </c>
      <c r="AA729" s="40"/>
      <c r="AE729" s="34">
        <v>0</v>
      </c>
      <c r="AF729" s="34">
        <v>42896.226451724797</v>
      </c>
    </row>
    <row r="730" spans="1:35" ht="27.75" customHeight="1" x14ac:dyDescent="0.2">
      <c r="A730" s="39">
        <v>695</v>
      </c>
      <c r="B730" s="17" t="s">
        <v>32</v>
      </c>
      <c r="C730" s="19">
        <v>1993</v>
      </c>
      <c r="D730" s="19"/>
      <c r="E730" s="29">
        <v>0</v>
      </c>
      <c r="F730" s="21">
        <v>4618623</v>
      </c>
      <c r="G730" s="21">
        <v>-1914253</v>
      </c>
      <c r="H730" s="23">
        <v>148300</v>
      </c>
      <c r="I730" s="107">
        <v>5.0000000000000001E-3</v>
      </c>
      <c r="J730" s="23">
        <v>170651.61499999999</v>
      </c>
      <c r="N730" s="72"/>
      <c r="O730" s="72"/>
      <c r="P730" s="72"/>
      <c r="Q730" s="72"/>
      <c r="R730" s="72"/>
      <c r="S730" s="72">
        <v>170651.61499999999</v>
      </c>
      <c r="T730" s="22"/>
      <c r="U730" s="22"/>
      <c r="V730" s="72">
        <v>182976</v>
      </c>
      <c r="X730" s="102">
        <v>102.5</v>
      </c>
      <c r="Y730" s="22">
        <v>1664.8938048780487</v>
      </c>
      <c r="Z730" s="5">
        <v>4.5900000000000003E-2</v>
      </c>
      <c r="AA730" s="40"/>
      <c r="AE730" s="34">
        <v>0</v>
      </c>
      <c r="AF730" s="34">
        <v>42592.183462468674</v>
      </c>
    </row>
    <row r="731" spans="1:35" ht="27.75" customHeight="1" x14ac:dyDescent="0.2">
      <c r="A731" s="39">
        <v>696</v>
      </c>
      <c r="B731" s="17" t="s">
        <v>32</v>
      </c>
      <c r="C731" s="19">
        <v>1994</v>
      </c>
      <c r="D731" s="19"/>
      <c r="E731" s="29">
        <v>0</v>
      </c>
      <c r="F731" s="21">
        <v>4291428</v>
      </c>
      <c r="G731" s="21">
        <v>-1549551</v>
      </c>
      <c r="H731" s="23">
        <v>-327195</v>
      </c>
      <c r="I731" s="107">
        <v>5.0000000000000001E-3</v>
      </c>
      <c r="J731" s="23">
        <v>-304101.88500000001</v>
      </c>
      <c r="N731" s="72"/>
      <c r="O731" s="72"/>
      <c r="P731" s="72"/>
      <c r="Q731" s="72"/>
      <c r="R731" s="72"/>
      <c r="S731" s="72">
        <v>-304101.88500000001</v>
      </c>
      <c r="T731" s="22"/>
      <c r="U731" s="22"/>
      <c r="V731" s="72">
        <v>182976</v>
      </c>
      <c r="X731" s="102">
        <v>108.2</v>
      </c>
      <c r="Y731" s="22">
        <v>-2810.5534658040665</v>
      </c>
      <c r="Z731" s="5">
        <v>4.5900000000000003E-2</v>
      </c>
      <c r="AA731" s="40"/>
      <c r="AE731" s="34">
        <v>0</v>
      </c>
      <c r="AF731" s="34">
        <v>37826.648775737296</v>
      </c>
    </row>
    <row r="732" spans="1:35" ht="27.75" customHeight="1" x14ac:dyDescent="0.2">
      <c r="A732" s="39">
        <v>697</v>
      </c>
      <c r="B732" s="17" t="s">
        <v>32</v>
      </c>
      <c r="C732" s="19">
        <v>1995</v>
      </c>
      <c r="D732" s="19"/>
      <c r="E732" s="29">
        <v>0</v>
      </c>
      <c r="F732" s="21">
        <v>4393959</v>
      </c>
      <c r="G732" s="21">
        <v>-1685237</v>
      </c>
      <c r="H732" s="23">
        <v>102531</v>
      </c>
      <c r="I732" s="107">
        <v>5.0000000000000001E-3</v>
      </c>
      <c r="J732" s="23">
        <v>123988.14</v>
      </c>
      <c r="N732" s="72"/>
      <c r="O732" s="72"/>
      <c r="P732" s="72"/>
      <c r="Q732" s="72"/>
      <c r="R732" s="72"/>
      <c r="S732" s="72">
        <v>123988.14</v>
      </c>
      <c r="T732" s="22"/>
      <c r="U732" s="22"/>
      <c r="V732" s="72">
        <v>182976</v>
      </c>
      <c r="X732" s="102">
        <v>116.7</v>
      </c>
      <c r="Y732" s="22">
        <v>1062.4519280205654</v>
      </c>
      <c r="Z732" s="5">
        <v>4.5900000000000003E-2</v>
      </c>
      <c r="AA732" s="40"/>
      <c r="AE732" s="34">
        <v>0</v>
      </c>
      <c r="AF732" s="34">
        <v>37152.85752495152</v>
      </c>
    </row>
    <row r="733" spans="1:35" ht="27.75" customHeight="1" x14ac:dyDescent="0.2">
      <c r="A733" s="39">
        <v>698</v>
      </c>
      <c r="B733" s="17" t="s">
        <v>32</v>
      </c>
      <c r="C733" s="19">
        <v>1996</v>
      </c>
      <c r="D733" s="19"/>
      <c r="E733" s="29">
        <v>0</v>
      </c>
      <c r="F733" s="21">
        <v>4420944</v>
      </c>
      <c r="G733" s="21">
        <v>-1839842</v>
      </c>
      <c r="H733" s="23">
        <v>26985</v>
      </c>
      <c r="I733" s="107">
        <v>5.0000000000000001E-3</v>
      </c>
      <c r="J733" s="23">
        <v>48954.794999999998</v>
      </c>
      <c r="N733" s="72"/>
      <c r="O733" s="72"/>
      <c r="P733" s="72"/>
      <c r="Q733" s="72"/>
      <c r="R733" s="72"/>
      <c r="S733" s="72">
        <v>48954.794999999998</v>
      </c>
      <c r="T733" s="22"/>
      <c r="U733" s="22"/>
      <c r="V733" s="72">
        <v>182976</v>
      </c>
      <c r="X733" s="102">
        <v>116.6</v>
      </c>
      <c r="Y733" s="22">
        <v>419.85244425385935</v>
      </c>
      <c r="Z733" s="5">
        <v>4.5900000000000003E-2</v>
      </c>
      <c r="AA733" s="40"/>
      <c r="AE733" s="34">
        <v>0</v>
      </c>
      <c r="AF733" s="34">
        <v>35867.393808810106</v>
      </c>
    </row>
    <row r="734" spans="1:35" ht="27.75" customHeight="1" x14ac:dyDescent="0.2">
      <c r="A734" s="39">
        <v>699</v>
      </c>
      <c r="B734" s="17" t="s">
        <v>32</v>
      </c>
      <c r="C734" s="19">
        <v>1997</v>
      </c>
      <c r="D734" s="19"/>
      <c r="E734" s="29">
        <v>0</v>
      </c>
      <c r="F734" s="21">
        <v>4481155</v>
      </c>
      <c r="G734" s="21">
        <v>-1987222</v>
      </c>
      <c r="H734" s="23">
        <v>60211</v>
      </c>
      <c r="I734" s="107">
        <v>5.0000000000000001E-3</v>
      </c>
      <c r="J734" s="23">
        <v>82315.72</v>
      </c>
      <c r="L734" s="33">
        <v>0.55653799076354193</v>
      </c>
      <c r="N734" s="72"/>
      <c r="O734" s="72"/>
      <c r="P734" s="72"/>
      <c r="Q734" s="72"/>
      <c r="R734" s="72"/>
      <c r="S734" s="72">
        <v>82315.72</v>
      </c>
      <c r="T734" s="22"/>
      <c r="U734" s="22"/>
      <c r="V734" s="72">
        <v>182976</v>
      </c>
      <c r="X734" s="102">
        <v>118</v>
      </c>
      <c r="Y734" s="22">
        <v>697.59084745762709</v>
      </c>
      <c r="Z734" s="5">
        <v>4.5900000000000003E-2</v>
      </c>
      <c r="AA734" s="40"/>
      <c r="AE734" s="34">
        <v>0</v>
      </c>
      <c r="AF734" s="34">
        <v>34918.671280443348</v>
      </c>
    </row>
    <row r="735" spans="1:35" ht="27.75" customHeight="1" x14ac:dyDescent="0.2">
      <c r="A735" s="39">
        <v>700</v>
      </c>
      <c r="B735" s="17" t="s">
        <v>32</v>
      </c>
      <c r="C735" s="19">
        <v>1998</v>
      </c>
      <c r="D735" s="19"/>
      <c r="E735" s="29">
        <v>0</v>
      </c>
      <c r="F735" s="21">
        <v>4530584</v>
      </c>
      <c r="G735" s="21">
        <v>-2109189</v>
      </c>
      <c r="H735" s="23">
        <v>49429</v>
      </c>
      <c r="I735" s="107">
        <v>5.0000000000000001E-3</v>
      </c>
      <c r="J735" s="23"/>
      <c r="K735" s="23">
        <v>-378184.64500000002</v>
      </c>
      <c r="L735" s="23">
        <v>31035.6764257963</v>
      </c>
      <c r="M735" s="39">
        <v>2</v>
      </c>
      <c r="N735" s="72"/>
      <c r="O735" s="72"/>
      <c r="P735" s="72"/>
      <c r="Q735" s="72"/>
      <c r="R735" s="72"/>
      <c r="S735" s="72">
        <v>31035.6764257963</v>
      </c>
      <c r="T735" s="22"/>
      <c r="U735" s="22"/>
      <c r="X735" s="102">
        <v>122.8</v>
      </c>
      <c r="Y735" s="22">
        <v>252.73352138270604</v>
      </c>
      <c r="Z735" s="5">
        <v>4.5900000000000003E-2</v>
      </c>
      <c r="AA735" s="40"/>
      <c r="AE735" s="34">
        <v>0</v>
      </c>
      <c r="AF735" s="34">
        <v>33568.637790053705</v>
      </c>
    </row>
    <row r="736" spans="1:35" ht="27.75" customHeight="1" x14ac:dyDescent="0.2">
      <c r="A736" s="39">
        <v>701</v>
      </c>
      <c r="B736" s="17" t="s">
        <v>32</v>
      </c>
      <c r="C736" s="19">
        <v>1999</v>
      </c>
      <c r="D736" s="19"/>
      <c r="E736" s="29">
        <v>0</v>
      </c>
      <c r="F736" s="21">
        <v>0</v>
      </c>
      <c r="G736" s="21">
        <v>0</v>
      </c>
      <c r="H736" s="23">
        <v>-4530584</v>
      </c>
      <c r="I736" s="107">
        <v>5.0000000000000001E-3</v>
      </c>
      <c r="J736" s="23"/>
      <c r="K736" s="23">
        <v>-378184.64500000002</v>
      </c>
      <c r="L736" s="23">
        <v>31035.6764257963</v>
      </c>
      <c r="M736" s="39">
        <v>2</v>
      </c>
      <c r="N736" s="72"/>
      <c r="O736" s="72"/>
      <c r="P736" s="72"/>
      <c r="Q736" s="72"/>
      <c r="R736" s="72"/>
      <c r="S736" s="72">
        <v>31035.6764257963</v>
      </c>
      <c r="T736" s="22"/>
      <c r="U736" s="22"/>
      <c r="X736" s="102">
        <v>126.1</v>
      </c>
      <c r="Y736" s="22">
        <v>246.11955928466537</v>
      </c>
      <c r="Z736" s="5">
        <v>4.5900000000000003E-2</v>
      </c>
      <c r="AA736" s="40"/>
      <c r="AE736" s="34">
        <v>0</v>
      </c>
      <c r="AF736" s="34">
        <v>32273.956874774907</v>
      </c>
    </row>
    <row r="737" spans="1:35" ht="27.75" customHeight="1" x14ac:dyDescent="0.2">
      <c r="A737" s="39">
        <v>702</v>
      </c>
      <c r="B737" s="17" t="s">
        <v>32</v>
      </c>
      <c r="C737" s="19">
        <v>2000</v>
      </c>
      <c r="D737" s="19"/>
      <c r="E737" s="29">
        <v>0</v>
      </c>
      <c r="F737" s="21">
        <v>0</v>
      </c>
      <c r="G737" s="21">
        <v>0</v>
      </c>
      <c r="H737" s="23">
        <v>0</v>
      </c>
      <c r="I737" s="107">
        <v>5.0000000000000001E-3</v>
      </c>
      <c r="J737" s="23"/>
      <c r="K737" s="23">
        <v>-378184.64500000002</v>
      </c>
      <c r="L737" s="23">
        <v>31035.6764257963</v>
      </c>
      <c r="M737" s="39">
        <v>2</v>
      </c>
      <c r="N737" s="72"/>
      <c r="O737" s="72"/>
      <c r="P737" s="72"/>
      <c r="Q737" s="72"/>
      <c r="R737" s="72"/>
      <c r="S737" s="72">
        <v>31035.6764257963</v>
      </c>
      <c r="T737" s="22"/>
      <c r="U737" s="22"/>
      <c r="X737" s="102">
        <v>128.69999999999999</v>
      </c>
      <c r="Y737" s="22">
        <v>241.14744697588426</v>
      </c>
      <c r="Z737" s="5">
        <v>4.5900000000000003E-2</v>
      </c>
      <c r="AA737" s="40"/>
      <c r="AE737" s="34">
        <v>0</v>
      </c>
      <c r="AF737" s="34">
        <v>31033.729701198623</v>
      </c>
    </row>
    <row r="738" spans="1:35" ht="27.75" customHeight="1" x14ac:dyDescent="0.2">
      <c r="A738" s="39">
        <v>703</v>
      </c>
      <c r="B738" s="17" t="s">
        <v>32</v>
      </c>
      <c r="C738" s="19">
        <v>2001</v>
      </c>
      <c r="D738" s="19"/>
      <c r="E738" s="29">
        <v>0</v>
      </c>
      <c r="F738" s="21">
        <v>0</v>
      </c>
      <c r="G738" s="21">
        <v>0</v>
      </c>
      <c r="H738" s="23">
        <v>0</v>
      </c>
      <c r="I738" s="107">
        <v>5.0000000000000001E-3</v>
      </c>
      <c r="J738" s="23"/>
      <c r="K738" s="23">
        <v>-378184.64500000002</v>
      </c>
      <c r="L738" s="23">
        <v>31035.6764257963</v>
      </c>
      <c r="M738" s="39">
        <v>2</v>
      </c>
      <c r="N738" s="72"/>
      <c r="O738" s="72"/>
      <c r="P738" s="72"/>
      <c r="Q738" s="72"/>
      <c r="R738" s="72"/>
      <c r="S738" s="72">
        <v>31035.6764257963</v>
      </c>
      <c r="T738" s="22"/>
      <c r="U738" s="22"/>
      <c r="X738" s="102">
        <v>129.6</v>
      </c>
      <c r="Y738" s="22">
        <v>239.4728119274406</v>
      </c>
      <c r="Z738" s="5">
        <v>4.5900000000000003E-2</v>
      </c>
      <c r="AA738" s="40"/>
      <c r="AE738" s="34">
        <v>0</v>
      </c>
      <c r="AF738" s="34">
        <v>29848.754319841046</v>
      </c>
    </row>
    <row r="739" spans="1:35" ht="27.75" customHeight="1" x14ac:dyDescent="0.2">
      <c r="A739" s="39">
        <v>704</v>
      </c>
      <c r="B739" s="17" t="s">
        <v>32</v>
      </c>
      <c r="C739" s="19">
        <v>2002</v>
      </c>
      <c r="D739" s="19"/>
      <c r="E739" s="29">
        <v>0</v>
      </c>
      <c r="F739" s="21">
        <v>2567826</v>
      </c>
      <c r="G739" s="109">
        <v>-287378.60399293195</v>
      </c>
      <c r="H739" s="23">
        <v>2567826</v>
      </c>
      <c r="I739" s="107">
        <v>5.0000000000000001E-3</v>
      </c>
      <c r="J739" s="23"/>
      <c r="K739" s="23">
        <v>-378184.64500000002</v>
      </c>
      <c r="L739" s="23">
        <v>31035.6764257963</v>
      </c>
      <c r="M739" s="39">
        <v>2</v>
      </c>
      <c r="N739" s="72"/>
      <c r="O739" s="72"/>
      <c r="P739" s="72"/>
      <c r="Q739" s="72"/>
      <c r="R739" s="72"/>
      <c r="S739" s="72">
        <v>31035.6764257963</v>
      </c>
      <c r="T739" s="22"/>
      <c r="U739" s="22"/>
      <c r="V739" s="72">
        <v>42372</v>
      </c>
      <c r="X739" s="102">
        <v>130.5</v>
      </c>
      <c r="Y739" s="22">
        <v>237.82127529345823</v>
      </c>
      <c r="Z739" s="5">
        <v>4.5900000000000003E-2</v>
      </c>
      <c r="AA739" s="40"/>
      <c r="AD739" s="111">
        <v>91.329146341463414</v>
      </c>
      <c r="AE739" s="34">
        <v>0</v>
      </c>
      <c r="AF739" s="34">
        <v>28716.5177718538</v>
      </c>
      <c r="AG739" s="107">
        <v>8.2960000000000006E-2</v>
      </c>
      <c r="AH739" s="41">
        <v>16.741565999999999</v>
      </c>
      <c r="AI739" s="23">
        <v>480759.4775676633</v>
      </c>
    </row>
    <row r="740" spans="1:35" ht="27.75" customHeight="1" x14ac:dyDescent="0.2">
      <c r="A740" s="39">
        <v>705</v>
      </c>
      <c r="B740" s="17" t="s">
        <v>32</v>
      </c>
      <c r="C740" s="19">
        <v>2003</v>
      </c>
      <c r="D740" s="19"/>
      <c r="E740" s="29">
        <v>0</v>
      </c>
      <c r="F740" s="21">
        <v>2587499</v>
      </c>
      <c r="G740" s="21">
        <v>0</v>
      </c>
      <c r="H740" s="23">
        <v>19673</v>
      </c>
      <c r="I740" s="107">
        <v>5.0000000000000001E-3</v>
      </c>
      <c r="J740" s="23">
        <v>32512.13</v>
      </c>
      <c r="K740" s="23">
        <v>-1890923.2250000001</v>
      </c>
      <c r="L740" s="23">
        <v>155178.3821289815</v>
      </c>
      <c r="N740" s="72"/>
      <c r="O740" s="72"/>
      <c r="P740" s="72"/>
      <c r="Q740" s="72"/>
      <c r="R740" s="72"/>
      <c r="S740" s="72">
        <v>32512.13</v>
      </c>
      <c r="T740" s="22"/>
      <c r="U740" s="22"/>
      <c r="V740" s="72">
        <v>42372</v>
      </c>
      <c r="X740" s="102">
        <v>130.6</v>
      </c>
      <c r="Y740" s="22">
        <v>248.94433384379786</v>
      </c>
      <c r="Z740" s="5">
        <v>4.5900000000000003E-2</v>
      </c>
      <c r="AA740" s="40"/>
      <c r="AD740" s="111">
        <v>94.295243902439026</v>
      </c>
      <c r="AE740" s="34">
        <v>0</v>
      </c>
      <c r="AF740" s="34">
        <v>27647.373939969511</v>
      </c>
      <c r="AG740" s="107">
        <v>8.2960000000000006E-2</v>
      </c>
      <c r="AH740" s="41">
        <v>16.820820000000001</v>
      </c>
      <c r="AI740" s="23">
        <v>465051.50051691796</v>
      </c>
    </row>
    <row r="741" spans="1:35" ht="27.75" customHeight="1" x14ac:dyDescent="0.2">
      <c r="A741" s="39">
        <v>706</v>
      </c>
      <c r="B741" s="17" t="s">
        <v>32</v>
      </c>
      <c r="C741" s="19">
        <v>2004</v>
      </c>
      <c r="D741" s="19"/>
      <c r="E741" s="29">
        <v>0</v>
      </c>
      <c r="F741" s="21">
        <v>2637122</v>
      </c>
      <c r="G741" s="21">
        <v>0</v>
      </c>
      <c r="H741" s="23">
        <v>49623</v>
      </c>
      <c r="I741" s="107">
        <v>5.0000000000000001E-3</v>
      </c>
      <c r="J741" s="23">
        <v>62560.495000000003</v>
      </c>
      <c r="K741" s="23"/>
      <c r="N741" s="72"/>
      <c r="O741" s="72"/>
      <c r="P741" s="72"/>
      <c r="Q741" s="72"/>
      <c r="R741" s="72"/>
      <c r="S741" s="72">
        <v>62560.495000000003</v>
      </c>
      <c r="T741" s="22"/>
      <c r="U741" s="22"/>
      <c r="V741" s="72">
        <v>70460</v>
      </c>
      <c r="X741" s="102">
        <v>131.1</v>
      </c>
      <c r="Y741" s="22">
        <v>477.19675819984747</v>
      </c>
      <c r="Z741" s="5">
        <v>4.5900000000000003E-2</v>
      </c>
      <c r="AA741" s="40"/>
      <c r="AD741" s="111">
        <v>97.149756097560967</v>
      </c>
      <c r="AE741" s="34">
        <v>0</v>
      </c>
      <c r="AF741" s="34">
        <v>26855.556234324758</v>
      </c>
      <c r="AG741" s="107">
        <v>8.2960000000000006E-2</v>
      </c>
      <c r="AH741" s="41">
        <v>16.852066000000001</v>
      </c>
      <c r="AI741" s="23">
        <v>452571.60612755234</v>
      </c>
    </row>
    <row r="742" spans="1:35" ht="27.75" customHeight="1" x14ac:dyDescent="0.2">
      <c r="A742" s="39">
        <v>707</v>
      </c>
      <c r="B742" s="17" t="s">
        <v>32</v>
      </c>
      <c r="C742" s="19">
        <v>2005</v>
      </c>
      <c r="D742" s="19"/>
      <c r="E742" s="29">
        <v>0</v>
      </c>
      <c r="F742" s="21">
        <v>2665864</v>
      </c>
      <c r="G742" s="21">
        <v>0</v>
      </c>
      <c r="H742" s="23">
        <v>28742</v>
      </c>
      <c r="I742" s="107">
        <v>5.0000000000000001E-3</v>
      </c>
      <c r="J742" s="23">
        <v>41927.61</v>
      </c>
      <c r="N742" s="72"/>
      <c r="O742" s="72"/>
      <c r="P742" s="72"/>
      <c r="Q742" s="72"/>
      <c r="R742" s="72"/>
      <c r="S742" s="72">
        <v>41927.61</v>
      </c>
      <c r="T742" s="22"/>
      <c r="U742" s="22"/>
      <c r="V742" s="72">
        <v>202438</v>
      </c>
      <c r="X742" s="102">
        <v>133.6</v>
      </c>
      <c r="Y742" s="22">
        <v>313.8294161676647</v>
      </c>
      <c r="Z742" s="5">
        <v>4.5900000000000003E-2</v>
      </c>
      <c r="AA742" s="40"/>
      <c r="AD742" s="111">
        <v>99.990121951219521</v>
      </c>
      <c r="AE742" s="34">
        <v>0</v>
      </c>
      <c r="AF742" s="34">
        <v>25936.715619336916</v>
      </c>
      <c r="AG742" s="107">
        <v>8.2960000000000006E-2</v>
      </c>
      <c r="AH742" s="41">
        <v>17.008296000000001</v>
      </c>
      <c r="AI742" s="23">
        <v>441139.33652150561</v>
      </c>
    </row>
    <row r="743" spans="1:35" ht="27.75" customHeight="1" x14ac:dyDescent="0.2">
      <c r="A743" s="39">
        <v>708</v>
      </c>
      <c r="B743" s="17" t="s">
        <v>32</v>
      </c>
      <c r="C743" s="19">
        <v>2006</v>
      </c>
      <c r="D743" s="19"/>
      <c r="E743" s="29">
        <v>0</v>
      </c>
      <c r="F743" s="21">
        <v>2737664</v>
      </c>
      <c r="G743" s="21">
        <v>0</v>
      </c>
      <c r="H743" s="23">
        <v>71800</v>
      </c>
      <c r="I743" s="107">
        <v>5.0000000000000001E-3</v>
      </c>
      <c r="J743" s="23">
        <v>85129.32</v>
      </c>
      <c r="N743" s="72"/>
      <c r="O743" s="72"/>
      <c r="P743" s="72"/>
      <c r="Q743" s="72"/>
      <c r="R743" s="72"/>
      <c r="S743" s="72">
        <v>85129.32</v>
      </c>
      <c r="T743" s="22"/>
      <c r="U743" s="22"/>
      <c r="V743" s="72">
        <v>281524</v>
      </c>
      <c r="X743" s="102">
        <v>142.4</v>
      </c>
      <c r="Y743" s="22">
        <v>597.81825842696628</v>
      </c>
      <c r="Z743" s="5">
        <v>4.5900000000000003E-2</v>
      </c>
      <c r="AA743" s="40"/>
      <c r="AD743" s="111">
        <v>103.12109756097563</v>
      </c>
      <c r="AE743" s="34">
        <v>0</v>
      </c>
      <c r="AF743" s="34">
        <v>25344.038630836319</v>
      </c>
      <c r="AG743" s="107">
        <v>7.7441666666666686E-2</v>
      </c>
      <c r="AH743" s="41">
        <v>16.88236666666667</v>
      </c>
      <c r="AI743" s="23">
        <v>427867.35297994345</v>
      </c>
    </row>
    <row r="744" spans="1:35" ht="27.75" customHeight="1" x14ac:dyDescent="0.2">
      <c r="A744" s="39">
        <v>709</v>
      </c>
      <c r="B744" s="17" t="s">
        <v>32</v>
      </c>
      <c r="C744" s="19">
        <v>2007</v>
      </c>
      <c r="D744" s="19"/>
      <c r="E744" s="29">
        <v>-1080</v>
      </c>
      <c r="F744" s="21">
        <v>2804008</v>
      </c>
      <c r="G744" s="21">
        <v>0</v>
      </c>
      <c r="H744" s="23">
        <v>66344</v>
      </c>
      <c r="I744" s="107">
        <v>5.0000000000000001E-3</v>
      </c>
      <c r="J744" s="23">
        <v>80032.320000000007</v>
      </c>
      <c r="N744" s="72">
        <v>0</v>
      </c>
      <c r="O744" s="72">
        <v>2804008</v>
      </c>
      <c r="P744" s="72">
        <v>0</v>
      </c>
      <c r="Q744" s="72"/>
      <c r="R744" s="72">
        <v>0</v>
      </c>
      <c r="S744" s="72">
        <v>80032.320000000007</v>
      </c>
      <c r="T744" s="22"/>
      <c r="U744" s="22"/>
      <c r="V744" s="72">
        <v>281524</v>
      </c>
      <c r="X744" s="102">
        <v>148.80000000000001</v>
      </c>
      <c r="Y744" s="22">
        <v>537.85161290322583</v>
      </c>
      <c r="Z744" s="5">
        <v>4.5900000000000003E-2</v>
      </c>
      <c r="AA744" s="40"/>
      <c r="AD744" s="111">
        <v>106.41609756097562</v>
      </c>
      <c r="AE744" s="34">
        <v>0</v>
      </c>
      <c r="AF744" s="34">
        <v>24718.598870584156</v>
      </c>
      <c r="AG744" s="107">
        <v>7.350000000000001E-2</v>
      </c>
      <c r="AH744" s="41">
        <v>17.296320000000001</v>
      </c>
      <c r="AI744" s="23">
        <v>427540.79601726215</v>
      </c>
    </row>
    <row r="745" spans="1:35" ht="27.75" customHeight="1" x14ac:dyDescent="0.2">
      <c r="A745" s="39">
        <v>710</v>
      </c>
      <c r="B745" s="17" t="s">
        <v>32</v>
      </c>
      <c r="C745" s="19">
        <v>2008</v>
      </c>
      <c r="D745" s="19"/>
      <c r="E745" s="29">
        <v>-3017</v>
      </c>
      <c r="F745" s="21">
        <v>2956315</v>
      </c>
      <c r="G745" s="21">
        <v>0</v>
      </c>
      <c r="H745" s="23">
        <v>152307</v>
      </c>
      <c r="I745" s="107">
        <v>5.0000000000000001E-3</v>
      </c>
      <c r="J745" s="23">
        <v>166327.04000000001</v>
      </c>
      <c r="N745" s="72">
        <v>0</v>
      </c>
      <c r="O745" s="72">
        <v>2956315</v>
      </c>
      <c r="P745" s="72">
        <v>0</v>
      </c>
      <c r="Q745" s="72"/>
      <c r="R745" s="72">
        <v>0</v>
      </c>
      <c r="S745" s="72">
        <v>166327.04000000001</v>
      </c>
      <c r="T745" s="22"/>
      <c r="U745" s="22"/>
      <c r="V745" s="72">
        <v>302188</v>
      </c>
      <c r="X745" s="102">
        <v>150.30000000000001</v>
      </c>
      <c r="Y745" s="22">
        <v>1106.6336660013305</v>
      </c>
      <c r="Z745" s="5">
        <v>4.5900000000000003E-2</v>
      </c>
      <c r="AA745" s="40"/>
      <c r="AD745" s="111">
        <v>109.62926829268292</v>
      </c>
      <c r="AE745" s="34">
        <v>0</v>
      </c>
      <c r="AF745" s="34">
        <v>24690.648848425673</v>
      </c>
      <c r="AG745" s="107">
        <v>7.2692083333333324E-2</v>
      </c>
      <c r="AH745" s="41">
        <v>17.715351999999999</v>
      </c>
      <c r="AI745" s="23">
        <v>437403.53545825544</v>
      </c>
    </row>
    <row r="746" spans="1:35" ht="27.75" customHeight="1" x14ac:dyDescent="0.2">
      <c r="A746" s="39">
        <v>711</v>
      </c>
      <c r="B746" s="17" t="s">
        <v>32</v>
      </c>
      <c r="C746" s="19">
        <v>2009</v>
      </c>
      <c r="D746" s="19"/>
      <c r="E746" s="29">
        <v>-25107</v>
      </c>
      <c r="F746" s="21">
        <v>3095722</v>
      </c>
      <c r="G746" s="21">
        <v>0</v>
      </c>
      <c r="H746" s="23">
        <v>139407</v>
      </c>
      <c r="I746" s="107">
        <v>5.0000000000000001E-3</v>
      </c>
      <c r="J746" s="23">
        <v>154188.57500000001</v>
      </c>
      <c r="N746" s="72">
        <v>0</v>
      </c>
      <c r="O746" s="72">
        <v>3095722</v>
      </c>
      <c r="P746" s="72">
        <v>181952</v>
      </c>
      <c r="Q746" s="72"/>
      <c r="R746" s="72">
        <v>181952</v>
      </c>
      <c r="S746" s="72">
        <v>336140.57500000001</v>
      </c>
      <c r="T746" s="22"/>
      <c r="U746" s="22"/>
      <c r="V746" s="72">
        <v>349917</v>
      </c>
      <c r="X746" s="102">
        <v>151.1</v>
      </c>
      <c r="Y746" s="22">
        <v>2224.6232627399077</v>
      </c>
      <c r="Z746" s="5">
        <v>4.5900000000000003E-2</v>
      </c>
      <c r="AA746" s="40"/>
      <c r="AD746" s="111">
        <v>112.72439024390243</v>
      </c>
      <c r="AE746" s="34">
        <v>0</v>
      </c>
      <c r="AF746" s="34">
        <v>25781.971329022843</v>
      </c>
      <c r="AG746" s="107">
        <v>7.3154000000000011E-2</v>
      </c>
      <c r="AH746" s="41">
        <v>17.930536200000002</v>
      </c>
      <c r="AI746" s="23">
        <v>462284.57022240624</v>
      </c>
    </row>
    <row r="747" spans="1:35" ht="27.75" customHeight="1" x14ac:dyDescent="0.2">
      <c r="A747" s="39">
        <v>712</v>
      </c>
      <c r="B747" s="17" t="s">
        <v>32</v>
      </c>
      <c r="C747" s="19">
        <v>2010</v>
      </c>
      <c r="D747" s="19"/>
      <c r="E747" s="29">
        <v>-25107</v>
      </c>
      <c r="F747" s="21">
        <v>3269880</v>
      </c>
      <c r="G747" s="21">
        <v>0</v>
      </c>
      <c r="H747" s="23">
        <v>174158</v>
      </c>
      <c r="I747" s="107">
        <v>5.0000000000000001E-3</v>
      </c>
      <c r="J747" s="23">
        <v>189636.61</v>
      </c>
      <c r="N747" s="72">
        <v>0</v>
      </c>
      <c r="O747" s="72">
        <v>3269880</v>
      </c>
      <c r="P747" s="72">
        <v>307844</v>
      </c>
      <c r="Q747" s="72"/>
      <c r="R747" s="72">
        <v>307844</v>
      </c>
      <c r="S747" s="72">
        <v>497480.61</v>
      </c>
      <c r="T747" s="22"/>
      <c r="U747" s="22"/>
      <c r="V747" s="72">
        <v>402412</v>
      </c>
      <c r="X747" s="102">
        <v>155.1</v>
      </c>
      <c r="Y747" s="22">
        <v>3207.4829787234044</v>
      </c>
      <c r="Z747" s="5">
        <v>4.5900000000000003E-2</v>
      </c>
      <c r="AA747" s="40"/>
      <c r="AD747" s="111">
        <v>115.85768292682927</v>
      </c>
      <c r="AE747" s="34">
        <v>0</v>
      </c>
      <c r="AF747" s="34">
        <v>27806.061823744098</v>
      </c>
      <c r="AG747" s="107">
        <v>7.3993333333333355E-2</v>
      </c>
      <c r="AH747" s="41">
        <v>18.29948266666667</v>
      </c>
      <c r="AI747" s="23">
        <v>508836.54637186695</v>
      </c>
    </row>
    <row r="748" spans="1:35" ht="27.75" customHeight="1" x14ac:dyDescent="0.2">
      <c r="A748" s="39">
        <v>713</v>
      </c>
      <c r="B748" s="17" t="s">
        <v>32</v>
      </c>
      <c r="C748" s="18">
        <v>2011</v>
      </c>
      <c r="D748" s="18"/>
      <c r="E748" s="29">
        <v>-32904</v>
      </c>
      <c r="F748" s="21">
        <v>3394764</v>
      </c>
      <c r="G748" s="20">
        <v>0</v>
      </c>
      <c r="H748" s="23">
        <v>124884</v>
      </c>
      <c r="I748" s="107">
        <v>5.0000000000000001E-3</v>
      </c>
      <c r="J748" s="23">
        <v>141233.4</v>
      </c>
      <c r="N748" s="72">
        <v>0</v>
      </c>
      <c r="O748" s="72">
        <v>3394764</v>
      </c>
      <c r="P748" s="72">
        <v>155743</v>
      </c>
      <c r="Q748" s="72"/>
      <c r="R748" s="72">
        <v>155743</v>
      </c>
      <c r="S748" s="72">
        <v>296976.40000000002</v>
      </c>
      <c r="T748" s="22"/>
      <c r="U748" s="22"/>
      <c r="V748" s="72">
        <v>457912</v>
      </c>
      <c r="X748" s="102">
        <v>160.19999999999999</v>
      </c>
      <c r="Y748" s="22">
        <v>1853.7852684144821</v>
      </c>
      <c r="Z748" s="5">
        <v>4.5900000000000003E-2</v>
      </c>
      <c r="AA748" s="40"/>
      <c r="AD748" s="111">
        <v>119.08</v>
      </c>
      <c r="AE748" s="34">
        <v>0</v>
      </c>
      <c r="AF748" s="34">
        <v>28383.548854448723</v>
      </c>
      <c r="AG748" s="107">
        <v>7.0764333333333346E-2</v>
      </c>
      <c r="AH748" s="41">
        <v>18.328728099999999</v>
      </c>
      <c r="AI748" s="23">
        <v>520234.34946625709</v>
      </c>
    </row>
    <row r="749" spans="1:35" ht="27.75" customHeight="1" x14ac:dyDescent="0.2">
      <c r="B749" s="98" t="s">
        <v>32</v>
      </c>
      <c r="C749" s="39">
        <v>2012</v>
      </c>
      <c r="E749" s="29">
        <v>-32904</v>
      </c>
      <c r="F749" s="34">
        <v>4231310</v>
      </c>
      <c r="G749" s="20"/>
      <c r="H749" s="23">
        <v>836546</v>
      </c>
      <c r="I749" s="107">
        <v>5.0000000000000001E-3</v>
      </c>
      <c r="J749" s="23">
        <v>853519.82</v>
      </c>
      <c r="N749" s="72">
        <v>0</v>
      </c>
      <c r="O749" s="72">
        <v>4231310</v>
      </c>
      <c r="P749" s="72">
        <v>0</v>
      </c>
      <c r="Q749" s="72"/>
      <c r="R749" s="72">
        <v>0</v>
      </c>
      <c r="S749" s="72">
        <v>853519.82</v>
      </c>
      <c r="T749" s="72">
        <v>0</v>
      </c>
      <c r="U749" s="72">
        <v>216451</v>
      </c>
      <c r="X749" s="102">
        <v>161.6</v>
      </c>
      <c r="Y749" s="22">
        <v>5281.6820544554457</v>
      </c>
      <c r="Z749" s="5">
        <v>4.5900000000000003E-2</v>
      </c>
      <c r="AF749" s="34">
        <v>32362.426016484973</v>
      </c>
      <c r="AG749" s="107">
        <v>6.2333333333333331E-2</v>
      </c>
      <c r="AH749" s="41">
        <v>17.40324</v>
      </c>
      <c r="AI749" s="23">
        <v>563211.066947132</v>
      </c>
    </row>
    <row r="750" spans="1:35" ht="27.75" customHeight="1" x14ac:dyDescent="0.2">
      <c r="A750" s="39">
        <v>714</v>
      </c>
      <c r="B750" s="17" t="s">
        <v>33</v>
      </c>
      <c r="C750" s="19">
        <v>1989</v>
      </c>
      <c r="D750" s="19"/>
      <c r="E750" s="29">
        <v>0</v>
      </c>
      <c r="F750" s="21">
        <v>134125697</v>
      </c>
      <c r="G750" s="21">
        <v>-37212768</v>
      </c>
      <c r="H750" s="23"/>
      <c r="I750" s="107">
        <v>5.0000000000000001E-3</v>
      </c>
      <c r="N750" s="72"/>
      <c r="O750" s="72"/>
      <c r="P750" s="72"/>
      <c r="Q750" s="72"/>
      <c r="R750" s="72"/>
      <c r="V750" s="72">
        <v>0</v>
      </c>
      <c r="X750" s="102">
        <v>95.5</v>
      </c>
      <c r="Z750" s="5">
        <v>4.5900000000000003E-2</v>
      </c>
      <c r="AA750" s="40">
        <v>1894154.5971711453</v>
      </c>
      <c r="AB750" s="110">
        <v>51.164212860310414</v>
      </c>
      <c r="AE750" s="34">
        <v>1</v>
      </c>
      <c r="AF750" s="34">
        <v>1894154.5971711453</v>
      </c>
    </row>
    <row r="751" spans="1:35" ht="27.75" customHeight="1" x14ac:dyDescent="0.2">
      <c r="A751" s="39">
        <v>715</v>
      </c>
      <c r="B751" s="17" t="s">
        <v>33</v>
      </c>
      <c r="C751" s="19">
        <v>1990</v>
      </c>
      <c r="D751" s="19"/>
      <c r="E751" s="29">
        <v>0</v>
      </c>
      <c r="F751" s="21">
        <v>151531199</v>
      </c>
      <c r="G751" s="21">
        <v>-42507841</v>
      </c>
      <c r="H751" s="23">
        <v>17405502</v>
      </c>
      <c r="I751" s="107">
        <v>5.0000000000000001E-3</v>
      </c>
      <c r="J751" s="34">
        <v>18076130.484999999</v>
      </c>
      <c r="N751" s="72"/>
      <c r="O751" s="72"/>
      <c r="P751" s="72"/>
      <c r="Q751" s="72"/>
      <c r="R751" s="72"/>
      <c r="S751" s="72">
        <v>18076130.484999999</v>
      </c>
      <c r="T751" s="22"/>
      <c r="U751" s="22"/>
      <c r="V751" s="72">
        <v>0</v>
      </c>
      <c r="X751" s="102">
        <v>98.5</v>
      </c>
      <c r="Y751" s="22">
        <v>183514.01507614212</v>
      </c>
      <c r="Z751" s="5">
        <v>4.5900000000000003E-2</v>
      </c>
      <c r="AA751" s="40"/>
      <c r="AE751" s="34">
        <v>0</v>
      </c>
      <c r="AF751" s="34">
        <v>1990726.9162371317</v>
      </c>
    </row>
    <row r="752" spans="1:35" ht="27.75" customHeight="1" x14ac:dyDescent="0.2">
      <c r="A752" s="39">
        <v>716</v>
      </c>
      <c r="B752" s="17" t="s">
        <v>33</v>
      </c>
      <c r="C752" s="19">
        <v>1991</v>
      </c>
      <c r="D752" s="19"/>
      <c r="E752" s="29">
        <v>0</v>
      </c>
      <c r="F752" s="21">
        <v>161794366</v>
      </c>
      <c r="G752" s="21">
        <v>-48283365</v>
      </c>
      <c r="H752" s="23">
        <v>10263167</v>
      </c>
      <c r="I752" s="107">
        <v>5.0000000000000001E-3</v>
      </c>
      <c r="J752" s="23">
        <v>11020822.994999999</v>
      </c>
      <c r="N752" s="72"/>
      <c r="O752" s="72"/>
      <c r="P752" s="72"/>
      <c r="Q752" s="72"/>
      <c r="R752" s="72"/>
      <c r="S752" s="72">
        <v>11020822.994999999</v>
      </c>
      <c r="T752" s="22"/>
      <c r="U752" s="22"/>
      <c r="V752" s="72">
        <v>0</v>
      </c>
      <c r="X752" s="102">
        <v>97.7</v>
      </c>
      <c r="Y752" s="22">
        <v>112802.69186284543</v>
      </c>
      <c r="Z752" s="5">
        <v>4.5900000000000003E-2</v>
      </c>
      <c r="AA752" s="40"/>
      <c r="AE752" s="34">
        <v>0</v>
      </c>
      <c r="AF752" s="34">
        <v>2012155.2426446928</v>
      </c>
    </row>
    <row r="753" spans="1:35" ht="27.75" customHeight="1" x14ac:dyDescent="0.2">
      <c r="A753" s="39">
        <v>717</v>
      </c>
      <c r="B753" s="17" t="s">
        <v>33</v>
      </c>
      <c r="C753" s="19">
        <v>1992</v>
      </c>
      <c r="D753" s="19"/>
      <c r="E753" s="29">
        <v>0</v>
      </c>
      <c r="F753" s="21">
        <v>194457940</v>
      </c>
      <c r="G753" s="21">
        <v>-54753898</v>
      </c>
      <c r="H753" s="23">
        <v>32663574</v>
      </c>
      <c r="I753" s="107">
        <v>5.0000000000000001E-3</v>
      </c>
      <c r="J753" s="23">
        <v>33472545.829999998</v>
      </c>
      <c r="N753" s="72"/>
      <c r="O753" s="72"/>
      <c r="P753" s="72"/>
      <c r="Q753" s="72"/>
      <c r="R753" s="72"/>
      <c r="S753" s="72">
        <v>33472545.829999998</v>
      </c>
      <c r="T753" s="22"/>
      <c r="U753" s="22"/>
      <c r="V753" s="72">
        <v>0</v>
      </c>
      <c r="X753" s="102">
        <v>100</v>
      </c>
      <c r="Y753" s="22">
        <v>334725.4583</v>
      </c>
      <c r="Z753" s="5">
        <v>4.5900000000000003E-2</v>
      </c>
      <c r="AA753" s="40"/>
      <c r="AE753" s="34">
        <v>0</v>
      </c>
      <c r="AF753" s="34">
        <v>2254522.7753073014</v>
      </c>
    </row>
    <row r="754" spans="1:35" ht="27.75" customHeight="1" x14ac:dyDescent="0.2">
      <c r="A754" s="39">
        <v>718</v>
      </c>
      <c r="B754" s="17" t="s">
        <v>33</v>
      </c>
      <c r="C754" s="19">
        <v>1993</v>
      </c>
      <c r="D754" s="19"/>
      <c r="E754" s="29">
        <v>0</v>
      </c>
      <c r="F754" s="21">
        <v>204518179</v>
      </c>
      <c r="G754" s="21">
        <v>-62084730</v>
      </c>
      <c r="H754" s="23">
        <v>10060239</v>
      </c>
      <c r="I754" s="107">
        <v>5.0000000000000001E-3</v>
      </c>
      <c r="J754" s="23">
        <v>11032528.699999999</v>
      </c>
      <c r="N754" s="72"/>
      <c r="O754" s="72"/>
      <c r="P754" s="72"/>
      <c r="Q754" s="72"/>
      <c r="R754" s="72"/>
      <c r="S754" s="72">
        <v>11032528.699999999</v>
      </c>
      <c r="T754" s="22"/>
      <c r="U754" s="22"/>
      <c r="V754" s="72">
        <v>0</v>
      </c>
      <c r="X754" s="102">
        <v>102.5</v>
      </c>
      <c r="Y754" s="22">
        <v>107634.4263414634</v>
      </c>
      <c r="Z754" s="5">
        <v>4.5900000000000003E-2</v>
      </c>
      <c r="AA754" s="40"/>
      <c r="AE754" s="34">
        <v>0</v>
      </c>
      <c r="AF754" s="34">
        <v>2258674.6062621595</v>
      </c>
    </row>
    <row r="755" spans="1:35" ht="27.75" customHeight="1" x14ac:dyDescent="0.2">
      <c r="A755" s="39">
        <v>719</v>
      </c>
      <c r="B755" s="17" t="s">
        <v>33</v>
      </c>
      <c r="C755" s="19">
        <v>1994</v>
      </c>
      <c r="D755" s="19"/>
      <c r="E755" s="29">
        <v>0</v>
      </c>
      <c r="F755" s="21">
        <v>214322653</v>
      </c>
      <c r="G755" s="21">
        <v>-69658187</v>
      </c>
      <c r="H755" s="23">
        <v>9804474</v>
      </c>
      <c r="I755" s="107">
        <v>5.0000000000000001E-3</v>
      </c>
      <c r="J755" s="23">
        <v>10827064.895</v>
      </c>
      <c r="N755" s="72"/>
      <c r="O755" s="72"/>
      <c r="P755" s="72"/>
      <c r="Q755" s="72"/>
      <c r="R755" s="72"/>
      <c r="S755" s="72">
        <v>10827064.895</v>
      </c>
      <c r="T755" s="22"/>
      <c r="U755" s="22"/>
      <c r="V755" s="72">
        <v>0</v>
      </c>
      <c r="X755" s="102">
        <v>108.2</v>
      </c>
      <c r="Y755" s="22">
        <v>100065.29477818853</v>
      </c>
      <c r="Z755" s="5">
        <v>4.5900000000000003E-2</v>
      </c>
      <c r="AA755" s="40"/>
      <c r="AE755" s="34">
        <v>0</v>
      </c>
      <c r="AF755" s="34">
        <v>2255066.7366129151</v>
      </c>
    </row>
    <row r="756" spans="1:35" ht="27.75" customHeight="1" x14ac:dyDescent="0.2">
      <c r="A756" s="39">
        <v>720</v>
      </c>
      <c r="B756" s="17" t="s">
        <v>33</v>
      </c>
      <c r="C756" s="19">
        <v>1995</v>
      </c>
      <c r="D756" s="19"/>
      <c r="E756" s="29">
        <v>0</v>
      </c>
      <c r="F756" s="21">
        <v>226795081</v>
      </c>
      <c r="G756" s="21">
        <v>-77659090</v>
      </c>
      <c r="H756" s="23">
        <v>12472428</v>
      </c>
      <c r="I756" s="107">
        <v>5.0000000000000001E-3</v>
      </c>
      <c r="J756" s="23">
        <v>13544041.265000001</v>
      </c>
      <c r="N756" s="72"/>
      <c r="O756" s="72"/>
      <c r="P756" s="72"/>
      <c r="Q756" s="72"/>
      <c r="R756" s="72"/>
      <c r="S756" s="72">
        <v>13544041.265000001</v>
      </c>
      <c r="T756" s="22"/>
      <c r="U756" s="22"/>
      <c r="V756" s="72">
        <v>0</v>
      </c>
      <c r="X756" s="102">
        <v>116.7</v>
      </c>
      <c r="Y756" s="22">
        <v>116058.62266495287</v>
      </c>
      <c r="Z756" s="5">
        <v>4.5900000000000003E-2</v>
      </c>
      <c r="AA756" s="40"/>
      <c r="AE756" s="34">
        <v>0</v>
      </c>
      <c r="AF756" s="34">
        <v>2267617.7960673347</v>
      </c>
    </row>
    <row r="757" spans="1:35" ht="27.75" customHeight="1" x14ac:dyDescent="0.2">
      <c r="A757" s="39">
        <v>721</v>
      </c>
      <c r="B757" s="17" t="s">
        <v>33</v>
      </c>
      <c r="C757" s="19">
        <v>1996</v>
      </c>
      <c r="D757" s="19"/>
      <c r="E757" s="29">
        <v>0</v>
      </c>
      <c r="F757" s="21">
        <v>235560481</v>
      </c>
      <c r="G757" s="21">
        <v>-81827996</v>
      </c>
      <c r="H757" s="23">
        <v>8765400</v>
      </c>
      <c r="I757" s="107">
        <v>5.0000000000000001E-3</v>
      </c>
      <c r="J757" s="23">
        <v>9899375.4049999993</v>
      </c>
      <c r="N757" s="72"/>
      <c r="O757" s="72"/>
      <c r="P757" s="72"/>
      <c r="Q757" s="72"/>
      <c r="R757" s="72"/>
      <c r="S757" s="72">
        <v>9899375.4049999993</v>
      </c>
      <c r="T757" s="22"/>
      <c r="U757" s="22"/>
      <c r="V757" s="72">
        <v>0</v>
      </c>
      <c r="X757" s="102">
        <v>116.6</v>
      </c>
      <c r="Y757" s="22">
        <v>84900.303644939966</v>
      </c>
      <c r="Z757" s="5">
        <v>4.5900000000000003E-2</v>
      </c>
      <c r="AA757" s="40"/>
      <c r="AE757" s="34">
        <v>0</v>
      </c>
      <c r="AF757" s="34">
        <v>2248434.4428727836</v>
      </c>
    </row>
    <row r="758" spans="1:35" ht="27.75" customHeight="1" x14ac:dyDescent="0.2">
      <c r="A758" s="39">
        <v>722</v>
      </c>
      <c r="B758" s="17" t="s">
        <v>33</v>
      </c>
      <c r="C758" s="19">
        <v>1997</v>
      </c>
      <c r="D758" s="19"/>
      <c r="E758" s="29">
        <v>0</v>
      </c>
      <c r="F758" s="21">
        <v>247778900</v>
      </c>
      <c r="G758" s="21">
        <v>-90563501</v>
      </c>
      <c r="H758" s="23">
        <v>12218419</v>
      </c>
      <c r="I758" s="107">
        <v>5.0000000000000001E-3</v>
      </c>
      <c r="J758" s="23">
        <v>13396221.404999999</v>
      </c>
      <c r="L758" s="33">
        <v>0.63449873657522893</v>
      </c>
      <c r="N758" s="72"/>
      <c r="O758" s="72"/>
      <c r="P758" s="72"/>
      <c r="Q758" s="72"/>
      <c r="R758" s="72"/>
      <c r="S758" s="72">
        <v>13396221.404999999</v>
      </c>
      <c r="T758" s="22"/>
      <c r="U758" s="22"/>
      <c r="V758" s="72">
        <v>0</v>
      </c>
      <c r="X758" s="102">
        <v>118</v>
      </c>
      <c r="Y758" s="22">
        <v>113527.30004237288</v>
      </c>
      <c r="Z758" s="5">
        <v>4.5900000000000003E-2</v>
      </c>
      <c r="AA758" s="40"/>
      <c r="AE758" s="34">
        <v>0</v>
      </c>
      <c r="AF758" s="34">
        <v>2258758.6019872953</v>
      </c>
    </row>
    <row r="759" spans="1:35" ht="27.75" customHeight="1" x14ac:dyDescent="0.2">
      <c r="A759" s="39">
        <v>723</v>
      </c>
      <c r="B759" s="17" t="s">
        <v>33</v>
      </c>
      <c r="C759" s="19">
        <v>1998</v>
      </c>
      <c r="D759" s="19"/>
      <c r="E759" s="29">
        <v>0</v>
      </c>
      <c r="F759" s="21">
        <v>209561372</v>
      </c>
      <c r="G759" s="21">
        <v>-91247163</v>
      </c>
      <c r="H759" s="23">
        <v>-38217528</v>
      </c>
      <c r="I759" s="107">
        <v>5.0000000000000001E-3</v>
      </c>
      <c r="J759" s="23"/>
      <c r="K759" s="23">
        <v>20438513.5</v>
      </c>
      <c r="L759" s="23">
        <v>60615802.651704647</v>
      </c>
      <c r="M759" s="39">
        <v>1</v>
      </c>
      <c r="N759" s="72"/>
      <c r="O759" s="72"/>
      <c r="P759" s="72"/>
      <c r="Q759" s="72"/>
      <c r="R759" s="72"/>
      <c r="S759" s="72">
        <v>20438513.5</v>
      </c>
      <c r="T759" s="22"/>
      <c r="U759" s="22"/>
      <c r="X759" s="102">
        <v>122.8</v>
      </c>
      <c r="Y759" s="22">
        <v>166437.40635179155</v>
      </c>
      <c r="Z759" s="5">
        <v>4.5900000000000003E-2</v>
      </c>
      <c r="AA759" s="40"/>
      <c r="AE759" s="34">
        <v>0</v>
      </c>
      <c r="AF759" s="34">
        <v>2321518.9885078701</v>
      </c>
    </row>
    <row r="760" spans="1:35" ht="27.75" customHeight="1" x14ac:dyDescent="0.2">
      <c r="A760" s="39">
        <v>724</v>
      </c>
      <c r="B760" s="17" t="s">
        <v>33</v>
      </c>
      <c r="C760" s="19">
        <v>1999</v>
      </c>
      <c r="D760" s="19"/>
      <c r="E760" s="29">
        <v>0</v>
      </c>
      <c r="F760" s="21">
        <v>0</v>
      </c>
      <c r="G760" s="21">
        <v>0</v>
      </c>
      <c r="H760" s="23">
        <v>-209561372</v>
      </c>
      <c r="I760" s="107">
        <v>5.0000000000000001E-3</v>
      </c>
      <c r="J760" s="23"/>
      <c r="K760" s="23">
        <v>20438513.5</v>
      </c>
      <c r="L760" s="23">
        <v>60615802.651704647</v>
      </c>
      <c r="M760" s="39">
        <v>1</v>
      </c>
      <c r="N760" s="72"/>
      <c r="O760" s="72"/>
      <c r="P760" s="72"/>
      <c r="Q760" s="72"/>
      <c r="R760" s="72"/>
      <c r="S760" s="72">
        <v>20438513.5</v>
      </c>
      <c r="T760" s="22"/>
      <c r="U760" s="22"/>
      <c r="X760" s="102">
        <v>126.1</v>
      </c>
      <c r="Y760" s="22">
        <v>162081.78826328312</v>
      </c>
      <c r="Z760" s="5">
        <v>4.5900000000000003E-2</v>
      </c>
      <c r="AA760" s="40"/>
      <c r="AE760" s="34">
        <v>0</v>
      </c>
      <c r="AF760" s="34">
        <v>2377043.055198642</v>
      </c>
    </row>
    <row r="761" spans="1:35" ht="27.75" customHeight="1" x14ac:dyDescent="0.2">
      <c r="A761" s="39">
        <v>725</v>
      </c>
      <c r="B761" s="17" t="s">
        <v>33</v>
      </c>
      <c r="C761" s="19">
        <v>2000</v>
      </c>
      <c r="D761" s="19"/>
      <c r="E761" s="29">
        <v>0</v>
      </c>
      <c r="F761" s="21">
        <v>0</v>
      </c>
      <c r="G761" s="21">
        <v>0</v>
      </c>
      <c r="H761" s="23">
        <v>0</v>
      </c>
      <c r="I761" s="107">
        <v>5.0000000000000001E-3</v>
      </c>
      <c r="J761" s="23"/>
      <c r="K761" s="23">
        <v>20438513.5</v>
      </c>
      <c r="L761" s="23">
        <v>60615802.651704647</v>
      </c>
      <c r="M761" s="39">
        <v>1</v>
      </c>
      <c r="N761" s="72"/>
      <c r="O761" s="72"/>
      <c r="P761" s="72"/>
      <c r="Q761" s="72"/>
      <c r="R761" s="72"/>
      <c r="S761" s="72">
        <v>20438513.5</v>
      </c>
      <c r="T761" s="22"/>
      <c r="U761" s="22"/>
      <c r="X761" s="102">
        <v>128.69999999999999</v>
      </c>
      <c r="Y761" s="22">
        <v>158807.40870240872</v>
      </c>
      <c r="Z761" s="5">
        <v>4.5900000000000003E-2</v>
      </c>
      <c r="AA761" s="40"/>
      <c r="AE761" s="34">
        <v>0</v>
      </c>
      <c r="AF761" s="34">
        <v>2426744.1876674332</v>
      </c>
    </row>
    <row r="762" spans="1:35" ht="27.75" customHeight="1" x14ac:dyDescent="0.2">
      <c r="A762" s="39">
        <v>726</v>
      </c>
      <c r="B762" s="17" t="s">
        <v>33</v>
      </c>
      <c r="C762" s="19">
        <v>2001</v>
      </c>
      <c r="D762" s="19"/>
      <c r="E762" s="29">
        <v>0</v>
      </c>
      <c r="F762" s="21">
        <v>0</v>
      </c>
      <c r="G762" s="21">
        <v>0</v>
      </c>
      <c r="H762" s="23">
        <v>0</v>
      </c>
      <c r="I762" s="107">
        <v>5.0000000000000001E-3</v>
      </c>
      <c r="J762" s="23"/>
      <c r="K762" s="23">
        <v>20438513.5</v>
      </c>
      <c r="L762" s="23">
        <v>60615802.651704647</v>
      </c>
      <c r="M762" s="39">
        <v>1</v>
      </c>
      <c r="N762" s="72"/>
      <c r="O762" s="72"/>
      <c r="P762" s="72"/>
      <c r="Q762" s="72"/>
      <c r="R762" s="72"/>
      <c r="S762" s="72">
        <v>20438513.5</v>
      </c>
      <c r="T762" s="22"/>
      <c r="U762" s="22"/>
      <c r="X762" s="102">
        <v>129.6</v>
      </c>
      <c r="Y762" s="22">
        <v>157704.57947530865</v>
      </c>
      <c r="Z762" s="5">
        <v>4.5900000000000003E-2</v>
      </c>
      <c r="AA762" s="40"/>
      <c r="AE762" s="34">
        <v>0</v>
      </c>
      <c r="AF762" s="34">
        <v>2473061.2089288067</v>
      </c>
    </row>
    <row r="763" spans="1:35" ht="27.75" customHeight="1" x14ac:dyDescent="0.2">
      <c r="A763" s="39">
        <v>727</v>
      </c>
      <c r="B763" s="17" t="s">
        <v>33</v>
      </c>
      <c r="C763" s="19">
        <v>2002</v>
      </c>
      <c r="D763" s="19"/>
      <c r="E763" s="29">
        <v>0</v>
      </c>
      <c r="F763" s="21">
        <v>348732573</v>
      </c>
      <c r="G763" s="109">
        <v>-1577643.2529736874</v>
      </c>
      <c r="H763" s="23">
        <v>348732573</v>
      </c>
      <c r="I763" s="107">
        <v>5.0000000000000001E-3</v>
      </c>
      <c r="J763" s="23"/>
      <c r="K763" s="23">
        <v>20438513.5</v>
      </c>
      <c r="L763" s="23">
        <v>60615802.651704647</v>
      </c>
      <c r="M763" s="39">
        <v>1</v>
      </c>
      <c r="N763" s="72"/>
      <c r="O763" s="72"/>
      <c r="P763" s="72"/>
      <c r="Q763" s="72"/>
      <c r="R763" s="72"/>
      <c r="S763" s="72">
        <v>20438513.5</v>
      </c>
      <c r="T763" s="22"/>
      <c r="U763" s="22"/>
      <c r="V763" s="72">
        <v>14362000</v>
      </c>
      <c r="X763" s="102">
        <v>130.5</v>
      </c>
      <c r="Y763" s="22">
        <v>156616.96168582374</v>
      </c>
      <c r="Z763" s="5">
        <v>4.5900000000000003E-2</v>
      </c>
      <c r="AA763" s="40"/>
      <c r="AD763" s="111">
        <v>91.329146341463414</v>
      </c>
      <c r="AE763" s="34">
        <v>0</v>
      </c>
      <c r="AF763" s="34">
        <v>2516164.661124798</v>
      </c>
      <c r="AG763" s="107">
        <v>8.2960000000000006E-2</v>
      </c>
      <c r="AH763" s="41">
        <v>16.741565999999999</v>
      </c>
      <c r="AI763" s="23">
        <v>42124536.741088435</v>
      </c>
    </row>
    <row r="764" spans="1:35" ht="27.75" customHeight="1" x14ac:dyDescent="0.2">
      <c r="A764" s="39">
        <v>728</v>
      </c>
      <c r="B764" s="17" t="s">
        <v>33</v>
      </c>
      <c r="C764" s="19">
        <v>2003</v>
      </c>
      <c r="D764" s="19"/>
      <c r="E764" s="29">
        <v>0</v>
      </c>
      <c r="F764" s="21">
        <v>372441466</v>
      </c>
      <c r="G764" s="21">
        <v>0</v>
      </c>
      <c r="H764" s="23">
        <v>23708893</v>
      </c>
      <c r="I764" s="107">
        <v>5.0000000000000001E-3</v>
      </c>
      <c r="J764" s="23">
        <v>25452555.864999998</v>
      </c>
      <c r="K764" s="23">
        <v>102192567.5</v>
      </c>
      <c r="L764" s="23">
        <v>303079013.25852323</v>
      </c>
      <c r="N764" s="72"/>
      <c r="O764" s="72"/>
      <c r="P764" s="72"/>
      <c r="Q764" s="72"/>
      <c r="R764" s="72"/>
      <c r="S764" s="72">
        <v>25452555.864999998</v>
      </c>
      <c r="T764" s="22"/>
      <c r="U764" s="22"/>
      <c r="V764" s="72">
        <v>13546012</v>
      </c>
      <c r="X764" s="102">
        <v>130.6</v>
      </c>
      <c r="Y764" s="22">
        <v>194889.40172281777</v>
      </c>
      <c r="Z764" s="5">
        <v>4.5900000000000003E-2</v>
      </c>
      <c r="AA764" s="40"/>
      <c r="AD764" s="111">
        <v>94.295243902439026</v>
      </c>
      <c r="AE764" s="34">
        <v>0</v>
      </c>
      <c r="AF764" s="34">
        <v>2595562.1049019876</v>
      </c>
      <c r="AG764" s="107">
        <v>8.2960000000000006E-2</v>
      </c>
      <c r="AH764" s="41">
        <v>16.820820000000001</v>
      </c>
      <c r="AI764" s="23">
        <v>43659482.965377457</v>
      </c>
    </row>
    <row r="765" spans="1:35" ht="27.75" customHeight="1" x14ac:dyDescent="0.2">
      <c r="A765" s="39">
        <v>729</v>
      </c>
      <c r="B765" s="17" t="s">
        <v>33</v>
      </c>
      <c r="C765" s="19">
        <v>2004</v>
      </c>
      <c r="D765" s="19"/>
      <c r="E765" s="29">
        <v>0</v>
      </c>
      <c r="F765" s="21">
        <v>391131211</v>
      </c>
      <c r="G765" s="21">
        <v>0</v>
      </c>
      <c r="H765" s="23">
        <v>18689745</v>
      </c>
      <c r="I765" s="107">
        <v>5.0000000000000001E-3</v>
      </c>
      <c r="J765" s="23">
        <v>20551952.329999998</v>
      </c>
      <c r="K765" s="23"/>
      <c r="N765" s="72"/>
      <c r="O765" s="72"/>
      <c r="P765" s="72"/>
      <c r="Q765" s="72"/>
      <c r="R765" s="72"/>
      <c r="S765" s="72">
        <v>20551952.329999998</v>
      </c>
      <c r="T765" s="22"/>
      <c r="U765" s="22"/>
      <c r="V765" s="72">
        <v>13546239</v>
      </c>
      <c r="X765" s="102">
        <v>131.1</v>
      </c>
      <c r="Y765" s="22">
        <v>156765.46399694888</v>
      </c>
      <c r="Z765" s="5">
        <v>4.5900000000000003E-2</v>
      </c>
      <c r="AA765" s="40"/>
      <c r="AD765" s="111">
        <v>97.149756097560967</v>
      </c>
      <c r="AE765" s="34">
        <v>0</v>
      </c>
      <c r="AF765" s="34">
        <v>2633191.2682839353</v>
      </c>
      <c r="AG765" s="107">
        <v>8.2960000000000006E-2</v>
      </c>
      <c r="AH765" s="41">
        <v>16.852066000000001</v>
      </c>
      <c r="AI765" s="23">
        <v>44374713.043744586</v>
      </c>
    </row>
    <row r="766" spans="1:35" ht="27.75" customHeight="1" x14ac:dyDescent="0.2">
      <c r="A766" s="39">
        <v>730</v>
      </c>
      <c r="B766" s="17" t="s">
        <v>33</v>
      </c>
      <c r="C766" s="19">
        <v>2005</v>
      </c>
      <c r="D766" s="19"/>
      <c r="E766" s="29">
        <v>0</v>
      </c>
      <c r="F766" s="21">
        <v>418363705</v>
      </c>
      <c r="G766" s="21">
        <v>0</v>
      </c>
      <c r="H766" s="23">
        <v>27232494</v>
      </c>
      <c r="I766" s="107">
        <v>5.0000000000000001E-3</v>
      </c>
      <c r="J766" s="23">
        <v>29188150.055</v>
      </c>
      <c r="N766" s="72"/>
      <c r="O766" s="72"/>
      <c r="P766" s="72"/>
      <c r="Q766" s="72"/>
      <c r="R766" s="72"/>
      <c r="S766" s="72">
        <v>29188150.055</v>
      </c>
      <c r="T766" s="22"/>
      <c r="U766" s="22"/>
      <c r="V766" s="72">
        <v>13574847</v>
      </c>
      <c r="X766" s="102">
        <v>133.6</v>
      </c>
      <c r="Y766" s="22">
        <v>218474.17705838324</v>
      </c>
      <c r="Z766" s="5">
        <v>4.5900000000000003E-2</v>
      </c>
      <c r="AA766" s="40"/>
      <c r="AD766" s="111">
        <v>99.990121951219521</v>
      </c>
      <c r="AE766" s="34">
        <v>0</v>
      </c>
      <c r="AF766" s="34">
        <v>2730801.9661280862</v>
      </c>
      <c r="AG766" s="107">
        <v>8.2960000000000006E-2</v>
      </c>
      <c r="AH766" s="41">
        <v>17.008296000000001</v>
      </c>
      <c r="AI766" s="23">
        <v>46446288.157288469</v>
      </c>
    </row>
    <row r="767" spans="1:35" ht="27.75" customHeight="1" x14ac:dyDescent="0.2">
      <c r="A767" s="39">
        <v>731</v>
      </c>
      <c r="B767" s="17" t="s">
        <v>33</v>
      </c>
      <c r="C767" s="19">
        <v>2006</v>
      </c>
      <c r="D767" s="19"/>
      <c r="E767" s="29">
        <v>0</v>
      </c>
      <c r="F767" s="21">
        <v>444016503</v>
      </c>
      <c r="G767" s="21">
        <v>0</v>
      </c>
      <c r="H767" s="23">
        <v>25652798</v>
      </c>
      <c r="I767" s="107">
        <v>5.0000000000000001E-3</v>
      </c>
      <c r="J767" s="23">
        <v>27744616.524999999</v>
      </c>
      <c r="N767" s="72"/>
      <c r="O767" s="72"/>
      <c r="P767" s="72"/>
      <c r="Q767" s="72"/>
      <c r="R767" s="72"/>
      <c r="S767" s="72">
        <v>27744616.524999999</v>
      </c>
      <c r="T767" s="22"/>
      <c r="U767" s="22"/>
      <c r="V767" s="72">
        <v>13578321</v>
      </c>
      <c r="X767" s="102">
        <v>142.4</v>
      </c>
      <c r="Y767" s="22">
        <v>194835.79020365168</v>
      </c>
      <c r="Z767" s="5">
        <v>4.5900000000000003E-2</v>
      </c>
      <c r="AA767" s="40"/>
      <c r="AD767" s="111">
        <v>103.12109756097563</v>
      </c>
      <c r="AE767" s="34">
        <v>0</v>
      </c>
      <c r="AF767" s="34">
        <v>2800293.9460864589</v>
      </c>
      <c r="AG767" s="107">
        <v>7.7441666666666686E-2</v>
      </c>
      <c r="AH767" s="41">
        <v>16.88236666666667</v>
      </c>
      <c r="AI767" s="23">
        <v>47275589.172278509</v>
      </c>
    </row>
    <row r="768" spans="1:35" ht="27.75" customHeight="1" x14ac:dyDescent="0.2">
      <c r="A768" s="39">
        <v>732</v>
      </c>
      <c r="B768" s="17" t="s">
        <v>33</v>
      </c>
      <c r="C768" s="19">
        <v>2007</v>
      </c>
      <c r="D768" s="19"/>
      <c r="E768" s="29">
        <v>-5481083</v>
      </c>
      <c r="F768" s="21">
        <v>484932418</v>
      </c>
      <c r="G768" s="21">
        <v>0</v>
      </c>
      <c r="H768" s="23">
        <v>40915915</v>
      </c>
      <c r="I768" s="107">
        <v>5.0000000000000001E-3</v>
      </c>
      <c r="J768" s="23">
        <v>43135997.515000001</v>
      </c>
      <c r="N768" s="72">
        <v>5176749.0599999996</v>
      </c>
      <c r="O768" s="72">
        <v>484932418</v>
      </c>
      <c r="P768" s="72"/>
      <c r="Q768" s="72"/>
      <c r="R768" s="72">
        <v>5176749.0599999996</v>
      </c>
      <c r="S768" s="72">
        <v>48312746.575000003</v>
      </c>
      <c r="T768" s="22"/>
      <c r="U768" s="22"/>
      <c r="V768" s="72">
        <v>13590922</v>
      </c>
      <c r="X768" s="102">
        <v>148.80000000000001</v>
      </c>
      <c r="Y768" s="22">
        <v>324682.43665994622</v>
      </c>
      <c r="Z768" s="5">
        <v>4.5900000000000003E-2</v>
      </c>
      <c r="AA768" s="40"/>
      <c r="AD768" s="111">
        <v>106.41609756097562</v>
      </c>
      <c r="AE768" s="34">
        <v>0</v>
      </c>
      <c r="AF768" s="34">
        <v>2996442.8906210363</v>
      </c>
      <c r="AG768" s="107">
        <v>7.350000000000001E-2</v>
      </c>
      <c r="AH768" s="41">
        <v>17.296320000000001</v>
      </c>
      <c r="AI768" s="23">
        <v>51827435.097906448</v>
      </c>
    </row>
    <row r="769" spans="1:35" ht="27.75" customHeight="1" x14ac:dyDescent="0.2">
      <c r="A769" s="39">
        <v>733</v>
      </c>
      <c r="B769" s="17" t="s">
        <v>33</v>
      </c>
      <c r="C769" s="19">
        <v>2008</v>
      </c>
      <c r="D769" s="19"/>
      <c r="E769" s="29">
        <v>-9875071</v>
      </c>
      <c r="F769" s="21">
        <v>516745596</v>
      </c>
      <c r="G769" s="21">
        <v>0</v>
      </c>
      <c r="H769" s="23">
        <v>31813178</v>
      </c>
      <c r="I769" s="107">
        <v>5.0000000000000001E-3</v>
      </c>
      <c r="J769" s="23">
        <v>34237840.090000004</v>
      </c>
      <c r="N769" s="72">
        <v>5908200.8799999999</v>
      </c>
      <c r="O769" s="72">
        <v>516745596</v>
      </c>
      <c r="P769" s="72"/>
      <c r="Q769" s="72"/>
      <c r="R769" s="72">
        <v>5908200.8799999999</v>
      </c>
      <c r="S769" s="72">
        <v>40146040.970000006</v>
      </c>
      <c r="T769" s="22"/>
      <c r="U769" s="22"/>
      <c r="V769" s="72">
        <v>17827201</v>
      </c>
      <c r="X769" s="102">
        <v>150.30000000000001</v>
      </c>
      <c r="Y769" s="22">
        <v>267106.06101131073</v>
      </c>
      <c r="Z769" s="5">
        <v>4.5900000000000003E-2</v>
      </c>
      <c r="AA769" s="40"/>
      <c r="AD769" s="111">
        <v>109.62926829268292</v>
      </c>
      <c r="AE769" s="34">
        <v>0</v>
      </c>
      <c r="AF769" s="34">
        <v>3126012.2229528413</v>
      </c>
      <c r="AG769" s="107">
        <v>7.2692083333333324E-2</v>
      </c>
      <c r="AH769" s="41">
        <v>17.715351999999999</v>
      </c>
      <c r="AI769" s="23">
        <v>55378406.885912061</v>
      </c>
    </row>
    <row r="770" spans="1:35" ht="27.75" customHeight="1" x14ac:dyDescent="0.2">
      <c r="A770" s="39">
        <v>734</v>
      </c>
      <c r="B770" s="17" t="s">
        <v>33</v>
      </c>
      <c r="C770" s="19">
        <v>2009</v>
      </c>
      <c r="D770" s="19"/>
      <c r="E770" s="29">
        <v>1514527</v>
      </c>
      <c r="F770" s="21">
        <v>548520223</v>
      </c>
      <c r="G770" s="21">
        <v>0</v>
      </c>
      <c r="H770" s="23">
        <v>31774627</v>
      </c>
      <c r="I770" s="107">
        <v>5.0000000000000001E-3</v>
      </c>
      <c r="J770" s="23">
        <v>34358354.979999997</v>
      </c>
      <c r="N770" s="72">
        <v>8663013.9600000009</v>
      </c>
      <c r="O770" s="72">
        <v>548520223</v>
      </c>
      <c r="P770" s="72"/>
      <c r="Q770" s="72"/>
      <c r="R770" s="72">
        <v>8663013.9600000009</v>
      </c>
      <c r="S770" s="72">
        <v>43021368.939999998</v>
      </c>
      <c r="T770" s="22"/>
      <c r="U770" s="22"/>
      <c r="V770" s="72">
        <v>12011917</v>
      </c>
      <c r="X770" s="102">
        <v>151.1</v>
      </c>
      <c r="Y770" s="22">
        <v>284721.17101257446</v>
      </c>
      <c r="Z770" s="5">
        <v>4.5900000000000003E-2</v>
      </c>
      <c r="AA770" s="40"/>
      <c r="AD770" s="111">
        <v>112.72439024390243</v>
      </c>
      <c r="AE770" s="34">
        <v>0</v>
      </c>
      <c r="AF770" s="34">
        <v>3267249.43293188</v>
      </c>
      <c r="AG770" s="107">
        <v>7.3154000000000011E-2</v>
      </c>
      <c r="AH770" s="41">
        <v>17.930536200000002</v>
      </c>
      <c r="AI770" s="23">
        <v>58583534.231614552</v>
      </c>
    </row>
    <row r="771" spans="1:35" ht="27.75" customHeight="1" x14ac:dyDescent="0.2">
      <c r="A771" s="39">
        <v>735</v>
      </c>
      <c r="B771" s="17" t="s">
        <v>33</v>
      </c>
      <c r="C771" s="19">
        <v>2010</v>
      </c>
      <c r="D771" s="19"/>
      <c r="E771" s="29">
        <v>2555722</v>
      </c>
      <c r="F771" s="21">
        <v>575042144</v>
      </c>
      <c r="G771" s="21">
        <v>0</v>
      </c>
      <c r="H771" s="23">
        <v>26521921</v>
      </c>
      <c r="I771" s="107">
        <v>5.0000000000000001E-3</v>
      </c>
      <c r="J771" s="23">
        <v>29264522.115000002</v>
      </c>
      <c r="N771" s="72">
        <v>3500849.61</v>
      </c>
      <c r="O771" s="72">
        <v>575042144</v>
      </c>
      <c r="P771" s="72"/>
      <c r="Q771" s="72"/>
      <c r="R771" s="72">
        <v>3500849.61</v>
      </c>
      <c r="S771" s="72">
        <v>32765371.725000001</v>
      </c>
      <c r="T771" s="22"/>
      <c r="U771" s="22"/>
      <c r="V771" s="72">
        <v>12664350</v>
      </c>
      <c r="X771" s="102">
        <v>155.1</v>
      </c>
      <c r="Y771" s="22">
        <v>211253.20261121858</v>
      </c>
      <c r="Z771" s="5">
        <v>4.5900000000000003E-2</v>
      </c>
      <c r="AA771" s="40"/>
      <c r="AD771" s="111">
        <v>115.85768292682927</v>
      </c>
      <c r="AE771" s="34">
        <v>0</v>
      </c>
      <c r="AF771" s="34">
        <v>3328535.8865715251</v>
      </c>
      <c r="AG771" s="107">
        <v>7.3993333333333355E-2</v>
      </c>
      <c r="AH771" s="41">
        <v>18.29948266666667</v>
      </c>
      <c r="AI771" s="23">
        <v>60910484.761693597</v>
      </c>
    </row>
    <row r="772" spans="1:35" ht="27.75" customHeight="1" x14ac:dyDescent="0.2">
      <c r="A772" s="39">
        <v>736</v>
      </c>
      <c r="B772" s="17" t="s">
        <v>33</v>
      </c>
      <c r="C772" s="18">
        <v>2011</v>
      </c>
      <c r="D772" s="18"/>
      <c r="E772" s="29">
        <v>-15329421</v>
      </c>
      <c r="F772" s="21">
        <v>608591594</v>
      </c>
      <c r="G772" s="20">
        <v>0</v>
      </c>
      <c r="H772" s="23">
        <v>33549450</v>
      </c>
      <c r="I772" s="107">
        <v>5.0000000000000001E-3</v>
      </c>
      <c r="J772" s="23">
        <v>36424660.719999999</v>
      </c>
      <c r="N772" s="72">
        <v>3793357</v>
      </c>
      <c r="O772" s="72">
        <v>608591594</v>
      </c>
      <c r="P772" s="72"/>
      <c r="Q772" s="72"/>
      <c r="R772" s="72">
        <v>3793357</v>
      </c>
      <c r="S772" s="72">
        <v>40218017.719999999</v>
      </c>
      <c r="T772" s="22"/>
      <c r="U772" s="22"/>
      <c r="V772" s="72">
        <v>13628829</v>
      </c>
      <c r="X772" s="102">
        <v>160.19999999999999</v>
      </c>
      <c r="Y772" s="22">
        <v>251048.79975031212</v>
      </c>
      <c r="Z772" s="5">
        <v>4.5900000000000003E-2</v>
      </c>
      <c r="AA772" s="40"/>
      <c r="AD772" s="111">
        <v>119.08</v>
      </c>
      <c r="AE772" s="34">
        <v>0</v>
      </c>
      <c r="AF772" s="34">
        <v>3426804.8891282044</v>
      </c>
      <c r="AG772" s="107">
        <v>7.0764333333333346E-2</v>
      </c>
      <c r="AH772" s="41">
        <v>18.328728099999999</v>
      </c>
      <c r="AI772" s="23">
        <v>62808975.064581506</v>
      </c>
    </row>
    <row r="773" spans="1:35" ht="27.75" customHeight="1" x14ac:dyDescent="0.2">
      <c r="B773" s="98" t="s">
        <v>33</v>
      </c>
      <c r="C773" s="39">
        <v>2012</v>
      </c>
      <c r="E773" s="29">
        <v>-15329421</v>
      </c>
      <c r="F773" s="34">
        <v>648797100</v>
      </c>
      <c r="G773" s="20"/>
      <c r="H773" s="23">
        <v>40205506</v>
      </c>
      <c r="I773" s="107">
        <v>5.0000000000000001E-3</v>
      </c>
      <c r="J773" s="23">
        <v>43248463.969999999</v>
      </c>
      <c r="N773" s="72">
        <v>-86646.75</v>
      </c>
      <c r="O773" s="72">
        <v>648797100</v>
      </c>
      <c r="P773" s="72"/>
      <c r="Q773" s="72"/>
      <c r="R773" s="72">
        <v>-86646.75</v>
      </c>
      <c r="S773" s="72">
        <v>43161817.219999999</v>
      </c>
      <c r="T773" s="72">
        <v>0</v>
      </c>
      <c r="U773" s="72">
        <v>44357760</v>
      </c>
      <c r="X773" s="102">
        <v>161.6</v>
      </c>
      <c r="Y773" s="22">
        <v>267090.45309405943</v>
      </c>
      <c r="Z773" s="5">
        <v>4.5900000000000003E-2</v>
      </c>
      <c r="AF773" s="34">
        <v>3536604.9978112793</v>
      </c>
      <c r="AG773" s="107">
        <v>6.2333333333333331E-2</v>
      </c>
      <c r="AH773" s="41">
        <v>17.40324</v>
      </c>
      <c r="AI773" s="23">
        <v>61548385.562109165</v>
      </c>
    </row>
    <row r="774" spans="1:35" ht="27.75" customHeight="1" x14ac:dyDescent="0.2">
      <c r="A774" s="39">
        <v>737</v>
      </c>
      <c r="B774" s="17" t="s">
        <v>34</v>
      </c>
      <c r="C774" s="19">
        <v>1989</v>
      </c>
      <c r="D774" s="19"/>
      <c r="E774" s="29">
        <v>0</v>
      </c>
      <c r="F774" s="21">
        <v>146897952</v>
      </c>
      <c r="G774" s="21">
        <v>-60229090</v>
      </c>
      <c r="H774" s="23"/>
      <c r="I774" s="107">
        <v>5.0000000000000001E-3</v>
      </c>
      <c r="N774" s="72"/>
      <c r="O774" s="72"/>
      <c r="P774" s="72"/>
      <c r="Q774" s="72"/>
      <c r="R774" s="72"/>
      <c r="V774" s="72">
        <v>0</v>
      </c>
      <c r="X774" s="102">
        <v>95.5</v>
      </c>
      <c r="Z774" s="5">
        <v>4.5900000000000003E-2</v>
      </c>
      <c r="AA774" s="40">
        <v>1693935.2167231636</v>
      </c>
      <c r="AB774" s="110">
        <v>51.164212860310414</v>
      </c>
      <c r="AE774" s="34">
        <v>0</v>
      </c>
      <c r="AF774" s="34">
        <v>1693935.2167231636</v>
      </c>
    </row>
    <row r="775" spans="1:35" ht="27.75" customHeight="1" x14ac:dyDescent="0.2">
      <c r="A775" s="39">
        <v>738</v>
      </c>
      <c r="B775" s="17" t="s">
        <v>34</v>
      </c>
      <c r="C775" s="19">
        <v>1990</v>
      </c>
      <c r="D775" s="19"/>
      <c r="E775" s="29">
        <v>0</v>
      </c>
      <c r="F775" s="21">
        <v>164666981</v>
      </c>
      <c r="G775" s="21">
        <v>-65946448</v>
      </c>
      <c r="H775" s="23">
        <v>17769029</v>
      </c>
      <c r="I775" s="107">
        <v>5.0000000000000001E-3</v>
      </c>
      <c r="J775" s="34">
        <v>18503518.760000002</v>
      </c>
      <c r="N775" s="72"/>
      <c r="O775" s="72"/>
      <c r="P775" s="72"/>
      <c r="Q775" s="72"/>
      <c r="R775" s="72"/>
      <c r="S775" s="72">
        <v>18503518.760000002</v>
      </c>
      <c r="T775" s="22"/>
      <c r="U775" s="22"/>
      <c r="V775" s="72">
        <v>0</v>
      </c>
      <c r="X775" s="102">
        <v>98.5</v>
      </c>
      <c r="Y775" s="22">
        <v>187852.98233502539</v>
      </c>
      <c r="Z775" s="5">
        <v>4.5900000000000003E-2</v>
      </c>
      <c r="AA775" s="40"/>
      <c r="AE775" s="34">
        <v>0</v>
      </c>
      <c r="AF775" s="34">
        <v>1804036.5726105957</v>
      </c>
    </row>
    <row r="776" spans="1:35" ht="27.75" customHeight="1" x14ac:dyDescent="0.2">
      <c r="A776" s="39">
        <v>739</v>
      </c>
      <c r="B776" s="17" t="s">
        <v>34</v>
      </c>
      <c r="C776" s="19">
        <v>1991</v>
      </c>
      <c r="D776" s="19"/>
      <c r="E776" s="29">
        <v>0</v>
      </c>
      <c r="F776" s="21">
        <v>176743365</v>
      </c>
      <c r="G776" s="21">
        <v>-71220441</v>
      </c>
      <c r="H776" s="23">
        <v>12076384</v>
      </c>
      <c r="I776" s="107">
        <v>5.0000000000000001E-3</v>
      </c>
      <c r="J776" s="23">
        <v>12899718.904999999</v>
      </c>
      <c r="N776" s="72"/>
      <c r="O776" s="72"/>
      <c r="P776" s="72"/>
      <c r="Q776" s="72"/>
      <c r="R776" s="72"/>
      <c r="S776" s="72">
        <v>12899718.904999999</v>
      </c>
      <c r="T776" s="22"/>
      <c r="U776" s="22"/>
      <c r="V776" s="72">
        <v>0</v>
      </c>
      <c r="X776" s="102">
        <v>97.7</v>
      </c>
      <c r="Y776" s="22">
        <v>132033.97036847493</v>
      </c>
      <c r="Z776" s="5">
        <v>4.5900000000000003E-2</v>
      </c>
      <c r="AA776" s="40"/>
      <c r="AE776" s="34">
        <v>0</v>
      </c>
      <c r="AF776" s="34">
        <v>1853265.2642962444</v>
      </c>
    </row>
    <row r="777" spans="1:35" ht="27.75" customHeight="1" x14ac:dyDescent="0.2">
      <c r="A777" s="39">
        <v>740</v>
      </c>
      <c r="B777" s="17" t="s">
        <v>34</v>
      </c>
      <c r="C777" s="19">
        <v>1992</v>
      </c>
      <c r="D777" s="19"/>
      <c r="E777" s="29">
        <v>0</v>
      </c>
      <c r="F777" s="21">
        <v>188018434</v>
      </c>
      <c r="G777" s="21">
        <v>-77526036</v>
      </c>
      <c r="H777" s="23">
        <v>11275069</v>
      </c>
      <c r="I777" s="107">
        <v>5.0000000000000001E-3</v>
      </c>
      <c r="J777" s="23">
        <v>12158785.824999999</v>
      </c>
      <c r="N777" s="72"/>
      <c r="O777" s="72"/>
      <c r="P777" s="72"/>
      <c r="Q777" s="72"/>
      <c r="R777" s="72"/>
      <c r="S777" s="72">
        <v>12158785.824999999</v>
      </c>
      <c r="T777" s="22"/>
      <c r="U777" s="22"/>
      <c r="V777" s="72">
        <v>0</v>
      </c>
      <c r="X777" s="102">
        <v>100</v>
      </c>
      <c r="Y777" s="22">
        <v>121587.85824999999</v>
      </c>
      <c r="Z777" s="5">
        <v>4.5900000000000003E-2</v>
      </c>
      <c r="AA777" s="40"/>
      <c r="AE777" s="34">
        <v>0</v>
      </c>
      <c r="AF777" s="34">
        <v>1889788.2469150468</v>
      </c>
    </row>
    <row r="778" spans="1:35" ht="27.75" customHeight="1" x14ac:dyDescent="0.2">
      <c r="A778" s="39">
        <v>741</v>
      </c>
      <c r="B778" s="17" t="s">
        <v>34</v>
      </c>
      <c r="C778" s="19">
        <v>1993</v>
      </c>
      <c r="D778" s="19"/>
      <c r="E778" s="29">
        <v>0</v>
      </c>
      <c r="F778" s="21">
        <v>195257981</v>
      </c>
      <c r="G778" s="21">
        <v>-82579211</v>
      </c>
      <c r="H778" s="23">
        <v>7239547</v>
      </c>
      <c r="I778" s="107">
        <v>5.0000000000000001E-3</v>
      </c>
      <c r="J778" s="23">
        <v>8179639.1699999999</v>
      </c>
      <c r="N778" s="72"/>
      <c r="O778" s="72"/>
      <c r="P778" s="72"/>
      <c r="Q778" s="72"/>
      <c r="R778" s="72"/>
      <c r="S778" s="72">
        <v>8179639.1699999999</v>
      </c>
      <c r="T778" s="22"/>
      <c r="U778" s="22"/>
      <c r="V778" s="72">
        <v>0</v>
      </c>
      <c r="X778" s="102">
        <v>102.5</v>
      </c>
      <c r="Y778" s="22">
        <v>79801.357756097554</v>
      </c>
      <c r="Z778" s="5">
        <v>4.5900000000000003E-2</v>
      </c>
      <c r="AA778" s="40"/>
      <c r="AE778" s="34">
        <v>0</v>
      </c>
      <c r="AF778" s="34">
        <v>1882848.3241377438</v>
      </c>
    </row>
    <row r="779" spans="1:35" ht="27.75" customHeight="1" x14ac:dyDescent="0.2">
      <c r="A779" s="39">
        <v>742</v>
      </c>
      <c r="B779" s="17" t="s">
        <v>34</v>
      </c>
      <c r="C779" s="19">
        <v>1994</v>
      </c>
      <c r="D779" s="19"/>
      <c r="E779" s="29">
        <v>0</v>
      </c>
      <c r="F779" s="21">
        <v>204235560</v>
      </c>
      <c r="G779" s="21">
        <v>-89071835</v>
      </c>
      <c r="H779" s="23">
        <v>8977579</v>
      </c>
      <c r="I779" s="107">
        <v>5.0000000000000001E-3</v>
      </c>
      <c r="J779" s="23">
        <v>9953868.9049999993</v>
      </c>
      <c r="N779" s="72"/>
      <c r="O779" s="72"/>
      <c r="P779" s="72"/>
      <c r="Q779" s="72"/>
      <c r="R779" s="72"/>
      <c r="S779" s="72">
        <v>9953868.9049999993</v>
      </c>
      <c r="T779" s="22"/>
      <c r="U779" s="22"/>
      <c r="V779" s="72">
        <v>0</v>
      </c>
      <c r="X779" s="102">
        <v>108.2</v>
      </c>
      <c r="Y779" s="22">
        <v>91995.091543438073</v>
      </c>
      <c r="Z779" s="5">
        <v>4.5900000000000003E-2</v>
      </c>
      <c r="AA779" s="40"/>
      <c r="AE779" s="34">
        <v>0</v>
      </c>
      <c r="AF779" s="34">
        <v>1888420.6776032594</v>
      </c>
    </row>
    <row r="780" spans="1:35" ht="27.75" customHeight="1" x14ac:dyDescent="0.2">
      <c r="A780" s="39">
        <v>743</v>
      </c>
      <c r="B780" s="17" t="s">
        <v>34</v>
      </c>
      <c r="C780" s="19">
        <v>1995</v>
      </c>
      <c r="D780" s="19"/>
      <c r="E780" s="29">
        <v>0</v>
      </c>
      <c r="F780" s="21">
        <v>214689973</v>
      </c>
      <c r="G780" s="21">
        <v>-96438118</v>
      </c>
      <c r="H780" s="23">
        <v>10454413</v>
      </c>
      <c r="I780" s="107">
        <v>5.0000000000000001E-3</v>
      </c>
      <c r="J780" s="23">
        <v>11475590.800000001</v>
      </c>
      <c r="N780" s="72"/>
      <c r="O780" s="72"/>
      <c r="P780" s="72"/>
      <c r="Q780" s="72"/>
      <c r="R780" s="72"/>
      <c r="S780" s="72">
        <v>11475590.800000001</v>
      </c>
      <c r="T780" s="22"/>
      <c r="U780" s="22"/>
      <c r="V780" s="72">
        <v>0</v>
      </c>
      <c r="X780" s="102">
        <v>116.7</v>
      </c>
      <c r="Y780" s="22">
        <v>98334.111396743785</v>
      </c>
      <c r="Z780" s="5">
        <v>4.5900000000000003E-2</v>
      </c>
      <c r="AA780" s="40"/>
      <c r="AE780" s="34">
        <v>0</v>
      </c>
      <c r="AF780" s="34">
        <v>1900076.2798980135</v>
      </c>
    </row>
    <row r="781" spans="1:35" ht="27.75" customHeight="1" x14ac:dyDescent="0.2">
      <c r="A781" s="39">
        <v>744</v>
      </c>
      <c r="B781" s="17" t="s">
        <v>34</v>
      </c>
      <c r="C781" s="19">
        <v>1996</v>
      </c>
      <c r="D781" s="19"/>
      <c r="E781" s="29">
        <v>0</v>
      </c>
      <c r="F781" s="21">
        <v>228933046</v>
      </c>
      <c r="G781" s="21">
        <v>-105842925</v>
      </c>
      <c r="H781" s="23">
        <v>14243073</v>
      </c>
      <c r="I781" s="107">
        <v>5.0000000000000001E-3</v>
      </c>
      <c r="J781" s="23">
        <v>15316522.865</v>
      </c>
      <c r="N781" s="72"/>
      <c r="O781" s="72"/>
      <c r="P781" s="72"/>
      <c r="Q781" s="72"/>
      <c r="R781" s="72"/>
      <c r="S781" s="72">
        <v>15316522.865</v>
      </c>
      <c r="T781" s="22"/>
      <c r="U781" s="22"/>
      <c r="V781" s="72">
        <v>0</v>
      </c>
      <c r="X781" s="102">
        <v>116.6</v>
      </c>
      <c r="Y781" s="22">
        <v>131359.54429674099</v>
      </c>
      <c r="Z781" s="5">
        <v>4.5900000000000003E-2</v>
      </c>
      <c r="AA781" s="40"/>
      <c r="AE781" s="34">
        <v>0</v>
      </c>
      <c r="AF781" s="34">
        <v>1944222.3229474355</v>
      </c>
    </row>
    <row r="782" spans="1:35" ht="27.75" customHeight="1" x14ac:dyDescent="0.2">
      <c r="A782" s="39">
        <v>745</v>
      </c>
      <c r="B782" s="17" t="s">
        <v>34</v>
      </c>
      <c r="C782" s="19">
        <v>1997</v>
      </c>
      <c r="D782" s="19"/>
      <c r="E782" s="29">
        <v>0</v>
      </c>
      <c r="F782" s="21">
        <v>241409989</v>
      </c>
      <c r="G782" s="21">
        <v>-114568810</v>
      </c>
      <c r="H782" s="23">
        <v>12476943</v>
      </c>
      <c r="I782" s="107">
        <v>5.0000000000000001E-3</v>
      </c>
      <c r="J782" s="23">
        <v>13621608.23</v>
      </c>
      <c r="L782" s="33">
        <v>0.5254181052135336</v>
      </c>
      <c r="N782" s="72"/>
      <c r="O782" s="72"/>
      <c r="P782" s="72"/>
      <c r="Q782" s="72"/>
      <c r="R782" s="72"/>
      <c r="S782" s="72">
        <v>13621608.23</v>
      </c>
      <c r="T782" s="22"/>
      <c r="U782" s="22"/>
      <c r="V782" s="72">
        <v>0</v>
      </c>
      <c r="X782" s="102">
        <v>118</v>
      </c>
      <c r="Y782" s="22">
        <v>115437.35788135593</v>
      </c>
      <c r="Z782" s="5">
        <v>4.5900000000000003E-2</v>
      </c>
      <c r="AA782" s="40"/>
      <c r="AE782" s="34">
        <v>0</v>
      </c>
      <c r="AF782" s="34">
        <v>1970419.8762055042</v>
      </c>
    </row>
    <row r="783" spans="1:35" ht="27.75" customHeight="1" x14ac:dyDescent="0.2">
      <c r="A783" s="39">
        <v>746</v>
      </c>
      <c r="B783" s="17" t="s">
        <v>34</v>
      </c>
      <c r="C783" s="19">
        <v>1998</v>
      </c>
      <c r="D783" s="19"/>
      <c r="E783" s="29">
        <v>0</v>
      </c>
      <c r="F783" s="21">
        <v>237262689</v>
      </c>
      <c r="G783" s="21">
        <v>-116885615</v>
      </c>
      <c r="H783" s="23">
        <v>-4147300</v>
      </c>
      <c r="I783" s="107">
        <v>5.0000000000000001E-3</v>
      </c>
      <c r="J783" s="23"/>
      <c r="K783" s="23">
        <v>879064379.78899992</v>
      </c>
      <c r="L783" s="23">
        <v>1716468397.3204091</v>
      </c>
      <c r="M783" s="39">
        <v>1</v>
      </c>
      <c r="N783" s="72"/>
      <c r="O783" s="72"/>
      <c r="P783" s="72"/>
      <c r="Q783" s="72"/>
      <c r="R783" s="72"/>
      <c r="S783" s="72">
        <v>879064379.78899992</v>
      </c>
      <c r="T783" s="22"/>
      <c r="U783" s="22"/>
      <c r="X783" s="102">
        <v>122.8</v>
      </c>
      <c r="Y783" s="22">
        <v>7158504.7214087946</v>
      </c>
      <c r="Z783" s="5">
        <v>4.5900000000000003E-2</v>
      </c>
      <c r="AA783" s="40"/>
      <c r="AE783" s="34">
        <v>0</v>
      </c>
      <c r="AF783" s="34">
        <v>9038482.3252964653</v>
      </c>
    </row>
    <row r="784" spans="1:35" ht="27.75" customHeight="1" x14ac:dyDescent="0.2">
      <c r="A784" s="39">
        <v>747</v>
      </c>
      <c r="B784" s="17" t="s">
        <v>34</v>
      </c>
      <c r="C784" s="19">
        <v>1999</v>
      </c>
      <c r="D784" s="19"/>
      <c r="E784" s="29">
        <v>0</v>
      </c>
      <c r="F784" s="21">
        <v>0</v>
      </c>
      <c r="G784" s="21">
        <v>0</v>
      </c>
      <c r="H784" s="23">
        <v>-237262689</v>
      </c>
      <c r="I784" s="107">
        <v>5.0000000000000001E-3</v>
      </c>
      <c r="J784" s="23"/>
      <c r="K784" s="23">
        <v>879064379.78899992</v>
      </c>
      <c r="L784" s="23">
        <v>1716468397.3204091</v>
      </c>
      <c r="M784" s="39">
        <v>1</v>
      </c>
      <c r="N784" s="72"/>
      <c r="O784" s="72"/>
      <c r="P784" s="72"/>
      <c r="Q784" s="72"/>
      <c r="R784" s="72"/>
      <c r="S784" s="72">
        <v>879064379.78899992</v>
      </c>
      <c r="T784" s="22"/>
      <c r="U784" s="22"/>
      <c r="X784" s="102">
        <v>126.1</v>
      </c>
      <c r="Y784" s="22">
        <v>6971168.7532831086</v>
      </c>
      <c r="Z784" s="5">
        <v>4.5900000000000003E-2</v>
      </c>
      <c r="AA784" s="40"/>
      <c r="AE784" s="34">
        <v>0</v>
      </c>
      <c r="AF784" s="34">
        <v>15594784.739848465</v>
      </c>
    </row>
    <row r="785" spans="1:35" ht="27.75" customHeight="1" x14ac:dyDescent="0.2">
      <c r="A785" s="39">
        <v>748</v>
      </c>
      <c r="B785" s="17" t="s">
        <v>34</v>
      </c>
      <c r="C785" s="19">
        <v>2000</v>
      </c>
      <c r="D785" s="19"/>
      <c r="E785" s="29">
        <v>0</v>
      </c>
      <c r="F785" s="21">
        <v>0</v>
      </c>
      <c r="G785" s="21">
        <v>0</v>
      </c>
      <c r="H785" s="23">
        <v>0</v>
      </c>
      <c r="I785" s="107">
        <v>5.0000000000000001E-3</v>
      </c>
      <c r="J785" s="23"/>
      <c r="K785" s="23">
        <v>879064379.78899992</v>
      </c>
      <c r="L785" s="23">
        <v>1716468397.3204091</v>
      </c>
      <c r="M785" s="39">
        <v>1</v>
      </c>
      <c r="N785" s="72"/>
      <c r="O785" s="72"/>
      <c r="P785" s="72"/>
      <c r="Q785" s="72"/>
      <c r="R785" s="72"/>
      <c r="S785" s="72">
        <v>879064379.78899992</v>
      </c>
      <c r="T785" s="22"/>
      <c r="U785" s="22"/>
      <c r="X785" s="102">
        <v>128.69999999999999</v>
      </c>
      <c r="Y785" s="22">
        <v>6830337.0612975908</v>
      </c>
      <c r="Z785" s="5">
        <v>4.5900000000000003E-2</v>
      </c>
      <c r="AA785" s="40"/>
      <c r="AE785" s="34">
        <v>0</v>
      </c>
      <c r="AF785" s="34">
        <v>21709321.181587011</v>
      </c>
    </row>
    <row r="786" spans="1:35" ht="27.75" customHeight="1" x14ac:dyDescent="0.2">
      <c r="A786" s="39">
        <v>749</v>
      </c>
      <c r="B786" s="17" t="s">
        <v>34</v>
      </c>
      <c r="C786" s="19">
        <v>2001</v>
      </c>
      <c r="D786" s="19"/>
      <c r="E786" s="29">
        <v>0</v>
      </c>
      <c r="F786" s="21">
        <v>0</v>
      </c>
      <c r="G786" s="21">
        <v>0</v>
      </c>
      <c r="H786" s="23">
        <v>0</v>
      </c>
      <c r="I786" s="107">
        <v>5.0000000000000001E-3</v>
      </c>
      <c r="J786" s="23"/>
      <c r="K786" s="23">
        <v>879064379.78899992</v>
      </c>
      <c r="L786" s="23">
        <v>1716468397.3204091</v>
      </c>
      <c r="M786" s="39">
        <v>1</v>
      </c>
      <c r="N786" s="72"/>
      <c r="O786" s="72"/>
      <c r="P786" s="72"/>
      <c r="Q786" s="72"/>
      <c r="R786" s="72"/>
      <c r="S786" s="72">
        <v>879064379.78899992</v>
      </c>
      <c r="T786" s="22"/>
      <c r="U786" s="22"/>
      <c r="X786" s="102">
        <v>129.6</v>
      </c>
      <c r="Y786" s="22">
        <v>6782904.1650385801</v>
      </c>
      <c r="Z786" s="5">
        <v>4.5900000000000003E-2</v>
      </c>
      <c r="AA786" s="40"/>
      <c r="AE786" s="34">
        <v>0</v>
      </c>
      <c r="AF786" s="34">
        <v>27495767.504390746</v>
      </c>
    </row>
    <row r="787" spans="1:35" ht="27.75" customHeight="1" x14ac:dyDescent="0.2">
      <c r="A787" s="39">
        <v>750</v>
      </c>
      <c r="B787" s="17" t="s">
        <v>34</v>
      </c>
      <c r="C787" s="19">
        <v>2002</v>
      </c>
      <c r="D787" s="19"/>
      <c r="E787" s="29">
        <v>0</v>
      </c>
      <c r="F787" s="21">
        <v>4635524838</v>
      </c>
      <c r="G787" s="109">
        <v>-82480953.165304989</v>
      </c>
      <c r="H787" s="23">
        <v>4635524838</v>
      </c>
      <c r="I787" s="107">
        <v>5.0000000000000001E-3</v>
      </c>
      <c r="J787" s="23"/>
      <c r="K787" s="23">
        <v>879064379.78899992</v>
      </c>
      <c r="L787" s="23">
        <v>1716468397.3204091</v>
      </c>
      <c r="M787" s="39">
        <v>1</v>
      </c>
      <c r="N787" s="72"/>
      <c r="O787" s="72"/>
      <c r="P787" s="72"/>
      <c r="Q787" s="72"/>
      <c r="R787" s="72"/>
      <c r="S787" s="72">
        <v>879064379.78899992</v>
      </c>
      <c r="T787" s="22"/>
      <c r="U787" s="22"/>
      <c r="V787" s="72">
        <v>11483000</v>
      </c>
      <c r="X787" s="102">
        <v>130.5</v>
      </c>
      <c r="Y787" s="22">
        <v>6736125.5156245204</v>
      </c>
      <c r="Z787" s="5">
        <v>4.5900000000000003E-2</v>
      </c>
      <c r="AA787" s="40"/>
      <c r="AC787" s="23">
        <v>49853130.870310277</v>
      </c>
      <c r="AD787" s="111">
        <v>91.329146341463414</v>
      </c>
      <c r="AE787" s="34">
        <v>1</v>
      </c>
      <c r="AF787" s="34">
        <v>32969837.291563731</v>
      </c>
      <c r="AG787" s="107">
        <v>8.2960000000000006E-2</v>
      </c>
      <c r="AH787" s="41">
        <v>16.741565999999999</v>
      </c>
      <c r="AI787" s="23">
        <v>551966707.02597535</v>
      </c>
    </row>
    <row r="788" spans="1:35" ht="27.75" customHeight="1" x14ac:dyDescent="0.2">
      <c r="A788" s="39">
        <v>751</v>
      </c>
      <c r="B788" s="17" t="s">
        <v>34</v>
      </c>
      <c r="C788" s="19">
        <v>2003</v>
      </c>
      <c r="D788" s="19"/>
      <c r="E788" s="29">
        <v>0</v>
      </c>
      <c r="F788" s="21">
        <v>4870727288</v>
      </c>
      <c r="G788" s="21">
        <v>0</v>
      </c>
      <c r="H788" s="23">
        <v>235202450</v>
      </c>
      <c r="I788" s="107">
        <v>5.0000000000000001E-3</v>
      </c>
      <c r="J788" s="23">
        <v>258380074.19</v>
      </c>
      <c r="K788" s="23">
        <v>4395321898.9449997</v>
      </c>
      <c r="L788" s="23">
        <v>8582341986.6020451</v>
      </c>
      <c r="N788" s="72"/>
      <c r="O788" s="72"/>
      <c r="P788" s="72"/>
      <c r="Q788" s="72"/>
      <c r="R788" s="72"/>
      <c r="S788" s="72">
        <v>258380074.19</v>
      </c>
      <c r="T788" s="22"/>
      <c r="U788" s="22"/>
      <c r="V788" s="72">
        <v>57204500</v>
      </c>
      <c r="X788" s="102">
        <v>130.6</v>
      </c>
      <c r="Y788" s="22">
        <v>1978407.9187595714</v>
      </c>
      <c r="Z788" s="5">
        <v>4.5900000000000003E-2</v>
      </c>
      <c r="AA788" s="40"/>
      <c r="AD788" s="111">
        <v>94.295243902439026</v>
      </c>
      <c r="AE788" s="34">
        <v>0</v>
      </c>
      <c r="AF788" s="34">
        <v>33434929.67864053</v>
      </c>
      <c r="AG788" s="107">
        <v>8.2960000000000006E-2</v>
      </c>
      <c r="AH788" s="41">
        <v>16.820820000000001</v>
      </c>
      <c r="AI788" s="23">
        <v>562402933.83707023</v>
      </c>
    </row>
    <row r="789" spans="1:35" ht="27.75" customHeight="1" x14ac:dyDescent="0.2">
      <c r="A789" s="39">
        <v>752</v>
      </c>
      <c r="B789" s="17" t="s">
        <v>34</v>
      </c>
      <c r="C789" s="19">
        <v>2004</v>
      </c>
      <c r="D789" s="19"/>
      <c r="E789" s="29">
        <v>0</v>
      </c>
      <c r="F789" s="21">
        <v>5138199046</v>
      </c>
      <c r="G789" s="21">
        <v>0</v>
      </c>
      <c r="H789" s="23">
        <v>267471758</v>
      </c>
      <c r="I789" s="107">
        <v>5.0000000000000001E-3</v>
      </c>
      <c r="J789" s="23">
        <v>291825394.44</v>
      </c>
      <c r="K789" s="23"/>
      <c r="N789" s="72"/>
      <c r="O789" s="72"/>
      <c r="P789" s="72"/>
      <c r="Q789" s="72"/>
      <c r="R789" s="72"/>
      <c r="S789" s="72">
        <v>291825394.44</v>
      </c>
      <c r="T789" s="22"/>
      <c r="U789" s="22"/>
      <c r="V789" s="72">
        <v>72511100</v>
      </c>
      <c r="X789" s="102">
        <v>131.1</v>
      </c>
      <c r="Y789" s="22">
        <v>2225975.5487414189</v>
      </c>
      <c r="Z789" s="5">
        <v>4.5900000000000003E-2</v>
      </c>
      <c r="AA789" s="40"/>
      <c r="AD789" s="111">
        <v>97.149756097560967</v>
      </c>
      <c r="AE789" s="34">
        <v>0</v>
      </c>
      <c r="AF789" s="34">
        <v>34126241.95513235</v>
      </c>
      <c r="AG789" s="107">
        <v>8.2960000000000006E-2</v>
      </c>
      <c r="AH789" s="41">
        <v>16.852066000000001</v>
      </c>
      <c r="AI789" s="23">
        <v>575097681.75985944</v>
      </c>
    </row>
    <row r="790" spans="1:35" ht="27.75" customHeight="1" x14ac:dyDescent="0.2">
      <c r="A790" s="39">
        <v>753</v>
      </c>
      <c r="B790" s="17" t="s">
        <v>34</v>
      </c>
      <c r="C790" s="19">
        <v>2005</v>
      </c>
      <c r="D790" s="19"/>
      <c r="E790" s="29">
        <v>0</v>
      </c>
      <c r="F790" s="21">
        <v>5405097164</v>
      </c>
      <c r="G790" s="21">
        <v>0</v>
      </c>
      <c r="H790" s="23">
        <v>266898118</v>
      </c>
      <c r="I790" s="107">
        <v>5.0000000000000001E-3</v>
      </c>
      <c r="J790" s="23">
        <v>292589113.23000002</v>
      </c>
      <c r="N790" s="72"/>
      <c r="O790" s="72"/>
      <c r="P790" s="72"/>
      <c r="Q790" s="72"/>
      <c r="R790" s="72"/>
      <c r="S790" s="72">
        <v>292589113.23000002</v>
      </c>
      <c r="T790" s="22"/>
      <c r="U790" s="22"/>
      <c r="V790" s="72">
        <v>88994500</v>
      </c>
      <c r="X790" s="102">
        <v>133.6</v>
      </c>
      <c r="Y790" s="22">
        <v>2190038.2726796409</v>
      </c>
      <c r="Z790" s="5">
        <v>4.5900000000000003E-2</v>
      </c>
      <c r="AA790" s="40"/>
      <c r="AD790" s="111">
        <v>99.990121951219521</v>
      </c>
      <c r="AE790" s="34">
        <v>0</v>
      </c>
      <c r="AF790" s="34">
        <v>34749885.722071417</v>
      </c>
      <c r="AG790" s="107">
        <v>8.2960000000000006E-2</v>
      </c>
      <c r="AH790" s="41">
        <v>17.008296000000001</v>
      </c>
      <c r="AI790" s="23">
        <v>591036342.32716441</v>
      </c>
    </row>
    <row r="791" spans="1:35" ht="27.75" customHeight="1" x14ac:dyDescent="0.2">
      <c r="A791" s="39">
        <v>754</v>
      </c>
      <c r="B791" s="17" t="s">
        <v>34</v>
      </c>
      <c r="C791" s="19">
        <v>2006</v>
      </c>
      <c r="D791" s="19"/>
      <c r="E791" s="29">
        <v>0</v>
      </c>
      <c r="F791" s="21">
        <v>5761637186</v>
      </c>
      <c r="G791" s="21">
        <v>0</v>
      </c>
      <c r="H791" s="23">
        <v>356540022</v>
      </c>
      <c r="I791" s="107">
        <v>5.0000000000000001E-3</v>
      </c>
      <c r="J791" s="23">
        <v>383565507.81999999</v>
      </c>
      <c r="N791" s="72"/>
      <c r="O791" s="72"/>
      <c r="P791" s="72"/>
      <c r="Q791" s="72"/>
      <c r="R791" s="72"/>
      <c r="S791" s="72">
        <v>383565507.81999999</v>
      </c>
      <c r="T791" s="22"/>
      <c r="U791" s="22"/>
      <c r="V791" s="72">
        <v>100037300</v>
      </c>
      <c r="X791" s="102">
        <v>142.4</v>
      </c>
      <c r="Y791" s="22">
        <v>2693578.0043539326</v>
      </c>
      <c r="Z791" s="5">
        <v>4.5900000000000003E-2</v>
      </c>
      <c r="AA791" s="40"/>
      <c r="AD791" s="111">
        <v>103.12109756097563</v>
      </c>
      <c r="AE791" s="34">
        <v>0</v>
      </c>
      <c r="AF791" s="34">
        <v>35848443.971782267</v>
      </c>
      <c r="AG791" s="107">
        <v>7.7441666666666686E-2</v>
      </c>
      <c r="AH791" s="41">
        <v>16.88236666666667</v>
      </c>
      <c r="AI791" s="23">
        <v>605206575.56108463</v>
      </c>
    </row>
    <row r="792" spans="1:35" ht="27.75" customHeight="1" x14ac:dyDescent="0.2">
      <c r="A792" s="39">
        <v>755</v>
      </c>
      <c r="B792" s="17" t="s">
        <v>34</v>
      </c>
      <c r="C792" s="19">
        <v>2007</v>
      </c>
      <c r="D792" s="19"/>
      <c r="E792" s="29">
        <v>117894378</v>
      </c>
      <c r="F792" s="21">
        <v>6037923878</v>
      </c>
      <c r="G792" s="21">
        <v>0</v>
      </c>
      <c r="H792" s="23">
        <v>276286692</v>
      </c>
      <c r="I792" s="107">
        <v>5.0000000000000001E-3</v>
      </c>
      <c r="J792" s="23">
        <v>305094877.93000001</v>
      </c>
      <c r="N792" s="72">
        <v>62988579</v>
      </c>
      <c r="O792" s="72">
        <v>6037923878</v>
      </c>
      <c r="P792" s="72"/>
      <c r="Q792" s="72"/>
      <c r="R792" s="72">
        <v>62988579</v>
      </c>
      <c r="S792" s="72">
        <v>368083456.93000001</v>
      </c>
      <c r="T792" s="22"/>
      <c r="U792" s="22"/>
      <c r="V792" s="72">
        <v>107665600</v>
      </c>
      <c r="X792" s="102">
        <v>148.80000000000001</v>
      </c>
      <c r="Y792" s="22">
        <v>2473679.1460349462</v>
      </c>
      <c r="Z792" s="5">
        <v>4.5900000000000003E-2</v>
      </c>
      <c r="AA792" s="40"/>
      <c r="AD792" s="111">
        <v>106.41609756097562</v>
      </c>
      <c r="AE792" s="34">
        <v>0</v>
      </c>
      <c r="AF792" s="34">
        <v>36676679.539512411</v>
      </c>
      <c r="AG792" s="107">
        <v>7.350000000000001E-2</v>
      </c>
      <c r="AH792" s="41">
        <v>17.296320000000001</v>
      </c>
      <c r="AI792" s="23">
        <v>634371585.85285938</v>
      </c>
    </row>
    <row r="793" spans="1:35" ht="27.75" customHeight="1" x14ac:dyDescent="0.2">
      <c r="A793" s="39">
        <v>756</v>
      </c>
      <c r="B793" s="17" t="s">
        <v>34</v>
      </c>
      <c r="C793" s="19">
        <v>2008</v>
      </c>
      <c r="D793" s="19"/>
      <c r="E793" s="29">
        <v>121199678</v>
      </c>
      <c r="F793" s="21">
        <v>6406025778</v>
      </c>
      <c r="G793" s="21">
        <v>0</v>
      </c>
      <c r="H793" s="23">
        <v>368101900</v>
      </c>
      <c r="I793" s="107">
        <v>5.0000000000000001E-3</v>
      </c>
      <c r="J793" s="23">
        <v>398291519.38999999</v>
      </c>
      <c r="N793" s="72">
        <v>91575252</v>
      </c>
      <c r="O793" s="72">
        <v>6406025778</v>
      </c>
      <c r="P793" s="72"/>
      <c r="Q793" s="72"/>
      <c r="R793" s="72">
        <v>91575252</v>
      </c>
      <c r="S793" s="72">
        <v>489866771.38999999</v>
      </c>
      <c r="T793" s="22"/>
      <c r="U793" s="22"/>
      <c r="V793" s="72">
        <v>109759800</v>
      </c>
      <c r="X793" s="102">
        <v>150.30000000000001</v>
      </c>
      <c r="Y793" s="22">
        <v>3259259.9560212903</v>
      </c>
      <c r="Z793" s="5">
        <v>4.5900000000000003E-2</v>
      </c>
      <c r="AA793" s="40"/>
      <c r="AD793" s="111">
        <v>109.62926829268292</v>
      </c>
      <c r="AE793" s="34">
        <v>0</v>
      </c>
      <c r="AF793" s="34">
        <v>38252479.904670075</v>
      </c>
      <c r="AG793" s="107">
        <v>7.2692083333333324E-2</v>
      </c>
      <c r="AH793" s="41">
        <v>17.715351999999999</v>
      </c>
      <c r="AI793" s="23">
        <v>677656146.38415682</v>
      </c>
    </row>
    <row r="794" spans="1:35" ht="27.75" customHeight="1" x14ac:dyDescent="0.2">
      <c r="A794" s="39">
        <v>757</v>
      </c>
      <c r="B794" s="17" t="s">
        <v>34</v>
      </c>
      <c r="C794" s="19">
        <v>2009</v>
      </c>
      <c r="D794" s="19"/>
      <c r="E794" s="29">
        <v>123070880</v>
      </c>
      <c r="F794" s="21">
        <v>6586073308</v>
      </c>
      <c r="G794" s="21">
        <v>0</v>
      </c>
      <c r="H794" s="23">
        <v>180047530</v>
      </c>
      <c r="I794" s="107">
        <v>5.0000000000000001E-3</v>
      </c>
      <c r="J794" s="23">
        <v>212077658.88999999</v>
      </c>
      <c r="N794" s="72">
        <v>151225413</v>
      </c>
      <c r="O794" s="72">
        <v>6586073308</v>
      </c>
      <c r="P794" s="72"/>
      <c r="Q794" s="72"/>
      <c r="R794" s="72">
        <v>151225413</v>
      </c>
      <c r="S794" s="72">
        <v>363303071.88999999</v>
      </c>
      <c r="T794" s="22"/>
      <c r="U794" s="22"/>
      <c r="V794" s="72">
        <v>111555683</v>
      </c>
      <c r="X794" s="102">
        <v>151.1</v>
      </c>
      <c r="Y794" s="22">
        <v>2404388.2984116478</v>
      </c>
      <c r="Z794" s="5">
        <v>4.5900000000000003E-2</v>
      </c>
      <c r="AA794" s="40"/>
      <c r="AD794" s="111">
        <v>112.72439024390243</v>
      </c>
      <c r="AE794" s="34">
        <v>0</v>
      </c>
      <c r="AF794" s="34">
        <v>38901079.375457361</v>
      </c>
      <c r="AG794" s="107">
        <v>7.3154000000000011E-2</v>
      </c>
      <c r="AH794" s="41">
        <v>17.930536200000002</v>
      </c>
      <c r="AI794" s="23">
        <v>697517211.96071172</v>
      </c>
    </row>
    <row r="795" spans="1:35" ht="27.75" customHeight="1" x14ac:dyDescent="0.2">
      <c r="A795" s="39">
        <v>758</v>
      </c>
      <c r="B795" s="17" t="s">
        <v>34</v>
      </c>
      <c r="C795" s="19">
        <v>2010</v>
      </c>
      <c r="D795" s="19"/>
      <c r="E795" s="29">
        <v>-253373130</v>
      </c>
      <c r="F795" s="21">
        <v>7009331189</v>
      </c>
      <c r="G795" s="21">
        <v>0</v>
      </c>
      <c r="H795" s="23">
        <v>423257881</v>
      </c>
      <c r="I795" s="107">
        <v>5.0000000000000001E-3</v>
      </c>
      <c r="J795" s="23">
        <v>456188247.54000002</v>
      </c>
      <c r="N795" s="72">
        <v>111860716</v>
      </c>
      <c r="O795" s="72">
        <v>7009331189</v>
      </c>
      <c r="P795" s="72"/>
      <c r="Q795" s="72"/>
      <c r="R795" s="72">
        <v>111860716</v>
      </c>
      <c r="S795" s="72">
        <v>568048963.53999996</v>
      </c>
      <c r="T795" s="22"/>
      <c r="U795" s="22"/>
      <c r="V795" s="72">
        <v>126963497</v>
      </c>
      <c r="X795" s="102">
        <v>155.1</v>
      </c>
      <c r="Y795" s="22">
        <v>3662469.1395228882</v>
      </c>
      <c r="Z795" s="5">
        <v>4.5900000000000003E-2</v>
      </c>
      <c r="AA795" s="40"/>
      <c r="AD795" s="111">
        <v>115.85768292682927</v>
      </c>
      <c r="AE795" s="34">
        <v>0</v>
      </c>
      <c r="AF795" s="34">
        <v>40777988.971646756</v>
      </c>
      <c r="AG795" s="107">
        <v>7.3993333333333355E-2</v>
      </c>
      <c r="AH795" s="41">
        <v>18.29948266666667</v>
      </c>
      <c r="AI795" s="23">
        <v>746216102.36817443</v>
      </c>
    </row>
    <row r="796" spans="1:35" ht="27.75" customHeight="1" x14ac:dyDescent="0.2">
      <c r="A796" s="39">
        <v>759</v>
      </c>
      <c r="B796" s="17" t="s">
        <v>34</v>
      </c>
      <c r="C796" s="18">
        <v>2011</v>
      </c>
      <c r="D796" s="18"/>
      <c r="E796" s="29">
        <v>-275974666</v>
      </c>
      <c r="F796" s="21">
        <v>7450822993</v>
      </c>
      <c r="G796" s="20">
        <v>0</v>
      </c>
      <c r="H796" s="23">
        <v>441491804</v>
      </c>
      <c r="I796" s="107">
        <v>5.0000000000000001E-3</v>
      </c>
      <c r="J796" s="23">
        <v>476538459.94499999</v>
      </c>
      <c r="N796" s="72">
        <v>71832622</v>
      </c>
      <c r="O796" s="72">
        <v>7450822993</v>
      </c>
      <c r="P796" s="72"/>
      <c r="Q796" s="72"/>
      <c r="R796" s="72">
        <v>71832622</v>
      </c>
      <c r="S796" s="72">
        <v>548371081.94499993</v>
      </c>
      <c r="T796" s="22"/>
      <c r="U796" s="22"/>
      <c r="V796" s="72">
        <v>134035600</v>
      </c>
      <c r="X796" s="102">
        <v>160.19999999999999</v>
      </c>
      <c r="Y796" s="22">
        <v>3423040.4615792758</v>
      </c>
      <c r="Z796" s="5">
        <v>4.5900000000000003E-2</v>
      </c>
      <c r="AA796" s="40"/>
      <c r="AD796" s="111">
        <v>119.08</v>
      </c>
      <c r="AE796" s="34">
        <v>0</v>
      </c>
      <c r="AF796" s="34">
        <v>42329319.739427447</v>
      </c>
      <c r="AG796" s="107">
        <v>7.0764333333333346E-2</v>
      </c>
      <c r="AH796" s="41">
        <v>18.328728099999999</v>
      </c>
      <c r="AI796" s="23">
        <v>775842592.16192853</v>
      </c>
    </row>
    <row r="797" spans="1:35" ht="27.75" customHeight="1" x14ac:dyDescent="0.2">
      <c r="B797" s="98" t="s">
        <v>34</v>
      </c>
      <c r="C797" s="39">
        <v>2012</v>
      </c>
      <c r="E797" s="29">
        <v>-275974666</v>
      </c>
      <c r="F797" s="34">
        <v>7940295722</v>
      </c>
      <c r="G797" s="20"/>
      <c r="H797" s="23">
        <v>489472729</v>
      </c>
      <c r="I797" s="107">
        <v>5.0000000000000001E-3</v>
      </c>
      <c r="J797" s="23">
        <v>526726843.96500003</v>
      </c>
      <c r="N797" s="72">
        <v>63747843</v>
      </c>
      <c r="O797" s="72">
        <v>7940295722</v>
      </c>
      <c r="P797" s="72"/>
      <c r="Q797" s="72"/>
      <c r="R797" s="72">
        <v>63747843</v>
      </c>
      <c r="S797" s="72">
        <v>590474686.96500003</v>
      </c>
      <c r="T797" s="72">
        <v>0</v>
      </c>
      <c r="U797" s="72">
        <v>757187549</v>
      </c>
      <c r="X797" s="102">
        <v>161.6</v>
      </c>
      <c r="Y797" s="22">
        <v>3653927.5183477728</v>
      </c>
      <c r="Z797" s="5">
        <v>4.5900000000000003E-2</v>
      </c>
      <c r="AF797" s="34">
        <v>44040331.481735498</v>
      </c>
      <c r="AG797" s="107">
        <v>6.2333333333333331E-2</v>
      </c>
      <c r="AH797" s="41">
        <v>17.40324</v>
      </c>
      <c r="AI797" s="23">
        <v>766444458.45619845</v>
      </c>
    </row>
    <row r="798" spans="1:35" ht="27.75" customHeight="1" x14ac:dyDescent="0.2">
      <c r="A798" s="39">
        <v>760</v>
      </c>
      <c r="B798" s="17" t="s">
        <v>35</v>
      </c>
      <c r="C798" s="19">
        <v>1989</v>
      </c>
      <c r="D798" s="19"/>
      <c r="E798" s="29">
        <v>0</v>
      </c>
      <c r="F798" s="21">
        <v>0</v>
      </c>
      <c r="G798" s="21">
        <v>0</v>
      </c>
      <c r="H798" s="23"/>
      <c r="I798" s="107">
        <v>5.0000000000000001E-3</v>
      </c>
      <c r="N798" s="72"/>
      <c r="O798" s="72"/>
      <c r="P798" s="72"/>
      <c r="Q798" s="72"/>
      <c r="R798" s="72"/>
      <c r="V798" s="72">
        <v>0</v>
      </c>
      <c r="X798" s="102">
        <v>95.5</v>
      </c>
      <c r="Z798" s="5">
        <v>4.5900000000000003E-2</v>
      </c>
      <c r="AA798" s="40">
        <v>0</v>
      </c>
      <c r="AB798" s="110">
        <v>51.164212860310414</v>
      </c>
      <c r="AE798" s="34">
        <v>0</v>
      </c>
      <c r="AF798" s="34">
        <v>0</v>
      </c>
    </row>
    <row r="799" spans="1:35" ht="27.75" customHeight="1" x14ac:dyDescent="0.2">
      <c r="A799" s="39">
        <v>761</v>
      </c>
      <c r="B799" s="17" t="s">
        <v>35</v>
      </c>
      <c r="C799" s="19">
        <v>1990</v>
      </c>
      <c r="D799" s="19"/>
      <c r="E799" s="29">
        <v>0</v>
      </c>
      <c r="F799" s="21">
        <v>0</v>
      </c>
      <c r="G799" s="21">
        <v>0</v>
      </c>
      <c r="H799" s="23">
        <v>0</v>
      </c>
      <c r="I799" s="107">
        <v>5.0000000000000001E-3</v>
      </c>
      <c r="J799" s="34">
        <v>0</v>
      </c>
      <c r="N799" s="72"/>
      <c r="O799" s="72"/>
      <c r="P799" s="72"/>
      <c r="Q799" s="72"/>
      <c r="R799" s="72"/>
      <c r="S799" s="72">
        <v>0</v>
      </c>
      <c r="T799" s="22"/>
      <c r="U799" s="22"/>
      <c r="V799" s="72">
        <v>0</v>
      </c>
      <c r="X799" s="102">
        <v>98.5</v>
      </c>
      <c r="Y799" s="22">
        <v>0</v>
      </c>
      <c r="Z799" s="5">
        <v>4.5900000000000003E-2</v>
      </c>
      <c r="AA799" s="40"/>
      <c r="AE799" s="34">
        <v>0</v>
      </c>
      <c r="AF799" s="34">
        <v>0</v>
      </c>
    </row>
    <row r="800" spans="1:35" ht="27.75" customHeight="1" x14ac:dyDescent="0.2">
      <c r="A800" s="39">
        <v>762</v>
      </c>
      <c r="B800" s="17" t="s">
        <v>35</v>
      </c>
      <c r="C800" s="19">
        <v>1991</v>
      </c>
      <c r="D800" s="19"/>
      <c r="E800" s="29">
        <v>0</v>
      </c>
      <c r="F800" s="21">
        <v>0</v>
      </c>
      <c r="G800" s="21">
        <v>0</v>
      </c>
      <c r="H800" s="23">
        <v>0</v>
      </c>
      <c r="I800" s="107">
        <v>5.0000000000000001E-3</v>
      </c>
      <c r="J800" s="23">
        <v>0</v>
      </c>
      <c r="N800" s="72"/>
      <c r="O800" s="72"/>
      <c r="P800" s="72"/>
      <c r="Q800" s="72"/>
      <c r="R800" s="72"/>
      <c r="S800" s="72">
        <v>0</v>
      </c>
      <c r="T800" s="22"/>
      <c r="U800" s="22"/>
      <c r="V800" s="72">
        <v>0</v>
      </c>
      <c r="X800" s="102">
        <v>97.7</v>
      </c>
      <c r="Y800" s="22">
        <v>0</v>
      </c>
      <c r="Z800" s="5">
        <v>4.5900000000000003E-2</v>
      </c>
      <c r="AA800" s="40"/>
      <c r="AE800" s="34">
        <v>0</v>
      </c>
      <c r="AF800" s="34">
        <v>0</v>
      </c>
    </row>
    <row r="801" spans="1:35" ht="27.75" customHeight="1" x14ac:dyDescent="0.2">
      <c r="A801" s="39">
        <v>763</v>
      </c>
      <c r="B801" s="17" t="s">
        <v>35</v>
      </c>
      <c r="C801" s="19">
        <v>1992</v>
      </c>
      <c r="D801" s="19"/>
      <c r="E801" s="29">
        <v>0</v>
      </c>
      <c r="F801" s="21">
        <v>0</v>
      </c>
      <c r="G801" s="21">
        <v>0</v>
      </c>
      <c r="H801" s="23">
        <v>0</v>
      </c>
      <c r="I801" s="107">
        <v>5.0000000000000001E-3</v>
      </c>
      <c r="J801" s="23">
        <v>0</v>
      </c>
      <c r="N801" s="72"/>
      <c r="O801" s="72"/>
      <c r="P801" s="72"/>
      <c r="Q801" s="72"/>
      <c r="R801" s="72"/>
      <c r="S801" s="72">
        <v>0</v>
      </c>
      <c r="T801" s="22"/>
      <c r="U801" s="22"/>
      <c r="V801" s="72">
        <v>0</v>
      </c>
      <c r="X801" s="102">
        <v>100</v>
      </c>
      <c r="Y801" s="22">
        <v>0</v>
      </c>
      <c r="Z801" s="5">
        <v>4.5900000000000003E-2</v>
      </c>
      <c r="AA801" s="40"/>
      <c r="AE801" s="34">
        <v>0</v>
      </c>
      <c r="AF801" s="34">
        <v>0</v>
      </c>
    </row>
    <row r="802" spans="1:35" ht="27.75" customHeight="1" x14ac:dyDescent="0.2">
      <c r="A802" s="39">
        <v>764</v>
      </c>
      <c r="B802" s="17" t="s">
        <v>35</v>
      </c>
      <c r="C802" s="19">
        <v>1993</v>
      </c>
      <c r="D802" s="19"/>
      <c r="E802" s="29">
        <v>0</v>
      </c>
      <c r="F802" s="21">
        <v>0</v>
      </c>
      <c r="G802" s="21">
        <v>0</v>
      </c>
      <c r="H802" s="23">
        <v>0</v>
      </c>
      <c r="I802" s="107">
        <v>5.0000000000000001E-3</v>
      </c>
      <c r="J802" s="23">
        <v>0</v>
      </c>
      <c r="N802" s="72"/>
      <c r="O802" s="72"/>
      <c r="P802" s="72"/>
      <c r="Q802" s="72"/>
      <c r="R802" s="72"/>
      <c r="S802" s="72">
        <v>0</v>
      </c>
      <c r="T802" s="22"/>
      <c r="U802" s="22"/>
      <c r="V802" s="72">
        <v>0</v>
      </c>
      <c r="X802" s="102">
        <v>102.5</v>
      </c>
      <c r="Y802" s="22">
        <v>0</v>
      </c>
      <c r="Z802" s="5">
        <v>4.5900000000000003E-2</v>
      </c>
      <c r="AA802" s="40"/>
      <c r="AE802" s="34">
        <v>0</v>
      </c>
      <c r="AF802" s="34">
        <v>0</v>
      </c>
    </row>
    <row r="803" spans="1:35" ht="27.75" customHeight="1" x14ac:dyDescent="0.2">
      <c r="A803" s="39">
        <v>765</v>
      </c>
      <c r="B803" s="17" t="s">
        <v>35</v>
      </c>
      <c r="C803" s="19">
        <v>1994</v>
      </c>
      <c r="D803" s="19"/>
      <c r="E803" s="29">
        <v>0</v>
      </c>
      <c r="F803" s="21">
        <v>0</v>
      </c>
      <c r="G803" s="21">
        <v>0</v>
      </c>
      <c r="H803" s="23">
        <v>0</v>
      </c>
      <c r="I803" s="107">
        <v>5.0000000000000001E-3</v>
      </c>
      <c r="J803" s="23">
        <v>0</v>
      </c>
      <c r="N803" s="72"/>
      <c r="O803" s="72"/>
      <c r="P803" s="72"/>
      <c r="Q803" s="72"/>
      <c r="R803" s="72"/>
      <c r="S803" s="72">
        <v>0</v>
      </c>
      <c r="T803" s="22"/>
      <c r="U803" s="22"/>
      <c r="V803" s="72">
        <v>0</v>
      </c>
      <c r="X803" s="102">
        <v>108.2</v>
      </c>
      <c r="Y803" s="22">
        <v>0</v>
      </c>
      <c r="Z803" s="5">
        <v>4.5900000000000003E-2</v>
      </c>
      <c r="AA803" s="40"/>
      <c r="AE803" s="34">
        <v>0</v>
      </c>
      <c r="AF803" s="34">
        <v>0</v>
      </c>
    </row>
    <row r="804" spans="1:35" ht="27.75" customHeight="1" x14ac:dyDescent="0.2">
      <c r="A804" s="39">
        <v>766</v>
      </c>
      <c r="B804" s="17" t="s">
        <v>35</v>
      </c>
      <c r="C804" s="19">
        <v>1995</v>
      </c>
      <c r="D804" s="19"/>
      <c r="E804" s="29">
        <v>0</v>
      </c>
      <c r="F804" s="21">
        <v>0</v>
      </c>
      <c r="G804" s="21">
        <v>0</v>
      </c>
      <c r="H804" s="23">
        <v>0</v>
      </c>
      <c r="I804" s="107">
        <v>5.0000000000000001E-3</v>
      </c>
      <c r="J804" s="23">
        <v>0</v>
      </c>
      <c r="N804" s="72"/>
      <c r="O804" s="72"/>
      <c r="P804" s="72"/>
      <c r="Q804" s="72"/>
      <c r="R804" s="72"/>
      <c r="S804" s="72">
        <v>0</v>
      </c>
      <c r="T804" s="22"/>
      <c r="U804" s="22"/>
      <c r="V804" s="72">
        <v>0</v>
      </c>
      <c r="X804" s="102">
        <v>116.7</v>
      </c>
      <c r="Y804" s="22">
        <v>0</v>
      </c>
      <c r="Z804" s="5">
        <v>4.5900000000000003E-2</v>
      </c>
      <c r="AA804" s="40"/>
      <c r="AE804" s="34">
        <v>0</v>
      </c>
      <c r="AF804" s="34">
        <v>0</v>
      </c>
    </row>
    <row r="805" spans="1:35" ht="27.75" customHeight="1" x14ac:dyDescent="0.2">
      <c r="A805" s="39">
        <v>767</v>
      </c>
      <c r="B805" s="17" t="s">
        <v>35</v>
      </c>
      <c r="C805" s="19">
        <v>1996</v>
      </c>
      <c r="D805" s="19"/>
      <c r="E805" s="29">
        <v>0</v>
      </c>
      <c r="F805" s="21">
        <v>0</v>
      </c>
      <c r="G805" s="21">
        <v>0</v>
      </c>
      <c r="H805" s="23">
        <v>0</v>
      </c>
      <c r="I805" s="107">
        <v>5.0000000000000001E-3</v>
      </c>
      <c r="J805" s="23">
        <v>0</v>
      </c>
      <c r="N805" s="72"/>
      <c r="O805" s="72"/>
      <c r="P805" s="72"/>
      <c r="Q805" s="72"/>
      <c r="R805" s="72"/>
      <c r="S805" s="72">
        <v>0</v>
      </c>
      <c r="T805" s="22"/>
      <c r="U805" s="22"/>
      <c r="V805" s="72">
        <v>0</v>
      </c>
      <c r="X805" s="102">
        <v>116.6</v>
      </c>
      <c r="Y805" s="22">
        <v>0</v>
      </c>
      <c r="Z805" s="5">
        <v>4.5900000000000003E-2</v>
      </c>
      <c r="AA805" s="40"/>
      <c r="AE805" s="34">
        <v>0</v>
      </c>
      <c r="AF805" s="34">
        <v>0</v>
      </c>
    </row>
    <row r="806" spans="1:35" ht="27.75" customHeight="1" x14ac:dyDescent="0.2">
      <c r="A806" s="39">
        <v>768</v>
      </c>
      <c r="B806" s="17" t="s">
        <v>35</v>
      </c>
      <c r="C806" s="19">
        <v>1997</v>
      </c>
      <c r="D806" s="19"/>
      <c r="E806" s="29">
        <v>0</v>
      </c>
      <c r="F806" s="21">
        <v>0</v>
      </c>
      <c r="G806" s="21">
        <v>0</v>
      </c>
      <c r="H806" s="23">
        <v>0</v>
      </c>
      <c r="I806" s="107">
        <v>5.0000000000000001E-3</v>
      </c>
      <c r="J806" s="23">
        <v>0</v>
      </c>
      <c r="L806" s="33" t="e">
        <v>#DIV/0!</v>
      </c>
      <c r="N806" s="72"/>
      <c r="O806" s="72"/>
      <c r="P806" s="72"/>
      <c r="Q806" s="72"/>
      <c r="R806" s="72"/>
      <c r="S806" s="72">
        <v>0</v>
      </c>
      <c r="T806" s="22"/>
      <c r="U806" s="22"/>
      <c r="V806" s="72">
        <v>0</v>
      </c>
      <c r="X806" s="102">
        <v>118</v>
      </c>
      <c r="Y806" s="22">
        <v>0</v>
      </c>
      <c r="Z806" s="5">
        <v>4.5900000000000003E-2</v>
      </c>
      <c r="AA806" s="40"/>
      <c r="AE806" s="34">
        <v>0</v>
      </c>
      <c r="AF806" s="34">
        <v>0</v>
      </c>
    </row>
    <row r="807" spans="1:35" ht="27.75" customHeight="1" x14ac:dyDescent="0.2">
      <c r="A807" s="39">
        <v>769</v>
      </c>
      <c r="B807" s="17" t="s">
        <v>35</v>
      </c>
      <c r="C807" s="19">
        <v>1998</v>
      </c>
      <c r="D807" s="19"/>
      <c r="E807" s="29">
        <v>0</v>
      </c>
      <c r="F807" s="21">
        <v>0</v>
      </c>
      <c r="G807" s="21">
        <v>0</v>
      </c>
      <c r="H807" s="23">
        <v>0</v>
      </c>
      <c r="I807" s="107">
        <v>5.0000000000000001E-3</v>
      </c>
      <c r="J807" s="23"/>
      <c r="K807" s="23">
        <v>1742200</v>
      </c>
      <c r="L807" s="23" t="e">
        <v>#DIV/0!</v>
      </c>
      <c r="M807" s="39">
        <v>1</v>
      </c>
      <c r="N807" s="72"/>
      <c r="O807" s="72"/>
      <c r="P807" s="72"/>
      <c r="Q807" s="72"/>
      <c r="R807" s="72"/>
      <c r="S807" s="72">
        <v>1742200</v>
      </c>
      <c r="T807" s="22"/>
      <c r="U807" s="22"/>
      <c r="X807" s="102">
        <v>122.8</v>
      </c>
      <c r="Y807" s="22">
        <v>14187.29641693811</v>
      </c>
      <c r="Z807" s="5">
        <v>4.5900000000000003E-2</v>
      </c>
      <c r="AA807" s="40"/>
      <c r="AE807" s="34">
        <v>0</v>
      </c>
      <c r="AF807" s="34">
        <v>14187.29641693811</v>
      </c>
    </row>
    <row r="808" spans="1:35" ht="27.75" customHeight="1" x14ac:dyDescent="0.2">
      <c r="A808" s="39">
        <v>770</v>
      </c>
      <c r="B808" s="17" t="s">
        <v>35</v>
      </c>
      <c r="C808" s="19">
        <v>1999</v>
      </c>
      <c r="D808" s="19"/>
      <c r="E808" s="29">
        <v>0</v>
      </c>
      <c r="F808" s="21">
        <v>0</v>
      </c>
      <c r="G808" s="21">
        <v>0</v>
      </c>
      <c r="H808" s="23">
        <v>0</v>
      </c>
      <c r="I808" s="107">
        <v>5.0000000000000001E-3</v>
      </c>
      <c r="J808" s="23"/>
      <c r="K808" s="23">
        <v>1742200</v>
      </c>
      <c r="L808" s="23" t="e">
        <v>#DIV/0!</v>
      </c>
      <c r="M808" s="39">
        <v>1</v>
      </c>
      <c r="N808" s="72"/>
      <c r="O808" s="72"/>
      <c r="P808" s="72"/>
      <c r="Q808" s="72"/>
      <c r="R808" s="72"/>
      <c r="S808" s="72">
        <v>1742200</v>
      </c>
      <c r="T808" s="22"/>
      <c r="U808" s="22"/>
      <c r="X808" s="102">
        <v>126.1</v>
      </c>
      <c r="Y808" s="22">
        <v>13816.019032513879</v>
      </c>
      <c r="Z808" s="5">
        <v>4.5900000000000003E-2</v>
      </c>
      <c r="AA808" s="40"/>
      <c r="AE808" s="34">
        <v>0</v>
      </c>
      <c r="AF808" s="34">
        <v>27352.11854391453</v>
      </c>
    </row>
    <row r="809" spans="1:35" ht="27.75" customHeight="1" x14ac:dyDescent="0.2">
      <c r="A809" s="39">
        <v>771</v>
      </c>
      <c r="B809" s="17" t="s">
        <v>35</v>
      </c>
      <c r="C809" s="19">
        <v>2000</v>
      </c>
      <c r="D809" s="19"/>
      <c r="E809" s="29">
        <v>0</v>
      </c>
      <c r="F809" s="21">
        <v>0</v>
      </c>
      <c r="G809" s="21">
        <v>0</v>
      </c>
      <c r="H809" s="23">
        <v>0</v>
      </c>
      <c r="I809" s="107">
        <v>5.0000000000000001E-3</v>
      </c>
      <c r="J809" s="23"/>
      <c r="K809" s="23">
        <v>1742200</v>
      </c>
      <c r="L809" s="23" t="e">
        <v>#DIV/0!</v>
      </c>
      <c r="M809" s="39">
        <v>1</v>
      </c>
      <c r="N809" s="72"/>
      <c r="O809" s="72"/>
      <c r="P809" s="72"/>
      <c r="Q809" s="72"/>
      <c r="R809" s="72"/>
      <c r="S809" s="72">
        <v>1742200</v>
      </c>
      <c r="T809" s="22"/>
      <c r="U809" s="22"/>
      <c r="X809" s="102">
        <v>128.69999999999999</v>
      </c>
      <c r="Y809" s="22">
        <v>13536.907536907538</v>
      </c>
      <c r="Z809" s="5">
        <v>4.5900000000000003E-2</v>
      </c>
      <c r="AA809" s="40"/>
      <c r="AE809" s="34">
        <v>0</v>
      </c>
      <c r="AF809" s="34">
        <v>39633.563839656388</v>
      </c>
    </row>
    <row r="810" spans="1:35" ht="27.75" customHeight="1" x14ac:dyDescent="0.2">
      <c r="A810" s="39">
        <v>772</v>
      </c>
      <c r="B810" s="17" t="s">
        <v>35</v>
      </c>
      <c r="C810" s="19">
        <v>2001</v>
      </c>
      <c r="D810" s="19"/>
      <c r="E810" s="29">
        <v>0</v>
      </c>
      <c r="F810" s="21">
        <v>0</v>
      </c>
      <c r="G810" s="21">
        <v>0</v>
      </c>
      <c r="H810" s="23">
        <v>0</v>
      </c>
      <c r="I810" s="107">
        <v>5.0000000000000001E-3</v>
      </c>
      <c r="J810" s="23"/>
      <c r="K810" s="23">
        <v>1742200</v>
      </c>
      <c r="L810" s="23" t="e">
        <v>#DIV/0!</v>
      </c>
      <c r="M810" s="39">
        <v>1</v>
      </c>
      <c r="N810" s="72"/>
      <c r="O810" s="72"/>
      <c r="P810" s="72"/>
      <c r="Q810" s="72"/>
      <c r="R810" s="72"/>
      <c r="S810" s="72">
        <v>1742200</v>
      </c>
      <c r="T810" s="22"/>
      <c r="U810" s="22"/>
      <c r="X810" s="102">
        <v>129.6</v>
      </c>
      <c r="Y810" s="22">
        <v>13442.901234567902</v>
      </c>
      <c r="Z810" s="5">
        <v>4.5900000000000003E-2</v>
      </c>
      <c r="AA810" s="40"/>
      <c r="AE810" s="34">
        <v>0</v>
      </c>
      <c r="AF810" s="34">
        <v>51257.284493984058</v>
      </c>
    </row>
    <row r="811" spans="1:35" ht="27.75" customHeight="1" x14ac:dyDescent="0.2">
      <c r="A811" s="39">
        <v>773</v>
      </c>
      <c r="B811" s="17" t="s">
        <v>35</v>
      </c>
      <c r="C811" s="19">
        <v>2002</v>
      </c>
      <c r="D811" s="19"/>
      <c r="E811" s="29">
        <v>0</v>
      </c>
      <c r="F811" s="21">
        <v>8711000</v>
      </c>
      <c r="G811" s="109">
        <v>0</v>
      </c>
      <c r="H811" s="23">
        <v>8711000</v>
      </c>
      <c r="I811" s="107">
        <v>5.0000000000000001E-3</v>
      </c>
      <c r="J811" s="23"/>
      <c r="K811" s="23">
        <v>1742200</v>
      </c>
      <c r="L811" s="23" t="e">
        <v>#DIV/0!</v>
      </c>
      <c r="M811" s="39">
        <v>1</v>
      </c>
      <c r="N811" s="72"/>
      <c r="O811" s="72"/>
      <c r="P811" s="72"/>
      <c r="Q811" s="72"/>
      <c r="R811" s="72"/>
      <c r="S811" s="72">
        <v>1742200</v>
      </c>
      <c r="T811" s="22"/>
      <c r="U811" s="22"/>
      <c r="V811" s="72">
        <v>0</v>
      </c>
      <c r="X811" s="102">
        <v>130.5</v>
      </c>
      <c r="Y811" s="22">
        <v>13350.191570881227</v>
      </c>
      <c r="Z811" s="5">
        <v>4.5900000000000003E-2</v>
      </c>
      <c r="AA811" s="40"/>
      <c r="AC811" s="23">
        <v>95380.284924936481</v>
      </c>
      <c r="AD811" s="111">
        <v>91.329146341463414</v>
      </c>
      <c r="AE811" s="34">
        <v>1</v>
      </c>
      <c r="AF811" s="34">
        <v>62254.766706591414</v>
      </c>
      <c r="AG811" s="107">
        <v>8.2960000000000006E-2</v>
      </c>
      <c r="AH811" s="41">
        <v>16.741565999999999</v>
      </c>
      <c r="AI811" s="23">
        <v>1042242.2856330028</v>
      </c>
    </row>
    <row r="812" spans="1:35" ht="27.75" customHeight="1" x14ac:dyDescent="0.2">
      <c r="A812" s="39">
        <v>774</v>
      </c>
      <c r="B812" s="17" t="s">
        <v>35</v>
      </c>
      <c r="C812" s="19">
        <v>2003</v>
      </c>
      <c r="D812" s="19"/>
      <c r="E812" s="29">
        <v>0</v>
      </c>
      <c r="F812" s="21">
        <v>8409000</v>
      </c>
      <c r="G812" s="21">
        <v>0</v>
      </c>
      <c r="H812" s="23">
        <v>-302000</v>
      </c>
      <c r="I812" s="107">
        <v>5.0000000000000001E-3</v>
      </c>
      <c r="J812" s="23">
        <v>-258445</v>
      </c>
      <c r="K812" s="23">
        <v>8711000</v>
      </c>
      <c r="L812" s="23" t="e">
        <v>#DIV/0!</v>
      </c>
      <c r="N812" s="72"/>
      <c r="O812" s="72"/>
      <c r="P812" s="72"/>
      <c r="Q812" s="72"/>
      <c r="R812" s="72"/>
      <c r="S812" s="72">
        <v>-258445</v>
      </c>
      <c r="T812" s="22"/>
      <c r="U812" s="22"/>
      <c r="V812" s="72">
        <v>0</v>
      </c>
      <c r="X812" s="102">
        <v>130.6</v>
      </c>
      <c r="Y812" s="22">
        <v>-1978.9050535987749</v>
      </c>
      <c r="Z812" s="5">
        <v>4.5900000000000003E-2</v>
      </c>
      <c r="AA812" s="40"/>
      <c r="AD812" s="111">
        <v>94.295243902439026</v>
      </c>
      <c r="AE812" s="34">
        <v>0</v>
      </c>
      <c r="AF812" s="34">
        <v>57418.367861160092</v>
      </c>
      <c r="AG812" s="107">
        <v>8.2960000000000006E-2</v>
      </c>
      <c r="AH812" s="41">
        <v>16.820820000000001</v>
      </c>
      <c r="AI812" s="23">
        <v>965824.03048635891</v>
      </c>
    </row>
    <row r="813" spans="1:35" ht="27.75" customHeight="1" x14ac:dyDescent="0.2">
      <c r="A813" s="39">
        <v>775</v>
      </c>
      <c r="B813" s="17" t="s">
        <v>35</v>
      </c>
      <c r="C813" s="19">
        <v>2004</v>
      </c>
      <c r="D813" s="19"/>
      <c r="E813" s="29">
        <v>0</v>
      </c>
      <c r="F813" s="21">
        <v>8751000</v>
      </c>
      <c r="G813" s="21">
        <v>0</v>
      </c>
      <c r="H813" s="23">
        <v>342000</v>
      </c>
      <c r="I813" s="107">
        <v>5.0000000000000001E-3</v>
      </c>
      <c r="J813" s="23">
        <v>384045</v>
      </c>
      <c r="K813" s="23"/>
      <c r="N813" s="72"/>
      <c r="O813" s="72"/>
      <c r="P813" s="72"/>
      <c r="Q813" s="72"/>
      <c r="R813" s="72"/>
      <c r="S813" s="72">
        <v>384045</v>
      </c>
      <c r="T813" s="22"/>
      <c r="U813" s="22"/>
      <c r="V813" s="72">
        <v>0</v>
      </c>
      <c r="X813" s="102">
        <v>131.1</v>
      </c>
      <c r="Y813" s="22">
        <v>2929.4050343249428</v>
      </c>
      <c r="Z813" s="5">
        <v>4.5900000000000003E-2</v>
      </c>
      <c r="AA813" s="40"/>
      <c r="AD813" s="111">
        <v>97.149756097560967</v>
      </c>
      <c r="AE813" s="34">
        <v>0</v>
      </c>
      <c r="AF813" s="34">
        <v>57712.269810657781</v>
      </c>
      <c r="AG813" s="107">
        <v>8.2960000000000006E-2</v>
      </c>
      <c r="AH813" s="41">
        <v>16.852066000000001</v>
      </c>
      <c r="AI813" s="23">
        <v>972570.97985901241</v>
      </c>
    </row>
    <row r="814" spans="1:35" ht="27.75" customHeight="1" x14ac:dyDescent="0.2">
      <c r="A814" s="39">
        <v>776</v>
      </c>
      <c r="B814" s="17" t="s">
        <v>35</v>
      </c>
      <c r="C814" s="19">
        <v>2005</v>
      </c>
      <c r="D814" s="19"/>
      <c r="E814" s="29">
        <v>0</v>
      </c>
      <c r="F814" s="21">
        <v>9835000</v>
      </c>
      <c r="G814" s="21">
        <v>0</v>
      </c>
      <c r="H814" s="23">
        <v>1084000</v>
      </c>
      <c r="I814" s="107">
        <v>5.0000000000000001E-3</v>
      </c>
      <c r="J814" s="23">
        <v>1127755</v>
      </c>
      <c r="N814" s="72"/>
      <c r="O814" s="72"/>
      <c r="P814" s="72"/>
      <c r="Q814" s="72"/>
      <c r="R814" s="72"/>
      <c r="S814" s="72">
        <v>1127755</v>
      </c>
      <c r="T814" s="22"/>
      <c r="U814" s="22"/>
      <c r="V814" s="72">
        <v>0</v>
      </c>
      <c r="X814" s="102">
        <v>133.6</v>
      </c>
      <c r="Y814" s="22">
        <v>8441.2799401197608</v>
      </c>
      <c r="Z814" s="5">
        <v>4.5900000000000003E-2</v>
      </c>
      <c r="AA814" s="40"/>
      <c r="AD814" s="111">
        <v>99.990121951219521</v>
      </c>
      <c r="AE814" s="34">
        <v>0</v>
      </c>
      <c r="AF814" s="34">
        <v>63504.556566468353</v>
      </c>
      <c r="AG814" s="107">
        <v>8.2960000000000006E-2</v>
      </c>
      <c r="AH814" s="41">
        <v>17.008296000000001</v>
      </c>
      <c r="AI814" s="23">
        <v>1080104.2954312374</v>
      </c>
    </row>
    <row r="815" spans="1:35" ht="27.75" customHeight="1" x14ac:dyDescent="0.2">
      <c r="A815" s="39">
        <v>777</v>
      </c>
      <c r="B815" s="17" t="s">
        <v>35</v>
      </c>
      <c r="C815" s="19">
        <v>2006</v>
      </c>
      <c r="D815" s="19"/>
      <c r="E815" s="29">
        <v>0</v>
      </c>
      <c r="F815" s="21">
        <v>10633000</v>
      </c>
      <c r="G815" s="21">
        <v>0</v>
      </c>
      <c r="H815" s="23">
        <v>798000</v>
      </c>
      <c r="I815" s="107">
        <v>5.0000000000000001E-3</v>
      </c>
      <c r="J815" s="23">
        <v>847175</v>
      </c>
      <c r="N815" s="72"/>
      <c r="O815" s="72"/>
      <c r="P815" s="72"/>
      <c r="Q815" s="72"/>
      <c r="R815" s="72"/>
      <c r="S815" s="72">
        <v>847175</v>
      </c>
      <c r="T815" s="22"/>
      <c r="U815" s="22"/>
      <c r="V815" s="72">
        <v>0</v>
      </c>
      <c r="X815" s="102">
        <v>142.4</v>
      </c>
      <c r="Y815" s="22">
        <v>5949.2626404494376</v>
      </c>
      <c r="Z815" s="5">
        <v>4.5900000000000003E-2</v>
      </c>
      <c r="AA815" s="40"/>
      <c r="AD815" s="111">
        <v>103.12109756097563</v>
      </c>
      <c r="AE815" s="34">
        <v>0</v>
      </c>
      <c r="AF815" s="34">
        <v>66538.960060516896</v>
      </c>
      <c r="AG815" s="107">
        <v>7.7441666666666686E-2</v>
      </c>
      <c r="AH815" s="41">
        <v>16.88236666666667</v>
      </c>
      <c r="AI815" s="23">
        <v>1123335.1213603353</v>
      </c>
    </row>
    <row r="816" spans="1:35" ht="27.75" customHeight="1" x14ac:dyDescent="0.2">
      <c r="A816" s="39">
        <v>778</v>
      </c>
      <c r="B816" s="17" t="s">
        <v>35</v>
      </c>
      <c r="C816" s="19">
        <v>2007</v>
      </c>
      <c r="D816" s="19"/>
      <c r="E816" s="29">
        <v>377584</v>
      </c>
      <c r="F816" s="21">
        <v>11639609</v>
      </c>
      <c r="G816" s="21">
        <v>0</v>
      </c>
      <c r="H816" s="23">
        <v>1006609</v>
      </c>
      <c r="I816" s="107">
        <v>5.0000000000000001E-3</v>
      </c>
      <c r="J816" s="23">
        <v>1059774</v>
      </c>
      <c r="N816" s="72">
        <v>0</v>
      </c>
      <c r="O816" s="72"/>
      <c r="P816" s="72"/>
      <c r="Q816" s="72">
        <v>99137.365249123919</v>
      </c>
      <c r="R816" s="72">
        <v>99137.365249123919</v>
      </c>
      <c r="S816" s="72">
        <v>1158911.3652491239</v>
      </c>
      <c r="T816" s="22"/>
      <c r="U816" s="22"/>
      <c r="V816" s="72">
        <v>0</v>
      </c>
      <c r="X816" s="102">
        <v>148.80000000000001</v>
      </c>
      <c r="Y816" s="22">
        <v>7788.3828309752944</v>
      </c>
      <c r="Z816" s="5">
        <v>4.5900000000000003E-2</v>
      </c>
      <c r="AA816" s="40"/>
      <c r="AD816" s="111">
        <v>106.41609756097562</v>
      </c>
      <c r="AE816" s="34">
        <v>0</v>
      </c>
      <c r="AF816" s="34">
        <v>71273.204624714461</v>
      </c>
      <c r="AG816" s="107">
        <v>7.350000000000001E-2</v>
      </c>
      <c r="AH816" s="41">
        <v>17.296320000000001</v>
      </c>
      <c r="AI816" s="23">
        <v>1232764.1546145412</v>
      </c>
    </row>
    <row r="817" spans="1:35" ht="27.75" customHeight="1" x14ac:dyDescent="0.2">
      <c r="A817" s="39">
        <v>779</v>
      </c>
      <c r="B817" s="17" t="s">
        <v>35</v>
      </c>
      <c r="C817" s="19">
        <v>2008</v>
      </c>
      <c r="D817" s="19"/>
      <c r="E817" s="29">
        <v>346352</v>
      </c>
      <c r="F817" s="21">
        <v>11917915</v>
      </c>
      <c r="G817" s="21">
        <v>0</v>
      </c>
      <c r="H817" s="23">
        <v>278306</v>
      </c>
      <c r="I817" s="107">
        <v>5.0000000000000001E-3</v>
      </c>
      <c r="J817" s="23">
        <v>336504.04499999998</v>
      </c>
      <c r="N817" s="72">
        <v>0</v>
      </c>
      <c r="O817" s="72"/>
      <c r="P817" s="72"/>
      <c r="Q817" s="72">
        <v>101507.76476795851</v>
      </c>
      <c r="R817" s="72">
        <v>101507.76476795851</v>
      </c>
      <c r="S817" s="72">
        <v>438011.80976795848</v>
      </c>
      <c r="T817" s="22"/>
      <c r="U817" s="22"/>
      <c r="V817" s="72">
        <v>0</v>
      </c>
      <c r="X817" s="102">
        <v>150.30000000000001</v>
      </c>
      <c r="Y817" s="22">
        <v>2914.2502313237424</v>
      </c>
      <c r="Z817" s="5">
        <v>4.5900000000000003E-2</v>
      </c>
      <c r="AA817" s="40"/>
      <c r="AD817" s="111">
        <v>109.62926829268292</v>
      </c>
      <c r="AE817" s="34">
        <v>0</v>
      </c>
      <c r="AF817" s="34">
        <v>70916.014763763815</v>
      </c>
      <c r="AG817" s="107">
        <v>7.2692083333333324E-2</v>
      </c>
      <c r="AH817" s="41">
        <v>17.715351999999999</v>
      </c>
      <c r="AI817" s="23">
        <v>1256302.1639772728</v>
      </c>
    </row>
    <row r="818" spans="1:35" ht="27.75" customHeight="1" x14ac:dyDescent="0.2">
      <c r="A818" s="39">
        <v>780</v>
      </c>
      <c r="B818" s="17" t="s">
        <v>35</v>
      </c>
      <c r="C818" s="19">
        <v>2009</v>
      </c>
      <c r="D818" s="19"/>
      <c r="E818" s="29">
        <v>242352</v>
      </c>
      <c r="F818" s="21">
        <v>12474454</v>
      </c>
      <c r="G818" s="21">
        <v>0</v>
      </c>
      <c r="H818" s="23">
        <v>556539</v>
      </c>
      <c r="I818" s="107">
        <v>5.0000000000000001E-3</v>
      </c>
      <c r="J818" s="23">
        <v>616128.57499999995</v>
      </c>
      <c r="N818" s="72">
        <v>0</v>
      </c>
      <c r="O818" s="72"/>
      <c r="P818" s="72"/>
      <c r="Q818" s="72">
        <v>106247.94204697039</v>
      </c>
      <c r="R818" s="72">
        <v>106247.94204697039</v>
      </c>
      <c r="S818" s="72">
        <v>722376.51704697032</v>
      </c>
      <c r="T818" s="22"/>
      <c r="U818" s="22"/>
      <c r="V818" s="72">
        <v>0</v>
      </c>
      <c r="X818" s="102">
        <v>151.1</v>
      </c>
      <c r="Y818" s="22">
        <v>4780.7843616609553</v>
      </c>
      <c r="Z818" s="5">
        <v>4.5900000000000003E-2</v>
      </c>
      <c r="AA818" s="40"/>
      <c r="AD818" s="111">
        <v>112.72439024390243</v>
      </c>
      <c r="AE818" s="34">
        <v>0</v>
      </c>
      <c r="AF818" s="34">
        <v>72441.754047768016</v>
      </c>
      <c r="AG818" s="107">
        <v>7.3154000000000011E-2</v>
      </c>
      <c r="AH818" s="41">
        <v>17.930536200000002</v>
      </c>
      <c r="AI818" s="23">
        <v>1298919.493345001</v>
      </c>
    </row>
    <row r="819" spans="1:35" ht="27.75" customHeight="1" x14ac:dyDescent="0.2">
      <c r="A819" s="39">
        <v>781</v>
      </c>
      <c r="B819" s="17" t="s">
        <v>35</v>
      </c>
      <c r="C819" s="19">
        <v>2010</v>
      </c>
      <c r="D819" s="19"/>
      <c r="E819" s="29">
        <v>450734</v>
      </c>
      <c r="F819" s="21">
        <v>463798</v>
      </c>
      <c r="G819" s="21">
        <v>0</v>
      </c>
      <c r="H819" s="23">
        <v>-12010656</v>
      </c>
      <c r="I819" s="107">
        <v>5.0000000000000001E-3</v>
      </c>
      <c r="J819" s="23">
        <v>-11948283.73</v>
      </c>
      <c r="N819" s="72">
        <v>0</v>
      </c>
      <c r="O819" s="72"/>
      <c r="P819" s="72"/>
      <c r="Q819" s="72">
        <v>3950.2797497590491</v>
      </c>
      <c r="R819" s="72">
        <v>3950.2797497590491</v>
      </c>
      <c r="S819" s="72">
        <v>-11944333.450250242</v>
      </c>
      <c r="T819" s="22"/>
      <c r="U819" s="22"/>
      <c r="V819" s="72">
        <v>0</v>
      </c>
      <c r="X819" s="102">
        <v>155.1</v>
      </c>
      <c r="Y819" s="22">
        <v>-77010.531594134387</v>
      </c>
      <c r="Z819" s="5">
        <v>4.5900000000000003E-2</v>
      </c>
      <c r="AA819" s="40"/>
      <c r="AD819" s="111">
        <v>115.85768292682927</v>
      </c>
      <c r="AE819" s="34">
        <v>0</v>
      </c>
      <c r="AF819" s="34">
        <v>-7893.8540571589256</v>
      </c>
      <c r="AG819" s="107">
        <v>7.3993333333333355E-2</v>
      </c>
      <c r="AH819" s="41">
        <v>18.29948266666667</v>
      </c>
      <c r="AI819" s="23">
        <v>-144453.44549217614</v>
      </c>
    </row>
    <row r="820" spans="1:35" ht="27.75" customHeight="1" x14ac:dyDescent="0.2">
      <c r="A820" s="39">
        <v>782</v>
      </c>
      <c r="B820" s="17" t="s">
        <v>35</v>
      </c>
      <c r="C820" s="18">
        <v>2011</v>
      </c>
      <c r="D820" s="18"/>
      <c r="E820" s="29">
        <v>450689</v>
      </c>
      <c r="F820" s="21">
        <v>465401</v>
      </c>
      <c r="G820" s="20">
        <v>0</v>
      </c>
      <c r="H820" s="23">
        <v>1603</v>
      </c>
      <c r="I820" s="107">
        <v>5.0000000000000001E-3</v>
      </c>
      <c r="J820" s="23">
        <v>3921.9900000000002</v>
      </c>
      <c r="N820" s="72">
        <v>0</v>
      </c>
      <c r="O820" s="72"/>
      <c r="P820" s="72"/>
      <c r="Q820" s="72">
        <v>3963.9328884937222</v>
      </c>
      <c r="R820" s="72">
        <v>3963.9328884937222</v>
      </c>
      <c r="S820" s="72">
        <v>7885.922888493722</v>
      </c>
      <c r="T820" s="22"/>
      <c r="U820" s="22"/>
      <c r="V820" s="72">
        <v>0</v>
      </c>
      <c r="X820" s="102">
        <v>160.19999999999999</v>
      </c>
      <c r="Y820" s="22">
        <v>49.225486195341588</v>
      </c>
      <c r="Z820" s="5">
        <v>4.5900000000000003E-2</v>
      </c>
      <c r="AA820" s="40"/>
      <c r="AD820" s="111">
        <v>119.08</v>
      </c>
      <c r="AE820" s="34">
        <v>0</v>
      </c>
      <c r="AF820" s="34">
        <v>-7482.3006697399896</v>
      </c>
      <c r="AG820" s="107">
        <v>7.0764333333333346E-2</v>
      </c>
      <c r="AH820" s="41">
        <v>18.328728099999999</v>
      </c>
      <c r="AI820" s="23">
        <v>-137141.05453811216</v>
      </c>
    </row>
    <row r="821" spans="1:35" ht="27.75" customHeight="1" x14ac:dyDescent="0.2">
      <c r="B821" s="98" t="s">
        <v>35</v>
      </c>
      <c r="C821" s="39">
        <v>2012</v>
      </c>
      <c r="E821" s="29">
        <v>450689</v>
      </c>
      <c r="F821" s="34">
        <v>450689</v>
      </c>
      <c r="G821" s="20"/>
      <c r="H821" s="23">
        <v>-14712</v>
      </c>
      <c r="I821" s="107">
        <v>5.0000000000000001E-3</v>
      </c>
      <c r="J821" s="23">
        <v>-12384.994999999999</v>
      </c>
      <c r="N821" s="72">
        <v>0</v>
      </c>
      <c r="O821" s="72"/>
      <c r="P821" s="72"/>
      <c r="Q821" s="72">
        <v>3838.6272259456837</v>
      </c>
      <c r="R821" s="72">
        <v>3838.6272259456837</v>
      </c>
      <c r="S821" s="72">
        <v>0</v>
      </c>
      <c r="T821" s="72">
        <v>1</v>
      </c>
      <c r="U821" s="72">
        <v>0</v>
      </c>
      <c r="X821" s="102">
        <v>161.6</v>
      </c>
      <c r="Y821" s="22">
        <v>0</v>
      </c>
      <c r="Z821" s="5">
        <v>4.5900000000000003E-2</v>
      </c>
      <c r="AF821" s="34">
        <v>-7138.8630689989241</v>
      </c>
      <c r="AG821" s="107">
        <v>6.2333333333333331E-2</v>
      </c>
      <c r="AH821" s="41">
        <v>17.40324</v>
      </c>
      <c r="AI821" s="23">
        <v>-124239.34731692483</v>
      </c>
    </row>
    <row r="822" spans="1:35" ht="27.75" customHeight="1" x14ac:dyDescent="0.2">
      <c r="A822" s="39">
        <v>783</v>
      </c>
      <c r="B822" s="17" t="s">
        <v>36</v>
      </c>
      <c r="C822" s="19">
        <v>1989</v>
      </c>
      <c r="D822" s="19"/>
      <c r="E822" s="29">
        <v>0</v>
      </c>
      <c r="F822" s="21">
        <v>268539309</v>
      </c>
      <c r="G822" s="21">
        <v>-100517716</v>
      </c>
      <c r="H822" s="23"/>
      <c r="I822" s="107">
        <v>5.0000000000000001E-3</v>
      </c>
      <c r="N822" s="72"/>
      <c r="O822" s="72"/>
      <c r="P822" s="72"/>
      <c r="Q822" s="72"/>
      <c r="R822" s="72"/>
      <c r="V822" s="72">
        <v>6620462</v>
      </c>
      <c r="X822" s="102">
        <v>95.5</v>
      </c>
      <c r="Z822" s="5">
        <v>4.5900000000000003E-2</v>
      </c>
      <c r="AA822" s="40">
        <v>3283967.1248092102</v>
      </c>
      <c r="AB822" s="110">
        <v>51.164212860310414</v>
      </c>
      <c r="AE822" s="34">
        <v>1</v>
      </c>
      <c r="AF822" s="34">
        <v>3283967.1248092102</v>
      </c>
    </row>
    <row r="823" spans="1:35" ht="27.75" customHeight="1" x14ac:dyDescent="0.2">
      <c r="A823" s="39">
        <v>784</v>
      </c>
      <c r="B823" s="17" t="s">
        <v>36</v>
      </c>
      <c r="C823" s="19">
        <v>1990</v>
      </c>
      <c r="D823" s="19"/>
      <c r="E823" s="29">
        <v>0</v>
      </c>
      <c r="F823" s="21">
        <v>293226257</v>
      </c>
      <c r="G823" s="21">
        <v>-113416739</v>
      </c>
      <c r="H823" s="23">
        <v>24686948</v>
      </c>
      <c r="I823" s="107">
        <v>5.0000000000000001E-3</v>
      </c>
      <c r="J823" s="34">
        <v>26029644.545000002</v>
      </c>
      <c r="N823" s="72"/>
      <c r="O823" s="72"/>
      <c r="P823" s="72"/>
      <c r="Q823" s="72"/>
      <c r="R823" s="72"/>
      <c r="S823" s="72">
        <v>26029644.545000002</v>
      </c>
      <c r="T823" s="22"/>
      <c r="U823" s="22"/>
      <c r="V823" s="72">
        <v>8610028</v>
      </c>
      <c r="X823" s="102">
        <v>98.5</v>
      </c>
      <c r="Y823" s="22">
        <v>264260.35071065993</v>
      </c>
      <c r="Z823" s="5">
        <v>4.5900000000000003E-2</v>
      </c>
      <c r="AA823" s="40"/>
      <c r="AE823" s="34">
        <v>0</v>
      </c>
      <c r="AF823" s="34">
        <v>3397493.384491127</v>
      </c>
    </row>
    <row r="824" spans="1:35" ht="27.75" customHeight="1" x14ac:dyDescent="0.2">
      <c r="A824" s="39">
        <v>785</v>
      </c>
      <c r="B824" s="17" t="s">
        <v>36</v>
      </c>
      <c r="C824" s="19">
        <v>1991</v>
      </c>
      <c r="D824" s="19"/>
      <c r="E824" s="29">
        <v>0</v>
      </c>
      <c r="F824" s="21">
        <v>314079616</v>
      </c>
      <c r="G824" s="21">
        <v>-128112225</v>
      </c>
      <c r="H824" s="23">
        <v>20853359</v>
      </c>
      <c r="I824" s="107">
        <v>5.0000000000000001E-3</v>
      </c>
      <c r="J824" s="23">
        <v>22319490.285</v>
      </c>
      <c r="N824" s="72"/>
      <c r="O824" s="72"/>
      <c r="P824" s="72"/>
      <c r="Q824" s="72"/>
      <c r="R824" s="72"/>
      <c r="S824" s="72">
        <v>22319490.285</v>
      </c>
      <c r="T824" s="22"/>
      <c r="U824" s="22"/>
      <c r="V824" s="72">
        <v>8812125</v>
      </c>
      <c r="X824" s="102">
        <v>97.7</v>
      </c>
      <c r="Y824" s="22">
        <v>228449.23526100308</v>
      </c>
      <c r="Z824" s="5">
        <v>4.5900000000000003E-2</v>
      </c>
      <c r="AA824" s="40"/>
      <c r="AE824" s="34">
        <v>0</v>
      </c>
      <c r="AF824" s="34">
        <v>3469997.6734039872</v>
      </c>
    </row>
    <row r="825" spans="1:35" ht="27.75" customHeight="1" x14ac:dyDescent="0.2">
      <c r="A825" s="39">
        <v>786</v>
      </c>
      <c r="B825" s="17" t="s">
        <v>36</v>
      </c>
      <c r="C825" s="19">
        <v>1992</v>
      </c>
      <c r="D825" s="19"/>
      <c r="E825" s="29">
        <v>0</v>
      </c>
      <c r="F825" s="21">
        <v>336354196</v>
      </c>
      <c r="G825" s="21">
        <v>-143817005</v>
      </c>
      <c r="H825" s="23">
        <v>22274580</v>
      </c>
      <c r="I825" s="107">
        <v>5.0000000000000001E-3</v>
      </c>
      <c r="J825" s="23">
        <v>23844978.079999998</v>
      </c>
      <c r="N825" s="72"/>
      <c r="O825" s="72"/>
      <c r="P825" s="72"/>
      <c r="Q825" s="72"/>
      <c r="R825" s="72"/>
      <c r="S825" s="72">
        <v>23844978.079999998</v>
      </c>
      <c r="T825" s="22"/>
      <c r="U825" s="22"/>
      <c r="V825" s="72">
        <v>9433144</v>
      </c>
      <c r="X825" s="102">
        <v>100</v>
      </c>
      <c r="Y825" s="22">
        <v>238449.78079999998</v>
      </c>
      <c r="Z825" s="5">
        <v>4.5900000000000003E-2</v>
      </c>
      <c r="AA825" s="40"/>
      <c r="AE825" s="34">
        <v>0</v>
      </c>
      <c r="AF825" s="34">
        <v>3549174.5609947438</v>
      </c>
    </row>
    <row r="826" spans="1:35" ht="27.75" customHeight="1" x14ac:dyDescent="0.2">
      <c r="A826" s="39">
        <v>787</v>
      </c>
      <c r="B826" s="17" t="s">
        <v>36</v>
      </c>
      <c r="C826" s="19">
        <v>1993</v>
      </c>
      <c r="D826" s="19"/>
      <c r="E826" s="29">
        <v>0</v>
      </c>
      <c r="F826" s="21">
        <v>354994398</v>
      </c>
      <c r="G826" s="21">
        <v>-160082534</v>
      </c>
      <c r="H826" s="23">
        <v>18640202</v>
      </c>
      <c r="I826" s="107">
        <v>5.0000000000000001E-3</v>
      </c>
      <c r="J826" s="23">
        <v>20321972.98</v>
      </c>
      <c r="N826" s="72"/>
      <c r="O826" s="72"/>
      <c r="P826" s="72"/>
      <c r="Q826" s="72"/>
      <c r="R826" s="72"/>
      <c r="S826" s="72">
        <v>20321972.98</v>
      </c>
      <c r="T826" s="22"/>
      <c r="U826" s="22"/>
      <c r="V826" s="72">
        <v>9632717</v>
      </c>
      <c r="X826" s="102">
        <v>102.5</v>
      </c>
      <c r="Y826" s="22">
        <v>198263.15102439024</v>
      </c>
      <c r="Z826" s="5">
        <v>4.5900000000000003E-2</v>
      </c>
      <c r="AA826" s="40"/>
      <c r="AE826" s="34">
        <v>0</v>
      </c>
      <c r="AF826" s="34">
        <v>3584530.5996694751</v>
      </c>
    </row>
    <row r="827" spans="1:35" ht="27.75" customHeight="1" x14ac:dyDescent="0.2">
      <c r="A827" s="39">
        <v>788</v>
      </c>
      <c r="B827" s="17" t="s">
        <v>36</v>
      </c>
      <c r="C827" s="19">
        <v>1994</v>
      </c>
      <c r="D827" s="19"/>
      <c r="E827" s="29">
        <v>0</v>
      </c>
      <c r="F827" s="21">
        <v>375405519</v>
      </c>
      <c r="G827" s="21">
        <v>-177135927</v>
      </c>
      <c r="H827" s="23">
        <v>20411121</v>
      </c>
      <c r="I827" s="107">
        <v>5.0000000000000001E-3</v>
      </c>
      <c r="J827" s="23">
        <v>22186092.989999998</v>
      </c>
      <c r="N827" s="72"/>
      <c r="O827" s="72"/>
      <c r="P827" s="72"/>
      <c r="Q827" s="72"/>
      <c r="R827" s="72"/>
      <c r="S827" s="72">
        <v>22186092.989999998</v>
      </c>
      <c r="T827" s="22"/>
      <c r="U827" s="22"/>
      <c r="V827" s="72">
        <v>9447204</v>
      </c>
      <c r="X827" s="102">
        <v>108.2</v>
      </c>
      <c r="Y827" s="22">
        <v>205047.0701478743</v>
      </c>
      <c r="Z827" s="5">
        <v>4.5900000000000003E-2</v>
      </c>
      <c r="AA827" s="40"/>
      <c r="AE827" s="34">
        <v>0</v>
      </c>
      <c r="AF827" s="34">
        <v>3625047.7152925204</v>
      </c>
    </row>
    <row r="828" spans="1:35" ht="27.75" customHeight="1" x14ac:dyDescent="0.2">
      <c r="A828" s="39">
        <v>789</v>
      </c>
      <c r="B828" s="17" t="s">
        <v>36</v>
      </c>
      <c r="C828" s="19">
        <v>1995</v>
      </c>
      <c r="D828" s="19"/>
      <c r="E828" s="29">
        <v>0</v>
      </c>
      <c r="F828" s="21">
        <v>392119922</v>
      </c>
      <c r="G828" s="21">
        <v>-193920285</v>
      </c>
      <c r="H828" s="23">
        <v>16714403</v>
      </c>
      <c r="I828" s="107">
        <v>5.0000000000000001E-3</v>
      </c>
      <c r="J828" s="23">
        <v>18591430.594999999</v>
      </c>
      <c r="N828" s="72"/>
      <c r="O828" s="72"/>
      <c r="P828" s="72"/>
      <c r="Q828" s="72"/>
      <c r="R828" s="72"/>
      <c r="S828" s="72">
        <v>18591430.594999999</v>
      </c>
      <c r="T828" s="22"/>
      <c r="U828" s="22"/>
      <c r="V828" s="72">
        <v>11659187</v>
      </c>
      <c r="X828" s="102">
        <v>116.7</v>
      </c>
      <c r="Y828" s="22">
        <v>159309.60235646958</v>
      </c>
      <c r="Z828" s="5">
        <v>4.5900000000000003E-2</v>
      </c>
      <c r="AA828" s="40"/>
      <c r="AE828" s="34">
        <v>0</v>
      </c>
      <c r="AF828" s="34">
        <v>3617967.6275170632</v>
      </c>
    </row>
    <row r="829" spans="1:35" ht="27.75" customHeight="1" x14ac:dyDescent="0.2">
      <c r="A829" s="39">
        <v>790</v>
      </c>
      <c r="B829" s="17" t="s">
        <v>36</v>
      </c>
      <c r="C829" s="19">
        <v>1996</v>
      </c>
      <c r="D829" s="19"/>
      <c r="E829" s="29">
        <v>0</v>
      </c>
      <c r="F829" s="21">
        <v>403960668</v>
      </c>
      <c r="G829" s="21">
        <v>-208253480</v>
      </c>
      <c r="H829" s="23">
        <v>11840746</v>
      </c>
      <c r="I829" s="107">
        <v>5.0000000000000001E-3</v>
      </c>
      <c r="J829" s="23">
        <v>13801345.609999999</v>
      </c>
      <c r="N829" s="72"/>
      <c r="O829" s="72"/>
      <c r="P829" s="72"/>
      <c r="Q829" s="72"/>
      <c r="R829" s="72"/>
      <c r="S829" s="72">
        <v>13801345.609999999</v>
      </c>
      <c r="T829" s="22"/>
      <c r="U829" s="22"/>
      <c r="V829" s="72">
        <v>12442296</v>
      </c>
      <c r="X829" s="102">
        <v>116.6</v>
      </c>
      <c r="Y829" s="22">
        <v>118364.88516295026</v>
      </c>
      <c r="Z829" s="5">
        <v>4.5900000000000003E-2</v>
      </c>
      <c r="AA829" s="40"/>
      <c r="AE829" s="34">
        <v>0</v>
      </c>
      <c r="AF829" s="34">
        <v>3570267.7985769799</v>
      </c>
    </row>
    <row r="830" spans="1:35" ht="27.75" customHeight="1" x14ac:dyDescent="0.2">
      <c r="A830" s="39">
        <v>791</v>
      </c>
      <c r="B830" s="17" t="s">
        <v>36</v>
      </c>
      <c r="C830" s="19">
        <v>1997</v>
      </c>
      <c r="D830" s="19"/>
      <c r="E830" s="29">
        <v>0</v>
      </c>
      <c r="F830" s="21">
        <v>414681793</v>
      </c>
      <c r="G830" s="21">
        <v>-220889886</v>
      </c>
      <c r="H830" s="23">
        <v>10721125</v>
      </c>
      <c r="I830" s="107">
        <v>5.0000000000000001E-3</v>
      </c>
      <c r="J830" s="23">
        <v>12740928.34</v>
      </c>
      <c r="L830" s="33">
        <v>0.46732677988589677</v>
      </c>
      <c r="N830" s="72"/>
      <c r="O830" s="72"/>
      <c r="P830" s="72"/>
      <c r="Q830" s="72"/>
      <c r="R830" s="72"/>
      <c r="S830" s="72">
        <v>12740928.34</v>
      </c>
      <c r="T830" s="22"/>
      <c r="U830" s="22"/>
      <c r="V830" s="72">
        <v>12626569</v>
      </c>
      <c r="X830" s="102">
        <v>118</v>
      </c>
      <c r="Y830" s="22">
        <v>107973.96898305084</v>
      </c>
      <c r="Z830" s="5">
        <v>4.5900000000000003E-2</v>
      </c>
      <c r="AA830" s="40"/>
      <c r="AE830" s="34">
        <v>0</v>
      </c>
      <c r="AF830" s="34">
        <v>3514366.4756053472</v>
      </c>
    </row>
    <row r="831" spans="1:35" ht="27.75" customHeight="1" x14ac:dyDescent="0.2">
      <c r="A831" s="39">
        <v>792</v>
      </c>
      <c r="B831" s="17" t="s">
        <v>36</v>
      </c>
      <c r="C831" s="19">
        <v>1998</v>
      </c>
      <c r="D831" s="19"/>
      <c r="E831" s="29">
        <v>0</v>
      </c>
      <c r="F831" s="21">
        <v>448964550</v>
      </c>
      <c r="G831" s="21">
        <v>-230377501</v>
      </c>
      <c r="H831" s="23">
        <v>34282757</v>
      </c>
      <c r="I831" s="107">
        <v>5.0000000000000001E-3</v>
      </c>
      <c r="J831" s="23"/>
      <c r="K831" s="23">
        <v>46637723.593000002</v>
      </c>
      <c r="L831" s="23">
        <v>193857520.70343536</v>
      </c>
      <c r="M831" s="39">
        <v>1</v>
      </c>
      <c r="N831" s="72"/>
      <c r="O831" s="72"/>
      <c r="P831" s="72"/>
      <c r="Q831" s="72"/>
      <c r="R831" s="72"/>
      <c r="S831" s="72">
        <v>46637723.593000002</v>
      </c>
      <c r="T831" s="22"/>
      <c r="U831" s="22"/>
      <c r="X831" s="102">
        <v>122.8</v>
      </c>
      <c r="Y831" s="22">
        <v>379786.02274429973</v>
      </c>
      <c r="Z831" s="5">
        <v>4.5900000000000003E-2</v>
      </c>
      <c r="AA831" s="40"/>
      <c r="AE831" s="34">
        <v>0</v>
      </c>
      <c r="AF831" s="34">
        <v>3732843.0771193616</v>
      </c>
    </row>
    <row r="832" spans="1:35" ht="27.75" customHeight="1" x14ac:dyDescent="0.2">
      <c r="A832" s="39">
        <v>793</v>
      </c>
      <c r="B832" s="17" t="s">
        <v>36</v>
      </c>
      <c r="C832" s="19">
        <v>1999</v>
      </c>
      <c r="D832" s="19"/>
      <c r="E832" s="29">
        <v>0</v>
      </c>
      <c r="F832" s="21">
        <v>0</v>
      </c>
      <c r="G832" s="21">
        <v>0</v>
      </c>
      <c r="H832" s="23">
        <v>-448964550</v>
      </c>
      <c r="I832" s="107">
        <v>5.0000000000000001E-3</v>
      </c>
      <c r="J832" s="23"/>
      <c r="K832" s="23">
        <v>46637723.593000002</v>
      </c>
      <c r="L832" s="23">
        <v>193857520.70343536</v>
      </c>
      <c r="M832" s="39">
        <v>1</v>
      </c>
      <c r="N832" s="72"/>
      <c r="O832" s="72"/>
      <c r="P832" s="72"/>
      <c r="Q832" s="72"/>
      <c r="R832" s="72"/>
      <c r="S832" s="72">
        <v>46637723.593000002</v>
      </c>
      <c r="T832" s="22"/>
      <c r="U832" s="22"/>
      <c r="X832" s="102">
        <v>126.1</v>
      </c>
      <c r="Y832" s="22">
        <v>369847.13396510709</v>
      </c>
      <c r="Z832" s="5">
        <v>4.5900000000000003E-2</v>
      </c>
      <c r="AA832" s="40"/>
      <c r="AE832" s="34">
        <v>0</v>
      </c>
      <c r="AF832" s="34">
        <v>3931352.71384469</v>
      </c>
    </row>
    <row r="833" spans="1:35" ht="27.75" customHeight="1" x14ac:dyDescent="0.2">
      <c r="A833" s="39">
        <v>794</v>
      </c>
      <c r="B833" s="17" t="s">
        <v>36</v>
      </c>
      <c r="C833" s="19">
        <v>2000</v>
      </c>
      <c r="D833" s="19"/>
      <c r="E833" s="29">
        <v>0</v>
      </c>
      <c r="F833" s="21">
        <v>0</v>
      </c>
      <c r="G833" s="21">
        <v>0</v>
      </c>
      <c r="H833" s="23">
        <v>0</v>
      </c>
      <c r="I833" s="107">
        <v>5.0000000000000001E-3</v>
      </c>
      <c r="J833" s="23"/>
      <c r="K833" s="23">
        <v>46637723.593000002</v>
      </c>
      <c r="L833" s="23">
        <v>193857520.70343536</v>
      </c>
      <c r="M833" s="39">
        <v>1</v>
      </c>
      <c r="N833" s="72"/>
      <c r="O833" s="72"/>
      <c r="P833" s="72"/>
      <c r="Q833" s="72"/>
      <c r="R833" s="72"/>
      <c r="S833" s="72">
        <v>46637723.593000002</v>
      </c>
      <c r="T833" s="22"/>
      <c r="U833" s="22"/>
      <c r="X833" s="102">
        <v>128.69999999999999</v>
      </c>
      <c r="Y833" s="22">
        <v>362375.47469308472</v>
      </c>
      <c r="Z833" s="5">
        <v>4.5900000000000003E-2</v>
      </c>
      <c r="AA833" s="40"/>
      <c r="AE833" s="34">
        <v>0</v>
      </c>
      <c r="AF833" s="34">
        <v>4113279.0989723033</v>
      </c>
    </row>
    <row r="834" spans="1:35" ht="27.75" customHeight="1" x14ac:dyDescent="0.2">
      <c r="A834" s="39">
        <v>795</v>
      </c>
      <c r="B834" s="17" t="s">
        <v>36</v>
      </c>
      <c r="C834" s="19">
        <v>2001</v>
      </c>
      <c r="D834" s="19"/>
      <c r="E834" s="29">
        <v>0</v>
      </c>
      <c r="F834" s="21">
        <v>0</v>
      </c>
      <c r="G834" s="21">
        <v>0</v>
      </c>
      <c r="H834" s="23">
        <v>0</v>
      </c>
      <c r="I834" s="107">
        <v>5.0000000000000001E-3</v>
      </c>
      <c r="J834" s="23"/>
      <c r="K834" s="23">
        <v>46637723.593000002</v>
      </c>
      <c r="L834" s="23">
        <v>193857520.70343536</v>
      </c>
      <c r="M834" s="39">
        <v>1</v>
      </c>
      <c r="N834" s="72"/>
      <c r="O834" s="72"/>
      <c r="P834" s="72"/>
      <c r="Q834" s="72"/>
      <c r="R834" s="72"/>
      <c r="S834" s="72">
        <v>46637723.593000002</v>
      </c>
      <c r="T834" s="22"/>
      <c r="U834" s="22"/>
      <c r="X834" s="102">
        <v>129.6</v>
      </c>
      <c r="Y834" s="22">
        <v>359858.9783410494</v>
      </c>
      <c r="Z834" s="5">
        <v>4.5900000000000003E-2</v>
      </c>
      <c r="AA834" s="40"/>
      <c r="AE834" s="34">
        <v>0</v>
      </c>
      <c r="AF834" s="34">
        <v>4284338.566670524</v>
      </c>
    </row>
    <row r="835" spans="1:35" ht="27.75" customHeight="1" x14ac:dyDescent="0.2">
      <c r="A835" s="39">
        <v>796</v>
      </c>
      <c r="B835" s="17" t="s">
        <v>36</v>
      </c>
      <c r="C835" s="19">
        <v>2002</v>
      </c>
      <c r="D835" s="19"/>
      <c r="E835" s="29">
        <v>0</v>
      </c>
      <c r="F835" s="21">
        <v>645797002</v>
      </c>
      <c r="G835" s="109">
        <v>0</v>
      </c>
      <c r="H835" s="23">
        <v>645797002</v>
      </c>
      <c r="I835" s="107">
        <v>5.0000000000000001E-3</v>
      </c>
      <c r="J835" s="23"/>
      <c r="K835" s="23">
        <v>46637723.593000002</v>
      </c>
      <c r="L835" s="23">
        <v>193857520.70343536</v>
      </c>
      <c r="M835" s="39">
        <v>1</v>
      </c>
      <c r="N835" s="72"/>
      <c r="O835" s="72"/>
      <c r="P835" s="72"/>
      <c r="Q835" s="72"/>
      <c r="R835" s="72"/>
      <c r="S835" s="72">
        <v>46637723.593000002</v>
      </c>
      <c r="T835" s="22"/>
      <c r="U835" s="22"/>
      <c r="V835" s="72">
        <v>18369563</v>
      </c>
      <c r="X835" s="102">
        <v>130.5</v>
      </c>
      <c r="Y835" s="22">
        <v>357377.1922835249</v>
      </c>
      <c r="Z835" s="5">
        <v>4.5900000000000003E-2</v>
      </c>
      <c r="AA835" s="40"/>
      <c r="AD835" s="111">
        <v>91.329146341463414</v>
      </c>
      <c r="AE835" s="34">
        <v>0</v>
      </c>
      <c r="AF835" s="34">
        <v>4445064.6187438723</v>
      </c>
      <c r="AG835" s="107">
        <v>8.2960000000000006E-2</v>
      </c>
      <c r="AH835" s="41">
        <v>16.741565999999999</v>
      </c>
      <c r="AI835" s="23">
        <v>74417342.688965365</v>
      </c>
    </row>
    <row r="836" spans="1:35" ht="27.75" customHeight="1" x14ac:dyDescent="0.2">
      <c r="A836" s="39">
        <v>797</v>
      </c>
      <c r="B836" s="17" t="s">
        <v>36</v>
      </c>
      <c r="C836" s="19">
        <v>2003</v>
      </c>
      <c r="D836" s="19"/>
      <c r="E836" s="29">
        <v>0</v>
      </c>
      <c r="F836" s="21">
        <v>681206772</v>
      </c>
      <c r="G836" s="21">
        <v>0</v>
      </c>
      <c r="H836" s="23">
        <v>35409770</v>
      </c>
      <c r="I836" s="107">
        <v>5.0000000000000001E-3</v>
      </c>
      <c r="J836" s="23">
        <v>38638755.009999998</v>
      </c>
      <c r="K836" s="23">
        <v>233188617.965</v>
      </c>
      <c r="L836" s="23">
        <v>969287603.51717675</v>
      </c>
      <c r="N836" s="72"/>
      <c r="O836" s="72"/>
      <c r="P836" s="72"/>
      <c r="Q836" s="72"/>
      <c r="R836" s="72"/>
      <c r="S836" s="72">
        <v>38638755.009999998</v>
      </c>
      <c r="T836" s="22"/>
      <c r="U836" s="22"/>
      <c r="V836" s="72">
        <v>19271062</v>
      </c>
      <c r="X836" s="102">
        <v>130.6</v>
      </c>
      <c r="Y836" s="22">
        <v>295855.70451761101</v>
      </c>
      <c r="Z836" s="5">
        <v>4.5900000000000003E-2</v>
      </c>
      <c r="AA836" s="40"/>
      <c r="AD836" s="111">
        <v>94.295243902439026</v>
      </c>
      <c r="AE836" s="34">
        <v>0</v>
      </c>
      <c r="AF836" s="34">
        <v>4536891.8572611399</v>
      </c>
      <c r="AG836" s="107">
        <v>8.2960000000000006E-2</v>
      </c>
      <c r="AH836" s="41">
        <v>16.820820000000001</v>
      </c>
      <c r="AI836" s="23">
        <v>76314241.290455326</v>
      </c>
    </row>
    <row r="837" spans="1:35" ht="27.75" customHeight="1" x14ac:dyDescent="0.2">
      <c r="A837" s="39">
        <v>798</v>
      </c>
      <c r="B837" s="17" t="s">
        <v>36</v>
      </c>
      <c r="C837" s="19">
        <v>2004</v>
      </c>
      <c r="D837" s="19"/>
      <c r="E837" s="29">
        <v>0</v>
      </c>
      <c r="F837" s="21">
        <v>761242413</v>
      </c>
      <c r="G837" s="21">
        <v>0</v>
      </c>
      <c r="H837" s="23">
        <v>80035641</v>
      </c>
      <c r="I837" s="107">
        <v>5.0000000000000001E-3</v>
      </c>
      <c r="J837" s="23">
        <v>83441674.859999999</v>
      </c>
      <c r="K837" s="23"/>
      <c r="N837" s="72"/>
      <c r="O837" s="72"/>
      <c r="P837" s="72"/>
      <c r="Q837" s="72"/>
      <c r="R837" s="72"/>
      <c r="S837" s="72">
        <v>83441674.859999999</v>
      </c>
      <c r="T837" s="22"/>
      <c r="U837" s="22"/>
      <c r="V837" s="72">
        <v>26200926</v>
      </c>
      <c r="X837" s="102">
        <v>131.1</v>
      </c>
      <c r="Y837" s="22">
        <v>636473.49244851258</v>
      </c>
      <c r="Z837" s="5">
        <v>4.5900000000000003E-2</v>
      </c>
      <c r="AA837" s="40"/>
      <c r="AD837" s="111">
        <v>97.149756097560967</v>
      </c>
      <c r="AE837" s="34">
        <v>0</v>
      </c>
      <c r="AF837" s="34">
        <v>4965122.0134613663</v>
      </c>
      <c r="AG837" s="107">
        <v>8.2960000000000006E-2</v>
      </c>
      <c r="AH837" s="41">
        <v>16.852066000000001</v>
      </c>
      <c r="AI837" s="23">
        <v>83672563.868903831</v>
      </c>
    </row>
    <row r="838" spans="1:35" ht="27.75" customHeight="1" x14ac:dyDescent="0.2">
      <c r="A838" s="39">
        <v>799</v>
      </c>
      <c r="B838" s="17" t="s">
        <v>36</v>
      </c>
      <c r="C838" s="19">
        <v>2005</v>
      </c>
      <c r="D838" s="19"/>
      <c r="E838" s="29">
        <v>0</v>
      </c>
      <c r="F838" s="21">
        <v>835109361</v>
      </c>
      <c r="G838" s="21">
        <v>0</v>
      </c>
      <c r="H838" s="23">
        <v>73866948</v>
      </c>
      <c r="I838" s="107">
        <v>5.0000000000000001E-3</v>
      </c>
      <c r="J838" s="23">
        <v>77673160.064999998</v>
      </c>
      <c r="N838" s="72"/>
      <c r="O838" s="72"/>
      <c r="P838" s="72"/>
      <c r="Q838" s="72"/>
      <c r="R838" s="72"/>
      <c r="S838" s="72">
        <v>77673160.064999998</v>
      </c>
      <c r="T838" s="22"/>
      <c r="U838" s="22"/>
      <c r="V838" s="72">
        <v>28306011</v>
      </c>
      <c r="X838" s="102">
        <v>133.6</v>
      </c>
      <c r="Y838" s="22">
        <v>581385.92863023956</v>
      </c>
      <c r="Z838" s="5">
        <v>4.5900000000000003E-2</v>
      </c>
      <c r="AA838" s="40"/>
      <c r="AD838" s="111">
        <v>99.990121951219521</v>
      </c>
      <c r="AE838" s="34">
        <v>0</v>
      </c>
      <c r="AF838" s="34">
        <v>5318608.841673729</v>
      </c>
      <c r="AG838" s="107">
        <v>8.2960000000000006E-2</v>
      </c>
      <c r="AH838" s="41">
        <v>17.008296000000001</v>
      </c>
      <c r="AI838" s="23">
        <v>90460473.487403929</v>
      </c>
    </row>
    <row r="839" spans="1:35" ht="27.75" customHeight="1" x14ac:dyDescent="0.2">
      <c r="A839" s="39">
        <v>800</v>
      </c>
      <c r="B839" s="17" t="s">
        <v>36</v>
      </c>
      <c r="C839" s="19">
        <v>2006</v>
      </c>
      <c r="D839" s="19"/>
      <c r="E839" s="29">
        <v>0</v>
      </c>
      <c r="F839" s="21">
        <v>910861804</v>
      </c>
      <c r="G839" s="21">
        <v>0</v>
      </c>
      <c r="H839" s="23">
        <v>75752443</v>
      </c>
      <c r="I839" s="107">
        <v>5.0000000000000001E-3</v>
      </c>
      <c r="J839" s="23">
        <v>79927989.805000007</v>
      </c>
      <c r="N839" s="72"/>
      <c r="O839" s="72"/>
      <c r="P839" s="72"/>
      <c r="Q839" s="72"/>
      <c r="R839" s="72"/>
      <c r="S839" s="72">
        <v>79927989.805000007</v>
      </c>
      <c r="T839" s="22"/>
      <c r="U839" s="22"/>
      <c r="V839" s="72">
        <v>29989685</v>
      </c>
      <c r="X839" s="102">
        <v>142.4</v>
      </c>
      <c r="Y839" s="22">
        <v>561292.06323735963</v>
      </c>
      <c r="Z839" s="5">
        <v>4.5900000000000003E-2</v>
      </c>
      <c r="AA839" s="40"/>
      <c r="AD839" s="111">
        <v>103.12109756097563</v>
      </c>
      <c r="AE839" s="34">
        <v>0</v>
      </c>
      <c r="AF839" s="34">
        <v>5635776.7590782642</v>
      </c>
      <c r="AG839" s="107">
        <v>7.7441666666666686E-2</v>
      </c>
      <c r="AH839" s="41">
        <v>16.88236666666667</v>
      </c>
      <c r="AI839" s="23">
        <v>95145249.698237598</v>
      </c>
    </row>
    <row r="840" spans="1:35" ht="27.75" customHeight="1" x14ac:dyDescent="0.2">
      <c r="A840" s="39">
        <v>801</v>
      </c>
      <c r="B840" s="17" t="s">
        <v>36</v>
      </c>
      <c r="C840" s="19">
        <v>2007</v>
      </c>
      <c r="D840" s="19"/>
      <c r="E840" s="29">
        <v>-3449681</v>
      </c>
      <c r="F840" s="21">
        <v>986515705</v>
      </c>
      <c r="G840" s="21">
        <v>0</v>
      </c>
      <c r="H840" s="23">
        <v>75653901</v>
      </c>
      <c r="I840" s="107">
        <v>5.0000000000000001E-3</v>
      </c>
      <c r="J840" s="23">
        <v>80208210.019999996</v>
      </c>
      <c r="N840" s="72">
        <v>14286423</v>
      </c>
      <c r="O840" s="72">
        <v>986515705</v>
      </c>
      <c r="P840" s="72"/>
      <c r="Q840" s="72"/>
      <c r="R840" s="72">
        <v>14286423</v>
      </c>
      <c r="S840" s="72">
        <v>94494633.019999996</v>
      </c>
      <c r="T840" s="22"/>
      <c r="U840" s="22"/>
      <c r="V840" s="72">
        <v>33375857</v>
      </c>
      <c r="X840" s="102">
        <v>148.80000000000001</v>
      </c>
      <c r="Y840" s="22">
        <v>635044.57674731174</v>
      </c>
      <c r="Z840" s="5">
        <v>4.5900000000000003E-2</v>
      </c>
      <c r="AA840" s="40"/>
      <c r="AD840" s="111">
        <v>106.41609756097562</v>
      </c>
      <c r="AE840" s="34">
        <v>0</v>
      </c>
      <c r="AF840" s="34">
        <v>6012139.1825838834</v>
      </c>
      <c r="AG840" s="107">
        <v>7.350000000000001E-2</v>
      </c>
      <c r="AH840" s="41">
        <v>17.296320000000001</v>
      </c>
      <c r="AI840" s="23">
        <v>103987883.18650928</v>
      </c>
    </row>
    <row r="841" spans="1:35" ht="27.75" customHeight="1" x14ac:dyDescent="0.2">
      <c r="A841" s="39">
        <v>802</v>
      </c>
      <c r="B841" s="17" t="s">
        <v>36</v>
      </c>
      <c r="C841" s="19">
        <v>2008</v>
      </c>
      <c r="D841" s="19"/>
      <c r="E841" s="29">
        <v>479676</v>
      </c>
      <c r="F841" s="21">
        <v>1016413056</v>
      </c>
      <c r="G841" s="21">
        <v>0</v>
      </c>
      <c r="H841" s="23">
        <v>29897351</v>
      </c>
      <c r="I841" s="107">
        <v>5.0000000000000001E-3</v>
      </c>
      <c r="J841" s="23">
        <v>34829929.524999999</v>
      </c>
      <c r="N841" s="72">
        <v>14572477</v>
      </c>
      <c r="O841" s="72">
        <v>1016413056</v>
      </c>
      <c r="P841" s="72"/>
      <c r="Q841" s="72"/>
      <c r="R841" s="72">
        <v>14572477</v>
      </c>
      <c r="S841" s="72">
        <v>49402406.524999999</v>
      </c>
      <c r="T841" s="22"/>
      <c r="U841" s="22"/>
      <c r="V841" s="72">
        <v>46885691</v>
      </c>
      <c r="X841" s="102">
        <v>150.30000000000001</v>
      </c>
      <c r="Y841" s="22">
        <v>328691.99284763803</v>
      </c>
      <c r="Z841" s="5">
        <v>4.5900000000000003E-2</v>
      </c>
      <c r="AA841" s="40"/>
      <c r="AD841" s="111">
        <v>109.62926829268292</v>
      </c>
      <c r="AE841" s="34">
        <v>0</v>
      </c>
      <c r="AF841" s="34">
        <v>6064873.9869509209</v>
      </c>
      <c r="AG841" s="107">
        <v>7.2692083333333324E-2</v>
      </c>
      <c r="AH841" s="41">
        <v>17.715351999999999</v>
      </c>
      <c r="AI841" s="23">
        <v>107441377.51447897</v>
      </c>
    </row>
    <row r="842" spans="1:35" ht="27.75" customHeight="1" x14ac:dyDescent="0.2">
      <c r="A842" s="39">
        <v>803</v>
      </c>
      <c r="B842" s="17" t="s">
        <v>36</v>
      </c>
      <c r="C842" s="19">
        <v>2009</v>
      </c>
      <c r="D842" s="19"/>
      <c r="E842" s="29">
        <v>1866599</v>
      </c>
      <c r="F842" s="21">
        <v>1014956873</v>
      </c>
      <c r="G842" s="21">
        <v>0</v>
      </c>
      <c r="H842" s="23">
        <v>-1456183</v>
      </c>
      <c r="I842" s="107">
        <v>5.0000000000000001E-3</v>
      </c>
      <c r="J842" s="23">
        <v>3625882.2800000003</v>
      </c>
      <c r="N842" s="72">
        <v>7105843</v>
      </c>
      <c r="O842" s="72">
        <v>1014956873</v>
      </c>
      <c r="P842" s="72"/>
      <c r="Q842" s="72"/>
      <c r="R842" s="72">
        <v>7105843</v>
      </c>
      <c r="S842" s="72">
        <v>10731725.280000001</v>
      </c>
      <c r="T842" s="22"/>
      <c r="U842" s="22"/>
      <c r="V842" s="72">
        <v>53346981</v>
      </c>
      <c r="X842" s="102">
        <v>151.1</v>
      </c>
      <c r="Y842" s="22">
        <v>71023.992587690285</v>
      </c>
      <c r="Z842" s="5">
        <v>4.5900000000000003E-2</v>
      </c>
      <c r="AA842" s="40"/>
      <c r="AD842" s="111">
        <v>112.72439024390243</v>
      </c>
      <c r="AE842" s="34">
        <v>0</v>
      </c>
      <c r="AF842" s="34">
        <v>5857520.2635375643</v>
      </c>
      <c r="AG842" s="107">
        <v>7.3154000000000011E-2</v>
      </c>
      <c r="AH842" s="41">
        <v>17.930536200000002</v>
      </c>
      <c r="AI842" s="23">
        <v>105028479.12759385</v>
      </c>
    </row>
    <row r="843" spans="1:35" ht="27.75" customHeight="1" x14ac:dyDescent="0.2">
      <c r="A843" s="39">
        <v>804</v>
      </c>
      <c r="B843" s="17" t="s">
        <v>36</v>
      </c>
      <c r="C843" s="19">
        <v>2010</v>
      </c>
      <c r="D843" s="19">
        <v>1</v>
      </c>
      <c r="E843" s="29">
        <v>-696333</v>
      </c>
      <c r="F843" s="21">
        <v>1058272434</v>
      </c>
      <c r="G843" s="21">
        <v>0</v>
      </c>
      <c r="H843" s="23">
        <v>43315561</v>
      </c>
      <c r="I843" s="107">
        <v>5.0000000000000001E-3</v>
      </c>
      <c r="J843" s="23">
        <v>48390345.365000002</v>
      </c>
      <c r="N843" s="72">
        <v>5989909</v>
      </c>
      <c r="O843" s="72">
        <v>1058272434</v>
      </c>
      <c r="P843" s="72"/>
      <c r="Q843" s="72"/>
      <c r="R843" s="72">
        <v>5989909</v>
      </c>
      <c r="S843" s="72">
        <v>54380254.365000002</v>
      </c>
      <c r="T843" s="22"/>
      <c r="U843" s="22"/>
      <c r="V843" s="72">
        <v>68859066</v>
      </c>
      <c r="W843" s="99">
        <v>66651141</v>
      </c>
      <c r="X843" s="102">
        <v>155.1</v>
      </c>
      <c r="Y843" s="22">
        <v>350614.14806576405</v>
      </c>
      <c r="Z843" s="5">
        <v>4.5900000000000003E-2</v>
      </c>
      <c r="AA843" s="40"/>
      <c r="AD843" s="111">
        <v>115.85768292682927</v>
      </c>
      <c r="AE843" s="34">
        <v>0</v>
      </c>
      <c r="AF843" s="34">
        <v>5939274.2315069549</v>
      </c>
      <c r="AG843" s="107">
        <v>7.3993333333333355E-2</v>
      </c>
      <c r="AH843" s="41">
        <v>18.29948266666667</v>
      </c>
      <c r="AI843" s="23">
        <v>108685645.85204153</v>
      </c>
    </row>
    <row r="844" spans="1:35" ht="27.75" customHeight="1" x14ac:dyDescent="0.2">
      <c r="A844" s="39">
        <v>805</v>
      </c>
      <c r="B844" s="17" t="s">
        <v>36</v>
      </c>
      <c r="C844" s="18">
        <v>2011</v>
      </c>
      <c r="D844" s="18">
        <v>1</v>
      </c>
      <c r="E844" s="29">
        <v>-3186872</v>
      </c>
      <c r="F844" s="21">
        <v>1089865106</v>
      </c>
      <c r="G844" s="20">
        <v>0</v>
      </c>
      <c r="H844" s="23">
        <v>31592672</v>
      </c>
      <c r="I844" s="107">
        <v>5.0000000000000001E-3</v>
      </c>
      <c r="J844" s="23">
        <v>36884034.170000002</v>
      </c>
      <c r="N844" s="72">
        <v>2432998.9300000002</v>
      </c>
      <c r="O844" s="72">
        <v>1089865106</v>
      </c>
      <c r="P844" s="72"/>
      <c r="Q844" s="72"/>
      <c r="R844" s="72">
        <v>2432998.9300000002</v>
      </c>
      <c r="S844" s="72">
        <v>39317033.100000001</v>
      </c>
      <c r="T844" s="22"/>
      <c r="U844" s="22"/>
      <c r="V844" s="72">
        <v>68531082</v>
      </c>
      <c r="W844" s="99">
        <v>66978626</v>
      </c>
      <c r="X844" s="102">
        <v>160.19999999999999</v>
      </c>
      <c r="Y844" s="22">
        <v>245424.67602996257</v>
      </c>
      <c r="Z844" s="5">
        <v>4.5900000000000003E-2</v>
      </c>
      <c r="AA844" s="40"/>
      <c r="AD844" s="111">
        <v>119.08</v>
      </c>
      <c r="AE844" s="34">
        <v>0</v>
      </c>
      <c r="AF844" s="34">
        <v>5912086.2203107486</v>
      </c>
      <c r="AG844" s="107">
        <v>7.0764333333333346E-2</v>
      </c>
      <c r="AH844" s="41">
        <v>18.328728099999999</v>
      </c>
      <c r="AI844" s="23">
        <v>108361020.8358324</v>
      </c>
    </row>
    <row r="845" spans="1:35" ht="27.75" customHeight="1" x14ac:dyDescent="0.2">
      <c r="B845" s="98" t="s">
        <v>36</v>
      </c>
      <c r="C845" s="39">
        <v>2012</v>
      </c>
      <c r="E845" s="29">
        <v>-3186872</v>
      </c>
      <c r="F845" s="34">
        <v>563778202</v>
      </c>
      <c r="G845" s="20"/>
      <c r="H845" s="23">
        <v>-526086904</v>
      </c>
      <c r="I845" s="107">
        <v>5.0000000000000001E-3</v>
      </c>
      <c r="J845" s="23">
        <v>-520637578.47000003</v>
      </c>
      <c r="N845" s="72">
        <v>0</v>
      </c>
      <c r="O845" s="72">
        <v>563778202</v>
      </c>
      <c r="P845" s="72"/>
      <c r="Q845" s="72"/>
      <c r="R845" s="72">
        <v>0</v>
      </c>
      <c r="S845" s="72">
        <v>77946964</v>
      </c>
      <c r="T845" s="72">
        <v>1</v>
      </c>
      <c r="U845" s="72">
        <v>77946964</v>
      </c>
      <c r="X845" s="102">
        <v>161.6</v>
      </c>
      <c r="Y845" s="22">
        <v>482345.07425742573</v>
      </c>
      <c r="Z845" s="5">
        <v>4.5900000000000003E-2</v>
      </c>
      <c r="AF845" s="34">
        <v>6123066.5370559115</v>
      </c>
      <c r="AG845" s="107">
        <v>6.2333333333333331E-2</v>
      </c>
      <c r="AH845" s="41">
        <v>17.40324</v>
      </c>
      <c r="AI845" s="23">
        <v>106561196.48035292</v>
      </c>
    </row>
    <row r="846" spans="1:35" ht="27.75" customHeight="1" x14ac:dyDescent="0.2">
      <c r="A846" s="39">
        <v>806</v>
      </c>
      <c r="B846" s="17" t="s">
        <v>37</v>
      </c>
      <c r="C846" s="19">
        <v>1989</v>
      </c>
      <c r="D846" s="19"/>
      <c r="E846" s="29">
        <v>0</v>
      </c>
      <c r="F846" s="21">
        <v>512199</v>
      </c>
      <c r="G846" s="21">
        <v>-180059</v>
      </c>
      <c r="H846" s="23"/>
      <c r="I846" s="107">
        <v>5.0000000000000001E-3</v>
      </c>
      <c r="N846" s="72"/>
      <c r="O846" s="72"/>
      <c r="P846" s="72"/>
      <c r="Q846" s="72"/>
      <c r="R846" s="72"/>
      <c r="V846" s="72">
        <v>0</v>
      </c>
      <c r="X846" s="102">
        <v>95.5</v>
      </c>
      <c r="Z846" s="5">
        <v>4.5900000000000003E-2</v>
      </c>
      <c r="AA846" s="40">
        <v>6491.6468256203898</v>
      </c>
      <c r="AB846" s="110">
        <v>51.164212860310414</v>
      </c>
      <c r="AE846" s="34">
        <v>0</v>
      </c>
      <c r="AF846" s="34">
        <v>6491.6468256203898</v>
      </c>
    </row>
    <row r="847" spans="1:35" ht="27.75" customHeight="1" x14ac:dyDescent="0.2">
      <c r="A847" s="39">
        <v>807</v>
      </c>
      <c r="B847" s="17" t="s">
        <v>37</v>
      </c>
      <c r="C847" s="19">
        <v>1990</v>
      </c>
      <c r="D847" s="19"/>
      <c r="E847" s="29">
        <v>0</v>
      </c>
      <c r="F847" s="21">
        <v>558613</v>
      </c>
      <c r="G847" s="21">
        <v>-201843</v>
      </c>
      <c r="H847" s="23">
        <v>46414</v>
      </c>
      <c r="I847" s="107">
        <v>5.0000000000000001E-3</v>
      </c>
      <c r="J847" s="34">
        <v>48974.995000000003</v>
      </c>
      <c r="N847" s="72"/>
      <c r="O847" s="72"/>
      <c r="P847" s="72"/>
      <c r="Q847" s="72"/>
      <c r="R847" s="72"/>
      <c r="S847" s="72">
        <v>48974.995000000003</v>
      </c>
      <c r="T847" s="22"/>
      <c r="U847" s="22"/>
      <c r="V847" s="72">
        <v>0</v>
      </c>
      <c r="X847" s="102">
        <v>98.5</v>
      </c>
      <c r="Y847" s="22">
        <v>497.20807106598988</v>
      </c>
      <c r="Z847" s="5">
        <v>4.5900000000000003E-2</v>
      </c>
      <c r="AA847" s="40"/>
      <c r="AE847" s="34">
        <v>0</v>
      </c>
      <c r="AF847" s="34">
        <v>6690.8883073904044</v>
      </c>
    </row>
    <row r="848" spans="1:35" ht="27.75" customHeight="1" x14ac:dyDescent="0.2">
      <c r="A848" s="39">
        <v>808</v>
      </c>
      <c r="B848" s="17" t="s">
        <v>37</v>
      </c>
      <c r="C848" s="19">
        <v>1991</v>
      </c>
      <c r="D848" s="19"/>
      <c r="E848" s="29">
        <v>0</v>
      </c>
      <c r="F848" s="21">
        <v>595947</v>
      </c>
      <c r="G848" s="21">
        <v>-226842</v>
      </c>
      <c r="H848" s="23">
        <v>37334</v>
      </c>
      <c r="I848" s="107">
        <v>5.0000000000000001E-3</v>
      </c>
      <c r="J848" s="23">
        <v>40127.065000000002</v>
      </c>
      <c r="N848" s="72"/>
      <c r="O848" s="72"/>
      <c r="P848" s="72"/>
      <c r="Q848" s="72"/>
      <c r="R848" s="72"/>
      <c r="S848" s="72">
        <v>40127.065000000002</v>
      </c>
      <c r="T848" s="22"/>
      <c r="U848" s="22"/>
      <c r="V848" s="72">
        <v>0</v>
      </c>
      <c r="X848" s="102">
        <v>97.7</v>
      </c>
      <c r="Y848" s="22">
        <v>410.71714431934492</v>
      </c>
      <c r="Z848" s="5">
        <v>4.5900000000000003E-2</v>
      </c>
      <c r="AA848" s="40"/>
      <c r="AE848" s="34">
        <v>0</v>
      </c>
      <c r="AF848" s="34">
        <v>6794.4936784005295</v>
      </c>
    </row>
    <row r="849" spans="1:35" ht="27.75" customHeight="1" x14ac:dyDescent="0.2">
      <c r="A849" s="39">
        <v>809</v>
      </c>
      <c r="B849" s="17" t="s">
        <v>37</v>
      </c>
      <c r="C849" s="19">
        <v>1992</v>
      </c>
      <c r="D849" s="19"/>
      <c r="E849" s="29">
        <v>0</v>
      </c>
      <c r="F849" s="21">
        <v>738636</v>
      </c>
      <c r="G849" s="21">
        <v>-258030</v>
      </c>
      <c r="H849" s="23">
        <v>142689</v>
      </c>
      <c r="I849" s="107">
        <v>5.0000000000000001E-3</v>
      </c>
      <c r="J849" s="23">
        <v>145668.73499999999</v>
      </c>
      <c r="N849" s="72"/>
      <c r="O849" s="72"/>
      <c r="P849" s="72"/>
      <c r="Q849" s="72"/>
      <c r="R849" s="72"/>
      <c r="S849" s="72">
        <v>145668.73499999999</v>
      </c>
      <c r="T849" s="22"/>
      <c r="U849" s="22"/>
      <c r="V849" s="72">
        <v>0</v>
      </c>
      <c r="X849" s="102">
        <v>100</v>
      </c>
      <c r="Y849" s="22">
        <v>1456.6873499999999</v>
      </c>
      <c r="Z849" s="5">
        <v>4.5900000000000003E-2</v>
      </c>
      <c r="AA849" s="40"/>
      <c r="AE849" s="34">
        <v>0</v>
      </c>
      <c r="AF849" s="34">
        <v>7939.3137685619449</v>
      </c>
    </row>
    <row r="850" spans="1:35" ht="27.75" customHeight="1" x14ac:dyDescent="0.2">
      <c r="A850" s="39">
        <v>810</v>
      </c>
      <c r="B850" s="17" t="s">
        <v>37</v>
      </c>
      <c r="C850" s="19">
        <v>1993</v>
      </c>
      <c r="D850" s="19"/>
      <c r="E850" s="29">
        <v>0</v>
      </c>
      <c r="F850" s="21">
        <v>17680061</v>
      </c>
      <c r="G850" s="21">
        <v>-5830298</v>
      </c>
      <c r="H850" s="23">
        <v>16941425</v>
      </c>
      <c r="I850" s="107">
        <v>5.0000000000000001E-3</v>
      </c>
      <c r="J850" s="23">
        <v>16945118.18</v>
      </c>
      <c r="N850" s="72"/>
      <c r="O850" s="72"/>
      <c r="P850" s="72"/>
      <c r="Q850" s="72"/>
      <c r="R850" s="72"/>
      <c r="S850" s="72">
        <v>16945118.18</v>
      </c>
      <c r="T850" s="22"/>
      <c r="U850" s="22"/>
      <c r="V850" s="72">
        <v>0</v>
      </c>
      <c r="X850" s="102">
        <v>102.5</v>
      </c>
      <c r="Y850" s="22">
        <v>165318.22614634145</v>
      </c>
      <c r="Z850" s="5">
        <v>4.5900000000000003E-2</v>
      </c>
      <c r="AA850" s="40"/>
      <c r="AC850" s="23" t="e">
        <v>#DIV/0!</v>
      </c>
      <c r="AE850" s="34">
        <v>1</v>
      </c>
      <c r="AF850" s="34">
        <v>172893.1254129264</v>
      </c>
    </row>
    <row r="851" spans="1:35" ht="27.75" customHeight="1" x14ac:dyDescent="0.2">
      <c r="A851" s="39">
        <v>811</v>
      </c>
      <c r="B851" s="17" t="s">
        <v>37</v>
      </c>
      <c r="C851" s="19">
        <v>1994</v>
      </c>
      <c r="D851" s="19"/>
      <c r="E851" s="29">
        <v>0</v>
      </c>
      <c r="F851" s="21">
        <v>18551269</v>
      </c>
      <c r="G851" s="21">
        <v>-6803243</v>
      </c>
      <c r="H851" s="23">
        <v>871208</v>
      </c>
      <c r="I851" s="107">
        <v>5.0000000000000001E-3</v>
      </c>
      <c r="J851" s="23">
        <v>959608.30500000005</v>
      </c>
      <c r="N851" s="72"/>
      <c r="O851" s="72"/>
      <c r="P851" s="72"/>
      <c r="Q851" s="72"/>
      <c r="R851" s="72"/>
      <c r="S851" s="72">
        <v>959608.30500000005</v>
      </c>
      <c r="T851" s="22"/>
      <c r="U851" s="22"/>
      <c r="V851" s="72">
        <v>0</v>
      </c>
      <c r="X851" s="102">
        <v>108.2</v>
      </c>
      <c r="Y851" s="22">
        <v>8868.8383086876165</v>
      </c>
      <c r="Z851" s="5">
        <v>4.5900000000000003E-2</v>
      </c>
      <c r="AA851" s="40"/>
      <c r="AE851" s="34">
        <v>0</v>
      </c>
      <c r="AF851" s="34">
        <v>173826.16926516069</v>
      </c>
    </row>
    <row r="852" spans="1:35" ht="27.75" customHeight="1" x14ac:dyDescent="0.2">
      <c r="A852" s="39">
        <v>812</v>
      </c>
      <c r="B852" s="17" t="s">
        <v>37</v>
      </c>
      <c r="C852" s="19">
        <v>1995</v>
      </c>
      <c r="D852" s="19"/>
      <c r="E852" s="29">
        <v>0</v>
      </c>
      <c r="F852" s="21">
        <v>19524349</v>
      </c>
      <c r="G852" s="21">
        <v>-8636926</v>
      </c>
      <c r="H852" s="23">
        <v>973080</v>
      </c>
      <c r="I852" s="107">
        <v>5.0000000000000001E-3</v>
      </c>
      <c r="J852" s="23">
        <v>1065836.345</v>
      </c>
      <c r="N852" s="72"/>
      <c r="O852" s="72"/>
      <c r="P852" s="72"/>
      <c r="Q852" s="72"/>
      <c r="R852" s="72"/>
      <c r="S852" s="72">
        <v>1065836.345</v>
      </c>
      <c r="T852" s="22"/>
      <c r="U852" s="22"/>
      <c r="V852" s="72">
        <v>0</v>
      </c>
      <c r="X852" s="102">
        <v>116.7</v>
      </c>
      <c r="Y852" s="22">
        <v>9133.130634104542</v>
      </c>
      <c r="Z852" s="5">
        <v>4.5900000000000003E-2</v>
      </c>
      <c r="AA852" s="40"/>
      <c r="AE852" s="34">
        <v>0</v>
      </c>
      <c r="AF852" s="34">
        <v>174980.67872999434</v>
      </c>
    </row>
    <row r="853" spans="1:35" ht="27.75" customHeight="1" x14ac:dyDescent="0.2">
      <c r="A853" s="39">
        <v>813</v>
      </c>
      <c r="B853" s="17" t="s">
        <v>37</v>
      </c>
      <c r="C853" s="19">
        <v>1996</v>
      </c>
      <c r="D853" s="19"/>
      <c r="E853" s="29">
        <v>0</v>
      </c>
      <c r="F853" s="21">
        <v>20303269</v>
      </c>
      <c r="G853" s="21">
        <v>-9464828</v>
      </c>
      <c r="H853" s="23">
        <v>778920</v>
      </c>
      <c r="I853" s="107">
        <v>5.0000000000000001E-3</v>
      </c>
      <c r="J853" s="23">
        <v>876541.745</v>
      </c>
      <c r="N853" s="72"/>
      <c r="O853" s="72"/>
      <c r="P853" s="72"/>
      <c r="Q853" s="72"/>
      <c r="R853" s="72"/>
      <c r="S853" s="72">
        <v>876541.745</v>
      </c>
      <c r="T853" s="22"/>
      <c r="U853" s="22"/>
      <c r="V853" s="72">
        <v>0</v>
      </c>
      <c r="X853" s="102">
        <v>116.6</v>
      </c>
      <c r="Y853" s="22">
        <v>7517.5106775300173</v>
      </c>
      <c r="Z853" s="5">
        <v>4.5900000000000003E-2</v>
      </c>
      <c r="AA853" s="40"/>
      <c r="AE853" s="34">
        <v>0</v>
      </c>
      <c r="AF853" s="34">
        <v>174466.57625381762</v>
      </c>
    </row>
    <row r="854" spans="1:35" ht="27.75" customHeight="1" x14ac:dyDescent="0.2">
      <c r="A854" s="39">
        <v>814</v>
      </c>
      <c r="B854" s="17" t="s">
        <v>37</v>
      </c>
      <c r="C854" s="19">
        <v>1997</v>
      </c>
      <c r="D854" s="19"/>
      <c r="E854" s="29">
        <v>0</v>
      </c>
      <c r="F854" s="21">
        <v>21425779</v>
      </c>
      <c r="G854" s="21">
        <v>-10429337</v>
      </c>
      <c r="H854" s="23">
        <v>1122510</v>
      </c>
      <c r="I854" s="107">
        <v>5.0000000000000001E-3</v>
      </c>
      <c r="J854" s="23">
        <v>1224026.345</v>
      </c>
      <c r="L854" s="33">
        <v>0.51323417458940468</v>
      </c>
      <c r="N854" s="72"/>
      <c r="O854" s="72"/>
      <c r="P854" s="72"/>
      <c r="Q854" s="72"/>
      <c r="R854" s="72"/>
      <c r="S854" s="72">
        <v>1224026.345</v>
      </c>
      <c r="T854" s="22"/>
      <c r="U854" s="22"/>
      <c r="V854" s="72">
        <v>0</v>
      </c>
      <c r="X854" s="102">
        <v>118</v>
      </c>
      <c r="Y854" s="22">
        <v>10373.104618644067</v>
      </c>
      <c r="Z854" s="5">
        <v>4.5900000000000003E-2</v>
      </c>
      <c r="AA854" s="40"/>
      <c r="AE854" s="34">
        <v>0</v>
      </c>
      <c r="AF854" s="34">
        <v>176831.66502241147</v>
      </c>
    </row>
    <row r="855" spans="1:35" ht="27.75" customHeight="1" x14ac:dyDescent="0.2">
      <c r="A855" s="39">
        <v>815</v>
      </c>
      <c r="B855" s="17" t="s">
        <v>37</v>
      </c>
      <c r="C855" s="19">
        <v>1998</v>
      </c>
      <c r="D855" s="19"/>
      <c r="E855" s="29">
        <v>0</v>
      </c>
      <c r="F855" s="21">
        <v>23936681</v>
      </c>
      <c r="G855" s="21">
        <v>-11441790</v>
      </c>
      <c r="H855" s="23">
        <v>2510902</v>
      </c>
      <c r="I855" s="107">
        <v>5.0000000000000001E-3</v>
      </c>
      <c r="J855" s="23"/>
      <c r="K855" s="23">
        <v>2871380.5789999999</v>
      </c>
      <c r="L855" s="23">
        <v>9638521.5305616241</v>
      </c>
      <c r="M855" s="39">
        <v>1</v>
      </c>
      <c r="N855" s="72"/>
      <c r="O855" s="72"/>
      <c r="P855" s="72"/>
      <c r="Q855" s="72"/>
      <c r="R855" s="72"/>
      <c r="S855" s="72">
        <v>2871380.5789999999</v>
      </c>
      <c r="T855" s="22"/>
      <c r="U855" s="22"/>
      <c r="X855" s="102">
        <v>122.8</v>
      </c>
      <c r="Y855" s="22">
        <v>23382.578004885992</v>
      </c>
      <c r="Z855" s="5">
        <v>4.5900000000000003E-2</v>
      </c>
      <c r="AA855" s="40"/>
      <c r="AE855" s="34">
        <v>0</v>
      </c>
      <c r="AF855" s="34">
        <v>192097.66960276879</v>
      </c>
    </row>
    <row r="856" spans="1:35" ht="27.75" customHeight="1" x14ac:dyDescent="0.2">
      <c r="A856" s="39">
        <v>816</v>
      </c>
      <c r="B856" s="17" t="s">
        <v>37</v>
      </c>
      <c r="C856" s="19">
        <v>1999</v>
      </c>
      <c r="D856" s="19"/>
      <c r="E856" s="29">
        <v>0</v>
      </c>
      <c r="F856" s="21">
        <v>0</v>
      </c>
      <c r="G856" s="21">
        <v>0</v>
      </c>
      <c r="H856" s="23">
        <v>-23936681</v>
      </c>
      <c r="I856" s="107">
        <v>5.0000000000000001E-3</v>
      </c>
      <c r="J856" s="23"/>
      <c r="K856" s="23">
        <v>2871380.5789999999</v>
      </c>
      <c r="L856" s="23">
        <v>9638521.5305616241</v>
      </c>
      <c r="M856" s="39">
        <v>1</v>
      </c>
      <c r="N856" s="72"/>
      <c r="O856" s="72"/>
      <c r="P856" s="72"/>
      <c r="Q856" s="72"/>
      <c r="R856" s="72"/>
      <c r="S856" s="72">
        <v>2871380.5789999999</v>
      </c>
      <c r="T856" s="22"/>
      <c r="U856" s="22"/>
      <c r="X856" s="102">
        <v>126.1</v>
      </c>
      <c r="Y856" s="22">
        <v>22770.662799365582</v>
      </c>
      <c r="Z856" s="5">
        <v>4.5900000000000003E-2</v>
      </c>
      <c r="AA856" s="40"/>
      <c r="AE856" s="34">
        <v>0</v>
      </c>
      <c r="AF856" s="34">
        <v>206051.04936736729</v>
      </c>
    </row>
    <row r="857" spans="1:35" ht="27.75" customHeight="1" x14ac:dyDescent="0.2">
      <c r="A857" s="39">
        <v>817</v>
      </c>
      <c r="B857" s="17" t="s">
        <v>37</v>
      </c>
      <c r="C857" s="19">
        <v>2000</v>
      </c>
      <c r="D857" s="19"/>
      <c r="E857" s="29">
        <v>0</v>
      </c>
      <c r="F857" s="21">
        <v>0</v>
      </c>
      <c r="G857" s="21">
        <v>0</v>
      </c>
      <c r="H857" s="23">
        <v>0</v>
      </c>
      <c r="I857" s="107">
        <v>5.0000000000000001E-3</v>
      </c>
      <c r="J857" s="23"/>
      <c r="K857" s="23">
        <v>2871380.5789999999</v>
      </c>
      <c r="L857" s="23">
        <v>9638521.5305616241</v>
      </c>
      <c r="M857" s="39">
        <v>1</v>
      </c>
      <c r="N857" s="72"/>
      <c r="O857" s="72"/>
      <c r="P857" s="72"/>
      <c r="Q857" s="72"/>
      <c r="R857" s="72"/>
      <c r="S857" s="72">
        <v>2871380.5789999999</v>
      </c>
      <c r="T857" s="22"/>
      <c r="U857" s="22"/>
      <c r="X857" s="102">
        <v>128.69999999999999</v>
      </c>
      <c r="Y857" s="22">
        <v>22310.649409479411</v>
      </c>
      <c r="Z857" s="5">
        <v>4.5900000000000003E-2</v>
      </c>
      <c r="AA857" s="40"/>
      <c r="AE857" s="34">
        <v>0</v>
      </c>
      <c r="AF857" s="34">
        <v>218903.95561088453</v>
      </c>
    </row>
    <row r="858" spans="1:35" ht="27.75" customHeight="1" x14ac:dyDescent="0.2">
      <c r="A858" s="39">
        <v>818</v>
      </c>
      <c r="B858" s="17" t="s">
        <v>37</v>
      </c>
      <c r="C858" s="19">
        <v>2001</v>
      </c>
      <c r="D858" s="19"/>
      <c r="E858" s="29">
        <v>0</v>
      </c>
      <c r="F858" s="21">
        <v>0</v>
      </c>
      <c r="G858" s="21">
        <v>0</v>
      </c>
      <c r="H858" s="23">
        <v>0</v>
      </c>
      <c r="I858" s="107">
        <v>5.0000000000000001E-3</v>
      </c>
      <c r="J858" s="23"/>
      <c r="K858" s="23">
        <v>2871380.5789999999</v>
      </c>
      <c r="L858" s="23">
        <v>9638521.5305616241</v>
      </c>
      <c r="M858" s="39">
        <v>1</v>
      </c>
      <c r="N858" s="72"/>
      <c r="O858" s="72"/>
      <c r="P858" s="72"/>
      <c r="Q858" s="72"/>
      <c r="R858" s="72"/>
      <c r="S858" s="72">
        <v>2871380.5789999999</v>
      </c>
      <c r="T858" s="22"/>
      <c r="U858" s="22"/>
      <c r="X858" s="102">
        <v>129.6</v>
      </c>
      <c r="Y858" s="22">
        <v>22155.714344135802</v>
      </c>
      <c r="Z858" s="5">
        <v>4.5900000000000003E-2</v>
      </c>
      <c r="AA858" s="40"/>
      <c r="AE858" s="34">
        <v>0</v>
      </c>
      <c r="AF858" s="34">
        <v>231011.97839248073</v>
      </c>
    </row>
    <row r="859" spans="1:35" ht="27.75" customHeight="1" x14ac:dyDescent="0.2">
      <c r="A859" s="39">
        <v>819</v>
      </c>
      <c r="B859" s="17" t="s">
        <v>37</v>
      </c>
      <c r="C859" s="19">
        <v>2002</v>
      </c>
      <c r="D859" s="19"/>
      <c r="E859" s="29">
        <v>0</v>
      </c>
      <c r="F859" s="21">
        <v>35675553</v>
      </c>
      <c r="G859" s="109">
        <v>-140783902.12754691</v>
      </c>
      <c r="H859" s="23">
        <v>35675553</v>
      </c>
      <c r="I859" s="107">
        <v>5.0000000000000001E-3</v>
      </c>
      <c r="J859" s="23"/>
      <c r="K859" s="23">
        <v>2871380.5789999999</v>
      </c>
      <c r="L859" s="23">
        <v>9638521.5305616241</v>
      </c>
      <c r="M859" s="39">
        <v>1</v>
      </c>
      <c r="N859" s="72"/>
      <c r="O859" s="72"/>
      <c r="P859" s="72"/>
      <c r="Q859" s="72"/>
      <c r="R859" s="72"/>
      <c r="S859" s="72">
        <v>2871380.5789999999</v>
      </c>
      <c r="T859" s="22"/>
      <c r="U859" s="22"/>
      <c r="V859" s="72">
        <v>0</v>
      </c>
      <c r="X859" s="102">
        <v>130.5</v>
      </c>
      <c r="Y859" s="22">
        <v>22002.916314176244</v>
      </c>
      <c r="Z859" s="5">
        <v>4.5900000000000003E-2</v>
      </c>
      <c r="AA859" s="40"/>
      <c r="AC859" s="23">
        <v>-1150874.100307097</v>
      </c>
      <c r="AD859" s="111">
        <v>91.329146341463414</v>
      </c>
      <c r="AE859" s="34">
        <v>0</v>
      </c>
      <c r="AF859" s="34">
        <v>242411.4448984421</v>
      </c>
      <c r="AG859" s="107">
        <v>8.2960000000000006E-2</v>
      </c>
      <c r="AH859" s="41">
        <v>16.741565999999999</v>
      </c>
      <c r="AI859" s="23">
        <v>4058347.2039226317</v>
      </c>
    </row>
    <row r="860" spans="1:35" ht="27.75" customHeight="1" x14ac:dyDescent="0.2">
      <c r="A860" s="39">
        <v>820</v>
      </c>
      <c r="B860" s="17" t="s">
        <v>37</v>
      </c>
      <c r="C860" s="19">
        <v>2003</v>
      </c>
      <c r="D860" s="19"/>
      <c r="E860" s="29">
        <v>0</v>
      </c>
      <c r="F860" s="21">
        <v>36588608</v>
      </c>
      <c r="G860" s="21">
        <v>0</v>
      </c>
      <c r="H860" s="23">
        <v>913055</v>
      </c>
      <c r="I860" s="107">
        <v>5.0000000000000001E-3</v>
      </c>
      <c r="J860" s="23">
        <v>1091432.7650000001</v>
      </c>
      <c r="K860" s="23">
        <v>14356902.895</v>
      </c>
      <c r="L860" s="23">
        <v>48192607.652808122</v>
      </c>
      <c r="N860" s="72"/>
      <c r="O860" s="72"/>
      <c r="P860" s="72"/>
      <c r="Q860" s="72"/>
      <c r="R860" s="72"/>
      <c r="S860" s="72">
        <v>1091432.7650000001</v>
      </c>
      <c r="T860" s="22"/>
      <c r="U860" s="22"/>
      <c r="V860" s="72">
        <v>0</v>
      </c>
      <c r="X860" s="102">
        <v>130.6</v>
      </c>
      <c r="Y860" s="22">
        <v>8357.0655819295571</v>
      </c>
      <c r="Z860" s="5">
        <v>4.5900000000000003E-2</v>
      </c>
      <c r="AA860" s="40"/>
      <c r="AD860" s="111">
        <v>94.295243902439026</v>
      </c>
      <c r="AE860" s="34">
        <v>0</v>
      </c>
      <c r="AF860" s="34">
        <v>239641.82515953315</v>
      </c>
      <c r="AG860" s="107">
        <v>8.2960000000000006E-2</v>
      </c>
      <c r="AH860" s="41">
        <v>16.820820000000001</v>
      </c>
      <c r="AI860" s="23">
        <v>4030972.0054799789</v>
      </c>
    </row>
    <row r="861" spans="1:35" ht="27.75" customHeight="1" x14ac:dyDescent="0.2">
      <c r="A861" s="39">
        <v>821</v>
      </c>
      <c r="B861" s="17" t="s">
        <v>37</v>
      </c>
      <c r="C861" s="19">
        <v>2004</v>
      </c>
      <c r="D861" s="19"/>
      <c r="E861" s="29">
        <v>0</v>
      </c>
      <c r="F861" s="21">
        <v>37931444</v>
      </c>
      <c r="G861" s="21">
        <v>0</v>
      </c>
      <c r="H861" s="23">
        <v>1342836</v>
      </c>
      <c r="I861" s="107">
        <v>5.0000000000000001E-3</v>
      </c>
      <c r="J861" s="23">
        <v>1525779.04</v>
      </c>
      <c r="K861" s="23"/>
      <c r="N861" s="72"/>
      <c r="O861" s="72"/>
      <c r="P861" s="72"/>
      <c r="Q861" s="72"/>
      <c r="R861" s="72"/>
      <c r="S861" s="72">
        <v>1525779.04</v>
      </c>
      <c r="T861" s="22"/>
      <c r="U861" s="22"/>
      <c r="V861" s="72">
        <v>0</v>
      </c>
      <c r="X861" s="102">
        <v>131.1</v>
      </c>
      <c r="Y861" s="22">
        <v>11638.284057971015</v>
      </c>
      <c r="Z861" s="5">
        <v>4.5900000000000003E-2</v>
      </c>
      <c r="AA861" s="40"/>
      <c r="AD861" s="111">
        <v>97.149756097560967</v>
      </c>
      <c r="AE861" s="34">
        <v>0</v>
      </c>
      <c r="AF861" s="34">
        <v>240280.54944268157</v>
      </c>
      <c r="AG861" s="107">
        <v>8.2960000000000006E-2</v>
      </c>
      <c r="AH861" s="41">
        <v>16.852066000000001</v>
      </c>
      <c r="AI861" s="23">
        <v>4049223.677724333</v>
      </c>
    </row>
    <row r="862" spans="1:35" ht="27.75" customHeight="1" x14ac:dyDescent="0.2">
      <c r="A862" s="39">
        <v>822</v>
      </c>
      <c r="B862" s="17" t="s">
        <v>37</v>
      </c>
      <c r="C862" s="19">
        <v>2005</v>
      </c>
      <c r="D862" s="19"/>
      <c r="E862" s="29">
        <v>0</v>
      </c>
      <c r="F862" s="21">
        <v>39190592</v>
      </c>
      <c r="G862" s="21">
        <v>0</v>
      </c>
      <c r="H862" s="23">
        <v>1259148</v>
      </c>
      <c r="I862" s="107">
        <v>5.0000000000000001E-3</v>
      </c>
      <c r="J862" s="23">
        <v>1448805.22</v>
      </c>
      <c r="N862" s="72"/>
      <c r="O862" s="72"/>
      <c r="P862" s="72"/>
      <c r="Q862" s="72"/>
      <c r="R862" s="72"/>
      <c r="S862" s="72">
        <v>1448805.22</v>
      </c>
      <c r="T862" s="22"/>
      <c r="U862" s="22"/>
      <c r="V862" s="72">
        <v>0</v>
      </c>
      <c r="X862" s="102">
        <v>133.6</v>
      </c>
      <c r="Y862" s="22">
        <v>10844.350449101797</v>
      </c>
      <c r="Z862" s="5">
        <v>4.5900000000000003E-2</v>
      </c>
      <c r="AA862" s="40"/>
      <c r="AD862" s="111">
        <v>99.990121951219521</v>
      </c>
      <c r="AE862" s="34">
        <v>0</v>
      </c>
      <c r="AF862" s="34">
        <v>240096.02267236428</v>
      </c>
      <c r="AG862" s="107">
        <v>8.2960000000000006E-2</v>
      </c>
      <c r="AH862" s="41">
        <v>17.008296000000001</v>
      </c>
      <c r="AI862" s="23">
        <v>4083624.222034283</v>
      </c>
    </row>
    <row r="863" spans="1:35" ht="27.75" customHeight="1" x14ac:dyDescent="0.2">
      <c r="A863" s="39">
        <v>823</v>
      </c>
      <c r="B863" s="17" t="s">
        <v>37</v>
      </c>
      <c r="C863" s="19">
        <v>2006</v>
      </c>
      <c r="D863" s="19"/>
      <c r="E863" s="29">
        <v>0</v>
      </c>
      <c r="F863" s="21">
        <v>42685800</v>
      </c>
      <c r="G863" s="21">
        <v>0</v>
      </c>
      <c r="H863" s="23">
        <v>3495208</v>
      </c>
      <c r="I863" s="107">
        <v>5.0000000000000001E-3</v>
      </c>
      <c r="J863" s="23">
        <v>3691160.96</v>
      </c>
      <c r="N863" s="72"/>
      <c r="O863" s="72"/>
      <c r="P863" s="72"/>
      <c r="Q863" s="72"/>
      <c r="R863" s="72"/>
      <c r="S863" s="72">
        <v>3691160.96</v>
      </c>
      <c r="T863" s="22"/>
      <c r="U863" s="22"/>
      <c r="V863" s="72">
        <v>0</v>
      </c>
      <c r="X863" s="102">
        <v>142.4</v>
      </c>
      <c r="Y863" s="22">
        <v>25921.07415730337</v>
      </c>
      <c r="Z863" s="5">
        <v>4.5900000000000003E-2</v>
      </c>
      <c r="AA863" s="40"/>
      <c r="AD863" s="111">
        <v>103.12109756097563</v>
      </c>
      <c r="AE863" s="34">
        <v>0</v>
      </c>
      <c r="AF863" s="34">
        <v>254996.68938900615</v>
      </c>
      <c r="AG863" s="107">
        <v>7.7441666666666686E-2</v>
      </c>
      <c r="AH863" s="41">
        <v>16.88236666666667</v>
      </c>
      <c r="AI863" s="23">
        <v>4304947.6090513114</v>
      </c>
    </row>
    <row r="864" spans="1:35" ht="27.75" customHeight="1" x14ac:dyDescent="0.2">
      <c r="A864" s="39">
        <v>824</v>
      </c>
      <c r="B864" s="17" t="s">
        <v>37</v>
      </c>
      <c r="C864" s="19">
        <v>2007</v>
      </c>
      <c r="D864" s="19"/>
      <c r="E864" s="29">
        <v>-19490</v>
      </c>
      <c r="F864" s="21">
        <v>44757071</v>
      </c>
      <c r="G864" s="21">
        <v>0</v>
      </c>
      <c r="H864" s="23">
        <v>2071271</v>
      </c>
      <c r="I864" s="107">
        <v>5.0000000000000001E-3</v>
      </c>
      <c r="J864" s="23">
        <v>2284700</v>
      </c>
      <c r="N864" s="72">
        <v>16301</v>
      </c>
      <c r="O864" s="72">
        <v>44757071</v>
      </c>
      <c r="P864" s="72"/>
      <c r="Q864" s="72"/>
      <c r="R864" s="72">
        <v>16301</v>
      </c>
      <c r="S864" s="72">
        <v>2301001</v>
      </c>
      <c r="T864" s="22"/>
      <c r="U864" s="22"/>
      <c r="V864" s="72">
        <v>0</v>
      </c>
      <c r="X864" s="102">
        <v>148.80000000000001</v>
      </c>
      <c r="Y864" s="22">
        <v>15463.716397849461</v>
      </c>
      <c r="Z864" s="5">
        <v>4.5900000000000003E-2</v>
      </c>
      <c r="AA864" s="40"/>
      <c r="AD864" s="111">
        <v>106.41609756097562</v>
      </c>
      <c r="AE864" s="34">
        <v>0</v>
      </c>
      <c r="AF864" s="34">
        <v>258756.05774390022</v>
      </c>
      <c r="AG864" s="107">
        <v>7.350000000000001E-2</v>
      </c>
      <c r="AH864" s="41">
        <v>17.296320000000001</v>
      </c>
      <c r="AI864" s="23">
        <v>4475527.5766769769</v>
      </c>
    </row>
    <row r="865" spans="1:35" ht="27.75" customHeight="1" x14ac:dyDescent="0.2">
      <c r="A865" s="39">
        <v>825</v>
      </c>
      <c r="B865" s="17" t="s">
        <v>37</v>
      </c>
      <c r="C865" s="19">
        <v>2008</v>
      </c>
      <c r="D865" s="19"/>
      <c r="E865" s="29">
        <v>-92742</v>
      </c>
      <c r="F865" s="21">
        <v>47080880</v>
      </c>
      <c r="G865" s="21">
        <v>0</v>
      </c>
      <c r="H865" s="23">
        <v>2323809</v>
      </c>
      <c r="I865" s="107">
        <v>5.0000000000000001E-3</v>
      </c>
      <c r="J865" s="23">
        <v>2547594.355</v>
      </c>
      <c r="N865" s="72">
        <v>15967</v>
      </c>
      <c r="O865" s="72">
        <v>47080880</v>
      </c>
      <c r="P865" s="72"/>
      <c r="Q865" s="72"/>
      <c r="R865" s="72">
        <v>15967</v>
      </c>
      <c r="S865" s="72">
        <v>2563561.355</v>
      </c>
      <c r="T865" s="22"/>
      <c r="U865" s="22"/>
      <c r="V865" s="72">
        <v>0</v>
      </c>
      <c r="X865" s="102">
        <v>150.30000000000001</v>
      </c>
      <c r="Y865" s="22">
        <v>17056.296440452428</v>
      </c>
      <c r="Z865" s="5">
        <v>4.5900000000000003E-2</v>
      </c>
      <c r="AA865" s="40"/>
      <c r="AD865" s="111">
        <v>109.62926829268292</v>
      </c>
      <c r="AE865" s="34">
        <v>0</v>
      </c>
      <c r="AF865" s="34">
        <v>263935.45113390766</v>
      </c>
      <c r="AG865" s="107">
        <v>7.2692083333333324E-2</v>
      </c>
      <c r="AH865" s="41">
        <v>17.715351999999999</v>
      </c>
      <c r="AI865" s="23">
        <v>4675709.4221159732</v>
      </c>
    </row>
    <row r="866" spans="1:35" ht="27.75" customHeight="1" x14ac:dyDescent="0.2">
      <c r="A866" s="39">
        <v>826</v>
      </c>
      <c r="B866" s="17" t="s">
        <v>37</v>
      </c>
      <c r="C866" s="19">
        <v>2009</v>
      </c>
      <c r="D866" s="19"/>
      <c r="E866" s="29">
        <v>1106598</v>
      </c>
      <c r="F866" s="21">
        <v>51927983</v>
      </c>
      <c r="G866" s="21">
        <v>0</v>
      </c>
      <c r="H866" s="23">
        <v>4847103</v>
      </c>
      <c r="I866" s="107">
        <v>5.0000000000000001E-3</v>
      </c>
      <c r="J866" s="23">
        <v>5082507.4000000004</v>
      </c>
      <c r="N866" s="72">
        <v>1736644</v>
      </c>
      <c r="O866" s="72">
        <v>51927983</v>
      </c>
      <c r="P866" s="72"/>
      <c r="Q866" s="72"/>
      <c r="R866" s="72">
        <v>1736644</v>
      </c>
      <c r="S866" s="72">
        <v>6819151.4000000004</v>
      </c>
      <c r="T866" s="22"/>
      <c r="U866" s="22"/>
      <c r="V866" s="72">
        <v>0</v>
      </c>
      <c r="X866" s="102">
        <v>151.1</v>
      </c>
      <c r="Y866" s="22">
        <v>45130.055592322969</v>
      </c>
      <c r="Z866" s="5">
        <v>4.5900000000000003E-2</v>
      </c>
      <c r="AA866" s="40"/>
      <c r="AD866" s="111">
        <v>112.72439024390243</v>
      </c>
      <c r="AE866" s="34">
        <v>0</v>
      </c>
      <c r="AF866" s="34">
        <v>296950.86951918429</v>
      </c>
      <c r="AG866" s="107">
        <v>7.3154000000000011E-2</v>
      </c>
      <c r="AH866" s="41">
        <v>17.930536200000002</v>
      </c>
      <c r="AI866" s="23">
        <v>5324488.315535211</v>
      </c>
    </row>
    <row r="867" spans="1:35" ht="27.75" customHeight="1" x14ac:dyDescent="0.2">
      <c r="A867" s="39">
        <v>827</v>
      </c>
      <c r="B867" s="17" t="s">
        <v>37</v>
      </c>
      <c r="C867" s="19">
        <v>2010</v>
      </c>
      <c r="D867" s="19"/>
      <c r="E867" s="29">
        <v>1598669</v>
      </c>
      <c r="F867" s="21">
        <v>58948373</v>
      </c>
      <c r="G867" s="21">
        <v>0</v>
      </c>
      <c r="H867" s="23">
        <v>7020390</v>
      </c>
      <c r="I867" s="107">
        <v>5.0000000000000001E-3</v>
      </c>
      <c r="J867" s="23">
        <v>7280029.915</v>
      </c>
      <c r="N867" s="72">
        <v>309952</v>
      </c>
      <c r="O867" s="72">
        <v>58948373</v>
      </c>
      <c r="P867" s="72"/>
      <c r="Q867" s="72"/>
      <c r="R867" s="72">
        <v>309952</v>
      </c>
      <c r="S867" s="72">
        <v>7589981.915</v>
      </c>
      <c r="T867" s="22"/>
      <c r="U867" s="22"/>
      <c r="V867" s="72">
        <v>0</v>
      </c>
      <c r="X867" s="102">
        <v>155.1</v>
      </c>
      <c r="Y867" s="22">
        <v>48936.053610573828</v>
      </c>
      <c r="Z867" s="5">
        <v>4.5900000000000003E-2</v>
      </c>
      <c r="AA867" s="40"/>
      <c r="AD867" s="111">
        <v>115.85768292682927</v>
      </c>
      <c r="AE867" s="34">
        <v>0</v>
      </c>
      <c r="AF867" s="34">
        <v>332256.87821882754</v>
      </c>
      <c r="AG867" s="107">
        <v>7.3993333333333355E-2</v>
      </c>
      <c r="AH867" s="41">
        <v>18.29948266666667</v>
      </c>
      <c r="AI867" s="23">
        <v>6080128.9838462127</v>
      </c>
    </row>
    <row r="868" spans="1:35" ht="27.75" customHeight="1" x14ac:dyDescent="0.2">
      <c r="A868" s="39">
        <v>828</v>
      </c>
      <c r="B868" s="17" t="s">
        <v>37</v>
      </c>
      <c r="C868" s="18">
        <v>2011</v>
      </c>
      <c r="D868" s="18"/>
      <c r="E868" s="29">
        <v>1498436</v>
      </c>
      <c r="F868" s="21">
        <v>61371916</v>
      </c>
      <c r="G868" s="20">
        <v>0</v>
      </c>
      <c r="H868" s="23">
        <v>2423543</v>
      </c>
      <c r="I868" s="107">
        <v>5.0000000000000001E-3</v>
      </c>
      <c r="J868" s="23">
        <v>2718284.8650000002</v>
      </c>
      <c r="N868" s="72">
        <v>115950</v>
      </c>
      <c r="O868" s="72">
        <v>61371916</v>
      </c>
      <c r="P868" s="72"/>
      <c r="Q868" s="72"/>
      <c r="R868" s="72">
        <v>115950</v>
      </c>
      <c r="S868" s="72">
        <v>2834234.8650000002</v>
      </c>
      <c r="T868" s="22"/>
      <c r="U868" s="22"/>
      <c r="V868" s="72">
        <v>0</v>
      </c>
      <c r="X868" s="102">
        <v>160.19999999999999</v>
      </c>
      <c r="Y868" s="22">
        <v>17691.853089887642</v>
      </c>
      <c r="Z868" s="5">
        <v>4.5900000000000003E-2</v>
      </c>
      <c r="AA868" s="40"/>
      <c r="AD868" s="111">
        <v>119.08</v>
      </c>
      <c r="AE868" s="34">
        <v>0</v>
      </c>
      <c r="AF868" s="34">
        <v>334698.14059847099</v>
      </c>
      <c r="AG868" s="107">
        <v>7.0764333333333346E-2</v>
      </c>
      <c r="AH868" s="41">
        <v>18.328728099999999</v>
      </c>
      <c r="AI868" s="23">
        <v>6134591.2146049459</v>
      </c>
    </row>
    <row r="869" spans="1:35" ht="27.75" customHeight="1" x14ac:dyDescent="0.2">
      <c r="B869" s="98" t="s">
        <v>37</v>
      </c>
      <c r="C869" s="39">
        <v>2012</v>
      </c>
      <c r="E869" s="29">
        <v>1498436</v>
      </c>
      <c r="F869" s="34">
        <v>68473029</v>
      </c>
      <c r="G869" s="20"/>
      <c r="H869" s="23">
        <v>7101113</v>
      </c>
      <c r="I869" s="107">
        <v>5.0000000000000001E-3</v>
      </c>
      <c r="J869" s="23">
        <v>7407972.5800000001</v>
      </c>
      <c r="N869" s="72">
        <v>0</v>
      </c>
      <c r="O869" s="72">
        <v>68473029</v>
      </c>
      <c r="P869" s="72"/>
      <c r="Q869" s="72"/>
      <c r="R869" s="72">
        <v>0</v>
      </c>
      <c r="S869" s="72">
        <v>7407972.5800000001</v>
      </c>
      <c r="T869" s="72">
        <v>0</v>
      </c>
      <c r="U869" s="72">
        <v>5967987</v>
      </c>
      <c r="X869" s="102">
        <v>161.6</v>
      </c>
      <c r="Y869" s="22">
        <v>45841.414480198022</v>
      </c>
      <c r="Z869" s="5">
        <v>4.5900000000000003E-2</v>
      </c>
      <c r="AF869" s="34">
        <v>365176.91042519914</v>
      </c>
      <c r="AG869" s="107">
        <v>6.2333333333333331E-2</v>
      </c>
      <c r="AH869" s="41">
        <v>17.40324</v>
      </c>
      <c r="AI869" s="23">
        <v>6355261.4145882428</v>
      </c>
    </row>
    <row r="870" spans="1:35" ht="27.75" customHeight="1" x14ac:dyDescent="0.2">
      <c r="A870" s="39">
        <v>829</v>
      </c>
      <c r="B870" s="17" t="s">
        <v>38</v>
      </c>
      <c r="C870" s="19">
        <v>1989</v>
      </c>
      <c r="D870" s="19"/>
      <c r="E870" s="29">
        <v>0</v>
      </c>
      <c r="F870" s="21">
        <v>4588345</v>
      </c>
      <c r="G870" s="21">
        <v>-2136031</v>
      </c>
      <c r="H870" s="23"/>
      <c r="I870" s="107">
        <v>5.0000000000000001E-3</v>
      </c>
      <c r="N870" s="72"/>
      <c r="O870" s="72"/>
      <c r="P870" s="72"/>
      <c r="Q870" s="72"/>
      <c r="R870" s="72"/>
      <c r="V870" s="72">
        <v>547918</v>
      </c>
      <c r="X870" s="102">
        <v>95.5</v>
      </c>
      <c r="Z870" s="5">
        <v>4.5900000000000003E-2</v>
      </c>
      <c r="AA870" s="40">
        <v>47930.259509617747</v>
      </c>
      <c r="AB870" s="110">
        <v>51.164212860310414</v>
      </c>
      <c r="AE870" s="34">
        <v>1</v>
      </c>
      <c r="AF870" s="34">
        <v>47930.259509617747</v>
      </c>
    </row>
    <row r="871" spans="1:35" ht="27.75" customHeight="1" x14ac:dyDescent="0.2">
      <c r="A871" s="39">
        <v>830</v>
      </c>
      <c r="B871" s="17" t="s">
        <v>38</v>
      </c>
      <c r="C871" s="19">
        <v>1990</v>
      </c>
      <c r="D871" s="19"/>
      <c r="E871" s="29">
        <v>0</v>
      </c>
      <c r="F871" s="21">
        <v>5137604</v>
      </c>
      <c r="G871" s="21">
        <v>-2327076</v>
      </c>
      <c r="H871" s="23">
        <v>549259</v>
      </c>
      <c r="I871" s="107">
        <v>5.0000000000000001E-3</v>
      </c>
      <c r="J871" s="34">
        <v>572200.72499999998</v>
      </c>
      <c r="N871" s="72"/>
      <c r="O871" s="72"/>
      <c r="P871" s="72"/>
      <c r="Q871" s="72"/>
      <c r="R871" s="72"/>
      <c r="S871" s="72">
        <v>572200.72499999998</v>
      </c>
      <c r="T871" s="22"/>
      <c r="U871" s="22"/>
      <c r="V871" s="72">
        <v>547918</v>
      </c>
      <c r="X871" s="102">
        <v>98.5</v>
      </c>
      <c r="Y871" s="22">
        <v>5809.1444162436546</v>
      </c>
      <c r="Z871" s="5">
        <v>4.5900000000000003E-2</v>
      </c>
      <c r="AA871" s="40"/>
      <c r="AE871" s="34">
        <v>0</v>
      </c>
      <c r="AF871" s="34">
        <v>51539.405014369942</v>
      </c>
    </row>
    <row r="872" spans="1:35" ht="27.75" customHeight="1" x14ac:dyDescent="0.2">
      <c r="A872" s="39">
        <v>831</v>
      </c>
      <c r="B872" s="17" t="s">
        <v>38</v>
      </c>
      <c r="C872" s="19">
        <v>1991</v>
      </c>
      <c r="D872" s="19"/>
      <c r="E872" s="29">
        <v>0</v>
      </c>
      <c r="F872" s="21">
        <v>5724916</v>
      </c>
      <c r="G872" s="21">
        <v>-2518713</v>
      </c>
      <c r="H872" s="23">
        <v>587312</v>
      </c>
      <c r="I872" s="107">
        <v>5.0000000000000001E-3</v>
      </c>
      <c r="J872" s="23">
        <v>613000.02</v>
      </c>
      <c r="N872" s="72"/>
      <c r="O872" s="72"/>
      <c r="P872" s="72"/>
      <c r="Q872" s="72"/>
      <c r="R872" s="72"/>
      <c r="S872" s="72">
        <v>613000.02</v>
      </c>
      <c r="T872" s="22"/>
      <c r="U872" s="22"/>
      <c r="V872" s="72">
        <v>554927</v>
      </c>
      <c r="X872" s="102">
        <v>97.7</v>
      </c>
      <c r="Y872" s="22">
        <v>6274.3093142272264</v>
      </c>
      <c r="Z872" s="5">
        <v>4.5900000000000003E-2</v>
      </c>
      <c r="AA872" s="40"/>
      <c r="AE872" s="34">
        <v>0</v>
      </c>
      <c r="AF872" s="34">
        <v>55448.055638437589</v>
      </c>
    </row>
    <row r="873" spans="1:35" ht="27.75" customHeight="1" x14ac:dyDescent="0.2">
      <c r="A873" s="39">
        <v>832</v>
      </c>
      <c r="B873" s="17" t="s">
        <v>38</v>
      </c>
      <c r="C873" s="19">
        <v>1992</v>
      </c>
      <c r="D873" s="19"/>
      <c r="E873" s="29">
        <v>0</v>
      </c>
      <c r="F873" s="21">
        <v>4731595</v>
      </c>
      <c r="G873" s="21">
        <v>-1308426</v>
      </c>
      <c r="H873" s="23">
        <v>-993321</v>
      </c>
      <c r="I873" s="107">
        <v>5.0000000000000001E-3</v>
      </c>
      <c r="J873" s="23">
        <v>-964696.42</v>
      </c>
      <c r="N873" s="72"/>
      <c r="O873" s="72"/>
      <c r="P873" s="72"/>
      <c r="Q873" s="72"/>
      <c r="R873" s="72"/>
      <c r="S873" s="72">
        <v>-964696.42</v>
      </c>
      <c r="T873" s="22"/>
      <c r="U873" s="22"/>
      <c r="V873" s="72">
        <v>586260</v>
      </c>
      <c r="X873" s="102">
        <v>100</v>
      </c>
      <c r="Y873" s="22">
        <v>-9646.9642000000003</v>
      </c>
      <c r="Z873" s="5">
        <v>4.5900000000000003E-2</v>
      </c>
      <c r="AA873" s="40"/>
      <c r="AE873" s="34">
        <v>0</v>
      </c>
      <c r="AF873" s="34">
        <v>43256.0256846333</v>
      </c>
    </row>
    <row r="874" spans="1:35" ht="27.75" customHeight="1" x14ac:dyDescent="0.2">
      <c r="A874" s="39">
        <v>833</v>
      </c>
      <c r="B874" s="17" t="s">
        <v>38</v>
      </c>
      <c r="C874" s="19">
        <v>1993</v>
      </c>
      <c r="D874" s="19"/>
      <c r="E874" s="29">
        <v>0</v>
      </c>
      <c r="F874" s="21">
        <v>5198525</v>
      </c>
      <c r="G874" s="21">
        <v>-1659126</v>
      </c>
      <c r="H874" s="23">
        <v>466930</v>
      </c>
      <c r="I874" s="107">
        <v>5.0000000000000001E-3</v>
      </c>
      <c r="J874" s="23">
        <v>490587.97499999998</v>
      </c>
      <c r="N874" s="72"/>
      <c r="O874" s="72"/>
      <c r="P874" s="72"/>
      <c r="Q874" s="72"/>
      <c r="R874" s="72"/>
      <c r="S874" s="72">
        <v>490587.97499999998</v>
      </c>
      <c r="T874" s="22"/>
      <c r="U874" s="22"/>
      <c r="V874" s="72">
        <v>586260</v>
      </c>
      <c r="X874" s="102">
        <v>102.5</v>
      </c>
      <c r="Y874" s="22">
        <v>4786.224146341463</v>
      </c>
      <c r="Z874" s="5">
        <v>4.5900000000000003E-2</v>
      </c>
      <c r="AA874" s="40"/>
      <c r="AE874" s="34">
        <v>0</v>
      </c>
      <c r="AF874" s="34">
        <v>46056.798252050095</v>
      </c>
    </row>
    <row r="875" spans="1:35" ht="27.75" customHeight="1" x14ac:dyDescent="0.2">
      <c r="A875" s="39">
        <v>834</v>
      </c>
      <c r="B875" s="17" t="s">
        <v>38</v>
      </c>
      <c r="C875" s="19">
        <v>1994</v>
      </c>
      <c r="D875" s="19"/>
      <c r="E875" s="29">
        <v>0</v>
      </c>
      <c r="F875" s="21">
        <v>5924404</v>
      </c>
      <c r="G875" s="21">
        <v>-2185764</v>
      </c>
      <c r="H875" s="23">
        <v>725879</v>
      </c>
      <c r="I875" s="107">
        <v>5.0000000000000001E-3</v>
      </c>
      <c r="J875" s="23">
        <v>751871.625</v>
      </c>
      <c r="N875" s="72"/>
      <c r="O875" s="72"/>
      <c r="P875" s="72"/>
      <c r="Q875" s="72"/>
      <c r="R875" s="72"/>
      <c r="S875" s="72">
        <v>751871.625</v>
      </c>
      <c r="T875" s="22"/>
      <c r="U875" s="22"/>
      <c r="V875" s="72">
        <v>586260</v>
      </c>
      <c r="X875" s="102">
        <v>108.2</v>
      </c>
      <c r="Y875" s="22">
        <v>6948.9059611829944</v>
      </c>
      <c r="Z875" s="5">
        <v>4.5900000000000003E-2</v>
      </c>
      <c r="AA875" s="40"/>
      <c r="AE875" s="34">
        <v>0</v>
      </c>
      <c r="AF875" s="34">
        <v>50891.697173463988</v>
      </c>
    </row>
    <row r="876" spans="1:35" ht="27.75" customHeight="1" x14ac:dyDescent="0.2">
      <c r="A876" s="39">
        <v>835</v>
      </c>
      <c r="B876" s="17" t="s">
        <v>38</v>
      </c>
      <c r="C876" s="19">
        <v>1995</v>
      </c>
      <c r="D876" s="19"/>
      <c r="E876" s="29">
        <v>0</v>
      </c>
      <c r="F876" s="21">
        <v>6540923</v>
      </c>
      <c r="G876" s="21">
        <v>-2466207</v>
      </c>
      <c r="H876" s="23">
        <v>616519</v>
      </c>
      <c r="I876" s="107">
        <v>5.0000000000000001E-3</v>
      </c>
      <c r="J876" s="23">
        <v>646141.02</v>
      </c>
      <c r="N876" s="72"/>
      <c r="O876" s="72"/>
      <c r="P876" s="72"/>
      <c r="Q876" s="72"/>
      <c r="R876" s="72"/>
      <c r="S876" s="72">
        <v>646141.02</v>
      </c>
      <c r="T876" s="22"/>
      <c r="U876" s="22"/>
      <c r="V876" s="72">
        <v>586260</v>
      </c>
      <c r="X876" s="102">
        <v>116.7</v>
      </c>
      <c r="Y876" s="22">
        <v>5536.7696658097684</v>
      </c>
      <c r="Z876" s="5">
        <v>4.5900000000000003E-2</v>
      </c>
      <c r="AA876" s="40"/>
      <c r="AE876" s="34">
        <v>0</v>
      </c>
      <c r="AF876" s="34">
        <v>54092.53793901176</v>
      </c>
    </row>
    <row r="877" spans="1:35" ht="27.75" customHeight="1" x14ac:dyDescent="0.2">
      <c r="A877" s="39">
        <v>836</v>
      </c>
      <c r="B877" s="17" t="s">
        <v>38</v>
      </c>
      <c r="C877" s="19">
        <v>1996</v>
      </c>
      <c r="D877" s="19"/>
      <c r="E877" s="29">
        <v>0</v>
      </c>
      <c r="F877" s="21">
        <v>6574460</v>
      </c>
      <c r="G877" s="21">
        <v>-2259869</v>
      </c>
      <c r="H877" s="23">
        <v>33537</v>
      </c>
      <c r="I877" s="107">
        <v>5.0000000000000001E-3</v>
      </c>
      <c r="J877" s="23">
        <v>66241.615000000005</v>
      </c>
      <c r="N877" s="72"/>
      <c r="O877" s="72"/>
      <c r="P877" s="72"/>
      <c r="Q877" s="72"/>
      <c r="R877" s="72"/>
      <c r="S877" s="72">
        <v>66241.615000000005</v>
      </c>
      <c r="T877" s="22"/>
      <c r="U877" s="22"/>
      <c r="V877" s="72">
        <v>586260</v>
      </c>
      <c r="X877" s="102">
        <v>116.6</v>
      </c>
      <c r="Y877" s="22">
        <v>568.10990566037742</v>
      </c>
      <c r="Z877" s="5">
        <v>4.5900000000000003E-2</v>
      </c>
      <c r="AA877" s="40"/>
      <c r="AE877" s="34">
        <v>0</v>
      </c>
      <c r="AF877" s="34">
        <v>52177.800353271501</v>
      </c>
    </row>
    <row r="878" spans="1:35" ht="27.75" customHeight="1" x14ac:dyDescent="0.2">
      <c r="A878" s="39">
        <v>837</v>
      </c>
      <c r="B878" s="17" t="s">
        <v>38</v>
      </c>
      <c r="C878" s="19">
        <v>1997</v>
      </c>
      <c r="D878" s="19"/>
      <c r="E878" s="29">
        <v>0</v>
      </c>
      <c r="F878" s="21">
        <v>7041257</v>
      </c>
      <c r="G878" s="21">
        <v>-2490769</v>
      </c>
      <c r="H878" s="23">
        <v>466797</v>
      </c>
      <c r="I878" s="107">
        <v>5.0000000000000001E-3</v>
      </c>
      <c r="J878" s="23">
        <v>499669.3</v>
      </c>
      <c r="L878" s="33">
        <v>0.64626074577309134</v>
      </c>
      <c r="N878" s="72"/>
      <c r="O878" s="72"/>
      <c r="P878" s="72"/>
      <c r="Q878" s="72"/>
      <c r="R878" s="72"/>
      <c r="S878" s="72">
        <v>499669.3</v>
      </c>
      <c r="T878" s="22"/>
      <c r="U878" s="22"/>
      <c r="V878" s="72">
        <v>597176</v>
      </c>
      <c r="X878" s="102">
        <v>118</v>
      </c>
      <c r="Y878" s="22">
        <v>4234.4855932203391</v>
      </c>
      <c r="Z878" s="5">
        <v>4.5900000000000003E-2</v>
      </c>
      <c r="AA878" s="40"/>
      <c r="AE878" s="34">
        <v>0</v>
      </c>
      <c r="AF878" s="34">
        <v>54017.324910276671</v>
      </c>
    </row>
    <row r="879" spans="1:35" ht="27.75" customHeight="1" x14ac:dyDescent="0.2">
      <c r="A879" s="39">
        <v>838</v>
      </c>
      <c r="B879" s="17" t="s">
        <v>38</v>
      </c>
      <c r="C879" s="19">
        <v>1998</v>
      </c>
      <c r="D879" s="19"/>
      <c r="E879" s="29">
        <v>0</v>
      </c>
      <c r="F879" s="21">
        <v>7435506</v>
      </c>
      <c r="G879" s="21">
        <v>-2787833</v>
      </c>
      <c r="H879" s="23">
        <v>394249</v>
      </c>
      <c r="I879" s="107">
        <v>5.0000000000000001E-3</v>
      </c>
      <c r="J879" s="23"/>
      <c r="K879" s="23">
        <v>378912.45699999999</v>
      </c>
      <c r="L879" s="23">
        <v>1353285.796360394</v>
      </c>
      <c r="M879" s="39">
        <v>1</v>
      </c>
      <c r="N879" s="72"/>
      <c r="O879" s="72"/>
      <c r="P879" s="72"/>
      <c r="Q879" s="72"/>
      <c r="R879" s="72"/>
      <c r="S879" s="72">
        <v>378912.45699999999</v>
      </c>
      <c r="T879" s="22"/>
      <c r="U879" s="22"/>
      <c r="X879" s="102">
        <v>122.8</v>
      </c>
      <c r="Y879" s="22">
        <v>3085.6063273615637</v>
      </c>
      <c r="Z879" s="5">
        <v>4.5900000000000003E-2</v>
      </c>
      <c r="AA879" s="40"/>
      <c r="AE879" s="34">
        <v>0</v>
      </c>
      <c r="AF879" s="34">
        <v>54623.536024256537</v>
      </c>
    </row>
    <row r="880" spans="1:35" ht="27.75" customHeight="1" x14ac:dyDescent="0.2">
      <c r="A880" s="39">
        <v>839</v>
      </c>
      <c r="B880" s="17" t="s">
        <v>38</v>
      </c>
      <c r="C880" s="19">
        <v>1999</v>
      </c>
      <c r="D880" s="19"/>
      <c r="E880" s="29">
        <v>0</v>
      </c>
      <c r="F880" s="21">
        <v>0</v>
      </c>
      <c r="G880" s="21">
        <v>0</v>
      </c>
      <c r="H880" s="23">
        <v>-7435506</v>
      </c>
      <c r="I880" s="107">
        <v>5.0000000000000001E-3</v>
      </c>
      <c r="J880" s="23"/>
      <c r="K880" s="23">
        <v>378912.45699999999</v>
      </c>
      <c r="L880" s="23">
        <v>1353285.796360394</v>
      </c>
      <c r="M880" s="39">
        <v>1</v>
      </c>
      <c r="N880" s="72"/>
      <c r="O880" s="72"/>
      <c r="P880" s="72"/>
      <c r="Q880" s="72"/>
      <c r="R880" s="72"/>
      <c r="S880" s="72">
        <v>378912.45699999999</v>
      </c>
      <c r="T880" s="22"/>
      <c r="U880" s="22"/>
      <c r="X880" s="102">
        <v>126.1</v>
      </c>
      <c r="Y880" s="22">
        <v>3004.8569151467091</v>
      </c>
      <c r="Z880" s="5">
        <v>4.5900000000000003E-2</v>
      </c>
      <c r="AA880" s="40"/>
      <c r="AE880" s="34">
        <v>0</v>
      </c>
      <c r="AF880" s="34">
        <v>55121.172635889874</v>
      </c>
    </row>
    <row r="881" spans="1:35" ht="27.75" customHeight="1" x14ac:dyDescent="0.2">
      <c r="A881" s="39">
        <v>840</v>
      </c>
      <c r="B881" s="17" t="s">
        <v>38</v>
      </c>
      <c r="C881" s="19">
        <v>2000</v>
      </c>
      <c r="D881" s="19"/>
      <c r="E881" s="29">
        <v>0</v>
      </c>
      <c r="F881" s="21">
        <v>0</v>
      </c>
      <c r="G881" s="21">
        <v>0</v>
      </c>
      <c r="H881" s="23">
        <v>0</v>
      </c>
      <c r="I881" s="107">
        <v>5.0000000000000001E-3</v>
      </c>
      <c r="J881" s="23"/>
      <c r="K881" s="23">
        <v>378912.45699999999</v>
      </c>
      <c r="L881" s="23">
        <v>1353285.796360394</v>
      </c>
      <c r="M881" s="39">
        <v>1</v>
      </c>
      <c r="N881" s="72"/>
      <c r="O881" s="72"/>
      <c r="P881" s="72"/>
      <c r="Q881" s="72"/>
      <c r="R881" s="72"/>
      <c r="S881" s="72">
        <v>378912.45699999999</v>
      </c>
      <c r="T881" s="22"/>
      <c r="U881" s="22"/>
      <c r="X881" s="102">
        <v>128.69999999999999</v>
      </c>
      <c r="Y881" s="22">
        <v>2944.1527350427355</v>
      </c>
      <c r="Z881" s="5">
        <v>4.5900000000000003E-2</v>
      </c>
      <c r="AA881" s="40"/>
      <c r="AE881" s="34">
        <v>0</v>
      </c>
      <c r="AF881" s="34">
        <v>55535.263546945265</v>
      </c>
    </row>
    <row r="882" spans="1:35" ht="27.75" customHeight="1" x14ac:dyDescent="0.2">
      <c r="A882" s="39">
        <v>841</v>
      </c>
      <c r="B882" s="17" t="s">
        <v>38</v>
      </c>
      <c r="C882" s="19">
        <v>2001</v>
      </c>
      <c r="D882" s="19"/>
      <c r="E882" s="29">
        <v>0</v>
      </c>
      <c r="F882" s="21">
        <v>0</v>
      </c>
      <c r="G882" s="21">
        <v>0</v>
      </c>
      <c r="H882" s="23">
        <v>0</v>
      </c>
      <c r="I882" s="107">
        <v>5.0000000000000001E-3</v>
      </c>
      <c r="J882" s="23"/>
      <c r="K882" s="23">
        <v>378912.45699999999</v>
      </c>
      <c r="L882" s="23">
        <v>1353285.796360394</v>
      </c>
      <c r="M882" s="39">
        <v>1</v>
      </c>
      <c r="N882" s="72"/>
      <c r="O882" s="72"/>
      <c r="P882" s="72"/>
      <c r="Q882" s="72"/>
      <c r="R882" s="72"/>
      <c r="S882" s="72">
        <v>378912.45699999999</v>
      </c>
      <c r="T882" s="22"/>
      <c r="U882" s="22"/>
      <c r="X882" s="102">
        <v>129.6</v>
      </c>
      <c r="Y882" s="22">
        <v>2923.7072299382717</v>
      </c>
      <c r="Z882" s="5">
        <v>4.5900000000000003E-2</v>
      </c>
      <c r="AA882" s="40"/>
      <c r="AE882" s="34">
        <v>0</v>
      </c>
      <c r="AF882" s="34">
        <v>55909.902180078745</v>
      </c>
    </row>
    <row r="883" spans="1:35" ht="27.75" customHeight="1" x14ac:dyDescent="0.2">
      <c r="A883" s="39">
        <v>842</v>
      </c>
      <c r="B883" s="17" t="s">
        <v>38</v>
      </c>
      <c r="C883" s="19">
        <v>2002</v>
      </c>
      <c r="D883" s="19"/>
      <c r="E883" s="29">
        <v>0</v>
      </c>
      <c r="F883" s="21">
        <v>8900613</v>
      </c>
      <c r="G883" s="109">
        <v>-216149.94494998836</v>
      </c>
      <c r="H883" s="23">
        <v>8900613</v>
      </c>
      <c r="I883" s="107">
        <v>5.0000000000000001E-3</v>
      </c>
      <c r="J883" s="23"/>
      <c r="K883" s="23">
        <v>378912.45699999999</v>
      </c>
      <c r="L883" s="23">
        <v>1353285.796360394</v>
      </c>
      <c r="M883" s="39">
        <v>1</v>
      </c>
      <c r="N883" s="72"/>
      <c r="O883" s="72"/>
      <c r="P883" s="72"/>
      <c r="Q883" s="72"/>
      <c r="R883" s="72"/>
      <c r="S883" s="72">
        <v>378912.45699999999</v>
      </c>
      <c r="T883" s="22"/>
      <c r="U883" s="22"/>
      <c r="V883" s="72">
        <v>975161</v>
      </c>
      <c r="X883" s="102">
        <v>130.5</v>
      </c>
      <c r="Y883" s="22">
        <v>2903.5437318007662</v>
      </c>
      <c r="Z883" s="5">
        <v>4.5900000000000003E-2</v>
      </c>
      <c r="AA883" s="40"/>
      <c r="AD883" s="111">
        <v>91.329146341463414</v>
      </c>
      <c r="AE883" s="34">
        <v>0</v>
      </c>
      <c r="AF883" s="34">
        <v>56247.181401813898</v>
      </c>
      <c r="AG883" s="107">
        <v>8.2960000000000006E-2</v>
      </c>
      <c r="AH883" s="41">
        <v>16.741565999999999</v>
      </c>
      <c r="AI883" s="23">
        <v>941665.89975243981</v>
      </c>
    </row>
    <row r="884" spans="1:35" ht="27.75" customHeight="1" x14ac:dyDescent="0.2">
      <c r="A884" s="39">
        <v>843</v>
      </c>
      <c r="B884" s="17" t="s">
        <v>38</v>
      </c>
      <c r="C884" s="19">
        <v>2003</v>
      </c>
      <c r="D884" s="19"/>
      <c r="E884" s="29">
        <v>0</v>
      </c>
      <c r="F884" s="21">
        <v>9161507</v>
      </c>
      <c r="G884" s="21">
        <v>0</v>
      </c>
      <c r="H884" s="23">
        <v>260894</v>
      </c>
      <c r="I884" s="107">
        <v>5.0000000000000001E-3</v>
      </c>
      <c r="J884" s="23">
        <v>305397.065</v>
      </c>
      <c r="K884" s="23">
        <v>1894562.2849999999</v>
      </c>
      <c r="L884" s="23">
        <v>6766428.9818019699</v>
      </c>
      <c r="N884" s="72"/>
      <c r="O884" s="72"/>
      <c r="P884" s="72"/>
      <c r="Q884" s="72"/>
      <c r="R884" s="72"/>
      <c r="S884" s="72">
        <v>305397.065</v>
      </c>
      <c r="T884" s="22"/>
      <c r="U884" s="22"/>
      <c r="V884" s="72">
        <v>1012844</v>
      </c>
      <c r="X884" s="102">
        <v>130.6</v>
      </c>
      <c r="Y884" s="22">
        <v>2338.4155053598774</v>
      </c>
      <c r="Z884" s="5">
        <v>4.5900000000000003E-2</v>
      </c>
      <c r="AA884" s="40"/>
      <c r="AD884" s="111">
        <v>94.295243902439026</v>
      </c>
      <c r="AE884" s="34">
        <v>0</v>
      </c>
      <c r="AF884" s="34">
        <v>56003.851280830517</v>
      </c>
      <c r="AG884" s="107">
        <v>8.2960000000000006E-2</v>
      </c>
      <c r="AH884" s="41">
        <v>16.820820000000001</v>
      </c>
      <c r="AI884" s="23">
        <v>942030.70170161966</v>
      </c>
    </row>
    <row r="885" spans="1:35" ht="27.75" customHeight="1" x14ac:dyDescent="0.2">
      <c r="A885" s="39">
        <v>844</v>
      </c>
      <c r="B885" s="17" t="s">
        <v>38</v>
      </c>
      <c r="C885" s="19">
        <v>2004</v>
      </c>
      <c r="D885" s="19"/>
      <c r="E885" s="29">
        <v>0</v>
      </c>
      <c r="F885" s="21">
        <v>9528512</v>
      </c>
      <c r="G885" s="21">
        <v>0</v>
      </c>
      <c r="H885" s="23">
        <v>367005</v>
      </c>
      <c r="I885" s="107">
        <v>5.0000000000000001E-3</v>
      </c>
      <c r="J885" s="23">
        <v>412812.53500000003</v>
      </c>
      <c r="K885" s="23"/>
      <c r="N885" s="72"/>
      <c r="O885" s="72"/>
      <c r="P885" s="72"/>
      <c r="Q885" s="72"/>
      <c r="R885" s="72"/>
      <c r="S885" s="72">
        <v>412812.53500000003</v>
      </c>
      <c r="T885" s="22"/>
      <c r="U885" s="22"/>
      <c r="V885" s="72">
        <v>1089103</v>
      </c>
      <c r="X885" s="102">
        <v>131.1</v>
      </c>
      <c r="Y885" s="22">
        <v>3148.8370327993903</v>
      </c>
      <c r="Z885" s="5">
        <v>4.5900000000000003E-2</v>
      </c>
      <c r="AA885" s="40"/>
      <c r="AD885" s="111">
        <v>97.149756097560967</v>
      </c>
      <c r="AE885" s="34">
        <v>0</v>
      </c>
      <c r="AF885" s="34">
        <v>56582.111539839789</v>
      </c>
      <c r="AG885" s="107">
        <v>8.2960000000000006E-2</v>
      </c>
      <c r="AH885" s="41">
        <v>16.852066000000001</v>
      </c>
      <c r="AI885" s="23">
        <v>953525.47808874177</v>
      </c>
    </row>
    <row r="886" spans="1:35" ht="27.75" customHeight="1" x14ac:dyDescent="0.2">
      <c r="A886" s="39">
        <v>845</v>
      </c>
      <c r="B886" s="17" t="s">
        <v>38</v>
      </c>
      <c r="C886" s="19">
        <v>2005</v>
      </c>
      <c r="D886" s="19"/>
      <c r="E886" s="29">
        <v>0</v>
      </c>
      <c r="F886" s="21">
        <v>10003876</v>
      </c>
      <c r="G886" s="21">
        <v>0</v>
      </c>
      <c r="H886" s="23">
        <v>475364</v>
      </c>
      <c r="I886" s="107">
        <v>5.0000000000000001E-3</v>
      </c>
      <c r="J886" s="23">
        <v>523006.56</v>
      </c>
      <c r="N886" s="72"/>
      <c r="O886" s="72"/>
      <c r="P886" s="72"/>
      <c r="Q886" s="72"/>
      <c r="R886" s="72"/>
      <c r="S886" s="72">
        <v>523006.56</v>
      </c>
      <c r="T886" s="22"/>
      <c r="U886" s="22"/>
      <c r="V886" s="72">
        <v>1099067</v>
      </c>
      <c r="X886" s="102">
        <v>133.6</v>
      </c>
      <c r="Y886" s="22">
        <v>3914.7197604790422</v>
      </c>
      <c r="Z886" s="5">
        <v>4.5900000000000003E-2</v>
      </c>
      <c r="AA886" s="40"/>
      <c r="AD886" s="111">
        <v>99.990121951219521</v>
      </c>
      <c r="AE886" s="34">
        <v>0</v>
      </c>
      <c r="AF886" s="34">
        <v>57899.712380640187</v>
      </c>
      <c r="AG886" s="107">
        <v>8.2960000000000006E-2</v>
      </c>
      <c r="AH886" s="41">
        <v>17.008296000000001</v>
      </c>
      <c r="AI886" s="23">
        <v>984775.44648479309</v>
      </c>
    </row>
    <row r="887" spans="1:35" ht="27.75" customHeight="1" x14ac:dyDescent="0.2">
      <c r="A887" s="39">
        <v>846</v>
      </c>
      <c r="B887" s="17" t="s">
        <v>38</v>
      </c>
      <c r="C887" s="19">
        <v>2006</v>
      </c>
      <c r="D887" s="19"/>
      <c r="E887" s="29">
        <v>0</v>
      </c>
      <c r="F887" s="21">
        <v>9515733</v>
      </c>
      <c r="G887" s="21">
        <v>0</v>
      </c>
      <c r="H887" s="23">
        <v>-488143</v>
      </c>
      <c r="I887" s="107">
        <v>5.0000000000000001E-3</v>
      </c>
      <c r="J887" s="23">
        <v>-438123.62</v>
      </c>
      <c r="N887" s="72"/>
      <c r="O887" s="72"/>
      <c r="P887" s="72"/>
      <c r="Q887" s="72"/>
      <c r="R887" s="72"/>
      <c r="S887" s="72">
        <v>-438123.62</v>
      </c>
      <c r="T887" s="22"/>
      <c r="U887" s="22"/>
      <c r="V887" s="72">
        <v>725224</v>
      </c>
      <c r="X887" s="102">
        <v>142.4</v>
      </c>
      <c r="Y887" s="22">
        <v>-3076.7108146067412</v>
      </c>
      <c r="Z887" s="5">
        <v>4.5900000000000003E-2</v>
      </c>
      <c r="AA887" s="40"/>
      <c r="AD887" s="111">
        <v>103.12109756097563</v>
      </c>
      <c r="AE887" s="34">
        <v>0</v>
      </c>
      <c r="AF887" s="34">
        <v>52165.404767762062</v>
      </c>
      <c r="AG887" s="107">
        <v>7.7441666666666686E-2</v>
      </c>
      <c r="AH887" s="41">
        <v>16.88236666666667</v>
      </c>
      <c r="AI887" s="23">
        <v>880675.4906044408</v>
      </c>
    </row>
    <row r="888" spans="1:35" ht="27.75" customHeight="1" x14ac:dyDescent="0.2">
      <c r="A888" s="39">
        <v>847</v>
      </c>
      <c r="B888" s="17" t="s">
        <v>38</v>
      </c>
      <c r="C888" s="19">
        <v>2007</v>
      </c>
      <c r="D888" s="19"/>
      <c r="E888" s="29">
        <v>-37648</v>
      </c>
      <c r="F888" s="21">
        <v>9869227</v>
      </c>
      <c r="G888" s="21">
        <v>0</v>
      </c>
      <c r="H888" s="23">
        <v>353494</v>
      </c>
      <c r="I888" s="107">
        <v>5.0000000000000001E-3</v>
      </c>
      <c r="J888" s="23">
        <v>401072.66499999998</v>
      </c>
      <c r="N888" s="72">
        <v>0</v>
      </c>
      <c r="O888" s="72">
        <v>9869227</v>
      </c>
      <c r="P888" s="72"/>
      <c r="Q888" s="72"/>
      <c r="R888" s="72">
        <v>0</v>
      </c>
      <c r="S888" s="72">
        <v>401072.66499999998</v>
      </c>
      <c r="T888" s="22"/>
      <c r="U888" s="22"/>
      <c r="V888" s="72">
        <v>1544361</v>
      </c>
      <c r="X888" s="102">
        <v>148.80000000000001</v>
      </c>
      <c r="Y888" s="22">
        <v>2695.3808131720425</v>
      </c>
      <c r="Z888" s="5">
        <v>4.5900000000000003E-2</v>
      </c>
      <c r="AA888" s="40"/>
      <c r="AD888" s="111">
        <v>106.41609756097562</v>
      </c>
      <c r="AE888" s="34">
        <v>0</v>
      </c>
      <c r="AF888" s="34">
        <v>52466.39350209383</v>
      </c>
      <c r="AG888" s="107">
        <v>7.350000000000001E-2</v>
      </c>
      <c r="AH888" s="41">
        <v>17.296320000000001</v>
      </c>
      <c r="AI888" s="23">
        <v>907475.53125813557</v>
      </c>
    </row>
    <row r="889" spans="1:35" ht="27.75" customHeight="1" x14ac:dyDescent="0.2">
      <c r="A889" s="39">
        <v>848</v>
      </c>
      <c r="B889" s="17" t="s">
        <v>38</v>
      </c>
      <c r="C889" s="19">
        <v>2008</v>
      </c>
      <c r="D889" s="19"/>
      <c r="E889" s="29">
        <v>-38185</v>
      </c>
      <c r="F889" s="21">
        <v>10166340</v>
      </c>
      <c r="G889" s="21">
        <v>0</v>
      </c>
      <c r="H889" s="23">
        <v>297113</v>
      </c>
      <c r="I889" s="107">
        <v>5.0000000000000001E-3</v>
      </c>
      <c r="J889" s="23">
        <v>346459.13500000001</v>
      </c>
      <c r="N889" s="72">
        <v>0</v>
      </c>
      <c r="O889" s="72">
        <v>10166340</v>
      </c>
      <c r="P889" s="72"/>
      <c r="Q889" s="72"/>
      <c r="R889" s="72">
        <v>0</v>
      </c>
      <c r="S889" s="72">
        <v>346459.13500000001</v>
      </c>
      <c r="T889" s="22"/>
      <c r="U889" s="22"/>
      <c r="V889" s="72">
        <v>1896000</v>
      </c>
      <c r="X889" s="102">
        <v>150.30000000000001</v>
      </c>
      <c r="Y889" s="22">
        <v>2305.1173320026614</v>
      </c>
      <c r="Z889" s="5">
        <v>4.5900000000000003E-2</v>
      </c>
      <c r="AA889" s="40"/>
      <c r="AD889" s="111">
        <v>109.62926829268292</v>
      </c>
      <c r="AE889" s="34">
        <v>0</v>
      </c>
      <c r="AF889" s="34">
        <v>52363.30337235039</v>
      </c>
      <c r="AG889" s="107">
        <v>7.2692083333333324E-2</v>
      </c>
      <c r="AH889" s="41">
        <v>17.715351999999999</v>
      </c>
      <c r="AI889" s="23">
        <v>927634.35112397419</v>
      </c>
    </row>
    <row r="890" spans="1:35" ht="27.75" customHeight="1" x14ac:dyDescent="0.2">
      <c r="A890" s="39">
        <v>849</v>
      </c>
      <c r="B890" s="17" t="s">
        <v>38</v>
      </c>
      <c r="C890" s="19">
        <v>2009</v>
      </c>
      <c r="D890" s="19"/>
      <c r="E890" s="29">
        <v>-38185</v>
      </c>
      <c r="F890" s="21">
        <v>10638013</v>
      </c>
      <c r="G890" s="21">
        <v>0</v>
      </c>
      <c r="H890" s="23">
        <v>471673</v>
      </c>
      <c r="I890" s="107">
        <v>5.0000000000000001E-3</v>
      </c>
      <c r="J890" s="23">
        <v>522504.7</v>
      </c>
      <c r="N890" s="72">
        <v>1030167.56</v>
      </c>
      <c r="O890" s="72">
        <v>10638013</v>
      </c>
      <c r="P890" s="72"/>
      <c r="Q890" s="72"/>
      <c r="R890" s="72">
        <v>1030167.56</v>
      </c>
      <c r="S890" s="72">
        <v>1552672.26</v>
      </c>
      <c r="T890" s="22"/>
      <c r="U890" s="22"/>
      <c r="V890" s="72">
        <v>2955615</v>
      </c>
      <c r="X890" s="102">
        <v>151.1</v>
      </c>
      <c r="Y890" s="22">
        <v>10275.792587690272</v>
      </c>
      <c r="Z890" s="5">
        <v>4.5900000000000003E-2</v>
      </c>
      <c r="AA890" s="40"/>
      <c r="AD890" s="111">
        <v>112.72439024390243</v>
      </c>
      <c r="AE890" s="34">
        <v>0</v>
      </c>
      <c r="AF890" s="34">
        <v>60235.620335249783</v>
      </c>
      <c r="AG890" s="107">
        <v>7.3154000000000011E-2</v>
      </c>
      <c r="AH890" s="41">
        <v>17.930536200000002</v>
      </c>
      <c r="AI890" s="23">
        <v>1080056.9709506526</v>
      </c>
    </row>
    <row r="891" spans="1:35" ht="27.75" customHeight="1" x14ac:dyDescent="0.2">
      <c r="A891" s="39">
        <v>850</v>
      </c>
      <c r="B891" s="17" t="s">
        <v>38</v>
      </c>
      <c r="C891" s="19">
        <v>2010</v>
      </c>
      <c r="D891" s="19"/>
      <c r="E891" s="29">
        <v>-38796</v>
      </c>
      <c r="F891" s="21">
        <v>11318709</v>
      </c>
      <c r="G891" s="21">
        <v>0</v>
      </c>
      <c r="H891" s="23">
        <v>680696</v>
      </c>
      <c r="I891" s="107">
        <v>5.0000000000000001E-3</v>
      </c>
      <c r="J891" s="23">
        <v>733886.06499999994</v>
      </c>
      <c r="N891" s="72">
        <v>32303</v>
      </c>
      <c r="O891" s="72">
        <v>11318709</v>
      </c>
      <c r="P891" s="72"/>
      <c r="Q891" s="72"/>
      <c r="R891" s="72">
        <v>32303</v>
      </c>
      <c r="S891" s="72">
        <v>766189.06499999994</v>
      </c>
      <c r="T891" s="22"/>
      <c r="U891" s="22"/>
      <c r="V891" s="72">
        <v>3231785</v>
      </c>
      <c r="X891" s="102">
        <v>155.1</v>
      </c>
      <c r="Y891" s="22">
        <v>4939.9681818181816</v>
      </c>
      <c r="Z891" s="5">
        <v>4.5900000000000003E-2</v>
      </c>
      <c r="AA891" s="40"/>
      <c r="AD891" s="111">
        <v>115.85768292682927</v>
      </c>
      <c r="AE891" s="34">
        <v>0</v>
      </c>
      <c r="AF891" s="34">
        <v>62410.773543679999</v>
      </c>
      <c r="AG891" s="107">
        <v>7.3993333333333355E-2</v>
      </c>
      <c r="AH891" s="41">
        <v>18.29948266666667</v>
      </c>
      <c r="AI891" s="23">
        <v>1142084.868675831</v>
      </c>
    </row>
    <row r="892" spans="1:35" ht="27.75" customHeight="1" x14ac:dyDescent="0.2">
      <c r="A892" s="39">
        <v>851</v>
      </c>
      <c r="B892" s="17" t="s">
        <v>38</v>
      </c>
      <c r="C892" s="18">
        <v>2011</v>
      </c>
      <c r="D892" s="18"/>
      <c r="E892" s="29">
        <v>-453088</v>
      </c>
      <c r="F892" s="21">
        <v>11627004</v>
      </c>
      <c r="G892" s="20">
        <v>0</v>
      </c>
      <c r="H892" s="23">
        <v>308295</v>
      </c>
      <c r="I892" s="107">
        <v>5.0000000000000001E-3</v>
      </c>
      <c r="J892" s="23">
        <v>364888.54499999998</v>
      </c>
      <c r="N892" s="72">
        <v>501.87</v>
      </c>
      <c r="O892" s="72">
        <v>11627004</v>
      </c>
      <c r="P892" s="72"/>
      <c r="Q892" s="72"/>
      <c r="R892" s="72">
        <v>501.87</v>
      </c>
      <c r="S892" s="72">
        <v>365390.41499999998</v>
      </c>
      <c r="T892" s="22"/>
      <c r="U892" s="22"/>
      <c r="V892" s="72">
        <v>3280789</v>
      </c>
      <c r="X892" s="102">
        <v>160.19999999999999</v>
      </c>
      <c r="Y892" s="22">
        <v>2280.8390449438202</v>
      </c>
      <c r="Z892" s="5">
        <v>4.5900000000000003E-2</v>
      </c>
      <c r="AA892" s="40"/>
      <c r="AD892" s="111">
        <v>119.08</v>
      </c>
      <c r="AE892" s="34">
        <v>0</v>
      </c>
      <c r="AF892" s="34">
        <v>61826.958082968908</v>
      </c>
      <c r="AG892" s="107">
        <v>7.0764333333333346E-2</v>
      </c>
      <c r="AH892" s="41">
        <v>18.328728099999999</v>
      </c>
      <c r="AI892" s="23">
        <v>1133209.5039528343</v>
      </c>
    </row>
    <row r="893" spans="1:35" ht="27.75" customHeight="1" x14ac:dyDescent="0.2">
      <c r="B893" s="98" t="s">
        <v>38</v>
      </c>
      <c r="C893" s="39">
        <v>2012</v>
      </c>
      <c r="E893" s="29">
        <v>-453088</v>
      </c>
      <c r="F893" s="34">
        <v>12503936</v>
      </c>
      <c r="G893" s="20"/>
      <c r="H893" s="23">
        <v>876932</v>
      </c>
      <c r="I893" s="107">
        <v>5.0000000000000001E-3</v>
      </c>
      <c r="J893" s="23">
        <v>935067.02</v>
      </c>
      <c r="N893" s="72">
        <v>0</v>
      </c>
      <c r="O893" s="72">
        <v>12503936</v>
      </c>
      <c r="P893" s="72"/>
      <c r="Q893" s="72"/>
      <c r="R893" s="72">
        <v>0</v>
      </c>
      <c r="S893" s="72">
        <v>935067.02</v>
      </c>
      <c r="T893" s="72">
        <v>0</v>
      </c>
      <c r="U893" s="72">
        <v>1103888</v>
      </c>
      <c r="X893" s="102">
        <v>161.6</v>
      </c>
      <c r="Y893" s="22">
        <v>5786.3058168316838</v>
      </c>
      <c r="Z893" s="5">
        <v>4.5900000000000003E-2</v>
      </c>
      <c r="AF893" s="34">
        <v>64775.406523792321</v>
      </c>
      <c r="AG893" s="107">
        <v>6.2333333333333331E-2</v>
      </c>
      <c r="AH893" s="41">
        <v>17.40324</v>
      </c>
      <c r="AI893" s="23">
        <v>1127301.9458311235</v>
      </c>
    </row>
    <row r="894" spans="1:35" ht="27.75" customHeight="1" x14ac:dyDescent="0.2">
      <c r="A894" s="39">
        <v>852</v>
      </c>
      <c r="B894" s="17" t="s">
        <v>39</v>
      </c>
      <c r="C894" s="19">
        <v>1989</v>
      </c>
      <c r="D894" s="19"/>
      <c r="E894" s="29">
        <v>0</v>
      </c>
      <c r="F894" s="21">
        <v>23425910</v>
      </c>
      <c r="G894" s="21">
        <v>-10952923</v>
      </c>
      <c r="H894" s="23"/>
      <c r="I894" s="107">
        <v>5.0000000000000001E-3</v>
      </c>
      <c r="N894" s="72"/>
      <c r="O894" s="72"/>
      <c r="P894" s="72"/>
      <c r="Q894" s="72"/>
      <c r="R894" s="72"/>
      <c r="V894" s="72">
        <v>0</v>
      </c>
      <c r="X894" s="102">
        <v>95.5</v>
      </c>
      <c r="Z894" s="5">
        <v>4.5900000000000003E-2</v>
      </c>
      <c r="AA894" s="40">
        <v>243783.42405176847</v>
      </c>
      <c r="AB894" s="110">
        <v>51.164212860310414</v>
      </c>
      <c r="AE894" s="34">
        <v>1</v>
      </c>
      <c r="AF894" s="34">
        <v>243783.42405176847</v>
      </c>
    </row>
    <row r="895" spans="1:35" ht="27.75" customHeight="1" x14ac:dyDescent="0.2">
      <c r="A895" s="39">
        <v>853</v>
      </c>
      <c r="B895" s="17" t="s">
        <v>39</v>
      </c>
      <c r="C895" s="19">
        <v>1990</v>
      </c>
      <c r="D895" s="19"/>
      <c r="E895" s="29">
        <v>0</v>
      </c>
      <c r="F895" s="21">
        <v>25837516</v>
      </c>
      <c r="G895" s="21">
        <v>-12008770</v>
      </c>
      <c r="H895" s="23">
        <v>2411606</v>
      </c>
      <c r="I895" s="107">
        <v>5.0000000000000001E-3</v>
      </c>
      <c r="J895" s="34">
        <v>2528735.5499999998</v>
      </c>
      <c r="N895" s="72"/>
      <c r="O895" s="72"/>
      <c r="P895" s="72"/>
      <c r="Q895" s="72"/>
      <c r="R895" s="72"/>
      <c r="S895" s="72">
        <v>2528735.5499999998</v>
      </c>
      <c r="T895" s="22"/>
      <c r="U895" s="22"/>
      <c r="V895" s="72">
        <v>0</v>
      </c>
      <c r="X895" s="102">
        <v>98.5</v>
      </c>
      <c r="Y895" s="22">
        <v>25672.442131979693</v>
      </c>
      <c r="Z895" s="5">
        <v>4.5900000000000003E-2</v>
      </c>
      <c r="AA895" s="40"/>
      <c r="AE895" s="34">
        <v>0</v>
      </c>
      <c r="AF895" s="34">
        <v>258266.20701977197</v>
      </c>
    </row>
    <row r="896" spans="1:35" ht="27.75" customHeight="1" x14ac:dyDescent="0.2">
      <c r="A896" s="39">
        <v>854</v>
      </c>
      <c r="B896" s="17" t="s">
        <v>39</v>
      </c>
      <c r="C896" s="19">
        <v>1991</v>
      </c>
      <c r="D896" s="19"/>
      <c r="E896" s="29">
        <v>0</v>
      </c>
      <c r="F896" s="21">
        <v>27202156</v>
      </c>
      <c r="G896" s="21">
        <v>-13257412</v>
      </c>
      <c r="H896" s="23">
        <v>1364640</v>
      </c>
      <c r="I896" s="107">
        <v>5.0000000000000001E-3</v>
      </c>
      <c r="J896" s="23">
        <v>1493827.58</v>
      </c>
      <c r="N896" s="72"/>
      <c r="O896" s="72"/>
      <c r="P896" s="72"/>
      <c r="Q896" s="72"/>
      <c r="R896" s="72"/>
      <c r="S896" s="72">
        <v>1493827.58</v>
      </c>
      <c r="T896" s="22"/>
      <c r="U896" s="22"/>
      <c r="V896" s="72">
        <v>0</v>
      </c>
      <c r="X896" s="102">
        <v>97.7</v>
      </c>
      <c r="Y896" s="22">
        <v>15289.944524053224</v>
      </c>
      <c r="Z896" s="5">
        <v>4.5900000000000003E-2</v>
      </c>
      <c r="AA896" s="40"/>
      <c r="AE896" s="34">
        <v>0</v>
      </c>
      <c r="AF896" s="34">
        <v>261701.73264161765</v>
      </c>
    </row>
    <row r="897" spans="1:35" ht="27.75" customHeight="1" x14ac:dyDescent="0.2">
      <c r="A897" s="39">
        <v>855</v>
      </c>
      <c r="B897" s="17" t="s">
        <v>39</v>
      </c>
      <c r="C897" s="19">
        <v>1992</v>
      </c>
      <c r="D897" s="19"/>
      <c r="E897" s="29">
        <v>0</v>
      </c>
      <c r="F897" s="21">
        <v>29236008</v>
      </c>
      <c r="G897" s="21">
        <v>-14585587</v>
      </c>
      <c r="H897" s="23">
        <v>2033852</v>
      </c>
      <c r="I897" s="107">
        <v>5.0000000000000001E-3</v>
      </c>
      <c r="J897" s="23">
        <v>2169862.7799999998</v>
      </c>
      <c r="N897" s="72"/>
      <c r="O897" s="72"/>
      <c r="P897" s="72"/>
      <c r="Q897" s="72"/>
      <c r="R897" s="72"/>
      <c r="S897" s="72">
        <v>2169862.7799999998</v>
      </c>
      <c r="T897" s="22"/>
      <c r="U897" s="22"/>
      <c r="V897" s="72">
        <v>0</v>
      </c>
      <c r="X897" s="102">
        <v>100</v>
      </c>
      <c r="Y897" s="22">
        <v>21698.627799999998</v>
      </c>
      <c r="Z897" s="5">
        <v>4.5900000000000003E-2</v>
      </c>
      <c r="AA897" s="40"/>
      <c r="AE897" s="34">
        <v>0</v>
      </c>
      <c r="AF897" s="34">
        <v>271388.25091336743</v>
      </c>
    </row>
    <row r="898" spans="1:35" ht="27.75" customHeight="1" x14ac:dyDescent="0.2">
      <c r="A898" s="39">
        <v>856</v>
      </c>
      <c r="B898" s="17" t="s">
        <v>39</v>
      </c>
      <c r="C898" s="19">
        <v>1993</v>
      </c>
      <c r="D898" s="19"/>
      <c r="E898" s="29">
        <v>0</v>
      </c>
      <c r="F898" s="21">
        <v>31497318</v>
      </c>
      <c r="G898" s="21">
        <v>-15981441</v>
      </c>
      <c r="H898" s="23">
        <v>2261310</v>
      </c>
      <c r="I898" s="107">
        <v>5.0000000000000001E-3</v>
      </c>
      <c r="J898" s="23">
        <v>2407490.04</v>
      </c>
      <c r="N898" s="72"/>
      <c r="O898" s="72"/>
      <c r="P898" s="72"/>
      <c r="Q898" s="72"/>
      <c r="R898" s="72"/>
      <c r="S898" s="72">
        <v>2407490.04</v>
      </c>
      <c r="T898" s="22"/>
      <c r="U898" s="22"/>
      <c r="V898" s="72">
        <v>0</v>
      </c>
      <c r="X898" s="102">
        <v>102.5</v>
      </c>
      <c r="Y898" s="22">
        <v>23487.707707317073</v>
      </c>
      <c r="Z898" s="5">
        <v>4.5900000000000003E-2</v>
      </c>
      <c r="AA898" s="40"/>
      <c r="AE898" s="34">
        <v>0</v>
      </c>
      <c r="AF898" s="34">
        <v>282419.23790376092</v>
      </c>
    </row>
    <row r="899" spans="1:35" ht="27.75" customHeight="1" x14ac:dyDescent="0.2">
      <c r="A899" s="39">
        <v>857</v>
      </c>
      <c r="B899" s="17" t="s">
        <v>39</v>
      </c>
      <c r="C899" s="19">
        <v>1994</v>
      </c>
      <c r="D899" s="19"/>
      <c r="E899" s="29">
        <v>0</v>
      </c>
      <c r="F899" s="21">
        <v>28387852</v>
      </c>
      <c r="G899" s="21">
        <v>-13657117</v>
      </c>
      <c r="H899" s="23">
        <v>-3109466</v>
      </c>
      <c r="I899" s="107">
        <v>5.0000000000000001E-3</v>
      </c>
      <c r="J899" s="23">
        <v>-2951979.41</v>
      </c>
      <c r="N899" s="72"/>
      <c r="O899" s="72"/>
      <c r="P899" s="72"/>
      <c r="Q899" s="72"/>
      <c r="R899" s="72"/>
      <c r="S899" s="72">
        <v>-2951979.41</v>
      </c>
      <c r="T899" s="22"/>
      <c r="U899" s="22"/>
      <c r="V899" s="72">
        <v>0</v>
      </c>
      <c r="X899" s="102">
        <v>108.2</v>
      </c>
      <c r="Y899" s="22">
        <v>-27282.619316081331</v>
      </c>
      <c r="Z899" s="5">
        <v>4.5900000000000003E-2</v>
      </c>
      <c r="AA899" s="40"/>
      <c r="AE899" s="34">
        <v>0</v>
      </c>
      <c r="AF899" s="34">
        <v>242173.57556789694</v>
      </c>
    </row>
    <row r="900" spans="1:35" ht="27.75" customHeight="1" x14ac:dyDescent="0.2">
      <c r="A900" s="39">
        <v>858</v>
      </c>
      <c r="B900" s="17" t="s">
        <v>39</v>
      </c>
      <c r="C900" s="19">
        <v>1995</v>
      </c>
      <c r="D900" s="19"/>
      <c r="E900" s="29">
        <v>0</v>
      </c>
      <c r="F900" s="21">
        <v>30594091</v>
      </c>
      <c r="G900" s="21">
        <v>-15024388</v>
      </c>
      <c r="H900" s="23">
        <v>2206239</v>
      </c>
      <c r="I900" s="107">
        <v>5.0000000000000001E-3</v>
      </c>
      <c r="J900" s="23">
        <v>2348178.2599999998</v>
      </c>
      <c r="N900" s="72"/>
      <c r="O900" s="72"/>
      <c r="P900" s="72"/>
      <c r="Q900" s="72"/>
      <c r="R900" s="72"/>
      <c r="S900" s="72">
        <v>2348178.2599999998</v>
      </c>
      <c r="T900" s="22"/>
      <c r="U900" s="22"/>
      <c r="V900" s="72">
        <v>0</v>
      </c>
      <c r="X900" s="102">
        <v>116.7</v>
      </c>
      <c r="Y900" s="22">
        <v>20121.493230505566</v>
      </c>
      <c r="Z900" s="5">
        <v>4.5900000000000003E-2</v>
      </c>
      <c r="AA900" s="40"/>
      <c r="AE900" s="34">
        <v>0</v>
      </c>
      <c r="AF900" s="34">
        <v>251179.30167983603</v>
      </c>
    </row>
    <row r="901" spans="1:35" ht="27.75" customHeight="1" x14ac:dyDescent="0.2">
      <c r="A901" s="39">
        <v>859</v>
      </c>
      <c r="B901" s="17" t="s">
        <v>39</v>
      </c>
      <c r="C901" s="19">
        <v>1996</v>
      </c>
      <c r="D901" s="19"/>
      <c r="E901" s="29">
        <v>0</v>
      </c>
      <c r="F901" s="21">
        <v>32597935</v>
      </c>
      <c r="G901" s="21">
        <v>-16484632</v>
      </c>
      <c r="H901" s="23">
        <v>2003844</v>
      </c>
      <c r="I901" s="107">
        <v>5.0000000000000001E-3</v>
      </c>
      <c r="J901" s="23">
        <v>2156814.4550000001</v>
      </c>
      <c r="N901" s="72"/>
      <c r="O901" s="72"/>
      <c r="P901" s="72"/>
      <c r="Q901" s="72"/>
      <c r="R901" s="72"/>
      <c r="S901" s="72">
        <v>2156814.4550000001</v>
      </c>
      <c r="T901" s="22"/>
      <c r="U901" s="22"/>
      <c r="V901" s="72">
        <v>0</v>
      </c>
      <c r="X901" s="102">
        <v>116.6</v>
      </c>
      <c r="Y901" s="22">
        <v>18497.551072041169</v>
      </c>
      <c r="Z901" s="5">
        <v>4.5900000000000003E-2</v>
      </c>
      <c r="AA901" s="40"/>
      <c r="AE901" s="34">
        <v>0</v>
      </c>
      <c r="AF901" s="34">
        <v>258147.72280477273</v>
      </c>
    </row>
    <row r="902" spans="1:35" ht="27.75" customHeight="1" x14ac:dyDescent="0.2">
      <c r="A902" s="39">
        <v>860</v>
      </c>
      <c r="B902" s="17" t="s">
        <v>39</v>
      </c>
      <c r="C902" s="19">
        <v>1997</v>
      </c>
      <c r="D902" s="19"/>
      <c r="E902" s="29">
        <v>0</v>
      </c>
      <c r="F902" s="21">
        <v>34553958</v>
      </c>
      <c r="G902" s="21">
        <v>-17928848</v>
      </c>
      <c r="H902" s="23">
        <v>1956023</v>
      </c>
      <c r="I902" s="107">
        <v>5.0000000000000001E-3</v>
      </c>
      <c r="J902" s="23">
        <v>2119012.6749999998</v>
      </c>
      <c r="L902" s="33">
        <v>0.4811347516252697</v>
      </c>
      <c r="N902" s="72"/>
      <c r="O902" s="72"/>
      <c r="P902" s="72"/>
      <c r="Q902" s="72"/>
      <c r="R902" s="72"/>
      <c r="S902" s="72">
        <v>2119012.6749999998</v>
      </c>
      <c r="T902" s="22"/>
      <c r="U902" s="22"/>
      <c r="V902" s="72">
        <v>0</v>
      </c>
      <c r="X902" s="102">
        <v>118</v>
      </c>
      <c r="Y902" s="22">
        <v>17957.734533898303</v>
      </c>
      <c r="Z902" s="5">
        <v>4.5900000000000003E-2</v>
      </c>
      <c r="AA902" s="40"/>
      <c r="AE902" s="34">
        <v>0</v>
      </c>
      <c r="AF902" s="34">
        <v>264256.47686193197</v>
      </c>
    </row>
    <row r="903" spans="1:35" ht="27.75" customHeight="1" x14ac:dyDescent="0.2">
      <c r="A903" s="39">
        <v>861</v>
      </c>
      <c r="B903" s="17" t="s">
        <v>39</v>
      </c>
      <c r="C903" s="19">
        <v>1998</v>
      </c>
      <c r="D903" s="19"/>
      <c r="E903" s="29">
        <v>0</v>
      </c>
      <c r="F903" s="21">
        <v>35575851</v>
      </c>
      <c r="G903" s="21">
        <v>-19213663</v>
      </c>
      <c r="H903" s="23">
        <v>1021893</v>
      </c>
      <c r="I903" s="107">
        <v>5.0000000000000001E-3</v>
      </c>
      <c r="J903" s="23"/>
      <c r="K903" s="23">
        <v>-2270175.4420000003</v>
      </c>
      <c r="L903" s="23">
        <v>2697093.2895960971</v>
      </c>
      <c r="M903" s="39">
        <v>2</v>
      </c>
      <c r="N903" s="72"/>
      <c r="O903" s="72"/>
      <c r="P903" s="72"/>
      <c r="Q903" s="72"/>
      <c r="R903" s="72"/>
      <c r="S903" s="72">
        <v>2697093.2895960971</v>
      </c>
      <c r="T903" s="22"/>
      <c r="U903" s="22"/>
      <c r="X903" s="102">
        <v>122.8</v>
      </c>
      <c r="Y903" s="22">
        <v>21963.300403877012</v>
      </c>
      <c r="Z903" s="5">
        <v>4.5900000000000003E-2</v>
      </c>
      <c r="AA903" s="40"/>
      <c r="AE903" s="34">
        <v>0</v>
      </c>
      <c r="AF903" s="34">
        <v>274090.40497784631</v>
      </c>
    </row>
    <row r="904" spans="1:35" ht="27.75" customHeight="1" x14ac:dyDescent="0.2">
      <c r="A904" s="39">
        <v>862</v>
      </c>
      <c r="B904" s="17" t="s">
        <v>39</v>
      </c>
      <c r="C904" s="19">
        <v>1999</v>
      </c>
      <c r="D904" s="19"/>
      <c r="E904" s="29">
        <v>0</v>
      </c>
      <c r="F904" s="21">
        <v>0</v>
      </c>
      <c r="G904" s="21">
        <v>0</v>
      </c>
      <c r="H904" s="23">
        <v>-35575851</v>
      </c>
      <c r="I904" s="107">
        <v>5.0000000000000001E-3</v>
      </c>
      <c r="J904" s="23"/>
      <c r="K904" s="23">
        <v>-2270175.4420000003</v>
      </c>
      <c r="L904" s="23">
        <v>2697093.2895960971</v>
      </c>
      <c r="M904" s="39">
        <v>2</v>
      </c>
      <c r="N904" s="72"/>
      <c r="O904" s="72"/>
      <c r="P904" s="72"/>
      <c r="Q904" s="72"/>
      <c r="R904" s="72"/>
      <c r="S904" s="72">
        <v>2697093.2895960971</v>
      </c>
      <c r="T904" s="22"/>
      <c r="U904" s="22"/>
      <c r="X904" s="102">
        <v>126.1</v>
      </c>
      <c r="Y904" s="22">
        <v>21388.527276733523</v>
      </c>
      <c r="Z904" s="5">
        <v>4.5900000000000003E-2</v>
      </c>
      <c r="AA904" s="40"/>
      <c r="AE904" s="34">
        <v>0</v>
      </c>
      <c r="AF904" s="34">
        <v>282898.18266609666</v>
      </c>
    </row>
    <row r="905" spans="1:35" ht="27.75" customHeight="1" x14ac:dyDescent="0.2">
      <c r="A905" s="39">
        <v>863</v>
      </c>
      <c r="B905" s="17" t="s">
        <v>39</v>
      </c>
      <c r="C905" s="19">
        <v>2000</v>
      </c>
      <c r="D905" s="19"/>
      <c r="E905" s="29">
        <v>0</v>
      </c>
      <c r="F905" s="21">
        <v>0</v>
      </c>
      <c r="G905" s="21">
        <v>0</v>
      </c>
      <c r="H905" s="23">
        <v>0</v>
      </c>
      <c r="I905" s="107">
        <v>5.0000000000000001E-3</v>
      </c>
      <c r="J905" s="23"/>
      <c r="K905" s="23">
        <v>-2270175.4420000003</v>
      </c>
      <c r="L905" s="23">
        <v>2697093.2895960971</v>
      </c>
      <c r="M905" s="39">
        <v>2</v>
      </c>
      <c r="N905" s="72"/>
      <c r="O905" s="72"/>
      <c r="P905" s="72"/>
      <c r="Q905" s="72"/>
      <c r="R905" s="72"/>
      <c r="S905" s="72">
        <v>2697093.2895960971</v>
      </c>
      <c r="T905" s="22"/>
      <c r="U905" s="22"/>
      <c r="X905" s="102">
        <v>128.69999999999999</v>
      </c>
      <c r="Y905" s="22">
        <v>20956.435816597492</v>
      </c>
      <c r="Z905" s="5">
        <v>4.5900000000000003E-2</v>
      </c>
      <c r="AA905" s="40"/>
      <c r="AE905" s="34">
        <v>0</v>
      </c>
      <c r="AF905" s="34">
        <v>290869.5918983203</v>
      </c>
    </row>
    <row r="906" spans="1:35" ht="27.75" customHeight="1" x14ac:dyDescent="0.2">
      <c r="A906" s="39">
        <v>864</v>
      </c>
      <c r="B906" s="17" t="s">
        <v>39</v>
      </c>
      <c r="C906" s="19">
        <v>2001</v>
      </c>
      <c r="D906" s="19"/>
      <c r="E906" s="29">
        <v>0</v>
      </c>
      <c r="F906" s="21">
        <v>0</v>
      </c>
      <c r="G906" s="21">
        <v>0</v>
      </c>
      <c r="H906" s="23">
        <v>0</v>
      </c>
      <c r="I906" s="107">
        <v>5.0000000000000001E-3</v>
      </c>
      <c r="J906" s="23"/>
      <c r="K906" s="23">
        <v>-2270175.4420000003</v>
      </c>
      <c r="L906" s="23">
        <v>2697093.2895960971</v>
      </c>
      <c r="M906" s="39">
        <v>2</v>
      </c>
      <c r="N906" s="72"/>
      <c r="O906" s="72"/>
      <c r="P906" s="72"/>
      <c r="Q906" s="72"/>
      <c r="R906" s="72"/>
      <c r="S906" s="72">
        <v>2697093.2895960971</v>
      </c>
      <c r="T906" s="22"/>
      <c r="U906" s="22"/>
      <c r="X906" s="102">
        <v>129.6</v>
      </c>
      <c r="Y906" s="22">
        <v>20810.905012315565</v>
      </c>
      <c r="Z906" s="5">
        <v>4.5900000000000003E-2</v>
      </c>
      <c r="AA906" s="40"/>
      <c r="AE906" s="34">
        <v>0</v>
      </c>
      <c r="AF906" s="34">
        <v>298329.58264250297</v>
      </c>
    </row>
    <row r="907" spans="1:35" ht="27.75" customHeight="1" x14ac:dyDescent="0.2">
      <c r="A907" s="39">
        <v>865</v>
      </c>
      <c r="B907" s="17" t="s">
        <v>39</v>
      </c>
      <c r="C907" s="19">
        <v>2002</v>
      </c>
      <c r="D907" s="19"/>
      <c r="E907" s="29">
        <v>0</v>
      </c>
      <c r="F907" s="21">
        <v>23030311</v>
      </c>
      <c r="G907" s="109">
        <v>-763966.44467365148</v>
      </c>
      <c r="H907" s="23">
        <v>23030311</v>
      </c>
      <c r="I907" s="107">
        <v>5.0000000000000001E-3</v>
      </c>
      <c r="J907" s="23"/>
      <c r="K907" s="23">
        <v>-2270175.4420000003</v>
      </c>
      <c r="L907" s="23">
        <v>2697093.2895960971</v>
      </c>
      <c r="M907" s="39">
        <v>2</v>
      </c>
      <c r="N907" s="72"/>
      <c r="O907" s="72"/>
      <c r="P907" s="72"/>
      <c r="Q907" s="72"/>
      <c r="R907" s="72"/>
      <c r="S907" s="72">
        <v>2697093.2895960971</v>
      </c>
      <c r="T907" s="22"/>
      <c r="U907" s="22"/>
      <c r="V907" s="72">
        <v>0</v>
      </c>
      <c r="X907" s="102">
        <v>130.5</v>
      </c>
      <c r="Y907" s="22">
        <v>20667.381529472008</v>
      </c>
      <c r="Z907" s="5">
        <v>4.5900000000000003E-2</v>
      </c>
      <c r="AA907" s="40"/>
      <c r="AD907" s="111">
        <v>91.329146341463414</v>
      </c>
      <c r="AE907" s="34">
        <v>0</v>
      </c>
      <c r="AF907" s="34">
        <v>305303.63632868411</v>
      </c>
      <c r="AG907" s="107">
        <v>8.2960000000000006E-2</v>
      </c>
      <c r="AH907" s="41">
        <v>16.741565999999999</v>
      </c>
      <c r="AI907" s="23">
        <v>5111260.9776366623</v>
      </c>
    </row>
    <row r="908" spans="1:35" ht="27.75" customHeight="1" x14ac:dyDescent="0.2">
      <c r="A908" s="39">
        <v>866</v>
      </c>
      <c r="B908" s="17" t="s">
        <v>39</v>
      </c>
      <c r="C908" s="19">
        <v>2003</v>
      </c>
      <c r="D908" s="19"/>
      <c r="E908" s="29">
        <v>0</v>
      </c>
      <c r="F908" s="21">
        <v>24646536</v>
      </c>
      <c r="G908" s="21">
        <v>0</v>
      </c>
      <c r="H908" s="23">
        <v>1616225</v>
      </c>
      <c r="I908" s="107">
        <v>5.0000000000000001E-3</v>
      </c>
      <c r="J908" s="23">
        <v>1731376.5549999999</v>
      </c>
      <c r="K908" s="23">
        <v>-11350877.210000001</v>
      </c>
      <c r="L908" s="23">
        <v>13485466.447980486</v>
      </c>
      <c r="N908" s="72"/>
      <c r="O908" s="72"/>
      <c r="P908" s="72"/>
      <c r="Q908" s="72"/>
      <c r="R908" s="72"/>
      <c r="S908" s="72">
        <v>1731376.5549999999</v>
      </c>
      <c r="T908" s="22"/>
      <c r="U908" s="22"/>
      <c r="V908" s="72">
        <v>0</v>
      </c>
      <c r="X908" s="102">
        <v>130.6</v>
      </c>
      <c r="Y908" s="22">
        <v>13257.094601837673</v>
      </c>
      <c r="Z908" s="5">
        <v>4.5900000000000003E-2</v>
      </c>
      <c r="AA908" s="40"/>
      <c r="AD908" s="111">
        <v>94.295243902439026</v>
      </c>
      <c r="AE908" s="34">
        <v>0</v>
      </c>
      <c r="AF908" s="34">
        <v>304547.29402303521</v>
      </c>
      <c r="AG908" s="107">
        <v>8.2960000000000006E-2</v>
      </c>
      <c r="AH908" s="41">
        <v>16.820820000000001</v>
      </c>
      <c r="AI908" s="23">
        <v>5122735.2142485511</v>
      </c>
    </row>
    <row r="909" spans="1:35" ht="27.75" customHeight="1" x14ac:dyDescent="0.2">
      <c r="A909" s="39">
        <v>867</v>
      </c>
      <c r="B909" s="17" t="s">
        <v>39</v>
      </c>
      <c r="C909" s="19">
        <v>2004</v>
      </c>
      <c r="D909" s="19"/>
      <c r="E909" s="29">
        <v>0</v>
      </c>
      <c r="F909" s="21">
        <v>26646409</v>
      </c>
      <c r="G909" s="21">
        <v>0</v>
      </c>
      <c r="H909" s="23">
        <v>1999873</v>
      </c>
      <c r="I909" s="107">
        <v>5.0000000000000001E-3</v>
      </c>
      <c r="J909" s="23">
        <v>2123105.6800000002</v>
      </c>
      <c r="K909" s="23"/>
      <c r="N909" s="72"/>
      <c r="O909" s="72"/>
      <c r="P909" s="72"/>
      <c r="Q909" s="72"/>
      <c r="R909" s="72"/>
      <c r="S909" s="72">
        <v>2123105.6800000002</v>
      </c>
      <c r="T909" s="22"/>
      <c r="U909" s="22"/>
      <c r="V909" s="72">
        <v>0</v>
      </c>
      <c r="X909" s="102">
        <v>131.1</v>
      </c>
      <c r="Y909" s="22">
        <v>16194.551334858888</v>
      </c>
      <c r="Z909" s="5">
        <v>4.5900000000000003E-2</v>
      </c>
      <c r="AA909" s="40"/>
      <c r="AD909" s="111">
        <v>97.149756097560967</v>
      </c>
      <c r="AE909" s="34">
        <v>0</v>
      </c>
      <c r="AF909" s="34">
        <v>306763.12456223677</v>
      </c>
      <c r="AG909" s="107">
        <v>8.2960000000000006E-2</v>
      </c>
      <c r="AH909" s="41">
        <v>16.852066000000001</v>
      </c>
      <c r="AI909" s="23">
        <v>5169592.4214890357</v>
      </c>
    </row>
    <row r="910" spans="1:35" ht="27.75" customHeight="1" x14ac:dyDescent="0.2">
      <c r="A910" s="39">
        <v>868</v>
      </c>
      <c r="B910" s="17" t="s">
        <v>39</v>
      </c>
      <c r="C910" s="19">
        <v>2005</v>
      </c>
      <c r="D910" s="19"/>
      <c r="E910" s="29">
        <v>0</v>
      </c>
      <c r="F910" s="21">
        <v>28849124</v>
      </c>
      <c r="G910" s="21">
        <v>0</v>
      </c>
      <c r="H910" s="23">
        <v>2202715</v>
      </c>
      <c r="I910" s="107">
        <v>5.0000000000000001E-3</v>
      </c>
      <c r="J910" s="23">
        <v>2335947.0449999999</v>
      </c>
      <c r="N910" s="72"/>
      <c r="O910" s="72"/>
      <c r="P910" s="72"/>
      <c r="Q910" s="72"/>
      <c r="R910" s="72"/>
      <c r="S910" s="72">
        <v>2335947.0449999999</v>
      </c>
      <c r="T910" s="22"/>
      <c r="U910" s="22"/>
      <c r="V910" s="72">
        <v>0</v>
      </c>
      <c r="X910" s="102">
        <v>133.6</v>
      </c>
      <c r="Y910" s="22">
        <v>17484.633570359281</v>
      </c>
      <c r="Z910" s="5">
        <v>4.5900000000000003E-2</v>
      </c>
      <c r="AA910" s="40"/>
      <c r="AD910" s="111">
        <v>99.990121951219521</v>
      </c>
      <c r="AE910" s="34">
        <v>0</v>
      </c>
      <c r="AF910" s="34">
        <v>310167.33071518934</v>
      </c>
      <c r="AG910" s="107">
        <v>8.2960000000000006E-2</v>
      </c>
      <c r="AH910" s="41">
        <v>17.008296000000001</v>
      </c>
      <c r="AI910" s="23">
        <v>5275417.7703338321</v>
      </c>
    </row>
    <row r="911" spans="1:35" ht="27.75" customHeight="1" x14ac:dyDescent="0.2">
      <c r="A911" s="39">
        <v>869</v>
      </c>
      <c r="B911" s="17" t="s">
        <v>39</v>
      </c>
      <c r="C911" s="19">
        <v>2006</v>
      </c>
      <c r="D911" s="19"/>
      <c r="E911" s="29">
        <v>0</v>
      </c>
      <c r="F911" s="21">
        <v>31545798</v>
      </c>
      <c r="G911" s="21">
        <v>0</v>
      </c>
      <c r="H911" s="23">
        <v>2696674</v>
      </c>
      <c r="I911" s="107">
        <v>5.0000000000000001E-3</v>
      </c>
      <c r="J911" s="23">
        <v>2840919.62</v>
      </c>
      <c r="N911" s="72"/>
      <c r="O911" s="72"/>
      <c r="P911" s="72"/>
      <c r="Q911" s="72"/>
      <c r="R911" s="72"/>
      <c r="S911" s="72">
        <v>2840919.62</v>
      </c>
      <c r="T911" s="22"/>
      <c r="U911" s="22"/>
      <c r="V911" s="72">
        <v>0</v>
      </c>
      <c r="X911" s="102">
        <v>142.4</v>
      </c>
      <c r="Y911" s="22">
        <v>19950.27823033708</v>
      </c>
      <c r="Z911" s="5">
        <v>4.5900000000000003E-2</v>
      </c>
      <c r="AA911" s="40"/>
      <c r="AD911" s="111">
        <v>103.12109756097563</v>
      </c>
      <c r="AE911" s="34">
        <v>0</v>
      </c>
      <c r="AF911" s="34">
        <v>315880.92846569919</v>
      </c>
      <c r="AG911" s="107">
        <v>7.7441666666666686E-2</v>
      </c>
      <c r="AH911" s="41">
        <v>16.88236666666667</v>
      </c>
      <c r="AI911" s="23">
        <v>5332817.657365039</v>
      </c>
    </row>
    <row r="912" spans="1:35" ht="27.75" customHeight="1" x14ac:dyDescent="0.2">
      <c r="A912" s="39">
        <v>870</v>
      </c>
      <c r="B912" s="17" t="s">
        <v>39</v>
      </c>
      <c r="C912" s="19">
        <v>2007</v>
      </c>
      <c r="D912" s="19"/>
      <c r="E912" s="29">
        <v>-479062</v>
      </c>
      <c r="F912" s="21">
        <v>35705147</v>
      </c>
      <c r="G912" s="21">
        <v>0</v>
      </c>
      <c r="H912" s="23">
        <v>4159349</v>
      </c>
      <c r="I912" s="107">
        <v>5.0000000000000001E-3</v>
      </c>
      <c r="J912" s="23">
        <v>4317077.99</v>
      </c>
      <c r="N912" s="72">
        <v>0</v>
      </c>
      <c r="O912" s="72">
        <v>35705147</v>
      </c>
      <c r="P912" s="72"/>
      <c r="Q912" s="72"/>
      <c r="R912" s="72">
        <v>0</v>
      </c>
      <c r="S912" s="72">
        <v>4317077.99</v>
      </c>
      <c r="T912" s="22"/>
      <c r="U912" s="22"/>
      <c r="V912" s="72">
        <v>0</v>
      </c>
      <c r="X912" s="102">
        <v>148.80000000000001</v>
      </c>
      <c r="Y912" s="22">
        <v>29012.620900537633</v>
      </c>
      <c r="Z912" s="5">
        <v>4.5900000000000003E-2</v>
      </c>
      <c r="AA912" s="40"/>
      <c r="AD912" s="111">
        <v>106.41609756097562</v>
      </c>
      <c r="AE912" s="34">
        <v>0</v>
      </c>
      <c r="AF912" s="34">
        <v>330394.61474966124</v>
      </c>
      <c r="AG912" s="107">
        <v>7.350000000000001E-2</v>
      </c>
      <c r="AH912" s="41">
        <v>17.296320000000001</v>
      </c>
      <c r="AI912" s="23">
        <v>5714610.9829868609</v>
      </c>
    </row>
    <row r="913" spans="1:35" ht="27.75" customHeight="1" x14ac:dyDescent="0.2">
      <c r="A913" s="39">
        <v>871</v>
      </c>
      <c r="B913" s="17" t="s">
        <v>39</v>
      </c>
      <c r="C913" s="19">
        <v>2008</v>
      </c>
      <c r="D913" s="19"/>
      <c r="E913" s="29">
        <v>-815008</v>
      </c>
      <c r="F913" s="21">
        <v>38187173</v>
      </c>
      <c r="G913" s="21">
        <v>0</v>
      </c>
      <c r="H913" s="23">
        <v>2482026</v>
      </c>
      <c r="I913" s="107">
        <v>5.0000000000000001E-3</v>
      </c>
      <c r="J913" s="23">
        <v>2660551.7349999999</v>
      </c>
      <c r="N913" s="72">
        <v>0</v>
      </c>
      <c r="O913" s="72">
        <v>38187173</v>
      </c>
      <c r="P913" s="72"/>
      <c r="Q913" s="72"/>
      <c r="R913" s="72">
        <v>0</v>
      </c>
      <c r="S913" s="72">
        <v>2660551.7349999999</v>
      </c>
      <c r="T913" s="22"/>
      <c r="U913" s="22"/>
      <c r="V913" s="72">
        <v>0</v>
      </c>
      <c r="X913" s="102">
        <v>150.30000000000001</v>
      </c>
      <c r="Y913" s="22">
        <v>17701.608349966729</v>
      </c>
      <c r="Z913" s="5">
        <v>4.5900000000000003E-2</v>
      </c>
      <c r="AA913" s="40"/>
      <c r="AD913" s="111">
        <v>109.62926829268292</v>
      </c>
      <c r="AE913" s="34">
        <v>0</v>
      </c>
      <c r="AF913" s="34">
        <v>332931.11028261855</v>
      </c>
      <c r="AG913" s="107">
        <v>7.2692083333333324E-2</v>
      </c>
      <c r="AH913" s="41">
        <v>17.715351999999999</v>
      </c>
      <c r="AI913" s="23">
        <v>5897991.8104074067</v>
      </c>
    </row>
    <row r="914" spans="1:35" ht="27.75" customHeight="1" x14ac:dyDescent="0.2">
      <c r="A914" s="39">
        <v>872</v>
      </c>
      <c r="B914" s="17" t="s">
        <v>39</v>
      </c>
      <c r="C914" s="19">
        <v>2009</v>
      </c>
      <c r="D914" s="19"/>
      <c r="E914" s="29">
        <v>-830625</v>
      </c>
      <c r="F914" s="21">
        <v>42544341</v>
      </c>
      <c r="G914" s="21">
        <v>0</v>
      </c>
      <c r="H914" s="23">
        <v>4357168</v>
      </c>
      <c r="I914" s="107">
        <v>5.0000000000000001E-3</v>
      </c>
      <c r="J914" s="23">
        <v>4548103.8650000002</v>
      </c>
      <c r="N914" s="72">
        <v>225209</v>
      </c>
      <c r="O914" s="72">
        <v>42544341</v>
      </c>
      <c r="P914" s="72"/>
      <c r="Q914" s="72"/>
      <c r="R914" s="72">
        <v>225209</v>
      </c>
      <c r="S914" s="72">
        <v>4773312.8650000002</v>
      </c>
      <c r="T914" s="22"/>
      <c r="U914" s="22"/>
      <c r="V914" s="72">
        <v>0</v>
      </c>
      <c r="X914" s="102">
        <v>151.1</v>
      </c>
      <c r="Y914" s="22">
        <v>31590.42266710788</v>
      </c>
      <c r="Z914" s="5">
        <v>4.5900000000000003E-2</v>
      </c>
      <c r="AA914" s="40"/>
      <c r="AD914" s="111">
        <v>112.72439024390243</v>
      </c>
      <c r="AE914" s="34">
        <v>0</v>
      </c>
      <c r="AF914" s="34">
        <v>349239.99498775427</v>
      </c>
      <c r="AG914" s="107">
        <v>7.3154000000000011E-2</v>
      </c>
      <c r="AH914" s="41">
        <v>17.930536200000002</v>
      </c>
      <c r="AI914" s="23">
        <v>6262060.3726157472</v>
      </c>
    </row>
    <row r="915" spans="1:35" ht="27.75" customHeight="1" x14ac:dyDescent="0.2">
      <c r="A915" s="39">
        <v>873</v>
      </c>
      <c r="B915" s="17" t="s">
        <v>39</v>
      </c>
      <c r="C915" s="19">
        <v>2010</v>
      </c>
      <c r="D915" s="19"/>
      <c r="E915" s="29">
        <v>-1006513</v>
      </c>
      <c r="F915" s="21">
        <v>47382949</v>
      </c>
      <c r="G915" s="21">
        <v>0</v>
      </c>
      <c r="H915" s="23">
        <v>4838608</v>
      </c>
      <c r="I915" s="107">
        <v>5.0000000000000001E-3</v>
      </c>
      <c r="J915" s="23">
        <v>5051329.7050000001</v>
      </c>
      <c r="N915" s="72">
        <v>4070804</v>
      </c>
      <c r="O915" s="72">
        <v>47382949</v>
      </c>
      <c r="P915" s="72"/>
      <c r="Q915" s="72"/>
      <c r="R915" s="72">
        <v>4070804</v>
      </c>
      <c r="S915" s="72">
        <v>9122133.7050000001</v>
      </c>
      <c r="T915" s="22"/>
      <c r="U915" s="22"/>
      <c r="V915" s="72">
        <v>0</v>
      </c>
      <c r="X915" s="102">
        <v>155.1</v>
      </c>
      <c r="Y915" s="22">
        <v>58814.530657640236</v>
      </c>
      <c r="Z915" s="5">
        <v>4.5900000000000003E-2</v>
      </c>
      <c r="AA915" s="40"/>
      <c r="AD915" s="111">
        <v>115.85768292682927</v>
      </c>
      <c r="AE915" s="34">
        <v>0</v>
      </c>
      <c r="AF915" s="34">
        <v>392024.40987545659</v>
      </c>
      <c r="AG915" s="107">
        <v>7.3993333333333355E-2</v>
      </c>
      <c r="AH915" s="41">
        <v>18.29948266666667</v>
      </c>
      <c r="AI915" s="23">
        <v>7173843.8934261482</v>
      </c>
    </row>
    <row r="916" spans="1:35" ht="27.75" customHeight="1" x14ac:dyDescent="0.2">
      <c r="A916" s="39">
        <v>874</v>
      </c>
      <c r="B916" s="17" t="s">
        <v>39</v>
      </c>
      <c r="C916" s="18">
        <v>2011</v>
      </c>
      <c r="D916" s="18"/>
      <c r="E916" s="29">
        <v>2533057</v>
      </c>
      <c r="F916" s="21">
        <v>53648127</v>
      </c>
      <c r="G916" s="20">
        <v>0</v>
      </c>
      <c r="H916" s="23">
        <v>6265178</v>
      </c>
      <c r="I916" s="107">
        <v>5.0000000000000001E-3</v>
      </c>
      <c r="J916" s="23">
        <v>6502092.7450000001</v>
      </c>
      <c r="N916" s="72">
        <v>372017</v>
      </c>
      <c r="O916" s="72">
        <v>53648127</v>
      </c>
      <c r="P916" s="72"/>
      <c r="Q916" s="72"/>
      <c r="R916" s="72">
        <v>372017</v>
      </c>
      <c r="S916" s="72">
        <v>6874109.7450000001</v>
      </c>
      <c r="T916" s="22"/>
      <c r="U916" s="22"/>
      <c r="V916" s="72">
        <v>0</v>
      </c>
      <c r="X916" s="102">
        <v>160.19999999999999</v>
      </c>
      <c r="Y916" s="22">
        <v>42909.54897003746</v>
      </c>
      <c r="Z916" s="5">
        <v>4.5900000000000003E-2</v>
      </c>
      <c r="AA916" s="40"/>
      <c r="AD916" s="111">
        <v>119.08</v>
      </c>
      <c r="AE916" s="34">
        <v>0</v>
      </c>
      <c r="AF916" s="34">
        <v>416940.03843221057</v>
      </c>
      <c r="AG916" s="107">
        <v>7.0764333333333346E-2</v>
      </c>
      <c r="AH916" s="41">
        <v>18.328728099999999</v>
      </c>
      <c r="AI916" s="23">
        <v>7641980.5984275378</v>
      </c>
    </row>
    <row r="917" spans="1:35" ht="27.75" customHeight="1" x14ac:dyDescent="0.2">
      <c r="B917" s="98" t="s">
        <v>39</v>
      </c>
      <c r="C917" s="39">
        <v>2012</v>
      </c>
      <c r="E917" s="29">
        <v>2533057</v>
      </c>
      <c r="F917" s="34">
        <v>57146585</v>
      </c>
      <c r="G917" s="20"/>
      <c r="H917" s="23">
        <v>3498458</v>
      </c>
      <c r="I917" s="107">
        <v>5.0000000000000001E-3</v>
      </c>
      <c r="J917" s="23">
        <v>3766698.6349999998</v>
      </c>
      <c r="N917" s="72">
        <v>84562</v>
      </c>
      <c r="O917" s="72">
        <v>57146585</v>
      </c>
      <c r="P917" s="72"/>
      <c r="Q917" s="72"/>
      <c r="R917" s="72">
        <v>84562</v>
      </c>
      <c r="S917" s="72">
        <v>3851260.6349999998</v>
      </c>
      <c r="T917" s="72">
        <v>0</v>
      </c>
      <c r="U917" s="72">
        <v>3498459</v>
      </c>
      <c r="X917" s="102">
        <v>161.6</v>
      </c>
      <c r="Y917" s="22">
        <v>23832.058384900989</v>
      </c>
      <c r="Z917" s="5">
        <v>4.5900000000000003E-2</v>
      </c>
      <c r="AF917" s="34">
        <v>421634.54905307305</v>
      </c>
      <c r="AG917" s="107">
        <v>6.2333333333333331E-2</v>
      </c>
      <c r="AH917" s="41">
        <v>17.40324</v>
      </c>
      <c r="AI917" s="23">
        <v>7337807.2494624034</v>
      </c>
    </row>
    <row r="918" spans="1:35" ht="27.75" customHeight="1" x14ac:dyDescent="0.2">
      <c r="A918" s="39">
        <v>875</v>
      </c>
      <c r="B918" s="17" t="s">
        <v>40</v>
      </c>
      <c r="C918" s="19">
        <v>1989</v>
      </c>
      <c r="D918" s="19"/>
      <c r="E918" s="29">
        <v>0</v>
      </c>
      <c r="F918" s="21">
        <v>90429837</v>
      </c>
      <c r="G918" s="21">
        <v>-30343157</v>
      </c>
      <c r="H918" s="23"/>
      <c r="I918" s="107">
        <v>5.0000000000000001E-3</v>
      </c>
      <c r="N918" s="72"/>
      <c r="O918" s="72"/>
      <c r="P918" s="72"/>
      <c r="Q918" s="72"/>
      <c r="R918" s="72"/>
      <c r="V918" s="72">
        <v>9150151</v>
      </c>
      <c r="X918" s="102">
        <v>95.5</v>
      </c>
      <c r="Z918" s="5">
        <v>4.5900000000000003E-2</v>
      </c>
      <c r="AA918" s="40">
        <v>1174388.8284580843</v>
      </c>
      <c r="AB918" s="110">
        <v>51.164212860310414</v>
      </c>
      <c r="AE918" s="34">
        <v>1</v>
      </c>
      <c r="AF918" s="34">
        <v>1174388.8284580843</v>
      </c>
    </row>
    <row r="919" spans="1:35" ht="27.75" customHeight="1" x14ac:dyDescent="0.2">
      <c r="A919" s="39">
        <v>876</v>
      </c>
      <c r="B919" s="17" t="s">
        <v>40</v>
      </c>
      <c r="C919" s="19">
        <v>1990</v>
      </c>
      <c r="D919" s="19"/>
      <c r="E919" s="29">
        <v>0</v>
      </c>
      <c r="F919" s="21">
        <v>99621773</v>
      </c>
      <c r="G919" s="21">
        <v>-33913447</v>
      </c>
      <c r="H919" s="23">
        <v>9191936</v>
      </c>
      <c r="I919" s="107">
        <v>5.0000000000000001E-3</v>
      </c>
      <c r="J919" s="34">
        <v>9644085.1850000005</v>
      </c>
      <c r="N919" s="72"/>
      <c r="O919" s="72"/>
      <c r="P919" s="72"/>
      <c r="Q919" s="72"/>
      <c r="R919" s="72"/>
      <c r="S919" s="72">
        <v>9644085.1850000005</v>
      </c>
      <c r="T919" s="22"/>
      <c r="U919" s="22"/>
      <c r="V919" s="72">
        <v>13425300</v>
      </c>
      <c r="X919" s="102">
        <v>98.5</v>
      </c>
      <c r="Y919" s="22">
        <v>97909.494263959394</v>
      </c>
      <c r="Z919" s="5">
        <v>4.5900000000000003E-2</v>
      </c>
      <c r="AA919" s="40"/>
      <c r="AE919" s="34">
        <v>0</v>
      </c>
      <c r="AF919" s="34">
        <v>1218393.8754958175</v>
      </c>
    </row>
    <row r="920" spans="1:35" ht="27.75" customHeight="1" x14ac:dyDescent="0.2">
      <c r="A920" s="39">
        <v>877</v>
      </c>
      <c r="B920" s="17" t="s">
        <v>40</v>
      </c>
      <c r="C920" s="19">
        <v>1991</v>
      </c>
      <c r="D920" s="19"/>
      <c r="E920" s="29">
        <v>0</v>
      </c>
      <c r="F920" s="21">
        <v>100549439</v>
      </c>
      <c r="G920" s="21">
        <v>-29006338</v>
      </c>
      <c r="H920" s="23">
        <v>927666</v>
      </c>
      <c r="I920" s="107">
        <v>5.0000000000000001E-3</v>
      </c>
      <c r="J920" s="23">
        <v>1425774.865</v>
      </c>
      <c r="N920" s="72"/>
      <c r="O920" s="72"/>
      <c r="P920" s="72"/>
      <c r="Q920" s="72"/>
      <c r="R920" s="72"/>
      <c r="S920" s="72">
        <v>1425774.865</v>
      </c>
      <c r="T920" s="22"/>
      <c r="U920" s="22"/>
      <c r="V920" s="72">
        <v>13574223</v>
      </c>
      <c r="X920" s="102">
        <v>97.7</v>
      </c>
      <c r="Y920" s="22">
        <v>14593.396775844421</v>
      </c>
      <c r="Z920" s="5">
        <v>4.5900000000000003E-2</v>
      </c>
      <c r="AA920" s="40"/>
      <c r="AE920" s="34">
        <v>0</v>
      </c>
      <c r="AF920" s="34">
        <v>1177062.9933864039</v>
      </c>
    </row>
    <row r="921" spans="1:35" ht="27.75" customHeight="1" x14ac:dyDescent="0.2">
      <c r="A921" s="39">
        <v>878</v>
      </c>
      <c r="B921" s="17" t="s">
        <v>40</v>
      </c>
      <c r="C921" s="19">
        <v>1992</v>
      </c>
      <c r="D921" s="19"/>
      <c r="E921" s="29">
        <v>0</v>
      </c>
      <c r="F921" s="21">
        <v>109731488</v>
      </c>
      <c r="G921" s="21">
        <v>-32824879</v>
      </c>
      <c r="H921" s="23">
        <v>9182049</v>
      </c>
      <c r="I921" s="107">
        <v>5.0000000000000001E-3</v>
      </c>
      <c r="J921" s="23">
        <v>9684796.1950000003</v>
      </c>
      <c r="N921" s="72"/>
      <c r="O921" s="72"/>
      <c r="P921" s="72"/>
      <c r="Q921" s="72"/>
      <c r="R921" s="72"/>
      <c r="S921" s="72">
        <v>9684796.1950000003</v>
      </c>
      <c r="T921" s="22"/>
      <c r="U921" s="22"/>
      <c r="V921" s="72">
        <v>13982360</v>
      </c>
      <c r="X921" s="102">
        <v>100</v>
      </c>
      <c r="Y921" s="22">
        <v>96847.961949999997</v>
      </c>
      <c r="Z921" s="5">
        <v>4.5900000000000003E-2</v>
      </c>
      <c r="AA921" s="40"/>
      <c r="AE921" s="34">
        <v>0</v>
      </c>
      <c r="AF921" s="34">
        <v>1219883.7639399678</v>
      </c>
    </row>
    <row r="922" spans="1:35" ht="27.75" customHeight="1" x14ac:dyDescent="0.2">
      <c r="A922" s="39">
        <v>879</v>
      </c>
      <c r="B922" s="17" t="s">
        <v>40</v>
      </c>
      <c r="C922" s="19">
        <v>1993</v>
      </c>
      <c r="D922" s="19"/>
      <c r="E922" s="29">
        <v>0</v>
      </c>
      <c r="F922" s="21">
        <v>119246472</v>
      </c>
      <c r="G922" s="21">
        <v>-36995244</v>
      </c>
      <c r="H922" s="23">
        <v>9514984</v>
      </c>
      <c r="I922" s="107">
        <v>5.0000000000000001E-3</v>
      </c>
      <c r="J922" s="23">
        <v>10063641.439999999</v>
      </c>
      <c r="N922" s="72"/>
      <c r="O922" s="72"/>
      <c r="P922" s="72"/>
      <c r="Q922" s="72"/>
      <c r="R922" s="72"/>
      <c r="S922" s="72">
        <v>10063641.439999999</v>
      </c>
      <c r="T922" s="22"/>
      <c r="U922" s="22"/>
      <c r="V922" s="72">
        <v>16584055</v>
      </c>
      <c r="X922" s="102">
        <v>102.5</v>
      </c>
      <c r="Y922" s="22">
        <v>98181.867707317069</v>
      </c>
      <c r="Z922" s="5">
        <v>4.5900000000000003E-2</v>
      </c>
      <c r="AA922" s="40"/>
      <c r="AE922" s="34">
        <v>0</v>
      </c>
      <c r="AF922" s="34">
        <v>1262072.9668824403</v>
      </c>
    </row>
    <row r="923" spans="1:35" ht="27.75" customHeight="1" x14ac:dyDescent="0.2">
      <c r="A923" s="39">
        <v>880</v>
      </c>
      <c r="B923" s="17" t="s">
        <v>40</v>
      </c>
      <c r="C923" s="19">
        <v>1994</v>
      </c>
      <c r="D923" s="19"/>
      <c r="E923" s="29">
        <v>0</v>
      </c>
      <c r="F923" s="21">
        <v>126313923</v>
      </c>
      <c r="G923" s="21">
        <v>-41125974</v>
      </c>
      <c r="H923" s="23">
        <v>7067451</v>
      </c>
      <c r="I923" s="107">
        <v>5.0000000000000001E-3</v>
      </c>
      <c r="J923" s="23">
        <v>7663683.3600000003</v>
      </c>
      <c r="N923" s="72"/>
      <c r="O923" s="72"/>
      <c r="P923" s="72"/>
      <c r="Q923" s="72"/>
      <c r="R923" s="72"/>
      <c r="S923" s="72">
        <v>7663683.3600000003</v>
      </c>
      <c r="T923" s="22"/>
      <c r="U923" s="22"/>
      <c r="V923" s="72">
        <v>18555643</v>
      </c>
      <c r="X923" s="102">
        <v>108.2</v>
      </c>
      <c r="Y923" s="22">
        <v>70828.866543438082</v>
      </c>
      <c r="Z923" s="5">
        <v>4.5900000000000003E-2</v>
      </c>
      <c r="AA923" s="40"/>
      <c r="AE923" s="34">
        <v>0</v>
      </c>
      <c r="AF923" s="34">
        <v>1274972.6842459743</v>
      </c>
    </row>
    <row r="924" spans="1:35" ht="27.75" customHeight="1" x14ac:dyDescent="0.2">
      <c r="A924" s="39">
        <v>881</v>
      </c>
      <c r="B924" s="17" t="s">
        <v>40</v>
      </c>
      <c r="C924" s="19">
        <v>1995</v>
      </c>
      <c r="D924" s="19"/>
      <c r="E924" s="29">
        <v>0</v>
      </c>
      <c r="F924" s="21">
        <v>135150025</v>
      </c>
      <c r="G924" s="21">
        <v>-45948233</v>
      </c>
      <c r="H924" s="23">
        <v>8836102</v>
      </c>
      <c r="I924" s="107">
        <v>5.0000000000000001E-3</v>
      </c>
      <c r="J924" s="23">
        <v>9467671.6150000002</v>
      </c>
      <c r="N924" s="72"/>
      <c r="O924" s="72"/>
      <c r="P924" s="72"/>
      <c r="Q924" s="72"/>
      <c r="R924" s="72"/>
      <c r="S924" s="72">
        <v>9467671.6150000002</v>
      </c>
      <c r="T924" s="22"/>
      <c r="U924" s="22"/>
      <c r="V924" s="72">
        <v>18641446</v>
      </c>
      <c r="X924" s="102">
        <v>116.7</v>
      </c>
      <c r="Y924" s="22">
        <v>81128.291473864607</v>
      </c>
      <c r="Z924" s="5">
        <v>4.5900000000000003E-2</v>
      </c>
      <c r="AA924" s="40"/>
      <c r="AE924" s="34">
        <v>0</v>
      </c>
      <c r="AF924" s="34">
        <v>1297579.7295129485</v>
      </c>
    </row>
    <row r="925" spans="1:35" ht="27.75" customHeight="1" x14ac:dyDescent="0.2">
      <c r="A925" s="39">
        <v>882</v>
      </c>
      <c r="B925" s="17" t="s">
        <v>40</v>
      </c>
      <c r="C925" s="19">
        <v>1996</v>
      </c>
      <c r="D925" s="19"/>
      <c r="E925" s="29">
        <v>0</v>
      </c>
      <c r="F925" s="21">
        <v>142823283</v>
      </c>
      <c r="G925" s="21">
        <v>-50470166</v>
      </c>
      <c r="H925" s="23">
        <v>7673258</v>
      </c>
      <c r="I925" s="107">
        <v>5.0000000000000001E-3</v>
      </c>
      <c r="J925" s="23">
        <v>8349008.125</v>
      </c>
      <c r="N925" s="72"/>
      <c r="O925" s="72"/>
      <c r="P925" s="72"/>
      <c r="Q925" s="72"/>
      <c r="R925" s="72"/>
      <c r="S925" s="72">
        <v>8349008.125</v>
      </c>
      <c r="T925" s="22"/>
      <c r="U925" s="22"/>
      <c r="V925" s="72">
        <v>20159651</v>
      </c>
      <c r="X925" s="102">
        <v>116.6</v>
      </c>
      <c r="Y925" s="22">
        <v>71603.843267581484</v>
      </c>
      <c r="Z925" s="5">
        <v>4.5900000000000003E-2</v>
      </c>
      <c r="AA925" s="40"/>
      <c r="AE925" s="34">
        <v>0</v>
      </c>
      <c r="AF925" s="34">
        <v>1309624.6631958857</v>
      </c>
    </row>
    <row r="926" spans="1:35" ht="27.75" customHeight="1" x14ac:dyDescent="0.2">
      <c r="A926" s="39">
        <v>883</v>
      </c>
      <c r="B926" s="17" t="s">
        <v>40</v>
      </c>
      <c r="C926" s="19">
        <v>1997</v>
      </c>
      <c r="D926" s="19"/>
      <c r="E926" s="29">
        <v>0</v>
      </c>
      <c r="F926" s="21">
        <v>144576412</v>
      </c>
      <c r="G926" s="21">
        <v>-49082759</v>
      </c>
      <c r="H926" s="23">
        <v>1753129</v>
      </c>
      <c r="I926" s="107">
        <v>5.0000000000000001E-3</v>
      </c>
      <c r="J926" s="23">
        <v>2467245.415</v>
      </c>
      <c r="L926" s="33">
        <v>0.66050645246335205</v>
      </c>
      <c r="N926" s="72"/>
      <c r="O926" s="72"/>
      <c r="P926" s="72"/>
      <c r="Q926" s="72"/>
      <c r="R926" s="72"/>
      <c r="S926" s="72">
        <v>2467245.415</v>
      </c>
      <c r="T926" s="22"/>
      <c r="U926" s="22"/>
      <c r="V926" s="72">
        <v>23154730</v>
      </c>
      <c r="X926" s="102">
        <v>118</v>
      </c>
      <c r="Y926" s="22">
        <v>20908.859449152544</v>
      </c>
      <c r="Z926" s="5">
        <v>4.5900000000000003E-2</v>
      </c>
      <c r="AA926" s="40"/>
      <c r="AE926" s="34">
        <v>0</v>
      </c>
      <c r="AF926" s="34">
        <v>1270421.7506043471</v>
      </c>
    </row>
    <row r="927" spans="1:35" ht="27.75" customHeight="1" x14ac:dyDescent="0.2">
      <c r="A927" s="39">
        <v>884</v>
      </c>
      <c r="B927" s="17" t="s">
        <v>40</v>
      </c>
      <c r="C927" s="19">
        <v>1998</v>
      </c>
      <c r="D927" s="19"/>
      <c r="E927" s="29">
        <v>0</v>
      </c>
      <c r="F927" s="21">
        <v>151235287</v>
      </c>
      <c r="G927" s="21">
        <v>-52099063</v>
      </c>
      <c r="H927" s="23">
        <v>6658875</v>
      </c>
      <c r="I927" s="107">
        <v>5.0000000000000001E-3</v>
      </c>
      <c r="J927" s="23"/>
      <c r="K927" s="23">
        <v>8189872.6120000007</v>
      </c>
      <c r="L927" s="23">
        <v>27187231.23147136</v>
      </c>
      <c r="M927" s="39">
        <v>1</v>
      </c>
      <c r="N927" s="72"/>
      <c r="O927" s="72"/>
      <c r="P927" s="72"/>
      <c r="Q927" s="72"/>
      <c r="R927" s="72"/>
      <c r="S927" s="72">
        <v>8189872.6120000007</v>
      </c>
      <c r="T927" s="22"/>
      <c r="U927" s="22"/>
      <c r="X927" s="102">
        <v>122.8</v>
      </c>
      <c r="Y927" s="22">
        <v>66692.773713355054</v>
      </c>
      <c r="Z927" s="5">
        <v>4.5900000000000003E-2</v>
      </c>
      <c r="AA927" s="40"/>
      <c r="AE927" s="34">
        <v>0</v>
      </c>
      <c r="AF927" s="34">
        <v>1278802.1659649624</v>
      </c>
    </row>
    <row r="928" spans="1:35" ht="27.75" customHeight="1" x14ac:dyDescent="0.2">
      <c r="A928" s="39">
        <v>885</v>
      </c>
      <c r="B928" s="17" t="s">
        <v>40</v>
      </c>
      <c r="C928" s="19">
        <v>1999</v>
      </c>
      <c r="D928" s="19"/>
      <c r="E928" s="29">
        <v>0</v>
      </c>
      <c r="F928" s="21">
        <v>0</v>
      </c>
      <c r="G928" s="21">
        <v>0</v>
      </c>
      <c r="H928" s="23">
        <v>-151235287</v>
      </c>
      <c r="I928" s="107">
        <v>5.0000000000000001E-3</v>
      </c>
      <c r="J928" s="23"/>
      <c r="K928" s="23">
        <v>8189872.6120000007</v>
      </c>
      <c r="L928" s="23">
        <v>27187231.23147136</v>
      </c>
      <c r="M928" s="39">
        <v>1</v>
      </c>
      <c r="N928" s="72"/>
      <c r="O928" s="72"/>
      <c r="P928" s="72"/>
      <c r="Q928" s="72"/>
      <c r="R928" s="72"/>
      <c r="S928" s="72">
        <v>8189872.6120000007</v>
      </c>
      <c r="T928" s="22"/>
      <c r="U928" s="22"/>
      <c r="X928" s="102">
        <v>126.1</v>
      </c>
      <c r="Y928" s="22">
        <v>64947.443394131653</v>
      </c>
      <c r="Z928" s="5">
        <v>4.5900000000000003E-2</v>
      </c>
      <c r="AA928" s="40"/>
      <c r="AE928" s="34">
        <v>0</v>
      </c>
      <c r="AF928" s="34">
        <v>1285052.5899413023</v>
      </c>
    </row>
    <row r="929" spans="1:35" ht="27.75" customHeight="1" x14ac:dyDescent="0.2">
      <c r="A929" s="39">
        <v>886</v>
      </c>
      <c r="B929" s="17" t="s">
        <v>40</v>
      </c>
      <c r="C929" s="19">
        <v>2000</v>
      </c>
      <c r="D929" s="19"/>
      <c r="E929" s="29">
        <v>0</v>
      </c>
      <c r="F929" s="21">
        <v>0</v>
      </c>
      <c r="G929" s="21">
        <v>0</v>
      </c>
      <c r="H929" s="23">
        <v>0</v>
      </c>
      <c r="I929" s="107">
        <v>5.0000000000000001E-3</v>
      </c>
      <c r="J929" s="23"/>
      <c r="K929" s="23">
        <v>8189872.6120000007</v>
      </c>
      <c r="L929" s="23">
        <v>27187231.23147136</v>
      </c>
      <c r="M929" s="39">
        <v>1</v>
      </c>
      <c r="N929" s="72"/>
      <c r="O929" s="72"/>
      <c r="P929" s="72"/>
      <c r="Q929" s="72"/>
      <c r="R929" s="72"/>
      <c r="S929" s="72">
        <v>8189872.6120000007</v>
      </c>
      <c r="T929" s="22"/>
      <c r="U929" s="22"/>
      <c r="X929" s="102">
        <v>128.69999999999999</v>
      </c>
      <c r="Y929" s="22">
        <v>63635.37383061384</v>
      </c>
      <c r="Z929" s="5">
        <v>4.5900000000000003E-2</v>
      </c>
      <c r="AA929" s="40"/>
      <c r="AE929" s="34">
        <v>0</v>
      </c>
      <c r="AF929" s="34">
        <v>1289704.0498936104</v>
      </c>
    </row>
    <row r="930" spans="1:35" ht="27.75" customHeight="1" x14ac:dyDescent="0.2">
      <c r="A930" s="39">
        <v>887</v>
      </c>
      <c r="B930" s="17" t="s">
        <v>40</v>
      </c>
      <c r="C930" s="19">
        <v>2001</v>
      </c>
      <c r="D930" s="19"/>
      <c r="E930" s="29">
        <v>0</v>
      </c>
      <c r="F930" s="21">
        <v>0</v>
      </c>
      <c r="G930" s="21">
        <v>0</v>
      </c>
      <c r="H930" s="23">
        <v>0</v>
      </c>
      <c r="I930" s="107">
        <v>5.0000000000000001E-3</v>
      </c>
      <c r="J930" s="23"/>
      <c r="K930" s="23">
        <v>8189872.6120000007</v>
      </c>
      <c r="L930" s="23">
        <v>27187231.23147136</v>
      </c>
      <c r="M930" s="39">
        <v>1</v>
      </c>
      <c r="N930" s="72"/>
      <c r="O930" s="72"/>
      <c r="P930" s="72"/>
      <c r="Q930" s="72"/>
      <c r="R930" s="72"/>
      <c r="S930" s="72">
        <v>8189872.6120000007</v>
      </c>
      <c r="T930" s="22"/>
      <c r="U930" s="22"/>
      <c r="X930" s="102">
        <v>129.6</v>
      </c>
      <c r="Y930" s="22">
        <v>63193.46151234569</v>
      </c>
      <c r="Z930" s="5">
        <v>4.5900000000000003E-2</v>
      </c>
      <c r="AA930" s="40"/>
      <c r="AE930" s="34">
        <v>0</v>
      </c>
      <c r="AF930" s="34">
        <v>1293700.0955158393</v>
      </c>
    </row>
    <row r="931" spans="1:35" ht="27.75" customHeight="1" x14ac:dyDescent="0.2">
      <c r="A931" s="39">
        <v>888</v>
      </c>
      <c r="B931" s="17" t="s">
        <v>40</v>
      </c>
      <c r="C931" s="19">
        <v>2002</v>
      </c>
      <c r="D931" s="19"/>
      <c r="E931" s="29">
        <v>0</v>
      </c>
      <c r="F931" s="21">
        <v>184802893</v>
      </c>
      <c r="G931" s="109">
        <v>-4934227.6547473278</v>
      </c>
      <c r="H931" s="23">
        <v>184802893</v>
      </c>
      <c r="I931" s="107">
        <v>5.0000000000000001E-3</v>
      </c>
      <c r="J931" s="23"/>
      <c r="K931" s="23">
        <v>8189872.6120000007</v>
      </c>
      <c r="L931" s="23">
        <v>27187231.23147136</v>
      </c>
      <c r="M931" s="39">
        <v>1</v>
      </c>
      <c r="N931" s="72"/>
      <c r="O931" s="72"/>
      <c r="P931" s="72"/>
      <c r="Q931" s="72"/>
      <c r="R931" s="72"/>
      <c r="S931" s="72">
        <v>8189872.6120000007</v>
      </c>
      <c r="T931" s="22"/>
      <c r="U931" s="22"/>
      <c r="V931" s="72">
        <v>30742816</v>
      </c>
      <c r="X931" s="102">
        <v>130.5</v>
      </c>
      <c r="Y931" s="22">
        <v>62757.644536398475</v>
      </c>
      <c r="Z931" s="5">
        <v>4.5900000000000003E-2</v>
      </c>
      <c r="AA931" s="40"/>
      <c r="AD931" s="111">
        <v>91.329146341463414</v>
      </c>
      <c r="AE931" s="34">
        <v>0</v>
      </c>
      <c r="AF931" s="34">
        <v>1297076.9056680608</v>
      </c>
      <c r="AG931" s="107">
        <v>8.2960000000000006E-2</v>
      </c>
      <c r="AH931" s="41">
        <v>16.741565999999999</v>
      </c>
      <c r="AI931" s="23">
        <v>21715098.62331761</v>
      </c>
    </row>
    <row r="932" spans="1:35" ht="27.75" customHeight="1" x14ac:dyDescent="0.2">
      <c r="A932" s="39">
        <v>889</v>
      </c>
      <c r="B932" s="17" t="s">
        <v>40</v>
      </c>
      <c r="C932" s="19">
        <v>2003</v>
      </c>
      <c r="D932" s="19"/>
      <c r="E932" s="29">
        <v>0</v>
      </c>
      <c r="F932" s="21">
        <v>197451516</v>
      </c>
      <c r="G932" s="21">
        <v>0</v>
      </c>
      <c r="H932" s="23">
        <v>12648623</v>
      </c>
      <c r="I932" s="107">
        <v>5.0000000000000001E-3</v>
      </c>
      <c r="J932" s="23">
        <v>13572637.465</v>
      </c>
      <c r="K932" s="23">
        <v>40949363.060000002</v>
      </c>
      <c r="L932" s="23">
        <v>135936156.1573568</v>
      </c>
      <c r="N932" s="72"/>
      <c r="O932" s="72"/>
      <c r="P932" s="72"/>
      <c r="Q932" s="72"/>
      <c r="R932" s="72"/>
      <c r="S932" s="72">
        <v>13572637.465</v>
      </c>
      <c r="T932" s="22"/>
      <c r="U932" s="22"/>
      <c r="V932" s="72">
        <v>31879137</v>
      </c>
      <c r="X932" s="102">
        <v>130.6</v>
      </c>
      <c r="Y932" s="22">
        <v>103925.24858346095</v>
      </c>
      <c r="Z932" s="5">
        <v>4.5900000000000003E-2</v>
      </c>
      <c r="AA932" s="40"/>
      <c r="AD932" s="111">
        <v>94.295243902439026</v>
      </c>
      <c r="AE932" s="34">
        <v>0</v>
      </c>
      <c r="AF932" s="34">
        <v>1341466.3242813577</v>
      </c>
      <c r="AG932" s="107">
        <v>8.2960000000000006E-2</v>
      </c>
      <c r="AH932" s="41">
        <v>16.820820000000001</v>
      </c>
      <c r="AI932" s="23">
        <v>22564563.57679835</v>
      </c>
    </row>
    <row r="933" spans="1:35" ht="27.75" customHeight="1" x14ac:dyDescent="0.2">
      <c r="A933" s="39">
        <v>890</v>
      </c>
      <c r="B933" s="17" t="s">
        <v>40</v>
      </c>
      <c r="C933" s="19">
        <v>2004</v>
      </c>
      <c r="D933" s="19"/>
      <c r="E933" s="29">
        <v>0</v>
      </c>
      <c r="F933" s="21">
        <v>209652185</v>
      </c>
      <c r="G933" s="21">
        <v>0</v>
      </c>
      <c r="H933" s="23">
        <v>12200669</v>
      </c>
      <c r="I933" s="107">
        <v>5.0000000000000001E-3</v>
      </c>
      <c r="J933" s="23">
        <v>13187926.58</v>
      </c>
      <c r="K933" s="23"/>
      <c r="N933" s="72"/>
      <c r="O933" s="72"/>
      <c r="P933" s="72"/>
      <c r="Q933" s="72"/>
      <c r="R933" s="72"/>
      <c r="S933" s="72">
        <v>13187926.58</v>
      </c>
      <c r="T933" s="22"/>
      <c r="U933" s="22"/>
      <c r="V933" s="72">
        <v>35768199</v>
      </c>
      <c r="X933" s="102">
        <v>131.1</v>
      </c>
      <c r="Y933" s="22">
        <v>100594.40564454615</v>
      </c>
      <c r="Z933" s="5">
        <v>4.5900000000000003E-2</v>
      </c>
      <c r="AA933" s="40"/>
      <c r="AD933" s="111">
        <v>97.149756097560967</v>
      </c>
      <c r="AE933" s="34">
        <v>0</v>
      </c>
      <c r="AF933" s="34">
        <v>1380487.4256413896</v>
      </c>
      <c r="AG933" s="107">
        <v>8.2960000000000006E-2</v>
      </c>
      <c r="AH933" s="41">
        <v>16.852066000000001</v>
      </c>
      <c r="AI933" s="23">
        <v>23264065.209078789</v>
      </c>
    </row>
    <row r="934" spans="1:35" ht="27.75" customHeight="1" x14ac:dyDescent="0.2">
      <c r="A934" s="39">
        <v>891</v>
      </c>
      <c r="B934" s="17" t="s">
        <v>40</v>
      </c>
      <c r="C934" s="19">
        <v>2005</v>
      </c>
      <c r="D934" s="19"/>
      <c r="E934" s="29">
        <v>0</v>
      </c>
      <c r="F934" s="21">
        <v>220757048</v>
      </c>
      <c r="G934" s="21">
        <v>0</v>
      </c>
      <c r="H934" s="23">
        <v>11104863</v>
      </c>
      <c r="I934" s="107">
        <v>5.0000000000000001E-3</v>
      </c>
      <c r="J934" s="23">
        <v>12153123.925000001</v>
      </c>
      <c r="N934" s="72"/>
      <c r="O934" s="72"/>
      <c r="P934" s="72"/>
      <c r="Q934" s="72"/>
      <c r="R934" s="72"/>
      <c r="S934" s="72">
        <v>12153123.925000001</v>
      </c>
      <c r="T934" s="22"/>
      <c r="U934" s="22"/>
      <c r="V934" s="72">
        <v>36707954</v>
      </c>
      <c r="X934" s="102">
        <v>133.6</v>
      </c>
      <c r="Y934" s="22">
        <v>90966.496444610792</v>
      </c>
      <c r="Z934" s="5">
        <v>4.5900000000000003E-2</v>
      </c>
      <c r="AA934" s="40"/>
      <c r="AD934" s="111">
        <v>99.990121951219521</v>
      </c>
      <c r="AE934" s="34">
        <v>0</v>
      </c>
      <c r="AF934" s="34">
        <v>1408089.5492490607</v>
      </c>
      <c r="AG934" s="107">
        <v>8.2960000000000006E-2</v>
      </c>
      <c r="AH934" s="41">
        <v>17.008296000000001</v>
      </c>
      <c r="AI934" s="23">
        <v>23949203.848134603</v>
      </c>
    </row>
    <row r="935" spans="1:35" ht="27.75" customHeight="1" x14ac:dyDescent="0.2">
      <c r="A935" s="39">
        <v>892</v>
      </c>
      <c r="B935" s="17" t="s">
        <v>40</v>
      </c>
      <c r="C935" s="19">
        <v>2006</v>
      </c>
      <c r="D935" s="19"/>
      <c r="E935" s="29">
        <v>0</v>
      </c>
      <c r="F935" s="21">
        <v>234273228</v>
      </c>
      <c r="G935" s="21">
        <v>0</v>
      </c>
      <c r="H935" s="23">
        <v>13516180</v>
      </c>
      <c r="I935" s="107">
        <v>5.0000000000000001E-3</v>
      </c>
      <c r="J935" s="23">
        <v>14619965.24</v>
      </c>
      <c r="N935" s="72"/>
      <c r="O935" s="72"/>
      <c r="P935" s="72"/>
      <c r="Q935" s="72"/>
      <c r="R935" s="72"/>
      <c r="S935" s="72">
        <v>14619965.24</v>
      </c>
      <c r="T935" s="22"/>
      <c r="U935" s="22"/>
      <c r="V935" s="72">
        <v>37461401</v>
      </c>
      <c r="X935" s="102">
        <v>142.4</v>
      </c>
      <c r="Y935" s="22">
        <v>102668.2952247191</v>
      </c>
      <c r="Z935" s="5">
        <v>4.5900000000000003E-2</v>
      </c>
      <c r="AA935" s="40"/>
      <c r="AD935" s="111">
        <v>103.12109756097563</v>
      </c>
      <c r="AE935" s="34">
        <v>0</v>
      </c>
      <c r="AF935" s="34">
        <v>1446126.5341632478</v>
      </c>
      <c r="AG935" s="107">
        <v>7.7441666666666686E-2</v>
      </c>
      <c r="AH935" s="41">
        <v>16.88236666666667</v>
      </c>
      <c r="AI935" s="23">
        <v>24414038.396139812</v>
      </c>
    </row>
    <row r="936" spans="1:35" ht="27.75" customHeight="1" x14ac:dyDescent="0.2">
      <c r="A936" s="39">
        <v>893</v>
      </c>
      <c r="B936" s="17" t="s">
        <v>40</v>
      </c>
      <c r="C936" s="19">
        <v>2007</v>
      </c>
      <c r="D936" s="19"/>
      <c r="E936" s="29">
        <v>-468307</v>
      </c>
      <c r="F936" s="21">
        <v>247985392</v>
      </c>
      <c r="G936" s="21">
        <v>0</v>
      </c>
      <c r="H936" s="23">
        <v>13712164</v>
      </c>
      <c r="I936" s="107">
        <v>5.0000000000000001E-3</v>
      </c>
      <c r="J936" s="23">
        <v>14883530.140000001</v>
      </c>
      <c r="N936" s="72">
        <v>0</v>
      </c>
      <c r="O936" s="72">
        <v>247985392</v>
      </c>
      <c r="P936" s="72"/>
      <c r="Q936" s="72"/>
      <c r="R936" s="72">
        <v>0</v>
      </c>
      <c r="S936" s="72">
        <v>14883530.140000001</v>
      </c>
      <c r="T936" s="22"/>
      <c r="U936" s="22"/>
      <c r="V936" s="72">
        <v>37975643</v>
      </c>
      <c r="X936" s="102">
        <v>148.80000000000001</v>
      </c>
      <c r="Y936" s="22">
        <v>100023.72405913979</v>
      </c>
      <c r="Z936" s="5">
        <v>4.5900000000000003E-2</v>
      </c>
      <c r="AA936" s="40"/>
      <c r="AD936" s="111">
        <v>106.41609756097562</v>
      </c>
      <c r="AE936" s="34">
        <v>0</v>
      </c>
      <c r="AF936" s="34">
        <v>1479773.0503042946</v>
      </c>
      <c r="AG936" s="107">
        <v>7.350000000000001E-2</v>
      </c>
      <c r="AH936" s="41">
        <v>17.296320000000001</v>
      </c>
      <c r="AI936" s="23">
        <v>25594628.20543918</v>
      </c>
    </row>
    <row r="937" spans="1:35" ht="27.75" customHeight="1" x14ac:dyDescent="0.2">
      <c r="A937" s="39">
        <v>894</v>
      </c>
      <c r="B937" s="17" t="s">
        <v>40</v>
      </c>
      <c r="C937" s="19">
        <v>2008</v>
      </c>
      <c r="D937" s="19"/>
      <c r="E937" s="29">
        <v>-762093</v>
      </c>
      <c r="F937" s="21">
        <v>246721349</v>
      </c>
      <c r="G937" s="21">
        <v>0</v>
      </c>
      <c r="H937" s="23">
        <v>-1264043</v>
      </c>
      <c r="I937" s="107">
        <v>5.0000000000000001E-3</v>
      </c>
      <c r="J937" s="23">
        <v>-24116.040000000037</v>
      </c>
      <c r="N937" s="72">
        <v>329972.03000000003</v>
      </c>
      <c r="O937" s="72">
        <v>246721349</v>
      </c>
      <c r="P937" s="72"/>
      <c r="Q937" s="72"/>
      <c r="R937" s="72">
        <v>329972.03000000003</v>
      </c>
      <c r="S937" s="72">
        <v>305855.99</v>
      </c>
      <c r="T937" s="22"/>
      <c r="U937" s="22"/>
      <c r="V937" s="72">
        <v>38712090</v>
      </c>
      <c r="X937" s="102">
        <v>150.30000000000001</v>
      </c>
      <c r="Y937" s="22">
        <v>2034.9699933466397</v>
      </c>
      <c r="Z937" s="5">
        <v>4.5900000000000003E-2</v>
      </c>
      <c r="AA937" s="40"/>
      <c r="AD937" s="111">
        <v>109.62926829268292</v>
      </c>
      <c r="AE937" s="34">
        <v>0</v>
      </c>
      <c r="AF937" s="34">
        <v>1413886.4372886741</v>
      </c>
      <c r="AG937" s="107">
        <v>7.2692083333333324E-2</v>
      </c>
      <c r="AH937" s="41">
        <v>17.715351999999999</v>
      </c>
      <c r="AI937" s="23">
        <v>25047495.924594786</v>
      </c>
    </row>
    <row r="938" spans="1:35" ht="27.75" customHeight="1" x14ac:dyDescent="0.2">
      <c r="A938" s="39">
        <v>895</v>
      </c>
      <c r="B938" s="17" t="s">
        <v>40</v>
      </c>
      <c r="C938" s="19">
        <v>2009</v>
      </c>
      <c r="D938" s="19"/>
      <c r="E938" s="29">
        <v>-1203651</v>
      </c>
      <c r="F938" s="21">
        <v>254586334</v>
      </c>
      <c r="G938" s="21">
        <v>0</v>
      </c>
      <c r="H938" s="23">
        <v>7864985</v>
      </c>
      <c r="I938" s="107">
        <v>5.0000000000000001E-3</v>
      </c>
      <c r="J938" s="23">
        <v>9098591.745000001</v>
      </c>
      <c r="N938" s="72">
        <v>7190304.8600000003</v>
      </c>
      <c r="O938" s="72">
        <v>254586334</v>
      </c>
      <c r="P938" s="72"/>
      <c r="Q938" s="72"/>
      <c r="R938" s="72">
        <v>7190304.8600000003</v>
      </c>
      <c r="S938" s="72">
        <v>16288896.605</v>
      </c>
      <c r="T938" s="22"/>
      <c r="U938" s="22"/>
      <c r="V938" s="72">
        <v>40963390</v>
      </c>
      <c r="X938" s="102">
        <v>151.1</v>
      </c>
      <c r="Y938" s="22">
        <v>107802.09533421576</v>
      </c>
      <c r="Z938" s="5">
        <v>4.5900000000000003E-2</v>
      </c>
      <c r="AA938" s="40"/>
      <c r="AD938" s="111">
        <v>112.72439024390243</v>
      </c>
      <c r="AE938" s="34">
        <v>0</v>
      </c>
      <c r="AF938" s="34">
        <v>1456791.1451513397</v>
      </c>
      <c r="AG938" s="107">
        <v>7.3154000000000011E-2</v>
      </c>
      <c r="AH938" s="41">
        <v>17.930536200000002</v>
      </c>
      <c r="AI938" s="23">
        <v>26121046.363975555</v>
      </c>
    </row>
    <row r="939" spans="1:35" ht="27.75" customHeight="1" x14ac:dyDescent="0.2">
      <c r="A939" s="39">
        <v>896</v>
      </c>
      <c r="B939" s="17" t="s">
        <v>40</v>
      </c>
      <c r="C939" s="19">
        <v>2010</v>
      </c>
      <c r="D939" s="19"/>
      <c r="E939" s="29">
        <v>-1002546</v>
      </c>
      <c r="F939" s="21">
        <v>263035711</v>
      </c>
      <c r="G939" s="21">
        <v>0</v>
      </c>
      <c r="H939" s="23">
        <v>8449377</v>
      </c>
      <c r="I939" s="107">
        <v>5.0000000000000001E-3</v>
      </c>
      <c r="J939" s="23">
        <v>9722308.6699999999</v>
      </c>
      <c r="N939" s="72">
        <v>4664736.26</v>
      </c>
      <c r="O939" s="72">
        <v>263035711</v>
      </c>
      <c r="P939" s="72"/>
      <c r="Q939" s="72"/>
      <c r="R939" s="72">
        <v>4664736.26</v>
      </c>
      <c r="S939" s="72">
        <v>14387044.93</v>
      </c>
      <c r="T939" s="22"/>
      <c r="U939" s="22"/>
      <c r="V939" s="72">
        <v>51454525</v>
      </c>
      <c r="X939" s="102">
        <v>155.1</v>
      </c>
      <c r="Y939" s="22">
        <v>92759.799677627336</v>
      </c>
      <c r="Z939" s="5">
        <v>4.5900000000000003E-2</v>
      </c>
      <c r="AA939" s="40"/>
      <c r="AD939" s="111">
        <v>115.85768292682927</v>
      </c>
      <c r="AE939" s="34">
        <v>0</v>
      </c>
      <c r="AF939" s="34">
        <v>1482684.2312665207</v>
      </c>
      <c r="AG939" s="107">
        <v>7.3993333333333355E-2</v>
      </c>
      <c r="AH939" s="41">
        <v>18.29948266666667</v>
      </c>
      <c r="AI939" s="23">
        <v>27132354.390201692</v>
      </c>
    </row>
    <row r="940" spans="1:35" ht="27.75" customHeight="1" x14ac:dyDescent="0.2">
      <c r="A940" s="39">
        <v>897</v>
      </c>
      <c r="B940" s="17" t="s">
        <v>40</v>
      </c>
      <c r="C940" s="18">
        <v>2011</v>
      </c>
      <c r="D940" s="18"/>
      <c r="E940" s="29">
        <v>-658516</v>
      </c>
      <c r="F940" s="21">
        <v>269105995</v>
      </c>
      <c r="G940" s="20">
        <v>0</v>
      </c>
      <c r="H940" s="23">
        <v>6070284</v>
      </c>
      <c r="I940" s="107">
        <v>5.0000000000000001E-3</v>
      </c>
      <c r="J940" s="23">
        <v>7385462.5549999997</v>
      </c>
      <c r="N940" s="72">
        <v>1197857</v>
      </c>
      <c r="O940" s="72">
        <v>269105995</v>
      </c>
      <c r="P940" s="72"/>
      <c r="Q940" s="72"/>
      <c r="R940" s="72">
        <v>1197857</v>
      </c>
      <c r="S940" s="72">
        <v>8583319.5549999997</v>
      </c>
      <c r="T940" s="22"/>
      <c r="U940" s="22"/>
      <c r="V940" s="72">
        <v>59878130</v>
      </c>
      <c r="X940" s="102">
        <v>160.19999999999999</v>
      </c>
      <c r="Y940" s="22">
        <v>53578.773751560548</v>
      </c>
      <c r="Z940" s="5">
        <v>4.5900000000000003E-2</v>
      </c>
      <c r="AA940" s="40"/>
      <c r="AD940" s="111">
        <v>119.08</v>
      </c>
      <c r="AE940" s="34">
        <v>0</v>
      </c>
      <c r="AF940" s="34">
        <v>1468207.7988029481</v>
      </c>
      <c r="AG940" s="107">
        <v>7.0764333333333346E-2</v>
      </c>
      <c r="AH940" s="41">
        <v>18.328728099999999</v>
      </c>
      <c r="AI940" s="23">
        <v>26910381.53855874</v>
      </c>
    </row>
    <row r="941" spans="1:35" ht="27.75" customHeight="1" x14ac:dyDescent="0.2">
      <c r="B941" s="98" t="s">
        <v>40</v>
      </c>
      <c r="C941" s="39">
        <v>2012</v>
      </c>
      <c r="E941" s="29">
        <v>-658516</v>
      </c>
      <c r="F941" s="34">
        <v>288759676</v>
      </c>
      <c r="G941" s="20"/>
      <c r="H941" s="23">
        <v>19653681</v>
      </c>
      <c r="I941" s="107">
        <v>5.0000000000000001E-3</v>
      </c>
      <c r="J941" s="23">
        <v>20999210.975000001</v>
      </c>
      <c r="N941" s="72">
        <v>0</v>
      </c>
      <c r="O941" s="72">
        <v>288759676</v>
      </c>
      <c r="P941" s="72"/>
      <c r="Q941" s="72"/>
      <c r="R941" s="72">
        <v>0</v>
      </c>
      <c r="S941" s="72">
        <v>20999210.975000001</v>
      </c>
      <c r="T941" s="72">
        <v>0</v>
      </c>
      <c r="U941" s="72">
        <v>20502404</v>
      </c>
      <c r="X941" s="102">
        <v>161.6</v>
      </c>
      <c r="Y941" s="22">
        <v>129945.61246905942</v>
      </c>
      <c r="Z941" s="5">
        <v>4.5900000000000003E-2</v>
      </c>
      <c r="AF941" s="34">
        <v>1530762.6733069522</v>
      </c>
      <c r="AG941" s="107">
        <v>6.2333333333333331E-2</v>
      </c>
      <c r="AH941" s="41">
        <v>17.40324</v>
      </c>
      <c r="AI941" s="23">
        <v>26640230.186602484</v>
      </c>
    </row>
    <row r="942" spans="1:35" ht="27.75" customHeight="1" x14ac:dyDescent="0.2">
      <c r="A942" s="39">
        <v>898</v>
      </c>
      <c r="B942" s="17" t="s">
        <v>41</v>
      </c>
      <c r="C942" s="19">
        <v>1989</v>
      </c>
      <c r="D942" s="19"/>
      <c r="E942" s="29">
        <v>0</v>
      </c>
      <c r="F942" s="21">
        <v>6392386</v>
      </c>
      <c r="G942" s="21">
        <v>-3406487</v>
      </c>
      <c r="H942" s="23"/>
      <c r="I942" s="107">
        <v>5.0000000000000001E-3</v>
      </c>
      <c r="N942" s="72"/>
      <c r="O942" s="72"/>
      <c r="P942" s="72"/>
      <c r="Q942" s="72"/>
      <c r="R942" s="72"/>
      <c r="V942" s="72">
        <v>0</v>
      </c>
      <c r="X942" s="102">
        <v>95.5</v>
      </c>
      <c r="Z942" s="5">
        <v>4.5900000000000003E-2</v>
      </c>
      <c r="AA942" s="40">
        <v>58359.130983841438</v>
      </c>
      <c r="AB942" s="110">
        <v>51.164212860310414</v>
      </c>
      <c r="AE942" s="34">
        <v>1</v>
      </c>
      <c r="AF942" s="34">
        <v>58359.130983841438</v>
      </c>
    </row>
    <row r="943" spans="1:35" ht="27.75" customHeight="1" x14ac:dyDescent="0.2">
      <c r="A943" s="39">
        <v>899</v>
      </c>
      <c r="B943" s="17" t="s">
        <v>41</v>
      </c>
      <c r="C943" s="19">
        <v>1990</v>
      </c>
      <c r="D943" s="19"/>
      <c r="E943" s="29">
        <v>0</v>
      </c>
      <c r="F943" s="21">
        <v>8092672</v>
      </c>
      <c r="G943" s="21">
        <v>-3610843</v>
      </c>
      <c r="H943" s="23">
        <v>1700286</v>
      </c>
      <c r="I943" s="107">
        <v>5.0000000000000001E-3</v>
      </c>
      <c r="J943" s="34">
        <v>1732247.93</v>
      </c>
      <c r="N943" s="72"/>
      <c r="O943" s="72"/>
      <c r="P943" s="72"/>
      <c r="Q943" s="72"/>
      <c r="R943" s="72"/>
      <c r="S943" s="72">
        <v>1732247.93</v>
      </c>
      <c r="T943" s="22"/>
      <c r="U943" s="22"/>
      <c r="V943" s="72">
        <v>0</v>
      </c>
      <c r="X943" s="102">
        <v>98.5</v>
      </c>
      <c r="Y943" s="22">
        <v>17586.273401015227</v>
      </c>
      <c r="Z943" s="5">
        <v>4.5900000000000003E-2</v>
      </c>
      <c r="AA943" s="40"/>
      <c r="AE943" s="34">
        <v>0</v>
      </c>
      <c r="AF943" s="34">
        <v>73266.720272698352</v>
      </c>
    </row>
    <row r="944" spans="1:35" ht="27.75" customHeight="1" x14ac:dyDescent="0.2">
      <c r="A944" s="39">
        <v>900</v>
      </c>
      <c r="B944" s="17" t="s">
        <v>41</v>
      </c>
      <c r="C944" s="19">
        <v>1991</v>
      </c>
      <c r="D944" s="19"/>
      <c r="E944" s="29">
        <v>0</v>
      </c>
      <c r="F944" s="21">
        <v>9094110</v>
      </c>
      <c r="G944" s="21">
        <v>-4008133</v>
      </c>
      <c r="H944" s="23">
        <v>1001438</v>
      </c>
      <c r="I944" s="107">
        <v>5.0000000000000001E-3</v>
      </c>
      <c r="J944" s="23">
        <v>1041901.36</v>
      </c>
      <c r="N944" s="72"/>
      <c r="O944" s="72"/>
      <c r="P944" s="72"/>
      <c r="Q944" s="72"/>
      <c r="R944" s="72"/>
      <c r="S944" s="72">
        <v>1041901.36</v>
      </c>
      <c r="T944" s="22"/>
      <c r="U944" s="22"/>
      <c r="V944" s="72">
        <v>0</v>
      </c>
      <c r="X944" s="102">
        <v>97.7</v>
      </c>
      <c r="Y944" s="22">
        <v>10664.292323439098</v>
      </c>
      <c r="Z944" s="5">
        <v>4.5900000000000003E-2</v>
      </c>
      <c r="AA944" s="40"/>
      <c r="AE944" s="34">
        <v>0</v>
      </c>
      <c r="AF944" s="34">
        <v>80568.070135620597</v>
      </c>
    </row>
    <row r="945" spans="1:35" ht="27.75" customHeight="1" x14ac:dyDescent="0.2">
      <c r="A945" s="39">
        <v>901</v>
      </c>
      <c r="B945" s="17" t="s">
        <v>41</v>
      </c>
      <c r="C945" s="19">
        <v>1992</v>
      </c>
      <c r="D945" s="19"/>
      <c r="E945" s="29">
        <v>0</v>
      </c>
      <c r="F945" s="21">
        <v>9699984</v>
      </c>
      <c r="G945" s="21">
        <v>-4447759</v>
      </c>
      <c r="H945" s="23">
        <v>605874</v>
      </c>
      <c r="I945" s="107">
        <v>5.0000000000000001E-3</v>
      </c>
      <c r="J945" s="23">
        <v>651344.55000000005</v>
      </c>
      <c r="N945" s="72"/>
      <c r="O945" s="72"/>
      <c r="P945" s="72"/>
      <c r="Q945" s="72"/>
      <c r="R945" s="72"/>
      <c r="S945" s="72">
        <v>651344.55000000005</v>
      </c>
      <c r="T945" s="22"/>
      <c r="U945" s="22"/>
      <c r="V945" s="72">
        <v>0</v>
      </c>
      <c r="X945" s="102">
        <v>100</v>
      </c>
      <c r="Y945" s="22">
        <v>6513.4455000000007</v>
      </c>
      <c r="Z945" s="5">
        <v>4.5900000000000003E-2</v>
      </c>
      <c r="AA945" s="40"/>
      <c r="AE945" s="34">
        <v>0</v>
      </c>
      <c r="AF945" s="34">
        <v>83383.441216395615</v>
      </c>
    </row>
    <row r="946" spans="1:35" ht="27.75" customHeight="1" x14ac:dyDescent="0.2">
      <c r="A946" s="39">
        <v>902</v>
      </c>
      <c r="B946" s="17" t="s">
        <v>41</v>
      </c>
      <c r="C946" s="19">
        <v>1993</v>
      </c>
      <c r="D946" s="19"/>
      <c r="E946" s="29">
        <v>0</v>
      </c>
      <c r="F946" s="21">
        <v>10967260</v>
      </c>
      <c r="G946" s="21">
        <v>-4755425</v>
      </c>
      <c r="H946" s="23">
        <v>1267276</v>
      </c>
      <c r="I946" s="107">
        <v>5.0000000000000001E-3</v>
      </c>
      <c r="J946" s="23">
        <v>1315775.92</v>
      </c>
      <c r="N946" s="72"/>
      <c r="O946" s="72"/>
      <c r="P946" s="72"/>
      <c r="Q946" s="72"/>
      <c r="R946" s="72"/>
      <c r="S946" s="72">
        <v>1315775.92</v>
      </c>
      <c r="T946" s="22"/>
      <c r="U946" s="22"/>
      <c r="V946" s="72">
        <v>0</v>
      </c>
      <c r="X946" s="102">
        <v>102.5</v>
      </c>
      <c r="Y946" s="22">
        <v>12836.838243902439</v>
      </c>
      <c r="Z946" s="5">
        <v>4.5900000000000003E-2</v>
      </c>
      <c r="AA946" s="40"/>
      <c r="AE946" s="34">
        <v>0</v>
      </c>
      <c r="AF946" s="34">
        <v>92392.979508465505</v>
      </c>
    </row>
    <row r="947" spans="1:35" ht="27.75" customHeight="1" x14ac:dyDescent="0.2">
      <c r="A947" s="39">
        <v>903</v>
      </c>
      <c r="B947" s="17" t="s">
        <v>41</v>
      </c>
      <c r="C947" s="19">
        <v>1994</v>
      </c>
      <c r="D947" s="19"/>
      <c r="E947" s="29">
        <v>0</v>
      </c>
      <c r="F947" s="21">
        <v>10997817</v>
      </c>
      <c r="G947" s="21">
        <v>-4071608</v>
      </c>
      <c r="H947" s="23">
        <v>30557</v>
      </c>
      <c r="I947" s="107">
        <v>5.0000000000000001E-3</v>
      </c>
      <c r="J947" s="23">
        <v>85393.3</v>
      </c>
      <c r="N947" s="72"/>
      <c r="O947" s="72"/>
      <c r="P947" s="72"/>
      <c r="Q947" s="72"/>
      <c r="R947" s="72"/>
      <c r="S947" s="72">
        <v>85393.3</v>
      </c>
      <c r="T947" s="22"/>
      <c r="U947" s="22"/>
      <c r="V947" s="72">
        <v>0</v>
      </c>
      <c r="X947" s="102">
        <v>108.2</v>
      </c>
      <c r="Y947" s="22">
        <v>789.21719038817002</v>
      </c>
      <c r="Z947" s="5">
        <v>4.5900000000000003E-2</v>
      </c>
      <c r="AA947" s="40"/>
      <c r="AE947" s="34">
        <v>0</v>
      </c>
      <c r="AF947" s="34">
        <v>88941.358939415106</v>
      </c>
    </row>
    <row r="948" spans="1:35" ht="27.75" customHeight="1" x14ac:dyDescent="0.2">
      <c r="A948" s="39">
        <v>904</v>
      </c>
      <c r="B948" s="17" t="s">
        <v>41</v>
      </c>
      <c r="C948" s="19">
        <v>1995</v>
      </c>
      <c r="D948" s="19"/>
      <c r="E948" s="29">
        <v>0</v>
      </c>
      <c r="F948" s="21">
        <v>11779145</v>
      </c>
      <c r="G948" s="21">
        <v>-4496995</v>
      </c>
      <c r="H948" s="23">
        <v>781328</v>
      </c>
      <c r="I948" s="107">
        <v>5.0000000000000001E-3</v>
      </c>
      <c r="J948" s="23">
        <v>836317.08499999996</v>
      </c>
      <c r="N948" s="72"/>
      <c r="O948" s="72"/>
      <c r="P948" s="72"/>
      <c r="Q948" s="72"/>
      <c r="R948" s="72"/>
      <c r="S948" s="72">
        <v>836317.08499999996</v>
      </c>
      <c r="T948" s="22"/>
      <c r="U948" s="22"/>
      <c r="V948" s="72">
        <v>0</v>
      </c>
      <c r="X948" s="102">
        <v>116.7</v>
      </c>
      <c r="Y948" s="22">
        <v>7166.3846186803767</v>
      </c>
      <c r="Z948" s="5">
        <v>4.5900000000000003E-2</v>
      </c>
      <c r="AA948" s="40"/>
      <c r="AE948" s="34">
        <v>0</v>
      </c>
      <c r="AF948" s="34">
        <v>92025.335182776325</v>
      </c>
    </row>
    <row r="949" spans="1:35" ht="27.75" customHeight="1" x14ac:dyDescent="0.2">
      <c r="A949" s="39">
        <v>905</v>
      </c>
      <c r="B949" s="17" t="s">
        <v>41</v>
      </c>
      <c r="C949" s="19">
        <v>1996</v>
      </c>
      <c r="D949" s="19"/>
      <c r="E949" s="29">
        <v>0</v>
      </c>
      <c r="F949" s="21">
        <v>12748450</v>
      </c>
      <c r="G949" s="21">
        <v>-4767590</v>
      </c>
      <c r="H949" s="23">
        <v>969305</v>
      </c>
      <c r="I949" s="107">
        <v>5.0000000000000001E-3</v>
      </c>
      <c r="J949" s="23">
        <v>1028200.725</v>
      </c>
      <c r="N949" s="72"/>
      <c r="O949" s="72"/>
      <c r="P949" s="72"/>
      <c r="Q949" s="72"/>
      <c r="R949" s="72"/>
      <c r="S949" s="72">
        <v>1028200.725</v>
      </c>
      <c r="T949" s="22"/>
      <c r="U949" s="22"/>
      <c r="V949" s="72">
        <v>0</v>
      </c>
      <c r="X949" s="102">
        <v>116.6</v>
      </c>
      <c r="Y949" s="22">
        <v>8818.1880360205832</v>
      </c>
      <c r="Z949" s="5">
        <v>4.5900000000000003E-2</v>
      </c>
      <c r="AA949" s="40"/>
      <c r="AE949" s="34">
        <v>0</v>
      </c>
      <c r="AF949" s="34">
        <v>96619.560333907473</v>
      </c>
    </row>
    <row r="950" spans="1:35" ht="27.75" customHeight="1" x14ac:dyDescent="0.2">
      <c r="A950" s="39">
        <v>906</v>
      </c>
      <c r="B950" s="17" t="s">
        <v>41</v>
      </c>
      <c r="C950" s="19">
        <v>1997</v>
      </c>
      <c r="D950" s="19"/>
      <c r="E950" s="29">
        <v>0</v>
      </c>
      <c r="F950" s="21">
        <v>14669351</v>
      </c>
      <c r="G950" s="21">
        <v>-5415745</v>
      </c>
      <c r="H950" s="23">
        <v>1920901</v>
      </c>
      <c r="I950" s="107">
        <v>5.0000000000000001E-3</v>
      </c>
      <c r="J950" s="23">
        <v>1984643.25</v>
      </c>
      <c r="L950" s="33">
        <v>0.63081222884366184</v>
      </c>
      <c r="N950" s="72"/>
      <c r="O950" s="72"/>
      <c r="P950" s="72"/>
      <c r="Q950" s="72"/>
      <c r="R950" s="72"/>
      <c r="S950" s="72">
        <v>1984643.25</v>
      </c>
      <c r="T950" s="22"/>
      <c r="U950" s="22"/>
      <c r="V950" s="72">
        <v>0</v>
      </c>
      <c r="X950" s="102">
        <v>118</v>
      </c>
      <c r="Y950" s="22">
        <v>16819.010593220341</v>
      </c>
      <c r="Z950" s="5">
        <v>4.5900000000000003E-2</v>
      </c>
      <c r="AA950" s="40"/>
      <c r="AE950" s="34">
        <v>0</v>
      </c>
      <c r="AF950" s="34">
        <v>109003.73310780147</v>
      </c>
    </row>
    <row r="951" spans="1:35" ht="27.75" customHeight="1" x14ac:dyDescent="0.2">
      <c r="A951" s="39">
        <v>907</v>
      </c>
      <c r="B951" s="17" t="s">
        <v>41</v>
      </c>
      <c r="C951" s="19">
        <v>1998</v>
      </c>
      <c r="D951" s="19"/>
      <c r="E951" s="29">
        <v>0</v>
      </c>
      <c r="F951" s="21">
        <v>15724720</v>
      </c>
      <c r="G951" s="21">
        <v>-5972484</v>
      </c>
      <c r="H951" s="23">
        <v>1055369</v>
      </c>
      <c r="I951" s="107">
        <v>5.0000000000000001E-3</v>
      </c>
      <c r="J951" s="23"/>
      <c r="K951" s="23">
        <v>566708.75099999993</v>
      </c>
      <c r="L951" s="23">
        <v>2606864.5007317262</v>
      </c>
      <c r="M951" s="39">
        <v>1</v>
      </c>
      <c r="N951" s="72"/>
      <c r="O951" s="72"/>
      <c r="P951" s="72"/>
      <c r="Q951" s="72"/>
      <c r="R951" s="72"/>
      <c r="S951" s="72">
        <v>566708.75099999993</v>
      </c>
      <c r="T951" s="22"/>
      <c r="U951" s="22"/>
      <c r="X951" s="102">
        <v>122.8</v>
      </c>
      <c r="Y951" s="22">
        <v>4614.8921091205211</v>
      </c>
      <c r="Z951" s="5">
        <v>4.5900000000000003E-2</v>
      </c>
      <c r="AA951" s="40"/>
      <c r="AE951" s="34">
        <v>0</v>
      </c>
      <c r="AF951" s="34">
        <v>108615.35386727391</v>
      </c>
    </row>
    <row r="952" spans="1:35" ht="27.75" customHeight="1" x14ac:dyDescent="0.2">
      <c r="A952" s="39">
        <v>908</v>
      </c>
      <c r="B952" s="17" t="s">
        <v>41</v>
      </c>
      <c r="C952" s="19">
        <v>1999</v>
      </c>
      <c r="D952" s="19"/>
      <c r="E952" s="29">
        <v>0</v>
      </c>
      <c r="F952" s="21">
        <v>0</v>
      </c>
      <c r="G952" s="21">
        <v>0</v>
      </c>
      <c r="H952" s="23">
        <v>-15724720</v>
      </c>
      <c r="I952" s="107">
        <v>5.0000000000000001E-3</v>
      </c>
      <c r="J952" s="23"/>
      <c r="K952" s="23">
        <v>566708.75099999993</v>
      </c>
      <c r="L952" s="23">
        <v>2606864.5007317262</v>
      </c>
      <c r="M952" s="39">
        <v>1</v>
      </c>
      <c r="N952" s="72"/>
      <c r="O952" s="72"/>
      <c r="P952" s="72"/>
      <c r="Q952" s="72"/>
      <c r="R952" s="72"/>
      <c r="S952" s="72">
        <v>566708.75099999993</v>
      </c>
      <c r="T952" s="22"/>
      <c r="U952" s="22"/>
      <c r="X952" s="102">
        <v>126.1</v>
      </c>
      <c r="Y952" s="22">
        <v>4494.1217367168911</v>
      </c>
      <c r="Z952" s="5">
        <v>4.5900000000000003E-2</v>
      </c>
      <c r="AA952" s="40"/>
      <c r="AE952" s="34">
        <v>0</v>
      </c>
      <c r="AF952" s="34">
        <v>108124.03086148293</v>
      </c>
    </row>
    <row r="953" spans="1:35" ht="27.75" customHeight="1" x14ac:dyDescent="0.2">
      <c r="A953" s="39">
        <v>909</v>
      </c>
      <c r="B953" s="17" t="s">
        <v>41</v>
      </c>
      <c r="C953" s="19">
        <v>2000</v>
      </c>
      <c r="D953" s="19"/>
      <c r="E953" s="29">
        <v>0</v>
      </c>
      <c r="F953" s="21">
        <v>0</v>
      </c>
      <c r="G953" s="21">
        <v>0</v>
      </c>
      <c r="H953" s="23">
        <v>0</v>
      </c>
      <c r="I953" s="107">
        <v>5.0000000000000001E-3</v>
      </c>
      <c r="J953" s="23"/>
      <c r="K953" s="23">
        <v>566708.75099999993</v>
      </c>
      <c r="L953" s="23">
        <v>2606864.5007317262</v>
      </c>
      <c r="M953" s="39">
        <v>1</v>
      </c>
      <c r="N953" s="72"/>
      <c r="O953" s="72"/>
      <c r="P953" s="72"/>
      <c r="Q953" s="72"/>
      <c r="R953" s="72"/>
      <c r="S953" s="72">
        <v>566708.75099999993</v>
      </c>
      <c r="T953" s="22"/>
      <c r="U953" s="22"/>
      <c r="X953" s="102">
        <v>128.69999999999999</v>
      </c>
      <c r="Y953" s="22">
        <v>4403.3313986013982</v>
      </c>
      <c r="Z953" s="5">
        <v>4.5900000000000003E-2</v>
      </c>
      <c r="AA953" s="40"/>
      <c r="AE953" s="34">
        <v>0</v>
      </c>
      <c r="AF953" s="34">
        <v>107564.46924354226</v>
      </c>
    </row>
    <row r="954" spans="1:35" ht="27.75" customHeight="1" x14ac:dyDescent="0.2">
      <c r="A954" s="39">
        <v>910</v>
      </c>
      <c r="B954" s="17" t="s">
        <v>41</v>
      </c>
      <c r="C954" s="19">
        <v>2001</v>
      </c>
      <c r="D954" s="19"/>
      <c r="E954" s="29">
        <v>0</v>
      </c>
      <c r="F954" s="21">
        <v>0</v>
      </c>
      <c r="G954" s="21">
        <v>0</v>
      </c>
      <c r="H954" s="23">
        <v>0</v>
      </c>
      <c r="I954" s="107">
        <v>5.0000000000000001E-3</v>
      </c>
      <c r="J954" s="23"/>
      <c r="K954" s="23">
        <v>566708.75099999993</v>
      </c>
      <c r="L954" s="23">
        <v>2606864.5007317262</v>
      </c>
      <c r="M954" s="39">
        <v>1</v>
      </c>
      <c r="N954" s="72"/>
      <c r="O954" s="72"/>
      <c r="P954" s="72"/>
      <c r="Q954" s="72"/>
      <c r="R954" s="72"/>
      <c r="S954" s="72">
        <v>566708.75099999993</v>
      </c>
      <c r="T954" s="22"/>
      <c r="U954" s="22"/>
      <c r="X954" s="102">
        <v>129.6</v>
      </c>
      <c r="Y954" s="22">
        <v>4372.7527083333334</v>
      </c>
      <c r="Z954" s="5">
        <v>4.5900000000000003E-2</v>
      </c>
      <c r="AA954" s="40"/>
      <c r="AE954" s="34">
        <v>0</v>
      </c>
      <c r="AF954" s="34">
        <v>107000.01281359702</v>
      </c>
    </row>
    <row r="955" spans="1:35" ht="27.75" customHeight="1" x14ac:dyDescent="0.2">
      <c r="A955" s="39">
        <v>911</v>
      </c>
      <c r="B955" s="17" t="s">
        <v>41</v>
      </c>
      <c r="C955" s="19">
        <v>2002</v>
      </c>
      <c r="D955" s="19"/>
      <c r="E955" s="29">
        <v>0</v>
      </c>
      <c r="F955" s="21">
        <v>17429548</v>
      </c>
      <c r="G955" s="109">
        <v>-22122137.737545907</v>
      </c>
      <c r="H955" s="23">
        <v>17429548</v>
      </c>
      <c r="I955" s="107">
        <v>5.0000000000000001E-3</v>
      </c>
      <c r="J955" s="23"/>
      <c r="K955" s="23">
        <v>566708.75099999993</v>
      </c>
      <c r="L955" s="23">
        <v>2606864.5007317262</v>
      </c>
      <c r="M955" s="39">
        <v>1</v>
      </c>
      <c r="N955" s="72"/>
      <c r="O955" s="72"/>
      <c r="P955" s="72"/>
      <c r="Q955" s="72"/>
      <c r="R955" s="72"/>
      <c r="S955" s="72">
        <v>566708.75099999993</v>
      </c>
      <c r="T955" s="22"/>
      <c r="U955" s="22"/>
      <c r="V955" s="72">
        <v>21401</v>
      </c>
      <c r="X955" s="102">
        <v>130.5</v>
      </c>
      <c r="Y955" s="22">
        <v>4342.5957931034482</v>
      </c>
      <c r="Z955" s="5">
        <v>4.5900000000000003E-2</v>
      </c>
      <c r="AA955" s="40"/>
      <c r="AD955" s="111">
        <v>91.329146341463414</v>
      </c>
      <c r="AE955" s="34">
        <v>0</v>
      </c>
      <c r="AF955" s="34">
        <v>106431.30801855636</v>
      </c>
      <c r="AG955" s="107">
        <v>8.2960000000000006E-2</v>
      </c>
      <c r="AH955" s="41">
        <v>16.741565999999999</v>
      </c>
      <c r="AI955" s="23">
        <v>1781826.7676589903</v>
      </c>
    </row>
    <row r="956" spans="1:35" ht="27.75" customHeight="1" x14ac:dyDescent="0.2">
      <c r="A956" s="39">
        <v>912</v>
      </c>
      <c r="B956" s="17" t="s">
        <v>41</v>
      </c>
      <c r="C956" s="19">
        <v>2003</v>
      </c>
      <c r="D956" s="19"/>
      <c r="E956" s="29">
        <v>0</v>
      </c>
      <c r="F956" s="21">
        <v>17972131</v>
      </c>
      <c r="G956" s="21">
        <v>0</v>
      </c>
      <c r="H956" s="23">
        <v>542583</v>
      </c>
      <c r="I956" s="107">
        <v>5.0000000000000001E-3</v>
      </c>
      <c r="J956" s="23">
        <v>629730.74</v>
      </c>
      <c r="K956" s="23">
        <v>2833543.7549999999</v>
      </c>
      <c r="L956" s="23">
        <v>13034322.503658632</v>
      </c>
      <c r="N956" s="72"/>
      <c r="O956" s="72"/>
      <c r="P956" s="72"/>
      <c r="Q956" s="72"/>
      <c r="R956" s="72"/>
      <c r="S956" s="72">
        <v>629730.74</v>
      </c>
      <c r="T956" s="22"/>
      <c r="U956" s="22"/>
      <c r="V956" s="72">
        <v>21401</v>
      </c>
      <c r="X956" s="102">
        <v>130.6</v>
      </c>
      <c r="Y956" s="22">
        <v>4821.828024502297</v>
      </c>
      <c r="Z956" s="5">
        <v>4.5900000000000003E-2</v>
      </c>
      <c r="AA956" s="40"/>
      <c r="AD956" s="111">
        <v>94.295243902439026</v>
      </c>
      <c r="AE956" s="34">
        <v>0</v>
      </c>
      <c r="AF956" s="34">
        <v>106367.93900500692</v>
      </c>
      <c r="AG956" s="107">
        <v>8.2960000000000006E-2</v>
      </c>
      <c r="AH956" s="41">
        <v>16.820820000000001</v>
      </c>
      <c r="AI956" s="23">
        <v>1789195.9557742006</v>
      </c>
    </row>
    <row r="957" spans="1:35" ht="27.75" customHeight="1" x14ac:dyDescent="0.2">
      <c r="A957" s="39">
        <v>913</v>
      </c>
      <c r="B957" s="17" t="s">
        <v>41</v>
      </c>
      <c r="C957" s="19">
        <v>2004</v>
      </c>
      <c r="D957" s="19"/>
      <c r="E957" s="29">
        <v>0</v>
      </c>
      <c r="F957" s="21">
        <v>18571306</v>
      </c>
      <c r="G957" s="21">
        <v>0</v>
      </c>
      <c r="H957" s="23">
        <v>599175</v>
      </c>
      <c r="I957" s="107">
        <v>5.0000000000000001E-3</v>
      </c>
      <c r="J957" s="23">
        <v>689035.65500000003</v>
      </c>
      <c r="K957" s="23"/>
      <c r="N957" s="72"/>
      <c r="O957" s="72"/>
      <c r="P957" s="72"/>
      <c r="Q957" s="72"/>
      <c r="R957" s="72"/>
      <c r="S957" s="72">
        <v>689035.65500000003</v>
      </c>
      <c r="T957" s="22"/>
      <c r="U957" s="22"/>
      <c r="V957" s="72">
        <v>21401</v>
      </c>
      <c r="X957" s="102">
        <v>131.1</v>
      </c>
      <c r="Y957" s="22">
        <v>5255.8020976353937</v>
      </c>
      <c r="Z957" s="5">
        <v>4.5900000000000003E-2</v>
      </c>
      <c r="AA957" s="40"/>
      <c r="AD957" s="111">
        <v>97.149756097560967</v>
      </c>
      <c r="AE957" s="34">
        <v>0</v>
      </c>
      <c r="AF957" s="34">
        <v>106741.45270231248</v>
      </c>
      <c r="AG957" s="107">
        <v>8.2960000000000006E-2</v>
      </c>
      <c r="AH957" s="41">
        <v>16.852066000000001</v>
      </c>
      <c r="AI957" s="23">
        <v>1798814.0058752485</v>
      </c>
    </row>
    <row r="958" spans="1:35" ht="27.75" customHeight="1" x14ac:dyDescent="0.2">
      <c r="A958" s="39">
        <v>914</v>
      </c>
      <c r="B958" s="17" t="s">
        <v>41</v>
      </c>
      <c r="C958" s="19">
        <v>2005</v>
      </c>
      <c r="D958" s="19"/>
      <c r="E958" s="29">
        <v>0</v>
      </c>
      <c r="F958" s="21">
        <v>18703461</v>
      </c>
      <c r="G958" s="21">
        <v>0</v>
      </c>
      <c r="H958" s="23">
        <v>132155</v>
      </c>
      <c r="I958" s="107">
        <v>5.0000000000000001E-3</v>
      </c>
      <c r="J958" s="23">
        <v>225011.53</v>
      </c>
      <c r="N958" s="72"/>
      <c r="O958" s="72"/>
      <c r="P958" s="72"/>
      <c r="Q958" s="72"/>
      <c r="R958" s="72"/>
      <c r="S958" s="72">
        <v>225011.53</v>
      </c>
      <c r="T958" s="22"/>
      <c r="U958" s="22"/>
      <c r="V958" s="72">
        <v>0</v>
      </c>
      <c r="X958" s="102">
        <v>133.6</v>
      </c>
      <c r="Y958" s="22">
        <v>1684.2180389221558</v>
      </c>
      <c r="Z958" s="5">
        <v>4.5900000000000003E-2</v>
      </c>
      <c r="AA958" s="40"/>
      <c r="AD958" s="111">
        <v>99.990121951219521</v>
      </c>
      <c r="AE958" s="34">
        <v>0</v>
      </c>
      <c r="AF958" s="34">
        <v>103526.23806219851</v>
      </c>
      <c r="AG958" s="107">
        <v>8.2960000000000006E-2</v>
      </c>
      <c r="AH958" s="41">
        <v>17.008296000000001</v>
      </c>
      <c r="AI958" s="23">
        <v>1760804.9007283389</v>
      </c>
    </row>
    <row r="959" spans="1:35" ht="27.75" customHeight="1" x14ac:dyDescent="0.2">
      <c r="A959" s="39">
        <v>915</v>
      </c>
      <c r="B959" s="17" t="s">
        <v>41</v>
      </c>
      <c r="C959" s="19">
        <v>2006</v>
      </c>
      <c r="D959" s="19"/>
      <c r="E959" s="29">
        <v>0</v>
      </c>
      <c r="F959" s="21">
        <v>20847610</v>
      </c>
      <c r="G959" s="21">
        <v>0</v>
      </c>
      <c r="H959" s="23">
        <v>2144149</v>
      </c>
      <c r="I959" s="107">
        <v>5.0000000000000001E-3</v>
      </c>
      <c r="J959" s="23">
        <v>2237666.3050000002</v>
      </c>
      <c r="N959" s="72"/>
      <c r="O959" s="72"/>
      <c r="P959" s="72"/>
      <c r="Q959" s="72"/>
      <c r="R959" s="72"/>
      <c r="S959" s="72">
        <v>2237666.3050000002</v>
      </c>
      <c r="T959" s="22"/>
      <c r="U959" s="22"/>
      <c r="V959" s="72">
        <v>0</v>
      </c>
      <c r="X959" s="102">
        <v>142.4</v>
      </c>
      <c r="Y959" s="22">
        <v>15713.948771067417</v>
      </c>
      <c r="Z959" s="5">
        <v>4.5900000000000003E-2</v>
      </c>
      <c r="AA959" s="40"/>
      <c r="AD959" s="111">
        <v>103.12109756097563</v>
      </c>
      <c r="AE959" s="34">
        <v>0</v>
      </c>
      <c r="AF959" s="34">
        <v>114488.33250621101</v>
      </c>
      <c r="AG959" s="107">
        <v>7.7441666666666686E-2</v>
      </c>
      <c r="AH959" s="41">
        <v>16.88236666666667</v>
      </c>
      <c r="AI959" s="23">
        <v>1932834.0084251068</v>
      </c>
    </row>
    <row r="960" spans="1:35" ht="27.75" customHeight="1" x14ac:dyDescent="0.2">
      <c r="A960" s="39">
        <v>916</v>
      </c>
      <c r="B960" s="17" t="s">
        <v>41</v>
      </c>
      <c r="C960" s="19">
        <v>2007</v>
      </c>
      <c r="D960" s="19"/>
      <c r="E960" s="29">
        <v>-29576</v>
      </c>
      <c r="F960" s="21">
        <v>20392626</v>
      </c>
      <c r="G960" s="21">
        <v>0</v>
      </c>
      <c r="H960" s="23">
        <v>-454984</v>
      </c>
      <c r="I960" s="107">
        <v>5.0000000000000001E-3</v>
      </c>
      <c r="J960" s="23">
        <v>-350745.95</v>
      </c>
      <c r="N960" s="72">
        <v>0</v>
      </c>
      <c r="O960" s="72">
        <v>20392626</v>
      </c>
      <c r="P960" s="72"/>
      <c r="Q960" s="72"/>
      <c r="R960" s="72">
        <v>0</v>
      </c>
      <c r="S960" s="72">
        <v>-350745.95</v>
      </c>
      <c r="T960" s="22"/>
      <c r="U960" s="22"/>
      <c r="V960" s="72">
        <v>0</v>
      </c>
      <c r="X960" s="102">
        <v>148.80000000000001</v>
      </c>
      <c r="Y960" s="22">
        <v>-2357.1636424731182</v>
      </c>
      <c r="Z960" s="5">
        <v>4.5900000000000003E-2</v>
      </c>
      <c r="AA960" s="40"/>
      <c r="AD960" s="111">
        <v>106.41609756097562</v>
      </c>
      <c r="AE960" s="34">
        <v>0</v>
      </c>
      <c r="AF960" s="34">
        <v>106876.15440170281</v>
      </c>
      <c r="AG960" s="107">
        <v>7.350000000000001E-2</v>
      </c>
      <c r="AH960" s="41">
        <v>17.296320000000001</v>
      </c>
      <c r="AI960" s="23">
        <v>1848564.1669012604</v>
      </c>
    </row>
    <row r="961" spans="1:35" ht="27.75" customHeight="1" x14ac:dyDescent="0.2">
      <c r="A961" s="39">
        <v>917</v>
      </c>
      <c r="B961" s="17" t="s">
        <v>41</v>
      </c>
      <c r="C961" s="19">
        <v>2008</v>
      </c>
      <c r="D961" s="19"/>
      <c r="E961" s="29">
        <v>-49314</v>
      </c>
      <c r="F961" s="21">
        <v>21176445</v>
      </c>
      <c r="G961" s="21">
        <v>0</v>
      </c>
      <c r="H961" s="23">
        <v>783819</v>
      </c>
      <c r="I961" s="107">
        <v>5.0000000000000001E-3</v>
      </c>
      <c r="J961" s="23">
        <v>885782.13</v>
      </c>
      <c r="N961" s="72">
        <v>20974</v>
      </c>
      <c r="O961" s="72">
        <v>21176445</v>
      </c>
      <c r="P961" s="72"/>
      <c r="Q961" s="72"/>
      <c r="R961" s="72">
        <v>20974</v>
      </c>
      <c r="S961" s="72">
        <v>906756.13</v>
      </c>
      <c r="T961" s="22"/>
      <c r="U961" s="22"/>
      <c r="V961" s="72">
        <v>0</v>
      </c>
      <c r="X961" s="102">
        <v>150.30000000000001</v>
      </c>
      <c r="Y961" s="22">
        <v>6032.974916833</v>
      </c>
      <c r="Z961" s="5">
        <v>4.5900000000000003E-2</v>
      </c>
      <c r="AA961" s="40"/>
      <c r="AD961" s="111">
        <v>109.62926829268292</v>
      </c>
      <c r="AE961" s="34">
        <v>0</v>
      </c>
      <c r="AF961" s="34">
        <v>108003.51383149765</v>
      </c>
      <c r="AG961" s="107">
        <v>7.2692083333333324E-2</v>
      </c>
      <c r="AH961" s="41">
        <v>17.715351999999999</v>
      </c>
      <c r="AI961" s="23">
        <v>1913320.2647618495</v>
      </c>
    </row>
    <row r="962" spans="1:35" ht="27.75" customHeight="1" x14ac:dyDescent="0.2">
      <c r="A962" s="39">
        <v>918</v>
      </c>
      <c r="B962" s="17" t="s">
        <v>41</v>
      </c>
      <c r="C962" s="19">
        <v>2009</v>
      </c>
      <c r="D962" s="19"/>
      <c r="E962" s="29">
        <v>-64676</v>
      </c>
      <c r="F962" s="21">
        <v>18693689</v>
      </c>
      <c r="G962" s="21">
        <v>0</v>
      </c>
      <c r="H962" s="23">
        <v>-2482756</v>
      </c>
      <c r="I962" s="107">
        <v>5.0000000000000001E-3</v>
      </c>
      <c r="J962" s="23">
        <v>-2376873.7749999999</v>
      </c>
      <c r="N962" s="72">
        <v>1221869</v>
      </c>
      <c r="O962" s="72">
        <v>18693689</v>
      </c>
      <c r="P962" s="72"/>
      <c r="Q962" s="72"/>
      <c r="R962" s="72">
        <v>1221869</v>
      </c>
      <c r="S962" s="72">
        <v>-1155004.7749999999</v>
      </c>
      <c r="T962" s="22"/>
      <c r="U962" s="22"/>
      <c r="V962" s="72">
        <v>0</v>
      </c>
      <c r="X962" s="102">
        <v>151.1</v>
      </c>
      <c r="Y962" s="22">
        <v>-7643.9760092653869</v>
      </c>
      <c r="Z962" s="5">
        <v>4.5900000000000003E-2</v>
      </c>
      <c r="AA962" s="40"/>
      <c r="AD962" s="111">
        <v>112.72439024390243</v>
      </c>
      <c r="AE962" s="34">
        <v>0</v>
      </c>
      <c r="AF962" s="34">
        <v>95402.176537366526</v>
      </c>
      <c r="AG962" s="107">
        <v>7.3154000000000011E-2</v>
      </c>
      <c r="AH962" s="41">
        <v>17.930536200000002</v>
      </c>
      <c r="AI962" s="23">
        <v>1710612.1799620413</v>
      </c>
    </row>
    <row r="963" spans="1:35" ht="27.75" customHeight="1" x14ac:dyDescent="0.2">
      <c r="A963" s="39">
        <v>919</v>
      </c>
      <c r="B963" s="17" t="s">
        <v>41</v>
      </c>
      <c r="C963" s="19">
        <v>2010</v>
      </c>
      <c r="D963" s="19"/>
      <c r="E963" s="29">
        <v>-68823</v>
      </c>
      <c r="F963" s="21">
        <v>20352364</v>
      </c>
      <c r="G963" s="21">
        <v>0</v>
      </c>
      <c r="H963" s="23">
        <v>1658675</v>
      </c>
      <c r="I963" s="107">
        <v>5.0000000000000001E-3</v>
      </c>
      <c r="J963" s="23">
        <v>1752143.4450000001</v>
      </c>
      <c r="N963" s="72">
        <v>451351</v>
      </c>
      <c r="O963" s="72">
        <v>20352364</v>
      </c>
      <c r="P963" s="72"/>
      <c r="Q963" s="72"/>
      <c r="R963" s="72">
        <v>451351</v>
      </c>
      <c r="S963" s="72">
        <v>2203494.4450000003</v>
      </c>
      <c r="T963" s="22"/>
      <c r="U963" s="22"/>
      <c r="V963" s="72">
        <v>0</v>
      </c>
      <c r="X963" s="102">
        <v>155.1</v>
      </c>
      <c r="Y963" s="22">
        <v>14206.927433913606</v>
      </c>
      <c r="Z963" s="5">
        <v>4.5900000000000003E-2</v>
      </c>
      <c r="AA963" s="40"/>
      <c r="AD963" s="111">
        <v>115.85768292682927</v>
      </c>
      <c r="AE963" s="34">
        <v>0</v>
      </c>
      <c r="AF963" s="34">
        <v>105230.144068215</v>
      </c>
      <c r="AG963" s="107">
        <v>7.3993333333333355E-2</v>
      </c>
      <c r="AH963" s="41">
        <v>18.29948266666667</v>
      </c>
      <c r="AI963" s="23">
        <v>1925657.1973871368</v>
      </c>
    </row>
    <row r="964" spans="1:35" ht="27.75" customHeight="1" x14ac:dyDescent="0.2">
      <c r="A964" s="39">
        <v>920</v>
      </c>
      <c r="B964" s="17" t="s">
        <v>41</v>
      </c>
      <c r="C964" s="18">
        <v>2011</v>
      </c>
      <c r="D964" s="18"/>
      <c r="E964" s="29">
        <v>-90899</v>
      </c>
      <c r="F964" s="21">
        <v>21706115</v>
      </c>
      <c r="G964" s="20">
        <v>0</v>
      </c>
      <c r="H964" s="23">
        <v>1353751</v>
      </c>
      <c r="I964" s="107">
        <v>5.0000000000000001E-3</v>
      </c>
      <c r="J964" s="23">
        <v>1455512.82</v>
      </c>
      <c r="N964" s="72">
        <v>263901</v>
      </c>
      <c r="O964" s="72">
        <v>21706115</v>
      </c>
      <c r="P964" s="72"/>
      <c r="Q964" s="72"/>
      <c r="R964" s="72">
        <v>263901</v>
      </c>
      <c r="S964" s="72">
        <v>1719413.82</v>
      </c>
      <c r="T964" s="22"/>
      <c r="U964" s="22"/>
      <c r="V964" s="72">
        <v>0</v>
      </c>
      <c r="X964" s="102">
        <v>160.19999999999999</v>
      </c>
      <c r="Y964" s="22">
        <v>10732.920224719102</v>
      </c>
      <c r="Z964" s="5">
        <v>4.5900000000000003E-2</v>
      </c>
      <c r="AA964" s="40"/>
      <c r="AD964" s="111">
        <v>119.08</v>
      </c>
      <c r="AE964" s="34">
        <v>0</v>
      </c>
      <c r="AF964" s="34">
        <v>111133.00068020303</v>
      </c>
      <c r="AG964" s="107">
        <v>7.0764333333333346E-2</v>
      </c>
      <c r="AH964" s="41">
        <v>18.328728099999999</v>
      </c>
      <c r="AI964" s="23">
        <v>2036926.5524045562</v>
      </c>
    </row>
    <row r="965" spans="1:35" ht="27.75" customHeight="1" x14ac:dyDescent="0.2">
      <c r="B965" s="98" t="s">
        <v>41</v>
      </c>
      <c r="C965" s="39">
        <v>2012</v>
      </c>
      <c r="E965" s="29">
        <v>-90899</v>
      </c>
      <c r="F965" s="34">
        <v>25875243</v>
      </c>
      <c r="G965" s="20"/>
      <c r="H965" s="23">
        <v>4169128</v>
      </c>
      <c r="I965" s="107">
        <v>5.0000000000000001E-3</v>
      </c>
      <c r="J965" s="23">
        <v>4277658.5750000002</v>
      </c>
      <c r="N965" s="72">
        <v>0</v>
      </c>
      <c r="O965" s="72">
        <v>25875243</v>
      </c>
      <c r="P965" s="72"/>
      <c r="Q965" s="72"/>
      <c r="R965" s="72">
        <v>0</v>
      </c>
      <c r="S965" s="72">
        <v>4277658.5750000002</v>
      </c>
      <c r="T965" s="72">
        <v>0</v>
      </c>
      <c r="U965" s="72">
        <v>4556909</v>
      </c>
      <c r="X965" s="102">
        <v>161.6</v>
      </c>
      <c r="Y965" s="22">
        <v>26470.659498762379</v>
      </c>
      <c r="Z965" s="5">
        <v>4.5900000000000003E-2</v>
      </c>
      <c r="AF965" s="34">
        <v>132502.65544774409</v>
      </c>
      <c r="AG965" s="107">
        <v>6.2333333333333331E-2</v>
      </c>
      <c r="AH965" s="41">
        <v>17.40324</v>
      </c>
      <c r="AI965" s="23">
        <v>2305975.5133943981</v>
      </c>
    </row>
    <row r="966" spans="1:35" ht="27.75" customHeight="1" x14ac:dyDescent="0.2">
      <c r="A966" s="39">
        <v>921</v>
      </c>
      <c r="B966" s="17" t="s">
        <v>42</v>
      </c>
      <c r="C966" s="19">
        <v>1989</v>
      </c>
      <c r="D966" s="19"/>
      <c r="E966" s="29">
        <v>0</v>
      </c>
      <c r="F966" s="21">
        <v>6396738</v>
      </c>
      <c r="G966" s="21">
        <v>-2401982</v>
      </c>
      <c r="H966" s="23"/>
      <c r="I966" s="107">
        <v>5.0000000000000001E-3</v>
      </c>
      <c r="N966" s="72"/>
      <c r="O966" s="72"/>
      <c r="P966" s="72"/>
      <c r="Q966" s="72"/>
      <c r="R966" s="72"/>
      <c r="V966" s="72">
        <v>0</v>
      </c>
      <c r="X966" s="102">
        <v>95.5</v>
      </c>
      <c r="Z966" s="5">
        <v>4.5900000000000003E-2</v>
      </c>
      <c r="AA966" s="40">
        <v>78077.151522032887</v>
      </c>
      <c r="AB966" s="110">
        <v>51.164212860310414</v>
      </c>
      <c r="AE966" s="34">
        <v>1</v>
      </c>
      <c r="AF966" s="34">
        <v>78077.151522032887</v>
      </c>
    </row>
    <row r="967" spans="1:35" ht="27.75" customHeight="1" x14ac:dyDescent="0.2">
      <c r="A967" s="39">
        <v>922</v>
      </c>
      <c r="B967" s="17" t="s">
        <v>42</v>
      </c>
      <c r="C967" s="19">
        <v>1990</v>
      </c>
      <c r="D967" s="19"/>
      <c r="E967" s="29">
        <v>0</v>
      </c>
      <c r="F967" s="21">
        <v>7072909</v>
      </c>
      <c r="G967" s="21">
        <v>-2694408</v>
      </c>
      <c r="H967" s="23">
        <v>676171</v>
      </c>
      <c r="I967" s="107">
        <v>5.0000000000000001E-3</v>
      </c>
      <c r="J967" s="34">
        <v>708154.69</v>
      </c>
      <c r="N967" s="72"/>
      <c r="O967" s="72"/>
      <c r="P967" s="72"/>
      <c r="Q967" s="72"/>
      <c r="R967" s="72"/>
      <c r="S967" s="72">
        <v>708154.69</v>
      </c>
      <c r="T967" s="22"/>
      <c r="U967" s="22"/>
      <c r="V967" s="72">
        <v>0</v>
      </c>
      <c r="X967" s="102">
        <v>98.5</v>
      </c>
      <c r="Y967" s="22">
        <v>7189.3877157360403</v>
      </c>
      <c r="Z967" s="5">
        <v>4.5900000000000003E-2</v>
      </c>
      <c r="AA967" s="40"/>
      <c r="AE967" s="34">
        <v>0</v>
      </c>
      <c r="AF967" s="34">
        <v>81682.797982907621</v>
      </c>
    </row>
    <row r="968" spans="1:35" ht="27.75" customHeight="1" x14ac:dyDescent="0.2">
      <c r="A968" s="39">
        <v>923</v>
      </c>
      <c r="B968" s="17" t="s">
        <v>42</v>
      </c>
      <c r="C968" s="19">
        <v>1991</v>
      </c>
      <c r="D968" s="19"/>
      <c r="E968" s="29">
        <v>0</v>
      </c>
      <c r="F968" s="21">
        <v>7744530</v>
      </c>
      <c r="G968" s="21">
        <v>-3010064</v>
      </c>
      <c r="H968" s="23">
        <v>671621</v>
      </c>
      <c r="I968" s="107">
        <v>5.0000000000000001E-3</v>
      </c>
      <c r="J968" s="23">
        <v>706985.54500000004</v>
      </c>
      <c r="N968" s="72"/>
      <c r="O968" s="72"/>
      <c r="P968" s="72"/>
      <c r="Q968" s="72"/>
      <c r="R968" s="72"/>
      <c r="S968" s="72">
        <v>706985.54500000004</v>
      </c>
      <c r="T968" s="22"/>
      <c r="U968" s="22"/>
      <c r="V968" s="72">
        <v>0</v>
      </c>
      <c r="X968" s="102">
        <v>97.7</v>
      </c>
      <c r="Y968" s="22">
        <v>7236.2901228249748</v>
      </c>
      <c r="Z968" s="5">
        <v>4.5900000000000003E-2</v>
      </c>
      <c r="AA968" s="40"/>
      <c r="AE968" s="34">
        <v>0</v>
      </c>
      <c r="AF968" s="34">
        <v>85169.847678317135</v>
      </c>
    </row>
    <row r="969" spans="1:35" ht="27.75" customHeight="1" x14ac:dyDescent="0.2">
      <c r="A969" s="39">
        <v>924</v>
      </c>
      <c r="B969" s="17" t="s">
        <v>42</v>
      </c>
      <c r="C969" s="19">
        <v>1992</v>
      </c>
      <c r="D969" s="19"/>
      <c r="E969" s="29">
        <v>0</v>
      </c>
      <c r="F969" s="21">
        <v>8430466</v>
      </c>
      <c r="G969" s="21">
        <v>-3380719</v>
      </c>
      <c r="H969" s="23">
        <v>685936</v>
      </c>
      <c r="I969" s="107">
        <v>5.0000000000000001E-3</v>
      </c>
      <c r="J969" s="23">
        <v>724658.65</v>
      </c>
      <c r="N969" s="72"/>
      <c r="O969" s="72"/>
      <c r="P969" s="72"/>
      <c r="Q969" s="72"/>
      <c r="R969" s="72"/>
      <c r="S969" s="72">
        <v>724658.65</v>
      </c>
      <c r="T969" s="22"/>
      <c r="U969" s="22"/>
      <c r="V969" s="72">
        <v>0</v>
      </c>
      <c r="X969" s="102">
        <v>100</v>
      </c>
      <c r="Y969" s="22">
        <v>7246.5865000000003</v>
      </c>
      <c r="Z969" s="5">
        <v>4.5900000000000003E-2</v>
      </c>
      <c r="AA969" s="40"/>
      <c r="AE969" s="34">
        <v>0</v>
      </c>
      <c r="AF969" s="34">
        <v>88507.138169882382</v>
      </c>
    </row>
    <row r="970" spans="1:35" ht="27.75" customHeight="1" x14ac:dyDescent="0.2">
      <c r="A970" s="39">
        <v>925</v>
      </c>
      <c r="B970" s="17" t="s">
        <v>42</v>
      </c>
      <c r="C970" s="19">
        <v>1993</v>
      </c>
      <c r="D970" s="19"/>
      <c r="E970" s="29">
        <v>0</v>
      </c>
      <c r="F970" s="21">
        <v>9130294</v>
      </c>
      <c r="G970" s="21">
        <v>-3786061</v>
      </c>
      <c r="H970" s="23">
        <v>699828</v>
      </c>
      <c r="I970" s="107">
        <v>5.0000000000000001E-3</v>
      </c>
      <c r="J970" s="23">
        <v>741980.33</v>
      </c>
      <c r="N970" s="72"/>
      <c r="O970" s="72"/>
      <c r="P970" s="72"/>
      <c r="Q970" s="72"/>
      <c r="R970" s="72"/>
      <c r="S970" s="72">
        <v>741980.33</v>
      </c>
      <c r="T970" s="22"/>
      <c r="U970" s="22"/>
      <c r="V970" s="72">
        <v>0</v>
      </c>
      <c r="X970" s="102">
        <v>102.5</v>
      </c>
      <c r="Y970" s="22">
        <v>7238.8324878048779</v>
      </c>
      <c r="Z970" s="5">
        <v>4.5900000000000003E-2</v>
      </c>
      <c r="AA970" s="40"/>
      <c r="AE970" s="34">
        <v>0</v>
      </c>
      <c r="AF970" s="34">
        <v>91683.493015689659</v>
      </c>
    </row>
    <row r="971" spans="1:35" ht="27.75" customHeight="1" x14ac:dyDescent="0.2">
      <c r="A971" s="39">
        <v>926</v>
      </c>
      <c r="B971" s="17" t="s">
        <v>42</v>
      </c>
      <c r="C971" s="19">
        <v>1994</v>
      </c>
      <c r="D971" s="19"/>
      <c r="E971" s="29">
        <v>0</v>
      </c>
      <c r="F971" s="21">
        <v>9761385</v>
      </c>
      <c r="G971" s="21">
        <v>-4210372</v>
      </c>
      <c r="H971" s="23">
        <v>631091</v>
      </c>
      <c r="I971" s="107">
        <v>5.0000000000000001E-3</v>
      </c>
      <c r="J971" s="23">
        <v>676742.47</v>
      </c>
      <c r="N971" s="72"/>
      <c r="O971" s="72"/>
      <c r="P971" s="72"/>
      <c r="Q971" s="72"/>
      <c r="R971" s="72"/>
      <c r="S971" s="72">
        <v>676742.47</v>
      </c>
      <c r="T971" s="22"/>
      <c r="U971" s="22"/>
      <c r="V971" s="72">
        <v>0</v>
      </c>
      <c r="X971" s="102">
        <v>108.2</v>
      </c>
      <c r="Y971" s="22">
        <v>6254.5514787430684</v>
      </c>
      <c r="Z971" s="5">
        <v>4.5900000000000003E-2</v>
      </c>
      <c r="AA971" s="40"/>
      <c r="AE971" s="34">
        <v>0</v>
      </c>
      <c r="AF971" s="34">
        <v>93729.772165012575</v>
      </c>
    </row>
    <row r="972" spans="1:35" ht="27.75" customHeight="1" x14ac:dyDescent="0.2">
      <c r="A972" s="39">
        <v>927</v>
      </c>
      <c r="B972" s="17" t="s">
        <v>42</v>
      </c>
      <c r="C972" s="19">
        <v>1995</v>
      </c>
      <c r="D972" s="19"/>
      <c r="E972" s="29">
        <v>0</v>
      </c>
      <c r="F972" s="21">
        <v>10251115</v>
      </c>
      <c r="G972" s="21">
        <v>-4612327</v>
      </c>
      <c r="H972" s="23">
        <v>489730</v>
      </c>
      <c r="I972" s="107">
        <v>5.0000000000000001E-3</v>
      </c>
      <c r="J972" s="23">
        <v>538536.92500000005</v>
      </c>
      <c r="N972" s="72"/>
      <c r="O972" s="72"/>
      <c r="P972" s="72"/>
      <c r="Q972" s="72"/>
      <c r="R972" s="72"/>
      <c r="S972" s="72">
        <v>538536.92500000005</v>
      </c>
      <c r="T972" s="22"/>
      <c r="U972" s="22"/>
      <c r="V972" s="72">
        <v>0</v>
      </c>
      <c r="X972" s="102">
        <v>116.7</v>
      </c>
      <c r="Y972" s="22">
        <v>4614.7122964867185</v>
      </c>
      <c r="Z972" s="5">
        <v>4.5900000000000003E-2</v>
      </c>
      <c r="AA972" s="40"/>
      <c r="AE972" s="34">
        <v>0</v>
      </c>
      <c r="AF972" s="34">
        <v>94042.287919125214</v>
      </c>
    </row>
    <row r="973" spans="1:35" ht="27.75" customHeight="1" x14ac:dyDescent="0.2">
      <c r="A973" s="39">
        <v>928</v>
      </c>
      <c r="B973" s="17" t="s">
        <v>42</v>
      </c>
      <c r="C973" s="19">
        <v>1996</v>
      </c>
      <c r="D973" s="19"/>
      <c r="E973" s="29">
        <v>0</v>
      </c>
      <c r="F973" s="21">
        <v>10777263</v>
      </c>
      <c r="G973" s="21">
        <v>-5061979</v>
      </c>
      <c r="H973" s="23">
        <v>526148</v>
      </c>
      <c r="I973" s="107">
        <v>5.0000000000000001E-3</v>
      </c>
      <c r="J973" s="23">
        <v>577403.57499999995</v>
      </c>
      <c r="N973" s="72"/>
      <c r="O973" s="72"/>
      <c r="P973" s="72"/>
      <c r="Q973" s="72"/>
      <c r="R973" s="72"/>
      <c r="S973" s="72">
        <v>577403.57499999995</v>
      </c>
      <c r="T973" s="22"/>
      <c r="U973" s="22"/>
      <c r="V973" s="72">
        <v>0</v>
      </c>
      <c r="X973" s="102">
        <v>116.6</v>
      </c>
      <c r="Y973" s="22">
        <v>4952.0032161234985</v>
      </c>
      <c r="Z973" s="5">
        <v>4.5900000000000003E-2</v>
      </c>
      <c r="AA973" s="40"/>
      <c r="AE973" s="34">
        <v>0</v>
      </c>
      <c r="AF973" s="34">
        <v>94677.750119760865</v>
      </c>
    </row>
    <row r="974" spans="1:35" ht="27.75" customHeight="1" x14ac:dyDescent="0.2">
      <c r="A974" s="39">
        <v>929</v>
      </c>
      <c r="B974" s="17" t="s">
        <v>42</v>
      </c>
      <c r="C974" s="19">
        <v>1997</v>
      </c>
      <c r="D974" s="19"/>
      <c r="E974" s="29">
        <v>0</v>
      </c>
      <c r="F974" s="21">
        <v>11261576</v>
      </c>
      <c r="G974" s="21">
        <v>-5471046</v>
      </c>
      <c r="H974" s="23">
        <v>484313</v>
      </c>
      <c r="I974" s="107">
        <v>5.0000000000000001E-3</v>
      </c>
      <c r="J974" s="23">
        <v>538199.31499999994</v>
      </c>
      <c r="L974" s="33">
        <v>0.51418469315484794</v>
      </c>
      <c r="N974" s="72"/>
      <c r="O974" s="72"/>
      <c r="P974" s="72"/>
      <c r="Q974" s="72"/>
      <c r="R974" s="72"/>
      <c r="S974" s="72">
        <v>538199.31499999994</v>
      </c>
      <c r="T974" s="22"/>
      <c r="U974" s="22"/>
      <c r="V974" s="72">
        <v>0</v>
      </c>
      <c r="X974" s="102">
        <v>118</v>
      </c>
      <c r="Y974" s="22">
        <v>4561.0111440677965</v>
      </c>
      <c r="Z974" s="5">
        <v>4.5900000000000003E-2</v>
      </c>
      <c r="AA974" s="40"/>
      <c r="AE974" s="34">
        <v>0</v>
      </c>
      <c r="AF974" s="34">
        <v>94893.052533331647</v>
      </c>
    </row>
    <row r="975" spans="1:35" ht="27.75" customHeight="1" x14ac:dyDescent="0.2">
      <c r="A975" s="39">
        <v>930</v>
      </c>
      <c r="B975" s="17" t="s">
        <v>42</v>
      </c>
      <c r="C975" s="19">
        <v>1998</v>
      </c>
      <c r="D975" s="19"/>
      <c r="E975" s="29">
        <v>0</v>
      </c>
      <c r="F975" s="21">
        <v>11637653</v>
      </c>
      <c r="G975" s="21">
        <v>-5922479</v>
      </c>
      <c r="H975" s="23">
        <v>376077</v>
      </c>
      <c r="I975" s="107">
        <v>5.0000000000000001E-3</v>
      </c>
      <c r="J975" s="23"/>
      <c r="K975" s="23">
        <v>861271.77599999995</v>
      </c>
      <c r="L975" s="23">
        <v>3792430.9221176095</v>
      </c>
      <c r="M975" s="39">
        <v>1</v>
      </c>
      <c r="N975" s="72"/>
      <c r="O975" s="72"/>
      <c r="P975" s="72"/>
      <c r="Q975" s="72"/>
      <c r="R975" s="72"/>
      <c r="S975" s="72">
        <v>861271.77599999995</v>
      </c>
      <c r="T975" s="22"/>
      <c r="U975" s="22"/>
      <c r="X975" s="102">
        <v>122.8</v>
      </c>
      <c r="Y975" s="22">
        <v>7013.613811074918</v>
      </c>
      <c r="Z975" s="5">
        <v>4.5900000000000003E-2</v>
      </c>
      <c r="AA975" s="40"/>
      <c r="AE975" s="34">
        <v>0</v>
      </c>
      <c r="AF975" s="34">
        <v>97551.075233126641</v>
      </c>
    </row>
    <row r="976" spans="1:35" ht="27.75" customHeight="1" x14ac:dyDescent="0.2">
      <c r="A976" s="39">
        <v>931</v>
      </c>
      <c r="B976" s="17" t="s">
        <v>42</v>
      </c>
      <c r="C976" s="19">
        <v>1999</v>
      </c>
      <c r="D976" s="19"/>
      <c r="E976" s="29">
        <v>0</v>
      </c>
      <c r="F976" s="21">
        <v>0</v>
      </c>
      <c r="G976" s="21">
        <v>0</v>
      </c>
      <c r="H976" s="23">
        <v>-11637653</v>
      </c>
      <c r="I976" s="107">
        <v>5.0000000000000001E-3</v>
      </c>
      <c r="J976" s="23"/>
      <c r="K976" s="23">
        <v>861271.77599999995</v>
      </c>
      <c r="L976" s="23">
        <v>3792430.9221176095</v>
      </c>
      <c r="M976" s="39">
        <v>1</v>
      </c>
      <c r="N976" s="72"/>
      <c r="O976" s="72"/>
      <c r="P976" s="72"/>
      <c r="Q976" s="72"/>
      <c r="R976" s="72"/>
      <c r="S976" s="72">
        <v>861271.77599999995</v>
      </c>
      <c r="T976" s="22"/>
      <c r="U976" s="22"/>
      <c r="X976" s="102">
        <v>126.1</v>
      </c>
      <c r="Y976" s="22">
        <v>6830.06959555908</v>
      </c>
      <c r="Z976" s="5">
        <v>4.5900000000000003E-2</v>
      </c>
      <c r="AA976" s="40"/>
      <c r="AE976" s="34">
        <v>0</v>
      </c>
      <c r="AF976" s="34">
        <v>99903.550475485201</v>
      </c>
    </row>
    <row r="977" spans="1:35" ht="27.75" customHeight="1" x14ac:dyDescent="0.2">
      <c r="A977" s="39">
        <v>932</v>
      </c>
      <c r="B977" s="17" t="s">
        <v>42</v>
      </c>
      <c r="C977" s="19">
        <v>2000</v>
      </c>
      <c r="D977" s="19"/>
      <c r="E977" s="29">
        <v>0</v>
      </c>
      <c r="F977" s="21">
        <v>0</v>
      </c>
      <c r="G977" s="21">
        <v>0</v>
      </c>
      <c r="H977" s="23">
        <v>0</v>
      </c>
      <c r="I977" s="107">
        <v>5.0000000000000001E-3</v>
      </c>
      <c r="J977" s="23"/>
      <c r="K977" s="23">
        <v>861271.77599999995</v>
      </c>
      <c r="L977" s="23">
        <v>3792430.9221176095</v>
      </c>
      <c r="M977" s="39">
        <v>1</v>
      </c>
      <c r="N977" s="72"/>
      <c r="O977" s="72"/>
      <c r="P977" s="72"/>
      <c r="Q977" s="72"/>
      <c r="R977" s="72"/>
      <c r="S977" s="72">
        <v>861271.77599999995</v>
      </c>
      <c r="T977" s="22"/>
      <c r="U977" s="22"/>
      <c r="X977" s="102">
        <v>128.69999999999999</v>
      </c>
      <c r="Y977" s="22">
        <v>6692.0883916083922</v>
      </c>
      <c r="Z977" s="5">
        <v>4.5900000000000003E-2</v>
      </c>
      <c r="AA977" s="40"/>
      <c r="AE977" s="34">
        <v>0</v>
      </c>
      <c r="AF977" s="34">
        <v>102010.06590026883</v>
      </c>
    </row>
    <row r="978" spans="1:35" ht="27.75" customHeight="1" x14ac:dyDescent="0.2">
      <c r="A978" s="39">
        <v>933</v>
      </c>
      <c r="B978" s="17" t="s">
        <v>42</v>
      </c>
      <c r="C978" s="19">
        <v>2001</v>
      </c>
      <c r="D978" s="19"/>
      <c r="E978" s="29">
        <v>0</v>
      </c>
      <c r="F978" s="21">
        <v>0</v>
      </c>
      <c r="G978" s="21">
        <v>0</v>
      </c>
      <c r="H978" s="23">
        <v>0</v>
      </c>
      <c r="I978" s="107">
        <v>5.0000000000000001E-3</v>
      </c>
      <c r="J978" s="23"/>
      <c r="K978" s="23">
        <v>861271.77599999995</v>
      </c>
      <c r="L978" s="23">
        <v>3792430.9221176095</v>
      </c>
      <c r="M978" s="39">
        <v>1</v>
      </c>
      <c r="N978" s="72"/>
      <c r="O978" s="72"/>
      <c r="P978" s="72"/>
      <c r="Q978" s="72"/>
      <c r="R978" s="72"/>
      <c r="S978" s="72">
        <v>861271.77599999995</v>
      </c>
      <c r="T978" s="22"/>
      <c r="U978" s="22"/>
      <c r="X978" s="102">
        <v>129.6</v>
      </c>
      <c r="Y978" s="22">
        <v>6645.6155555555551</v>
      </c>
      <c r="Z978" s="5">
        <v>4.5900000000000003E-2</v>
      </c>
      <c r="AA978" s="40"/>
      <c r="AE978" s="34">
        <v>0</v>
      </c>
      <c r="AF978" s="34">
        <v>103973.41943100205</v>
      </c>
    </row>
    <row r="979" spans="1:35" ht="27.75" customHeight="1" x14ac:dyDescent="0.2">
      <c r="A979" s="39">
        <v>934</v>
      </c>
      <c r="B979" s="17" t="s">
        <v>42</v>
      </c>
      <c r="C979" s="19">
        <v>2002</v>
      </c>
      <c r="D979" s="19"/>
      <c r="E979" s="29">
        <v>0</v>
      </c>
      <c r="F979" s="21">
        <v>15511627</v>
      </c>
      <c r="G979" s="109">
        <v>-33575284.418311313</v>
      </c>
      <c r="H979" s="23">
        <v>15511627</v>
      </c>
      <c r="I979" s="107">
        <v>5.0000000000000001E-3</v>
      </c>
      <c r="J979" s="23"/>
      <c r="K979" s="23">
        <v>861271.77599999995</v>
      </c>
      <c r="L979" s="23">
        <v>3792430.9221176095</v>
      </c>
      <c r="M979" s="39">
        <v>1</v>
      </c>
      <c r="N979" s="72"/>
      <c r="O979" s="72"/>
      <c r="P979" s="72"/>
      <c r="Q979" s="72"/>
      <c r="R979" s="72"/>
      <c r="S979" s="72">
        <v>861271.77599999995</v>
      </c>
      <c r="T979" s="22"/>
      <c r="U979" s="22"/>
      <c r="V979" s="72">
        <v>0</v>
      </c>
      <c r="X979" s="102">
        <v>130.5</v>
      </c>
      <c r="Y979" s="22">
        <v>6599.7837241379311</v>
      </c>
      <c r="Z979" s="5">
        <v>4.5900000000000003E-2</v>
      </c>
      <c r="AA979" s="40"/>
      <c r="AD979" s="111">
        <v>91.329146341463414</v>
      </c>
      <c r="AE979" s="34">
        <v>0</v>
      </c>
      <c r="AF979" s="34">
        <v>105800.82320325699</v>
      </c>
      <c r="AG979" s="107">
        <v>8.2960000000000006E-2</v>
      </c>
      <c r="AH979" s="41">
        <v>16.741565999999999</v>
      </c>
      <c r="AI979" s="23">
        <v>1771271.4645116583</v>
      </c>
    </row>
    <row r="980" spans="1:35" ht="27.75" customHeight="1" x14ac:dyDescent="0.2">
      <c r="A980" s="39">
        <v>935</v>
      </c>
      <c r="B980" s="17" t="s">
        <v>42</v>
      </c>
      <c r="C980" s="19">
        <v>2003</v>
      </c>
      <c r="D980" s="19"/>
      <c r="E980" s="29">
        <v>0</v>
      </c>
      <c r="F980" s="21">
        <v>16706870</v>
      </c>
      <c r="G980" s="21">
        <v>0</v>
      </c>
      <c r="H980" s="23">
        <v>1195243</v>
      </c>
      <c r="I980" s="107">
        <v>5.0000000000000001E-3</v>
      </c>
      <c r="J980" s="23">
        <v>1272801.135</v>
      </c>
      <c r="K980" s="23">
        <v>4306358.88</v>
      </c>
      <c r="L980" s="23">
        <v>18962154.610588048</v>
      </c>
      <c r="N980" s="72"/>
      <c r="O980" s="72"/>
      <c r="P980" s="72"/>
      <c r="Q980" s="72"/>
      <c r="R980" s="72"/>
      <c r="S980" s="72">
        <v>1272801.135</v>
      </c>
      <c r="T980" s="22"/>
      <c r="U980" s="22"/>
      <c r="V980" s="72">
        <v>0</v>
      </c>
      <c r="X980" s="102">
        <v>130.6</v>
      </c>
      <c r="Y980" s="22">
        <v>9745.7973583460953</v>
      </c>
      <c r="Z980" s="5">
        <v>4.5900000000000003E-2</v>
      </c>
      <c r="AA980" s="40"/>
      <c r="AD980" s="111">
        <v>94.295243902439026</v>
      </c>
      <c r="AE980" s="34">
        <v>0</v>
      </c>
      <c r="AF980" s="34">
        <v>110690.3627765736</v>
      </c>
      <c r="AG980" s="107">
        <v>8.2960000000000006E-2</v>
      </c>
      <c r="AH980" s="41">
        <v>16.820820000000001</v>
      </c>
      <c r="AI980" s="23">
        <v>1861902.667999445</v>
      </c>
    </row>
    <row r="981" spans="1:35" ht="27.75" customHeight="1" x14ac:dyDescent="0.2">
      <c r="A981" s="39">
        <v>936</v>
      </c>
      <c r="B981" s="17" t="s">
        <v>42</v>
      </c>
      <c r="C981" s="19">
        <v>2004</v>
      </c>
      <c r="D981" s="19"/>
      <c r="E981" s="29">
        <v>0</v>
      </c>
      <c r="F981" s="21">
        <v>17921806</v>
      </c>
      <c r="G981" s="21">
        <v>0</v>
      </c>
      <c r="H981" s="23">
        <v>1214936</v>
      </c>
      <c r="I981" s="107">
        <v>5.0000000000000001E-3</v>
      </c>
      <c r="J981" s="23">
        <v>1298470.3500000001</v>
      </c>
      <c r="K981" s="23"/>
      <c r="N981" s="72"/>
      <c r="O981" s="72"/>
      <c r="P981" s="72"/>
      <c r="Q981" s="72"/>
      <c r="R981" s="72"/>
      <c r="S981" s="72">
        <v>1298470.3500000001</v>
      </c>
      <c r="T981" s="22"/>
      <c r="U981" s="22"/>
      <c r="V981" s="72">
        <v>0</v>
      </c>
      <c r="X981" s="102">
        <v>131.1</v>
      </c>
      <c r="Y981" s="22">
        <v>9904.4267734553796</v>
      </c>
      <c r="Z981" s="5">
        <v>4.5900000000000003E-2</v>
      </c>
      <c r="AA981" s="40"/>
      <c r="AD981" s="111">
        <v>97.149756097560967</v>
      </c>
      <c r="AE981" s="34">
        <v>0</v>
      </c>
      <c r="AF981" s="34">
        <v>115514.10189858425</v>
      </c>
      <c r="AG981" s="107">
        <v>8.2960000000000006E-2</v>
      </c>
      <c r="AH981" s="41">
        <v>16.852066000000001</v>
      </c>
      <c r="AI981" s="23">
        <v>1946651.2691256672</v>
      </c>
    </row>
    <row r="982" spans="1:35" ht="27.75" customHeight="1" x14ac:dyDescent="0.2">
      <c r="A982" s="39">
        <v>937</v>
      </c>
      <c r="B982" s="17" t="s">
        <v>42</v>
      </c>
      <c r="C982" s="19">
        <v>2005</v>
      </c>
      <c r="D982" s="19"/>
      <c r="E982" s="29">
        <v>0</v>
      </c>
      <c r="F982" s="21">
        <v>18926871</v>
      </c>
      <c r="G982" s="21">
        <v>0</v>
      </c>
      <c r="H982" s="23">
        <v>1005065</v>
      </c>
      <c r="I982" s="107">
        <v>5.0000000000000001E-3</v>
      </c>
      <c r="J982" s="23">
        <v>1094674.03</v>
      </c>
      <c r="N982" s="72"/>
      <c r="O982" s="72"/>
      <c r="P982" s="72"/>
      <c r="Q982" s="72"/>
      <c r="R982" s="72"/>
      <c r="S982" s="72">
        <v>1094674.03</v>
      </c>
      <c r="T982" s="22"/>
      <c r="U982" s="22"/>
      <c r="V982" s="72">
        <v>0</v>
      </c>
      <c r="X982" s="102">
        <v>133.6</v>
      </c>
      <c r="Y982" s="22">
        <v>8193.6678892215568</v>
      </c>
      <c r="Z982" s="5">
        <v>4.5900000000000003E-2</v>
      </c>
      <c r="AA982" s="40"/>
      <c r="AD982" s="111">
        <v>99.990121951219521</v>
      </c>
      <c r="AE982" s="34">
        <v>0</v>
      </c>
      <c r="AF982" s="34">
        <v>118405.67251066079</v>
      </c>
      <c r="AG982" s="107">
        <v>8.2960000000000006E-2</v>
      </c>
      <c r="AH982" s="41">
        <v>17.008296000000001</v>
      </c>
      <c r="AI982" s="23">
        <v>2013878.726140382</v>
      </c>
    </row>
    <row r="983" spans="1:35" ht="27.75" customHeight="1" x14ac:dyDescent="0.2">
      <c r="A983" s="39">
        <v>938</v>
      </c>
      <c r="B983" s="17" t="s">
        <v>42</v>
      </c>
      <c r="C983" s="19">
        <v>2006</v>
      </c>
      <c r="D983" s="19"/>
      <c r="E983" s="29">
        <v>0</v>
      </c>
      <c r="F983" s="21">
        <v>20446781</v>
      </c>
      <c r="G983" s="21">
        <v>0</v>
      </c>
      <c r="H983" s="23">
        <v>1519910</v>
      </c>
      <c r="I983" s="107">
        <v>5.0000000000000001E-3</v>
      </c>
      <c r="J983" s="23">
        <v>1614544.355</v>
      </c>
      <c r="N983" s="72"/>
      <c r="O983" s="72"/>
      <c r="P983" s="72"/>
      <c r="Q983" s="72"/>
      <c r="R983" s="72"/>
      <c r="S983" s="72">
        <v>1614544.355</v>
      </c>
      <c r="T983" s="22"/>
      <c r="U983" s="22"/>
      <c r="V983" s="72">
        <v>0</v>
      </c>
      <c r="X983" s="102">
        <v>142.4</v>
      </c>
      <c r="Y983" s="22">
        <v>11338.092380617976</v>
      </c>
      <c r="Z983" s="5">
        <v>4.5900000000000003E-2</v>
      </c>
      <c r="AA983" s="40"/>
      <c r="AD983" s="111">
        <v>103.12109756097563</v>
      </c>
      <c r="AE983" s="34">
        <v>0</v>
      </c>
      <c r="AF983" s="34">
        <v>124308.94452303943</v>
      </c>
      <c r="AG983" s="107">
        <v>7.7441666666666686E-2</v>
      </c>
      <c r="AH983" s="41">
        <v>16.88236666666667</v>
      </c>
      <c r="AI983" s="23">
        <v>2098629.1813842771</v>
      </c>
    </row>
    <row r="984" spans="1:35" ht="27.75" customHeight="1" x14ac:dyDescent="0.2">
      <c r="A984" s="39">
        <v>939</v>
      </c>
      <c r="B984" s="17" t="s">
        <v>42</v>
      </c>
      <c r="C984" s="19">
        <v>2007</v>
      </c>
      <c r="D984" s="19"/>
      <c r="E984" s="29">
        <v>-92604</v>
      </c>
      <c r="F984" s="21">
        <v>21972708</v>
      </c>
      <c r="G984" s="21">
        <v>0</v>
      </c>
      <c r="H984" s="23">
        <v>1525927</v>
      </c>
      <c r="I984" s="107">
        <v>5.0000000000000001E-3</v>
      </c>
      <c r="J984" s="23">
        <v>1628160.905</v>
      </c>
      <c r="N984" s="72">
        <v>41990</v>
      </c>
      <c r="O984" s="72">
        <v>21972708</v>
      </c>
      <c r="P984" s="72"/>
      <c r="Q984" s="72"/>
      <c r="R984" s="72">
        <v>41990</v>
      </c>
      <c r="S984" s="72">
        <v>1670150.905</v>
      </c>
      <c r="T984" s="22"/>
      <c r="U984" s="22"/>
      <c r="V984" s="72">
        <v>0</v>
      </c>
      <c r="X984" s="102">
        <v>148.80000000000001</v>
      </c>
      <c r="Y984" s="22">
        <v>11224.132426075268</v>
      </c>
      <c r="Z984" s="5">
        <v>4.5900000000000003E-2</v>
      </c>
      <c r="AA984" s="40"/>
      <c r="AD984" s="111">
        <v>106.41609756097562</v>
      </c>
      <c r="AE984" s="34">
        <v>0</v>
      </c>
      <c r="AF984" s="34">
        <v>129827.29639550719</v>
      </c>
      <c r="AG984" s="107">
        <v>7.350000000000001E-2</v>
      </c>
      <c r="AH984" s="41">
        <v>17.296320000000001</v>
      </c>
      <c r="AI984" s="23">
        <v>2245534.463191539</v>
      </c>
    </row>
    <row r="985" spans="1:35" ht="27.75" customHeight="1" x14ac:dyDescent="0.2">
      <c r="A985" s="39">
        <v>940</v>
      </c>
      <c r="B985" s="17" t="s">
        <v>42</v>
      </c>
      <c r="C985" s="19">
        <v>2008</v>
      </c>
      <c r="D985" s="19"/>
      <c r="E985" s="29">
        <v>-102621</v>
      </c>
      <c r="F985" s="21">
        <v>23118105</v>
      </c>
      <c r="G985" s="21">
        <v>0</v>
      </c>
      <c r="H985" s="23">
        <v>1145397</v>
      </c>
      <c r="I985" s="107">
        <v>5.0000000000000001E-3</v>
      </c>
      <c r="J985" s="23">
        <v>1255260.54</v>
      </c>
      <c r="N985" s="72">
        <v>64725</v>
      </c>
      <c r="O985" s="72">
        <v>23118105</v>
      </c>
      <c r="P985" s="72"/>
      <c r="Q985" s="72"/>
      <c r="R985" s="72">
        <v>64725</v>
      </c>
      <c r="S985" s="72">
        <v>1319985.54</v>
      </c>
      <c r="T985" s="22"/>
      <c r="U985" s="22"/>
      <c r="V985" s="72">
        <v>0</v>
      </c>
      <c r="X985" s="102">
        <v>150.30000000000001</v>
      </c>
      <c r="Y985" s="22">
        <v>8782.3389221556881</v>
      </c>
      <c r="Z985" s="5">
        <v>4.5900000000000003E-2</v>
      </c>
      <c r="AA985" s="40"/>
      <c r="AD985" s="111">
        <v>109.62926829268292</v>
      </c>
      <c r="AE985" s="34">
        <v>0</v>
      </c>
      <c r="AF985" s="34">
        <v>132650.56241310912</v>
      </c>
      <c r="AG985" s="107">
        <v>7.2692083333333324E-2</v>
      </c>
      <c r="AH985" s="41">
        <v>17.715351999999999</v>
      </c>
      <c r="AI985" s="23">
        <v>2349951.4061461971</v>
      </c>
    </row>
    <row r="986" spans="1:35" ht="27.75" customHeight="1" x14ac:dyDescent="0.2">
      <c r="A986" s="39">
        <v>941</v>
      </c>
      <c r="B986" s="17" t="s">
        <v>42</v>
      </c>
      <c r="C986" s="19">
        <v>2009</v>
      </c>
      <c r="D986" s="19"/>
      <c r="E986" s="29">
        <v>-106823</v>
      </c>
      <c r="F986" s="21">
        <v>25428296</v>
      </c>
      <c r="G986" s="21">
        <v>0</v>
      </c>
      <c r="H986" s="23">
        <v>2310191</v>
      </c>
      <c r="I986" s="107">
        <v>5.0000000000000001E-3</v>
      </c>
      <c r="J986" s="23">
        <v>2425781.5249999999</v>
      </c>
      <c r="N986" s="72">
        <v>1630024</v>
      </c>
      <c r="O986" s="72">
        <v>25428296</v>
      </c>
      <c r="P986" s="72"/>
      <c r="Q986" s="72"/>
      <c r="R986" s="72">
        <v>1630024</v>
      </c>
      <c r="S986" s="72">
        <v>4055805.5249999999</v>
      </c>
      <c r="T986" s="22"/>
      <c r="U986" s="22"/>
      <c r="V986" s="72">
        <v>0</v>
      </c>
      <c r="X986" s="102">
        <v>151.1</v>
      </c>
      <c r="Y986" s="22">
        <v>26841.863170086035</v>
      </c>
      <c r="Z986" s="5">
        <v>4.5900000000000003E-2</v>
      </c>
      <c r="AA986" s="40"/>
      <c r="AD986" s="111">
        <v>112.72439024390243</v>
      </c>
      <c r="AE986" s="34">
        <v>0</v>
      </c>
      <c r="AF986" s="34">
        <v>153403.76476843344</v>
      </c>
      <c r="AG986" s="107">
        <v>7.3154000000000011E-2</v>
      </c>
      <c r="AH986" s="41">
        <v>17.930536200000002</v>
      </c>
      <c r="AI986" s="23">
        <v>2750611.7573966808</v>
      </c>
    </row>
    <row r="987" spans="1:35" ht="27.75" customHeight="1" x14ac:dyDescent="0.2">
      <c r="A987" s="39">
        <v>942</v>
      </c>
      <c r="B987" s="17" t="s">
        <v>42</v>
      </c>
      <c r="C987" s="19">
        <v>2010</v>
      </c>
      <c r="D987" s="19"/>
      <c r="E987" s="29">
        <v>-192890</v>
      </c>
      <c r="F987" s="21">
        <v>27541536</v>
      </c>
      <c r="G987" s="21">
        <v>0</v>
      </c>
      <c r="H987" s="23">
        <v>2113240</v>
      </c>
      <c r="I987" s="107">
        <v>5.0000000000000001E-3</v>
      </c>
      <c r="J987" s="23">
        <v>2240381.48</v>
      </c>
      <c r="N987" s="72">
        <v>452112</v>
      </c>
      <c r="O987" s="72">
        <v>27541536</v>
      </c>
      <c r="P987" s="72"/>
      <c r="Q987" s="72"/>
      <c r="R987" s="72">
        <v>452112</v>
      </c>
      <c r="S987" s="72">
        <v>2692493.48</v>
      </c>
      <c r="T987" s="22"/>
      <c r="U987" s="22"/>
      <c r="V987" s="72">
        <v>0</v>
      </c>
      <c r="X987" s="102">
        <v>155.1</v>
      </c>
      <c r="Y987" s="22">
        <v>17359.725854287557</v>
      </c>
      <c r="Z987" s="5">
        <v>4.5900000000000003E-2</v>
      </c>
      <c r="AA987" s="40"/>
      <c r="AD987" s="111">
        <v>115.85768292682927</v>
      </c>
      <c r="AE987" s="34">
        <v>0</v>
      </c>
      <c r="AF987" s="34">
        <v>163722.25781984991</v>
      </c>
      <c r="AG987" s="107">
        <v>7.3993333333333355E-2</v>
      </c>
      <c r="AH987" s="41">
        <v>18.29948266666667</v>
      </c>
      <c r="AI987" s="23">
        <v>2996032.6191218751</v>
      </c>
    </row>
    <row r="988" spans="1:35" ht="27.75" customHeight="1" x14ac:dyDescent="0.2">
      <c r="A988" s="39">
        <v>943</v>
      </c>
      <c r="B988" s="17" t="s">
        <v>42</v>
      </c>
      <c r="C988" s="18">
        <v>2011</v>
      </c>
      <c r="D988" s="18"/>
      <c r="E988" s="29">
        <v>-266569</v>
      </c>
      <c r="F988" s="21">
        <v>30258420</v>
      </c>
      <c r="G988" s="20">
        <v>0</v>
      </c>
      <c r="H988" s="23">
        <v>2716884</v>
      </c>
      <c r="I988" s="107">
        <v>5.0000000000000001E-3</v>
      </c>
      <c r="J988" s="23">
        <v>2854591.68</v>
      </c>
      <c r="N988" s="72">
        <v>81221</v>
      </c>
      <c r="O988" s="72">
        <v>30258420</v>
      </c>
      <c r="P988" s="72"/>
      <c r="Q988" s="72"/>
      <c r="R988" s="72">
        <v>81221</v>
      </c>
      <c r="S988" s="72">
        <v>2935812.68</v>
      </c>
      <c r="T988" s="22"/>
      <c r="U988" s="22"/>
      <c r="V988" s="72">
        <v>0</v>
      </c>
      <c r="X988" s="102">
        <v>160.19999999999999</v>
      </c>
      <c r="Y988" s="22">
        <v>18325.921847690388</v>
      </c>
      <c r="Z988" s="5">
        <v>4.5900000000000003E-2</v>
      </c>
      <c r="AA988" s="40"/>
      <c r="AD988" s="111">
        <v>119.08</v>
      </c>
      <c r="AE988" s="34">
        <v>0</v>
      </c>
      <c r="AF988" s="34">
        <v>174533.3280336092</v>
      </c>
      <c r="AG988" s="107">
        <v>7.0764333333333346E-2</v>
      </c>
      <c r="AH988" s="41">
        <v>18.328728099999999</v>
      </c>
      <c r="AI988" s="23">
        <v>3198973.9139161306</v>
      </c>
    </row>
    <row r="989" spans="1:35" ht="27.75" customHeight="1" x14ac:dyDescent="0.2">
      <c r="B989" s="98" t="s">
        <v>42</v>
      </c>
      <c r="C989" s="39">
        <v>2012</v>
      </c>
      <c r="E989" s="29">
        <v>-266569</v>
      </c>
      <c r="F989" s="34">
        <v>32827382</v>
      </c>
      <c r="G989" s="20"/>
      <c r="H989" s="23">
        <v>2568962</v>
      </c>
      <c r="I989" s="107">
        <v>5.0000000000000001E-3</v>
      </c>
      <c r="J989" s="23">
        <v>2720254.1</v>
      </c>
      <c r="N989" s="72">
        <v>8960</v>
      </c>
      <c r="O989" s="72">
        <v>32827382</v>
      </c>
      <c r="P989" s="72"/>
      <c r="Q989" s="72"/>
      <c r="R989" s="72">
        <v>8960</v>
      </c>
      <c r="S989" s="72">
        <v>2729214.1</v>
      </c>
      <c r="T989" s="72">
        <v>0</v>
      </c>
      <c r="U989" s="72">
        <v>4672081</v>
      </c>
      <c r="X989" s="102">
        <v>161.6</v>
      </c>
      <c r="Y989" s="22">
        <v>16888.701113861389</v>
      </c>
      <c r="Z989" s="5">
        <v>4.5900000000000003E-2</v>
      </c>
      <c r="AF989" s="34">
        <v>183410.94939072791</v>
      </c>
      <c r="AG989" s="107">
        <v>6.2333333333333331E-2</v>
      </c>
      <c r="AH989" s="41">
        <v>17.40324</v>
      </c>
      <c r="AI989" s="23">
        <v>3191944.7708746917</v>
      </c>
    </row>
    <row r="990" spans="1:35" ht="27.75" customHeight="1" x14ac:dyDescent="0.2">
      <c r="A990" s="39">
        <v>944</v>
      </c>
      <c r="B990" s="17" t="s">
        <v>43</v>
      </c>
      <c r="C990" s="19">
        <v>1989</v>
      </c>
      <c r="D990" s="19"/>
      <c r="E990" s="29">
        <v>0</v>
      </c>
      <c r="F990" s="21">
        <v>135279150</v>
      </c>
      <c r="G990" s="21">
        <v>-57838879</v>
      </c>
      <c r="H990" s="23"/>
      <c r="I990" s="107">
        <v>5.0000000000000001E-3</v>
      </c>
      <c r="N990" s="72"/>
      <c r="O990" s="72"/>
      <c r="P990" s="72"/>
      <c r="Q990" s="72"/>
      <c r="R990" s="72"/>
      <c r="V990" s="72">
        <v>0</v>
      </c>
      <c r="X990" s="102">
        <v>95.5</v>
      </c>
      <c r="Z990" s="5">
        <v>4.5900000000000003E-2</v>
      </c>
      <c r="AA990" s="40">
        <v>1513563.2245809981</v>
      </c>
      <c r="AB990" s="110">
        <v>51.164212860310414</v>
      </c>
      <c r="AE990" s="34">
        <v>1</v>
      </c>
      <c r="AF990" s="34">
        <v>1513563.2245809981</v>
      </c>
    </row>
    <row r="991" spans="1:35" ht="27.75" customHeight="1" x14ac:dyDescent="0.2">
      <c r="A991" s="39">
        <v>945</v>
      </c>
      <c r="B991" s="17" t="s">
        <v>43</v>
      </c>
      <c r="C991" s="19">
        <v>1990</v>
      </c>
      <c r="D991" s="19"/>
      <c r="E991" s="29">
        <v>0</v>
      </c>
      <c r="F991" s="21">
        <v>148601995</v>
      </c>
      <c r="G991" s="21">
        <v>-59656248</v>
      </c>
      <c r="H991" s="23">
        <v>13322845</v>
      </c>
      <c r="I991" s="107">
        <v>5.0000000000000001E-3</v>
      </c>
      <c r="J991" s="34">
        <v>13999240.75</v>
      </c>
      <c r="N991" s="72"/>
      <c r="O991" s="72"/>
      <c r="P991" s="72"/>
      <c r="Q991" s="72"/>
      <c r="R991" s="72"/>
      <c r="S991" s="72">
        <v>13999240.75</v>
      </c>
      <c r="T991" s="22"/>
      <c r="U991" s="22"/>
      <c r="V991" s="72">
        <v>0</v>
      </c>
      <c r="X991" s="102">
        <v>98.5</v>
      </c>
      <c r="Y991" s="22">
        <v>142124.27157360406</v>
      </c>
      <c r="Z991" s="5">
        <v>4.5900000000000003E-2</v>
      </c>
      <c r="AA991" s="40"/>
      <c r="AE991" s="34">
        <v>0</v>
      </c>
      <c r="AF991" s="34">
        <v>1586214.9441463344</v>
      </c>
    </row>
    <row r="992" spans="1:35" ht="27.75" customHeight="1" x14ac:dyDescent="0.2">
      <c r="A992" s="39">
        <v>946</v>
      </c>
      <c r="B992" s="17" t="s">
        <v>43</v>
      </c>
      <c r="C992" s="19">
        <v>1991</v>
      </c>
      <c r="D992" s="19"/>
      <c r="E992" s="29">
        <v>0</v>
      </c>
      <c r="F992" s="21">
        <v>161600143</v>
      </c>
      <c r="G992" s="21">
        <v>-65509466</v>
      </c>
      <c r="H992" s="23">
        <v>12998148</v>
      </c>
      <c r="I992" s="107">
        <v>5.0000000000000001E-3</v>
      </c>
      <c r="J992" s="23">
        <v>13741157.975</v>
      </c>
      <c r="N992" s="72"/>
      <c r="O992" s="72"/>
      <c r="P992" s="72"/>
      <c r="Q992" s="72"/>
      <c r="R992" s="72"/>
      <c r="S992" s="72">
        <v>13741157.975</v>
      </c>
      <c r="T992" s="22"/>
      <c r="U992" s="22"/>
      <c r="V992" s="72">
        <v>0</v>
      </c>
      <c r="X992" s="102">
        <v>97.7</v>
      </c>
      <c r="Y992" s="22">
        <v>140646.44805527123</v>
      </c>
      <c r="Z992" s="5">
        <v>4.5900000000000003E-2</v>
      </c>
      <c r="AA992" s="40"/>
      <c r="AE992" s="34">
        <v>0</v>
      </c>
      <c r="AF992" s="34">
        <v>1654054.126265289</v>
      </c>
    </row>
    <row r="993" spans="1:35" ht="27.75" customHeight="1" x14ac:dyDescent="0.2">
      <c r="A993" s="39">
        <v>947</v>
      </c>
      <c r="B993" s="17" t="s">
        <v>43</v>
      </c>
      <c r="C993" s="19">
        <v>1992</v>
      </c>
      <c r="D993" s="19"/>
      <c r="E993" s="29">
        <v>0</v>
      </c>
      <c r="F993" s="21">
        <v>173914706</v>
      </c>
      <c r="G993" s="21">
        <v>-72264723</v>
      </c>
      <c r="H993" s="23">
        <v>12314563</v>
      </c>
      <c r="I993" s="107">
        <v>5.0000000000000001E-3</v>
      </c>
      <c r="J993" s="23">
        <v>13122563.715</v>
      </c>
      <c r="N993" s="72"/>
      <c r="O993" s="72"/>
      <c r="P993" s="72"/>
      <c r="Q993" s="72"/>
      <c r="R993" s="72"/>
      <c r="S993" s="72">
        <v>13122563.715</v>
      </c>
      <c r="T993" s="22"/>
      <c r="U993" s="22"/>
      <c r="V993" s="72">
        <v>0</v>
      </c>
      <c r="X993" s="102">
        <v>100</v>
      </c>
      <c r="Y993" s="22">
        <v>131225.63715</v>
      </c>
      <c r="Z993" s="5">
        <v>4.5900000000000003E-2</v>
      </c>
      <c r="AA993" s="40"/>
      <c r="AE993" s="34">
        <v>0</v>
      </c>
      <c r="AF993" s="34">
        <v>1709358.6790197124</v>
      </c>
    </row>
    <row r="994" spans="1:35" ht="27.75" customHeight="1" x14ac:dyDescent="0.2">
      <c r="A994" s="39">
        <v>948</v>
      </c>
      <c r="B994" s="17" t="s">
        <v>43</v>
      </c>
      <c r="C994" s="19">
        <v>1993</v>
      </c>
      <c r="D994" s="19"/>
      <c r="E994" s="29">
        <v>0</v>
      </c>
      <c r="F994" s="21">
        <v>184668733</v>
      </c>
      <c r="G994" s="21">
        <v>-79711753</v>
      </c>
      <c r="H994" s="23">
        <v>10754027</v>
      </c>
      <c r="I994" s="107">
        <v>5.0000000000000001E-3</v>
      </c>
      <c r="J994" s="23">
        <v>11623600.529999999</v>
      </c>
      <c r="N994" s="72"/>
      <c r="O994" s="72"/>
      <c r="P994" s="72"/>
      <c r="Q994" s="72"/>
      <c r="R994" s="72"/>
      <c r="S994" s="72">
        <v>11623600.529999999</v>
      </c>
      <c r="T994" s="22"/>
      <c r="U994" s="22"/>
      <c r="V994" s="72">
        <v>0</v>
      </c>
      <c r="X994" s="102">
        <v>102.5</v>
      </c>
      <c r="Y994" s="22">
        <v>113400.98078048779</v>
      </c>
      <c r="Z994" s="5">
        <v>4.5900000000000003E-2</v>
      </c>
      <c r="AA994" s="40"/>
      <c r="AE994" s="34">
        <v>0</v>
      </c>
      <c r="AF994" s="34">
        <v>1744300.0964331955</v>
      </c>
    </row>
    <row r="995" spans="1:35" ht="27.75" customHeight="1" x14ac:dyDescent="0.2">
      <c r="A995" s="39">
        <v>949</v>
      </c>
      <c r="B995" s="17" t="s">
        <v>43</v>
      </c>
      <c r="C995" s="19">
        <v>1994</v>
      </c>
      <c r="D995" s="19"/>
      <c r="E995" s="29">
        <v>0</v>
      </c>
      <c r="F995" s="21">
        <v>198307659</v>
      </c>
      <c r="G995" s="21">
        <v>-87822011</v>
      </c>
      <c r="H995" s="23">
        <v>13638926</v>
      </c>
      <c r="I995" s="107">
        <v>5.0000000000000001E-3</v>
      </c>
      <c r="J995" s="23">
        <v>14562269.664999999</v>
      </c>
      <c r="N995" s="72"/>
      <c r="O995" s="72"/>
      <c r="P995" s="72"/>
      <c r="Q995" s="72"/>
      <c r="R995" s="72"/>
      <c r="S995" s="72">
        <v>14562269.664999999</v>
      </c>
      <c r="T995" s="22"/>
      <c r="U995" s="22"/>
      <c r="V995" s="72">
        <v>0</v>
      </c>
      <c r="X995" s="102">
        <v>108.2</v>
      </c>
      <c r="Y995" s="22">
        <v>134586.59579482439</v>
      </c>
      <c r="Z995" s="5">
        <v>4.5900000000000003E-2</v>
      </c>
      <c r="AA995" s="40"/>
      <c r="AE995" s="34">
        <v>0</v>
      </c>
      <c r="AF995" s="34">
        <v>1798823.3178017363</v>
      </c>
    </row>
    <row r="996" spans="1:35" ht="27.75" customHeight="1" x14ac:dyDescent="0.2">
      <c r="A996" s="39">
        <v>950</v>
      </c>
      <c r="B996" s="17" t="s">
        <v>43</v>
      </c>
      <c r="C996" s="19">
        <v>1995</v>
      </c>
      <c r="D996" s="19"/>
      <c r="E996" s="29">
        <v>0</v>
      </c>
      <c r="F996" s="21">
        <v>198039328</v>
      </c>
      <c r="G996" s="21">
        <v>-82657598</v>
      </c>
      <c r="H996" s="23">
        <v>-268331</v>
      </c>
      <c r="I996" s="107">
        <v>5.0000000000000001E-3</v>
      </c>
      <c r="J996" s="23">
        <v>723207.29500000004</v>
      </c>
      <c r="N996" s="72"/>
      <c r="O996" s="72"/>
      <c r="P996" s="72"/>
      <c r="Q996" s="72"/>
      <c r="R996" s="72"/>
      <c r="S996" s="72">
        <v>723207.29500000004</v>
      </c>
      <c r="T996" s="22"/>
      <c r="U996" s="22"/>
      <c r="V996" s="72">
        <v>0</v>
      </c>
      <c r="X996" s="102">
        <v>116.7</v>
      </c>
      <c r="Y996" s="22">
        <v>6197.1490574121681</v>
      </c>
      <c r="Z996" s="5">
        <v>4.5900000000000003E-2</v>
      </c>
      <c r="AA996" s="40"/>
      <c r="AE996" s="34">
        <v>0</v>
      </c>
      <c r="AF996" s="34">
        <v>1722454.4765720486</v>
      </c>
    </row>
    <row r="997" spans="1:35" ht="27.75" customHeight="1" x14ac:dyDescent="0.2">
      <c r="A997" s="39">
        <v>951</v>
      </c>
      <c r="B997" s="17" t="s">
        <v>43</v>
      </c>
      <c r="C997" s="19">
        <v>1996</v>
      </c>
      <c r="D997" s="19"/>
      <c r="E997" s="29">
        <v>0</v>
      </c>
      <c r="F997" s="21">
        <v>204142846</v>
      </c>
      <c r="G997" s="21">
        <v>-89822184</v>
      </c>
      <c r="H997" s="23">
        <v>6103518</v>
      </c>
      <c r="I997" s="107">
        <v>5.0000000000000001E-3</v>
      </c>
      <c r="J997" s="23">
        <v>7093714.6399999997</v>
      </c>
      <c r="N997" s="72"/>
      <c r="O997" s="72"/>
      <c r="P997" s="72"/>
      <c r="Q997" s="72"/>
      <c r="R997" s="72"/>
      <c r="S997" s="72">
        <v>7093714.6399999997</v>
      </c>
      <c r="T997" s="22"/>
      <c r="U997" s="22"/>
      <c r="V997" s="72">
        <v>0</v>
      </c>
      <c r="X997" s="102">
        <v>116.6</v>
      </c>
      <c r="Y997" s="22">
        <v>60838.032933104631</v>
      </c>
      <c r="Z997" s="5">
        <v>4.5900000000000003E-2</v>
      </c>
      <c r="AA997" s="40"/>
      <c r="AE997" s="34">
        <v>0</v>
      </c>
      <c r="AF997" s="34">
        <v>1704231.8490304961</v>
      </c>
    </row>
    <row r="998" spans="1:35" ht="27.75" customHeight="1" x14ac:dyDescent="0.2">
      <c r="A998" s="39">
        <v>952</v>
      </c>
      <c r="B998" s="17" t="s">
        <v>43</v>
      </c>
      <c r="C998" s="19">
        <v>1997</v>
      </c>
      <c r="D998" s="19"/>
      <c r="E998" s="29">
        <v>0</v>
      </c>
      <c r="F998" s="21">
        <v>201626774</v>
      </c>
      <c r="G998" s="21">
        <v>-86310534</v>
      </c>
      <c r="H998" s="23">
        <v>-2516072</v>
      </c>
      <c r="I998" s="107">
        <v>5.0000000000000001E-3</v>
      </c>
      <c r="J998" s="23">
        <v>-1495357.77</v>
      </c>
      <c r="L998" s="33">
        <v>0.57192920221993926</v>
      </c>
      <c r="N998" s="72"/>
      <c r="O998" s="72"/>
      <c r="P998" s="72"/>
      <c r="Q998" s="72"/>
      <c r="R998" s="72"/>
      <c r="S998" s="72">
        <v>-1495357.77</v>
      </c>
      <c r="T998" s="22"/>
      <c r="U998" s="22"/>
      <c r="V998" s="72">
        <v>0</v>
      </c>
      <c r="X998" s="102">
        <v>118</v>
      </c>
      <c r="Y998" s="22">
        <v>-12672.523474576272</v>
      </c>
      <c r="Z998" s="5">
        <v>4.5900000000000003E-2</v>
      </c>
      <c r="AA998" s="40"/>
      <c r="AE998" s="34">
        <v>0</v>
      </c>
      <c r="AF998" s="34">
        <v>1613335.0836854202</v>
      </c>
    </row>
    <row r="999" spans="1:35" ht="27.75" customHeight="1" x14ac:dyDescent="0.2">
      <c r="A999" s="39">
        <v>953</v>
      </c>
      <c r="B999" s="17" t="s">
        <v>43</v>
      </c>
      <c r="C999" s="19">
        <v>1998</v>
      </c>
      <c r="D999" s="19"/>
      <c r="E999" s="29">
        <v>0</v>
      </c>
      <c r="F999" s="21">
        <v>219454989</v>
      </c>
      <c r="G999" s="21">
        <v>-94703626</v>
      </c>
      <c r="H999" s="23">
        <v>17828215</v>
      </c>
      <c r="I999" s="107">
        <v>5.0000000000000001E-3</v>
      </c>
      <c r="J999" s="23"/>
      <c r="K999" s="23">
        <v>15697660.374000002</v>
      </c>
      <c r="L999" s="23">
        <v>57478192.252470948</v>
      </c>
      <c r="M999" s="39">
        <v>1</v>
      </c>
      <c r="N999" s="72"/>
      <c r="O999" s="72"/>
      <c r="P999" s="72"/>
      <c r="Q999" s="72"/>
      <c r="R999" s="72"/>
      <c r="S999" s="72">
        <v>15697660.374000002</v>
      </c>
      <c r="T999" s="22"/>
      <c r="U999" s="22"/>
      <c r="X999" s="102">
        <v>122.8</v>
      </c>
      <c r="Y999" s="22">
        <v>127831.1105374593</v>
      </c>
      <c r="Z999" s="5">
        <v>4.5900000000000003E-2</v>
      </c>
      <c r="AA999" s="40"/>
      <c r="AE999" s="34">
        <v>0</v>
      </c>
      <c r="AF999" s="34">
        <v>1667114.1138817188</v>
      </c>
    </row>
    <row r="1000" spans="1:35" ht="27.75" customHeight="1" x14ac:dyDescent="0.2">
      <c r="A1000" s="39">
        <v>954</v>
      </c>
      <c r="B1000" s="17" t="s">
        <v>43</v>
      </c>
      <c r="C1000" s="19">
        <v>1999</v>
      </c>
      <c r="D1000" s="19"/>
      <c r="E1000" s="29">
        <v>0</v>
      </c>
      <c r="F1000" s="21">
        <v>0</v>
      </c>
      <c r="G1000" s="21">
        <v>0</v>
      </c>
      <c r="H1000" s="23">
        <v>-219454989</v>
      </c>
      <c r="I1000" s="107">
        <v>5.0000000000000001E-3</v>
      </c>
      <c r="J1000" s="23"/>
      <c r="K1000" s="23">
        <v>15697660.374000002</v>
      </c>
      <c r="L1000" s="23">
        <v>57478192.252470948</v>
      </c>
      <c r="M1000" s="39">
        <v>1</v>
      </c>
      <c r="N1000" s="72"/>
      <c r="O1000" s="72"/>
      <c r="P1000" s="72"/>
      <c r="Q1000" s="72"/>
      <c r="R1000" s="72"/>
      <c r="S1000" s="72">
        <v>15697660.374000002</v>
      </c>
      <c r="T1000" s="22"/>
      <c r="U1000" s="22"/>
      <c r="X1000" s="102">
        <v>126.1</v>
      </c>
      <c r="Y1000" s="22">
        <v>124485.80788263286</v>
      </c>
      <c r="Z1000" s="5">
        <v>4.5900000000000003E-2</v>
      </c>
      <c r="AA1000" s="40"/>
      <c r="AE1000" s="34">
        <v>0</v>
      </c>
      <c r="AF1000" s="34">
        <v>1715079.3839371807</v>
      </c>
    </row>
    <row r="1001" spans="1:35" ht="27.75" customHeight="1" x14ac:dyDescent="0.2">
      <c r="A1001" s="39">
        <v>955</v>
      </c>
      <c r="B1001" s="17" t="s">
        <v>43</v>
      </c>
      <c r="C1001" s="19">
        <v>2000</v>
      </c>
      <c r="D1001" s="19"/>
      <c r="E1001" s="29">
        <v>0</v>
      </c>
      <c r="F1001" s="21">
        <v>0</v>
      </c>
      <c r="G1001" s="21">
        <v>0</v>
      </c>
      <c r="H1001" s="23">
        <v>0</v>
      </c>
      <c r="I1001" s="107">
        <v>5.0000000000000001E-3</v>
      </c>
      <c r="J1001" s="23"/>
      <c r="K1001" s="23">
        <v>15697660.374000002</v>
      </c>
      <c r="L1001" s="23">
        <v>57478192.252470948</v>
      </c>
      <c r="M1001" s="39">
        <v>1</v>
      </c>
      <c r="N1001" s="72"/>
      <c r="O1001" s="72"/>
      <c r="P1001" s="72"/>
      <c r="Q1001" s="72"/>
      <c r="R1001" s="72"/>
      <c r="S1001" s="72">
        <v>15697660.374000002</v>
      </c>
      <c r="T1001" s="22"/>
      <c r="U1001" s="22"/>
      <c r="X1001" s="102">
        <v>128.69999999999999</v>
      </c>
      <c r="Y1001" s="22">
        <v>121970.9430769231</v>
      </c>
      <c r="Z1001" s="5">
        <v>4.5900000000000003E-2</v>
      </c>
      <c r="AA1001" s="40"/>
      <c r="AE1001" s="34">
        <v>0</v>
      </c>
      <c r="AF1001" s="34">
        <v>1758328.1832913873</v>
      </c>
    </row>
    <row r="1002" spans="1:35" ht="27.75" customHeight="1" x14ac:dyDescent="0.2">
      <c r="A1002" s="39">
        <v>956</v>
      </c>
      <c r="B1002" s="17" t="s">
        <v>43</v>
      </c>
      <c r="C1002" s="19">
        <v>2001</v>
      </c>
      <c r="D1002" s="19"/>
      <c r="E1002" s="29">
        <v>0</v>
      </c>
      <c r="F1002" s="21">
        <v>0</v>
      </c>
      <c r="G1002" s="21">
        <v>0</v>
      </c>
      <c r="H1002" s="23">
        <v>0</v>
      </c>
      <c r="I1002" s="107">
        <v>5.0000000000000001E-3</v>
      </c>
      <c r="J1002" s="23"/>
      <c r="K1002" s="23">
        <v>15697660.374000002</v>
      </c>
      <c r="L1002" s="23">
        <v>57478192.252470948</v>
      </c>
      <c r="M1002" s="39">
        <v>1</v>
      </c>
      <c r="N1002" s="72"/>
      <c r="O1002" s="72"/>
      <c r="P1002" s="72"/>
      <c r="Q1002" s="72"/>
      <c r="R1002" s="72"/>
      <c r="S1002" s="72">
        <v>15697660.374000002</v>
      </c>
      <c r="T1002" s="22"/>
      <c r="U1002" s="22"/>
      <c r="X1002" s="102">
        <v>129.6</v>
      </c>
      <c r="Y1002" s="22">
        <v>121123.92263888891</v>
      </c>
      <c r="Z1002" s="5">
        <v>4.5900000000000003E-2</v>
      </c>
      <c r="AA1002" s="40"/>
      <c r="AE1002" s="34">
        <v>0</v>
      </c>
      <c r="AF1002" s="34">
        <v>1798744.8423172014</v>
      </c>
    </row>
    <row r="1003" spans="1:35" ht="27.75" customHeight="1" x14ac:dyDescent="0.2">
      <c r="A1003" s="39">
        <v>957</v>
      </c>
      <c r="B1003" s="17" t="s">
        <v>43</v>
      </c>
      <c r="C1003" s="19">
        <v>2002</v>
      </c>
      <c r="D1003" s="19"/>
      <c r="E1003" s="29">
        <v>0</v>
      </c>
      <c r="F1003" s="21">
        <v>279106942</v>
      </c>
      <c r="G1003" s="109">
        <v>-7533452.2082459778</v>
      </c>
      <c r="H1003" s="23">
        <v>279106942</v>
      </c>
      <c r="I1003" s="107">
        <v>5.0000000000000001E-3</v>
      </c>
      <c r="J1003" s="23"/>
      <c r="K1003" s="23">
        <v>15697660.374000002</v>
      </c>
      <c r="L1003" s="23">
        <v>57478192.252470948</v>
      </c>
      <c r="M1003" s="39">
        <v>1</v>
      </c>
      <c r="N1003" s="72"/>
      <c r="O1003" s="72"/>
      <c r="P1003" s="72"/>
      <c r="Q1003" s="72"/>
      <c r="R1003" s="72"/>
      <c r="S1003" s="72">
        <v>15697660.374000002</v>
      </c>
      <c r="T1003" s="22"/>
      <c r="U1003" s="22"/>
      <c r="V1003" s="72">
        <v>0</v>
      </c>
      <c r="X1003" s="102">
        <v>130.5</v>
      </c>
      <c r="Y1003" s="22">
        <v>120288.58524137932</v>
      </c>
      <c r="Z1003" s="5">
        <v>4.5900000000000003E-2</v>
      </c>
      <c r="AA1003" s="40"/>
      <c r="AD1003" s="111">
        <v>91.329146341463414</v>
      </c>
      <c r="AE1003" s="34">
        <v>0</v>
      </c>
      <c r="AF1003" s="34">
        <v>1836471.039296221</v>
      </c>
      <c r="AG1003" s="107">
        <v>8.2960000000000006E-2</v>
      </c>
      <c r="AH1003" s="41">
        <v>16.741565999999999</v>
      </c>
      <c r="AI1003" s="23">
        <v>30745401.111466274</v>
      </c>
    </row>
    <row r="1004" spans="1:35" ht="27.75" customHeight="1" x14ac:dyDescent="0.2">
      <c r="A1004" s="39">
        <v>958</v>
      </c>
      <c r="B1004" s="17" t="s">
        <v>43</v>
      </c>
      <c r="C1004" s="19">
        <v>2003</v>
      </c>
      <c r="D1004" s="19"/>
      <c r="E1004" s="29">
        <v>0</v>
      </c>
      <c r="F1004" s="21">
        <v>292677979</v>
      </c>
      <c r="G1004" s="21">
        <v>0</v>
      </c>
      <c r="H1004" s="23">
        <v>13571037</v>
      </c>
      <c r="I1004" s="107">
        <v>5.0000000000000001E-3</v>
      </c>
      <c r="J1004" s="23">
        <v>14966571.710000001</v>
      </c>
      <c r="K1004" s="23">
        <v>78488301.870000005</v>
      </c>
      <c r="L1004" s="23">
        <v>287390961.26235473</v>
      </c>
      <c r="N1004" s="72"/>
      <c r="O1004" s="72"/>
      <c r="P1004" s="72"/>
      <c r="Q1004" s="72"/>
      <c r="R1004" s="72"/>
      <c r="S1004" s="72">
        <v>14966571.710000001</v>
      </c>
      <c r="T1004" s="22"/>
      <c r="U1004" s="22"/>
      <c r="V1004" s="72">
        <v>0</v>
      </c>
      <c r="X1004" s="102">
        <v>130.6</v>
      </c>
      <c r="Y1004" s="22">
        <v>114598.55826952528</v>
      </c>
      <c r="Z1004" s="5">
        <v>4.5900000000000003E-2</v>
      </c>
      <c r="AA1004" s="40"/>
      <c r="AD1004" s="111">
        <v>94.295243902439026</v>
      </c>
      <c r="AE1004" s="34">
        <v>0</v>
      </c>
      <c r="AF1004" s="34">
        <v>1866775.5768620495</v>
      </c>
      <c r="AG1004" s="107">
        <v>8.2960000000000006E-2</v>
      </c>
      <c r="AH1004" s="41">
        <v>16.820820000000001</v>
      </c>
      <c r="AI1004" s="23">
        <v>31400695.958792701</v>
      </c>
    </row>
    <row r="1005" spans="1:35" ht="27.75" customHeight="1" x14ac:dyDescent="0.2">
      <c r="A1005" s="39">
        <v>959</v>
      </c>
      <c r="B1005" s="17" t="s">
        <v>43</v>
      </c>
      <c r="C1005" s="19">
        <v>2004</v>
      </c>
      <c r="D1005" s="19"/>
      <c r="E1005" s="29">
        <v>0</v>
      </c>
      <c r="F1005" s="21">
        <v>307035650</v>
      </c>
      <c r="G1005" s="21">
        <v>0</v>
      </c>
      <c r="H1005" s="23">
        <v>14357671</v>
      </c>
      <c r="I1005" s="107">
        <v>5.0000000000000001E-3</v>
      </c>
      <c r="J1005" s="23">
        <v>15821060.895</v>
      </c>
      <c r="K1005" s="23"/>
      <c r="N1005" s="72"/>
      <c r="O1005" s="72"/>
      <c r="P1005" s="72"/>
      <c r="Q1005" s="72"/>
      <c r="R1005" s="72"/>
      <c r="S1005" s="72">
        <v>15821060.895</v>
      </c>
      <c r="T1005" s="22"/>
      <c r="U1005" s="22"/>
      <c r="V1005" s="72">
        <v>0</v>
      </c>
      <c r="X1005" s="102">
        <v>131.1</v>
      </c>
      <c r="Y1005" s="22">
        <v>120679.33558352404</v>
      </c>
      <c r="Z1005" s="5">
        <v>4.5900000000000003E-2</v>
      </c>
      <c r="AA1005" s="40"/>
      <c r="AD1005" s="111">
        <v>97.149756097560967</v>
      </c>
      <c r="AE1005" s="34">
        <v>0</v>
      </c>
      <c r="AF1005" s="34">
        <v>1901769.9134676056</v>
      </c>
      <c r="AG1005" s="107">
        <v>8.2960000000000006E-2</v>
      </c>
      <c r="AH1005" s="41">
        <v>16.852066000000001</v>
      </c>
      <c r="AI1005" s="23">
        <v>32048752.09857038</v>
      </c>
    </row>
    <row r="1006" spans="1:35" ht="27.75" customHeight="1" x14ac:dyDescent="0.2">
      <c r="A1006" s="39">
        <v>960</v>
      </c>
      <c r="B1006" s="17" t="s">
        <v>43</v>
      </c>
      <c r="C1006" s="19">
        <v>2005</v>
      </c>
      <c r="D1006" s="19"/>
      <c r="E1006" s="29">
        <v>0</v>
      </c>
      <c r="F1006" s="21">
        <v>309256855</v>
      </c>
      <c r="G1006" s="21">
        <v>0</v>
      </c>
      <c r="H1006" s="23">
        <v>2221205</v>
      </c>
      <c r="I1006" s="107">
        <v>5.0000000000000001E-3</v>
      </c>
      <c r="J1006" s="23">
        <v>3756383.25</v>
      </c>
      <c r="N1006" s="72"/>
      <c r="O1006" s="72"/>
      <c r="P1006" s="72"/>
      <c r="Q1006" s="72"/>
      <c r="R1006" s="72"/>
      <c r="S1006" s="72">
        <v>3756383.25</v>
      </c>
      <c r="T1006" s="22"/>
      <c r="U1006" s="22"/>
      <c r="V1006" s="72">
        <v>0</v>
      </c>
      <c r="X1006" s="102">
        <v>133.6</v>
      </c>
      <c r="Y1006" s="22">
        <v>28116.641092814374</v>
      </c>
      <c r="Z1006" s="5">
        <v>4.5900000000000003E-2</v>
      </c>
      <c r="AA1006" s="40"/>
      <c r="AD1006" s="111">
        <v>99.990121951219521</v>
      </c>
      <c r="AE1006" s="34">
        <v>0</v>
      </c>
      <c r="AF1006" s="34">
        <v>1842595.3155322568</v>
      </c>
      <c r="AG1006" s="107">
        <v>8.2960000000000006E-2</v>
      </c>
      <c r="AH1006" s="41">
        <v>17.008296000000001</v>
      </c>
      <c r="AI1006" s="23">
        <v>31339406.534786023</v>
      </c>
    </row>
    <row r="1007" spans="1:35" ht="27.75" customHeight="1" x14ac:dyDescent="0.2">
      <c r="A1007" s="39">
        <v>961</v>
      </c>
      <c r="B1007" s="17" t="s">
        <v>43</v>
      </c>
      <c r="C1007" s="19">
        <v>2006</v>
      </c>
      <c r="D1007" s="19"/>
      <c r="E1007" s="29">
        <v>0</v>
      </c>
      <c r="F1007" s="21">
        <v>321091526</v>
      </c>
      <c r="G1007" s="21">
        <v>0</v>
      </c>
      <c r="H1007" s="23">
        <v>11834671</v>
      </c>
      <c r="I1007" s="107">
        <v>5.0000000000000001E-3</v>
      </c>
      <c r="J1007" s="23">
        <v>13380955.275</v>
      </c>
      <c r="N1007" s="72"/>
      <c r="O1007" s="72"/>
      <c r="P1007" s="72"/>
      <c r="Q1007" s="72"/>
      <c r="R1007" s="72"/>
      <c r="S1007" s="72">
        <v>13380955.275</v>
      </c>
      <c r="T1007" s="22"/>
      <c r="U1007" s="22"/>
      <c r="V1007" s="72">
        <v>0</v>
      </c>
      <c r="X1007" s="102">
        <v>142.4</v>
      </c>
      <c r="Y1007" s="22">
        <v>93967.382549157308</v>
      </c>
      <c r="Z1007" s="5">
        <v>4.5900000000000003E-2</v>
      </c>
      <c r="AA1007" s="40"/>
      <c r="AD1007" s="111">
        <v>103.12109756097563</v>
      </c>
      <c r="AE1007" s="34">
        <v>0</v>
      </c>
      <c r="AF1007" s="34">
        <v>1851987.5730984837</v>
      </c>
      <c r="AG1007" s="107">
        <v>7.7441666666666686E-2</v>
      </c>
      <c r="AH1007" s="41">
        <v>16.88236666666667</v>
      </c>
      <c r="AI1007" s="23">
        <v>31265933.271158744</v>
      </c>
    </row>
    <row r="1008" spans="1:35" ht="27.75" customHeight="1" x14ac:dyDescent="0.2">
      <c r="A1008" s="39">
        <v>962</v>
      </c>
      <c r="B1008" s="17" t="s">
        <v>43</v>
      </c>
      <c r="C1008" s="19">
        <v>2007</v>
      </c>
      <c r="D1008" s="19"/>
      <c r="E1008" s="29">
        <v>-497681</v>
      </c>
      <c r="F1008" s="21">
        <v>339717683</v>
      </c>
      <c r="G1008" s="21">
        <v>0</v>
      </c>
      <c r="H1008" s="23">
        <v>18626157</v>
      </c>
      <c r="I1008" s="107">
        <v>5.0000000000000001E-3</v>
      </c>
      <c r="J1008" s="23">
        <v>20231614.629999999</v>
      </c>
      <c r="N1008" s="72">
        <v>0</v>
      </c>
      <c r="O1008" s="72"/>
      <c r="P1008" s="72"/>
      <c r="Q1008" s="72">
        <v>2893457.6772430325</v>
      </c>
      <c r="R1008" s="72">
        <v>2893457.6772430325</v>
      </c>
      <c r="S1008" s="72">
        <v>23125072.307243031</v>
      </c>
      <c r="T1008" s="22"/>
      <c r="U1008" s="22"/>
      <c r="V1008" s="72">
        <v>0</v>
      </c>
      <c r="X1008" s="102">
        <v>148.80000000000001</v>
      </c>
      <c r="Y1008" s="22">
        <v>155410.43217233219</v>
      </c>
      <c r="Z1008" s="5">
        <v>4.5900000000000003E-2</v>
      </c>
      <c r="AA1008" s="40"/>
      <c r="AD1008" s="111">
        <v>106.41609756097562</v>
      </c>
      <c r="AE1008" s="34">
        <v>0</v>
      </c>
      <c r="AF1008" s="34">
        <v>1922391.7756655954</v>
      </c>
      <c r="AG1008" s="107">
        <v>7.350000000000001E-2</v>
      </c>
      <c r="AH1008" s="41">
        <v>17.296320000000001</v>
      </c>
      <c r="AI1008" s="23">
        <v>33250303.317280356</v>
      </c>
    </row>
    <row r="1009" spans="1:35" ht="27.75" customHeight="1" x14ac:dyDescent="0.2">
      <c r="A1009" s="39">
        <v>963</v>
      </c>
      <c r="B1009" s="17" t="s">
        <v>43</v>
      </c>
      <c r="C1009" s="19">
        <v>2008</v>
      </c>
      <c r="D1009" s="19"/>
      <c r="E1009" s="29">
        <v>-954928</v>
      </c>
      <c r="F1009" s="21">
        <v>361263746</v>
      </c>
      <c r="G1009" s="21">
        <v>0</v>
      </c>
      <c r="H1009" s="23">
        <v>21546063</v>
      </c>
      <c r="I1009" s="107">
        <v>5.0000000000000001E-3</v>
      </c>
      <c r="J1009" s="23">
        <v>23244651.414999999</v>
      </c>
      <c r="N1009" s="72">
        <v>0</v>
      </c>
      <c r="O1009" s="72"/>
      <c r="P1009" s="72"/>
      <c r="Q1009" s="72">
        <v>3076970.7073896322</v>
      </c>
      <c r="R1009" s="72">
        <v>3076970.7073896322</v>
      </c>
      <c r="S1009" s="72">
        <v>26321622.122389629</v>
      </c>
      <c r="T1009" s="22"/>
      <c r="U1009" s="22"/>
      <c r="V1009" s="72">
        <v>0</v>
      </c>
      <c r="X1009" s="102">
        <v>150.30000000000001</v>
      </c>
      <c r="Y1009" s="22">
        <v>175127.22636320445</v>
      </c>
      <c r="Z1009" s="5">
        <v>4.5900000000000003E-2</v>
      </c>
      <c r="AA1009" s="40"/>
      <c r="AD1009" s="111">
        <v>109.62926829268292</v>
      </c>
      <c r="AE1009" s="34">
        <v>0</v>
      </c>
      <c r="AF1009" s="34">
        <v>2009281.2195257491</v>
      </c>
      <c r="AG1009" s="107">
        <v>7.2692083333333324E-2</v>
      </c>
      <c r="AH1009" s="41">
        <v>17.715351999999999</v>
      </c>
      <c r="AI1009" s="23">
        <v>35595124.070887916</v>
      </c>
    </row>
    <row r="1010" spans="1:35" ht="27.75" customHeight="1" x14ac:dyDescent="0.2">
      <c r="A1010" s="39">
        <v>964</v>
      </c>
      <c r="B1010" s="17" t="s">
        <v>43</v>
      </c>
      <c r="C1010" s="19">
        <v>2009</v>
      </c>
      <c r="D1010" s="19"/>
      <c r="E1010" s="29">
        <v>-1171538</v>
      </c>
      <c r="F1010" s="21">
        <v>380260416</v>
      </c>
      <c r="G1010" s="21">
        <v>0</v>
      </c>
      <c r="H1010" s="23">
        <v>18996670</v>
      </c>
      <c r="I1010" s="107">
        <v>5.0000000000000001E-3</v>
      </c>
      <c r="J1010" s="23">
        <v>20802988.73</v>
      </c>
      <c r="N1010" s="72">
        <v>0</v>
      </c>
      <c r="O1010" s="72"/>
      <c r="P1010" s="72"/>
      <c r="Q1010" s="72">
        <v>3238769.9407064109</v>
      </c>
      <c r="R1010" s="72">
        <v>3238769.9407064109</v>
      </c>
      <c r="S1010" s="72">
        <v>24041758.67070641</v>
      </c>
      <c r="T1010" s="22"/>
      <c r="U1010" s="22"/>
      <c r="V1010" s="72">
        <v>0</v>
      </c>
      <c r="X1010" s="102">
        <v>151.1</v>
      </c>
      <c r="Y1010" s="22">
        <v>159111.57293650834</v>
      </c>
      <c r="Z1010" s="5">
        <v>4.5900000000000003E-2</v>
      </c>
      <c r="AA1010" s="40"/>
      <c r="AD1010" s="111">
        <v>112.72439024390243</v>
      </c>
      <c r="AE1010" s="34">
        <v>0</v>
      </c>
      <c r="AF1010" s="34">
        <v>2076166.7844860256</v>
      </c>
      <c r="AG1010" s="107">
        <v>7.3154000000000011E-2</v>
      </c>
      <c r="AH1010" s="41">
        <v>17.930536200000002</v>
      </c>
      <c r="AI1010" s="23">
        <v>37226783.686464287</v>
      </c>
    </row>
    <row r="1011" spans="1:35" ht="27.75" customHeight="1" x14ac:dyDescent="0.2">
      <c r="A1011" s="39">
        <v>965</v>
      </c>
      <c r="B1011" s="17" t="s">
        <v>43</v>
      </c>
      <c r="C1011" s="19">
        <v>2010</v>
      </c>
      <c r="D1011" s="19"/>
      <c r="E1011" s="29">
        <v>6461680</v>
      </c>
      <c r="F1011" s="21">
        <v>367353349</v>
      </c>
      <c r="G1011" s="21">
        <v>0</v>
      </c>
      <c r="H1011" s="23">
        <v>-12907067</v>
      </c>
      <c r="I1011" s="107">
        <v>5.0000000000000001E-3</v>
      </c>
      <c r="J1011" s="23">
        <v>-11005764.92</v>
      </c>
      <c r="N1011" s="72">
        <v>0</v>
      </c>
      <c r="O1011" s="72"/>
      <c r="P1011" s="72"/>
      <c r="Q1011" s="72">
        <v>3128837.3290977292</v>
      </c>
      <c r="R1011" s="72">
        <v>3128837.3290977292</v>
      </c>
      <c r="S1011" s="72">
        <v>-7876927.5909022707</v>
      </c>
      <c r="T1011" s="22"/>
      <c r="U1011" s="22"/>
      <c r="V1011" s="72">
        <v>0</v>
      </c>
      <c r="X1011" s="102">
        <v>155.1</v>
      </c>
      <c r="Y1011" s="22">
        <v>-50786.122442954678</v>
      </c>
      <c r="Z1011" s="5">
        <v>4.5900000000000003E-2</v>
      </c>
      <c r="AA1011" s="40"/>
      <c r="AD1011" s="111">
        <v>115.85768292682927</v>
      </c>
      <c r="AE1011" s="34">
        <v>0</v>
      </c>
      <c r="AF1011" s="34">
        <v>1930084.6066351624</v>
      </c>
      <c r="AG1011" s="107">
        <v>7.3993333333333355E-2</v>
      </c>
      <c r="AH1011" s="41">
        <v>18.29948266666667</v>
      </c>
      <c r="AI1011" s="23">
        <v>35319549.804320313</v>
      </c>
    </row>
    <row r="1012" spans="1:35" ht="27.75" customHeight="1" x14ac:dyDescent="0.2">
      <c r="A1012" s="39">
        <v>966</v>
      </c>
      <c r="B1012" s="17" t="s">
        <v>43</v>
      </c>
      <c r="C1012" s="18">
        <v>2011</v>
      </c>
      <c r="D1012" s="18"/>
      <c r="E1012" s="29">
        <v>9069575</v>
      </c>
      <c r="F1012" s="21">
        <v>417124922</v>
      </c>
      <c r="G1012" s="20">
        <v>0</v>
      </c>
      <c r="H1012" s="23">
        <v>49771573</v>
      </c>
      <c r="I1012" s="107">
        <v>5.0000000000000001E-3</v>
      </c>
      <c r="J1012" s="23">
        <v>51608339.744999997</v>
      </c>
      <c r="N1012" s="72">
        <v>0</v>
      </c>
      <c r="O1012" s="72"/>
      <c r="P1012" s="72"/>
      <c r="Q1012" s="72">
        <v>3552753.8551188726</v>
      </c>
      <c r="R1012" s="72">
        <v>3552753.8551188726</v>
      </c>
      <c r="S1012" s="72">
        <v>55161093.600118868</v>
      </c>
      <c r="T1012" s="22"/>
      <c r="U1012" s="22"/>
      <c r="V1012" s="72">
        <v>0</v>
      </c>
      <c r="X1012" s="102">
        <v>160.19999999999999</v>
      </c>
      <c r="Y1012" s="22">
        <v>344326.42696703417</v>
      </c>
      <c r="Z1012" s="5">
        <v>4.5900000000000003E-2</v>
      </c>
      <c r="AA1012" s="40"/>
      <c r="AD1012" s="111">
        <v>119.08</v>
      </c>
      <c r="AE1012" s="34">
        <v>0</v>
      </c>
      <c r="AF1012" s="34">
        <v>2185820.1501576426</v>
      </c>
      <c r="AG1012" s="107">
        <v>7.0764333333333346E-2</v>
      </c>
      <c r="AH1012" s="41">
        <v>18.328728099999999</v>
      </c>
      <c r="AI1012" s="23">
        <v>40063303.207740597</v>
      </c>
    </row>
    <row r="1013" spans="1:35" ht="27.75" customHeight="1" x14ac:dyDescent="0.2">
      <c r="B1013" s="98" t="s">
        <v>43</v>
      </c>
      <c r="C1013" s="39">
        <v>2012</v>
      </c>
      <c r="E1013" s="29">
        <v>9069575</v>
      </c>
      <c r="F1013" s="34">
        <v>460730141</v>
      </c>
      <c r="G1013" s="20"/>
      <c r="H1013" s="23">
        <v>43605219</v>
      </c>
      <c r="I1013" s="107">
        <v>5.0000000000000001E-3</v>
      </c>
      <c r="J1013" s="23">
        <v>45690843.609999999</v>
      </c>
      <c r="N1013" s="72">
        <v>0</v>
      </c>
      <c r="O1013" s="72"/>
      <c r="P1013" s="72"/>
      <c r="Q1013" s="72">
        <v>3924150.0526003377</v>
      </c>
      <c r="R1013" s="72">
        <v>3924150.0526003377</v>
      </c>
      <c r="S1013" s="72">
        <v>49614993.662600338</v>
      </c>
      <c r="T1013" s="72">
        <v>0</v>
      </c>
      <c r="U1013" s="72">
        <v>31356590</v>
      </c>
      <c r="X1013" s="102">
        <v>161.6</v>
      </c>
      <c r="Y1013" s="22">
        <v>307023.47563490312</v>
      </c>
      <c r="Z1013" s="5">
        <v>4.5900000000000003E-2</v>
      </c>
      <c r="AF1013" s="34">
        <v>2392514.48090031</v>
      </c>
      <c r="AG1013" s="107">
        <v>6.2333333333333331E-2</v>
      </c>
      <c r="AH1013" s="41">
        <v>17.40324</v>
      </c>
      <c r="AI1013" s="23">
        <v>41637503.714583509</v>
      </c>
    </row>
    <row r="1014" spans="1:35" ht="27.75" customHeight="1" x14ac:dyDescent="0.2">
      <c r="A1014" s="39">
        <v>967</v>
      </c>
      <c r="B1014" s="17" t="s">
        <v>44</v>
      </c>
      <c r="C1014" s="19">
        <v>1989</v>
      </c>
      <c r="D1014" s="19"/>
      <c r="E1014" s="29">
        <v>0</v>
      </c>
      <c r="F1014" s="21">
        <v>5722650</v>
      </c>
      <c r="G1014" s="21">
        <v>-2524224</v>
      </c>
      <c r="H1014" s="23"/>
      <c r="I1014" s="107">
        <v>5.0000000000000001E-3</v>
      </c>
      <c r="N1014" s="72"/>
      <c r="O1014" s="72"/>
      <c r="P1014" s="72"/>
      <c r="Q1014" s="72"/>
      <c r="R1014" s="72"/>
      <c r="V1014" s="72">
        <v>0</v>
      </c>
      <c r="X1014" s="102">
        <v>95.5</v>
      </c>
      <c r="Z1014" s="5">
        <v>4.5900000000000003E-2</v>
      </c>
      <c r="AA1014" s="40">
        <v>62512.952339018848</v>
      </c>
      <c r="AB1014" s="110">
        <v>51.164212860310414</v>
      </c>
      <c r="AE1014" s="34">
        <v>1</v>
      </c>
      <c r="AF1014" s="34">
        <v>62512.952339018848</v>
      </c>
    </row>
    <row r="1015" spans="1:35" ht="27.75" customHeight="1" x14ac:dyDescent="0.2">
      <c r="A1015" s="39">
        <v>968</v>
      </c>
      <c r="B1015" s="17" t="s">
        <v>44</v>
      </c>
      <c r="C1015" s="19">
        <v>1990</v>
      </c>
      <c r="D1015" s="19"/>
      <c r="E1015" s="29">
        <v>0</v>
      </c>
      <c r="F1015" s="21">
        <v>6570558</v>
      </c>
      <c r="G1015" s="21">
        <v>-2743945</v>
      </c>
      <c r="H1015" s="23">
        <v>847908</v>
      </c>
      <c r="I1015" s="107">
        <v>5.0000000000000001E-3</v>
      </c>
      <c r="J1015" s="34">
        <v>876521.25</v>
      </c>
      <c r="N1015" s="72"/>
      <c r="O1015" s="72"/>
      <c r="P1015" s="72"/>
      <c r="Q1015" s="72"/>
      <c r="R1015" s="72"/>
      <c r="S1015" s="72">
        <v>876521.25</v>
      </c>
      <c r="T1015" s="22"/>
      <c r="U1015" s="22"/>
      <c r="V1015" s="72">
        <v>0</v>
      </c>
      <c r="X1015" s="102">
        <v>98.5</v>
      </c>
      <c r="Y1015" s="22">
        <v>8898.6928934010157</v>
      </c>
      <c r="Z1015" s="5">
        <v>4.5900000000000003E-2</v>
      </c>
      <c r="AA1015" s="40"/>
      <c r="AE1015" s="34">
        <v>0</v>
      </c>
      <c r="AF1015" s="34">
        <v>68542.300720058905</v>
      </c>
    </row>
    <row r="1016" spans="1:35" ht="27.75" customHeight="1" x14ac:dyDescent="0.2">
      <c r="A1016" s="39">
        <v>969</v>
      </c>
      <c r="B1016" s="17" t="s">
        <v>44</v>
      </c>
      <c r="C1016" s="19">
        <v>1991</v>
      </c>
      <c r="D1016" s="19"/>
      <c r="E1016" s="29">
        <v>0</v>
      </c>
      <c r="F1016" s="21">
        <v>7066624</v>
      </c>
      <c r="G1016" s="21">
        <v>-2966384</v>
      </c>
      <c r="H1016" s="23">
        <v>496066</v>
      </c>
      <c r="I1016" s="107">
        <v>5.0000000000000001E-3</v>
      </c>
      <c r="J1016" s="23">
        <v>528918.79</v>
      </c>
      <c r="N1016" s="72"/>
      <c r="O1016" s="72"/>
      <c r="P1016" s="72"/>
      <c r="Q1016" s="72"/>
      <c r="R1016" s="72"/>
      <c r="S1016" s="72">
        <v>528918.79</v>
      </c>
      <c r="T1016" s="22"/>
      <c r="U1016" s="22"/>
      <c r="V1016" s="72">
        <v>0</v>
      </c>
      <c r="X1016" s="102">
        <v>97.7</v>
      </c>
      <c r="Y1016" s="22">
        <v>5413.7030706243604</v>
      </c>
      <c r="Z1016" s="5">
        <v>4.5900000000000003E-2</v>
      </c>
      <c r="AA1016" s="40"/>
      <c r="AE1016" s="34">
        <v>0</v>
      </c>
      <c r="AF1016" s="34">
        <v>70809.912187632552</v>
      </c>
    </row>
    <row r="1017" spans="1:35" ht="27.75" customHeight="1" x14ac:dyDescent="0.2">
      <c r="A1017" s="39">
        <v>970</v>
      </c>
      <c r="B1017" s="17" t="s">
        <v>44</v>
      </c>
      <c r="C1017" s="19">
        <v>1992</v>
      </c>
      <c r="D1017" s="19"/>
      <c r="E1017" s="29">
        <v>0</v>
      </c>
      <c r="F1017" s="21">
        <v>7322797</v>
      </c>
      <c r="G1017" s="21">
        <v>-3159759</v>
      </c>
      <c r="H1017" s="23">
        <v>256173</v>
      </c>
      <c r="I1017" s="107">
        <v>5.0000000000000001E-3</v>
      </c>
      <c r="J1017" s="23">
        <v>291506.12</v>
      </c>
      <c r="N1017" s="72"/>
      <c r="O1017" s="72"/>
      <c r="P1017" s="72"/>
      <c r="Q1017" s="72"/>
      <c r="R1017" s="72"/>
      <c r="S1017" s="72">
        <v>291506.12</v>
      </c>
      <c r="T1017" s="22"/>
      <c r="U1017" s="22"/>
      <c r="V1017" s="72">
        <v>0</v>
      </c>
      <c r="X1017" s="102">
        <v>100</v>
      </c>
      <c r="Y1017" s="22">
        <v>2915.0612000000001</v>
      </c>
      <c r="Z1017" s="5">
        <v>4.5900000000000003E-2</v>
      </c>
      <c r="AA1017" s="40"/>
      <c r="AE1017" s="34">
        <v>0</v>
      </c>
      <c r="AF1017" s="34">
        <v>70474.79841822022</v>
      </c>
    </row>
    <row r="1018" spans="1:35" ht="27.75" customHeight="1" x14ac:dyDescent="0.2">
      <c r="A1018" s="39">
        <v>971</v>
      </c>
      <c r="B1018" s="17" t="s">
        <v>44</v>
      </c>
      <c r="C1018" s="19">
        <v>1993</v>
      </c>
      <c r="D1018" s="19"/>
      <c r="E1018" s="29">
        <v>0</v>
      </c>
      <c r="F1018" s="21">
        <v>7817914</v>
      </c>
      <c r="G1018" s="21">
        <v>-3450610</v>
      </c>
      <c r="H1018" s="23">
        <v>495117</v>
      </c>
      <c r="I1018" s="107">
        <v>5.0000000000000001E-3</v>
      </c>
      <c r="J1018" s="23">
        <v>531730.98499999999</v>
      </c>
      <c r="N1018" s="72"/>
      <c r="O1018" s="72"/>
      <c r="P1018" s="72"/>
      <c r="Q1018" s="72"/>
      <c r="R1018" s="72"/>
      <c r="S1018" s="72">
        <v>531730.98499999999</v>
      </c>
      <c r="T1018" s="22"/>
      <c r="U1018" s="22"/>
      <c r="V1018" s="72">
        <v>0</v>
      </c>
      <c r="X1018" s="102">
        <v>102.5</v>
      </c>
      <c r="Y1018" s="22">
        <v>5187.6193658536586</v>
      </c>
      <c r="Z1018" s="5">
        <v>4.5900000000000003E-2</v>
      </c>
      <c r="AA1018" s="40"/>
      <c r="AE1018" s="34">
        <v>0</v>
      </c>
      <c r="AF1018" s="34">
        <v>72427.624536677584</v>
      </c>
    </row>
    <row r="1019" spans="1:35" ht="27.75" customHeight="1" x14ac:dyDescent="0.2">
      <c r="A1019" s="39">
        <v>972</v>
      </c>
      <c r="B1019" s="17" t="s">
        <v>44</v>
      </c>
      <c r="C1019" s="19">
        <v>1994</v>
      </c>
      <c r="D1019" s="19"/>
      <c r="E1019" s="29">
        <v>0</v>
      </c>
      <c r="F1019" s="21">
        <v>8232362</v>
      </c>
      <c r="G1019" s="21">
        <v>-3806574</v>
      </c>
      <c r="H1019" s="23">
        <v>414448</v>
      </c>
      <c r="I1019" s="107">
        <v>5.0000000000000001E-3</v>
      </c>
      <c r="J1019" s="23">
        <v>453537.57</v>
      </c>
      <c r="N1019" s="72"/>
      <c r="O1019" s="72"/>
      <c r="P1019" s="72"/>
      <c r="Q1019" s="72"/>
      <c r="R1019" s="72"/>
      <c r="S1019" s="72">
        <v>453537.57</v>
      </c>
      <c r="T1019" s="22"/>
      <c r="U1019" s="22"/>
      <c r="V1019" s="72">
        <v>0</v>
      </c>
      <c r="X1019" s="102">
        <v>108.2</v>
      </c>
      <c r="Y1019" s="22">
        <v>4191.6596118299449</v>
      </c>
      <c r="Z1019" s="5">
        <v>4.5900000000000003E-2</v>
      </c>
      <c r="AA1019" s="40"/>
      <c r="AE1019" s="34">
        <v>0</v>
      </c>
      <c r="AF1019" s="34">
        <v>73294.85618227403</v>
      </c>
    </row>
    <row r="1020" spans="1:35" ht="27.75" customHeight="1" x14ac:dyDescent="0.2">
      <c r="A1020" s="39">
        <v>973</v>
      </c>
      <c r="B1020" s="17" t="s">
        <v>44</v>
      </c>
      <c r="C1020" s="19">
        <v>1995</v>
      </c>
      <c r="D1020" s="19"/>
      <c r="E1020" s="29">
        <v>0</v>
      </c>
      <c r="F1020" s="21">
        <v>8641838</v>
      </c>
      <c r="G1020" s="21">
        <v>-4173695</v>
      </c>
      <c r="H1020" s="23">
        <v>409476</v>
      </c>
      <c r="I1020" s="107">
        <v>5.0000000000000001E-3</v>
      </c>
      <c r="J1020" s="23">
        <v>450637.81</v>
      </c>
      <c r="N1020" s="72"/>
      <c r="O1020" s="72"/>
      <c r="P1020" s="72"/>
      <c r="Q1020" s="72"/>
      <c r="R1020" s="72"/>
      <c r="S1020" s="72">
        <v>450637.81</v>
      </c>
      <c r="T1020" s="22"/>
      <c r="U1020" s="22"/>
      <c r="V1020" s="72">
        <v>0</v>
      </c>
      <c r="X1020" s="102">
        <v>116.7</v>
      </c>
      <c r="Y1020" s="22">
        <v>3861.5065124250214</v>
      </c>
      <c r="Z1020" s="5">
        <v>4.5900000000000003E-2</v>
      </c>
      <c r="AA1020" s="40"/>
      <c r="AE1020" s="34">
        <v>0</v>
      </c>
      <c r="AF1020" s="34">
        <v>73792.128795932673</v>
      </c>
    </row>
    <row r="1021" spans="1:35" ht="27.75" customHeight="1" x14ac:dyDescent="0.2">
      <c r="A1021" s="39">
        <v>974</v>
      </c>
      <c r="B1021" s="17" t="s">
        <v>44</v>
      </c>
      <c r="C1021" s="19">
        <v>1996</v>
      </c>
      <c r="D1021" s="19"/>
      <c r="E1021" s="29">
        <v>0</v>
      </c>
      <c r="F1021" s="21">
        <v>9086422</v>
      </c>
      <c r="G1021" s="21">
        <v>-4549720</v>
      </c>
      <c r="H1021" s="23">
        <v>444584</v>
      </c>
      <c r="I1021" s="107">
        <v>5.0000000000000001E-3</v>
      </c>
      <c r="J1021" s="23">
        <v>487793.19</v>
      </c>
      <c r="N1021" s="72"/>
      <c r="O1021" s="72"/>
      <c r="P1021" s="72"/>
      <c r="Q1021" s="72"/>
      <c r="R1021" s="72"/>
      <c r="S1021" s="72">
        <v>487793.19</v>
      </c>
      <c r="T1021" s="22"/>
      <c r="U1021" s="22"/>
      <c r="V1021" s="72">
        <v>0</v>
      </c>
      <c r="X1021" s="102">
        <v>116.6</v>
      </c>
      <c r="Y1021" s="22">
        <v>4183.4750428816469</v>
      </c>
      <c r="Z1021" s="5">
        <v>4.5900000000000003E-2</v>
      </c>
      <c r="AA1021" s="40"/>
      <c r="AE1021" s="34">
        <v>0</v>
      </c>
      <c r="AF1021" s="34">
        <v>74588.545127081015</v>
      </c>
    </row>
    <row r="1022" spans="1:35" ht="27.75" customHeight="1" x14ac:dyDescent="0.2">
      <c r="A1022" s="39">
        <v>975</v>
      </c>
      <c r="B1022" s="17" t="s">
        <v>44</v>
      </c>
      <c r="C1022" s="19">
        <v>1997</v>
      </c>
      <c r="D1022" s="19"/>
      <c r="E1022" s="29">
        <v>0</v>
      </c>
      <c r="F1022" s="21">
        <v>9572662</v>
      </c>
      <c r="G1022" s="21">
        <v>-4950111</v>
      </c>
      <c r="H1022" s="23">
        <v>486240</v>
      </c>
      <c r="I1022" s="107">
        <v>5.0000000000000001E-3</v>
      </c>
      <c r="J1022" s="23">
        <v>531672.11</v>
      </c>
      <c r="L1022" s="33">
        <v>0.4828908614970423</v>
      </c>
      <c r="N1022" s="72"/>
      <c r="O1022" s="72"/>
      <c r="P1022" s="72"/>
      <c r="Q1022" s="72"/>
      <c r="R1022" s="72"/>
      <c r="S1022" s="72">
        <v>531672.11</v>
      </c>
      <c r="T1022" s="22"/>
      <c r="U1022" s="22"/>
      <c r="V1022" s="72">
        <v>0</v>
      </c>
      <c r="X1022" s="102">
        <v>118</v>
      </c>
      <c r="Y1022" s="22">
        <v>4505.6958474576268</v>
      </c>
      <c r="Z1022" s="5">
        <v>4.5900000000000003E-2</v>
      </c>
      <c r="AA1022" s="40"/>
      <c r="AE1022" s="34">
        <v>0</v>
      </c>
      <c r="AF1022" s="34">
        <v>75670.626753205623</v>
      </c>
    </row>
    <row r="1023" spans="1:35" ht="27.75" customHeight="1" x14ac:dyDescent="0.2">
      <c r="A1023" s="39">
        <v>976</v>
      </c>
      <c r="B1023" s="17" t="s">
        <v>44</v>
      </c>
      <c r="C1023" s="19">
        <v>1998</v>
      </c>
      <c r="D1023" s="19"/>
      <c r="E1023" s="29">
        <v>0</v>
      </c>
      <c r="F1023" s="21">
        <v>10694524</v>
      </c>
      <c r="G1023" s="21">
        <v>-5341911</v>
      </c>
      <c r="H1023" s="23">
        <v>1121862</v>
      </c>
      <c r="I1023" s="107">
        <v>5.0000000000000001E-3</v>
      </c>
      <c r="J1023" s="23"/>
      <c r="K1023" s="23">
        <v>587362.26199999999</v>
      </c>
      <c r="L1023" s="23">
        <v>3256293.4534010249</v>
      </c>
      <c r="M1023" s="39">
        <v>1</v>
      </c>
      <c r="N1023" s="72"/>
      <c r="O1023" s="72"/>
      <c r="P1023" s="72"/>
      <c r="Q1023" s="72"/>
      <c r="R1023" s="72"/>
      <c r="S1023" s="72">
        <v>587362.26199999999</v>
      </c>
      <c r="T1023" s="22"/>
      <c r="U1023" s="22"/>
      <c r="X1023" s="102">
        <v>122.8</v>
      </c>
      <c r="Y1023" s="22">
        <v>4783.0803094462544</v>
      </c>
      <c r="Z1023" s="5">
        <v>4.5900000000000003E-2</v>
      </c>
      <c r="AA1023" s="40"/>
      <c r="AE1023" s="34">
        <v>0</v>
      </c>
      <c r="AF1023" s="34">
        <v>76980.42529467975</v>
      </c>
    </row>
    <row r="1024" spans="1:35" ht="27.75" customHeight="1" x14ac:dyDescent="0.2">
      <c r="A1024" s="39">
        <v>977</v>
      </c>
      <c r="B1024" s="17" t="s">
        <v>44</v>
      </c>
      <c r="C1024" s="19">
        <v>1999</v>
      </c>
      <c r="D1024" s="19"/>
      <c r="E1024" s="29">
        <v>0</v>
      </c>
      <c r="F1024" s="21">
        <v>0</v>
      </c>
      <c r="G1024" s="21">
        <v>0</v>
      </c>
      <c r="H1024" s="23">
        <v>-10694524</v>
      </c>
      <c r="I1024" s="107">
        <v>5.0000000000000001E-3</v>
      </c>
      <c r="J1024" s="23"/>
      <c r="K1024" s="23">
        <v>587362.26199999999</v>
      </c>
      <c r="L1024" s="23">
        <v>3256293.4534010249</v>
      </c>
      <c r="M1024" s="39">
        <v>1</v>
      </c>
      <c r="N1024" s="72"/>
      <c r="O1024" s="72"/>
      <c r="P1024" s="72"/>
      <c r="Q1024" s="72"/>
      <c r="R1024" s="72"/>
      <c r="S1024" s="72">
        <v>587362.26199999999</v>
      </c>
      <c r="T1024" s="22"/>
      <c r="U1024" s="22"/>
      <c r="X1024" s="102">
        <v>126.1</v>
      </c>
      <c r="Y1024" s="22">
        <v>4657.9085011895322</v>
      </c>
      <c r="Z1024" s="5">
        <v>4.5900000000000003E-2</v>
      </c>
      <c r="AA1024" s="40"/>
      <c r="AE1024" s="34">
        <v>0</v>
      </c>
      <c r="AF1024" s="34">
        <v>78104.932274843479</v>
      </c>
    </row>
    <row r="1025" spans="1:35" ht="27.75" customHeight="1" x14ac:dyDescent="0.2">
      <c r="A1025" s="39">
        <v>978</v>
      </c>
      <c r="B1025" s="17" t="s">
        <v>44</v>
      </c>
      <c r="C1025" s="19">
        <v>2000</v>
      </c>
      <c r="D1025" s="19"/>
      <c r="E1025" s="29">
        <v>0</v>
      </c>
      <c r="F1025" s="21">
        <v>0</v>
      </c>
      <c r="G1025" s="21">
        <v>0</v>
      </c>
      <c r="H1025" s="23">
        <v>0</v>
      </c>
      <c r="I1025" s="107">
        <v>5.0000000000000001E-3</v>
      </c>
      <c r="J1025" s="23"/>
      <c r="K1025" s="23">
        <v>587362.26199999999</v>
      </c>
      <c r="L1025" s="23">
        <v>3256293.4534010249</v>
      </c>
      <c r="M1025" s="39">
        <v>1</v>
      </c>
      <c r="N1025" s="72"/>
      <c r="O1025" s="72"/>
      <c r="P1025" s="72"/>
      <c r="Q1025" s="72"/>
      <c r="R1025" s="72"/>
      <c r="S1025" s="72">
        <v>587362.26199999999</v>
      </c>
      <c r="T1025" s="22"/>
      <c r="U1025" s="22"/>
      <c r="X1025" s="102">
        <v>128.69999999999999</v>
      </c>
      <c r="Y1025" s="22">
        <v>4563.8093395493397</v>
      </c>
      <c r="Z1025" s="5">
        <v>4.5900000000000003E-2</v>
      </c>
      <c r="AA1025" s="40"/>
      <c r="AE1025" s="34">
        <v>0</v>
      </c>
      <c r="AF1025" s="34">
        <v>79083.725222977504</v>
      </c>
    </row>
    <row r="1026" spans="1:35" ht="27.75" customHeight="1" x14ac:dyDescent="0.2">
      <c r="A1026" s="39">
        <v>979</v>
      </c>
      <c r="B1026" s="17" t="s">
        <v>44</v>
      </c>
      <c r="C1026" s="19">
        <v>2001</v>
      </c>
      <c r="D1026" s="19"/>
      <c r="E1026" s="29">
        <v>0</v>
      </c>
      <c r="F1026" s="21">
        <v>0</v>
      </c>
      <c r="G1026" s="21">
        <v>0</v>
      </c>
      <c r="H1026" s="23">
        <v>0</v>
      </c>
      <c r="I1026" s="107">
        <v>5.0000000000000001E-3</v>
      </c>
      <c r="J1026" s="23"/>
      <c r="K1026" s="23">
        <v>587362.26199999999</v>
      </c>
      <c r="L1026" s="23">
        <v>3256293.4534010249</v>
      </c>
      <c r="M1026" s="39">
        <v>1</v>
      </c>
      <c r="N1026" s="72"/>
      <c r="O1026" s="72"/>
      <c r="P1026" s="72"/>
      <c r="Q1026" s="72"/>
      <c r="R1026" s="72"/>
      <c r="S1026" s="72">
        <v>587362.26199999999</v>
      </c>
      <c r="T1026" s="22"/>
      <c r="U1026" s="22"/>
      <c r="X1026" s="102">
        <v>129.6</v>
      </c>
      <c r="Y1026" s="22">
        <v>4532.1162191358026</v>
      </c>
      <c r="Z1026" s="5">
        <v>4.5900000000000003E-2</v>
      </c>
      <c r="AA1026" s="40"/>
      <c r="AE1026" s="34">
        <v>0</v>
      </c>
      <c r="AF1026" s="34">
        <v>79985.898454378636</v>
      </c>
    </row>
    <row r="1027" spans="1:35" ht="27.75" customHeight="1" x14ac:dyDescent="0.2">
      <c r="A1027" s="39">
        <v>980</v>
      </c>
      <c r="B1027" s="17" t="s">
        <v>44</v>
      </c>
      <c r="C1027" s="19">
        <v>2002</v>
      </c>
      <c r="D1027" s="19"/>
      <c r="E1027" s="29">
        <v>0</v>
      </c>
      <c r="F1027" s="21">
        <v>12461610</v>
      </c>
      <c r="G1027" s="109">
        <v>-12965334.428759726</v>
      </c>
      <c r="H1027" s="23">
        <v>12461610</v>
      </c>
      <c r="I1027" s="107">
        <v>5.0000000000000001E-3</v>
      </c>
      <c r="J1027" s="23"/>
      <c r="K1027" s="23">
        <v>587362.26199999999</v>
      </c>
      <c r="L1027" s="23">
        <v>3256293.4534010249</v>
      </c>
      <c r="M1027" s="39">
        <v>1</v>
      </c>
      <c r="N1027" s="72"/>
      <c r="O1027" s="72"/>
      <c r="P1027" s="72"/>
      <c r="Q1027" s="72"/>
      <c r="R1027" s="72"/>
      <c r="S1027" s="72">
        <v>587362.26199999999</v>
      </c>
      <c r="T1027" s="22"/>
      <c r="U1027" s="22"/>
      <c r="V1027" s="72">
        <v>0</v>
      </c>
      <c r="X1027" s="102">
        <v>130.5</v>
      </c>
      <c r="Y1027" s="22">
        <v>4500.860245210728</v>
      </c>
      <c r="Z1027" s="5">
        <v>4.5900000000000003E-2</v>
      </c>
      <c r="AA1027" s="40"/>
      <c r="AD1027" s="111">
        <v>91.329146341463414</v>
      </c>
      <c r="AE1027" s="34">
        <v>0</v>
      </c>
      <c r="AF1027" s="34">
        <v>80815.40596053339</v>
      </c>
      <c r="AG1027" s="107">
        <v>8.2960000000000006E-2</v>
      </c>
      <c r="AH1027" s="41">
        <v>16.741565999999999</v>
      </c>
      <c r="AI1027" s="23">
        <v>1352976.4527050632</v>
      </c>
    </row>
    <row r="1028" spans="1:35" ht="27.75" customHeight="1" x14ac:dyDescent="0.2">
      <c r="A1028" s="39">
        <v>981</v>
      </c>
      <c r="B1028" s="17" t="s">
        <v>44</v>
      </c>
      <c r="C1028" s="19">
        <v>2003</v>
      </c>
      <c r="D1028" s="19"/>
      <c r="E1028" s="29">
        <v>0</v>
      </c>
      <c r="F1028" s="21">
        <v>12582811</v>
      </c>
      <c r="G1028" s="21">
        <v>0</v>
      </c>
      <c r="H1028" s="23">
        <v>121201</v>
      </c>
      <c r="I1028" s="107">
        <v>5.0000000000000001E-3</v>
      </c>
      <c r="J1028" s="23">
        <v>183509.05</v>
      </c>
      <c r="K1028" s="23">
        <v>2936811.31</v>
      </c>
      <c r="L1028" s="23">
        <v>16281467.267005125</v>
      </c>
      <c r="N1028" s="72"/>
      <c r="O1028" s="72"/>
      <c r="P1028" s="72"/>
      <c r="Q1028" s="72"/>
      <c r="R1028" s="72"/>
      <c r="S1028" s="72">
        <v>183509.05</v>
      </c>
      <c r="T1028" s="22"/>
      <c r="U1028" s="22"/>
      <c r="V1028" s="72">
        <v>0</v>
      </c>
      <c r="X1028" s="102">
        <v>130.6</v>
      </c>
      <c r="Y1028" s="22">
        <v>1405.1228943338438</v>
      </c>
      <c r="Z1028" s="5">
        <v>4.5900000000000003E-2</v>
      </c>
      <c r="AA1028" s="40"/>
      <c r="AD1028" s="111">
        <v>94.295243902439026</v>
      </c>
      <c r="AE1028" s="34">
        <v>0</v>
      </c>
      <c r="AF1028" s="34">
        <v>78511.101721278756</v>
      </c>
      <c r="AG1028" s="107">
        <v>8.2960000000000006E-2</v>
      </c>
      <c r="AH1028" s="41">
        <v>16.820820000000001</v>
      </c>
      <c r="AI1028" s="23">
        <v>1320621.1100553202</v>
      </c>
    </row>
    <row r="1029" spans="1:35" ht="27.75" customHeight="1" x14ac:dyDescent="0.2">
      <c r="A1029" s="39">
        <v>982</v>
      </c>
      <c r="B1029" s="17" t="s">
        <v>44</v>
      </c>
      <c r="C1029" s="19">
        <v>2004</v>
      </c>
      <c r="D1029" s="19"/>
      <c r="E1029" s="29">
        <v>0</v>
      </c>
      <c r="F1029" s="21">
        <v>13068094</v>
      </c>
      <c r="G1029" s="21">
        <v>0</v>
      </c>
      <c r="H1029" s="23">
        <v>485283</v>
      </c>
      <c r="I1029" s="107">
        <v>5.0000000000000001E-3</v>
      </c>
      <c r="J1029" s="23">
        <v>548197.05500000005</v>
      </c>
      <c r="K1029" s="23"/>
      <c r="N1029" s="72"/>
      <c r="O1029" s="72"/>
      <c r="P1029" s="72"/>
      <c r="Q1029" s="72"/>
      <c r="R1029" s="72"/>
      <c r="S1029" s="72">
        <v>548197.05500000005</v>
      </c>
      <c r="T1029" s="22"/>
      <c r="U1029" s="22"/>
      <c r="V1029" s="72">
        <v>0</v>
      </c>
      <c r="X1029" s="102">
        <v>131.1</v>
      </c>
      <c r="Y1029" s="22">
        <v>4181.5183447749814</v>
      </c>
      <c r="Z1029" s="5">
        <v>4.5900000000000003E-2</v>
      </c>
      <c r="AA1029" s="40"/>
      <c r="AD1029" s="111">
        <v>97.149756097560967</v>
      </c>
      <c r="AE1029" s="34">
        <v>0</v>
      </c>
      <c r="AF1029" s="34">
        <v>79088.960497047054</v>
      </c>
      <c r="AG1029" s="107">
        <v>8.2960000000000006E-2</v>
      </c>
      <c r="AH1029" s="41">
        <v>16.852066000000001</v>
      </c>
      <c r="AI1029" s="23">
        <v>1332812.3821676299</v>
      </c>
    </row>
    <row r="1030" spans="1:35" ht="27.75" customHeight="1" x14ac:dyDescent="0.2">
      <c r="A1030" s="39">
        <v>983</v>
      </c>
      <c r="B1030" s="17" t="s">
        <v>44</v>
      </c>
      <c r="C1030" s="19">
        <v>2005</v>
      </c>
      <c r="D1030" s="19"/>
      <c r="E1030" s="29">
        <v>0</v>
      </c>
      <c r="F1030" s="21">
        <v>14010294</v>
      </c>
      <c r="G1030" s="21">
        <v>0</v>
      </c>
      <c r="H1030" s="23">
        <v>942200</v>
      </c>
      <c r="I1030" s="107">
        <v>5.0000000000000001E-3</v>
      </c>
      <c r="J1030" s="23">
        <v>1007540.47</v>
      </c>
      <c r="N1030" s="72"/>
      <c r="O1030" s="72"/>
      <c r="P1030" s="72"/>
      <c r="Q1030" s="72"/>
      <c r="R1030" s="72"/>
      <c r="S1030" s="72">
        <v>1007540.47</v>
      </c>
      <c r="T1030" s="22"/>
      <c r="U1030" s="22"/>
      <c r="V1030" s="72">
        <v>0</v>
      </c>
      <c r="X1030" s="102">
        <v>133.6</v>
      </c>
      <c r="Y1030" s="22">
        <v>7541.4705838323353</v>
      </c>
      <c r="Z1030" s="5">
        <v>4.5900000000000003E-2</v>
      </c>
      <c r="AA1030" s="40"/>
      <c r="AD1030" s="111">
        <v>99.990121951219521</v>
      </c>
      <c r="AE1030" s="34">
        <v>0</v>
      </c>
      <c r="AF1030" s="34">
        <v>83000.247794064926</v>
      </c>
      <c r="AG1030" s="107">
        <v>8.2960000000000006E-2</v>
      </c>
      <c r="AH1030" s="41">
        <v>17.008296000000001</v>
      </c>
      <c r="AI1030" s="23">
        <v>1411692.7825548034</v>
      </c>
    </row>
    <row r="1031" spans="1:35" ht="27.75" customHeight="1" x14ac:dyDescent="0.2">
      <c r="A1031" s="39">
        <v>984</v>
      </c>
      <c r="B1031" s="17" t="s">
        <v>44</v>
      </c>
      <c r="C1031" s="19">
        <v>2006</v>
      </c>
      <c r="D1031" s="19"/>
      <c r="E1031" s="29">
        <v>0</v>
      </c>
      <c r="F1031" s="21">
        <v>14916284</v>
      </c>
      <c r="G1031" s="21">
        <v>0</v>
      </c>
      <c r="H1031" s="23">
        <v>905990</v>
      </c>
      <c r="I1031" s="107">
        <v>5.0000000000000001E-3</v>
      </c>
      <c r="J1031" s="23">
        <v>976041.47</v>
      </c>
      <c r="N1031" s="72"/>
      <c r="O1031" s="72"/>
      <c r="P1031" s="72"/>
      <c r="Q1031" s="72"/>
      <c r="R1031" s="72"/>
      <c r="S1031" s="72">
        <v>976041.47</v>
      </c>
      <c r="T1031" s="22"/>
      <c r="U1031" s="22"/>
      <c r="V1031" s="72">
        <v>0</v>
      </c>
      <c r="X1031" s="102">
        <v>142.4</v>
      </c>
      <c r="Y1031" s="22">
        <v>6854.2238061797752</v>
      </c>
      <c r="Z1031" s="5">
        <v>4.5900000000000003E-2</v>
      </c>
      <c r="AA1031" s="40"/>
      <c r="AD1031" s="111">
        <v>103.12109756097563</v>
      </c>
      <c r="AE1031" s="34">
        <v>0</v>
      </c>
      <c r="AF1031" s="34">
        <v>86044.760226497121</v>
      </c>
      <c r="AG1031" s="107">
        <v>7.7441666666666686E-2</v>
      </c>
      <c r="AH1031" s="41">
        <v>16.88236666666667</v>
      </c>
      <c r="AI1031" s="23">
        <v>1452639.191889141</v>
      </c>
    </row>
    <row r="1032" spans="1:35" ht="27.75" customHeight="1" x14ac:dyDescent="0.2">
      <c r="A1032" s="39">
        <v>985</v>
      </c>
      <c r="B1032" s="17" t="s">
        <v>44</v>
      </c>
      <c r="C1032" s="19">
        <v>2007</v>
      </c>
      <c r="D1032" s="19"/>
      <c r="E1032" s="29">
        <v>-18818</v>
      </c>
      <c r="F1032" s="21">
        <v>16500158</v>
      </c>
      <c r="G1032" s="21">
        <v>0</v>
      </c>
      <c r="H1032" s="23">
        <v>1583874</v>
      </c>
      <c r="I1032" s="107">
        <v>5.0000000000000001E-3</v>
      </c>
      <c r="J1032" s="23">
        <v>1658455.42</v>
      </c>
      <c r="N1032" s="72">
        <v>18766</v>
      </c>
      <c r="O1032" s="72">
        <v>16500158</v>
      </c>
      <c r="P1032" s="72"/>
      <c r="Q1032" s="72"/>
      <c r="R1032" s="72">
        <v>18766</v>
      </c>
      <c r="S1032" s="72">
        <v>1677221.42</v>
      </c>
      <c r="T1032" s="22"/>
      <c r="U1032" s="22"/>
      <c r="V1032" s="72">
        <v>0</v>
      </c>
      <c r="X1032" s="102">
        <v>148.80000000000001</v>
      </c>
      <c r="Y1032" s="22">
        <v>11271.649327956988</v>
      </c>
      <c r="Z1032" s="5">
        <v>4.5900000000000003E-2</v>
      </c>
      <c r="AA1032" s="40"/>
      <c r="AD1032" s="111">
        <v>106.41609756097562</v>
      </c>
      <c r="AE1032" s="34">
        <v>0</v>
      </c>
      <c r="AF1032" s="34">
        <v>93366.95506005788</v>
      </c>
      <c r="AG1032" s="107">
        <v>7.350000000000001E-2</v>
      </c>
      <c r="AH1032" s="41">
        <v>17.296320000000001</v>
      </c>
      <c r="AI1032" s="23">
        <v>1614904.7321443805</v>
      </c>
    </row>
    <row r="1033" spans="1:35" ht="27.75" customHeight="1" x14ac:dyDescent="0.2">
      <c r="A1033" s="39">
        <v>986</v>
      </c>
      <c r="B1033" s="17" t="s">
        <v>44</v>
      </c>
      <c r="C1033" s="19">
        <v>2008</v>
      </c>
      <c r="D1033" s="19"/>
      <c r="E1033" s="29">
        <v>-36336</v>
      </c>
      <c r="F1033" s="21">
        <v>18752966</v>
      </c>
      <c r="G1033" s="21">
        <v>0</v>
      </c>
      <c r="H1033" s="23">
        <v>2252808</v>
      </c>
      <c r="I1033" s="107">
        <v>5.0000000000000001E-3</v>
      </c>
      <c r="J1033" s="23">
        <v>2335308.79</v>
      </c>
      <c r="N1033" s="72">
        <v>16988</v>
      </c>
      <c r="O1033" s="72">
        <v>18752966</v>
      </c>
      <c r="P1033" s="72"/>
      <c r="Q1033" s="72"/>
      <c r="R1033" s="72">
        <v>16988</v>
      </c>
      <c r="S1033" s="72">
        <v>2352296.79</v>
      </c>
      <c r="T1033" s="22"/>
      <c r="U1033" s="22"/>
      <c r="V1033" s="72">
        <v>0</v>
      </c>
      <c r="X1033" s="102">
        <v>150.30000000000001</v>
      </c>
      <c r="Y1033" s="22">
        <v>15650.677245508981</v>
      </c>
      <c r="Z1033" s="5">
        <v>4.5900000000000003E-2</v>
      </c>
      <c r="AA1033" s="40"/>
      <c r="AD1033" s="111">
        <v>109.62926829268292</v>
      </c>
      <c r="AE1033" s="34">
        <v>0</v>
      </c>
      <c r="AF1033" s="34">
        <v>104732.0890683102</v>
      </c>
      <c r="AG1033" s="107">
        <v>7.2692083333333324E-2</v>
      </c>
      <c r="AH1033" s="41">
        <v>17.715351999999999</v>
      </c>
      <c r="AI1033" s="23">
        <v>1855365.8235404673</v>
      </c>
    </row>
    <row r="1034" spans="1:35" ht="27.75" customHeight="1" x14ac:dyDescent="0.2">
      <c r="A1034" s="39">
        <v>987</v>
      </c>
      <c r="B1034" s="17" t="s">
        <v>44</v>
      </c>
      <c r="C1034" s="19">
        <v>2009</v>
      </c>
      <c r="D1034" s="19"/>
      <c r="E1034" s="29">
        <v>-40428</v>
      </c>
      <c r="F1034" s="21">
        <v>20051012</v>
      </c>
      <c r="G1034" s="21">
        <v>0</v>
      </c>
      <c r="H1034" s="23">
        <v>1298046</v>
      </c>
      <c r="I1034" s="107">
        <v>5.0000000000000001E-3</v>
      </c>
      <c r="J1034" s="23">
        <v>1391810.83</v>
      </c>
      <c r="N1034" s="72">
        <v>842695</v>
      </c>
      <c r="O1034" s="72">
        <v>20051012</v>
      </c>
      <c r="P1034" s="72"/>
      <c r="Q1034" s="72"/>
      <c r="R1034" s="72">
        <v>842695</v>
      </c>
      <c r="S1034" s="72">
        <v>2234505.83</v>
      </c>
      <c r="T1034" s="22"/>
      <c r="U1034" s="22"/>
      <c r="V1034" s="72">
        <v>0</v>
      </c>
      <c r="X1034" s="102">
        <v>151.1</v>
      </c>
      <c r="Y1034" s="22">
        <v>14788.258305757778</v>
      </c>
      <c r="Z1034" s="5">
        <v>4.5900000000000003E-2</v>
      </c>
      <c r="AA1034" s="40"/>
      <c r="AD1034" s="111">
        <v>112.72439024390243</v>
      </c>
      <c r="AE1034" s="34">
        <v>0</v>
      </c>
      <c r="AF1034" s="34">
        <v>114713.14448583254</v>
      </c>
      <c r="AG1034" s="107">
        <v>7.3154000000000011E-2</v>
      </c>
      <c r="AH1034" s="41">
        <v>17.930536200000002</v>
      </c>
      <c r="AI1034" s="23">
        <v>2056868.189819051</v>
      </c>
    </row>
    <row r="1035" spans="1:35" ht="27.75" customHeight="1" x14ac:dyDescent="0.2">
      <c r="A1035" s="39">
        <v>988</v>
      </c>
      <c r="B1035" s="17" t="s">
        <v>44</v>
      </c>
      <c r="C1035" s="19">
        <v>2010</v>
      </c>
      <c r="D1035" s="19"/>
      <c r="E1035" s="29">
        <v>-61782</v>
      </c>
      <c r="F1035" s="21">
        <v>23624226</v>
      </c>
      <c r="G1035" s="21">
        <v>0</v>
      </c>
      <c r="H1035" s="23">
        <v>3573214</v>
      </c>
      <c r="I1035" s="107">
        <v>5.0000000000000001E-3</v>
      </c>
      <c r="J1035" s="23">
        <v>3673469.06</v>
      </c>
      <c r="N1035" s="72">
        <v>278061</v>
      </c>
      <c r="O1035" s="72">
        <v>23624226</v>
      </c>
      <c r="P1035" s="72"/>
      <c r="Q1035" s="72"/>
      <c r="R1035" s="72">
        <v>278061</v>
      </c>
      <c r="S1035" s="72">
        <v>3951530.06</v>
      </c>
      <c r="T1035" s="22"/>
      <c r="U1035" s="22"/>
      <c r="V1035" s="72">
        <v>0</v>
      </c>
      <c r="X1035" s="102">
        <v>155.1</v>
      </c>
      <c r="Y1035" s="22">
        <v>25477.305351386203</v>
      </c>
      <c r="Z1035" s="5">
        <v>4.5900000000000003E-2</v>
      </c>
      <c r="AA1035" s="40"/>
      <c r="AD1035" s="111">
        <v>115.85768292682927</v>
      </c>
      <c r="AE1035" s="34">
        <v>0</v>
      </c>
      <c r="AF1035" s="34">
        <v>134925.11650531902</v>
      </c>
      <c r="AG1035" s="107">
        <v>7.3993333333333355E-2</v>
      </c>
      <c r="AH1035" s="41">
        <v>18.29948266666667</v>
      </c>
      <c r="AI1035" s="23">
        <v>2469059.8307870664</v>
      </c>
    </row>
    <row r="1036" spans="1:35" ht="27.75" customHeight="1" x14ac:dyDescent="0.2">
      <c r="A1036" s="39">
        <v>989</v>
      </c>
      <c r="B1036" s="17" t="s">
        <v>44</v>
      </c>
      <c r="C1036" s="18">
        <v>2011</v>
      </c>
      <c r="D1036" s="18"/>
      <c r="E1036" s="29">
        <v>-100595</v>
      </c>
      <c r="F1036" s="21">
        <v>24570850</v>
      </c>
      <c r="G1036" s="20">
        <v>0</v>
      </c>
      <c r="H1036" s="23">
        <v>946624</v>
      </c>
      <c r="I1036" s="107">
        <v>5.0000000000000001E-3</v>
      </c>
      <c r="J1036" s="23">
        <v>1064745.1299999999</v>
      </c>
      <c r="N1036" s="72">
        <v>116224</v>
      </c>
      <c r="O1036" s="72">
        <v>24570850</v>
      </c>
      <c r="P1036" s="72"/>
      <c r="Q1036" s="72"/>
      <c r="R1036" s="72">
        <v>116224</v>
      </c>
      <c r="S1036" s="72">
        <v>1180969.1299999999</v>
      </c>
      <c r="T1036" s="22"/>
      <c r="U1036" s="22"/>
      <c r="V1036" s="72">
        <v>0</v>
      </c>
      <c r="X1036" s="102">
        <v>160.19999999999999</v>
      </c>
      <c r="Y1036" s="22">
        <v>7371.8422596754053</v>
      </c>
      <c r="Z1036" s="5">
        <v>4.5900000000000003E-2</v>
      </c>
      <c r="AA1036" s="40"/>
      <c r="AD1036" s="111">
        <v>119.08</v>
      </c>
      <c r="AE1036" s="34">
        <v>0</v>
      </c>
      <c r="AF1036" s="34">
        <v>136103.89591740028</v>
      </c>
      <c r="AG1036" s="107">
        <v>7.0764333333333346E-2</v>
      </c>
      <c r="AH1036" s="41">
        <v>18.328728099999999</v>
      </c>
      <c r="AI1036" s="23">
        <v>2494611.3016207297</v>
      </c>
    </row>
    <row r="1037" spans="1:35" ht="27.75" customHeight="1" x14ac:dyDescent="0.2">
      <c r="B1037" s="98" t="s">
        <v>44</v>
      </c>
      <c r="C1037" s="39">
        <v>2012</v>
      </c>
      <c r="E1037" s="29">
        <v>-100595</v>
      </c>
      <c r="F1037" s="34">
        <v>27078276</v>
      </c>
      <c r="G1037" s="20"/>
      <c r="H1037" s="23">
        <v>2507426</v>
      </c>
      <c r="I1037" s="107">
        <v>5.0000000000000001E-3</v>
      </c>
      <c r="J1037" s="23">
        <v>2630280.25</v>
      </c>
      <c r="N1037" s="72">
        <v>3541.57</v>
      </c>
      <c r="O1037" s="72">
        <v>27078276</v>
      </c>
      <c r="P1037" s="72"/>
      <c r="Q1037" s="72"/>
      <c r="R1037" s="72">
        <v>3541.57</v>
      </c>
      <c r="S1037" s="72">
        <v>2633821.8199999998</v>
      </c>
      <c r="T1037" s="72">
        <v>0</v>
      </c>
      <c r="U1037" s="72">
        <v>3083351</v>
      </c>
      <c r="X1037" s="102">
        <v>161.6</v>
      </c>
      <c r="Y1037" s="22">
        <v>16298.402351485149</v>
      </c>
      <c r="Z1037" s="5">
        <v>4.5900000000000003E-2</v>
      </c>
      <c r="AF1037" s="34">
        <v>146155.12944627675</v>
      </c>
      <c r="AG1037" s="107">
        <v>6.2333333333333331E-2</v>
      </c>
      <c r="AH1037" s="41">
        <v>17.40324</v>
      </c>
      <c r="AI1037" s="23">
        <v>2543572.7949846215</v>
      </c>
    </row>
    <row r="1038" spans="1:35" ht="27.75" customHeight="1" x14ac:dyDescent="0.2">
      <c r="A1038" s="39">
        <v>990</v>
      </c>
      <c r="B1038" s="17" t="s">
        <v>45</v>
      </c>
      <c r="C1038" s="19">
        <v>1989</v>
      </c>
      <c r="D1038" s="19"/>
      <c r="E1038" s="29">
        <v>0</v>
      </c>
      <c r="F1038" s="21">
        <v>22756607</v>
      </c>
      <c r="G1038" s="21">
        <v>-8635613</v>
      </c>
      <c r="H1038" s="23"/>
      <c r="I1038" s="107">
        <v>5.0000000000000001E-3</v>
      </c>
      <c r="N1038" s="72"/>
      <c r="O1038" s="72"/>
      <c r="P1038" s="72"/>
      <c r="Q1038" s="72"/>
      <c r="R1038" s="72"/>
      <c r="V1038" s="72">
        <v>0</v>
      </c>
      <c r="X1038" s="102">
        <v>95.5</v>
      </c>
      <c r="Z1038" s="5">
        <v>4.5900000000000003E-2</v>
      </c>
      <c r="AA1038" s="40">
        <v>275993.57462125778</v>
      </c>
      <c r="AB1038" s="110">
        <v>51.164212860310414</v>
      </c>
      <c r="AE1038" s="34">
        <v>1</v>
      </c>
      <c r="AF1038" s="34">
        <v>275993.57462125778</v>
      </c>
    </row>
    <row r="1039" spans="1:35" ht="27.75" customHeight="1" x14ac:dyDescent="0.2">
      <c r="A1039" s="39">
        <v>991</v>
      </c>
      <c r="B1039" s="17" t="s">
        <v>45</v>
      </c>
      <c r="C1039" s="19">
        <v>1990</v>
      </c>
      <c r="D1039" s="19"/>
      <c r="E1039" s="29">
        <v>0</v>
      </c>
      <c r="F1039" s="21">
        <v>26521371</v>
      </c>
      <c r="G1039" s="21">
        <v>-9871723</v>
      </c>
      <c r="H1039" s="23">
        <v>3764764</v>
      </c>
      <c r="I1039" s="107">
        <v>5.0000000000000001E-3</v>
      </c>
      <c r="J1039" s="34">
        <v>3878547.0350000001</v>
      </c>
      <c r="N1039" s="72"/>
      <c r="O1039" s="72"/>
      <c r="P1039" s="72"/>
      <c r="Q1039" s="72"/>
      <c r="R1039" s="72"/>
      <c r="S1039" s="72">
        <v>3878547.0350000001</v>
      </c>
      <c r="T1039" s="22"/>
      <c r="U1039" s="22"/>
      <c r="V1039" s="72">
        <v>0</v>
      </c>
      <c r="X1039" s="102">
        <v>98.5</v>
      </c>
      <c r="Y1039" s="22">
        <v>39376.112030456854</v>
      </c>
      <c r="Z1039" s="5">
        <v>4.5900000000000003E-2</v>
      </c>
      <c r="AA1039" s="40"/>
      <c r="AE1039" s="34">
        <v>0</v>
      </c>
      <c r="AF1039" s="34">
        <v>302701.58157659887</v>
      </c>
    </row>
    <row r="1040" spans="1:35" ht="27.75" customHeight="1" x14ac:dyDescent="0.2">
      <c r="A1040" s="39">
        <v>992</v>
      </c>
      <c r="B1040" s="17" t="s">
        <v>45</v>
      </c>
      <c r="C1040" s="19">
        <v>1991</v>
      </c>
      <c r="D1040" s="19"/>
      <c r="E1040" s="29">
        <v>0</v>
      </c>
      <c r="F1040" s="21">
        <v>28456628</v>
      </c>
      <c r="G1040" s="21">
        <v>-11197232</v>
      </c>
      <c r="H1040" s="23">
        <v>1935257</v>
      </c>
      <c r="I1040" s="107">
        <v>5.0000000000000001E-3</v>
      </c>
      <c r="J1040" s="23">
        <v>2067863.855</v>
      </c>
      <c r="N1040" s="72"/>
      <c r="O1040" s="72"/>
      <c r="P1040" s="72"/>
      <c r="Q1040" s="72"/>
      <c r="R1040" s="72"/>
      <c r="S1040" s="72">
        <v>2067863.855</v>
      </c>
      <c r="T1040" s="22"/>
      <c r="U1040" s="22"/>
      <c r="V1040" s="72">
        <v>0</v>
      </c>
      <c r="X1040" s="102">
        <v>97.7</v>
      </c>
      <c r="Y1040" s="22">
        <v>21165.443756397133</v>
      </c>
      <c r="Z1040" s="5">
        <v>4.5900000000000003E-2</v>
      </c>
      <c r="AA1040" s="40"/>
      <c r="AE1040" s="34">
        <v>0</v>
      </c>
      <c r="AF1040" s="34">
        <v>309973.02273863007</v>
      </c>
    </row>
    <row r="1041" spans="1:35" ht="27.75" customHeight="1" x14ac:dyDescent="0.2">
      <c r="A1041" s="39">
        <v>993</v>
      </c>
      <c r="B1041" s="17" t="s">
        <v>45</v>
      </c>
      <c r="C1041" s="19">
        <v>1992</v>
      </c>
      <c r="D1041" s="19"/>
      <c r="E1041" s="29">
        <v>0</v>
      </c>
      <c r="F1041" s="21">
        <v>30555822</v>
      </c>
      <c r="G1041" s="21">
        <v>-12608423</v>
      </c>
      <c r="H1041" s="23">
        <v>2099194</v>
      </c>
      <c r="I1041" s="107">
        <v>5.0000000000000001E-3</v>
      </c>
      <c r="J1041" s="23">
        <v>2241477.14</v>
      </c>
      <c r="N1041" s="72"/>
      <c r="O1041" s="72"/>
      <c r="P1041" s="72"/>
      <c r="Q1041" s="72"/>
      <c r="R1041" s="72"/>
      <c r="S1041" s="72">
        <v>2241477.14</v>
      </c>
      <c r="T1041" s="22"/>
      <c r="U1041" s="22"/>
      <c r="V1041" s="72">
        <v>0</v>
      </c>
      <c r="X1041" s="102">
        <v>100</v>
      </c>
      <c r="Y1041" s="22">
        <v>22414.771400000001</v>
      </c>
      <c r="Z1041" s="5">
        <v>4.5900000000000003E-2</v>
      </c>
      <c r="AA1041" s="40"/>
      <c r="AE1041" s="34">
        <v>0</v>
      </c>
      <c r="AF1041" s="34">
        <v>318160.032394927</v>
      </c>
    </row>
    <row r="1042" spans="1:35" ht="27.75" customHeight="1" x14ac:dyDescent="0.2">
      <c r="A1042" s="39">
        <v>994</v>
      </c>
      <c r="B1042" s="17" t="s">
        <v>45</v>
      </c>
      <c r="C1042" s="19">
        <v>1993</v>
      </c>
      <c r="D1042" s="19"/>
      <c r="E1042" s="29">
        <v>0</v>
      </c>
      <c r="F1042" s="21">
        <v>32558082</v>
      </c>
      <c r="G1042" s="21">
        <v>-14052438</v>
      </c>
      <c r="H1042" s="23">
        <v>2002260</v>
      </c>
      <c r="I1042" s="107">
        <v>5.0000000000000001E-3</v>
      </c>
      <c r="J1042" s="23">
        <v>2155039.11</v>
      </c>
      <c r="N1042" s="72"/>
      <c r="O1042" s="72"/>
      <c r="P1042" s="72"/>
      <c r="Q1042" s="72"/>
      <c r="R1042" s="72"/>
      <c r="S1042" s="72">
        <v>2155039.11</v>
      </c>
      <c r="T1042" s="22"/>
      <c r="U1042" s="22"/>
      <c r="V1042" s="72">
        <v>0</v>
      </c>
      <c r="X1042" s="102">
        <v>102.5</v>
      </c>
      <c r="Y1042" s="22">
        <v>21024.771804878048</v>
      </c>
      <c r="Z1042" s="5">
        <v>4.5900000000000003E-2</v>
      </c>
      <c r="AA1042" s="40"/>
      <c r="AE1042" s="34">
        <v>0</v>
      </c>
      <c r="AF1042" s="34">
        <v>324581.25871287787</v>
      </c>
    </row>
    <row r="1043" spans="1:35" ht="27.75" customHeight="1" x14ac:dyDescent="0.2">
      <c r="A1043" s="39">
        <v>995</v>
      </c>
      <c r="B1043" s="17" t="s">
        <v>45</v>
      </c>
      <c r="C1043" s="19">
        <v>1994</v>
      </c>
      <c r="D1043" s="19"/>
      <c r="E1043" s="29">
        <v>0</v>
      </c>
      <c r="F1043" s="21">
        <v>34136679</v>
      </c>
      <c r="G1043" s="21">
        <v>-15516375</v>
      </c>
      <c r="H1043" s="23">
        <v>1578597</v>
      </c>
      <c r="I1043" s="107">
        <v>5.0000000000000001E-3</v>
      </c>
      <c r="J1043" s="23">
        <v>1741387.41</v>
      </c>
      <c r="N1043" s="72"/>
      <c r="O1043" s="72"/>
      <c r="P1043" s="72"/>
      <c r="Q1043" s="72"/>
      <c r="R1043" s="72"/>
      <c r="S1043" s="72">
        <v>1741387.41</v>
      </c>
      <c r="T1043" s="22"/>
      <c r="U1043" s="22"/>
      <c r="V1043" s="72">
        <v>0</v>
      </c>
      <c r="X1043" s="102">
        <v>108.2</v>
      </c>
      <c r="Y1043" s="22">
        <v>16094.153512014786</v>
      </c>
      <c r="Z1043" s="5">
        <v>4.5900000000000003E-2</v>
      </c>
      <c r="AA1043" s="40"/>
      <c r="AE1043" s="34">
        <v>0</v>
      </c>
      <c r="AF1043" s="34">
        <v>325777.13244997157</v>
      </c>
    </row>
    <row r="1044" spans="1:35" ht="27.75" customHeight="1" x14ac:dyDescent="0.2">
      <c r="A1044" s="39">
        <v>996</v>
      </c>
      <c r="B1044" s="17" t="s">
        <v>45</v>
      </c>
      <c r="C1044" s="19">
        <v>1995</v>
      </c>
      <c r="D1044" s="19"/>
      <c r="E1044" s="29">
        <v>0</v>
      </c>
      <c r="F1044" s="21">
        <v>36308640</v>
      </c>
      <c r="G1044" s="21">
        <v>-17069018</v>
      </c>
      <c r="H1044" s="23">
        <v>2171961</v>
      </c>
      <c r="I1044" s="107">
        <v>5.0000000000000001E-3</v>
      </c>
      <c r="J1044" s="23">
        <v>2342644.395</v>
      </c>
      <c r="N1044" s="72"/>
      <c r="O1044" s="72"/>
      <c r="P1044" s="72"/>
      <c r="Q1044" s="72"/>
      <c r="R1044" s="72"/>
      <c r="S1044" s="72">
        <v>2342644.395</v>
      </c>
      <c r="T1044" s="22"/>
      <c r="U1044" s="22"/>
      <c r="V1044" s="72">
        <v>0</v>
      </c>
      <c r="X1044" s="102">
        <v>116.7</v>
      </c>
      <c r="Y1044" s="22">
        <v>20074.073650385602</v>
      </c>
      <c r="Z1044" s="5">
        <v>4.5900000000000003E-2</v>
      </c>
      <c r="AA1044" s="40"/>
      <c r="AE1044" s="34">
        <v>0</v>
      </c>
      <c r="AF1044" s="34">
        <v>330898.03572090348</v>
      </c>
    </row>
    <row r="1045" spans="1:35" ht="27.75" customHeight="1" x14ac:dyDescent="0.2">
      <c r="A1045" s="39">
        <v>997</v>
      </c>
      <c r="B1045" s="17" t="s">
        <v>45</v>
      </c>
      <c r="C1045" s="19">
        <v>1996</v>
      </c>
      <c r="D1045" s="19"/>
      <c r="E1045" s="29">
        <v>0</v>
      </c>
      <c r="F1045" s="21">
        <v>38147975</v>
      </c>
      <c r="G1045" s="21">
        <v>-17307839</v>
      </c>
      <c r="H1045" s="23">
        <v>1839335</v>
      </c>
      <c r="I1045" s="107">
        <v>5.0000000000000001E-3</v>
      </c>
      <c r="J1045" s="23">
        <v>2020878.2</v>
      </c>
      <c r="N1045" s="72"/>
      <c r="O1045" s="72"/>
      <c r="P1045" s="72"/>
      <c r="Q1045" s="72"/>
      <c r="R1045" s="72"/>
      <c r="S1045" s="72">
        <v>2020878.2</v>
      </c>
      <c r="T1045" s="22"/>
      <c r="U1045" s="22"/>
      <c r="V1045" s="72">
        <v>0</v>
      </c>
      <c r="X1045" s="102">
        <v>116.6</v>
      </c>
      <c r="Y1045" s="22">
        <v>17331.716981132075</v>
      </c>
      <c r="Z1045" s="5">
        <v>4.5900000000000003E-2</v>
      </c>
      <c r="AA1045" s="40"/>
      <c r="AE1045" s="34">
        <v>0</v>
      </c>
      <c r="AF1045" s="34">
        <v>333041.53286244604</v>
      </c>
    </row>
    <row r="1046" spans="1:35" ht="27.75" customHeight="1" x14ac:dyDescent="0.2">
      <c r="A1046" s="39">
        <v>998</v>
      </c>
      <c r="B1046" s="17" t="s">
        <v>45</v>
      </c>
      <c r="C1046" s="19">
        <v>1997</v>
      </c>
      <c r="D1046" s="19"/>
      <c r="E1046" s="29">
        <v>0</v>
      </c>
      <c r="F1046" s="21">
        <v>39285463</v>
      </c>
      <c r="G1046" s="21">
        <v>-18839104</v>
      </c>
      <c r="H1046" s="23">
        <v>1137488</v>
      </c>
      <c r="I1046" s="107">
        <v>5.0000000000000001E-3</v>
      </c>
      <c r="J1046" s="23">
        <v>1328227.875</v>
      </c>
      <c r="L1046" s="33">
        <v>0.52045610357194971</v>
      </c>
      <c r="N1046" s="72"/>
      <c r="O1046" s="72"/>
      <c r="P1046" s="72"/>
      <c r="Q1046" s="72"/>
      <c r="R1046" s="72"/>
      <c r="S1046" s="72">
        <v>1328227.875</v>
      </c>
      <c r="T1046" s="22"/>
      <c r="U1046" s="22"/>
      <c r="V1046" s="72">
        <v>0</v>
      </c>
      <c r="X1046" s="102">
        <v>118</v>
      </c>
      <c r="Y1046" s="22">
        <v>11256.168432203391</v>
      </c>
      <c r="Z1046" s="5">
        <v>4.5900000000000003E-2</v>
      </c>
      <c r="AA1046" s="40"/>
      <c r="AE1046" s="34">
        <v>0</v>
      </c>
      <c r="AF1046" s="34">
        <v>329011.09493626317</v>
      </c>
    </row>
    <row r="1047" spans="1:35" ht="27.75" customHeight="1" x14ac:dyDescent="0.2">
      <c r="A1047" s="39">
        <v>999</v>
      </c>
      <c r="B1047" s="17" t="s">
        <v>45</v>
      </c>
      <c r="C1047" s="19">
        <v>1998</v>
      </c>
      <c r="D1047" s="19"/>
      <c r="E1047" s="29">
        <v>0</v>
      </c>
      <c r="F1047" s="21">
        <v>41004772</v>
      </c>
      <c r="G1047" s="21">
        <v>-20388829</v>
      </c>
      <c r="H1047" s="23">
        <v>1719309</v>
      </c>
      <c r="I1047" s="107">
        <v>5.0000000000000001E-3</v>
      </c>
      <c r="J1047" s="23"/>
      <c r="K1047" s="23">
        <v>3810689.8630000004</v>
      </c>
      <c r="L1047" s="23">
        <v>14525089.641791325</v>
      </c>
      <c r="M1047" s="39">
        <v>1</v>
      </c>
      <c r="N1047" s="72"/>
      <c r="O1047" s="72"/>
      <c r="P1047" s="72"/>
      <c r="Q1047" s="72"/>
      <c r="R1047" s="72"/>
      <c r="S1047" s="72">
        <v>3810689.8630000004</v>
      </c>
      <c r="T1047" s="22"/>
      <c r="U1047" s="22"/>
      <c r="X1047" s="102">
        <v>122.8</v>
      </c>
      <c r="Y1047" s="22">
        <v>31031.676408794792</v>
      </c>
      <c r="Z1047" s="5">
        <v>4.5900000000000003E-2</v>
      </c>
      <c r="AA1047" s="40"/>
      <c r="AE1047" s="34">
        <v>0</v>
      </c>
      <c r="AF1047" s="34">
        <v>344941.16208748345</v>
      </c>
    </row>
    <row r="1048" spans="1:35" ht="27.75" customHeight="1" x14ac:dyDescent="0.2">
      <c r="A1048" s="39">
        <v>1000</v>
      </c>
      <c r="B1048" s="17" t="s">
        <v>45</v>
      </c>
      <c r="C1048" s="19">
        <v>1999</v>
      </c>
      <c r="D1048" s="19"/>
      <c r="E1048" s="29">
        <v>0</v>
      </c>
      <c r="F1048" s="21">
        <v>0</v>
      </c>
      <c r="G1048" s="21">
        <v>0</v>
      </c>
      <c r="H1048" s="23">
        <v>-41004772</v>
      </c>
      <c r="I1048" s="107">
        <v>5.0000000000000001E-3</v>
      </c>
      <c r="J1048" s="23"/>
      <c r="K1048" s="23">
        <v>3810689.8630000004</v>
      </c>
      <c r="L1048" s="23">
        <v>14525089.641791325</v>
      </c>
      <c r="M1048" s="39">
        <v>1</v>
      </c>
      <c r="N1048" s="72"/>
      <c r="O1048" s="72"/>
      <c r="P1048" s="72"/>
      <c r="Q1048" s="72"/>
      <c r="R1048" s="72"/>
      <c r="S1048" s="72">
        <v>3810689.8630000004</v>
      </c>
      <c r="T1048" s="22"/>
      <c r="U1048" s="22"/>
      <c r="X1048" s="102">
        <v>126.1</v>
      </c>
      <c r="Y1048" s="22">
        <v>30219.586542426649</v>
      </c>
      <c r="Z1048" s="5">
        <v>4.5900000000000003E-2</v>
      </c>
      <c r="AA1048" s="40"/>
      <c r="AE1048" s="34">
        <v>0</v>
      </c>
      <c r="AF1048" s="34">
        <v>359327.94929009461</v>
      </c>
    </row>
    <row r="1049" spans="1:35" ht="27.75" customHeight="1" x14ac:dyDescent="0.2">
      <c r="A1049" s="39">
        <v>1001</v>
      </c>
      <c r="B1049" s="17" t="s">
        <v>45</v>
      </c>
      <c r="C1049" s="19">
        <v>2000</v>
      </c>
      <c r="D1049" s="19"/>
      <c r="E1049" s="29">
        <v>0</v>
      </c>
      <c r="F1049" s="21">
        <v>0</v>
      </c>
      <c r="G1049" s="21">
        <v>0</v>
      </c>
      <c r="H1049" s="23">
        <v>0</v>
      </c>
      <c r="I1049" s="107">
        <v>5.0000000000000001E-3</v>
      </c>
      <c r="J1049" s="23"/>
      <c r="K1049" s="23">
        <v>3810689.8630000004</v>
      </c>
      <c r="L1049" s="23">
        <v>14525089.641791325</v>
      </c>
      <c r="M1049" s="39">
        <v>1</v>
      </c>
      <c r="N1049" s="72"/>
      <c r="O1049" s="72"/>
      <c r="P1049" s="72"/>
      <c r="Q1049" s="72"/>
      <c r="R1049" s="72"/>
      <c r="S1049" s="72">
        <v>3810689.8630000004</v>
      </c>
      <c r="T1049" s="22"/>
      <c r="U1049" s="22"/>
      <c r="X1049" s="102">
        <v>128.69999999999999</v>
      </c>
      <c r="Y1049" s="22">
        <v>29609.08984459985</v>
      </c>
      <c r="Z1049" s="5">
        <v>4.5900000000000003E-2</v>
      </c>
      <c r="AA1049" s="40"/>
      <c r="AE1049" s="34">
        <v>0</v>
      </c>
      <c r="AF1049" s="34">
        <v>372443.88626227912</v>
      </c>
    </row>
    <row r="1050" spans="1:35" ht="27.75" customHeight="1" x14ac:dyDescent="0.2">
      <c r="A1050" s="39">
        <v>1002</v>
      </c>
      <c r="B1050" s="17" t="s">
        <v>45</v>
      </c>
      <c r="C1050" s="19">
        <v>2001</v>
      </c>
      <c r="D1050" s="19"/>
      <c r="E1050" s="29">
        <v>0</v>
      </c>
      <c r="F1050" s="21">
        <v>0</v>
      </c>
      <c r="G1050" s="21">
        <v>0</v>
      </c>
      <c r="H1050" s="23">
        <v>0</v>
      </c>
      <c r="I1050" s="107">
        <v>5.0000000000000001E-3</v>
      </c>
      <c r="J1050" s="23"/>
      <c r="K1050" s="23">
        <v>3810689.8630000004</v>
      </c>
      <c r="L1050" s="23">
        <v>14525089.641791325</v>
      </c>
      <c r="M1050" s="39">
        <v>1</v>
      </c>
      <c r="N1050" s="72"/>
      <c r="O1050" s="72"/>
      <c r="P1050" s="72"/>
      <c r="Q1050" s="72"/>
      <c r="R1050" s="72"/>
      <c r="S1050" s="72">
        <v>3810689.8630000004</v>
      </c>
      <c r="T1050" s="22"/>
      <c r="U1050" s="22"/>
      <c r="X1050" s="102">
        <v>129.6</v>
      </c>
      <c r="Y1050" s="22">
        <v>29403.471165123461</v>
      </c>
      <c r="Z1050" s="5">
        <v>4.5900000000000003E-2</v>
      </c>
      <c r="AA1050" s="40"/>
      <c r="AE1050" s="34">
        <v>0</v>
      </c>
      <c r="AF1050" s="34">
        <v>384752.18304796395</v>
      </c>
    </row>
    <row r="1051" spans="1:35" ht="27.75" customHeight="1" x14ac:dyDescent="0.2">
      <c r="A1051" s="39">
        <v>1003</v>
      </c>
      <c r="B1051" s="17" t="s">
        <v>45</v>
      </c>
      <c r="C1051" s="19">
        <v>2002</v>
      </c>
      <c r="D1051" s="19"/>
      <c r="E1051" s="29">
        <v>0</v>
      </c>
      <c r="F1051" s="21">
        <v>58142485</v>
      </c>
      <c r="G1051" s="109">
        <v>-159341630.97302642</v>
      </c>
      <c r="H1051" s="23">
        <v>58142485</v>
      </c>
      <c r="I1051" s="107">
        <v>5.0000000000000001E-3</v>
      </c>
      <c r="J1051" s="23"/>
      <c r="K1051" s="23">
        <v>3810689.8630000004</v>
      </c>
      <c r="L1051" s="23">
        <v>14525089.641791325</v>
      </c>
      <c r="M1051" s="39">
        <v>1</v>
      </c>
      <c r="N1051" s="72"/>
      <c r="O1051" s="72"/>
      <c r="P1051" s="72"/>
      <c r="Q1051" s="72"/>
      <c r="R1051" s="72"/>
      <c r="S1051" s="72">
        <v>3810689.8630000004</v>
      </c>
      <c r="T1051" s="22"/>
      <c r="U1051" s="22"/>
      <c r="V1051" s="72">
        <v>0</v>
      </c>
      <c r="X1051" s="102">
        <v>130.5</v>
      </c>
      <c r="Y1051" s="22">
        <v>29200.688605363986</v>
      </c>
      <c r="Z1051" s="5">
        <v>4.5900000000000003E-2</v>
      </c>
      <c r="AA1051" s="40"/>
      <c r="AD1051" s="111">
        <v>91.329146341463414</v>
      </c>
      <c r="AE1051" s="34">
        <v>0</v>
      </c>
      <c r="AF1051" s="34">
        <v>396292.74645142641</v>
      </c>
      <c r="AG1051" s="107">
        <v>8.2960000000000006E-2</v>
      </c>
      <c r="AH1051" s="41">
        <v>16.741565999999999</v>
      </c>
      <c r="AI1051" s="23">
        <v>6634561.1700378209</v>
      </c>
    </row>
    <row r="1052" spans="1:35" ht="27.75" customHeight="1" x14ac:dyDescent="0.2">
      <c r="A1052" s="39">
        <v>1004</v>
      </c>
      <c r="B1052" s="17" t="s">
        <v>45</v>
      </c>
      <c r="C1052" s="19">
        <v>2003</v>
      </c>
      <c r="D1052" s="19"/>
      <c r="E1052" s="29">
        <v>0</v>
      </c>
      <c r="F1052" s="21">
        <v>66000987</v>
      </c>
      <c r="G1052" s="21">
        <v>0</v>
      </c>
      <c r="H1052" s="23">
        <v>7858502</v>
      </c>
      <c r="I1052" s="107">
        <v>5.0000000000000001E-3</v>
      </c>
      <c r="J1052" s="23">
        <v>8149214.4249999998</v>
      </c>
      <c r="K1052" s="23">
        <v>19053449.315000001</v>
      </c>
      <c r="L1052" s="23">
        <v>72625448.208956629</v>
      </c>
      <c r="N1052" s="72"/>
      <c r="O1052" s="72"/>
      <c r="P1052" s="72"/>
      <c r="Q1052" s="72"/>
      <c r="R1052" s="72"/>
      <c r="S1052" s="72">
        <v>8149214.4249999998</v>
      </c>
      <c r="T1052" s="22"/>
      <c r="U1052" s="22"/>
      <c r="V1052" s="72">
        <v>0</v>
      </c>
      <c r="X1052" s="102">
        <v>130.6</v>
      </c>
      <c r="Y1052" s="22">
        <v>62398.272779479325</v>
      </c>
      <c r="Z1052" s="5">
        <v>4.5900000000000003E-2</v>
      </c>
      <c r="AA1052" s="40"/>
      <c r="AD1052" s="111">
        <v>94.295243902439026</v>
      </c>
      <c r="AE1052" s="34">
        <v>0</v>
      </c>
      <c r="AF1052" s="34">
        <v>440501.18216878525</v>
      </c>
      <c r="AG1052" s="107">
        <v>8.2960000000000006E-2</v>
      </c>
      <c r="AH1052" s="41">
        <v>16.820820000000001</v>
      </c>
      <c r="AI1052" s="23">
        <v>7409591.0950483466</v>
      </c>
    </row>
    <row r="1053" spans="1:35" ht="27.75" customHeight="1" x14ac:dyDescent="0.2">
      <c r="A1053" s="39">
        <v>1005</v>
      </c>
      <c r="B1053" s="17" t="s">
        <v>45</v>
      </c>
      <c r="C1053" s="19">
        <v>2004</v>
      </c>
      <c r="D1053" s="19"/>
      <c r="E1053" s="29">
        <v>0</v>
      </c>
      <c r="F1053" s="21">
        <v>73518605</v>
      </c>
      <c r="G1053" s="21">
        <v>0</v>
      </c>
      <c r="H1053" s="23">
        <v>7517618</v>
      </c>
      <c r="I1053" s="107">
        <v>5.0000000000000001E-3</v>
      </c>
      <c r="J1053" s="23">
        <v>7847622.9349999996</v>
      </c>
      <c r="K1053" s="23"/>
      <c r="N1053" s="72"/>
      <c r="O1053" s="72"/>
      <c r="P1053" s="72"/>
      <c r="Q1053" s="72"/>
      <c r="R1053" s="72"/>
      <c r="S1053" s="72">
        <v>7847622.9349999996</v>
      </c>
      <c r="T1053" s="22"/>
      <c r="U1053" s="22"/>
      <c r="V1053" s="72">
        <v>0</v>
      </c>
      <c r="X1053" s="102">
        <v>131.1</v>
      </c>
      <c r="Y1053" s="22">
        <v>59859.824065598776</v>
      </c>
      <c r="Z1053" s="5">
        <v>4.5900000000000003E-2</v>
      </c>
      <c r="AA1053" s="40"/>
      <c r="AD1053" s="111">
        <v>97.149756097560967</v>
      </c>
      <c r="AE1053" s="34">
        <v>0</v>
      </c>
      <c r="AF1053" s="34">
        <v>480142.00197283679</v>
      </c>
      <c r="AG1053" s="107">
        <v>8.2960000000000006E-2</v>
      </c>
      <c r="AH1053" s="41">
        <v>16.852066000000001</v>
      </c>
      <c r="AI1053" s="23">
        <v>8091384.7066183761</v>
      </c>
    </row>
    <row r="1054" spans="1:35" ht="27.75" customHeight="1" x14ac:dyDescent="0.2">
      <c r="A1054" s="39">
        <v>1006</v>
      </c>
      <c r="B1054" s="17" t="s">
        <v>45</v>
      </c>
      <c r="C1054" s="19">
        <v>2005</v>
      </c>
      <c r="D1054" s="19"/>
      <c r="E1054" s="29">
        <v>0</v>
      </c>
      <c r="F1054" s="21">
        <v>83988532</v>
      </c>
      <c r="G1054" s="21">
        <v>0</v>
      </c>
      <c r="H1054" s="23">
        <v>10469927</v>
      </c>
      <c r="I1054" s="107">
        <v>5.0000000000000001E-3</v>
      </c>
      <c r="J1054" s="23">
        <v>10837520.025</v>
      </c>
      <c r="N1054" s="72"/>
      <c r="O1054" s="72"/>
      <c r="P1054" s="72"/>
      <c r="Q1054" s="72"/>
      <c r="R1054" s="72"/>
      <c r="S1054" s="72">
        <v>10837520.025</v>
      </c>
      <c r="T1054" s="22"/>
      <c r="U1054" s="22"/>
      <c r="V1054" s="72">
        <v>0</v>
      </c>
      <c r="X1054" s="102">
        <v>133.6</v>
      </c>
      <c r="Y1054" s="22">
        <v>81119.16186377246</v>
      </c>
      <c r="Z1054" s="5">
        <v>4.5900000000000003E-2</v>
      </c>
      <c r="AA1054" s="40"/>
      <c r="AD1054" s="111">
        <v>99.990121951219521</v>
      </c>
      <c r="AE1054" s="34">
        <v>0</v>
      </c>
      <c r="AF1054" s="34">
        <v>539222.645946056</v>
      </c>
      <c r="AG1054" s="107">
        <v>8.2960000000000006E-2</v>
      </c>
      <c r="AH1054" s="41">
        <v>17.008296000000001</v>
      </c>
      <c r="AI1054" s="23">
        <v>9171258.3721537217</v>
      </c>
    </row>
    <row r="1055" spans="1:35" ht="27.75" customHeight="1" x14ac:dyDescent="0.2">
      <c r="A1055" s="39">
        <v>1007</v>
      </c>
      <c r="B1055" s="17" t="s">
        <v>45</v>
      </c>
      <c r="C1055" s="19">
        <v>2006</v>
      </c>
      <c r="D1055" s="19"/>
      <c r="E1055" s="29">
        <v>0</v>
      </c>
      <c r="F1055" s="21">
        <v>93530885</v>
      </c>
      <c r="G1055" s="21">
        <v>0</v>
      </c>
      <c r="H1055" s="23">
        <v>9542353</v>
      </c>
      <c r="I1055" s="107">
        <v>5.0000000000000001E-3</v>
      </c>
      <c r="J1055" s="23">
        <v>9962295.6600000001</v>
      </c>
      <c r="N1055" s="72"/>
      <c r="O1055" s="72"/>
      <c r="P1055" s="72"/>
      <c r="Q1055" s="72"/>
      <c r="R1055" s="72"/>
      <c r="S1055" s="72">
        <v>9962295.6600000001</v>
      </c>
      <c r="T1055" s="22"/>
      <c r="U1055" s="22"/>
      <c r="V1055" s="72">
        <v>0</v>
      </c>
      <c r="X1055" s="102">
        <v>142.4</v>
      </c>
      <c r="Y1055" s="22">
        <v>69959.941432584266</v>
      </c>
      <c r="Z1055" s="5">
        <v>4.5900000000000003E-2</v>
      </c>
      <c r="AA1055" s="40"/>
      <c r="AD1055" s="111">
        <v>103.12109756097563</v>
      </c>
      <c r="AE1055" s="34">
        <v>0</v>
      </c>
      <c r="AF1055" s="34">
        <v>584432.26792971627</v>
      </c>
      <c r="AG1055" s="107">
        <v>7.7441666666666686E-2</v>
      </c>
      <c r="AH1055" s="41">
        <v>16.88236666666667</v>
      </c>
      <c r="AI1055" s="23">
        <v>9866599.8390210457</v>
      </c>
    </row>
    <row r="1056" spans="1:35" ht="27.75" customHeight="1" x14ac:dyDescent="0.2">
      <c r="A1056" s="39">
        <v>1008</v>
      </c>
      <c r="B1056" s="17" t="s">
        <v>45</v>
      </c>
      <c r="C1056" s="19">
        <v>2007</v>
      </c>
      <c r="D1056" s="19"/>
      <c r="E1056" s="29">
        <v>866997</v>
      </c>
      <c r="F1056" s="21">
        <v>100334167</v>
      </c>
      <c r="G1056" s="21">
        <v>0</v>
      </c>
      <c r="H1056" s="23">
        <v>6803282</v>
      </c>
      <c r="I1056" s="107">
        <v>5.0000000000000001E-3</v>
      </c>
      <c r="J1056" s="23">
        <v>7270936.4249999998</v>
      </c>
      <c r="N1056" s="72">
        <v>2186557</v>
      </c>
      <c r="O1056" s="72">
        <v>100334167</v>
      </c>
      <c r="P1056" s="72"/>
      <c r="Q1056" s="72"/>
      <c r="R1056" s="72">
        <v>2186557</v>
      </c>
      <c r="S1056" s="72">
        <v>9457493.4250000007</v>
      </c>
      <c r="T1056" s="22"/>
      <c r="U1056" s="22"/>
      <c r="V1056" s="72">
        <v>0</v>
      </c>
      <c r="X1056" s="102">
        <v>148.80000000000001</v>
      </c>
      <c r="Y1056" s="22">
        <v>63558.423555107525</v>
      </c>
      <c r="Z1056" s="5">
        <v>4.5900000000000003E-2</v>
      </c>
      <c r="AA1056" s="40"/>
      <c r="AD1056" s="111">
        <v>106.41609756097562</v>
      </c>
      <c r="AE1056" s="34">
        <v>0</v>
      </c>
      <c r="AF1056" s="34">
        <v>621165.25038684986</v>
      </c>
      <c r="AG1056" s="107">
        <v>7.350000000000001E-2</v>
      </c>
      <c r="AH1056" s="41">
        <v>17.296320000000001</v>
      </c>
      <c r="AI1056" s="23">
        <v>10743872.94357108</v>
      </c>
    </row>
    <row r="1057" spans="1:35" ht="27.75" customHeight="1" x14ac:dyDescent="0.2">
      <c r="A1057" s="39">
        <v>1009</v>
      </c>
      <c r="B1057" s="17" t="s">
        <v>45</v>
      </c>
      <c r="C1057" s="19">
        <v>2008</v>
      </c>
      <c r="D1057" s="19"/>
      <c r="E1057" s="29">
        <v>623536</v>
      </c>
      <c r="F1057" s="21">
        <v>110888056</v>
      </c>
      <c r="G1057" s="21">
        <v>0</v>
      </c>
      <c r="H1057" s="23">
        <v>10553889</v>
      </c>
      <c r="I1057" s="107">
        <v>5.0000000000000001E-3</v>
      </c>
      <c r="J1057" s="23">
        <v>11055559.835000001</v>
      </c>
      <c r="N1057" s="72">
        <v>840389</v>
      </c>
      <c r="O1057" s="72">
        <v>110888056</v>
      </c>
      <c r="P1057" s="72"/>
      <c r="Q1057" s="72"/>
      <c r="R1057" s="72">
        <v>840389</v>
      </c>
      <c r="S1057" s="72">
        <v>11895948.835000001</v>
      </c>
      <c r="T1057" s="22"/>
      <c r="U1057" s="22"/>
      <c r="V1057" s="72">
        <v>0</v>
      </c>
      <c r="X1057" s="102">
        <v>150.30000000000001</v>
      </c>
      <c r="Y1057" s="22">
        <v>79148.029507651358</v>
      </c>
      <c r="Z1057" s="5">
        <v>4.5900000000000003E-2</v>
      </c>
      <c r="AA1057" s="40"/>
      <c r="AD1057" s="111">
        <v>109.62926829268292</v>
      </c>
      <c r="AE1057" s="34">
        <v>0</v>
      </c>
      <c r="AF1057" s="34">
        <v>671801.79490174481</v>
      </c>
      <c r="AG1057" s="107">
        <v>7.2692083333333324E-2</v>
      </c>
      <c r="AH1057" s="41">
        <v>17.715351999999999</v>
      </c>
      <c r="AI1057" s="23">
        <v>11901205.270916214</v>
      </c>
    </row>
    <row r="1058" spans="1:35" ht="27.75" customHeight="1" x14ac:dyDescent="0.2">
      <c r="A1058" s="39">
        <v>1010</v>
      </c>
      <c r="B1058" s="17" t="s">
        <v>45</v>
      </c>
      <c r="C1058" s="19">
        <v>2009</v>
      </c>
      <c r="D1058" s="19"/>
      <c r="E1058" s="29">
        <v>265719</v>
      </c>
      <c r="F1058" s="21">
        <v>121337740</v>
      </c>
      <c r="G1058" s="21">
        <v>0</v>
      </c>
      <c r="H1058" s="23">
        <v>10449684</v>
      </c>
      <c r="I1058" s="107">
        <v>5.0000000000000001E-3</v>
      </c>
      <c r="J1058" s="23">
        <v>11004124.279999999</v>
      </c>
      <c r="N1058" s="72">
        <v>680247</v>
      </c>
      <c r="O1058" s="72">
        <v>121337740</v>
      </c>
      <c r="P1058" s="72"/>
      <c r="Q1058" s="72"/>
      <c r="R1058" s="72">
        <v>680247</v>
      </c>
      <c r="S1058" s="72">
        <v>11684371.279999999</v>
      </c>
      <c r="T1058" s="22"/>
      <c r="U1058" s="22"/>
      <c r="V1058" s="72">
        <v>0</v>
      </c>
      <c r="X1058" s="102">
        <v>151.1</v>
      </c>
      <c r="Y1058" s="22">
        <v>77328.731171409658</v>
      </c>
      <c r="Z1058" s="5">
        <v>4.5900000000000003E-2</v>
      </c>
      <c r="AA1058" s="40"/>
      <c r="AD1058" s="111">
        <v>112.72439024390243</v>
      </c>
      <c r="AE1058" s="34">
        <v>0</v>
      </c>
      <c r="AF1058" s="34">
        <v>718294.82368716435</v>
      </c>
      <c r="AG1058" s="107">
        <v>7.3154000000000011E-2</v>
      </c>
      <c r="AH1058" s="41">
        <v>17.930536200000002</v>
      </c>
      <c r="AI1058" s="23">
        <v>12879411.33839532</v>
      </c>
    </row>
    <row r="1059" spans="1:35" ht="27.75" customHeight="1" x14ac:dyDescent="0.2">
      <c r="A1059" s="39">
        <v>1011</v>
      </c>
      <c r="B1059" s="17" t="s">
        <v>45</v>
      </c>
      <c r="C1059" s="19">
        <v>2010</v>
      </c>
      <c r="D1059" s="19"/>
      <c r="E1059" s="29">
        <v>-3995972</v>
      </c>
      <c r="F1059" s="21">
        <v>130885277</v>
      </c>
      <c r="G1059" s="21">
        <v>0</v>
      </c>
      <c r="H1059" s="23">
        <v>9547537</v>
      </c>
      <c r="I1059" s="107">
        <v>5.0000000000000001E-3</v>
      </c>
      <c r="J1059" s="23">
        <v>10154225.699999999</v>
      </c>
      <c r="N1059" s="72">
        <v>202198</v>
      </c>
      <c r="O1059" s="72">
        <v>130885277</v>
      </c>
      <c r="P1059" s="72"/>
      <c r="Q1059" s="72"/>
      <c r="R1059" s="72">
        <v>202198</v>
      </c>
      <c r="S1059" s="72">
        <v>10356423.699999999</v>
      </c>
      <c r="T1059" s="22"/>
      <c r="U1059" s="22"/>
      <c r="V1059" s="72">
        <v>0</v>
      </c>
      <c r="X1059" s="102">
        <v>155.1</v>
      </c>
      <c r="Y1059" s="22">
        <v>66772.557704706633</v>
      </c>
      <c r="Z1059" s="5">
        <v>4.5900000000000003E-2</v>
      </c>
      <c r="AA1059" s="40"/>
      <c r="AD1059" s="111">
        <v>115.85768292682927</v>
      </c>
      <c r="AE1059" s="34">
        <v>0</v>
      </c>
      <c r="AF1059" s="34">
        <v>752097.64898463013</v>
      </c>
      <c r="AG1059" s="107">
        <v>7.3993333333333355E-2</v>
      </c>
      <c r="AH1059" s="41">
        <v>18.29948266666667</v>
      </c>
      <c r="AI1059" s="23">
        <v>13762997.891234992</v>
      </c>
    </row>
    <row r="1060" spans="1:35" ht="27.75" customHeight="1" x14ac:dyDescent="0.2">
      <c r="A1060" s="39">
        <v>1012</v>
      </c>
      <c r="B1060" s="17" t="s">
        <v>45</v>
      </c>
      <c r="C1060" s="18">
        <v>2011</v>
      </c>
      <c r="D1060" s="18"/>
      <c r="E1060" s="29">
        <v>-4339975</v>
      </c>
      <c r="F1060" s="21">
        <v>139761209</v>
      </c>
      <c r="G1060" s="20">
        <v>0</v>
      </c>
      <c r="H1060" s="23">
        <v>8875932</v>
      </c>
      <c r="I1060" s="107">
        <v>5.0000000000000001E-3</v>
      </c>
      <c r="J1060" s="23">
        <v>9530358.3849999998</v>
      </c>
      <c r="N1060" s="72">
        <v>18116</v>
      </c>
      <c r="O1060" s="72">
        <v>139761209</v>
      </c>
      <c r="P1060" s="72"/>
      <c r="Q1060" s="72"/>
      <c r="R1060" s="72">
        <v>18116</v>
      </c>
      <c r="S1060" s="72">
        <v>9548474.3849999998</v>
      </c>
      <c r="T1060" s="22"/>
      <c r="U1060" s="22"/>
      <c r="V1060" s="72">
        <v>0</v>
      </c>
      <c r="X1060" s="102">
        <v>160.19999999999999</v>
      </c>
      <c r="Y1060" s="22">
        <v>59603.460580524348</v>
      </c>
      <c r="Z1060" s="5">
        <v>4.5900000000000003E-2</v>
      </c>
      <c r="AA1060" s="40"/>
      <c r="AD1060" s="111">
        <v>119.08</v>
      </c>
      <c r="AE1060" s="34">
        <v>0</v>
      </c>
      <c r="AF1060" s="34">
        <v>777179.82747675991</v>
      </c>
      <c r="AG1060" s="107">
        <v>7.0764333333333346E-2</v>
      </c>
      <c r="AH1060" s="41">
        <v>18.328728099999999</v>
      </c>
      <c r="AI1060" s="23">
        <v>14244717.742626442</v>
      </c>
    </row>
    <row r="1061" spans="1:35" ht="27.75" customHeight="1" x14ac:dyDescent="0.2">
      <c r="B1061" s="98" t="s">
        <v>45</v>
      </c>
      <c r="C1061" s="39">
        <v>2012</v>
      </c>
      <c r="E1061" s="29">
        <v>-4339975</v>
      </c>
      <c r="F1061" s="34">
        <v>150621302</v>
      </c>
      <c r="G1061" s="20"/>
      <c r="H1061" s="23">
        <v>10860093</v>
      </c>
      <c r="I1061" s="107">
        <v>5.0000000000000001E-3</v>
      </c>
      <c r="J1061" s="23">
        <v>11558899.045</v>
      </c>
      <c r="N1061" s="72">
        <v>0</v>
      </c>
      <c r="O1061" s="72"/>
      <c r="P1061" s="72"/>
      <c r="Q1061" s="72"/>
      <c r="R1061" s="72">
        <v>0</v>
      </c>
      <c r="S1061" s="72">
        <v>11558899.045</v>
      </c>
      <c r="T1061" s="72">
        <v>0</v>
      </c>
      <c r="U1061" s="72">
        <v>13122051</v>
      </c>
      <c r="X1061" s="102">
        <v>161.6</v>
      </c>
      <c r="Y1061" s="22">
        <v>71527.840624999997</v>
      </c>
      <c r="Z1061" s="5">
        <v>4.5900000000000003E-2</v>
      </c>
      <c r="AF1061" s="34">
        <v>813035.11402057658</v>
      </c>
      <c r="AG1061" s="107">
        <v>6.2333333333333331E-2</v>
      </c>
      <c r="AH1061" s="41">
        <v>17.40324</v>
      </c>
      <c r="AI1061" s="23">
        <v>14149445.21772746</v>
      </c>
    </row>
    <row r="1062" spans="1:35" ht="27.75" customHeight="1" x14ac:dyDescent="0.2">
      <c r="A1062" s="39">
        <v>1013</v>
      </c>
      <c r="B1062" s="17" t="s">
        <v>46</v>
      </c>
      <c r="C1062" s="19">
        <v>1989</v>
      </c>
      <c r="D1062" s="19"/>
      <c r="E1062" s="29">
        <v>0</v>
      </c>
      <c r="F1062" s="21">
        <v>25821244</v>
      </c>
      <c r="G1062" s="21">
        <v>-6141670</v>
      </c>
      <c r="H1062" s="23"/>
      <c r="I1062" s="107">
        <v>5.0000000000000001E-3</v>
      </c>
      <c r="N1062" s="72"/>
      <c r="O1062" s="72"/>
      <c r="P1062" s="72"/>
      <c r="Q1062" s="72"/>
      <c r="R1062" s="72"/>
      <c r="V1062" s="72">
        <v>0</v>
      </c>
      <c r="X1062" s="102">
        <v>95.5</v>
      </c>
      <c r="Z1062" s="5">
        <v>4.5900000000000003E-2</v>
      </c>
      <c r="AA1062" s="40">
        <v>384635.5274482494</v>
      </c>
      <c r="AB1062" s="110">
        <v>51.164212860310414</v>
      </c>
      <c r="AE1062" s="34">
        <v>1</v>
      </c>
      <c r="AF1062" s="34">
        <v>384635.5274482494</v>
      </c>
    </row>
    <row r="1063" spans="1:35" ht="27.75" customHeight="1" x14ac:dyDescent="0.2">
      <c r="A1063" s="39">
        <v>1014</v>
      </c>
      <c r="B1063" s="17" t="s">
        <v>46</v>
      </c>
      <c r="C1063" s="19">
        <v>1990</v>
      </c>
      <c r="D1063" s="19"/>
      <c r="E1063" s="29">
        <v>0</v>
      </c>
      <c r="F1063" s="21">
        <v>30629127</v>
      </c>
      <c r="G1063" s="21">
        <v>-7413110</v>
      </c>
      <c r="H1063" s="23">
        <v>4807883</v>
      </c>
      <c r="I1063" s="107">
        <v>5.0000000000000001E-3</v>
      </c>
      <c r="J1063" s="34">
        <v>4936989.22</v>
      </c>
      <c r="N1063" s="72"/>
      <c r="O1063" s="72"/>
      <c r="P1063" s="72"/>
      <c r="Q1063" s="72"/>
      <c r="R1063" s="72"/>
      <c r="S1063" s="72">
        <v>4936989.22</v>
      </c>
      <c r="T1063" s="22"/>
      <c r="U1063" s="22"/>
      <c r="V1063" s="72">
        <v>0</v>
      </c>
      <c r="X1063" s="102">
        <v>98.5</v>
      </c>
      <c r="Y1063" s="22">
        <v>50121.717969543148</v>
      </c>
      <c r="Z1063" s="5">
        <v>4.5900000000000003E-2</v>
      </c>
      <c r="AA1063" s="40"/>
      <c r="AE1063" s="34">
        <v>0</v>
      </c>
      <c r="AF1063" s="34">
        <v>417102.47470791789</v>
      </c>
    </row>
    <row r="1064" spans="1:35" ht="27.75" customHeight="1" x14ac:dyDescent="0.2">
      <c r="A1064" s="39">
        <v>1015</v>
      </c>
      <c r="B1064" s="17" t="s">
        <v>46</v>
      </c>
      <c r="C1064" s="19">
        <v>1991</v>
      </c>
      <c r="D1064" s="19"/>
      <c r="E1064" s="29">
        <v>0</v>
      </c>
      <c r="F1064" s="21">
        <v>36268904</v>
      </c>
      <c r="G1064" s="21">
        <v>-8919544</v>
      </c>
      <c r="H1064" s="23">
        <v>5639777</v>
      </c>
      <c r="I1064" s="107">
        <v>5.0000000000000001E-3</v>
      </c>
      <c r="J1064" s="23">
        <v>5792922.6349999998</v>
      </c>
      <c r="N1064" s="72"/>
      <c r="O1064" s="72"/>
      <c r="P1064" s="72"/>
      <c r="Q1064" s="72"/>
      <c r="R1064" s="72"/>
      <c r="S1064" s="72">
        <v>5792922.6349999998</v>
      </c>
      <c r="T1064" s="22"/>
      <c r="U1064" s="22"/>
      <c r="V1064" s="72">
        <v>0</v>
      </c>
      <c r="X1064" s="102">
        <v>97.7</v>
      </c>
      <c r="Y1064" s="22">
        <v>59292.964534288636</v>
      </c>
      <c r="Z1064" s="5">
        <v>4.5900000000000003E-2</v>
      </c>
      <c r="AA1064" s="40"/>
      <c r="AE1064" s="34">
        <v>0</v>
      </c>
      <c r="AF1064" s="34">
        <v>457250.43565311306</v>
      </c>
    </row>
    <row r="1065" spans="1:35" ht="27.75" customHeight="1" x14ac:dyDescent="0.2">
      <c r="A1065" s="39">
        <v>1016</v>
      </c>
      <c r="B1065" s="17" t="s">
        <v>46</v>
      </c>
      <c r="C1065" s="19">
        <v>1992</v>
      </c>
      <c r="D1065" s="19"/>
      <c r="E1065" s="29">
        <v>0</v>
      </c>
      <c r="F1065" s="21">
        <v>40082267</v>
      </c>
      <c r="G1065" s="21">
        <v>-10483487</v>
      </c>
      <c r="H1065" s="23">
        <v>3813363</v>
      </c>
      <c r="I1065" s="107">
        <v>5.0000000000000001E-3</v>
      </c>
      <c r="J1065" s="23">
        <v>3994707.52</v>
      </c>
      <c r="N1065" s="72"/>
      <c r="O1065" s="72"/>
      <c r="P1065" s="72"/>
      <c r="Q1065" s="72"/>
      <c r="R1065" s="72"/>
      <c r="S1065" s="72">
        <v>3994707.52</v>
      </c>
      <c r="T1065" s="22"/>
      <c r="U1065" s="22"/>
      <c r="V1065" s="72">
        <v>0</v>
      </c>
      <c r="X1065" s="102">
        <v>100</v>
      </c>
      <c r="Y1065" s="22">
        <v>39947.075199999999</v>
      </c>
      <c r="Z1065" s="5">
        <v>4.5900000000000003E-2</v>
      </c>
      <c r="AA1065" s="40"/>
      <c r="AE1065" s="34">
        <v>0</v>
      </c>
      <c r="AF1065" s="34">
        <v>476209.71585663519</v>
      </c>
    </row>
    <row r="1066" spans="1:35" ht="27.75" customHeight="1" x14ac:dyDescent="0.2">
      <c r="A1066" s="39">
        <v>1017</v>
      </c>
      <c r="B1066" s="17" t="s">
        <v>46</v>
      </c>
      <c r="C1066" s="19">
        <v>1993</v>
      </c>
      <c r="D1066" s="19"/>
      <c r="E1066" s="29">
        <v>0</v>
      </c>
      <c r="F1066" s="21">
        <v>44462006</v>
      </c>
      <c r="G1066" s="21">
        <v>-12352287</v>
      </c>
      <c r="H1066" s="23">
        <v>4379739</v>
      </c>
      <c r="I1066" s="107">
        <v>5.0000000000000001E-3</v>
      </c>
      <c r="J1066" s="23">
        <v>4580150.335</v>
      </c>
      <c r="N1066" s="72"/>
      <c r="O1066" s="72"/>
      <c r="P1066" s="72"/>
      <c r="Q1066" s="72"/>
      <c r="R1066" s="72"/>
      <c r="S1066" s="72">
        <v>4580150.335</v>
      </c>
      <c r="T1066" s="22"/>
      <c r="U1066" s="22"/>
      <c r="V1066" s="72">
        <v>0</v>
      </c>
      <c r="X1066" s="102">
        <v>102.5</v>
      </c>
      <c r="Y1066" s="22">
        <v>44684.393512195122</v>
      </c>
      <c r="Z1066" s="5">
        <v>4.5900000000000003E-2</v>
      </c>
      <c r="AA1066" s="40"/>
      <c r="AE1066" s="34">
        <v>0</v>
      </c>
      <c r="AF1066" s="34">
        <v>499036.0834110108</v>
      </c>
    </row>
    <row r="1067" spans="1:35" ht="27.75" customHeight="1" x14ac:dyDescent="0.2">
      <c r="A1067" s="39">
        <v>1018</v>
      </c>
      <c r="B1067" s="17" t="s">
        <v>46</v>
      </c>
      <c r="C1067" s="19">
        <v>1994</v>
      </c>
      <c r="D1067" s="19"/>
      <c r="E1067" s="29">
        <v>0</v>
      </c>
      <c r="F1067" s="21">
        <v>47772352</v>
      </c>
      <c r="G1067" s="21">
        <v>-13959735</v>
      </c>
      <c r="H1067" s="23">
        <v>3310346</v>
      </c>
      <c r="I1067" s="107">
        <v>5.0000000000000001E-3</v>
      </c>
      <c r="J1067" s="23">
        <v>3532656.03</v>
      </c>
      <c r="N1067" s="72"/>
      <c r="O1067" s="72"/>
      <c r="P1067" s="72"/>
      <c r="Q1067" s="72"/>
      <c r="R1067" s="72"/>
      <c r="S1067" s="72">
        <v>3532656.03</v>
      </c>
      <c r="T1067" s="22"/>
      <c r="U1067" s="22"/>
      <c r="V1067" s="72">
        <v>0</v>
      </c>
      <c r="X1067" s="102">
        <v>108.2</v>
      </c>
      <c r="Y1067" s="22">
        <v>32649.316358595192</v>
      </c>
      <c r="Z1067" s="5">
        <v>4.5900000000000003E-2</v>
      </c>
      <c r="AA1067" s="40"/>
      <c r="AE1067" s="34">
        <v>0</v>
      </c>
      <c r="AF1067" s="34">
        <v>508779.6435410406</v>
      </c>
    </row>
    <row r="1068" spans="1:35" ht="27.75" customHeight="1" x14ac:dyDescent="0.2">
      <c r="A1068" s="39">
        <v>1019</v>
      </c>
      <c r="B1068" s="17" t="s">
        <v>46</v>
      </c>
      <c r="C1068" s="19">
        <v>1995</v>
      </c>
      <c r="D1068" s="19"/>
      <c r="E1068" s="29">
        <v>0</v>
      </c>
      <c r="F1068" s="21">
        <v>52540972</v>
      </c>
      <c r="G1068" s="21">
        <v>-15967432</v>
      </c>
      <c r="H1068" s="23">
        <v>4768620</v>
      </c>
      <c r="I1068" s="107">
        <v>5.0000000000000001E-3</v>
      </c>
      <c r="J1068" s="23">
        <v>5007481.76</v>
      </c>
      <c r="N1068" s="72"/>
      <c r="O1068" s="72"/>
      <c r="P1068" s="72"/>
      <c r="Q1068" s="72"/>
      <c r="R1068" s="72"/>
      <c r="S1068" s="72">
        <v>5007481.76</v>
      </c>
      <c r="T1068" s="22"/>
      <c r="U1068" s="22"/>
      <c r="V1068" s="72">
        <v>0</v>
      </c>
      <c r="X1068" s="102">
        <v>116.7</v>
      </c>
      <c r="Y1068" s="22">
        <v>42909.012510711225</v>
      </c>
      <c r="Z1068" s="5">
        <v>4.5900000000000003E-2</v>
      </c>
      <c r="AA1068" s="40"/>
      <c r="AE1068" s="34">
        <v>0</v>
      </c>
      <c r="AF1068" s="34">
        <v>528335.67041321809</v>
      </c>
    </row>
    <row r="1069" spans="1:35" ht="27.75" customHeight="1" x14ac:dyDescent="0.2">
      <c r="A1069" s="39">
        <v>1020</v>
      </c>
      <c r="B1069" s="17" t="s">
        <v>46</v>
      </c>
      <c r="C1069" s="19">
        <v>1996</v>
      </c>
      <c r="D1069" s="19"/>
      <c r="E1069" s="29">
        <v>0</v>
      </c>
      <c r="F1069" s="21">
        <v>59197636</v>
      </c>
      <c r="G1069" s="21">
        <v>-18380252</v>
      </c>
      <c r="H1069" s="23">
        <v>6656664</v>
      </c>
      <c r="I1069" s="107">
        <v>5.0000000000000001E-3</v>
      </c>
      <c r="J1069" s="23">
        <v>6919368.8600000003</v>
      </c>
      <c r="N1069" s="72"/>
      <c r="O1069" s="72"/>
      <c r="P1069" s="72"/>
      <c r="Q1069" s="72"/>
      <c r="R1069" s="72"/>
      <c r="S1069" s="72">
        <v>6919368.8600000003</v>
      </c>
      <c r="T1069" s="22"/>
      <c r="U1069" s="22"/>
      <c r="V1069" s="72">
        <v>0</v>
      </c>
      <c r="X1069" s="102">
        <v>116.6</v>
      </c>
      <c r="Y1069" s="22">
        <v>59342.786106346488</v>
      </c>
      <c r="Z1069" s="5">
        <v>4.5900000000000003E-2</v>
      </c>
      <c r="AA1069" s="40"/>
      <c r="AE1069" s="34">
        <v>0</v>
      </c>
      <c r="AF1069" s="34">
        <v>563427.84924759786</v>
      </c>
    </row>
    <row r="1070" spans="1:35" ht="27.75" customHeight="1" x14ac:dyDescent="0.2">
      <c r="A1070" s="39">
        <v>1021</v>
      </c>
      <c r="B1070" s="17" t="s">
        <v>46</v>
      </c>
      <c r="C1070" s="19">
        <v>1997</v>
      </c>
      <c r="D1070" s="19"/>
      <c r="E1070" s="29">
        <v>0</v>
      </c>
      <c r="F1070" s="21">
        <v>63863322</v>
      </c>
      <c r="G1070" s="21">
        <v>-20927609</v>
      </c>
      <c r="H1070" s="23">
        <v>4665686</v>
      </c>
      <c r="I1070" s="107">
        <v>5.0000000000000001E-3</v>
      </c>
      <c r="J1070" s="23">
        <v>4961674.18</v>
      </c>
      <c r="L1070" s="33">
        <v>0.67230628873330456</v>
      </c>
      <c r="N1070" s="72"/>
      <c r="O1070" s="72"/>
      <c r="P1070" s="72"/>
      <c r="Q1070" s="72"/>
      <c r="R1070" s="72"/>
      <c r="S1070" s="72">
        <v>4961674.18</v>
      </c>
      <c r="T1070" s="22"/>
      <c r="U1070" s="22"/>
      <c r="V1070" s="72">
        <v>0</v>
      </c>
      <c r="X1070" s="102">
        <v>118</v>
      </c>
      <c r="Y1070" s="22">
        <v>42048.086271186439</v>
      </c>
      <c r="Z1070" s="5">
        <v>4.5900000000000003E-2</v>
      </c>
      <c r="AA1070" s="40"/>
      <c r="AE1070" s="34">
        <v>0</v>
      </c>
      <c r="AF1070" s="34">
        <v>579614.59723831958</v>
      </c>
    </row>
    <row r="1071" spans="1:35" ht="27.75" customHeight="1" x14ac:dyDescent="0.2">
      <c r="A1071" s="39">
        <v>1022</v>
      </c>
      <c r="B1071" s="17" t="s">
        <v>46</v>
      </c>
      <c r="C1071" s="19">
        <v>1998</v>
      </c>
      <c r="D1071" s="19"/>
      <c r="E1071" s="29">
        <v>0</v>
      </c>
      <c r="F1071" s="21">
        <v>69387424</v>
      </c>
      <c r="G1071" s="21">
        <v>-23448693</v>
      </c>
      <c r="H1071" s="23">
        <v>5524102</v>
      </c>
      <c r="I1071" s="107">
        <v>5.0000000000000001E-3</v>
      </c>
      <c r="J1071" s="23"/>
      <c r="K1071" s="23">
        <v>2530295.9219999998</v>
      </c>
      <c r="L1071" s="23">
        <v>9958095.3282675259</v>
      </c>
      <c r="M1071" s="39">
        <v>1</v>
      </c>
      <c r="N1071" s="72"/>
      <c r="O1071" s="72"/>
      <c r="P1071" s="72"/>
      <c r="Q1071" s="72"/>
      <c r="R1071" s="72"/>
      <c r="S1071" s="72">
        <v>2530295.9219999998</v>
      </c>
      <c r="T1071" s="22"/>
      <c r="U1071" s="22"/>
      <c r="X1071" s="102">
        <v>122.8</v>
      </c>
      <c r="Y1071" s="22">
        <v>20605.015651465797</v>
      </c>
      <c r="Z1071" s="5">
        <v>4.5900000000000003E-2</v>
      </c>
      <c r="AA1071" s="40"/>
      <c r="AE1071" s="34">
        <v>0</v>
      </c>
      <c r="AF1071" s="34">
        <v>573615.3028765464</v>
      </c>
    </row>
    <row r="1072" spans="1:35" ht="27.75" customHeight="1" x14ac:dyDescent="0.2">
      <c r="A1072" s="39">
        <v>1023</v>
      </c>
      <c r="B1072" s="17" t="s">
        <v>46</v>
      </c>
      <c r="C1072" s="19">
        <v>1999</v>
      </c>
      <c r="D1072" s="19"/>
      <c r="E1072" s="29">
        <v>0</v>
      </c>
      <c r="F1072" s="21">
        <v>0</v>
      </c>
      <c r="G1072" s="21">
        <v>0</v>
      </c>
      <c r="H1072" s="23">
        <v>-69387424</v>
      </c>
      <c r="I1072" s="107">
        <v>5.0000000000000001E-3</v>
      </c>
      <c r="J1072" s="23"/>
      <c r="K1072" s="23">
        <v>2530295.9219999998</v>
      </c>
      <c r="L1072" s="23">
        <v>9958095.3282675259</v>
      </c>
      <c r="M1072" s="39">
        <v>1</v>
      </c>
      <c r="N1072" s="72"/>
      <c r="O1072" s="72"/>
      <c r="P1072" s="72"/>
      <c r="Q1072" s="72"/>
      <c r="R1072" s="72"/>
      <c r="S1072" s="72">
        <v>2530295.9219999998</v>
      </c>
      <c r="T1072" s="22"/>
      <c r="U1072" s="22"/>
      <c r="X1072" s="102">
        <v>126.1</v>
      </c>
      <c r="Y1072" s="22">
        <v>20065.788437747819</v>
      </c>
      <c r="Z1072" s="5">
        <v>4.5900000000000003E-2</v>
      </c>
      <c r="AA1072" s="40"/>
      <c r="AE1072" s="34">
        <v>0</v>
      </c>
      <c r="AF1072" s="34">
        <v>567352.14891226077</v>
      </c>
    </row>
    <row r="1073" spans="1:35" ht="27.75" customHeight="1" x14ac:dyDescent="0.2">
      <c r="A1073" s="39">
        <v>1024</v>
      </c>
      <c r="B1073" s="17" t="s">
        <v>46</v>
      </c>
      <c r="C1073" s="19">
        <v>2000</v>
      </c>
      <c r="D1073" s="19"/>
      <c r="E1073" s="29">
        <v>0</v>
      </c>
      <c r="F1073" s="21">
        <v>0</v>
      </c>
      <c r="G1073" s="21">
        <v>0</v>
      </c>
      <c r="H1073" s="23">
        <v>0</v>
      </c>
      <c r="I1073" s="107">
        <v>5.0000000000000001E-3</v>
      </c>
      <c r="J1073" s="23"/>
      <c r="K1073" s="23">
        <v>2530295.9219999998</v>
      </c>
      <c r="L1073" s="23">
        <v>9958095.3282675259</v>
      </c>
      <c r="M1073" s="39">
        <v>1</v>
      </c>
      <c r="N1073" s="72"/>
      <c r="O1073" s="72"/>
      <c r="P1073" s="72"/>
      <c r="Q1073" s="72"/>
      <c r="R1073" s="72"/>
      <c r="S1073" s="72">
        <v>2530295.9219999998</v>
      </c>
      <c r="T1073" s="22"/>
      <c r="U1073" s="22"/>
      <c r="X1073" s="102">
        <v>128.69999999999999</v>
      </c>
      <c r="Y1073" s="22">
        <v>19660.418974358974</v>
      </c>
      <c r="Z1073" s="5">
        <v>4.5900000000000003E-2</v>
      </c>
      <c r="AA1073" s="40"/>
      <c r="AE1073" s="34">
        <v>0</v>
      </c>
      <c r="AF1073" s="34">
        <v>560971.1042515469</v>
      </c>
    </row>
    <row r="1074" spans="1:35" ht="27.75" customHeight="1" x14ac:dyDescent="0.2">
      <c r="A1074" s="39">
        <v>1025</v>
      </c>
      <c r="B1074" s="17" t="s">
        <v>46</v>
      </c>
      <c r="C1074" s="19">
        <v>2001</v>
      </c>
      <c r="D1074" s="19"/>
      <c r="E1074" s="29">
        <v>0</v>
      </c>
      <c r="F1074" s="21">
        <v>0</v>
      </c>
      <c r="G1074" s="21">
        <v>0</v>
      </c>
      <c r="H1074" s="23">
        <v>0</v>
      </c>
      <c r="I1074" s="107">
        <v>5.0000000000000001E-3</v>
      </c>
      <c r="J1074" s="23"/>
      <c r="K1074" s="23">
        <v>2530295.9219999998</v>
      </c>
      <c r="L1074" s="23">
        <v>9958095.3282675259</v>
      </c>
      <c r="M1074" s="39">
        <v>1</v>
      </c>
      <c r="N1074" s="72"/>
      <c r="O1074" s="72"/>
      <c r="P1074" s="72"/>
      <c r="Q1074" s="72"/>
      <c r="R1074" s="72"/>
      <c r="S1074" s="72">
        <v>2530295.9219999998</v>
      </c>
      <c r="T1074" s="22"/>
      <c r="U1074" s="22"/>
      <c r="X1074" s="102">
        <v>129.6</v>
      </c>
      <c r="Y1074" s="22">
        <v>19523.888287037036</v>
      </c>
      <c r="Z1074" s="5">
        <v>4.5900000000000003E-2</v>
      </c>
      <c r="AA1074" s="40"/>
      <c r="AE1074" s="34">
        <v>0</v>
      </c>
      <c r="AF1074" s="34">
        <v>554746.41885343788</v>
      </c>
    </row>
    <row r="1075" spans="1:35" ht="27.75" customHeight="1" x14ac:dyDescent="0.2">
      <c r="A1075" s="39">
        <v>1026</v>
      </c>
      <c r="B1075" s="17" t="s">
        <v>46</v>
      </c>
      <c r="C1075" s="19">
        <v>2002</v>
      </c>
      <c r="D1075" s="19"/>
      <c r="E1075" s="29">
        <v>0</v>
      </c>
      <c r="F1075" s="21">
        <v>76195485</v>
      </c>
      <c r="G1075" s="109">
        <v>-6078272.9012082331</v>
      </c>
      <c r="H1075" s="23">
        <v>76195485</v>
      </c>
      <c r="I1075" s="107">
        <v>5.0000000000000001E-3</v>
      </c>
      <c r="J1075" s="23"/>
      <c r="K1075" s="23">
        <v>2530295.9219999998</v>
      </c>
      <c r="L1075" s="23">
        <v>9958095.3282675259</v>
      </c>
      <c r="M1075" s="39">
        <v>1</v>
      </c>
      <c r="N1075" s="72"/>
      <c r="O1075" s="72"/>
      <c r="P1075" s="72"/>
      <c r="Q1075" s="72"/>
      <c r="R1075" s="72"/>
      <c r="S1075" s="72">
        <v>2530295.9219999998</v>
      </c>
      <c r="T1075" s="22"/>
      <c r="U1075" s="22"/>
      <c r="V1075" s="72">
        <v>0</v>
      </c>
      <c r="X1075" s="102">
        <v>130.5</v>
      </c>
      <c r="Y1075" s="22">
        <v>19389.240781609195</v>
      </c>
      <c r="Z1075" s="5">
        <v>4.5900000000000003E-2</v>
      </c>
      <c r="AA1075" s="40"/>
      <c r="AD1075" s="111">
        <v>91.329146341463414</v>
      </c>
      <c r="AE1075" s="34">
        <v>0</v>
      </c>
      <c r="AF1075" s="34">
        <v>548672.79900967423</v>
      </c>
      <c r="AG1075" s="107">
        <v>8.2960000000000006E-2</v>
      </c>
      <c r="AH1075" s="41">
        <v>16.741565999999999</v>
      </c>
      <c r="AI1075" s="23">
        <v>9185641.8770251945</v>
      </c>
    </row>
    <row r="1076" spans="1:35" ht="27.75" customHeight="1" x14ac:dyDescent="0.2">
      <c r="A1076" s="39">
        <v>1027</v>
      </c>
      <c r="B1076" s="17" t="s">
        <v>46</v>
      </c>
      <c r="C1076" s="19">
        <v>2003</v>
      </c>
      <c r="D1076" s="19"/>
      <c r="E1076" s="29">
        <v>0</v>
      </c>
      <c r="F1076" s="21">
        <v>81230619</v>
      </c>
      <c r="G1076" s="21">
        <v>0</v>
      </c>
      <c r="H1076" s="23">
        <v>5035134</v>
      </c>
      <c r="I1076" s="107">
        <v>5.0000000000000001E-3</v>
      </c>
      <c r="J1076" s="23">
        <v>5416111.4249999998</v>
      </c>
      <c r="K1076" s="23">
        <v>12651479.609999999</v>
      </c>
      <c r="L1076" s="23">
        <v>49790476.641337633</v>
      </c>
      <c r="N1076" s="72"/>
      <c r="O1076" s="72"/>
      <c r="P1076" s="72"/>
      <c r="Q1076" s="72"/>
      <c r="R1076" s="72"/>
      <c r="S1076" s="72">
        <v>5416111.4249999998</v>
      </c>
      <c r="T1076" s="22"/>
      <c r="U1076" s="22"/>
      <c r="V1076" s="72">
        <v>0</v>
      </c>
      <c r="X1076" s="102">
        <v>130.6</v>
      </c>
      <c r="Y1076" s="22">
        <v>41470.991003062787</v>
      </c>
      <c r="Z1076" s="5">
        <v>4.5900000000000003E-2</v>
      </c>
      <c r="AA1076" s="40"/>
      <c r="AD1076" s="111">
        <v>94.295243902439026</v>
      </c>
      <c r="AE1076" s="34">
        <v>0</v>
      </c>
      <c r="AF1076" s="34">
        <v>564959.70853819291</v>
      </c>
      <c r="AG1076" s="107">
        <v>8.2960000000000006E-2</v>
      </c>
      <c r="AH1076" s="41">
        <v>16.820820000000001</v>
      </c>
      <c r="AI1076" s="23">
        <v>9503085.5645734072</v>
      </c>
    </row>
    <row r="1077" spans="1:35" ht="27.75" customHeight="1" x14ac:dyDescent="0.2">
      <c r="A1077" s="39">
        <v>1028</v>
      </c>
      <c r="B1077" s="17" t="s">
        <v>46</v>
      </c>
      <c r="C1077" s="19">
        <v>2004</v>
      </c>
      <c r="D1077" s="19"/>
      <c r="E1077" s="29">
        <v>0</v>
      </c>
      <c r="F1077" s="21">
        <v>87055255</v>
      </c>
      <c r="G1077" s="21">
        <v>0</v>
      </c>
      <c r="H1077" s="23">
        <v>5824636</v>
      </c>
      <c r="I1077" s="107">
        <v>5.0000000000000001E-3</v>
      </c>
      <c r="J1077" s="23">
        <v>6230789.0949999997</v>
      </c>
      <c r="K1077" s="23"/>
      <c r="N1077" s="72"/>
      <c r="O1077" s="72"/>
      <c r="P1077" s="72"/>
      <c r="Q1077" s="72"/>
      <c r="R1077" s="72"/>
      <c r="S1077" s="72">
        <v>6230789.0949999997</v>
      </c>
      <c r="T1077" s="22"/>
      <c r="U1077" s="22"/>
      <c r="V1077" s="72">
        <v>0</v>
      </c>
      <c r="X1077" s="102">
        <v>131.1</v>
      </c>
      <c r="Y1077" s="22">
        <v>47526.995385202135</v>
      </c>
      <c r="Z1077" s="5">
        <v>4.5900000000000003E-2</v>
      </c>
      <c r="AA1077" s="40"/>
      <c r="AD1077" s="111">
        <v>97.149756097560967</v>
      </c>
      <c r="AE1077" s="34">
        <v>0</v>
      </c>
      <c r="AF1077" s="34">
        <v>586555.05330149201</v>
      </c>
      <c r="AG1077" s="107">
        <v>8.2960000000000006E-2</v>
      </c>
      <c r="AH1077" s="41">
        <v>16.852066000000001</v>
      </c>
      <c r="AI1077" s="23">
        <v>9884664.470870262</v>
      </c>
    </row>
    <row r="1078" spans="1:35" ht="27.75" customHeight="1" x14ac:dyDescent="0.2">
      <c r="A1078" s="39">
        <v>1029</v>
      </c>
      <c r="B1078" s="17" t="s">
        <v>46</v>
      </c>
      <c r="C1078" s="19">
        <v>2005</v>
      </c>
      <c r="D1078" s="19"/>
      <c r="E1078" s="29">
        <v>0</v>
      </c>
      <c r="F1078" s="21">
        <v>93206232</v>
      </c>
      <c r="G1078" s="21">
        <v>0</v>
      </c>
      <c r="H1078" s="23">
        <v>6150977</v>
      </c>
      <c r="I1078" s="107">
        <v>5.0000000000000001E-3</v>
      </c>
      <c r="J1078" s="23">
        <v>6586253.2750000004</v>
      </c>
      <c r="N1078" s="72"/>
      <c r="O1078" s="72"/>
      <c r="P1078" s="72"/>
      <c r="Q1078" s="72"/>
      <c r="R1078" s="72"/>
      <c r="S1078" s="72">
        <v>6586253.2750000004</v>
      </c>
      <c r="T1078" s="22"/>
      <c r="U1078" s="22"/>
      <c r="V1078" s="72">
        <v>0</v>
      </c>
      <c r="X1078" s="102">
        <v>133.6</v>
      </c>
      <c r="Y1078" s="22">
        <v>49298.302956586835</v>
      </c>
      <c r="Z1078" s="5">
        <v>4.5900000000000003E-2</v>
      </c>
      <c r="AA1078" s="40"/>
      <c r="AD1078" s="111">
        <v>99.990121951219521</v>
      </c>
      <c r="AE1078" s="34">
        <v>0</v>
      </c>
      <c r="AF1078" s="34">
        <v>608930.47931154037</v>
      </c>
      <c r="AG1078" s="107">
        <v>8.2960000000000006E-2</v>
      </c>
      <c r="AH1078" s="41">
        <v>17.008296000000001</v>
      </c>
      <c r="AI1078" s="23">
        <v>10356869.835552556</v>
      </c>
    </row>
    <row r="1079" spans="1:35" ht="27.75" customHeight="1" x14ac:dyDescent="0.2">
      <c r="A1079" s="39">
        <v>1030</v>
      </c>
      <c r="B1079" s="17" t="s">
        <v>46</v>
      </c>
      <c r="C1079" s="19">
        <v>2006</v>
      </c>
      <c r="D1079" s="19"/>
      <c r="E1079" s="29">
        <v>0</v>
      </c>
      <c r="F1079" s="21">
        <v>100049668</v>
      </c>
      <c r="G1079" s="21">
        <v>0</v>
      </c>
      <c r="H1079" s="23">
        <v>6843436</v>
      </c>
      <c r="I1079" s="107">
        <v>5.0000000000000001E-3</v>
      </c>
      <c r="J1079" s="23">
        <v>7309467.1600000001</v>
      </c>
      <c r="N1079" s="72"/>
      <c r="O1079" s="72"/>
      <c r="P1079" s="72"/>
      <c r="Q1079" s="72"/>
      <c r="R1079" s="72"/>
      <c r="S1079" s="72">
        <v>7309467.1600000001</v>
      </c>
      <c r="T1079" s="22"/>
      <c r="U1079" s="22"/>
      <c r="V1079" s="72">
        <v>0</v>
      </c>
      <c r="X1079" s="102">
        <v>142.4</v>
      </c>
      <c r="Y1079" s="22">
        <v>51330.527808988765</v>
      </c>
      <c r="Z1079" s="5">
        <v>4.5900000000000003E-2</v>
      </c>
      <c r="AA1079" s="40"/>
      <c r="AD1079" s="111">
        <v>103.12109756097563</v>
      </c>
      <c r="AE1079" s="34">
        <v>0</v>
      </c>
      <c r="AF1079" s="34">
        <v>632311.09812012943</v>
      </c>
      <c r="AG1079" s="107">
        <v>7.7441666666666686E-2</v>
      </c>
      <c r="AH1079" s="41">
        <v>16.88236666666667</v>
      </c>
      <c r="AI1079" s="23">
        <v>10674907.805866672</v>
      </c>
    </row>
    <row r="1080" spans="1:35" ht="27.75" customHeight="1" x14ac:dyDescent="0.2">
      <c r="A1080" s="39">
        <v>1031</v>
      </c>
      <c r="B1080" s="17" t="s">
        <v>46</v>
      </c>
      <c r="C1080" s="19">
        <v>2007</v>
      </c>
      <c r="D1080" s="19"/>
      <c r="E1080" s="29">
        <v>-3784390</v>
      </c>
      <c r="F1080" s="21">
        <v>105618560</v>
      </c>
      <c r="G1080" s="21">
        <v>0</v>
      </c>
      <c r="H1080" s="23">
        <v>5568892</v>
      </c>
      <c r="I1080" s="107">
        <v>5.0000000000000001E-3</v>
      </c>
      <c r="J1080" s="23">
        <v>6069140.3399999999</v>
      </c>
      <c r="N1080" s="72">
        <v>0</v>
      </c>
      <c r="O1080" s="72"/>
      <c r="P1080" s="72"/>
      <c r="Q1080" s="72">
        <v>899578.82260533923</v>
      </c>
      <c r="R1080" s="72">
        <v>899578.82260533923</v>
      </c>
      <c r="S1080" s="72">
        <v>6968719.1626053387</v>
      </c>
      <c r="T1080" s="22"/>
      <c r="U1080" s="22"/>
      <c r="V1080" s="72">
        <v>0</v>
      </c>
      <c r="X1080" s="102">
        <v>148.80000000000001</v>
      </c>
      <c r="Y1080" s="22">
        <v>46832.790071272437</v>
      </c>
      <c r="Z1080" s="5">
        <v>4.5900000000000003E-2</v>
      </c>
      <c r="AA1080" s="40"/>
      <c r="AD1080" s="111">
        <v>106.41609756097562</v>
      </c>
      <c r="AE1080" s="34">
        <v>0</v>
      </c>
      <c r="AF1080" s="34">
        <v>650120.80878768791</v>
      </c>
      <c r="AG1080" s="107">
        <v>7.350000000000001E-2</v>
      </c>
      <c r="AH1080" s="41">
        <v>17.296320000000001</v>
      </c>
      <c r="AI1080" s="23">
        <v>11244697.547450664</v>
      </c>
    </row>
    <row r="1081" spans="1:35" ht="27.75" customHeight="1" x14ac:dyDescent="0.2">
      <c r="A1081" s="39">
        <v>1032</v>
      </c>
      <c r="B1081" s="17" t="s">
        <v>46</v>
      </c>
      <c r="C1081" s="19">
        <v>2008</v>
      </c>
      <c r="D1081" s="19"/>
      <c r="E1081" s="29">
        <v>-3967224</v>
      </c>
      <c r="F1081" s="21">
        <v>111987288</v>
      </c>
      <c r="G1081" s="21">
        <v>0</v>
      </c>
      <c r="H1081" s="23">
        <v>6368728</v>
      </c>
      <c r="I1081" s="107">
        <v>5.0000000000000001E-3</v>
      </c>
      <c r="J1081" s="23">
        <v>6896820.7999999998</v>
      </c>
      <c r="N1081" s="72">
        <v>0</v>
      </c>
      <c r="O1081" s="72"/>
      <c r="P1081" s="72"/>
      <c r="Q1081" s="72">
        <v>953822.81945337099</v>
      </c>
      <c r="R1081" s="72">
        <v>953822.81945337099</v>
      </c>
      <c r="S1081" s="72">
        <v>7850643.6194533706</v>
      </c>
      <c r="T1081" s="22"/>
      <c r="U1081" s="22"/>
      <c r="V1081" s="72">
        <v>0</v>
      </c>
      <c r="X1081" s="102">
        <v>150.30000000000001</v>
      </c>
      <c r="Y1081" s="22">
        <v>52233.157814061015</v>
      </c>
      <c r="Z1081" s="5">
        <v>4.5900000000000003E-2</v>
      </c>
      <c r="AA1081" s="40"/>
      <c r="AD1081" s="111">
        <v>109.62926829268292</v>
      </c>
      <c r="AE1081" s="34">
        <v>0</v>
      </c>
      <c r="AF1081" s="34">
        <v>672513.42147839407</v>
      </c>
      <c r="AG1081" s="107">
        <v>7.2692083333333324E-2</v>
      </c>
      <c r="AH1081" s="41">
        <v>17.715351999999999</v>
      </c>
      <c r="AI1081" s="23">
        <v>11913811.986214111</v>
      </c>
    </row>
    <row r="1082" spans="1:35" ht="27.75" customHeight="1" x14ac:dyDescent="0.2">
      <c r="A1082" s="39">
        <v>1033</v>
      </c>
      <c r="B1082" s="17" t="s">
        <v>46</v>
      </c>
      <c r="C1082" s="19">
        <v>2009</v>
      </c>
      <c r="D1082" s="19"/>
      <c r="E1082" s="29">
        <v>-4113950</v>
      </c>
      <c r="F1082" s="21">
        <v>119253323</v>
      </c>
      <c r="G1082" s="21">
        <v>0</v>
      </c>
      <c r="H1082" s="23">
        <v>7266035</v>
      </c>
      <c r="I1082" s="107">
        <v>5.0000000000000001E-3</v>
      </c>
      <c r="J1082" s="23">
        <v>7825971.4400000004</v>
      </c>
      <c r="N1082" s="72">
        <v>0</v>
      </c>
      <c r="O1082" s="72"/>
      <c r="P1082" s="72"/>
      <c r="Q1082" s="72">
        <v>1015709.3970615981</v>
      </c>
      <c r="R1082" s="72">
        <v>1015709.3970615981</v>
      </c>
      <c r="S1082" s="72">
        <v>8841680.8370615989</v>
      </c>
      <c r="T1082" s="22"/>
      <c r="U1082" s="22"/>
      <c r="V1082" s="72">
        <v>0</v>
      </c>
      <c r="X1082" s="102">
        <v>151.1</v>
      </c>
      <c r="Y1082" s="22">
        <v>58515.425791274647</v>
      </c>
      <c r="Z1082" s="5">
        <v>4.5900000000000003E-2</v>
      </c>
      <c r="AA1082" s="40"/>
      <c r="AD1082" s="111">
        <v>112.72439024390243</v>
      </c>
      <c r="AE1082" s="34">
        <v>0</v>
      </c>
      <c r="AF1082" s="34">
        <v>700160.48122381046</v>
      </c>
      <c r="AG1082" s="107">
        <v>7.3154000000000011E-2</v>
      </c>
      <c r="AH1082" s="41">
        <v>17.930536200000002</v>
      </c>
      <c r="AI1082" s="23">
        <v>12554252.854392955</v>
      </c>
    </row>
    <row r="1083" spans="1:35" ht="27.75" customHeight="1" x14ac:dyDescent="0.2">
      <c r="A1083" s="39">
        <v>1034</v>
      </c>
      <c r="B1083" s="17" t="s">
        <v>46</v>
      </c>
      <c r="C1083" s="19">
        <v>2010</v>
      </c>
      <c r="D1083" s="19"/>
      <c r="E1083" s="29">
        <v>-4087943</v>
      </c>
      <c r="F1083" s="21">
        <v>113359193</v>
      </c>
      <c r="G1083" s="21">
        <v>0</v>
      </c>
      <c r="H1083" s="23">
        <v>-5894130</v>
      </c>
      <c r="I1083" s="107">
        <v>5.0000000000000001E-3</v>
      </c>
      <c r="J1083" s="23">
        <v>-5297863.3849999998</v>
      </c>
      <c r="N1083" s="72">
        <v>0</v>
      </c>
      <c r="O1083" s="72"/>
      <c r="P1083" s="72"/>
      <c r="Q1083" s="72">
        <v>965507.66617563635</v>
      </c>
      <c r="R1083" s="72">
        <v>965507.66617563635</v>
      </c>
      <c r="S1083" s="72">
        <v>-4332355.7188243633</v>
      </c>
      <c r="T1083" s="22"/>
      <c r="U1083" s="22"/>
      <c r="V1083" s="72">
        <v>0</v>
      </c>
      <c r="X1083" s="102">
        <v>155.1</v>
      </c>
      <c r="Y1083" s="22">
        <v>-27932.660985327941</v>
      </c>
      <c r="Z1083" s="5">
        <v>4.5900000000000003E-2</v>
      </c>
      <c r="AA1083" s="40"/>
      <c r="AD1083" s="111">
        <v>115.85768292682927</v>
      </c>
      <c r="AE1083" s="34">
        <v>0</v>
      </c>
      <c r="AF1083" s="34">
        <v>640090.45415030967</v>
      </c>
      <c r="AG1083" s="107">
        <v>7.3993333333333355E-2</v>
      </c>
      <c r="AH1083" s="41">
        <v>18.29948266666667</v>
      </c>
      <c r="AI1083" s="23">
        <v>11713324.170822388</v>
      </c>
    </row>
    <row r="1084" spans="1:35" ht="27.75" customHeight="1" x14ac:dyDescent="0.2">
      <c r="A1084" s="39">
        <v>1035</v>
      </c>
      <c r="B1084" s="17" t="s">
        <v>46</v>
      </c>
      <c r="C1084" s="18">
        <v>2011</v>
      </c>
      <c r="D1084" s="18"/>
      <c r="E1084" s="29">
        <v>-4476295</v>
      </c>
      <c r="F1084" s="21">
        <v>114456804</v>
      </c>
      <c r="G1084" s="20">
        <v>0</v>
      </c>
      <c r="H1084" s="23">
        <v>1097611</v>
      </c>
      <c r="I1084" s="107">
        <v>5.0000000000000001E-3</v>
      </c>
      <c r="J1084" s="23">
        <v>1664406.9649999999</v>
      </c>
      <c r="N1084" s="72">
        <v>0</v>
      </c>
      <c r="O1084" s="72"/>
      <c r="P1084" s="72"/>
      <c r="Q1084" s="72">
        <v>974856.28455349209</v>
      </c>
      <c r="R1084" s="72">
        <v>974856.28455349209</v>
      </c>
      <c r="S1084" s="72">
        <v>2639263.2495534918</v>
      </c>
      <c r="T1084" s="22"/>
      <c r="U1084" s="22"/>
      <c r="V1084" s="72">
        <v>0</v>
      </c>
      <c r="X1084" s="102">
        <v>160.19999999999999</v>
      </c>
      <c r="Y1084" s="22">
        <v>16474.801807450014</v>
      </c>
      <c r="Z1084" s="5">
        <v>4.5900000000000003E-2</v>
      </c>
      <c r="AA1084" s="40"/>
      <c r="AD1084" s="111">
        <v>119.08</v>
      </c>
      <c r="AE1084" s="34">
        <v>0</v>
      </c>
      <c r="AF1084" s="34">
        <v>627185.10411226051</v>
      </c>
      <c r="AG1084" s="107">
        <v>7.0764333333333346E-2</v>
      </c>
      <c r="AH1084" s="41">
        <v>18.328728099999999</v>
      </c>
      <c r="AI1084" s="23">
        <v>11495505.241643814</v>
      </c>
    </row>
    <row r="1085" spans="1:35" ht="27.75" customHeight="1" x14ac:dyDescent="0.2">
      <c r="B1085" s="98" t="s">
        <v>46</v>
      </c>
      <c r="C1085" s="39">
        <v>2012</v>
      </c>
      <c r="E1085" s="29">
        <v>-4476295</v>
      </c>
      <c r="F1085" s="34">
        <v>123414435</v>
      </c>
      <c r="G1085" s="20"/>
      <c r="H1085" s="23">
        <v>8957631</v>
      </c>
      <c r="I1085" s="107">
        <v>5.0000000000000001E-3</v>
      </c>
      <c r="J1085" s="23">
        <v>9529915.0199999996</v>
      </c>
      <c r="N1085" s="72">
        <v>0</v>
      </c>
      <c r="O1085" s="72"/>
      <c r="P1085" s="72"/>
      <c r="Q1085" s="72">
        <v>1051150.5944580494</v>
      </c>
      <c r="R1085" s="72">
        <v>1051150.5944580494</v>
      </c>
      <c r="S1085" s="72">
        <v>10581065.614458049</v>
      </c>
      <c r="T1085" s="72">
        <v>0</v>
      </c>
      <c r="U1085" s="72">
        <v>11241710</v>
      </c>
      <c r="X1085" s="102">
        <v>161.6</v>
      </c>
      <c r="Y1085" s="22">
        <v>65476.89117857704</v>
      </c>
      <c r="Z1085" s="5">
        <v>4.5900000000000003E-2</v>
      </c>
      <c r="AF1085" s="34">
        <v>663874.19901208486</v>
      </c>
      <c r="AG1085" s="107">
        <v>6.2333333333333331E-2</v>
      </c>
      <c r="AH1085" s="41">
        <v>17.40324</v>
      </c>
      <c r="AI1085" s="23">
        <v>11553562.015215077</v>
      </c>
    </row>
    <row r="1086" spans="1:35" ht="27.75" customHeight="1" x14ac:dyDescent="0.2">
      <c r="A1086" s="39">
        <v>1036</v>
      </c>
      <c r="B1086" s="17" t="s">
        <v>47</v>
      </c>
      <c r="C1086" s="19">
        <v>1989</v>
      </c>
      <c r="D1086" s="19"/>
      <c r="E1086" s="29">
        <v>0</v>
      </c>
      <c r="F1086" s="21">
        <v>43875523</v>
      </c>
      <c r="G1086" s="21">
        <v>-15930959</v>
      </c>
      <c r="H1086" s="23"/>
      <c r="I1086" s="107">
        <v>5.0000000000000001E-3</v>
      </c>
      <c r="N1086" s="72"/>
      <c r="O1086" s="72"/>
      <c r="P1086" s="72"/>
      <c r="Q1086" s="72"/>
      <c r="R1086" s="72"/>
      <c r="V1086" s="72">
        <v>0</v>
      </c>
      <c r="X1086" s="102">
        <v>95.5</v>
      </c>
      <c r="Z1086" s="5">
        <v>4.5900000000000003E-2</v>
      </c>
      <c r="AA1086" s="40">
        <v>546174.02355616854</v>
      </c>
      <c r="AB1086" s="110">
        <v>51.164212860310414</v>
      </c>
      <c r="AE1086" s="34">
        <v>1</v>
      </c>
      <c r="AF1086" s="34">
        <v>546174.02355616854</v>
      </c>
    </row>
    <row r="1087" spans="1:35" ht="27.75" customHeight="1" x14ac:dyDescent="0.2">
      <c r="A1087" s="39">
        <v>1037</v>
      </c>
      <c r="B1087" s="17" t="s">
        <v>47</v>
      </c>
      <c r="C1087" s="19">
        <v>1990</v>
      </c>
      <c r="D1087" s="19"/>
      <c r="E1087" s="29">
        <v>0</v>
      </c>
      <c r="F1087" s="21">
        <v>46981208</v>
      </c>
      <c r="G1087" s="21">
        <v>-17505744</v>
      </c>
      <c r="H1087" s="23">
        <v>3105685</v>
      </c>
      <c r="I1087" s="107">
        <v>5.0000000000000001E-3</v>
      </c>
      <c r="J1087" s="34">
        <v>3325062.6150000002</v>
      </c>
      <c r="N1087" s="72"/>
      <c r="O1087" s="72"/>
      <c r="P1087" s="72"/>
      <c r="Q1087" s="72"/>
      <c r="R1087" s="72"/>
      <c r="S1087" s="72">
        <v>3325062.6150000002</v>
      </c>
      <c r="T1087" s="22"/>
      <c r="U1087" s="22"/>
      <c r="V1087" s="72">
        <v>0</v>
      </c>
      <c r="X1087" s="102">
        <v>98.5</v>
      </c>
      <c r="Y1087" s="22">
        <v>33756.980862944161</v>
      </c>
      <c r="Z1087" s="5">
        <v>4.5900000000000003E-2</v>
      </c>
      <c r="AA1087" s="40"/>
      <c r="AE1087" s="34">
        <v>0</v>
      </c>
      <c r="AF1087" s="34">
        <v>554861.61673788459</v>
      </c>
    </row>
    <row r="1088" spans="1:35" ht="27.75" customHeight="1" x14ac:dyDescent="0.2">
      <c r="A1088" s="39">
        <v>1038</v>
      </c>
      <c r="B1088" s="17" t="s">
        <v>47</v>
      </c>
      <c r="C1088" s="19">
        <v>1991</v>
      </c>
      <c r="D1088" s="19"/>
      <c r="E1088" s="29">
        <v>0</v>
      </c>
      <c r="F1088" s="21">
        <v>51052252</v>
      </c>
      <c r="G1088" s="21">
        <v>-19363878</v>
      </c>
      <c r="H1088" s="23">
        <v>4071044</v>
      </c>
      <c r="I1088" s="107">
        <v>5.0000000000000001E-3</v>
      </c>
      <c r="J1088" s="23">
        <v>4305950.04</v>
      </c>
      <c r="N1088" s="72"/>
      <c r="O1088" s="72"/>
      <c r="P1088" s="72"/>
      <c r="Q1088" s="72"/>
      <c r="R1088" s="72"/>
      <c r="S1088" s="72">
        <v>4305950.04</v>
      </c>
      <c r="T1088" s="22"/>
      <c r="U1088" s="22"/>
      <c r="V1088" s="72">
        <v>0</v>
      </c>
      <c r="X1088" s="102">
        <v>97.7</v>
      </c>
      <c r="Y1088" s="22">
        <v>44073.183623336743</v>
      </c>
      <c r="Z1088" s="5">
        <v>4.5900000000000003E-2</v>
      </c>
      <c r="AA1088" s="40"/>
      <c r="AE1088" s="34">
        <v>0</v>
      </c>
      <c r="AF1088" s="34">
        <v>573466.65215295239</v>
      </c>
    </row>
    <row r="1089" spans="1:35" ht="27.75" customHeight="1" x14ac:dyDescent="0.2">
      <c r="A1089" s="39">
        <v>1039</v>
      </c>
      <c r="B1089" s="17" t="s">
        <v>47</v>
      </c>
      <c r="C1089" s="19">
        <v>1992</v>
      </c>
      <c r="D1089" s="19"/>
      <c r="E1089" s="29">
        <v>0</v>
      </c>
      <c r="F1089" s="21">
        <v>53774215</v>
      </c>
      <c r="G1089" s="21">
        <v>-20622264</v>
      </c>
      <c r="H1089" s="23">
        <v>2721963</v>
      </c>
      <c r="I1089" s="107">
        <v>5.0000000000000001E-3</v>
      </c>
      <c r="J1089" s="23">
        <v>2977224.26</v>
      </c>
      <c r="N1089" s="72"/>
      <c r="O1089" s="72"/>
      <c r="P1089" s="72"/>
      <c r="Q1089" s="72"/>
      <c r="R1089" s="72"/>
      <c r="S1089" s="72">
        <v>2977224.26</v>
      </c>
      <c r="T1089" s="22"/>
      <c r="U1089" s="22"/>
      <c r="V1089" s="72">
        <v>0</v>
      </c>
      <c r="X1089" s="102">
        <v>100</v>
      </c>
      <c r="Y1089" s="22">
        <v>29772.242599999998</v>
      </c>
      <c r="Z1089" s="5">
        <v>4.5900000000000003E-2</v>
      </c>
      <c r="AA1089" s="40"/>
      <c r="AE1089" s="34">
        <v>0</v>
      </c>
      <c r="AF1089" s="34">
        <v>576916.77541913185</v>
      </c>
    </row>
    <row r="1090" spans="1:35" ht="27.75" customHeight="1" x14ac:dyDescent="0.2">
      <c r="A1090" s="39">
        <v>1040</v>
      </c>
      <c r="B1090" s="17" t="s">
        <v>47</v>
      </c>
      <c r="C1090" s="19">
        <v>1993</v>
      </c>
      <c r="D1090" s="19"/>
      <c r="E1090" s="29">
        <v>0</v>
      </c>
      <c r="F1090" s="21">
        <v>56649807</v>
      </c>
      <c r="G1090" s="21">
        <v>-20530837</v>
      </c>
      <c r="H1090" s="23">
        <v>2875592</v>
      </c>
      <c r="I1090" s="107">
        <v>5.0000000000000001E-3</v>
      </c>
      <c r="J1090" s="23">
        <v>3144463.0750000002</v>
      </c>
      <c r="N1090" s="72"/>
      <c r="O1090" s="72"/>
      <c r="P1090" s="72"/>
      <c r="Q1090" s="72"/>
      <c r="R1090" s="72"/>
      <c r="S1090" s="72">
        <v>3144463.0750000002</v>
      </c>
      <c r="T1090" s="22"/>
      <c r="U1090" s="22"/>
      <c r="V1090" s="72">
        <v>0</v>
      </c>
      <c r="X1090" s="102">
        <v>102.5</v>
      </c>
      <c r="Y1090" s="22">
        <v>30677.688536585367</v>
      </c>
      <c r="Z1090" s="5">
        <v>4.5900000000000003E-2</v>
      </c>
      <c r="AA1090" s="40"/>
      <c r="AE1090" s="34">
        <v>0</v>
      </c>
      <c r="AF1090" s="34">
        <v>581113.98396397918</v>
      </c>
    </row>
    <row r="1091" spans="1:35" ht="27.75" customHeight="1" x14ac:dyDescent="0.2">
      <c r="A1091" s="39">
        <v>1041</v>
      </c>
      <c r="B1091" s="17" t="s">
        <v>47</v>
      </c>
      <c r="C1091" s="19">
        <v>1994</v>
      </c>
      <c r="D1091" s="19"/>
      <c r="E1091" s="29">
        <v>0</v>
      </c>
      <c r="F1091" s="21">
        <v>61343511</v>
      </c>
      <c r="G1091" s="21">
        <v>-20779248</v>
      </c>
      <c r="H1091" s="23">
        <v>4693704</v>
      </c>
      <c r="I1091" s="107">
        <v>5.0000000000000001E-3</v>
      </c>
      <c r="J1091" s="23">
        <v>4976953.0350000001</v>
      </c>
      <c r="N1091" s="72"/>
      <c r="O1091" s="72"/>
      <c r="P1091" s="72"/>
      <c r="Q1091" s="72"/>
      <c r="R1091" s="72"/>
      <c r="S1091" s="72">
        <v>4976953.0350000001</v>
      </c>
      <c r="T1091" s="22"/>
      <c r="U1091" s="22"/>
      <c r="V1091" s="72">
        <v>0</v>
      </c>
      <c r="X1091" s="102">
        <v>108.2</v>
      </c>
      <c r="Y1091" s="22">
        <v>45997.717513863216</v>
      </c>
      <c r="Z1091" s="5">
        <v>4.5900000000000003E-2</v>
      </c>
      <c r="AA1091" s="40"/>
      <c r="AE1091" s="34">
        <v>0</v>
      </c>
      <c r="AF1091" s="34">
        <v>600438.56961389573</v>
      </c>
    </row>
    <row r="1092" spans="1:35" ht="27.75" customHeight="1" x14ac:dyDescent="0.2">
      <c r="A1092" s="39">
        <v>1042</v>
      </c>
      <c r="B1092" s="17" t="s">
        <v>47</v>
      </c>
      <c r="C1092" s="19">
        <v>1995</v>
      </c>
      <c r="D1092" s="19"/>
      <c r="E1092" s="29">
        <v>0</v>
      </c>
      <c r="F1092" s="21">
        <v>67627449</v>
      </c>
      <c r="G1092" s="21">
        <v>-23252723</v>
      </c>
      <c r="H1092" s="23">
        <v>6283938</v>
      </c>
      <c r="I1092" s="107">
        <v>5.0000000000000001E-3</v>
      </c>
      <c r="J1092" s="23">
        <v>6590655.5549999997</v>
      </c>
      <c r="N1092" s="72"/>
      <c r="O1092" s="72"/>
      <c r="P1092" s="72"/>
      <c r="Q1092" s="72"/>
      <c r="R1092" s="72"/>
      <c r="S1092" s="72">
        <v>6590655.5549999997</v>
      </c>
      <c r="T1092" s="22"/>
      <c r="U1092" s="22"/>
      <c r="V1092" s="72">
        <v>0</v>
      </c>
      <c r="X1092" s="102">
        <v>116.7</v>
      </c>
      <c r="Y1092" s="22">
        <v>56475.197557840613</v>
      </c>
      <c r="Z1092" s="5">
        <v>4.5900000000000003E-2</v>
      </c>
      <c r="AA1092" s="40"/>
      <c r="AE1092" s="34">
        <v>0</v>
      </c>
      <c r="AF1092" s="34">
        <v>629353.6368264585</v>
      </c>
    </row>
    <row r="1093" spans="1:35" ht="27.75" customHeight="1" x14ac:dyDescent="0.2">
      <c r="A1093" s="39">
        <v>1043</v>
      </c>
      <c r="B1093" s="17" t="s">
        <v>47</v>
      </c>
      <c r="C1093" s="19">
        <v>1996</v>
      </c>
      <c r="D1093" s="19"/>
      <c r="E1093" s="29">
        <v>0</v>
      </c>
      <c r="F1093" s="21">
        <v>72772997</v>
      </c>
      <c r="G1093" s="21">
        <v>-25761814</v>
      </c>
      <c r="H1093" s="23">
        <v>5145548</v>
      </c>
      <c r="I1093" s="107">
        <v>5.0000000000000001E-3</v>
      </c>
      <c r="J1093" s="23">
        <v>5483685.2450000001</v>
      </c>
      <c r="N1093" s="72"/>
      <c r="O1093" s="72"/>
      <c r="P1093" s="72"/>
      <c r="Q1093" s="72"/>
      <c r="R1093" s="72"/>
      <c r="S1093" s="72">
        <v>5483685.2450000001</v>
      </c>
      <c r="T1093" s="22"/>
      <c r="U1093" s="22"/>
      <c r="V1093" s="72">
        <v>0</v>
      </c>
      <c r="X1093" s="102">
        <v>116.6</v>
      </c>
      <c r="Y1093" s="22">
        <v>47029.890608919384</v>
      </c>
      <c r="Z1093" s="5">
        <v>4.5900000000000003E-2</v>
      </c>
      <c r="AA1093" s="40"/>
      <c r="AE1093" s="34">
        <v>0</v>
      </c>
      <c r="AF1093" s="34">
        <v>647496.19550504349</v>
      </c>
    </row>
    <row r="1094" spans="1:35" ht="27.75" customHeight="1" x14ac:dyDescent="0.2">
      <c r="A1094" s="39">
        <v>1044</v>
      </c>
      <c r="B1094" s="17" t="s">
        <v>47</v>
      </c>
      <c r="C1094" s="19">
        <v>1997</v>
      </c>
      <c r="D1094" s="19"/>
      <c r="E1094" s="29">
        <v>0</v>
      </c>
      <c r="F1094" s="21">
        <v>76611971</v>
      </c>
      <c r="G1094" s="21">
        <v>-28180822</v>
      </c>
      <c r="H1094" s="23">
        <v>3838974</v>
      </c>
      <c r="I1094" s="107">
        <v>5.0000000000000001E-3</v>
      </c>
      <c r="J1094" s="23">
        <v>4202838.9850000003</v>
      </c>
      <c r="L1094" s="33">
        <v>0.63216163698490413</v>
      </c>
      <c r="N1094" s="72"/>
      <c r="O1094" s="72"/>
      <c r="P1094" s="72"/>
      <c r="Q1094" s="72"/>
      <c r="R1094" s="72"/>
      <c r="S1094" s="72">
        <v>4202838.9850000003</v>
      </c>
      <c r="T1094" s="22"/>
      <c r="U1094" s="22"/>
      <c r="V1094" s="72">
        <v>0</v>
      </c>
      <c r="X1094" s="102">
        <v>118</v>
      </c>
      <c r="Y1094" s="22">
        <v>35617.279533898305</v>
      </c>
      <c r="Z1094" s="5">
        <v>4.5900000000000003E-2</v>
      </c>
      <c r="AA1094" s="40"/>
      <c r="AE1094" s="34">
        <v>0</v>
      </c>
      <c r="AF1094" s="34">
        <v>653393.39966526034</v>
      </c>
    </row>
    <row r="1095" spans="1:35" ht="27.75" customHeight="1" x14ac:dyDescent="0.2">
      <c r="A1095" s="39">
        <v>1045</v>
      </c>
      <c r="B1095" s="17" t="s">
        <v>47</v>
      </c>
      <c r="C1095" s="19">
        <v>1998</v>
      </c>
      <c r="D1095" s="19"/>
      <c r="E1095" s="29">
        <v>0</v>
      </c>
      <c r="F1095" s="21">
        <v>90315503</v>
      </c>
      <c r="G1095" s="21">
        <v>-31494742</v>
      </c>
      <c r="H1095" s="23">
        <v>13703532</v>
      </c>
      <c r="I1095" s="107">
        <v>5.0000000000000001E-3</v>
      </c>
      <c r="J1095" s="23"/>
      <c r="K1095" s="23">
        <v>9812741.7709999997</v>
      </c>
      <c r="L1095" s="23">
        <v>24393643.091898415</v>
      </c>
      <c r="M1095" s="39">
        <v>1</v>
      </c>
      <c r="N1095" s="72"/>
      <c r="O1095" s="72"/>
      <c r="P1095" s="72"/>
      <c r="Q1095" s="72"/>
      <c r="R1095" s="72"/>
      <c r="S1095" s="72">
        <v>9812741.7709999997</v>
      </c>
      <c r="T1095" s="22"/>
      <c r="U1095" s="22"/>
      <c r="X1095" s="102">
        <v>122.8</v>
      </c>
      <c r="Y1095" s="22">
        <v>79908.320610749186</v>
      </c>
      <c r="Z1095" s="5">
        <v>4.5900000000000003E-2</v>
      </c>
      <c r="AA1095" s="40"/>
      <c r="AE1095" s="34">
        <v>0</v>
      </c>
      <c r="AF1095" s="34">
        <v>703310.96323137404</v>
      </c>
    </row>
    <row r="1096" spans="1:35" ht="27.75" customHeight="1" x14ac:dyDescent="0.2">
      <c r="A1096" s="39">
        <v>1046</v>
      </c>
      <c r="B1096" s="17" t="s">
        <v>47</v>
      </c>
      <c r="C1096" s="19">
        <v>1999</v>
      </c>
      <c r="D1096" s="19"/>
      <c r="E1096" s="29">
        <v>0</v>
      </c>
      <c r="F1096" s="21">
        <v>0</v>
      </c>
      <c r="G1096" s="21">
        <v>0</v>
      </c>
      <c r="H1096" s="23">
        <v>-90315503</v>
      </c>
      <c r="I1096" s="107">
        <v>5.0000000000000001E-3</v>
      </c>
      <c r="J1096" s="23"/>
      <c r="K1096" s="23">
        <v>9812741.7709999997</v>
      </c>
      <c r="L1096" s="23">
        <v>24393643.091898415</v>
      </c>
      <c r="M1096" s="39">
        <v>1</v>
      </c>
      <c r="N1096" s="72"/>
      <c r="O1096" s="72"/>
      <c r="P1096" s="72"/>
      <c r="Q1096" s="72"/>
      <c r="R1096" s="72"/>
      <c r="S1096" s="72">
        <v>9812741.7709999997</v>
      </c>
      <c r="T1096" s="22"/>
      <c r="U1096" s="22"/>
      <c r="X1096" s="102">
        <v>126.1</v>
      </c>
      <c r="Y1096" s="22">
        <v>77817.143306899292</v>
      </c>
      <c r="Z1096" s="5">
        <v>4.5900000000000003E-2</v>
      </c>
      <c r="AA1096" s="40"/>
      <c r="AE1096" s="34">
        <v>0</v>
      </c>
      <c r="AF1096" s="34">
        <v>748846.13332595327</v>
      </c>
    </row>
    <row r="1097" spans="1:35" ht="27.75" customHeight="1" x14ac:dyDescent="0.2">
      <c r="A1097" s="39">
        <v>1047</v>
      </c>
      <c r="B1097" s="17" t="s">
        <v>47</v>
      </c>
      <c r="C1097" s="19">
        <v>2000</v>
      </c>
      <c r="D1097" s="19"/>
      <c r="E1097" s="29">
        <v>0</v>
      </c>
      <c r="F1097" s="21">
        <v>0</v>
      </c>
      <c r="G1097" s="21">
        <v>0</v>
      </c>
      <c r="H1097" s="23">
        <v>0</v>
      </c>
      <c r="I1097" s="107">
        <v>5.0000000000000001E-3</v>
      </c>
      <c r="J1097" s="23"/>
      <c r="K1097" s="23">
        <v>9812741.7709999997</v>
      </c>
      <c r="L1097" s="23">
        <v>24393643.091898415</v>
      </c>
      <c r="M1097" s="39">
        <v>1</v>
      </c>
      <c r="N1097" s="72"/>
      <c r="O1097" s="72"/>
      <c r="P1097" s="72"/>
      <c r="Q1097" s="72"/>
      <c r="R1097" s="72"/>
      <c r="S1097" s="72">
        <v>9812741.7709999997</v>
      </c>
      <c r="T1097" s="22"/>
      <c r="U1097" s="22"/>
      <c r="X1097" s="102">
        <v>128.69999999999999</v>
      </c>
      <c r="Y1097" s="22">
        <v>76245.079805749803</v>
      </c>
      <c r="Z1097" s="5">
        <v>4.5900000000000003E-2</v>
      </c>
      <c r="AA1097" s="40"/>
      <c r="AE1097" s="34">
        <v>0</v>
      </c>
      <c r="AF1097" s="34">
        <v>790719.17561204184</v>
      </c>
    </row>
    <row r="1098" spans="1:35" ht="27.75" customHeight="1" x14ac:dyDescent="0.2">
      <c r="A1098" s="39">
        <v>1048</v>
      </c>
      <c r="B1098" s="17" t="s">
        <v>47</v>
      </c>
      <c r="C1098" s="19">
        <v>2001</v>
      </c>
      <c r="D1098" s="19"/>
      <c r="E1098" s="29">
        <v>0</v>
      </c>
      <c r="F1098" s="21">
        <v>0</v>
      </c>
      <c r="G1098" s="21">
        <v>0</v>
      </c>
      <c r="H1098" s="23">
        <v>0</v>
      </c>
      <c r="I1098" s="107">
        <v>5.0000000000000001E-3</v>
      </c>
      <c r="J1098" s="23"/>
      <c r="K1098" s="23">
        <v>9812741.7709999997</v>
      </c>
      <c r="L1098" s="23">
        <v>24393643.091898415</v>
      </c>
      <c r="M1098" s="39">
        <v>1</v>
      </c>
      <c r="N1098" s="72"/>
      <c r="O1098" s="72"/>
      <c r="P1098" s="72"/>
      <c r="Q1098" s="72"/>
      <c r="R1098" s="72"/>
      <c r="S1098" s="72">
        <v>9812741.7709999997</v>
      </c>
      <c r="T1098" s="22"/>
      <c r="U1098" s="22"/>
      <c r="X1098" s="102">
        <v>129.6</v>
      </c>
      <c r="Y1098" s="22">
        <v>75715.60008487654</v>
      </c>
      <c r="Z1098" s="5">
        <v>4.5900000000000003E-2</v>
      </c>
      <c r="AA1098" s="40"/>
      <c r="AE1098" s="34">
        <v>0</v>
      </c>
      <c r="AF1098" s="34">
        <v>830140.76553632563</v>
      </c>
    </row>
    <row r="1099" spans="1:35" ht="27.75" customHeight="1" x14ac:dyDescent="0.2">
      <c r="A1099" s="39">
        <v>1049</v>
      </c>
      <c r="B1099" s="17" t="s">
        <v>47</v>
      </c>
      <c r="C1099" s="19">
        <v>2002</v>
      </c>
      <c r="D1099" s="19"/>
      <c r="E1099" s="29">
        <v>0</v>
      </c>
      <c r="F1099" s="21">
        <v>125292620</v>
      </c>
      <c r="G1099" s="109">
        <v>-32991009.305451427</v>
      </c>
      <c r="H1099" s="23">
        <v>125292620</v>
      </c>
      <c r="I1099" s="107">
        <v>5.0000000000000001E-3</v>
      </c>
      <c r="J1099" s="23"/>
      <c r="K1099" s="23">
        <v>9812741.7709999997</v>
      </c>
      <c r="L1099" s="23">
        <v>24393643.091898415</v>
      </c>
      <c r="M1099" s="39">
        <v>1</v>
      </c>
      <c r="N1099" s="72"/>
      <c r="O1099" s="72"/>
      <c r="P1099" s="72"/>
      <c r="Q1099" s="72"/>
      <c r="R1099" s="72"/>
      <c r="S1099" s="72">
        <v>9812741.7709999997</v>
      </c>
      <c r="T1099" s="22"/>
      <c r="U1099" s="22"/>
      <c r="V1099" s="72">
        <v>0</v>
      </c>
      <c r="X1099" s="102">
        <v>130.5</v>
      </c>
      <c r="Y1099" s="22">
        <v>75193.423532567045</v>
      </c>
      <c r="Z1099" s="5">
        <v>4.5900000000000003E-2</v>
      </c>
      <c r="AA1099" s="40"/>
      <c r="AD1099" s="111">
        <v>91.329146341463414</v>
      </c>
      <c r="AE1099" s="34">
        <v>0</v>
      </c>
      <c r="AF1099" s="34">
        <v>867230.72793077538</v>
      </c>
      <c r="AG1099" s="107">
        <v>8.2960000000000006E-2</v>
      </c>
      <c r="AH1099" s="41">
        <v>16.741565999999999</v>
      </c>
      <c r="AI1099" s="23">
        <v>14518800.468881119</v>
      </c>
    </row>
    <row r="1100" spans="1:35" ht="27.75" customHeight="1" x14ac:dyDescent="0.2">
      <c r="A1100" s="39">
        <v>1050</v>
      </c>
      <c r="B1100" s="17" t="s">
        <v>47</v>
      </c>
      <c r="C1100" s="19">
        <v>2003</v>
      </c>
      <c r="D1100" s="19">
        <v>1</v>
      </c>
      <c r="E1100" s="29">
        <v>0</v>
      </c>
      <c r="F1100" s="21">
        <v>134636946</v>
      </c>
      <c r="G1100" s="21">
        <v>0</v>
      </c>
      <c r="H1100" s="23">
        <v>9344326</v>
      </c>
      <c r="I1100" s="107">
        <v>5.0000000000000001E-3</v>
      </c>
      <c r="J1100" s="23">
        <v>9970789.0999999996</v>
      </c>
      <c r="K1100" s="23">
        <v>49063708.854999997</v>
      </c>
      <c r="L1100" s="23">
        <v>121968215.45949207</v>
      </c>
      <c r="N1100" s="72"/>
      <c r="O1100" s="72"/>
      <c r="P1100" s="72"/>
      <c r="Q1100" s="72"/>
      <c r="R1100" s="72"/>
      <c r="S1100" s="72">
        <v>9970789.0999999996</v>
      </c>
      <c r="T1100" s="22"/>
      <c r="U1100" s="22"/>
      <c r="V1100" s="72">
        <v>4609</v>
      </c>
      <c r="W1100" s="99">
        <v>0</v>
      </c>
      <c r="X1100" s="102">
        <v>130.6</v>
      </c>
      <c r="Y1100" s="22">
        <v>76346.01148545176</v>
      </c>
      <c r="Z1100" s="5">
        <v>4.5900000000000003E-2</v>
      </c>
      <c r="AA1100" s="40"/>
      <c r="AD1100" s="111">
        <v>94.295243902439026</v>
      </c>
      <c r="AE1100" s="34">
        <v>0</v>
      </c>
      <c r="AF1100" s="34">
        <v>903770.8490042045</v>
      </c>
      <c r="AG1100" s="107">
        <v>8.2960000000000006E-2</v>
      </c>
      <c r="AH1100" s="41">
        <v>16.820820000000001</v>
      </c>
      <c r="AI1100" s="23">
        <v>15202166.772346905</v>
      </c>
    </row>
    <row r="1101" spans="1:35" ht="27.75" customHeight="1" x14ac:dyDescent="0.2">
      <c r="A1101" s="39">
        <v>1051</v>
      </c>
      <c r="B1101" s="17" t="s">
        <v>47</v>
      </c>
      <c r="C1101" s="19">
        <v>2004</v>
      </c>
      <c r="D1101" s="19">
        <v>1</v>
      </c>
      <c r="E1101" s="29">
        <v>0</v>
      </c>
      <c r="F1101" s="21">
        <v>143074672</v>
      </c>
      <c r="G1101" s="21">
        <v>0</v>
      </c>
      <c r="H1101" s="23">
        <v>8437726</v>
      </c>
      <c r="I1101" s="107">
        <v>5.0000000000000001E-3</v>
      </c>
      <c r="J1101" s="23">
        <v>9110910.7300000004</v>
      </c>
      <c r="K1101" s="23"/>
      <c r="N1101" s="72"/>
      <c r="O1101" s="72"/>
      <c r="P1101" s="72"/>
      <c r="Q1101" s="72"/>
      <c r="R1101" s="72"/>
      <c r="S1101" s="72">
        <v>9110910.7300000004</v>
      </c>
      <c r="T1101" s="22"/>
      <c r="U1101" s="22"/>
      <c r="V1101" s="72">
        <v>8252</v>
      </c>
      <c r="W1101" s="99">
        <v>0</v>
      </c>
      <c r="X1101" s="102">
        <v>131.1</v>
      </c>
      <c r="Y1101" s="22">
        <v>69495.886575133496</v>
      </c>
      <c r="Z1101" s="5">
        <v>4.5900000000000003E-2</v>
      </c>
      <c r="AA1101" s="40"/>
      <c r="AD1101" s="111">
        <v>97.149756097560967</v>
      </c>
      <c r="AE1101" s="34">
        <v>0</v>
      </c>
      <c r="AF1101" s="34">
        <v>931783.65361004509</v>
      </c>
      <c r="AG1101" s="107">
        <v>8.2960000000000006E-2</v>
      </c>
      <c r="AH1101" s="41">
        <v>16.852066000000001</v>
      </c>
      <c r="AI1101" s="23">
        <v>15702479.628357619</v>
      </c>
    </row>
    <row r="1102" spans="1:35" ht="27.75" customHeight="1" x14ac:dyDescent="0.2">
      <c r="A1102" s="39">
        <v>1052</v>
      </c>
      <c r="B1102" s="17" t="s">
        <v>47</v>
      </c>
      <c r="C1102" s="19">
        <v>2005</v>
      </c>
      <c r="D1102" s="19">
        <v>1</v>
      </c>
      <c r="E1102" s="29">
        <v>0</v>
      </c>
      <c r="F1102" s="21">
        <v>153221235</v>
      </c>
      <c r="G1102" s="21">
        <v>0</v>
      </c>
      <c r="H1102" s="23">
        <v>10146563</v>
      </c>
      <c r="I1102" s="107">
        <v>5.0000000000000001E-3</v>
      </c>
      <c r="J1102" s="23">
        <v>10861936.359999999</v>
      </c>
      <c r="N1102" s="72"/>
      <c r="O1102" s="72"/>
      <c r="P1102" s="72"/>
      <c r="Q1102" s="72"/>
      <c r="R1102" s="72"/>
      <c r="S1102" s="72">
        <v>10861936.359999999</v>
      </c>
      <c r="T1102" s="22"/>
      <c r="U1102" s="22"/>
      <c r="V1102" s="72">
        <v>10062</v>
      </c>
      <c r="W1102" s="99">
        <v>0</v>
      </c>
      <c r="X1102" s="102">
        <v>133.6</v>
      </c>
      <c r="Y1102" s="22">
        <v>81301.918862275445</v>
      </c>
      <c r="Z1102" s="5">
        <v>4.5900000000000003E-2</v>
      </c>
      <c r="AA1102" s="40"/>
      <c r="AD1102" s="111">
        <v>99.990121951219521</v>
      </c>
      <c r="AE1102" s="34">
        <v>0</v>
      </c>
      <c r="AF1102" s="34">
        <v>970316.70277161943</v>
      </c>
      <c r="AG1102" s="107">
        <v>8.2960000000000006E-2</v>
      </c>
      <c r="AH1102" s="41">
        <v>17.008296000000001</v>
      </c>
      <c r="AI1102" s="23">
        <v>16503433.694483725</v>
      </c>
    </row>
    <row r="1103" spans="1:35" ht="27.75" customHeight="1" x14ac:dyDescent="0.2">
      <c r="A1103" s="39">
        <v>1053</v>
      </c>
      <c r="B1103" s="17" t="s">
        <v>47</v>
      </c>
      <c r="C1103" s="19">
        <v>2006</v>
      </c>
      <c r="D1103" s="19">
        <v>1</v>
      </c>
      <c r="E1103" s="29">
        <v>0</v>
      </c>
      <c r="F1103" s="21">
        <v>162582234</v>
      </c>
      <c r="G1103" s="21">
        <v>0</v>
      </c>
      <c r="H1103" s="23">
        <v>9360999</v>
      </c>
      <c r="I1103" s="107">
        <v>5.0000000000000001E-3</v>
      </c>
      <c r="J1103" s="23">
        <v>10127105.175000001</v>
      </c>
      <c r="N1103" s="72"/>
      <c r="O1103" s="72"/>
      <c r="P1103" s="72"/>
      <c r="Q1103" s="72"/>
      <c r="R1103" s="72"/>
      <c r="S1103" s="72">
        <v>10127105.175000001</v>
      </c>
      <c r="T1103" s="22"/>
      <c r="U1103" s="22"/>
      <c r="V1103" s="72">
        <v>10062</v>
      </c>
      <c r="W1103" s="99">
        <v>0</v>
      </c>
      <c r="X1103" s="102">
        <v>142.4</v>
      </c>
      <c r="Y1103" s="22">
        <v>71117.311622191017</v>
      </c>
      <c r="Z1103" s="5">
        <v>4.5900000000000003E-2</v>
      </c>
      <c r="AA1103" s="40"/>
      <c r="AD1103" s="111">
        <v>103.12109756097563</v>
      </c>
      <c r="AE1103" s="34">
        <v>0</v>
      </c>
      <c r="AF1103" s="34">
        <v>996896.47773659311</v>
      </c>
      <c r="AG1103" s="107">
        <v>7.7441666666666686E-2</v>
      </c>
      <c r="AH1103" s="41">
        <v>16.88236666666667</v>
      </c>
      <c r="AI1103" s="23">
        <v>16829971.865857672</v>
      </c>
    </row>
    <row r="1104" spans="1:35" ht="27.75" customHeight="1" x14ac:dyDescent="0.2">
      <c r="A1104" s="39">
        <v>1054</v>
      </c>
      <c r="B1104" s="17" t="s">
        <v>47</v>
      </c>
      <c r="C1104" s="19">
        <v>2007</v>
      </c>
      <c r="D1104" s="19">
        <v>1</v>
      </c>
      <c r="E1104" s="29">
        <v>-286024</v>
      </c>
      <c r="F1104" s="21">
        <v>173500950</v>
      </c>
      <c r="G1104" s="21">
        <v>0</v>
      </c>
      <c r="H1104" s="23">
        <v>10918716</v>
      </c>
      <c r="I1104" s="107">
        <v>5.0000000000000001E-3</v>
      </c>
      <c r="J1104" s="23">
        <v>11731627.17</v>
      </c>
      <c r="N1104" s="72">
        <v>13966.92</v>
      </c>
      <c r="O1104" s="72">
        <v>173500950</v>
      </c>
      <c r="P1104" s="72"/>
      <c r="Q1104" s="72"/>
      <c r="R1104" s="72">
        <v>13966.92</v>
      </c>
      <c r="S1104" s="72">
        <v>11745594.09</v>
      </c>
      <c r="T1104" s="22"/>
      <c r="U1104" s="22"/>
      <c r="V1104" s="72">
        <v>10062</v>
      </c>
      <c r="W1104" s="99">
        <v>0</v>
      </c>
      <c r="X1104" s="102">
        <v>148.80000000000001</v>
      </c>
      <c r="Y1104" s="22">
        <v>78935.444153225806</v>
      </c>
      <c r="Z1104" s="5">
        <v>4.5900000000000003E-2</v>
      </c>
      <c r="AA1104" s="40"/>
      <c r="AD1104" s="111">
        <v>106.41609756097562</v>
      </c>
      <c r="AE1104" s="34">
        <v>0</v>
      </c>
      <c r="AF1104" s="34">
        <v>1030074.3735617092</v>
      </c>
      <c r="AG1104" s="107">
        <v>7.350000000000001E-2</v>
      </c>
      <c r="AH1104" s="41">
        <v>17.296320000000001</v>
      </c>
      <c r="AI1104" s="23">
        <v>17816495.988922864</v>
      </c>
    </row>
    <row r="1105" spans="1:35" ht="27.75" customHeight="1" x14ac:dyDescent="0.2">
      <c r="A1105" s="39">
        <v>1055</v>
      </c>
      <c r="B1105" s="17" t="s">
        <v>47</v>
      </c>
      <c r="C1105" s="19">
        <v>2008</v>
      </c>
      <c r="D1105" s="19">
        <v>1</v>
      </c>
      <c r="E1105" s="29">
        <v>-486929</v>
      </c>
      <c r="F1105" s="21">
        <v>186696427</v>
      </c>
      <c r="G1105" s="21">
        <v>0</v>
      </c>
      <c r="H1105" s="23">
        <v>13195477</v>
      </c>
      <c r="I1105" s="107">
        <v>5.0000000000000001E-3</v>
      </c>
      <c r="J1105" s="23">
        <v>14062981.75</v>
      </c>
      <c r="N1105" s="72">
        <v>0</v>
      </c>
      <c r="O1105" s="72">
        <v>186696427</v>
      </c>
      <c r="P1105" s="72"/>
      <c r="Q1105" s="72"/>
      <c r="R1105" s="72">
        <v>0</v>
      </c>
      <c r="S1105" s="72">
        <v>14062981.75</v>
      </c>
      <c r="T1105" s="22"/>
      <c r="U1105" s="22"/>
      <c r="V1105" s="72">
        <v>10062</v>
      </c>
      <c r="W1105" s="99">
        <v>0</v>
      </c>
      <c r="X1105" s="102">
        <v>150.30000000000001</v>
      </c>
      <c r="Y1105" s="22">
        <v>93566.07950765136</v>
      </c>
      <c r="Z1105" s="5">
        <v>4.5900000000000003E-2</v>
      </c>
      <c r="AA1105" s="40"/>
      <c r="AD1105" s="111">
        <v>109.62926829268292</v>
      </c>
      <c r="AE1105" s="34">
        <v>0</v>
      </c>
      <c r="AF1105" s="34">
        <v>1076360.039322878</v>
      </c>
      <c r="AG1105" s="107">
        <v>7.2692083333333324E-2</v>
      </c>
      <c r="AH1105" s="41">
        <v>17.715351999999999</v>
      </c>
      <c r="AI1105" s="23">
        <v>19068096.975338623</v>
      </c>
    </row>
    <row r="1106" spans="1:35" ht="27.75" customHeight="1" x14ac:dyDescent="0.2">
      <c r="A1106" s="39">
        <v>1056</v>
      </c>
      <c r="B1106" s="17" t="s">
        <v>47</v>
      </c>
      <c r="C1106" s="19">
        <v>2009</v>
      </c>
      <c r="D1106" s="19">
        <v>1</v>
      </c>
      <c r="E1106" s="29">
        <v>-138219</v>
      </c>
      <c r="F1106" s="21">
        <v>199042429</v>
      </c>
      <c r="G1106" s="21">
        <v>0</v>
      </c>
      <c r="H1106" s="23">
        <v>12346002</v>
      </c>
      <c r="I1106" s="107">
        <v>5.0000000000000001E-3</v>
      </c>
      <c r="J1106" s="23">
        <v>13279484.135</v>
      </c>
      <c r="N1106" s="72">
        <v>1450196.43</v>
      </c>
      <c r="O1106" s="72">
        <v>199042429</v>
      </c>
      <c r="P1106" s="72"/>
      <c r="Q1106" s="72"/>
      <c r="R1106" s="72">
        <v>1450196.43</v>
      </c>
      <c r="S1106" s="72">
        <v>14729680.564999999</v>
      </c>
      <c r="T1106" s="22"/>
      <c r="U1106" s="22"/>
      <c r="V1106" s="72">
        <v>10062</v>
      </c>
      <c r="W1106" s="99">
        <v>0</v>
      </c>
      <c r="X1106" s="102">
        <v>151.1</v>
      </c>
      <c r="Y1106" s="22">
        <v>97482.995135671736</v>
      </c>
      <c r="Z1106" s="5">
        <v>4.5900000000000003E-2</v>
      </c>
      <c r="AA1106" s="40"/>
      <c r="AD1106" s="111">
        <v>112.72439024390243</v>
      </c>
      <c r="AE1106" s="34">
        <v>0</v>
      </c>
      <c r="AF1106" s="34">
        <v>1124438.1086536297</v>
      </c>
      <c r="AG1106" s="107">
        <v>7.3154000000000011E-2</v>
      </c>
      <c r="AH1106" s="41">
        <v>17.930536200000002</v>
      </c>
      <c r="AI1106" s="23">
        <v>20161778.211873442</v>
      </c>
    </row>
    <row r="1107" spans="1:35" ht="27.75" customHeight="1" x14ac:dyDescent="0.2">
      <c r="A1107" s="39">
        <v>1057</v>
      </c>
      <c r="B1107" s="17" t="s">
        <v>47</v>
      </c>
      <c r="C1107" s="19">
        <v>2010</v>
      </c>
      <c r="D1107" s="19">
        <v>1</v>
      </c>
      <c r="E1107" s="29">
        <v>-129125</v>
      </c>
      <c r="F1107" s="21">
        <v>209047446</v>
      </c>
      <c r="G1107" s="21">
        <v>0</v>
      </c>
      <c r="H1107" s="23">
        <v>10005017</v>
      </c>
      <c r="I1107" s="107">
        <v>5.0000000000000001E-3</v>
      </c>
      <c r="J1107" s="23">
        <v>11000229.145</v>
      </c>
      <c r="N1107" s="72">
        <v>2874987.64</v>
      </c>
      <c r="O1107" s="72">
        <v>209047446</v>
      </c>
      <c r="P1107" s="72"/>
      <c r="Q1107" s="72"/>
      <c r="R1107" s="72">
        <v>2874987.64</v>
      </c>
      <c r="S1107" s="72">
        <v>13875216.785</v>
      </c>
      <c r="T1107" s="22"/>
      <c r="U1107" s="22"/>
      <c r="V1107" s="72">
        <v>42299</v>
      </c>
      <c r="W1107" s="99">
        <v>0</v>
      </c>
      <c r="X1107" s="102">
        <v>155.1</v>
      </c>
      <c r="Y1107" s="22">
        <v>89459.811637653125</v>
      </c>
      <c r="Z1107" s="5">
        <v>4.5900000000000003E-2</v>
      </c>
      <c r="AA1107" s="40"/>
      <c r="AD1107" s="111">
        <v>115.85768292682927</v>
      </c>
      <c r="AE1107" s="34">
        <v>0</v>
      </c>
      <c r="AF1107" s="34">
        <v>1162286.211104081</v>
      </c>
      <c r="AG1107" s="107">
        <v>7.3993333333333355E-2</v>
      </c>
      <c r="AH1107" s="41">
        <v>18.29948266666667</v>
      </c>
      <c r="AI1107" s="23">
        <v>21269236.373804808</v>
      </c>
    </row>
    <row r="1108" spans="1:35" ht="27.75" customHeight="1" x14ac:dyDescent="0.2">
      <c r="A1108" s="39">
        <v>1058</v>
      </c>
      <c r="B1108" s="17" t="s">
        <v>47</v>
      </c>
      <c r="C1108" s="18">
        <v>2011</v>
      </c>
      <c r="D1108" s="18">
        <v>1</v>
      </c>
      <c r="E1108" s="29">
        <v>-70045</v>
      </c>
      <c r="F1108" s="21">
        <v>218131901</v>
      </c>
      <c r="G1108" s="20">
        <v>0</v>
      </c>
      <c r="H1108" s="23">
        <v>9084455</v>
      </c>
      <c r="I1108" s="107">
        <v>5.0000000000000001E-3</v>
      </c>
      <c r="J1108" s="23">
        <v>10129692.23</v>
      </c>
      <c r="N1108" s="72">
        <v>810238.83</v>
      </c>
      <c r="O1108" s="72">
        <v>218131901</v>
      </c>
      <c r="P1108" s="72"/>
      <c r="Q1108" s="72"/>
      <c r="R1108" s="72">
        <v>810238.83</v>
      </c>
      <c r="S1108" s="72">
        <v>10939931.060000001</v>
      </c>
      <c r="T1108" s="22"/>
      <c r="U1108" s="22"/>
      <c r="V1108" s="72">
        <v>42299</v>
      </c>
      <c r="W1108" s="99">
        <v>0</v>
      </c>
      <c r="X1108" s="102">
        <v>160.19999999999999</v>
      </c>
      <c r="Y1108" s="22">
        <v>68289.207615480656</v>
      </c>
      <c r="Z1108" s="5">
        <v>4.5900000000000003E-2</v>
      </c>
      <c r="AA1108" s="40"/>
      <c r="AD1108" s="111">
        <v>119.08</v>
      </c>
      <c r="AE1108" s="34">
        <v>0</v>
      </c>
      <c r="AF1108" s="34">
        <v>1177226.4816298843</v>
      </c>
      <c r="AG1108" s="107">
        <v>7.0764333333333346E-2</v>
      </c>
      <c r="AH1108" s="41">
        <v>18.328728099999999</v>
      </c>
      <c r="AI1108" s="23">
        <v>21577064.093913794</v>
      </c>
    </row>
    <row r="1109" spans="1:35" ht="27.75" customHeight="1" x14ac:dyDescent="0.2">
      <c r="B1109" s="98" t="s">
        <v>47</v>
      </c>
      <c r="C1109" s="39">
        <v>2012</v>
      </c>
      <c r="E1109" s="29">
        <v>-70045</v>
      </c>
      <c r="F1109" s="34">
        <v>229480863</v>
      </c>
      <c r="G1109" s="20"/>
      <c r="H1109" s="23">
        <v>11348962</v>
      </c>
      <c r="I1109" s="107">
        <v>5.0000000000000001E-3</v>
      </c>
      <c r="J1109" s="23">
        <v>12439621.505000001</v>
      </c>
      <c r="N1109" s="72">
        <v>786823.54999999993</v>
      </c>
      <c r="O1109" s="72">
        <v>229480863</v>
      </c>
      <c r="P1109" s="72"/>
      <c r="Q1109" s="72"/>
      <c r="R1109" s="72">
        <v>786823.54999999993</v>
      </c>
      <c r="S1109" s="72">
        <v>11790494</v>
      </c>
      <c r="T1109" s="72">
        <v>1</v>
      </c>
      <c r="U1109" s="72">
        <v>11790494</v>
      </c>
      <c r="X1109" s="102">
        <v>161.6</v>
      </c>
      <c r="Y1109" s="22">
        <v>72960.977722772281</v>
      </c>
      <c r="Z1109" s="5">
        <v>4.5900000000000003E-2</v>
      </c>
      <c r="AF1109" s="34">
        <v>1196152.7638458451</v>
      </c>
      <c r="AG1109" s="107">
        <v>6.2333333333333331E-2</v>
      </c>
      <c r="AH1109" s="41">
        <v>17.40324</v>
      </c>
      <c r="AI1109" s="23">
        <v>20816933.625872567</v>
      </c>
    </row>
    <row r="1110" spans="1:35" ht="27.75" customHeight="1" x14ac:dyDescent="0.2">
      <c r="A1110" s="39">
        <v>1059</v>
      </c>
      <c r="B1110" s="17" t="s">
        <v>48</v>
      </c>
      <c r="C1110" s="19">
        <v>1989</v>
      </c>
      <c r="D1110" s="19"/>
      <c r="E1110" s="29">
        <v>0</v>
      </c>
      <c r="F1110" s="21">
        <v>7793438</v>
      </c>
      <c r="G1110" s="21">
        <v>-3150368</v>
      </c>
      <c r="H1110" s="23"/>
      <c r="I1110" s="107">
        <v>5.0000000000000001E-3</v>
      </c>
      <c r="N1110" s="72"/>
      <c r="O1110" s="72"/>
      <c r="P1110" s="72"/>
      <c r="Q1110" s="72"/>
      <c r="R1110" s="72"/>
      <c r="V1110" s="72">
        <v>0</v>
      </c>
      <c r="X1110" s="102">
        <v>95.5</v>
      </c>
      <c r="Z1110" s="5">
        <v>4.5900000000000003E-2</v>
      </c>
      <c r="AA1110" s="40">
        <v>90748.39112010978</v>
      </c>
      <c r="AB1110" s="110">
        <v>51.164212860310414</v>
      </c>
      <c r="AE1110" s="34">
        <v>1</v>
      </c>
      <c r="AF1110" s="34">
        <v>90748.39112010978</v>
      </c>
    </row>
    <row r="1111" spans="1:35" ht="27.75" customHeight="1" x14ac:dyDescent="0.2">
      <c r="A1111" s="39">
        <v>1060</v>
      </c>
      <c r="B1111" s="17" t="s">
        <v>48</v>
      </c>
      <c r="C1111" s="19">
        <v>1990</v>
      </c>
      <c r="D1111" s="19"/>
      <c r="E1111" s="29">
        <v>0</v>
      </c>
      <c r="F1111" s="21">
        <v>8628816</v>
      </c>
      <c r="G1111" s="21">
        <v>-3502078</v>
      </c>
      <c r="H1111" s="23">
        <v>835378</v>
      </c>
      <c r="I1111" s="107">
        <v>5.0000000000000001E-3</v>
      </c>
      <c r="J1111" s="34">
        <v>874345.19</v>
      </c>
      <c r="N1111" s="72"/>
      <c r="O1111" s="72"/>
      <c r="P1111" s="72"/>
      <c r="Q1111" s="72"/>
      <c r="R1111" s="72"/>
      <c r="S1111" s="72">
        <v>874345.19</v>
      </c>
      <c r="T1111" s="22"/>
      <c r="U1111" s="22"/>
      <c r="V1111" s="72">
        <v>0</v>
      </c>
      <c r="X1111" s="102">
        <v>98.5</v>
      </c>
      <c r="Y1111" s="22">
        <v>8876.6009137055826</v>
      </c>
      <c r="Z1111" s="5">
        <v>4.5900000000000003E-2</v>
      </c>
      <c r="AA1111" s="40"/>
      <c r="AE1111" s="34">
        <v>0</v>
      </c>
      <c r="AF1111" s="34">
        <v>95459.640881402316</v>
      </c>
    </row>
    <row r="1112" spans="1:35" ht="27.75" customHeight="1" x14ac:dyDescent="0.2">
      <c r="A1112" s="39">
        <v>1061</v>
      </c>
      <c r="B1112" s="17" t="s">
        <v>48</v>
      </c>
      <c r="C1112" s="19">
        <v>1991</v>
      </c>
      <c r="D1112" s="19"/>
      <c r="E1112" s="29">
        <v>0</v>
      </c>
      <c r="F1112" s="21">
        <v>9707418</v>
      </c>
      <c r="G1112" s="21">
        <v>-3906056</v>
      </c>
      <c r="H1112" s="23">
        <v>1078602</v>
      </c>
      <c r="I1112" s="107">
        <v>5.0000000000000001E-3</v>
      </c>
      <c r="J1112" s="23">
        <v>1121746.08</v>
      </c>
      <c r="N1112" s="72"/>
      <c r="O1112" s="72"/>
      <c r="P1112" s="72"/>
      <c r="Q1112" s="72"/>
      <c r="R1112" s="72"/>
      <c r="S1112" s="72">
        <v>1121746.08</v>
      </c>
      <c r="T1112" s="22"/>
      <c r="U1112" s="22"/>
      <c r="V1112" s="72">
        <v>0</v>
      </c>
      <c r="X1112" s="102">
        <v>97.7</v>
      </c>
      <c r="Y1112" s="22">
        <v>11481.536131013307</v>
      </c>
      <c r="Z1112" s="5">
        <v>4.5900000000000003E-2</v>
      </c>
      <c r="AA1112" s="40"/>
      <c r="AE1112" s="34">
        <v>0</v>
      </c>
      <c r="AF1112" s="34">
        <v>102559.57949595925</v>
      </c>
    </row>
    <row r="1113" spans="1:35" ht="27.75" customHeight="1" x14ac:dyDescent="0.2">
      <c r="A1113" s="39">
        <v>1062</v>
      </c>
      <c r="B1113" s="17" t="s">
        <v>48</v>
      </c>
      <c r="C1113" s="19">
        <v>1992</v>
      </c>
      <c r="D1113" s="19"/>
      <c r="E1113" s="29">
        <v>0</v>
      </c>
      <c r="F1113" s="21">
        <v>10405087</v>
      </c>
      <c r="G1113" s="21">
        <v>-4250394</v>
      </c>
      <c r="H1113" s="23">
        <v>697669</v>
      </c>
      <c r="I1113" s="107">
        <v>5.0000000000000001E-3</v>
      </c>
      <c r="J1113" s="23">
        <v>746206.09</v>
      </c>
      <c r="N1113" s="72"/>
      <c r="O1113" s="72"/>
      <c r="P1113" s="72"/>
      <c r="Q1113" s="72"/>
      <c r="R1113" s="72"/>
      <c r="S1113" s="72">
        <v>746206.09</v>
      </c>
      <c r="T1113" s="22"/>
      <c r="U1113" s="22"/>
      <c r="V1113" s="72">
        <v>0</v>
      </c>
      <c r="X1113" s="102">
        <v>100</v>
      </c>
      <c r="Y1113" s="22">
        <v>7462.0608999999995</v>
      </c>
      <c r="Z1113" s="5">
        <v>4.5900000000000003E-2</v>
      </c>
      <c r="AA1113" s="40"/>
      <c r="AE1113" s="34">
        <v>0</v>
      </c>
      <c r="AF1113" s="34">
        <v>105314.15569709471</v>
      </c>
    </row>
    <row r="1114" spans="1:35" ht="27.75" customHeight="1" x14ac:dyDescent="0.2">
      <c r="A1114" s="39">
        <v>1063</v>
      </c>
      <c r="B1114" s="17" t="s">
        <v>48</v>
      </c>
      <c r="C1114" s="19">
        <v>1993</v>
      </c>
      <c r="D1114" s="19"/>
      <c r="E1114" s="29">
        <v>0</v>
      </c>
      <c r="F1114" s="21">
        <v>11744462</v>
      </c>
      <c r="G1114" s="21">
        <v>-4717405</v>
      </c>
      <c r="H1114" s="23">
        <v>1339375</v>
      </c>
      <c r="I1114" s="107">
        <v>5.0000000000000001E-3</v>
      </c>
      <c r="J1114" s="23">
        <v>1391400.4350000001</v>
      </c>
      <c r="N1114" s="72"/>
      <c r="O1114" s="72"/>
      <c r="P1114" s="72"/>
      <c r="Q1114" s="72"/>
      <c r="R1114" s="72"/>
      <c r="S1114" s="72">
        <v>1391400.4350000001</v>
      </c>
      <c r="T1114" s="22"/>
      <c r="U1114" s="22"/>
      <c r="V1114" s="72">
        <v>0</v>
      </c>
      <c r="X1114" s="102">
        <v>102.5</v>
      </c>
      <c r="Y1114" s="22">
        <v>13574.638390243903</v>
      </c>
      <c r="Z1114" s="5">
        <v>4.5900000000000003E-2</v>
      </c>
      <c r="AA1114" s="40"/>
      <c r="AE1114" s="34">
        <v>0</v>
      </c>
      <c r="AF1114" s="34">
        <v>114054.87434084197</v>
      </c>
    </row>
    <row r="1115" spans="1:35" ht="27.75" customHeight="1" x14ac:dyDescent="0.2">
      <c r="A1115" s="39">
        <v>1064</v>
      </c>
      <c r="B1115" s="17" t="s">
        <v>48</v>
      </c>
      <c r="C1115" s="19">
        <v>1994</v>
      </c>
      <c r="D1115" s="19"/>
      <c r="E1115" s="29">
        <v>0</v>
      </c>
      <c r="F1115" s="21">
        <v>13563845</v>
      </c>
      <c r="G1115" s="21">
        <v>-5218764</v>
      </c>
      <c r="H1115" s="23">
        <v>1819383</v>
      </c>
      <c r="I1115" s="107">
        <v>5.0000000000000001E-3</v>
      </c>
      <c r="J1115" s="23">
        <v>1878105.31</v>
      </c>
      <c r="N1115" s="72"/>
      <c r="O1115" s="72"/>
      <c r="P1115" s="72"/>
      <c r="Q1115" s="72"/>
      <c r="R1115" s="72"/>
      <c r="S1115" s="72">
        <v>1878105.31</v>
      </c>
      <c r="T1115" s="22"/>
      <c r="U1115" s="22"/>
      <c r="V1115" s="72">
        <v>0</v>
      </c>
      <c r="X1115" s="102">
        <v>108.2</v>
      </c>
      <c r="Y1115" s="22">
        <v>17357.720055452864</v>
      </c>
      <c r="Z1115" s="5">
        <v>4.5900000000000003E-2</v>
      </c>
      <c r="AA1115" s="40"/>
      <c r="AE1115" s="34">
        <v>0</v>
      </c>
      <c r="AF1115" s="34">
        <v>126177.47566405019</v>
      </c>
    </row>
    <row r="1116" spans="1:35" ht="27.75" customHeight="1" x14ac:dyDescent="0.2">
      <c r="A1116" s="39">
        <v>1065</v>
      </c>
      <c r="B1116" s="17" t="s">
        <v>48</v>
      </c>
      <c r="C1116" s="19">
        <v>1995</v>
      </c>
      <c r="D1116" s="19"/>
      <c r="E1116" s="29">
        <v>0</v>
      </c>
      <c r="F1116" s="21">
        <v>14657267</v>
      </c>
      <c r="G1116" s="21">
        <v>-5685823</v>
      </c>
      <c r="H1116" s="23">
        <v>1093422</v>
      </c>
      <c r="I1116" s="107">
        <v>5.0000000000000001E-3</v>
      </c>
      <c r="J1116" s="23">
        <v>1161241.2250000001</v>
      </c>
      <c r="N1116" s="72"/>
      <c r="O1116" s="72"/>
      <c r="P1116" s="72"/>
      <c r="Q1116" s="72"/>
      <c r="R1116" s="72"/>
      <c r="S1116" s="72">
        <v>1161241.2250000001</v>
      </c>
      <c r="T1116" s="22"/>
      <c r="U1116" s="22"/>
      <c r="V1116" s="72">
        <v>0</v>
      </c>
      <c r="X1116" s="102">
        <v>116.7</v>
      </c>
      <c r="Y1116" s="22">
        <v>9950.653170522708</v>
      </c>
      <c r="Z1116" s="5">
        <v>4.5900000000000003E-2</v>
      </c>
      <c r="AA1116" s="40"/>
      <c r="AE1116" s="34">
        <v>0</v>
      </c>
      <c r="AF1116" s="34">
        <v>130336.582701593</v>
      </c>
    </row>
    <row r="1117" spans="1:35" ht="27.75" customHeight="1" x14ac:dyDescent="0.2">
      <c r="A1117" s="39">
        <v>1066</v>
      </c>
      <c r="B1117" s="17" t="s">
        <v>48</v>
      </c>
      <c r="C1117" s="19">
        <v>1996</v>
      </c>
      <c r="D1117" s="19"/>
      <c r="E1117" s="29">
        <v>0</v>
      </c>
      <c r="F1117" s="21">
        <v>16275434</v>
      </c>
      <c r="G1117" s="21">
        <v>-6357591</v>
      </c>
      <c r="H1117" s="23">
        <v>1618167</v>
      </c>
      <c r="I1117" s="107">
        <v>5.0000000000000001E-3</v>
      </c>
      <c r="J1117" s="23">
        <v>1691453.335</v>
      </c>
      <c r="N1117" s="72"/>
      <c r="O1117" s="72"/>
      <c r="P1117" s="72"/>
      <c r="Q1117" s="72"/>
      <c r="R1117" s="72"/>
      <c r="S1117" s="72">
        <v>1691453.335</v>
      </c>
      <c r="T1117" s="22"/>
      <c r="U1117" s="22"/>
      <c r="V1117" s="72">
        <v>0</v>
      </c>
      <c r="X1117" s="102">
        <v>116.6</v>
      </c>
      <c r="Y1117" s="22">
        <v>14506.460849056604</v>
      </c>
      <c r="Z1117" s="5">
        <v>4.5900000000000003E-2</v>
      </c>
      <c r="AA1117" s="40"/>
      <c r="AE1117" s="34">
        <v>0</v>
      </c>
      <c r="AF1117" s="34">
        <v>138860.59440464649</v>
      </c>
    </row>
    <row r="1118" spans="1:35" ht="27.75" customHeight="1" x14ac:dyDescent="0.2">
      <c r="A1118" s="39">
        <v>1067</v>
      </c>
      <c r="B1118" s="17" t="s">
        <v>48</v>
      </c>
      <c r="C1118" s="19">
        <v>1997</v>
      </c>
      <c r="D1118" s="19"/>
      <c r="E1118" s="29">
        <v>0</v>
      </c>
      <c r="F1118" s="21">
        <v>17764365</v>
      </c>
      <c r="G1118" s="21">
        <v>-7079268</v>
      </c>
      <c r="H1118" s="23">
        <v>1488931</v>
      </c>
      <c r="I1118" s="107">
        <v>5.0000000000000001E-3</v>
      </c>
      <c r="J1118" s="23">
        <v>1570308.17</v>
      </c>
      <c r="L1118" s="33">
        <v>0.60149051204475923</v>
      </c>
      <c r="N1118" s="72"/>
      <c r="O1118" s="72"/>
      <c r="P1118" s="72"/>
      <c r="Q1118" s="72"/>
      <c r="R1118" s="72"/>
      <c r="S1118" s="72">
        <v>1570308.17</v>
      </c>
      <c r="T1118" s="22"/>
      <c r="U1118" s="22"/>
      <c r="V1118" s="72">
        <v>0</v>
      </c>
      <c r="X1118" s="102">
        <v>118</v>
      </c>
      <c r="Y1118" s="22">
        <v>13307.696355932203</v>
      </c>
      <c r="Z1118" s="5">
        <v>4.5900000000000003E-2</v>
      </c>
      <c r="AA1118" s="40"/>
      <c r="AE1118" s="34">
        <v>0</v>
      </c>
      <c r="AF1118" s="34">
        <v>145794.58947740542</v>
      </c>
    </row>
    <row r="1119" spans="1:35" ht="27.75" customHeight="1" x14ac:dyDescent="0.2">
      <c r="A1119" s="39">
        <v>1068</v>
      </c>
      <c r="B1119" s="17" t="s">
        <v>48</v>
      </c>
      <c r="C1119" s="19">
        <v>1998</v>
      </c>
      <c r="D1119" s="19"/>
      <c r="E1119" s="29">
        <v>0</v>
      </c>
      <c r="F1119" s="21">
        <v>19146848</v>
      </c>
      <c r="G1119" s="21">
        <v>-7735689</v>
      </c>
      <c r="H1119" s="23">
        <v>1382483</v>
      </c>
      <c r="I1119" s="107">
        <v>5.0000000000000001E-3</v>
      </c>
      <c r="J1119" s="23"/>
      <c r="K1119" s="23">
        <v>1645824.7650000001</v>
      </c>
      <c r="L1119" s="23">
        <v>5078382.8436726788</v>
      </c>
      <c r="M1119" s="39">
        <v>1</v>
      </c>
      <c r="N1119" s="72"/>
      <c r="O1119" s="72"/>
      <c r="P1119" s="72"/>
      <c r="Q1119" s="72"/>
      <c r="R1119" s="72"/>
      <c r="S1119" s="72">
        <v>1645824.7650000001</v>
      </c>
      <c r="T1119" s="22"/>
      <c r="U1119" s="22"/>
      <c r="X1119" s="102">
        <v>122.8</v>
      </c>
      <c r="Y1119" s="22">
        <v>13402.481799674268</v>
      </c>
      <c r="Z1119" s="5">
        <v>4.5900000000000003E-2</v>
      </c>
      <c r="AA1119" s="40"/>
      <c r="AE1119" s="34">
        <v>0</v>
      </c>
      <c r="AF1119" s="34">
        <v>152505.09962006679</v>
      </c>
    </row>
    <row r="1120" spans="1:35" ht="27.75" customHeight="1" x14ac:dyDescent="0.2">
      <c r="A1120" s="39">
        <v>1069</v>
      </c>
      <c r="B1120" s="17" t="s">
        <v>48</v>
      </c>
      <c r="C1120" s="19">
        <v>1999</v>
      </c>
      <c r="D1120" s="19"/>
      <c r="E1120" s="29">
        <v>0</v>
      </c>
      <c r="F1120" s="21">
        <v>0</v>
      </c>
      <c r="G1120" s="21">
        <v>0</v>
      </c>
      <c r="H1120" s="23">
        <v>-19146848</v>
      </c>
      <c r="I1120" s="107">
        <v>5.0000000000000001E-3</v>
      </c>
      <c r="J1120" s="23"/>
      <c r="K1120" s="23">
        <v>1645824.7650000001</v>
      </c>
      <c r="L1120" s="23">
        <v>5078382.8436726788</v>
      </c>
      <c r="M1120" s="39">
        <v>1</v>
      </c>
      <c r="N1120" s="72"/>
      <c r="O1120" s="72"/>
      <c r="P1120" s="72"/>
      <c r="Q1120" s="72"/>
      <c r="R1120" s="72"/>
      <c r="S1120" s="72">
        <v>1645824.7650000001</v>
      </c>
      <c r="T1120" s="22"/>
      <c r="U1120" s="22"/>
      <c r="X1120" s="102">
        <v>126.1</v>
      </c>
      <c r="Y1120" s="22">
        <v>13051.742783505157</v>
      </c>
      <c r="Z1120" s="5">
        <v>4.5900000000000003E-2</v>
      </c>
      <c r="AA1120" s="40"/>
      <c r="AE1120" s="34">
        <v>0</v>
      </c>
      <c r="AF1120" s="34">
        <v>158556.85833101088</v>
      </c>
    </row>
    <row r="1121" spans="1:35" ht="27.75" customHeight="1" x14ac:dyDescent="0.2">
      <c r="A1121" s="39">
        <v>1070</v>
      </c>
      <c r="B1121" s="17" t="s">
        <v>48</v>
      </c>
      <c r="C1121" s="19">
        <v>2000</v>
      </c>
      <c r="D1121" s="19"/>
      <c r="E1121" s="29">
        <v>0</v>
      </c>
      <c r="F1121" s="21">
        <v>0</v>
      </c>
      <c r="G1121" s="21">
        <v>0</v>
      </c>
      <c r="H1121" s="23">
        <v>0</v>
      </c>
      <c r="I1121" s="107">
        <v>5.0000000000000001E-3</v>
      </c>
      <c r="J1121" s="23"/>
      <c r="K1121" s="23">
        <v>1645824.7650000001</v>
      </c>
      <c r="L1121" s="23">
        <v>5078382.8436726788</v>
      </c>
      <c r="M1121" s="39">
        <v>1</v>
      </c>
      <c r="N1121" s="72"/>
      <c r="O1121" s="72"/>
      <c r="P1121" s="72"/>
      <c r="Q1121" s="72"/>
      <c r="R1121" s="72"/>
      <c r="S1121" s="72">
        <v>1645824.7650000001</v>
      </c>
      <c r="T1121" s="22"/>
      <c r="U1121" s="22"/>
      <c r="X1121" s="102">
        <v>128.69999999999999</v>
      </c>
      <c r="Y1121" s="22">
        <v>12788.071212121215</v>
      </c>
      <c r="Z1121" s="5">
        <v>4.5900000000000003E-2</v>
      </c>
      <c r="AA1121" s="40"/>
      <c r="AE1121" s="34">
        <v>0</v>
      </c>
      <c r="AF1121" s="34">
        <v>164067.16974573871</v>
      </c>
    </row>
    <row r="1122" spans="1:35" ht="27.75" customHeight="1" x14ac:dyDescent="0.2">
      <c r="A1122" s="39">
        <v>1071</v>
      </c>
      <c r="B1122" s="17" t="s">
        <v>48</v>
      </c>
      <c r="C1122" s="19">
        <v>2001</v>
      </c>
      <c r="D1122" s="19"/>
      <c r="E1122" s="29">
        <v>0</v>
      </c>
      <c r="F1122" s="21">
        <v>0</v>
      </c>
      <c r="G1122" s="21">
        <v>0</v>
      </c>
      <c r="H1122" s="23">
        <v>0</v>
      </c>
      <c r="I1122" s="107">
        <v>5.0000000000000001E-3</v>
      </c>
      <c r="J1122" s="23"/>
      <c r="K1122" s="23">
        <v>1645824.7650000001</v>
      </c>
      <c r="L1122" s="23">
        <v>5078382.8436726788</v>
      </c>
      <c r="M1122" s="39">
        <v>1</v>
      </c>
      <c r="N1122" s="72"/>
      <c r="O1122" s="72"/>
      <c r="P1122" s="72"/>
      <c r="Q1122" s="72"/>
      <c r="R1122" s="72"/>
      <c r="S1122" s="72">
        <v>1645824.7650000001</v>
      </c>
      <c r="T1122" s="22"/>
      <c r="U1122" s="22"/>
      <c r="X1122" s="102">
        <v>129.6</v>
      </c>
      <c r="Y1122" s="22">
        <v>12699.265162037038</v>
      </c>
      <c r="Z1122" s="5">
        <v>4.5900000000000003E-2</v>
      </c>
      <c r="AA1122" s="40"/>
      <c r="AE1122" s="34">
        <v>0</v>
      </c>
      <c r="AF1122" s="34">
        <v>169235.75181644634</v>
      </c>
    </row>
    <row r="1123" spans="1:35" ht="27.75" customHeight="1" x14ac:dyDescent="0.2">
      <c r="A1123" s="39">
        <v>1072</v>
      </c>
      <c r="B1123" s="17" t="s">
        <v>48</v>
      </c>
      <c r="C1123" s="19">
        <v>2002</v>
      </c>
      <c r="D1123" s="19"/>
      <c r="E1123" s="29">
        <v>0</v>
      </c>
      <c r="F1123" s="21">
        <v>25904667</v>
      </c>
      <c r="G1123" s="109">
        <v>-36165135.188095436</v>
      </c>
      <c r="H1123" s="23">
        <v>25904667</v>
      </c>
      <c r="I1123" s="107">
        <v>5.0000000000000001E-3</v>
      </c>
      <c r="J1123" s="23"/>
      <c r="K1123" s="23">
        <v>1645824.7650000001</v>
      </c>
      <c r="L1123" s="23">
        <v>5078382.8436726788</v>
      </c>
      <c r="M1123" s="39">
        <v>1</v>
      </c>
      <c r="N1123" s="72"/>
      <c r="O1123" s="72"/>
      <c r="P1123" s="72"/>
      <c r="Q1123" s="72"/>
      <c r="R1123" s="72"/>
      <c r="S1123" s="72">
        <v>1645824.7650000001</v>
      </c>
      <c r="T1123" s="22"/>
      <c r="U1123" s="22"/>
      <c r="V1123" s="72">
        <v>104579</v>
      </c>
      <c r="X1123" s="102">
        <v>130.5</v>
      </c>
      <c r="Y1123" s="22">
        <v>12611.684022988507</v>
      </c>
      <c r="Z1123" s="5">
        <v>4.5900000000000003E-2</v>
      </c>
      <c r="AA1123" s="40"/>
      <c r="AD1123" s="111">
        <v>91.329146341463414</v>
      </c>
      <c r="AE1123" s="34">
        <v>0</v>
      </c>
      <c r="AF1123" s="34">
        <v>174079.51483105996</v>
      </c>
      <c r="AG1123" s="107">
        <v>8.2960000000000006E-2</v>
      </c>
      <c r="AH1123" s="41">
        <v>16.741565999999999</v>
      </c>
      <c r="AI1123" s="23">
        <v>2914363.6867921688</v>
      </c>
    </row>
    <row r="1124" spans="1:35" ht="27.75" customHeight="1" x14ac:dyDescent="0.2">
      <c r="A1124" s="39">
        <v>1073</v>
      </c>
      <c r="B1124" s="17" t="s">
        <v>48</v>
      </c>
      <c r="C1124" s="19">
        <v>2003</v>
      </c>
      <c r="D1124" s="19"/>
      <c r="E1124" s="29">
        <v>0</v>
      </c>
      <c r="F1124" s="21">
        <v>27915979</v>
      </c>
      <c r="G1124" s="21">
        <v>0</v>
      </c>
      <c r="H1124" s="23">
        <v>2011312</v>
      </c>
      <c r="I1124" s="107">
        <v>5.0000000000000001E-3</v>
      </c>
      <c r="J1124" s="23">
        <v>2140835.335</v>
      </c>
      <c r="K1124" s="23">
        <v>8229123.8250000002</v>
      </c>
      <c r="L1124" s="23">
        <v>25391914.218363393</v>
      </c>
      <c r="N1124" s="72"/>
      <c r="O1124" s="72"/>
      <c r="P1124" s="72"/>
      <c r="Q1124" s="72"/>
      <c r="R1124" s="72"/>
      <c r="S1124" s="72">
        <v>2140835.335</v>
      </c>
      <c r="T1124" s="22"/>
      <c r="U1124" s="22"/>
      <c r="V1124" s="72">
        <v>2708439</v>
      </c>
      <c r="X1124" s="102">
        <v>130.6</v>
      </c>
      <c r="Y1124" s="22">
        <v>16392.307312404289</v>
      </c>
      <c r="Z1124" s="5">
        <v>4.5900000000000003E-2</v>
      </c>
      <c r="AA1124" s="40"/>
      <c r="AD1124" s="111">
        <v>94.295243902439026</v>
      </c>
      <c r="AE1124" s="34">
        <v>0</v>
      </c>
      <c r="AF1124" s="34">
        <v>182481.57241271861</v>
      </c>
      <c r="AG1124" s="107">
        <v>8.2960000000000006E-2</v>
      </c>
      <c r="AH1124" s="41">
        <v>16.820820000000001</v>
      </c>
      <c r="AI1124" s="23">
        <v>3069489.6828713058</v>
      </c>
    </row>
    <row r="1125" spans="1:35" ht="27.75" customHeight="1" x14ac:dyDescent="0.2">
      <c r="A1125" s="39">
        <v>1074</v>
      </c>
      <c r="B1125" s="17" t="s">
        <v>48</v>
      </c>
      <c r="C1125" s="19">
        <v>2004</v>
      </c>
      <c r="D1125" s="19"/>
      <c r="E1125" s="29">
        <v>0</v>
      </c>
      <c r="F1125" s="21">
        <v>29631651</v>
      </c>
      <c r="G1125" s="21">
        <v>0</v>
      </c>
      <c r="H1125" s="23">
        <v>1715672</v>
      </c>
      <c r="I1125" s="107">
        <v>5.0000000000000001E-3</v>
      </c>
      <c r="J1125" s="23">
        <v>1855251.895</v>
      </c>
      <c r="K1125" s="23"/>
      <c r="N1125" s="72"/>
      <c r="O1125" s="72"/>
      <c r="P1125" s="72"/>
      <c r="Q1125" s="72"/>
      <c r="R1125" s="72"/>
      <c r="S1125" s="72">
        <v>1855251.895</v>
      </c>
      <c r="T1125" s="22"/>
      <c r="U1125" s="22"/>
      <c r="V1125" s="72">
        <v>2707538</v>
      </c>
      <c r="X1125" s="102">
        <v>131.1</v>
      </c>
      <c r="Y1125" s="22">
        <v>14151.425591151794</v>
      </c>
      <c r="Z1125" s="5">
        <v>4.5900000000000003E-2</v>
      </c>
      <c r="AA1125" s="40"/>
      <c r="AD1125" s="111">
        <v>97.149756097560967</v>
      </c>
      <c r="AE1125" s="34">
        <v>0</v>
      </c>
      <c r="AF1125" s="34">
        <v>188257.0938301266</v>
      </c>
      <c r="AG1125" s="107">
        <v>8.2960000000000006E-2</v>
      </c>
      <c r="AH1125" s="41">
        <v>16.852066000000001</v>
      </c>
      <c r="AI1125" s="23">
        <v>3172520.9701934862</v>
      </c>
    </row>
    <row r="1126" spans="1:35" ht="27.75" customHeight="1" x14ac:dyDescent="0.2">
      <c r="A1126" s="39">
        <v>1075</v>
      </c>
      <c r="B1126" s="17" t="s">
        <v>48</v>
      </c>
      <c r="C1126" s="19">
        <v>2005</v>
      </c>
      <c r="D1126" s="19"/>
      <c r="E1126" s="29">
        <v>0</v>
      </c>
      <c r="F1126" s="21">
        <v>31377621</v>
      </c>
      <c r="G1126" s="21">
        <v>0</v>
      </c>
      <c r="H1126" s="23">
        <v>1745970</v>
      </c>
      <c r="I1126" s="107">
        <v>5.0000000000000001E-3</v>
      </c>
      <c r="J1126" s="23">
        <v>1894128.2549999999</v>
      </c>
      <c r="N1126" s="72"/>
      <c r="O1126" s="72"/>
      <c r="P1126" s="72"/>
      <c r="Q1126" s="72"/>
      <c r="R1126" s="72"/>
      <c r="S1126" s="72">
        <v>1894128.2549999999</v>
      </c>
      <c r="T1126" s="22"/>
      <c r="U1126" s="22"/>
      <c r="V1126" s="72">
        <v>4816646</v>
      </c>
      <c r="X1126" s="102">
        <v>133.6</v>
      </c>
      <c r="Y1126" s="22">
        <v>14177.606699101796</v>
      </c>
      <c r="Z1126" s="5">
        <v>4.5900000000000003E-2</v>
      </c>
      <c r="AA1126" s="40"/>
      <c r="AD1126" s="111">
        <v>99.990121951219521</v>
      </c>
      <c r="AE1126" s="34">
        <v>0</v>
      </c>
      <c r="AF1126" s="34">
        <v>193793.69992242559</v>
      </c>
      <c r="AG1126" s="107">
        <v>8.2960000000000006E-2</v>
      </c>
      <c r="AH1126" s="41">
        <v>17.008296000000001</v>
      </c>
      <c r="AI1126" s="23">
        <v>3296100.6112157917</v>
      </c>
    </row>
    <row r="1127" spans="1:35" ht="27.75" customHeight="1" x14ac:dyDescent="0.2">
      <c r="A1127" s="39">
        <v>1076</v>
      </c>
      <c r="B1127" s="17" t="s">
        <v>48</v>
      </c>
      <c r="C1127" s="19">
        <v>2006</v>
      </c>
      <c r="D1127" s="19"/>
      <c r="E1127" s="29">
        <v>0</v>
      </c>
      <c r="F1127" s="21">
        <v>33714084</v>
      </c>
      <c r="G1127" s="21">
        <v>0</v>
      </c>
      <c r="H1127" s="23">
        <v>2336463</v>
      </c>
      <c r="I1127" s="107">
        <v>5.0000000000000001E-3</v>
      </c>
      <c r="J1127" s="23">
        <v>2493351.105</v>
      </c>
      <c r="N1127" s="72"/>
      <c r="O1127" s="72"/>
      <c r="P1127" s="72"/>
      <c r="Q1127" s="72"/>
      <c r="R1127" s="72"/>
      <c r="S1127" s="72">
        <v>2493351.105</v>
      </c>
      <c r="T1127" s="22"/>
      <c r="U1127" s="22"/>
      <c r="V1127" s="72">
        <v>4996118</v>
      </c>
      <c r="X1127" s="102">
        <v>142.4</v>
      </c>
      <c r="Y1127" s="22">
        <v>17509.48809691011</v>
      </c>
      <c r="Z1127" s="5">
        <v>4.5900000000000003E-2</v>
      </c>
      <c r="AA1127" s="40"/>
      <c r="AD1127" s="111">
        <v>103.12109756097563</v>
      </c>
      <c r="AE1127" s="34">
        <v>0</v>
      </c>
      <c r="AF1127" s="34">
        <v>202408.05719289638</v>
      </c>
      <c r="AG1127" s="107">
        <v>7.7441666666666686E-2</v>
      </c>
      <c r="AH1127" s="41">
        <v>16.88236666666667</v>
      </c>
      <c r="AI1127" s="23">
        <v>3417127.0378181147</v>
      </c>
    </row>
    <row r="1128" spans="1:35" ht="27.75" customHeight="1" x14ac:dyDescent="0.2">
      <c r="A1128" s="39">
        <v>1077</v>
      </c>
      <c r="B1128" s="17" t="s">
        <v>48</v>
      </c>
      <c r="C1128" s="19">
        <v>2007</v>
      </c>
      <c r="D1128" s="19"/>
      <c r="E1128" s="29">
        <v>-6568</v>
      </c>
      <c r="F1128" s="21">
        <v>34880759</v>
      </c>
      <c r="G1128" s="21">
        <v>0</v>
      </c>
      <c r="H1128" s="23">
        <v>1166675</v>
      </c>
      <c r="I1128" s="107">
        <v>5.0000000000000001E-3</v>
      </c>
      <c r="J1128" s="23">
        <v>1335245.42</v>
      </c>
      <c r="N1128" s="72">
        <v>22147.4</v>
      </c>
      <c r="O1128" s="72">
        <v>34880759</v>
      </c>
      <c r="P1128" s="72"/>
      <c r="Q1128" s="72"/>
      <c r="R1128" s="72">
        <v>22147.4</v>
      </c>
      <c r="S1128" s="72">
        <v>1357392.8199999998</v>
      </c>
      <c r="T1128" s="22"/>
      <c r="U1128" s="22"/>
      <c r="V1128" s="72">
        <v>5181654</v>
      </c>
      <c r="X1128" s="102">
        <v>148.80000000000001</v>
      </c>
      <c r="Y1128" s="22">
        <v>9122.2635752688147</v>
      </c>
      <c r="Z1128" s="5">
        <v>4.5900000000000003E-2</v>
      </c>
      <c r="AA1128" s="40"/>
      <c r="AD1128" s="111">
        <v>106.41609756097562</v>
      </c>
      <c r="AE1128" s="34">
        <v>0</v>
      </c>
      <c r="AF1128" s="34">
        <v>202239.79094301126</v>
      </c>
      <c r="AG1128" s="107">
        <v>7.350000000000001E-2</v>
      </c>
      <c r="AH1128" s="41">
        <v>17.296320000000001</v>
      </c>
      <c r="AI1128" s="23">
        <v>3498004.1408834248</v>
      </c>
    </row>
    <row r="1129" spans="1:35" ht="27.75" customHeight="1" x14ac:dyDescent="0.2">
      <c r="A1129" s="39">
        <v>1078</v>
      </c>
      <c r="B1129" s="17" t="s">
        <v>48</v>
      </c>
      <c r="C1129" s="19">
        <v>2008</v>
      </c>
      <c r="D1129" s="19"/>
      <c r="E1129" s="29">
        <v>-26286</v>
      </c>
      <c r="F1129" s="21">
        <v>36237505</v>
      </c>
      <c r="G1129" s="21">
        <v>0</v>
      </c>
      <c r="H1129" s="23">
        <v>1356746</v>
      </c>
      <c r="I1129" s="107">
        <v>5.0000000000000001E-3</v>
      </c>
      <c r="J1129" s="23">
        <v>1531149.7949999999</v>
      </c>
      <c r="N1129" s="72">
        <v>61380.43</v>
      </c>
      <c r="O1129" s="72">
        <v>36237505</v>
      </c>
      <c r="P1129" s="72"/>
      <c r="Q1129" s="72"/>
      <c r="R1129" s="72">
        <v>61380.43</v>
      </c>
      <c r="S1129" s="72">
        <v>1592530.2249999999</v>
      </c>
      <c r="T1129" s="22"/>
      <c r="U1129" s="22"/>
      <c r="V1129" s="72">
        <v>5370392</v>
      </c>
      <c r="X1129" s="102">
        <v>150.30000000000001</v>
      </c>
      <c r="Y1129" s="22">
        <v>10595.676813040584</v>
      </c>
      <c r="Z1129" s="5">
        <v>4.5900000000000003E-2</v>
      </c>
      <c r="AA1129" s="40"/>
      <c r="AD1129" s="111">
        <v>109.62926829268292</v>
      </c>
      <c r="AE1129" s="34">
        <v>0</v>
      </c>
      <c r="AF1129" s="34">
        <v>203552.6613517676</v>
      </c>
      <c r="AG1129" s="107">
        <v>7.2692083333333324E-2</v>
      </c>
      <c r="AH1129" s="41">
        <v>17.715351999999999</v>
      </c>
      <c r="AI1129" s="23">
        <v>3606007.0463833585</v>
      </c>
    </row>
    <row r="1130" spans="1:35" ht="27.75" customHeight="1" x14ac:dyDescent="0.2">
      <c r="A1130" s="39">
        <v>1079</v>
      </c>
      <c r="B1130" s="17" t="s">
        <v>48</v>
      </c>
      <c r="C1130" s="19">
        <v>2009</v>
      </c>
      <c r="D1130" s="19"/>
      <c r="E1130" s="29">
        <v>-28550</v>
      </c>
      <c r="F1130" s="21">
        <v>38374168</v>
      </c>
      <c r="G1130" s="21">
        <v>0</v>
      </c>
      <c r="H1130" s="23">
        <v>2136663</v>
      </c>
      <c r="I1130" s="107">
        <v>5.0000000000000001E-3</v>
      </c>
      <c r="J1130" s="23">
        <v>2317850.5249999999</v>
      </c>
      <c r="N1130" s="72">
        <v>544709.79</v>
      </c>
      <c r="O1130" s="72">
        <v>38374168</v>
      </c>
      <c r="P1130" s="72"/>
      <c r="Q1130" s="72"/>
      <c r="R1130" s="72">
        <v>544709.79</v>
      </c>
      <c r="S1130" s="72">
        <v>2862560.3149999999</v>
      </c>
      <c r="T1130" s="22"/>
      <c r="U1130" s="22"/>
      <c r="V1130" s="72">
        <v>5379895</v>
      </c>
      <c r="X1130" s="102">
        <v>151.1</v>
      </c>
      <c r="Y1130" s="22">
        <v>18944.806849768367</v>
      </c>
      <c r="Z1130" s="5">
        <v>4.5900000000000003E-2</v>
      </c>
      <c r="AA1130" s="40"/>
      <c r="AD1130" s="111">
        <v>112.72439024390243</v>
      </c>
      <c r="AE1130" s="34">
        <v>0</v>
      </c>
      <c r="AF1130" s="34">
        <v>213154.40104548982</v>
      </c>
      <c r="AG1130" s="107">
        <v>7.3154000000000011E-2</v>
      </c>
      <c r="AH1130" s="41">
        <v>17.930536200000002</v>
      </c>
      <c r="AI1130" s="23">
        <v>3821972.7041354738</v>
      </c>
    </row>
    <row r="1131" spans="1:35" ht="27.75" customHeight="1" x14ac:dyDescent="0.2">
      <c r="A1131" s="39">
        <v>1080</v>
      </c>
      <c r="B1131" s="17" t="s">
        <v>48</v>
      </c>
      <c r="C1131" s="19">
        <v>2010</v>
      </c>
      <c r="D1131" s="19"/>
      <c r="E1131" s="29">
        <v>-39110</v>
      </c>
      <c r="F1131" s="21">
        <v>40052122</v>
      </c>
      <c r="G1131" s="21">
        <v>0</v>
      </c>
      <c r="H1131" s="23">
        <v>1677954</v>
      </c>
      <c r="I1131" s="107">
        <v>5.0000000000000001E-3</v>
      </c>
      <c r="J1131" s="23">
        <v>1869824.84</v>
      </c>
      <c r="N1131" s="72">
        <v>941605.75</v>
      </c>
      <c r="O1131" s="72">
        <v>40052122</v>
      </c>
      <c r="P1131" s="72"/>
      <c r="Q1131" s="72"/>
      <c r="R1131" s="72">
        <v>941605.75</v>
      </c>
      <c r="S1131" s="72">
        <v>2811430.59</v>
      </c>
      <c r="T1131" s="22"/>
      <c r="U1131" s="22"/>
      <c r="V1131" s="72">
        <v>5399696</v>
      </c>
      <c r="X1131" s="102">
        <v>155.1</v>
      </c>
      <c r="Y1131" s="22">
        <v>18126.567311411993</v>
      </c>
      <c r="Z1131" s="5">
        <v>4.5900000000000003E-2</v>
      </c>
      <c r="AA1131" s="40"/>
      <c r="AD1131" s="111">
        <v>115.85768292682927</v>
      </c>
      <c r="AE1131" s="34">
        <v>0</v>
      </c>
      <c r="AF1131" s="34">
        <v>221497.18134891381</v>
      </c>
      <c r="AG1131" s="107">
        <v>7.3993333333333355E-2</v>
      </c>
      <c r="AH1131" s="41">
        <v>18.29948266666667</v>
      </c>
      <c r="AI1131" s="23">
        <v>4053283.8308099722</v>
      </c>
    </row>
    <row r="1132" spans="1:35" ht="27.75" customHeight="1" x14ac:dyDescent="0.2">
      <c r="A1132" s="39">
        <v>1081</v>
      </c>
      <c r="B1132" s="17" t="s">
        <v>48</v>
      </c>
      <c r="C1132" s="18">
        <v>2011</v>
      </c>
      <c r="D1132" s="18"/>
      <c r="E1132" s="29">
        <v>-46085</v>
      </c>
      <c r="F1132" s="21">
        <v>41305125</v>
      </c>
      <c r="G1132" s="20">
        <v>0</v>
      </c>
      <c r="H1132" s="23">
        <v>1253003</v>
      </c>
      <c r="I1132" s="107">
        <v>5.0000000000000001E-3</v>
      </c>
      <c r="J1132" s="23">
        <v>1453263.61</v>
      </c>
      <c r="N1132" s="72">
        <v>254492.47</v>
      </c>
      <c r="O1132" s="72">
        <v>41305125</v>
      </c>
      <c r="P1132" s="72"/>
      <c r="Q1132" s="72"/>
      <c r="R1132" s="72">
        <v>254492.47</v>
      </c>
      <c r="S1132" s="72">
        <v>1707756.08</v>
      </c>
      <c r="T1132" s="22"/>
      <c r="U1132" s="22"/>
      <c r="V1132" s="72">
        <v>5411028</v>
      </c>
      <c r="X1132" s="102">
        <v>160.19999999999999</v>
      </c>
      <c r="Y1132" s="22">
        <v>10660.150312109863</v>
      </c>
      <c r="Z1132" s="5">
        <v>4.5900000000000003E-2</v>
      </c>
      <c r="AA1132" s="40"/>
      <c r="AD1132" s="111">
        <v>119.08</v>
      </c>
      <c r="AE1132" s="34">
        <v>0</v>
      </c>
      <c r="AF1132" s="34">
        <v>221990.61103710852</v>
      </c>
      <c r="AG1132" s="107">
        <v>7.0764333333333346E-2</v>
      </c>
      <c r="AH1132" s="41">
        <v>18.328728099999999</v>
      </c>
      <c r="AI1132" s="23">
        <v>4068805.550452021</v>
      </c>
    </row>
    <row r="1133" spans="1:35" ht="27.75" customHeight="1" x14ac:dyDescent="0.2">
      <c r="B1133" s="98" t="s">
        <v>48</v>
      </c>
      <c r="C1133" s="39">
        <v>2012</v>
      </c>
      <c r="E1133" s="29">
        <v>-46085</v>
      </c>
      <c r="F1133" s="34">
        <v>45006269</v>
      </c>
      <c r="G1133" s="20"/>
      <c r="H1133" s="23">
        <v>3701144</v>
      </c>
      <c r="I1133" s="107">
        <v>5.0000000000000001E-3</v>
      </c>
      <c r="J1133" s="23">
        <v>3907669.625</v>
      </c>
      <c r="N1133" s="72">
        <v>41403.960000000094</v>
      </c>
      <c r="O1133" s="72">
        <v>45006269</v>
      </c>
      <c r="P1133" s="72"/>
      <c r="Q1133" s="72"/>
      <c r="R1133" s="72">
        <v>41403.960000000094</v>
      </c>
      <c r="S1133" s="72">
        <v>3949073.585</v>
      </c>
      <c r="T1133" s="72">
        <v>0</v>
      </c>
      <c r="U1133" s="72">
        <v>4531206</v>
      </c>
      <c r="X1133" s="102">
        <v>161.6</v>
      </c>
      <c r="Y1133" s="22">
        <v>24437.336540841585</v>
      </c>
      <c r="Z1133" s="5">
        <v>4.5900000000000003E-2</v>
      </c>
      <c r="AF1133" s="34">
        <v>236238.57853134684</v>
      </c>
      <c r="AG1133" s="107">
        <v>6.2333333333333331E-2</v>
      </c>
      <c r="AH1133" s="41">
        <v>17.40324</v>
      </c>
      <c r="AI1133" s="23">
        <v>4111316.6794398767</v>
      </c>
    </row>
    <row r="1134" spans="1:35" ht="27.75" customHeight="1" x14ac:dyDescent="0.2">
      <c r="A1134" s="39">
        <v>1082</v>
      </c>
      <c r="B1134" s="17" t="s">
        <v>49</v>
      </c>
      <c r="C1134" s="19">
        <v>1989</v>
      </c>
      <c r="D1134" s="19"/>
      <c r="E1134" s="29">
        <v>0</v>
      </c>
      <c r="F1134" s="21">
        <v>10127055</v>
      </c>
      <c r="G1134" s="21">
        <v>-4151395</v>
      </c>
      <c r="H1134" s="23"/>
      <c r="I1134" s="107">
        <v>5.0000000000000001E-3</v>
      </c>
      <c r="N1134" s="72"/>
      <c r="O1134" s="72"/>
      <c r="P1134" s="72"/>
      <c r="Q1134" s="72"/>
      <c r="R1134" s="72"/>
      <c r="V1134" s="72">
        <v>0</v>
      </c>
      <c r="X1134" s="102">
        <v>95.5</v>
      </c>
      <c r="Z1134" s="5">
        <v>4.5900000000000003E-2</v>
      </c>
      <c r="AA1134" s="40">
        <v>116793.74441496578</v>
      </c>
      <c r="AB1134" s="110">
        <v>51.164212860310414</v>
      </c>
      <c r="AE1134" s="34">
        <v>1</v>
      </c>
      <c r="AF1134" s="34">
        <v>116793.74441496578</v>
      </c>
    </row>
    <row r="1135" spans="1:35" ht="27.75" customHeight="1" x14ac:dyDescent="0.2">
      <c r="A1135" s="39">
        <v>1083</v>
      </c>
      <c r="B1135" s="17" t="s">
        <v>49</v>
      </c>
      <c r="C1135" s="19">
        <v>1990</v>
      </c>
      <c r="D1135" s="19"/>
      <c r="E1135" s="29">
        <v>0</v>
      </c>
      <c r="F1135" s="21">
        <v>11088886</v>
      </c>
      <c r="G1135" s="21">
        <v>-4616954</v>
      </c>
      <c r="H1135" s="23">
        <v>961831</v>
      </c>
      <c r="I1135" s="107">
        <v>5.0000000000000001E-3</v>
      </c>
      <c r="J1135" s="34">
        <v>1012466.275</v>
      </c>
      <c r="N1135" s="72"/>
      <c r="O1135" s="72"/>
      <c r="P1135" s="72"/>
      <c r="Q1135" s="72"/>
      <c r="R1135" s="72"/>
      <c r="S1135" s="72">
        <v>1012466.275</v>
      </c>
      <c r="T1135" s="22"/>
      <c r="U1135" s="22"/>
      <c r="V1135" s="72">
        <v>0</v>
      </c>
      <c r="X1135" s="102">
        <v>98.5</v>
      </c>
      <c r="Y1135" s="22">
        <v>10278.845431472082</v>
      </c>
      <c r="Z1135" s="5">
        <v>4.5900000000000003E-2</v>
      </c>
      <c r="AA1135" s="40"/>
      <c r="AE1135" s="34">
        <v>0</v>
      </c>
      <c r="AF1135" s="34">
        <v>121711.75697779094</v>
      </c>
    </row>
    <row r="1136" spans="1:35" ht="27.75" customHeight="1" x14ac:dyDescent="0.2">
      <c r="A1136" s="39">
        <v>1084</v>
      </c>
      <c r="B1136" s="17" t="s">
        <v>49</v>
      </c>
      <c r="C1136" s="19">
        <v>1991</v>
      </c>
      <c r="D1136" s="19"/>
      <c r="E1136" s="29">
        <v>0</v>
      </c>
      <c r="F1136" s="21">
        <v>11832974</v>
      </c>
      <c r="G1136" s="21">
        <v>-5156315</v>
      </c>
      <c r="H1136" s="23">
        <v>744088</v>
      </c>
      <c r="I1136" s="107">
        <v>5.0000000000000001E-3</v>
      </c>
      <c r="J1136" s="23">
        <v>799532.43</v>
      </c>
      <c r="N1136" s="72"/>
      <c r="O1136" s="72"/>
      <c r="P1136" s="72"/>
      <c r="Q1136" s="72"/>
      <c r="R1136" s="72"/>
      <c r="S1136" s="72">
        <v>799532.43</v>
      </c>
      <c r="T1136" s="22"/>
      <c r="U1136" s="22"/>
      <c r="V1136" s="72">
        <v>0</v>
      </c>
      <c r="X1136" s="102">
        <v>97.7</v>
      </c>
      <c r="Y1136" s="22">
        <v>8183.5458546571135</v>
      </c>
      <c r="Z1136" s="5">
        <v>4.5900000000000003E-2</v>
      </c>
      <c r="AA1136" s="40"/>
      <c r="AE1136" s="34">
        <v>0</v>
      </c>
      <c r="AF1136" s="34">
        <v>124308.73318716745</v>
      </c>
    </row>
    <row r="1137" spans="1:35" ht="27.75" customHeight="1" x14ac:dyDescent="0.2">
      <c r="A1137" s="39">
        <v>1085</v>
      </c>
      <c r="B1137" s="17" t="s">
        <v>49</v>
      </c>
      <c r="C1137" s="19">
        <v>1992</v>
      </c>
      <c r="D1137" s="19"/>
      <c r="E1137" s="29">
        <v>0</v>
      </c>
      <c r="F1137" s="21">
        <v>12605612</v>
      </c>
      <c r="G1137" s="21">
        <v>-5547505</v>
      </c>
      <c r="H1137" s="23">
        <v>772638</v>
      </c>
      <c r="I1137" s="107">
        <v>5.0000000000000001E-3</v>
      </c>
      <c r="J1137" s="23">
        <v>831802.87</v>
      </c>
      <c r="N1137" s="72"/>
      <c r="O1137" s="72"/>
      <c r="P1137" s="72"/>
      <c r="Q1137" s="72"/>
      <c r="R1137" s="72"/>
      <c r="S1137" s="72">
        <v>831802.87</v>
      </c>
      <c r="T1137" s="22"/>
      <c r="U1137" s="22"/>
      <c r="V1137" s="72">
        <v>0</v>
      </c>
      <c r="X1137" s="102">
        <v>100</v>
      </c>
      <c r="Y1137" s="22">
        <v>8318.0287000000008</v>
      </c>
      <c r="Z1137" s="5">
        <v>4.5900000000000003E-2</v>
      </c>
      <c r="AA1137" s="40"/>
      <c r="AE1137" s="34">
        <v>0</v>
      </c>
      <c r="AF1137" s="34">
        <v>126920.99103387646</v>
      </c>
    </row>
    <row r="1138" spans="1:35" ht="27.75" customHeight="1" x14ac:dyDescent="0.2">
      <c r="A1138" s="39">
        <v>1086</v>
      </c>
      <c r="B1138" s="17" t="s">
        <v>49</v>
      </c>
      <c r="C1138" s="19">
        <v>1993</v>
      </c>
      <c r="D1138" s="19"/>
      <c r="E1138" s="29">
        <v>0</v>
      </c>
      <c r="F1138" s="21">
        <v>13605960</v>
      </c>
      <c r="G1138" s="21">
        <v>-6076304</v>
      </c>
      <c r="H1138" s="23">
        <v>1000348</v>
      </c>
      <c r="I1138" s="107">
        <v>5.0000000000000001E-3</v>
      </c>
      <c r="J1138" s="23">
        <v>1063376.06</v>
      </c>
      <c r="N1138" s="72"/>
      <c r="O1138" s="72"/>
      <c r="P1138" s="72"/>
      <c r="Q1138" s="72"/>
      <c r="R1138" s="72"/>
      <c r="S1138" s="72">
        <v>1063376.06</v>
      </c>
      <c r="T1138" s="22"/>
      <c r="U1138" s="22"/>
      <c r="V1138" s="72">
        <v>0</v>
      </c>
      <c r="X1138" s="102">
        <v>102.5</v>
      </c>
      <c r="Y1138" s="22">
        <v>10374.400585365855</v>
      </c>
      <c r="Z1138" s="5">
        <v>4.5900000000000003E-2</v>
      </c>
      <c r="AA1138" s="40"/>
      <c r="AE1138" s="34">
        <v>0</v>
      </c>
      <c r="AF1138" s="34">
        <v>131469.7181307874</v>
      </c>
    </row>
    <row r="1139" spans="1:35" ht="27.75" customHeight="1" x14ac:dyDescent="0.2">
      <c r="A1139" s="39">
        <v>1087</v>
      </c>
      <c r="B1139" s="17" t="s">
        <v>49</v>
      </c>
      <c r="C1139" s="19">
        <v>1994</v>
      </c>
      <c r="D1139" s="19"/>
      <c r="E1139" s="29">
        <v>0</v>
      </c>
      <c r="F1139" s="21">
        <v>14653135</v>
      </c>
      <c r="G1139" s="21">
        <v>-6737658</v>
      </c>
      <c r="H1139" s="23">
        <v>1047175</v>
      </c>
      <c r="I1139" s="107">
        <v>5.0000000000000001E-3</v>
      </c>
      <c r="J1139" s="23">
        <v>1115204.8</v>
      </c>
      <c r="N1139" s="72"/>
      <c r="O1139" s="72"/>
      <c r="P1139" s="72"/>
      <c r="Q1139" s="72"/>
      <c r="R1139" s="72"/>
      <c r="S1139" s="72">
        <v>1115204.8</v>
      </c>
      <c r="T1139" s="22"/>
      <c r="U1139" s="22"/>
      <c r="V1139" s="72">
        <v>0</v>
      </c>
      <c r="X1139" s="102">
        <v>108.2</v>
      </c>
      <c r="Y1139" s="22">
        <v>10306.883548983364</v>
      </c>
      <c r="Z1139" s="5">
        <v>4.5900000000000003E-2</v>
      </c>
      <c r="AA1139" s="40"/>
      <c r="AE1139" s="34">
        <v>0</v>
      </c>
      <c r="AF1139" s="34">
        <v>135742.14161756763</v>
      </c>
    </row>
    <row r="1140" spans="1:35" ht="27.75" customHeight="1" x14ac:dyDescent="0.2">
      <c r="A1140" s="39">
        <v>1088</v>
      </c>
      <c r="B1140" s="17" t="s">
        <v>49</v>
      </c>
      <c r="C1140" s="19">
        <v>1995</v>
      </c>
      <c r="D1140" s="19"/>
      <c r="E1140" s="29">
        <v>0</v>
      </c>
      <c r="F1140" s="21">
        <v>15242060</v>
      </c>
      <c r="G1140" s="21">
        <v>-7309942</v>
      </c>
      <c r="H1140" s="23">
        <v>588925</v>
      </c>
      <c r="I1140" s="107">
        <v>5.0000000000000001E-3</v>
      </c>
      <c r="J1140" s="23">
        <v>662190.67500000005</v>
      </c>
      <c r="N1140" s="72"/>
      <c r="O1140" s="72"/>
      <c r="P1140" s="72"/>
      <c r="Q1140" s="72"/>
      <c r="R1140" s="72"/>
      <c r="S1140" s="72">
        <v>662190.67500000005</v>
      </c>
      <c r="T1140" s="22"/>
      <c r="U1140" s="22"/>
      <c r="V1140" s="72">
        <v>0</v>
      </c>
      <c r="X1140" s="102">
        <v>116.7</v>
      </c>
      <c r="Y1140" s="22">
        <v>5674.2988431876611</v>
      </c>
      <c r="Z1140" s="5">
        <v>4.5900000000000003E-2</v>
      </c>
      <c r="AA1140" s="40"/>
      <c r="AE1140" s="34">
        <v>0</v>
      </c>
      <c r="AF1140" s="34">
        <v>135185.87616050892</v>
      </c>
    </row>
    <row r="1141" spans="1:35" ht="27.75" customHeight="1" x14ac:dyDescent="0.2">
      <c r="A1141" s="39">
        <v>1089</v>
      </c>
      <c r="B1141" s="17" t="s">
        <v>49</v>
      </c>
      <c r="C1141" s="19">
        <v>1996</v>
      </c>
      <c r="D1141" s="19"/>
      <c r="E1141" s="29">
        <v>0</v>
      </c>
      <c r="F1141" s="21">
        <v>16782955</v>
      </c>
      <c r="G1141" s="21">
        <v>-7944361</v>
      </c>
      <c r="H1141" s="23">
        <v>1540895</v>
      </c>
      <c r="I1141" s="107">
        <v>5.0000000000000001E-3</v>
      </c>
      <c r="J1141" s="23">
        <v>1617105.3</v>
      </c>
      <c r="N1141" s="72"/>
      <c r="O1141" s="72"/>
      <c r="P1141" s="72"/>
      <c r="Q1141" s="72"/>
      <c r="R1141" s="72"/>
      <c r="S1141" s="72">
        <v>1617105.3</v>
      </c>
      <c r="T1141" s="22"/>
      <c r="U1141" s="22"/>
      <c r="V1141" s="72">
        <v>0</v>
      </c>
      <c r="X1141" s="102">
        <v>116.6</v>
      </c>
      <c r="Y1141" s="22">
        <v>13868.827615780447</v>
      </c>
      <c r="Z1141" s="5">
        <v>4.5900000000000003E-2</v>
      </c>
      <c r="AA1141" s="40"/>
      <c r="AE1141" s="34">
        <v>0</v>
      </c>
      <c r="AF1141" s="34">
        <v>142849.67206052202</v>
      </c>
    </row>
    <row r="1142" spans="1:35" ht="27.75" customHeight="1" x14ac:dyDescent="0.2">
      <c r="A1142" s="39">
        <v>1090</v>
      </c>
      <c r="B1142" s="17" t="s">
        <v>49</v>
      </c>
      <c r="C1142" s="19">
        <v>1997</v>
      </c>
      <c r="D1142" s="19"/>
      <c r="E1142" s="29">
        <v>0</v>
      </c>
      <c r="F1142" s="21">
        <v>18205474</v>
      </c>
      <c r="G1142" s="21">
        <v>-8527655</v>
      </c>
      <c r="H1142" s="23">
        <v>1422519</v>
      </c>
      <c r="I1142" s="107">
        <v>5.0000000000000001E-3</v>
      </c>
      <c r="J1142" s="23">
        <v>1506433.7749999999</v>
      </c>
      <c r="L1142" s="33">
        <v>0.53158841126575451</v>
      </c>
      <c r="N1142" s="72"/>
      <c r="O1142" s="72"/>
      <c r="P1142" s="72"/>
      <c r="Q1142" s="72"/>
      <c r="R1142" s="72"/>
      <c r="S1142" s="72">
        <v>1506433.7749999999</v>
      </c>
      <c r="T1142" s="22"/>
      <c r="U1142" s="22"/>
      <c r="V1142" s="72">
        <v>0</v>
      </c>
      <c r="X1142" s="102">
        <v>118</v>
      </c>
      <c r="Y1142" s="22">
        <v>12766.387923728813</v>
      </c>
      <c r="Z1142" s="5">
        <v>4.5900000000000003E-2</v>
      </c>
      <c r="AA1142" s="40"/>
      <c r="AE1142" s="34">
        <v>0</v>
      </c>
      <c r="AF1142" s="34">
        <v>149059.26003667287</v>
      </c>
    </row>
    <row r="1143" spans="1:35" ht="27.75" customHeight="1" x14ac:dyDescent="0.2">
      <c r="A1143" s="39">
        <v>1091</v>
      </c>
      <c r="B1143" s="17" t="s">
        <v>49</v>
      </c>
      <c r="C1143" s="19">
        <v>1998</v>
      </c>
      <c r="D1143" s="19"/>
      <c r="E1143" s="29">
        <v>0</v>
      </c>
      <c r="F1143" s="21">
        <v>20603965</v>
      </c>
      <c r="G1143" s="21">
        <v>-9186405</v>
      </c>
      <c r="H1143" s="23">
        <v>2398491</v>
      </c>
      <c r="I1143" s="107">
        <v>5.0000000000000001E-3</v>
      </c>
      <c r="J1143" s="23"/>
      <c r="K1143" s="23">
        <v>6797210.6739999996</v>
      </c>
      <c r="L1143" s="23">
        <v>15978930.01236539</v>
      </c>
      <c r="M1143" s="39">
        <v>1</v>
      </c>
      <c r="N1143" s="72"/>
      <c r="O1143" s="72"/>
      <c r="P1143" s="72"/>
      <c r="Q1143" s="72"/>
      <c r="R1143" s="72"/>
      <c r="S1143" s="72">
        <v>6797210.6739999996</v>
      </c>
      <c r="T1143" s="22"/>
      <c r="U1143" s="22"/>
      <c r="X1143" s="102">
        <v>122.8</v>
      </c>
      <c r="Y1143" s="22">
        <v>55351.878452768731</v>
      </c>
      <c r="Z1143" s="5">
        <v>4.5900000000000003E-2</v>
      </c>
      <c r="AA1143" s="40"/>
      <c r="AE1143" s="34">
        <v>0</v>
      </c>
      <c r="AF1143" s="34">
        <v>197569.31845375831</v>
      </c>
    </row>
    <row r="1144" spans="1:35" ht="27.75" customHeight="1" x14ac:dyDescent="0.2">
      <c r="A1144" s="39">
        <v>1092</v>
      </c>
      <c r="B1144" s="17" t="s">
        <v>49</v>
      </c>
      <c r="C1144" s="19">
        <v>1999</v>
      </c>
      <c r="D1144" s="19"/>
      <c r="E1144" s="29">
        <v>0</v>
      </c>
      <c r="F1144" s="21">
        <v>0</v>
      </c>
      <c r="G1144" s="21">
        <v>0</v>
      </c>
      <c r="H1144" s="23">
        <v>-20603965</v>
      </c>
      <c r="I1144" s="107">
        <v>5.0000000000000001E-3</v>
      </c>
      <c r="J1144" s="23"/>
      <c r="K1144" s="23">
        <v>6797210.6739999996</v>
      </c>
      <c r="L1144" s="23">
        <v>15978930.01236539</v>
      </c>
      <c r="M1144" s="39">
        <v>1</v>
      </c>
      <c r="N1144" s="72"/>
      <c r="O1144" s="72"/>
      <c r="P1144" s="72"/>
      <c r="Q1144" s="72"/>
      <c r="R1144" s="72"/>
      <c r="S1144" s="72">
        <v>6797210.6739999996</v>
      </c>
      <c r="T1144" s="22"/>
      <c r="U1144" s="22"/>
      <c r="X1144" s="102">
        <v>126.1</v>
      </c>
      <c r="Y1144" s="22">
        <v>53903.336034892942</v>
      </c>
      <c r="Z1144" s="5">
        <v>4.5900000000000003E-2</v>
      </c>
      <c r="AA1144" s="40"/>
      <c r="AE1144" s="34">
        <v>0</v>
      </c>
      <c r="AF1144" s="34">
        <v>242404.22277162375</v>
      </c>
    </row>
    <row r="1145" spans="1:35" ht="27.75" customHeight="1" x14ac:dyDescent="0.2">
      <c r="A1145" s="39">
        <v>1093</v>
      </c>
      <c r="B1145" s="17" t="s">
        <v>49</v>
      </c>
      <c r="C1145" s="19">
        <v>2000</v>
      </c>
      <c r="D1145" s="19"/>
      <c r="E1145" s="29">
        <v>0</v>
      </c>
      <c r="F1145" s="21">
        <v>0</v>
      </c>
      <c r="G1145" s="21">
        <v>0</v>
      </c>
      <c r="H1145" s="23">
        <v>0</v>
      </c>
      <c r="I1145" s="107">
        <v>5.0000000000000001E-3</v>
      </c>
      <c r="J1145" s="23"/>
      <c r="K1145" s="23">
        <v>6797210.6739999996</v>
      </c>
      <c r="L1145" s="23">
        <v>15978930.01236539</v>
      </c>
      <c r="M1145" s="39">
        <v>1</v>
      </c>
      <c r="N1145" s="72"/>
      <c r="O1145" s="72"/>
      <c r="P1145" s="72"/>
      <c r="Q1145" s="72"/>
      <c r="R1145" s="72"/>
      <c r="S1145" s="72">
        <v>6797210.6739999996</v>
      </c>
      <c r="T1145" s="22"/>
      <c r="U1145" s="22"/>
      <c r="X1145" s="102">
        <v>128.69999999999999</v>
      </c>
      <c r="Y1145" s="22">
        <v>52814.379751359753</v>
      </c>
      <c r="Z1145" s="5">
        <v>4.5900000000000003E-2</v>
      </c>
      <c r="AA1145" s="40"/>
      <c r="AE1145" s="34">
        <v>0</v>
      </c>
      <c r="AF1145" s="34">
        <v>284092.24869776599</v>
      </c>
    </row>
    <row r="1146" spans="1:35" ht="27.75" customHeight="1" x14ac:dyDescent="0.2">
      <c r="A1146" s="39">
        <v>1094</v>
      </c>
      <c r="B1146" s="17" t="s">
        <v>49</v>
      </c>
      <c r="C1146" s="19">
        <v>2001</v>
      </c>
      <c r="D1146" s="19"/>
      <c r="E1146" s="29">
        <v>0</v>
      </c>
      <c r="F1146" s="21">
        <v>0</v>
      </c>
      <c r="G1146" s="21">
        <v>0</v>
      </c>
      <c r="H1146" s="23">
        <v>0</v>
      </c>
      <c r="I1146" s="107">
        <v>5.0000000000000001E-3</v>
      </c>
      <c r="J1146" s="23"/>
      <c r="K1146" s="23">
        <v>6797210.6739999996</v>
      </c>
      <c r="L1146" s="23">
        <v>15978930.01236539</v>
      </c>
      <c r="M1146" s="39">
        <v>1</v>
      </c>
      <c r="N1146" s="72"/>
      <c r="O1146" s="72"/>
      <c r="P1146" s="72"/>
      <c r="Q1146" s="72"/>
      <c r="R1146" s="72"/>
      <c r="S1146" s="72">
        <v>6797210.6739999996</v>
      </c>
      <c r="T1146" s="22"/>
      <c r="U1146" s="22"/>
      <c r="X1146" s="102">
        <v>129.6</v>
      </c>
      <c r="Y1146" s="22">
        <v>52447.61322530864</v>
      </c>
      <c r="Z1146" s="5">
        <v>4.5900000000000003E-2</v>
      </c>
      <c r="AA1146" s="40"/>
      <c r="AE1146" s="34">
        <v>0</v>
      </c>
      <c r="AF1146" s="34">
        <v>323500.02770784718</v>
      </c>
    </row>
    <row r="1147" spans="1:35" ht="27.75" customHeight="1" x14ac:dyDescent="0.2">
      <c r="A1147" s="39">
        <v>1095</v>
      </c>
      <c r="B1147" s="17" t="s">
        <v>49</v>
      </c>
      <c r="C1147" s="19">
        <v>2002</v>
      </c>
      <c r="D1147" s="19"/>
      <c r="E1147" s="29">
        <v>0</v>
      </c>
      <c r="F1147" s="21">
        <v>52100500</v>
      </c>
      <c r="G1147" s="109">
        <v>-51172942.979039051</v>
      </c>
      <c r="H1147" s="23">
        <v>52100500</v>
      </c>
      <c r="I1147" s="107">
        <v>5.0000000000000001E-3</v>
      </c>
      <c r="J1147" s="23"/>
      <c r="K1147" s="23">
        <v>6797210.6739999996</v>
      </c>
      <c r="L1147" s="23">
        <v>15978930.01236539</v>
      </c>
      <c r="M1147" s="39">
        <v>1</v>
      </c>
      <c r="N1147" s="72"/>
      <c r="O1147" s="72"/>
      <c r="P1147" s="72"/>
      <c r="Q1147" s="72"/>
      <c r="R1147" s="72"/>
      <c r="S1147" s="72">
        <v>6797210.6739999996</v>
      </c>
      <c r="T1147" s="22"/>
      <c r="U1147" s="22"/>
      <c r="V1147" s="72">
        <v>0</v>
      </c>
      <c r="X1147" s="102">
        <v>130.5</v>
      </c>
      <c r="Y1147" s="22">
        <v>52085.905547892718</v>
      </c>
      <c r="Z1147" s="5">
        <v>4.5900000000000003E-2</v>
      </c>
      <c r="AA1147" s="40"/>
      <c r="AD1147" s="111">
        <v>91.329146341463414</v>
      </c>
      <c r="AE1147" s="34">
        <v>0</v>
      </c>
      <c r="AF1147" s="34">
        <v>360737.28198394971</v>
      </c>
      <c r="AG1147" s="107">
        <v>8.2960000000000006E-2</v>
      </c>
      <c r="AH1147" s="41">
        <v>16.741565999999999</v>
      </c>
      <c r="AI1147" s="23">
        <v>6039307.0149949044</v>
      </c>
    </row>
    <row r="1148" spans="1:35" ht="27.75" customHeight="1" x14ac:dyDescent="0.2">
      <c r="A1148" s="39">
        <v>1096</v>
      </c>
      <c r="B1148" s="17" t="s">
        <v>49</v>
      </c>
      <c r="C1148" s="19">
        <v>2003</v>
      </c>
      <c r="D1148" s="19"/>
      <c r="E1148" s="29">
        <v>0</v>
      </c>
      <c r="F1148" s="21">
        <v>55536997</v>
      </c>
      <c r="G1148" s="21">
        <v>0</v>
      </c>
      <c r="H1148" s="23">
        <v>3436497</v>
      </c>
      <c r="I1148" s="107">
        <v>5.0000000000000001E-3</v>
      </c>
      <c r="J1148" s="23">
        <v>3696999.5</v>
      </c>
      <c r="K1148" s="23">
        <v>33986053.369999997</v>
      </c>
      <c r="L1148" s="23">
        <v>79894650.061826944</v>
      </c>
      <c r="N1148" s="72"/>
      <c r="O1148" s="72"/>
      <c r="P1148" s="72"/>
      <c r="Q1148" s="72"/>
      <c r="R1148" s="72"/>
      <c r="S1148" s="72">
        <v>3696999.5</v>
      </c>
      <c r="T1148" s="22"/>
      <c r="U1148" s="22"/>
      <c r="V1148" s="72">
        <v>324896</v>
      </c>
      <c r="X1148" s="102">
        <v>130.6</v>
      </c>
      <c r="Y1148" s="22">
        <v>28307.80627871363</v>
      </c>
      <c r="Z1148" s="5">
        <v>4.5900000000000003E-2</v>
      </c>
      <c r="AA1148" s="40"/>
      <c r="AD1148" s="111">
        <v>94.295243902439026</v>
      </c>
      <c r="AE1148" s="34">
        <v>0</v>
      </c>
      <c r="AF1148" s="34">
        <v>372487.24701960006</v>
      </c>
      <c r="AG1148" s="107">
        <v>8.2960000000000006E-2</v>
      </c>
      <c r="AH1148" s="41">
        <v>16.820820000000001</v>
      </c>
      <c r="AI1148" s="23">
        <v>6265540.9344122298</v>
      </c>
    </row>
    <row r="1149" spans="1:35" ht="27.75" customHeight="1" x14ac:dyDescent="0.2">
      <c r="A1149" s="39">
        <v>1097</v>
      </c>
      <c r="B1149" s="17" t="s">
        <v>49</v>
      </c>
      <c r="C1149" s="19">
        <v>2004</v>
      </c>
      <c r="D1149" s="19"/>
      <c r="E1149" s="29">
        <v>0</v>
      </c>
      <c r="F1149" s="21">
        <v>61113762</v>
      </c>
      <c r="G1149" s="21">
        <v>0</v>
      </c>
      <c r="H1149" s="23">
        <v>5576765</v>
      </c>
      <c r="I1149" s="107">
        <v>5.0000000000000001E-3</v>
      </c>
      <c r="J1149" s="23">
        <v>5854449.9850000003</v>
      </c>
      <c r="K1149" s="23"/>
      <c r="N1149" s="72"/>
      <c r="O1149" s="72"/>
      <c r="P1149" s="72"/>
      <c r="Q1149" s="72"/>
      <c r="R1149" s="72"/>
      <c r="S1149" s="72">
        <v>5854449.9850000003</v>
      </c>
      <c r="T1149" s="22"/>
      <c r="U1149" s="22"/>
      <c r="V1149" s="72">
        <v>2730583</v>
      </c>
      <c r="X1149" s="102">
        <v>131.1</v>
      </c>
      <c r="Y1149" s="22">
        <v>44656.369069412664</v>
      </c>
      <c r="Z1149" s="5">
        <v>4.5900000000000003E-2</v>
      </c>
      <c r="AA1149" s="40"/>
      <c r="AD1149" s="111">
        <v>97.149756097560967</v>
      </c>
      <c r="AE1149" s="34">
        <v>0</v>
      </c>
      <c r="AF1149" s="34">
        <v>400046.45145081304</v>
      </c>
      <c r="AG1149" s="107">
        <v>8.2960000000000006E-2</v>
      </c>
      <c r="AH1149" s="41">
        <v>16.852066000000001</v>
      </c>
      <c r="AI1149" s="23">
        <v>6741609.2029148974</v>
      </c>
    </row>
    <row r="1150" spans="1:35" ht="27.75" customHeight="1" x14ac:dyDescent="0.2">
      <c r="A1150" s="39">
        <v>1098</v>
      </c>
      <c r="B1150" s="17" t="s">
        <v>49</v>
      </c>
      <c r="C1150" s="19">
        <v>2005</v>
      </c>
      <c r="D1150" s="19"/>
      <c r="E1150" s="29">
        <v>0</v>
      </c>
      <c r="F1150" s="21">
        <v>64843636</v>
      </c>
      <c r="G1150" s="21">
        <v>0</v>
      </c>
      <c r="H1150" s="23">
        <v>3729874</v>
      </c>
      <c r="I1150" s="107">
        <v>5.0000000000000001E-3</v>
      </c>
      <c r="J1150" s="23">
        <v>4035442.81</v>
      </c>
      <c r="N1150" s="72"/>
      <c r="O1150" s="72"/>
      <c r="P1150" s="72"/>
      <c r="Q1150" s="72"/>
      <c r="R1150" s="72"/>
      <c r="S1150" s="72">
        <v>4035442.81</v>
      </c>
      <c r="T1150" s="22"/>
      <c r="U1150" s="22"/>
      <c r="V1150" s="72">
        <v>2796567</v>
      </c>
      <c r="X1150" s="102">
        <v>133.6</v>
      </c>
      <c r="Y1150" s="22">
        <v>30205.41025449102</v>
      </c>
      <c r="Z1150" s="5">
        <v>4.5900000000000003E-2</v>
      </c>
      <c r="AA1150" s="40"/>
      <c r="AD1150" s="111">
        <v>99.990121951219521</v>
      </c>
      <c r="AE1150" s="34">
        <v>0</v>
      </c>
      <c r="AF1150" s="34">
        <v>411889.72958371177</v>
      </c>
      <c r="AG1150" s="107">
        <v>8.2960000000000006E-2</v>
      </c>
      <c r="AH1150" s="41">
        <v>17.008296000000001</v>
      </c>
      <c r="AI1150" s="23">
        <v>7005542.4401197275</v>
      </c>
    </row>
    <row r="1151" spans="1:35" ht="27.75" customHeight="1" x14ac:dyDescent="0.2">
      <c r="A1151" s="39">
        <v>1099</v>
      </c>
      <c r="B1151" s="17" t="s">
        <v>49</v>
      </c>
      <c r="C1151" s="19">
        <v>2006</v>
      </c>
      <c r="D1151" s="19"/>
      <c r="E1151" s="29">
        <v>0</v>
      </c>
      <c r="F1151" s="21">
        <v>69886236</v>
      </c>
      <c r="G1151" s="21">
        <v>0</v>
      </c>
      <c r="H1151" s="23">
        <v>5042600</v>
      </c>
      <c r="I1151" s="107">
        <v>5.0000000000000001E-3</v>
      </c>
      <c r="J1151" s="23">
        <v>5366818.18</v>
      </c>
      <c r="N1151" s="72"/>
      <c r="O1151" s="72"/>
      <c r="P1151" s="72"/>
      <c r="Q1151" s="72"/>
      <c r="R1151" s="72"/>
      <c r="S1151" s="72">
        <v>5366818.18</v>
      </c>
      <c r="T1151" s="22"/>
      <c r="U1151" s="22"/>
      <c r="V1151" s="72">
        <v>2802994</v>
      </c>
      <c r="X1151" s="102">
        <v>142.4</v>
      </c>
      <c r="Y1151" s="22">
        <v>37688.329915730334</v>
      </c>
      <c r="Z1151" s="5">
        <v>4.5900000000000003E-2</v>
      </c>
      <c r="AA1151" s="40"/>
      <c r="AD1151" s="111">
        <v>103.12109756097563</v>
      </c>
      <c r="AE1151" s="34">
        <v>0</v>
      </c>
      <c r="AF1151" s="34">
        <v>430672.32091154973</v>
      </c>
      <c r="AG1151" s="107">
        <v>7.7441666666666686E-2</v>
      </c>
      <c r="AH1151" s="41">
        <v>16.88236666666667</v>
      </c>
      <c r="AI1151" s="23">
        <v>7270768.0348131182</v>
      </c>
    </row>
    <row r="1152" spans="1:35" ht="27.75" customHeight="1" x14ac:dyDescent="0.2">
      <c r="A1152" s="39">
        <v>1100</v>
      </c>
      <c r="B1152" s="17" t="s">
        <v>49</v>
      </c>
      <c r="C1152" s="19">
        <v>2007</v>
      </c>
      <c r="D1152" s="19"/>
      <c r="E1152" s="29">
        <v>-207987</v>
      </c>
      <c r="F1152" s="21">
        <v>75675298</v>
      </c>
      <c r="G1152" s="21">
        <v>0</v>
      </c>
      <c r="H1152" s="23">
        <v>5789062</v>
      </c>
      <c r="I1152" s="107">
        <v>5.0000000000000001E-3</v>
      </c>
      <c r="J1152" s="23">
        <v>6138493.1799999997</v>
      </c>
      <c r="N1152" s="72">
        <v>33509</v>
      </c>
      <c r="O1152" s="72">
        <v>75675298</v>
      </c>
      <c r="P1152" s="72"/>
      <c r="Q1152" s="72"/>
      <c r="R1152" s="72">
        <v>33509</v>
      </c>
      <c r="S1152" s="72">
        <v>6172002.1799999997</v>
      </c>
      <c r="T1152" s="22"/>
      <c r="U1152" s="22"/>
      <c r="V1152" s="72">
        <v>3083382</v>
      </c>
      <c r="X1152" s="102">
        <v>148.80000000000001</v>
      </c>
      <c r="Y1152" s="22">
        <v>41478.509274193544</v>
      </c>
      <c r="Z1152" s="5">
        <v>4.5900000000000003E-2</v>
      </c>
      <c r="AA1152" s="40"/>
      <c r="AD1152" s="111">
        <v>106.41609756097562</v>
      </c>
      <c r="AE1152" s="34">
        <v>0</v>
      </c>
      <c r="AF1152" s="34">
        <v>452382.97065590316</v>
      </c>
      <c r="AG1152" s="107">
        <v>7.350000000000001E-2</v>
      </c>
      <c r="AH1152" s="41">
        <v>17.296320000000001</v>
      </c>
      <c r="AI1152" s="23">
        <v>7824560.6230151113</v>
      </c>
    </row>
    <row r="1153" spans="1:35" ht="27.75" customHeight="1" x14ac:dyDescent="0.2">
      <c r="A1153" s="39">
        <v>1101</v>
      </c>
      <c r="B1153" s="17" t="s">
        <v>49</v>
      </c>
      <c r="C1153" s="19">
        <v>2008</v>
      </c>
      <c r="D1153" s="19"/>
      <c r="E1153" s="29">
        <v>-343656</v>
      </c>
      <c r="F1153" s="21">
        <v>79645545</v>
      </c>
      <c r="G1153" s="21">
        <v>0</v>
      </c>
      <c r="H1153" s="23">
        <v>3970247</v>
      </c>
      <c r="I1153" s="107">
        <v>5.0000000000000001E-3</v>
      </c>
      <c r="J1153" s="23">
        <v>4348623.49</v>
      </c>
      <c r="N1153" s="72">
        <v>21042</v>
      </c>
      <c r="O1153" s="72">
        <v>79645545</v>
      </c>
      <c r="P1153" s="72"/>
      <c r="Q1153" s="72"/>
      <c r="R1153" s="72">
        <v>21042</v>
      </c>
      <c r="S1153" s="72">
        <v>4369665.49</v>
      </c>
      <c r="T1153" s="22"/>
      <c r="U1153" s="22"/>
      <c r="V1153" s="72">
        <v>3213158</v>
      </c>
      <c r="X1153" s="102">
        <v>150.30000000000001</v>
      </c>
      <c r="Y1153" s="22">
        <v>29072.957351962741</v>
      </c>
      <c r="Z1153" s="5">
        <v>4.5900000000000003E-2</v>
      </c>
      <c r="AA1153" s="40"/>
      <c r="AD1153" s="111">
        <v>109.62926829268292</v>
      </c>
      <c r="AE1153" s="34">
        <v>0</v>
      </c>
      <c r="AF1153" s="34">
        <v>460691.54965475993</v>
      </c>
      <c r="AG1153" s="107">
        <v>7.2692083333333324E-2</v>
      </c>
      <c r="AH1153" s="41">
        <v>17.715351999999999</v>
      </c>
      <c r="AI1153" s="23">
        <v>8161312.9655595506</v>
      </c>
    </row>
    <row r="1154" spans="1:35" ht="27.75" customHeight="1" x14ac:dyDescent="0.2">
      <c r="A1154" s="39">
        <v>1102</v>
      </c>
      <c r="B1154" s="17" t="s">
        <v>49</v>
      </c>
      <c r="C1154" s="19">
        <v>2009</v>
      </c>
      <c r="D1154" s="19"/>
      <c r="E1154" s="29">
        <v>-477291</v>
      </c>
      <c r="F1154" s="21">
        <v>83495198</v>
      </c>
      <c r="G1154" s="21">
        <v>0</v>
      </c>
      <c r="H1154" s="23">
        <v>3849653</v>
      </c>
      <c r="I1154" s="107">
        <v>5.0000000000000001E-3</v>
      </c>
      <c r="J1154" s="23">
        <v>4247880.7249999996</v>
      </c>
      <c r="N1154" s="72">
        <v>2429520</v>
      </c>
      <c r="O1154" s="72">
        <v>83495198</v>
      </c>
      <c r="P1154" s="72"/>
      <c r="Q1154" s="72"/>
      <c r="R1154" s="72">
        <v>2429520</v>
      </c>
      <c r="S1154" s="72">
        <v>6677400.7249999996</v>
      </c>
      <c r="T1154" s="22"/>
      <c r="U1154" s="22"/>
      <c r="V1154" s="72">
        <v>3215596</v>
      </c>
      <c r="X1154" s="102">
        <v>151.1</v>
      </c>
      <c r="Y1154" s="22">
        <v>44191.930675049633</v>
      </c>
      <c r="Z1154" s="5">
        <v>4.5900000000000003E-2</v>
      </c>
      <c r="AA1154" s="40"/>
      <c r="AD1154" s="111">
        <v>112.72439024390243</v>
      </c>
      <c r="AE1154" s="34">
        <v>0</v>
      </c>
      <c r="AF1154" s="34">
        <v>483737.73820065614</v>
      </c>
      <c r="AG1154" s="107">
        <v>7.3154000000000011E-2</v>
      </c>
      <c r="AH1154" s="41">
        <v>17.930536200000002</v>
      </c>
      <c r="AI1154" s="23">
        <v>8673677.0261129886</v>
      </c>
    </row>
    <row r="1155" spans="1:35" ht="27.75" customHeight="1" x14ac:dyDescent="0.2">
      <c r="A1155" s="39">
        <v>1103</v>
      </c>
      <c r="B1155" s="17" t="s">
        <v>49</v>
      </c>
      <c r="C1155" s="19">
        <v>2010</v>
      </c>
      <c r="D1155" s="19"/>
      <c r="E1155" s="29">
        <v>-609259</v>
      </c>
      <c r="F1155" s="21">
        <v>74167080</v>
      </c>
      <c r="G1155" s="21">
        <v>0</v>
      </c>
      <c r="H1155" s="23">
        <v>-9328118</v>
      </c>
      <c r="I1155" s="107">
        <v>5.0000000000000001E-3</v>
      </c>
      <c r="J1155" s="23">
        <v>-8910642.0099999998</v>
      </c>
      <c r="N1155" s="72">
        <v>807396</v>
      </c>
      <c r="O1155" s="72">
        <v>74167080</v>
      </c>
      <c r="P1155" s="72"/>
      <c r="Q1155" s="72"/>
      <c r="R1155" s="72">
        <v>807396</v>
      </c>
      <c r="S1155" s="72">
        <v>-8103246.0099999998</v>
      </c>
      <c r="T1155" s="22"/>
      <c r="U1155" s="22"/>
      <c r="V1155" s="72">
        <v>8912383</v>
      </c>
      <c r="X1155" s="102">
        <v>155.1</v>
      </c>
      <c r="Y1155" s="22">
        <v>-52245.299871050935</v>
      </c>
      <c r="Z1155" s="5">
        <v>4.5900000000000003E-2</v>
      </c>
      <c r="AA1155" s="40"/>
      <c r="AD1155" s="111">
        <v>115.85768292682927</v>
      </c>
      <c r="AE1155" s="34">
        <v>0</v>
      </c>
      <c r="AF1155" s="34">
        <v>409288.87614619511</v>
      </c>
      <c r="AG1155" s="107">
        <v>7.3993333333333355E-2</v>
      </c>
      <c r="AH1155" s="41">
        <v>18.29948266666667</v>
      </c>
      <c r="AI1155" s="23">
        <v>7489774.6946967784</v>
      </c>
    </row>
    <row r="1156" spans="1:35" ht="27.75" customHeight="1" x14ac:dyDescent="0.2">
      <c r="A1156" s="39">
        <v>1104</v>
      </c>
      <c r="B1156" s="17" t="s">
        <v>49</v>
      </c>
      <c r="C1156" s="18">
        <v>2011</v>
      </c>
      <c r="D1156" s="18"/>
      <c r="E1156" s="29">
        <v>-680432</v>
      </c>
      <c r="F1156" s="21">
        <v>78427865</v>
      </c>
      <c r="G1156" s="20">
        <v>0</v>
      </c>
      <c r="H1156" s="23">
        <v>4260785</v>
      </c>
      <c r="I1156" s="107">
        <v>5.0000000000000001E-3</v>
      </c>
      <c r="J1156" s="23">
        <v>4631620.4000000004</v>
      </c>
      <c r="N1156" s="72">
        <v>527703.63</v>
      </c>
      <c r="O1156" s="72">
        <v>78427865</v>
      </c>
      <c r="P1156" s="72"/>
      <c r="Q1156" s="72"/>
      <c r="R1156" s="72">
        <v>527703.63</v>
      </c>
      <c r="S1156" s="72">
        <v>5159324.03</v>
      </c>
      <c r="T1156" s="22"/>
      <c r="U1156" s="22"/>
      <c r="V1156" s="72">
        <v>8912383</v>
      </c>
      <c r="X1156" s="102">
        <v>160.19999999999999</v>
      </c>
      <c r="Y1156" s="22">
        <v>32205.518289637956</v>
      </c>
      <c r="Z1156" s="5">
        <v>4.5900000000000003E-2</v>
      </c>
      <c r="AA1156" s="40"/>
      <c r="AD1156" s="111">
        <v>119.08</v>
      </c>
      <c r="AE1156" s="34">
        <v>0</v>
      </c>
      <c r="AF1156" s="34">
        <v>422708.03502072266</v>
      </c>
      <c r="AG1156" s="107">
        <v>7.0764333333333346E-2</v>
      </c>
      <c r="AH1156" s="41">
        <v>18.328728099999999</v>
      </c>
      <c r="AI1156" s="23">
        <v>7747700.6395801036</v>
      </c>
    </row>
    <row r="1157" spans="1:35" ht="27.75" customHeight="1" x14ac:dyDescent="0.2">
      <c r="B1157" s="98" t="s">
        <v>49</v>
      </c>
      <c r="C1157" s="39">
        <v>2012</v>
      </c>
      <c r="E1157" s="29">
        <v>-680432</v>
      </c>
      <c r="F1157" s="34">
        <v>84356707</v>
      </c>
      <c r="G1157" s="20"/>
      <c r="H1157" s="23">
        <v>5928842</v>
      </c>
      <c r="I1157" s="107">
        <v>5.0000000000000001E-3</v>
      </c>
      <c r="J1157" s="23">
        <v>6320981.3250000002</v>
      </c>
      <c r="N1157" s="72">
        <v>0</v>
      </c>
      <c r="O1157" s="72">
        <v>84356707</v>
      </c>
      <c r="P1157" s="72"/>
      <c r="Q1157" s="72"/>
      <c r="R1157" s="72">
        <v>0</v>
      </c>
      <c r="S1157" s="72">
        <v>6320981.3250000002</v>
      </c>
      <c r="T1157" s="72">
        <v>0</v>
      </c>
      <c r="U1157" s="72">
        <v>4716976</v>
      </c>
      <c r="X1157" s="102">
        <v>161.6</v>
      </c>
      <c r="Y1157" s="22">
        <v>39114.983446782178</v>
      </c>
      <c r="Z1157" s="5">
        <v>4.5900000000000003E-2</v>
      </c>
      <c r="AF1157" s="34">
        <v>442420.71966005367</v>
      </c>
      <c r="AG1157" s="107">
        <v>6.2333333333333331E-2</v>
      </c>
      <c r="AH1157" s="41">
        <v>17.40324</v>
      </c>
      <c r="AI1157" s="23">
        <v>7699553.9652166329</v>
      </c>
    </row>
    <row r="1158" spans="1:35" ht="27.75" customHeight="1" x14ac:dyDescent="0.2">
      <c r="A1158" s="39">
        <v>1105</v>
      </c>
      <c r="B1158" s="17" t="s">
        <v>50</v>
      </c>
      <c r="C1158" s="19">
        <v>1989</v>
      </c>
      <c r="D1158" s="19"/>
      <c r="E1158" s="29">
        <v>0</v>
      </c>
      <c r="F1158" s="21">
        <v>25815340</v>
      </c>
      <c r="G1158" s="21">
        <v>-12849940</v>
      </c>
      <c r="H1158" s="23"/>
      <c r="I1158" s="107">
        <v>5.0000000000000001E-3</v>
      </c>
      <c r="N1158" s="72"/>
      <c r="O1158" s="72"/>
      <c r="P1158" s="72"/>
      <c r="Q1158" s="72"/>
      <c r="R1158" s="72"/>
      <c r="V1158" s="72">
        <v>0</v>
      </c>
      <c r="X1158" s="102">
        <v>95.5</v>
      </c>
      <c r="Z1158" s="5">
        <v>4.5900000000000003E-2</v>
      </c>
      <c r="AA1158" s="40">
        <v>253407.59243962966</v>
      </c>
      <c r="AB1158" s="110">
        <v>51.164212860310414</v>
      </c>
      <c r="AE1158" s="34">
        <v>1</v>
      </c>
      <c r="AF1158" s="34">
        <v>253407.59243962966</v>
      </c>
    </row>
    <row r="1159" spans="1:35" ht="27.75" customHeight="1" x14ac:dyDescent="0.2">
      <c r="A1159" s="39">
        <v>1106</v>
      </c>
      <c r="B1159" s="17" t="s">
        <v>50</v>
      </c>
      <c r="C1159" s="19">
        <v>1990</v>
      </c>
      <c r="D1159" s="19"/>
      <c r="E1159" s="29">
        <v>0</v>
      </c>
      <c r="F1159" s="21">
        <v>28216802</v>
      </c>
      <c r="G1159" s="21">
        <v>-13771835</v>
      </c>
      <c r="H1159" s="23">
        <v>2401462</v>
      </c>
      <c r="I1159" s="107">
        <v>5.0000000000000001E-3</v>
      </c>
      <c r="J1159" s="34">
        <v>2530538.7000000002</v>
      </c>
      <c r="N1159" s="72"/>
      <c r="O1159" s="72"/>
      <c r="P1159" s="72"/>
      <c r="Q1159" s="72"/>
      <c r="R1159" s="72"/>
      <c r="S1159" s="72">
        <v>2530538.7000000002</v>
      </c>
      <c r="T1159" s="22"/>
      <c r="U1159" s="22"/>
      <c r="V1159" s="72">
        <v>0</v>
      </c>
      <c r="X1159" s="102">
        <v>98.5</v>
      </c>
      <c r="Y1159" s="22">
        <v>25690.748223350256</v>
      </c>
      <c r="Z1159" s="5">
        <v>4.5900000000000003E-2</v>
      </c>
      <c r="AA1159" s="40"/>
      <c r="AE1159" s="34">
        <v>0</v>
      </c>
      <c r="AF1159" s="34">
        <v>267466.93217000092</v>
      </c>
    </row>
    <row r="1160" spans="1:35" ht="27.75" customHeight="1" x14ac:dyDescent="0.2">
      <c r="A1160" s="39">
        <v>1107</v>
      </c>
      <c r="B1160" s="17" t="s">
        <v>50</v>
      </c>
      <c r="C1160" s="19">
        <v>1991</v>
      </c>
      <c r="D1160" s="19"/>
      <c r="E1160" s="29">
        <v>0</v>
      </c>
      <c r="F1160" s="21">
        <v>31614617</v>
      </c>
      <c r="G1160" s="21">
        <v>-15091396</v>
      </c>
      <c r="H1160" s="23">
        <v>3397815</v>
      </c>
      <c r="I1160" s="107">
        <v>5.0000000000000001E-3</v>
      </c>
      <c r="J1160" s="23">
        <v>3538899.01</v>
      </c>
      <c r="N1160" s="72"/>
      <c r="O1160" s="72"/>
      <c r="P1160" s="72"/>
      <c r="Q1160" s="72"/>
      <c r="R1160" s="72"/>
      <c r="S1160" s="72">
        <v>3538899.01</v>
      </c>
      <c r="T1160" s="22"/>
      <c r="U1160" s="22"/>
      <c r="V1160" s="72">
        <v>0</v>
      </c>
      <c r="X1160" s="102">
        <v>97.7</v>
      </c>
      <c r="Y1160" s="22">
        <v>36222.098362333672</v>
      </c>
      <c r="Z1160" s="5">
        <v>4.5900000000000003E-2</v>
      </c>
      <c r="AA1160" s="40"/>
      <c r="AE1160" s="34">
        <v>0</v>
      </c>
      <c r="AF1160" s="34">
        <v>291412.29834573157</v>
      </c>
    </row>
    <row r="1161" spans="1:35" ht="27.75" customHeight="1" x14ac:dyDescent="0.2">
      <c r="A1161" s="39">
        <v>1108</v>
      </c>
      <c r="B1161" s="17" t="s">
        <v>50</v>
      </c>
      <c r="C1161" s="19">
        <v>1992</v>
      </c>
      <c r="D1161" s="19"/>
      <c r="E1161" s="29">
        <v>0</v>
      </c>
      <c r="F1161" s="21">
        <v>34054286</v>
      </c>
      <c r="G1161" s="21">
        <v>-16434944</v>
      </c>
      <c r="H1161" s="23">
        <v>2439669</v>
      </c>
      <c r="I1161" s="107">
        <v>5.0000000000000001E-3</v>
      </c>
      <c r="J1161" s="23">
        <v>2597742.085</v>
      </c>
      <c r="N1161" s="72"/>
      <c r="O1161" s="72"/>
      <c r="P1161" s="72"/>
      <c r="Q1161" s="72"/>
      <c r="R1161" s="72"/>
      <c r="S1161" s="72">
        <v>2597742.085</v>
      </c>
      <c r="T1161" s="22"/>
      <c r="U1161" s="22"/>
      <c r="V1161" s="72">
        <v>0</v>
      </c>
      <c r="X1161" s="102">
        <v>100</v>
      </c>
      <c r="Y1161" s="22">
        <v>25977.420849999999</v>
      </c>
      <c r="Z1161" s="5">
        <v>4.5900000000000003E-2</v>
      </c>
      <c r="AA1161" s="40"/>
      <c r="AE1161" s="34">
        <v>0</v>
      </c>
      <c r="AF1161" s="34">
        <v>304013.89470166247</v>
      </c>
    </row>
    <row r="1162" spans="1:35" ht="27.75" customHeight="1" x14ac:dyDescent="0.2">
      <c r="A1162" s="39">
        <v>1109</v>
      </c>
      <c r="B1162" s="17" t="s">
        <v>50</v>
      </c>
      <c r="C1162" s="19">
        <v>1993</v>
      </c>
      <c r="D1162" s="19"/>
      <c r="E1162" s="29">
        <v>0</v>
      </c>
      <c r="F1162" s="21">
        <v>36556424</v>
      </c>
      <c r="G1162" s="21">
        <v>-18003024</v>
      </c>
      <c r="H1162" s="23">
        <v>2502138</v>
      </c>
      <c r="I1162" s="107">
        <v>5.0000000000000001E-3</v>
      </c>
      <c r="J1162" s="23">
        <v>2672409.4300000002</v>
      </c>
      <c r="N1162" s="72"/>
      <c r="O1162" s="72"/>
      <c r="P1162" s="72"/>
      <c r="Q1162" s="72"/>
      <c r="R1162" s="72"/>
      <c r="S1162" s="72">
        <v>2672409.4300000002</v>
      </c>
      <c r="T1162" s="22"/>
      <c r="U1162" s="22"/>
      <c r="V1162" s="72">
        <v>0</v>
      </c>
      <c r="X1162" s="102">
        <v>102.5</v>
      </c>
      <c r="Y1162" s="22">
        <v>26072.28712195122</v>
      </c>
      <c r="Z1162" s="5">
        <v>4.5900000000000003E-2</v>
      </c>
      <c r="AA1162" s="40"/>
      <c r="AE1162" s="34">
        <v>0</v>
      </c>
      <c r="AF1162" s="34">
        <v>316131.94405680738</v>
      </c>
    </row>
    <row r="1163" spans="1:35" ht="27.75" customHeight="1" x14ac:dyDescent="0.2">
      <c r="A1163" s="39">
        <v>1110</v>
      </c>
      <c r="B1163" s="17" t="s">
        <v>50</v>
      </c>
      <c r="C1163" s="19">
        <v>1994</v>
      </c>
      <c r="D1163" s="19"/>
      <c r="E1163" s="29">
        <v>0</v>
      </c>
      <c r="F1163" s="21">
        <v>38115933</v>
      </c>
      <c r="G1163" s="21">
        <v>-19447499</v>
      </c>
      <c r="H1163" s="23">
        <v>1559509</v>
      </c>
      <c r="I1163" s="107">
        <v>5.0000000000000001E-3</v>
      </c>
      <c r="J1163" s="23">
        <v>1742291.12</v>
      </c>
      <c r="N1163" s="72"/>
      <c r="O1163" s="72"/>
      <c r="P1163" s="72"/>
      <c r="Q1163" s="72"/>
      <c r="R1163" s="72"/>
      <c r="S1163" s="72">
        <v>1742291.12</v>
      </c>
      <c r="T1163" s="22"/>
      <c r="U1163" s="22"/>
      <c r="V1163" s="72">
        <v>0</v>
      </c>
      <c r="X1163" s="102">
        <v>108.2</v>
      </c>
      <c r="Y1163" s="22">
        <v>16102.505730129391</v>
      </c>
      <c r="Z1163" s="5">
        <v>4.5900000000000003E-2</v>
      </c>
      <c r="AA1163" s="40"/>
      <c r="AE1163" s="34">
        <v>0</v>
      </c>
      <c r="AF1163" s="34">
        <v>317723.99355472927</v>
      </c>
    </row>
    <row r="1164" spans="1:35" ht="27.75" customHeight="1" x14ac:dyDescent="0.2">
      <c r="A1164" s="39">
        <v>1111</v>
      </c>
      <c r="B1164" s="17" t="s">
        <v>50</v>
      </c>
      <c r="C1164" s="19">
        <v>1995</v>
      </c>
      <c r="D1164" s="19"/>
      <c r="E1164" s="29">
        <v>0</v>
      </c>
      <c r="F1164" s="21">
        <v>40007742</v>
      </c>
      <c r="G1164" s="21">
        <v>-20954425</v>
      </c>
      <c r="H1164" s="23">
        <v>1891809</v>
      </c>
      <c r="I1164" s="107">
        <v>5.0000000000000001E-3</v>
      </c>
      <c r="J1164" s="23">
        <v>2082388.665</v>
      </c>
      <c r="N1164" s="72"/>
      <c r="O1164" s="72"/>
      <c r="P1164" s="72"/>
      <c r="Q1164" s="72"/>
      <c r="R1164" s="72"/>
      <c r="S1164" s="72">
        <v>2082388.665</v>
      </c>
      <c r="T1164" s="22"/>
      <c r="U1164" s="22"/>
      <c r="V1164" s="72">
        <v>0</v>
      </c>
      <c r="X1164" s="102">
        <v>116.7</v>
      </c>
      <c r="Y1164" s="22">
        <v>17843.947429305914</v>
      </c>
      <c r="Z1164" s="5">
        <v>4.5900000000000003E-2</v>
      </c>
      <c r="AA1164" s="40"/>
      <c r="AE1164" s="34">
        <v>0</v>
      </c>
      <c r="AF1164" s="34">
        <v>320984.40967987315</v>
      </c>
    </row>
    <row r="1165" spans="1:35" ht="27.75" customHeight="1" x14ac:dyDescent="0.2">
      <c r="A1165" s="39">
        <v>1112</v>
      </c>
      <c r="B1165" s="17" t="s">
        <v>50</v>
      </c>
      <c r="C1165" s="19">
        <v>1996</v>
      </c>
      <c r="D1165" s="19"/>
      <c r="E1165" s="29">
        <v>0</v>
      </c>
      <c r="F1165" s="21">
        <v>42643546</v>
      </c>
      <c r="G1165" s="21">
        <v>-22565008</v>
      </c>
      <c r="H1165" s="23">
        <v>2635804</v>
      </c>
      <c r="I1165" s="107">
        <v>5.0000000000000001E-3</v>
      </c>
      <c r="J1165" s="23">
        <v>2835842.71</v>
      </c>
      <c r="N1165" s="72"/>
      <c r="O1165" s="72"/>
      <c r="P1165" s="72"/>
      <c r="Q1165" s="72"/>
      <c r="R1165" s="72"/>
      <c r="S1165" s="72">
        <v>2835842.71</v>
      </c>
      <c r="T1165" s="22"/>
      <c r="U1165" s="22"/>
      <c r="V1165" s="72">
        <v>0</v>
      </c>
      <c r="X1165" s="102">
        <v>116.6</v>
      </c>
      <c r="Y1165" s="22">
        <v>24321.121012006861</v>
      </c>
      <c r="Z1165" s="5">
        <v>4.5900000000000003E-2</v>
      </c>
      <c r="AA1165" s="40"/>
      <c r="AE1165" s="34">
        <v>0</v>
      </c>
      <c r="AF1165" s="34">
        <v>330572.34628757386</v>
      </c>
    </row>
    <row r="1166" spans="1:35" ht="27.75" customHeight="1" x14ac:dyDescent="0.2">
      <c r="A1166" s="39">
        <v>1113</v>
      </c>
      <c r="B1166" s="17" t="s">
        <v>50</v>
      </c>
      <c r="C1166" s="19">
        <v>1997</v>
      </c>
      <c r="D1166" s="19"/>
      <c r="E1166" s="29">
        <v>0</v>
      </c>
      <c r="F1166" s="21">
        <v>47757857</v>
      </c>
      <c r="G1166" s="21">
        <v>-24420925</v>
      </c>
      <c r="H1166" s="23">
        <v>5114311</v>
      </c>
      <c r="I1166" s="107">
        <v>5.0000000000000001E-3</v>
      </c>
      <c r="J1166" s="23">
        <v>5327528.7300000004</v>
      </c>
      <c r="L1166" s="33">
        <v>0.48865115534811371</v>
      </c>
      <c r="N1166" s="72"/>
      <c r="O1166" s="72"/>
      <c r="P1166" s="72"/>
      <c r="Q1166" s="72"/>
      <c r="R1166" s="72"/>
      <c r="S1166" s="72">
        <v>5327528.7300000004</v>
      </c>
      <c r="T1166" s="22"/>
      <c r="U1166" s="22"/>
      <c r="V1166" s="72">
        <v>0</v>
      </c>
      <c r="X1166" s="102">
        <v>118</v>
      </c>
      <c r="Y1166" s="22">
        <v>45148.548559322036</v>
      </c>
      <c r="Z1166" s="5">
        <v>4.5900000000000003E-2</v>
      </c>
      <c r="AA1166" s="40"/>
      <c r="AE1166" s="34">
        <v>0</v>
      </c>
      <c r="AF1166" s="34">
        <v>360547.62415229622</v>
      </c>
    </row>
    <row r="1167" spans="1:35" ht="27.75" customHeight="1" x14ac:dyDescent="0.2">
      <c r="A1167" s="39">
        <v>1114</v>
      </c>
      <c r="B1167" s="17" t="s">
        <v>50</v>
      </c>
      <c r="C1167" s="19">
        <v>1998</v>
      </c>
      <c r="D1167" s="19"/>
      <c r="E1167" s="29">
        <v>0</v>
      </c>
      <c r="F1167" s="21">
        <v>50629377</v>
      </c>
      <c r="G1167" s="21">
        <v>-26563264</v>
      </c>
      <c r="H1167" s="23">
        <v>2871520</v>
      </c>
      <c r="I1167" s="107">
        <v>5.0000000000000001E-3</v>
      </c>
      <c r="J1167" s="23"/>
      <c r="K1167" s="23">
        <v>3310655.8569999998</v>
      </c>
      <c r="L1167" s="23">
        <v>16720353.247050885</v>
      </c>
      <c r="M1167" s="39">
        <v>1</v>
      </c>
      <c r="N1167" s="72"/>
      <c r="O1167" s="72"/>
      <c r="P1167" s="72"/>
      <c r="Q1167" s="72"/>
      <c r="R1167" s="72"/>
      <c r="S1167" s="72">
        <v>3310655.8569999998</v>
      </c>
      <c r="T1167" s="22"/>
      <c r="U1167" s="22"/>
      <c r="X1167" s="102">
        <v>122.8</v>
      </c>
      <c r="Y1167" s="22">
        <v>26959.738249185666</v>
      </c>
      <c r="Z1167" s="5">
        <v>4.5900000000000003E-2</v>
      </c>
      <c r="AA1167" s="40"/>
      <c r="AE1167" s="34">
        <v>0</v>
      </c>
      <c r="AF1167" s="34">
        <v>370958.22645289148</v>
      </c>
    </row>
    <row r="1168" spans="1:35" ht="27.75" customHeight="1" x14ac:dyDescent="0.2">
      <c r="A1168" s="39">
        <v>1115</v>
      </c>
      <c r="B1168" s="17" t="s">
        <v>50</v>
      </c>
      <c r="C1168" s="19">
        <v>1999</v>
      </c>
      <c r="D1168" s="19"/>
      <c r="E1168" s="29">
        <v>0</v>
      </c>
      <c r="F1168" s="21">
        <v>0</v>
      </c>
      <c r="G1168" s="21">
        <v>0</v>
      </c>
      <c r="H1168" s="23">
        <v>-50629377</v>
      </c>
      <c r="I1168" s="107">
        <v>5.0000000000000001E-3</v>
      </c>
      <c r="J1168" s="23"/>
      <c r="K1168" s="23">
        <v>3310655.8569999998</v>
      </c>
      <c r="L1168" s="23">
        <v>16720353.247050885</v>
      </c>
      <c r="M1168" s="39">
        <v>1</v>
      </c>
      <c r="N1168" s="72"/>
      <c r="O1168" s="72"/>
      <c r="P1168" s="72"/>
      <c r="Q1168" s="72"/>
      <c r="R1168" s="72"/>
      <c r="S1168" s="72">
        <v>3310655.8569999998</v>
      </c>
      <c r="T1168" s="22"/>
      <c r="U1168" s="22"/>
      <c r="X1168" s="102">
        <v>126.1</v>
      </c>
      <c r="Y1168" s="22">
        <v>26254.20980967486</v>
      </c>
      <c r="Z1168" s="5">
        <v>4.5900000000000003E-2</v>
      </c>
      <c r="AA1168" s="40"/>
      <c r="AE1168" s="34">
        <v>0</v>
      </c>
      <c r="AF1168" s="34">
        <v>380185.45366837864</v>
      </c>
    </row>
    <row r="1169" spans="1:35" ht="27.75" customHeight="1" x14ac:dyDescent="0.2">
      <c r="A1169" s="39">
        <v>1116</v>
      </c>
      <c r="B1169" s="17" t="s">
        <v>50</v>
      </c>
      <c r="C1169" s="19">
        <v>2000</v>
      </c>
      <c r="D1169" s="19"/>
      <c r="E1169" s="29">
        <v>0</v>
      </c>
      <c r="F1169" s="21">
        <v>0</v>
      </c>
      <c r="G1169" s="21">
        <v>0</v>
      </c>
      <c r="H1169" s="23">
        <v>0</v>
      </c>
      <c r="I1169" s="107">
        <v>5.0000000000000001E-3</v>
      </c>
      <c r="J1169" s="23"/>
      <c r="K1169" s="23">
        <v>3310655.8569999998</v>
      </c>
      <c r="L1169" s="23">
        <v>16720353.247050885</v>
      </c>
      <c r="M1169" s="39">
        <v>1</v>
      </c>
      <c r="N1169" s="72"/>
      <c r="O1169" s="72"/>
      <c r="P1169" s="72"/>
      <c r="Q1169" s="72"/>
      <c r="R1169" s="72"/>
      <c r="S1169" s="72">
        <v>3310655.8569999998</v>
      </c>
      <c r="T1169" s="22"/>
      <c r="U1169" s="22"/>
      <c r="X1169" s="102">
        <v>128.69999999999999</v>
      </c>
      <c r="Y1169" s="22">
        <v>25723.821732711735</v>
      </c>
      <c r="Z1169" s="5">
        <v>4.5900000000000003E-2</v>
      </c>
      <c r="AA1169" s="40"/>
      <c r="AE1169" s="34">
        <v>0</v>
      </c>
      <c r="AF1169" s="34">
        <v>388458.7630777118</v>
      </c>
    </row>
    <row r="1170" spans="1:35" ht="27.75" customHeight="1" x14ac:dyDescent="0.2">
      <c r="A1170" s="39">
        <v>1117</v>
      </c>
      <c r="B1170" s="17" t="s">
        <v>50</v>
      </c>
      <c r="C1170" s="19">
        <v>2001</v>
      </c>
      <c r="D1170" s="19"/>
      <c r="E1170" s="29">
        <v>0</v>
      </c>
      <c r="F1170" s="21">
        <v>0</v>
      </c>
      <c r="G1170" s="21">
        <v>0</v>
      </c>
      <c r="H1170" s="23">
        <v>0</v>
      </c>
      <c r="I1170" s="107">
        <v>5.0000000000000001E-3</v>
      </c>
      <c r="J1170" s="23"/>
      <c r="K1170" s="23">
        <v>3310655.8569999998</v>
      </c>
      <c r="L1170" s="23">
        <v>16720353.247050885</v>
      </c>
      <c r="M1170" s="39">
        <v>1</v>
      </c>
      <c r="N1170" s="72"/>
      <c r="O1170" s="72"/>
      <c r="P1170" s="72"/>
      <c r="Q1170" s="72"/>
      <c r="R1170" s="72"/>
      <c r="S1170" s="72">
        <v>3310655.8569999998</v>
      </c>
      <c r="T1170" s="22"/>
      <c r="U1170" s="22"/>
      <c r="X1170" s="102">
        <v>129.6</v>
      </c>
      <c r="Y1170" s="22">
        <v>25545.184081790125</v>
      </c>
      <c r="Z1170" s="5">
        <v>4.5900000000000003E-2</v>
      </c>
      <c r="AA1170" s="40"/>
      <c r="AE1170" s="34">
        <v>0</v>
      </c>
      <c r="AF1170" s="34">
        <v>396173.68993423495</v>
      </c>
    </row>
    <row r="1171" spans="1:35" ht="27.75" customHeight="1" x14ac:dyDescent="0.2">
      <c r="A1171" s="39">
        <v>1118</v>
      </c>
      <c r="B1171" s="17" t="s">
        <v>50</v>
      </c>
      <c r="C1171" s="19">
        <v>2002</v>
      </c>
      <c r="D1171" s="19"/>
      <c r="E1171" s="29">
        <v>0</v>
      </c>
      <c r="F1171" s="21">
        <v>64072347</v>
      </c>
      <c r="G1171" s="109">
        <v>-10698188.27778394</v>
      </c>
      <c r="H1171" s="23">
        <v>64072347</v>
      </c>
      <c r="I1171" s="107">
        <v>5.0000000000000001E-3</v>
      </c>
      <c r="J1171" s="23"/>
      <c r="K1171" s="23">
        <v>3310655.8569999998</v>
      </c>
      <c r="L1171" s="23">
        <v>16720353.247050885</v>
      </c>
      <c r="M1171" s="39">
        <v>1</v>
      </c>
      <c r="N1171" s="72"/>
      <c r="O1171" s="72"/>
      <c r="P1171" s="72"/>
      <c r="Q1171" s="72"/>
      <c r="R1171" s="72"/>
      <c r="S1171" s="72">
        <v>3310655.8569999998</v>
      </c>
      <c r="T1171" s="22"/>
      <c r="U1171" s="22"/>
      <c r="V1171" s="72">
        <v>0</v>
      </c>
      <c r="X1171" s="102">
        <v>130.5</v>
      </c>
      <c r="Y1171" s="22">
        <v>25369.010398467432</v>
      </c>
      <c r="Z1171" s="5">
        <v>4.5900000000000003E-2</v>
      </c>
      <c r="AA1171" s="40"/>
      <c r="AD1171" s="111">
        <v>91.329146341463414</v>
      </c>
      <c r="AE1171" s="34">
        <v>0</v>
      </c>
      <c r="AF1171" s="34">
        <v>403358.32796472101</v>
      </c>
      <c r="AG1171" s="107">
        <v>8.2960000000000006E-2</v>
      </c>
      <c r="AH1171" s="41">
        <v>16.741565999999999</v>
      </c>
      <c r="AI1171" s="23">
        <v>6752850.0692710225</v>
      </c>
    </row>
    <row r="1172" spans="1:35" ht="27.75" customHeight="1" x14ac:dyDescent="0.2">
      <c r="A1172" s="39">
        <v>1119</v>
      </c>
      <c r="B1172" s="17" t="s">
        <v>50</v>
      </c>
      <c r="C1172" s="19">
        <v>2003</v>
      </c>
      <c r="D1172" s="19"/>
      <c r="E1172" s="29">
        <v>0</v>
      </c>
      <c r="F1172" s="21">
        <v>64753640</v>
      </c>
      <c r="G1172" s="21">
        <v>0</v>
      </c>
      <c r="H1172" s="23">
        <v>681293</v>
      </c>
      <c r="I1172" s="107">
        <v>5.0000000000000001E-3</v>
      </c>
      <c r="J1172" s="23">
        <v>1001654.735</v>
      </c>
      <c r="K1172" s="23">
        <v>16553279.285</v>
      </c>
      <c r="L1172" s="23">
        <v>83601766.235254422</v>
      </c>
      <c r="N1172" s="72"/>
      <c r="O1172" s="72"/>
      <c r="P1172" s="72"/>
      <c r="Q1172" s="72"/>
      <c r="R1172" s="72"/>
      <c r="S1172" s="72">
        <v>1001654.735</v>
      </c>
      <c r="T1172" s="22"/>
      <c r="U1172" s="22"/>
      <c r="V1172" s="72">
        <v>0</v>
      </c>
      <c r="X1172" s="102">
        <v>130.6</v>
      </c>
      <c r="Y1172" s="22">
        <v>7669.6380934150075</v>
      </c>
      <c r="Z1172" s="5">
        <v>4.5900000000000003E-2</v>
      </c>
      <c r="AA1172" s="40"/>
      <c r="AD1172" s="111">
        <v>94.295243902439026</v>
      </c>
      <c r="AE1172" s="34">
        <v>0</v>
      </c>
      <c r="AF1172" s="34">
        <v>392513.81880455534</v>
      </c>
      <c r="AG1172" s="107">
        <v>8.2960000000000006E-2</v>
      </c>
      <c r="AH1172" s="41">
        <v>16.820820000000001</v>
      </c>
      <c r="AI1172" s="23">
        <v>6602404.2936240407</v>
      </c>
    </row>
    <row r="1173" spans="1:35" ht="27.75" customHeight="1" x14ac:dyDescent="0.2">
      <c r="A1173" s="39">
        <v>1120</v>
      </c>
      <c r="B1173" s="17" t="s">
        <v>50</v>
      </c>
      <c r="C1173" s="19">
        <v>2004</v>
      </c>
      <c r="D1173" s="19"/>
      <c r="E1173" s="29">
        <v>0</v>
      </c>
      <c r="F1173" s="21">
        <v>65170659</v>
      </c>
      <c r="G1173" s="21">
        <v>0</v>
      </c>
      <c r="H1173" s="23">
        <v>417019</v>
      </c>
      <c r="I1173" s="107">
        <v>5.0000000000000001E-3</v>
      </c>
      <c r="J1173" s="23">
        <v>740787.19999999995</v>
      </c>
      <c r="K1173" s="23"/>
      <c r="N1173" s="72"/>
      <c r="O1173" s="72"/>
      <c r="P1173" s="72"/>
      <c r="Q1173" s="72"/>
      <c r="R1173" s="72"/>
      <c r="S1173" s="72">
        <v>740787.19999999995</v>
      </c>
      <c r="T1173" s="22"/>
      <c r="U1173" s="22"/>
      <c r="V1173" s="72">
        <v>0</v>
      </c>
      <c r="X1173" s="102">
        <v>131.1</v>
      </c>
      <c r="Y1173" s="22">
        <v>5650.550724637681</v>
      </c>
      <c r="Z1173" s="5">
        <v>4.5900000000000003E-2</v>
      </c>
      <c r="AA1173" s="40"/>
      <c r="AD1173" s="111">
        <v>97.149756097560967</v>
      </c>
      <c r="AE1173" s="34">
        <v>0</v>
      </c>
      <c r="AF1173" s="34">
        <v>380147.98524606397</v>
      </c>
      <c r="AG1173" s="107">
        <v>8.2960000000000006E-2</v>
      </c>
      <c r="AH1173" s="41">
        <v>16.852066000000001</v>
      </c>
      <c r="AI1173" s="23">
        <v>6406278.9371336969</v>
      </c>
    </row>
    <row r="1174" spans="1:35" ht="27.75" customHeight="1" x14ac:dyDescent="0.2">
      <c r="A1174" s="39">
        <v>1121</v>
      </c>
      <c r="B1174" s="17" t="s">
        <v>50</v>
      </c>
      <c r="C1174" s="19">
        <v>2005</v>
      </c>
      <c r="D1174" s="19"/>
      <c r="E1174" s="29">
        <v>0</v>
      </c>
      <c r="F1174" s="21">
        <v>67432884</v>
      </c>
      <c r="G1174" s="21">
        <v>0</v>
      </c>
      <c r="H1174" s="23">
        <v>2262225</v>
      </c>
      <c r="I1174" s="107">
        <v>5.0000000000000001E-3</v>
      </c>
      <c r="J1174" s="23">
        <v>2588078.2949999999</v>
      </c>
      <c r="N1174" s="72"/>
      <c r="O1174" s="72"/>
      <c r="P1174" s="72"/>
      <c r="Q1174" s="72"/>
      <c r="R1174" s="72"/>
      <c r="S1174" s="72">
        <v>2588078.2949999999</v>
      </c>
      <c r="T1174" s="22"/>
      <c r="U1174" s="22"/>
      <c r="V1174" s="72">
        <v>0</v>
      </c>
      <c r="X1174" s="102">
        <v>133.6</v>
      </c>
      <c r="Y1174" s="22">
        <v>19371.843525449101</v>
      </c>
      <c r="Z1174" s="5">
        <v>4.5900000000000003E-2</v>
      </c>
      <c r="AA1174" s="40"/>
      <c r="AD1174" s="111">
        <v>99.990121951219521</v>
      </c>
      <c r="AE1174" s="34">
        <v>0</v>
      </c>
      <c r="AF1174" s="34">
        <v>382071.03624871874</v>
      </c>
      <c r="AG1174" s="107">
        <v>8.2960000000000006E-2</v>
      </c>
      <c r="AH1174" s="41">
        <v>17.008296000000001</v>
      </c>
      <c r="AI1174" s="23">
        <v>6498377.277544938</v>
      </c>
    </row>
    <row r="1175" spans="1:35" ht="27.75" customHeight="1" x14ac:dyDescent="0.2">
      <c r="A1175" s="39">
        <v>1122</v>
      </c>
      <c r="B1175" s="17" t="s">
        <v>50</v>
      </c>
      <c r="C1175" s="19">
        <v>2006</v>
      </c>
      <c r="D1175" s="19"/>
      <c r="E1175" s="29">
        <v>0</v>
      </c>
      <c r="F1175" s="21">
        <v>72492158</v>
      </c>
      <c r="G1175" s="21">
        <v>0</v>
      </c>
      <c r="H1175" s="23">
        <v>5059274</v>
      </c>
      <c r="I1175" s="107">
        <v>5.0000000000000001E-3</v>
      </c>
      <c r="J1175" s="23">
        <v>5396438.4199999999</v>
      </c>
      <c r="N1175" s="72"/>
      <c r="O1175" s="72"/>
      <c r="P1175" s="72"/>
      <c r="Q1175" s="72"/>
      <c r="R1175" s="72"/>
      <c r="S1175" s="72">
        <v>5396438.4199999999</v>
      </c>
      <c r="T1175" s="22"/>
      <c r="U1175" s="22"/>
      <c r="V1175" s="72">
        <v>0</v>
      </c>
      <c r="X1175" s="102">
        <v>142.4</v>
      </c>
      <c r="Y1175" s="22">
        <v>37896.337219101122</v>
      </c>
      <c r="Z1175" s="5">
        <v>4.5900000000000003E-2</v>
      </c>
      <c r="AA1175" s="40"/>
      <c r="AD1175" s="111">
        <v>103.12109756097563</v>
      </c>
      <c r="AE1175" s="34">
        <v>0</v>
      </c>
      <c r="AF1175" s="34">
        <v>402430.31290400372</v>
      </c>
      <c r="AG1175" s="107">
        <v>7.7441666666666686E-2</v>
      </c>
      <c r="AH1175" s="41">
        <v>16.88236666666667</v>
      </c>
      <c r="AI1175" s="23">
        <v>6793976.1002267897</v>
      </c>
    </row>
    <row r="1176" spans="1:35" ht="27.75" customHeight="1" x14ac:dyDescent="0.2">
      <c r="A1176" s="39">
        <v>1123</v>
      </c>
      <c r="B1176" s="17" t="s">
        <v>50</v>
      </c>
      <c r="C1176" s="19">
        <v>2007</v>
      </c>
      <c r="D1176" s="19"/>
      <c r="E1176" s="29">
        <v>-48595</v>
      </c>
      <c r="F1176" s="21">
        <v>74793390</v>
      </c>
      <c r="G1176" s="21">
        <v>0</v>
      </c>
      <c r="H1176" s="23">
        <v>2301232</v>
      </c>
      <c r="I1176" s="107">
        <v>5.0000000000000001E-3</v>
      </c>
      <c r="J1176" s="23">
        <v>2663692.79</v>
      </c>
      <c r="N1176" s="72">
        <v>29892.14</v>
      </c>
      <c r="O1176" s="72">
        <v>74793390</v>
      </c>
      <c r="P1176" s="72"/>
      <c r="Q1176" s="72"/>
      <c r="R1176" s="72">
        <v>29892.14</v>
      </c>
      <c r="S1176" s="72">
        <v>2693584.93</v>
      </c>
      <c r="T1176" s="22"/>
      <c r="U1176" s="22"/>
      <c r="V1176" s="72">
        <v>0</v>
      </c>
      <c r="X1176" s="102">
        <v>148.80000000000001</v>
      </c>
      <c r="Y1176" s="22">
        <v>18102.049260752687</v>
      </c>
      <c r="Z1176" s="5">
        <v>4.5900000000000003E-2</v>
      </c>
      <c r="AA1176" s="40"/>
      <c r="AD1176" s="111">
        <v>106.41609756097562</v>
      </c>
      <c r="AE1176" s="34">
        <v>0</v>
      </c>
      <c r="AF1176" s="34">
        <v>402060.81080246263</v>
      </c>
      <c r="AG1176" s="107">
        <v>7.350000000000001E-2</v>
      </c>
      <c r="AH1176" s="41">
        <v>17.296320000000001</v>
      </c>
      <c r="AI1176" s="23">
        <v>6954172.4430988505</v>
      </c>
    </row>
    <row r="1177" spans="1:35" ht="27.75" customHeight="1" x14ac:dyDescent="0.2">
      <c r="A1177" s="39">
        <v>1124</v>
      </c>
      <c r="B1177" s="17" t="s">
        <v>50</v>
      </c>
      <c r="C1177" s="19">
        <v>2008</v>
      </c>
      <c r="D1177" s="19"/>
      <c r="E1177" s="29">
        <v>-101223</v>
      </c>
      <c r="F1177" s="21">
        <v>79611306</v>
      </c>
      <c r="G1177" s="21">
        <v>0</v>
      </c>
      <c r="H1177" s="23">
        <v>4817916</v>
      </c>
      <c r="I1177" s="107">
        <v>5.0000000000000001E-3</v>
      </c>
      <c r="J1177" s="23">
        <v>5191882.95</v>
      </c>
      <c r="N1177" s="72">
        <v>29617.88</v>
      </c>
      <c r="O1177" s="72">
        <v>79611306</v>
      </c>
      <c r="P1177" s="72"/>
      <c r="Q1177" s="72"/>
      <c r="R1177" s="72">
        <v>29617.88</v>
      </c>
      <c r="S1177" s="72">
        <v>5221500.83</v>
      </c>
      <c r="T1177" s="22"/>
      <c r="U1177" s="22"/>
      <c r="V1177" s="72">
        <v>0</v>
      </c>
      <c r="X1177" s="102">
        <v>150.30000000000001</v>
      </c>
      <c r="Y1177" s="22">
        <v>34740.5244843646</v>
      </c>
      <c r="Z1177" s="5">
        <v>4.5900000000000003E-2</v>
      </c>
      <c r="AA1177" s="40"/>
      <c r="AD1177" s="111">
        <v>109.62926829268292</v>
      </c>
      <c r="AE1177" s="34">
        <v>0</v>
      </c>
      <c r="AF1177" s="34">
        <v>418346.7440709942</v>
      </c>
      <c r="AG1177" s="107">
        <v>7.2692083333333324E-2</v>
      </c>
      <c r="AH1177" s="41">
        <v>17.715351999999999</v>
      </c>
      <c r="AI1177" s="23">
        <v>7411159.8292715754</v>
      </c>
    </row>
    <row r="1178" spans="1:35" ht="27.75" customHeight="1" x14ac:dyDescent="0.2">
      <c r="A1178" s="39">
        <v>1125</v>
      </c>
      <c r="B1178" s="17" t="s">
        <v>50</v>
      </c>
      <c r="C1178" s="19">
        <v>2009</v>
      </c>
      <c r="D1178" s="19"/>
      <c r="E1178" s="29">
        <v>-180790</v>
      </c>
      <c r="F1178" s="21">
        <v>86610254</v>
      </c>
      <c r="G1178" s="21">
        <v>0</v>
      </c>
      <c r="H1178" s="23">
        <v>6998948</v>
      </c>
      <c r="I1178" s="107">
        <v>5.0000000000000001E-3</v>
      </c>
      <c r="J1178" s="23">
        <v>7397004.5300000003</v>
      </c>
      <c r="N1178" s="72">
        <v>2250006.46</v>
      </c>
      <c r="O1178" s="72">
        <v>86610254</v>
      </c>
      <c r="P1178" s="72"/>
      <c r="Q1178" s="72"/>
      <c r="R1178" s="72">
        <v>2250006.46</v>
      </c>
      <c r="S1178" s="72">
        <v>9647010.9900000002</v>
      </c>
      <c r="T1178" s="22"/>
      <c r="U1178" s="22"/>
      <c r="V1178" s="72">
        <v>0</v>
      </c>
      <c r="X1178" s="102">
        <v>151.1</v>
      </c>
      <c r="Y1178" s="22">
        <v>63845.208405029785</v>
      </c>
      <c r="Z1178" s="5">
        <v>4.5900000000000003E-2</v>
      </c>
      <c r="AA1178" s="40"/>
      <c r="AD1178" s="111">
        <v>112.72439024390243</v>
      </c>
      <c r="AE1178" s="34">
        <v>0</v>
      </c>
      <c r="AF1178" s="34">
        <v>462989.83692316536</v>
      </c>
      <c r="AG1178" s="107">
        <v>7.3154000000000011E-2</v>
      </c>
      <c r="AH1178" s="41">
        <v>17.930536200000002</v>
      </c>
      <c r="AI1178" s="23">
        <v>8301656.031182914</v>
      </c>
    </row>
    <row r="1179" spans="1:35" ht="27.75" customHeight="1" x14ac:dyDescent="0.2">
      <c r="A1179" s="39">
        <v>1126</v>
      </c>
      <c r="B1179" s="17" t="s">
        <v>50</v>
      </c>
      <c r="C1179" s="19">
        <v>2010</v>
      </c>
      <c r="D1179" s="19"/>
      <c r="E1179" s="29">
        <v>-438320</v>
      </c>
      <c r="F1179" s="21">
        <v>93264013</v>
      </c>
      <c r="G1179" s="21">
        <v>0</v>
      </c>
      <c r="H1179" s="23">
        <v>6653759</v>
      </c>
      <c r="I1179" s="107">
        <v>5.0000000000000001E-3</v>
      </c>
      <c r="J1179" s="23">
        <v>7086810.2699999996</v>
      </c>
      <c r="N1179" s="72">
        <v>410506.71</v>
      </c>
      <c r="O1179" s="72">
        <v>93264013</v>
      </c>
      <c r="P1179" s="72"/>
      <c r="Q1179" s="72"/>
      <c r="R1179" s="72">
        <v>410506.71</v>
      </c>
      <c r="S1179" s="72">
        <v>7497316.9799999995</v>
      </c>
      <c r="T1179" s="22"/>
      <c r="U1179" s="22"/>
      <c r="V1179" s="72">
        <v>0</v>
      </c>
      <c r="X1179" s="102">
        <v>155.1</v>
      </c>
      <c r="Y1179" s="22">
        <v>48338.600773694387</v>
      </c>
      <c r="Z1179" s="5">
        <v>4.5900000000000003E-2</v>
      </c>
      <c r="AA1179" s="40"/>
      <c r="AD1179" s="111">
        <v>115.85768292682927</v>
      </c>
      <c r="AE1179" s="34">
        <v>0</v>
      </c>
      <c r="AF1179" s="34">
        <v>490077.20418208645</v>
      </c>
      <c r="AG1179" s="107">
        <v>7.3993333333333355E-2</v>
      </c>
      <c r="AH1179" s="41">
        <v>18.29948266666667</v>
      </c>
      <c r="AI1179" s="23">
        <v>8968159.3032585531</v>
      </c>
    </row>
    <row r="1180" spans="1:35" ht="27.75" customHeight="1" x14ac:dyDescent="0.2">
      <c r="A1180" s="39">
        <v>1127</v>
      </c>
      <c r="B1180" s="17" t="s">
        <v>50</v>
      </c>
      <c r="C1180" s="18">
        <v>2011</v>
      </c>
      <c r="D1180" s="18"/>
      <c r="E1180" s="29">
        <v>-583344</v>
      </c>
      <c r="F1180" s="21">
        <v>100213466</v>
      </c>
      <c r="G1180" s="20">
        <v>0</v>
      </c>
      <c r="H1180" s="23">
        <v>6949453</v>
      </c>
      <c r="I1180" s="107">
        <v>5.0000000000000001E-3</v>
      </c>
      <c r="J1180" s="23">
        <v>7415773.0650000004</v>
      </c>
      <c r="N1180" s="72">
        <v>135740.18</v>
      </c>
      <c r="O1180" s="72">
        <v>100213466</v>
      </c>
      <c r="P1180" s="72"/>
      <c r="Q1180" s="72"/>
      <c r="R1180" s="72">
        <v>135740.18</v>
      </c>
      <c r="S1180" s="72">
        <v>7551513.2450000001</v>
      </c>
      <c r="T1180" s="22"/>
      <c r="U1180" s="22"/>
      <c r="V1180" s="72">
        <v>0</v>
      </c>
      <c r="X1180" s="102">
        <v>160.19999999999999</v>
      </c>
      <c r="Y1180" s="22">
        <v>47138.035237203498</v>
      </c>
      <c r="Z1180" s="5">
        <v>4.5900000000000003E-2</v>
      </c>
      <c r="AA1180" s="40"/>
      <c r="AD1180" s="111">
        <v>119.08</v>
      </c>
      <c r="AE1180" s="34">
        <v>0</v>
      </c>
      <c r="AF1180" s="34">
        <v>514720.69574733218</v>
      </c>
      <c r="AG1180" s="107">
        <v>7.0764333333333346E-2</v>
      </c>
      <c r="AH1180" s="41">
        <v>18.328728099999999</v>
      </c>
      <c r="AI1180" s="23">
        <v>9434175.6797956768</v>
      </c>
    </row>
    <row r="1181" spans="1:35" ht="27.75" customHeight="1" x14ac:dyDescent="0.2">
      <c r="B1181" s="98" t="s">
        <v>50</v>
      </c>
      <c r="C1181" s="39">
        <v>2012</v>
      </c>
      <c r="E1181" s="29">
        <v>-583344</v>
      </c>
      <c r="F1181" s="34">
        <v>104589485</v>
      </c>
      <c r="G1181" s="20"/>
      <c r="H1181" s="23">
        <v>4376019</v>
      </c>
      <c r="I1181" s="107">
        <v>5.0000000000000001E-3</v>
      </c>
      <c r="J1181" s="23">
        <v>4877086.33</v>
      </c>
      <c r="N1181" s="72">
        <v>76098.350000000006</v>
      </c>
      <c r="O1181" s="72">
        <v>104589485</v>
      </c>
      <c r="P1181" s="72"/>
      <c r="Q1181" s="72"/>
      <c r="R1181" s="72">
        <v>76098.350000000006</v>
      </c>
      <c r="S1181" s="72">
        <v>5317718</v>
      </c>
      <c r="T1181" s="72">
        <v>1</v>
      </c>
      <c r="U1181" s="72">
        <v>5317718</v>
      </c>
      <c r="X1181" s="102">
        <v>161.6</v>
      </c>
      <c r="Y1181" s="22">
        <v>32906.670792079211</v>
      </c>
      <c r="Z1181" s="5">
        <v>4.5900000000000003E-2</v>
      </c>
      <c r="AF1181" s="34">
        <v>524001.6866046089</v>
      </c>
      <c r="AG1181" s="107">
        <v>6.2333333333333331E-2</v>
      </c>
      <c r="AH1181" s="41">
        <v>17.40324</v>
      </c>
      <c r="AI1181" s="23">
        <v>9119327.1123847943</v>
      </c>
    </row>
    <row r="1182" spans="1:35" ht="27.75" customHeight="1" x14ac:dyDescent="0.2">
      <c r="A1182" s="39">
        <v>1128</v>
      </c>
      <c r="B1182" s="17" t="s">
        <v>51</v>
      </c>
      <c r="C1182" s="19">
        <v>1989</v>
      </c>
      <c r="D1182" s="19"/>
      <c r="E1182" s="29">
        <v>0</v>
      </c>
      <c r="F1182" s="21">
        <v>3790690</v>
      </c>
      <c r="G1182" s="21">
        <v>-1475905</v>
      </c>
      <c r="H1182" s="23"/>
      <c r="I1182" s="107">
        <v>5.0000000000000001E-3</v>
      </c>
      <c r="N1182" s="72"/>
      <c r="O1182" s="72"/>
      <c r="P1182" s="72"/>
      <c r="Q1182" s="72"/>
      <c r="R1182" s="72"/>
      <c r="V1182" s="72">
        <v>0</v>
      </c>
      <c r="X1182" s="102">
        <v>95.5</v>
      </c>
      <c r="Z1182" s="5">
        <v>4.5900000000000003E-2</v>
      </c>
      <c r="AA1182" s="40">
        <v>45242.267409055501</v>
      </c>
      <c r="AB1182" s="110">
        <v>51.164212860310414</v>
      </c>
      <c r="AE1182" s="34">
        <v>1</v>
      </c>
      <c r="AF1182" s="34">
        <v>45242.267409055501</v>
      </c>
    </row>
    <row r="1183" spans="1:35" ht="27.75" customHeight="1" x14ac:dyDescent="0.2">
      <c r="A1183" s="39">
        <v>1129</v>
      </c>
      <c r="B1183" s="17" t="s">
        <v>51</v>
      </c>
      <c r="C1183" s="19">
        <v>1990</v>
      </c>
      <c r="D1183" s="19"/>
      <c r="E1183" s="29">
        <v>0</v>
      </c>
      <c r="F1183" s="21">
        <v>3924472</v>
      </c>
      <c r="G1183" s="21">
        <v>-1648057</v>
      </c>
      <c r="H1183" s="23">
        <v>133782</v>
      </c>
      <c r="I1183" s="107">
        <v>5.0000000000000001E-3</v>
      </c>
      <c r="J1183" s="34">
        <v>152735.45000000001</v>
      </c>
      <c r="N1183" s="72"/>
      <c r="O1183" s="72"/>
      <c r="P1183" s="72"/>
      <c r="Q1183" s="72"/>
      <c r="R1183" s="72"/>
      <c r="S1183" s="72">
        <v>152735.45000000001</v>
      </c>
      <c r="T1183" s="22"/>
      <c r="U1183" s="22"/>
      <c r="V1183" s="72">
        <v>0</v>
      </c>
      <c r="X1183" s="102">
        <v>98.5</v>
      </c>
      <c r="Y1183" s="22">
        <v>1550.6137055837564</v>
      </c>
      <c r="Z1183" s="5">
        <v>4.5900000000000003E-2</v>
      </c>
      <c r="AA1183" s="40"/>
      <c r="AE1183" s="34">
        <v>0</v>
      </c>
      <c r="AF1183" s="34">
        <v>44716.261040563608</v>
      </c>
    </row>
    <row r="1184" spans="1:35" ht="27.75" customHeight="1" x14ac:dyDescent="0.2">
      <c r="A1184" s="39">
        <v>1130</v>
      </c>
      <c r="B1184" s="17" t="s">
        <v>51</v>
      </c>
      <c r="C1184" s="19">
        <v>1991</v>
      </c>
      <c r="D1184" s="19"/>
      <c r="E1184" s="29">
        <v>0</v>
      </c>
      <c r="F1184" s="21">
        <v>3993325</v>
      </c>
      <c r="G1184" s="21">
        <v>-1828346</v>
      </c>
      <c r="H1184" s="23">
        <v>68853</v>
      </c>
      <c r="I1184" s="107">
        <v>5.0000000000000001E-3</v>
      </c>
      <c r="J1184" s="23">
        <v>88475.36</v>
      </c>
      <c r="N1184" s="72"/>
      <c r="O1184" s="72"/>
      <c r="P1184" s="72"/>
      <c r="Q1184" s="72"/>
      <c r="R1184" s="72"/>
      <c r="S1184" s="72">
        <v>88475.36</v>
      </c>
      <c r="T1184" s="22"/>
      <c r="U1184" s="22"/>
      <c r="V1184" s="72">
        <v>0</v>
      </c>
      <c r="X1184" s="102">
        <v>97.7</v>
      </c>
      <c r="Y1184" s="22">
        <v>905.58198567041961</v>
      </c>
      <c r="Z1184" s="5">
        <v>4.5900000000000003E-2</v>
      </c>
      <c r="AA1184" s="40"/>
      <c r="AE1184" s="34">
        <v>0</v>
      </c>
      <c r="AF1184" s="34">
        <v>43569.36664447216</v>
      </c>
    </row>
    <row r="1185" spans="1:35" ht="27.75" customHeight="1" x14ac:dyDescent="0.2">
      <c r="A1185" s="39">
        <v>1131</v>
      </c>
      <c r="B1185" s="17" t="s">
        <v>51</v>
      </c>
      <c r="C1185" s="19">
        <v>1992</v>
      </c>
      <c r="D1185" s="19"/>
      <c r="E1185" s="29">
        <v>0</v>
      </c>
      <c r="F1185" s="21">
        <v>4118261</v>
      </c>
      <c r="G1185" s="21">
        <v>-2024264</v>
      </c>
      <c r="H1185" s="23">
        <v>124936</v>
      </c>
      <c r="I1185" s="107">
        <v>5.0000000000000001E-3</v>
      </c>
      <c r="J1185" s="23">
        <v>144902.625</v>
      </c>
      <c r="N1185" s="72"/>
      <c r="O1185" s="72"/>
      <c r="P1185" s="72"/>
      <c r="Q1185" s="72"/>
      <c r="R1185" s="72"/>
      <c r="S1185" s="72">
        <v>144902.625</v>
      </c>
      <c r="T1185" s="22"/>
      <c r="U1185" s="22"/>
      <c r="V1185" s="72">
        <v>0</v>
      </c>
      <c r="X1185" s="102">
        <v>100</v>
      </c>
      <c r="Y1185" s="22">
        <v>1449.0262499999999</v>
      </c>
      <c r="Z1185" s="5">
        <v>4.5900000000000003E-2</v>
      </c>
      <c r="AA1185" s="40"/>
      <c r="AE1185" s="34">
        <v>0</v>
      </c>
      <c r="AF1185" s="34">
        <v>43018.558965490891</v>
      </c>
    </row>
    <row r="1186" spans="1:35" ht="27.75" customHeight="1" x14ac:dyDescent="0.2">
      <c r="A1186" s="39">
        <v>1132</v>
      </c>
      <c r="B1186" s="17" t="s">
        <v>51</v>
      </c>
      <c r="C1186" s="19">
        <v>1993</v>
      </c>
      <c r="D1186" s="19"/>
      <c r="E1186" s="29">
        <v>0</v>
      </c>
      <c r="F1186" s="21">
        <v>4276042</v>
      </c>
      <c r="G1186" s="21">
        <v>-2218746</v>
      </c>
      <c r="H1186" s="23">
        <v>157781</v>
      </c>
      <c r="I1186" s="107">
        <v>5.0000000000000001E-3</v>
      </c>
      <c r="J1186" s="23">
        <v>178372.30499999999</v>
      </c>
      <c r="N1186" s="72"/>
      <c r="O1186" s="72"/>
      <c r="P1186" s="72"/>
      <c r="Q1186" s="72"/>
      <c r="R1186" s="72"/>
      <c r="S1186" s="72">
        <v>178372.30499999999</v>
      </c>
      <c r="T1186" s="22"/>
      <c r="U1186" s="22"/>
      <c r="V1186" s="72">
        <v>0</v>
      </c>
      <c r="X1186" s="102">
        <v>102.5</v>
      </c>
      <c r="Y1186" s="22">
        <v>1740.2176097560975</v>
      </c>
      <c r="Z1186" s="5">
        <v>4.5900000000000003E-2</v>
      </c>
      <c r="AA1186" s="40"/>
      <c r="AE1186" s="34">
        <v>0</v>
      </c>
      <c r="AF1186" s="34">
        <v>42784.224718730955</v>
      </c>
    </row>
    <row r="1187" spans="1:35" ht="27.75" customHeight="1" x14ac:dyDescent="0.2">
      <c r="A1187" s="39">
        <v>1133</v>
      </c>
      <c r="B1187" s="17" t="s">
        <v>51</v>
      </c>
      <c r="C1187" s="19">
        <v>1994</v>
      </c>
      <c r="D1187" s="19"/>
      <c r="E1187" s="29">
        <v>0</v>
      </c>
      <c r="F1187" s="21">
        <v>4415658</v>
      </c>
      <c r="G1187" s="21">
        <v>-2399111</v>
      </c>
      <c r="H1187" s="23">
        <v>139616</v>
      </c>
      <c r="I1187" s="107">
        <v>5.0000000000000001E-3</v>
      </c>
      <c r="J1187" s="23">
        <v>160996.21</v>
      </c>
      <c r="N1187" s="72"/>
      <c r="O1187" s="72"/>
      <c r="P1187" s="72"/>
      <c r="Q1187" s="72"/>
      <c r="R1187" s="72"/>
      <c r="S1187" s="72">
        <v>160996.21</v>
      </c>
      <c r="T1187" s="22"/>
      <c r="U1187" s="22"/>
      <c r="V1187" s="72">
        <v>0</v>
      </c>
      <c r="X1187" s="102">
        <v>108.2</v>
      </c>
      <c r="Y1187" s="22">
        <v>1487.9501848428833</v>
      </c>
      <c r="Z1187" s="5">
        <v>4.5900000000000003E-2</v>
      </c>
      <c r="AA1187" s="40"/>
      <c r="AE1187" s="34">
        <v>0</v>
      </c>
      <c r="AF1187" s="34">
        <v>42308.378988984092</v>
      </c>
    </row>
    <row r="1188" spans="1:35" ht="27.75" customHeight="1" x14ac:dyDescent="0.2">
      <c r="A1188" s="39">
        <v>1134</v>
      </c>
      <c r="B1188" s="17" t="s">
        <v>51</v>
      </c>
      <c r="C1188" s="19">
        <v>1995</v>
      </c>
      <c r="D1188" s="19"/>
      <c r="E1188" s="29">
        <v>0</v>
      </c>
      <c r="F1188" s="21">
        <v>5214709</v>
      </c>
      <c r="G1188" s="21">
        <v>-2639977</v>
      </c>
      <c r="H1188" s="23">
        <v>799051</v>
      </c>
      <c r="I1188" s="107">
        <v>5.0000000000000001E-3</v>
      </c>
      <c r="J1188" s="23">
        <v>821129.29</v>
      </c>
      <c r="N1188" s="72"/>
      <c r="O1188" s="72"/>
      <c r="P1188" s="72"/>
      <c r="Q1188" s="72"/>
      <c r="R1188" s="72"/>
      <c r="S1188" s="72">
        <v>821129.29</v>
      </c>
      <c r="T1188" s="22"/>
      <c r="U1188" s="22"/>
      <c r="V1188" s="72">
        <v>0</v>
      </c>
      <c r="X1188" s="102">
        <v>116.7</v>
      </c>
      <c r="Y1188" s="22">
        <v>7036.2407026563842</v>
      </c>
      <c r="Z1188" s="5">
        <v>4.5900000000000003E-2</v>
      </c>
      <c r="AA1188" s="40"/>
      <c r="AE1188" s="34">
        <v>0</v>
      </c>
      <c r="AF1188" s="34">
        <v>47402.665096046105</v>
      </c>
    </row>
    <row r="1189" spans="1:35" ht="27.75" customHeight="1" x14ac:dyDescent="0.2">
      <c r="A1189" s="39">
        <v>1135</v>
      </c>
      <c r="B1189" s="17" t="s">
        <v>51</v>
      </c>
      <c r="C1189" s="19">
        <v>1996</v>
      </c>
      <c r="D1189" s="19"/>
      <c r="E1189" s="29">
        <v>0</v>
      </c>
      <c r="F1189" s="21">
        <v>5705608</v>
      </c>
      <c r="G1189" s="21">
        <v>-2865245</v>
      </c>
      <c r="H1189" s="23">
        <v>490899</v>
      </c>
      <c r="I1189" s="107">
        <v>5.0000000000000001E-3</v>
      </c>
      <c r="J1189" s="23">
        <v>516972.54499999998</v>
      </c>
      <c r="N1189" s="72"/>
      <c r="O1189" s="72"/>
      <c r="P1189" s="72"/>
      <c r="Q1189" s="72"/>
      <c r="R1189" s="72"/>
      <c r="S1189" s="72">
        <v>516972.54499999998</v>
      </c>
      <c r="T1189" s="22"/>
      <c r="U1189" s="22"/>
      <c r="V1189" s="72">
        <v>0</v>
      </c>
      <c r="X1189" s="102">
        <v>116.6</v>
      </c>
      <c r="Y1189" s="22">
        <v>4433.72680102916</v>
      </c>
      <c r="Z1189" s="5">
        <v>4.5900000000000003E-2</v>
      </c>
      <c r="AA1189" s="40"/>
      <c r="AE1189" s="34">
        <v>0</v>
      </c>
      <c r="AF1189" s="34">
        <v>49660.609569166751</v>
      </c>
    </row>
    <row r="1190" spans="1:35" ht="27.75" customHeight="1" x14ac:dyDescent="0.2">
      <c r="A1190" s="39">
        <v>1136</v>
      </c>
      <c r="B1190" s="17" t="s">
        <v>51</v>
      </c>
      <c r="C1190" s="19">
        <v>1997</v>
      </c>
      <c r="D1190" s="19"/>
      <c r="E1190" s="29">
        <v>0</v>
      </c>
      <c r="F1190" s="21">
        <v>6164864</v>
      </c>
      <c r="G1190" s="21">
        <v>-3108845</v>
      </c>
      <c r="H1190" s="23">
        <v>459256</v>
      </c>
      <c r="I1190" s="107">
        <v>5.0000000000000001E-3</v>
      </c>
      <c r="J1190" s="23">
        <v>487784.04</v>
      </c>
      <c r="L1190" s="33">
        <v>0.49571555836430453</v>
      </c>
      <c r="N1190" s="72"/>
      <c r="O1190" s="72"/>
      <c r="P1190" s="72"/>
      <c r="Q1190" s="72"/>
      <c r="R1190" s="72"/>
      <c r="S1190" s="72">
        <v>487784.04</v>
      </c>
      <c r="T1190" s="22"/>
      <c r="U1190" s="22"/>
      <c r="V1190" s="72">
        <v>0</v>
      </c>
      <c r="X1190" s="102">
        <v>118</v>
      </c>
      <c r="Y1190" s="22">
        <v>4133.7630508474576</v>
      </c>
      <c r="Z1190" s="5">
        <v>4.5900000000000003E-2</v>
      </c>
      <c r="AA1190" s="40"/>
      <c r="AE1190" s="34">
        <v>0</v>
      </c>
      <c r="AF1190" s="34">
        <v>51514.950640789451</v>
      </c>
    </row>
    <row r="1191" spans="1:35" ht="27.75" customHeight="1" x14ac:dyDescent="0.2">
      <c r="A1191" s="39">
        <v>1137</v>
      </c>
      <c r="B1191" s="17" t="s">
        <v>51</v>
      </c>
      <c r="C1191" s="19">
        <v>1998</v>
      </c>
      <c r="D1191" s="19"/>
      <c r="E1191" s="29">
        <v>0</v>
      </c>
      <c r="F1191" s="21">
        <v>2131150</v>
      </c>
      <c r="G1191" s="21">
        <v>-1009571</v>
      </c>
      <c r="H1191" s="23">
        <v>-4033714</v>
      </c>
      <c r="I1191" s="107">
        <v>5.0000000000000001E-3</v>
      </c>
      <c r="J1191" s="23"/>
      <c r="K1191" s="23">
        <v>-197407.33600000001</v>
      </c>
      <c r="L1191" s="23">
        <v>849787.36675119365</v>
      </c>
      <c r="M1191" s="39">
        <v>2</v>
      </c>
      <c r="N1191" s="72"/>
      <c r="O1191" s="72"/>
      <c r="P1191" s="72"/>
      <c r="Q1191" s="72"/>
      <c r="R1191" s="72"/>
      <c r="S1191" s="72">
        <v>849787.36675119365</v>
      </c>
      <c r="T1191" s="22"/>
      <c r="U1191" s="22"/>
      <c r="X1191" s="102">
        <v>122.8</v>
      </c>
      <c r="Y1191" s="22">
        <v>6920.09256312047</v>
      </c>
      <c r="Z1191" s="5">
        <v>4.5900000000000003E-2</v>
      </c>
      <c r="AA1191" s="40"/>
      <c r="AE1191" s="34">
        <v>0</v>
      </c>
      <c r="AF1191" s="34">
        <v>56070.506969497685</v>
      </c>
    </row>
    <row r="1192" spans="1:35" ht="27.75" customHeight="1" x14ac:dyDescent="0.2">
      <c r="A1192" s="39">
        <v>1138</v>
      </c>
      <c r="B1192" s="17" t="s">
        <v>51</v>
      </c>
      <c r="C1192" s="19">
        <v>1999</v>
      </c>
      <c r="D1192" s="19"/>
      <c r="E1192" s="29">
        <v>0</v>
      </c>
      <c r="F1192" s="21">
        <v>0</v>
      </c>
      <c r="G1192" s="21">
        <v>0</v>
      </c>
      <c r="H1192" s="23">
        <v>-2131150</v>
      </c>
      <c r="I1192" s="107">
        <v>5.0000000000000001E-3</v>
      </c>
      <c r="J1192" s="23"/>
      <c r="K1192" s="23">
        <v>-197407.33600000001</v>
      </c>
      <c r="L1192" s="23">
        <v>849787.36675119365</v>
      </c>
      <c r="M1192" s="39">
        <v>2</v>
      </c>
      <c r="N1192" s="72"/>
      <c r="O1192" s="72"/>
      <c r="P1192" s="72"/>
      <c r="Q1192" s="72"/>
      <c r="R1192" s="72"/>
      <c r="S1192" s="72">
        <v>849787.36675119365</v>
      </c>
      <c r="T1192" s="22"/>
      <c r="U1192" s="22"/>
      <c r="X1192" s="102">
        <v>126.1</v>
      </c>
      <c r="Y1192" s="22">
        <v>6738.9957712227888</v>
      </c>
      <c r="Z1192" s="5">
        <v>4.5900000000000003E-2</v>
      </c>
      <c r="AA1192" s="40"/>
      <c r="AE1192" s="34">
        <v>0</v>
      </c>
      <c r="AF1192" s="34">
        <v>60235.866470820532</v>
      </c>
    </row>
    <row r="1193" spans="1:35" ht="27.75" customHeight="1" x14ac:dyDescent="0.2">
      <c r="A1193" s="39">
        <v>1139</v>
      </c>
      <c r="B1193" s="17" t="s">
        <v>51</v>
      </c>
      <c r="C1193" s="19">
        <v>2000</v>
      </c>
      <c r="D1193" s="19"/>
      <c r="E1193" s="29">
        <v>0</v>
      </c>
      <c r="F1193" s="21">
        <v>0</v>
      </c>
      <c r="G1193" s="21">
        <v>0</v>
      </c>
      <c r="H1193" s="23">
        <v>0</v>
      </c>
      <c r="I1193" s="107">
        <v>5.0000000000000001E-3</v>
      </c>
      <c r="J1193" s="23"/>
      <c r="K1193" s="23">
        <v>-197407.33600000001</v>
      </c>
      <c r="L1193" s="23">
        <v>849787.36675119365</v>
      </c>
      <c r="M1193" s="39">
        <v>2</v>
      </c>
      <c r="N1193" s="72"/>
      <c r="O1193" s="72"/>
      <c r="P1193" s="72"/>
      <c r="Q1193" s="72"/>
      <c r="R1193" s="72"/>
      <c r="S1193" s="72">
        <v>849787.36675119365</v>
      </c>
      <c r="T1193" s="22"/>
      <c r="U1193" s="22"/>
      <c r="X1193" s="102">
        <v>128.69999999999999</v>
      </c>
      <c r="Y1193" s="22">
        <v>6602.8544425112177</v>
      </c>
      <c r="Z1193" s="5">
        <v>4.5900000000000003E-2</v>
      </c>
      <c r="AA1193" s="40"/>
      <c r="AE1193" s="34">
        <v>0</v>
      </c>
      <c r="AF1193" s="34">
        <v>64073.894642321087</v>
      </c>
    </row>
    <row r="1194" spans="1:35" ht="27.75" customHeight="1" x14ac:dyDescent="0.2">
      <c r="A1194" s="39">
        <v>1140</v>
      </c>
      <c r="B1194" s="17" t="s">
        <v>51</v>
      </c>
      <c r="C1194" s="19">
        <v>2001</v>
      </c>
      <c r="D1194" s="19"/>
      <c r="E1194" s="29">
        <v>0</v>
      </c>
      <c r="F1194" s="21">
        <v>0</v>
      </c>
      <c r="G1194" s="21">
        <v>0</v>
      </c>
      <c r="H1194" s="23">
        <v>0</v>
      </c>
      <c r="I1194" s="107">
        <v>5.0000000000000001E-3</v>
      </c>
      <c r="J1194" s="23"/>
      <c r="K1194" s="23">
        <v>-197407.33600000001</v>
      </c>
      <c r="L1194" s="23">
        <v>849787.36675119365</v>
      </c>
      <c r="M1194" s="39">
        <v>2</v>
      </c>
      <c r="N1194" s="72"/>
      <c r="O1194" s="72"/>
      <c r="P1194" s="72"/>
      <c r="Q1194" s="72"/>
      <c r="R1194" s="72"/>
      <c r="S1194" s="72">
        <v>849787.36675119365</v>
      </c>
      <c r="T1194" s="22"/>
      <c r="U1194" s="22"/>
      <c r="X1194" s="102">
        <v>129.6</v>
      </c>
      <c r="Y1194" s="22">
        <v>6557.0012866604447</v>
      </c>
      <c r="Z1194" s="5">
        <v>4.5900000000000003E-2</v>
      </c>
      <c r="AA1194" s="40"/>
      <c r="AE1194" s="34">
        <v>0</v>
      </c>
      <c r="AF1194" s="34">
        <v>67689.904164898995</v>
      </c>
    </row>
    <row r="1195" spans="1:35" ht="27.75" customHeight="1" x14ac:dyDescent="0.2">
      <c r="A1195" s="39">
        <v>1141</v>
      </c>
      <c r="B1195" s="17" t="s">
        <v>51</v>
      </c>
      <c r="C1195" s="19">
        <v>2002</v>
      </c>
      <c r="D1195" s="19"/>
      <c r="E1195" s="29">
        <v>0</v>
      </c>
      <c r="F1195" s="21">
        <v>5147003</v>
      </c>
      <c r="G1195" s="109">
        <v>0</v>
      </c>
      <c r="H1195" s="23">
        <v>5147003</v>
      </c>
      <c r="I1195" s="107">
        <v>5.0000000000000001E-3</v>
      </c>
      <c r="J1195" s="23"/>
      <c r="K1195" s="23">
        <v>-197407.33600000001</v>
      </c>
      <c r="L1195" s="23">
        <v>849787.36675119365</v>
      </c>
      <c r="M1195" s="39">
        <v>2</v>
      </c>
      <c r="N1195" s="72"/>
      <c r="O1195" s="72"/>
      <c r="P1195" s="72"/>
      <c r="Q1195" s="72"/>
      <c r="R1195" s="72"/>
      <c r="S1195" s="72">
        <v>849787.36675119365</v>
      </c>
      <c r="T1195" s="22"/>
      <c r="U1195" s="22"/>
      <c r="V1195" s="72">
        <v>3644</v>
      </c>
      <c r="X1195" s="102">
        <v>130.5</v>
      </c>
      <c r="Y1195" s="22">
        <v>6511.7805881317518</v>
      </c>
      <c r="Z1195" s="5">
        <v>4.5900000000000003E-2</v>
      </c>
      <c r="AA1195" s="40"/>
      <c r="AD1195" s="111">
        <v>91.329146341463414</v>
      </c>
      <c r="AE1195" s="34">
        <v>0</v>
      </c>
      <c r="AF1195" s="34">
        <v>71094.718151861875</v>
      </c>
      <c r="AG1195" s="107">
        <v>8.2960000000000006E-2</v>
      </c>
      <c r="AH1195" s="41">
        <v>16.741565999999999</v>
      </c>
      <c r="AI1195" s="23">
        <v>1190236.9161907935</v>
      </c>
    </row>
    <row r="1196" spans="1:35" ht="27.75" customHeight="1" x14ac:dyDescent="0.2">
      <c r="A1196" s="39">
        <v>1142</v>
      </c>
      <c r="B1196" s="17" t="s">
        <v>51</v>
      </c>
      <c r="C1196" s="19">
        <v>2003</v>
      </c>
      <c r="D1196" s="19"/>
      <c r="E1196" s="29">
        <v>0</v>
      </c>
      <c r="F1196" s="21">
        <v>5210395</v>
      </c>
      <c r="G1196" s="21">
        <v>0</v>
      </c>
      <c r="H1196" s="23">
        <v>63392</v>
      </c>
      <c r="I1196" s="107">
        <v>5.0000000000000001E-3</v>
      </c>
      <c r="J1196" s="23">
        <v>89127.014999999999</v>
      </c>
      <c r="K1196" s="23">
        <v>-987036.68</v>
      </c>
      <c r="L1196" s="23">
        <v>4248936.8337559681</v>
      </c>
      <c r="N1196" s="72"/>
      <c r="O1196" s="72"/>
      <c r="P1196" s="72"/>
      <c r="Q1196" s="72"/>
      <c r="R1196" s="72"/>
      <c r="S1196" s="72">
        <v>89127.014999999999</v>
      </c>
      <c r="T1196" s="22"/>
      <c r="U1196" s="22"/>
      <c r="V1196" s="72">
        <v>3644</v>
      </c>
      <c r="X1196" s="102">
        <v>130.6</v>
      </c>
      <c r="Y1196" s="22">
        <v>682.44268759571207</v>
      </c>
      <c r="Z1196" s="5">
        <v>4.5900000000000003E-2</v>
      </c>
      <c r="AA1196" s="40"/>
      <c r="AD1196" s="111">
        <v>94.295243902439026</v>
      </c>
      <c r="AE1196" s="34">
        <v>0</v>
      </c>
      <c r="AF1196" s="34">
        <v>68513.91327628713</v>
      </c>
      <c r="AG1196" s="107">
        <v>8.2960000000000006E-2</v>
      </c>
      <c r="AH1196" s="41">
        <v>16.820820000000001</v>
      </c>
      <c r="AI1196" s="23">
        <v>1152460.2027160362</v>
      </c>
    </row>
    <row r="1197" spans="1:35" ht="27.75" customHeight="1" x14ac:dyDescent="0.2">
      <c r="A1197" s="39">
        <v>1143</v>
      </c>
      <c r="B1197" s="17" t="s">
        <v>51</v>
      </c>
      <c r="C1197" s="19">
        <v>2004</v>
      </c>
      <c r="D1197" s="19"/>
      <c r="E1197" s="29">
        <v>0</v>
      </c>
      <c r="F1197" s="21">
        <v>5323417</v>
      </c>
      <c r="G1197" s="21">
        <v>0</v>
      </c>
      <c r="H1197" s="23">
        <v>113022</v>
      </c>
      <c r="I1197" s="107">
        <v>5.0000000000000001E-3</v>
      </c>
      <c r="J1197" s="23">
        <v>139073.97500000001</v>
      </c>
      <c r="K1197" s="23"/>
      <c r="N1197" s="72"/>
      <c r="O1197" s="72"/>
      <c r="P1197" s="72"/>
      <c r="Q1197" s="72"/>
      <c r="R1197" s="72"/>
      <c r="S1197" s="72">
        <v>139073.97500000001</v>
      </c>
      <c r="T1197" s="22"/>
      <c r="U1197" s="22"/>
      <c r="V1197" s="72">
        <v>3644</v>
      </c>
      <c r="X1197" s="102">
        <v>131.1</v>
      </c>
      <c r="Y1197" s="22">
        <v>1060.8236079328758</v>
      </c>
      <c r="Z1197" s="5">
        <v>4.5900000000000003E-2</v>
      </c>
      <c r="AA1197" s="40"/>
      <c r="AD1197" s="111">
        <v>97.149756097560967</v>
      </c>
      <c r="AE1197" s="34">
        <v>0</v>
      </c>
      <c r="AF1197" s="34">
        <v>66429.948264838429</v>
      </c>
      <c r="AG1197" s="107">
        <v>8.2960000000000006E-2</v>
      </c>
      <c r="AH1197" s="41">
        <v>16.852066000000001</v>
      </c>
      <c r="AI1197" s="23">
        <v>1119481.8725356427</v>
      </c>
    </row>
    <row r="1198" spans="1:35" ht="27.75" customHeight="1" x14ac:dyDescent="0.2">
      <c r="A1198" s="39">
        <v>1144</v>
      </c>
      <c r="B1198" s="17" t="s">
        <v>51</v>
      </c>
      <c r="C1198" s="19">
        <v>2005</v>
      </c>
      <c r="D1198" s="19"/>
      <c r="E1198" s="29">
        <v>0</v>
      </c>
      <c r="F1198" s="21">
        <v>5490682</v>
      </c>
      <c r="G1198" s="21">
        <v>0</v>
      </c>
      <c r="H1198" s="23">
        <v>167265</v>
      </c>
      <c r="I1198" s="107">
        <v>5.0000000000000001E-3</v>
      </c>
      <c r="J1198" s="23">
        <v>193882.08499999999</v>
      </c>
      <c r="N1198" s="72"/>
      <c r="O1198" s="72"/>
      <c r="P1198" s="72"/>
      <c r="Q1198" s="72"/>
      <c r="R1198" s="72"/>
      <c r="S1198" s="72">
        <v>193882.08499999999</v>
      </c>
      <c r="T1198" s="22"/>
      <c r="U1198" s="22"/>
      <c r="V1198" s="72">
        <v>3644</v>
      </c>
      <c r="X1198" s="102">
        <v>133.6</v>
      </c>
      <c r="Y1198" s="22">
        <v>1451.2132110778443</v>
      </c>
      <c r="Z1198" s="5">
        <v>4.5900000000000003E-2</v>
      </c>
      <c r="AA1198" s="40"/>
      <c r="AD1198" s="111">
        <v>99.990121951219521</v>
      </c>
      <c r="AE1198" s="34">
        <v>0</v>
      </c>
      <c r="AF1198" s="34">
        <v>64832.026850560193</v>
      </c>
      <c r="AG1198" s="107">
        <v>8.2960000000000006E-2</v>
      </c>
      <c r="AH1198" s="41">
        <v>17.008296000000001</v>
      </c>
      <c r="AI1198" s="23">
        <v>1102682.3029542756</v>
      </c>
    </row>
    <row r="1199" spans="1:35" ht="27.75" customHeight="1" x14ac:dyDescent="0.2">
      <c r="A1199" s="39">
        <v>1145</v>
      </c>
      <c r="B1199" s="17" t="s">
        <v>51</v>
      </c>
      <c r="C1199" s="19">
        <v>2006</v>
      </c>
      <c r="D1199" s="19"/>
      <c r="E1199" s="29">
        <v>0</v>
      </c>
      <c r="F1199" s="21">
        <v>5674369</v>
      </c>
      <c r="G1199" s="21">
        <v>0</v>
      </c>
      <c r="H1199" s="23">
        <v>183687</v>
      </c>
      <c r="I1199" s="107">
        <v>5.0000000000000001E-3</v>
      </c>
      <c r="J1199" s="23">
        <v>211140.41</v>
      </c>
      <c r="N1199" s="72"/>
      <c r="O1199" s="72"/>
      <c r="P1199" s="72"/>
      <c r="Q1199" s="72"/>
      <c r="R1199" s="72"/>
      <c r="S1199" s="72">
        <v>211140.41</v>
      </c>
      <c r="T1199" s="22"/>
      <c r="U1199" s="22"/>
      <c r="V1199" s="72">
        <v>3644</v>
      </c>
      <c r="X1199" s="102">
        <v>142.4</v>
      </c>
      <c r="Y1199" s="22">
        <v>1482.7275983146067</v>
      </c>
      <c r="Z1199" s="5">
        <v>4.5900000000000003E-2</v>
      </c>
      <c r="AA1199" s="40"/>
      <c r="AD1199" s="111">
        <v>103.12109756097563</v>
      </c>
      <c r="AE1199" s="34">
        <v>0</v>
      </c>
      <c r="AF1199" s="34">
        <v>63338.964416434086</v>
      </c>
      <c r="AG1199" s="107">
        <v>7.7441666666666686E-2</v>
      </c>
      <c r="AH1199" s="41">
        <v>16.88236666666667</v>
      </c>
      <c r="AI1199" s="23">
        <v>1069311.6215651932</v>
      </c>
    </row>
    <row r="1200" spans="1:35" ht="27.75" customHeight="1" x14ac:dyDescent="0.2">
      <c r="A1200" s="39">
        <v>1146</v>
      </c>
      <c r="B1200" s="17" t="s">
        <v>51</v>
      </c>
      <c r="C1200" s="19">
        <v>2007</v>
      </c>
      <c r="D1200" s="19"/>
      <c r="E1200" s="29">
        <v>-6521</v>
      </c>
      <c r="F1200" s="21">
        <v>6032742</v>
      </c>
      <c r="G1200" s="21">
        <v>0</v>
      </c>
      <c r="H1200" s="23">
        <v>358373</v>
      </c>
      <c r="I1200" s="107">
        <v>5.0000000000000001E-3</v>
      </c>
      <c r="J1200" s="23">
        <v>386744.84499999997</v>
      </c>
      <c r="N1200" s="72">
        <v>0</v>
      </c>
      <c r="O1200" s="72">
        <v>6032742</v>
      </c>
      <c r="P1200" s="72">
        <v>13309</v>
      </c>
      <c r="Q1200" s="72"/>
      <c r="R1200" s="72">
        <v>13309</v>
      </c>
      <c r="S1200" s="72">
        <v>400053.84499999997</v>
      </c>
      <c r="T1200" s="22"/>
      <c r="U1200" s="22"/>
      <c r="V1200" s="72">
        <v>3644</v>
      </c>
      <c r="X1200" s="102">
        <v>148.80000000000001</v>
      </c>
      <c r="Y1200" s="22">
        <v>2688.533904569892</v>
      </c>
      <c r="Z1200" s="5">
        <v>4.5900000000000003E-2</v>
      </c>
      <c r="AA1200" s="40"/>
      <c r="AD1200" s="111">
        <v>106.41609756097562</v>
      </c>
      <c r="AE1200" s="34">
        <v>0</v>
      </c>
      <c r="AF1200" s="34">
        <v>63120.239854289655</v>
      </c>
      <c r="AG1200" s="107">
        <v>7.350000000000001E-2</v>
      </c>
      <c r="AH1200" s="41">
        <v>17.296320000000001</v>
      </c>
      <c r="AI1200" s="23">
        <v>1091747.8669965474</v>
      </c>
    </row>
    <row r="1201" spans="1:35" ht="27.75" customHeight="1" x14ac:dyDescent="0.2">
      <c r="A1201" s="39">
        <v>1147</v>
      </c>
      <c r="B1201" s="17" t="s">
        <v>51</v>
      </c>
      <c r="C1201" s="19">
        <v>2008</v>
      </c>
      <c r="D1201" s="19"/>
      <c r="E1201" s="29">
        <v>-10965</v>
      </c>
      <c r="F1201" s="21">
        <v>6553601</v>
      </c>
      <c r="G1201" s="21">
        <v>0</v>
      </c>
      <c r="H1201" s="23">
        <v>520859</v>
      </c>
      <c r="I1201" s="107">
        <v>5.0000000000000001E-3</v>
      </c>
      <c r="J1201" s="23">
        <v>551022.71</v>
      </c>
      <c r="N1201" s="72">
        <v>0</v>
      </c>
      <c r="O1201" s="72">
        <v>6553601</v>
      </c>
      <c r="P1201" s="72">
        <v>15850</v>
      </c>
      <c r="Q1201" s="72"/>
      <c r="R1201" s="72">
        <v>15850</v>
      </c>
      <c r="S1201" s="72">
        <v>566872.71</v>
      </c>
      <c r="T1201" s="22"/>
      <c r="U1201" s="22"/>
      <c r="V1201" s="72">
        <v>3644</v>
      </c>
      <c r="X1201" s="102">
        <v>150.30000000000001</v>
      </c>
      <c r="Y1201" s="22">
        <v>3771.6081836327339</v>
      </c>
      <c r="Z1201" s="5">
        <v>4.5900000000000003E-2</v>
      </c>
      <c r="AA1201" s="40"/>
      <c r="AD1201" s="111">
        <v>109.62926829268292</v>
      </c>
      <c r="AE1201" s="34">
        <v>0</v>
      </c>
      <c r="AF1201" s="34">
        <v>63994.629028610492</v>
      </c>
      <c r="AG1201" s="107">
        <v>7.2692083333333324E-2</v>
      </c>
      <c r="AH1201" s="41">
        <v>17.715351999999999</v>
      </c>
      <c r="AI1201" s="23">
        <v>1133687.3793512529</v>
      </c>
    </row>
    <row r="1202" spans="1:35" ht="27.75" customHeight="1" x14ac:dyDescent="0.2">
      <c r="A1202" s="39">
        <v>1148</v>
      </c>
      <c r="B1202" s="17" t="s">
        <v>51</v>
      </c>
      <c r="C1202" s="19">
        <v>2009</v>
      </c>
      <c r="D1202" s="19"/>
      <c r="E1202" s="29">
        <v>-13407</v>
      </c>
      <c r="F1202" s="21">
        <v>6734783</v>
      </c>
      <c r="G1202" s="21">
        <v>0</v>
      </c>
      <c r="H1202" s="23">
        <v>181182</v>
      </c>
      <c r="I1202" s="107">
        <v>5.0000000000000001E-3</v>
      </c>
      <c r="J1202" s="23">
        <v>213950.005</v>
      </c>
      <c r="N1202" s="72">
        <v>0</v>
      </c>
      <c r="O1202" s="72">
        <v>6734783</v>
      </c>
      <c r="P1202" s="72">
        <v>1103851</v>
      </c>
      <c r="Q1202" s="72"/>
      <c r="R1202" s="72">
        <v>1103851</v>
      </c>
      <c r="S1202" s="72">
        <v>1317801.0049999999</v>
      </c>
      <c r="T1202" s="22"/>
      <c r="U1202" s="22"/>
      <c r="V1202" s="72">
        <v>3644</v>
      </c>
      <c r="X1202" s="102">
        <v>151.1</v>
      </c>
      <c r="Y1202" s="22">
        <v>8721.3832230311054</v>
      </c>
      <c r="Z1202" s="5">
        <v>4.5900000000000003E-2</v>
      </c>
      <c r="AA1202" s="40"/>
      <c r="AD1202" s="111">
        <v>112.72439024390243</v>
      </c>
      <c r="AE1202" s="34">
        <v>0</v>
      </c>
      <c r="AF1202" s="34">
        <v>69778.658779228383</v>
      </c>
      <c r="AG1202" s="107">
        <v>7.3154000000000011E-2</v>
      </c>
      <c r="AH1202" s="41">
        <v>17.930536200000002</v>
      </c>
      <c r="AI1202" s="23">
        <v>1251168.7672284024</v>
      </c>
    </row>
    <row r="1203" spans="1:35" ht="27.75" customHeight="1" x14ac:dyDescent="0.2">
      <c r="A1203" s="39">
        <v>1149</v>
      </c>
      <c r="B1203" s="17" t="s">
        <v>51</v>
      </c>
      <c r="C1203" s="19">
        <v>2010</v>
      </c>
      <c r="D1203" s="19"/>
      <c r="E1203" s="29">
        <v>461694</v>
      </c>
      <c r="F1203" s="21">
        <v>6995518</v>
      </c>
      <c r="G1203" s="21">
        <v>0</v>
      </c>
      <c r="H1203" s="23">
        <v>260735</v>
      </c>
      <c r="I1203" s="107">
        <v>5.0000000000000001E-3</v>
      </c>
      <c r="J1203" s="23">
        <v>294408.91499999998</v>
      </c>
      <c r="N1203" s="72">
        <v>0</v>
      </c>
      <c r="O1203" s="72">
        <v>6995518</v>
      </c>
      <c r="P1203" s="72">
        <v>111564</v>
      </c>
      <c r="Q1203" s="72"/>
      <c r="R1203" s="72">
        <v>111564</v>
      </c>
      <c r="S1203" s="72">
        <v>405972.91499999998</v>
      </c>
      <c r="T1203" s="22"/>
      <c r="U1203" s="22"/>
      <c r="V1203" s="72">
        <v>3644</v>
      </c>
      <c r="X1203" s="102">
        <v>155.1</v>
      </c>
      <c r="Y1203" s="22">
        <v>2617.4913926499034</v>
      </c>
      <c r="Z1203" s="5">
        <v>4.5900000000000003E-2</v>
      </c>
      <c r="AA1203" s="40"/>
      <c r="AD1203" s="111">
        <v>115.85768292682927</v>
      </c>
      <c r="AE1203" s="34">
        <v>0</v>
      </c>
      <c r="AF1203" s="34">
        <v>69193.309733911694</v>
      </c>
      <c r="AG1203" s="107">
        <v>7.3993333333333355E-2</v>
      </c>
      <c r="AH1203" s="41">
        <v>18.29948266666667</v>
      </c>
      <c r="AI1203" s="23">
        <v>1266201.7721250153</v>
      </c>
    </row>
    <row r="1204" spans="1:35" ht="27.75" customHeight="1" x14ac:dyDescent="0.2">
      <c r="A1204" s="39">
        <v>1150</v>
      </c>
      <c r="B1204" s="17" t="s">
        <v>51</v>
      </c>
      <c r="C1204" s="18">
        <v>2011</v>
      </c>
      <c r="D1204" s="18"/>
      <c r="E1204" s="29">
        <v>478436</v>
      </c>
      <c r="F1204" s="21">
        <v>8340198</v>
      </c>
      <c r="G1204" s="20">
        <v>0</v>
      </c>
      <c r="H1204" s="23">
        <v>1344680</v>
      </c>
      <c r="I1204" s="107">
        <v>5.0000000000000001E-3</v>
      </c>
      <c r="J1204" s="23">
        <v>1379657.59</v>
      </c>
      <c r="N1204" s="72">
        <v>0</v>
      </c>
      <c r="O1204" s="72">
        <v>8340198</v>
      </c>
      <c r="P1204" s="72">
        <v>122533</v>
      </c>
      <c r="Q1204" s="72"/>
      <c r="R1204" s="72">
        <v>122533</v>
      </c>
      <c r="S1204" s="72">
        <v>1502190.59</v>
      </c>
      <c r="T1204" s="22"/>
      <c r="U1204" s="22"/>
      <c r="V1204" s="72">
        <v>3644</v>
      </c>
      <c r="X1204" s="102">
        <v>160.19999999999999</v>
      </c>
      <c r="Y1204" s="22">
        <v>9376.969975031212</v>
      </c>
      <c r="Z1204" s="5">
        <v>4.5900000000000003E-2</v>
      </c>
      <c r="AA1204" s="40"/>
      <c r="AD1204" s="111">
        <v>119.08</v>
      </c>
      <c r="AE1204" s="34">
        <v>0</v>
      </c>
      <c r="AF1204" s="34">
        <v>75394.306792156363</v>
      </c>
      <c r="AG1204" s="107">
        <v>7.0764333333333346E-2</v>
      </c>
      <c r="AH1204" s="41">
        <v>18.328728099999999</v>
      </c>
      <c r="AI1204" s="23">
        <v>1381881.7494814172</v>
      </c>
    </row>
    <row r="1205" spans="1:35" ht="27.75" customHeight="1" x14ac:dyDescent="0.2">
      <c r="B1205" s="98" t="s">
        <v>51</v>
      </c>
      <c r="C1205" s="39">
        <v>2012</v>
      </c>
      <c r="E1205" s="29">
        <v>478436</v>
      </c>
      <c r="F1205" s="34">
        <v>9127041</v>
      </c>
      <c r="G1205" s="20"/>
      <c r="H1205" s="23">
        <v>786843</v>
      </c>
      <c r="I1205" s="107">
        <v>5.0000000000000001E-3</v>
      </c>
      <c r="J1205" s="23">
        <v>828543.99</v>
      </c>
      <c r="N1205" s="72">
        <v>0</v>
      </c>
      <c r="O1205" s="72">
        <v>9127041</v>
      </c>
      <c r="P1205" s="72"/>
      <c r="Q1205" s="72"/>
      <c r="R1205" s="72">
        <v>0</v>
      </c>
      <c r="S1205" s="72">
        <v>828543.99</v>
      </c>
      <c r="T1205" s="72">
        <v>0</v>
      </c>
      <c r="U1205" s="72">
        <v>830295</v>
      </c>
      <c r="X1205" s="102">
        <v>161.6</v>
      </c>
      <c r="Y1205" s="22">
        <v>5127.1286509900992</v>
      </c>
      <c r="Z1205" s="5">
        <v>4.5900000000000003E-2</v>
      </c>
      <c r="AF1205" s="34">
        <v>77060.836761386483</v>
      </c>
      <c r="AG1205" s="107">
        <v>6.2333333333333331E-2</v>
      </c>
      <c r="AH1205" s="41">
        <v>17.40324</v>
      </c>
      <c r="AI1205" s="23">
        <v>1341108.2367592317</v>
      </c>
    </row>
    <row r="1206" spans="1:35" ht="27.75" customHeight="1" x14ac:dyDescent="0.2">
      <c r="A1206" s="39">
        <v>1151</v>
      </c>
      <c r="B1206" s="17" t="s">
        <v>52</v>
      </c>
      <c r="C1206" s="19">
        <v>1989</v>
      </c>
      <c r="D1206" s="19"/>
      <c r="E1206" s="29">
        <v>0</v>
      </c>
      <c r="F1206" s="21">
        <v>81912076</v>
      </c>
      <c r="G1206" s="21">
        <v>-24674322</v>
      </c>
      <c r="H1206" s="23"/>
      <c r="I1206" s="107">
        <v>5.0000000000000001E-3</v>
      </c>
      <c r="N1206" s="72"/>
      <c r="O1206" s="72"/>
      <c r="P1206" s="72"/>
      <c r="Q1206" s="72"/>
      <c r="R1206" s="72"/>
      <c r="V1206" s="72">
        <v>0</v>
      </c>
      <c r="X1206" s="102">
        <v>95.5</v>
      </c>
      <c r="Z1206" s="5">
        <v>4.5900000000000003E-2</v>
      </c>
      <c r="AA1206" s="40">
        <v>1118706.8226041452</v>
      </c>
      <c r="AB1206" s="110">
        <v>51.164212860310414</v>
      </c>
      <c r="AE1206" s="34">
        <v>1</v>
      </c>
      <c r="AF1206" s="34">
        <v>1118706.8226041452</v>
      </c>
    </row>
    <row r="1207" spans="1:35" ht="27.75" customHeight="1" x14ac:dyDescent="0.2">
      <c r="A1207" s="39">
        <v>1152</v>
      </c>
      <c r="B1207" s="17" t="s">
        <v>52</v>
      </c>
      <c r="C1207" s="19">
        <v>1990</v>
      </c>
      <c r="D1207" s="19"/>
      <c r="E1207" s="29">
        <v>0</v>
      </c>
      <c r="F1207" s="21">
        <v>92734057</v>
      </c>
      <c r="G1207" s="21">
        <v>-28408012</v>
      </c>
      <c r="H1207" s="23">
        <v>10821981</v>
      </c>
      <c r="I1207" s="107">
        <v>5.0000000000000001E-3</v>
      </c>
      <c r="J1207" s="34">
        <v>11231541.380000001</v>
      </c>
      <c r="N1207" s="72"/>
      <c r="O1207" s="72"/>
      <c r="P1207" s="72"/>
      <c r="Q1207" s="72"/>
      <c r="R1207" s="72"/>
      <c r="S1207" s="72">
        <v>11231541.380000001</v>
      </c>
      <c r="T1207" s="22"/>
      <c r="U1207" s="22"/>
      <c r="V1207" s="72">
        <v>0</v>
      </c>
      <c r="X1207" s="102">
        <v>98.5</v>
      </c>
      <c r="Y1207" s="22">
        <v>114025.80081218274</v>
      </c>
      <c r="Z1207" s="5">
        <v>4.5900000000000003E-2</v>
      </c>
      <c r="AA1207" s="40"/>
      <c r="AE1207" s="34">
        <v>0</v>
      </c>
      <c r="AF1207" s="34">
        <v>1181383.9802587975</v>
      </c>
    </row>
    <row r="1208" spans="1:35" ht="27.75" customHeight="1" x14ac:dyDescent="0.2">
      <c r="A1208" s="39">
        <v>1153</v>
      </c>
      <c r="B1208" s="17" t="s">
        <v>52</v>
      </c>
      <c r="C1208" s="19">
        <v>1991</v>
      </c>
      <c r="D1208" s="19"/>
      <c r="E1208" s="29">
        <v>0</v>
      </c>
      <c r="F1208" s="21">
        <v>95268129</v>
      </c>
      <c r="G1208" s="21">
        <v>-26882453</v>
      </c>
      <c r="H1208" s="23">
        <v>2534072</v>
      </c>
      <c r="I1208" s="107">
        <v>5.0000000000000001E-3</v>
      </c>
      <c r="J1208" s="23">
        <v>2997742.2850000001</v>
      </c>
      <c r="N1208" s="72"/>
      <c r="O1208" s="72"/>
      <c r="P1208" s="72"/>
      <c r="Q1208" s="72"/>
      <c r="R1208" s="72"/>
      <c r="S1208" s="72">
        <v>2997742.2850000001</v>
      </c>
      <c r="T1208" s="22"/>
      <c r="U1208" s="22"/>
      <c r="V1208" s="72">
        <v>0</v>
      </c>
      <c r="X1208" s="102">
        <v>97.7</v>
      </c>
      <c r="Y1208" s="22">
        <v>30683.134953940636</v>
      </c>
      <c r="Z1208" s="5">
        <v>4.5900000000000003E-2</v>
      </c>
      <c r="AA1208" s="40"/>
      <c r="AE1208" s="34">
        <v>0</v>
      </c>
      <c r="AF1208" s="34">
        <v>1157841.5905188592</v>
      </c>
    </row>
    <row r="1209" spans="1:35" ht="27.75" customHeight="1" x14ac:dyDescent="0.2">
      <c r="A1209" s="39">
        <v>1154</v>
      </c>
      <c r="B1209" s="17" t="s">
        <v>52</v>
      </c>
      <c r="C1209" s="19">
        <v>1992</v>
      </c>
      <c r="D1209" s="19"/>
      <c r="E1209" s="29">
        <v>0</v>
      </c>
      <c r="F1209" s="21">
        <v>101602879</v>
      </c>
      <c r="G1209" s="21">
        <v>-30903157</v>
      </c>
      <c r="H1209" s="23">
        <v>6334750</v>
      </c>
      <c r="I1209" s="107">
        <v>5.0000000000000001E-3</v>
      </c>
      <c r="J1209" s="23">
        <v>6811090.6449999996</v>
      </c>
      <c r="N1209" s="72"/>
      <c r="O1209" s="72"/>
      <c r="P1209" s="72"/>
      <c r="Q1209" s="72"/>
      <c r="R1209" s="72"/>
      <c r="S1209" s="72">
        <v>6811090.6449999996</v>
      </c>
      <c r="T1209" s="22"/>
      <c r="U1209" s="22"/>
      <c r="V1209" s="72">
        <v>0</v>
      </c>
      <c r="X1209" s="102">
        <v>100</v>
      </c>
      <c r="Y1209" s="22">
        <v>68110.906449999995</v>
      </c>
      <c r="Z1209" s="5">
        <v>4.5900000000000003E-2</v>
      </c>
      <c r="AA1209" s="40"/>
      <c r="AE1209" s="34">
        <v>0</v>
      </c>
      <c r="AF1209" s="34">
        <v>1172807.5679640435</v>
      </c>
    </row>
    <row r="1210" spans="1:35" ht="27.75" customHeight="1" x14ac:dyDescent="0.2">
      <c r="A1210" s="39">
        <v>1155</v>
      </c>
      <c r="B1210" s="17" t="s">
        <v>52</v>
      </c>
      <c r="C1210" s="19">
        <v>1993</v>
      </c>
      <c r="D1210" s="19"/>
      <c r="E1210" s="29">
        <v>0</v>
      </c>
      <c r="F1210" s="21">
        <v>106050589</v>
      </c>
      <c r="G1210" s="21">
        <v>-34111921</v>
      </c>
      <c r="H1210" s="23">
        <v>4447710</v>
      </c>
      <c r="I1210" s="107">
        <v>5.0000000000000001E-3</v>
      </c>
      <c r="J1210" s="23">
        <v>4955724.3949999996</v>
      </c>
      <c r="N1210" s="72"/>
      <c r="O1210" s="72"/>
      <c r="P1210" s="72"/>
      <c r="Q1210" s="72"/>
      <c r="R1210" s="72"/>
      <c r="S1210" s="72">
        <v>4955724.3949999996</v>
      </c>
      <c r="T1210" s="22"/>
      <c r="U1210" s="22"/>
      <c r="V1210" s="72">
        <v>0</v>
      </c>
      <c r="X1210" s="102">
        <v>102.5</v>
      </c>
      <c r="Y1210" s="22">
        <v>48348.530682926823</v>
      </c>
      <c r="Z1210" s="5">
        <v>4.5900000000000003E-2</v>
      </c>
      <c r="AA1210" s="40"/>
      <c r="AE1210" s="34">
        <v>0</v>
      </c>
      <c r="AF1210" s="34">
        <v>1167324.2312774207</v>
      </c>
    </row>
    <row r="1211" spans="1:35" ht="27.75" customHeight="1" x14ac:dyDescent="0.2">
      <c r="A1211" s="39">
        <v>1156</v>
      </c>
      <c r="B1211" s="17" t="s">
        <v>52</v>
      </c>
      <c r="C1211" s="19">
        <v>1994</v>
      </c>
      <c r="D1211" s="19"/>
      <c r="E1211" s="29">
        <v>0</v>
      </c>
      <c r="F1211" s="21">
        <v>118167577</v>
      </c>
      <c r="G1211" s="21">
        <v>-38414568</v>
      </c>
      <c r="H1211" s="23">
        <v>12116988</v>
      </c>
      <c r="I1211" s="107">
        <v>5.0000000000000001E-3</v>
      </c>
      <c r="J1211" s="23">
        <v>12647240.945</v>
      </c>
      <c r="N1211" s="72"/>
      <c r="O1211" s="72"/>
      <c r="P1211" s="72"/>
      <c r="Q1211" s="72"/>
      <c r="R1211" s="72"/>
      <c r="S1211" s="72">
        <v>12647240.945</v>
      </c>
      <c r="T1211" s="22"/>
      <c r="U1211" s="22"/>
      <c r="V1211" s="72">
        <v>0</v>
      </c>
      <c r="X1211" s="102">
        <v>108.2</v>
      </c>
      <c r="Y1211" s="22">
        <v>116887.62426062846</v>
      </c>
      <c r="Z1211" s="5">
        <v>4.5900000000000003E-2</v>
      </c>
      <c r="AA1211" s="40"/>
      <c r="AE1211" s="34">
        <v>0</v>
      </c>
      <c r="AF1211" s="34">
        <v>1230631.6733224154</v>
      </c>
    </row>
    <row r="1212" spans="1:35" ht="27.75" customHeight="1" x14ac:dyDescent="0.2">
      <c r="A1212" s="39">
        <v>1157</v>
      </c>
      <c r="B1212" s="17" t="s">
        <v>52</v>
      </c>
      <c r="C1212" s="19">
        <v>1995</v>
      </c>
      <c r="D1212" s="19"/>
      <c r="E1212" s="29">
        <v>0</v>
      </c>
      <c r="F1212" s="21">
        <v>121528811</v>
      </c>
      <c r="G1212" s="21">
        <v>-42890746</v>
      </c>
      <c r="H1212" s="23">
        <v>3361234</v>
      </c>
      <c r="I1212" s="107">
        <v>5.0000000000000001E-3</v>
      </c>
      <c r="J1212" s="23">
        <v>3952071.8849999998</v>
      </c>
      <c r="N1212" s="72"/>
      <c r="O1212" s="72"/>
      <c r="P1212" s="72"/>
      <c r="Q1212" s="72"/>
      <c r="R1212" s="72"/>
      <c r="S1212" s="72">
        <v>3952071.8849999998</v>
      </c>
      <c r="T1212" s="22"/>
      <c r="U1212" s="22"/>
      <c r="V1212" s="72">
        <v>0</v>
      </c>
      <c r="X1212" s="102">
        <v>116.7</v>
      </c>
      <c r="Y1212" s="22">
        <v>33865.226092544981</v>
      </c>
      <c r="Z1212" s="5">
        <v>4.5900000000000003E-2</v>
      </c>
      <c r="AA1212" s="40"/>
      <c r="AE1212" s="34">
        <v>0</v>
      </c>
      <c r="AF1212" s="34">
        <v>1208010.9056094617</v>
      </c>
    </row>
    <row r="1213" spans="1:35" ht="27.75" customHeight="1" x14ac:dyDescent="0.2">
      <c r="A1213" s="39">
        <v>1158</v>
      </c>
      <c r="B1213" s="17" t="s">
        <v>52</v>
      </c>
      <c r="C1213" s="19">
        <v>1996</v>
      </c>
      <c r="D1213" s="19"/>
      <c r="E1213" s="29">
        <v>0</v>
      </c>
      <c r="F1213" s="21">
        <v>126988623</v>
      </c>
      <c r="G1213" s="21">
        <v>-47184679</v>
      </c>
      <c r="H1213" s="23">
        <v>5459812</v>
      </c>
      <c r="I1213" s="107">
        <v>5.0000000000000001E-3</v>
      </c>
      <c r="J1213" s="23">
        <v>6067456.0549999997</v>
      </c>
      <c r="N1213" s="72"/>
      <c r="O1213" s="72"/>
      <c r="P1213" s="72"/>
      <c r="Q1213" s="72"/>
      <c r="R1213" s="72"/>
      <c r="S1213" s="72">
        <v>6067456.0549999997</v>
      </c>
      <c r="T1213" s="22"/>
      <c r="U1213" s="22"/>
      <c r="V1213" s="72">
        <v>0</v>
      </c>
      <c r="X1213" s="102">
        <v>116.6</v>
      </c>
      <c r="Y1213" s="22">
        <v>52036.501329331048</v>
      </c>
      <c r="Z1213" s="5">
        <v>4.5900000000000003E-2</v>
      </c>
      <c r="AA1213" s="40"/>
      <c r="AE1213" s="34">
        <v>0</v>
      </c>
      <c r="AF1213" s="34">
        <v>1204599.7063713183</v>
      </c>
    </row>
    <row r="1214" spans="1:35" ht="27.75" customHeight="1" x14ac:dyDescent="0.2">
      <c r="A1214" s="39">
        <v>1159</v>
      </c>
      <c r="B1214" s="17" t="s">
        <v>52</v>
      </c>
      <c r="C1214" s="19">
        <v>1997</v>
      </c>
      <c r="D1214" s="19"/>
      <c r="E1214" s="29">
        <v>0</v>
      </c>
      <c r="F1214" s="21">
        <v>133953628</v>
      </c>
      <c r="G1214" s="21">
        <v>-50104972</v>
      </c>
      <c r="H1214" s="23">
        <v>6965005</v>
      </c>
      <c r="I1214" s="107">
        <v>5.0000000000000001E-3</v>
      </c>
      <c r="J1214" s="23">
        <v>7599948.1150000002</v>
      </c>
      <c r="L1214" s="33">
        <v>0.62595285586441896</v>
      </c>
      <c r="N1214" s="72"/>
      <c r="O1214" s="72"/>
      <c r="P1214" s="72"/>
      <c r="Q1214" s="72"/>
      <c r="R1214" s="72"/>
      <c r="S1214" s="72">
        <v>7599948.1150000002</v>
      </c>
      <c r="T1214" s="22"/>
      <c r="U1214" s="22"/>
      <c r="V1214" s="72">
        <v>0</v>
      </c>
      <c r="X1214" s="102">
        <v>118</v>
      </c>
      <c r="Y1214" s="22">
        <v>64406.339957627119</v>
      </c>
      <c r="Z1214" s="5">
        <v>4.5900000000000003E-2</v>
      </c>
      <c r="AA1214" s="40"/>
      <c r="AE1214" s="34">
        <v>0</v>
      </c>
      <c r="AF1214" s="34">
        <v>1213714.9198065018</v>
      </c>
    </row>
    <row r="1215" spans="1:35" ht="27.75" customHeight="1" x14ac:dyDescent="0.2">
      <c r="A1215" s="39">
        <v>1160</v>
      </c>
      <c r="B1215" s="17" t="s">
        <v>52</v>
      </c>
      <c r="C1215" s="19">
        <v>1998</v>
      </c>
      <c r="D1215" s="19"/>
      <c r="E1215" s="29">
        <v>0</v>
      </c>
      <c r="F1215" s="21">
        <v>140514506</v>
      </c>
      <c r="G1215" s="21">
        <v>-54371644</v>
      </c>
      <c r="H1215" s="23">
        <v>6560878</v>
      </c>
      <c r="I1215" s="107">
        <v>5.0000000000000001E-3</v>
      </c>
      <c r="J1215" s="23"/>
      <c r="K1215" s="23">
        <v>389124.42800000001</v>
      </c>
      <c r="L1215" s="23">
        <v>16550789.342902169</v>
      </c>
      <c r="M1215" s="39">
        <v>2</v>
      </c>
      <c r="N1215" s="72"/>
      <c r="O1215" s="72"/>
      <c r="P1215" s="72"/>
      <c r="Q1215" s="72"/>
      <c r="R1215" s="72"/>
      <c r="S1215" s="72">
        <v>16550789.342902169</v>
      </c>
      <c r="T1215" s="22"/>
      <c r="U1215" s="22"/>
      <c r="X1215" s="102">
        <v>122.8</v>
      </c>
      <c r="Y1215" s="22">
        <v>134778.4148444802</v>
      </c>
      <c r="Z1215" s="5">
        <v>4.5900000000000003E-2</v>
      </c>
      <c r="AA1215" s="40"/>
      <c r="AE1215" s="34">
        <v>0</v>
      </c>
      <c r="AF1215" s="34">
        <v>1292783.8198318635</v>
      </c>
    </row>
    <row r="1216" spans="1:35" ht="27.75" customHeight="1" x14ac:dyDescent="0.2">
      <c r="A1216" s="39">
        <v>1161</v>
      </c>
      <c r="B1216" s="17" t="s">
        <v>52</v>
      </c>
      <c r="C1216" s="19">
        <v>1999</v>
      </c>
      <c r="D1216" s="19"/>
      <c r="E1216" s="29">
        <v>0</v>
      </c>
      <c r="F1216" s="21">
        <v>0</v>
      </c>
      <c r="G1216" s="21">
        <v>0</v>
      </c>
      <c r="H1216" s="23">
        <v>-140514506</v>
      </c>
      <c r="I1216" s="107">
        <v>5.0000000000000001E-3</v>
      </c>
      <c r="J1216" s="23"/>
      <c r="K1216" s="23">
        <v>389124.42800000001</v>
      </c>
      <c r="L1216" s="23">
        <v>16550789.342902169</v>
      </c>
      <c r="M1216" s="39">
        <v>2</v>
      </c>
      <c r="N1216" s="72"/>
      <c r="O1216" s="72"/>
      <c r="P1216" s="72"/>
      <c r="Q1216" s="72"/>
      <c r="R1216" s="72"/>
      <c r="S1216" s="72">
        <v>16550789.342902169</v>
      </c>
      <c r="T1216" s="22"/>
      <c r="U1216" s="22"/>
      <c r="X1216" s="102">
        <v>126.1</v>
      </c>
      <c r="Y1216" s="22">
        <v>131251.3032744026</v>
      </c>
      <c r="Z1216" s="5">
        <v>4.5900000000000003E-2</v>
      </c>
      <c r="AA1216" s="40"/>
      <c r="AE1216" s="34">
        <v>0</v>
      </c>
      <c r="AF1216" s="34">
        <v>1364696.3457759835</v>
      </c>
    </row>
    <row r="1217" spans="1:35" ht="27.75" customHeight="1" x14ac:dyDescent="0.2">
      <c r="A1217" s="39">
        <v>1162</v>
      </c>
      <c r="B1217" s="17" t="s">
        <v>52</v>
      </c>
      <c r="C1217" s="19">
        <v>2000</v>
      </c>
      <c r="D1217" s="19"/>
      <c r="E1217" s="29">
        <v>0</v>
      </c>
      <c r="F1217" s="21">
        <v>0</v>
      </c>
      <c r="G1217" s="21">
        <v>0</v>
      </c>
      <c r="H1217" s="23">
        <v>0</v>
      </c>
      <c r="I1217" s="107">
        <v>5.0000000000000001E-3</v>
      </c>
      <c r="J1217" s="23"/>
      <c r="K1217" s="23">
        <v>389124.42800000001</v>
      </c>
      <c r="L1217" s="23">
        <v>16550789.342902169</v>
      </c>
      <c r="M1217" s="39">
        <v>2</v>
      </c>
      <c r="N1217" s="72"/>
      <c r="O1217" s="72"/>
      <c r="P1217" s="72"/>
      <c r="Q1217" s="72"/>
      <c r="R1217" s="72"/>
      <c r="S1217" s="72">
        <v>16550789.342902169</v>
      </c>
      <c r="T1217" s="22"/>
      <c r="U1217" s="22"/>
      <c r="X1217" s="102">
        <v>128.69999999999999</v>
      </c>
      <c r="Y1217" s="22">
        <v>128599.76179411166</v>
      </c>
      <c r="Z1217" s="5">
        <v>4.5900000000000003E-2</v>
      </c>
      <c r="AA1217" s="40"/>
      <c r="AE1217" s="34">
        <v>0</v>
      </c>
      <c r="AF1217" s="34">
        <v>1430656.5452989775</v>
      </c>
    </row>
    <row r="1218" spans="1:35" ht="27.75" customHeight="1" x14ac:dyDescent="0.2">
      <c r="A1218" s="39">
        <v>1163</v>
      </c>
      <c r="B1218" s="17" t="s">
        <v>52</v>
      </c>
      <c r="C1218" s="19">
        <v>2001</v>
      </c>
      <c r="D1218" s="19"/>
      <c r="E1218" s="29">
        <v>0</v>
      </c>
      <c r="F1218" s="21">
        <v>0</v>
      </c>
      <c r="G1218" s="21">
        <v>0</v>
      </c>
      <c r="H1218" s="23">
        <v>0</v>
      </c>
      <c r="I1218" s="107">
        <v>5.0000000000000001E-3</v>
      </c>
      <c r="J1218" s="23"/>
      <c r="K1218" s="23">
        <v>389124.42800000001</v>
      </c>
      <c r="L1218" s="23">
        <v>16550789.342902169</v>
      </c>
      <c r="M1218" s="39">
        <v>2</v>
      </c>
      <c r="N1218" s="72"/>
      <c r="O1218" s="72"/>
      <c r="P1218" s="72"/>
      <c r="Q1218" s="72"/>
      <c r="R1218" s="72"/>
      <c r="S1218" s="72">
        <v>16550789.342902169</v>
      </c>
      <c r="T1218" s="22"/>
      <c r="U1218" s="22"/>
      <c r="X1218" s="102">
        <v>129.6</v>
      </c>
      <c r="Y1218" s="22">
        <v>127706.70789276365</v>
      </c>
      <c r="Z1218" s="5">
        <v>4.5900000000000003E-2</v>
      </c>
      <c r="AA1218" s="40"/>
      <c r="AE1218" s="34">
        <v>0</v>
      </c>
      <c r="AF1218" s="34">
        <v>1492696.1177625181</v>
      </c>
    </row>
    <row r="1219" spans="1:35" ht="27.75" customHeight="1" x14ac:dyDescent="0.2">
      <c r="A1219" s="39">
        <v>1164</v>
      </c>
      <c r="B1219" s="17" t="s">
        <v>52</v>
      </c>
      <c r="C1219" s="19">
        <v>2002</v>
      </c>
      <c r="D1219" s="19"/>
      <c r="E1219" s="29">
        <v>0</v>
      </c>
      <c r="F1219" s="21">
        <v>135229482</v>
      </c>
      <c r="G1219" s="109">
        <v>0</v>
      </c>
      <c r="H1219" s="23">
        <v>135229482</v>
      </c>
      <c r="I1219" s="107">
        <v>5.0000000000000001E-3</v>
      </c>
      <c r="J1219" s="23"/>
      <c r="K1219" s="23">
        <v>389124.42800000001</v>
      </c>
      <c r="L1219" s="23">
        <v>16550789.342902169</v>
      </c>
      <c r="M1219" s="39">
        <v>2</v>
      </c>
      <c r="N1219" s="72"/>
      <c r="O1219" s="72"/>
      <c r="P1219" s="72"/>
      <c r="Q1219" s="72"/>
      <c r="R1219" s="72"/>
      <c r="S1219" s="72">
        <v>16550789.342902169</v>
      </c>
      <c r="T1219" s="22"/>
      <c r="U1219" s="22"/>
      <c r="V1219" s="72">
        <v>0</v>
      </c>
      <c r="X1219" s="102">
        <v>130.5</v>
      </c>
      <c r="Y1219" s="22">
        <v>126825.97197626183</v>
      </c>
      <c r="Z1219" s="5">
        <v>4.5900000000000003E-2</v>
      </c>
      <c r="AA1219" s="40"/>
      <c r="AD1219" s="111">
        <v>91.329146341463414</v>
      </c>
      <c r="AE1219" s="34">
        <v>0</v>
      </c>
      <c r="AF1219" s="34">
        <v>1551007.3379334803</v>
      </c>
      <c r="AG1219" s="107">
        <v>8.2960000000000006E-2</v>
      </c>
      <c r="AH1219" s="41">
        <v>16.741565999999999</v>
      </c>
      <c r="AI1219" s="23">
        <v>25966291.714497663</v>
      </c>
    </row>
    <row r="1220" spans="1:35" ht="27.75" customHeight="1" x14ac:dyDescent="0.2">
      <c r="A1220" s="39">
        <v>1165</v>
      </c>
      <c r="B1220" s="17" t="s">
        <v>52</v>
      </c>
      <c r="C1220" s="19">
        <v>2003</v>
      </c>
      <c r="D1220" s="19"/>
      <c r="E1220" s="29">
        <v>0</v>
      </c>
      <c r="F1220" s="21">
        <v>142945891</v>
      </c>
      <c r="G1220" s="21">
        <v>0</v>
      </c>
      <c r="H1220" s="23">
        <v>7716409</v>
      </c>
      <c r="I1220" s="107">
        <v>5.0000000000000001E-3</v>
      </c>
      <c r="J1220" s="23">
        <v>8392556.4100000001</v>
      </c>
      <c r="K1220" s="23">
        <v>1945622.1400000001</v>
      </c>
      <c r="L1220" s="23">
        <v>82753946.714510843</v>
      </c>
      <c r="N1220" s="72"/>
      <c r="O1220" s="72"/>
      <c r="P1220" s="72"/>
      <c r="Q1220" s="72"/>
      <c r="R1220" s="72"/>
      <c r="S1220" s="72">
        <v>8392556.4100000001</v>
      </c>
      <c r="T1220" s="22"/>
      <c r="U1220" s="22"/>
      <c r="V1220" s="72">
        <v>0</v>
      </c>
      <c r="X1220" s="102">
        <v>130.6</v>
      </c>
      <c r="Y1220" s="22">
        <v>64261.534532924969</v>
      </c>
      <c r="Z1220" s="5">
        <v>4.5900000000000003E-2</v>
      </c>
      <c r="AA1220" s="40"/>
      <c r="AD1220" s="111">
        <v>94.295243902439026</v>
      </c>
      <c r="AE1220" s="34">
        <v>0</v>
      </c>
      <c r="AF1220" s="34">
        <v>1544077.6356552583</v>
      </c>
      <c r="AG1220" s="107">
        <v>8.2960000000000006E-2</v>
      </c>
      <c r="AH1220" s="41">
        <v>16.820820000000001</v>
      </c>
      <c r="AI1220" s="23">
        <v>25972651.975382686</v>
      </c>
    </row>
    <row r="1221" spans="1:35" ht="27.75" customHeight="1" x14ac:dyDescent="0.2">
      <c r="A1221" s="39">
        <v>1166</v>
      </c>
      <c r="B1221" s="17" t="s">
        <v>52</v>
      </c>
      <c r="C1221" s="19">
        <v>2004</v>
      </c>
      <c r="D1221" s="19"/>
      <c r="E1221" s="29">
        <v>0</v>
      </c>
      <c r="F1221" s="21">
        <v>151427068</v>
      </c>
      <c r="G1221" s="21">
        <v>0</v>
      </c>
      <c r="H1221" s="23">
        <v>8481177</v>
      </c>
      <c r="I1221" s="107">
        <v>5.0000000000000001E-3</v>
      </c>
      <c r="J1221" s="23">
        <v>9195906.4550000001</v>
      </c>
      <c r="K1221" s="23"/>
      <c r="N1221" s="72"/>
      <c r="O1221" s="72"/>
      <c r="P1221" s="72"/>
      <c r="Q1221" s="72"/>
      <c r="R1221" s="72"/>
      <c r="S1221" s="72">
        <v>9195906.4550000001</v>
      </c>
      <c r="T1221" s="22"/>
      <c r="U1221" s="22"/>
      <c r="V1221" s="72">
        <v>0</v>
      </c>
      <c r="X1221" s="102">
        <v>131.1</v>
      </c>
      <c r="Y1221" s="22">
        <v>70144.213996948893</v>
      </c>
      <c r="Z1221" s="5">
        <v>4.5900000000000003E-2</v>
      </c>
      <c r="AA1221" s="40"/>
      <c r="AD1221" s="111">
        <v>97.149756097560967</v>
      </c>
      <c r="AE1221" s="34">
        <v>0</v>
      </c>
      <c r="AF1221" s="34">
        <v>1543348.6861756309</v>
      </c>
      <c r="AG1221" s="107">
        <v>8.2960000000000006E-2</v>
      </c>
      <c r="AH1221" s="41">
        <v>16.852066000000001</v>
      </c>
      <c r="AI1221" s="23">
        <v>26008613.920445021</v>
      </c>
    </row>
    <row r="1222" spans="1:35" ht="27.75" customHeight="1" x14ac:dyDescent="0.2">
      <c r="A1222" s="39">
        <v>1167</v>
      </c>
      <c r="B1222" s="17" t="s">
        <v>52</v>
      </c>
      <c r="C1222" s="19">
        <v>2005</v>
      </c>
      <c r="D1222" s="19"/>
      <c r="E1222" s="29">
        <v>0</v>
      </c>
      <c r="F1222" s="21">
        <v>134715886</v>
      </c>
      <c r="G1222" s="21">
        <v>0</v>
      </c>
      <c r="H1222" s="23">
        <v>-16711182</v>
      </c>
      <c r="I1222" s="107">
        <v>5.0000000000000001E-3</v>
      </c>
      <c r="J1222" s="23">
        <v>-15954046.66</v>
      </c>
      <c r="N1222" s="72"/>
      <c r="O1222" s="72"/>
      <c r="P1222" s="72"/>
      <c r="Q1222" s="72"/>
      <c r="R1222" s="72"/>
      <c r="S1222" s="72">
        <v>-15954046.66</v>
      </c>
      <c r="T1222" s="22"/>
      <c r="U1222" s="22"/>
      <c r="V1222" s="72">
        <v>0</v>
      </c>
      <c r="X1222" s="102">
        <v>133.6</v>
      </c>
      <c r="Y1222" s="22">
        <v>-119416.51691616767</v>
      </c>
      <c r="Z1222" s="5">
        <v>4.5900000000000003E-2</v>
      </c>
      <c r="AA1222" s="40"/>
      <c r="AD1222" s="111">
        <v>99.990121951219521</v>
      </c>
      <c r="AE1222" s="34">
        <v>0</v>
      </c>
      <c r="AF1222" s="34">
        <v>1353092.4645640017</v>
      </c>
      <c r="AG1222" s="107">
        <v>8.2960000000000006E-2</v>
      </c>
      <c r="AH1222" s="41">
        <v>17.008296000000001</v>
      </c>
      <c r="AI1222" s="23">
        <v>23013797.152674053</v>
      </c>
    </row>
    <row r="1223" spans="1:35" ht="27.75" customHeight="1" x14ac:dyDescent="0.2">
      <c r="A1223" s="39">
        <v>1168</v>
      </c>
      <c r="B1223" s="17" t="s">
        <v>52</v>
      </c>
      <c r="C1223" s="19">
        <v>2006</v>
      </c>
      <c r="D1223" s="19"/>
      <c r="E1223" s="29">
        <v>0</v>
      </c>
      <c r="F1223" s="21">
        <v>146718043</v>
      </c>
      <c r="G1223" s="21">
        <v>0</v>
      </c>
      <c r="H1223" s="23">
        <v>12002157</v>
      </c>
      <c r="I1223" s="107">
        <v>5.0000000000000001E-3</v>
      </c>
      <c r="J1223" s="23">
        <v>12675736.43</v>
      </c>
      <c r="N1223" s="72"/>
      <c r="O1223" s="72"/>
      <c r="P1223" s="72"/>
      <c r="Q1223" s="72"/>
      <c r="R1223" s="72"/>
      <c r="S1223" s="72">
        <v>12675736.43</v>
      </c>
      <c r="T1223" s="22"/>
      <c r="U1223" s="22"/>
      <c r="V1223" s="72">
        <v>0</v>
      </c>
      <c r="X1223" s="102">
        <v>142.4</v>
      </c>
      <c r="Y1223" s="22">
        <v>89015.003019662909</v>
      </c>
      <c r="Z1223" s="5">
        <v>4.5900000000000003E-2</v>
      </c>
      <c r="AA1223" s="40"/>
      <c r="AD1223" s="111">
        <v>103.12109756097563</v>
      </c>
      <c r="AE1223" s="34">
        <v>0</v>
      </c>
      <c r="AF1223" s="34">
        <v>1380000.5234601768</v>
      </c>
      <c r="AG1223" s="107">
        <v>7.7441666666666686E-2</v>
      </c>
      <c r="AH1223" s="41">
        <v>16.88236666666667</v>
      </c>
      <c r="AI1223" s="23">
        <v>23297674.837246645</v>
      </c>
    </row>
    <row r="1224" spans="1:35" ht="27.75" customHeight="1" x14ac:dyDescent="0.2">
      <c r="A1224" s="39">
        <v>1169</v>
      </c>
      <c r="B1224" s="17" t="s">
        <v>52</v>
      </c>
      <c r="C1224" s="19">
        <v>2007</v>
      </c>
      <c r="D1224" s="19"/>
      <c r="E1224" s="29">
        <v>-639316</v>
      </c>
      <c r="F1224" s="21">
        <v>158945156</v>
      </c>
      <c r="G1224" s="21">
        <v>0</v>
      </c>
      <c r="H1224" s="23">
        <v>12227113</v>
      </c>
      <c r="I1224" s="107">
        <v>5.0000000000000001E-3</v>
      </c>
      <c r="J1224" s="23">
        <v>12960703.215</v>
      </c>
      <c r="N1224" s="72">
        <v>0</v>
      </c>
      <c r="O1224" s="72">
        <v>158945156</v>
      </c>
      <c r="P1224" s="72"/>
      <c r="Q1224" s="72"/>
      <c r="R1224" s="72">
        <v>0</v>
      </c>
      <c r="S1224" s="72">
        <v>12960703.215</v>
      </c>
      <c r="T1224" s="22"/>
      <c r="U1224" s="22"/>
      <c r="V1224" s="72">
        <v>0</v>
      </c>
      <c r="X1224" s="102">
        <v>148.80000000000001</v>
      </c>
      <c r="Y1224" s="22">
        <v>87101.500100806443</v>
      </c>
      <c r="Z1224" s="5">
        <v>4.5900000000000003E-2</v>
      </c>
      <c r="AA1224" s="40"/>
      <c r="AD1224" s="111">
        <v>106.41609756097562</v>
      </c>
      <c r="AE1224" s="34">
        <v>0</v>
      </c>
      <c r="AF1224" s="34">
        <v>1403759.9995341611</v>
      </c>
      <c r="AG1224" s="107">
        <v>7.350000000000001E-2</v>
      </c>
      <c r="AH1224" s="41">
        <v>17.296320000000001</v>
      </c>
      <c r="AI1224" s="23">
        <v>24279882.155142702</v>
      </c>
    </row>
    <row r="1225" spans="1:35" ht="27.75" customHeight="1" x14ac:dyDescent="0.2">
      <c r="A1225" s="39">
        <v>1170</v>
      </c>
      <c r="B1225" s="17" t="s">
        <v>52</v>
      </c>
      <c r="C1225" s="19">
        <v>2008</v>
      </c>
      <c r="D1225" s="19"/>
      <c r="E1225" s="29">
        <v>-1208298</v>
      </c>
      <c r="F1225" s="21">
        <v>177391498</v>
      </c>
      <c r="G1225" s="21">
        <v>0</v>
      </c>
      <c r="H1225" s="23">
        <v>18446342</v>
      </c>
      <c r="I1225" s="107">
        <v>5.0000000000000001E-3</v>
      </c>
      <c r="J1225" s="23">
        <v>19241067.780000001</v>
      </c>
      <c r="N1225" s="72">
        <v>0</v>
      </c>
      <c r="O1225" s="72">
        <v>177391498</v>
      </c>
      <c r="P1225" s="72"/>
      <c r="Q1225" s="72"/>
      <c r="R1225" s="72">
        <v>0</v>
      </c>
      <c r="S1225" s="72">
        <v>19241067.780000001</v>
      </c>
      <c r="T1225" s="22"/>
      <c r="U1225" s="22"/>
      <c r="V1225" s="72">
        <v>0</v>
      </c>
      <c r="X1225" s="102">
        <v>150.30000000000001</v>
      </c>
      <c r="Y1225" s="22">
        <v>128017.7497005988</v>
      </c>
      <c r="Z1225" s="5">
        <v>4.5900000000000003E-2</v>
      </c>
      <c r="AA1225" s="40"/>
      <c r="AD1225" s="111">
        <v>109.62926829268292</v>
      </c>
      <c r="AE1225" s="34">
        <v>0</v>
      </c>
      <c r="AF1225" s="34">
        <v>1467345.1652561419</v>
      </c>
      <c r="AG1225" s="107">
        <v>7.2692083333333324E-2</v>
      </c>
      <c r="AH1225" s="41">
        <v>17.715351999999999</v>
      </c>
      <c r="AI1225" s="23">
        <v>25994536.108010724</v>
      </c>
    </row>
    <row r="1226" spans="1:35" ht="27.75" customHeight="1" x14ac:dyDescent="0.2">
      <c r="A1226" s="39">
        <v>1171</v>
      </c>
      <c r="B1226" s="17" t="s">
        <v>52</v>
      </c>
      <c r="C1226" s="19">
        <v>2009</v>
      </c>
      <c r="D1226" s="19"/>
      <c r="E1226" s="29">
        <v>-309333</v>
      </c>
      <c r="F1226" s="21">
        <v>201900894</v>
      </c>
      <c r="G1226" s="21">
        <v>0</v>
      </c>
      <c r="H1226" s="23">
        <v>24509396</v>
      </c>
      <c r="I1226" s="107">
        <v>5.0000000000000001E-3</v>
      </c>
      <c r="J1226" s="23">
        <v>25396353.489999998</v>
      </c>
      <c r="N1226" s="72">
        <v>1525544</v>
      </c>
      <c r="O1226" s="72">
        <v>201900894</v>
      </c>
      <c r="P1226" s="72"/>
      <c r="Q1226" s="72"/>
      <c r="R1226" s="72">
        <v>1525544</v>
      </c>
      <c r="S1226" s="72">
        <v>26921897.489999998</v>
      </c>
      <c r="T1226" s="22"/>
      <c r="U1226" s="22"/>
      <c r="V1226" s="72">
        <v>0</v>
      </c>
      <c r="X1226" s="102">
        <v>151.1</v>
      </c>
      <c r="Y1226" s="22">
        <v>178172.71667769688</v>
      </c>
      <c r="Z1226" s="5">
        <v>4.5900000000000003E-2</v>
      </c>
      <c r="AA1226" s="40"/>
      <c r="AD1226" s="111">
        <v>112.72439024390243</v>
      </c>
      <c r="AE1226" s="34">
        <v>0</v>
      </c>
      <c r="AF1226" s="34">
        <v>1578166.7388485819</v>
      </c>
      <c r="AG1226" s="107">
        <v>7.3154000000000011E-2</v>
      </c>
      <c r="AH1226" s="41">
        <v>17.930536200000002</v>
      </c>
      <c r="AI1226" s="23">
        <v>28297375.840560447</v>
      </c>
    </row>
    <row r="1227" spans="1:35" ht="27.75" customHeight="1" x14ac:dyDescent="0.2">
      <c r="A1227" s="39">
        <v>1172</v>
      </c>
      <c r="B1227" s="17" t="s">
        <v>52</v>
      </c>
      <c r="C1227" s="19">
        <v>2010</v>
      </c>
      <c r="D1227" s="19"/>
      <c r="E1227" s="29">
        <v>3466130</v>
      </c>
      <c r="F1227" s="21">
        <v>221373233</v>
      </c>
      <c r="G1227" s="21">
        <v>0</v>
      </c>
      <c r="H1227" s="23">
        <v>19472339</v>
      </c>
      <c r="I1227" s="107">
        <v>5.0000000000000001E-3</v>
      </c>
      <c r="J1227" s="23">
        <v>20481843.469999999</v>
      </c>
      <c r="N1227" s="72">
        <v>7022408</v>
      </c>
      <c r="O1227" s="72">
        <v>221373233</v>
      </c>
      <c r="P1227" s="72"/>
      <c r="Q1227" s="72"/>
      <c r="R1227" s="72">
        <v>7022408</v>
      </c>
      <c r="S1227" s="72">
        <v>27504251.469999999</v>
      </c>
      <c r="T1227" s="22"/>
      <c r="U1227" s="22"/>
      <c r="V1227" s="72">
        <v>0</v>
      </c>
      <c r="X1227" s="102">
        <v>155.1</v>
      </c>
      <c r="Y1227" s="22">
        <v>177332.37569310123</v>
      </c>
      <c r="Z1227" s="5">
        <v>4.5900000000000003E-2</v>
      </c>
      <c r="AA1227" s="40"/>
      <c r="AD1227" s="111">
        <v>115.85768292682927</v>
      </c>
      <c r="AE1227" s="34">
        <v>0</v>
      </c>
      <c r="AF1227" s="34">
        <v>1683061.2612285332</v>
      </c>
      <c r="AG1227" s="107">
        <v>7.3993333333333355E-2</v>
      </c>
      <c r="AH1227" s="41">
        <v>18.29948266666667</v>
      </c>
      <c r="AI1227" s="23">
        <v>30799150.376789689</v>
      </c>
    </row>
    <row r="1228" spans="1:35" ht="27.75" customHeight="1" x14ac:dyDescent="0.2">
      <c r="A1228" s="39">
        <v>1173</v>
      </c>
      <c r="B1228" s="17" t="s">
        <v>52</v>
      </c>
      <c r="C1228" s="18">
        <v>2011</v>
      </c>
      <c r="D1228" s="18"/>
      <c r="E1228" s="29">
        <v>6761816</v>
      </c>
      <c r="F1228" s="21">
        <v>244184221</v>
      </c>
      <c r="G1228" s="20">
        <v>0</v>
      </c>
      <c r="H1228" s="23">
        <v>22810988</v>
      </c>
      <c r="I1228" s="107">
        <v>5.0000000000000001E-3</v>
      </c>
      <c r="J1228" s="23">
        <v>23917854.164999999</v>
      </c>
      <c r="N1228" s="72">
        <v>1583199</v>
      </c>
      <c r="O1228" s="72">
        <v>244184221</v>
      </c>
      <c r="P1228" s="72"/>
      <c r="Q1228" s="72"/>
      <c r="R1228" s="72">
        <v>1583199</v>
      </c>
      <c r="S1228" s="72">
        <v>25501053.164999999</v>
      </c>
      <c r="T1228" s="22"/>
      <c r="U1228" s="22"/>
      <c r="V1228" s="72">
        <v>21513678</v>
      </c>
      <c r="X1228" s="102">
        <v>160.19999999999999</v>
      </c>
      <c r="Y1228" s="22">
        <v>159182.60402621725</v>
      </c>
      <c r="Z1228" s="5">
        <v>4.5900000000000003E-2</v>
      </c>
      <c r="AA1228" s="40"/>
      <c r="AD1228" s="111">
        <v>119.08</v>
      </c>
      <c r="AE1228" s="34">
        <v>0</v>
      </c>
      <c r="AF1228" s="34">
        <v>1764991.3533643608</v>
      </c>
      <c r="AG1228" s="107">
        <v>7.0764333333333346E-2</v>
      </c>
      <c r="AH1228" s="41">
        <v>18.328728099999999</v>
      </c>
      <c r="AI1228" s="23">
        <v>32350046.614666387</v>
      </c>
    </row>
    <row r="1229" spans="1:35" ht="27.75" customHeight="1" x14ac:dyDescent="0.2">
      <c r="B1229" s="98" t="s">
        <v>52</v>
      </c>
      <c r="C1229" s="39">
        <v>2012</v>
      </c>
      <c r="E1229" s="29">
        <v>6761816</v>
      </c>
      <c r="F1229" s="34">
        <v>272789573</v>
      </c>
      <c r="G1229" s="20"/>
      <c r="H1229" s="23">
        <v>28605352</v>
      </c>
      <c r="I1229" s="107">
        <v>5.0000000000000001E-3</v>
      </c>
      <c r="J1229" s="23">
        <v>29826273.105</v>
      </c>
      <c r="N1229" s="72">
        <v>0</v>
      </c>
      <c r="O1229" s="72">
        <v>272789573</v>
      </c>
      <c r="P1229" s="72"/>
      <c r="Q1229" s="72"/>
      <c r="R1229" s="72">
        <v>0</v>
      </c>
      <c r="S1229" s="72">
        <v>29826273.105</v>
      </c>
      <c r="T1229" s="72">
        <v>0</v>
      </c>
      <c r="U1229" s="72">
        <v>12964169</v>
      </c>
      <c r="X1229" s="102">
        <v>161.6</v>
      </c>
      <c r="Y1229" s="22">
        <v>184568.52168935645</v>
      </c>
      <c r="Z1229" s="5">
        <v>4.5900000000000003E-2</v>
      </c>
      <c r="AF1229" s="34">
        <v>1868546.7719342932</v>
      </c>
      <c r="AG1229" s="107">
        <v>6.2333333333333331E-2</v>
      </c>
      <c r="AH1229" s="41">
        <v>17.40324</v>
      </c>
      <c r="AI1229" s="23">
        <v>32518767.923197769</v>
      </c>
    </row>
    <row r="1230" spans="1:35" ht="27.75" customHeight="1" x14ac:dyDescent="0.2">
      <c r="A1230" s="39">
        <v>1174</v>
      </c>
      <c r="B1230" s="17" t="s">
        <v>53</v>
      </c>
      <c r="C1230" s="19">
        <v>1989</v>
      </c>
      <c r="D1230" s="19"/>
      <c r="E1230" s="29">
        <v>0</v>
      </c>
      <c r="F1230" s="21">
        <v>7861820</v>
      </c>
      <c r="G1230" s="21">
        <v>-2617640</v>
      </c>
      <c r="H1230" s="23"/>
      <c r="I1230" s="107">
        <v>5.0000000000000001E-3</v>
      </c>
      <c r="N1230" s="72"/>
      <c r="O1230" s="72"/>
      <c r="P1230" s="72"/>
      <c r="Q1230" s="72"/>
      <c r="R1230" s="72"/>
      <c r="V1230" s="72">
        <v>0</v>
      </c>
      <c r="X1230" s="102">
        <v>95.5</v>
      </c>
      <c r="Z1230" s="5">
        <v>4.5900000000000003E-2</v>
      </c>
      <c r="AA1230" s="40">
        <v>102497.03272710885</v>
      </c>
      <c r="AB1230" s="110">
        <v>51.164212860310414</v>
      </c>
      <c r="AE1230" s="34">
        <v>1</v>
      </c>
      <c r="AF1230" s="34">
        <v>102497.03272710885</v>
      </c>
    </row>
    <row r="1231" spans="1:35" ht="27.75" customHeight="1" x14ac:dyDescent="0.2">
      <c r="A1231" s="39">
        <v>1175</v>
      </c>
      <c r="B1231" s="17" t="s">
        <v>53</v>
      </c>
      <c r="C1231" s="19">
        <v>1990</v>
      </c>
      <c r="D1231" s="19"/>
      <c r="E1231" s="29">
        <v>0</v>
      </c>
      <c r="F1231" s="21">
        <v>11629312</v>
      </c>
      <c r="G1231" s="21">
        <v>-3005524</v>
      </c>
      <c r="H1231" s="23">
        <v>3767492</v>
      </c>
      <c r="I1231" s="107">
        <v>5.0000000000000001E-3</v>
      </c>
      <c r="J1231" s="34">
        <v>3806801.1</v>
      </c>
      <c r="N1231" s="72"/>
      <c r="O1231" s="72"/>
      <c r="P1231" s="72"/>
      <c r="Q1231" s="72"/>
      <c r="R1231" s="72"/>
      <c r="S1231" s="72">
        <v>3806801.1</v>
      </c>
      <c r="T1231" s="22"/>
      <c r="U1231" s="22"/>
      <c r="V1231" s="72">
        <v>0</v>
      </c>
      <c r="X1231" s="102">
        <v>98.5</v>
      </c>
      <c r="Y1231" s="22">
        <v>38647.726903553303</v>
      </c>
      <c r="Z1231" s="5">
        <v>4.5900000000000003E-2</v>
      </c>
      <c r="AA1231" s="40"/>
      <c r="AE1231" s="34">
        <v>0</v>
      </c>
      <c r="AF1231" s="34">
        <v>136440.14582848785</v>
      </c>
    </row>
    <row r="1232" spans="1:35" ht="27.75" customHeight="1" x14ac:dyDescent="0.2">
      <c r="A1232" s="39">
        <v>1176</v>
      </c>
      <c r="B1232" s="17" t="s">
        <v>53</v>
      </c>
      <c r="C1232" s="19">
        <v>1991</v>
      </c>
      <c r="D1232" s="19"/>
      <c r="E1232" s="29">
        <v>0</v>
      </c>
      <c r="F1232" s="21">
        <v>12867386</v>
      </c>
      <c r="G1232" s="21">
        <v>-3498455</v>
      </c>
      <c r="H1232" s="23">
        <v>1238074</v>
      </c>
      <c r="I1232" s="107">
        <v>5.0000000000000001E-3</v>
      </c>
      <c r="J1232" s="23">
        <v>1296220.56</v>
      </c>
      <c r="N1232" s="72"/>
      <c r="O1232" s="72"/>
      <c r="P1232" s="72"/>
      <c r="Q1232" s="72"/>
      <c r="R1232" s="72"/>
      <c r="S1232" s="72">
        <v>1296220.56</v>
      </c>
      <c r="T1232" s="22"/>
      <c r="U1232" s="22"/>
      <c r="V1232" s="72">
        <v>0</v>
      </c>
      <c r="X1232" s="102">
        <v>97.7</v>
      </c>
      <c r="Y1232" s="22">
        <v>13267.354759467758</v>
      </c>
      <c r="Z1232" s="5">
        <v>4.5900000000000003E-2</v>
      </c>
      <c r="AA1232" s="40"/>
      <c r="AE1232" s="34">
        <v>0</v>
      </c>
      <c r="AF1232" s="34">
        <v>143444.89789442802</v>
      </c>
    </row>
    <row r="1233" spans="1:35" ht="27.75" customHeight="1" x14ac:dyDescent="0.2">
      <c r="A1233" s="39">
        <v>1177</v>
      </c>
      <c r="B1233" s="17" t="s">
        <v>53</v>
      </c>
      <c r="C1233" s="19">
        <v>1992</v>
      </c>
      <c r="D1233" s="19"/>
      <c r="E1233" s="29">
        <v>0</v>
      </c>
      <c r="F1233" s="21">
        <v>13391380</v>
      </c>
      <c r="G1233" s="21">
        <v>-4012329</v>
      </c>
      <c r="H1233" s="23">
        <v>523994</v>
      </c>
      <c r="I1233" s="107">
        <v>5.0000000000000001E-3</v>
      </c>
      <c r="J1233" s="23">
        <v>588330.93000000005</v>
      </c>
      <c r="N1233" s="72"/>
      <c r="O1233" s="72"/>
      <c r="P1233" s="72"/>
      <c r="Q1233" s="72"/>
      <c r="R1233" s="72"/>
      <c r="S1233" s="72">
        <v>588330.93000000005</v>
      </c>
      <c r="T1233" s="22"/>
      <c r="U1233" s="22"/>
      <c r="V1233" s="72">
        <v>0</v>
      </c>
      <c r="X1233" s="102">
        <v>100</v>
      </c>
      <c r="Y1233" s="22">
        <v>5883.3093000000008</v>
      </c>
      <c r="Z1233" s="5">
        <v>4.5900000000000003E-2</v>
      </c>
      <c r="AA1233" s="40"/>
      <c r="AE1233" s="34">
        <v>0</v>
      </c>
      <c r="AF1233" s="34">
        <v>142744.08638107378</v>
      </c>
    </row>
    <row r="1234" spans="1:35" ht="27.75" customHeight="1" x14ac:dyDescent="0.2">
      <c r="A1234" s="39">
        <v>1178</v>
      </c>
      <c r="B1234" s="17" t="s">
        <v>53</v>
      </c>
      <c r="C1234" s="19">
        <v>1993</v>
      </c>
      <c r="D1234" s="19"/>
      <c r="E1234" s="29">
        <v>0</v>
      </c>
      <c r="F1234" s="21">
        <v>13994528</v>
      </c>
      <c r="G1234" s="21">
        <v>-4514108</v>
      </c>
      <c r="H1234" s="23">
        <v>603148</v>
      </c>
      <c r="I1234" s="107">
        <v>5.0000000000000001E-3</v>
      </c>
      <c r="J1234" s="23">
        <v>670104.9</v>
      </c>
      <c r="N1234" s="72"/>
      <c r="O1234" s="72"/>
      <c r="P1234" s="72"/>
      <c r="Q1234" s="72"/>
      <c r="R1234" s="72"/>
      <c r="S1234" s="72">
        <v>670104.9</v>
      </c>
      <c r="T1234" s="22"/>
      <c r="U1234" s="22"/>
      <c r="V1234" s="72">
        <v>0</v>
      </c>
      <c r="X1234" s="102">
        <v>102.5</v>
      </c>
      <c r="Y1234" s="22">
        <v>6537.6087804878052</v>
      </c>
      <c r="Z1234" s="5">
        <v>4.5900000000000003E-2</v>
      </c>
      <c r="AA1234" s="40"/>
      <c r="AE1234" s="34">
        <v>0</v>
      </c>
      <c r="AF1234" s="34">
        <v>142729.7415966703</v>
      </c>
    </row>
    <row r="1235" spans="1:35" ht="27.75" customHeight="1" x14ac:dyDescent="0.2">
      <c r="A1235" s="39">
        <v>1179</v>
      </c>
      <c r="B1235" s="17" t="s">
        <v>53</v>
      </c>
      <c r="C1235" s="19">
        <v>1994</v>
      </c>
      <c r="D1235" s="19"/>
      <c r="E1235" s="29">
        <v>0</v>
      </c>
      <c r="F1235" s="21">
        <v>14864985</v>
      </c>
      <c r="G1235" s="21">
        <v>-5060862</v>
      </c>
      <c r="H1235" s="23">
        <v>870457</v>
      </c>
      <c r="I1235" s="107">
        <v>5.0000000000000001E-3</v>
      </c>
      <c r="J1235" s="23">
        <v>940429.64</v>
      </c>
      <c r="N1235" s="72"/>
      <c r="O1235" s="72"/>
      <c r="P1235" s="72"/>
      <c r="Q1235" s="72"/>
      <c r="R1235" s="72"/>
      <c r="S1235" s="72">
        <v>940429.64</v>
      </c>
      <c r="T1235" s="22"/>
      <c r="U1235" s="22"/>
      <c r="V1235" s="72">
        <v>0</v>
      </c>
      <c r="X1235" s="102">
        <v>108.2</v>
      </c>
      <c r="Y1235" s="22">
        <v>8691.5863216266171</v>
      </c>
      <c r="Z1235" s="5">
        <v>4.5900000000000003E-2</v>
      </c>
      <c r="AA1235" s="40"/>
      <c r="AE1235" s="34">
        <v>0</v>
      </c>
      <c r="AF1235" s="34">
        <v>144870.03277900975</v>
      </c>
    </row>
    <row r="1236" spans="1:35" ht="27.75" customHeight="1" x14ac:dyDescent="0.2">
      <c r="A1236" s="39">
        <v>1180</v>
      </c>
      <c r="B1236" s="17" t="s">
        <v>53</v>
      </c>
      <c r="C1236" s="19">
        <v>1995</v>
      </c>
      <c r="D1236" s="19"/>
      <c r="E1236" s="29">
        <v>0</v>
      </c>
      <c r="F1236" s="21">
        <v>15408976</v>
      </c>
      <c r="G1236" s="21">
        <v>-5601536</v>
      </c>
      <c r="H1236" s="23">
        <v>543991</v>
      </c>
      <c r="I1236" s="107">
        <v>5.0000000000000001E-3</v>
      </c>
      <c r="J1236" s="23">
        <v>618315.92500000005</v>
      </c>
      <c r="N1236" s="72"/>
      <c r="O1236" s="72"/>
      <c r="P1236" s="72"/>
      <c r="Q1236" s="72"/>
      <c r="R1236" s="72"/>
      <c r="S1236" s="72">
        <v>618315.92500000005</v>
      </c>
      <c r="T1236" s="22"/>
      <c r="U1236" s="22"/>
      <c r="V1236" s="72">
        <v>0</v>
      </c>
      <c r="X1236" s="102">
        <v>116.7</v>
      </c>
      <c r="Y1236" s="22">
        <v>5298.3369751499577</v>
      </c>
      <c r="Z1236" s="5">
        <v>4.5900000000000003E-2</v>
      </c>
      <c r="AA1236" s="40"/>
      <c r="AE1236" s="34">
        <v>0</v>
      </c>
      <c r="AF1236" s="34">
        <v>143518.83524960317</v>
      </c>
    </row>
    <row r="1237" spans="1:35" ht="27.75" customHeight="1" x14ac:dyDescent="0.2">
      <c r="A1237" s="39">
        <v>1181</v>
      </c>
      <c r="B1237" s="17" t="s">
        <v>53</v>
      </c>
      <c r="C1237" s="19">
        <v>1996</v>
      </c>
      <c r="D1237" s="19"/>
      <c r="E1237" s="29">
        <v>0</v>
      </c>
      <c r="F1237" s="21">
        <v>15861550</v>
      </c>
      <c r="G1237" s="21">
        <v>-6168457</v>
      </c>
      <c r="H1237" s="23">
        <v>452574</v>
      </c>
      <c r="I1237" s="107">
        <v>5.0000000000000001E-3</v>
      </c>
      <c r="J1237" s="23">
        <v>529618.88</v>
      </c>
      <c r="N1237" s="72"/>
      <c r="O1237" s="72"/>
      <c r="P1237" s="72"/>
      <c r="Q1237" s="72"/>
      <c r="R1237" s="72"/>
      <c r="S1237" s="72">
        <v>529618.88</v>
      </c>
      <c r="T1237" s="22"/>
      <c r="U1237" s="22"/>
      <c r="V1237" s="72">
        <v>0</v>
      </c>
      <c r="X1237" s="102">
        <v>116.6</v>
      </c>
      <c r="Y1237" s="22">
        <v>4542.1859348198977</v>
      </c>
      <c r="Z1237" s="5">
        <v>4.5900000000000003E-2</v>
      </c>
      <c r="AA1237" s="40"/>
      <c r="AE1237" s="34">
        <v>0</v>
      </c>
      <c r="AF1237" s="34">
        <v>141473.50664646627</v>
      </c>
    </row>
    <row r="1238" spans="1:35" ht="27.75" customHeight="1" x14ac:dyDescent="0.2">
      <c r="A1238" s="39">
        <v>1182</v>
      </c>
      <c r="B1238" s="17" t="s">
        <v>53</v>
      </c>
      <c r="C1238" s="19">
        <v>1997</v>
      </c>
      <c r="D1238" s="19"/>
      <c r="E1238" s="29">
        <v>0</v>
      </c>
      <c r="F1238" s="21">
        <v>17041807</v>
      </c>
      <c r="G1238" s="21">
        <v>-6788305</v>
      </c>
      <c r="H1238" s="23">
        <v>1180257</v>
      </c>
      <c r="I1238" s="107">
        <v>5.0000000000000001E-3</v>
      </c>
      <c r="J1238" s="23">
        <v>1259564.75</v>
      </c>
      <c r="L1238" s="33">
        <v>0.60166753443458199</v>
      </c>
      <c r="N1238" s="72"/>
      <c r="O1238" s="72"/>
      <c r="P1238" s="72"/>
      <c r="Q1238" s="72"/>
      <c r="R1238" s="72"/>
      <c r="S1238" s="72">
        <v>1259564.75</v>
      </c>
      <c r="T1238" s="22"/>
      <c r="U1238" s="22"/>
      <c r="V1238" s="72">
        <v>0</v>
      </c>
      <c r="X1238" s="102">
        <v>118</v>
      </c>
      <c r="Y1238" s="22">
        <v>10674.277542372882</v>
      </c>
      <c r="Z1238" s="5">
        <v>4.5900000000000003E-2</v>
      </c>
      <c r="AA1238" s="40"/>
      <c r="AE1238" s="34">
        <v>0</v>
      </c>
      <c r="AF1238" s="34">
        <v>145654.15023376633</v>
      </c>
    </row>
    <row r="1239" spans="1:35" ht="27.75" customHeight="1" x14ac:dyDescent="0.2">
      <c r="A1239" s="39">
        <v>1183</v>
      </c>
      <c r="B1239" s="17" t="s">
        <v>53</v>
      </c>
      <c r="C1239" s="19">
        <v>1998</v>
      </c>
      <c r="D1239" s="19"/>
      <c r="E1239" s="29">
        <v>0</v>
      </c>
      <c r="F1239" s="21">
        <v>18261292</v>
      </c>
      <c r="G1239" s="21">
        <v>-7322926</v>
      </c>
      <c r="H1239" s="23">
        <v>1219485</v>
      </c>
      <c r="I1239" s="107">
        <v>5.0000000000000001E-3</v>
      </c>
      <c r="J1239" s="23"/>
      <c r="K1239" s="23">
        <v>1458326.2069999999</v>
      </c>
      <c r="L1239" s="23">
        <v>4669021.9119766019</v>
      </c>
      <c r="M1239" s="39">
        <v>1</v>
      </c>
      <c r="N1239" s="72"/>
      <c r="O1239" s="72"/>
      <c r="P1239" s="72"/>
      <c r="Q1239" s="72"/>
      <c r="R1239" s="72"/>
      <c r="S1239" s="72">
        <v>1458326.2069999999</v>
      </c>
      <c r="T1239" s="22"/>
      <c r="U1239" s="22"/>
      <c r="X1239" s="102">
        <v>122.8</v>
      </c>
      <c r="Y1239" s="22">
        <v>11875.620578175896</v>
      </c>
      <c r="Z1239" s="5">
        <v>4.5900000000000003E-2</v>
      </c>
      <c r="AA1239" s="40"/>
      <c r="AE1239" s="34">
        <v>0</v>
      </c>
      <c r="AF1239" s="34">
        <v>150844.24531621236</v>
      </c>
    </row>
    <row r="1240" spans="1:35" ht="27.75" customHeight="1" x14ac:dyDescent="0.2">
      <c r="A1240" s="39">
        <v>1184</v>
      </c>
      <c r="B1240" s="17" t="s">
        <v>53</v>
      </c>
      <c r="C1240" s="19">
        <v>1999</v>
      </c>
      <c r="D1240" s="19"/>
      <c r="E1240" s="29">
        <v>0</v>
      </c>
      <c r="F1240" s="21">
        <v>0</v>
      </c>
      <c r="G1240" s="21">
        <v>0</v>
      </c>
      <c r="H1240" s="23">
        <v>-18261292</v>
      </c>
      <c r="I1240" s="107">
        <v>5.0000000000000001E-3</v>
      </c>
      <c r="J1240" s="23"/>
      <c r="K1240" s="23">
        <v>1458326.2069999999</v>
      </c>
      <c r="L1240" s="23">
        <v>4669021.9119766019</v>
      </c>
      <c r="M1240" s="39">
        <v>1</v>
      </c>
      <c r="N1240" s="72"/>
      <c r="O1240" s="72"/>
      <c r="P1240" s="72"/>
      <c r="Q1240" s="72"/>
      <c r="R1240" s="72"/>
      <c r="S1240" s="72">
        <v>1458326.2069999999</v>
      </c>
      <c r="T1240" s="22"/>
      <c r="U1240" s="22"/>
      <c r="X1240" s="102">
        <v>126.1</v>
      </c>
      <c r="Y1240" s="22">
        <v>11564.839072164948</v>
      </c>
      <c r="Z1240" s="5">
        <v>4.5900000000000003E-2</v>
      </c>
      <c r="AA1240" s="40"/>
      <c r="AE1240" s="34">
        <v>0</v>
      </c>
      <c r="AF1240" s="34">
        <v>155485.33352836315</v>
      </c>
    </row>
    <row r="1241" spans="1:35" ht="27.75" customHeight="1" x14ac:dyDescent="0.2">
      <c r="A1241" s="39">
        <v>1185</v>
      </c>
      <c r="B1241" s="17" t="s">
        <v>53</v>
      </c>
      <c r="C1241" s="19">
        <v>2000</v>
      </c>
      <c r="D1241" s="19"/>
      <c r="E1241" s="29">
        <v>0</v>
      </c>
      <c r="F1241" s="21">
        <v>0</v>
      </c>
      <c r="G1241" s="21">
        <v>0</v>
      </c>
      <c r="H1241" s="23">
        <v>0</v>
      </c>
      <c r="I1241" s="107">
        <v>5.0000000000000001E-3</v>
      </c>
      <c r="J1241" s="23"/>
      <c r="K1241" s="23">
        <v>1458326.2069999999</v>
      </c>
      <c r="L1241" s="23">
        <v>4669021.9119766019</v>
      </c>
      <c r="M1241" s="39">
        <v>1</v>
      </c>
      <c r="N1241" s="72"/>
      <c r="O1241" s="72"/>
      <c r="P1241" s="72"/>
      <c r="Q1241" s="72"/>
      <c r="R1241" s="72"/>
      <c r="S1241" s="72">
        <v>1458326.2069999999</v>
      </c>
      <c r="T1241" s="22"/>
      <c r="U1241" s="22"/>
      <c r="X1241" s="102">
        <v>128.69999999999999</v>
      </c>
      <c r="Y1241" s="22">
        <v>11331.20595959596</v>
      </c>
      <c r="Z1241" s="5">
        <v>4.5900000000000003E-2</v>
      </c>
      <c r="AA1241" s="40"/>
      <c r="AE1241" s="34">
        <v>0</v>
      </c>
      <c r="AF1241" s="34">
        <v>159679.76267900725</v>
      </c>
    </row>
    <row r="1242" spans="1:35" ht="27.75" customHeight="1" x14ac:dyDescent="0.2">
      <c r="A1242" s="39">
        <v>1186</v>
      </c>
      <c r="B1242" s="17" t="s">
        <v>53</v>
      </c>
      <c r="C1242" s="19">
        <v>2001</v>
      </c>
      <c r="D1242" s="19"/>
      <c r="E1242" s="29">
        <v>0</v>
      </c>
      <c r="F1242" s="21">
        <v>0</v>
      </c>
      <c r="G1242" s="21">
        <v>0</v>
      </c>
      <c r="H1242" s="23">
        <v>0</v>
      </c>
      <c r="I1242" s="107">
        <v>5.0000000000000001E-3</v>
      </c>
      <c r="J1242" s="23"/>
      <c r="K1242" s="23">
        <v>1458326.2069999999</v>
      </c>
      <c r="L1242" s="23">
        <v>4669021.9119766019</v>
      </c>
      <c r="M1242" s="39">
        <v>1</v>
      </c>
      <c r="N1242" s="72"/>
      <c r="O1242" s="72"/>
      <c r="P1242" s="72"/>
      <c r="Q1242" s="72"/>
      <c r="R1242" s="72"/>
      <c r="S1242" s="72">
        <v>1458326.2069999999</v>
      </c>
      <c r="T1242" s="22"/>
      <c r="U1242" s="22"/>
      <c r="X1242" s="102">
        <v>129.6</v>
      </c>
      <c r="Y1242" s="22">
        <v>11252.517029320989</v>
      </c>
      <c r="Z1242" s="5">
        <v>4.5900000000000003E-2</v>
      </c>
      <c r="AA1242" s="40"/>
      <c r="AE1242" s="34">
        <v>0</v>
      </c>
      <c r="AF1242" s="34">
        <v>163602.97860136183</v>
      </c>
    </row>
    <row r="1243" spans="1:35" ht="27.75" customHeight="1" x14ac:dyDescent="0.2">
      <c r="A1243" s="39">
        <v>1187</v>
      </c>
      <c r="B1243" s="17" t="s">
        <v>53</v>
      </c>
      <c r="C1243" s="19">
        <v>2002</v>
      </c>
      <c r="D1243" s="19"/>
      <c r="E1243" s="29">
        <v>0</v>
      </c>
      <c r="F1243" s="21">
        <v>24248229</v>
      </c>
      <c r="G1243" s="109">
        <v>0</v>
      </c>
      <c r="H1243" s="23">
        <v>24248229</v>
      </c>
      <c r="I1243" s="107">
        <v>5.0000000000000001E-3</v>
      </c>
      <c r="J1243" s="23"/>
      <c r="K1243" s="23">
        <v>1458326.2069999999</v>
      </c>
      <c r="L1243" s="23">
        <v>4669021.9119766019</v>
      </c>
      <c r="M1243" s="39">
        <v>1</v>
      </c>
      <c r="N1243" s="72"/>
      <c r="O1243" s="72"/>
      <c r="P1243" s="72"/>
      <c r="Q1243" s="72"/>
      <c r="R1243" s="72"/>
      <c r="S1243" s="72">
        <v>1458326.2069999999</v>
      </c>
      <c r="T1243" s="22"/>
      <c r="U1243" s="22"/>
      <c r="V1243" s="72">
        <v>0</v>
      </c>
      <c r="X1243" s="102">
        <v>130.5</v>
      </c>
      <c r="Y1243" s="22">
        <v>11174.913463601531</v>
      </c>
      <c r="Z1243" s="5">
        <v>4.5900000000000003E-2</v>
      </c>
      <c r="AA1243" s="40"/>
      <c r="AD1243" s="111">
        <v>91.329146341463414</v>
      </c>
      <c r="AE1243" s="34">
        <v>0</v>
      </c>
      <c r="AF1243" s="34">
        <v>167268.51534716084</v>
      </c>
      <c r="AG1243" s="107">
        <v>8.2960000000000006E-2</v>
      </c>
      <c r="AH1243" s="41">
        <v>16.741565999999999</v>
      </c>
      <c r="AI1243" s="23">
        <v>2800336.889406506</v>
      </c>
    </row>
    <row r="1244" spans="1:35" ht="27.75" customHeight="1" x14ac:dyDescent="0.2">
      <c r="A1244" s="39">
        <v>1188</v>
      </c>
      <c r="B1244" s="17" t="s">
        <v>53</v>
      </c>
      <c r="C1244" s="19">
        <v>2003</v>
      </c>
      <c r="D1244" s="19"/>
      <c r="E1244" s="29">
        <v>0</v>
      </c>
      <c r="F1244" s="21">
        <v>26282674</v>
      </c>
      <c r="G1244" s="21">
        <v>0</v>
      </c>
      <c r="H1244" s="23">
        <v>2034445</v>
      </c>
      <c r="I1244" s="107">
        <v>5.0000000000000001E-3</v>
      </c>
      <c r="J1244" s="23">
        <v>2155686.145</v>
      </c>
      <c r="K1244" s="23">
        <v>7291631.0350000001</v>
      </c>
      <c r="L1244" s="23">
        <v>23345109.55988301</v>
      </c>
      <c r="N1244" s="72"/>
      <c r="O1244" s="72"/>
      <c r="P1244" s="72"/>
      <c r="Q1244" s="72"/>
      <c r="R1244" s="72"/>
      <c r="S1244" s="72">
        <v>2155686.145</v>
      </c>
      <c r="T1244" s="22"/>
      <c r="U1244" s="22"/>
      <c r="V1244" s="72">
        <v>0</v>
      </c>
      <c r="X1244" s="102">
        <v>130.6</v>
      </c>
      <c r="Y1244" s="22">
        <v>16506.019486983154</v>
      </c>
      <c r="Z1244" s="5">
        <v>4.5900000000000003E-2</v>
      </c>
      <c r="AA1244" s="40"/>
      <c r="AD1244" s="111">
        <v>94.295243902439026</v>
      </c>
      <c r="AE1244" s="34">
        <v>0</v>
      </c>
      <c r="AF1244" s="34">
        <v>176096.90997970931</v>
      </c>
      <c r="AG1244" s="107">
        <v>8.2960000000000006E-2</v>
      </c>
      <c r="AH1244" s="41">
        <v>16.820820000000001</v>
      </c>
      <c r="AI1244" s="23">
        <v>2962094.425324894</v>
      </c>
    </row>
    <row r="1245" spans="1:35" ht="27.75" customHeight="1" x14ac:dyDescent="0.2">
      <c r="A1245" s="39">
        <v>1189</v>
      </c>
      <c r="B1245" s="17" t="s">
        <v>53</v>
      </c>
      <c r="C1245" s="19">
        <v>2004</v>
      </c>
      <c r="D1245" s="19"/>
      <c r="E1245" s="29">
        <v>0</v>
      </c>
      <c r="F1245" s="21">
        <v>27145671</v>
      </c>
      <c r="G1245" s="21">
        <v>0</v>
      </c>
      <c r="H1245" s="23">
        <v>862997</v>
      </c>
      <c r="I1245" s="107">
        <v>5.0000000000000001E-3</v>
      </c>
      <c r="J1245" s="23">
        <v>994410.37</v>
      </c>
      <c r="K1245" s="23"/>
      <c r="N1245" s="72"/>
      <c r="O1245" s="72"/>
      <c r="P1245" s="72"/>
      <c r="Q1245" s="72"/>
      <c r="R1245" s="72"/>
      <c r="S1245" s="72">
        <v>994410.37</v>
      </c>
      <c r="T1245" s="22"/>
      <c r="U1245" s="22"/>
      <c r="V1245" s="72">
        <v>0</v>
      </c>
      <c r="X1245" s="102">
        <v>131.1</v>
      </c>
      <c r="Y1245" s="22">
        <v>7585.1286803966441</v>
      </c>
      <c r="Z1245" s="5">
        <v>4.5900000000000003E-2</v>
      </c>
      <c r="AA1245" s="40"/>
      <c r="AD1245" s="111">
        <v>97.149756097560967</v>
      </c>
      <c r="AE1245" s="34">
        <v>0</v>
      </c>
      <c r="AF1245" s="34">
        <v>175599.19049203731</v>
      </c>
      <c r="AG1245" s="107">
        <v>8.2960000000000006E-2</v>
      </c>
      <c r="AH1245" s="41">
        <v>16.852066000000001</v>
      </c>
      <c r="AI1245" s="23">
        <v>2959209.1477183853</v>
      </c>
    </row>
    <row r="1246" spans="1:35" ht="27.75" customHeight="1" x14ac:dyDescent="0.2">
      <c r="A1246" s="39">
        <v>1190</v>
      </c>
      <c r="B1246" s="17" t="s">
        <v>53</v>
      </c>
      <c r="C1246" s="19">
        <v>2005</v>
      </c>
      <c r="D1246" s="19"/>
      <c r="E1246" s="29">
        <v>0</v>
      </c>
      <c r="F1246" s="21">
        <v>28038950</v>
      </c>
      <c r="G1246" s="21">
        <v>0</v>
      </c>
      <c r="H1246" s="23">
        <v>893279</v>
      </c>
      <c r="I1246" s="107">
        <v>5.0000000000000001E-3</v>
      </c>
      <c r="J1246" s="23">
        <v>1029007.355</v>
      </c>
      <c r="N1246" s="72"/>
      <c r="O1246" s="72"/>
      <c r="P1246" s="72"/>
      <c r="Q1246" s="72"/>
      <c r="R1246" s="72"/>
      <c r="S1246" s="72">
        <v>1029007.355</v>
      </c>
      <c r="T1246" s="22"/>
      <c r="U1246" s="22"/>
      <c r="V1246" s="72">
        <v>0</v>
      </c>
      <c r="X1246" s="102">
        <v>133.6</v>
      </c>
      <c r="Y1246" s="22">
        <v>7702.1508607784435</v>
      </c>
      <c r="Z1246" s="5">
        <v>4.5900000000000003E-2</v>
      </c>
      <c r="AA1246" s="40"/>
      <c r="AD1246" s="111">
        <v>99.990121951219521</v>
      </c>
      <c r="AE1246" s="34">
        <v>0</v>
      </c>
      <c r="AF1246" s="34">
        <v>175241.33850923122</v>
      </c>
      <c r="AG1246" s="107">
        <v>8.2960000000000006E-2</v>
      </c>
      <c r="AH1246" s="41">
        <v>17.008296000000001</v>
      </c>
      <c r="AI1246" s="23">
        <v>2980556.5568012036</v>
      </c>
    </row>
    <row r="1247" spans="1:35" ht="27.75" customHeight="1" x14ac:dyDescent="0.2">
      <c r="A1247" s="39">
        <v>1191</v>
      </c>
      <c r="B1247" s="17" t="s">
        <v>53</v>
      </c>
      <c r="C1247" s="19">
        <v>2006</v>
      </c>
      <c r="D1247" s="19"/>
      <c r="E1247" s="29">
        <v>0</v>
      </c>
      <c r="F1247" s="21">
        <v>29275956</v>
      </c>
      <c r="G1247" s="21">
        <v>0</v>
      </c>
      <c r="H1247" s="23">
        <v>1237006</v>
      </c>
      <c r="I1247" s="107">
        <v>5.0000000000000001E-3</v>
      </c>
      <c r="J1247" s="23">
        <v>1377200.75</v>
      </c>
      <c r="N1247" s="72"/>
      <c r="O1247" s="72"/>
      <c r="P1247" s="72"/>
      <c r="Q1247" s="72"/>
      <c r="R1247" s="72"/>
      <c r="S1247" s="72">
        <v>1377200.75</v>
      </c>
      <c r="T1247" s="22"/>
      <c r="U1247" s="22"/>
      <c r="V1247" s="72">
        <v>0</v>
      </c>
      <c r="X1247" s="102">
        <v>142.4</v>
      </c>
      <c r="Y1247" s="22">
        <v>9671.353581460673</v>
      </c>
      <c r="Z1247" s="5">
        <v>4.5900000000000003E-2</v>
      </c>
      <c r="AA1247" s="40"/>
      <c r="AD1247" s="111">
        <v>103.12109756097563</v>
      </c>
      <c r="AE1247" s="34">
        <v>0</v>
      </c>
      <c r="AF1247" s="34">
        <v>176869.11465311819</v>
      </c>
      <c r="AG1247" s="107">
        <v>7.7441666666666686E-2</v>
      </c>
      <c r="AH1247" s="41">
        <v>16.88236666666667</v>
      </c>
      <c r="AI1247" s="23">
        <v>2985969.2455826481</v>
      </c>
    </row>
    <row r="1248" spans="1:35" ht="27.75" customHeight="1" x14ac:dyDescent="0.2">
      <c r="A1248" s="39">
        <v>1192</v>
      </c>
      <c r="B1248" s="17" t="s">
        <v>53</v>
      </c>
      <c r="C1248" s="19">
        <v>2007</v>
      </c>
      <c r="D1248" s="19"/>
      <c r="E1248" s="29">
        <v>-135383</v>
      </c>
      <c r="F1248" s="21">
        <v>30708664</v>
      </c>
      <c r="G1248" s="21">
        <v>0</v>
      </c>
      <c r="H1248" s="23">
        <v>1432708</v>
      </c>
      <c r="I1248" s="107">
        <v>5.0000000000000001E-3</v>
      </c>
      <c r="J1248" s="23">
        <v>1579087.78</v>
      </c>
      <c r="N1248" s="72">
        <v>16476</v>
      </c>
      <c r="O1248" s="72">
        <v>30708664</v>
      </c>
      <c r="P1248" s="72"/>
      <c r="Q1248" s="72"/>
      <c r="R1248" s="72">
        <v>16476</v>
      </c>
      <c r="S1248" s="72">
        <v>1595563.78</v>
      </c>
      <c r="T1248" s="22"/>
      <c r="U1248" s="22"/>
      <c r="V1248" s="72">
        <v>0</v>
      </c>
      <c r="X1248" s="102">
        <v>148.80000000000001</v>
      </c>
      <c r="Y1248" s="22">
        <v>10722.874865591397</v>
      </c>
      <c r="Z1248" s="5">
        <v>4.5900000000000003E-2</v>
      </c>
      <c r="AA1248" s="40"/>
      <c r="AD1248" s="111">
        <v>106.41609756097562</v>
      </c>
      <c r="AE1248" s="34">
        <v>0</v>
      </c>
      <c r="AF1248" s="34">
        <v>179473.69715613147</v>
      </c>
      <c r="AG1248" s="107">
        <v>7.350000000000001E-2</v>
      </c>
      <c r="AH1248" s="41">
        <v>17.296320000000001</v>
      </c>
      <c r="AI1248" s="23">
        <v>3104234.4975955402</v>
      </c>
    </row>
    <row r="1249" spans="1:35" ht="27.75" customHeight="1" x14ac:dyDescent="0.2">
      <c r="A1249" s="39">
        <v>1193</v>
      </c>
      <c r="B1249" s="17" t="s">
        <v>53</v>
      </c>
      <c r="C1249" s="19">
        <v>2008</v>
      </c>
      <c r="D1249" s="19"/>
      <c r="E1249" s="29">
        <v>-171113</v>
      </c>
      <c r="F1249" s="21">
        <v>32186400</v>
      </c>
      <c r="G1249" s="21">
        <v>0</v>
      </c>
      <c r="H1249" s="23">
        <v>1477736</v>
      </c>
      <c r="I1249" s="107">
        <v>5.0000000000000001E-3</v>
      </c>
      <c r="J1249" s="23">
        <v>1631279.32</v>
      </c>
      <c r="N1249" s="72">
        <v>17041</v>
      </c>
      <c r="O1249" s="72">
        <v>32186400</v>
      </c>
      <c r="P1249" s="72"/>
      <c r="Q1249" s="72"/>
      <c r="R1249" s="72">
        <v>17041</v>
      </c>
      <c r="S1249" s="72">
        <v>1648320.32</v>
      </c>
      <c r="T1249" s="22"/>
      <c r="U1249" s="22"/>
      <c r="V1249" s="72">
        <v>0</v>
      </c>
      <c r="X1249" s="102">
        <v>150.30000000000001</v>
      </c>
      <c r="Y1249" s="22">
        <v>10966.868396540252</v>
      </c>
      <c r="Z1249" s="5">
        <v>4.5900000000000003E-2</v>
      </c>
      <c r="AA1249" s="40"/>
      <c r="AD1249" s="111">
        <v>109.62926829268292</v>
      </c>
      <c r="AE1249" s="34">
        <v>0</v>
      </c>
      <c r="AF1249" s="34">
        <v>182202.72285320528</v>
      </c>
      <c r="AG1249" s="107">
        <v>7.2692083333333324E-2</v>
      </c>
      <c r="AH1249" s="41">
        <v>17.715351999999999</v>
      </c>
      <c r="AI1249" s="23">
        <v>3227785.3707029759</v>
      </c>
    </row>
    <row r="1250" spans="1:35" ht="27.75" customHeight="1" x14ac:dyDescent="0.2">
      <c r="A1250" s="39">
        <v>1194</v>
      </c>
      <c r="B1250" s="17" t="s">
        <v>53</v>
      </c>
      <c r="C1250" s="19">
        <v>2009</v>
      </c>
      <c r="D1250" s="19"/>
      <c r="E1250" s="29">
        <v>-144588</v>
      </c>
      <c r="F1250" s="21">
        <v>32569362</v>
      </c>
      <c r="G1250" s="21">
        <v>0</v>
      </c>
      <c r="H1250" s="23">
        <v>382962</v>
      </c>
      <c r="I1250" s="107">
        <v>5.0000000000000001E-3</v>
      </c>
      <c r="J1250" s="23">
        <v>543894</v>
      </c>
      <c r="N1250" s="72">
        <v>318697</v>
      </c>
      <c r="O1250" s="72">
        <v>32569362</v>
      </c>
      <c r="P1250" s="72"/>
      <c r="Q1250" s="72"/>
      <c r="R1250" s="72">
        <v>318697</v>
      </c>
      <c r="S1250" s="72">
        <v>862591</v>
      </c>
      <c r="T1250" s="22"/>
      <c r="U1250" s="22"/>
      <c r="V1250" s="72">
        <v>0</v>
      </c>
      <c r="X1250" s="102">
        <v>151.1</v>
      </c>
      <c r="Y1250" s="22">
        <v>5708.742554599603</v>
      </c>
      <c r="Z1250" s="5">
        <v>4.5900000000000003E-2</v>
      </c>
      <c r="AA1250" s="40"/>
      <c r="AD1250" s="111">
        <v>112.72439024390243</v>
      </c>
      <c r="AE1250" s="34">
        <v>0</v>
      </c>
      <c r="AF1250" s="34">
        <v>179548.36042884275</v>
      </c>
      <c r="AG1250" s="107">
        <v>7.3154000000000011E-2</v>
      </c>
      <c r="AH1250" s="41">
        <v>17.930536200000002</v>
      </c>
      <c r="AI1250" s="23">
        <v>3219398.3763200128</v>
      </c>
    </row>
    <row r="1251" spans="1:35" ht="27.75" customHeight="1" x14ac:dyDescent="0.2">
      <c r="A1251" s="39">
        <v>1195</v>
      </c>
      <c r="B1251" s="17" t="s">
        <v>53</v>
      </c>
      <c r="C1251" s="19">
        <v>2010</v>
      </c>
      <c r="D1251" s="19"/>
      <c r="E1251" s="29">
        <v>-181118</v>
      </c>
      <c r="F1251" s="21">
        <v>33883207</v>
      </c>
      <c r="G1251" s="21">
        <v>0</v>
      </c>
      <c r="H1251" s="23">
        <v>1313845</v>
      </c>
      <c r="I1251" s="107">
        <v>5.0000000000000001E-3</v>
      </c>
      <c r="J1251" s="23">
        <v>1476691.81</v>
      </c>
      <c r="N1251" s="72">
        <v>1079642</v>
      </c>
      <c r="O1251" s="72">
        <v>33883207</v>
      </c>
      <c r="P1251" s="72"/>
      <c r="Q1251" s="72"/>
      <c r="R1251" s="72">
        <v>1079642</v>
      </c>
      <c r="S1251" s="72">
        <v>2556333.81</v>
      </c>
      <c r="T1251" s="22"/>
      <c r="U1251" s="22"/>
      <c r="V1251" s="72">
        <v>0</v>
      </c>
      <c r="X1251" s="102">
        <v>155.1</v>
      </c>
      <c r="Y1251" s="22">
        <v>16481.84274661509</v>
      </c>
      <c r="Z1251" s="5">
        <v>4.5900000000000003E-2</v>
      </c>
      <c r="AA1251" s="40"/>
      <c r="AD1251" s="111">
        <v>115.85768292682927</v>
      </c>
      <c r="AE1251" s="34">
        <v>0</v>
      </c>
      <c r="AF1251" s="34">
        <v>187788.93343177394</v>
      </c>
      <c r="AG1251" s="107">
        <v>7.3993333333333355E-2</v>
      </c>
      <c r="AH1251" s="41">
        <v>18.29948266666667</v>
      </c>
      <c r="AI1251" s="23">
        <v>3436440.3323265682</v>
      </c>
    </row>
    <row r="1252" spans="1:35" ht="27.75" customHeight="1" x14ac:dyDescent="0.2">
      <c r="A1252" s="39">
        <v>1196</v>
      </c>
      <c r="B1252" s="17" t="s">
        <v>53</v>
      </c>
      <c r="C1252" s="18">
        <v>2011</v>
      </c>
      <c r="D1252" s="18"/>
      <c r="E1252" s="29">
        <v>-219296</v>
      </c>
      <c r="F1252" s="21">
        <v>35558373</v>
      </c>
      <c r="G1252" s="20">
        <v>0</v>
      </c>
      <c r="H1252" s="23">
        <v>1675166</v>
      </c>
      <c r="I1252" s="107">
        <v>5.0000000000000001E-3</v>
      </c>
      <c r="J1252" s="23">
        <v>1844582.0349999999</v>
      </c>
      <c r="N1252" s="72">
        <v>486578</v>
      </c>
      <c r="O1252" s="72">
        <v>35558373</v>
      </c>
      <c r="P1252" s="72"/>
      <c r="Q1252" s="72"/>
      <c r="R1252" s="72">
        <v>486578</v>
      </c>
      <c r="S1252" s="72">
        <v>2331160.0350000001</v>
      </c>
      <c r="T1252" s="22"/>
      <c r="U1252" s="22"/>
      <c r="V1252" s="72">
        <v>0</v>
      </c>
      <c r="X1252" s="102">
        <v>160.19999999999999</v>
      </c>
      <c r="Y1252" s="22">
        <v>14551.560767790264</v>
      </c>
      <c r="Z1252" s="5">
        <v>4.5900000000000003E-2</v>
      </c>
      <c r="AA1252" s="40"/>
      <c r="AD1252" s="111">
        <v>119.08</v>
      </c>
      <c r="AE1252" s="34">
        <v>0</v>
      </c>
      <c r="AF1252" s="34">
        <v>193720.98215504579</v>
      </c>
      <c r="AG1252" s="107">
        <v>7.0764333333333346E-2</v>
      </c>
      <c r="AH1252" s="41">
        <v>18.328728099999999</v>
      </c>
      <c r="AI1252" s="23">
        <v>3550659.2091847863</v>
      </c>
    </row>
    <row r="1253" spans="1:35" ht="27.75" customHeight="1" x14ac:dyDescent="0.2">
      <c r="B1253" s="98" t="s">
        <v>53</v>
      </c>
      <c r="C1253" s="39">
        <v>2012</v>
      </c>
      <c r="E1253" s="29">
        <v>-219296</v>
      </c>
      <c r="F1253" s="34">
        <v>36957919</v>
      </c>
      <c r="G1253" s="20"/>
      <c r="H1253" s="23">
        <v>1399546</v>
      </c>
      <c r="I1253" s="107">
        <v>5.0000000000000001E-3</v>
      </c>
      <c r="J1253" s="23">
        <v>1577337.865</v>
      </c>
      <c r="N1253" s="72">
        <v>13984.539999999999</v>
      </c>
      <c r="O1253" s="72">
        <v>36957919</v>
      </c>
      <c r="P1253" s="72"/>
      <c r="Q1253" s="72"/>
      <c r="R1253" s="72">
        <v>13984.539999999999</v>
      </c>
      <c r="S1253" s="72">
        <v>1861007</v>
      </c>
      <c r="T1253" s="72">
        <v>1</v>
      </c>
      <c r="U1253" s="72">
        <v>1861007</v>
      </c>
      <c r="X1253" s="102">
        <v>161.6</v>
      </c>
      <c r="Y1253" s="22">
        <v>11516.132425742575</v>
      </c>
      <c r="Z1253" s="5">
        <v>4.5900000000000003E-2</v>
      </c>
      <c r="AF1253" s="34">
        <v>196345.32149987176</v>
      </c>
      <c r="AG1253" s="107">
        <v>6.2333333333333331E-2</v>
      </c>
      <c r="AH1253" s="41">
        <v>17.40324</v>
      </c>
      <c r="AI1253" s="23">
        <v>3417044.7529394282</v>
      </c>
    </row>
    <row r="1254" spans="1:35" ht="27.75" customHeight="1" x14ac:dyDescent="0.2">
      <c r="A1254" s="39">
        <v>1197</v>
      </c>
      <c r="B1254" s="17" t="s">
        <v>54</v>
      </c>
      <c r="C1254" s="19">
        <v>1989</v>
      </c>
      <c r="D1254" s="19"/>
      <c r="E1254" s="29">
        <v>0</v>
      </c>
      <c r="F1254" s="21">
        <v>15088253</v>
      </c>
      <c r="G1254" s="21">
        <v>-6684890</v>
      </c>
      <c r="H1254" s="23"/>
      <c r="I1254" s="107">
        <v>5.0000000000000001E-3</v>
      </c>
      <c r="N1254" s="72"/>
      <c r="O1254" s="72"/>
      <c r="P1254" s="72"/>
      <c r="Q1254" s="72"/>
      <c r="R1254" s="72"/>
      <c r="V1254" s="72">
        <v>0</v>
      </c>
      <c r="X1254" s="102">
        <v>95.5</v>
      </c>
      <c r="Z1254" s="5">
        <v>4.5900000000000003E-2</v>
      </c>
      <c r="AA1254" s="40">
        <v>164242.98411358413</v>
      </c>
      <c r="AB1254" s="110">
        <v>51.164212860310414</v>
      </c>
      <c r="AE1254" s="34">
        <v>1</v>
      </c>
      <c r="AF1254" s="34">
        <v>164242.98411358413</v>
      </c>
    </row>
    <row r="1255" spans="1:35" ht="27.75" customHeight="1" x14ac:dyDescent="0.2">
      <c r="A1255" s="39">
        <v>1198</v>
      </c>
      <c r="B1255" s="17" t="s">
        <v>54</v>
      </c>
      <c r="C1255" s="19">
        <v>1990</v>
      </c>
      <c r="D1255" s="19"/>
      <c r="E1255" s="29">
        <v>0</v>
      </c>
      <c r="F1255" s="21">
        <v>16717897</v>
      </c>
      <c r="G1255" s="21">
        <v>-7252026</v>
      </c>
      <c r="H1255" s="23">
        <v>1629644</v>
      </c>
      <c r="I1255" s="107">
        <v>5.0000000000000001E-3</v>
      </c>
      <c r="J1255" s="34">
        <v>1705085.2649999999</v>
      </c>
      <c r="N1255" s="72"/>
      <c r="O1255" s="72"/>
      <c r="P1255" s="72"/>
      <c r="Q1255" s="72"/>
      <c r="R1255" s="72"/>
      <c r="S1255" s="72">
        <v>1705085.2649999999</v>
      </c>
      <c r="T1255" s="22"/>
      <c r="U1255" s="22"/>
      <c r="V1255" s="72">
        <v>0</v>
      </c>
      <c r="X1255" s="102">
        <v>98.5</v>
      </c>
      <c r="Y1255" s="22">
        <v>17310.510304568528</v>
      </c>
      <c r="Z1255" s="5">
        <v>4.5900000000000003E-2</v>
      </c>
      <c r="AA1255" s="40"/>
      <c r="AE1255" s="34">
        <v>0</v>
      </c>
      <c r="AF1255" s="34">
        <v>174014.74144733915</v>
      </c>
    </row>
    <row r="1256" spans="1:35" ht="27.75" customHeight="1" x14ac:dyDescent="0.2">
      <c r="A1256" s="39">
        <v>1199</v>
      </c>
      <c r="B1256" s="17" t="s">
        <v>54</v>
      </c>
      <c r="C1256" s="19">
        <v>1991</v>
      </c>
      <c r="D1256" s="19"/>
      <c r="E1256" s="29">
        <v>0</v>
      </c>
      <c r="F1256" s="21">
        <v>18226090</v>
      </c>
      <c r="G1256" s="21">
        <v>-8040322</v>
      </c>
      <c r="H1256" s="23">
        <v>1508193</v>
      </c>
      <c r="I1256" s="107">
        <v>5.0000000000000001E-3</v>
      </c>
      <c r="J1256" s="23">
        <v>1591782.4850000001</v>
      </c>
      <c r="N1256" s="72"/>
      <c r="O1256" s="72"/>
      <c r="P1256" s="72"/>
      <c r="Q1256" s="72"/>
      <c r="R1256" s="72"/>
      <c r="S1256" s="72">
        <v>1591782.4850000001</v>
      </c>
      <c r="T1256" s="22"/>
      <c r="U1256" s="22"/>
      <c r="V1256" s="72">
        <v>0</v>
      </c>
      <c r="X1256" s="102">
        <v>97.7</v>
      </c>
      <c r="Y1256" s="22">
        <v>16292.553582395087</v>
      </c>
      <c r="Z1256" s="5">
        <v>4.5900000000000003E-2</v>
      </c>
      <c r="AA1256" s="40"/>
      <c r="AE1256" s="34">
        <v>0</v>
      </c>
      <c r="AF1256" s="34">
        <v>182320.01839730138</v>
      </c>
    </row>
    <row r="1257" spans="1:35" ht="27.75" customHeight="1" x14ac:dyDescent="0.2">
      <c r="A1257" s="39">
        <v>1200</v>
      </c>
      <c r="B1257" s="17" t="s">
        <v>54</v>
      </c>
      <c r="C1257" s="19">
        <v>1992</v>
      </c>
      <c r="D1257" s="19"/>
      <c r="E1257" s="29">
        <v>0</v>
      </c>
      <c r="F1257" s="21">
        <v>19111319</v>
      </c>
      <c r="G1257" s="21">
        <v>-8861131</v>
      </c>
      <c r="H1257" s="23">
        <v>885229</v>
      </c>
      <c r="I1257" s="107">
        <v>5.0000000000000001E-3</v>
      </c>
      <c r="J1257" s="23">
        <v>976359.45</v>
      </c>
      <c r="N1257" s="72"/>
      <c r="O1257" s="72"/>
      <c r="P1257" s="72"/>
      <c r="Q1257" s="72"/>
      <c r="R1257" s="72"/>
      <c r="S1257" s="72">
        <v>976359.45</v>
      </c>
      <c r="T1257" s="22"/>
      <c r="U1257" s="22"/>
      <c r="V1257" s="72">
        <v>0</v>
      </c>
      <c r="X1257" s="102">
        <v>100</v>
      </c>
      <c r="Y1257" s="22">
        <v>9763.5944999999992</v>
      </c>
      <c r="Z1257" s="5">
        <v>4.5900000000000003E-2</v>
      </c>
      <c r="AA1257" s="40"/>
      <c r="AE1257" s="34">
        <v>0</v>
      </c>
      <c r="AF1257" s="34">
        <v>183715.12405286526</v>
      </c>
    </row>
    <row r="1258" spans="1:35" ht="27.75" customHeight="1" x14ac:dyDescent="0.2">
      <c r="A1258" s="39">
        <v>1201</v>
      </c>
      <c r="B1258" s="17" t="s">
        <v>54</v>
      </c>
      <c r="C1258" s="19">
        <v>1993</v>
      </c>
      <c r="D1258" s="19"/>
      <c r="E1258" s="29">
        <v>0</v>
      </c>
      <c r="F1258" s="21">
        <v>20479160</v>
      </c>
      <c r="G1258" s="21">
        <v>-9761228</v>
      </c>
      <c r="H1258" s="23">
        <v>1367841</v>
      </c>
      <c r="I1258" s="107">
        <v>5.0000000000000001E-3</v>
      </c>
      <c r="J1258" s="23">
        <v>1463397.595</v>
      </c>
      <c r="N1258" s="72"/>
      <c r="O1258" s="72"/>
      <c r="P1258" s="72"/>
      <c r="Q1258" s="72"/>
      <c r="R1258" s="72"/>
      <c r="S1258" s="72">
        <v>1463397.595</v>
      </c>
      <c r="T1258" s="22"/>
      <c r="U1258" s="22"/>
      <c r="V1258" s="72">
        <v>0</v>
      </c>
      <c r="X1258" s="102">
        <v>102.5</v>
      </c>
      <c r="Y1258" s="22">
        <v>14277.049707317074</v>
      </c>
      <c r="Z1258" s="5">
        <v>4.5900000000000003E-2</v>
      </c>
      <c r="AA1258" s="40"/>
      <c r="AE1258" s="34">
        <v>0</v>
      </c>
      <c r="AF1258" s="34">
        <v>189559.64956615583</v>
      </c>
    </row>
    <row r="1259" spans="1:35" ht="27.75" customHeight="1" x14ac:dyDescent="0.2">
      <c r="A1259" s="39">
        <v>1202</v>
      </c>
      <c r="B1259" s="17" t="s">
        <v>54</v>
      </c>
      <c r="C1259" s="19">
        <v>1994</v>
      </c>
      <c r="D1259" s="19"/>
      <c r="E1259" s="29">
        <v>0</v>
      </c>
      <c r="F1259" s="21">
        <v>19347773</v>
      </c>
      <c r="G1259" s="21">
        <v>-8431606</v>
      </c>
      <c r="H1259" s="23">
        <v>-1131387</v>
      </c>
      <c r="I1259" s="107">
        <v>5.0000000000000001E-3</v>
      </c>
      <c r="J1259" s="23">
        <v>-1028991.2</v>
      </c>
      <c r="N1259" s="72"/>
      <c r="O1259" s="72"/>
      <c r="P1259" s="72"/>
      <c r="Q1259" s="72"/>
      <c r="R1259" s="72"/>
      <c r="S1259" s="72">
        <v>-1028991.2</v>
      </c>
      <c r="T1259" s="22"/>
      <c r="U1259" s="22"/>
      <c r="V1259" s="72">
        <v>0</v>
      </c>
      <c r="X1259" s="102">
        <v>108.2</v>
      </c>
      <c r="Y1259" s="22">
        <v>-9510.0850277264326</v>
      </c>
      <c r="Z1259" s="5">
        <v>4.5900000000000003E-2</v>
      </c>
      <c r="AA1259" s="40"/>
      <c r="AE1259" s="34">
        <v>0</v>
      </c>
      <c r="AF1259" s="34">
        <v>171348.77662334286</v>
      </c>
    </row>
    <row r="1260" spans="1:35" ht="27.75" customHeight="1" x14ac:dyDescent="0.2">
      <c r="A1260" s="39">
        <v>1203</v>
      </c>
      <c r="B1260" s="17" t="s">
        <v>54</v>
      </c>
      <c r="C1260" s="19">
        <v>1995</v>
      </c>
      <c r="D1260" s="19"/>
      <c r="E1260" s="29">
        <v>0</v>
      </c>
      <c r="F1260" s="21">
        <v>20469809</v>
      </c>
      <c r="G1260" s="21">
        <v>-9385373</v>
      </c>
      <c r="H1260" s="23">
        <v>1122036</v>
      </c>
      <c r="I1260" s="107">
        <v>5.0000000000000001E-3</v>
      </c>
      <c r="J1260" s="23">
        <v>1218774.865</v>
      </c>
      <c r="N1260" s="72"/>
      <c r="O1260" s="72"/>
      <c r="P1260" s="72"/>
      <c r="Q1260" s="72"/>
      <c r="R1260" s="72"/>
      <c r="S1260" s="72">
        <v>1218774.865</v>
      </c>
      <c r="T1260" s="22"/>
      <c r="U1260" s="22"/>
      <c r="V1260" s="72">
        <v>0</v>
      </c>
      <c r="X1260" s="102">
        <v>116.7</v>
      </c>
      <c r="Y1260" s="22">
        <v>10443.657797772064</v>
      </c>
      <c r="Z1260" s="5">
        <v>4.5900000000000003E-2</v>
      </c>
      <c r="AA1260" s="40"/>
      <c r="AE1260" s="34">
        <v>0</v>
      </c>
      <c r="AF1260" s="34">
        <v>173927.52557410346</v>
      </c>
    </row>
    <row r="1261" spans="1:35" ht="27.75" customHeight="1" x14ac:dyDescent="0.2">
      <c r="A1261" s="39">
        <v>1204</v>
      </c>
      <c r="B1261" s="17" t="s">
        <v>54</v>
      </c>
      <c r="C1261" s="19">
        <v>1996</v>
      </c>
      <c r="D1261" s="19"/>
      <c r="E1261" s="29">
        <v>0</v>
      </c>
      <c r="F1261" s="21">
        <v>21778514</v>
      </c>
      <c r="G1261" s="21">
        <v>-10409020</v>
      </c>
      <c r="H1261" s="23">
        <v>1308705</v>
      </c>
      <c r="I1261" s="107">
        <v>5.0000000000000001E-3</v>
      </c>
      <c r="J1261" s="23">
        <v>1411054.0449999999</v>
      </c>
      <c r="N1261" s="72"/>
      <c r="O1261" s="72"/>
      <c r="P1261" s="72"/>
      <c r="Q1261" s="72"/>
      <c r="R1261" s="72"/>
      <c r="S1261" s="72">
        <v>1411054.0449999999</v>
      </c>
      <c r="T1261" s="22"/>
      <c r="U1261" s="22"/>
      <c r="V1261" s="72">
        <v>0</v>
      </c>
      <c r="X1261" s="102">
        <v>116.6</v>
      </c>
      <c r="Y1261" s="22">
        <v>12101.664193825043</v>
      </c>
      <c r="Z1261" s="5">
        <v>4.5900000000000003E-2</v>
      </c>
      <c r="AA1261" s="40"/>
      <c r="AE1261" s="34">
        <v>0</v>
      </c>
      <c r="AF1261" s="34">
        <v>178045.91634407715</v>
      </c>
    </row>
    <row r="1262" spans="1:35" ht="27.75" customHeight="1" x14ac:dyDescent="0.2">
      <c r="A1262" s="39">
        <v>1205</v>
      </c>
      <c r="B1262" s="17" t="s">
        <v>54</v>
      </c>
      <c r="C1262" s="19">
        <v>1997</v>
      </c>
      <c r="D1262" s="19"/>
      <c r="E1262" s="29">
        <v>0</v>
      </c>
      <c r="F1262" s="21">
        <v>23521035</v>
      </c>
      <c r="G1262" s="21">
        <v>-11042571</v>
      </c>
      <c r="H1262" s="23">
        <v>1742521</v>
      </c>
      <c r="I1262" s="107">
        <v>5.0000000000000001E-3</v>
      </c>
      <c r="J1262" s="23">
        <v>1851413.57</v>
      </c>
      <c r="L1262" s="33">
        <v>0.53052359303066388</v>
      </c>
      <c r="N1262" s="72"/>
      <c r="O1262" s="72"/>
      <c r="P1262" s="72"/>
      <c r="Q1262" s="72"/>
      <c r="R1262" s="72"/>
      <c r="S1262" s="72">
        <v>1851413.57</v>
      </c>
      <c r="T1262" s="22"/>
      <c r="U1262" s="22"/>
      <c r="V1262" s="72">
        <v>0</v>
      </c>
      <c r="X1262" s="102">
        <v>118</v>
      </c>
      <c r="Y1262" s="22">
        <v>15689.945508474577</v>
      </c>
      <c r="Z1262" s="5">
        <v>4.5900000000000003E-2</v>
      </c>
      <c r="AA1262" s="40"/>
      <c r="AE1262" s="34">
        <v>0</v>
      </c>
      <c r="AF1262" s="34">
        <v>185563.55429235857</v>
      </c>
    </row>
    <row r="1263" spans="1:35" ht="27.75" customHeight="1" x14ac:dyDescent="0.2">
      <c r="A1263" s="39">
        <v>1206</v>
      </c>
      <c r="B1263" s="17" t="s">
        <v>54</v>
      </c>
      <c r="C1263" s="19">
        <v>1998</v>
      </c>
      <c r="D1263" s="19"/>
      <c r="E1263" s="29">
        <v>0</v>
      </c>
      <c r="F1263" s="21">
        <v>24513179</v>
      </c>
      <c r="G1263" s="21">
        <v>-12182089</v>
      </c>
      <c r="H1263" s="23">
        <v>992144</v>
      </c>
      <c r="I1263" s="107">
        <v>5.0000000000000001E-3</v>
      </c>
      <c r="J1263" s="23"/>
      <c r="K1263" s="23">
        <v>1327274.4350000001</v>
      </c>
      <c r="L1263" s="23">
        <v>6643900.6866114475</v>
      </c>
      <c r="M1263" s="39">
        <v>1</v>
      </c>
      <c r="N1263" s="72"/>
      <c r="O1263" s="72"/>
      <c r="P1263" s="72"/>
      <c r="Q1263" s="72"/>
      <c r="R1263" s="72"/>
      <c r="S1263" s="72">
        <v>1327274.4350000001</v>
      </c>
      <c r="T1263" s="22"/>
      <c r="U1263" s="22"/>
      <c r="X1263" s="102">
        <v>122.8</v>
      </c>
      <c r="Y1263" s="22">
        <v>10808.423737785017</v>
      </c>
      <c r="Z1263" s="5">
        <v>4.5900000000000003E-2</v>
      </c>
      <c r="AA1263" s="40"/>
      <c r="AE1263" s="34">
        <v>0</v>
      </c>
      <c r="AF1263" s="34">
        <v>187854.61088812433</v>
      </c>
    </row>
    <row r="1264" spans="1:35" ht="27.75" customHeight="1" x14ac:dyDescent="0.2">
      <c r="A1264" s="39">
        <v>1207</v>
      </c>
      <c r="B1264" s="17" t="s">
        <v>54</v>
      </c>
      <c r="C1264" s="19">
        <v>1999</v>
      </c>
      <c r="D1264" s="19"/>
      <c r="E1264" s="29">
        <v>0</v>
      </c>
      <c r="F1264" s="21">
        <v>0</v>
      </c>
      <c r="G1264" s="21">
        <v>0</v>
      </c>
      <c r="H1264" s="23">
        <v>-24513179</v>
      </c>
      <c r="I1264" s="107">
        <v>5.0000000000000001E-3</v>
      </c>
      <c r="J1264" s="23"/>
      <c r="K1264" s="23">
        <v>1327274.4350000001</v>
      </c>
      <c r="L1264" s="23">
        <v>6643900.6866114475</v>
      </c>
      <c r="M1264" s="39">
        <v>1</v>
      </c>
      <c r="N1264" s="72"/>
      <c r="O1264" s="72"/>
      <c r="P1264" s="72"/>
      <c r="Q1264" s="72"/>
      <c r="R1264" s="72"/>
      <c r="S1264" s="72">
        <v>1327274.4350000001</v>
      </c>
      <c r="T1264" s="22"/>
      <c r="U1264" s="22"/>
      <c r="X1264" s="102">
        <v>126.1</v>
      </c>
      <c r="Y1264" s="22">
        <v>10525.57045995242</v>
      </c>
      <c r="Z1264" s="5">
        <v>4.5900000000000003E-2</v>
      </c>
      <c r="AA1264" s="40"/>
      <c r="AE1264" s="34">
        <v>0</v>
      </c>
      <c r="AF1264" s="34">
        <v>189757.65470831186</v>
      </c>
    </row>
    <row r="1265" spans="1:35" ht="27.75" customHeight="1" x14ac:dyDescent="0.2">
      <c r="A1265" s="39">
        <v>1208</v>
      </c>
      <c r="B1265" s="17" t="s">
        <v>54</v>
      </c>
      <c r="C1265" s="19">
        <v>2000</v>
      </c>
      <c r="D1265" s="19"/>
      <c r="E1265" s="29">
        <v>0</v>
      </c>
      <c r="F1265" s="21">
        <v>0</v>
      </c>
      <c r="G1265" s="21">
        <v>0</v>
      </c>
      <c r="H1265" s="23">
        <v>0</v>
      </c>
      <c r="I1265" s="107">
        <v>5.0000000000000001E-3</v>
      </c>
      <c r="J1265" s="23"/>
      <c r="K1265" s="23">
        <v>1327274.4350000001</v>
      </c>
      <c r="L1265" s="23">
        <v>6643900.6866114475</v>
      </c>
      <c r="M1265" s="39">
        <v>1</v>
      </c>
      <c r="N1265" s="72"/>
      <c r="O1265" s="72"/>
      <c r="P1265" s="72"/>
      <c r="Q1265" s="72"/>
      <c r="R1265" s="72"/>
      <c r="S1265" s="72">
        <v>1327274.4350000001</v>
      </c>
      <c r="T1265" s="22"/>
      <c r="U1265" s="22"/>
      <c r="X1265" s="102">
        <v>128.69999999999999</v>
      </c>
      <c r="Y1265" s="22">
        <v>10312.932672882675</v>
      </c>
      <c r="Z1265" s="5">
        <v>4.5900000000000003E-2</v>
      </c>
      <c r="AA1265" s="40"/>
      <c r="AE1265" s="34">
        <v>0</v>
      </c>
      <c r="AF1265" s="34">
        <v>191360.71103008304</v>
      </c>
    </row>
    <row r="1266" spans="1:35" ht="27.75" customHeight="1" x14ac:dyDescent="0.2">
      <c r="A1266" s="39">
        <v>1209</v>
      </c>
      <c r="B1266" s="17" t="s">
        <v>54</v>
      </c>
      <c r="C1266" s="19">
        <v>2001</v>
      </c>
      <c r="D1266" s="19"/>
      <c r="E1266" s="29">
        <v>0</v>
      </c>
      <c r="F1266" s="21">
        <v>0</v>
      </c>
      <c r="G1266" s="21">
        <v>0</v>
      </c>
      <c r="H1266" s="23">
        <v>0</v>
      </c>
      <c r="I1266" s="107">
        <v>5.0000000000000001E-3</v>
      </c>
      <c r="J1266" s="23"/>
      <c r="K1266" s="23">
        <v>1327274.4350000001</v>
      </c>
      <c r="L1266" s="23">
        <v>6643900.6866114475</v>
      </c>
      <c r="M1266" s="39">
        <v>1</v>
      </c>
      <c r="N1266" s="72"/>
      <c r="O1266" s="72"/>
      <c r="P1266" s="72"/>
      <c r="Q1266" s="72"/>
      <c r="R1266" s="72"/>
      <c r="S1266" s="72">
        <v>1327274.4350000001</v>
      </c>
      <c r="T1266" s="22"/>
      <c r="U1266" s="22"/>
      <c r="X1266" s="102">
        <v>129.6</v>
      </c>
      <c r="Y1266" s="22">
        <v>10241.315084876544</v>
      </c>
      <c r="Z1266" s="5">
        <v>4.5900000000000003E-2</v>
      </c>
      <c r="AA1266" s="40"/>
      <c r="AE1266" s="34">
        <v>0</v>
      </c>
      <c r="AF1266" s="34">
        <v>192818.56947867878</v>
      </c>
    </row>
    <row r="1267" spans="1:35" ht="27.75" customHeight="1" x14ac:dyDescent="0.2">
      <c r="A1267" s="39">
        <v>1210</v>
      </c>
      <c r="B1267" s="17" t="s">
        <v>54</v>
      </c>
      <c r="C1267" s="19">
        <v>2002</v>
      </c>
      <c r="D1267" s="19"/>
      <c r="E1267" s="29">
        <v>0</v>
      </c>
      <c r="F1267" s="21">
        <v>30039802</v>
      </c>
      <c r="G1267" s="109">
        <v>-74325675.265602484</v>
      </c>
      <c r="H1267" s="23">
        <v>30039802</v>
      </c>
      <c r="I1267" s="107">
        <v>5.0000000000000001E-3</v>
      </c>
      <c r="J1267" s="23"/>
      <c r="K1267" s="23">
        <v>1327274.4350000001</v>
      </c>
      <c r="L1267" s="23">
        <v>6643900.6866114475</v>
      </c>
      <c r="M1267" s="39">
        <v>1</v>
      </c>
      <c r="N1267" s="72"/>
      <c r="O1267" s="72"/>
      <c r="P1267" s="72"/>
      <c r="Q1267" s="72"/>
      <c r="R1267" s="72"/>
      <c r="S1267" s="72">
        <v>1327274.4350000001</v>
      </c>
      <c r="T1267" s="22"/>
      <c r="U1267" s="22"/>
      <c r="V1267" s="72">
        <v>0</v>
      </c>
      <c r="X1267" s="102">
        <v>130.5</v>
      </c>
      <c r="Y1267" s="22">
        <v>10170.685325670498</v>
      </c>
      <c r="Z1267" s="5">
        <v>4.5900000000000003E-2</v>
      </c>
      <c r="AA1267" s="40"/>
      <c r="AD1267" s="111">
        <v>91.329146341463414</v>
      </c>
      <c r="AE1267" s="34">
        <v>0</v>
      </c>
      <c r="AF1267" s="34">
        <v>194138.88246527791</v>
      </c>
      <c r="AG1267" s="107">
        <v>8.2960000000000006E-2</v>
      </c>
      <c r="AH1267" s="41">
        <v>16.741565999999999</v>
      </c>
      <c r="AI1267" s="23">
        <v>3250188.9139586929</v>
      </c>
    </row>
    <row r="1268" spans="1:35" ht="27.75" customHeight="1" x14ac:dyDescent="0.2">
      <c r="A1268" s="39">
        <v>1211</v>
      </c>
      <c r="B1268" s="17" t="s">
        <v>54</v>
      </c>
      <c r="C1268" s="19">
        <v>2003</v>
      </c>
      <c r="D1268" s="19"/>
      <c r="E1268" s="29">
        <v>0</v>
      </c>
      <c r="F1268" s="21">
        <v>31246225</v>
      </c>
      <c r="G1268" s="21">
        <v>0</v>
      </c>
      <c r="H1268" s="23">
        <v>1206423</v>
      </c>
      <c r="I1268" s="107">
        <v>5.0000000000000001E-3</v>
      </c>
      <c r="J1268" s="23">
        <v>1356622.01</v>
      </c>
      <c r="K1268" s="23">
        <v>6636372.1749999998</v>
      </c>
      <c r="L1268" s="23">
        <v>33219503.433057237</v>
      </c>
      <c r="N1268" s="72"/>
      <c r="O1268" s="72"/>
      <c r="P1268" s="72"/>
      <c r="Q1268" s="72"/>
      <c r="R1268" s="72"/>
      <c r="S1268" s="72">
        <v>1356622.01</v>
      </c>
      <c r="T1268" s="22"/>
      <c r="U1268" s="22"/>
      <c r="V1268" s="72">
        <v>0</v>
      </c>
      <c r="X1268" s="102">
        <v>130.6</v>
      </c>
      <c r="Y1268" s="22">
        <v>10387.61110260337</v>
      </c>
      <c r="Z1268" s="5">
        <v>4.5900000000000003E-2</v>
      </c>
      <c r="AA1268" s="40"/>
      <c r="AD1268" s="111">
        <v>94.295243902439026</v>
      </c>
      <c r="AE1268" s="34">
        <v>0</v>
      </c>
      <c r="AF1268" s="34">
        <v>195615.51886272503</v>
      </c>
      <c r="AG1268" s="107">
        <v>8.2960000000000006E-2</v>
      </c>
      <c r="AH1268" s="41">
        <v>16.820820000000001</v>
      </c>
      <c r="AI1268" s="23">
        <v>3290413.4319965029</v>
      </c>
    </row>
    <row r="1269" spans="1:35" ht="27.75" customHeight="1" x14ac:dyDescent="0.2">
      <c r="A1269" s="39">
        <v>1212</v>
      </c>
      <c r="B1269" s="17" t="s">
        <v>54</v>
      </c>
      <c r="C1269" s="19">
        <v>2004</v>
      </c>
      <c r="D1269" s="19"/>
      <c r="E1269" s="29">
        <v>0</v>
      </c>
      <c r="F1269" s="21">
        <v>33190375</v>
      </c>
      <c r="G1269" s="21">
        <v>0</v>
      </c>
      <c r="H1269" s="23">
        <v>1944150</v>
      </c>
      <c r="I1269" s="107">
        <v>5.0000000000000001E-3</v>
      </c>
      <c r="J1269" s="23">
        <v>2100381.125</v>
      </c>
      <c r="K1269" s="23"/>
      <c r="N1269" s="72"/>
      <c r="O1269" s="72"/>
      <c r="P1269" s="72"/>
      <c r="Q1269" s="72"/>
      <c r="R1269" s="72"/>
      <c r="S1269" s="72">
        <v>2100381.125</v>
      </c>
      <c r="T1269" s="22"/>
      <c r="U1269" s="22"/>
      <c r="V1269" s="72">
        <v>0</v>
      </c>
      <c r="X1269" s="102">
        <v>131.1</v>
      </c>
      <c r="Y1269" s="22">
        <v>16021.213768115942</v>
      </c>
      <c r="Z1269" s="5">
        <v>4.5900000000000003E-2</v>
      </c>
      <c r="AA1269" s="40"/>
      <c r="AD1269" s="111">
        <v>97.149756097560967</v>
      </c>
      <c r="AE1269" s="34">
        <v>0</v>
      </c>
      <c r="AF1269" s="34">
        <v>202657.98031504187</v>
      </c>
      <c r="AG1269" s="107">
        <v>8.2960000000000006E-2</v>
      </c>
      <c r="AH1269" s="41">
        <v>16.852066000000001</v>
      </c>
      <c r="AI1269" s="23">
        <v>3415205.6596957864</v>
      </c>
    </row>
    <row r="1270" spans="1:35" ht="27.75" customHeight="1" x14ac:dyDescent="0.2">
      <c r="A1270" s="39">
        <v>1213</v>
      </c>
      <c r="B1270" s="17" t="s">
        <v>54</v>
      </c>
      <c r="C1270" s="19">
        <v>2005</v>
      </c>
      <c r="D1270" s="19"/>
      <c r="E1270" s="29">
        <v>0</v>
      </c>
      <c r="F1270" s="21">
        <v>34366044</v>
      </c>
      <c r="G1270" s="21">
        <v>0</v>
      </c>
      <c r="H1270" s="23">
        <v>1175669</v>
      </c>
      <c r="I1270" s="107">
        <v>5.0000000000000001E-3</v>
      </c>
      <c r="J1270" s="23">
        <v>1341620.875</v>
      </c>
      <c r="N1270" s="72"/>
      <c r="O1270" s="72"/>
      <c r="P1270" s="72"/>
      <c r="Q1270" s="72"/>
      <c r="R1270" s="72"/>
      <c r="S1270" s="72">
        <v>1341620.875</v>
      </c>
      <c r="T1270" s="22"/>
      <c r="U1270" s="22"/>
      <c r="V1270" s="72">
        <v>0</v>
      </c>
      <c r="X1270" s="102">
        <v>133.6</v>
      </c>
      <c r="Y1270" s="22">
        <v>10042.072417664671</v>
      </c>
      <c r="Z1270" s="5">
        <v>4.5900000000000003E-2</v>
      </c>
      <c r="AA1270" s="40"/>
      <c r="AD1270" s="111">
        <v>99.990121951219521</v>
      </c>
      <c r="AE1270" s="34">
        <v>0</v>
      </c>
      <c r="AF1270" s="34">
        <v>203398.05143624611</v>
      </c>
      <c r="AG1270" s="107">
        <v>8.2960000000000006E-2</v>
      </c>
      <c r="AH1270" s="41">
        <v>17.008296000000001</v>
      </c>
      <c r="AI1270" s="23">
        <v>3459454.2646508995</v>
      </c>
    </row>
    <row r="1271" spans="1:35" ht="27.75" customHeight="1" x14ac:dyDescent="0.2">
      <c r="A1271" s="39">
        <v>1214</v>
      </c>
      <c r="B1271" s="17" t="s">
        <v>54</v>
      </c>
      <c r="C1271" s="19">
        <v>2006</v>
      </c>
      <c r="D1271" s="19"/>
      <c r="E1271" s="29">
        <v>0</v>
      </c>
      <c r="F1271" s="21">
        <v>36161223</v>
      </c>
      <c r="G1271" s="21">
        <v>0</v>
      </c>
      <c r="H1271" s="23">
        <v>1795179</v>
      </c>
      <c r="I1271" s="107">
        <v>5.0000000000000001E-3</v>
      </c>
      <c r="J1271" s="23">
        <v>1967009.22</v>
      </c>
      <c r="N1271" s="72"/>
      <c r="O1271" s="72"/>
      <c r="P1271" s="72"/>
      <c r="Q1271" s="72"/>
      <c r="R1271" s="72"/>
      <c r="S1271" s="72">
        <v>1967009.22</v>
      </c>
      <c r="T1271" s="22"/>
      <c r="U1271" s="22"/>
      <c r="V1271" s="72">
        <v>0</v>
      </c>
      <c r="X1271" s="102">
        <v>142.4</v>
      </c>
      <c r="Y1271" s="22">
        <v>13813.266994382022</v>
      </c>
      <c r="Z1271" s="5">
        <v>4.5900000000000003E-2</v>
      </c>
      <c r="AA1271" s="40"/>
      <c r="AD1271" s="111">
        <v>103.12109756097563</v>
      </c>
      <c r="AE1271" s="34">
        <v>0</v>
      </c>
      <c r="AF1271" s="34">
        <v>207875.34786970445</v>
      </c>
      <c r="AG1271" s="107">
        <v>7.7441666666666686E-2</v>
      </c>
      <c r="AH1271" s="41">
        <v>16.88236666666667</v>
      </c>
      <c r="AI1271" s="23">
        <v>3509427.8436972369</v>
      </c>
    </row>
    <row r="1272" spans="1:35" ht="27.75" customHeight="1" x14ac:dyDescent="0.2">
      <c r="A1272" s="39">
        <v>1215</v>
      </c>
      <c r="B1272" s="17" t="s">
        <v>54</v>
      </c>
      <c r="C1272" s="19">
        <v>2007</v>
      </c>
      <c r="D1272" s="19"/>
      <c r="E1272" s="29">
        <v>-8113</v>
      </c>
      <c r="F1272" s="21">
        <v>37290605</v>
      </c>
      <c r="G1272" s="21">
        <v>0</v>
      </c>
      <c r="H1272" s="23">
        <v>1129382</v>
      </c>
      <c r="I1272" s="107">
        <v>5.0000000000000001E-3</v>
      </c>
      <c r="J1272" s="23">
        <v>1310188.115</v>
      </c>
      <c r="N1272" s="72">
        <v>16479</v>
      </c>
      <c r="O1272" s="72">
        <v>37290605</v>
      </c>
      <c r="P1272" s="72"/>
      <c r="Q1272" s="72"/>
      <c r="R1272" s="72">
        <v>16479</v>
      </c>
      <c r="S1272" s="72">
        <v>1326667.115</v>
      </c>
      <c r="T1272" s="22"/>
      <c r="U1272" s="22"/>
      <c r="V1272" s="72">
        <v>0</v>
      </c>
      <c r="X1272" s="102">
        <v>148.80000000000001</v>
      </c>
      <c r="Y1272" s="22">
        <v>8915.7736223118263</v>
      </c>
      <c r="Z1272" s="5">
        <v>4.5900000000000003E-2</v>
      </c>
      <c r="AA1272" s="40"/>
      <c r="AD1272" s="111">
        <v>106.41609756097562</v>
      </c>
      <c r="AE1272" s="34">
        <v>0</v>
      </c>
      <c r="AF1272" s="34">
        <v>207249.64302479685</v>
      </c>
      <c r="AG1272" s="107">
        <v>7.350000000000001E-2</v>
      </c>
      <c r="AH1272" s="41">
        <v>17.296320000000001</v>
      </c>
      <c r="AI1272" s="23">
        <v>3584656.1456426545</v>
      </c>
    </row>
    <row r="1273" spans="1:35" ht="27.75" customHeight="1" x14ac:dyDescent="0.2">
      <c r="A1273" s="39">
        <v>1216</v>
      </c>
      <c r="B1273" s="17" t="s">
        <v>54</v>
      </c>
      <c r="C1273" s="19">
        <v>2008</v>
      </c>
      <c r="D1273" s="19"/>
      <c r="E1273" s="29">
        <v>385277</v>
      </c>
      <c r="F1273" s="21">
        <v>34214492</v>
      </c>
      <c r="G1273" s="21">
        <v>0</v>
      </c>
      <c r="H1273" s="23">
        <v>-3076113</v>
      </c>
      <c r="I1273" s="107">
        <v>5.0000000000000001E-3</v>
      </c>
      <c r="J1273" s="23">
        <v>-2889659.9750000001</v>
      </c>
      <c r="N1273" s="72">
        <v>16436</v>
      </c>
      <c r="O1273" s="72">
        <v>34214492</v>
      </c>
      <c r="P1273" s="72"/>
      <c r="Q1273" s="72"/>
      <c r="R1273" s="72">
        <v>16436</v>
      </c>
      <c r="S1273" s="72">
        <v>-2873223.9750000001</v>
      </c>
      <c r="T1273" s="22"/>
      <c r="U1273" s="22"/>
      <c r="V1273" s="72">
        <v>0</v>
      </c>
      <c r="X1273" s="102">
        <v>150.30000000000001</v>
      </c>
      <c r="Y1273" s="22">
        <v>-19116.593313373254</v>
      </c>
      <c r="Z1273" s="5">
        <v>4.5900000000000003E-2</v>
      </c>
      <c r="AA1273" s="40"/>
      <c r="AD1273" s="111">
        <v>109.62926829268292</v>
      </c>
      <c r="AE1273" s="34">
        <v>0</v>
      </c>
      <c r="AF1273" s="34">
        <v>178620.29109658542</v>
      </c>
      <c r="AG1273" s="107">
        <v>7.2692083333333324E-2</v>
      </c>
      <c r="AH1273" s="41">
        <v>17.715351999999999</v>
      </c>
      <c r="AI1273" s="23">
        <v>3164321.3311184766</v>
      </c>
    </row>
    <row r="1274" spans="1:35" ht="27.75" customHeight="1" x14ac:dyDescent="0.2">
      <c r="A1274" s="39">
        <v>1217</v>
      </c>
      <c r="B1274" s="17" t="s">
        <v>54</v>
      </c>
      <c r="C1274" s="19">
        <v>2009</v>
      </c>
      <c r="D1274" s="19"/>
      <c r="E1274" s="29">
        <v>1241725</v>
      </c>
      <c r="F1274" s="21">
        <v>34996193</v>
      </c>
      <c r="G1274" s="21">
        <v>0</v>
      </c>
      <c r="H1274" s="23">
        <v>781701</v>
      </c>
      <c r="I1274" s="107">
        <v>5.0000000000000001E-3</v>
      </c>
      <c r="J1274" s="23">
        <v>952773.46</v>
      </c>
      <c r="N1274" s="72">
        <v>1340907</v>
      </c>
      <c r="O1274" s="72">
        <v>34996193</v>
      </c>
      <c r="P1274" s="72"/>
      <c r="Q1274" s="72"/>
      <c r="R1274" s="72">
        <v>1340907</v>
      </c>
      <c r="S1274" s="72">
        <v>2293680.46</v>
      </c>
      <c r="T1274" s="22"/>
      <c r="U1274" s="22"/>
      <c r="V1274" s="72">
        <v>0</v>
      </c>
      <c r="X1274" s="102">
        <v>151.1</v>
      </c>
      <c r="Y1274" s="22">
        <v>15179.883917935143</v>
      </c>
      <c r="Z1274" s="5">
        <v>4.5900000000000003E-2</v>
      </c>
      <c r="AA1274" s="40"/>
      <c r="AD1274" s="111">
        <v>112.72439024390243</v>
      </c>
      <c r="AE1274" s="34">
        <v>0</v>
      </c>
      <c r="AF1274" s="34">
        <v>185601.50365318728</v>
      </c>
      <c r="AG1274" s="107">
        <v>7.3154000000000011E-2</v>
      </c>
      <c r="AH1274" s="41">
        <v>17.930536200000002</v>
      </c>
      <c r="AI1274" s="23">
        <v>3327934.4800279071</v>
      </c>
    </row>
    <row r="1275" spans="1:35" ht="27.75" customHeight="1" x14ac:dyDescent="0.2">
      <c r="A1275" s="39">
        <v>1218</v>
      </c>
      <c r="B1275" s="17" t="s">
        <v>54</v>
      </c>
      <c r="C1275" s="19">
        <v>2010</v>
      </c>
      <c r="D1275" s="19"/>
      <c r="E1275" s="29">
        <v>1516150</v>
      </c>
      <c r="F1275" s="21">
        <v>34890150</v>
      </c>
      <c r="G1275" s="21">
        <v>0</v>
      </c>
      <c r="H1275" s="23">
        <v>-106043</v>
      </c>
      <c r="I1275" s="107">
        <v>5.0000000000000001E-3</v>
      </c>
      <c r="J1275" s="23">
        <v>68937.964999999997</v>
      </c>
      <c r="N1275" s="72">
        <v>389388</v>
      </c>
      <c r="O1275" s="72">
        <v>34890150</v>
      </c>
      <c r="P1275" s="72"/>
      <c r="Q1275" s="72"/>
      <c r="R1275" s="72">
        <v>389388</v>
      </c>
      <c r="S1275" s="72">
        <v>458325.96499999997</v>
      </c>
      <c r="T1275" s="22"/>
      <c r="U1275" s="22"/>
      <c r="V1275" s="72">
        <v>0</v>
      </c>
      <c r="X1275" s="102">
        <v>155.1</v>
      </c>
      <c r="Y1275" s="22">
        <v>2955.0352353320436</v>
      </c>
      <c r="Z1275" s="5">
        <v>4.5900000000000003E-2</v>
      </c>
      <c r="AA1275" s="40"/>
      <c r="AD1275" s="111">
        <v>115.85768292682927</v>
      </c>
      <c r="AE1275" s="34">
        <v>0</v>
      </c>
      <c r="AF1275" s="34">
        <v>180037.42987083801</v>
      </c>
      <c r="AG1275" s="107">
        <v>7.3993333333333355E-2</v>
      </c>
      <c r="AH1275" s="41">
        <v>18.29948266666667</v>
      </c>
      <c r="AI1275" s="23">
        <v>3294591.8272726163</v>
      </c>
    </row>
    <row r="1276" spans="1:35" ht="27.75" customHeight="1" x14ac:dyDescent="0.2">
      <c r="A1276" s="39">
        <v>1219</v>
      </c>
      <c r="B1276" s="17" t="s">
        <v>54</v>
      </c>
      <c r="C1276" s="18">
        <v>2011</v>
      </c>
      <c r="D1276" s="18"/>
      <c r="E1276" s="29">
        <v>1740332</v>
      </c>
      <c r="F1276" s="21">
        <v>36074144</v>
      </c>
      <c r="G1276" s="20">
        <v>0</v>
      </c>
      <c r="H1276" s="23">
        <v>1183994</v>
      </c>
      <c r="I1276" s="107">
        <v>5.0000000000000001E-3</v>
      </c>
      <c r="J1276" s="23">
        <v>1358444.75</v>
      </c>
      <c r="N1276" s="72">
        <v>591625</v>
      </c>
      <c r="O1276" s="72">
        <v>36074144</v>
      </c>
      <c r="P1276" s="72"/>
      <c r="Q1276" s="72"/>
      <c r="R1276" s="72">
        <v>591625</v>
      </c>
      <c r="S1276" s="72">
        <v>1950069.75</v>
      </c>
      <c r="T1276" s="22"/>
      <c r="U1276" s="22"/>
      <c r="V1276" s="72">
        <v>0</v>
      </c>
      <c r="X1276" s="102">
        <v>160.19999999999999</v>
      </c>
      <c r="Y1276" s="22">
        <v>12172.720037453184</v>
      </c>
      <c r="Z1276" s="5">
        <v>4.5900000000000003E-2</v>
      </c>
      <c r="AA1276" s="40"/>
      <c r="AD1276" s="111">
        <v>119.08</v>
      </c>
      <c r="AE1276" s="34">
        <v>0</v>
      </c>
      <c r="AF1276" s="34">
        <v>183946.43187721973</v>
      </c>
      <c r="AG1276" s="107">
        <v>7.0764333333333346E-2</v>
      </c>
      <c r="AH1276" s="41">
        <v>18.328728099999999</v>
      </c>
      <c r="AI1276" s="23">
        <v>3371504.1348427329</v>
      </c>
    </row>
    <row r="1277" spans="1:35" ht="27.75" customHeight="1" x14ac:dyDescent="0.2">
      <c r="B1277" s="98" t="s">
        <v>54</v>
      </c>
      <c r="C1277" s="39">
        <v>2012</v>
      </c>
      <c r="E1277" s="29">
        <v>1740332</v>
      </c>
      <c r="F1277" s="34">
        <v>39637470</v>
      </c>
      <c r="G1277" s="20"/>
      <c r="H1277" s="23">
        <v>3563326</v>
      </c>
      <c r="I1277" s="107">
        <v>5.0000000000000001E-3</v>
      </c>
      <c r="J1277" s="23">
        <v>3743696.72</v>
      </c>
      <c r="N1277" s="72">
        <v>0</v>
      </c>
      <c r="O1277" s="72">
        <v>39637470</v>
      </c>
      <c r="P1277" s="72"/>
      <c r="Q1277" s="72"/>
      <c r="R1277" s="72">
        <v>0</v>
      </c>
      <c r="S1277" s="72">
        <v>3743696.72</v>
      </c>
      <c r="T1277" s="72">
        <v>0</v>
      </c>
      <c r="U1277" s="72">
        <v>4639156</v>
      </c>
      <c r="X1277" s="102">
        <v>161.6</v>
      </c>
      <c r="Y1277" s="22">
        <v>23166.440099009902</v>
      </c>
      <c r="Z1277" s="5">
        <v>4.5900000000000003E-2</v>
      </c>
      <c r="AF1277" s="34">
        <v>198669.73075306523</v>
      </c>
      <c r="AG1277" s="107">
        <v>6.2333333333333331E-2</v>
      </c>
      <c r="AH1277" s="41">
        <v>17.40324</v>
      </c>
      <c r="AI1277" s="23">
        <v>3457497.0050309752</v>
      </c>
    </row>
    <row r="1278" spans="1:35" ht="27.75" customHeight="1" x14ac:dyDescent="0.2">
      <c r="A1278" s="39">
        <v>1220</v>
      </c>
      <c r="B1278" s="17" t="s">
        <v>55</v>
      </c>
      <c r="C1278" s="19">
        <v>1989</v>
      </c>
      <c r="D1278" s="19"/>
      <c r="E1278" s="29">
        <v>0</v>
      </c>
      <c r="F1278" s="21">
        <v>50271214</v>
      </c>
      <c r="G1278" s="21">
        <v>-19446186</v>
      </c>
      <c r="H1278" s="23"/>
      <c r="I1278" s="107">
        <v>5.0000000000000001E-3</v>
      </c>
      <c r="N1278" s="72"/>
      <c r="O1278" s="72"/>
      <c r="P1278" s="72"/>
      <c r="Q1278" s="72"/>
      <c r="R1278" s="72"/>
      <c r="V1278" s="72">
        <v>0</v>
      </c>
      <c r="X1278" s="102">
        <v>95.5</v>
      </c>
      <c r="Z1278" s="5">
        <v>4.5900000000000003E-2</v>
      </c>
      <c r="AA1278" s="40">
        <v>602472.43682139949</v>
      </c>
      <c r="AB1278" s="110">
        <v>51.164212860310414</v>
      </c>
      <c r="AE1278" s="34">
        <v>1</v>
      </c>
      <c r="AF1278" s="34">
        <v>602472.43682139949</v>
      </c>
    </row>
    <row r="1279" spans="1:35" ht="27.75" customHeight="1" x14ac:dyDescent="0.2">
      <c r="A1279" s="39">
        <v>1221</v>
      </c>
      <c r="B1279" s="17" t="s">
        <v>55</v>
      </c>
      <c r="C1279" s="19">
        <v>1990</v>
      </c>
      <c r="D1279" s="19"/>
      <c r="E1279" s="29">
        <v>0</v>
      </c>
      <c r="F1279" s="21">
        <v>55011372</v>
      </c>
      <c r="G1279" s="21">
        <v>-21443090</v>
      </c>
      <c r="H1279" s="23">
        <v>4740158</v>
      </c>
      <c r="I1279" s="107">
        <v>5.0000000000000001E-3</v>
      </c>
      <c r="J1279" s="34">
        <v>4991514.07</v>
      </c>
      <c r="N1279" s="72"/>
      <c r="O1279" s="72"/>
      <c r="P1279" s="72"/>
      <c r="Q1279" s="72"/>
      <c r="R1279" s="72"/>
      <c r="S1279" s="72">
        <v>4991514.07</v>
      </c>
      <c r="T1279" s="22"/>
      <c r="U1279" s="22"/>
      <c r="V1279" s="72">
        <v>0</v>
      </c>
      <c r="X1279" s="102">
        <v>98.5</v>
      </c>
      <c r="Y1279" s="22">
        <v>50675.269746192898</v>
      </c>
      <c r="Z1279" s="5">
        <v>4.5900000000000003E-2</v>
      </c>
      <c r="AA1279" s="40"/>
      <c r="AE1279" s="34">
        <v>0</v>
      </c>
      <c r="AF1279" s="34">
        <v>625494.22171749012</v>
      </c>
    </row>
    <row r="1280" spans="1:35" ht="27.75" customHeight="1" x14ac:dyDescent="0.2">
      <c r="A1280" s="39">
        <v>1222</v>
      </c>
      <c r="B1280" s="17" t="s">
        <v>55</v>
      </c>
      <c r="C1280" s="19">
        <v>1991</v>
      </c>
      <c r="D1280" s="19"/>
      <c r="E1280" s="29">
        <v>0</v>
      </c>
      <c r="F1280" s="21">
        <v>58744843</v>
      </c>
      <c r="G1280" s="21">
        <v>-23793181</v>
      </c>
      <c r="H1280" s="23">
        <v>3733471</v>
      </c>
      <c r="I1280" s="107">
        <v>5.0000000000000001E-3</v>
      </c>
      <c r="J1280" s="23">
        <v>4008527.86</v>
      </c>
      <c r="N1280" s="72"/>
      <c r="O1280" s="72"/>
      <c r="P1280" s="72"/>
      <c r="Q1280" s="72"/>
      <c r="R1280" s="72"/>
      <c r="S1280" s="72">
        <v>4008527.86</v>
      </c>
      <c r="T1280" s="22"/>
      <c r="U1280" s="22"/>
      <c r="V1280" s="72">
        <v>0</v>
      </c>
      <c r="X1280" s="102">
        <v>97.7</v>
      </c>
      <c r="Y1280" s="22">
        <v>41028.944319344933</v>
      </c>
      <c r="Z1280" s="5">
        <v>4.5900000000000003E-2</v>
      </c>
      <c r="AA1280" s="40"/>
      <c r="AE1280" s="34">
        <v>0</v>
      </c>
      <c r="AF1280" s="34">
        <v>637812.98126000224</v>
      </c>
    </row>
    <row r="1281" spans="1:35" ht="27.75" customHeight="1" x14ac:dyDescent="0.2">
      <c r="A1281" s="39">
        <v>1223</v>
      </c>
      <c r="B1281" s="17" t="s">
        <v>55</v>
      </c>
      <c r="C1281" s="19">
        <v>1992</v>
      </c>
      <c r="D1281" s="19"/>
      <c r="E1281" s="29">
        <v>0</v>
      </c>
      <c r="F1281" s="21">
        <v>62113983</v>
      </c>
      <c r="G1281" s="21">
        <v>-25827919</v>
      </c>
      <c r="H1281" s="23">
        <v>3369140</v>
      </c>
      <c r="I1281" s="107">
        <v>5.0000000000000001E-3</v>
      </c>
      <c r="J1281" s="23">
        <v>3662864.2149999999</v>
      </c>
      <c r="N1281" s="72"/>
      <c r="O1281" s="72"/>
      <c r="P1281" s="72"/>
      <c r="Q1281" s="72"/>
      <c r="R1281" s="72"/>
      <c r="S1281" s="72">
        <v>3662864.2149999999</v>
      </c>
      <c r="T1281" s="22"/>
      <c r="U1281" s="22"/>
      <c r="V1281" s="72">
        <v>0</v>
      </c>
      <c r="X1281" s="102">
        <v>100</v>
      </c>
      <c r="Y1281" s="22">
        <v>36628.64215</v>
      </c>
      <c r="Z1281" s="5">
        <v>4.5900000000000003E-2</v>
      </c>
      <c r="AA1281" s="40"/>
      <c r="AE1281" s="34">
        <v>0</v>
      </c>
      <c r="AF1281" s="34">
        <v>645166.00757016812</v>
      </c>
    </row>
    <row r="1282" spans="1:35" ht="27.75" customHeight="1" x14ac:dyDescent="0.2">
      <c r="A1282" s="39">
        <v>1224</v>
      </c>
      <c r="B1282" s="17" t="s">
        <v>55</v>
      </c>
      <c r="C1282" s="19">
        <v>1993</v>
      </c>
      <c r="D1282" s="19"/>
      <c r="E1282" s="29">
        <v>0</v>
      </c>
      <c r="F1282" s="21">
        <v>64752428</v>
      </c>
      <c r="G1282" s="21">
        <v>-28444822</v>
      </c>
      <c r="H1282" s="23">
        <v>2638445</v>
      </c>
      <c r="I1282" s="107">
        <v>5.0000000000000001E-3</v>
      </c>
      <c r="J1282" s="23">
        <v>2949014.915</v>
      </c>
      <c r="N1282" s="72"/>
      <c r="O1282" s="72"/>
      <c r="P1282" s="72"/>
      <c r="Q1282" s="72"/>
      <c r="R1282" s="72"/>
      <c r="S1282" s="72">
        <v>2949014.915</v>
      </c>
      <c r="T1282" s="22"/>
      <c r="U1282" s="22"/>
      <c r="V1282" s="72">
        <v>0</v>
      </c>
      <c r="X1282" s="102">
        <v>102.5</v>
      </c>
      <c r="Y1282" s="22">
        <v>28770.877219512196</v>
      </c>
      <c r="Z1282" s="5">
        <v>4.5900000000000003E-2</v>
      </c>
      <c r="AA1282" s="40"/>
      <c r="AE1282" s="34">
        <v>0</v>
      </c>
      <c r="AF1282" s="34">
        <v>644323.76504220965</v>
      </c>
    </row>
    <row r="1283" spans="1:35" ht="27.75" customHeight="1" x14ac:dyDescent="0.2">
      <c r="A1283" s="39">
        <v>1225</v>
      </c>
      <c r="B1283" s="17" t="s">
        <v>55</v>
      </c>
      <c r="C1283" s="19">
        <v>1994</v>
      </c>
      <c r="D1283" s="19"/>
      <c r="E1283" s="29">
        <v>0</v>
      </c>
      <c r="F1283" s="21">
        <v>67549254</v>
      </c>
      <c r="G1283" s="21">
        <v>-30854230</v>
      </c>
      <c r="H1283" s="23">
        <v>2796826</v>
      </c>
      <c r="I1283" s="107">
        <v>5.0000000000000001E-3</v>
      </c>
      <c r="J1283" s="23">
        <v>3120588.14</v>
      </c>
      <c r="N1283" s="72"/>
      <c r="O1283" s="72"/>
      <c r="P1283" s="72"/>
      <c r="Q1283" s="72"/>
      <c r="R1283" s="72"/>
      <c r="S1283" s="72">
        <v>3120588.14</v>
      </c>
      <c r="T1283" s="22"/>
      <c r="U1283" s="22"/>
      <c r="V1283" s="72">
        <v>0</v>
      </c>
      <c r="X1283" s="102">
        <v>108.2</v>
      </c>
      <c r="Y1283" s="22">
        <v>28840.925508317931</v>
      </c>
      <c r="Z1283" s="5">
        <v>4.5900000000000003E-2</v>
      </c>
      <c r="AA1283" s="40"/>
      <c r="AE1283" s="34">
        <v>0</v>
      </c>
      <c r="AF1283" s="34">
        <v>643590.22973509016</v>
      </c>
    </row>
    <row r="1284" spans="1:35" ht="27.75" customHeight="1" x14ac:dyDescent="0.2">
      <c r="A1284" s="39">
        <v>1226</v>
      </c>
      <c r="B1284" s="17" t="s">
        <v>55</v>
      </c>
      <c r="C1284" s="19">
        <v>1995</v>
      </c>
      <c r="D1284" s="19"/>
      <c r="E1284" s="29">
        <v>0</v>
      </c>
      <c r="F1284" s="21">
        <v>71418835</v>
      </c>
      <c r="G1284" s="21">
        <v>-33278504</v>
      </c>
      <c r="H1284" s="23">
        <v>3869581</v>
      </c>
      <c r="I1284" s="107">
        <v>5.0000000000000001E-3</v>
      </c>
      <c r="J1284" s="23">
        <v>4207327.2699999996</v>
      </c>
      <c r="N1284" s="72"/>
      <c r="O1284" s="72"/>
      <c r="P1284" s="72"/>
      <c r="Q1284" s="72"/>
      <c r="R1284" s="72"/>
      <c r="S1284" s="72">
        <v>4207327.2699999996</v>
      </c>
      <c r="T1284" s="22"/>
      <c r="U1284" s="22"/>
      <c r="V1284" s="72">
        <v>0</v>
      </c>
      <c r="X1284" s="102">
        <v>116.7</v>
      </c>
      <c r="Y1284" s="22">
        <v>36052.504455869748</v>
      </c>
      <c r="Z1284" s="5">
        <v>4.5900000000000003E-2</v>
      </c>
      <c r="AA1284" s="40"/>
      <c r="AE1284" s="34">
        <v>0</v>
      </c>
      <c r="AF1284" s="34">
        <v>650101.94264611928</v>
      </c>
    </row>
    <row r="1285" spans="1:35" ht="27.75" customHeight="1" x14ac:dyDescent="0.2">
      <c r="A1285" s="39">
        <v>1227</v>
      </c>
      <c r="B1285" s="17" t="s">
        <v>55</v>
      </c>
      <c r="C1285" s="19">
        <v>1996</v>
      </c>
      <c r="D1285" s="19"/>
      <c r="E1285" s="29">
        <v>0</v>
      </c>
      <c r="F1285" s="21">
        <v>74597523</v>
      </c>
      <c r="G1285" s="21">
        <v>-36291653</v>
      </c>
      <c r="H1285" s="23">
        <v>3178688</v>
      </c>
      <c r="I1285" s="107">
        <v>5.0000000000000001E-3</v>
      </c>
      <c r="J1285" s="23">
        <v>3535782.1749999998</v>
      </c>
      <c r="N1285" s="72"/>
      <c r="O1285" s="72"/>
      <c r="P1285" s="72"/>
      <c r="Q1285" s="72"/>
      <c r="R1285" s="72"/>
      <c r="S1285" s="72">
        <v>3535782.1749999998</v>
      </c>
      <c r="T1285" s="22"/>
      <c r="U1285" s="22"/>
      <c r="V1285" s="72">
        <v>0</v>
      </c>
      <c r="X1285" s="102">
        <v>116.6</v>
      </c>
      <c r="Y1285" s="22">
        <v>30324.032375643226</v>
      </c>
      <c r="Z1285" s="5">
        <v>4.5900000000000003E-2</v>
      </c>
      <c r="AA1285" s="40"/>
      <c r="AE1285" s="34">
        <v>0</v>
      </c>
      <c r="AF1285" s="34">
        <v>650586.29585430562</v>
      </c>
    </row>
    <row r="1286" spans="1:35" ht="27.75" customHeight="1" x14ac:dyDescent="0.2">
      <c r="A1286" s="39">
        <v>1228</v>
      </c>
      <c r="B1286" s="17" t="s">
        <v>55</v>
      </c>
      <c r="C1286" s="19">
        <v>1997</v>
      </c>
      <c r="D1286" s="19"/>
      <c r="E1286" s="29">
        <v>0</v>
      </c>
      <c r="F1286" s="21">
        <v>77309541</v>
      </c>
      <c r="G1286" s="21">
        <v>-39280559</v>
      </c>
      <c r="H1286" s="23">
        <v>2712018</v>
      </c>
      <c r="I1286" s="107">
        <v>5.0000000000000001E-3</v>
      </c>
      <c r="J1286" s="23">
        <v>3085005.6150000002</v>
      </c>
      <c r="L1286" s="33">
        <v>0.49190541695235263</v>
      </c>
      <c r="N1286" s="72"/>
      <c r="O1286" s="72"/>
      <c r="P1286" s="72"/>
      <c r="Q1286" s="72"/>
      <c r="R1286" s="72"/>
      <c r="S1286" s="72">
        <v>3085005.6150000002</v>
      </c>
      <c r="T1286" s="22"/>
      <c r="U1286" s="22"/>
      <c r="V1286" s="72">
        <v>0</v>
      </c>
      <c r="X1286" s="102">
        <v>118</v>
      </c>
      <c r="Y1286" s="22">
        <v>26144.115381355936</v>
      </c>
      <c r="Z1286" s="5">
        <v>4.5900000000000003E-2</v>
      </c>
      <c r="AA1286" s="40"/>
      <c r="AE1286" s="34">
        <v>0</v>
      </c>
      <c r="AF1286" s="34">
        <v>646868.50025594898</v>
      </c>
    </row>
    <row r="1287" spans="1:35" ht="27.75" customHeight="1" x14ac:dyDescent="0.2">
      <c r="A1287" s="39">
        <v>1229</v>
      </c>
      <c r="B1287" s="17" t="s">
        <v>55</v>
      </c>
      <c r="C1287" s="19">
        <v>1998</v>
      </c>
      <c r="D1287" s="19"/>
      <c r="E1287" s="29">
        <v>0</v>
      </c>
      <c r="F1287" s="21">
        <v>79673170</v>
      </c>
      <c r="G1287" s="21">
        <v>-42387734</v>
      </c>
      <c r="H1287" s="23">
        <v>2363629</v>
      </c>
      <c r="I1287" s="107">
        <v>5.0000000000000001E-3</v>
      </c>
      <c r="J1287" s="23"/>
      <c r="K1287" s="23">
        <v>2954320.7409999999</v>
      </c>
      <c r="L1287" s="23">
        <v>21896794.812168784</v>
      </c>
      <c r="M1287" s="39">
        <v>1</v>
      </c>
      <c r="N1287" s="72"/>
      <c r="O1287" s="72"/>
      <c r="P1287" s="72"/>
      <c r="Q1287" s="72"/>
      <c r="R1287" s="72"/>
      <c r="S1287" s="72">
        <v>2954320.7409999999</v>
      </c>
      <c r="T1287" s="22"/>
      <c r="U1287" s="22"/>
      <c r="X1287" s="102">
        <v>122.8</v>
      </c>
      <c r="Y1287" s="22">
        <v>24057.986490228013</v>
      </c>
      <c r="Z1287" s="5">
        <v>4.5900000000000003E-2</v>
      </c>
      <c r="AA1287" s="40"/>
      <c r="AE1287" s="34">
        <v>0</v>
      </c>
      <c r="AF1287" s="34">
        <v>641235.22258442885</v>
      </c>
    </row>
    <row r="1288" spans="1:35" ht="27.75" customHeight="1" x14ac:dyDescent="0.2">
      <c r="A1288" s="39">
        <v>1230</v>
      </c>
      <c r="B1288" s="17" t="s">
        <v>55</v>
      </c>
      <c r="C1288" s="19">
        <v>1999</v>
      </c>
      <c r="D1288" s="19"/>
      <c r="E1288" s="29">
        <v>0</v>
      </c>
      <c r="F1288" s="21">
        <v>0</v>
      </c>
      <c r="G1288" s="21">
        <v>0</v>
      </c>
      <c r="H1288" s="23">
        <v>-79673170</v>
      </c>
      <c r="I1288" s="107">
        <v>5.0000000000000001E-3</v>
      </c>
      <c r="J1288" s="23"/>
      <c r="K1288" s="23">
        <v>2954320.7409999999</v>
      </c>
      <c r="L1288" s="23">
        <v>21896794.812168784</v>
      </c>
      <c r="M1288" s="39">
        <v>1</v>
      </c>
      <c r="N1288" s="72"/>
      <c r="O1288" s="72"/>
      <c r="P1288" s="72"/>
      <c r="Q1288" s="72"/>
      <c r="R1288" s="72"/>
      <c r="S1288" s="72">
        <v>2954320.7409999999</v>
      </c>
      <c r="T1288" s="22"/>
      <c r="U1288" s="22"/>
      <c r="X1288" s="102">
        <v>126.1</v>
      </c>
      <c r="Y1288" s="22">
        <v>23428.396042823155</v>
      </c>
      <c r="Z1288" s="5">
        <v>4.5900000000000003E-2</v>
      </c>
      <c r="AA1288" s="40"/>
      <c r="AE1288" s="34">
        <v>0</v>
      </c>
      <c r="AF1288" s="34">
        <v>635230.92191062681</v>
      </c>
    </row>
    <row r="1289" spans="1:35" ht="27.75" customHeight="1" x14ac:dyDescent="0.2">
      <c r="A1289" s="39">
        <v>1231</v>
      </c>
      <c r="B1289" s="17" t="s">
        <v>55</v>
      </c>
      <c r="C1289" s="19">
        <v>2000</v>
      </c>
      <c r="D1289" s="19"/>
      <c r="E1289" s="29">
        <v>0</v>
      </c>
      <c r="F1289" s="21">
        <v>0</v>
      </c>
      <c r="G1289" s="21">
        <v>0</v>
      </c>
      <c r="H1289" s="23">
        <v>0</v>
      </c>
      <c r="I1289" s="107">
        <v>5.0000000000000001E-3</v>
      </c>
      <c r="J1289" s="23"/>
      <c r="K1289" s="23">
        <v>2954320.7409999999</v>
      </c>
      <c r="L1289" s="23">
        <v>21896794.812168784</v>
      </c>
      <c r="M1289" s="39">
        <v>1</v>
      </c>
      <c r="N1289" s="72"/>
      <c r="O1289" s="72"/>
      <c r="P1289" s="72"/>
      <c r="Q1289" s="72"/>
      <c r="R1289" s="72"/>
      <c r="S1289" s="72">
        <v>2954320.7409999999</v>
      </c>
      <c r="T1289" s="22"/>
      <c r="U1289" s="22"/>
      <c r="X1289" s="102">
        <v>128.69999999999999</v>
      </c>
      <c r="Y1289" s="22">
        <v>22955.095112665113</v>
      </c>
      <c r="Z1289" s="5">
        <v>4.5900000000000003E-2</v>
      </c>
      <c r="AA1289" s="40"/>
      <c r="AE1289" s="34">
        <v>0</v>
      </c>
      <c r="AF1289" s="34">
        <v>629028.91770759411</v>
      </c>
    </row>
    <row r="1290" spans="1:35" ht="27.75" customHeight="1" x14ac:dyDescent="0.2">
      <c r="A1290" s="39">
        <v>1232</v>
      </c>
      <c r="B1290" s="17" t="s">
        <v>55</v>
      </c>
      <c r="C1290" s="19">
        <v>2001</v>
      </c>
      <c r="D1290" s="19"/>
      <c r="E1290" s="29">
        <v>0</v>
      </c>
      <c r="F1290" s="21">
        <v>0</v>
      </c>
      <c r="G1290" s="21">
        <v>0</v>
      </c>
      <c r="H1290" s="23">
        <v>0</v>
      </c>
      <c r="I1290" s="107">
        <v>5.0000000000000001E-3</v>
      </c>
      <c r="J1290" s="23"/>
      <c r="K1290" s="23">
        <v>2954320.7409999999</v>
      </c>
      <c r="L1290" s="23">
        <v>21896794.812168784</v>
      </c>
      <c r="M1290" s="39">
        <v>1</v>
      </c>
      <c r="N1290" s="72"/>
      <c r="O1290" s="72"/>
      <c r="P1290" s="72"/>
      <c r="Q1290" s="72"/>
      <c r="R1290" s="72"/>
      <c r="S1290" s="72">
        <v>2954320.7409999999</v>
      </c>
      <c r="T1290" s="22"/>
      <c r="U1290" s="22"/>
      <c r="X1290" s="102">
        <v>129.6</v>
      </c>
      <c r="Y1290" s="22">
        <v>22795.684729938272</v>
      </c>
      <c r="Z1290" s="5">
        <v>4.5900000000000003E-2</v>
      </c>
      <c r="AA1290" s="40"/>
      <c r="AE1290" s="34">
        <v>0</v>
      </c>
      <c r="AF1290" s="34">
        <v>622952.17511475377</v>
      </c>
    </row>
    <row r="1291" spans="1:35" ht="27.75" customHeight="1" x14ac:dyDescent="0.2">
      <c r="A1291" s="39">
        <v>1233</v>
      </c>
      <c r="B1291" s="17" t="s">
        <v>55</v>
      </c>
      <c r="C1291" s="19">
        <v>2002</v>
      </c>
      <c r="D1291" s="19"/>
      <c r="E1291" s="29">
        <v>0</v>
      </c>
      <c r="F1291" s="21">
        <v>91694597</v>
      </c>
      <c r="G1291" s="109">
        <v>-9738575.6529201716</v>
      </c>
      <c r="H1291" s="23">
        <v>91694597</v>
      </c>
      <c r="I1291" s="107">
        <v>5.0000000000000001E-3</v>
      </c>
      <c r="J1291" s="23"/>
      <c r="K1291" s="23">
        <v>2954320.7409999999</v>
      </c>
      <c r="L1291" s="23">
        <v>21896794.812168784</v>
      </c>
      <c r="M1291" s="39">
        <v>1</v>
      </c>
      <c r="N1291" s="72"/>
      <c r="O1291" s="72"/>
      <c r="P1291" s="72"/>
      <c r="Q1291" s="72"/>
      <c r="R1291" s="72"/>
      <c r="S1291" s="72">
        <v>2954320.7409999999</v>
      </c>
      <c r="T1291" s="22"/>
      <c r="U1291" s="22"/>
      <c r="V1291" s="72">
        <v>0</v>
      </c>
      <c r="X1291" s="102">
        <v>130.5</v>
      </c>
      <c r="Y1291" s="22">
        <v>22638.47311111111</v>
      </c>
      <c r="Z1291" s="5">
        <v>4.5900000000000003E-2</v>
      </c>
      <c r="AA1291" s="40"/>
      <c r="AD1291" s="111">
        <v>91.329146341463414</v>
      </c>
      <c r="AE1291" s="34">
        <v>0</v>
      </c>
      <c r="AF1291" s="34">
        <v>616997.14338809764</v>
      </c>
      <c r="AG1291" s="107">
        <v>8.2960000000000006E-2</v>
      </c>
      <c r="AH1291" s="41">
        <v>16.741565999999999</v>
      </c>
      <c r="AI1291" s="23">
        <v>10329498.397843299</v>
      </c>
    </row>
    <row r="1292" spans="1:35" ht="27.75" customHeight="1" x14ac:dyDescent="0.2">
      <c r="A1292" s="39">
        <v>1234</v>
      </c>
      <c r="B1292" s="17" t="s">
        <v>55</v>
      </c>
      <c r="C1292" s="19">
        <v>2003</v>
      </c>
      <c r="D1292" s="19"/>
      <c r="E1292" s="29">
        <v>0</v>
      </c>
      <c r="F1292" s="21">
        <v>98441614</v>
      </c>
      <c r="G1292" s="21">
        <v>0</v>
      </c>
      <c r="H1292" s="23">
        <v>6747017</v>
      </c>
      <c r="I1292" s="107">
        <v>5.0000000000000001E-3</v>
      </c>
      <c r="J1292" s="23">
        <v>7205489.9850000003</v>
      </c>
      <c r="K1292" s="23">
        <v>14771603.705</v>
      </c>
      <c r="L1292" s="23">
        <v>109483974.06084393</v>
      </c>
      <c r="N1292" s="72"/>
      <c r="O1292" s="72"/>
      <c r="P1292" s="72"/>
      <c r="Q1292" s="72"/>
      <c r="R1292" s="72"/>
      <c r="S1292" s="72">
        <v>7205489.9850000003</v>
      </c>
      <c r="T1292" s="22"/>
      <c r="U1292" s="22"/>
      <c r="V1292" s="72">
        <v>0</v>
      </c>
      <c r="X1292" s="102">
        <v>130.6</v>
      </c>
      <c r="Y1292" s="22">
        <v>55172.205091883618</v>
      </c>
      <c r="Z1292" s="5">
        <v>4.5900000000000003E-2</v>
      </c>
      <c r="AA1292" s="40"/>
      <c r="AD1292" s="111">
        <v>94.295243902439026</v>
      </c>
      <c r="AE1292" s="34">
        <v>0</v>
      </c>
      <c r="AF1292" s="34">
        <v>643849.17959846766</v>
      </c>
      <c r="AG1292" s="107">
        <v>8.2960000000000006E-2</v>
      </c>
      <c r="AH1292" s="41">
        <v>16.820820000000001</v>
      </c>
      <c r="AI1292" s="23">
        <v>10830071.157173498</v>
      </c>
    </row>
    <row r="1293" spans="1:35" ht="27.75" customHeight="1" x14ac:dyDescent="0.2">
      <c r="A1293" s="39">
        <v>1235</v>
      </c>
      <c r="B1293" s="17" t="s">
        <v>55</v>
      </c>
      <c r="C1293" s="19">
        <v>2004</v>
      </c>
      <c r="D1293" s="19"/>
      <c r="E1293" s="29">
        <v>0</v>
      </c>
      <c r="F1293" s="21">
        <v>105766009</v>
      </c>
      <c r="G1293" s="21">
        <v>0</v>
      </c>
      <c r="H1293" s="23">
        <v>7324395</v>
      </c>
      <c r="I1293" s="107">
        <v>5.0000000000000001E-3</v>
      </c>
      <c r="J1293" s="23">
        <v>7816603.0700000003</v>
      </c>
      <c r="K1293" s="23"/>
      <c r="N1293" s="72"/>
      <c r="O1293" s="72"/>
      <c r="P1293" s="72"/>
      <c r="Q1293" s="72"/>
      <c r="R1293" s="72"/>
      <c r="S1293" s="72">
        <v>7816603.0700000003</v>
      </c>
      <c r="T1293" s="22"/>
      <c r="U1293" s="22"/>
      <c r="V1293" s="72">
        <v>0</v>
      </c>
      <c r="X1293" s="102">
        <v>131.1</v>
      </c>
      <c r="Y1293" s="22">
        <v>59623.211823035854</v>
      </c>
      <c r="Z1293" s="5">
        <v>4.5900000000000003E-2</v>
      </c>
      <c r="AA1293" s="40"/>
      <c r="AD1293" s="111">
        <v>97.149756097560967</v>
      </c>
      <c r="AE1293" s="34">
        <v>0</v>
      </c>
      <c r="AF1293" s="34">
        <v>673919.71407793381</v>
      </c>
      <c r="AG1293" s="107">
        <v>8.2960000000000006E-2</v>
      </c>
      <c r="AH1293" s="41">
        <v>16.852066000000001</v>
      </c>
      <c r="AI1293" s="23">
        <v>11356939.50034247</v>
      </c>
    </row>
    <row r="1294" spans="1:35" ht="27.75" customHeight="1" x14ac:dyDescent="0.2">
      <c r="A1294" s="39">
        <v>1236</v>
      </c>
      <c r="B1294" s="17" t="s">
        <v>55</v>
      </c>
      <c r="C1294" s="19">
        <v>2005</v>
      </c>
      <c r="D1294" s="19"/>
      <c r="E1294" s="29">
        <v>0</v>
      </c>
      <c r="F1294" s="21">
        <v>118472556</v>
      </c>
      <c r="G1294" s="21">
        <v>0</v>
      </c>
      <c r="H1294" s="23">
        <v>12706547</v>
      </c>
      <c r="I1294" s="107">
        <v>5.0000000000000001E-3</v>
      </c>
      <c r="J1294" s="23">
        <v>13235377.045</v>
      </c>
      <c r="N1294" s="72"/>
      <c r="O1294" s="72"/>
      <c r="P1294" s="72"/>
      <c r="Q1294" s="72"/>
      <c r="R1294" s="72"/>
      <c r="S1294" s="72">
        <v>13235377.045</v>
      </c>
      <c r="T1294" s="22"/>
      <c r="U1294" s="22"/>
      <c r="V1294" s="72">
        <v>0</v>
      </c>
      <c r="X1294" s="102">
        <v>133.6</v>
      </c>
      <c r="Y1294" s="22">
        <v>99067.193450598803</v>
      </c>
      <c r="Z1294" s="5">
        <v>4.5900000000000003E-2</v>
      </c>
      <c r="AA1294" s="40"/>
      <c r="AD1294" s="111">
        <v>99.990121951219521</v>
      </c>
      <c r="AE1294" s="34">
        <v>0</v>
      </c>
      <c r="AF1294" s="34">
        <v>742053.99265235546</v>
      </c>
      <c r="AG1294" s="107">
        <v>8.2960000000000006E-2</v>
      </c>
      <c r="AH1294" s="41">
        <v>17.008296000000001</v>
      </c>
      <c r="AI1294" s="23">
        <v>12621073.955013087</v>
      </c>
    </row>
    <row r="1295" spans="1:35" ht="27.75" customHeight="1" x14ac:dyDescent="0.2">
      <c r="A1295" s="39">
        <v>1237</v>
      </c>
      <c r="B1295" s="17" t="s">
        <v>55</v>
      </c>
      <c r="C1295" s="19">
        <v>2006</v>
      </c>
      <c r="D1295" s="19"/>
      <c r="E1295" s="29">
        <v>0</v>
      </c>
      <c r="F1295" s="21">
        <v>127456749</v>
      </c>
      <c r="G1295" s="21">
        <v>0</v>
      </c>
      <c r="H1295" s="23">
        <v>8984193</v>
      </c>
      <c r="I1295" s="107">
        <v>5.0000000000000001E-3</v>
      </c>
      <c r="J1295" s="23">
        <v>9576555.7799999993</v>
      </c>
      <c r="N1295" s="72"/>
      <c r="O1295" s="72"/>
      <c r="P1295" s="72"/>
      <c r="Q1295" s="72"/>
      <c r="R1295" s="72"/>
      <c r="S1295" s="72">
        <v>9576555.7799999993</v>
      </c>
      <c r="T1295" s="22"/>
      <c r="U1295" s="22"/>
      <c r="V1295" s="72">
        <v>0</v>
      </c>
      <c r="X1295" s="102">
        <v>142.4</v>
      </c>
      <c r="Y1295" s="22">
        <v>67251.093960674145</v>
      </c>
      <c r="Z1295" s="5">
        <v>4.5900000000000003E-2</v>
      </c>
      <c r="AA1295" s="40"/>
      <c r="AD1295" s="111">
        <v>103.12109756097563</v>
      </c>
      <c r="AE1295" s="34">
        <v>0</v>
      </c>
      <c r="AF1295" s="34">
        <v>775244.80835028645</v>
      </c>
      <c r="AG1295" s="107">
        <v>7.7441666666666686E-2</v>
      </c>
      <c r="AH1295" s="41">
        <v>16.88236666666667</v>
      </c>
      <c r="AI1295" s="23">
        <v>13087967.110999266</v>
      </c>
    </row>
    <row r="1296" spans="1:35" ht="27.75" customHeight="1" x14ac:dyDescent="0.2">
      <c r="A1296" s="39">
        <v>1238</v>
      </c>
      <c r="B1296" s="17" t="s">
        <v>55</v>
      </c>
      <c r="C1296" s="19">
        <v>2007</v>
      </c>
      <c r="D1296" s="19"/>
      <c r="E1296" s="29">
        <v>-325132</v>
      </c>
      <c r="F1296" s="21">
        <v>138311159</v>
      </c>
      <c r="G1296" s="21">
        <v>0</v>
      </c>
      <c r="H1296" s="23">
        <v>10854410</v>
      </c>
      <c r="I1296" s="107">
        <v>5.0000000000000001E-3</v>
      </c>
      <c r="J1296" s="23">
        <v>11491693.744999999</v>
      </c>
      <c r="N1296" s="72">
        <v>0</v>
      </c>
      <c r="O1296" s="72">
        <v>138311159</v>
      </c>
      <c r="P1296" s="72"/>
      <c r="Q1296" s="72"/>
      <c r="R1296" s="72">
        <v>0</v>
      </c>
      <c r="S1296" s="72">
        <v>11491693.744999999</v>
      </c>
      <c r="T1296" s="22"/>
      <c r="U1296" s="22"/>
      <c r="V1296" s="72">
        <v>0</v>
      </c>
      <c r="X1296" s="102">
        <v>148.80000000000001</v>
      </c>
      <c r="Y1296" s="22">
        <v>77229.124630376333</v>
      </c>
      <c r="Z1296" s="5">
        <v>4.5900000000000003E-2</v>
      </c>
      <c r="AA1296" s="40"/>
      <c r="AD1296" s="111">
        <v>106.41609756097562</v>
      </c>
      <c r="AE1296" s="34">
        <v>0</v>
      </c>
      <c r="AF1296" s="34">
        <v>816890.19627738465</v>
      </c>
      <c r="AG1296" s="107">
        <v>7.350000000000001E-2</v>
      </c>
      <c r="AH1296" s="41">
        <v>17.296320000000001</v>
      </c>
      <c r="AI1296" s="23">
        <v>14129194.239676455</v>
      </c>
    </row>
    <row r="1297" spans="1:35" ht="27.75" customHeight="1" x14ac:dyDescent="0.2">
      <c r="A1297" s="39">
        <v>1239</v>
      </c>
      <c r="B1297" s="17" t="s">
        <v>55</v>
      </c>
      <c r="C1297" s="19">
        <v>2008</v>
      </c>
      <c r="D1297" s="19"/>
      <c r="E1297" s="29">
        <v>-775648</v>
      </c>
      <c r="F1297" s="21">
        <v>147718610</v>
      </c>
      <c r="G1297" s="21">
        <v>0</v>
      </c>
      <c r="H1297" s="23">
        <v>9407451</v>
      </c>
      <c r="I1297" s="107">
        <v>5.0000000000000001E-3</v>
      </c>
      <c r="J1297" s="23">
        <v>10099006.795</v>
      </c>
      <c r="N1297" s="72">
        <v>0</v>
      </c>
      <c r="O1297" s="72">
        <v>147718610</v>
      </c>
      <c r="P1297" s="72"/>
      <c r="Q1297" s="72"/>
      <c r="R1297" s="72">
        <v>0</v>
      </c>
      <c r="S1297" s="72">
        <v>10099006.795</v>
      </c>
      <c r="T1297" s="22"/>
      <c r="U1297" s="22"/>
      <c r="V1297" s="72">
        <v>0</v>
      </c>
      <c r="X1297" s="102">
        <v>150.30000000000001</v>
      </c>
      <c r="Y1297" s="22">
        <v>67192.327312042573</v>
      </c>
      <c r="Z1297" s="5">
        <v>4.5900000000000003E-2</v>
      </c>
      <c r="AA1297" s="40"/>
      <c r="AD1297" s="111">
        <v>109.62926829268292</v>
      </c>
      <c r="AE1297" s="34">
        <v>0</v>
      </c>
      <c r="AF1297" s="34">
        <v>846587.26358029526</v>
      </c>
      <c r="AG1297" s="107">
        <v>7.2692083333333324E-2</v>
      </c>
      <c r="AH1297" s="41">
        <v>17.715351999999999</v>
      </c>
      <c r="AI1297" s="23">
        <v>14997591.37304171</v>
      </c>
    </row>
    <row r="1298" spans="1:35" ht="27.75" customHeight="1" x14ac:dyDescent="0.2">
      <c r="A1298" s="39">
        <v>1240</v>
      </c>
      <c r="B1298" s="17" t="s">
        <v>55</v>
      </c>
      <c r="C1298" s="19">
        <v>2009</v>
      </c>
      <c r="D1298" s="19"/>
      <c r="E1298" s="29">
        <v>-904866</v>
      </c>
      <c r="F1298" s="21">
        <v>154708180</v>
      </c>
      <c r="G1298" s="21">
        <v>0</v>
      </c>
      <c r="H1298" s="23">
        <v>6989570</v>
      </c>
      <c r="I1298" s="107">
        <v>5.0000000000000001E-3</v>
      </c>
      <c r="J1298" s="23">
        <v>7728163.0499999998</v>
      </c>
      <c r="N1298" s="72">
        <v>170290</v>
      </c>
      <c r="O1298" s="72">
        <v>154708180</v>
      </c>
      <c r="P1298" s="72"/>
      <c r="Q1298" s="72"/>
      <c r="R1298" s="72">
        <v>170290</v>
      </c>
      <c r="S1298" s="72">
        <v>7898453.0499999998</v>
      </c>
      <c r="T1298" s="22"/>
      <c r="U1298" s="22"/>
      <c r="V1298" s="72">
        <v>0</v>
      </c>
      <c r="X1298" s="102">
        <v>151.1</v>
      </c>
      <c r="Y1298" s="22">
        <v>52273.018199867642</v>
      </c>
      <c r="Z1298" s="5">
        <v>4.5900000000000003E-2</v>
      </c>
      <c r="AA1298" s="40"/>
      <c r="AD1298" s="111">
        <v>112.72439024390243</v>
      </c>
      <c r="AE1298" s="34">
        <v>0</v>
      </c>
      <c r="AF1298" s="34">
        <v>860001.92638182745</v>
      </c>
      <c r="AG1298" s="107">
        <v>7.3154000000000011E-2</v>
      </c>
      <c r="AH1298" s="41">
        <v>17.930536200000002</v>
      </c>
      <c r="AI1298" s="23">
        <v>15420295.673059095</v>
      </c>
    </row>
    <row r="1299" spans="1:35" ht="27.75" customHeight="1" x14ac:dyDescent="0.2">
      <c r="A1299" s="39">
        <v>1241</v>
      </c>
      <c r="B1299" s="17" t="s">
        <v>55</v>
      </c>
      <c r="C1299" s="19">
        <v>2010</v>
      </c>
      <c r="D1299" s="19"/>
      <c r="E1299" s="29">
        <v>-1003414</v>
      </c>
      <c r="F1299" s="21">
        <v>161468369</v>
      </c>
      <c r="G1299" s="21">
        <v>0</v>
      </c>
      <c r="H1299" s="23">
        <v>6760189</v>
      </c>
      <c r="I1299" s="107">
        <v>5.0000000000000001E-3</v>
      </c>
      <c r="J1299" s="23">
        <v>7533729.9000000004</v>
      </c>
      <c r="N1299" s="72">
        <v>5714452</v>
      </c>
      <c r="O1299" s="72">
        <v>161468369</v>
      </c>
      <c r="P1299" s="72"/>
      <c r="Q1299" s="72"/>
      <c r="R1299" s="72">
        <v>5714452</v>
      </c>
      <c r="S1299" s="72">
        <v>13248181.9</v>
      </c>
      <c r="T1299" s="22"/>
      <c r="U1299" s="22"/>
      <c r="V1299" s="72">
        <v>0</v>
      </c>
      <c r="X1299" s="102">
        <v>155.1</v>
      </c>
      <c r="Y1299" s="22">
        <v>85417.033526756932</v>
      </c>
      <c r="Z1299" s="5">
        <v>4.5900000000000003E-2</v>
      </c>
      <c r="AA1299" s="40"/>
      <c r="AD1299" s="111">
        <v>115.85768292682927</v>
      </c>
      <c r="AE1299" s="34">
        <v>0</v>
      </c>
      <c r="AF1299" s="34">
        <v>905944.87148765847</v>
      </c>
      <c r="AG1299" s="107">
        <v>7.3993333333333355E-2</v>
      </c>
      <c r="AH1299" s="41">
        <v>18.29948266666667</v>
      </c>
      <c r="AI1299" s="23">
        <v>16578322.472743969</v>
      </c>
    </row>
    <row r="1300" spans="1:35" ht="27.75" customHeight="1" x14ac:dyDescent="0.2">
      <c r="A1300" s="39">
        <v>1242</v>
      </c>
      <c r="B1300" s="17" t="s">
        <v>55</v>
      </c>
      <c r="C1300" s="18">
        <v>2011</v>
      </c>
      <c r="D1300" s="18"/>
      <c r="E1300" s="29">
        <v>-1298057</v>
      </c>
      <c r="F1300" s="21">
        <v>170771503</v>
      </c>
      <c r="G1300" s="20">
        <v>0</v>
      </c>
      <c r="H1300" s="23">
        <v>9303134</v>
      </c>
      <c r="I1300" s="107">
        <v>5.0000000000000001E-3</v>
      </c>
      <c r="J1300" s="23">
        <v>10110475.845000001</v>
      </c>
      <c r="N1300" s="72">
        <v>772283</v>
      </c>
      <c r="O1300" s="72">
        <v>170771503</v>
      </c>
      <c r="P1300" s="72"/>
      <c r="Q1300" s="72"/>
      <c r="R1300" s="72">
        <v>772283</v>
      </c>
      <c r="S1300" s="72">
        <v>10882758.845000001</v>
      </c>
      <c r="T1300" s="22"/>
      <c r="U1300" s="22"/>
      <c r="V1300" s="72">
        <v>0</v>
      </c>
      <c r="X1300" s="102">
        <v>160.19999999999999</v>
      </c>
      <c r="Y1300" s="22">
        <v>67932.327372034968</v>
      </c>
      <c r="Z1300" s="5">
        <v>4.5900000000000003E-2</v>
      </c>
      <c r="AA1300" s="40"/>
      <c r="AD1300" s="111">
        <v>119.08</v>
      </c>
      <c r="AE1300" s="34">
        <v>0</v>
      </c>
      <c r="AF1300" s="34">
        <v>932294.32925840991</v>
      </c>
      <c r="AG1300" s="107">
        <v>7.0764333333333346E-2</v>
      </c>
      <c r="AH1300" s="41">
        <v>18.328728099999999</v>
      </c>
      <c r="AI1300" s="23">
        <v>17087769.270149268</v>
      </c>
    </row>
    <row r="1301" spans="1:35" ht="27.75" customHeight="1" x14ac:dyDescent="0.2">
      <c r="B1301" s="98" t="s">
        <v>55</v>
      </c>
      <c r="C1301" s="39">
        <v>2012</v>
      </c>
      <c r="E1301" s="29">
        <v>-1298057</v>
      </c>
      <c r="F1301" s="34">
        <v>180339920</v>
      </c>
      <c r="G1301" s="20"/>
      <c r="H1301" s="23">
        <v>9568417</v>
      </c>
      <c r="I1301" s="107">
        <v>5.0000000000000001E-3</v>
      </c>
      <c r="J1301" s="23">
        <v>10422274.515000001</v>
      </c>
      <c r="N1301" s="72">
        <v>0</v>
      </c>
      <c r="O1301" s="72"/>
      <c r="P1301" s="72"/>
      <c r="Q1301" s="72"/>
      <c r="R1301" s="72">
        <v>0</v>
      </c>
      <c r="S1301" s="72">
        <v>10422274.515000001</v>
      </c>
      <c r="T1301" s="72">
        <v>0</v>
      </c>
      <c r="U1301" s="72">
        <v>12539722</v>
      </c>
      <c r="X1301" s="102">
        <v>161.6</v>
      </c>
      <c r="Y1301" s="22">
        <v>64494.27298886139</v>
      </c>
      <c r="Z1301" s="5">
        <v>4.5900000000000003E-2</v>
      </c>
      <c r="AF1301" s="34">
        <v>953996.29253431037</v>
      </c>
      <c r="AG1301" s="107">
        <v>6.2333333333333331E-2</v>
      </c>
      <c r="AH1301" s="41">
        <v>17.40324</v>
      </c>
      <c r="AI1301" s="23">
        <v>16602626.438084811</v>
      </c>
    </row>
    <row r="1302" spans="1:35" ht="27.75" customHeight="1" x14ac:dyDescent="0.2">
      <c r="A1302" s="39">
        <v>1243</v>
      </c>
      <c r="B1302" s="17" t="s">
        <v>56</v>
      </c>
      <c r="C1302" s="19">
        <v>1989</v>
      </c>
      <c r="D1302" s="19"/>
      <c r="E1302" s="29">
        <v>0</v>
      </c>
      <c r="F1302" s="21">
        <v>12232189</v>
      </c>
      <c r="G1302" s="21">
        <v>-6214085</v>
      </c>
      <c r="H1302" s="23"/>
      <c r="I1302" s="107">
        <v>5.0000000000000001E-3</v>
      </c>
      <c r="N1302" s="72"/>
      <c r="O1302" s="72"/>
      <c r="P1302" s="72"/>
      <c r="Q1302" s="72"/>
      <c r="R1302" s="72"/>
      <c r="V1302" s="72">
        <v>0</v>
      </c>
      <c r="X1302" s="102">
        <v>95.5</v>
      </c>
      <c r="Z1302" s="5">
        <v>4.5900000000000003E-2</v>
      </c>
      <c r="AA1302" s="40">
        <v>117623.30862844996</v>
      </c>
      <c r="AB1302" s="110">
        <v>51.164212860310414</v>
      </c>
      <c r="AE1302" s="34">
        <v>1</v>
      </c>
      <c r="AF1302" s="34">
        <v>117623.30862844996</v>
      </c>
    </row>
    <row r="1303" spans="1:35" ht="27.75" customHeight="1" x14ac:dyDescent="0.2">
      <c r="A1303" s="39">
        <v>1244</v>
      </c>
      <c r="B1303" s="17" t="s">
        <v>56</v>
      </c>
      <c r="C1303" s="19">
        <v>1990</v>
      </c>
      <c r="D1303" s="19"/>
      <c r="E1303" s="29">
        <v>0</v>
      </c>
      <c r="F1303" s="21">
        <v>12424686</v>
      </c>
      <c r="G1303" s="21">
        <v>-6022183</v>
      </c>
      <c r="H1303" s="23">
        <v>192497</v>
      </c>
      <c r="I1303" s="107">
        <v>5.0000000000000001E-3</v>
      </c>
      <c r="J1303" s="34">
        <v>253657.94500000001</v>
      </c>
      <c r="N1303" s="72"/>
      <c r="O1303" s="72"/>
      <c r="P1303" s="72"/>
      <c r="Q1303" s="72"/>
      <c r="R1303" s="72"/>
      <c r="S1303" s="72">
        <v>253657.94500000001</v>
      </c>
      <c r="T1303" s="22"/>
      <c r="U1303" s="22"/>
      <c r="V1303" s="72">
        <v>0</v>
      </c>
      <c r="X1303" s="102">
        <v>98.5</v>
      </c>
      <c r="Y1303" s="22">
        <v>2575.2075634517769</v>
      </c>
      <c r="Z1303" s="5">
        <v>4.5900000000000003E-2</v>
      </c>
      <c r="AA1303" s="40"/>
      <c r="AE1303" s="34">
        <v>0</v>
      </c>
      <c r="AF1303" s="34">
        <v>114799.60632585589</v>
      </c>
    </row>
    <row r="1304" spans="1:35" ht="27.75" customHeight="1" x14ac:dyDescent="0.2">
      <c r="A1304" s="39">
        <v>1245</v>
      </c>
      <c r="B1304" s="17" t="s">
        <v>56</v>
      </c>
      <c r="C1304" s="19">
        <v>1991</v>
      </c>
      <c r="D1304" s="19"/>
      <c r="E1304" s="29">
        <v>0</v>
      </c>
      <c r="F1304" s="21">
        <v>13351437</v>
      </c>
      <c r="G1304" s="21">
        <v>-6499616</v>
      </c>
      <c r="H1304" s="23">
        <v>926751</v>
      </c>
      <c r="I1304" s="107">
        <v>5.0000000000000001E-3</v>
      </c>
      <c r="J1304" s="23">
        <v>988874.43</v>
      </c>
      <c r="N1304" s="72"/>
      <c r="O1304" s="72"/>
      <c r="P1304" s="72"/>
      <c r="Q1304" s="72"/>
      <c r="R1304" s="72"/>
      <c r="S1304" s="72">
        <v>988874.43</v>
      </c>
      <c r="T1304" s="22"/>
      <c r="U1304" s="22"/>
      <c r="V1304" s="72">
        <v>0</v>
      </c>
      <c r="X1304" s="102">
        <v>97.7</v>
      </c>
      <c r="Y1304" s="22">
        <v>10121.539713408394</v>
      </c>
      <c r="Z1304" s="5">
        <v>4.5900000000000003E-2</v>
      </c>
      <c r="AA1304" s="40"/>
      <c r="AE1304" s="34">
        <v>0</v>
      </c>
      <c r="AF1304" s="34">
        <v>119651.84410890749</v>
      </c>
    </row>
    <row r="1305" spans="1:35" ht="27.75" customHeight="1" x14ac:dyDescent="0.2">
      <c r="A1305" s="39">
        <v>1246</v>
      </c>
      <c r="B1305" s="17" t="s">
        <v>56</v>
      </c>
      <c r="C1305" s="19">
        <v>1992</v>
      </c>
      <c r="D1305" s="19"/>
      <c r="E1305" s="29">
        <v>0</v>
      </c>
      <c r="F1305" s="21">
        <v>14389509</v>
      </c>
      <c r="G1305" s="21">
        <v>-6978818</v>
      </c>
      <c r="H1305" s="23">
        <v>1038072</v>
      </c>
      <c r="I1305" s="107">
        <v>5.0000000000000001E-3</v>
      </c>
      <c r="J1305" s="23">
        <v>1104829.1850000001</v>
      </c>
      <c r="N1305" s="72"/>
      <c r="O1305" s="72"/>
      <c r="P1305" s="72"/>
      <c r="Q1305" s="72"/>
      <c r="R1305" s="72"/>
      <c r="S1305" s="72">
        <v>1104829.1850000001</v>
      </c>
      <c r="T1305" s="22"/>
      <c r="U1305" s="22"/>
      <c r="V1305" s="72">
        <v>0</v>
      </c>
      <c r="X1305" s="102">
        <v>100</v>
      </c>
      <c r="Y1305" s="22">
        <v>11048.291850000001</v>
      </c>
      <c r="Z1305" s="5">
        <v>4.5900000000000003E-2</v>
      </c>
      <c r="AA1305" s="40"/>
      <c r="AE1305" s="34">
        <v>0</v>
      </c>
      <c r="AF1305" s="34">
        <v>125208.11631430863</v>
      </c>
    </row>
    <row r="1306" spans="1:35" ht="27.75" customHeight="1" x14ac:dyDescent="0.2">
      <c r="A1306" s="39">
        <v>1247</v>
      </c>
      <c r="B1306" s="17" t="s">
        <v>56</v>
      </c>
      <c r="C1306" s="19">
        <v>1993</v>
      </c>
      <c r="D1306" s="19"/>
      <c r="E1306" s="29">
        <v>0</v>
      </c>
      <c r="F1306" s="21">
        <v>15310168</v>
      </c>
      <c r="G1306" s="21">
        <v>-7524453</v>
      </c>
      <c r="H1306" s="23">
        <v>920659</v>
      </c>
      <c r="I1306" s="107">
        <v>5.0000000000000001E-3</v>
      </c>
      <c r="J1306" s="23">
        <v>992606.54500000004</v>
      </c>
      <c r="N1306" s="72"/>
      <c r="O1306" s="72"/>
      <c r="P1306" s="72"/>
      <c r="Q1306" s="72"/>
      <c r="R1306" s="72"/>
      <c r="S1306" s="72">
        <v>992606.54500000004</v>
      </c>
      <c r="T1306" s="22"/>
      <c r="U1306" s="22"/>
      <c r="V1306" s="72">
        <v>0</v>
      </c>
      <c r="X1306" s="102">
        <v>102.5</v>
      </c>
      <c r="Y1306" s="22">
        <v>9683.9662926829278</v>
      </c>
      <c r="Z1306" s="5">
        <v>4.5900000000000003E-2</v>
      </c>
      <c r="AA1306" s="40"/>
      <c r="AE1306" s="34">
        <v>0</v>
      </c>
      <c r="AF1306" s="34">
        <v>129145.03006816479</v>
      </c>
    </row>
    <row r="1307" spans="1:35" ht="27.75" customHeight="1" x14ac:dyDescent="0.2">
      <c r="A1307" s="39">
        <v>1248</v>
      </c>
      <c r="B1307" s="17" t="s">
        <v>56</v>
      </c>
      <c r="C1307" s="19">
        <v>1994</v>
      </c>
      <c r="D1307" s="19"/>
      <c r="E1307" s="29">
        <v>0</v>
      </c>
      <c r="F1307" s="21">
        <v>14168665</v>
      </c>
      <c r="G1307" s="21">
        <v>-6363524</v>
      </c>
      <c r="H1307" s="23">
        <v>-1141503</v>
      </c>
      <c r="I1307" s="107">
        <v>5.0000000000000001E-3</v>
      </c>
      <c r="J1307" s="23">
        <v>-1064952.1599999999</v>
      </c>
      <c r="N1307" s="72"/>
      <c r="O1307" s="72"/>
      <c r="P1307" s="72"/>
      <c r="Q1307" s="72"/>
      <c r="R1307" s="72"/>
      <c r="S1307" s="72">
        <v>-1064952.1599999999</v>
      </c>
      <c r="T1307" s="22"/>
      <c r="U1307" s="22"/>
      <c r="V1307" s="72">
        <v>0</v>
      </c>
      <c r="X1307" s="102">
        <v>108.2</v>
      </c>
      <c r="Y1307" s="22">
        <v>-9842.4414048059134</v>
      </c>
      <c r="Z1307" s="5">
        <v>4.5900000000000003E-2</v>
      </c>
      <c r="AA1307" s="40"/>
      <c r="AE1307" s="34">
        <v>0</v>
      </c>
      <c r="AF1307" s="34">
        <v>113374.83178323011</v>
      </c>
    </row>
    <row r="1308" spans="1:35" ht="27.75" customHeight="1" x14ac:dyDescent="0.2">
      <c r="A1308" s="39">
        <v>1249</v>
      </c>
      <c r="B1308" s="17" t="s">
        <v>56</v>
      </c>
      <c r="C1308" s="19">
        <v>1995</v>
      </c>
      <c r="D1308" s="19"/>
      <c r="E1308" s="29">
        <v>0</v>
      </c>
      <c r="F1308" s="21">
        <v>15011973</v>
      </c>
      <c r="G1308" s="21">
        <v>-6944686</v>
      </c>
      <c r="H1308" s="23">
        <v>843308</v>
      </c>
      <c r="I1308" s="107">
        <v>5.0000000000000001E-3</v>
      </c>
      <c r="J1308" s="23">
        <v>914151.32499999995</v>
      </c>
      <c r="N1308" s="72"/>
      <c r="O1308" s="72"/>
      <c r="P1308" s="72"/>
      <c r="Q1308" s="72"/>
      <c r="R1308" s="72"/>
      <c r="S1308" s="72">
        <v>914151.32499999995</v>
      </c>
      <c r="T1308" s="22"/>
      <c r="U1308" s="22"/>
      <c r="V1308" s="72">
        <v>0</v>
      </c>
      <c r="X1308" s="102">
        <v>116.7</v>
      </c>
      <c r="Y1308" s="22">
        <v>7833.3446872322183</v>
      </c>
      <c r="Z1308" s="5">
        <v>4.5900000000000003E-2</v>
      </c>
      <c r="AA1308" s="40"/>
      <c r="AE1308" s="34">
        <v>0</v>
      </c>
      <c r="AF1308" s="34">
        <v>116004.27169161207</v>
      </c>
    </row>
    <row r="1309" spans="1:35" ht="27.75" customHeight="1" x14ac:dyDescent="0.2">
      <c r="A1309" s="39">
        <v>1250</v>
      </c>
      <c r="B1309" s="17" t="s">
        <v>56</v>
      </c>
      <c r="C1309" s="19">
        <v>1996</v>
      </c>
      <c r="D1309" s="19"/>
      <c r="E1309" s="29">
        <v>0</v>
      </c>
      <c r="F1309" s="21">
        <v>15849026</v>
      </c>
      <c r="G1309" s="21">
        <v>-7494182</v>
      </c>
      <c r="H1309" s="23">
        <v>837053</v>
      </c>
      <c r="I1309" s="107">
        <v>5.0000000000000001E-3</v>
      </c>
      <c r="J1309" s="23">
        <v>912112.86499999999</v>
      </c>
      <c r="N1309" s="72"/>
      <c r="O1309" s="72"/>
      <c r="P1309" s="72"/>
      <c r="Q1309" s="72"/>
      <c r="R1309" s="72"/>
      <c r="S1309" s="72">
        <v>912112.86499999999</v>
      </c>
      <c r="T1309" s="22"/>
      <c r="U1309" s="22"/>
      <c r="V1309" s="72">
        <v>0</v>
      </c>
      <c r="X1309" s="102">
        <v>116.6</v>
      </c>
      <c r="Y1309" s="22">
        <v>7822.5803173241857</v>
      </c>
      <c r="Z1309" s="5">
        <v>4.5900000000000003E-2</v>
      </c>
      <c r="AA1309" s="40"/>
      <c r="AE1309" s="34">
        <v>0</v>
      </c>
      <c r="AF1309" s="34">
        <v>118502.25593829126</v>
      </c>
    </row>
    <row r="1310" spans="1:35" ht="27.75" customHeight="1" x14ac:dyDescent="0.2">
      <c r="A1310" s="39">
        <v>1251</v>
      </c>
      <c r="B1310" s="17" t="s">
        <v>56</v>
      </c>
      <c r="C1310" s="19">
        <v>1997</v>
      </c>
      <c r="D1310" s="19"/>
      <c r="E1310" s="29">
        <v>0</v>
      </c>
      <c r="F1310" s="21">
        <v>16475624</v>
      </c>
      <c r="G1310" s="21">
        <v>-8068806</v>
      </c>
      <c r="H1310" s="23">
        <v>626598</v>
      </c>
      <c r="I1310" s="107">
        <v>5.0000000000000001E-3</v>
      </c>
      <c r="J1310" s="23">
        <v>705843.13</v>
      </c>
      <c r="L1310" s="33">
        <v>0.5102579422788478</v>
      </c>
      <c r="N1310" s="72"/>
      <c r="O1310" s="72"/>
      <c r="P1310" s="72"/>
      <c r="Q1310" s="72"/>
      <c r="R1310" s="72"/>
      <c r="S1310" s="72">
        <v>705843.13</v>
      </c>
      <c r="T1310" s="22"/>
      <c r="U1310" s="22"/>
      <c r="V1310" s="72">
        <v>0</v>
      </c>
      <c r="X1310" s="102">
        <v>118</v>
      </c>
      <c r="Y1310" s="22">
        <v>5981.7214406779658</v>
      </c>
      <c r="Z1310" s="5">
        <v>4.5900000000000003E-2</v>
      </c>
      <c r="AA1310" s="40"/>
      <c r="AE1310" s="34">
        <v>0</v>
      </c>
      <c r="AF1310" s="34">
        <v>119044.72383140166</v>
      </c>
    </row>
    <row r="1311" spans="1:35" ht="27.75" customHeight="1" x14ac:dyDescent="0.2">
      <c r="A1311" s="39">
        <v>1252</v>
      </c>
      <c r="B1311" s="17" t="s">
        <v>56</v>
      </c>
      <c r="C1311" s="19">
        <v>1998</v>
      </c>
      <c r="D1311" s="19"/>
      <c r="E1311" s="29">
        <v>0</v>
      </c>
      <c r="F1311" s="21">
        <v>16757497</v>
      </c>
      <c r="G1311" s="21">
        <v>-8472562</v>
      </c>
      <c r="H1311" s="23">
        <v>281873</v>
      </c>
      <c r="I1311" s="107">
        <v>5.0000000000000001E-3</v>
      </c>
      <c r="J1311" s="23"/>
      <c r="K1311" s="23">
        <v>579253.62400000007</v>
      </c>
      <c r="L1311" s="23">
        <v>4282042.1535074553</v>
      </c>
      <c r="M1311" s="39">
        <v>1</v>
      </c>
      <c r="N1311" s="72"/>
      <c r="O1311" s="72"/>
      <c r="P1311" s="72"/>
      <c r="Q1311" s="72"/>
      <c r="R1311" s="72"/>
      <c r="S1311" s="72">
        <v>579253.62400000007</v>
      </c>
      <c r="T1311" s="22"/>
      <c r="U1311" s="22"/>
      <c r="X1311" s="102">
        <v>122.8</v>
      </c>
      <c r="Y1311" s="22">
        <v>4717.0490553745931</v>
      </c>
      <c r="Z1311" s="5">
        <v>4.5900000000000003E-2</v>
      </c>
      <c r="AA1311" s="40"/>
      <c r="AE1311" s="34">
        <v>0</v>
      </c>
      <c r="AF1311" s="34">
        <v>118297.62006291491</v>
      </c>
    </row>
    <row r="1312" spans="1:35" ht="27.75" customHeight="1" x14ac:dyDescent="0.2">
      <c r="A1312" s="39">
        <v>1253</v>
      </c>
      <c r="B1312" s="17" t="s">
        <v>56</v>
      </c>
      <c r="C1312" s="19">
        <v>1999</v>
      </c>
      <c r="D1312" s="19"/>
      <c r="E1312" s="29">
        <v>0</v>
      </c>
      <c r="F1312" s="21">
        <v>0</v>
      </c>
      <c r="G1312" s="21">
        <v>0</v>
      </c>
      <c r="H1312" s="23">
        <v>-16757497</v>
      </c>
      <c r="I1312" s="107">
        <v>5.0000000000000001E-3</v>
      </c>
      <c r="J1312" s="23"/>
      <c r="K1312" s="23">
        <v>579253.62400000007</v>
      </c>
      <c r="L1312" s="23">
        <v>4282042.1535074553</v>
      </c>
      <c r="M1312" s="39">
        <v>1</v>
      </c>
      <c r="N1312" s="72"/>
      <c r="O1312" s="72"/>
      <c r="P1312" s="72"/>
      <c r="Q1312" s="72"/>
      <c r="R1312" s="72"/>
      <c r="S1312" s="72">
        <v>579253.62400000007</v>
      </c>
      <c r="T1312" s="22"/>
      <c r="U1312" s="22"/>
      <c r="X1312" s="102">
        <v>126.1</v>
      </c>
      <c r="Y1312" s="22">
        <v>4593.6052656621732</v>
      </c>
      <c r="Z1312" s="5">
        <v>4.5900000000000003E-2</v>
      </c>
      <c r="AA1312" s="40"/>
      <c r="AE1312" s="34">
        <v>0</v>
      </c>
      <c r="AF1312" s="34">
        <v>117461.36456768929</v>
      </c>
    </row>
    <row r="1313" spans="1:35" ht="27.75" customHeight="1" x14ac:dyDescent="0.2">
      <c r="A1313" s="39">
        <v>1254</v>
      </c>
      <c r="B1313" s="17" t="s">
        <v>56</v>
      </c>
      <c r="C1313" s="19">
        <v>2000</v>
      </c>
      <c r="D1313" s="19"/>
      <c r="E1313" s="29">
        <v>0</v>
      </c>
      <c r="F1313" s="21">
        <v>0</v>
      </c>
      <c r="G1313" s="21">
        <v>0</v>
      </c>
      <c r="H1313" s="23">
        <v>0</v>
      </c>
      <c r="I1313" s="107">
        <v>5.0000000000000001E-3</v>
      </c>
      <c r="J1313" s="23"/>
      <c r="K1313" s="23">
        <v>579253.62400000007</v>
      </c>
      <c r="L1313" s="23">
        <v>4282042.1535074553</v>
      </c>
      <c r="M1313" s="39">
        <v>1</v>
      </c>
      <c r="N1313" s="72"/>
      <c r="O1313" s="72"/>
      <c r="P1313" s="72"/>
      <c r="Q1313" s="72"/>
      <c r="R1313" s="72"/>
      <c r="S1313" s="72">
        <v>579253.62400000007</v>
      </c>
      <c r="T1313" s="22"/>
      <c r="U1313" s="22"/>
      <c r="X1313" s="102">
        <v>128.69999999999999</v>
      </c>
      <c r="Y1313" s="22">
        <v>4500.8051592851598</v>
      </c>
      <c r="Z1313" s="5">
        <v>4.5900000000000003E-2</v>
      </c>
      <c r="AA1313" s="40"/>
      <c r="AE1313" s="34">
        <v>0</v>
      </c>
      <c r="AF1313" s="34">
        <v>116570.6930933175</v>
      </c>
    </row>
    <row r="1314" spans="1:35" ht="27.75" customHeight="1" x14ac:dyDescent="0.2">
      <c r="A1314" s="39">
        <v>1255</v>
      </c>
      <c r="B1314" s="17" t="s">
        <v>56</v>
      </c>
      <c r="C1314" s="19">
        <v>2001</v>
      </c>
      <c r="D1314" s="19"/>
      <c r="E1314" s="29">
        <v>0</v>
      </c>
      <c r="F1314" s="21">
        <v>0</v>
      </c>
      <c r="G1314" s="21">
        <v>0</v>
      </c>
      <c r="H1314" s="23">
        <v>0</v>
      </c>
      <c r="I1314" s="107">
        <v>5.0000000000000001E-3</v>
      </c>
      <c r="J1314" s="23"/>
      <c r="K1314" s="23">
        <v>579253.62400000007</v>
      </c>
      <c r="L1314" s="23">
        <v>4282042.1535074553</v>
      </c>
      <c r="M1314" s="39">
        <v>1</v>
      </c>
      <c r="N1314" s="72"/>
      <c r="O1314" s="72"/>
      <c r="P1314" s="72"/>
      <c r="Q1314" s="72"/>
      <c r="R1314" s="72"/>
      <c r="S1314" s="72">
        <v>579253.62400000007</v>
      </c>
      <c r="T1314" s="22"/>
      <c r="U1314" s="22"/>
      <c r="X1314" s="102">
        <v>129.6</v>
      </c>
      <c r="Y1314" s="22">
        <v>4469.5495679012356</v>
      </c>
      <c r="Z1314" s="5">
        <v>4.5900000000000003E-2</v>
      </c>
      <c r="AA1314" s="40"/>
      <c r="AE1314" s="34">
        <v>0</v>
      </c>
      <c r="AF1314" s="34">
        <v>115689.64784823547</v>
      </c>
    </row>
    <row r="1315" spans="1:35" ht="27.75" customHeight="1" x14ac:dyDescent="0.2">
      <c r="A1315" s="39">
        <v>1256</v>
      </c>
      <c r="B1315" s="17" t="s">
        <v>56</v>
      </c>
      <c r="C1315" s="19">
        <v>2002</v>
      </c>
      <c r="D1315" s="19"/>
      <c r="E1315" s="29">
        <v>0</v>
      </c>
      <c r="F1315" s="21">
        <v>19289514</v>
      </c>
      <c r="G1315" s="109">
        <v>-11587043.058442526</v>
      </c>
      <c r="H1315" s="23">
        <v>19289514</v>
      </c>
      <c r="I1315" s="107">
        <v>5.0000000000000001E-3</v>
      </c>
      <c r="J1315" s="23"/>
      <c r="K1315" s="23">
        <v>579253.62400000007</v>
      </c>
      <c r="L1315" s="23">
        <v>4282042.1535074553</v>
      </c>
      <c r="M1315" s="39">
        <v>1</v>
      </c>
      <c r="N1315" s="72"/>
      <c r="O1315" s="72"/>
      <c r="P1315" s="72"/>
      <c r="Q1315" s="72"/>
      <c r="R1315" s="72"/>
      <c r="S1315" s="72">
        <v>579253.62400000007</v>
      </c>
      <c r="T1315" s="22"/>
      <c r="U1315" s="22"/>
      <c r="V1315" s="72">
        <v>0</v>
      </c>
      <c r="X1315" s="102">
        <v>130.5</v>
      </c>
      <c r="Y1315" s="22">
        <v>4438.7250881226055</v>
      </c>
      <c r="Z1315" s="5">
        <v>4.5900000000000003E-2</v>
      </c>
      <c r="AA1315" s="40"/>
      <c r="AD1315" s="111">
        <v>91.329146341463414</v>
      </c>
      <c r="AE1315" s="34">
        <v>0</v>
      </c>
      <c r="AF1315" s="34">
        <v>114818.21810012407</v>
      </c>
      <c r="AG1315" s="107">
        <v>8.2960000000000006E-2</v>
      </c>
      <c r="AH1315" s="41">
        <v>16.741565999999999</v>
      </c>
      <c r="AI1315" s="23">
        <v>1922236.7763256216</v>
      </c>
    </row>
    <row r="1316" spans="1:35" ht="27.75" customHeight="1" x14ac:dyDescent="0.2">
      <c r="A1316" s="39">
        <v>1257</v>
      </c>
      <c r="B1316" s="17" t="s">
        <v>56</v>
      </c>
      <c r="C1316" s="19">
        <v>2003</v>
      </c>
      <c r="D1316" s="19"/>
      <c r="E1316" s="29">
        <v>0</v>
      </c>
      <c r="F1316" s="21">
        <v>19870298</v>
      </c>
      <c r="G1316" s="21">
        <v>0</v>
      </c>
      <c r="H1316" s="23">
        <v>580784</v>
      </c>
      <c r="I1316" s="107">
        <v>5.0000000000000001E-3</v>
      </c>
      <c r="J1316" s="23">
        <v>677231.57000000007</v>
      </c>
      <c r="K1316" s="23">
        <v>2896268.12</v>
      </c>
      <c r="L1316" s="23">
        <v>21410210.767537277</v>
      </c>
      <c r="N1316" s="72"/>
      <c r="O1316" s="72"/>
      <c r="P1316" s="72"/>
      <c r="Q1316" s="72"/>
      <c r="R1316" s="72"/>
      <c r="S1316" s="72">
        <v>677231.57000000007</v>
      </c>
      <c r="T1316" s="22"/>
      <c r="U1316" s="22"/>
      <c r="V1316" s="72">
        <v>0</v>
      </c>
      <c r="X1316" s="102">
        <v>130.6</v>
      </c>
      <c r="Y1316" s="22">
        <v>5185.5403522205215</v>
      </c>
      <c r="Z1316" s="5">
        <v>4.5900000000000003E-2</v>
      </c>
      <c r="AA1316" s="40"/>
      <c r="AD1316" s="111">
        <v>94.295243902439026</v>
      </c>
      <c r="AE1316" s="34">
        <v>0</v>
      </c>
      <c r="AF1316" s="34">
        <v>114733.60224154888</v>
      </c>
      <c r="AG1316" s="107">
        <v>8.2960000000000006E-2</v>
      </c>
      <c r="AH1316" s="41">
        <v>16.820820000000001</v>
      </c>
      <c r="AI1316" s="23">
        <v>1929913.2712566904</v>
      </c>
    </row>
    <row r="1317" spans="1:35" ht="27.75" customHeight="1" x14ac:dyDescent="0.2">
      <c r="A1317" s="39">
        <v>1258</v>
      </c>
      <c r="B1317" s="17" t="s">
        <v>56</v>
      </c>
      <c r="C1317" s="19">
        <v>2004</v>
      </c>
      <c r="D1317" s="19"/>
      <c r="E1317" s="29">
        <v>0</v>
      </c>
      <c r="F1317" s="21">
        <v>20980366</v>
      </c>
      <c r="G1317" s="21">
        <v>0</v>
      </c>
      <c r="H1317" s="23">
        <v>1110068</v>
      </c>
      <c r="I1317" s="107">
        <v>5.0000000000000001E-3</v>
      </c>
      <c r="J1317" s="23">
        <v>1209419.49</v>
      </c>
      <c r="K1317" s="23"/>
      <c r="N1317" s="72"/>
      <c r="O1317" s="72"/>
      <c r="P1317" s="72"/>
      <c r="Q1317" s="72"/>
      <c r="R1317" s="72"/>
      <c r="S1317" s="72">
        <v>1209419.49</v>
      </c>
      <c r="T1317" s="22"/>
      <c r="U1317" s="22"/>
      <c r="V1317" s="72">
        <v>0</v>
      </c>
      <c r="X1317" s="102">
        <v>131.1</v>
      </c>
      <c r="Y1317" s="22">
        <v>9225.1677345537755</v>
      </c>
      <c r="Z1317" s="5">
        <v>4.5900000000000003E-2</v>
      </c>
      <c r="AA1317" s="40"/>
      <c r="AD1317" s="111">
        <v>97.149756097560967</v>
      </c>
      <c r="AE1317" s="34">
        <v>0</v>
      </c>
      <c r="AF1317" s="34">
        <v>118692.49763321556</v>
      </c>
      <c r="AG1317" s="107">
        <v>8.2960000000000006E-2</v>
      </c>
      <c r="AH1317" s="41">
        <v>16.852066000000001</v>
      </c>
      <c r="AI1317" s="23">
        <v>2000213.8038197926</v>
      </c>
    </row>
    <row r="1318" spans="1:35" ht="27.75" customHeight="1" x14ac:dyDescent="0.2">
      <c r="A1318" s="39">
        <v>1259</v>
      </c>
      <c r="B1318" s="17" t="s">
        <v>56</v>
      </c>
      <c r="C1318" s="19">
        <v>2005</v>
      </c>
      <c r="D1318" s="19"/>
      <c r="E1318" s="29">
        <v>0</v>
      </c>
      <c r="F1318" s="21">
        <v>21807506</v>
      </c>
      <c r="G1318" s="21">
        <v>0</v>
      </c>
      <c r="H1318" s="23">
        <v>827140</v>
      </c>
      <c r="I1318" s="107">
        <v>5.0000000000000001E-3</v>
      </c>
      <c r="J1318" s="23">
        <v>932041.83</v>
      </c>
      <c r="N1318" s="72"/>
      <c r="O1318" s="72"/>
      <c r="P1318" s="72"/>
      <c r="Q1318" s="72"/>
      <c r="R1318" s="72"/>
      <c r="S1318" s="72">
        <v>932041.83</v>
      </c>
      <c r="T1318" s="22"/>
      <c r="U1318" s="22"/>
      <c r="V1318" s="72">
        <v>0</v>
      </c>
      <c r="X1318" s="102">
        <v>133.6</v>
      </c>
      <c r="Y1318" s="22">
        <v>6976.3610029940119</v>
      </c>
      <c r="Z1318" s="5">
        <v>4.5900000000000003E-2</v>
      </c>
      <c r="AA1318" s="40"/>
      <c r="AD1318" s="111">
        <v>99.990121951219521</v>
      </c>
      <c r="AE1318" s="34">
        <v>0</v>
      </c>
      <c r="AF1318" s="34">
        <v>120220.87299484499</v>
      </c>
      <c r="AG1318" s="107">
        <v>8.2960000000000006E-2</v>
      </c>
      <c r="AH1318" s="41">
        <v>17.008296000000001</v>
      </c>
      <c r="AI1318" s="23">
        <v>2044752.1932747304</v>
      </c>
    </row>
    <row r="1319" spans="1:35" ht="27.75" customHeight="1" x14ac:dyDescent="0.2">
      <c r="A1319" s="39">
        <v>1260</v>
      </c>
      <c r="B1319" s="17" t="s">
        <v>56</v>
      </c>
      <c r="C1319" s="19">
        <v>2006</v>
      </c>
      <c r="D1319" s="19"/>
      <c r="E1319" s="29">
        <v>0</v>
      </c>
      <c r="F1319" s="21">
        <v>22538819</v>
      </c>
      <c r="G1319" s="21">
        <v>0</v>
      </c>
      <c r="H1319" s="23">
        <v>731313</v>
      </c>
      <c r="I1319" s="107">
        <v>5.0000000000000001E-3</v>
      </c>
      <c r="J1319" s="23">
        <v>840350.53</v>
      </c>
      <c r="N1319" s="72"/>
      <c r="O1319" s="72"/>
      <c r="P1319" s="72"/>
      <c r="Q1319" s="72"/>
      <c r="R1319" s="72"/>
      <c r="S1319" s="72">
        <v>840350.53</v>
      </c>
      <c r="T1319" s="22"/>
      <c r="U1319" s="22"/>
      <c r="V1319" s="72">
        <v>0</v>
      </c>
      <c r="X1319" s="102">
        <v>142.4</v>
      </c>
      <c r="Y1319" s="22">
        <v>5901.3379915730338</v>
      </c>
      <c r="Z1319" s="5">
        <v>4.5900000000000003E-2</v>
      </c>
      <c r="AA1319" s="40"/>
      <c r="AD1319" s="111">
        <v>103.12109756097563</v>
      </c>
      <c r="AE1319" s="34">
        <v>0</v>
      </c>
      <c r="AF1319" s="34">
        <v>120604.07291595463</v>
      </c>
      <c r="AG1319" s="107">
        <v>7.7441666666666686E-2</v>
      </c>
      <c r="AH1319" s="41">
        <v>16.88236666666667</v>
      </c>
      <c r="AI1319" s="23">
        <v>2036082.180460549</v>
      </c>
    </row>
    <row r="1320" spans="1:35" ht="27.75" customHeight="1" x14ac:dyDescent="0.2">
      <c r="A1320" s="39">
        <v>1261</v>
      </c>
      <c r="B1320" s="17" t="s">
        <v>56</v>
      </c>
      <c r="C1320" s="19">
        <v>2007</v>
      </c>
      <c r="D1320" s="19"/>
      <c r="E1320" s="29">
        <v>73</v>
      </c>
      <c r="F1320" s="21">
        <v>23350705</v>
      </c>
      <c r="G1320" s="21">
        <v>0</v>
      </c>
      <c r="H1320" s="23">
        <v>811886</v>
      </c>
      <c r="I1320" s="107">
        <v>5.0000000000000001E-3</v>
      </c>
      <c r="J1320" s="23">
        <v>924580.09499999997</v>
      </c>
      <c r="N1320" s="72">
        <v>0</v>
      </c>
      <c r="O1320" s="72"/>
      <c r="P1320" s="72"/>
      <c r="Q1320" s="72">
        <v>198883.60256856948</v>
      </c>
      <c r="R1320" s="72">
        <v>198883.60256856948</v>
      </c>
      <c r="S1320" s="72">
        <v>1123463.6975685693</v>
      </c>
      <c r="T1320" s="22"/>
      <c r="U1320" s="22"/>
      <c r="V1320" s="72">
        <v>0</v>
      </c>
      <c r="X1320" s="102">
        <v>148.80000000000001</v>
      </c>
      <c r="Y1320" s="22">
        <v>7550.1592578532882</v>
      </c>
      <c r="Z1320" s="5">
        <v>4.5900000000000003E-2</v>
      </c>
      <c r="AA1320" s="40"/>
      <c r="AD1320" s="111">
        <v>106.41609756097562</v>
      </c>
      <c r="AE1320" s="34">
        <v>0</v>
      </c>
      <c r="AF1320" s="34">
        <v>122618.5052269656</v>
      </c>
      <c r="AG1320" s="107">
        <v>7.350000000000001E-2</v>
      </c>
      <c r="AH1320" s="41">
        <v>17.296320000000001</v>
      </c>
      <c r="AI1320" s="23">
        <v>2120848.9043272696</v>
      </c>
    </row>
    <row r="1321" spans="1:35" ht="27.75" customHeight="1" x14ac:dyDescent="0.2">
      <c r="A1321" s="39">
        <v>1262</v>
      </c>
      <c r="B1321" s="17" t="s">
        <v>56</v>
      </c>
      <c r="C1321" s="19">
        <v>2008</v>
      </c>
      <c r="D1321" s="19"/>
      <c r="E1321" s="29">
        <v>-11336</v>
      </c>
      <c r="F1321" s="21">
        <v>24094964</v>
      </c>
      <c r="G1321" s="21">
        <v>0</v>
      </c>
      <c r="H1321" s="23">
        <v>744259</v>
      </c>
      <c r="I1321" s="107">
        <v>5.0000000000000001E-3</v>
      </c>
      <c r="J1321" s="23">
        <v>861012.52500000002</v>
      </c>
      <c r="N1321" s="72">
        <v>0</v>
      </c>
      <c r="O1321" s="72"/>
      <c r="P1321" s="72"/>
      <c r="Q1321" s="72">
        <v>205222.63649341589</v>
      </c>
      <c r="R1321" s="72">
        <v>205222.63649341589</v>
      </c>
      <c r="S1321" s="72">
        <v>1066235.1614934159</v>
      </c>
      <c r="T1321" s="22"/>
      <c r="U1321" s="22"/>
      <c r="V1321" s="72">
        <v>0</v>
      </c>
      <c r="X1321" s="102">
        <v>150.30000000000001</v>
      </c>
      <c r="Y1321" s="22">
        <v>7094.046317321463</v>
      </c>
      <c r="Z1321" s="5">
        <v>4.5900000000000003E-2</v>
      </c>
      <c r="AA1321" s="40"/>
      <c r="AD1321" s="111">
        <v>109.62926829268292</v>
      </c>
      <c r="AE1321" s="34">
        <v>0</v>
      </c>
      <c r="AF1321" s="34">
        <v>124084.36215436934</v>
      </c>
      <c r="AG1321" s="107">
        <v>7.2692083333333324E-2</v>
      </c>
      <c r="AH1321" s="41">
        <v>17.715351999999999</v>
      </c>
      <c r="AI1321" s="23">
        <v>2198198.1532601314</v>
      </c>
    </row>
    <row r="1322" spans="1:35" ht="27.75" customHeight="1" x14ac:dyDescent="0.2">
      <c r="A1322" s="39">
        <v>1263</v>
      </c>
      <c r="B1322" s="17" t="s">
        <v>56</v>
      </c>
      <c r="C1322" s="19">
        <v>2009</v>
      </c>
      <c r="D1322" s="19"/>
      <c r="E1322" s="29">
        <v>235992</v>
      </c>
      <c r="F1322" s="21">
        <v>25122413</v>
      </c>
      <c r="G1322" s="21">
        <v>0</v>
      </c>
      <c r="H1322" s="23">
        <v>1027449</v>
      </c>
      <c r="I1322" s="107">
        <v>5.0000000000000001E-3</v>
      </c>
      <c r="J1322" s="23">
        <v>1147923.82</v>
      </c>
      <c r="N1322" s="72">
        <v>0</v>
      </c>
      <c r="O1322" s="72"/>
      <c r="P1322" s="72"/>
      <c r="Q1322" s="72">
        <v>213973.66814644195</v>
      </c>
      <c r="R1322" s="72">
        <v>213973.66814644195</v>
      </c>
      <c r="S1322" s="72">
        <v>1361897.488146442</v>
      </c>
      <c r="T1322" s="22"/>
      <c r="U1322" s="22"/>
      <c r="V1322" s="72">
        <v>0</v>
      </c>
      <c r="X1322" s="102">
        <v>151.1</v>
      </c>
      <c r="Y1322" s="22">
        <v>9013.2196435899532</v>
      </c>
      <c r="Z1322" s="5">
        <v>4.5900000000000003E-2</v>
      </c>
      <c r="AA1322" s="40"/>
      <c r="AD1322" s="111">
        <v>112.72439024390243</v>
      </c>
      <c r="AE1322" s="34">
        <v>0</v>
      </c>
      <c r="AF1322" s="34">
        <v>127402.10957507374</v>
      </c>
      <c r="AG1322" s="107">
        <v>7.3154000000000011E-2</v>
      </c>
      <c r="AH1322" s="41">
        <v>17.930536200000002</v>
      </c>
      <c r="AI1322" s="23">
        <v>2284388.1376922266</v>
      </c>
    </row>
    <row r="1323" spans="1:35" ht="27.75" customHeight="1" x14ac:dyDescent="0.2">
      <c r="A1323" s="39">
        <v>1264</v>
      </c>
      <c r="B1323" s="17" t="s">
        <v>56</v>
      </c>
      <c r="C1323" s="19">
        <v>2010</v>
      </c>
      <c r="D1323" s="19"/>
      <c r="E1323" s="29">
        <v>797509</v>
      </c>
      <c r="F1323" s="21">
        <v>26270134</v>
      </c>
      <c r="G1323" s="21">
        <v>0</v>
      </c>
      <c r="H1323" s="23">
        <v>1147721</v>
      </c>
      <c r="I1323" s="107">
        <v>5.0000000000000001E-3</v>
      </c>
      <c r="J1323" s="23">
        <v>1273333.0649999999</v>
      </c>
      <c r="N1323" s="72">
        <v>0</v>
      </c>
      <c r="O1323" s="72"/>
      <c r="P1323" s="72"/>
      <c r="Q1323" s="72">
        <v>223749.08551493686</v>
      </c>
      <c r="R1323" s="72">
        <v>223749.08551493686</v>
      </c>
      <c r="S1323" s="72">
        <v>1497082.1505149368</v>
      </c>
      <c r="T1323" s="22"/>
      <c r="U1323" s="22"/>
      <c r="V1323" s="72">
        <v>0</v>
      </c>
      <c r="X1323" s="102">
        <v>155.1</v>
      </c>
      <c r="Y1323" s="22">
        <v>9652.3671857829577</v>
      </c>
      <c r="Z1323" s="5">
        <v>4.5900000000000003E-2</v>
      </c>
      <c r="AA1323" s="40"/>
      <c r="AD1323" s="111">
        <v>115.85768292682927</v>
      </c>
      <c r="AE1323" s="34">
        <v>0</v>
      </c>
      <c r="AF1323" s="34">
        <v>131206.7199313608</v>
      </c>
      <c r="AG1323" s="107">
        <v>7.3993333333333355E-2</v>
      </c>
      <c r="AH1323" s="41">
        <v>18.29948266666667</v>
      </c>
      <c r="AI1323" s="23">
        <v>2401015.0971341254</v>
      </c>
    </row>
    <row r="1324" spans="1:35" ht="27.75" customHeight="1" x14ac:dyDescent="0.2">
      <c r="A1324" s="39">
        <v>1265</v>
      </c>
      <c r="B1324" s="17" t="s">
        <v>56</v>
      </c>
      <c r="C1324" s="18">
        <v>2011</v>
      </c>
      <c r="D1324" s="18"/>
      <c r="E1324" s="29">
        <v>797381</v>
      </c>
      <c r="F1324" s="21">
        <v>27268708</v>
      </c>
      <c r="G1324" s="20">
        <v>0</v>
      </c>
      <c r="H1324" s="23">
        <v>998574</v>
      </c>
      <c r="I1324" s="107">
        <v>5.0000000000000001E-3</v>
      </c>
      <c r="J1324" s="23">
        <v>1129924.67</v>
      </c>
      <c r="N1324" s="72">
        <v>0</v>
      </c>
      <c r="O1324" s="72"/>
      <c r="P1324" s="72"/>
      <c r="Q1324" s="72">
        <v>232254.18180865934</v>
      </c>
      <c r="R1324" s="72">
        <v>232254.18180865934</v>
      </c>
      <c r="S1324" s="72">
        <v>1362178.8518086593</v>
      </c>
      <c r="T1324" s="22"/>
      <c r="U1324" s="22"/>
      <c r="V1324" s="72">
        <v>0</v>
      </c>
      <c r="X1324" s="102">
        <v>160.19999999999999</v>
      </c>
      <c r="Y1324" s="22">
        <v>8502.9890874448156</v>
      </c>
      <c r="Z1324" s="5">
        <v>4.5900000000000003E-2</v>
      </c>
      <c r="AA1324" s="40"/>
      <c r="AD1324" s="111">
        <v>119.08</v>
      </c>
      <c r="AE1324" s="34">
        <v>0</v>
      </c>
      <c r="AF1324" s="34">
        <v>133687.32057395615</v>
      </c>
      <c r="AG1324" s="107">
        <v>7.0764333333333346E-2</v>
      </c>
      <c r="AH1324" s="41">
        <v>18.328728099999999</v>
      </c>
      <c r="AI1324" s="23">
        <v>2450318.549217578</v>
      </c>
    </row>
    <row r="1325" spans="1:35" ht="27.75" customHeight="1" x14ac:dyDescent="0.2">
      <c r="B1325" s="98" t="s">
        <v>56</v>
      </c>
      <c r="C1325" s="39">
        <v>2012</v>
      </c>
      <c r="E1325" s="29">
        <v>797381</v>
      </c>
      <c r="F1325" s="34">
        <v>27774057</v>
      </c>
      <c r="G1325" s="20"/>
      <c r="H1325" s="23">
        <v>505349</v>
      </c>
      <c r="I1325" s="107">
        <v>5.0000000000000001E-3</v>
      </c>
      <c r="J1325" s="23">
        <v>641692.54</v>
      </c>
      <c r="N1325" s="72">
        <v>0</v>
      </c>
      <c r="O1325" s="72"/>
      <c r="P1325" s="72"/>
      <c r="Q1325" s="72">
        <v>236558.36147580104</v>
      </c>
      <c r="R1325" s="72">
        <v>236558.36147580104</v>
      </c>
      <c r="S1325" s="72">
        <v>878250.90147580113</v>
      </c>
      <c r="T1325" s="72">
        <v>0</v>
      </c>
      <c r="U1325" s="72">
        <v>822268</v>
      </c>
      <c r="X1325" s="102">
        <v>161.6</v>
      </c>
      <c r="Y1325" s="22">
        <v>5434.7209249740172</v>
      </c>
      <c r="Z1325" s="5">
        <v>4.5900000000000003E-2</v>
      </c>
      <c r="AF1325" s="34">
        <v>132985.79348458559</v>
      </c>
      <c r="AG1325" s="107">
        <v>6.2333333333333331E-2</v>
      </c>
      <c r="AH1325" s="41">
        <v>17.40324</v>
      </c>
      <c r="AI1325" s="23">
        <v>2314383.6806026795</v>
      </c>
    </row>
    <row r="1326" spans="1:35" ht="27.75" customHeight="1" x14ac:dyDescent="0.2">
      <c r="A1326" s="39">
        <v>1266</v>
      </c>
      <c r="B1326" s="17" t="s">
        <v>57</v>
      </c>
      <c r="C1326" s="19">
        <v>1989</v>
      </c>
      <c r="D1326" s="19"/>
      <c r="E1326" s="29">
        <v>0</v>
      </c>
      <c r="F1326" s="21">
        <v>4230223</v>
      </c>
      <c r="G1326" s="21">
        <v>-1930234</v>
      </c>
      <c r="H1326" s="23"/>
      <c r="I1326" s="107">
        <v>5.0000000000000001E-3</v>
      </c>
      <c r="N1326" s="72"/>
      <c r="O1326" s="72"/>
      <c r="P1326" s="72"/>
      <c r="Q1326" s="72"/>
      <c r="R1326" s="72"/>
      <c r="V1326" s="72">
        <v>0</v>
      </c>
      <c r="X1326" s="102">
        <v>95.5</v>
      </c>
      <c r="Z1326" s="5">
        <v>4.5900000000000003E-2</v>
      </c>
      <c r="AA1326" s="40">
        <v>44953.08090206483</v>
      </c>
      <c r="AB1326" s="110">
        <v>51.164212860310414</v>
      </c>
      <c r="AE1326" s="34">
        <v>1</v>
      </c>
      <c r="AF1326" s="34">
        <v>44953.08090206483</v>
      </c>
    </row>
    <row r="1327" spans="1:35" ht="27.75" customHeight="1" x14ac:dyDescent="0.2">
      <c r="A1327" s="39">
        <v>1267</v>
      </c>
      <c r="B1327" s="17" t="s">
        <v>57</v>
      </c>
      <c r="C1327" s="19">
        <v>1990</v>
      </c>
      <c r="D1327" s="19"/>
      <c r="E1327" s="29">
        <v>0</v>
      </c>
      <c r="F1327" s="21">
        <v>4737529</v>
      </c>
      <c r="G1327" s="21">
        <v>-2148728</v>
      </c>
      <c r="H1327" s="23">
        <v>507306</v>
      </c>
      <c r="I1327" s="107">
        <v>5.0000000000000001E-3</v>
      </c>
      <c r="J1327" s="34">
        <v>528457.11499999999</v>
      </c>
      <c r="N1327" s="72"/>
      <c r="O1327" s="72"/>
      <c r="P1327" s="72"/>
      <c r="Q1327" s="72"/>
      <c r="R1327" s="72"/>
      <c r="S1327" s="72">
        <v>528457.11499999999</v>
      </c>
      <c r="T1327" s="22"/>
      <c r="U1327" s="22"/>
      <c r="V1327" s="72">
        <v>0</v>
      </c>
      <c r="X1327" s="102">
        <v>98.5</v>
      </c>
      <c r="Y1327" s="22">
        <v>5365.0468527918783</v>
      </c>
      <c r="Z1327" s="5">
        <v>4.5900000000000003E-2</v>
      </c>
      <c r="AA1327" s="40"/>
      <c r="AE1327" s="34">
        <v>0</v>
      </c>
      <c r="AF1327" s="34">
        <v>48254.781341451933</v>
      </c>
    </row>
    <row r="1328" spans="1:35" ht="27.75" customHeight="1" x14ac:dyDescent="0.2">
      <c r="A1328" s="39">
        <v>1268</v>
      </c>
      <c r="B1328" s="17" t="s">
        <v>57</v>
      </c>
      <c r="C1328" s="19">
        <v>1991</v>
      </c>
      <c r="D1328" s="19"/>
      <c r="E1328" s="29">
        <v>0</v>
      </c>
      <c r="F1328" s="21">
        <v>5029646</v>
      </c>
      <c r="G1328" s="21">
        <v>-2337768</v>
      </c>
      <c r="H1328" s="23">
        <v>292117</v>
      </c>
      <c r="I1328" s="107">
        <v>5.0000000000000001E-3</v>
      </c>
      <c r="J1328" s="23">
        <v>315804.64500000002</v>
      </c>
      <c r="N1328" s="72"/>
      <c r="O1328" s="72"/>
      <c r="P1328" s="72"/>
      <c r="Q1328" s="72"/>
      <c r="R1328" s="72"/>
      <c r="S1328" s="72">
        <v>315804.64500000002</v>
      </c>
      <c r="T1328" s="22"/>
      <c r="U1328" s="22"/>
      <c r="V1328" s="72">
        <v>0</v>
      </c>
      <c r="X1328" s="102">
        <v>97.7</v>
      </c>
      <c r="Y1328" s="22">
        <v>3232.3914534288638</v>
      </c>
      <c r="Z1328" s="5">
        <v>4.5900000000000003E-2</v>
      </c>
      <c r="AA1328" s="40"/>
      <c r="AE1328" s="34">
        <v>0</v>
      </c>
      <c r="AF1328" s="34">
        <v>49272.278331308153</v>
      </c>
    </row>
    <row r="1329" spans="1:35" ht="27.75" customHeight="1" x14ac:dyDescent="0.2">
      <c r="A1329" s="39">
        <v>1269</v>
      </c>
      <c r="B1329" s="17" t="s">
        <v>57</v>
      </c>
      <c r="C1329" s="19">
        <v>1992</v>
      </c>
      <c r="D1329" s="19"/>
      <c r="E1329" s="29">
        <v>0</v>
      </c>
      <c r="F1329" s="21">
        <v>5612984</v>
      </c>
      <c r="G1329" s="21">
        <v>-2577219</v>
      </c>
      <c r="H1329" s="23">
        <v>583338</v>
      </c>
      <c r="I1329" s="107">
        <v>5.0000000000000001E-3</v>
      </c>
      <c r="J1329" s="23">
        <v>608486.23</v>
      </c>
      <c r="N1329" s="72"/>
      <c r="O1329" s="72"/>
      <c r="P1329" s="72"/>
      <c r="Q1329" s="72"/>
      <c r="R1329" s="72"/>
      <c r="S1329" s="72">
        <v>608486.23</v>
      </c>
      <c r="T1329" s="22"/>
      <c r="U1329" s="22"/>
      <c r="V1329" s="72">
        <v>0</v>
      </c>
      <c r="X1329" s="102">
        <v>100</v>
      </c>
      <c r="Y1329" s="22">
        <v>6084.8622999999998</v>
      </c>
      <c r="Z1329" s="5">
        <v>4.5900000000000003E-2</v>
      </c>
      <c r="AA1329" s="40"/>
      <c r="AE1329" s="34">
        <v>0</v>
      </c>
      <c r="AF1329" s="34">
        <v>53095.543055901107</v>
      </c>
    </row>
    <row r="1330" spans="1:35" ht="27.75" customHeight="1" x14ac:dyDescent="0.2">
      <c r="A1330" s="39">
        <v>1270</v>
      </c>
      <c r="B1330" s="17" t="s">
        <v>57</v>
      </c>
      <c r="C1330" s="19">
        <v>1993</v>
      </c>
      <c r="D1330" s="19"/>
      <c r="E1330" s="29">
        <v>0</v>
      </c>
      <c r="F1330" s="21">
        <v>5928573</v>
      </c>
      <c r="G1330" s="21">
        <v>-2855594</v>
      </c>
      <c r="H1330" s="23">
        <v>315589</v>
      </c>
      <c r="I1330" s="107">
        <v>5.0000000000000001E-3</v>
      </c>
      <c r="J1330" s="23">
        <v>343653.92</v>
      </c>
      <c r="N1330" s="72"/>
      <c r="O1330" s="72"/>
      <c r="P1330" s="72"/>
      <c r="Q1330" s="72"/>
      <c r="R1330" s="72"/>
      <c r="S1330" s="72">
        <v>343653.92</v>
      </c>
      <c r="T1330" s="22"/>
      <c r="U1330" s="22"/>
      <c r="V1330" s="72">
        <v>0</v>
      </c>
      <c r="X1330" s="102">
        <v>102.5</v>
      </c>
      <c r="Y1330" s="22">
        <v>3352.7211707317069</v>
      </c>
      <c r="Z1330" s="5">
        <v>4.5900000000000003E-2</v>
      </c>
      <c r="AA1330" s="40"/>
      <c r="AE1330" s="34">
        <v>0</v>
      </c>
      <c r="AF1330" s="34">
        <v>54011.17880036695</v>
      </c>
    </row>
    <row r="1331" spans="1:35" ht="27.75" customHeight="1" x14ac:dyDescent="0.2">
      <c r="A1331" s="39">
        <v>1271</v>
      </c>
      <c r="B1331" s="17" t="s">
        <v>57</v>
      </c>
      <c r="C1331" s="19">
        <v>1994</v>
      </c>
      <c r="D1331" s="19"/>
      <c r="E1331" s="29">
        <v>0</v>
      </c>
      <c r="F1331" s="21">
        <v>6395685</v>
      </c>
      <c r="G1331" s="21">
        <v>-3089857</v>
      </c>
      <c r="H1331" s="23">
        <v>467112</v>
      </c>
      <c r="I1331" s="107">
        <v>5.0000000000000001E-3</v>
      </c>
      <c r="J1331" s="23">
        <v>496754.86499999999</v>
      </c>
      <c r="N1331" s="72"/>
      <c r="O1331" s="72"/>
      <c r="P1331" s="72"/>
      <c r="Q1331" s="72"/>
      <c r="R1331" s="72"/>
      <c r="S1331" s="72">
        <v>496754.86499999999</v>
      </c>
      <c r="T1331" s="22"/>
      <c r="U1331" s="22"/>
      <c r="V1331" s="72">
        <v>0</v>
      </c>
      <c r="X1331" s="102">
        <v>108.2</v>
      </c>
      <c r="Y1331" s="22">
        <v>4591.0800831792976</v>
      </c>
      <c r="Z1331" s="5">
        <v>4.5900000000000003E-2</v>
      </c>
      <c r="AA1331" s="40"/>
      <c r="AE1331" s="34">
        <v>0</v>
      </c>
      <c r="AF1331" s="34">
        <v>56123.145776609403</v>
      </c>
    </row>
    <row r="1332" spans="1:35" ht="27.75" customHeight="1" x14ac:dyDescent="0.2">
      <c r="A1332" s="39">
        <v>1272</v>
      </c>
      <c r="B1332" s="17" t="s">
        <v>57</v>
      </c>
      <c r="C1332" s="19">
        <v>1995</v>
      </c>
      <c r="D1332" s="19"/>
      <c r="E1332" s="29">
        <v>0</v>
      </c>
      <c r="F1332" s="21">
        <v>7595070</v>
      </c>
      <c r="G1332" s="21">
        <v>-3402218</v>
      </c>
      <c r="H1332" s="23">
        <v>1199385</v>
      </c>
      <c r="I1332" s="107">
        <v>5.0000000000000001E-3</v>
      </c>
      <c r="J1332" s="23">
        <v>1231363.425</v>
      </c>
      <c r="N1332" s="72"/>
      <c r="O1332" s="72"/>
      <c r="P1332" s="72"/>
      <c r="Q1332" s="72"/>
      <c r="R1332" s="72"/>
      <c r="S1332" s="72">
        <v>1231363.425</v>
      </c>
      <c r="T1332" s="22"/>
      <c r="U1332" s="22"/>
      <c r="V1332" s="72">
        <v>0</v>
      </c>
      <c r="X1332" s="102">
        <v>116.7</v>
      </c>
      <c r="Y1332" s="22">
        <v>10551.528920308483</v>
      </c>
      <c r="Z1332" s="5">
        <v>4.5900000000000003E-2</v>
      </c>
      <c r="AA1332" s="40"/>
      <c r="AE1332" s="34">
        <v>0</v>
      </c>
      <c r="AF1332" s="34">
        <v>64098.622305771511</v>
      </c>
    </row>
    <row r="1333" spans="1:35" ht="27.75" customHeight="1" x14ac:dyDescent="0.2">
      <c r="A1333" s="39">
        <v>1273</v>
      </c>
      <c r="B1333" s="17" t="s">
        <v>57</v>
      </c>
      <c r="C1333" s="19">
        <v>1996</v>
      </c>
      <c r="D1333" s="19"/>
      <c r="E1333" s="29">
        <v>0</v>
      </c>
      <c r="F1333" s="21">
        <v>8038343</v>
      </c>
      <c r="G1333" s="21">
        <v>-3742314</v>
      </c>
      <c r="H1333" s="23">
        <v>443273</v>
      </c>
      <c r="I1333" s="107">
        <v>5.0000000000000001E-3</v>
      </c>
      <c r="J1333" s="23">
        <v>481248.35</v>
      </c>
      <c r="N1333" s="72"/>
      <c r="O1333" s="72"/>
      <c r="P1333" s="72"/>
      <c r="Q1333" s="72"/>
      <c r="R1333" s="72"/>
      <c r="S1333" s="72">
        <v>481248.35</v>
      </c>
      <c r="T1333" s="22"/>
      <c r="U1333" s="22"/>
      <c r="V1333" s="72">
        <v>0</v>
      </c>
      <c r="X1333" s="102">
        <v>116.6</v>
      </c>
      <c r="Y1333" s="22">
        <v>4127.3443396226412</v>
      </c>
      <c r="Z1333" s="5">
        <v>4.5900000000000003E-2</v>
      </c>
      <c r="AA1333" s="40"/>
      <c r="AE1333" s="34">
        <v>0</v>
      </c>
      <c r="AF1333" s="34">
        <v>65283.839881559245</v>
      </c>
    </row>
    <row r="1334" spans="1:35" ht="27.75" customHeight="1" x14ac:dyDescent="0.2">
      <c r="A1334" s="39">
        <v>1274</v>
      </c>
      <c r="B1334" s="17" t="s">
        <v>57</v>
      </c>
      <c r="C1334" s="19">
        <v>1997</v>
      </c>
      <c r="D1334" s="19"/>
      <c r="E1334" s="29">
        <v>0</v>
      </c>
      <c r="F1334" s="21">
        <v>8841246</v>
      </c>
      <c r="G1334" s="21">
        <v>-3991603</v>
      </c>
      <c r="H1334" s="23">
        <v>802903</v>
      </c>
      <c r="I1334" s="107">
        <v>5.0000000000000001E-3</v>
      </c>
      <c r="J1334" s="23">
        <v>843094.71499999997</v>
      </c>
      <c r="L1334" s="33">
        <v>0.54852483462172641</v>
      </c>
      <c r="N1334" s="72"/>
      <c r="O1334" s="72"/>
      <c r="P1334" s="72"/>
      <c r="Q1334" s="72"/>
      <c r="R1334" s="72"/>
      <c r="S1334" s="72">
        <v>843094.71499999997</v>
      </c>
      <c r="T1334" s="22"/>
      <c r="U1334" s="22"/>
      <c r="V1334" s="72">
        <v>0</v>
      </c>
      <c r="X1334" s="102">
        <v>118</v>
      </c>
      <c r="Y1334" s="22">
        <v>7144.8704661016945</v>
      </c>
      <c r="Z1334" s="5">
        <v>4.5900000000000003E-2</v>
      </c>
      <c r="AA1334" s="40"/>
      <c r="AE1334" s="34">
        <v>0</v>
      </c>
      <c r="AF1334" s="34">
        <v>69432.182097097364</v>
      </c>
    </row>
    <row r="1335" spans="1:35" ht="27.75" customHeight="1" x14ac:dyDescent="0.2">
      <c r="A1335" s="39">
        <v>1275</v>
      </c>
      <c r="B1335" s="17" t="s">
        <v>57</v>
      </c>
      <c r="C1335" s="19">
        <v>1998</v>
      </c>
      <c r="D1335" s="19"/>
      <c r="E1335" s="29">
        <v>0</v>
      </c>
      <c r="F1335" s="21">
        <v>9223433</v>
      </c>
      <c r="G1335" s="21">
        <v>-4378475</v>
      </c>
      <c r="H1335" s="23">
        <v>382187</v>
      </c>
      <c r="I1335" s="107">
        <v>5.0000000000000001E-3</v>
      </c>
      <c r="J1335" s="23"/>
      <c r="K1335" s="23">
        <v>167438.446</v>
      </c>
      <c r="L1335" s="23">
        <v>1753370.8271627375</v>
      </c>
      <c r="M1335" s="39">
        <v>1</v>
      </c>
      <c r="N1335" s="72"/>
      <c r="O1335" s="72"/>
      <c r="P1335" s="72"/>
      <c r="Q1335" s="72"/>
      <c r="R1335" s="72"/>
      <c r="S1335" s="72">
        <v>167438.446</v>
      </c>
      <c r="T1335" s="22"/>
      <c r="U1335" s="22"/>
      <c r="X1335" s="102">
        <v>122.8</v>
      </c>
      <c r="Y1335" s="22">
        <v>1363.5052605863193</v>
      </c>
      <c r="Z1335" s="5">
        <v>4.5900000000000003E-2</v>
      </c>
      <c r="AA1335" s="40"/>
      <c r="AE1335" s="34">
        <v>0</v>
      </c>
      <c r="AF1335" s="34">
        <v>67608.750199426911</v>
      </c>
    </row>
    <row r="1336" spans="1:35" ht="27.75" customHeight="1" x14ac:dyDescent="0.2">
      <c r="A1336" s="39">
        <v>1276</v>
      </c>
      <c r="B1336" s="17" t="s">
        <v>57</v>
      </c>
      <c r="C1336" s="19">
        <v>1999</v>
      </c>
      <c r="D1336" s="19"/>
      <c r="E1336" s="29">
        <v>0</v>
      </c>
      <c r="F1336" s="21">
        <v>0</v>
      </c>
      <c r="G1336" s="21">
        <v>0</v>
      </c>
      <c r="H1336" s="23">
        <v>-9223433</v>
      </c>
      <c r="I1336" s="107">
        <v>5.0000000000000001E-3</v>
      </c>
      <c r="J1336" s="23"/>
      <c r="K1336" s="23">
        <v>167438.446</v>
      </c>
      <c r="L1336" s="23">
        <v>1753370.8271627375</v>
      </c>
      <c r="M1336" s="39">
        <v>1</v>
      </c>
      <c r="N1336" s="72"/>
      <c r="O1336" s="72"/>
      <c r="P1336" s="72"/>
      <c r="Q1336" s="72"/>
      <c r="R1336" s="72"/>
      <c r="S1336" s="72">
        <v>167438.446</v>
      </c>
      <c r="T1336" s="22"/>
      <c r="U1336" s="22"/>
      <c r="X1336" s="102">
        <v>126.1</v>
      </c>
      <c r="Y1336" s="22">
        <v>1327.8227279936559</v>
      </c>
      <c r="Z1336" s="5">
        <v>4.5900000000000003E-2</v>
      </c>
      <c r="AA1336" s="40"/>
      <c r="AE1336" s="34">
        <v>0</v>
      </c>
      <c r="AF1336" s="34">
        <v>65833.331293266878</v>
      </c>
    </row>
    <row r="1337" spans="1:35" ht="27.75" customHeight="1" x14ac:dyDescent="0.2">
      <c r="A1337" s="39">
        <v>1277</v>
      </c>
      <c r="B1337" s="17" t="s">
        <v>57</v>
      </c>
      <c r="C1337" s="19">
        <v>2000</v>
      </c>
      <c r="D1337" s="19"/>
      <c r="E1337" s="29">
        <v>0</v>
      </c>
      <c r="F1337" s="21">
        <v>0</v>
      </c>
      <c r="G1337" s="21">
        <v>0</v>
      </c>
      <c r="H1337" s="23">
        <v>0</v>
      </c>
      <c r="I1337" s="107">
        <v>5.0000000000000001E-3</v>
      </c>
      <c r="J1337" s="23"/>
      <c r="K1337" s="23">
        <v>167438.446</v>
      </c>
      <c r="L1337" s="23">
        <v>1753370.8271627375</v>
      </c>
      <c r="M1337" s="39">
        <v>1</v>
      </c>
      <c r="N1337" s="72"/>
      <c r="O1337" s="72"/>
      <c r="P1337" s="72"/>
      <c r="Q1337" s="72"/>
      <c r="R1337" s="72"/>
      <c r="S1337" s="72">
        <v>167438.446</v>
      </c>
      <c r="T1337" s="22"/>
      <c r="U1337" s="22"/>
      <c r="X1337" s="102">
        <v>128.69999999999999</v>
      </c>
      <c r="Y1337" s="22">
        <v>1300.9980264180265</v>
      </c>
      <c r="Z1337" s="5">
        <v>4.5900000000000003E-2</v>
      </c>
      <c r="AA1337" s="40"/>
      <c r="AE1337" s="34">
        <v>0</v>
      </c>
      <c r="AF1337" s="34">
        <v>64112.579413323954</v>
      </c>
    </row>
    <row r="1338" spans="1:35" ht="27.75" customHeight="1" x14ac:dyDescent="0.2">
      <c r="A1338" s="39">
        <v>1278</v>
      </c>
      <c r="B1338" s="17" t="s">
        <v>57</v>
      </c>
      <c r="C1338" s="19">
        <v>2001</v>
      </c>
      <c r="D1338" s="19"/>
      <c r="E1338" s="29">
        <v>0</v>
      </c>
      <c r="F1338" s="21">
        <v>0</v>
      </c>
      <c r="G1338" s="21">
        <v>0</v>
      </c>
      <c r="H1338" s="23">
        <v>0</v>
      </c>
      <c r="I1338" s="107">
        <v>5.0000000000000001E-3</v>
      </c>
      <c r="J1338" s="23"/>
      <c r="K1338" s="23">
        <v>167438.446</v>
      </c>
      <c r="L1338" s="23">
        <v>1753370.8271627375</v>
      </c>
      <c r="M1338" s="39">
        <v>1</v>
      </c>
      <c r="N1338" s="72"/>
      <c r="O1338" s="72"/>
      <c r="P1338" s="72"/>
      <c r="Q1338" s="72"/>
      <c r="R1338" s="72"/>
      <c r="S1338" s="72">
        <v>167438.446</v>
      </c>
      <c r="T1338" s="22"/>
      <c r="U1338" s="22"/>
      <c r="X1338" s="102">
        <v>129.6</v>
      </c>
      <c r="Y1338" s="22">
        <v>1291.9633179012346</v>
      </c>
      <c r="Z1338" s="5">
        <v>4.5900000000000003E-2</v>
      </c>
      <c r="AA1338" s="40"/>
      <c r="AE1338" s="34">
        <v>0</v>
      </c>
      <c r="AF1338" s="34">
        <v>62461.775336153623</v>
      </c>
    </row>
    <row r="1339" spans="1:35" ht="27.75" customHeight="1" x14ac:dyDescent="0.2">
      <c r="A1339" s="39">
        <v>1279</v>
      </c>
      <c r="B1339" s="17" t="s">
        <v>57</v>
      </c>
      <c r="C1339" s="19">
        <v>2002</v>
      </c>
      <c r="D1339" s="19"/>
      <c r="E1339" s="29">
        <v>0</v>
      </c>
      <c r="F1339" s="21">
        <v>9634232</v>
      </c>
      <c r="G1339" s="109">
        <v>-34383332.888948612</v>
      </c>
      <c r="H1339" s="23">
        <v>9634232</v>
      </c>
      <c r="I1339" s="107">
        <v>5.0000000000000001E-3</v>
      </c>
      <c r="J1339" s="23"/>
      <c r="K1339" s="23">
        <v>167438.446</v>
      </c>
      <c r="L1339" s="23">
        <v>1753370.8271627375</v>
      </c>
      <c r="M1339" s="39">
        <v>1</v>
      </c>
      <c r="N1339" s="72"/>
      <c r="O1339" s="72"/>
      <c r="P1339" s="72"/>
      <c r="Q1339" s="72"/>
      <c r="R1339" s="72"/>
      <c r="S1339" s="72">
        <v>167438.446</v>
      </c>
      <c r="T1339" s="22"/>
      <c r="U1339" s="22"/>
      <c r="V1339" s="72">
        <v>0</v>
      </c>
      <c r="X1339" s="102">
        <v>130.5</v>
      </c>
      <c r="Y1339" s="22">
        <v>1283.0532260536397</v>
      </c>
      <c r="Z1339" s="5">
        <v>4.5900000000000003E-2</v>
      </c>
      <c r="AA1339" s="40"/>
      <c r="AD1339" s="111">
        <v>91.329146341463414</v>
      </c>
      <c r="AE1339" s="34">
        <v>0</v>
      </c>
      <c r="AF1339" s="34">
        <v>60877.833074277813</v>
      </c>
      <c r="AG1339" s="107">
        <v>8.2960000000000006E-2</v>
      </c>
      <c r="AH1339" s="41">
        <v>16.741565999999999</v>
      </c>
      <c r="AI1339" s="23">
        <v>1019190.2603500049</v>
      </c>
    </row>
    <row r="1340" spans="1:35" ht="27.75" customHeight="1" x14ac:dyDescent="0.2">
      <c r="A1340" s="39">
        <v>1280</v>
      </c>
      <c r="B1340" s="17" t="s">
        <v>57</v>
      </c>
      <c r="C1340" s="19">
        <v>2003</v>
      </c>
      <c r="D1340" s="19"/>
      <c r="E1340" s="29">
        <v>0</v>
      </c>
      <c r="F1340" s="21">
        <v>9866557</v>
      </c>
      <c r="G1340" s="21">
        <v>0</v>
      </c>
      <c r="H1340" s="23">
        <v>232325</v>
      </c>
      <c r="I1340" s="107">
        <v>5.0000000000000001E-3</v>
      </c>
      <c r="J1340" s="23">
        <v>280496.16000000003</v>
      </c>
      <c r="K1340" s="23">
        <v>837192.23</v>
      </c>
      <c r="L1340" s="23">
        <v>8766854.135813687</v>
      </c>
      <c r="N1340" s="72"/>
      <c r="O1340" s="72"/>
      <c r="P1340" s="72"/>
      <c r="Q1340" s="72"/>
      <c r="R1340" s="72"/>
      <c r="S1340" s="72">
        <v>280496.16000000003</v>
      </c>
      <c r="T1340" s="22"/>
      <c r="U1340" s="22"/>
      <c r="V1340" s="72">
        <v>0</v>
      </c>
      <c r="X1340" s="102">
        <v>130.6</v>
      </c>
      <c r="Y1340" s="22">
        <v>2147.7500765696786</v>
      </c>
      <c r="Z1340" s="5">
        <v>4.5900000000000003E-2</v>
      </c>
      <c r="AA1340" s="40"/>
      <c r="AD1340" s="111">
        <v>94.295243902439026</v>
      </c>
      <c r="AE1340" s="34">
        <v>0</v>
      </c>
      <c r="AF1340" s="34">
        <v>60231.290612738143</v>
      </c>
      <c r="AG1340" s="107">
        <v>8.2960000000000006E-2</v>
      </c>
      <c r="AH1340" s="41">
        <v>16.820820000000001</v>
      </c>
      <c r="AI1340" s="23">
        <v>1013139.6977645581</v>
      </c>
    </row>
    <row r="1341" spans="1:35" ht="27.75" customHeight="1" x14ac:dyDescent="0.2">
      <c r="A1341" s="39">
        <v>1281</v>
      </c>
      <c r="B1341" s="17" t="s">
        <v>57</v>
      </c>
      <c r="C1341" s="19">
        <v>2004</v>
      </c>
      <c r="D1341" s="19"/>
      <c r="E1341" s="29">
        <v>0</v>
      </c>
      <c r="F1341" s="21">
        <v>10205890</v>
      </c>
      <c r="G1341" s="21">
        <v>0</v>
      </c>
      <c r="H1341" s="23">
        <v>339333</v>
      </c>
      <c r="I1341" s="107">
        <v>5.0000000000000001E-3</v>
      </c>
      <c r="J1341" s="23">
        <v>388665.78500000003</v>
      </c>
      <c r="K1341" s="23"/>
      <c r="N1341" s="72"/>
      <c r="O1341" s="72"/>
      <c r="P1341" s="72"/>
      <c r="Q1341" s="72"/>
      <c r="R1341" s="72"/>
      <c r="S1341" s="72">
        <v>388665.78500000003</v>
      </c>
      <c r="T1341" s="22"/>
      <c r="U1341" s="22"/>
      <c r="V1341" s="72">
        <v>0</v>
      </c>
      <c r="X1341" s="102">
        <v>131.1</v>
      </c>
      <c r="Y1341" s="22">
        <v>2964.6512967200615</v>
      </c>
      <c r="Z1341" s="5">
        <v>4.5900000000000003E-2</v>
      </c>
      <c r="AA1341" s="40"/>
      <c r="AD1341" s="111">
        <v>97.149756097560967</v>
      </c>
      <c r="AE1341" s="34">
        <v>0</v>
      </c>
      <c r="AF1341" s="34">
        <v>60431.325670333521</v>
      </c>
      <c r="AG1341" s="107">
        <v>8.2960000000000006E-2</v>
      </c>
      <c r="AH1341" s="41">
        <v>16.852066000000001</v>
      </c>
      <c r="AI1341" s="23">
        <v>1018392.6886639547</v>
      </c>
    </row>
    <row r="1342" spans="1:35" ht="27.75" customHeight="1" x14ac:dyDescent="0.2">
      <c r="A1342" s="39">
        <v>1282</v>
      </c>
      <c r="B1342" s="17" t="s">
        <v>57</v>
      </c>
      <c r="C1342" s="19">
        <v>2005</v>
      </c>
      <c r="D1342" s="19"/>
      <c r="E1342" s="29">
        <v>0</v>
      </c>
      <c r="F1342" s="21">
        <v>10331625</v>
      </c>
      <c r="G1342" s="21">
        <v>0</v>
      </c>
      <c r="H1342" s="23">
        <v>125735</v>
      </c>
      <c r="I1342" s="107">
        <v>5.0000000000000001E-3</v>
      </c>
      <c r="J1342" s="23">
        <v>176764.45</v>
      </c>
      <c r="N1342" s="72"/>
      <c r="O1342" s="72"/>
      <c r="P1342" s="72"/>
      <c r="Q1342" s="72"/>
      <c r="R1342" s="72"/>
      <c r="S1342" s="72">
        <v>176764.45</v>
      </c>
      <c r="T1342" s="22"/>
      <c r="U1342" s="22"/>
      <c r="V1342" s="72">
        <v>0</v>
      </c>
      <c r="X1342" s="102">
        <v>133.6</v>
      </c>
      <c r="Y1342" s="22">
        <v>1323.0872005988026</v>
      </c>
      <c r="Z1342" s="5">
        <v>4.5900000000000003E-2</v>
      </c>
      <c r="AA1342" s="40"/>
      <c r="AD1342" s="111">
        <v>99.990121951219521</v>
      </c>
      <c r="AE1342" s="34">
        <v>0</v>
      </c>
      <c r="AF1342" s="34">
        <v>58980.615022664017</v>
      </c>
      <c r="AG1342" s="107">
        <v>8.2960000000000006E-2</v>
      </c>
      <c r="AH1342" s="41">
        <v>17.008296000000001</v>
      </c>
      <c r="AI1342" s="23">
        <v>1003159.7585675163</v>
      </c>
    </row>
    <row r="1343" spans="1:35" ht="27.75" customHeight="1" x14ac:dyDescent="0.2">
      <c r="A1343" s="39">
        <v>1283</v>
      </c>
      <c r="B1343" s="17" t="s">
        <v>57</v>
      </c>
      <c r="C1343" s="19">
        <v>2006</v>
      </c>
      <c r="D1343" s="19"/>
      <c r="E1343" s="29">
        <v>0</v>
      </c>
      <c r="F1343" s="21">
        <v>10519052</v>
      </c>
      <c r="G1343" s="21">
        <v>0</v>
      </c>
      <c r="H1343" s="23">
        <v>187427</v>
      </c>
      <c r="I1343" s="107">
        <v>5.0000000000000001E-3</v>
      </c>
      <c r="J1343" s="23">
        <v>239085.125</v>
      </c>
      <c r="N1343" s="72"/>
      <c r="O1343" s="72"/>
      <c r="P1343" s="72"/>
      <c r="Q1343" s="72"/>
      <c r="R1343" s="72"/>
      <c r="S1343" s="72">
        <v>239085.125</v>
      </c>
      <c r="T1343" s="22"/>
      <c r="U1343" s="22"/>
      <c r="V1343" s="72">
        <v>0</v>
      </c>
      <c r="X1343" s="102">
        <v>142.4</v>
      </c>
      <c r="Y1343" s="22">
        <v>1678.9685744382023</v>
      </c>
      <c r="Z1343" s="5">
        <v>4.5900000000000003E-2</v>
      </c>
      <c r="AA1343" s="40"/>
      <c r="AD1343" s="111">
        <v>103.12109756097563</v>
      </c>
      <c r="AE1343" s="34">
        <v>0</v>
      </c>
      <c r="AF1343" s="34">
        <v>57952.373367561937</v>
      </c>
      <c r="AG1343" s="107">
        <v>7.7441666666666686E-2</v>
      </c>
      <c r="AH1343" s="41">
        <v>16.88236666666667</v>
      </c>
      <c r="AI1343" s="23">
        <v>978373.21639474889</v>
      </c>
    </row>
    <row r="1344" spans="1:35" ht="27.75" customHeight="1" x14ac:dyDescent="0.2">
      <c r="A1344" s="39">
        <v>1284</v>
      </c>
      <c r="B1344" s="17" t="s">
        <v>57</v>
      </c>
      <c r="C1344" s="19">
        <v>2007</v>
      </c>
      <c r="D1344" s="19"/>
      <c r="E1344" s="29">
        <v>-10780</v>
      </c>
      <c r="F1344" s="21">
        <v>10655834</v>
      </c>
      <c r="G1344" s="21">
        <v>0</v>
      </c>
      <c r="H1344" s="23">
        <v>136782</v>
      </c>
      <c r="I1344" s="107">
        <v>5.0000000000000001E-3</v>
      </c>
      <c r="J1344" s="23">
        <v>189377.26</v>
      </c>
      <c r="N1344" s="72">
        <v>0</v>
      </c>
      <c r="O1344" s="72"/>
      <c r="P1344" s="72"/>
      <c r="Q1344" s="72">
        <v>90758.31561799311</v>
      </c>
      <c r="R1344" s="72">
        <v>90758.31561799311</v>
      </c>
      <c r="S1344" s="72">
        <v>280135.57561799313</v>
      </c>
      <c r="T1344" s="22"/>
      <c r="U1344" s="22"/>
      <c r="V1344" s="72">
        <v>0</v>
      </c>
      <c r="X1344" s="102">
        <v>148.80000000000001</v>
      </c>
      <c r="Y1344" s="22">
        <v>1882.6315565725345</v>
      </c>
      <c r="Z1344" s="5">
        <v>4.5900000000000003E-2</v>
      </c>
      <c r="AA1344" s="40"/>
      <c r="AD1344" s="111">
        <v>106.41609756097562</v>
      </c>
      <c r="AE1344" s="34">
        <v>0</v>
      </c>
      <c r="AF1344" s="34">
        <v>57174.990986563382</v>
      </c>
      <c r="AG1344" s="107">
        <v>7.350000000000001E-2</v>
      </c>
      <c r="AH1344" s="41">
        <v>17.296320000000001</v>
      </c>
      <c r="AI1344" s="23">
        <v>988916.94010071608</v>
      </c>
    </row>
    <row r="1345" spans="1:35" ht="27.75" customHeight="1" x14ac:dyDescent="0.2">
      <c r="A1345" s="39">
        <v>1285</v>
      </c>
      <c r="B1345" s="17" t="s">
        <v>57</v>
      </c>
      <c r="C1345" s="19">
        <v>2008</v>
      </c>
      <c r="D1345" s="19"/>
      <c r="E1345" s="29">
        <v>-53567</v>
      </c>
      <c r="F1345" s="21">
        <v>11083230</v>
      </c>
      <c r="G1345" s="21">
        <v>0</v>
      </c>
      <c r="H1345" s="23">
        <v>427396</v>
      </c>
      <c r="I1345" s="107">
        <v>5.0000000000000001E-3</v>
      </c>
      <c r="J1345" s="23">
        <v>480675.17</v>
      </c>
      <c r="N1345" s="72">
        <v>0</v>
      </c>
      <c r="O1345" s="72"/>
      <c r="P1345" s="72"/>
      <c r="Q1345" s="72">
        <v>94398.550728812945</v>
      </c>
      <c r="R1345" s="72">
        <v>94398.550728812945</v>
      </c>
      <c r="S1345" s="72">
        <v>575073.72072881297</v>
      </c>
      <c r="T1345" s="22"/>
      <c r="U1345" s="22"/>
      <c r="V1345" s="72">
        <v>0</v>
      </c>
      <c r="X1345" s="102">
        <v>150.30000000000001</v>
      </c>
      <c r="Y1345" s="22">
        <v>3826.1724599388749</v>
      </c>
      <c r="Z1345" s="5">
        <v>4.5900000000000003E-2</v>
      </c>
      <c r="AA1345" s="40"/>
      <c r="AD1345" s="111">
        <v>109.62926829268292</v>
      </c>
      <c r="AE1345" s="34">
        <v>0</v>
      </c>
      <c r="AF1345" s="34">
        <v>58376.831360218996</v>
      </c>
      <c r="AG1345" s="107">
        <v>7.2692083333333324E-2</v>
      </c>
      <c r="AH1345" s="41">
        <v>17.715351999999999</v>
      </c>
      <c r="AI1345" s="23">
        <v>1034166.1161909183</v>
      </c>
    </row>
    <row r="1346" spans="1:35" ht="27.75" customHeight="1" x14ac:dyDescent="0.2">
      <c r="A1346" s="39">
        <v>1286</v>
      </c>
      <c r="B1346" s="17" t="s">
        <v>57</v>
      </c>
      <c r="C1346" s="19">
        <v>2009</v>
      </c>
      <c r="D1346" s="19"/>
      <c r="E1346" s="29">
        <v>78098</v>
      </c>
      <c r="F1346" s="21">
        <v>11421688</v>
      </c>
      <c r="G1346" s="21">
        <v>0</v>
      </c>
      <c r="H1346" s="23">
        <v>338458</v>
      </c>
      <c r="I1346" s="107">
        <v>5.0000000000000001E-3</v>
      </c>
      <c r="J1346" s="23">
        <v>393874.15</v>
      </c>
      <c r="N1346" s="72">
        <v>0</v>
      </c>
      <c r="O1346" s="72"/>
      <c r="P1346" s="72"/>
      <c r="Q1346" s="72">
        <v>97281.279381252039</v>
      </c>
      <c r="R1346" s="72">
        <v>97281.279381252039</v>
      </c>
      <c r="S1346" s="72">
        <v>491155.42938125203</v>
      </c>
      <c r="T1346" s="22"/>
      <c r="U1346" s="22"/>
      <c r="V1346" s="72">
        <v>0</v>
      </c>
      <c r="X1346" s="102">
        <v>151.1</v>
      </c>
      <c r="Y1346" s="22">
        <v>3250.5322923974327</v>
      </c>
      <c r="Z1346" s="5">
        <v>4.5900000000000003E-2</v>
      </c>
      <c r="AA1346" s="40"/>
      <c r="AD1346" s="111">
        <v>112.72439024390243</v>
      </c>
      <c r="AE1346" s="34">
        <v>0</v>
      </c>
      <c r="AF1346" s="34">
        <v>58947.867093182373</v>
      </c>
      <c r="AG1346" s="107">
        <v>7.3154000000000011E-2</v>
      </c>
      <c r="AH1346" s="41">
        <v>17.930536200000002</v>
      </c>
      <c r="AI1346" s="23">
        <v>1056966.8648270955</v>
      </c>
    </row>
    <row r="1347" spans="1:35" ht="27.75" customHeight="1" x14ac:dyDescent="0.2">
      <c r="A1347" s="39">
        <v>1287</v>
      </c>
      <c r="B1347" s="17" t="s">
        <v>57</v>
      </c>
      <c r="C1347" s="19">
        <v>2010</v>
      </c>
      <c r="D1347" s="19"/>
      <c r="E1347" s="29">
        <v>75953</v>
      </c>
      <c r="F1347" s="21">
        <v>12013436</v>
      </c>
      <c r="G1347" s="21">
        <v>0</v>
      </c>
      <c r="H1347" s="23">
        <v>591748</v>
      </c>
      <c r="I1347" s="107">
        <v>5.0000000000000001E-3</v>
      </c>
      <c r="J1347" s="23">
        <v>648856.43999999994</v>
      </c>
      <c r="N1347" s="72">
        <v>0</v>
      </c>
      <c r="O1347" s="72"/>
      <c r="P1347" s="72"/>
      <c r="Q1347" s="72">
        <v>102321.34022963952</v>
      </c>
      <c r="R1347" s="72">
        <v>102321.34022963952</v>
      </c>
      <c r="S1347" s="72">
        <v>751177.78022963949</v>
      </c>
      <c r="T1347" s="22"/>
      <c r="U1347" s="22"/>
      <c r="V1347" s="72">
        <v>0</v>
      </c>
      <c r="X1347" s="102">
        <v>155.1</v>
      </c>
      <c r="Y1347" s="22">
        <v>4843.1836249493199</v>
      </c>
      <c r="Z1347" s="5">
        <v>4.5900000000000003E-2</v>
      </c>
      <c r="AA1347" s="40"/>
      <c r="AD1347" s="111">
        <v>115.85768292682927</v>
      </c>
      <c r="AE1347" s="34">
        <v>0</v>
      </c>
      <c r="AF1347" s="34">
        <v>61085.343618554623</v>
      </c>
      <c r="AG1347" s="107">
        <v>7.3993333333333355E-2</v>
      </c>
      <c r="AH1347" s="41">
        <v>18.29948266666667</v>
      </c>
      <c r="AI1347" s="23">
        <v>1117830.1867351178</v>
      </c>
    </row>
    <row r="1348" spans="1:35" ht="27.75" customHeight="1" x14ac:dyDescent="0.2">
      <c r="A1348" s="39">
        <v>1288</v>
      </c>
      <c r="B1348" s="17" t="s">
        <v>57</v>
      </c>
      <c r="C1348" s="18">
        <v>2011</v>
      </c>
      <c r="D1348" s="18"/>
      <c r="E1348" s="29">
        <v>205092</v>
      </c>
      <c r="F1348" s="21">
        <v>12345052</v>
      </c>
      <c r="G1348" s="20">
        <v>0</v>
      </c>
      <c r="H1348" s="23">
        <v>331616</v>
      </c>
      <c r="I1348" s="107">
        <v>5.0000000000000001E-3</v>
      </c>
      <c r="J1348" s="23">
        <v>391683.18</v>
      </c>
      <c r="N1348" s="72">
        <v>0</v>
      </c>
      <c r="O1348" s="72"/>
      <c r="P1348" s="72"/>
      <c r="Q1348" s="72">
        <v>105145.79391313126</v>
      </c>
      <c r="R1348" s="72">
        <v>105145.79391313126</v>
      </c>
      <c r="S1348" s="72">
        <v>496828.97391313128</v>
      </c>
      <c r="T1348" s="22"/>
      <c r="U1348" s="22"/>
      <c r="V1348" s="72">
        <v>0</v>
      </c>
      <c r="X1348" s="102">
        <v>160.19999999999999</v>
      </c>
      <c r="Y1348" s="22">
        <v>3101.3044563865874</v>
      </c>
      <c r="Z1348" s="5">
        <v>4.5900000000000003E-2</v>
      </c>
      <c r="AA1348" s="40"/>
      <c r="AD1348" s="111">
        <v>119.08</v>
      </c>
      <c r="AE1348" s="34">
        <v>0</v>
      </c>
      <c r="AF1348" s="34">
        <v>61382.830802849552</v>
      </c>
      <c r="AG1348" s="107">
        <v>7.0764333333333346E-2</v>
      </c>
      <c r="AH1348" s="41">
        <v>18.328728099999999</v>
      </c>
      <c r="AI1348" s="23">
        <v>1125069.2157937342</v>
      </c>
    </row>
    <row r="1349" spans="1:35" ht="27.75" customHeight="1" x14ac:dyDescent="0.2">
      <c r="B1349" s="98" t="s">
        <v>57</v>
      </c>
      <c r="C1349" s="39">
        <v>2012</v>
      </c>
      <c r="E1349" s="29">
        <v>205092</v>
      </c>
      <c r="F1349" s="34">
        <v>9476795</v>
      </c>
      <c r="G1349" s="20"/>
      <c r="H1349" s="23">
        <v>-2868257</v>
      </c>
      <c r="I1349" s="107">
        <v>5.0000000000000001E-3</v>
      </c>
      <c r="J1349" s="23">
        <v>-2806531.74</v>
      </c>
      <c r="N1349" s="72">
        <v>0</v>
      </c>
      <c r="O1349" s="72"/>
      <c r="P1349" s="72"/>
      <c r="Q1349" s="72">
        <v>80716.15526828017</v>
      </c>
      <c r="R1349" s="72">
        <v>80716.15526828017</v>
      </c>
      <c r="S1349" s="72">
        <v>452130</v>
      </c>
      <c r="T1349" s="72">
        <v>1</v>
      </c>
      <c r="U1349" s="72">
        <v>452130</v>
      </c>
      <c r="X1349" s="102">
        <v>161.6</v>
      </c>
      <c r="Y1349" s="22">
        <v>2797.8341584158416</v>
      </c>
      <c r="Z1349" s="5">
        <v>4.5900000000000003E-2</v>
      </c>
      <c r="AF1349" s="34">
        <v>61363.1930274146</v>
      </c>
      <c r="AG1349" s="107">
        <v>6.2333333333333331E-2</v>
      </c>
      <c r="AH1349" s="41">
        <v>17.40324</v>
      </c>
      <c r="AI1349" s="23">
        <v>1067918.3754224228</v>
      </c>
    </row>
    <row r="1350" spans="1:35" ht="27.75" customHeight="1" x14ac:dyDescent="0.2">
      <c r="A1350" s="39">
        <v>1289</v>
      </c>
      <c r="B1350" s="17" t="s">
        <v>58</v>
      </c>
      <c r="C1350" s="19">
        <v>1989</v>
      </c>
      <c r="D1350" s="19"/>
      <c r="E1350" s="29">
        <v>0</v>
      </c>
      <c r="F1350" s="21">
        <v>48230106</v>
      </c>
      <c r="G1350" s="21">
        <v>-23664483</v>
      </c>
      <c r="H1350" s="23"/>
      <c r="I1350" s="107">
        <v>5.0000000000000001E-3</v>
      </c>
      <c r="N1350" s="72"/>
      <c r="O1350" s="72"/>
      <c r="P1350" s="72"/>
      <c r="Q1350" s="72"/>
      <c r="R1350" s="72"/>
      <c r="V1350" s="72">
        <v>0</v>
      </c>
      <c r="X1350" s="102">
        <v>95.5</v>
      </c>
      <c r="Z1350" s="5">
        <v>4.5900000000000003E-2</v>
      </c>
      <c r="AA1350" s="40">
        <v>480132.92156120075</v>
      </c>
      <c r="AB1350" s="110">
        <v>51.164212860310414</v>
      </c>
      <c r="AE1350" s="34">
        <v>1</v>
      </c>
      <c r="AF1350" s="34">
        <v>480132.92156120075</v>
      </c>
    </row>
    <row r="1351" spans="1:35" ht="27.75" customHeight="1" x14ac:dyDescent="0.2">
      <c r="A1351" s="39">
        <v>1290</v>
      </c>
      <c r="B1351" s="17" t="s">
        <v>58</v>
      </c>
      <c r="C1351" s="19">
        <v>1990</v>
      </c>
      <c r="D1351" s="19"/>
      <c r="E1351" s="29">
        <v>0</v>
      </c>
      <c r="F1351" s="21">
        <v>52289641</v>
      </c>
      <c r="G1351" s="21">
        <v>-26300340</v>
      </c>
      <c r="H1351" s="23">
        <v>4059535</v>
      </c>
      <c r="I1351" s="107">
        <v>5.0000000000000001E-3</v>
      </c>
      <c r="J1351" s="34">
        <v>4300685.53</v>
      </c>
      <c r="N1351" s="72"/>
      <c r="O1351" s="72"/>
      <c r="P1351" s="72"/>
      <c r="Q1351" s="72"/>
      <c r="R1351" s="72"/>
      <c r="S1351" s="72">
        <v>4300685.53</v>
      </c>
      <c r="T1351" s="22"/>
      <c r="U1351" s="22"/>
      <c r="V1351" s="72">
        <v>0</v>
      </c>
      <c r="X1351" s="102">
        <v>98.5</v>
      </c>
      <c r="Y1351" s="22">
        <v>43661.782030456852</v>
      </c>
      <c r="Z1351" s="5">
        <v>4.5900000000000003E-2</v>
      </c>
      <c r="AA1351" s="40"/>
      <c r="AE1351" s="34">
        <v>0</v>
      </c>
      <c r="AF1351" s="34">
        <v>501756.60249199852</v>
      </c>
    </row>
    <row r="1352" spans="1:35" ht="27.75" customHeight="1" x14ac:dyDescent="0.2">
      <c r="A1352" s="39">
        <v>1291</v>
      </c>
      <c r="B1352" s="17" t="s">
        <v>58</v>
      </c>
      <c r="C1352" s="19">
        <v>1991</v>
      </c>
      <c r="D1352" s="19"/>
      <c r="E1352" s="29">
        <v>0</v>
      </c>
      <c r="F1352" s="21">
        <v>54446366</v>
      </c>
      <c r="G1352" s="21">
        <v>-28569531</v>
      </c>
      <c r="H1352" s="23">
        <v>2156725</v>
      </c>
      <c r="I1352" s="107">
        <v>5.0000000000000001E-3</v>
      </c>
      <c r="J1352" s="23">
        <v>2418173.2050000001</v>
      </c>
      <c r="N1352" s="72"/>
      <c r="O1352" s="72"/>
      <c r="P1352" s="72"/>
      <c r="Q1352" s="72"/>
      <c r="R1352" s="72"/>
      <c r="S1352" s="72">
        <v>2418173.2050000001</v>
      </c>
      <c r="T1352" s="22"/>
      <c r="U1352" s="22"/>
      <c r="V1352" s="72">
        <v>0</v>
      </c>
      <c r="X1352" s="102">
        <v>97.7</v>
      </c>
      <c r="Y1352" s="22">
        <v>24751.005168884341</v>
      </c>
      <c r="Z1352" s="5">
        <v>4.5900000000000003E-2</v>
      </c>
      <c r="AA1352" s="40"/>
      <c r="AE1352" s="34">
        <v>0</v>
      </c>
      <c r="AF1352" s="34">
        <v>503476.97960650013</v>
      </c>
    </row>
    <row r="1353" spans="1:35" ht="27.75" customHeight="1" x14ac:dyDescent="0.2">
      <c r="A1353" s="39">
        <v>1292</v>
      </c>
      <c r="B1353" s="17" t="s">
        <v>58</v>
      </c>
      <c r="C1353" s="19">
        <v>1992</v>
      </c>
      <c r="D1353" s="19"/>
      <c r="E1353" s="29">
        <v>0</v>
      </c>
      <c r="F1353" s="21">
        <v>58936734</v>
      </c>
      <c r="G1353" s="21">
        <v>-28476638</v>
      </c>
      <c r="H1353" s="23">
        <v>4490368</v>
      </c>
      <c r="I1353" s="107">
        <v>5.0000000000000001E-3</v>
      </c>
      <c r="J1353" s="23">
        <v>4762599.83</v>
      </c>
      <c r="N1353" s="72"/>
      <c r="O1353" s="72"/>
      <c r="P1353" s="72"/>
      <c r="Q1353" s="72"/>
      <c r="R1353" s="72"/>
      <c r="S1353" s="72">
        <v>4762599.83</v>
      </c>
      <c r="T1353" s="22"/>
      <c r="U1353" s="22"/>
      <c r="V1353" s="72">
        <v>0</v>
      </c>
      <c r="X1353" s="102">
        <v>100</v>
      </c>
      <c r="Y1353" s="22">
        <v>47625.998299999999</v>
      </c>
      <c r="Z1353" s="5">
        <v>4.5900000000000003E-2</v>
      </c>
      <c r="AA1353" s="40"/>
      <c r="AE1353" s="34">
        <v>0</v>
      </c>
      <c r="AF1353" s="34">
        <v>527993.38454256172</v>
      </c>
    </row>
    <row r="1354" spans="1:35" ht="27.75" customHeight="1" x14ac:dyDescent="0.2">
      <c r="A1354" s="39">
        <v>1293</v>
      </c>
      <c r="B1354" s="17" t="s">
        <v>58</v>
      </c>
      <c r="C1354" s="19">
        <v>1993</v>
      </c>
      <c r="D1354" s="19"/>
      <c r="E1354" s="29">
        <v>0</v>
      </c>
      <c r="F1354" s="21">
        <v>62897395</v>
      </c>
      <c r="G1354" s="21">
        <v>-30544492</v>
      </c>
      <c r="H1354" s="23">
        <v>3960661</v>
      </c>
      <c r="I1354" s="107">
        <v>5.0000000000000001E-3</v>
      </c>
      <c r="J1354" s="23">
        <v>4255344.67</v>
      </c>
      <c r="N1354" s="72"/>
      <c r="O1354" s="72"/>
      <c r="P1354" s="72"/>
      <c r="Q1354" s="72"/>
      <c r="R1354" s="72"/>
      <c r="S1354" s="72">
        <v>4255344.67</v>
      </c>
      <c r="T1354" s="22"/>
      <c r="U1354" s="22"/>
      <c r="V1354" s="72">
        <v>0</v>
      </c>
      <c r="X1354" s="102">
        <v>102.5</v>
      </c>
      <c r="Y1354" s="22">
        <v>41515.557756097558</v>
      </c>
      <c r="Z1354" s="5">
        <v>4.5900000000000003E-2</v>
      </c>
      <c r="AA1354" s="40"/>
      <c r="AE1354" s="34">
        <v>0</v>
      </c>
      <c r="AF1354" s="34">
        <v>545274.04594815569</v>
      </c>
    </row>
    <row r="1355" spans="1:35" ht="27.75" customHeight="1" x14ac:dyDescent="0.2">
      <c r="A1355" s="39">
        <v>1294</v>
      </c>
      <c r="B1355" s="17" t="s">
        <v>58</v>
      </c>
      <c r="C1355" s="19">
        <v>1994</v>
      </c>
      <c r="D1355" s="19"/>
      <c r="E1355" s="29">
        <v>0</v>
      </c>
      <c r="F1355" s="21">
        <v>64522428</v>
      </c>
      <c r="G1355" s="21">
        <v>-32621810</v>
      </c>
      <c r="H1355" s="23">
        <v>1625033</v>
      </c>
      <c r="I1355" s="107">
        <v>5.0000000000000001E-3</v>
      </c>
      <c r="J1355" s="23">
        <v>1939519.9750000001</v>
      </c>
      <c r="N1355" s="72"/>
      <c r="O1355" s="72"/>
      <c r="P1355" s="72"/>
      <c r="Q1355" s="72"/>
      <c r="R1355" s="72"/>
      <c r="S1355" s="72">
        <v>1939519.9750000001</v>
      </c>
      <c r="T1355" s="22"/>
      <c r="U1355" s="22"/>
      <c r="V1355" s="72">
        <v>0</v>
      </c>
      <c r="X1355" s="102">
        <v>108.2</v>
      </c>
      <c r="Y1355" s="22">
        <v>17925.323243992607</v>
      </c>
      <c r="Z1355" s="5">
        <v>4.5900000000000003E-2</v>
      </c>
      <c r="AA1355" s="40"/>
      <c r="AE1355" s="34">
        <v>0</v>
      </c>
      <c r="AF1355" s="34">
        <v>538171.29048312793</v>
      </c>
    </row>
    <row r="1356" spans="1:35" ht="27.75" customHeight="1" x14ac:dyDescent="0.2">
      <c r="A1356" s="39">
        <v>1295</v>
      </c>
      <c r="B1356" s="17" t="s">
        <v>58</v>
      </c>
      <c r="C1356" s="19">
        <v>1995</v>
      </c>
      <c r="D1356" s="19"/>
      <c r="E1356" s="29">
        <v>0</v>
      </c>
      <c r="F1356" s="21">
        <v>68018060</v>
      </c>
      <c r="G1356" s="21">
        <v>-34454504</v>
      </c>
      <c r="H1356" s="23">
        <v>3495632</v>
      </c>
      <c r="I1356" s="107">
        <v>5.0000000000000001E-3</v>
      </c>
      <c r="J1356" s="23">
        <v>3818244.14</v>
      </c>
      <c r="N1356" s="72"/>
      <c r="O1356" s="72"/>
      <c r="P1356" s="72"/>
      <c r="Q1356" s="72"/>
      <c r="R1356" s="72"/>
      <c r="S1356" s="72">
        <v>3818244.14</v>
      </c>
      <c r="T1356" s="22"/>
      <c r="U1356" s="22"/>
      <c r="V1356" s="72">
        <v>0</v>
      </c>
      <c r="X1356" s="102">
        <v>116.7</v>
      </c>
      <c r="Y1356" s="22">
        <v>32718.458783204798</v>
      </c>
      <c r="Z1356" s="5">
        <v>4.5900000000000003E-2</v>
      </c>
      <c r="AA1356" s="40"/>
      <c r="AE1356" s="34">
        <v>0</v>
      </c>
      <c r="AF1356" s="34">
        <v>546187.68703315721</v>
      </c>
    </row>
    <row r="1357" spans="1:35" ht="27.75" customHeight="1" x14ac:dyDescent="0.2">
      <c r="A1357" s="39">
        <v>1296</v>
      </c>
      <c r="B1357" s="17" t="s">
        <v>58</v>
      </c>
      <c r="C1357" s="19">
        <v>1996</v>
      </c>
      <c r="D1357" s="19"/>
      <c r="E1357" s="29">
        <v>0</v>
      </c>
      <c r="F1357" s="21">
        <v>70649741</v>
      </c>
      <c r="G1357" s="21">
        <v>-35281933</v>
      </c>
      <c r="H1357" s="23">
        <v>2631681</v>
      </c>
      <c r="I1357" s="107">
        <v>5.0000000000000001E-3</v>
      </c>
      <c r="J1357" s="23">
        <v>2971771.3</v>
      </c>
      <c r="N1357" s="72"/>
      <c r="O1357" s="72"/>
      <c r="P1357" s="72"/>
      <c r="Q1357" s="72"/>
      <c r="R1357" s="72"/>
      <c r="S1357" s="72">
        <v>2971771.3</v>
      </c>
      <c r="T1357" s="22"/>
      <c r="U1357" s="22"/>
      <c r="V1357" s="72">
        <v>0</v>
      </c>
      <c r="X1357" s="102">
        <v>116.6</v>
      </c>
      <c r="Y1357" s="22">
        <v>25486.889365351628</v>
      </c>
      <c r="Z1357" s="5">
        <v>4.5900000000000003E-2</v>
      </c>
      <c r="AA1357" s="40"/>
      <c r="AE1357" s="34">
        <v>0</v>
      </c>
      <c r="AF1357" s="34">
        <v>546604.56156368693</v>
      </c>
    </row>
    <row r="1358" spans="1:35" ht="27.75" customHeight="1" x14ac:dyDescent="0.2">
      <c r="A1358" s="39">
        <v>1297</v>
      </c>
      <c r="B1358" s="17" t="s">
        <v>58</v>
      </c>
      <c r="C1358" s="19">
        <v>1997</v>
      </c>
      <c r="D1358" s="19"/>
      <c r="E1358" s="29">
        <v>0</v>
      </c>
      <c r="F1358" s="21">
        <v>73661121</v>
      </c>
      <c r="G1358" s="21">
        <v>-37154031</v>
      </c>
      <c r="H1358" s="23">
        <v>3011380</v>
      </c>
      <c r="I1358" s="107">
        <v>5.0000000000000001E-3</v>
      </c>
      <c r="J1358" s="23">
        <v>3364628.7050000001</v>
      </c>
      <c r="L1358" s="33">
        <v>0.49560866715563562</v>
      </c>
      <c r="N1358" s="72"/>
      <c r="O1358" s="72"/>
      <c r="P1358" s="72"/>
      <c r="Q1358" s="72"/>
      <c r="R1358" s="72"/>
      <c r="S1358" s="72">
        <v>3364628.7050000001</v>
      </c>
      <c r="T1358" s="22"/>
      <c r="U1358" s="22"/>
      <c r="V1358" s="72">
        <v>0</v>
      </c>
      <c r="X1358" s="102">
        <v>118</v>
      </c>
      <c r="Y1358" s="22">
        <v>28513.802584745765</v>
      </c>
      <c r="Z1358" s="5">
        <v>4.5900000000000003E-2</v>
      </c>
      <c r="AA1358" s="40"/>
      <c r="AE1358" s="34">
        <v>0</v>
      </c>
      <c r="AF1358" s="34">
        <v>550029.21477265947</v>
      </c>
    </row>
    <row r="1359" spans="1:35" ht="27.75" customHeight="1" x14ac:dyDescent="0.2">
      <c r="A1359" s="39">
        <v>1298</v>
      </c>
      <c r="B1359" s="17" t="s">
        <v>58</v>
      </c>
      <c r="C1359" s="19">
        <v>1998</v>
      </c>
      <c r="D1359" s="19"/>
      <c r="E1359" s="29">
        <v>0</v>
      </c>
      <c r="F1359" s="21">
        <v>76703607</v>
      </c>
      <c r="G1359" s="21">
        <v>-39253680</v>
      </c>
      <c r="H1359" s="23">
        <v>3042486</v>
      </c>
      <c r="I1359" s="107">
        <v>5.0000000000000001E-3</v>
      </c>
      <c r="J1359" s="23"/>
      <c r="K1359" s="23">
        <v>-5285219.4790000003</v>
      </c>
      <c r="L1359" s="23">
        <v>4254228.849750706</v>
      </c>
      <c r="M1359" s="39">
        <v>2</v>
      </c>
      <c r="N1359" s="72"/>
      <c r="O1359" s="72"/>
      <c r="P1359" s="72"/>
      <c r="Q1359" s="72"/>
      <c r="R1359" s="72"/>
      <c r="S1359" s="72">
        <v>4254228.849750706</v>
      </c>
      <c r="T1359" s="22"/>
      <c r="U1359" s="22"/>
      <c r="X1359" s="102">
        <v>122.8</v>
      </c>
      <c r="Y1359" s="22">
        <v>34643.557408393375</v>
      </c>
      <c r="Z1359" s="5">
        <v>4.5900000000000003E-2</v>
      </c>
      <c r="AA1359" s="40"/>
      <c r="AE1359" s="34">
        <v>0</v>
      </c>
      <c r="AF1359" s="34">
        <v>559426.43122298771</v>
      </c>
    </row>
    <row r="1360" spans="1:35" ht="27.75" customHeight="1" x14ac:dyDescent="0.2">
      <c r="A1360" s="39">
        <v>1299</v>
      </c>
      <c r="B1360" s="17" t="s">
        <v>58</v>
      </c>
      <c r="C1360" s="19">
        <v>1999</v>
      </c>
      <c r="D1360" s="19"/>
      <c r="E1360" s="29">
        <v>0</v>
      </c>
      <c r="F1360" s="21">
        <v>0</v>
      </c>
      <c r="G1360" s="21">
        <v>0</v>
      </c>
      <c r="H1360" s="23">
        <v>-76703607</v>
      </c>
      <c r="I1360" s="107">
        <v>5.0000000000000001E-3</v>
      </c>
      <c r="J1360" s="23"/>
      <c r="K1360" s="23">
        <v>-5285219.4790000003</v>
      </c>
      <c r="L1360" s="23">
        <v>4254228.849750706</v>
      </c>
      <c r="M1360" s="39">
        <v>2</v>
      </c>
      <c r="N1360" s="72"/>
      <c r="O1360" s="72"/>
      <c r="P1360" s="72"/>
      <c r="Q1360" s="72"/>
      <c r="R1360" s="72"/>
      <c r="S1360" s="72">
        <v>4254228.849750706</v>
      </c>
      <c r="T1360" s="22"/>
      <c r="U1360" s="22"/>
      <c r="X1360" s="102">
        <v>126.1</v>
      </c>
      <c r="Y1360" s="22">
        <v>33736.945676056355</v>
      </c>
      <c r="Z1360" s="5">
        <v>4.5900000000000003E-2</v>
      </c>
      <c r="AA1360" s="40"/>
      <c r="AE1360" s="34">
        <v>0</v>
      </c>
      <c r="AF1360" s="34">
        <v>567485.70370590885</v>
      </c>
    </row>
    <row r="1361" spans="1:35" ht="27.75" customHeight="1" x14ac:dyDescent="0.2">
      <c r="A1361" s="39">
        <v>1300</v>
      </c>
      <c r="B1361" s="17" t="s">
        <v>58</v>
      </c>
      <c r="C1361" s="19">
        <v>2000</v>
      </c>
      <c r="D1361" s="19"/>
      <c r="E1361" s="29">
        <v>0</v>
      </c>
      <c r="F1361" s="21">
        <v>0</v>
      </c>
      <c r="G1361" s="21">
        <v>0</v>
      </c>
      <c r="H1361" s="23">
        <v>0</v>
      </c>
      <c r="I1361" s="107">
        <v>5.0000000000000001E-3</v>
      </c>
      <c r="J1361" s="23"/>
      <c r="K1361" s="23">
        <v>-5285219.4790000003</v>
      </c>
      <c r="L1361" s="23">
        <v>4254228.849750706</v>
      </c>
      <c r="M1361" s="39">
        <v>2</v>
      </c>
      <c r="N1361" s="72"/>
      <c r="O1361" s="72"/>
      <c r="P1361" s="72"/>
      <c r="Q1361" s="72"/>
      <c r="R1361" s="72"/>
      <c r="S1361" s="72">
        <v>4254228.849750706</v>
      </c>
      <c r="T1361" s="22"/>
      <c r="U1361" s="22"/>
      <c r="X1361" s="102">
        <v>128.69999999999999</v>
      </c>
      <c r="Y1361" s="22">
        <v>33055.391217954209</v>
      </c>
      <c r="Z1361" s="5">
        <v>4.5900000000000003E-2</v>
      </c>
      <c r="AA1361" s="40"/>
      <c r="AE1361" s="34">
        <v>0</v>
      </c>
      <c r="AF1361" s="34">
        <v>574493.50112376187</v>
      </c>
    </row>
    <row r="1362" spans="1:35" ht="27.75" customHeight="1" x14ac:dyDescent="0.2">
      <c r="A1362" s="39">
        <v>1301</v>
      </c>
      <c r="B1362" s="17" t="s">
        <v>58</v>
      </c>
      <c r="C1362" s="19">
        <v>2001</v>
      </c>
      <c r="D1362" s="19"/>
      <c r="E1362" s="29">
        <v>0</v>
      </c>
      <c r="F1362" s="21">
        <v>0</v>
      </c>
      <c r="G1362" s="21">
        <v>0</v>
      </c>
      <c r="H1362" s="23">
        <v>0</v>
      </c>
      <c r="I1362" s="107">
        <v>5.0000000000000001E-3</v>
      </c>
      <c r="J1362" s="23"/>
      <c r="K1362" s="23">
        <v>-5285219.4790000003</v>
      </c>
      <c r="L1362" s="23">
        <v>4254228.849750706</v>
      </c>
      <c r="M1362" s="39">
        <v>2</v>
      </c>
      <c r="N1362" s="72"/>
      <c r="O1362" s="72"/>
      <c r="P1362" s="72"/>
      <c r="Q1362" s="72"/>
      <c r="R1362" s="72"/>
      <c r="S1362" s="72">
        <v>4254228.849750706</v>
      </c>
      <c r="T1362" s="22"/>
      <c r="U1362" s="22"/>
      <c r="X1362" s="102">
        <v>129.6</v>
      </c>
      <c r="Y1362" s="22">
        <v>32825.839890051742</v>
      </c>
      <c r="Z1362" s="5">
        <v>4.5900000000000003E-2</v>
      </c>
      <c r="AA1362" s="40"/>
      <c r="AE1362" s="34">
        <v>0</v>
      </c>
      <c r="AF1362" s="34">
        <v>580950.08931223291</v>
      </c>
    </row>
    <row r="1363" spans="1:35" ht="27.75" customHeight="1" x14ac:dyDescent="0.2">
      <c r="A1363" s="39">
        <v>1302</v>
      </c>
      <c r="B1363" s="17" t="s">
        <v>58</v>
      </c>
      <c r="C1363" s="19">
        <v>2002</v>
      </c>
      <c r="D1363" s="19">
        <v>1</v>
      </c>
      <c r="E1363" s="29">
        <v>0</v>
      </c>
      <c r="F1363" s="21">
        <v>46866718</v>
      </c>
      <c r="G1363" s="109">
        <v>-2082925.098380689</v>
      </c>
      <c r="H1363" s="23">
        <v>46866718</v>
      </c>
      <c r="I1363" s="107">
        <v>5.0000000000000001E-3</v>
      </c>
      <c r="J1363" s="23"/>
      <c r="K1363" s="23">
        <v>-5285219.4790000003</v>
      </c>
      <c r="L1363" s="23">
        <v>4254228.849750706</v>
      </c>
      <c r="M1363" s="39">
        <v>2</v>
      </c>
      <c r="N1363" s="72"/>
      <c r="O1363" s="72"/>
      <c r="P1363" s="72"/>
      <c r="Q1363" s="72"/>
      <c r="R1363" s="72"/>
      <c r="S1363" s="72">
        <v>4254228.849750706</v>
      </c>
      <c r="T1363" s="22"/>
      <c r="U1363" s="22"/>
      <c r="V1363" s="72">
        <v>1419130</v>
      </c>
      <c r="W1363" s="99">
        <v>0</v>
      </c>
      <c r="X1363" s="102">
        <v>130.5</v>
      </c>
      <c r="Y1363" s="22">
        <v>32599.45478736173</v>
      </c>
      <c r="Z1363" s="5">
        <v>4.5900000000000003E-2</v>
      </c>
      <c r="AA1363" s="40"/>
      <c r="AD1363" s="111">
        <v>91.329146341463414</v>
      </c>
      <c r="AE1363" s="34">
        <v>0</v>
      </c>
      <c r="AF1363" s="34">
        <v>586883.93500016315</v>
      </c>
      <c r="AG1363" s="107">
        <v>8.2960000000000006E-2</v>
      </c>
      <c r="AH1363" s="41">
        <v>16.741565999999999</v>
      </c>
      <c r="AI1363" s="23">
        <v>9825356.132144941</v>
      </c>
    </row>
    <row r="1364" spans="1:35" ht="27.75" customHeight="1" x14ac:dyDescent="0.2">
      <c r="A1364" s="39">
        <v>1303</v>
      </c>
      <c r="B1364" s="17" t="s">
        <v>58</v>
      </c>
      <c r="C1364" s="19">
        <v>2003</v>
      </c>
      <c r="D1364" s="19">
        <v>1</v>
      </c>
      <c r="E1364" s="29">
        <v>0</v>
      </c>
      <c r="F1364" s="21">
        <v>50022715</v>
      </c>
      <c r="G1364" s="21">
        <v>0</v>
      </c>
      <c r="H1364" s="23">
        <v>3155997</v>
      </c>
      <c r="I1364" s="107">
        <v>5.0000000000000001E-3</v>
      </c>
      <c r="J1364" s="23">
        <v>3390330.59</v>
      </c>
      <c r="K1364" s="23">
        <v>-26426097.395</v>
      </c>
      <c r="L1364" s="23">
        <v>21271144.248753529</v>
      </c>
      <c r="N1364" s="72"/>
      <c r="O1364" s="72"/>
      <c r="P1364" s="72"/>
      <c r="Q1364" s="72"/>
      <c r="R1364" s="72"/>
      <c r="S1364" s="72">
        <v>3390330.59</v>
      </c>
      <c r="T1364" s="22"/>
      <c r="U1364" s="22"/>
      <c r="V1364" s="72">
        <v>1604261</v>
      </c>
      <c r="W1364" s="99">
        <v>0</v>
      </c>
      <c r="X1364" s="102">
        <v>130.6</v>
      </c>
      <c r="Y1364" s="22">
        <v>25959.652297090353</v>
      </c>
      <c r="Z1364" s="5">
        <v>4.5900000000000003E-2</v>
      </c>
      <c r="AA1364" s="40"/>
      <c r="AD1364" s="111">
        <v>94.295243902439026</v>
      </c>
      <c r="AE1364" s="34">
        <v>0</v>
      </c>
      <c r="AF1364" s="34">
        <v>585905.6146807461</v>
      </c>
      <c r="AG1364" s="107">
        <v>8.2960000000000006E-2</v>
      </c>
      <c r="AH1364" s="41">
        <v>16.820820000000001</v>
      </c>
      <c r="AI1364" s="23">
        <v>9855412.881534189</v>
      </c>
    </row>
    <row r="1365" spans="1:35" ht="27.75" customHeight="1" x14ac:dyDescent="0.2">
      <c r="A1365" s="39">
        <v>1304</v>
      </c>
      <c r="B1365" s="17" t="s">
        <v>58</v>
      </c>
      <c r="C1365" s="19">
        <v>2004</v>
      </c>
      <c r="D1365" s="19">
        <v>1</v>
      </c>
      <c r="E1365" s="29">
        <v>0</v>
      </c>
      <c r="F1365" s="21">
        <v>54369816</v>
      </c>
      <c r="G1365" s="21">
        <v>0</v>
      </c>
      <c r="H1365" s="23">
        <v>4347101</v>
      </c>
      <c r="I1365" s="107">
        <v>5.0000000000000001E-3</v>
      </c>
      <c r="J1365" s="23">
        <v>4597214.5750000002</v>
      </c>
      <c r="K1365" s="23"/>
      <c r="N1365" s="72"/>
      <c r="O1365" s="72"/>
      <c r="P1365" s="72"/>
      <c r="Q1365" s="72"/>
      <c r="R1365" s="72"/>
      <c r="S1365" s="72">
        <v>4597214.5750000002</v>
      </c>
      <c r="T1365" s="22"/>
      <c r="U1365" s="22"/>
      <c r="V1365" s="72">
        <v>1667385</v>
      </c>
      <c r="W1365" s="99">
        <v>0</v>
      </c>
      <c r="X1365" s="102">
        <v>131.1</v>
      </c>
      <c r="Y1365" s="22">
        <v>35066.472730739893</v>
      </c>
      <c r="Z1365" s="5">
        <v>4.5900000000000003E-2</v>
      </c>
      <c r="AA1365" s="40"/>
      <c r="AD1365" s="111">
        <v>97.149756097560967</v>
      </c>
      <c r="AE1365" s="34">
        <v>0</v>
      </c>
      <c r="AF1365" s="34">
        <v>594079.01969763974</v>
      </c>
      <c r="AG1365" s="107">
        <v>8.2960000000000006E-2</v>
      </c>
      <c r="AH1365" s="41">
        <v>16.852066000000001</v>
      </c>
      <c r="AI1365" s="23">
        <v>10011458.849159926</v>
      </c>
    </row>
    <row r="1366" spans="1:35" ht="27.75" customHeight="1" x14ac:dyDescent="0.2">
      <c r="A1366" s="39">
        <v>1305</v>
      </c>
      <c r="B1366" s="17" t="s">
        <v>58</v>
      </c>
      <c r="C1366" s="19">
        <v>2005</v>
      </c>
      <c r="D1366" s="19">
        <v>1</v>
      </c>
      <c r="E1366" s="29">
        <v>0</v>
      </c>
      <c r="F1366" s="21">
        <v>56535699</v>
      </c>
      <c r="G1366" s="21">
        <v>0</v>
      </c>
      <c r="H1366" s="23">
        <v>2165883</v>
      </c>
      <c r="I1366" s="107">
        <v>5.0000000000000001E-3</v>
      </c>
      <c r="J1366" s="23">
        <v>2437732.08</v>
      </c>
      <c r="N1366" s="72"/>
      <c r="O1366" s="72"/>
      <c r="P1366" s="72"/>
      <c r="Q1366" s="72"/>
      <c r="R1366" s="72"/>
      <c r="S1366" s="72">
        <v>2437732.08</v>
      </c>
      <c r="T1366" s="22"/>
      <c r="U1366" s="22"/>
      <c r="V1366" s="72">
        <v>1741023</v>
      </c>
      <c r="W1366" s="99">
        <v>0</v>
      </c>
      <c r="X1366" s="102">
        <v>133.6</v>
      </c>
      <c r="Y1366" s="22">
        <v>18246.49760479042</v>
      </c>
      <c r="Z1366" s="5">
        <v>4.5900000000000003E-2</v>
      </c>
      <c r="AA1366" s="40"/>
      <c r="AD1366" s="111">
        <v>99.990121951219521</v>
      </c>
      <c r="AE1366" s="34">
        <v>0</v>
      </c>
      <c r="AF1366" s="34">
        <v>585057.29029830848</v>
      </c>
      <c r="AG1366" s="107">
        <v>8.2960000000000006E-2</v>
      </c>
      <c r="AH1366" s="41">
        <v>17.008296000000001</v>
      </c>
      <c r="AI1366" s="23">
        <v>9950827.5703515597</v>
      </c>
    </row>
    <row r="1367" spans="1:35" ht="27.75" customHeight="1" x14ac:dyDescent="0.2">
      <c r="A1367" s="39">
        <v>1306</v>
      </c>
      <c r="B1367" s="17" t="s">
        <v>58</v>
      </c>
      <c r="C1367" s="19">
        <v>2006</v>
      </c>
      <c r="D1367" s="19"/>
      <c r="E1367" s="29">
        <v>0</v>
      </c>
      <c r="F1367" s="21">
        <v>59418095</v>
      </c>
      <c r="G1367" s="21">
        <v>0</v>
      </c>
      <c r="H1367" s="23">
        <v>2882396</v>
      </c>
      <c r="I1367" s="107">
        <v>5.0000000000000001E-3</v>
      </c>
      <c r="J1367" s="23">
        <v>3165074.4950000001</v>
      </c>
      <c r="N1367" s="72"/>
      <c r="O1367" s="72"/>
      <c r="P1367" s="72"/>
      <c r="Q1367" s="72"/>
      <c r="R1367" s="72"/>
      <c r="S1367" s="72">
        <v>3165074.4950000001</v>
      </c>
      <c r="T1367" s="22"/>
      <c r="U1367" s="22"/>
      <c r="V1367" s="72">
        <v>0</v>
      </c>
      <c r="X1367" s="102">
        <v>142.4</v>
      </c>
      <c r="Y1367" s="22">
        <v>22226.646734550563</v>
      </c>
      <c r="Z1367" s="5">
        <v>4.5900000000000003E-2</v>
      </c>
      <c r="AA1367" s="40"/>
      <c r="AD1367" s="111">
        <v>103.12109756097563</v>
      </c>
      <c r="AE1367" s="34">
        <v>0</v>
      </c>
      <c r="AF1367" s="34">
        <v>580429.8074081667</v>
      </c>
      <c r="AG1367" s="107">
        <v>7.7441666666666686E-2</v>
      </c>
      <c r="AH1367" s="41">
        <v>16.88236666666667</v>
      </c>
      <c r="AI1367" s="23">
        <v>9799028.8329273891</v>
      </c>
    </row>
    <row r="1368" spans="1:35" ht="27.75" customHeight="1" x14ac:dyDescent="0.2">
      <c r="A1368" s="39">
        <v>1307</v>
      </c>
      <c r="B1368" s="17" t="s">
        <v>58</v>
      </c>
      <c r="C1368" s="19">
        <v>2007</v>
      </c>
      <c r="D1368" s="19"/>
      <c r="E1368" s="29">
        <v>-163115</v>
      </c>
      <c r="F1368" s="21">
        <v>64625186</v>
      </c>
      <c r="G1368" s="21">
        <v>0</v>
      </c>
      <c r="H1368" s="23">
        <v>5207091</v>
      </c>
      <c r="I1368" s="107">
        <v>5.0000000000000001E-3</v>
      </c>
      <c r="J1368" s="23">
        <v>5504181.4749999996</v>
      </c>
      <c r="N1368" s="72">
        <v>7052</v>
      </c>
      <c r="O1368" s="72">
        <v>64625186</v>
      </c>
      <c r="P1368" s="72"/>
      <c r="Q1368" s="72"/>
      <c r="R1368" s="72">
        <v>7052</v>
      </c>
      <c r="S1368" s="72">
        <v>5511233.4749999996</v>
      </c>
      <c r="T1368" s="22"/>
      <c r="U1368" s="22"/>
      <c r="V1368" s="72">
        <v>0</v>
      </c>
      <c r="X1368" s="102">
        <v>148.80000000000001</v>
      </c>
      <c r="Y1368" s="22">
        <v>37037.859374999993</v>
      </c>
      <c r="Z1368" s="5">
        <v>4.5900000000000003E-2</v>
      </c>
      <c r="AA1368" s="40"/>
      <c r="AD1368" s="111">
        <v>106.41609756097562</v>
      </c>
      <c r="AE1368" s="34">
        <v>0</v>
      </c>
      <c r="AF1368" s="34">
        <v>590825.93862313183</v>
      </c>
      <c r="AG1368" s="107">
        <v>7.350000000000001E-2</v>
      </c>
      <c r="AH1368" s="41">
        <v>17.296320000000001</v>
      </c>
      <c r="AI1368" s="23">
        <v>10219114.498726048</v>
      </c>
    </row>
    <row r="1369" spans="1:35" ht="27.75" customHeight="1" x14ac:dyDescent="0.2">
      <c r="A1369" s="39">
        <v>1308</v>
      </c>
      <c r="B1369" s="17" t="s">
        <v>58</v>
      </c>
      <c r="C1369" s="19">
        <v>2008</v>
      </c>
      <c r="D1369" s="19"/>
      <c r="E1369" s="29">
        <v>-92555</v>
      </c>
      <c r="F1369" s="21">
        <v>76430490</v>
      </c>
      <c r="G1369" s="21">
        <v>0</v>
      </c>
      <c r="H1369" s="23">
        <v>11805304</v>
      </c>
      <c r="I1369" s="107">
        <v>5.0000000000000001E-3</v>
      </c>
      <c r="J1369" s="23">
        <v>12128429.93</v>
      </c>
      <c r="N1369" s="72">
        <v>1030330</v>
      </c>
      <c r="O1369" s="72">
        <v>76430490</v>
      </c>
      <c r="P1369" s="72"/>
      <c r="Q1369" s="72"/>
      <c r="R1369" s="72">
        <v>1030330</v>
      </c>
      <c r="S1369" s="72">
        <v>13158759.93</v>
      </c>
      <c r="T1369" s="22"/>
      <c r="U1369" s="22"/>
      <c r="V1369" s="72">
        <v>0</v>
      </c>
      <c r="X1369" s="102">
        <v>150.30000000000001</v>
      </c>
      <c r="Y1369" s="22">
        <v>87549.966267465061</v>
      </c>
      <c r="Z1369" s="5">
        <v>4.5900000000000003E-2</v>
      </c>
      <c r="AA1369" s="40"/>
      <c r="AD1369" s="111">
        <v>109.62926829268292</v>
      </c>
      <c r="AE1369" s="34">
        <v>0</v>
      </c>
      <c r="AF1369" s="34">
        <v>651256.99430779507</v>
      </c>
      <c r="AG1369" s="107">
        <v>7.2692083333333324E-2</v>
      </c>
      <c r="AH1369" s="41">
        <v>17.715351999999999</v>
      </c>
      <c r="AI1369" s="23">
        <v>11537246.896624586</v>
      </c>
    </row>
    <row r="1370" spans="1:35" ht="27.75" customHeight="1" x14ac:dyDescent="0.2">
      <c r="A1370" s="39">
        <v>1309</v>
      </c>
      <c r="B1370" s="17" t="s">
        <v>58</v>
      </c>
      <c r="C1370" s="19">
        <v>2009</v>
      </c>
      <c r="D1370" s="19"/>
      <c r="E1370" s="29">
        <v>1185109</v>
      </c>
      <c r="F1370" s="21">
        <v>80448399</v>
      </c>
      <c r="G1370" s="21">
        <v>0</v>
      </c>
      <c r="H1370" s="23">
        <v>4017909</v>
      </c>
      <c r="I1370" s="107">
        <v>5.0000000000000001E-3</v>
      </c>
      <c r="J1370" s="23">
        <v>4400061.45</v>
      </c>
      <c r="N1370" s="72">
        <v>3920202</v>
      </c>
      <c r="O1370" s="72">
        <v>80448399</v>
      </c>
      <c r="P1370" s="72"/>
      <c r="Q1370" s="72"/>
      <c r="R1370" s="72">
        <v>3920202</v>
      </c>
      <c r="S1370" s="72">
        <v>8320263.4500000002</v>
      </c>
      <c r="T1370" s="22"/>
      <c r="U1370" s="22"/>
      <c r="V1370" s="72">
        <v>0</v>
      </c>
      <c r="X1370" s="102">
        <v>151.1</v>
      </c>
      <c r="Y1370" s="22">
        <v>55064.615817339516</v>
      </c>
      <c r="Z1370" s="5">
        <v>4.5900000000000003E-2</v>
      </c>
      <c r="AA1370" s="40"/>
      <c r="AD1370" s="111">
        <v>112.72439024390243</v>
      </c>
      <c r="AE1370" s="34">
        <v>0</v>
      </c>
      <c r="AF1370" s="34">
        <v>676428.91408640682</v>
      </c>
      <c r="AG1370" s="107">
        <v>7.3154000000000011E-2</v>
      </c>
      <c r="AH1370" s="41">
        <v>17.930536200000002</v>
      </c>
      <c r="AI1370" s="23">
        <v>12128733.130753009</v>
      </c>
    </row>
    <row r="1371" spans="1:35" ht="27.75" customHeight="1" x14ac:dyDescent="0.2">
      <c r="A1371" s="39">
        <v>1310</v>
      </c>
      <c r="B1371" s="17" t="s">
        <v>58</v>
      </c>
      <c r="C1371" s="19">
        <v>2010</v>
      </c>
      <c r="D1371" s="19"/>
      <c r="E1371" s="29">
        <v>3665990</v>
      </c>
      <c r="F1371" s="21">
        <v>88343260</v>
      </c>
      <c r="G1371" s="21">
        <v>0</v>
      </c>
      <c r="H1371" s="23">
        <v>7894861</v>
      </c>
      <c r="I1371" s="107">
        <v>5.0000000000000001E-3</v>
      </c>
      <c r="J1371" s="23">
        <v>8297102.9950000001</v>
      </c>
      <c r="N1371" s="72">
        <v>468586</v>
      </c>
      <c r="O1371" s="72">
        <v>88343260</v>
      </c>
      <c r="P1371" s="72"/>
      <c r="Q1371" s="72"/>
      <c r="R1371" s="72">
        <v>468586</v>
      </c>
      <c r="S1371" s="72">
        <v>8765688.995000001</v>
      </c>
      <c r="T1371" s="22"/>
      <c r="U1371" s="22"/>
      <c r="V1371" s="72">
        <v>0</v>
      </c>
      <c r="X1371" s="102">
        <v>155.1</v>
      </c>
      <c r="Y1371" s="22">
        <v>56516.370051579637</v>
      </c>
      <c r="Z1371" s="5">
        <v>4.5900000000000003E-2</v>
      </c>
      <c r="AA1371" s="40"/>
      <c r="AD1371" s="111">
        <v>115.85768292682927</v>
      </c>
      <c r="AE1371" s="34">
        <v>0</v>
      </c>
      <c r="AF1371" s="34">
        <v>701897.19698142039</v>
      </c>
      <c r="AG1371" s="107">
        <v>7.3993333333333355E-2</v>
      </c>
      <c r="AH1371" s="41">
        <v>18.29948266666667</v>
      </c>
      <c r="AI1371" s="23">
        <v>12844355.589943424</v>
      </c>
    </row>
    <row r="1372" spans="1:35" ht="27.75" customHeight="1" x14ac:dyDescent="0.2">
      <c r="A1372" s="39">
        <v>1311</v>
      </c>
      <c r="B1372" s="17" t="s">
        <v>58</v>
      </c>
      <c r="C1372" s="18">
        <v>2011</v>
      </c>
      <c r="D1372" s="18"/>
      <c r="E1372" s="29">
        <v>3286079</v>
      </c>
      <c r="F1372" s="21">
        <v>94231415</v>
      </c>
      <c r="G1372" s="20">
        <v>0</v>
      </c>
      <c r="H1372" s="23">
        <v>5888155</v>
      </c>
      <c r="I1372" s="107">
        <v>5.0000000000000001E-3</v>
      </c>
      <c r="J1372" s="23">
        <v>6329871.2999999998</v>
      </c>
      <c r="N1372" s="72">
        <v>93703</v>
      </c>
      <c r="O1372" s="72">
        <v>94231415</v>
      </c>
      <c r="P1372" s="72"/>
      <c r="Q1372" s="72"/>
      <c r="R1372" s="72">
        <v>93703</v>
      </c>
      <c r="S1372" s="72">
        <v>6423574.2999999998</v>
      </c>
      <c r="T1372" s="22"/>
      <c r="U1372" s="22"/>
      <c r="V1372" s="72">
        <v>0</v>
      </c>
      <c r="X1372" s="102">
        <v>160.19999999999999</v>
      </c>
      <c r="Y1372" s="22">
        <v>40097.217852684145</v>
      </c>
      <c r="Z1372" s="5">
        <v>4.5900000000000003E-2</v>
      </c>
      <c r="AA1372" s="40"/>
      <c r="AD1372" s="111">
        <v>119.08</v>
      </c>
      <c r="AE1372" s="34">
        <v>0</v>
      </c>
      <c r="AF1372" s="34">
        <v>709777.3334926574</v>
      </c>
      <c r="AG1372" s="107">
        <v>7.0764333333333346E-2</v>
      </c>
      <c r="AH1372" s="41">
        <v>18.328728099999999</v>
      </c>
      <c r="AI1372" s="23">
        <v>13009315.757129941</v>
      </c>
    </row>
    <row r="1373" spans="1:35" ht="27.75" customHeight="1" x14ac:dyDescent="0.2">
      <c r="B1373" s="98" t="s">
        <v>58</v>
      </c>
      <c r="C1373" s="39">
        <v>2012</v>
      </c>
      <c r="E1373" s="29">
        <v>3286079</v>
      </c>
      <c r="F1373" s="34">
        <v>108276191</v>
      </c>
      <c r="G1373" s="20"/>
      <c r="H1373" s="23">
        <v>14044776</v>
      </c>
      <c r="I1373" s="107">
        <v>5.0000000000000001E-3</v>
      </c>
      <c r="J1373" s="23">
        <v>14515933.074999999</v>
      </c>
      <c r="N1373" s="72">
        <v>0</v>
      </c>
      <c r="O1373" s="72">
        <v>108276191</v>
      </c>
      <c r="P1373" s="72"/>
      <c r="Q1373" s="72"/>
      <c r="R1373" s="72">
        <v>0</v>
      </c>
      <c r="S1373" s="72">
        <v>14515933.074999999</v>
      </c>
      <c r="T1373" s="72">
        <v>0</v>
      </c>
      <c r="U1373" s="72">
        <v>6471887</v>
      </c>
      <c r="X1373" s="102">
        <v>161.6</v>
      </c>
      <c r="Y1373" s="22">
        <v>89826.318533415833</v>
      </c>
      <c r="Z1373" s="5">
        <v>4.5900000000000003E-2</v>
      </c>
      <c r="AF1373" s="34">
        <v>767024.87241876021</v>
      </c>
      <c r="AG1373" s="107">
        <v>6.2333333333333331E-2</v>
      </c>
      <c r="AH1373" s="41">
        <v>17.40324</v>
      </c>
      <c r="AI1373" s="23">
        <v>13348717.940673064</v>
      </c>
    </row>
    <row r="1374" spans="1:35" ht="27.75" customHeight="1" x14ac:dyDescent="0.2">
      <c r="A1374" s="39">
        <v>1312</v>
      </c>
      <c r="B1374" s="17" t="s">
        <v>59</v>
      </c>
      <c r="C1374" s="19">
        <v>1989</v>
      </c>
      <c r="D1374" s="19"/>
      <c r="E1374" s="29">
        <v>0</v>
      </c>
      <c r="F1374" s="21">
        <v>294965263</v>
      </c>
      <c r="G1374" s="21">
        <v>-81403887</v>
      </c>
      <c r="H1374" s="23"/>
      <c r="I1374" s="107">
        <v>5.0000000000000001E-3</v>
      </c>
      <c r="N1374" s="72"/>
      <c r="O1374" s="72"/>
      <c r="P1374" s="72"/>
      <c r="Q1374" s="72"/>
      <c r="R1374" s="72"/>
      <c r="V1374" s="72">
        <v>15753963</v>
      </c>
      <c r="X1374" s="102">
        <v>95.5</v>
      </c>
      <c r="Z1374" s="5">
        <v>4.5900000000000003E-2</v>
      </c>
      <c r="AA1374" s="40">
        <v>4174038.1423060228</v>
      </c>
      <c r="AB1374" s="110">
        <v>51.164212860310414</v>
      </c>
      <c r="AE1374" s="34">
        <v>1</v>
      </c>
      <c r="AF1374" s="34">
        <v>4174038.1423060228</v>
      </c>
    </row>
    <row r="1375" spans="1:35" ht="27.75" customHeight="1" x14ac:dyDescent="0.2">
      <c r="A1375" s="39">
        <v>1313</v>
      </c>
      <c r="B1375" s="17" t="s">
        <v>59</v>
      </c>
      <c r="C1375" s="19">
        <v>1990</v>
      </c>
      <c r="D1375" s="19"/>
      <c r="E1375" s="29">
        <v>0</v>
      </c>
      <c r="F1375" s="21">
        <v>345955652</v>
      </c>
      <c r="G1375" s="21">
        <v>-97216513</v>
      </c>
      <c r="H1375" s="23">
        <v>50990389</v>
      </c>
      <c r="I1375" s="107">
        <v>5.0000000000000001E-3</v>
      </c>
      <c r="J1375" s="34">
        <v>52465215.314999998</v>
      </c>
      <c r="N1375" s="72"/>
      <c r="O1375" s="72"/>
      <c r="P1375" s="72"/>
      <c r="Q1375" s="72"/>
      <c r="R1375" s="72"/>
      <c r="S1375" s="72">
        <v>52465215.314999998</v>
      </c>
      <c r="T1375" s="22"/>
      <c r="U1375" s="22"/>
      <c r="V1375" s="72">
        <v>16326460</v>
      </c>
      <c r="X1375" s="102">
        <v>98.5</v>
      </c>
      <c r="Y1375" s="22">
        <v>532641.77984771575</v>
      </c>
      <c r="Z1375" s="5">
        <v>4.5900000000000003E-2</v>
      </c>
      <c r="AA1375" s="40"/>
      <c r="AE1375" s="34">
        <v>0</v>
      </c>
      <c r="AF1375" s="34">
        <v>4515091.5714218924</v>
      </c>
    </row>
    <row r="1376" spans="1:35" ht="27.75" customHeight="1" x14ac:dyDescent="0.2">
      <c r="A1376" s="39">
        <v>1314</v>
      </c>
      <c r="B1376" s="17" t="s">
        <v>59</v>
      </c>
      <c r="C1376" s="19">
        <v>1991</v>
      </c>
      <c r="D1376" s="19"/>
      <c r="E1376" s="29">
        <v>0</v>
      </c>
      <c r="F1376" s="21">
        <v>377669885</v>
      </c>
      <c r="G1376" s="21">
        <v>-115067218</v>
      </c>
      <c r="H1376" s="23">
        <v>31714233</v>
      </c>
      <c r="I1376" s="107">
        <v>5.0000000000000001E-3</v>
      </c>
      <c r="J1376" s="23">
        <v>33444011.260000002</v>
      </c>
      <c r="N1376" s="72"/>
      <c r="O1376" s="72"/>
      <c r="P1376" s="72"/>
      <c r="Q1376" s="72"/>
      <c r="R1376" s="72"/>
      <c r="S1376" s="72">
        <v>33444011.260000002</v>
      </c>
      <c r="T1376" s="22"/>
      <c r="U1376" s="22"/>
      <c r="V1376" s="72">
        <v>15996978</v>
      </c>
      <c r="X1376" s="102">
        <v>97.7</v>
      </c>
      <c r="Y1376" s="22">
        <v>342313.31893551687</v>
      </c>
      <c r="Z1376" s="5">
        <v>4.5900000000000003E-2</v>
      </c>
      <c r="AA1376" s="40"/>
      <c r="AE1376" s="34">
        <v>0</v>
      </c>
      <c r="AF1376" s="34">
        <v>4650162.1872291444</v>
      </c>
    </row>
    <row r="1377" spans="1:35" ht="27.75" customHeight="1" x14ac:dyDescent="0.2">
      <c r="A1377" s="39">
        <v>1315</v>
      </c>
      <c r="B1377" s="17" t="s">
        <v>59</v>
      </c>
      <c r="C1377" s="19">
        <v>1992</v>
      </c>
      <c r="D1377" s="19"/>
      <c r="E1377" s="29">
        <v>0</v>
      </c>
      <c r="F1377" s="21">
        <v>410231491</v>
      </c>
      <c r="G1377" s="21">
        <v>-133225709</v>
      </c>
      <c r="H1377" s="23">
        <v>32561606</v>
      </c>
      <c r="I1377" s="107">
        <v>5.0000000000000001E-3</v>
      </c>
      <c r="J1377" s="23">
        <v>34449955.424999997</v>
      </c>
      <c r="N1377" s="72"/>
      <c r="O1377" s="72"/>
      <c r="P1377" s="72"/>
      <c r="Q1377" s="72"/>
      <c r="R1377" s="72"/>
      <c r="S1377" s="72">
        <v>34449955.424999997</v>
      </c>
      <c r="T1377" s="22"/>
      <c r="U1377" s="22"/>
      <c r="V1377" s="72">
        <v>41646734</v>
      </c>
      <c r="X1377" s="102">
        <v>100</v>
      </c>
      <c r="Y1377" s="22">
        <v>344499.55424999999</v>
      </c>
      <c r="Z1377" s="5">
        <v>4.5900000000000003E-2</v>
      </c>
      <c r="AA1377" s="40"/>
      <c r="AE1377" s="34">
        <v>0</v>
      </c>
      <c r="AF1377" s="34">
        <v>4781219.2970853271</v>
      </c>
    </row>
    <row r="1378" spans="1:35" ht="27.75" customHeight="1" x14ac:dyDescent="0.2">
      <c r="A1378" s="39">
        <v>1316</v>
      </c>
      <c r="B1378" s="17" t="s">
        <v>59</v>
      </c>
      <c r="C1378" s="19">
        <v>1993</v>
      </c>
      <c r="D1378" s="19"/>
      <c r="E1378" s="29">
        <v>0</v>
      </c>
      <c r="F1378" s="21">
        <v>433018723</v>
      </c>
      <c r="G1378" s="21">
        <v>-153722574</v>
      </c>
      <c r="H1378" s="23">
        <v>22787232</v>
      </c>
      <c r="I1378" s="107">
        <v>5.0000000000000001E-3</v>
      </c>
      <c r="J1378" s="23">
        <v>24838389.454999998</v>
      </c>
      <c r="N1378" s="72"/>
      <c r="O1378" s="72"/>
      <c r="P1378" s="72"/>
      <c r="Q1378" s="72"/>
      <c r="R1378" s="72"/>
      <c r="S1378" s="72">
        <v>24838389.454999998</v>
      </c>
      <c r="T1378" s="22"/>
      <c r="U1378" s="22"/>
      <c r="V1378" s="72">
        <v>41904863</v>
      </c>
      <c r="X1378" s="102">
        <v>102.5</v>
      </c>
      <c r="Y1378" s="22">
        <v>242325.75078048778</v>
      </c>
      <c r="Z1378" s="5">
        <v>4.5900000000000003E-2</v>
      </c>
      <c r="AA1378" s="40"/>
      <c r="AE1378" s="34">
        <v>0</v>
      </c>
      <c r="AF1378" s="34">
        <v>4804087.0821295977</v>
      </c>
    </row>
    <row r="1379" spans="1:35" ht="27.75" customHeight="1" x14ac:dyDescent="0.2">
      <c r="A1379" s="39">
        <v>1317</v>
      </c>
      <c r="B1379" s="17" t="s">
        <v>59</v>
      </c>
      <c r="C1379" s="19">
        <v>1994</v>
      </c>
      <c r="D1379" s="19"/>
      <c r="E1379" s="29">
        <v>0</v>
      </c>
      <c r="F1379" s="21">
        <v>456760285</v>
      </c>
      <c r="G1379" s="21">
        <v>-173906763</v>
      </c>
      <c r="H1379" s="23">
        <v>23741562</v>
      </c>
      <c r="I1379" s="107">
        <v>5.0000000000000001E-3</v>
      </c>
      <c r="J1379" s="23">
        <v>25906655.615000002</v>
      </c>
      <c r="N1379" s="72"/>
      <c r="O1379" s="72"/>
      <c r="P1379" s="72"/>
      <c r="Q1379" s="72"/>
      <c r="R1379" s="72"/>
      <c r="S1379" s="72">
        <v>25906655.615000002</v>
      </c>
      <c r="T1379" s="22"/>
      <c r="U1379" s="22"/>
      <c r="V1379" s="72">
        <v>41961447</v>
      </c>
      <c r="X1379" s="102">
        <v>108.2</v>
      </c>
      <c r="Y1379" s="22">
        <v>239433.04634935307</v>
      </c>
      <c r="Z1379" s="5">
        <v>4.5900000000000003E-2</v>
      </c>
      <c r="AA1379" s="40"/>
      <c r="AE1379" s="34">
        <v>0</v>
      </c>
      <c r="AF1379" s="34">
        <v>4823012.5314092021</v>
      </c>
    </row>
    <row r="1380" spans="1:35" ht="27.75" customHeight="1" x14ac:dyDescent="0.2">
      <c r="A1380" s="39">
        <v>1318</v>
      </c>
      <c r="B1380" s="17" t="s">
        <v>59</v>
      </c>
      <c r="C1380" s="19">
        <v>1995</v>
      </c>
      <c r="D1380" s="19"/>
      <c r="E1380" s="29">
        <v>0</v>
      </c>
      <c r="F1380" s="21">
        <v>480079279</v>
      </c>
      <c r="G1380" s="21">
        <v>-193855186</v>
      </c>
      <c r="H1380" s="23">
        <v>23318994</v>
      </c>
      <c r="I1380" s="107">
        <v>5.0000000000000001E-3</v>
      </c>
      <c r="J1380" s="23">
        <v>25602795.425000001</v>
      </c>
      <c r="N1380" s="72"/>
      <c r="O1380" s="72"/>
      <c r="P1380" s="72"/>
      <c r="Q1380" s="72"/>
      <c r="R1380" s="72"/>
      <c r="S1380" s="72">
        <v>25602795.425000001</v>
      </c>
      <c r="T1380" s="22"/>
      <c r="U1380" s="22"/>
      <c r="V1380" s="72">
        <v>41985339</v>
      </c>
      <c r="X1380" s="102">
        <v>116.7</v>
      </c>
      <c r="Y1380" s="22">
        <v>219389.84940017137</v>
      </c>
      <c r="Z1380" s="5">
        <v>4.5900000000000003E-2</v>
      </c>
      <c r="AA1380" s="40"/>
      <c r="AE1380" s="34">
        <v>0</v>
      </c>
      <c r="AF1380" s="34">
        <v>4821026.1056176908</v>
      </c>
    </row>
    <row r="1381" spans="1:35" ht="27.75" customHeight="1" x14ac:dyDescent="0.2">
      <c r="A1381" s="39">
        <v>1319</v>
      </c>
      <c r="B1381" s="17" t="s">
        <v>59</v>
      </c>
      <c r="C1381" s="19">
        <v>1996</v>
      </c>
      <c r="D1381" s="19"/>
      <c r="E1381" s="29">
        <v>0</v>
      </c>
      <c r="F1381" s="21">
        <v>506457785</v>
      </c>
      <c r="G1381" s="21">
        <v>-215812797</v>
      </c>
      <c r="H1381" s="23">
        <v>26378506</v>
      </c>
      <c r="I1381" s="107">
        <v>5.0000000000000001E-3</v>
      </c>
      <c r="J1381" s="23">
        <v>28778902.395</v>
      </c>
      <c r="N1381" s="72"/>
      <c r="O1381" s="72"/>
      <c r="P1381" s="72"/>
      <c r="Q1381" s="72"/>
      <c r="R1381" s="72"/>
      <c r="S1381" s="72">
        <v>28778902.395</v>
      </c>
      <c r="T1381" s="22"/>
      <c r="U1381" s="22"/>
      <c r="V1381" s="72">
        <v>42143683</v>
      </c>
      <c r="X1381" s="102">
        <v>116.6</v>
      </c>
      <c r="Y1381" s="22">
        <v>246817.34472555746</v>
      </c>
      <c r="Z1381" s="5">
        <v>4.5900000000000003E-2</v>
      </c>
      <c r="AA1381" s="40"/>
      <c r="AE1381" s="34">
        <v>0</v>
      </c>
      <c r="AF1381" s="34">
        <v>4846558.3520953963</v>
      </c>
    </row>
    <row r="1382" spans="1:35" ht="27.75" customHeight="1" x14ac:dyDescent="0.2">
      <c r="A1382" s="39">
        <v>1320</v>
      </c>
      <c r="B1382" s="17" t="s">
        <v>59</v>
      </c>
      <c r="C1382" s="19">
        <v>1997</v>
      </c>
      <c r="D1382" s="19"/>
      <c r="E1382" s="29">
        <v>0</v>
      </c>
      <c r="F1382" s="21">
        <v>537123562</v>
      </c>
      <c r="G1382" s="21">
        <v>-237800629</v>
      </c>
      <c r="H1382" s="23">
        <v>30665777</v>
      </c>
      <c r="I1382" s="107">
        <v>5.0000000000000001E-3</v>
      </c>
      <c r="J1382" s="23">
        <v>33198065.925000001</v>
      </c>
      <c r="L1382" s="33">
        <v>0.55727015937535807</v>
      </c>
      <c r="N1382" s="72"/>
      <c r="O1382" s="72"/>
      <c r="P1382" s="72"/>
      <c r="Q1382" s="72"/>
      <c r="R1382" s="72"/>
      <c r="S1382" s="72">
        <v>33198065.925000001</v>
      </c>
      <c r="T1382" s="22"/>
      <c r="U1382" s="22"/>
      <c r="V1382" s="72">
        <v>42391225</v>
      </c>
      <c r="X1382" s="102">
        <v>118</v>
      </c>
      <c r="Y1382" s="22">
        <v>281339.54173728812</v>
      </c>
      <c r="Z1382" s="5">
        <v>4.5900000000000003E-2</v>
      </c>
      <c r="AA1382" s="40"/>
      <c r="AE1382" s="34">
        <v>0</v>
      </c>
      <c r="AF1382" s="34">
        <v>4905440.8654715056</v>
      </c>
    </row>
    <row r="1383" spans="1:35" ht="27.75" customHeight="1" x14ac:dyDescent="0.2">
      <c r="A1383" s="39">
        <v>1321</v>
      </c>
      <c r="B1383" s="17" t="s">
        <v>59</v>
      </c>
      <c r="C1383" s="19">
        <v>1998</v>
      </c>
      <c r="D1383" s="19"/>
      <c r="E1383" s="29">
        <v>0</v>
      </c>
      <c r="F1383" s="21">
        <v>570030206</v>
      </c>
      <c r="G1383" s="21">
        <v>-260894574</v>
      </c>
      <c r="H1383" s="23">
        <v>32906644</v>
      </c>
      <c r="I1383" s="107">
        <v>5.0000000000000001E-3</v>
      </c>
      <c r="J1383" s="23"/>
      <c r="K1383" s="23">
        <v>58735291.762000002</v>
      </c>
      <c r="L1383" s="23">
        <v>190316339.6580925</v>
      </c>
      <c r="M1383" s="39">
        <v>1</v>
      </c>
      <c r="N1383" s="72"/>
      <c r="O1383" s="72"/>
      <c r="P1383" s="72"/>
      <c r="Q1383" s="72"/>
      <c r="R1383" s="72"/>
      <c r="S1383" s="72">
        <v>58735291.762000002</v>
      </c>
      <c r="T1383" s="22"/>
      <c r="U1383" s="22"/>
      <c r="X1383" s="102">
        <v>122.8</v>
      </c>
      <c r="Y1383" s="22">
        <v>478300.42151465802</v>
      </c>
      <c r="Z1383" s="5">
        <v>4.5900000000000003E-2</v>
      </c>
      <c r="AA1383" s="40"/>
      <c r="AE1383" s="34">
        <v>0</v>
      </c>
      <c r="AF1383" s="34">
        <v>5158581.5512610218</v>
      </c>
    </row>
    <row r="1384" spans="1:35" ht="27.75" customHeight="1" x14ac:dyDescent="0.2">
      <c r="A1384" s="39">
        <v>1322</v>
      </c>
      <c r="B1384" s="17" t="s">
        <v>59</v>
      </c>
      <c r="C1384" s="19">
        <v>1999</v>
      </c>
      <c r="D1384" s="19"/>
      <c r="E1384" s="29">
        <v>0</v>
      </c>
      <c r="F1384" s="21">
        <v>0</v>
      </c>
      <c r="G1384" s="21">
        <v>0</v>
      </c>
      <c r="H1384" s="23">
        <v>-570030206</v>
      </c>
      <c r="I1384" s="107">
        <v>5.0000000000000001E-3</v>
      </c>
      <c r="J1384" s="23"/>
      <c r="K1384" s="23">
        <v>58735291.762000002</v>
      </c>
      <c r="L1384" s="23">
        <v>190316339.6580925</v>
      </c>
      <c r="M1384" s="39">
        <v>1</v>
      </c>
      <c r="N1384" s="72"/>
      <c r="O1384" s="72"/>
      <c r="P1384" s="72"/>
      <c r="Q1384" s="72"/>
      <c r="R1384" s="72"/>
      <c r="S1384" s="72">
        <v>58735291.762000002</v>
      </c>
      <c r="T1384" s="22"/>
      <c r="U1384" s="22"/>
      <c r="X1384" s="102">
        <v>126.1</v>
      </c>
      <c r="Y1384" s="22">
        <v>465783.43982553534</v>
      </c>
      <c r="Z1384" s="5">
        <v>4.5900000000000003E-2</v>
      </c>
      <c r="AA1384" s="40"/>
      <c r="AE1384" s="34">
        <v>0</v>
      </c>
      <c r="AF1384" s="34">
        <v>5387586.0978836762</v>
      </c>
    </row>
    <row r="1385" spans="1:35" ht="27.75" customHeight="1" x14ac:dyDescent="0.2">
      <c r="A1385" s="39">
        <v>1323</v>
      </c>
      <c r="B1385" s="17" t="s">
        <v>59</v>
      </c>
      <c r="C1385" s="19">
        <v>2000</v>
      </c>
      <c r="D1385" s="19"/>
      <c r="E1385" s="29">
        <v>0</v>
      </c>
      <c r="F1385" s="21">
        <v>0</v>
      </c>
      <c r="G1385" s="21">
        <v>0</v>
      </c>
      <c r="H1385" s="23">
        <v>0</v>
      </c>
      <c r="I1385" s="107">
        <v>5.0000000000000001E-3</v>
      </c>
      <c r="J1385" s="23"/>
      <c r="K1385" s="23">
        <v>58735291.762000002</v>
      </c>
      <c r="L1385" s="23">
        <v>190316339.6580925</v>
      </c>
      <c r="M1385" s="39">
        <v>1</v>
      </c>
      <c r="N1385" s="72"/>
      <c r="O1385" s="72"/>
      <c r="P1385" s="72"/>
      <c r="Q1385" s="72"/>
      <c r="R1385" s="72"/>
      <c r="S1385" s="72">
        <v>58735291.762000002</v>
      </c>
      <c r="T1385" s="22"/>
      <c r="U1385" s="22"/>
      <c r="X1385" s="102">
        <v>128.69999999999999</v>
      </c>
      <c r="Y1385" s="22">
        <v>456373.67336441344</v>
      </c>
      <c r="Z1385" s="5">
        <v>4.5900000000000003E-2</v>
      </c>
      <c r="AA1385" s="40"/>
      <c r="AE1385" s="34">
        <v>0</v>
      </c>
      <c r="AF1385" s="34">
        <v>5596669.5693552289</v>
      </c>
    </row>
    <row r="1386" spans="1:35" ht="27.75" customHeight="1" x14ac:dyDescent="0.2">
      <c r="A1386" s="39">
        <v>1324</v>
      </c>
      <c r="B1386" s="17" t="s">
        <v>59</v>
      </c>
      <c r="C1386" s="19">
        <v>2001</v>
      </c>
      <c r="D1386" s="19"/>
      <c r="E1386" s="29">
        <v>0</v>
      </c>
      <c r="F1386" s="21">
        <v>0</v>
      </c>
      <c r="G1386" s="21">
        <v>0</v>
      </c>
      <c r="H1386" s="23">
        <v>0</v>
      </c>
      <c r="I1386" s="107">
        <v>5.0000000000000001E-3</v>
      </c>
      <c r="J1386" s="23"/>
      <c r="K1386" s="23">
        <v>58735291.762000002</v>
      </c>
      <c r="L1386" s="23">
        <v>190316339.6580925</v>
      </c>
      <c r="M1386" s="39">
        <v>1</v>
      </c>
      <c r="N1386" s="72"/>
      <c r="O1386" s="72"/>
      <c r="P1386" s="72"/>
      <c r="Q1386" s="72"/>
      <c r="R1386" s="72"/>
      <c r="S1386" s="72">
        <v>58735291.762000002</v>
      </c>
      <c r="T1386" s="22"/>
      <c r="U1386" s="22"/>
      <c r="X1386" s="102">
        <v>129.6</v>
      </c>
      <c r="Y1386" s="22">
        <v>453204.41174382722</v>
      </c>
      <c r="Z1386" s="5">
        <v>4.5900000000000003E-2</v>
      </c>
      <c r="AA1386" s="40"/>
      <c r="AE1386" s="34">
        <v>0</v>
      </c>
      <c r="AF1386" s="34">
        <v>5792986.8478656514</v>
      </c>
    </row>
    <row r="1387" spans="1:35" ht="27.75" customHeight="1" x14ac:dyDescent="0.2">
      <c r="A1387" s="39">
        <v>1325</v>
      </c>
      <c r="B1387" s="17" t="s">
        <v>59</v>
      </c>
      <c r="C1387" s="19">
        <v>2002</v>
      </c>
      <c r="D1387" s="19"/>
      <c r="E1387" s="29">
        <v>0</v>
      </c>
      <c r="F1387" s="21">
        <v>828114403</v>
      </c>
      <c r="G1387" s="109">
        <v>-2341220.8946284521</v>
      </c>
      <c r="H1387" s="23">
        <v>828114403</v>
      </c>
      <c r="I1387" s="107">
        <v>5.0000000000000001E-3</v>
      </c>
      <c r="J1387" s="23"/>
      <c r="K1387" s="23">
        <v>58735291.762000002</v>
      </c>
      <c r="L1387" s="23">
        <v>190316339.6580925</v>
      </c>
      <c r="M1387" s="39">
        <v>1</v>
      </c>
      <c r="N1387" s="72"/>
      <c r="O1387" s="72"/>
      <c r="P1387" s="72"/>
      <c r="Q1387" s="72"/>
      <c r="R1387" s="72"/>
      <c r="S1387" s="72">
        <v>58735291.762000002</v>
      </c>
      <c r="T1387" s="22"/>
      <c r="U1387" s="22"/>
      <c r="V1387" s="72">
        <v>66938860</v>
      </c>
      <c r="X1387" s="102">
        <v>130.5</v>
      </c>
      <c r="Y1387" s="22">
        <v>450078.86407662835</v>
      </c>
      <c r="Z1387" s="5">
        <v>4.5900000000000003E-2</v>
      </c>
      <c r="AA1387" s="40"/>
      <c r="AD1387" s="111">
        <v>91.329146341463414</v>
      </c>
      <c r="AE1387" s="34">
        <v>0</v>
      </c>
      <c r="AF1387" s="34">
        <v>5977167.6156252464</v>
      </c>
      <c r="AG1387" s="107">
        <v>8.2960000000000006E-2</v>
      </c>
      <c r="AH1387" s="41">
        <v>16.741565999999999</v>
      </c>
      <c r="AI1387" s="23">
        <v>100067146.13005269</v>
      </c>
    </row>
    <row r="1388" spans="1:35" ht="27.75" customHeight="1" x14ac:dyDescent="0.2">
      <c r="A1388" s="39">
        <v>1326</v>
      </c>
      <c r="B1388" s="17" t="s">
        <v>59</v>
      </c>
      <c r="C1388" s="19">
        <v>2003</v>
      </c>
      <c r="D1388" s="19"/>
      <c r="E1388" s="29">
        <v>0</v>
      </c>
      <c r="F1388" s="21">
        <v>883250297</v>
      </c>
      <c r="G1388" s="21">
        <v>0</v>
      </c>
      <c r="H1388" s="23">
        <v>55135894</v>
      </c>
      <c r="I1388" s="107">
        <v>5.0000000000000001E-3</v>
      </c>
      <c r="J1388" s="23">
        <v>59276466.015000001</v>
      </c>
      <c r="K1388" s="23">
        <v>293676458.81</v>
      </c>
      <c r="L1388" s="23">
        <v>951581698.29046249</v>
      </c>
      <c r="N1388" s="72"/>
      <c r="O1388" s="72"/>
      <c r="P1388" s="72"/>
      <c r="Q1388" s="72"/>
      <c r="R1388" s="72"/>
      <c r="S1388" s="72">
        <v>59276466.015000001</v>
      </c>
      <c r="T1388" s="22"/>
      <c r="U1388" s="22"/>
      <c r="V1388" s="72">
        <v>67619791</v>
      </c>
      <c r="X1388" s="102">
        <v>130.6</v>
      </c>
      <c r="Y1388" s="22">
        <v>453877.99398928025</v>
      </c>
      <c r="Z1388" s="5">
        <v>4.5900000000000003E-2</v>
      </c>
      <c r="AA1388" s="40"/>
      <c r="AD1388" s="111">
        <v>94.295243902439026</v>
      </c>
      <c r="AE1388" s="34">
        <v>0</v>
      </c>
      <c r="AF1388" s="34">
        <v>6156693.6160573279</v>
      </c>
      <c r="AG1388" s="107">
        <v>8.2960000000000006E-2</v>
      </c>
      <c r="AH1388" s="41">
        <v>16.820820000000001</v>
      </c>
      <c r="AI1388" s="23">
        <v>103560635.11084943</v>
      </c>
    </row>
    <row r="1389" spans="1:35" ht="27.75" customHeight="1" x14ac:dyDescent="0.2">
      <c r="A1389" s="39">
        <v>1327</v>
      </c>
      <c r="B1389" s="17" t="s">
        <v>59</v>
      </c>
      <c r="C1389" s="19">
        <v>2004</v>
      </c>
      <c r="D1389" s="19">
        <v>1</v>
      </c>
      <c r="E1389" s="29">
        <v>0</v>
      </c>
      <c r="F1389" s="21">
        <v>928461560</v>
      </c>
      <c r="G1389" s="21">
        <v>0</v>
      </c>
      <c r="H1389" s="23">
        <v>45211263</v>
      </c>
      <c r="I1389" s="107">
        <v>5.0000000000000001E-3</v>
      </c>
      <c r="J1389" s="23">
        <v>49627514.484999999</v>
      </c>
      <c r="K1389" s="23"/>
      <c r="N1389" s="72"/>
      <c r="O1389" s="72"/>
      <c r="P1389" s="72"/>
      <c r="Q1389" s="72"/>
      <c r="R1389" s="72"/>
      <c r="S1389" s="72">
        <v>49627514.484999999</v>
      </c>
      <c r="T1389" s="22"/>
      <c r="U1389" s="22"/>
      <c r="V1389" s="72">
        <v>78009342</v>
      </c>
      <c r="W1389" s="99">
        <v>78618784</v>
      </c>
      <c r="X1389" s="102">
        <v>131.1</v>
      </c>
      <c r="Y1389" s="22">
        <v>378547.02124332573</v>
      </c>
      <c r="Z1389" s="5">
        <v>4.5900000000000003E-2</v>
      </c>
      <c r="AA1389" s="40"/>
      <c r="AD1389" s="111">
        <v>97.149756097560967</v>
      </c>
      <c r="AE1389" s="34">
        <v>0</v>
      </c>
      <c r="AF1389" s="34">
        <v>6252648.4003236219</v>
      </c>
      <c r="AG1389" s="107">
        <v>8.2960000000000006E-2</v>
      </c>
      <c r="AH1389" s="41">
        <v>16.852066000000001</v>
      </c>
      <c r="AI1389" s="23">
        <v>105370043.51704811</v>
      </c>
    </row>
    <row r="1390" spans="1:35" ht="27.75" customHeight="1" x14ac:dyDescent="0.2">
      <c r="A1390" s="39">
        <v>1328</v>
      </c>
      <c r="B1390" s="17" t="s">
        <v>59</v>
      </c>
      <c r="C1390" s="19">
        <v>2005</v>
      </c>
      <c r="D1390" s="19">
        <v>1</v>
      </c>
      <c r="E1390" s="29">
        <v>0</v>
      </c>
      <c r="F1390" s="21">
        <v>1044690428.22</v>
      </c>
      <c r="G1390" s="21">
        <v>0</v>
      </c>
      <c r="H1390" s="23">
        <v>116228868.22000003</v>
      </c>
      <c r="I1390" s="107">
        <v>5.0000000000000001E-3</v>
      </c>
      <c r="J1390" s="23">
        <v>120871176.02000003</v>
      </c>
      <c r="N1390" s="72"/>
      <c r="O1390" s="72"/>
      <c r="P1390" s="72"/>
      <c r="Q1390" s="72"/>
      <c r="R1390" s="72"/>
      <c r="S1390" s="72">
        <v>120871176.02000003</v>
      </c>
      <c r="T1390" s="22"/>
      <c r="U1390" s="22"/>
      <c r="V1390" s="72">
        <v>77554118</v>
      </c>
      <c r="W1390" s="99">
        <v>78163559.780000001</v>
      </c>
      <c r="X1390" s="102">
        <v>133.6</v>
      </c>
      <c r="Y1390" s="22">
        <v>904724.37140718591</v>
      </c>
      <c r="Z1390" s="5">
        <v>4.5900000000000003E-2</v>
      </c>
      <c r="AA1390" s="40"/>
      <c r="AD1390" s="111">
        <v>99.990121951219521</v>
      </c>
      <c r="AE1390" s="34">
        <v>0</v>
      </c>
      <c r="AF1390" s="34">
        <v>6870376.2101559537</v>
      </c>
      <c r="AG1390" s="107">
        <v>8.2960000000000006E-2</v>
      </c>
      <c r="AH1390" s="41">
        <v>17.008296000000001</v>
      </c>
      <c r="AI1390" s="23">
        <v>116853392.21369067</v>
      </c>
    </row>
    <row r="1391" spans="1:35" ht="27.75" customHeight="1" x14ac:dyDescent="0.2">
      <c r="A1391" s="39">
        <v>1329</v>
      </c>
      <c r="B1391" s="17" t="s">
        <v>59</v>
      </c>
      <c r="C1391" s="19">
        <v>2006</v>
      </c>
      <c r="D1391" s="19">
        <v>1</v>
      </c>
      <c r="E1391" s="29">
        <v>0</v>
      </c>
      <c r="F1391" s="21">
        <v>1070903381.67</v>
      </c>
      <c r="G1391" s="21">
        <v>0</v>
      </c>
      <c r="H1391" s="23">
        <v>26212953.449999928</v>
      </c>
      <c r="I1391" s="107">
        <v>5.0000000000000001E-3</v>
      </c>
      <c r="J1391" s="23">
        <v>31436405.591099929</v>
      </c>
      <c r="N1391" s="72"/>
      <c r="O1391" s="72"/>
      <c r="P1391" s="72"/>
      <c r="Q1391" s="72"/>
      <c r="R1391" s="72"/>
      <c r="S1391" s="72">
        <v>31436405.591099929</v>
      </c>
      <c r="T1391" s="22"/>
      <c r="U1391" s="22"/>
      <c r="V1391" s="72">
        <v>82384153</v>
      </c>
      <c r="W1391" s="99">
        <v>82993595.329999998</v>
      </c>
      <c r="X1391" s="102">
        <v>142.4</v>
      </c>
      <c r="Y1391" s="22">
        <v>220761.27521839837</v>
      </c>
      <c r="Z1391" s="5">
        <v>4.5900000000000003E-2</v>
      </c>
      <c r="AA1391" s="40"/>
      <c r="AD1391" s="111">
        <v>103.12109756097563</v>
      </c>
      <c r="AE1391" s="34">
        <v>0</v>
      </c>
      <c r="AF1391" s="34">
        <v>6775787.2173281936</v>
      </c>
      <c r="AG1391" s="107">
        <v>7.7441666666666686E-2</v>
      </c>
      <c r="AH1391" s="41">
        <v>16.88236666666667</v>
      </c>
      <c r="AI1391" s="23">
        <v>114391324.2582476</v>
      </c>
    </row>
    <row r="1392" spans="1:35" ht="27.75" customHeight="1" x14ac:dyDescent="0.2">
      <c r="A1392" s="39">
        <v>1330</v>
      </c>
      <c r="B1392" s="17" t="s">
        <v>59</v>
      </c>
      <c r="C1392" s="19">
        <v>2007</v>
      </c>
      <c r="D1392" s="19">
        <v>1</v>
      </c>
      <c r="E1392" s="29">
        <v>3804970</v>
      </c>
      <c r="F1392" s="21">
        <v>1133653356.73</v>
      </c>
      <c r="G1392" s="21">
        <v>0</v>
      </c>
      <c r="H1392" s="23">
        <v>62749975.060000062</v>
      </c>
      <c r="I1392" s="107">
        <v>5.0000000000000001E-3</v>
      </c>
      <c r="J1392" s="23">
        <v>68104491.968350068</v>
      </c>
      <c r="N1392" s="72">
        <v>10064003</v>
      </c>
      <c r="O1392" s="72">
        <v>1133653356.73</v>
      </c>
      <c r="P1392" s="72"/>
      <c r="Q1392" s="72"/>
      <c r="R1392" s="72">
        <v>10064003</v>
      </c>
      <c r="S1392" s="72">
        <v>78168494.968350068</v>
      </c>
      <c r="T1392" s="22"/>
      <c r="U1392" s="22"/>
      <c r="V1392" s="72">
        <v>88054589</v>
      </c>
      <c r="W1392" s="99">
        <v>88664031.269999996</v>
      </c>
      <c r="X1392" s="102">
        <v>148.80000000000001</v>
      </c>
      <c r="Y1392" s="22">
        <v>525325.90704536333</v>
      </c>
      <c r="Z1392" s="5">
        <v>4.5900000000000003E-2</v>
      </c>
      <c r="AA1392" s="40"/>
      <c r="AD1392" s="111">
        <v>106.41609756097562</v>
      </c>
      <c r="AE1392" s="34">
        <v>0</v>
      </c>
      <c r="AF1392" s="34">
        <v>6990104.4910981925</v>
      </c>
      <c r="AG1392" s="107">
        <v>7.350000000000001E-2</v>
      </c>
      <c r="AH1392" s="41">
        <v>17.296320000000001</v>
      </c>
      <c r="AI1392" s="23">
        <v>120903084.1114715</v>
      </c>
    </row>
    <row r="1393" spans="1:35" ht="27.75" customHeight="1" x14ac:dyDescent="0.2">
      <c r="A1393" s="39">
        <v>1331</v>
      </c>
      <c r="B1393" s="17" t="s">
        <v>59</v>
      </c>
      <c r="C1393" s="19">
        <v>2008</v>
      </c>
      <c r="D1393" s="19">
        <v>1</v>
      </c>
      <c r="E1393" s="29">
        <v>4346101</v>
      </c>
      <c r="F1393" s="21">
        <v>1230271989.1300001</v>
      </c>
      <c r="G1393" s="21">
        <v>0</v>
      </c>
      <c r="H1393" s="23">
        <v>96618632.400000095</v>
      </c>
      <c r="I1393" s="107">
        <v>5.0000000000000001E-3</v>
      </c>
      <c r="J1393" s="23">
        <v>102286899.18365009</v>
      </c>
      <c r="N1393" s="72">
        <v>6523672</v>
      </c>
      <c r="O1393" s="72">
        <v>1230271989.1300001</v>
      </c>
      <c r="P1393" s="72"/>
      <c r="Q1393" s="72"/>
      <c r="R1393" s="72">
        <v>6523672</v>
      </c>
      <c r="S1393" s="72">
        <v>108810571.18365009</v>
      </c>
      <c r="T1393" s="22"/>
      <c r="U1393" s="22"/>
      <c r="V1393" s="72">
        <v>95767182</v>
      </c>
      <c r="W1393" s="99">
        <v>96376623.870000005</v>
      </c>
      <c r="X1393" s="102">
        <v>150.30000000000001</v>
      </c>
      <c r="Y1393" s="22">
        <v>723955.89609880291</v>
      </c>
      <c r="Z1393" s="5">
        <v>4.5900000000000003E-2</v>
      </c>
      <c r="AA1393" s="40"/>
      <c r="AD1393" s="111">
        <v>109.62926829268292</v>
      </c>
      <c r="AE1393" s="34">
        <v>0</v>
      </c>
      <c r="AF1393" s="34">
        <v>7393214.5910555879</v>
      </c>
      <c r="AG1393" s="107">
        <v>7.2692083333333324E-2</v>
      </c>
      <c r="AH1393" s="41">
        <v>17.715351999999999</v>
      </c>
      <c r="AI1393" s="23">
        <v>130973398.89208579</v>
      </c>
    </row>
    <row r="1394" spans="1:35" ht="27.75" customHeight="1" x14ac:dyDescent="0.2">
      <c r="A1394" s="39">
        <v>1332</v>
      </c>
      <c r="B1394" s="17" t="s">
        <v>59</v>
      </c>
      <c r="C1394" s="19">
        <v>2009</v>
      </c>
      <c r="D1394" s="19">
        <v>1</v>
      </c>
      <c r="E1394" s="29">
        <v>-40972</v>
      </c>
      <c r="F1394" s="21">
        <v>1299061925.72</v>
      </c>
      <c r="G1394" s="21">
        <v>0</v>
      </c>
      <c r="H1394" s="23">
        <v>68789936.589999914</v>
      </c>
      <c r="I1394" s="107">
        <v>5.0000000000000001E-3</v>
      </c>
      <c r="J1394" s="23">
        <v>74941296.535649911</v>
      </c>
      <c r="N1394" s="72">
        <v>14373831</v>
      </c>
      <c r="O1394" s="72">
        <v>1299061925.72</v>
      </c>
      <c r="P1394" s="72"/>
      <c r="Q1394" s="72"/>
      <c r="R1394" s="72">
        <v>14373831</v>
      </c>
      <c r="S1394" s="72">
        <v>89315127.535649911</v>
      </c>
      <c r="T1394" s="22"/>
      <c r="U1394" s="22"/>
      <c r="V1394" s="72">
        <v>95767181</v>
      </c>
      <c r="W1394" s="99">
        <v>96376623.280000001</v>
      </c>
      <c r="X1394" s="102">
        <v>151.1</v>
      </c>
      <c r="Y1394" s="22">
        <v>591099.45423990674</v>
      </c>
      <c r="Z1394" s="5">
        <v>4.5900000000000003E-2</v>
      </c>
      <c r="AA1394" s="40"/>
      <c r="AD1394" s="111">
        <v>112.72439024390243</v>
      </c>
      <c r="AE1394" s="34">
        <v>0</v>
      </c>
      <c r="AF1394" s="34">
        <v>7644965.4955660431</v>
      </c>
      <c r="AG1394" s="107">
        <v>7.3154000000000011E-2</v>
      </c>
      <c r="AH1394" s="41">
        <v>17.930536200000002</v>
      </c>
      <c r="AI1394" s="23">
        <v>137078330.5659979</v>
      </c>
    </row>
    <row r="1395" spans="1:35" ht="27.75" customHeight="1" x14ac:dyDescent="0.2">
      <c r="A1395" s="39">
        <v>1333</v>
      </c>
      <c r="B1395" s="17" t="s">
        <v>59</v>
      </c>
      <c r="C1395" s="19">
        <v>2010</v>
      </c>
      <c r="D1395" s="19">
        <v>1</v>
      </c>
      <c r="E1395" s="29">
        <v>6590546</v>
      </c>
      <c r="F1395" s="21">
        <v>1380507258.6700001</v>
      </c>
      <c r="G1395" s="21">
        <v>0</v>
      </c>
      <c r="H1395" s="23">
        <v>81445332.950000048</v>
      </c>
      <c r="I1395" s="107">
        <v>5.0000000000000001E-3</v>
      </c>
      <c r="J1395" s="23">
        <v>87940642.578600049</v>
      </c>
      <c r="N1395" s="72">
        <v>13951216</v>
      </c>
      <c r="O1395" s="72">
        <v>1380507258.6700001</v>
      </c>
      <c r="P1395" s="72"/>
      <c r="Q1395" s="72"/>
      <c r="R1395" s="72">
        <v>13951216</v>
      </c>
      <c r="S1395" s="72">
        <v>101891858.57860005</v>
      </c>
      <c r="T1395" s="22"/>
      <c r="U1395" s="22"/>
      <c r="V1395" s="72">
        <v>121677029</v>
      </c>
      <c r="W1395" s="99">
        <v>122286471.33</v>
      </c>
      <c r="X1395" s="102">
        <v>155.1</v>
      </c>
      <c r="Y1395" s="22">
        <v>656942.99534880754</v>
      </c>
      <c r="Z1395" s="5">
        <v>4.5900000000000003E-2</v>
      </c>
      <c r="AA1395" s="40"/>
      <c r="AD1395" s="111">
        <v>115.85768292682927</v>
      </c>
      <c r="AE1395" s="34">
        <v>0</v>
      </c>
      <c r="AF1395" s="34">
        <v>7951004.5746683693</v>
      </c>
      <c r="AG1395" s="107">
        <v>7.3993333333333355E-2</v>
      </c>
      <c r="AH1395" s="41">
        <v>18.29948266666667</v>
      </c>
      <c r="AI1395" s="23">
        <v>145499270.39673123</v>
      </c>
    </row>
    <row r="1396" spans="1:35" ht="27.75" customHeight="1" x14ac:dyDescent="0.2">
      <c r="A1396" s="39">
        <v>1334</v>
      </c>
      <c r="B1396" s="17" t="s">
        <v>59</v>
      </c>
      <c r="C1396" s="18">
        <v>2011</v>
      </c>
      <c r="D1396" s="18">
        <v>1</v>
      </c>
      <c r="E1396" s="29">
        <v>-18156518</v>
      </c>
      <c r="F1396" s="21">
        <v>1458081883.21</v>
      </c>
      <c r="G1396" s="20">
        <v>0</v>
      </c>
      <c r="H1396" s="23">
        <v>77574624.539999962</v>
      </c>
      <c r="I1396" s="107">
        <v>5.0000000000000001E-3</v>
      </c>
      <c r="J1396" s="23">
        <v>84477160.833349958</v>
      </c>
      <c r="N1396" s="72">
        <v>6292560</v>
      </c>
      <c r="O1396" s="72">
        <v>1458081883.21</v>
      </c>
      <c r="P1396" s="72"/>
      <c r="Q1396" s="72"/>
      <c r="R1396" s="72">
        <v>6292560</v>
      </c>
      <c r="S1396" s="72">
        <v>90769720.833349958</v>
      </c>
      <c r="T1396" s="22"/>
      <c r="U1396" s="22"/>
      <c r="V1396" s="72">
        <v>126594714</v>
      </c>
      <c r="W1396" s="99">
        <v>127204155.79000001</v>
      </c>
      <c r="X1396" s="102">
        <v>160.19999999999999</v>
      </c>
      <c r="Y1396" s="22">
        <v>566602.50208083622</v>
      </c>
      <c r="Z1396" s="5">
        <v>4.5900000000000003E-2</v>
      </c>
      <c r="AA1396" s="40"/>
      <c r="AD1396" s="111">
        <v>119.08</v>
      </c>
      <c r="AE1396" s="34">
        <v>0</v>
      </c>
      <c r="AF1396" s="34">
        <v>8152655.9667719277</v>
      </c>
      <c r="AG1396" s="107">
        <v>7.0764333333333346E-2</v>
      </c>
      <c r="AH1396" s="41">
        <v>18.328728099999999</v>
      </c>
      <c r="AI1396" s="23">
        <v>149427814.50780529</v>
      </c>
    </row>
    <row r="1397" spans="1:35" ht="27.75" customHeight="1" x14ac:dyDescent="0.2">
      <c r="B1397" s="98" t="s">
        <v>59</v>
      </c>
      <c r="C1397" s="39">
        <v>2012</v>
      </c>
      <c r="E1397" s="29">
        <v>-18156518</v>
      </c>
      <c r="F1397" s="34">
        <v>891838288</v>
      </c>
      <c r="G1397" s="20"/>
      <c r="H1397" s="23">
        <v>-566243595.21000004</v>
      </c>
      <c r="I1397" s="107">
        <v>5.0000000000000001E-3</v>
      </c>
      <c r="J1397" s="23">
        <v>-558953185.79395008</v>
      </c>
      <c r="N1397" s="72">
        <v>0</v>
      </c>
      <c r="O1397" s="72">
        <v>891838288</v>
      </c>
      <c r="P1397" s="72"/>
      <c r="Q1397" s="72"/>
      <c r="R1397" s="72">
        <v>0</v>
      </c>
      <c r="S1397" s="72">
        <v>111050245</v>
      </c>
      <c r="T1397" s="72">
        <v>1</v>
      </c>
      <c r="U1397" s="72">
        <v>111050245</v>
      </c>
      <c r="X1397" s="102">
        <v>161.6</v>
      </c>
      <c r="Y1397" s="22">
        <v>687192.11014851485</v>
      </c>
      <c r="Z1397" s="5">
        <v>4.5900000000000003E-2</v>
      </c>
      <c r="AF1397" s="34">
        <v>8465641.1680456121</v>
      </c>
      <c r="AG1397" s="107">
        <v>6.2333333333333331E-2</v>
      </c>
      <c r="AH1397" s="41">
        <v>17.40324</v>
      </c>
      <c r="AI1397" s="23">
        <v>147329585.00137812</v>
      </c>
    </row>
    <row r="1398" spans="1:35" ht="27.75" customHeight="1" x14ac:dyDescent="0.2">
      <c r="A1398" s="39">
        <v>1335</v>
      </c>
      <c r="B1398" s="17" t="s">
        <v>60</v>
      </c>
      <c r="C1398" s="19">
        <v>1989</v>
      </c>
      <c r="D1398" s="19"/>
      <c r="E1398" s="29">
        <v>0</v>
      </c>
      <c r="F1398" s="21">
        <v>0</v>
      </c>
      <c r="G1398" s="21">
        <v>0</v>
      </c>
      <c r="H1398" s="23"/>
      <c r="I1398" s="107">
        <v>5.0000000000000001E-3</v>
      </c>
      <c r="N1398" s="72"/>
      <c r="O1398" s="72"/>
      <c r="P1398" s="72"/>
      <c r="Q1398" s="72"/>
      <c r="R1398" s="72"/>
      <c r="V1398" s="72">
        <v>0</v>
      </c>
      <c r="X1398" s="102">
        <v>95.5</v>
      </c>
      <c r="Z1398" s="5">
        <v>4.5900000000000003E-2</v>
      </c>
      <c r="AA1398" s="40">
        <v>0</v>
      </c>
      <c r="AB1398" s="110">
        <v>51.164212860310414</v>
      </c>
      <c r="AE1398" s="34">
        <v>1</v>
      </c>
      <c r="AF1398" s="34">
        <v>0</v>
      </c>
    </row>
    <row r="1399" spans="1:35" ht="27.75" customHeight="1" x14ac:dyDescent="0.2">
      <c r="A1399" s="39">
        <v>1336</v>
      </c>
      <c r="B1399" s="17" t="s">
        <v>60</v>
      </c>
      <c r="C1399" s="19">
        <v>1990</v>
      </c>
      <c r="D1399" s="19"/>
      <c r="E1399" s="29">
        <v>0</v>
      </c>
      <c r="F1399" s="21">
        <v>0</v>
      </c>
      <c r="G1399" s="21">
        <v>0</v>
      </c>
      <c r="H1399" s="23">
        <v>0</v>
      </c>
      <c r="I1399" s="107">
        <v>5.0000000000000001E-3</v>
      </c>
      <c r="J1399" s="34">
        <v>0</v>
      </c>
      <c r="N1399" s="72"/>
      <c r="O1399" s="72"/>
      <c r="P1399" s="72"/>
      <c r="Q1399" s="72"/>
      <c r="R1399" s="72"/>
      <c r="S1399" s="72">
        <v>0</v>
      </c>
      <c r="T1399" s="22"/>
      <c r="U1399" s="22"/>
      <c r="V1399" s="72">
        <v>0</v>
      </c>
      <c r="X1399" s="102">
        <v>98.5</v>
      </c>
      <c r="Y1399" s="22">
        <v>0</v>
      </c>
      <c r="Z1399" s="5">
        <v>4.5900000000000003E-2</v>
      </c>
      <c r="AA1399" s="40"/>
      <c r="AE1399" s="34">
        <v>0</v>
      </c>
      <c r="AF1399" s="34">
        <v>0</v>
      </c>
    </row>
    <row r="1400" spans="1:35" ht="27.75" customHeight="1" x14ac:dyDescent="0.2">
      <c r="A1400" s="39">
        <v>1337</v>
      </c>
      <c r="B1400" s="17" t="s">
        <v>60</v>
      </c>
      <c r="C1400" s="19">
        <v>1991</v>
      </c>
      <c r="D1400" s="19"/>
      <c r="E1400" s="29">
        <v>0</v>
      </c>
      <c r="F1400" s="21">
        <v>0</v>
      </c>
      <c r="G1400" s="21">
        <v>0</v>
      </c>
      <c r="H1400" s="23">
        <v>0</v>
      </c>
      <c r="I1400" s="107">
        <v>5.0000000000000001E-3</v>
      </c>
      <c r="J1400" s="23">
        <v>0</v>
      </c>
      <c r="N1400" s="72"/>
      <c r="O1400" s="72"/>
      <c r="P1400" s="72"/>
      <c r="Q1400" s="72"/>
      <c r="R1400" s="72"/>
      <c r="S1400" s="72">
        <v>0</v>
      </c>
      <c r="T1400" s="22"/>
      <c r="U1400" s="22"/>
      <c r="V1400" s="72">
        <v>0</v>
      </c>
      <c r="X1400" s="102">
        <v>97.7</v>
      </c>
      <c r="Y1400" s="22">
        <v>0</v>
      </c>
      <c r="Z1400" s="5">
        <v>4.5900000000000003E-2</v>
      </c>
      <c r="AA1400" s="40"/>
      <c r="AE1400" s="34">
        <v>0</v>
      </c>
      <c r="AF1400" s="34">
        <v>0</v>
      </c>
    </row>
    <row r="1401" spans="1:35" ht="27.75" customHeight="1" x14ac:dyDescent="0.2">
      <c r="A1401" s="39">
        <v>1338</v>
      </c>
      <c r="B1401" s="17" t="s">
        <v>60</v>
      </c>
      <c r="C1401" s="19">
        <v>1992</v>
      </c>
      <c r="D1401" s="19"/>
      <c r="E1401" s="29">
        <v>0</v>
      </c>
      <c r="F1401" s="21">
        <v>0</v>
      </c>
      <c r="G1401" s="21">
        <v>0</v>
      </c>
      <c r="H1401" s="23">
        <v>0</v>
      </c>
      <c r="I1401" s="107">
        <v>5.0000000000000001E-3</v>
      </c>
      <c r="J1401" s="23">
        <v>0</v>
      </c>
      <c r="N1401" s="72"/>
      <c r="O1401" s="72"/>
      <c r="P1401" s="72"/>
      <c r="Q1401" s="72"/>
      <c r="R1401" s="72"/>
      <c r="S1401" s="72">
        <v>0</v>
      </c>
      <c r="T1401" s="22"/>
      <c r="U1401" s="22"/>
      <c r="V1401" s="72">
        <v>0</v>
      </c>
      <c r="X1401" s="102">
        <v>100</v>
      </c>
      <c r="Y1401" s="22">
        <v>0</v>
      </c>
      <c r="Z1401" s="5">
        <v>4.5900000000000003E-2</v>
      </c>
      <c r="AA1401" s="40"/>
      <c r="AE1401" s="34">
        <v>0</v>
      </c>
      <c r="AF1401" s="34">
        <v>0</v>
      </c>
    </row>
    <row r="1402" spans="1:35" ht="27.75" customHeight="1" x14ac:dyDescent="0.2">
      <c r="A1402" s="39">
        <v>1339</v>
      </c>
      <c r="B1402" s="17" t="s">
        <v>60</v>
      </c>
      <c r="C1402" s="19">
        <v>1993</v>
      </c>
      <c r="D1402" s="19"/>
      <c r="E1402" s="29">
        <v>0</v>
      </c>
      <c r="F1402" s="21">
        <v>0</v>
      </c>
      <c r="G1402" s="21">
        <v>0</v>
      </c>
      <c r="H1402" s="23">
        <v>0</v>
      </c>
      <c r="I1402" s="107">
        <v>5.0000000000000001E-3</v>
      </c>
      <c r="J1402" s="23">
        <v>0</v>
      </c>
      <c r="N1402" s="72"/>
      <c r="O1402" s="72"/>
      <c r="P1402" s="72"/>
      <c r="Q1402" s="72"/>
      <c r="R1402" s="72"/>
      <c r="S1402" s="72">
        <v>0</v>
      </c>
      <c r="T1402" s="22"/>
      <c r="U1402" s="22"/>
      <c r="V1402" s="72">
        <v>0</v>
      </c>
      <c r="X1402" s="102">
        <v>102.5</v>
      </c>
      <c r="Y1402" s="22">
        <v>0</v>
      </c>
      <c r="Z1402" s="5">
        <v>4.5900000000000003E-2</v>
      </c>
      <c r="AA1402" s="40"/>
      <c r="AE1402" s="34">
        <v>0</v>
      </c>
      <c r="AF1402" s="34">
        <v>0</v>
      </c>
    </row>
    <row r="1403" spans="1:35" ht="27.75" customHeight="1" x14ac:dyDescent="0.2">
      <c r="A1403" s="39">
        <v>1340</v>
      </c>
      <c r="B1403" s="17" t="s">
        <v>60</v>
      </c>
      <c r="C1403" s="19">
        <v>1994</v>
      </c>
      <c r="D1403" s="19"/>
      <c r="E1403" s="29">
        <v>0</v>
      </c>
      <c r="F1403" s="21">
        <v>0</v>
      </c>
      <c r="G1403" s="21">
        <v>0</v>
      </c>
      <c r="H1403" s="23">
        <v>0</v>
      </c>
      <c r="I1403" s="107">
        <v>5.0000000000000001E-3</v>
      </c>
      <c r="J1403" s="23">
        <v>0</v>
      </c>
      <c r="N1403" s="72"/>
      <c r="O1403" s="72"/>
      <c r="P1403" s="72"/>
      <c r="Q1403" s="72"/>
      <c r="R1403" s="72"/>
      <c r="S1403" s="72">
        <v>0</v>
      </c>
      <c r="T1403" s="22"/>
      <c r="U1403" s="22"/>
      <c r="V1403" s="72">
        <v>0</v>
      </c>
      <c r="X1403" s="102">
        <v>108.2</v>
      </c>
      <c r="Y1403" s="22">
        <v>0</v>
      </c>
      <c r="Z1403" s="5">
        <v>4.5900000000000003E-2</v>
      </c>
      <c r="AA1403" s="40"/>
      <c r="AE1403" s="34">
        <v>0</v>
      </c>
      <c r="AF1403" s="34">
        <v>0</v>
      </c>
    </row>
    <row r="1404" spans="1:35" ht="27.75" customHeight="1" x14ac:dyDescent="0.2">
      <c r="A1404" s="39">
        <v>1341</v>
      </c>
      <c r="B1404" s="17" t="s">
        <v>60</v>
      </c>
      <c r="C1404" s="19">
        <v>1995</v>
      </c>
      <c r="D1404" s="19"/>
      <c r="E1404" s="29">
        <v>0</v>
      </c>
      <c r="F1404" s="21">
        <v>0</v>
      </c>
      <c r="G1404" s="21">
        <v>0</v>
      </c>
      <c r="H1404" s="23">
        <v>0</v>
      </c>
      <c r="I1404" s="107">
        <v>5.0000000000000001E-3</v>
      </c>
      <c r="J1404" s="23">
        <v>0</v>
      </c>
      <c r="N1404" s="72"/>
      <c r="O1404" s="72"/>
      <c r="P1404" s="72"/>
      <c r="Q1404" s="72"/>
      <c r="R1404" s="72"/>
      <c r="S1404" s="72">
        <v>0</v>
      </c>
      <c r="T1404" s="22"/>
      <c r="U1404" s="22"/>
      <c r="V1404" s="72">
        <v>0</v>
      </c>
      <c r="X1404" s="102">
        <v>116.7</v>
      </c>
      <c r="Y1404" s="22">
        <v>0</v>
      </c>
      <c r="Z1404" s="5">
        <v>4.5900000000000003E-2</v>
      </c>
      <c r="AA1404" s="40"/>
      <c r="AE1404" s="34">
        <v>0</v>
      </c>
      <c r="AF1404" s="34">
        <v>0</v>
      </c>
    </row>
    <row r="1405" spans="1:35" ht="27.75" customHeight="1" x14ac:dyDescent="0.2">
      <c r="A1405" s="39">
        <v>1342</v>
      </c>
      <c r="B1405" s="17" t="s">
        <v>60</v>
      </c>
      <c r="C1405" s="19">
        <v>1996</v>
      </c>
      <c r="D1405" s="19"/>
      <c r="E1405" s="29">
        <v>0</v>
      </c>
      <c r="F1405" s="21">
        <v>0</v>
      </c>
      <c r="G1405" s="21">
        <v>0</v>
      </c>
      <c r="H1405" s="23">
        <v>0</v>
      </c>
      <c r="I1405" s="107">
        <v>5.0000000000000001E-3</v>
      </c>
      <c r="J1405" s="23">
        <v>0</v>
      </c>
      <c r="N1405" s="72"/>
      <c r="O1405" s="72"/>
      <c r="P1405" s="72"/>
      <c r="Q1405" s="72"/>
      <c r="R1405" s="72"/>
      <c r="S1405" s="72">
        <v>0</v>
      </c>
      <c r="T1405" s="22"/>
      <c r="U1405" s="22"/>
      <c r="V1405" s="72">
        <v>0</v>
      </c>
      <c r="X1405" s="102">
        <v>116.6</v>
      </c>
      <c r="Y1405" s="22">
        <v>0</v>
      </c>
      <c r="Z1405" s="5">
        <v>4.5900000000000003E-2</v>
      </c>
      <c r="AA1405" s="40"/>
      <c r="AE1405" s="34">
        <v>0</v>
      </c>
      <c r="AF1405" s="34">
        <v>0</v>
      </c>
    </row>
    <row r="1406" spans="1:35" ht="27.75" customHeight="1" x14ac:dyDescent="0.2">
      <c r="A1406" s="39">
        <v>1343</v>
      </c>
      <c r="B1406" s="17" t="s">
        <v>60</v>
      </c>
      <c r="C1406" s="19">
        <v>1997</v>
      </c>
      <c r="D1406" s="19"/>
      <c r="E1406" s="29">
        <v>0</v>
      </c>
      <c r="F1406" s="21">
        <v>0</v>
      </c>
      <c r="G1406" s="21">
        <v>0</v>
      </c>
      <c r="H1406" s="23">
        <v>0</v>
      </c>
      <c r="I1406" s="107">
        <v>5.0000000000000001E-3</v>
      </c>
      <c r="J1406" s="23">
        <v>0</v>
      </c>
      <c r="L1406" s="33" t="e">
        <v>#DIV/0!</v>
      </c>
      <c r="N1406" s="72"/>
      <c r="O1406" s="72"/>
      <c r="P1406" s="72"/>
      <c r="Q1406" s="72"/>
      <c r="R1406" s="72"/>
      <c r="S1406" s="72">
        <v>0</v>
      </c>
      <c r="T1406" s="22"/>
      <c r="U1406" s="22"/>
      <c r="V1406" s="72">
        <v>0</v>
      </c>
      <c r="X1406" s="102">
        <v>118</v>
      </c>
      <c r="Y1406" s="22">
        <v>0</v>
      </c>
      <c r="Z1406" s="5">
        <v>4.5900000000000003E-2</v>
      </c>
      <c r="AA1406" s="40"/>
      <c r="AE1406" s="34">
        <v>0</v>
      </c>
      <c r="AF1406" s="34">
        <v>0</v>
      </c>
    </row>
    <row r="1407" spans="1:35" ht="27.75" customHeight="1" x14ac:dyDescent="0.2">
      <c r="A1407" s="39">
        <v>1344</v>
      </c>
      <c r="B1407" s="17" t="s">
        <v>60</v>
      </c>
      <c r="C1407" s="19">
        <v>1998</v>
      </c>
      <c r="D1407" s="19"/>
      <c r="E1407" s="29">
        <v>0</v>
      </c>
      <c r="F1407" s="21">
        <v>0</v>
      </c>
      <c r="G1407" s="21">
        <v>0</v>
      </c>
      <c r="H1407" s="23">
        <v>0</v>
      </c>
      <c r="I1407" s="107">
        <v>5.0000000000000001E-3</v>
      </c>
      <c r="J1407" s="23"/>
      <c r="K1407" s="23">
        <v>12035741.6</v>
      </c>
      <c r="L1407" s="23" t="e">
        <v>#DIV/0!</v>
      </c>
      <c r="M1407" s="39">
        <v>1</v>
      </c>
      <c r="N1407" s="72"/>
      <c r="O1407" s="72"/>
      <c r="P1407" s="72"/>
      <c r="Q1407" s="72"/>
      <c r="R1407" s="72"/>
      <c r="S1407" s="72">
        <v>12035741.6</v>
      </c>
      <c r="T1407" s="22"/>
      <c r="U1407" s="22"/>
      <c r="X1407" s="102">
        <v>122.8</v>
      </c>
      <c r="Y1407" s="22">
        <v>98010.925081433219</v>
      </c>
      <c r="Z1407" s="5">
        <v>4.5900000000000003E-2</v>
      </c>
      <c r="AA1407" s="40"/>
      <c r="AE1407" s="34">
        <v>0</v>
      </c>
      <c r="AF1407" s="34">
        <v>98010.925081433219</v>
      </c>
    </row>
    <row r="1408" spans="1:35" ht="27.75" customHeight="1" x14ac:dyDescent="0.2">
      <c r="A1408" s="39">
        <v>1345</v>
      </c>
      <c r="B1408" s="17" t="s">
        <v>60</v>
      </c>
      <c r="C1408" s="19">
        <v>1999</v>
      </c>
      <c r="D1408" s="19"/>
      <c r="E1408" s="29">
        <v>0</v>
      </c>
      <c r="F1408" s="21">
        <v>0</v>
      </c>
      <c r="G1408" s="21">
        <v>0</v>
      </c>
      <c r="H1408" s="23">
        <v>0</v>
      </c>
      <c r="I1408" s="107">
        <v>5.0000000000000001E-3</v>
      </c>
      <c r="J1408" s="23"/>
      <c r="K1408" s="23">
        <v>12035741.6</v>
      </c>
      <c r="L1408" s="23" t="e">
        <v>#DIV/0!</v>
      </c>
      <c r="M1408" s="39">
        <v>1</v>
      </c>
      <c r="N1408" s="72"/>
      <c r="O1408" s="72"/>
      <c r="P1408" s="72"/>
      <c r="Q1408" s="72"/>
      <c r="R1408" s="72"/>
      <c r="S1408" s="72">
        <v>12035741.6</v>
      </c>
      <c r="T1408" s="22"/>
      <c r="U1408" s="22"/>
      <c r="X1408" s="102">
        <v>126.1</v>
      </c>
      <c r="Y1408" s="22">
        <v>95446.007930214124</v>
      </c>
      <c r="Z1408" s="5">
        <v>4.5900000000000003E-2</v>
      </c>
      <c r="AA1408" s="40"/>
      <c r="AE1408" s="34">
        <v>0</v>
      </c>
      <c r="AF1408" s="34">
        <v>188958.23155040957</v>
      </c>
    </row>
    <row r="1409" spans="1:35" ht="27.75" customHeight="1" x14ac:dyDescent="0.2">
      <c r="A1409" s="39">
        <v>1346</v>
      </c>
      <c r="B1409" s="17" t="s">
        <v>60</v>
      </c>
      <c r="C1409" s="19">
        <v>2000</v>
      </c>
      <c r="D1409" s="19"/>
      <c r="E1409" s="29">
        <v>0</v>
      </c>
      <c r="F1409" s="21">
        <v>0</v>
      </c>
      <c r="G1409" s="21">
        <v>0</v>
      </c>
      <c r="H1409" s="23">
        <v>0</v>
      </c>
      <c r="I1409" s="107">
        <v>5.0000000000000001E-3</v>
      </c>
      <c r="J1409" s="23"/>
      <c r="K1409" s="23">
        <v>12035741.6</v>
      </c>
      <c r="L1409" s="23" t="e">
        <v>#DIV/0!</v>
      </c>
      <c r="M1409" s="39">
        <v>1</v>
      </c>
      <c r="N1409" s="72"/>
      <c r="O1409" s="72"/>
      <c r="P1409" s="72"/>
      <c r="Q1409" s="72"/>
      <c r="R1409" s="72"/>
      <c r="S1409" s="72">
        <v>12035741.6</v>
      </c>
      <c r="T1409" s="22"/>
      <c r="U1409" s="22"/>
      <c r="X1409" s="102">
        <v>128.69999999999999</v>
      </c>
      <c r="Y1409" s="22">
        <v>93517.805749805761</v>
      </c>
      <c r="Z1409" s="5">
        <v>4.5900000000000003E-2</v>
      </c>
      <c r="AA1409" s="40"/>
      <c r="AE1409" s="34">
        <v>0</v>
      </c>
      <c r="AF1409" s="34">
        <v>273802.85447205155</v>
      </c>
    </row>
    <row r="1410" spans="1:35" ht="27.75" customHeight="1" x14ac:dyDescent="0.2">
      <c r="A1410" s="39">
        <v>1347</v>
      </c>
      <c r="B1410" s="17" t="s">
        <v>60</v>
      </c>
      <c r="C1410" s="19">
        <v>2001</v>
      </c>
      <c r="D1410" s="19"/>
      <c r="E1410" s="29">
        <v>0</v>
      </c>
      <c r="F1410" s="21">
        <v>0</v>
      </c>
      <c r="G1410" s="21">
        <v>0</v>
      </c>
      <c r="H1410" s="23">
        <v>0</v>
      </c>
      <c r="I1410" s="107">
        <v>5.0000000000000001E-3</v>
      </c>
      <c r="J1410" s="23"/>
      <c r="K1410" s="23">
        <v>12035741.6</v>
      </c>
      <c r="L1410" s="23" t="e">
        <v>#DIV/0!</v>
      </c>
      <c r="M1410" s="39">
        <v>1</v>
      </c>
      <c r="N1410" s="72"/>
      <c r="O1410" s="72"/>
      <c r="P1410" s="72"/>
      <c r="Q1410" s="72"/>
      <c r="R1410" s="72"/>
      <c r="S1410" s="72">
        <v>12035741.6</v>
      </c>
      <c r="T1410" s="22"/>
      <c r="U1410" s="22"/>
      <c r="X1410" s="102">
        <v>129.6</v>
      </c>
      <c r="Y1410" s="22">
        <v>92868.376543209873</v>
      </c>
      <c r="Z1410" s="5">
        <v>4.5900000000000003E-2</v>
      </c>
      <c r="AA1410" s="40"/>
      <c r="AE1410" s="34">
        <v>0</v>
      </c>
      <c r="AF1410" s="34">
        <v>354103.67999499425</v>
      </c>
    </row>
    <row r="1411" spans="1:35" ht="27.75" customHeight="1" x14ac:dyDescent="0.2">
      <c r="A1411" s="39">
        <v>1348</v>
      </c>
      <c r="B1411" s="17" t="s">
        <v>60</v>
      </c>
      <c r="C1411" s="19">
        <v>2002</v>
      </c>
      <c r="D1411" s="19"/>
      <c r="E1411" s="29">
        <v>0</v>
      </c>
      <c r="F1411" s="21">
        <v>60178708</v>
      </c>
      <c r="G1411" s="114">
        <v>-28766415.295785911</v>
      </c>
      <c r="H1411" s="23">
        <v>60178708</v>
      </c>
      <c r="I1411" s="107">
        <v>5.0000000000000001E-3</v>
      </c>
      <c r="J1411" s="23"/>
      <c r="K1411" s="23">
        <v>12035741.6</v>
      </c>
      <c r="L1411" s="23" t="e">
        <v>#DIV/0!</v>
      </c>
      <c r="M1411" s="39">
        <v>1</v>
      </c>
      <c r="N1411" s="72"/>
      <c r="O1411" s="72"/>
      <c r="P1411" s="72"/>
      <c r="Q1411" s="72"/>
      <c r="R1411" s="72"/>
      <c r="S1411" s="72">
        <v>12035741.6</v>
      </c>
      <c r="T1411" s="22"/>
      <c r="U1411" s="22"/>
      <c r="V1411" s="72">
        <v>4433887</v>
      </c>
      <c r="X1411" s="102">
        <v>130.5</v>
      </c>
      <c r="Y1411" s="22">
        <v>92227.904980842912</v>
      </c>
      <c r="Z1411" s="5">
        <v>4.5900000000000003E-2</v>
      </c>
      <c r="AA1411" s="40"/>
      <c r="AC1411" s="23">
        <v>343945.97959745646</v>
      </c>
      <c r="AD1411" s="111">
        <v>91.329146341463414</v>
      </c>
      <c r="AE1411" s="34">
        <v>0</v>
      </c>
      <c r="AF1411" s="34">
        <v>343945.97959745646</v>
      </c>
      <c r="AG1411" s="107">
        <v>8.2960000000000006E-2</v>
      </c>
      <c r="AH1411" s="41">
        <v>16.741565999999999</v>
      </c>
      <c r="AI1411" s="23">
        <v>5758194.3178654704</v>
      </c>
    </row>
    <row r="1412" spans="1:35" ht="27.75" customHeight="1" x14ac:dyDescent="0.2">
      <c r="A1412" s="39">
        <v>1349</v>
      </c>
      <c r="B1412" s="17" t="s">
        <v>60</v>
      </c>
      <c r="C1412" s="19">
        <v>2003</v>
      </c>
      <c r="D1412" s="19"/>
      <c r="E1412" s="29">
        <v>0</v>
      </c>
      <c r="F1412" s="21">
        <v>61046415</v>
      </c>
      <c r="G1412" s="21">
        <v>0</v>
      </c>
      <c r="H1412" s="23">
        <v>867707</v>
      </c>
      <c r="I1412" s="107">
        <v>5.0000000000000001E-3</v>
      </c>
      <c r="J1412" s="23">
        <v>1168600.54</v>
      </c>
      <c r="K1412" s="23">
        <v>60178708</v>
      </c>
      <c r="L1412" s="23" t="e">
        <v>#DIV/0!</v>
      </c>
      <c r="N1412" s="72"/>
      <c r="O1412" s="72"/>
      <c r="P1412" s="72"/>
      <c r="Q1412" s="72"/>
      <c r="R1412" s="72"/>
      <c r="S1412" s="72">
        <v>1168600.54</v>
      </c>
      <c r="T1412" s="22"/>
      <c r="U1412" s="22"/>
      <c r="V1412" s="72">
        <v>4433887</v>
      </c>
      <c r="X1412" s="102">
        <v>130.6</v>
      </c>
      <c r="Y1412" s="22">
        <v>8947.936753445636</v>
      </c>
      <c r="Z1412" s="5">
        <v>4.5900000000000003E-2</v>
      </c>
      <c r="AA1412" s="40"/>
      <c r="AD1412" s="111">
        <v>94.295243902439026</v>
      </c>
      <c r="AE1412" s="34">
        <v>0</v>
      </c>
      <c r="AF1412" s="34">
        <v>337106.79588737886</v>
      </c>
      <c r="AG1412" s="107">
        <v>8.2960000000000006E-2</v>
      </c>
      <c r="AH1412" s="41">
        <v>16.820820000000001</v>
      </c>
      <c r="AI1412" s="23">
        <v>5670412.7343983408</v>
      </c>
    </row>
    <row r="1413" spans="1:35" ht="27.75" customHeight="1" x14ac:dyDescent="0.2">
      <c r="A1413" s="39">
        <v>1350</v>
      </c>
      <c r="B1413" s="17" t="s">
        <v>60</v>
      </c>
      <c r="C1413" s="19">
        <v>2004</v>
      </c>
      <c r="D1413" s="19"/>
      <c r="E1413" s="29">
        <v>0</v>
      </c>
      <c r="F1413" s="21">
        <v>62831233</v>
      </c>
      <c r="G1413" s="21">
        <v>0</v>
      </c>
      <c r="H1413" s="23">
        <v>1784818</v>
      </c>
      <c r="I1413" s="107">
        <v>5.0000000000000001E-3</v>
      </c>
      <c r="J1413" s="23">
        <v>2090050.075</v>
      </c>
      <c r="K1413" s="23"/>
      <c r="N1413" s="72"/>
      <c r="O1413" s="72"/>
      <c r="P1413" s="72"/>
      <c r="Q1413" s="72"/>
      <c r="R1413" s="72"/>
      <c r="S1413" s="72">
        <v>2090050.075</v>
      </c>
      <c r="T1413" s="22"/>
      <c r="U1413" s="22"/>
      <c r="V1413" s="72">
        <v>4433887</v>
      </c>
      <c r="X1413" s="102">
        <v>131.1</v>
      </c>
      <c r="Y1413" s="22">
        <v>15942.410945842868</v>
      </c>
      <c r="Z1413" s="5">
        <v>4.5900000000000003E-2</v>
      </c>
      <c r="AA1413" s="40"/>
      <c r="AD1413" s="111">
        <v>97.149756097560967</v>
      </c>
      <c r="AE1413" s="34">
        <v>0</v>
      </c>
      <c r="AF1413" s="34">
        <v>337576.00490199105</v>
      </c>
      <c r="AG1413" s="107">
        <v>8.2960000000000006E-2</v>
      </c>
      <c r="AH1413" s="41">
        <v>16.852066000000001</v>
      </c>
      <c r="AI1413" s="23">
        <v>5688853.1146246772</v>
      </c>
    </row>
    <row r="1414" spans="1:35" ht="27.75" customHeight="1" x14ac:dyDescent="0.2">
      <c r="A1414" s="39">
        <v>1351</v>
      </c>
      <c r="B1414" s="17" t="s">
        <v>60</v>
      </c>
      <c r="C1414" s="19">
        <v>2005</v>
      </c>
      <c r="D1414" s="19"/>
      <c r="E1414" s="29">
        <v>0</v>
      </c>
      <c r="F1414" s="21">
        <v>65480837</v>
      </c>
      <c r="G1414" s="21">
        <v>0</v>
      </c>
      <c r="H1414" s="23">
        <v>2649604</v>
      </c>
      <c r="I1414" s="107">
        <v>5.0000000000000001E-3</v>
      </c>
      <c r="J1414" s="23">
        <v>2963760.165</v>
      </c>
      <c r="N1414" s="72"/>
      <c r="O1414" s="72"/>
      <c r="P1414" s="72"/>
      <c r="Q1414" s="72"/>
      <c r="R1414" s="72"/>
      <c r="S1414" s="72">
        <v>2963760.165</v>
      </c>
      <c r="T1414" s="22"/>
      <c r="U1414" s="22"/>
      <c r="V1414" s="72">
        <v>4678224</v>
      </c>
      <c r="X1414" s="102">
        <v>133.6</v>
      </c>
      <c r="Y1414" s="22">
        <v>22183.833570359282</v>
      </c>
      <c r="Z1414" s="5">
        <v>4.5900000000000003E-2</v>
      </c>
      <c r="AA1414" s="40"/>
      <c r="AD1414" s="111">
        <v>99.990121951219521</v>
      </c>
      <c r="AE1414" s="34">
        <v>0</v>
      </c>
      <c r="AF1414" s="34">
        <v>344265.09984734893</v>
      </c>
      <c r="AG1414" s="107">
        <v>8.2960000000000006E-2</v>
      </c>
      <c r="AH1414" s="41">
        <v>17.008296000000001</v>
      </c>
      <c r="AI1414" s="23">
        <v>5855362.7206732659</v>
      </c>
    </row>
    <row r="1415" spans="1:35" ht="27.75" customHeight="1" x14ac:dyDescent="0.2">
      <c r="A1415" s="39">
        <v>1352</v>
      </c>
      <c r="B1415" s="17" t="s">
        <v>60</v>
      </c>
      <c r="C1415" s="19">
        <v>2006</v>
      </c>
      <c r="D1415" s="19"/>
      <c r="E1415" s="29">
        <v>0</v>
      </c>
      <c r="F1415" s="21">
        <v>68023715</v>
      </c>
      <c r="G1415" s="21">
        <v>0</v>
      </c>
      <c r="H1415" s="23">
        <v>2542878</v>
      </c>
      <c r="I1415" s="107">
        <v>5.0000000000000001E-3</v>
      </c>
      <c r="J1415" s="23">
        <v>2870282.1850000001</v>
      </c>
      <c r="N1415" s="72"/>
      <c r="O1415" s="72"/>
      <c r="P1415" s="72"/>
      <c r="Q1415" s="72"/>
      <c r="R1415" s="72"/>
      <c r="S1415" s="72">
        <v>2870282.1850000001</v>
      </c>
      <c r="T1415" s="22"/>
      <c r="U1415" s="22"/>
      <c r="V1415" s="72">
        <v>4777954</v>
      </c>
      <c r="X1415" s="102">
        <v>142.4</v>
      </c>
      <c r="Y1415" s="22">
        <v>20156.476018258425</v>
      </c>
      <c r="Z1415" s="5">
        <v>4.5900000000000003E-2</v>
      </c>
      <c r="AA1415" s="40"/>
      <c r="AD1415" s="111">
        <v>103.12109756097563</v>
      </c>
      <c r="AE1415" s="34">
        <v>0</v>
      </c>
      <c r="AF1415" s="34">
        <v>348619.80778261402</v>
      </c>
      <c r="AG1415" s="107">
        <v>7.7441666666666686E-2</v>
      </c>
      <c r="AH1415" s="41">
        <v>16.88236666666667</v>
      </c>
      <c r="AI1415" s="23">
        <v>5885527.4222489446</v>
      </c>
    </row>
    <row r="1416" spans="1:35" ht="27.75" customHeight="1" x14ac:dyDescent="0.2">
      <c r="A1416" s="39">
        <v>1353</v>
      </c>
      <c r="B1416" s="17" t="s">
        <v>60</v>
      </c>
      <c r="C1416" s="19">
        <v>2007</v>
      </c>
      <c r="D1416" s="19"/>
      <c r="E1416" s="29">
        <v>-98268</v>
      </c>
      <c r="F1416" s="21">
        <v>71029859</v>
      </c>
      <c r="G1416" s="21">
        <v>0</v>
      </c>
      <c r="H1416" s="23">
        <v>3006144</v>
      </c>
      <c r="I1416" s="107">
        <v>5.0000000000000001E-3</v>
      </c>
      <c r="J1416" s="23">
        <v>3346262.5750000002</v>
      </c>
      <c r="N1416" s="72">
        <v>53653</v>
      </c>
      <c r="O1416" s="72">
        <v>71029859</v>
      </c>
      <c r="P1416" s="72"/>
      <c r="Q1416" s="72"/>
      <c r="R1416" s="72">
        <v>53653</v>
      </c>
      <c r="S1416" s="72">
        <v>3399915.5750000002</v>
      </c>
      <c r="T1416" s="22"/>
      <c r="U1416" s="22"/>
      <c r="V1416" s="72">
        <v>4871028</v>
      </c>
      <c r="X1416" s="102">
        <v>148.80000000000001</v>
      </c>
      <c r="Y1416" s="22">
        <v>22848.894993279569</v>
      </c>
      <c r="Z1416" s="5">
        <v>4.5900000000000003E-2</v>
      </c>
      <c r="AA1416" s="40"/>
      <c r="AD1416" s="111">
        <v>106.41609756097562</v>
      </c>
      <c r="AE1416" s="34">
        <v>0</v>
      </c>
      <c r="AF1416" s="34">
        <v>355467.05359867163</v>
      </c>
      <c r="AG1416" s="107">
        <v>7.350000000000001E-2</v>
      </c>
      <c r="AH1416" s="41">
        <v>17.296320000000001</v>
      </c>
      <c r="AI1416" s="23">
        <v>6148271.9084997764</v>
      </c>
    </row>
    <row r="1417" spans="1:35" ht="27.75" customHeight="1" x14ac:dyDescent="0.2">
      <c r="A1417" s="39">
        <v>1354</v>
      </c>
      <c r="B1417" s="17" t="s">
        <v>60</v>
      </c>
      <c r="C1417" s="19">
        <v>2008</v>
      </c>
      <c r="D1417" s="19"/>
      <c r="E1417" s="29">
        <v>-183990</v>
      </c>
      <c r="F1417" s="21">
        <v>74271699</v>
      </c>
      <c r="G1417" s="21">
        <v>0</v>
      </c>
      <c r="H1417" s="23">
        <v>3241840</v>
      </c>
      <c r="I1417" s="107">
        <v>5.0000000000000001E-3</v>
      </c>
      <c r="J1417" s="23">
        <v>3596989.2949999999</v>
      </c>
      <c r="N1417" s="72">
        <v>81756</v>
      </c>
      <c r="O1417" s="72">
        <v>74271699</v>
      </c>
      <c r="P1417" s="72"/>
      <c r="Q1417" s="72"/>
      <c r="R1417" s="72">
        <v>81756</v>
      </c>
      <c r="S1417" s="72">
        <v>3678745.2949999999</v>
      </c>
      <c r="T1417" s="22"/>
      <c r="U1417" s="22"/>
      <c r="V1417" s="72">
        <v>5535412</v>
      </c>
      <c r="X1417" s="102">
        <v>150.30000000000001</v>
      </c>
      <c r="Y1417" s="22">
        <v>24476.016600133065</v>
      </c>
      <c r="Z1417" s="5">
        <v>4.5900000000000003E-2</v>
      </c>
      <c r="AA1417" s="40"/>
      <c r="AD1417" s="111">
        <v>109.62926829268292</v>
      </c>
      <c r="AE1417" s="34">
        <v>0</v>
      </c>
      <c r="AF1417" s="34">
        <v>363627.13243862567</v>
      </c>
      <c r="AG1417" s="107">
        <v>7.2692083333333324E-2</v>
      </c>
      <c r="AH1417" s="41">
        <v>17.715351999999999</v>
      </c>
      <c r="AI1417" s="23">
        <v>6441782.6479008719</v>
      </c>
    </row>
    <row r="1418" spans="1:35" ht="27.75" customHeight="1" x14ac:dyDescent="0.2">
      <c r="A1418" s="39">
        <v>1355</v>
      </c>
      <c r="B1418" s="17" t="s">
        <v>60</v>
      </c>
      <c r="C1418" s="19">
        <v>2009</v>
      </c>
      <c r="D1418" s="19"/>
      <c r="E1418" s="29">
        <v>-184012</v>
      </c>
      <c r="F1418" s="21">
        <v>79092775</v>
      </c>
      <c r="G1418" s="21">
        <v>0</v>
      </c>
      <c r="H1418" s="23">
        <v>4821076</v>
      </c>
      <c r="I1418" s="107">
        <v>5.0000000000000001E-3</v>
      </c>
      <c r="J1418" s="23">
        <v>5192434.4950000001</v>
      </c>
      <c r="N1418" s="72">
        <v>3783594</v>
      </c>
      <c r="O1418" s="72">
        <v>79092775</v>
      </c>
      <c r="P1418" s="72"/>
      <c r="Q1418" s="72"/>
      <c r="R1418" s="72">
        <v>3783594</v>
      </c>
      <c r="S1418" s="72">
        <v>8976028.495000001</v>
      </c>
      <c r="T1418" s="22"/>
      <c r="U1418" s="22"/>
      <c r="V1418" s="72">
        <v>5930619</v>
      </c>
      <c r="X1418" s="102">
        <v>151.1</v>
      </c>
      <c r="Y1418" s="22">
        <v>59404.556551952359</v>
      </c>
      <c r="Z1418" s="5">
        <v>4.5900000000000003E-2</v>
      </c>
      <c r="AA1418" s="40"/>
      <c r="AD1418" s="111">
        <v>112.72439024390243</v>
      </c>
      <c r="AE1418" s="34">
        <v>0</v>
      </c>
      <c r="AF1418" s="34">
        <v>406341.20361164515</v>
      </c>
      <c r="AG1418" s="107">
        <v>7.3154000000000011E-2</v>
      </c>
      <c r="AH1418" s="41">
        <v>17.930536200000002</v>
      </c>
      <c r="AI1418" s="23">
        <v>7285915.6609101752</v>
      </c>
    </row>
    <row r="1419" spans="1:35" ht="27.75" customHeight="1" x14ac:dyDescent="0.2">
      <c r="A1419" s="39">
        <v>1356</v>
      </c>
      <c r="B1419" s="17" t="s">
        <v>60</v>
      </c>
      <c r="C1419" s="19">
        <v>2010</v>
      </c>
      <c r="D1419" s="19"/>
      <c r="E1419" s="29">
        <v>-274108</v>
      </c>
      <c r="F1419" s="21">
        <v>82915050</v>
      </c>
      <c r="G1419" s="21">
        <v>0</v>
      </c>
      <c r="H1419" s="23">
        <v>3822275</v>
      </c>
      <c r="I1419" s="107">
        <v>5.0000000000000001E-3</v>
      </c>
      <c r="J1419" s="23">
        <v>4217738.875</v>
      </c>
      <c r="N1419" s="72">
        <v>1997218</v>
      </c>
      <c r="O1419" s="72">
        <v>82915050</v>
      </c>
      <c r="P1419" s="72"/>
      <c r="Q1419" s="72"/>
      <c r="R1419" s="72">
        <v>1997218</v>
      </c>
      <c r="S1419" s="72">
        <v>6214956.875</v>
      </c>
      <c r="T1419" s="22"/>
      <c r="U1419" s="22"/>
      <c r="V1419" s="72">
        <v>6085083</v>
      </c>
      <c r="X1419" s="102">
        <v>155.1</v>
      </c>
      <c r="Y1419" s="22">
        <v>40070.643939393944</v>
      </c>
      <c r="Z1419" s="5">
        <v>4.5900000000000003E-2</v>
      </c>
      <c r="AA1419" s="40"/>
      <c r="AD1419" s="111">
        <v>115.85768292682927</v>
      </c>
      <c r="AE1419" s="34">
        <v>0</v>
      </c>
      <c r="AF1419" s="34">
        <v>427760.78630526457</v>
      </c>
      <c r="AG1419" s="107">
        <v>7.3993333333333355E-2</v>
      </c>
      <c r="AH1419" s="41">
        <v>18.29948266666667</v>
      </c>
      <c r="AI1419" s="23">
        <v>7827801.0944728944</v>
      </c>
    </row>
    <row r="1420" spans="1:35" ht="27.75" customHeight="1" x14ac:dyDescent="0.2">
      <c r="A1420" s="39">
        <v>1357</v>
      </c>
      <c r="B1420" s="17" t="s">
        <v>60</v>
      </c>
      <c r="C1420" s="18">
        <v>2011</v>
      </c>
      <c r="D1420" s="18"/>
      <c r="E1420" s="29">
        <v>-89589</v>
      </c>
      <c r="F1420" s="21">
        <v>91280545</v>
      </c>
      <c r="G1420" s="20">
        <v>0</v>
      </c>
      <c r="H1420" s="23">
        <v>8365495</v>
      </c>
      <c r="I1420" s="107">
        <v>5.0000000000000001E-3</v>
      </c>
      <c r="J1420" s="23">
        <v>8780070.25</v>
      </c>
      <c r="N1420" s="72">
        <v>378813</v>
      </c>
      <c r="O1420" s="72">
        <v>91280545</v>
      </c>
      <c r="P1420" s="72"/>
      <c r="Q1420" s="72"/>
      <c r="R1420" s="72">
        <v>378813</v>
      </c>
      <c r="S1420" s="72">
        <v>9158883.25</v>
      </c>
      <c r="T1420" s="22"/>
      <c r="U1420" s="22"/>
      <c r="V1420" s="72">
        <v>8312486</v>
      </c>
      <c r="X1420" s="102">
        <v>160.19999999999999</v>
      </c>
      <c r="Y1420" s="22">
        <v>57171.555867665425</v>
      </c>
      <c r="Z1420" s="5">
        <v>4.5900000000000003E-2</v>
      </c>
      <c r="AA1420" s="40"/>
      <c r="AD1420" s="111">
        <v>119.08</v>
      </c>
      <c r="AE1420" s="34">
        <v>0</v>
      </c>
      <c r="AF1420" s="34">
        <v>465298.12208151835</v>
      </c>
      <c r="AG1420" s="107">
        <v>7.0764333333333346E-2</v>
      </c>
      <c r="AH1420" s="41">
        <v>18.328728099999999</v>
      </c>
      <c r="AI1420" s="23">
        <v>8528322.7650727555</v>
      </c>
    </row>
    <row r="1421" spans="1:35" ht="27.75" customHeight="1" x14ac:dyDescent="0.2">
      <c r="B1421" s="98" t="s">
        <v>60</v>
      </c>
      <c r="C1421" s="39">
        <v>2012</v>
      </c>
      <c r="E1421" s="29">
        <v>-89589</v>
      </c>
      <c r="F1421" s="34">
        <v>127357337</v>
      </c>
      <c r="G1421" s="20"/>
      <c r="H1421" s="23">
        <v>36076792</v>
      </c>
      <c r="I1421" s="107">
        <v>5.0000000000000001E-3</v>
      </c>
      <c r="J1421" s="23">
        <v>36533194.725000001</v>
      </c>
      <c r="N1421" s="72">
        <v>122650</v>
      </c>
      <c r="O1421" s="72">
        <v>127357337</v>
      </c>
      <c r="P1421" s="72"/>
      <c r="Q1421" s="72"/>
      <c r="R1421" s="72">
        <v>122650</v>
      </c>
      <c r="S1421" s="72">
        <v>36655844.725000001</v>
      </c>
      <c r="T1421" s="72">
        <v>0</v>
      </c>
      <c r="U1421" s="72">
        <v>36028864</v>
      </c>
      <c r="X1421" s="102">
        <v>161.6</v>
      </c>
      <c r="Y1421" s="22">
        <v>226830.72230816833</v>
      </c>
      <c r="Z1421" s="5">
        <v>4.5900000000000003E-2</v>
      </c>
      <c r="AF1421" s="34">
        <v>670771.66058614501</v>
      </c>
      <c r="AG1421" s="107">
        <v>6.2333333333333331E-2</v>
      </c>
      <c r="AH1421" s="41">
        <v>17.40324</v>
      </c>
      <c r="AI1421" s="23">
        <v>11673600.194379222</v>
      </c>
    </row>
    <row r="1422" spans="1:35" ht="27.75" customHeight="1" x14ac:dyDescent="0.2">
      <c r="A1422" s="39">
        <v>1358</v>
      </c>
      <c r="B1422" s="17" t="s">
        <v>61</v>
      </c>
      <c r="C1422" s="19">
        <v>1989</v>
      </c>
      <c r="D1422" s="19"/>
      <c r="E1422" s="29">
        <v>0</v>
      </c>
      <c r="F1422" s="21">
        <v>4813705</v>
      </c>
      <c r="G1422" s="21">
        <v>-2172928</v>
      </c>
      <c r="H1422" s="23"/>
      <c r="I1422" s="107">
        <v>5.0000000000000001E-3</v>
      </c>
      <c r="N1422" s="72"/>
      <c r="O1422" s="72"/>
      <c r="P1422" s="72"/>
      <c r="Q1422" s="72"/>
      <c r="R1422" s="72"/>
      <c r="V1422" s="72">
        <v>0</v>
      </c>
      <c r="X1422" s="102">
        <v>95.5</v>
      </c>
      <c r="Z1422" s="5">
        <v>4.5900000000000003E-2</v>
      </c>
      <c r="AA1422" s="40">
        <v>51613.752120254518</v>
      </c>
      <c r="AB1422" s="110">
        <v>51.164212860310414</v>
      </c>
      <c r="AE1422" s="34">
        <v>1</v>
      </c>
      <c r="AF1422" s="34">
        <v>51613.752120254518</v>
      </c>
    </row>
    <row r="1423" spans="1:35" ht="27.75" customHeight="1" x14ac:dyDescent="0.2">
      <c r="A1423" s="39">
        <v>1359</v>
      </c>
      <c r="B1423" s="17" t="s">
        <v>61</v>
      </c>
      <c r="C1423" s="19">
        <v>1990</v>
      </c>
      <c r="D1423" s="19"/>
      <c r="E1423" s="29">
        <v>0</v>
      </c>
      <c r="F1423" s="21">
        <v>5308346</v>
      </c>
      <c r="G1423" s="21">
        <v>-2409868</v>
      </c>
      <c r="H1423" s="23">
        <v>494641</v>
      </c>
      <c r="I1423" s="107">
        <v>5.0000000000000001E-3</v>
      </c>
      <c r="J1423" s="34">
        <v>518709.52500000002</v>
      </c>
      <c r="N1423" s="72"/>
      <c r="O1423" s="72"/>
      <c r="P1423" s="72"/>
      <c r="Q1423" s="72"/>
      <c r="R1423" s="72"/>
      <c r="S1423" s="72">
        <v>518709.52500000002</v>
      </c>
      <c r="T1423" s="22"/>
      <c r="U1423" s="22"/>
      <c r="V1423" s="72">
        <v>0</v>
      </c>
      <c r="X1423" s="102">
        <v>98.5</v>
      </c>
      <c r="Y1423" s="22">
        <v>5266.0865482233503</v>
      </c>
      <c r="Z1423" s="5">
        <v>4.5900000000000003E-2</v>
      </c>
      <c r="AA1423" s="40"/>
      <c r="AE1423" s="34">
        <v>0</v>
      </c>
      <c r="AF1423" s="34">
        <v>54510.767446158185</v>
      </c>
    </row>
    <row r="1424" spans="1:35" ht="27.75" customHeight="1" x14ac:dyDescent="0.2">
      <c r="A1424" s="39">
        <v>1360</v>
      </c>
      <c r="B1424" s="17" t="s">
        <v>61</v>
      </c>
      <c r="C1424" s="19">
        <v>1991</v>
      </c>
      <c r="D1424" s="19"/>
      <c r="E1424" s="29">
        <v>0</v>
      </c>
      <c r="F1424" s="21">
        <v>5647183</v>
      </c>
      <c r="G1424" s="21">
        <v>-2668622</v>
      </c>
      <c r="H1424" s="23">
        <v>338837</v>
      </c>
      <c r="I1424" s="107">
        <v>5.0000000000000001E-3</v>
      </c>
      <c r="J1424" s="23">
        <v>365378.73</v>
      </c>
      <c r="N1424" s="72"/>
      <c r="O1424" s="72"/>
      <c r="P1424" s="72"/>
      <c r="Q1424" s="72"/>
      <c r="R1424" s="72"/>
      <c r="S1424" s="72">
        <v>365378.73</v>
      </c>
      <c r="T1424" s="22"/>
      <c r="U1424" s="22"/>
      <c r="V1424" s="72">
        <v>0</v>
      </c>
      <c r="X1424" s="102">
        <v>97.7</v>
      </c>
      <c r="Y1424" s="22">
        <v>3739.8027635619242</v>
      </c>
      <c r="Z1424" s="5">
        <v>4.5900000000000003E-2</v>
      </c>
      <c r="AA1424" s="40"/>
      <c r="AE1424" s="34">
        <v>0</v>
      </c>
      <c r="AF1424" s="34">
        <v>55748.525983941443</v>
      </c>
    </row>
    <row r="1425" spans="1:35" ht="27.75" customHeight="1" x14ac:dyDescent="0.2">
      <c r="A1425" s="39">
        <v>1361</v>
      </c>
      <c r="B1425" s="17" t="s">
        <v>61</v>
      </c>
      <c r="C1425" s="19">
        <v>1992</v>
      </c>
      <c r="D1425" s="19"/>
      <c r="E1425" s="29">
        <v>0</v>
      </c>
      <c r="F1425" s="21">
        <v>6007898</v>
      </c>
      <c r="G1425" s="21">
        <v>-2932965</v>
      </c>
      <c r="H1425" s="23">
        <v>360715</v>
      </c>
      <c r="I1425" s="107">
        <v>5.0000000000000001E-3</v>
      </c>
      <c r="J1425" s="23">
        <v>388950.91499999998</v>
      </c>
      <c r="N1425" s="72"/>
      <c r="O1425" s="72"/>
      <c r="P1425" s="72"/>
      <c r="Q1425" s="72"/>
      <c r="R1425" s="72"/>
      <c r="S1425" s="72">
        <v>388950.91499999998</v>
      </c>
      <c r="T1425" s="22"/>
      <c r="U1425" s="22"/>
      <c r="V1425" s="72">
        <v>0</v>
      </c>
      <c r="X1425" s="102">
        <v>100</v>
      </c>
      <c r="Y1425" s="22">
        <v>3889.5091499999999</v>
      </c>
      <c r="Z1425" s="5">
        <v>4.5900000000000003E-2</v>
      </c>
      <c r="AA1425" s="40"/>
      <c r="AE1425" s="34">
        <v>0</v>
      </c>
      <c r="AF1425" s="34">
        <v>57079.177791278526</v>
      </c>
    </row>
    <row r="1426" spans="1:35" ht="27.75" customHeight="1" x14ac:dyDescent="0.2">
      <c r="A1426" s="39">
        <v>1362</v>
      </c>
      <c r="B1426" s="17" t="s">
        <v>61</v>
      </c>
      <c r="C1426" s="19">
        <v>1993</v>
      </c>
      <c r="D1426" s="19"/>
      <c r="E1426" s="29">
        <v>0</v>
      </c>
      <c r="F1426" s="21">
        <v>6242206</v>
      </c>
      <c r="G1426" s="21">
        <v>-3167117</v>
      </c>
      <c r="H1426" s="23">
        <v>234308</v>
      </c>
      <c r="I1426" s="107">
        <v>5.0000000000000001E-3</v>
      </c>
      <c r="J1426" s="23">
        <v>264347.49</v>
      </c>
      <c r="N1426" s="72"/>
      <c r="O1426" s="72"/>
      <c r="P1426" s="72"/>
      <c r="Q1426" s="72"/>
      <c r="R1426" s="72"/>
      <c r="S1426" s="72">
        <v>264347.49</v>
      </c>
      <c r="T1426" s="22"/>
      <c r="U1426" s="22"/>
      <c r="V1426" s="72">
        <v>0</v>
      </c>
      <c r="X1426" s="102">
        <v>102.5</v>
      </c>
      <c r="Y1426" s="22">
        <v>2578.9999024390245</v>
      </c>
      <c r="Z1426" s="5">
        <v>4.5900000000000003E-2</v>
      </c>
      <c r="AA1426" s="40"/>
      <c r="AE1426" s="34">
        <v>0</v>
      </c>
      <c r="AF1426" s="34">
        <v>57038.243433097865</v>
      </c>
    </row>
    <row r="1427" spans="1:35" ht="27.75" customHeight="1" x14ac:dyDescent="0.2">
      <c r="A1427" s="39">
        <v>1363</v>
      </c>
      <c r="B1427" s="17" t="s">
        <v>61</v>
      </c>
      <c r="C1427" s="19">
        <v>1994</v>
      </c>
      <c r="D1427" s="19"/>
      <c r="E1427" s="29">
        <v>0</v>
      </c>
      <c r="F1427" s="21">
        <v>6575816</v>
      </c>
      <c r="G1427" s="21">
        <v>-3439226</v>
      </c>
      <c r="H1427" s="23">
        <v>333610</v>
      </c>
      <c r="I1427" s="107">
        <v>5.0000000000000001E-3</v>
      </c>
      <c r="J1427" s="23">
        <v>364821.03</v>
      </c>
      <c r="N1427" s="72"/>
      <c r="O1427" s="72"/>
      <c r="P1427" s="72"/>
      <c r="Q1427" s="72"/>
      <c r="R1427" s="72"/>
      <c r="S1427" s="72">
        <v>364821.03</v>
      </c>
      <c r="T1427" s="22"/>
      <c r="U1427" s="22"/>
      <c r="V1427" s="72">
        <v>0</v>
      </c>
      <c r="X1427" s="102">
        <v>108.2</v>
      </c>
      <c r="Y1427" s="22">
        <v>3371.7285582255086</v>
      </c>
      <c r="Z1427" s="5">
        <v>4.5900000000000003E-2</v>
      </c>
      <c r="AA1427" s="40"/>
      <c r="AE1427" s="34">
        <v>0</v>
      </c>
      <c r="AF1427" s="34">
        <v>57791.91661774418</v>
      </c>
    </row>
    <row r="1428" spans="1:35" ht="27.75" customHeight="1" x14ac:dyDescent="0.2">
      <c r="A1428" s="39">
        <v>1364</v>
      </c>
      <c r="B1428" s="17" t="s">
        <v>61</v>
      </c>
      <c r="C1428" s="19">
        <v>1995</v>
      </c>
      <c r="D1428" s="19"/>
      <c r="E1428" s="29">
        <v>0</v>
      </c>
      <c r="F1428" s="21">
        <v>7057061</v>
      </c>
      <c r="G1428" s="21">
        <v>-3678600</v>
      </c>
      <c r="H1428" s="23">
        <v>481245</v>
      </c>
      <c r="I1428" s="107">
        <v>5.0000000000000001E-3</v>
      </c>
      <c r="J1428" s="23">
        <v>514124.08</v>
      </c>
      <c r="N1428" s="72"/>
      <c r="O1428" s="72"/>
      <c r="P1428" s="72"/>
      <c r="Q1428" s="72"/>
      <c r="R1428" s="72"/>
      <c r="S1428" s="72">
        <v>514124.08</v>
      </c>
      <c r="T1428" s="22"/>
      <c r="U1428" s="22"/>
      <c r="V1428" s="72">
        <v>0</v>
      </c>
      <c r="X1428" s="102">
        <v>116.7</v>
      </c>
      <c r="Y1428" s="22">
        <v>4405.5191088260499</v>
      </c>
      <c r="Z1428" s="5">
        <v>4.5900000000000003E-2</v>
      </c>
      <c r="AA1428" s="40"/>
      <c r="AE1428" s="34">
        <v>0</v>
      </c>
      <c r="AF1428" s="34">
        <v>59544.786753815766</v>
      </c>
    </row>
    <row r="1429" spans="1:35" ht="27.75" customHeight="1" x14ac:dyDescent="0.2">
      <c r="A1429" s="39">
        <v>1365</v>
      </c>
      <c r="B1429" s="17" t="s">
        <v>61</v>
      </c>
      <c r="C1429" s="19">
        <v>1996</v>
      </c>
      <c r="D1429" s="19"/>
      <c r="E1429" s="29">
        <v>0</v>
      </c>
      <c r="F1429" s="21">
        <v>7227894</v>
      </c>
      <c r="G1429" s="21">
        <v>-3938675</v>
      </c>
      <c r="H1429" s="23">
        <v>170833</v>
      </c>
      <c r="I1429" s="107">
        <v>5.0000000000000001E-3</v>
      </c>
      <c r="J1429" s="23">
        <v>206118.30499999999</v>
      </c>
      <c r="N1429" s="72"/>
      <c r="O1429" s="72"/>
      <c r="P1429" s="72"/>
      <c r="Q1429" s="72"/>
      <c r="R1429" s="72"/>
      <c r="S1429" s="72">
        <v>206118.30499999999</v>
      </c>
      <c r="T1429" s="22"/>
      <c r="U1429" s="22"/>
      <c r="V1429" s="72">
        <v>0</v>
      </c>
      <c r="X1429" s="102">
        <v>116.6</v>
      </c>
      <c r="Y1429" s="22">
        <v>1767.7384648370498</v>
      </c>
      <c r="Z1429" s="5">
        <v>4.5900000000000003E-2</v>
      </c>
      <c r="AA1429" s="40"/>
      <c r="AE1429" s="34">
        <v>0</v>
      </c>
      <c r="AF1429" s="34">
        <v>58579.419506652674</v>
      </c>
    </row>
    <row r="1430" spans="1:35" ht="27.75" customHeight="1" x14ac:dyDescent="0.2">
      <c r="A1430" s="39">
        <v>1366</v>
      </c>
      <c r="B1430" s="17" t="s">
        <v>61</v>
      </c>
      <c r="C1430" s="19">
        <v>1997</v>
      </c>
      <c r="D1430" s="19"/>
      <c r="E1430" s="29">
        <v>0</v>
      </c>
      <c r="F1430" s="21">
        <v>7661261</v>
      </c>
      <c r="G1430" s="21">
        <v>-4208221</v>
      </c>
      <c r="H1430" s="23">
        <v>433367</v>
      </c>
      <c r="I1430" s="107">
        <v>5.0000000000000001E-3</v>
      </c>
      <c r="J1430" s="23">
        <v>469506.47</v>
      </c>
      <c r="L1430" s="33">
        <v>0.45071431452341854</v>
      </c>
      <c r="N1430" s="72"/>
      <c r="O1430" s="72"/>
      <c r="P1430" s="72"/>
      <c r="Q1430" s="72"/>
      <c r="R1430" s="72"/>
      <c r="S1430" s="72">
        <v>469506.47</v>
      </c>
      <c r="T1430" s="22"/>
      <c r="U1430" s="22"/>
      <c r="V1430" s="72">
        <v>0</v>
      </c>
      <c r="X1430" s="102">
        <v>118</v>
      </c>
      <c r="Y1430" s="22">
        <v>3978.868389830508</v>
      </c>
      <c r="Z1430" s="5">
        <v>4.5900000000000003E-2</v>
      </c>
      <c r="AA1430" s="40"/>
      <c r="AE1430" s="34">
        <v>0</v>
      </c>
      <c r="AF1430" s="34">
        <v>59869.492541127824</v>
      </c>
    </row>
    <row r="1431" spans="1:35" ht="27.75" customHeight="1" x14ac:dyDescent="0.2">
      <c r="A1431" s="39">
        <v>1367</v>
      </c>
      <c r="B1431" s="17" t="s">
        <v>61</v>
      </c>
      <c r="C1431" s="19">
        <v>1998</v>
      </c>
      <c r="D1431" s="19"/>
      <c r="E1431" s="29">
        <v>0</v>
      </c>
      <c r="F1431" s="21">
        <v>7930977</v>
      </c>
      <c r="G1431" s="21">
        <v>-4442910</v>
      </c>
      <c r="H1431" s="23">
        <v>269716</v>
      </c>
      <c r="I1431" s="107">
        <v>5.0000000000000001E-3</v>
      </c>
      <c r="J1431" s="23"/>
      <c r="K1431" s="23">
        <v>373486.06099999999</v>
      </c>
      <c r="L1431" s="23">
        <v>2686673.1341346866</v>
      </c>
      <c r="M1431" s="39">
        <v>1</v>
      </c>
      <c r="N1431" s="72"/>
      <c r="O1431" s="72"/>
      <c r="P1431" s="72"/>
      <c r="Q1431" s="72"/>
      <c r="R1431" s="72"/>
      <c r="S1431" s="72">
        <v>373486.06099999999</v>
      </c>
      <c r="T1431" s="22"/>
      <c r="U1431" s="22"/>
      <c r="X1431" s="102">
        <v>122.8</v>
      </c>
      <c r="Y1431" s="22">
        <v>3041.4174348534202</v>
      </c>
      <c r="Z1431" s="5">
        <v>4.5900000000000003E-2</v>
      </c>
      <c r="AA1431" s="40"/>
      <c r="AE1431" s="34">
        <v>0</v>
      </c>
      <c r="AF1431" s="34">
        <v>60162.900268343481</v>
      </c>
    </row>
    <row r="1432" spans="1:35" ht="27.75" customHeight="1" x14ac:dyDescent="0.2">
      <c r="A1432" s="39">
        <v>1368</v>
      </c>
      <c r="B1432" s="17" t="s">
        <v>61</v>
      </c>
      <c r="C1432" s="19">
        <v>1999</v>
      </c>
      <c r="D1432" s="19"/>
      <c r="E1432" s="29">
        <v>0</v>
      </c>
      <c r="F1432" s="21">
        <v>0</v>
      </c>
      <c r="G1432" s="21">
        <v>0</v>
      </c>
      <c r="H1432" s="23">
        <v>-7930977</v>
      </c>
      <c r="I1432" s="107">
        <v>5.0000000000000001E-3</v>
      </c>
      <c r="J1432" s="23"/>
      <c r="K1432" s="23">
        <v>373486.06099999999</v>
      </c>
      <c r="L1432" s="23">
        <v>2686673.1341346866</v>
      </c>
      <c r="M1432" s="39">
        <v>1</v>
      </c>
      <c r="N1432" s="72"/>
      <c r="O1432" s="72"/>
      <c r="P1432" s="72"/>
      <c r="Q1432" s="72"/>
      <c r="R1432" s="72"/>
      <c r="S1432" s="72">
        <v>373486.06099999999</v>
      </c>
      <c r="T1432" s="22"/>
      <c r="U1432" s="22"/>
      <c r="X1432" s="102">
        <v>126.1</v>
      </c>
      <c r="Y1432" s="22">
        <v>2961.8244329896906</v>
      </c>
      <c r="Z1432" s="5">
        <v>4.5900000000000003E-2</v>
      </c>
      <c r="AA1432" s="40"/>
      <c r="AE1432" s="34">
        <v>0</v>
      </c>
      <c r="AF1432" s="34">
        <v>60363.247579016206</v>
      </c>
    </row>
    <row r="1433" spans="1:35" ht="27.75" customHeight="1" x14ac:dyDescent="0.2">
      <c r="A1433" s="39">
        <v>1369</v>
      </c>
      <c r="B1433" s="17" t="s">
        <v>61</v>
      </c>
      <c r="C1433" s="19">
        <v>2000</v>
      </c>
      <c r="D1433" s="19"/>
      <c r="E1433" s="29">
        <v>0</v>
      </c>
      <c r="F1433" s="21">
        <v>0</v>
      </c>
      <c r="G1433" s="21">
        <v>0</v>
      </c>
      <c r="H1433" s="23">
        <v>0</v>
      </c>
      <c r="I1433" s="107">
        <v>5.0000000000000001E-3</v>
      </c>
      <c r="J1433" s="23"/>
      <c r="K1433" s="23">
        <v>373486.06099999999</v>
      </c>
      <c r="L1433" s="23">
        <v>2686673.1341346866</v>
      </c>
      <c r="M1433" s="39">
        <v>1</v>
      </c>
      <c r="N1433" s="72"/>
      <c r="O1433" s="72"/>
      <c r="P1433" s="72"/>
      <c r="Q1433" s="72"/>
      <c r="R1433" s="72"/>
      <c r="S1433" s="72">
        <v>373486.06099999999</v>
      </c>
      <c r="T1433" s="22"/>
      <c r="U1433" s="22"/>
      <c r="X1433" s="102">
        <v>128.69999999999999</v>
      </c>
      <c r="Y1433" s="22">
        <v>2901.989595959596</v>
      </c>
      <c r="Z1433" s="5">
        <v>4.5900000000000003E-2</v>
      </c>
      <c r="AA1433" s="40"/>
      <c r="AE1433" s="34">
        <v>0</v>
      </c>
      <c r="AF1433" s="34">
        <v>60494.56411109896</v>
      </c>
    </row>
    <row r="1434" spans="1:35" ht="27.75" customHeight="1" x14ac:dyDescent="0.2">
      <c r="A1434" s="39">
        <v>1370</v>
      </c>
      <c r="B1434" s="17" t="s">
        <v>61</v>
      </c>
      <c r="C1434" s="19">
        <v>2001</v>
      </c>
      <c r="D1434" s="19"/>
      <c r="E1434" s="29">
        <v>0</v>
      </c>
      <c r="F1434" s="21">
        <v>0</v>
      </c>
      <c r="G1434" s="21">
        <v>0</v>
      </c>
      <c r="H1434" s="23">
        <v>0</v>
      </c>
      <c r="I1434" s="107">
        <v>5.0000000000000001E-3</v>
      </c>
      <c r="J1434" s="23"/>
      <c r="K1434" s="23">
        <v>373486.06099999999</v>
      </c>
      <c r="L1434" s="23">
        <v>2686673.1341346866</v>
      </c>
      <c r="M1434" s="39">
        <v>1</v>
      </c>
      <c r="N1434" s="72"/>
      <c r="O1434" s="72"/>
      <c r="P1434" s="72"/>
      <c r="Q1434" s="72"/>
      <c r="R1434" s="72"/>
      <c r="S1434" s="72">
        <v>373486.06099999999</v>
      </c>
      <c r="T1434" s="22"/>
      <c r="U1434" s="22"/>
      <c r="X1434" s="102">
        <v>129.6</v>
      </c>
      <c r="Y1434" s="22">
        <v>2881.8368904320987</v>
      </c>
      <c r="Z1434" s="5">
        <v>4.5900000000000003E-2</v>
      </c>
      <c r="AA1434" s="40"/>
      <c r="AE1434" s="34">
        <v>0</v>
      </c>
      <c r="AF1434" s="34">
        <v>60599.700508831615</v>
      </c>
    </row>
    <row r="1435" spans="1:35" ht="27.75" customHeight="1" x14ac:dyDescent="0.2">
      <c r="A1435" s="39">
        <v>1371</v>
      </c>
      <c r="B1435" s="17" t="s">
        <v>61</v>
      </c>
      <c r="C1435" s="19">
        <v>2002</v>
      </c>
      <c r="D1435" s="19"/>
      <c r="E1435" s="29">
        <v>0</v>
      </c>
      <c r="F1435" s="21">
        <v>9490385</v>
      </c>
      <c r="G1435" s="109">
        <v>-212444142.91799068</v>
      </c>
      <c r="H1435" s="23">
        <v>9490385</v>
      </c>
      <c r="I1435" s="107">
        <v>5.0000000000000001E-3</v>
      </c>
      <c r="J1435" s="23"/>
      <c r="K1435" s="23">
        <v>373486.06099999999</v>
      </c>
      <c r="L1435" s="23">
        <v>2686673.1341346866</v>
      </c>
      <c r="M1435" s="39">
        <v>1</v>
      </c>
      <c r="N1435" s="72"/>
      <c r="O1435" s="72"/>
      <c r="P1435" s="72"/>
      <c r="Q1435" s="72"/>
      <c r="R1435" s="72"/>
      <c r="S1435" s="72">
        <v>373486.06099999999</v>
      </c>
      <c r="T1435" s="22"/>
      <c r="U1435" s="22"/>
      <c r="V1435" s="72">
        <v>0</v>
      </c>
      <c r="X1435" s="102">
        <v>130.5</v>
      </c>
      <c r="Y1435" s="22">
        <v>2861.9621532567048</v>
      </c>
      <c r="Z1435" s="5">
        <v>4.5900000000000003E-2</v>
      </c>
      <c r="AA1435" s="40"/>
      <c r="AD1435" s="111">
        <v>91.329146341463414</v>
      </c>
      <c r="AE1435" s="34">
        <v>0</v>
      </c>
      <c r="AF1435" s="34">
        <v>60680.136408732949</v>
      </c>
      <c r="AG1435" s="107">
        <v>8.2960000000000006E-2</v>
      </c>
      <c r="AH1435" s="41">
        <v>16.741565999999999</v>
      </c>
      <c r="AI1435" s="23">
        <v>1015880.5085758056</v>
      </c>
    </row>
    <row r="1436" spans="1:35" ht="27.75" customHeight="1" x14ac:dyDescent="0.2">
      <c r="A1436" s="39">
        <v>1372</v>
      </c>
      <c r="B1436" s="17" t="s">
        <v>61</v>
      </c>
      <c r="C1436" s="19">
        <v>2003</v>
      </c>
      <c r="D1436" s="19"/>
      <c r="E1436" s="29">
        <v>0</v>
      </c>
      <c r="F1436" s="21">
        <v>9586590</v>
      </c>
      <c r="G1436" s="21">
        <v>0</v>
      </c>
      <c r="H1436" s="23">
        <v>96205</v>
      </c>
      <c r="I1436" s="107">
        <v>5.0000000000000001E-3</v>
      </c>
      <c r="J1436" s="23">
        <v>143656.92499999999</v>
      </c>
      <c r="K1436" s="23">
        <v>1867430.3049999999</v>
      </c>
      <c r="L1436" s="23">
        <v>13433365.670673434</v>
      </c>
      <c r="N1436" s="72"/>
      <c r="O1436" s="72"/>
      <c r="P1436" s="72"/>
      <c r="Q1436" s="72"/>
      <c r="R1436" s="72"/>
      <c r="S1436" s="72">
        <v>143656.92499999999</v>
      </c>
      <c r="T1436" s="22"/>
      <c r="U1436" s="22"/>
      <c r="V1436" s="72">
        <v>0</v>
      </c>
      <c r="X1436" s="102">
        <v>130.6</v>
      </c>
      <c r="Y1436" s="22">
        <v>1099.9764548238898</v>
      </c>
      <c r="Z1436" s="5">
        <v>4.5900000000000003E-2</v>
      </c>
      <c r="AA1436" s="40"/>
      <c r="AD1436" s="111">
        <v>94.295243902439026</v>
      </c>
      <c r="AE1436" s="34">
        <v>0</v>
      </c>
      <c r="AF1436" s="34">
        <v>58994.894602395994</v>
      </c>
      <c r="AG1436" s="107">
        <v>8.2960000000000006E-2</v>
      </c>
      <c r="AH1436" s="41">
        <v>16.820820000000001</v>
      </c>
      <c r="AI1436" s="23">
        <v>992342.50302587461</v>
      </c>
    </row>
    <row r="1437" spans="1:35" ht="27.75" customHeight="1" x14ac:dyDescent="0.2">
      <c r="A1437" s="39">
        <v>1373</v>
      </c>
      <c r="B1437" s="17" t="s">
        <v>61</v>
      </c>
      <c r="C1437" s="19">
        <v>2004</v>
      </c>
      <c r="D1437" s="19"/>
      <c r="E1437" s="29">
        <v>0</v>
      </c>
      <c r="F1437" s="21">
        <v>9972705</v>
      </c>
      <c r="G1437" s="21">
        <v>0</v>
      </c>
      <c r="H1437" s="23">
        <v>386115</v>
      </c>
      <c r="I1437" s="107">
        <v>5.0000000000000001E-3</v>
      </c>
      <c r="J1437" s="23">
        <v>434047.95</v>
      </c>
      <c r="K1437" s="23"/>
      <c r="N1437" s="72"/>
      <c r="O1437" s="72"/>
      <c r="P1437" s="72"/>
      <c r="Q1437" s="72"/>
      <c r="R1437" s="72"/>
      <c r="S1437" s="72">
        <v>434047.95</v>
      </c>
      <c r="T1437" s="22"/>
      <c r="U1437" s="22"/>
      <c r="V1437" s="72">
        <v>0</v>
      </c>
      <c r="X1437" s="102">
        <v>131.1</v>
      </c>
      <c r="Y1437" s="22">
        <v>3310.8157894736846</v>
      </c>
      <c r="Z1437" s="5">
        <v>4.5900000000000003E-2</v>
      </c>
      <c r="AA1437" s="40"/>
      <c r="AD1437" s="111">
        <v>97.149756097560967</v>
      </c>
      <c r="AE1437" s="34">
        <v>0</v>
      </c>
      <c r="AF1437" s="34">
        <v>59597.844729619705</v>
      </c>
      <c r="AG1437" s="107">
        <v>8.2960000000000006E-2</v>
      </c>
      <c r="AH1437" s="41">
        <v>16.852066000000001</v>
      </c>
      <c r="AI1437" s="23">
        <v>1004346.8128413034</v>
      </c>
    </row>
    <row r="1438" spans="1:35" ht="27.75" customHeight="1" x14ac:dyDescent="0.2">
      <c r="A1438" s="39">
        <v>1374</v>
      </c>
      <c r="B1438" s="17" t="s">
        <v>61</v>
      </c>
      <c r="C1438" s="19">
        <v>2005</v>
      </c>
      <c r="D1438" s="19"/>
      <c r="E1438" s="29">
        <v>0</v>
      </c>
      <c r="F1438" s="21">
        <v>10381000</v>
      </c>
      <c r="G1438" s="21">
        <v>0</v>
      </c>
      <c r="H1438" s="23">
        <v>408295</v>
      </c>
      <c r="I1438" s="107">
        <v>5.0000000000000001E-3</v>
      </c>
      <c r="J1438" s="23">
        <v>458158.52500000002</v>
      </c>
      <c r="N1438" s="72"/>
      <c r="O1438" s="72"/>
      <c r="P1438" s="72"/>
      <c r="Q1438" s="72"/>
      <c r="R1438" s="72"/>
      <c r="S1438" s="72">
        <v>458158.52500000002</v>
      </c>
      <c r="T1438" s="22"/>
      <c r="U1438" s="22"/>
      <c r="V1438" s="72">
        <v>0</v>
      </c>
      <c r="X1438" s="102">
        <v>133.6</v>
      </c>
      <c r="Y1438" s="22">
        <v>3429.3302769461079</v>
      </c>
      <c r="Z1438" s="5">
        <v>4.5900000000000003E-2</v>
      </c>
      <c r="AA1438" s="40"/>
      <c r="AD1438" s="111">
        <v>99.990121951219521</v>
      </c>
      <c r="AE1438" s="34">
        <v>0</v>
      </c>
      <c r="AF1438" s="34">
        <v>60291.633933476267</v>
      </c>
      <c r="AG1438" s="107">
        <v>8.2960000000000006E-2</v>
      </c>
      <c r="AH1438" s="41">
        <v>17.008296000000001</v>
      </c>
      <c r="AI1438" s="23">
        <v>1025457.9562642088</v>
      </c>
    </row>
    <row r="1439" spans="1:35" ht="27.75" customHeight="1" x14ac:dyDescent="0.2">
      <c r="A1439" s="39">
        <v>1375</v>
      </c>
      <c r="B1439" s="17" t="s">
        <v>61</v>
      </c>
      <c r="C1439" s="19">
        <v>2006</v>
      </c>
      <c r="D1439" s="19"/>
      <c r="E1439" s="29">
        <v>0</v>
      </c>
      <c r="F1439" s="21">
        <v>10667662</v>
      </c>
      <c r="G1439" s="21">
        <v>0</v>
      </c>
      <c r="H1439" s="23">
        <v>286662</v>
      </c>
      <c r="I1439" s="107">
        <v>5.0000000000000001E-3</v>
      </c>
      <c r="J1439" s="23">
        <v>338567</v>
      </c>
      <c r="N1439" s="72"/>
      <c r="O1439" s="72"/>
      <c r="P1439" s="72"/>
      <c r="Q1439" s="72"/>
      <c r="R1439" s="72"/>
      <c r="S1439" s="72">
        <v>338567</v>
      </c>
      <c r="T1439" s="22"/>
      <c r="U1439" s="22"/>
      <c r="V1439" s="72">
        <v>0</v>
      </c>
      <c r="X1439" s="102">
        <v>142.4</v>
      </c>
      <c r="Y1439" s="22">
        <v>2377.5772471910113</v>
      </c>
      <c r="Z1439" s="5">
        <v>4.5900000000000003E-2</v>
      </c>
      <c r="AA1439" s="40"/>
      <c r="AD1439" s="111">
        <v>103.12109756097563</v>
      </c>
      <c r="AE1439" s="34">
        <v>0</v>
      </c>
      <c r="AF1439" s="34">
        <v>59901.825183120716</v>
      </c>
      <c r="AG1439" s="107">
        <v>7.7441666666666686E-2</v>
      </c>
      <c r="AH1439" s="41">
        <v>16.88236666666667</v>
      </c>
      <c r="AI1439" s="23">
        <v>1011284.5767440113</v>
      </c>
    </row>
    <row r="1440" spans="1:35" ht="27.75" customHeight="1" x14ac:dyDescent="0.2">
      <c r="A1440" s="39">
        <v>1376</v>
      </c>
      <c r="B1440" s="17" t="s">
        <v>61</v>
      </c>
      <c r="C1440" s="19">
        <v>2007</v>
      </c>
      <c r="D1440" s="19"/>
      <c r="E1440" s="29">
        <v>-21045</v>
      </c>
      <c r="F1440" s="21">
        <v>11155401</v>
      </c>
      <c r="G1440" s="21">
        <v>0</v>
      </c>
      <c r="H1440" s="23">
        <v>487739</v>
      </c>
      <c r="I1440" s="107">
        <v>5.0000000000000001E-3</v>
      </c>
      <c r="J1440" s="23">
        <v>541077.31000000006</v>
      </c>
      <c r="N1440" s="72">
        <v>0</v>
      </c>
      <c r="O1440" s="72">
        <v>11155401</v>
      </c>
      <c r="P1440" s="72"/>
      <c r="Q1440" s="72"/>
      <c r="R1440" s="72">
        <v>0</v>
      </c>
      <c r="S1440" s="72">
        <v>541077.31000000006</v>
      </c>
      <c r="T1440" s="22"/>
      <c r="U1440" s="22"/>
      <c r="V1440" s="72">
        <v>0</v>
      </c>
      <c r="X1440" s="102">
        <v>148.80000000000001</v>
      </c>
      <c r="Y1440" s="22">
        <v>3636.2722446236562</v>
      </c>
      <c r="Z1440" s="5">
        <v>4.5900000000000003E-2</v>
      </c>
      <c r="AA1440" s="40"/>
      <c r="AD1440" s="111">
        <v>106.41609756097562</v>
      </c>
      <c r="AE1440" s="34">
        <v>0</v>
      </c>
      <c r="AF1440" s="34">
        <v>60788.603651839134</v>
      </c>
      <c r="AG1440" s="107">
        <v>7.350000000000001E-2</v>
      </c>
      <c r="AH1440" s="41">
        <v>17.296320000000001</v>
      </c>
      <c r="AI1440" s="23">
        <v>1051419.1411153784</v>
      </c>
    </row>
    <row r="1441" spans="1:35" ht="27.75" customHeight="1" x14ac:dyDescent="0.2">
      <c r="A1441" s="39">
        <v>1377</v>
      </c>
      <c r="B1441" s="17" t="s">
        <v>61</v>
      </c>
      <c r="C1441" s="19">
        <v>2008</v>
      </c>
      <c r="D1441" s="19"/>
      <c r="E1441" s="29">
        <v>-26990</v>
      </c>
      <c r="F1441" s="21">
        <v>11517660</v>
      </c>
      <c r="G1441" s="21">
        <v>0</v>
      </c>
      <c r="H1441" s="23">
        <v>362259</v>
      </c>
      <c r="I1441" s="107">
        <v>5.0000000000000001E-3</v>
      </c>
      <c r="J1441" s="23">
        <v>418036.005</v>
      </c>
      <c r="N1441" s="72">
        <v>0</v>
      </c>
      <c r="O1441" s="72">
        <v>11517660</v>
      </c>
      <c r="P1441" s="72"/>
      <c r="Q1441" s="72"/>
      <c r="R1441" s="72">
        <v>0</v>
      </c>
      <c r="S1441" s="72">
        <v>418036.005</v>
      </c>
      <c r="T1441" s="22"/>
      <c r="U1441" s="22"/>
      <c r="V1441" s="72">
        <v>0</v>
      </c>
      <c r="X1441" s="102">
        <v>150.30000000000001</v>
      </c>
      <c r="Y1441" s="22">
        <v>2781.3440119760476</v>
      </c>
      <c r="Z1441" s="5">
        <v>4.5900000000000003E-2</v>
      </c>
      <c r="AA1441" s="40"/>
      <c r="AD1441" s="111">
        <v>109.62926829268292</v>
      </c>
      <c r="AE1441" s="34">
        <v>0</v>
      </c>
      <c r="AF1441" s="34">
        <v>60779.750756195768</v>
      </c>
      <c r="AG1441" s="107">
        <v>7.2692083333333324E-2</v>
      </c>
      <c r="AH1441" s="41">
        <v>17.715351999999999</v>
      </c>
      <c r="AI1441" s="23">
        <v>1076734.6791182742</v>
      </c>
    </row>
    <row r="1442" spans="1:35" ht="27.75" customHeight="1" x14ac:dyDescent="0.2">
      <c r="A1442" s="39">
        <v>1378</v>
      </c>
      <c r="B1442" s="17" t="s">
        <v>61</v>
      </c>
      <c r="C1442" s="19">
        <v>2009</v>
      </c>
      <c r="D1442" s="19"/>
      <c r="E1442" s="29">
        <v>-26990</v>
      </c>
      <c r="F1442" s="21">
        <v>12151316</v>
      </c>
      <c r="G1442" s="21">
        <v>0</v>
      </c>
      <c r="H1442" s="23">
        <v>633656</v>
      </c>
      <c r="I1442" s="107">
        <v>5.0000000000000001E-3</v>
      </c>
      <c r="J1442" s="23">
        <v>691244.3</v>
      </c>
      <c r="N1442" s="72">
        <v>44648.46</v>
      </c>
      <c r="O1442" s="72">
        <v>12151316</v>
      </c>
      <c r="P1442" s="72"/>
      <c r="Q1442" s="72"/>
      <c r="R1442" s="72">
        <v>44648.46</v>
      </c>
      <c r="S1442" s="72">
        <v>735892.76</v>
      </c>
      <c r="T1442" s="22"/>
      <c r="U1442" s="22"/>
      <c r="V1442" s="72">
        <v>0</v>
      </c>
      <c r="X1442" s="102">
        <v>151.1</v>
      </c>
      <c r="Y1442" s="22">
        <v>4870.2366644606227</v>
      </c>
      <c r="Z1442" s="5">
        <v>4.5900000000000003E-2</v>
      </c>
      <c r="AA1442" s="40"/>
      <c r="AD1442" s="111">
        <v>112.72439024390243</v>
      </c>
      <c r="AE1442" s="34">
        <v>0</v>
      </c>
      <c r="AF1442" s="34">
        <v>62860.196860947006</v>
      </c>
      <c r="AG1442" s="107">
        <v>7.3154000000000011E-2</v>
      </c>
      <c r="AH1442" s="41">
        <v>17.930536200000002</v>
      </c>
      <c r="AI1442" s="23">
        <v>1127117.0353543367</v>
      </c>
    </row>
    <row r="1443" spans="1:35" ht="27.75" customHeight="1" x14ac:dyDescent="0.2">
      <c r="A1443" s="39">
        <v>1379</v>
      </c>
      <c r="B1443" s="17" t="s">
        <v>61</v>
      </c>
      <c r="C1443" s="19">
        <v>2010</v>
      </c>
      <c r="D1443" s="19"/>
      <c r="E1443" s="29">
        <v>-33606</v>
      </c>
      <c r="F1443" s="21">
        <v>12677949</v>
      </c>
      <c r="G1443" s="21">
        <v>0</v>
      </c>
      <c r="H1443" s="23">
        <v>526633</v>
      </c>
      <c r="I1443" s="107">
        <v>5.0000000000000001E-3</v>
      </c>
      <c r="J1443" s="23">
        <v>587389.57999999996</v>
      </c>
      <c r="N1443" s="72">
        <v>495325.53</v>
      </c>
      <c r="O1443" s="72">
        <v>12677949</v>
      </c>
      <c r="P1443" s="72"/>
      <c r="Q1443" s="72"/>
      <c r="R1443" s="72">
        <v>495325.53</v>
      </c>
      <c r="S1443" s="72">
        <v>1082715.1099999999</v>
      </c>
      <c r="T1443" s="22"/>
      <c r="U1443" s="22"/>
      <c r="V1443" s="72">
        <v>0</v>
      </c>
      <c r="X1443" s="102">
        <v>155.1</v>
      </c>
      <c r="Y1443" s="22">
        <v>6980.7550612508057</v>
      </c>
      <c r="Z1443" s="5">
        <v>4.5900000000000003E-2</v>
      </c>
      <c r="AA1443" s="40"/>
      <c r="AD1443" s="111">
        <v>115.85768292682927</v>
      </c>
      <c r="AE1443" s="34">
        <v>0</v>
      </c>
      <c r="AF1443" s="34">
        <v>66955.668886280342</v>
      </c>
      <c r="AG1443" s="107">
        <v>7.3993333333333355E-2</v>
      </c>
      <c r="AH1443" s="41">
        <v>18.29948266666667</v>
      </c>
      <c r="AI1443" s="23">
        <v>1225254.10221956</v>
      </c>
    </row>
    <row r="1444" spans="1:35" ht="27.75" customHeight="1" x14ac:dyDescent="0.2">
      <c r="A1444" s="39">
        <v>1380</v>
      </c>
      <c r="B1444" s="17" t="s">
        <v>61</v>
      </c>
      <c r="C1444" s="18">
        <v>2011</v>
      </c>
      <c r="D1444" s="18"/>
      <c r="E1444" s="29">
        <v>-33606</v>
      </c>
      <c r="F1444" s="21">
        <v>13196233</v>
      </c>
      <c r="G1444" s="20">
        <v>0</v>
      </c>
      <c r="H1444" s="23">
        <v>518284</v>
      </c>
      <c r="I1444" s="107">
        <v>5.0000000000000001E-3</v>
      </c>
      <c r="J1444" s="23">
        <v>581673.745</v>
      </c>
      <c r="N1444" s="72">
        <v>18958.3</v>
      </c>
      <c r="O1444" s="72">
        <v>13196233</v>
      </c>
      <c r="P1444" s="72"/>
      <c r="Q1444" s="72"/>
      <c r="R1444" s="72">
        <v>18958.3</v>
      </c>
      <c r="S1444" s="72">
        <v>600632.04500000004</v>
      </c>
      <c r="T1444" s="22"/>
      <c r="U1444" s="22"/>
      <c r="V1444" s="72">
        <v>0</v>
      </c>
      <c r="X1444" s="102">
        <v>160.19999999999999</v>
      </c>
      <c r="Y1444" s="22">
        <v>3749.2637016229719</v>
      </c>
      <c r="Z1444" s="5">
        <v>4.5900000000000003E-2</v>
      </c>
      <c r="AA1444" s="40"/>
      <c r="AD1444" s="111">
        <v>119.08</v>
      </c>
      <c r="AE1444" s="34">
        <v>0</v>
      </c>
      <c r="AF1444" s="34">
        <v>67631.667386023051</v>
      </c>
      <c r="AG1444" s="107">
        <v>7.0764333333333346E-2</v>
      </c>
      <c r="AH1444" s="41">
        <v>18.328728099999999</v>
      </c>
      <c r="AI1444" s="23">
        <v>1239602.4424680541</v>
      </c>
    </row>
    <row r="1445" spans="1:35" ht="27.75" customHeight="1" x14ac:dyDescent="0.2">
      <c r="B1445" s="98" t="s">
        <v>61</v>
      </c>
      <c r="C1445" s="39">
        <v>2012</v>
      </c>
      <c r="E1445" s="29">
        <v>-33606</v>
      </c>
      <c r="F1445" s="34">
        <v>13635811</v>
      </c>
      <c r="G1445" s="20"/>
      <c r="H1445" s="23">
        <v>439578</v>
      </c>
      <c r="I1445" s="107">
        <v>5.0000000000000001E-3</v>
      </c>
      <c r="J1445" s="23">
        <v>505559.16500000004</v>
      </c>
      <c r="N1445" s="72">
        <v>0</v>
      </c>
      <c r="O1445" s="72">
        <v>13635811</v>
      </c>
      <c r="P1445" s="72"/>
      <c r="Q1445" s="72"/>
      <c r="R1445" s="72">
        <v>0</v>
      </c>
      <c r="S1445" s="72">
        <v>439577</v>
      </c>
      <c r="T1445" s="72">
        <v>1</v>
      </c>
      <c r="U1445" s="72">
        <v>439577</v>
      </c>
      <c r="X1445" s="102">
        <v>161.6</v>
      </c>
      <c r="Y1445" s="22">
        <v>2720.154702970297</v>
      </c>
      <c r="Z1445" s="5">
        <v>4.5900000000000003E-2</v>
      </c>
      <c r="AF1445" s="34">
        <v>67247.528555974888</v>
      </c>
      <c r="AG1445" s="107">
        <v>6.2333333333333331E-2</v>
      </c>
      <c r="AH1445" s="41">
        <v>17.40324</v>
      </c>
      <c r="AI1445" s="23">
        <v>1170324.8788664844</v>
      </c>
    </row>
    <row r="1446" spans="1:35" ht="27.75" customHeight="1" x14ac:dyDescent="0.2">
      <c r="A1446" s="39">
        <v>1381</v>
      </c>
      <c r="B1446" s="17" t="s">
        <v>62</v>
      </c>
      <c r="C1446" s="19">
        <v>1989</v>
      </c>
      <c r="D1446" s="19"/>
      <c r="E1446" s="29">
        <v>0</v>
      </c>
      <c r="F1446" s="21">
        <v>4563020</v>
      </c>
      <c r="G1446" s="21">
        <v>-2126052</v>
      </c>
      <c r="H1446" s="23"/>
      <c r="I1446" s="107">
        <v>5.0000000000000001E-3</v>
      </c>
      <c r="N1446" s="72"/>
      <c r="O1446" s="72"/>
      <c r="P1446" s="72"/>
      <c r="Q1446" s="72"/>
      <c r="R1446" s="72"/>
      <c r="V1446" s="72">
        <v>0</v>
      </c>
      <c r="X1446" s="102">
        <v>95.5</v>
      </c>
      <c r="Z1446" s="5">
        <v>4.5900000000000003E-2</v>
      </c>
      <c r="AA1446" s="40">
        <v>47630.323301434546</v>
      </c>
      <c r="AB1446" s="110">
        <v>51.164212860310414</v>
      </c>
      <c r="AE1446" s="34">
        <v>1</v>
      </c>
      <c r="AF1446" s="34">
        <v>47630.323301434546</v>
      </c>
    </row>
    <row r="1447" spans="1:35" ht="27.75" customHeight="1" x14ac:dyDescent="0.2">
      <c r="A1447" s="39">
        <v>1382</v>
      </c>
      <c r="B1447" s="17" t="s">
        <v>62</v>
      </c>
      <c r="C1447" s="19">
        <v>1990</v>
      </c>
      <c r="D1447" s="19"/>
      <c r="E1447" s="29">
        <v>0</v>
      </c>
      <c r="F1447" s="21">
        <v>5067472</v>
      </c>
      <c r="G1447" s="21">
        <v>-2326216</v>
      </c>
      <c r="H1447" s="23">
        <v>504452</v>
      </c>
      <c r="I1447" s="107">
        <v>5.0000000000000001E-3</v>
      </c>
      <c r="J1447" s="34">
        <v>527267.1</v>
      </c>
      <c r="N1447" s="72"/>
      <c r="O1447" s="72"/>
      <c r="P1447" s="72"/>
      <c r="Q1447" s="72"/>
      <c r="R1447" s="72"/>
      <c r="S1447" s="72">
        <v>527267.1</v>
      </c>
      <c r="T1447" s="22"/>
      <c r="U1447" s="22"/>
      <c r="V1447" s="72">
        <v>0</v>
      </c>
      <c r="X1447" s="102">
        <v>98.5</v>
      </c>
      <c r="Y1447" s="22">
        <v>5352.9654822335024</v>
      </c>
      <c r="Z1447" s="5">
        <v>4.5900000000000003E-2</v>
      </c>
      <c r="AA1447" s="40"/>
      <c r="AE1447" s="34">
        <v>0</v>
      </c>
      <c r="AF1447" s="34">
        <v>50797.0569441322</v>
      </c>
    </row>
    <row r="1448" spans="1:35" ht="27.75" customHeight="1" x14ac:dyDescent="0.2">
      <c r="A1448" s="39">
        <v>1383</v>
      </c>
      <c r="B1448" s="17" t="s">
        <v>62</v>
      </c>
      <c r="C1448" s="19">
        <v>1991</v>
      </c>
      <c r="D1448" s="19"/>
      <c r="E1448" s="29">
        <v>0</v>
      </c>
      <c r="F1448" s="21">
        <v>5641821</v>
      </c>
      <c r="G1448" s="21">
        <v>-2537961</v>
      </c>
      <c r="H1448" s="23">
        <v>574349</v>
      </c>
      <c r="I1448" s="107">
        <v>5.0000000000000001E-3</v>
      </c>
      <c r="J1448" s="23">
        <v>599686.36</v>
      </c>
      <c r="N1448" s="72"/>
      <c r="O1448" s="72"/>
      <c r="P1448" s="72"/>
      <c r="Q1448" s="72"/>
      <c r="R1448" s="72"/>
      <c r="S1448" s="72">
        <v>599686.36</v>
      </c>
      <c r="T1448" s="22"/>
      <c r="U1448" s="22"/>
      <c r="V1448" s="72">
        <v>0</v>
      </c>
      <c r="X1448" s="102">
        <v>97.7</v>
      </c>
      <c r="Y1448" s="22">
        <v>6138.0384851586487</v>
      </c>
      <c r="Z1448" s="5">
        <v>4.5900000000000003E-2</v>
      </c>
      <c r="AA1448" s="40"/>
      <c r="AE1448" s="34">
        <v>0</v>
      </c>
      <c r="AF1448" s="34">
        <v>54603.510515555179</v>
      </c>
    </row>
    <row r="1449" spans="1:35" ht="27.75" customHeight="1" x14ac:dyDescent="0.2">
      <c r="A1449" s="39">
        <v>1384</v>
      </c>
      <c r="B1449" s="17" t="s">
        <v>62</v>
      </c>
      <c r="C1449" s="19">
        <v>1992</v>
      </c>
      <c r="D1449" s="19"/>
      <c r="E1449" s="29">
        <v>0</v>
      </c>
      <c r="F1449" s="21">
        <v>5962952</v>
      </c>
      <c r="G1449" s="21">
        <v>-2762288</v>
      </c>
      <c r="H1449" s="23">
        <v>321131</v>
      </c>
      <c r="I1449" s="107">
        <v>5.0000000000000001E-3</v>
      </c>
      <c r="J1449" s="23">
        <v>349340.10499999998</v>
      </c>
      <c r="N1449" s="72"/>
      <c r="O1449" s="72"/>
      <c r="P1449" s="72"/>
      <c r="Q1449" s="72"/>
      <c r="R1449" s="72"/>
      <c r="S1449" s="72">
        <v>349340.10499999998</v>
      </c>
      <c r="T1449" s="22"/>
      <c r="U1449" s="22"/>
      <c r="V1449" s="72">
        <v>0</v>
      </c>
      <c r="X1449" s="102">
        <v>100</v>
      </c>
      <c r="Y1449" s="22">
        <v>3493.4010499999999</v>
      </c>
      <c r="Z1449" s="5">
        <v>4.5900000000000003E-2</v>
      </c>
      <c r="AA1449" s="40"/>
      <c r="AE1449" s="34">
        <v>0</v>
      </c>
      <c r="AF1449" s="34">
        <v>55590.610432891197</v>
      </c>
    </row>
    <row r="1450" spans="1:35" ht="27.75" customHeight="1" x14ac:dyDescent="0.2">
      <c r="A1450" s="39">
        <v>1385</v>
      </c>
      <c r="B1450" s="17" t="s">
        <v>62</v>
      </c>
      <c r="C1450" s="19">
        <v>1993</v>
      </c>
      <c r="D1450" s="19"/>
      <c r="E1450" s="29">
        <v>0</v>
      </c>
      <c r="F1450" s="21">
        <v>5550024</v>
      </c>
      <c r="G1450" s="21">
        <v>-2205603</v>
      </c>
      <c r="H1450" s="23">
        <v>-412928</v>
      </c>
      <c r="I1450" s="107">
        <v>5.0000000000000001E-3</v>
      </c>
      <c r="J1450" s="23">
        <v>-383113.24</v>
      </c>
      <c r="N1450" s="72"/>
      <c r="O1450" s="72"/>
      <c r="P1450" s="72"/>
      <c r="Q1450" s="72"/>
      <c r="R1450" s="72"/>
      <c r="S1450" s="72">
        <v>-383113.24</v>
      </c>
      <c r="T1450" s="22"/>
      <c r="U1450" s="22"/>
      <c r="V1450" s="72">
        <v>0</v>
      </c>
      <c r="X1450" s="102">
        <v>102.5</v>
      </c>
      <c r="Y1450" s="22">
        <v>-3737.6901463414633</v>
      </c>
      <c r="Z1450" s="5">
        <v>4.5900000000000003E-2</v>
      </c>
      <c r="AA1450" s="40"/>
      <c r="AE1450" s="34">
        <v>0</v>
      </c>
      <c r="AF1450" s="34">
        <v>49301.31126768003</v>
      </c>
    </row>
    <row r="1451" spans="1:35" ht="27.75" customHeight="1" x14ac:dyDescent="0.2">
      <c r="A1451" s="39">
        <v>1386</v>
      </c>
      <c r="B1451" s="17" t="s">
        <v>62</v>
      </c>
      <c r="C1451" s="19">
        <v>1994</v>
      </c>
      <c r="D1451" s="19"/>
      <c r="E1451" s="29">
        <v>0</v>
      </c>
      <c r="F1451" s="21">
        <v>5521079</v>
      </c>
      <c r="G1451" s="21">
        <v>-2194759</v>
      </c>
      <c r="H1451" s="23">
        <v>-28945</v>
      </c>
      <c r="I1451" s="107">
        <v>5.0000000000000001E-3</v>
      </c>
      <c r="J1451" s="23">
        <v>-1194.880000000001</v>
      </c>
      <c r="N1451" s="72"/>
      <c r="O1451" s="72"/>
      <c r="P1451" s="72"/>
      <c r="Q1451" s="72"/>
      <c r="R1451" s="72"/>
      <c r="S1451" s="72">
        <v>-1194.880000000001</v>
      </c>
      <c r="T1451" s="22"/>
      <c r="U1451" s="22"/>
      <c r="V1451" s="72">
        <v>0</v>
      </c>
      <c r="X1451" s="102">
        <v>108.2</v>
      </c>
      <c r="Y1451" s="22">
        <v>-11.043253234750471</v>
      </c>
      <c r="Z1451" s="5">
        <v>4.5900000000000003E-2</v>
      </c>
      <c r="AA1451" s="40"/>
      <c r="AE1451" s="34">
        <v>0</v>
      </c>
      <c r="AF1451" s="34">
        <v>47027.337827258772</v>
      </c>
    </row>
    <row r="1452" spans="1:35" ht="27.75" customHeight="1" x14ac:dyDescent="0.2">
      <c r="A1452" s="39">
        <v>1387</v>
      </c>
      <c r="B1452" s="17" t="s">
        <v>62</v>
      </c>
      <c r="C1452" s="19">
        <v>1995</v>
      </c>
      <c r="D1452" s="19"/>
      <c r="E1452" s="29">
        <v>0</v>
      </c>
      <c r="F1452" s="21">
        <v>5663904</v>
      </c>
      <c r="G1452" s="21">
        <v>-2472456</v>
      </c>
      <c r="H1452" s="23">
        <v>142825</v>
      </c>
      <c r="I1452" s="107">
        <v>5.0000000000000001E-3</v>
      </c>
      <c r="J1452" s="23">
        <v>170430.39499999999</v>
      </c>
      <c r="N1452" s="72"/>
      <c r="O1452" s="72"/>
      <c r="P1452" s="72"/>
      <c r="Q1452" s="72"/>
      <c r="R1452" s="72"/>
      <c r="S1452" s="72">
        <v>170430.39499999999</v>
      </c>
      <c r="T1452" s="22"/>
      <c r="U1452" s="22"/>
      <c r="V1452" s="72">
        <v>0</v>
      </c>
      <c r="X1452" s="102">
        <v>116.7</v>
      </c>
      <c r="Y1452" s="22">
        <v>1460.4146958011995</v>
      </c>
      <c r="Z1452" s="5">
        <v>4.5900000000000003E-2</v>
      </c>
      <c r="AA1452" s="40"/>
      <c r="AE1452" s="34">
        <v>0</v>
      </c>
      <c r="AF1452" s="34">
        <v>46329.197716788796</v>
      </c>
    </row>
    <row r="1453" spans="1:35" ht="27.75" customHeight="1" x14ac:dyDescent="0.2">
      <c r="A1453" s="39">
        <v>1388</v>
      </c>
      <c r="B1453" s="17" t="s">
        <v>62</v>
      </c>
      <c r="C1453" s="19">
        <v>1996</v>
      </c>
      <c r="D1453" s="19"/>
      <c r="E1453" s="29">
        <v>0</v>
      </c>
      <c r="F1453" s="21">
        <v>5982161</v>
      </c>
      <c r="G1453" s="21">
        <v>-2605245</v>
      </c>
      <c r="H1453" s="23">
        <v>318257</v>
      </c>
      <c r="I1453" s="107">
        <v>5.0000000000000001E-3</v>
      </c>
      <c r="J1453" s="23">
        <v>346576.52</v>
      </c>
      <c r="N1453" s="72"/>
      <c r="O1453" s="72"/>
      <c r="P1453" s="72"/>
      <c r="Q1453" s="72"/>
      <c r="R1453" s="72"/>
      <c r="S1453" s="72">
        <v>346576.52</v>
      </c>
      <c r="T1453" s="22"/>
      <c r="U1453" s="22"/>
      <c r="V1453" s="72">
        <v>0</v>
      </c>
      <c r="X1453" s="102">
        <v>116.6</v>
      </c>
      <c r="Y1453" s="22">
        <v>2972.3543739279589</v>
      </c>
      <c r="Z1453" s="5">
        <v>4.5900000000000003E-2</v>
      </c>
      <c r="AA1453" s="40"/>
      <c r="AE1453" s="34">
        <v>0</v>
      </c>
      <c r="AF1453" s="34">
        <v>47175.041915516143</v>
      </c>
    </row>
    <row r="1454" spans="1:35" ht="27.75" customHeight="1" x14ac:dyDescent="0.2">
      <c r="A1454" s="39">
        <v>1389</v>
      </c>
      <c r="B1454" s="17" t="s">
        <v>62</v>
      </c>
      <c r="C1454" s="19">
        <v>1997</v>
      </c>
      <c r="D1454" s="19"/>
      <c r="E1454" s="29">
        <v>0</v>
      </c>
      <c r="F1454" s="21">
        <v>6183055</v>
      </c>
      <c r="G1454" s="21">
        <v>-2839111</v>
      </c>
      <c r="H1454" s="23">
        <v>200894</v>
      </c>
      <c r="I1454" s="107">
        <v>5.0000000000000001E-3</v>
      </c>
      <c r="J1454" s="23">
        <v>230804.80499999999</v>
      </c>
      <c r="L1454" s="33">
        <v>0.54082391309797506</v>
      </c>
      <c r="N1454" s="72"/>
      <c r="O1454" s="72"/>
      <c r="P1454" s="72"/>
      <c r="Q1454" s="72"/>
      <c r="R1454" s="72"/>
      <c r="S1454" s="72">
        <v>230804.80499999999</v>
      </c>
      <c r="T1454" s="22"/>
      <c r="U1454" s="22"/>
      <c r="V1454" s="72">
        <v>0</v>
      </c>
      <c r="X1454" s="102">
        <v>118</v>
      </c>
      <c r="Y1454" s="22">
        <v>1955.9729237288136</v>
      </c>
      <c r="Z1454" s="5">
        <v>4.5900000000000003E-2</v>
      </c>
      <c r="AA1454" s="40"/>
      <c r="AE1454" s="34">
        <v>0</v>
      </c>
      <c r="AF1454" s="34">
        <v>46965.680415322764</v>
      </c>
    </row>
    <row r="1455" spans="1:35" ht="27.75" customHeight="1" x14ac:dyDescent="0.2">
      <c r="A1455" s="39">
        <v>1390</v>
      </c>
      <c r="B1455" s="17" t="s">
        <v>62</v>
      </c>
      <c r="C1455" s="19">
        <v>1998</v>
      </c>
      <c r="D1455" s="19"/>
      <c r="E1455" s="29">
        <v>0</v>
      </c>
      <c r="F1455" s="21">
        <v>3476420</v>
      </c>
      <c r="G1455" s="21">
        <v>-1700734</v>
      </c>
      <c r="H1455" s="23">
        <v>-2706635</v>
      </c>
      <c r="I1455" s="107">
        <v>5.0000000000000001E-3</v>
      </c>
      <c r="J1455" s="23"/>
      <c r="K1455" s="23">
        <v>-512458.14500000002</v>
      </c>
      <c r="L1455" s="23">
        <v>97120.232164150962</v>
      </c>
      <c r="M1455" s="39">
        <v>2</v>
      </c>
      <c r="N1455" s="72"/>
      <c r="O1455" s="72"/>
      <c r="P1455" s="72"/>
      <c r="Q1455" s="72"/>
      <c r="R1455" s="72"/>
      <c r="S1455" s="72">
        <v>97120.232164150962</v>
      </c>
      <c r="T1455" s="22"/>
      <c r="U1455" s="22"/>
      <c r="X1455" s="102">
        <v>122.8</v>
      </c>
      <c r="Y1455" s="22">
        <v>790.88136941491018</v>
      </c>
      <c r="Z1455" s="5">
        <v>4.5900000000000003E-2</v>
      </c>
      <c r="AA1455" s="40"/>
      <c r="AE1455" s="34">
        <v>0</v>
      </c>
      <c r="AF1455" s="34">
        <v>45600.837053674353</v>
      </c>
    </row>
    <row r="1456" spans="1:35" ht="27.75" customHeight="1" x14ac:dyDescent="0.2">
      <c r="A1456" s="39">
        <v>1391</v>
      </c>
      <c r="B1456" s="17" t="s">
        <v>62</v>
      </c>
      <c r="C1456" s="19">
        <v>1999</v>
      </c>
      <c r="D1456" s="19"/>
      <c r="E1456" s="29">
        <v>0</v>
      </c>
      <c r="F1456" s="21">
        <v>0</v>
      </c>
      <c r="G1456" s="21">
        <v>0</v>
      </c>
      <c r="H1456" s="23">
        <v>-3476420</v>
      </c>
      <c r="I1456" s="107">
        <v>5.0000000000000001E-3</v>
      </c>
      <c r="J1456" s="23"/>
      <c r="K1456" s="23">
        <v>-512458.14500000002</v>
      </c>
      <c r="L1456" s="23">
        <v>97120.232164150962</v>
      </c>
      <c r="M1456" s="39">
        <v>2</v>
      </c>
      <c r="N1456" s="72"/>
      <c r="O1456" s="72"/>
      <c r="P1456" s="72"/>
      <c r="Q1456" s="72"/>
      <c r="R1456" s="72"/>
      <c r="S1456" s="72">
        <v>97120.232164150962</v>
      </c>
      <c r="T1456" s="22"/>
      <c r="U1456" s="22"/>
      <c r="X1456" s="102">
        <v>126.1</v>
      </c>
      <c r="Y1456" s="22">
        <v>770.18423603609017</v>
      </c>
      <c r="Z1456" s="5">
        <v>4.5900000000000003E-2</v>
      </c>
      <c r="AA1456" s="40"/>
      <c r="AE1456" s="34">
        <v>0</v>
      </c>
      <c r="AF1456" s="34">
        <v>44277.94286894679</v>
      </c>
    </row>
    <row r="1457" spans="1:35" ht="27.75" customHeight="1" x14ac:dyDescent="0.2">
      <c r="A1457" s="39">
        <v>1392</v>
      </c>
      <c r="B1457" s="17" t="s">
        <v>62</v>
      </c>
      <c r="C1457" s="19">
        <v>2000</v>
      </c>
      <c r="D1457" s="19"/>
      <c r="E1457" s="29">
        <v>0</v>
      </c>
      <c r="F1457" s="21">
        <v>0</v>
      </c>
      <c r="G1457" s="21">
        <v>0</v>
      </c>
      <c r="H1457" s="23">
        <v>0</v>
      </c>
      <c r="I1457" s="107">
        <v>5.0000000000000001E-3</v>
      </c>
      <c r="J1457" s="23"/>
      <c r="K1457" s="23">
        <v>-512458.14500000002</v>
      </c>
      <c r="L1457" s="23">
        <v>97120.232164150962</v>
      </c>
      <c r="M1457" s="39">
        <v>2</v>
      </c>
      <c r="N1457" s="72"/>
      <c r="O1457" s="72"/>
      <c r="P1457" s="72"/>
      <c r="Q1457" s="72"/>
      <c r="R1457" s="72"/>
      <c r="S1457" s="72">
        <v>97120.232164150962</v>
      </c>
      <c r="T1457" s="22"/>
      <c r="U1457" s="22"/>
      <c r="X1457" s="102">
        <v>128.69999999999999</v>
      </c>
      <c r="Y1457" s="22">
        <v>754.62495854041163</v>
      </c>
      <c r="Z1457" s="5">
        <v>4.5900000000000003E-2</v>
      </c>
      <c r="AA1457" s="40"/>
      <c r="AE1457" s="34">
        <v>0</v>
      </c>
      <c r="AF1457" s="34">
        <v>43000.210249802549</v>
      </c>
    </row>
    <row r="1458" spans="1:35" ht="27.75" customHeight="1" x14ac:dyDescent="0.2">
      <c r="A1458" s="39">
        <v>1393</v>
      </c>
      <c r="B1458" s="17" t="s">
        <v>62</v>
      </c>
      <c r="C1458" s="19">
        <v>2001</v>
      </c>
      <c r="D1458" s="19"/>
      <c r="E1458" s="29">
        <v>0</v>
      </c>
      <c r="F1458" s="21">
        <v>0</v>
      </c>
      <c r="G1458" s="21">
        <v>0</v>
      </c>
      <c r="H1458" s="23">
        <v>0</v>
      </c>
      <c r="I1458" s="107">
        <v>5.0000000000000001E-3</v>
      </c>
      <c r="J1458" s="23"/>
      <c r="K1458" s="23">
        <v>-512458.14500000002</v>
      </c>
      <c r="L1458" s="23">
        <v>97120.232164150962</v>
      </c>
      <c r="M1458" s="39">
        <v>2</v>
      </c>
      <c r="N1458" s="72"/>
      <c r="O1458" s="72"/>
      <c r="P1458" s="72"/>
      <c r="Q1458" s="72"/>
      <c r="R1458" s="72"/>
      <c r="S1458" s="72">
        <v>97120.232164150962</v>
      </c>
      <c r="T1458" s="22"/>
      <c r="U1458" s="22"/>
      <c r="X1458" s="102">
        <v>129.6</v>
      </c>
      <c r="Y1458" s="22">
        <v>749.38450743943645</v>
      </c>
      <c r="Z1458" s="5">
        <v>4.5900000000000003E-2</v>
      </c>
      <c r="AA1458" s="40"/>
      <c r="AE1458" s="34">
        <v>0</v>
      </c>
      <c r="AF1458" s="34">
        <v>41775.885106776048</v>
      </c>
    </row>
    <row r="1459" spans="1:35" ht="27.75" customHeight="1" x14ac:dyDescent="0.2">
      <c r="A1459" s="39">
        <v>1394</v>
      </c>
      <c r="B1459" s="17" t="s">
        <v>62</v>
      </c>
      <c r="C1459" s="19">
        <v>2002</v>
      </c>
      <c r="D1459" s="19"/>
      <c r="E1459" s="29">
        <v>0</v>
      </c>
      <c r="F1459" s="21">
        <v>3589849</v>
      </c>
      <c r="G1459" s="109">
        <v>0</v>
      </c>
      <c r="H1459" s="23">
        <v>3589849</v>
      </c>
      <c r="I1459" s="107">
        <v>5.0000000000000001E-3</v>
      </c>
      <c r="J1459" s="23"/>
      <c r="K1459" s="23">
        <v>-512458.14500000002</v>
      </c>
      <c r="L1459" s="23">
        <v>97120.232164150962</v>
      </c>
      <c r="M1459" s="39">
        <v>2</v>
      </c>
      <c r="N1459" s="72"/>
      <c r="O1459" s="72"/>
      <c r="P1459" s="72"/>
      <c r="Q1459" s="72"/>
      <c r="R1459" s="72"/>
      <c r="S1459" s="72">
        <v>97120.232164150962</v>
      </c>
      <c r="T1459" s="22"/>
      <c r="U1459" s="22"/>
      <c r="V1459" s="72">
        <v>0</v>
      </c>
      <c r="X1459" s="102">
        <v>130.5</v>
      </c>
      <c r="Y1459" s="22">
        <v>744.21633842261269</v>
      </c>
      <c r="Z1459" s="5">
        <v>4.5900000000000003E-2</v>
      </c>
      <c r="AA1459" s="40"/>
      <c r="AD1459" s="111">
        <v>91.329146341463414</v>
      </c>
      <c r="AE1459" s="34">
        <v>0</v>
      </c>
      <c r="AF1459" s="34">
        <v>40602.588318797643</v>
      </c>
      <c r="AG1459" s="107">
        <v>8.2960000000000006E-2</v>
      </c>
      <c r="AH1459" s="41">
        <v>16.741565999999999</v>
      </c>
      <c r="AI1459" s="23">
        <v>679750.91210997978</v>
      </c>
    </row>
    <row r="1460" spans="1:35" ht="27.75" customHeight="1" x14ac:dyDescent="0.2">
      <c r="A1460" s="39">
        <v>1395</v>
      </c>
      <c r="B1460" s="17" t="s">
        <v>62</v>
      </c>
      <c r="C1460" s="19">
        <v>2003</v>
      </c>
      <c r="D1460" s="19"/>
      <c r="E1460" s="29">
        <v>0</v>
      </c>
      <c r="F1460" s="21">
        <v>3745668</v>
      </c>
      <c r="G1460" s="21">
        <v>0</v>
      </c>
      <c r="H1460" s="23">
        <v>155819</v>
      </c>
      <c r="I1460" s="107">
        <v>5.0000000000000001E-3</v>
      </c>
      <c r="J1460" s="23">
        <v>173768.245</v>
      </c>
      <c r="K1460" s="23">
        <v>-2562290.7250000001</v>
      </c>
      <c r="L1460" s="23">
        <v>485601.16082075483</v>
      </c>
      <c r="N1460" s="72"/>
      <c r="O1460" s="72"/>
      <c r="P1460" s="72"/>
      <c r="Q1460" s="72"/>
      <c r="R1460" s="72"/>
      <c r="S1460" s="72">
        <v>173768.245</v>
      </c>
      <c r="T1460" s="22"/>
      <c r="U1460" s="22"/>
      <c r="V1460" s="72">
        <v>0</v>
      </c>
      <c r="X1460" s="102">
        <v>130.6</v>
      </c>
      <c r="Y1460" s="22">
        <v>1330.5378637059725</v>
      </c>
      <c r="Z1460" s="5">
        <v>4.5900000000000003E-2</v>
      </c>
      <c r="AA1460" s="40"/>
      <c r="AD1460" s="111">
        <v>94.295243902439026</v>
      </c>
      <c r="AE1460" s="34">
        <v>0</v>
      </c>
      <c r="AF1460" s="34">
        <v>40069.467378670801</v>
      </c>
      <c r="AG1460" s="107">
        <v>8.2960000000000006E-2</v>
      </c>
      <c r="AH1460" s="41">
        <v>16.820820000000001</v>
      </c>
      <c r="AI1460" s="23">
        <v>674001.29827249341</v>
      </c>
    </row>
    <row r="1461" spans="1:35" ht="27.75" customHeight="1" x14ac:dyDescent="0.2">
      <c r="A1461" s="39">
        <v>1396</v>
      </c>
      <c r="B1461" s="17" t="s">
        <v>62</v>
      </c>
      <c r="C1461" s="19">
        <v>2004</v>
      </c>
      <c r="D1461" s="19"/>
      <c r="E1461" s="29">
        <v>0</v>
      </c>
      <c r="F1461" s="21">
        <v>4126482</v>
      </c>
      <c r="G1461" s="21">
        <v>0</v>
      </c>
      <c r="H1461" s="23">
        <v>380814</v>
      </c>
      <c r="I1461" s="107">
        <v>5.0000000000000001E-3</v>
      </c>
      <c r="J1461" s="23">
        <v>399542.34</v>
      </c>
      <c r="K1461" s="23"/>
      <c r="N1461" s="72"/>
      <c r="O1461" s="72"/>
      <c r="P1461" s="72"/>
      <c r="Q1461" s="72"/>
      <c r="R1461" s="72"/>
      <c r="S1461" s="72">
        <v>399542.34</v>
      </c>
      <c r="T1461" s="22"/>
      <c r="U1461" s="22"/>
      <c r="V1461" s="72">
        <v>6580</v>
      </c>
      <c r="X1461" s="102">
        <v>131.1</v>
      </c>
      <c r="Y1461" s="22">
        <v>3047.6151029748289</v>
      </c>
      <c r="Z1461" s="5">
        <v>4.5900000000000003E-2</v>
      </c>
      <c r="AA1461" s="40"/>
      <c r="AD1461" s="111">
        <v>97.149756097560967</v>
      </c>
      <c r="AE1461" s="34">
        <v>0</v>
      </c>
      <c r="AF1461" s="34">
        <v>41277.893928964637</v>
      </c>
      <c r="AG1461" s="107">
        <v>8.2960000000000006E-2</v>
      </c>
      <c r="AH1461" s="41">
        <v>16.852066000000001</v>
      </c>
      <c r="AI1461" s="23">
        <v>695617.79283191136</v>
      </c>
    </row>
    <row r="1462" spans="1:35" ht="27.75" customHeight="1" x14ac:dyDescent="0.2">
      <c r="A1462" s="39">
        <v>1397</v>
      </c>
      <c r="B1462" s="17" t="s">
        <v>62</v>
      </c>
      <c r="C1462" s="19">
        <v>2005</v>
      </c>
      <c r="D1462" s="19"/>
      <c r="E1462" s="29">
        <v>0</v>
      </c>
      <c r="F1462" s="21">
        <v>4393502</v>
      </c>
      <c r="G1462" s="21">
        <v>0</v>
      </c>
      <c r="H1462" s="23">
        <v>267020</v>
      </c>
      <c r="I1462" s="107">
        <v>5.0000000000000001E-3</v>
      </c>
      <c r="J1462" s="23">
        <v>287652.40999999997</v>
      </c>
      <c r="N1462" s="72"/>
      <c r="O1462" s="72"/>
      <c r="P1462" s="72"/>
      <c r="Q1462" s="72"/>
      <c r="R1462" s="72"/>
      <c r="S1462" s="72">
        <v>287652.40999999997</v>
      </c>
      <c r="T1462" s="22"/>
      <c r="U1462" s="22"/>
      <c r="V1462" s="72">
        <v>0</v>
      </c>
      <c r="X1462" s="102">
        <v>133.6</v>
      </c>
      <c r="Y1462" s="22">
        <v>2153.0869011976047</v>
      </c>
      <c r="Z1462" s="5">
        <v>4.5900000000000003E-2</v>
      </c>
      <c r="AA1462" s="40"/>
      <c r="AD1462" s="111">
        <v>99.990121951219521</v>
      </c>
      <c r="AE1462" s="34">
        <v>0</v>
      </c>
      <c r="AF1462" s="34">
        <v>41536.325498822764</v>
      </c>
      <c r="AG1462" s="107">
        <v>8.2960000000000006E-2</v>
      </c>
      <c r="AH1462" s="41">
        <v>17.008296000000001</v>
      </c>
      <c r="AI1462" s="23">
        <v>706462.11883632524</v>
      </c>
    </row>
    <row r="1463" spans="1:35" ht="27.75" customHeight="1" x14ac:dyDescent="0.2">
      <c r="A1463" s="39">
        <v>1398</v>
      </c>
      <c r="B1463" s="17" t="s">
        <v>62</v>
      </c>
      <c r="C1463" s="19">
        <v>2006</v>
      </c>
      <c r="D1463" s="19"/>
      <c r="E1463" s="29">
        <v>0</v>
      </c>
      <c r="F1463" s="21">
        <v>4730402</v>
      </c>
      <c r="G1463" s="21">
        <v>0</v>
      </c>
      <c r="H1463" s="23">
        <v>336900</v>
      </c>
      <c r="I1463" s="107">
        <v>5.0000000000000001E-3</v>
      </c>
      <c r="J1463" s="23">
        <v>358867.51</v>
      </c>
      <c r="N1463" s="72"/>
      <c r="O1463" s="72"/>
      <c r="P1463" s="72"/>
      <c r="Q1463" s="72"/>
      <c r="R1463" s="72"/>
      <c r="S1463" s="72">
        <v>358867.51</v>
      </c>
      <c r="T1463" s="22"/>
      <c r="U1463" s="22"/>
      <c r="V1463" s="72">
        <v>0</v>
      </c>
      <c r="X1463" s="102">
        <v>142.4</v>
      </c>
      <c r="Y1463" s="22">
        <v>2520.1370084269661</v>
      </c>
      <c r="Z1463" s="5">
        <v>4.5900000000000003E-2</v>
      </c>
      <c r="AA1463" s="40"/>
      <c r="AD1463" s="111">
        <v>103.12109756097563</v>
      </c>
      <c r="AE1463" s="34">
        <v>0</v>
      </c>
      <c r="AF1463" s="34">
        <v>42149.945166853766</v>
      </c>
      <c r="AG1463" s="107">
        <v>7.7441666666666686E-2</v>
      </c>
      <c r="AH1463" s="41">
        <v>16.88236666666667</v>
      </c>
      <c r="AI1463" s="23">
        <v>711590.82928671991</v>
      </c>
    </row>
    <row r="1464" spans="1:35" ht="27.75" customHeight="1" x14ac:dyDescent="0.2">
      <c r="A1464" s="39">
        <v>1399</v>
      </c>
      <c r="B1464" s="17" t="s">
        <v>62</v>
      </c>
      <c r="C1464" s="19">
        <v>2007</v>
      </c>
      <c r="D1464" s="19"/>
      <c r="E1464" s="29">
        <v>-3782</v>
      </c>
      <c r="F1464" s="21">
        <v>4894470</v>
      </c>
      <c r="G1464" s="21">
        <v>0</v>
      </c>
      <c r="H1464" s="23">
        <v>164068</v>
      </c>
      <c r="I1464" s="107">
        <v>5.0000000000000001E-3</v>
      </c>
      <c r="J1464" s="23">
        <v>187720.01</v>
      </c>
      <c r="N1464" s="72">
        <v>18046</v>
      </c>
      <c r="O1464" s="72">
        <v>4894470</v>
      </c>
      <c r="P1464" s="72"/>
      <c r="Q1464" s="72"/>
      <c r="R1464" s="72">
        <v>18046</v>
      </c>
      <c r="S1464" s="72">
        <v>205766.01</v>
      </c>
      <c r="T1464" s="22"/>
      <c r="U1464" s="22"/>
      <c r="V1464" s="72">
        <v>0</v>
      </c>
      <c r="X1464" s="102">
        <v>148.80000000000001</v>
      </c>
      <c r="Y1464" s="22">
        <v>1382.8360887096774</v>
      </c>
      <c r="Z1464" s="5">
        <v>4.5900000000000003E-2</v>
      </c>
      <c r="AA1464" s="40"/>
      <c r="AD1464" s="111">
        <v>106.41609756097562</v>
      </c>
      <c r="AE1464" s="34">
        <v>0</v>
      </c>
      <c r="AF1464" s="34">
        <v>41598.098772404854</v>
      </c>
      <c r="AG1464" s="107">
        <v>7.350000000000001E-2</v>
      </c>
      <c r="AH1464" s="41">
        <v>17.296320000000001</v>
      </c>
      <c r="AI1464" s="23">
        <v>719494.02775912161</v>
      </c>
    </row>
    <row r="1465" spans="1:35" ht="27.75" customHeight="1" x14ac:dyDescent="0.2">
      <c r="A1465" s="39">
        <v>1400</v>
      </c>
      <c r="B1465" s="17" t="s">
        <v>62</v>
      </c>
      <c r="C1465" s="19">
        <v>2008</v>
      </c>
      <c r="D1465" s="19"/>
      <c r="E1465" s="29">
        <v>-53434</v>
      </c>
      <c r="F1465" s="21">
        <v>5523848</v>
      </c>
      <c r="G1465" s="21">
        <v>0</v>
      </c>
      <c r="H1465" s="23">
        <v>629378</v>
      </c>
      <c r="I1465" s="107">
        <v>5.0000000000000001E-3</v>
      </c>
      <c r="J1465" s="23">
        <v>653850.35</v>
      </c>
      <c r="N1465" s="72">
        <v>20348</v>
      </c>
      <c r="O1465" s="72">
        <v>5523848</v>
      </c>
      <c r="P1465" s="72"/>
      <c r="Q1465" s="72"/>
      <c r="R1465" s="72">
        <v>20348</v>
      </c>
      <c r="S1465" s="72">
        <v>674198.35</v>
      </c>
      <c r="T1465" s="22"/>
      <c r="U1465" s="22"/>
      <c r="V1465" s="72">
        <v>0</v>
      </c>
      <c r="X1465" s="102">
        <v>150.30000000000001</v>
      </c>
      <c r="Y1465" s="22">
        <v>4485.6842980705251</v>
      </c>
      <c r="Z1465" s="5">
        <v>4.5900000000000003E-2</v>
      </c>
      <c r="AA1465" s="40"/>
      <c r="AD1465" s="111">
        <v>109.62926829268292</v>
      </c>
      <c r="AE1465" s="34">
        <v>0</v>
      </c>
      <c r="AF1465" s="34">
        <v>44174.430336821999</v>
      </c>
      <c r="AG1465" s="107">
        <v>7.2692083333333324E-2</v>
      </c>
      <c r="AH1465" s="41">
        <v>17.715351999999999</v>
      </c>
      <c r="AI1465" s="23">
        <v>782565.58281628019</v>
      </c>
    </row>
    <row r="1466" spans="1:35" ht="27.75" customHeight="1" x14ac:dyDescent="0.2">
      <c r="A1466" s="39">
        <v>1401</v>
      </c>
      <c r="B1466" s="17" t="s">
        <v>62</v>
      </c>
      <c r="C1466" s="19">
        <v>2009</v>
      </c>
      <c r="D1466" s="19"/>
      <c r="E1466" s="29">
        <v>-56918</v>
      </c>
      <c r="F1466" s="21">
        <v>6063158</v>
      </c>
      <c r="G1466" s="21">
        <v>0</v>
      </c>
      <c r="H1466" s="23">
        <v>539310</v>
      </c>
      <c r="I1466" s="107">
        <v>5.0000000000000001E-3</v>
      </c>
      <c r="J1466" s="23">
        <v>566929.24</v>
      </c>
      <c r="N1466" s="72">
        <v>845542</v>
      </c>
      <c r="O1466" s="72">
        <v>6063158</v>
      </c>
      <c r="P1466" s="72"/>
      <c r="Q1466" s="72"/>
      <c r="R1466" s="72">
        <v>845542</v>
      </c>
      <c r="S1466" s="72">
        <v>1412471.24</v>
      </c>
      <c r="T1466" s="22"/>
      <c r="U1466" s="22"/>
      <c r="V1466" s="72">
        <v>0</v>
      </c>
      <c r="X1466" s="102">
        <v>151.1</v>
      </c>
      <c r="Y1466" s="22">
        <v>9347.9234943745869</v>
      </c>
      <c r="Z1466" s="5">
        <v>4.5900000000000003E-2</v>
      </c>
      <c r="AA1466" s="40"/>
      <c r="AD1466" s="111">
        <v>112.72439024390243</v>
      </c>
      <c r="AE1466" s="34">
        <v>0</v>
      </c>
      <c r="AF1466" s="34">
        <v>51494.747478736463</v>
      </c>
      <c r="AG1466" s="107">
        <v>7.3154000000000011E-2</v>
      </c>
      <c r="AH1466" s="41">
        <v>17.930536200000002</v>
      </c>
      <c r="AI1466" s="23">
        <v>923328.43377734302</v>
      </c>
    </row>
    <row r="1467" spans="1:35" ht="27.75" customHeight="1" x14ac:dyDescent="0.2">
      <c r="A1467" s="39">
        <v>1402</v>
      </c>
      <c r="B1467" s="17" t="s">
        <v>62</v>
      </c>
      <c r="C1467" s="19">
        <v>2010</v>
      </c>
      <c r="D1467" s="19"/>
      <c r="E1467" s="29">
        <v>-75986</v>
      </c>
      <c r="F1467" s="21">
        <v>6313199</v>
      </c>
      <c r="G1467" s="21">
        <v>0</v>
      </c>
      <c r="H1467" s="23">
        <v>250041</v>
      </c>
      <c r="I1467" s="107">
        <v>5.0000000000000001E-3</v>
      </c>
      <c r="J1467" s="23">
        <v>280356.78999999998</v>
      </c>
      <c r="N1467" s="72">
        <v>252324</v>
      </c>
      <c r="O1467" s="72">
        <v>6313199</v>
      </c>
      <c r="P1467" s="72"/>
      <c r="Q1467" s="72"/>
      <c r="R1467" s="72">
        <v>252324</v>
      </c>
      <c r="S1467" s="72">
        <v>532680.79</v>
      </c>
      <c r="T1467" s="22"/>
      <c r="U1467" s="22"/>
      <c r="V1467" s="72">
        <v>0</v>
      </c>
      <c r="X1467" s="102">
        <v>155.1</v>
      </c>
      <c r="Y1467" s="22">
        <v>3434.4344938749196</v>
      </c>
      <c r="Z1467" s="5">
        <v>4.5900000000000003E-2</v>
      </c>
      <c r="AA1467" s="40"/>
      <c r="AD1467" s="111">
        <v>115.85768292682927</v>
      </c>
      <c r="AE1467" s="34">
        <v>0</v>
      </c>
      <c r="AF1467" s="34">
        <v>52565.573063337382</v>
      </c>
      <c r="AG1467" s="107">
        <v>7.3993333333333355E-2</v>
      </c>
      <c r="AH1467" s="41">
        <v>18.29948266666667</v>
      </c>
      <c r="AI1467" s="23">
        <v>961922.79313594277</v>
      </c>
    </row>
    <row r="1468" spans="1:35" ht="27.75" customHeight="1" x14ac:dyDescent="0.2">
      <c r="A1468" s="39">
        <v>1403</v>
      </c>
      <c r="B1468" s="17" t="s">
        <v>62</v>
      </c>
      <c r="C1468" s="18">
        <v>2011</v>
      </c>
      <c r="D1468" s="18"/>
      <c r="E1468" s="29">
        <v>-108012</v>
      </c>
      <c r="F1468" s="21">
        <v>6866942</v>
      </c>
      <c r="G1468" s="20">
        <v>0</v>
      </c>
      <c r="H1468" s="23">
        <v>553743</v>
      </c>
      <c r="I1468" s="107">
        <v>5.0000000000000001E-3</v>
      </c>
      <c r="J1468" s="23">
        <v>585308.995</v>
      </c>
      <c r="N1468" s="72">
        <v>127998</v>
      </c>
      <c r="O1468" s="72">
        <v>6866942</v>
      </c>
      <c r="P1468" s="72"/>
      <c r="Q1468" s="72"/>
      <c r="R1468" s="72">
        <v>127998</v>
      </c>
      <c r="S1468" s="72">
        <v>713306.995</v>
      </c>
      <c r="T1468" s="22"/>
      <c r="U1468" s="22"/>
      <c r="V1468" s="72">
        <v>0</v>
      </c>
      <c r="X1468" s="102">
        <v>160.19999999999999</v>
      </c>
      <c r="Y1468" s="22">
        <v>4452.6029650436958</v>
      </c>
      <c r="Z1468" s="5">
        <v>4.5900000000000003E-2</v>
      </c>
      <c r="AA1468" s="40"/>
      <c r="AD1468" s="111">
        <v>119.08</v>
      </c>
      <c r="AE1468" s="34">
        <v>0</v>
      </c>
      <c r="AF1468" s="34">
        <v>54605.416224773893</v>
      </c>
      <c r="AG1468" s="107">
        <v>7.0764333333333346E-2</v>
      </c>
      <c r="AH1468" s="41">
        <v>18.328728099999999</v>
      </c>
      <c r="AI1468" s="23">
        <v>1000847.8267712091</v>
      </c>
    </row>
    <row r="1469" spans="1:35" ht="27.75" customHeight="1" x14ac:dyDescent="0.2">
      <c r="B1469" s="98" t="s">
        <v>62</v>
      </c>
      <c r="C1469" s="39">
        <v>2012</v>
      </c>
      <c r="E1469" s="29">
        <v>-108012</v>
      </c>
      <c r="F1469" s="34">
        <v>7906539</v>
      </c>
      <c r="G1469" s="20"/>
      <c r="H1469" s="23">
        <v>1039597</v>
      </c>
      <c r="I1469" s="107">
        <v>5.0000000000000001E-3</v>
      </c>
      <c r="J1469" s="23">
        <v>1073931.71</v>
      </c>
      <c r="N1469" s="72">
        <v>8610</v>
      </c>
      <c r="O1469" s="72">
        <v>7906539</v>
      </c>
      <c r="P1469" s="72"/>
      <c r="Q1469" s="72"/>
      <c r="R1469" s="72">
        <v>8610</v>
      </c>
      <c r="S1469" s="72">
        <v>1342596</v>
      </c>
      <c r="T1469" s="72">
        <v>1</v>
      </c>
      <c r="U1469" s="72">
        <v>1342596</v>
      </c>
      <c r="X1469" s="102">
        <v>161.6</v>
      </c>
      <c r="Y1469" s="22">
        <v>8308.1435643564364</v>
      </c>
      <c r="Z1469" s="5">
        <v>4.5900000000000003E-2</v>
      </c>
      <c r="AF1469" s="34">
        <v>60407.171184413208</v>
      </c>
      <c r="AG1469" s="107">
        <v>6.2333333333333331E-2</v>
      </c>
      <c r="AH1469" s="41">
        <v>17.40324</v>
      </c>
      <c r="AI1469" s="23">
        <v>1051280.4978434274</v>
      </c>
    </row>
    <row r="1470" spans="1:35" ht="27.75" customHeight="1" x14ac:dyDescent="0.2">
      <c r="A1470" s="39">
        <v>1404</v>
      </c>
      <c r="B1470" s="17" t="s">
        <v>63</v>
      </c>
      <c r="C1470" s="19">
        <v>1989</v>
      </c>
      <c r="D1470" s="19"/>
      <c r="E1470" s="29">
        <v>0</v>
      </c>
      <c r="F1470" s="21">
        <v>2547287</v>
      </c>
      <c r="G1470" s="21">
        <v>-802449</v>
      </c>
      <c r="H1470" s="23"/>
      <c r="I1470" s="107">
        <v>5.0000000000000001E-3</v>
      </c>
      <c r="N1470" s="72"/>
      <c r="O1470" s="72"/>
      <c r="P1470" s="72"/>
      <c r="Q1470" s="72"/>
      <c r="R1470" s="72"/>
      <c r="V1470" s="72">
        <v>0</v>
      </c>
      <c r="X1470" s="102">
        <v>95.5</v>
      </c>
      <c r="Z1470" s="5">
        <v>4.5900000000000003E-2</v>
      </c>
      <c r="AA1470" s="40">
        <v>34102.703871625905</v>
      </c>
      <c r="AB1470" s="110">
        <v>51.164212860310414</v>
      </c>
      <c r="AE1470" s="34">
        <v>1</v>
      </c>
      <c r="AF1470" s="34">
        <v>34102.703871625905</v>
      </c>
    </row>
    <row r="1471" spans="1:35" ht="27.75" customHeight="1" x14ac:dyDescent="0.2">
      <c r="A1471" s="39">
        <v>1405</v>
      </c>
      <c r="B1471" s="17" t="s">
        <v>63</v>
      </c>
      <c r="C1471" s="19">
        <v>1990</v>
      </c>
      <c r="D1471" s="19"/>
      <c r="E1471" s="29">
        <v>0</v>
      </c>
      <c r="F1471" s="21">
        <v>2884784</v>
      </c>
      <c r="G1471" s="21">
        <v>-910724</v>
      </c>
      <c r="H1471" s="23">
        <v>337497</v>
      </c>
      <c r="I1471" s="107">
        <v>5.0000000000000001E-3</v>
      </c>
      <c r="J1471" s="34">
        <v>350233.435</v>
      </c>
      <c r="N1471" s="72"/>
      <c r="O1471" s="72"/>
      <c r="P1471" s="72"/>
      <c r="Q1471" s="72"/>
      <c r="R1471" s="72"/>
      <c r="S1471" s="72">
        <v>350233.435</v>
      </c>
      <c r="T1471" s="22"/>
      <c r="U1471" s="22"/>
      <c r="V1471" s="72">
        <v>0</v>
      </c>
      <c r="X1471" s="102">
        <v>98.5</v>
      </c>
      <c r="Y1471" s="22">
        <v>3555.6693908629441</v>
      </c>
      <c r="Z1471" s="5">
        <v>4.5900000000000003E-2</v>
      </c>
      <c r="AA1471" s="40"/>
      <c r="AE1471" s="34">
        <v>0</v>
      </c>
      <c r="AF1471" s="34">
        <v>36093.059154781222</v>
      </c>
    </row>
    <row r="1472" spans="1:35" ht="27.75" customHeight="1" x14ac:dyDescent="0.2">
      <c r="A1472" s="39">
        <v>1406</v>
      </c>
      <c r="B1472" s="17" t="s">
        <v>63</v>
      </c>
      <c r="C1472" s="19">
        <v>1991</v>
      </c>
      <c r="D1472" s="19"/>
      <c r="E1472" s="29">
        <v>0</v>
      </c>
      <c r="F1472" s="21">
        <v>3087528</v>
      </c>
      <c r="G1472" s="21">
        <v>-1041208</v>
      </c>
      <c r="H1472" s="23">
        <v>202744</v>
      </c>
      <c r="I1472" s="107">
        <v>5.0000000000000001E-3</v>
      </c>
      <c r="J1472" s="23">
        <v>217167.92</v>
      </c>
      <c r="N1472" s="72"/>
      <c r="O1472" s="72"/>
      <c r="P1472" s="72"/>
      <c r="Q1472" s="72"/>
      <c r="R1472" s="72"/>
      <c r="S1472" s="72">
        <v>217167.92</v>
      </c>
      <c r="T1472" s="22"/>
      <c r="U1472" s="22"/>
      <c r="V1472" s="72">
        <v>0</v>
      </c>
      <c r="X1472" s="102">
        <v>97.7</v>
      </c>
      <c r="Y1472" s="22">
        <v>2222.8036847492326</v>
      </c>
      <c r="Z1472" s="5">
        <v>4.5900000000000003E-2</v>
      </c>
      <c r="AA1472" s="40"/>
      <c r="AE1472" s="34">
        <v>0</v>
      </c>
      <c r="AF1472" s="34">
        <v>36659.191424325996</v>
      </c>
    </row>
    <row r="1473" spans="1:35" ht="27.75" customHeight="1" x14ac:dyDescent="0.2">
      <c r="A1473" s="39">
        <v>1407</v>
      </c>
      <c r="B1473" s="17" t="s">
        <v>63</v>
      </c>
      <c r="C1473" s="19">
        <v>1992</v>
      </c>
      <c r="D1473" s="19"/>
      <c r="E1473" s="29">
        <v>0</v>
      </c>
      <c r="F1473" s="21">
        <v>3203758</v>
      </c>
      <c r="G1473" s="21">
        <v>-1108632</v>
      </c>
      <c r="H1473" s="23">
        <v>116230</v>
      </c>
      <c r="I1473" s="107">
        <v>5.0000000000000001E-3</v>
      </c>
      <c r="J1473" s="23">
        <v>131667.64000000001</v>
      </c>
      <c r="N1473" s="72"/>
      <c r="O1473" s="72"/>
      <c r="P1473" s="72"/>
      <c r="Q1473" s="72"/>
      <c r="R1473" s="72"/>
      <c r="S1473" s="72">
        <v>131667.64000000001</v>
      </c>
      <c r="T1473" s="22"/>
      <c r="U1473" s="22"/>
      <c r="V1473" s="72">
        <v>0</v>
      </c>
      <c r="X1473" s="102">
        <v>100</v>
      </c>
      <c r="Y1473" s="22">
        <v>1316.6764000000001</v>
      </c>
      <c r="Z1473" s="5">
        <v>4.5900000000000003E-2</v>
      </c>
      <c r="AA1473" s="40"/>
      <c r="AE1473" s="34">
        <v>0</v>
      </c>
      <c r="AF1473" s="34">
        <v>36293.210937949429</v>
      </c>
    </row>
    <row r="1474" spans="1:35" ht="27.75" customHeight="1" x14ac:dyDescent="0.2">
      <c r="A1474" s="39">
        <v>1408</v>
      </c>
      <c r="B1474" s="17" t="s">
        <v>63</v>
      </c>
      <c r="C1474" s="19">
        <v>1993</v>
      </c>
      <c r="D1474" s="19"/>
      <c r="E1474" s="29">
        <v>0</v>
      </c>
      <c r="F1474" s="21">
        <v>3382553</v>
      </c>
      <c r="G1474" s="21">
        <v>-1229911</v>
      </c>
      <c r="H1474" s="23">
        <v>178795</v>
      </c>
      <c r="I1474" s="107">
        <v>5.0000000000000001E-3</v>
      </c>
      <c r="J1474" s="23">
        <v>194813.79</v>
      </c>
      <c r="N1474" s="72"/>
      <c r="O1474" s="72"/>
      <c r="P1474" s="72"/>
      <c r="Q1474" s="72"/>
      <c r="R1474" s="72"/>
      <c r="S1474" s="72">
        <v>194813.79</v>
      </c>
      <c r="T1474" s="22"/>
      <c r="U1474" s="22"/>
      <c r="V1474" s="72">
        <v>0</v>
      </c>
      <c r="X1474" s="102">
        <v>102.5</v>
      </c>
      <c r="Y1474" s="22">
        <v>1900.6223414634146</v>
      </c>
      <c r="Z1474" s="5">
        <v>4.5900000000000003E-2</v>
      </c>
      <c r="AA1474" s="40"/>
      <c r="AE1474" s="34">
        <v>0</v>
      </c>
      <c r="AF1474" s="34">
        <v>36527.974897360968</v>
      </c>
    </row>
    <row r="1475" spans="1:35" ht="27.75" customHeight="1" x14ac:dyDescent="0.2">
      <c r="A1475" s="39">
        <v>1409</v>
      </c>
      <c r="B1475" s="17" t="s">
        <v>63</v>
      </c>
      <c r="C1475" s="19">
        <v>1994</v>
      </c>
      <c r="D1475" s="19"/>
      <c r="E1475" s="29">
        <v>0</v>
      </c>
      <c r="F1475" s="21">
        <v>3580724</v>
      </c>
      <c r="G1475" s="21">
        <v>-1357639</v>
      </c>
      <c r="H1475" s="23">
        <v>198171</v>
      </c>
      <c r="I1475" s="107">
        <v>5.0000000000000001E-3</v>
      </c>
      <c r="J1475" s="23">
        <v>215083.76500000001</v>
      </c>
      <c r="N1475" s="72"/>
      <c r="O1475" s="72"/>
      <c r="P1475" s="72"/>
      <c r="Q1475" s="72"/>
      <c r="R1475" s="72"/>
      <c r="S1475" s="72">
        <v>215083.76500000001</v>
      </c>
      <c r="T1475" s="22"/>
      <c r="U1475" s="22"/>
      <c r="V1475" s="72">
        <v>0</v>
      </c>
      <c r="X1475" s="102">
        <v>108.2</v>
      </c>
      <c r="Y1475" s="22">
        <v>1987.8351663585952</v>
      </c>
      <c r="Z1475" s="5">
        <v>4.5900000000000003E-2</v>
      </c>
      <c r="AA1475" s="40"/>
      <c r="AE1475" s="34">
        <v>0</v>
      </c>
      <c r="AF1475" s="34">
        <v>36839.176015930694</v>
      </c>
    </row>
    <row r="1476" spans="1:35" ht="27.75" customHeight="1" x14ac:dyDescent="0.2">
      <c r="A1476" s="39">
        <v>1410</v>
      </c>
      <c r="B1476" s="17" t="s">
        <v>63</v>
      </c>
      <c r="C1476" s="19">
        <v>1995</v>
      </c>
      <c r="D1476" s="19"/>
      <c r="E1476" s="29">
        <v>0</v>
      </c>
      <c r="F1476" s="21">
        <v>3715154</v>
      </c>
      <c r="G1476" s="21">
        <v>-1449549</v>
      </c>
      <c r="H1476" s="23">
        <v>134430</v>
      </c>
      <c r="I1476" s="107">
        <v>5.0000000000000001E-3</v>
      </c>
      <c r="J1476" s="23">
        <v>152333.62</v>
      </c>
      <c r="N1476" s="72"/>
      <c r="O1476" s="72"/>
      <c r="P1476" s="72"/>
      <c r="Q1476" s="72"/>
      <c r="R1476" s="72"/>
      <c r="S1476" s="72">
        <v>152333.62</v>
      </c>
      <c r="T1476" s="22"/>
      <c r="U1476" s="22"/>
      <c r="V1476" s="72">
        <v>0</v>
      </c>
      <c r="X1476" s="102">
        <v>116.7</v>
      </c>
      <c r="Y1476" s="22">
        <v>1305.3437874892886</v>
      </c>
      <c r="Z1476" s="5">
        <v>4.5900000000000003E-2</v>
      </c>
      <c r="AA1476" s="40"/>
      <c r="AE1476" s="34">
        <v>0</v>
      </c>
      <c r="AF1476" s="34">
        <v>36453.601624288764</v>
      </c>
    </row>
    <row r="1477" spans="1:35" ht="27.75" customHeight="1" x14ac:dyDescent="0.2">
      <c r="A1477" s="39">
        <v>1411</v>
      </c>
      <c r="B1477" s="17" t="s">
        <v>63</v>
      </c>
      <c r="C1477" s="19">
        <v>1996</v>
      </c>
      <c r="D1477" s="19"/>
      <c r="E1477" s="29">
        <v>0</v>
      </c>
      <c r="F1477" s="21">
        <v>3839436</v>
      </c>
      <c r="G1477" s="21">
        <v>-1568110</v>
      </c>
      <c r="H1477" s="23">
        <v>124282</v>
      </c>
      <c r="I1477" s="107">
        <v>5.0000000000000001E-3</v>
      </c>
      <c r="J1477" s="23">
        <v>142857.76999999999</v>
      </c>
      <c r="N1477" s="72"/>
      <c r="O1477" s="72"/>
      <c r="P1477" s="72"/>
      <c r="Q1477" s="72"/>
      <c r="R1477" s="72"/>
      <c r="S1477" s="72">
        <v>142857.76999999999</v>
      </c>
      <c r="T1477" s="22"/>
      <c r="U1477" s="22"/>
      <c r="V1477" s="72">
        <v>0</v>
      </c>
      <c r="X1477" s="102">
        <v>116.6</v>
      </c>
      <c r="Y1477" s="22">
        <v>1225.1952830188679</v>
      </c>
      <c r="Z1477" s="5">
        <v>4.5900000000000003E-2</v>
      </c>
      <c r="AA1477" s="40"/>
      <c r="AE1477" s="34">
        <v>0</v>
      </c>
      <c r="AF1477" s="34">
        <v>36005.576592752775</v>
      </c>
    </row>
    <row r="1478" spans="1:35" ht="27.75" customHeight="1" x14ac:dyDescent="0.2">
      <c r="A1478" s="39">
        <v>1412</v>
      </c>
      <c r="B1478" s="17" t="s">
        <v>63</v>
      </c>
      <c r="C1478" s="19">
        <v>1997</v>
      </c>
      <c r="D1478" s="19"/>
      <c r="E1478" s="29">
        <v>0</v>
      </c>
      <c r="F1478" s="21">
        <v>4053452</v>
      </c>
      <c r="G1478" s="21">
        <v>-1754157</v>
      </c>
      <c r="H1478" s="23">
        <v>214016</v>
      </c>
      <c r="I1478" s="107">
        <v>5.0000000000000001E-3</v>
      </c>
      <c r="J1478" s="23">
        <v>233213.18</v>
      </c>
      <c r="L1478" s="33">
        <v>0.56724367280036869</v>
      </c>
      <c r="N1478" s="72"/>
      <c r="O1478" s="72"/>
      <c r="P1478" s="72"/>
      <c r="Q1478" s="72"/>
      <c r="R1478" s="72"/>
      <c r="S1478" s="72">
        <v>233213.18</v>
      </c>
      <c r="T1478" s="22"/>
      <c r="U1478" s="22"/>
      <c r="V1478" s="72">
        <v>0</v>
      </c>
      <c r="X1478" s="102">
        <v>118</v>
      </c>
      <c r="Y1478" s="22">
        <v>1976.3828813559321</v>
      </c>
      <c r="Z1478" s="5">
        <v>4.5900000000000003E-2</v>
      </c>
      <c r="AA1478" s="40"/>
      <c r="AE1478" s="34">
        <v>0</v>
      </c>
      <c r="AF1478" s="34">
        <v>36329.303508501354</v>
      </c>
    </row>
    <row r="1479" spans="1:35" ht="27.75" customHeight="1" x14ac:dyDescent="0.2">
      <c r="A1479" s="39">
        <v>1413</v>
      </c>
      <c r="B1479" s="17" t="s">
        <v>63</v>
      </c>
      <c r="C1479" s="19">
        <v>1998</v>
      </c>
      <c r="D1479" s="19"/>
      <c r="E1479" s="29">
        <v>0</v>
      </c>
      <c r="F1479" s="21">
        <v>4289381</v>
      </c>
      <c r="G1479" s="21">
        <v>-1960856</v>
      </c>
      <c r="H1479" s="23">
        <v>235929</v>
      </c>
      <c r="I1479" s="107">
        <v>5.0000000000000001E-3</v>
      </c>
      <c r="J1479" s="23"/>
      <c r="K1479" s="23">
        <v>305902.25199999998</v>
      </c>
      <c r="L1479" s="23">
        <v>1154670.4289648521</v>
      </c>
      <c r="M1479" s="39">
        <v>1</v>
      </c>
      <c r="N1479" s="72"/>
      <c r="O1479" s="72"/>
      <c r="P1479" s="72"/>
      <c r="Q1479" s="72"/>
      <c r="R1479" s="72"/>
      <c r="S1479" s="72">
        <v>305902.25199999998</v>
      </c>
      <c r="T1479" s="22"/>
      <c r="U1479" s="22"/>
      <c r="X1479" s="102">
        <v>122.8</v>
      </c>
      <c r="Y1479" s="22">
        <v>2491.0606840390878</v>
      </c>
      <c r="Z1479" s="5">
        <v>4.5900000000000003E-2</v>
      </c>
      <c r="AA1479" s="40"/>
      <c r="AE1479" s="34">
        <v>0</v>
      </c>
      <c r="AF1479" s="34">
        <v>37152.849161500235</v>
      </c>
    </row>
    <row r="1480" spans="1:35" ht="27.75" customHeight="1" x14ac:dyDescent="0.2">
      <c r="A1480" s="39">
        <v>1414</v>
      </c>
      <c r="B1480" s="17" t="s">
        <v>63</v>
      </c>
      <c r="C1480" s="19">
        <v>1999</v>
      </c>
      <c r="D1480" s="19"/>
      <c r="E1480" s="29">
        <v>0</v>
      </c>
      <c r="F1480" s="21">
        <v>0</v>
      </c>
      <c r="G1480" s="21">
        <v>0</v>
      </c>
      <c r="H1480" s="23">
        <v>-4289381</v>
      </c>
      <c r="I1480" s="107">
        <v>5.0000000000000001E-3</v>
      </c>
      <c r="J1480" s="23"/>
      <c r="K1480" s="23">
        <v>305902.25199999998</v>
      </c>
      <c r="L1480" s="23">
        <v>1154670.4289648521</v>
      </c>
      <c r="M1480" s="39">
        <v>1</v>
      </c>
      <c r="N1480" s="72"/>
      <c r="O1480" s="72"/>
      <c r="P1480" s="72"/>
      <c r="Q1480" s="72"/>
      <c r="R1480" s="72"/>
      <c r="S1480" s="72">
        <v>305902.25199999998</v>
      </c>
      <c r="T1480" s="22"/>
      <c r="U1480" s="22"/>
      <c r="X1480" s="102">
        <v>126.1</v>
      </c>
      <c r="Y1480" s="22">
        <v>2425.8703568596352</v>
      </c>
      <c r="Z1480" s="5">
        <v>4.5900000000000003E-2</v>
      </c>
      <c r="AA1480" s="40"/>
      <c r="AE1480" s="34">
        <v>0</v>
      </c>
      <c r="AF1480" s="34">
        <v>37873.403741847003</v>
      </c>
    </row>
    <row r="1481" spans="1:35" ht="27.75" customHeight="1" x14ac:dyDescent="0.2">
      <c r="A1481" s="39">
        <v>1415</v>
      </c>
      <c r="B1481" s="17" t="s">
        <v>63</v>
      </c>
      <c r="C1481" s="19">
        <v>2000</v>
      </c>
      <c r="D1481" s="19"/>
      <c r="E1481" s="29">
        <v>0</v>
      </c>
      <c r="F1481" s="21">
        <v>0</v>
      </c>
      <c r="G1481" s="21">
        <v>0</v>
      </c>
      <c r="H1481" s="23">
        <v>0</v>
      </c>
      <c r="I1481" s="107">
        <v>5.0000000000000001E-3</v>
      </c>
      <c r="J1481" s="23"/>
      <c r="K1481" s="23">
        <v>305902.25199999998</v>
      </c>
      <c r="L1481" s="23">
        <v>1154670.4289648521</v>
      </c>
      <c r="M1481" s="39">
        <v>1</v>
      </c>
      <c r="N1481" s="72"/>
      <c r="O1481" s="72"/>
      <c r="P1481" s="72"/>
      <c r="Q1481" s="72"/>
      <c r="R1481" s="72"/>
      <c r="S1481" s="72">
        <v>305902.25199999998</v>
      </c>
      <c r="T1481" s="22"/>
      <c r="U1481" s="22"/>
      <c r="X1481" s="102">
        <v>128.69999999999999</v>
      </c>
      <c r="Y1481" s="22">
        <v>2376.8628749028749</v>
      </c>
      <c r="Z1481" s="5">
        <v>4.5900000000000003E-2</v>
      </c>
      <c r="AA1481" s="40"/>
      <c r="AE1481" s="34">
        <v>0</v>
      </c>
      <c r="AF1481" s="34">
        <v>38511.877384999098</v>
      </c>
    </row>
    <row r="1482" spans="1:35" ht="27.75" customHeight="1" x14ac:dyDescent="0.2">
      <c r="A1482" s="39">
        <v>1416</v>
      </c>
      <c r="B1482" s="17" t="s">
        <v>63</v>
      </c>
      <c r="C1482" s="19">
        <v>2001</v>
      </c>
      <c r="D1482" s="19"/>
      <c r="E1482" s="29">
        <v>0</v>
      </c>
      <c r="F1482" s="21">
        <v>0</v>
      </c>
      <c r="G1482" s="21">
        <v>0</v>
      </c>
      <c r="H1482" s="23">
        <v>0</v>
      </c>
      <c r="I1482" s="107">
        <v>5.0000000000000001E-3</v>
      </c>
      <c r="J1482" s="23"/>
      <c r="K1482" s="23">
        <v>305902.25199999998</v>
      </c>
      <c r="L1482" s="23">
        <v>1154670.4289648521</v>
      </c>
      <c r="M1482" s="39">
        <v>1</v>
      </c>
      <c r="N1482" s="72"/>
      <c r="O1482" s="72"/>
      <c r="P1482" s="72"/>
      <c r="Q1482" s="72"/>
      <c r="R1482" s="72"/>
      <c r="S1482" s="72">
        <v>305902.25199999998</v>
      </c>
      <c r="T1482" s="22"/>
      <c r="U1482" s="22"/>
      <c r="X1482" s="102">
        <v>129.6</v>
      </c>
      <c r="Y1482" s="22">
        <v>2360.3568827160493</v>
      </c>
      <c r="Z1482" s="5">
        <v>4.5900000000000003E-2</v>
      </c>
      <c r="AA1482" s="40"/>
      <c r="AE1482" s="34">
        <v>0</v>
      </c>
      <c r="AF1482" s="34">
        <v>39104.53909574369</v>
      </c>
    </row>
    <row r="1483" spans="1:35" ht="27.75" customHeight="1" x14ac:dyDescent="0.2">
      <c r="A1483" s="39">
        <v>1417</v>
      </c>
      <c r="B1483" s="17" t="s">
        <v>63</v>
      </c>
      <c r="C1483" s="19">
        <v>2002</v>
      </c>
      <c r="D1483" s="19"/>
      <c r="E1483" s="29">
        <v>0</v>
      </c>
      <c r="F1483" s="21">
        <v>5562696</v>
      </c>
      <c r="G1483" s="109">
        <v>-452525.97869540239</v>
      </c>
      <c r="H1483" s="23">
        <v>5562696</v>
      </c>
      <c r="I1483" s="107">
        <v>5.0000000000000001E-3</v>
      </c>
      <c r="J1483" s="23"/>
      <c r="K1483" s="23">
        <v>305902.25199999998</v>
      </c>
      <c r="L1483" s="23">
        <v>1154670.4289648521</v>
      </c>
      <c r="M1483" s="39">
        <v>1</v>
      </c>
      <c r="N1483" s="72"/>
      <c r="O1483" s="72"/>
      <c r="P1483" s="72"/>
      <c r="Q1483" s="72"/>
      <c r="R1483" s="72"/>
      <c r="S1483" s="72">
        <v>305902.25199999998</v>
      </c>
      <c r="T1483" s="22"/>
      <c r="U1483" s="22"/>
      <c r="V1483" s="72">
        <v>0</v>
      </c>
      <c r="X1483" s="102">
        <v>130.5</v>
      </c>
      <c r="Y1483" s="22">
        <v>2344.0785593869732</v>
      </c>
      <c r="Z1483" s="5">
        <v>4.5900000000000003E-2</v>
      </c>
      <c r="AA1483" s="40"/>
      <c r="AD1483" s="111">
        <v>91.329146341463414</v>
      </c>
      <c r="AE1483" s="34">
        <v>0</v>
      </c>
      <c r="AF1483" s="34">
        <v>39653.719310636028</v>
      </c>
      <c r="AG1483" s="107">
        <v>8.2960000000000006E-2</v>
      </c>
      <c r="AH1483" s="41">
        <v>16.741565999999999</v>
      </c>
      <c r="AI1483" s="23">
        <v>663865.35898448748</v>
      </c>
    </row>
    <row r="1484" spans="1:35" ht="27.75" customHeight="1" x14ac:dyDescent="0.2">
      <c r="A1484" s="39">
        <v>1418</v>
      </c>
      <c r="B1484" s="17" t="s">
        <v>63</v>
      </c>
      <c r="C1484" s="19">
        <v>2003</v>
      </c>
      <c r="D1484" s="19"/>
      <c r="E1484" s="29">
        <v>0</v>
      </c>
      <c r="F1484" s="21">
        <v>5972606</v>
      </c>
      <c r="G1484" s="21">
        <v>0</v>
      </c>
      <c r="H1484" s="23">
        <v>409910</v>
      </c>
      <c r="I1484" s="107">
        <v>5.0000000000000001E-3</v>
      </c>
      <c r="J1484" s="23">
        <v>437723.48</v>
      </c>
      <c r="K1484" s="23">
        <v>1529511.26</v>
      </c>
      <c r="L1484" s="23">
        <v>5773352.1448242608</v>
      </c>
      <c r="N1484" s="72"/>
      <c r="O1484" s="72"/>
      <c r="P1484" s="72"/>
      <c r="Q1484" s="72"/>
      <c r="R1484" s="72"/>
      <c r="S1484" s="72">
        <v>437723.48</v>
      </c>
      <c r="T1484" s="22"/>
      <c r="U1484" s="22"/>
      <c r="V1484" s="72">
        <v>0</v>
      </c>
      <c r="X1484" s="102">
        <v>130.6</v>
      </c>
      <c r="Y1484" s="22">
        <v>3351.6346094946402</v>
      </c>
      <c r="Z1484" s="5">
        <v>4.5900000000000003E-2</v>
      </c>
      <c r="AA1484" s="40"/>
      <c r="AD1484" s="111">
        <v>94.295243902439026</v>
      </c>
      <c r="AE1484" s="34">
        <v>0</v>
      </c>
      <c r="AF1484" s="34">
        <v>41185.248203772477</v>
      </c>
      <c r="AG1484" s="107">
        <v>8.2960000000000006E-2</v>
      </c>
      <c r="AH1484" s="41">
        <v>16.820820000000001</v>
      </c>
      <c r="AI1484" s="23">
        <v>692769.64669098018</v>
      </c>
    </row>
    <row r="1485" spans="1:35" ht="27.75" customHeight="1" x14ac:dyDescent="0.2">
      <c r="A1485" s="39">
        <v>1419</v>
      </c>
      <c r="B1485" s="17" t="s">
        <v>63</v>
      </c>
      <c r="C1485" s="19">
        <v>2004</v>
      </c>
      <c r="D1485" s="19"/>
      <c r="E1485" s="29">
        <v>0</v>
      </c>
      <c r="F1485" s="21">
        <v>6350356</v>
      </c>
      <c r="G1485" s="21">
        <v>0</v>
      </c>
      <c r="H1485" s="23">
        <v>377750</v>
      </c>
      <c r="I1485" s="107">
        <v>5.0000000000000001E-3</v>
      </c>
      <c r="J1485" s="23">
        <v>407613.03</v>
      </c>
      <c r="K1485" s="23"/>
      <c r="N1485" s="72"/>
      <c r="O1485" s="72"/>
      <c r="P1485" s="72"/>
      <c r="Q1485" s="72"/>
      <c r="R1485" s="72"/>
      <c r="S1485" s="72">
        <v>407613.03</v>
      </c>
      <c r="T1485" s="22"/>
      <c r="U1485" s="22"/>
      <c r="V1485" s="72">
        <v>0</v>
      </c>
      <c r="X1485" s="102">
        <v>131.1</v>
      </c>
      <c r="Y1485" s="22">
        <v>3109.1764302059501</v>
      </c>
      <c r="Z1485" s="5">
        <v>4.5900000000000003E-2</v>
      </c>
      <c r="AA1485" s="40"/>
      <c r="AD1485" s="111">
        <v>97.149756097560967</v>
      </c>
      <c r="AE1485" s="34">
        <v>0</v>
      </c>
      <c r="AF1485" s="34">
        <v>42404.021741425269</v>
      </c>
      <c r="AG1485" s="107">
        <v>8.2960000000000006E-2</v>
      </c>
      <c r="AH1485" s="41">
        <v>16.852066000000001</v>
      </c>
      <c r="AI1485" s="23">
        <v>714595.37305193359</v>
      </c>
    </row>
    <row r="1486" spans="1:35" ht="27.75" customHeight="1" x14ac:dyDescent="0.2">
      <c r="A1486" s="39">
        <v>1420</v>
      </c>
      <c r="B1486" s="17" t="s">
        <v>63</v>
      </c>
      <c r="C1486" s="19">
        <v>2005</v>
      </c>
      <c r="D1486" s="19"/>
      <c r="E1486" s="29">
        <v>0</v>
      </c>
      <c r="F1486" s="21">
        <v>6642520</v>
      </c>
      <c r="G1486" s="21">
        <v>0</v>
      </c>
      <c r="H1486" s="23">
        <v>292164</v>
      </c>
      <c r="I1486" s="107">
        <v>5.0000000000000001E-3</v>
      </c>
      <c r="J1486" s="23">
        <v>323915.78000000003</v>
      </c>
      <c r="N1486" s="72"/>
      <c r="O1486" s="72"/>
      <c r="P1486" s="72"/>
      <c r="Q1486" s="72"/>
      <c r="R1486" s="72"/>
      <c r="S1486" s="72">
        <v>323915.78000000003</v>
      </c>
      <c r="T1486" s="22"/>
      <c r="U1486" s="22"/>
      <c r="V1486" s="72">
        <v>0</v>
      </c>
      <c r="X1486" s="102">
        <v>133.6</v>
      </c>
      <c r="Y1486" s="22">
        <v>2424.5193113772457</v>
      </c>
      <c r="Z1486" s="5">
        <v>4.5900000000000003E-2</v>
      </c>
      <c r="AA1486" s="40"/>
      <c r="AD1486" s="111">
        <v>99.990121951219521</v>
      </c>
      <c r="AE1486" s="34">
        <v>0</v>
      </c>
      <c r="AF1486" s="34">
        <v>42882.196454871097</v>
      </c>
      <c r="AG1486" s="107">
        <v>8.2960000000000006E-2</v>
      </c>
      <c r="AH1486" s="41">
        <v>17.008296000000001</v>
      </c>
      <c r="AI1486" s="23">
        <v>729353.09043459827</v>
      </c>
    </row>
    <row r="1487" spans="1:35" ht="27.75" customHeight="1" x14ac:dyDescent="0.2">
      <c r="A1487" s="39">
        <v>1421</v>
      </c>
      <c r="B1487" s="17" t="s">
        <v>63</v>
      </c>
      <c r="C1487" s="19">
        <v>2006</v>
      </c>
      <c r="D1487" s="19"/>
      <c r="E1487" s="29">
        <v>0</v>
      </c>
      <c r="F1487" s="21">
        <v>6848050</v>
      </c>
      <c r="G1487" s="21">
        <v>0</v>
      </c>
      <c r="H1487" s="23">
        <v>205530</v>
      </c>
      <c r="I1487" s="107">
        <v>5.0000000000000001E-3</v>
      </c>
      <c r="J1487" s="23">
        <v>238742.6</v>
      </c>
      <c r="N1487" s="72"/>
      <c r="O1487" s="72"/>
      <c r="P1487" s="72"/>
      <c r="Q1487" s="72"/>
      <c r="R1487" s="72"/>
      <c r="S1487" s="72">
        <v>238742.6</v>
      </c>
      <c r="T1487" s="22"/>
      <c r="U1487" s="22"/>
      <c r="V1487" s="72">
        <v>0</v>
      </c>
      <c r="X1487" s="102">
        <v>142.4</v>
      </c>
      <c r="Y1487" s="22">
        <v>1676.5632022471909</v>
      </c>
      <c r="Z1487" s="5">
        <v>4.5900000000000003E-2</v>
      </c>
      <c r="AA1487" s="40"/>
      <c r="AD1487" s="111">
        <v>103.12109756097563</v>
      </c>
      <c r="AE1487" s="34">
        <v>0</v>
      </c>
      <c r="AF1487" s="34">
        <v>42590.466839839704</v>
      </c>
      <c r="AG1487" s="107">
        <v>7.7441666666666686E-2</v>
      </c>
      <c r="AH1487" s="41">
        <v>16.88236666666667</v>
      </c>
      <c r="AI1487" s="23">
        <v>719027.87769468199</v>
      </c>
    </row>
    <row r="1488" spans="1:35" ht="27.75" customHeight="1" x14ac:dyDescent="0.2">
      <c r="A1488" s="39">
        <v>1422</v>
      </c>
      <c r="B1488" s="17" t="s">
        <v>63</v>
      </c>
      <c r="C1488" s="19">
        <v>2007</v>
      </c>
      <c r="D1488" s="19"/>
      <c r="E1488" s="29">
        <v>8186</v>
      </c>
      <c r="F1488" s="21">
        <v>7101853</v>
      </c>
      <c r="G1488" s="21">
        <v>0</v>
      </c>
      <c r="H1488" s="23">
        <v>253803</v>
      </c>
      <c r="I1488" s="107">
        <v>5.0000000000000001E-3</v>
      </c>
      <c r="J1488" s="23">
        <v>288043.25</v>
      </c>
      <c r="N1488" s="72">
        <v>4147</v>
      </c>
      <c r="O1488" s="72">
        <v>7101853</v>
      </c>
      <c r="P1488" s="72"/>
      <c r="Q1488" s="72"/>
      <c r="R1488" s="72">
        <v>4147</v>
      </c>
      <c r="S1488" s="72">
        <v>292190.25</v>
      </c>
      <c r="T1488" s="22"/>
      <c r="U1488" s="22"/>
      <c r="V1488" s="72">
        <v>0</v>
      </c>
      <c r="X1488" s="102">
        <v>148.80000000000001</v>
      </c>
      <c r="Y1488" s="22">
        <v>1963.6441532258063</v>
      </c>
      <c r="Z1488" s="5">
        <v>4.5900000000000003E-2</v>
      </c>
      <c r="AA1488" s="40"/>
      <c r="AD1488" s="111">
        <v>106.41609756097562</v>
      </c>
      <c r="AE1488" s="34">
        <v>0</v>
      </c>
      <c r="AF1488" s="34">
        <v>42599.208565116867</v>
      </c>
      <c r="AG1488" s="107">
        <v>7.350000000000001E-2</v>
      </c>
      <c r="AH1488" s="41">
        <v>17.296320000000001</v>
      </c>
      <c r="AI1488" s="23">
        <v>736809.54308900225</v>
      </c>
    </row>
    <row r="1489" spans="1:35" ht="27.75" customHeight="1" x14ac:dyDescent="0.2">
      <c r="A1489" s="39">
        <v>1423</v>
      </c>
      <c r="B1489" s="17" t="s">
        <v>63</v>
      </c>
      <c r="C1489" s="19">
        <v>2008</v>
      </c>
      <c r="D1489" s="19"/>
      <c r="E1489" s="29">
        <v>6554</v>
      </c>
      <c r="F1489" s="21">
        <v>7510470</v>
      </c>
      <c r="G1489" s="21">
        <v>0</v>
      </c>
      <c r="H1489" s="23">
        <v>408617</v>
      </c>
      <c r="I1489" s="107">
        <v>5.0000000000000001E-3</v>
      </c>
      <c r="J1489" s="23">
        <v>444126.26500000001</v>
      </c>
      <c r="N1489" s="72">
        <v>17305</v>
      </c>
      <c r="O1489" s="72">
        <v>7510470</v>
      </c>
      <c r="P1489" s="72"/>
      <c r="Q1489" s="72"/>
      <c r="R1489" s="72">
        <v>17305</v>
      </c>
      <c r="S1489" s="72">
        <v>461431.26500000001</v>
      </c>
      <c r="T1489" s="22"/>
      <c r="U1489" s="22"/>
      <c r="V1489" s="72">
        <v>0</v>
      </c>
      <c r="X1489" s="102">
        <v>150.30000000000001</v>
      </c>
      <c r="Y1489" s="22">
        <v>3070.0682967398534</v>
      </c>
      <c r="Z1489" s="5">
        <v>4.5900000000000003E-2</v>
      </c>
      <c r="AA1489" s="40"/>
      <c r="AD1489" s="111">
        <v>109.62926829268292</v>
      </c>
      <c r="AE1489" s="34">
        <v>0</v>
      </c>
      <c r="AF1489" s="34">
        <v>43713.973188717857</v>
      </c>
      <c r="AG1489" s="107">
        <v>7.2692083333333324E-2</v>
      </c>
      <c r="AH1489" s="41">
        <v>17.715351999999999</v>
      </c>
      <c r="AI1489" s="23">
        <v>774408.42235669924</v>
      </c>
    </row>
    <row r="1490" spans="1:35" ht="27.75" customHeight="1" x14ac:dyDescent="0.2">
      <c r="A1490" s="39">
        <v>1424</v>
      </c>
      <c r="B1490" s="17" t="s">
        <v>63</v>
      </c>
      <c r="C1490" s="19">
        <v>2009</v>
      </c>
      <c r="D1490" s="19"/>
      <c r="E1490" s="29">
        <v>-63495</v>
      </c>
      <c r="F1490" s="21">
        <v>7802146</v>
      </c>
      <c r="G1490" s="21">
        <v>0</v>
      </c>
      <c r="H1490" s="23">
        <v>291676</v>
      </c>
      <c r="I1490" s="107">
        <v>5.0000000000000001E-3</v>
      </c>
      <c r="J1490" s="23">
        <v>329228.34999999998</v>
      </c>
      <c r="N1490" s="72">
        <v>644147</v>
      </c>
      <c r="O1490" s="72">
        <v>7802146</v>
      </c>
      <c r="P1490" s="72"/>
      <c r="Q1490" s="72"/>
      <c r="R1490" s="72">
        <v>644147</v>
      </c>
      <c r="S1490" s="72">
        <v>973375.35</v>
      </c>
      <c r="T1490" s="22"/>
      <c r="U1490" s="22"/>
      <c r="V1490" s="72">
        <v>0</v>
      </c>
      <c r="X1490" s="102">
        <v>151.1</v>
      </c>
      <c r="Y1490" s="22">
        <v>6441.9281932495041</v>
      </c>
      <c r="Z1490" s="5">
        <v>4.5900000000000003E-2</v>
      </c>
      <c r="AA1490" s="40"/>
      <c r="AD1490" s="111">
        <v>112.72439024390243</v>
      </c>
      <c r="AE1490" s="34">
        <v>0</v>
      </c>
      <c r="AF1490" s="34">
        <v>48149.430012605211</v>
      </c>
      <c r="AG1490" s="107">
        <v>7.3154000000000011E-2</v>
      </c>
      <c r="AH1490" s="41">
        <v>17.930536200000002</v>
      </c>
      <c r="AI1490" s="23">
        <v>863345.09785038431</v>
      </c>
    </row>
    <row r="1491" spans="1:35" ht="27.75" customHeight="1" x14ac:dyDescent="0.2">
      <c r="A1491" s="39">
        <v>1425</v>
      </c>
      <c r="B1491" s="17" t="s">
        <v>63</v>
      </c>
      <c r="C1491" s="19">
        <v>2010</v>
      </c>
      <c r="D1491" s="19"/>
      <c r="E1491" s="29">
        <v>-120702</v>
      </c>
      <c r="F1491" s="21">
        <v>8128547</v>
      </c>
      <c r="G1491" s="21">
        <v>0</v>
      </c>
      <c r="H1491" s="23">
        <v>326401</v>
      </c>
      <c r="I1491" s="107">
        <v>5.0000000000000001E-3</v>
      </c>
      <c r="J1491" s="23">
        <v>365411.73</v>
      </c>
      <c r="N1491" s="72">
        <v>49563</v>
      </c>
      <c r="O1491" s="72">
        <v>8128547</v>
      </c>
      <c r="P1491" s="72"/>
      <c r="Q1491" s="72"/>
      <c r="R1491" s="72">
        <v>49563</v>
      </c>
      <c r="S1491" s="72">
        <v>414974.73</v>
      </c>
      <c r="T1491" s="22"/>
      <c r="U1491" s="22"/>
      <c r="V1491" s="72">
        <v>0</v>
      </c>
      <c r="X1491" s="102">
        <v>155.1</v>
      </c>
      <c r="Y1491" s="22">
        <v>2675.5301740812379</v>
      </c>
      <c r="Z1491" s="5">
        <v>4.5900000000000003E-2</v>
      </c>
      <c r="AA1491" s="40"/>
      <c r="AD1491" s="111">
        <v>115.85768292682927</v>
      </c>
      <c r="AE1491" s="34">
        <v>0</v>
      </c>
      <c r="AF1491" s="34">
        <v>48614.901349107866</v>
      </c>
      <c r="AG1491" s="107">
        <v>7.3993333333333355E-2</v>
      </c>
      <c r="AH1491" s="41">
        <v>18.29948266666667</v>
      </c>
      <c r="AI1491" s="23">
        <v>889627.54457970953</v>
      </c>
    </row>
    <row r="1492" spans="1:35" ht="27.75" customHeight="1" x14ac:dyDescent="0.2">
      <c r="A1492" s="39">
        <v>1426</v>
      </c>
      <c r="B1492" s="17" t="s">
        <v>63</v>
      </c>
      <c r="C1492" s="18">
        <v>2011</v>
      </c>
      <c r="D1492" s="18"/>
      <c r="E1492" s="29">
        <v>-127180</v>
      </c>
      <c r="F1492" s="21">
        <v>8447888</v>
      </c>
      <c r="G1492" s="20">
        <v>0</v>
      </c>
      <c r="H1492" s="23">
        <v>319341</v>
      </c>
      <c r="I1492" s="107">
        <v>5.0000000000000001E-3</v>
      </c>
      <c r="J1492" s="23">
        <v>359983.73499999999</v>
      </c>
      <c r="N1492" s="72">
        <v>13088</v>
      </c>
      <c r="O1492" s="72">
        <v>8447888</v>
      </c>
      <c r="P1492" s="72"/>
      <c r="Q1492" s="72"/>
      <c r="R1492" s="72">
        <v>13088</v>
      </c>
      <c r="S1492" s="72">
        <v>373071.73499999999</v>
      </c>
      <c r="T1492" s="22"/>
      <c r="U1492" s="22"/>
      <c r="V1492" s="72">
        <v>0</v>
      </c>
      <c r="X1492" s="102">
        <v>160.19999999999999</v>
      </c>
      <c r="Y1492" s="22">
        <v>2328.7873595505621</v>
      </c>
      <c r="Z1492" s="5">
        <v>4.5900000000000003E-2</v>
      </c>
      <c r="AA1492" s="40"/>
      <c r="AD1492" s="111">
        <v>119.08</v>
      </c>
      <c r="AE1492" s="34">
        <v>0</v>
      </c>
      <c r="AF1492" s="34">
        <v>48712.264736734374</v>
      </c>
      <c r="AG1492" s="107">
        <v>7.0764333333333346E-2</v>
      </c>
      <c r="AH1492" s="41">
        <v>18.328728099999999</v>
      </c>
      <c r="AI1492" s="23">
        <v>892833.85549482238</v>
      </c>
    </row>
    <row r="1493" spans="1:35" ht="27.75" customHeight="1" x14ac:dyDescent="0.2">
      <c r="B1493" s="98" t="s">
        <v>63</v>
      </c>
      <c r="C1493" s="39">
        <v>2012</v>
      </c>
      <c r="E1493" s="29">
        <v>-127180</v>
      </c>
      <c r="F1493" s="34">
        <v>9255079</v>
      </c>
      <c r="G1493" s="20"/>
      <c r="H1493" s="23">
        <v>807191</v>
      </c>
      <c r="I1493" s="107">
        <v>5.0000000000000001E-3</v>
      </c>
      <c r="J1493" s="23">
        <v>849430.44</v>
      </c>
      <c r="N1493" s="72">
        <v>0</v>
      </c>
      <c r="O1493" s="72">
        <v>9255079</v>
      </c>
      <c r="P1493" s="72"/>
      <c r="Q1493" s="72"/>
      <c r="R1493" s="72">
        <v>0</v>
      </c>
      <c r="S1493" s="72">
        <v>849430.44</v>
      </c>
      <c r="T1493" s="72">
        <v>0</v>
      </c>
      <c r="U1493" s="72">
        <v>1217895</v>
      </c>
      <c r="X1493" s="102">
        <v>161.6</v>
      </c>
      <c r="Y1493" s="22">
        <v>5256.3764851485148</v>
      </c>
      <c r="Z1493" s="5">
        <v>4.5900000000000003E-2</v>
      </c>
      <c r="AF1493" s="34">
        <v>51732.748270466785</v>
      </c>
      <c r="AG1493" s="107">
        <v>6.2333333333333331E-2</v>
      </c>
      <c r="AH1493" s="41">
        <v>17.40324</v>
      </c>
      <c r="AI1493" s="23">
        <v>900317.43401051837</v>
      </c>
    </row>
    <row r="1494" spans="1:35" ht="27.75" customHeight="1" x14ac:dyDescent="0.2">
      <c r="A1494" s="39">
        <v>1427</v>
      </c>
      <c r="B1494" s="17" t="s">
        <v>64</v>
      </c>
      <c r="C1494" s="19">
        <v>1989</v>
      </c>
      <c r="D1494" s="19"/>
      <c r="E1494" s="29">
        <v>0</v>
      </c>
      <c r="F1494" s="21">
        <v>11130098</v>
      </c>
      <c r="G1494" s="21">
        <v>-5520570</v>
      </c>
      <c r="H1494" s="23"/>
      <c r="I1494" s="107">
        <v>5.0000000000000001E-3</v>
      </c>
      <c r="N1494" s="72"/>
      <c r="O1494" s="72"/>
      <c r="P1494" s="72"/>
      <c r="Q1494" s="72"/>
      <c r="R1494" s="72"/>
      <c r="V1494" s="72">
        <v>0</v>
      </c>
      <c r="X1494" s="102">
        <v>95.5</v>
      </c>
      <c r="Z1494" s="5">
        <v>4.5900000000000003E-2</v>
      </c>
      <c r="AA1494" s="40">
        <v>109637.72696582372</v>
      </c>
      <c r="AB1494" s="110">
        <v>51.164212860310414</v>
      </c>
      <c r="AE1494" s="34">
        <v>1</v>
      </c>
      <c r="AF1494" s="34">
        <v>109637.72696582372</v>
      </c>
    </row>
    <row r="1495" spans="1:35" ht="27.75" customHeight="1" x14ac:dyDescent="0.2">
      <c r="A1495" s="39">
        <v>1428</v>
      </c>
      <c r="B1495" s="17" t="s">
        <v>64</v>
      </c>
      <c r="C1495" s="19">
        <v>1990</v>
      </c>
      <c r="D1495" s="19"/>
      <c r="E1495" s="29">
        <v>0</v>
      </c>
      <c r="F1495" s="21">
        <v>12163261</v>
      </c>
      <c r="G1495" s="21">
        <v>-5934778</v>
      </c>
      <c r="H1495" s="23">
        <v>1033163</v>
      </c>
      <c r="I1495" s="107">
        <v>5.0000000000000001E-3</v>
      </c>
      <c r="J1495" s="34">
        <v>1088813.49</v>
      </c>
      <c r="N1495" s="72"/>
      <c r="O1495" s="72"/>
      <c r="P1495" s="72"/>
      <c r="Q1495" s="72"/>
      <c r="R1495" s="72"/>
      <c r="S1495" s="72">
        <v>1088813.49</v>
      </c>
      <c r="T1495" s="22"/>
      <c r="U1495" s="22"/>
      <c r="V1495" s="72">
        <v>0</v>
      </c>
      <c r="X1495" s="102">
        <v>98.5</v>
      </c>
      <c r="Y1495" s="22">
        <v>11053.944060913705</v>
      </c>
      <c r="Z1495" s="5">
        <v>4.5900000000000003E-2</v>
      </c>
      <c r="AA1495" s="40"/>
      <c r="AE1495" s="34">
        <v>0</v>
      </c>
      <c r="AF1495" s="34">
        <v>115659.29935900612</v>
      </c>
    </row>
    <row r="1496" spans="1:35" ht="27.75" customHeight="1" x14ac:dyDescent="0.2">
      <c r="A1496" s="39">
        <v>1429</v>
      </c>
      <c r="B1496" s="17" t="s">
        <v>64</v>
      </c>
      <c r="C1496" s="19">
        <v>1991</v>
      </c>
      <c r="D1496" s="19"/>
      <c r="E1496" s="29">
        <v>0</v>
      </c>
      <c r="F1496" s="21">
        <v>13428648</v>
      </c>
      <c r="G1496" s="21">
        <v>-6515221</v>
      </c>
      <c r="H1496" s="23">
        <v>1265387</v>
      </c>
      <c r="I1496" s="107">
        <v>5.0000000000000001E-3</v>
      </c>
      <c r="J1496" s="23">
        <v>1326203.3049999999</v>
      </c>
      <c r="N1496" s="72"/>
      <c r="O1496" s="72"/>
      <c r="P1496" s="72"/>
      <c r="Q1496" s="72"/>
      <c r="R1496" s="72"/>
      <c r="S1496" s="72">
        <v>1326203.3049999999</v>
      </c>
      <c r="T1496" s="22"/>
      <c r="U1496" s="22"/>
      <c r="V1496" s="72">
        <v>0</v>
      </c>
      <c r="X1496" s="102">
        <v>97.7</v>
      </c>
      <c r="Y1496" s="22">
        <v>13574.240583418627</v>
      </c>
      <c r="Z1496" s="5">
        <v>4.5900000000000003E-2</v>
      </c>
      <c r="AA1496" s="40"/>
      <c r="AE1496" s="34">
        <v>0</v>
      </c>
      <c r="AF1496" s="34">
        <v>123924.77810184636</v>
      </c>
    </row>
    <row r="1497" spans="1:35" ht="27.75" customHeight="1" x14ac:dyDescent="0.2">
      <c r="A1497" s="39">
        <v>1430</v>
      </c>
      <c r="B1497" s="17" t="s">
        <v>64</v>
      </c>
      <c r="C1497" s="19">
        <v>1992</v>
      </c>
      <c r="D1497" s="19"/>
      <c r="E1497" s="29">
        <v>0</v>
      </c>
      <c r="F1497" s="21">
        <v>12554626</v>
      </c>
      <c r="G1497" s="21">
        <v>-5166416</v>
      </c>
      <c r="H1497" s="23">
        <v>-874022</v>
      </c>
      <c r="I1497" s="107">
        <v>5.0000000000000001E-3</v>
      </c>
      <c r="J1497" s="23">
        <v>-806878.76</v>
      </c>
      <c r="N1497" s="72"/>
      <c r="O1497" s="72"/>
      <c r="P1497" s="72"/>
      <c r="Q1497" s="72"/>
      <c r="R1497" s="72"/>
      <c r="S1497" s="72">
        <v>-806878.76</v>
      </c>
      <c r="T1497" s="22"/>
      <c r="U1497" s="22"/>
      <c r="V1497" s="72">
        <v>0</v>
      </c>
      <c r="X1497" s="102">
        <v>100</v>
      </c>
      <c r="Y1497" s="22">
        <v>-8068.7875999999997</v>
      </c>
      <c r="Z1497" s="5">
        <v>4.5900000000000003E-2</v>
      </c>
      <c r="AA1497" s="40"/>
      <c r="AE1497" s="34">
        <v>0</v>
      </c>
      <c r="AF1497" s="34">
        <v>110167.84318697162</v>
      </c>
    </row>
    <row r="1498" spans="1:35" ht="27.75" customHeight="1" x14ac:dyDescent="0.2">
      <c r="A1498" s="39">
        <v>1431</v>
      </c>
      <c r="B1498" s="17" t="s">
        <v>64</v>
      </c>
      <c r="C1498" s="19">
        <v>1993</v>
      </c>
      <c r="D1498" s="19"/>
      <c r="E1498" s="29">
        <v>0</v>
      </c>
      <c r="F1498" s="21">
        <v>14148440</v>
      </c>
      <c r="G1498" s="21">
        <v>-5807180</v>
      </c>
      <c r="H1498" s="23">
        <v>1593814</v>
      </c>
      <c r="I1498" s="107">
        <v>5.0000000000000001E-3</v>
      </c>
      <c r="J1498" s="23">
        <v>1656587.13</v>
      </c>
      <c r="N1498" s="72"/>
      <c r="O1498" s="72"/>
      <c r="P1498" s="72"/>
      <c r="Q1498" s="72"/>
      <c r="R1498" s="72"/>
      <c r="S1498" s="72">
        <v>1656587.13</v>
      </c>
      <c r="T1498" s="22"/>
      <c r="U1498" s="22"/>
      <c r="V1498" s="72">
        <v>0</v>
      </c>
      <c r="X1498" s="102">
        <v>102.5</v>
      </c>
      <c r="Y1498" s="22">
        <v>16161.825658536583</v>
      </c>
      <c r="Z1498" s="5">
        <v>4.5900000000000003E-2</v>
      </c>
      <c r="AA1498" s="40"/>
      <c r="AE1498" s="34">
        <v>0</v>
      </c>
      <c r="AF1498" s="34">
        <v>121272.9648432262</v>
      </c>
    </row>
    <row r="1499" spans="1:35" ht="27.75" customHeight="1" x14ac:dyDescent="0.2">
      <c r="A1499" s="39">
        <v>1432</v>
      </c>
      <c r="B1499" s="17" t="s">
        <v>64</v>
      </c>
      <c r="C1499" s="19">
        <v>1994</v>
      </c>
      <c r="D1499" s="19"/>
      <c r="E1499" s="29">
        <v>0</v>
      </c>
      <c r="F1499" s="21">
        <v>17531632</v>
      </c>
      <c r="G1499" s="21">
        <v>-6253000</v>
      </c>
      <c r="H1499" s="23">
        <v>3383192</v>
      </c>
      <c r="I1499" s="107">
        <v>5.0000000000000001E-3</v>
      </c>
      <c r="J1499" s="23">
        <v>3453934.2</v>
      </c>
      <c r="N1499" s="72"/>
      <c r="O1499" s="72"/>
      <c r="P1499" s="72"/>
      <c r="Q1499" s="72"/>
      <c r="R1499" s="72"/>
      <c r="S1499" s="72">
        <v>3453934.2</v>
      </c>
      <c r="T1499" s="22"/>
      <c r="U1499" s="22"/>
      <c r="V1499" s="72">
        <v>0</v>
      </c>
      <c r="X1499" s="102">
        <v>108.2</v>
      </c>
      <c r="Y1499" s="22">
        <v>31921.75785582255</v>
      </c>
      <c r="Z1499" s="5">
        <v>4.5900000000000003E-2</v>
      </c>
      <c r="AA1499" s="40"/>
      <c r="AE1499" s="34">
        <v>0</v>
      </c>
      <c r="AF1499" s="34">
        <v>147628.29361274466</v>
      </c>
    </row>
    <row r="1500" spans="1:35" ht="27.75" customHeight="1" x14ac:dyDescent="0.2">
      <c r="A1500" s="39">
        <v>1433</v>
      </c>
      <c r="B1500" s="17" t="s">
        <v>64</v>
      </c>
      <c r="C1500" s="19">
        <v>1995</v>
      </c>
      <c r="D1500" s="19"/>
      <c r="E1500" s="29">
        <v>0</v>
      </c>
      <c r="F1500" s="21">
        <v>19581907</v>
      </c>
      <c r="G1500" s="21">
        <v>-7067403</v>
      </c>
      <c r="H1500" s="23">
        <v>2050275</v>
      </c>
      <c r="I1500" s="107">
        <v>5.0000000000000001E-3</v>
      </c>
      <c r="J1500" s="23">
        <v>2137933.16</v>
      </c>
      <c r="N1500" s="72"/>
      <c r="O1500" s="72"/>
      <c r="P1500" s="72"/>
      <c r="Q1500" s="72"/>
      <c r="R1500" s="72"/>
      <c r="S1500" s="72">
        <v>2137933.16</v>
      </c>
      <c r="T1500" s="22"/>
      <c r="U1500" s="22"/>
      <c r="V1500" s="72">
        <v>0</v>
      </c>
      <c r="X1500" s="102">
        <v>116.7</v>
      </c>
      <c r="Y1500" s="22">
        <v>18319.907112253644</v>
      </c>
      <c r="Z1500" s="5">
        <v>4.5900000000000003E-2</v>
      </c>
      <c r="AA1500" s="40"/>
      <c r="AE1500" s="34">
        <v>0</v>
      </c>
      <c r="AF1500" s="34">
        <v>159172.06204817333</v>
      </c>
    </row>
    <row r="1501" spans="1:35" ht="27.75" customHeight="1" x14ac:dyDescent="0.2">
      <c r="A1501" s="39">
        <v>1434</v>
      </c>
      <c r="B1501" s="17" t="s">
        <v>64</v>
      </c>
      <c r="C1501" s="19">
        <v>1996</v>
      </c>
      <c r="D1501" s="19"/>
      <c r="E1501" s="29">
        <v>0</v>
      </c>
      <c r="F1501" s="21">
        <v>20995843</v>
      </c>
      <c r="G1501" s="21">
        <v>-7638578</v>
      </c>
      <c r="H1501" s="23">
        <v>1413936</v>
      </c>
      <c r="I1501" s="107">
        <v>5.0000000000000001E-3</v>
      </c>
      <c r="J1501" s="23">
        <v>1511845.5349999999</v>
      </c>
      <c r="N1501" s="72"/>
      <c r="O1501" s="72"/>
      <c r="P1501" s="72"/>
      <c r="Q1501" s="72"/>
      <c r="R1501" s="72"/>
      <c r="S1501" s="72">
        <v>1511845.5349999999</v>
      </c>
      <c r="T1501" s="22"/>
      <c r="U1501" s="22"/>
      <c r="V1501" s="72">
        <v>0</v>
      </c>
      <c r="X1501" s="102">
        <v>116.6</v>
      </c>
      <c r="Y1501" s="22">
        <v>12966.085205831903</v>
      </c>
      <c r="Z1501" s="5">
        <v>4.5900000000000003E-2</v>
      </c>
      <c r="AA1501" s="40"/>
      <c r="AE1501" s="34">
        <v>0</v>
      </c>
      <c r="AF1501" s="34">
        <v>164832.14960599408</v>
      </c>
    </row>
    <row r="1502" spans="1:35" ht="27.75" customHeight="1" x14ac:dyDescent="0.2">
      <c r="A1502" s="39">
        <v>1435</v>
      </c>
      <c r="B1502" s="17" t="s">
        <v>64</v>
      </c>
      <c r="C1502" s="19">
        <v>1997</v>
      </c>
      <c r="D1502" s="19"/>
      <c r="E1502" s="29">
        <v>0</v>
      </c>
      <c r="F1502" s="21">
        <v>23278624</v>
      </c>
      <c r="G1502" s="21">
        <v>-8612175</v>
      </c>
      <c r="H1502" s="23">
        <v>2282781</v>
      </c>
      <c r="I1502" s="107">
        <v>5.0000000000000001E-3</v>
      </c>
      <c r="J1502" s="23">
        <v>2387760.2149999999</v>
      </c>
      <c r="L1502" s="33">
        <v>0.63003934424990071</v>
      </c>
      <c r="N1502" s="72"/>
      <c r="O1502" s="72"/>
      <c r="P1502" s="72"/>
      <c r="Q1502" s="72"/>
      <c r="R1502" s="72"/>
      <c r="S1502" s="72">
        <v>2387760.2149999999</v>
      </c>
      <c r="T1502" s="22"/>
      <c r="U1502" s="22"/>
      <c r="V1502" s="72">
        <v>0</v>
      </c>
      <c r="X1502" s="102">
        <v>118</v>
      </c>
      <c r="Y1502" s="22">
        <v>20235.256059322033</v>
      </c>
      <c r="Z1502" s="5">
        <v>4.5900000000000003E-2</v>
      </c>
      <c r="AA1502" s="40"/>
      <c r="AE1502" s="34">
        <v>0</v>
      </c>
      <c r="AF1502" s="34">
        <v>177501.60999840099</v>
      </c>
    </row>
    <row r="1503" spans="1:35" ht="27.75" customHeight="1" x14ac:dyDescent="0.2">
      <c r="A1503" s="39">
        <v>1436</v>
      </c>
      <c r="B1503" s="17" t="s">
        <v>64</v>
      </c>
      <c r="C1503" s="19">
        <v>1998</v>
      </c>
      <c r="D1503" s="19"/>
      <c r="E1503" s="29">
        <v>0</v>
      </c>
      <c r="F1503" s="21">
        <v>26111095</v>
      </c>
      <c r="G1503" s="21">
        <v>-9677933</v>
      </c>
      <c r="H1503" s="23">
        <v>2832471</v>
      </c>
      <c r="I1503" s="107">
        <v>5.0000000000000001E-3</v>
      </c>
      <c r="J1503" s="23"/>
      <c r="K1503" s="23">
        <v>1252660.4240000001</v>
      </c>
      <c r="L1503" s="23">
        <v>4708409.5240619844</v>
      </c>
      <c r="M1503" s="39">
        <v>1</v>
      </c>
      <c r="N1503" s="72"/>
      <c r="O1503" s="72"/>
      <c r="P1503" s="72"/>
      <c r="Q1503" s="72"/>
      <c r="R1503" s="72"/>
      <c r="S1503" s="72">
        <v>1252660.4240000001</v>
      </c>
      <c r="T1503" s="22"/>
      <c r="U1503" s="22"/>
      <c r="X1503" s="102">
        <v>122.8</v>
      </c>
      <c r="Y1503" s="22">
        <v>10200.817785016288</v>
      </c>
      <c r="Z1503" s="5">
        <v>4.5900000000000003E-2</v>
      </c>
      <c r="AA1503" s="40"/>
      <c r="AE1503" s="34">
        <v>0</v>
      </c>
      <c r="AF1503" s="34">
        <v>179555.10388449067</v>
      </c>
    </row>
    <row r="1504" spans="1:35" ht="27.75" customHeight="1" x14ac:dyDescent="0.2">
      <c r="A1504" s="39">
        <v>1437</v>
      </c>
      <c r="B1504" s="17" t="s">
        <v>64</v>
      </c>
      <c r="C1504" s="19">
        <v>1999</v>
      </c>
      <c r="D1504" s="19"/>
      <c r="E1504" s="29">
        <v>0</v>
      </c>
      <c r="F1504" s="21">
        <v>0</v>
      </c>
      <c r="G1504" s="21">
        <v>0</v>
      </c>
      <c r="H1504" s="23">
        <v>-26111095</v>
      </c>
      <c r="I1504" s="107">
        <v>5.0000000000000001E-3</v>
      </c>
      <c r="J1504" s="23"/>
      <c r="K1504" s="23">
        <v>1252660.4240000001</v>
      </c>
      <c r="L1504" s="23">
        <v>4708409.5240619844</v>
      </c>
      <c r="M1504" s="39">
        <v>1</v>
      </c>
      <c r="N1504" s="72"/>
      <c r="O1504" s="72"/>
      <c r="P1504" s="72"/>
      <c r="Q1504" s="72"/>
      <c r="R1504" s="72"/>
      <c r="S1504" s="72">
        <v>1252660.4240000001</v>
      </c>
      <c r="T1504" s="22"/>
      <c r="U1504" s="22"/>
      <c r="X1504" s="102">
        <v>126.1</v>
      </c>
      <c r="Y1504" s="22">
        <v>9933.8653766851712</v>
      </c>
      <c r="Z1504" s="5">
        <v>4.5900000000000003E-2</v>
      </c>
      <c r="AA1504" s="40"/>
      <c r="AE1504" s="34">
        <v>0</v>
      </c>
      <c r="AF1504" s="34">
        <v>181247.38999287772</v>
      </c>
    </row>
    <row r="1505" spans="1:35" ht="27.75" customHeight="1" x14ac:dyDescent="0.2">
      <c r="A1505" s="39">
        <v>1438</v>
      </c>
      <c r="B1505" s="17" t="s">
        <v>64</v>
      </c>
      <c r="C1505" s="19">
        <v>2000</v>
      </c>
      <c r="D1505" s="19"/>
      <c r="E1505" s="29">
        <v>0</v>
      </c>
      <c r="F1505" s="21">
        <v>0</v>
      </c>
      <c r="G1505" s="21">
        <v>0</v>
      </c>
      <c r="H1505" s="23">
        <v>0</v>
      </c>
      <c r="I1505" s="107">
        <v>5.0000000000000001E-3</v>
      </c>
      <c r="J1505" s="23"/>
      <c r="K1505" s="23">
        <v>1252660.4240000001</v>
      </c>
      <c r="L1505" s="23">
        <v>4708409.5240619844</v>
      </c>
      <c r="M1505" s="39">
        <v>1</v>
      </c>
      <c r="N1505" s="72"/>
      <c r="O1505" s="72"/>
      <c r="P1505" s="72"/>
      <c r="Q1505" s="72"/>
      <c r="R1505" s="72"/>
      <c r="S1505" s="72">
        <v>1252660.4240000001</v>
      </c>
      <c r="T1505" s="22"/>
      <c r="U1505" s="22"/>
      <c r="X1505" s="102">
        <v>128.69999999999999</v>
      </c>
      <c r="Y1505" s="22">
        <v>9733.1812276612291</v>
      </c>
      <c r="Z1505" s="5">
        <v>4.5900000000000003E-2</v>
      </c>
      <c r="AA1505" s="40"/>
      <c r="AE1505" s="34">
        <v>0</v>
      </c>
      <c r="AF1505" s="34">
        <v>182661.31601986586</v>
      </c>
    </row>
    <row r="1506" spans="1:35" ht="27.75" customHeight="1" x14ac:dyDescent="0.2">
      <c r="A1506" s="39">
        <v>1439</v>
      </c>
      <c r="B1506" s="17" t="s">
        <v>64</v>
      </c>
      <c r="C1506" s="19">
        <v>2001</v>
      </c>
      <c r="D1506" s="19"/>
      <c r="E1506" s="29">
        <v>0</v>
      </c>
      <c r="F1506" s="21">
        <v>0</v>
      </c>
      <c r="G1506" s="21">
        <v>0</v>
      </c>
      <c r="H1506" s="23">
        <v>0</v>
      </c>
      <c r="I1506" s="107">
        <v>5.0000000000000001E-3</v>
      </c>
      <c r="J1506" s="23"/>
      <c r="K1506" s="23">
        <v>1252660.4240000001</v>
      </c>
      <c r="L1506" s="23">
        <v>4708409.5240619844</v>
      </c>
      <c r="M1506" s="39">
        <v>1</v>
      </c>
      <c r="N1506" s="72"/>
      <c r="O1506" s="72"/>
      <c r="P1506" s="72"/>
      <c r="Q1506" s="72"/>
      <c r="R1506" s="72"/>
      <c r="S1506" s="72">
        <v>1252660.4240000001</v>
      </c>
      <c r="T1506" s="22"/>
      <c r="U1506" s="22"/>
      <c r="X1506" s="102">
        <v>129.6</v>
      </c>
      <c r="Y1506" s="22">
        <v>9665.5896913580254</v>
      </c>
      <c r="Z1506" s="5">
        <v>4.5900000000000003E-2</v>
      </c>
      <c r="AA1506" s="40"/>
      <c r="AE1506" s="34">
        <v>0</v>
      </c>
      <c r="AF1506" s="34">
        <v>183942.75130591204</v>
      </c>
    </row>
    <row r="1507" spans="1:35" ht="27.75" customHeight="1" x14ac:dyDescent="0.2">
      <c r="A1507" s="39">
        <v>1440</v>
      </c>
      <c r="B1507" s="17" t="s">
        <v>64</v>
      </c>
      <c r="C1507" s="19">
        <v>2002</v>
      </c>
      <c r="D1507" s="19"/>
      <c r="E1507" s="29">
        <v>0</v>
      </c>
      <c r="F1507" s="21">
        <v>29425533</v>
      </c>
      <c r="G1507" s="109">
        <v>-5107509.7030735519</v>
      </c>
      <c r="H1507" s="23">
        <v>29425533</v>
      </c>
      <c r="I1507" s="107">
        <v>5.0000000000000001E-3</v>
      </c>
      <c r="J1507" s="23"/>
      <c r="K1507" s="23">
        <v>1252660.4240000001</v>
      </c>
      <c r="L1507" s="23">
        <v>4708409.5240619844</v>
      </c>
      <c r="M1507" s="39">
        <v>1</v>
      </c>
      <c r="N1507" s="72"/>
      <c r="O1507" s="72"/>
      <c r="P1507" s="72"/>
      <c r="Q1507" s="72"/>
      <c r="R1507" s="72"/>
      <c r="S1507" s="72">
        <v>1252660.4240000001</v>
      </c>
      <c r="T1507" s="22"/>
      <c r="U1507" s="22"/>
      <c r="V1507" s="72">
        <v>0</v>
      </c>
      <c r="X1507" s="102">
        <v>130.5</v>
      </c>
      <c r="Y1507" s="22">
        <v>9598.9304521072809</v>
      </c>
      <c r="Z1507" s="5">
        <v>4.5900000000000003E-2</v>
      </c>
      <c r="AA1507" s="40"/>
      <c r="AD1507" s="111">
        <v>91.329146341463414</v>
      </c>
      <c r="AE1507" s="34">
        <v>0</v>
      </c>
      <c r="AF1507" s="34">
        <v>185098.70947307796</v>
      </c>
      <c r="AG1507" s="107">
        <v>8.2960000000000006E-2</v>
      </c>
      <c r="AH1507" s="41">
        <v>16.741565999999999</v>
      </c>
      <c r="AI1507" s="23">
        <v>3098842.2611583597</v>
      </c>
    </row>
    <row r="1508" spans="1:35" ht="27.75" customHeight="1" x14ac:dyDescent="0.2">
      <c r="A1508" s="39">
        <v>1441</v>
      </c>
      <c r="B1508" s="17" t="s">
        <v>64</v>
      </c>
      <c r="C1508" s="19">
        <v>2003</v>
      </c>
      <c r="D1508" s="19"/>
      <c r="E1508" s="29">
        <v>0</v>
      </c>
      <c r="F1508" s="21">
        <v>32009088</v>
      </c>
      <c r="G1508" s="21">
        <v>0</v>
      </c>
      <c r="H1508" s="23">
        <v>2583555</v>
      </c>
      <c r="I1508" s="107">
        <v>5.0000000000000001E-3</v>
      </c>
      <c r="J1508" s="23">
        <v>2730682.665</v>
      </c>
      <c r="K1508" s="23">
        <v>6263302.1200000001</v>
      </c>
      <c r="L1508" s="23">
        <v>23542047.620309923</v>
      </c>
      <c r="N1508" s="72"/>
      <c r="O1508" s="72"/>
      <c r="P1508" s="72"/>
      <c r="Q1508" s="72"/>
      <c r="R1508" s="72"/>
      <c r="S1508" s="72">
        <v>2730682.665</v>
      </c>
      <c r="T1508" s="22"/>
      <c r="U1508" s="22"/>
      <c r="V1508" s="72">
        <v>0</v>
      </c>
      <c r="X1508" s="102">
        <v>130.6</v>
      </c>
      <c r="Y1508" s="22">
        <v>20908.749349157733</v>
      </c>
      <c r="Z1508" s="5">
        <v>4.5900000000000003E-2</v>
      </c>
      <c r="AA1508" s="40"/>
      <c r="AD1508" s="111">
        <v>94.295243902439026</v>
      </c>
      <c r="AE1508" s="34">
        <v>0</v>
      </c>
      <c r="AF1508" s="34">
        <v>197511.42805742141</v>
      </c>
      <c r="AG1508" s="107">
        <v>8.2960000000000006E-2</v>
      </c>
      <c r="AH1508" s="41">
        <v>16.820820000000001</v>
      </c>
      <c r="AI1508" s="23">
        <v>3322304.1792968353</v>
      </c>
    </row>
    <row r="1509" spans="1:35" ht="27.75" customHeight="1" x14ac:dyDescent="0.2">
      <c r="A1509" s="39">
        <v>1442</v>
      </c>
      <c r="B1509" s="17" t="s">
        <v>64</v>
      </c>
      <c r="C1509" s="19">
        <v>2004</v>
      </c>
      <c r="D1509" s="19"/>
      <c r="E1509" s="29">
        <v>0</v>
      </c>
      <c r="F1509" s="21">
        <v>33671298</v>
      </c>
      <c r="G1509" s="21">
        <v>0</v>
      </c>
      <c r="H1509" s="23">
        <v>1662210</v>
      </c>
      <c r="I1509" s="107">
        <v>5.0000000000000001E-3</v>
      </c>
      <c r="J1509" s="23">
        <v>1822255.44</v>
      </c>
      <c r="K1509" s="23"/>
      <c r="N1509" s="72"/>
      <c r="O1509" s="72"/>
      <c r="P1509" s="72"/>
      <c r="Q1509" s="72"/>
      <c r="R1509" s="72"/>
      <c r="S1509" s="72">
        <v>1822255.44</v>
      </c>
      <c r="T1509" s="22"/>
      <c r="U1509" s="22"/>
      <c r="V1509" s="72">
        <v>0</v>
      </c>
      <c r="X1509" s="102">
        <v>131.1</v>
      </c>
      <c r="Y1509" s="22">
        <v>13899.73638443936</v>
      </c>
      <c r="Z1509" s="5">
        <v>4.5900000000000003E-2</v>
      </c>
      <c r="AA1509" s="40"/>
      <c r="AD1509" s="111">
        <v>97.149756097560967</v>
      </c>
      <c r="AE1509" s="34">
        <v>0</v>
      </c>
      <c r="AF1509" s="34">
        <v>202345.38989402514</v>
      </c>
      <c r="AG1509" s="107">
        <v>8.2960000000000006E-2</v>
      </c>
      <c r="AH1509" s="41">
        <v>16.852066000000001</v>
      </c>
      <c r="AI1509" s="23">
        <v>3409937.8652898446</v>
      </c>
    </row>
    <row r="1510" spans="1:35" ht="27.75" customHeight="1" x14ac:dyDescent="0.2">
      <c r="A1510" s="39">
        <v>1443</v>
      </c>
      <c r="B1510" s="17" t="s">
        <v>64</v>
      </c>
      <c r="C1510" s="19">
        <v>2005</v>
      </c>
      <c r="D1510" s="19"/>
      <c r="E1510" s="29">
        <v>0</v>
      </c>
      <c r="F1510" s="21">
        <v>36059640</v>
      </c>
      <c r="G1510" s="21">
        <v>0</v>
      </c>
      <c r="H1510" s="23">
        <v>2388342</v>
      </c>
      <c r="I1510" s="107">
        <v>5.0000000000000001E-3</v>
      </c>
      <c r="J1510" s="23">
        <v>2556698.4900000002</v>
      </c>
      <c r="N1510" s="72"/>
      <c r="O1510" s="72"/>
      <c r="P1510" s="72"/>
      <c r="Q1510" s="72"/>
      <c r="R1510" s="72"/>
      <c r="S1510" s="72">
        <v>2556698.4900000002</v>
      </c>
      <c r="T1510" s="22"/>
      <c r="U1510" s="22"/>
      <c r="V1510" s="72">
        <v>0</v>
      </c>
      <c r="X1510" s="102">
        <v>133.6</v>
      </c>
      <c r="Y1510" s="22">
        <v>19136.964745508983</v>
      </c>
      <c r="Z1510" s="5">
        <v>4.5900000000000003E-2</v>
      </c>
      <c r="AA1510" s="40"/>
      <c r="AD1510" s="111">
        <v>99.990121951219521</v>
      </c>
      <c r="AE1510" s="34">
        <v>0</v>
      </c>
      <c r="AF1510" s="34">
        <v>212194.70124339836</v>
      </c>
      <c r="AG1510" s="107">
        <v>8.2960000000000006E-2</v>
      </c>
      <c r="AH1510" s="41">
        <v>17.008296000000001</v>
      </c>
      <c r="AI1510" s="23">
        <v>3609070.2883792878</v>
      </c>
    </row>
    <row r="1511" spans="1:35" ht="27.75" customHeight="1" x14ac:dyDescent="0.2">
      <c r="A1511" s="39">
        <v>1444</v>
      </c>
      <c r="B1511" s="17" t="s">
        <v>64</v>
      </c>
      <c r="C1511" s="19">
        <v>2006</v>
      </c>
      <c r="D1511" s="19"/>
      <c r="E1511" s="29">
        <v>0</v>
      </c>
      <c r="F1511" s="21">
        <v>38243873</v>
      </c>
      <c r="G1511" s="21">
        <v>0</v>
      </c>
      <c r="H1511" s="23">
        <v>2184233</v>
      </c>
      <c r="I1511" s="107">
        <v>5.0000000000000001E-3</v>
      </c>
      <c r="J1511" s="23">
        <v>2364531.2000000002</v>
      </c>
      <c r="N1511" s="72"/>
      <c r="O1511" s="72"/>
      <c r="P1511" s="72"/>
      <c r="Q1511" s="72"/>
      <c r="R1511" s="72"/>
      <c r="S1511" s="72">
        <v>2364531.2000000002</v>
      </c>
      <c r="T1511" s="22"/>
      <c r="U1511" s="22"/>
      <c r="V1511" s="72">
        <v>0</v>
      </c>
      <c r="X1511" s="102">
        <v>142.4</v>
      </c>
      <c r="Y1511" s="22">
        <v>16604.853932584272</v>
      </c>
      <c r="Z1511" s="5">
        <v>4.5900000000000003E-2</v>
      </c>
      <c r="AA1511" s="40"/>
      <c r="AD1511" s="111">
        <v>103.12109756097563</v>
      </c>
      <c r="AE1511" s="34">
        <v>0</v>
      </c>
      <c r="AF1511" s="34">
        <v>219059.81838891067</v>
      </c>
      <c r="AG1511" s="107">
        <v>7.7441666666666686E-2</v>
      </c>
      <c r="AH1511" s="41">
        <v>16.88236666666667</v>
      </c>
      <c r="AI1511" s="23">
        <v>3698248.175975</v>
      </c>
    </row>
    <row r="1512" spans="1:35" ht="27.75" customHeight="1" x14ac:dyDescent="0.2">
      <c r="A1512" s="39">
        <v>1445</v>
      </c>
      <c r="B1512" s="17" t="s">
        <v>64</v>
      </c>
      <c r="C1512" s="19">
        <v>2007</v>
      </c>
      <c r="D1512" s="19"/>
      <c r="E1512" s="29">
        <v>-68057</v>
      </c>
      <c r="F1512" s="21">
        <v>40862992</v>
      </c>
      <c r="G1512" s="21">
        <v>0</v>
      </c>
      <c r="H1512" s="23">
        <v>2619119</v>
      </c>
      <c r="I1512" s="107">
        <v>5.0000000000000001E-3</v>
      </c>
      <c r="J1512" s="23">
        <v>2810338.3650000002</v>
      </c>
      <c r="N1512" s="72">
        <v>0</v>
      </c>
      <c r="O1512" s="72">
        <v>40862992</v>
      </c>
      <c r="P1512" s="72"/>
      <c r="Q1512" s="72"/>
      <c r="R1512" s="72">
        <v>0</v>
      </c>
      <c r="S1512" s="72">
        <v>2810338.3650000002</v>
      </c>
      <c r="T1512" s="22"/>
      <c r="U1512" s="22"/>
      <c r="V1512" s="72">
        <v>0</v>
      </c>
      <c r="X1512" s="102">
        <v>148.80000000000001</v>
      </c>
      <c r="Y1512" s="22">
        <v>18886.68256048387</v>
      </c>
      <c r="Z1512" s="5">
        <v>4.5900000000000003E-2</v>
      </c>
      <c r="AA1512" s="40"/>
      <c r="AD1512" s="111">
        <v>106.41609756097562</v>
      </c>
      <c r="AE1512" s="34">
        <v>0</v>
      </c>
      <c r="AF1512" s="34">
        <v>227891.65528534353</v>
      </c>
      <c r="AG1512" s="107">
        <v>7.350000000000001E-2</v>
      </c>
      <c r="AH1512" s="41">
        <v>17.296320000000001</v>
      </c>
      <c r="AI1512" s="23">
        <v>3941686.9951449935</v>
      </c>
    </row>
    <row r="1513" spans="1:35" ht="27.75" customHeight="1" x14ac:dyDescent="0.2">
      <c r="A1513" s="39">
        <v>1446</v>
      </c>
      <c r="B1513" s="17" t="s">
        <v>64</v>
      </c>
      <c r="C1513" s="19">
        <v>2008</v>
      </c>
      <c r="D1513" s="19"/>
      <c r="E1513" s="29">
        <v>-177137</v>
      </c>
      <c r="F1513" s="21">
        <v>43312704</v>
      </c>
      <c r="G1513" s="21">
        <v>0</v>
      </c>
      <c r="H1513" s="23">
        <v>2449712</v>
      </c>
      <c r="I1513" s="107">
        <v>5.0000000000000001E-3</v>
      </c>
      <c r="J1513" s="23">
        <v>2654026.96</v>
      </c>
      <c r="N1513" s="72">
        <v>0</v>
      </c>
      <c r="O1513" s="72">
        <v>43312704</v>
      </c>
      <c r="P1513" s="72"/>
      <c r="Q1513" s="72"/>
      <c r="R1513" s="72">
        <v>0</v>
      </c>
      <c r="S1513" s="72">
        <v>2654026.96</v>
      </c>
      <c r="T1513" s="22"/>
      <c r="U1513" s="22"/>
      <c r="V1513" s="72">
        <v>0</v>
      </c>
      <c r="X1513" s="102">
        <v>150.30000000000001</v>
      </c>
      <c r="Y1513" s="22">
        <v>17658.196673320024</v>
      </c>
      <c r="Z1513" s="5">
        <v>4.5900000000000003E-2</v>
      </c>
      <c r="AA1513" s="40"/>
      <c r="AD1513" s="111">
        <v>109.62926829268292</v>
      </c>
      <c r="AE1513" s="34">
        <v>0</v>
      </c>
      <c r="AF1513" s="34">
        <v>235089.62498106627</v>
      </c>
      <c r="AG1513" s="107">
        <v>7.2692083333333324E-2</v>
      </c>
      <c r="AH1513" s="41">
        <v>17.715351999999999</v>
      </c>
      <c r="AI1513" s="23">
        <v>4164695.4580875821</v>
      </c>
    </row>
    <row r="1514" spans="1:35" ht="27.75" customHeight="1" x14ac:dyDescent="0.2">
      <c r="A1514" s="39">
        <v>1447</v>
      </c>
      <c r="B1514" s="17" t="s">
        <v>64</v>
      </c>
      <c r="C1514" s="19">
        <v>2009</v>
      </c>
      <c r="D1514" s="19"/>
      <c r="E1514" s="29">
        <v>-255214</v>
      </c>
      <c r="F1514" s="21">
        <v>44500807</v>
      </c>
      <c r="G1514" s="21">
        <v>0</v>
      </c>
      <c r="H1514" s="23">
        <v>1188103</v>
      </c>
      <c r="I1514" s="107">
        <v>5.0000000000000001E-3</v>
      </c>
      <c r="J1514" s="23">
        <v>1404666.52</v>
      </c>
      <c r="N1514" s="72">
        <v>0</v>
      </c>
      <c r="O1514" s="72">
        <v>44500807</v>
      </c>
      <c r="P1514" s="72"/>
      <c r="Q1514" s="72"/>
      <c r="R1514" s="72">
        <v>0</v>
      </c>
      <c r="S1514" s="72">
        <v>1404666.52</v>
      </c>
      <c r="T1514" s="22"/>
      <c r="U1514" s="22"/>
      <c r="V1514" s="72">
        <v>0</v>
      </c>
      <c r="X1514" s="102">
        <v>151.1</v>
      </c>
      <c r="Y1514" s="22">
        <v>9296.2708140304439</v>
      </c>
      <c r="Z1514" s="5">
        <v>4.5900000000000003E-2</v>
      </c>
      <c r="AA1514" s="40"/>
      <c r="AD1514" s="111">
        <v>112.72439024390243</v>
      </c>
      <c r="AE1514" s="34">
        <v>0</v>
      </c>
      <c r="AF1514" s="34">
        <v>233595.28200846576</v>
      </c>
      <c r="AG1514" s="107">
        <v>7.3154000000000011E-2</v>
      </c>
      <c r="AH1514" s="41">
        <v>17.930536200000002</v>
      </c>
      <c r="AI1514" s="23">
        <v>4188488.6602020045</v>
      </c>
    </row>
    <row r="1515" spans="1:35" ht="27.75" customHeight="1" x14ac:dyDescent="0.2">
      <c r="A1515" s="39">
        <v>1448</v>
      </c>
      <c r="B1515" s="17" t="s">
        <v>64</v>
      </c>
      <c r="C1515" s="19">
        <v>2010</v>
      </c>
      <c r="D1515" s="19"/>
      <c r="E1515" s="29">
        <v>-264626</v>
      </c>
      <c r="F1515" s="21">
        <v>46008812</v>
      </c>
      <c r="G1515" s="21">
        <v>0</v>
      </c>
      <c r="H1515" s="23">
        <v>1508005</v>
      </c>
      <c r="I1515" s="107">
        <v>5.0000000000000001E-3</v>
      </c>
      <c r="J1515" s="23">
        <v>1730509.0349999999</v>
      </c>
      <c r="N1515" s="72">
        <v>2519470</v>
      </c>
      <c r="O1515" s="72">
        <v>46008812</v>
      </c>
      <c r="P1515" s="72"/>
      <c r="Q1515" s="72"/>
      <c r="R1515" s="72">
        <v>2519470</v>
      </c>
      <c r="S1515" s="72">
        <v>4249979.0350000001</v>
      </c>
      <c r="T1515" s="22"/>
      <c r="U1515" s="22"/>
      <c r="V1515" s="72">
        <v>0</v>
      </c>
      <c r="X1515" s="102">
        <v>155.1</v>
      </c>
      <c r="Y1515" s="22">
        <v>27401.541166989042</v>
      </c>
      <c r="Z1515" s="5">
        <v>4.5900000000000003E-2</v>
      </c>
      <c r="AA1515" s="40"/>
      <c r="AD1515" s="111">
        <v>115.85768292682927</v>
      </c>
      <c r="AE1515" s="34">
        <v>0</v>
      </c>
      <c r="AF1515" s="34">
        <v>250274.79973126622</v>
      </c>
      <c r="AG1515" s="107">
        <v>7.3993333333333355E-2</v>
      </c>
      <c r="AH1515" s="41">
        <v>18.29948266666667</v>
      </c>
      <c r="AI1515" s="23">
        <v>4579899.3595857779</v>
      </c>
    </row>
    <row r="1516" spans="1:35" ht="27.75" customHeight="1" x14ac:dyDescent="0.2">
      <c r="A1516" s="39">
        <v>1449</v>
      </c>
      <c r="B1516" s="17" t="s">
        <v>64</v>
      </c>
      <c r="C1516" s="18">
        <v>2011</v>
      </c>
      <c r="D1516" s="18"/>
      <c r="E1516" s="29">
        <v>-277345</v>
      </c>
      <c r="F1516" s="21">
        <v>47877847</v>
      </c>
      <c r="G1516" s="20">
        <v>0</v>
      </c>
      <c r="H1516" s="23">
        <v>1869035</v>
      </c>
      <c r="I1516" s="107">
        <v>5.0000000000000001E-3</v>
      </c>
      <c r="J1516" s="23">
        <v>2099079.06</v>
      </c>
      <c r="N1516" s="72">
        <v>748306</v>
      </c>
      <c r="O1516" s="72">
        <v>47877847</v>
      </c>
      <c r="P1516" s="72"/>
      <c r="Q1516" s="72"/>
      <c r="R1516" s="72">
        <v>748306</v>
      </c>
      <c r="S1516" s="72">
        <v>2847385.06</v>
      </c>
      <c r="T1516" s="22"/>
      <c r="U1516" s="22"/>
      <c r="V1516" s="72">
        <v>0</v>
      </c>
      <c r="X1516" s="102">
        <v>160.19999999999999</v>
      </c>
      <c r="Y1516" s="22">
        <v>17773.939200998753</v>
      </c>
      <c r="Z1516" s="5">
        <v>4.5900000000000003E-2</v>
      </c>
      <c r="AA1516" s="40"/>
      <c r="AD1516" s="111">
        <v>119.08</v>
      </c>
      <c r="AE1516" s="34">
        <v>0</v>
      </c>
      <c r="AF1516" s="34">
        <v>256561.12562459984</v>
      </c>
      <c r="AG1516" s="107">
        <v>7.0764333333333346E-2</v>
      </c>
      <c r="AH1516" s="41">
        <v>18.328728099999999</v>
      </c>
      <c r="AI1516" s="23">
        <v>4702439.1126032332</v>
      </c>
    </row>
    <row r="1517" spans="1:35" ht="27.75" customHeight="1" x14ac:dyDescent="0.2">
      <c r="B1517" s="98" t="s">
        <v>64</v>
      </c>
      <c r="C1517" s="39">
        <v>2012</v>
      </c>
      <c r="E1517" s="29">
        <v>-277345</v>
      </c>
      <c r="F1517" s="34">
        <v>55266058</v>
      </c>
      <c r="G1517" s="20"/>
      <c r="H1517" s="23">
        <v>7388211</v>
      </c>
      <c r="I1517" s="107">
        <v>5.0000000000000001E-3</v>
      </c>
      <c r="J1517" s="23">
        <v>7627600.2350000003</v>
      </c>
      <c r="N1517" s="72">
        <v>0</v>
      </c>
      <c r="O1517" s="72">
        <v>55266058</v>
      </c>
      <c r="P1517" s="72"/>
      <c r="Q1517" s="72"/>
      <c r="R1517" s="72">
        <v>0</v>
      </c>
      <c r="S1517" s="72">
        <v>7627600.2350000003</v>
      </c>
      <c r="T1517" s="72">
        <v>0</v>
      </c>
      <c r="U1517" s="72">
        <v>3717260</v>
      </c>
      <c r="X1517" s="102">
        <v>161.6</v>
      </c>
      <c r="Y1517" s="22">
        <v>47200.496503712879</v>
      </c>
      <c r="Z1517" s="5">
        <v>4.5900000000000003E-2</v>
      </c>
      <c r="AF1517" s="34">
        <v>291985.46646214358</v>
      </c>
      <c r="AG1517" s="107">
        <v>6.2333333333333331E-2</v>
      </c>
      <c r="AH1517" s="41">
        <v>17.40324</v>
      </c>
      <c r="AI1517" s="23">
        <v>5081493.1493526353</v>
      </c>
    </row>
    <row r="1518" spans="1:35" ht="27.75" customHeight="1" x14ac:dyDescent="0.2">
      <c r="A1518" s="39">
        <v>1450</v>
      </c>
      <c r="B1518" s="17" t="s">
        <v>65</v>
      </c>
      <c r="C1518" s="19">
        <v>1989</v>
      </c>
      <c r="D1518" s="19"/>
      <c r="E1518" s="29">
        <v>0</v>
      </c>
      <c r="F1518" s="21">
        <v>61668840</v>
      </c>
      <c r="G1518" s="21">
        <v>-24624842</v>
      </c>
      <c r="H1518" s="23"/>
      <c r="I1518" s="107">
        <v>5.0000000000000001E-3</v>
      </c>
      <c r="N1518" s="72"/>
      <c r="O1518" s="72"/>
      <c r="P1518" s="72"/>
      <c r="Q1518" s="72"/>
      <c r="R1518" s="72"/>
      <c r="V1518" s="72">
        <v>0</v>
      </c>
      <c r="X1518" s="102">
        <v>95.5</v>
      </c>
      <c r="Z1518" s="5">
        <v>4.5900000000000003E-2</v>
      </c>
      <c r="AA1518" s="40">
        <v>724021.65359483368</v>
      </c>
      <c r="AB1518" s="110">
        <v>51.164212860310414</v>
      </c>
      <c r="AE1518" s="34">
        <v>1</v>
      </c>
      <c r="AF1518" s="34">
        <v>724021.65359483368</v>
      </c>
    </row>
    <row r="1519" spans="1:35" ht="27.75" customHeight="1" x14ac:dyDescent="0.2">
      <c r="A1519" s="39">
        <v>1451</v>
      </c>
      <c r="B1519" s="17" t="s">
        <v>65</v>
      </c>
      <c r="C1519" s="19">
        <v>1990</v>
      </c>
      <c r="D1519" s="19"/>
      <c r="E1519" s="29">
        <v>0</v>
      </c>
      <c r="F1519" s="21">
        <v>65690994</v>
      </c>
      <c r="G1519" s="21">
        <v>-26668302</v>
      </c>
      <c r="H1519" s="23">
        <v>4022154</v>
      </c>
      <c r="I1519" s="107">
        <v>5.0000000000000001E-3</v>
      </c>
      <c r="J1519" s="34">
        <v>4330498.2</v>
      </c>
      <c r="N1519" s="72"/>
      <c r="O1519" s="72"/>
      <c r="P1519" s="72"/>
      <c r="Q1519" s="72"/>
      <c r="R1519" s="72"/>
      <c r="S1519" s="72">
        <v>4330498.2</v>
      </c>
      <c r="T1519" s="22"/>
      <c r="U1519" s="22"/>
      <c r="V1519" s="72">
        <v>0</v>
      </c>
      <c r="X1519" s="102">
        <v>98.5</v>
      </c>
      <c r="Y1519" s="22">
        <v>43964.448730964468</v>
      </c>
      <c r="Z1519" s="5">
        <v>4.5900000000000003E-2</v>
      </c>
      <c r="AA1519" s="40"/>
      <c r="AE1519" s="34">
        <v>0</v>
      </c>
      <c r="AF1519" s="34">
        <v>734753.50842579524</v>
      </c>
    </row>
    <row r="1520" spans="1:35" ht="27.75" customHeight="1" x14ac:dyDescent="0.2">
      <c r="A1520" s="39">
        <v>1452</v>
      </c>
      <c r="B1520" s="17" t="s">
        <v>65</v>
      </c>
      <c r="C1520" s="19">
        <v>1991</v>
      </c>
      <c r="D1520" s="19"/>
      <c r="E1520" s="29">
        <v>0</v>
      </c>
      <c r="F1520" s="21">
        <v>69900003</v>
      </c>
      <c r="G1520" s="21">
        <v>-29516842</v>
      </c>
      <c r="H1520" s="23">
        <v>4209009</v>
      </c>
      <c r="I1520" s="107">
        <v>5.0000000000000001E-3</v>
      </c>
      <c r="J1520" s="23">
        <v>4537463.97</v>
      </c>
      <c r="N1520" s="72"/>
      <c r="O1520" s="72"/>
      <c r="P1520" s="72"/>
      <c r="Q1520" s="72"/>
      <c r="R1520" s="72"/>
      <c r="S1520" s="72">
        <v>4537463.97</v>
      </c>
      <c r="T1520" s="22"/>
      <c r="U1520" s="22"/>
      <c r="V1520" s="72">
        <v>0</v>
      </c>
      <c r="X1520" s="102">
        <v>97.7</v>
      </c>
      <c r="Y1520" s="22">
        <v>46442.824667349021</v>
      </c>
      <c r="Z1520" s="5">
        <v>4.5900000000000003E-2</v>
      </c>
      <c r="AA1520" s="40"/>
      <c r="AE1520" s="34">
        <v>0</v>
      </c>
      <c r="AF1520" s="34">
        <v>747471.14705640019</v>
      </c>
    </row>
    <row r="1521" spans="1:35" ht="27.75" customHeight="1" x14ac:dyDescent="0.2">
      <c r="A1521" s="39">
        <v>1453</v>
      </c>
      <c r="B1521" s="17" t="s">
        <v>65</v>
      </c>
      <c r="C1521" s="19">
        <v>1992</v>
      </c>
      <c r="D1521" s="19"/>
      <c r="E1521" s="29">
        <v>0</v>
      </c>
      <c r="F1521" s="21">
        <v>74936975</v>
      </c>
      <c r="G1521" s="21">
        <v>-32533243</v>
      </c>
      <c r="H1521" s="23">
        <v>5036972</v>
      </c>
      <c r="I1521" s="107">
        <v>5.0000000000000001E-3</v>
      </c>
      <c r="J1521" s="23">
        <v>5386472.0149999997</v>
      </c>
      <c r="N1521" s="72"/>
      <c r="O1521" s="72"/>
      <c r="P1521" s="72"/>
      <c r="Q1521" s="72"/>
      <c r="R1521" s="72"/>
      <c r="S1521" s="72">
        <v>5386472.0149999997</v>
      </c>
      <c r="T1521" s="22"/>
      <c r="U1521" s="22"/>
      <c r="V1521" s="72">
        <v>0</v>
      </c>
      <c r="X1521" s="102">
        <v>100</v>
      </c>
      <c r="Y1521" s="22">
        <v>53864.720149999994</v>
      </c>
      <c r="Z1521" s="5">
        <v>4.5900000000000003E-2</v>
      </c>
      <c r="AA1521" s="40"/>
      <c r="AE1521" s="34">
        <v>0</v>
      </c>
      <c r="AF1521" s="34">
        <v>767026.94155651133</v>
      </c>
    </row>
    <row r="1522" spans="1:35" ht="27.75" customHeight="1" x14ac:dyDescent="0.2">
      <c r="A1522" s="39">
        <v>1454</v>
      </c>
      <c r="B1522" s="17" t="s">
        <v>65</v>
      </c>
      <c r="C1522" s="19">
        <v>1993</v>
      </c>
      <c r="D1522" s="19"/>
      <c r="E1522" s="29">
        <v>0</v>
      </c>
      <c r="F1522" s="21">
        <v>81729210</v>
      </c>
      <c r="G1522" s="21">
        <v>-35841194</v>
      </c>
      <c r="H1522" s="23">
        <v>6792235</v>
      </c>
      <c r="I1522" s="107">
        <v>5.0000000000000001E-3</v>
      </c>
      <c r="J1522" s="23">
        <v>7166919.875</v>
      </c>
      <c r="N1522" s="72"/>
      <c r="O1522" s="72"/>
      <c r="P1522" s="72"/>
      <c r="Q1522" s="72"/>
      <c r="R1522" s="72"/>
      <c r="S1522" s="72">
        <v>7166919.875</v>
      </c>
      <c r="T1522" s="22"/>
      <c r="U1522" s="22"/>
      <c r="V1522" s="72">
        <v>0</v>
      </c>
      <c r="X1522" s="102">
        <v>102.5</v>
      </c>
      <c r="Y1522" s="22">
        <v>69921.16951219512</v>
      </c>
      <c r="Z1522" s="5">
        <v>4.5900000000000003E-2</v>
      </c>
      <c r="AA1522" s="40"/>
      <c r="AE1522" s="34">
        <v>0</v>
      </c>
      <c r="AF1522" s="34">
        <v>801741.5744512626</v>
      </c>
    </row>
    <row r="1523" spans="1:35" ht="27.75" customHeight="1" x14ac:dyDescent="0.2">
      <c r="A1523" s="39">
        <v>1455</v>
      </c>
      <c r="B1523" s="17" t="s">
        <v>65</v>
      </c>
      <c r="C1523" s="19">
        <v>1994</v>
      </c>
      <c r="D1523" s="19"/>
      <c r="E1523" s="29">
        <v>0</v>
      </c>
      <c r="F1523" s="21">
        <v>87935518</v>
      </c>
      <c r="G1523" s="21">
        <v>-38950882</v>
      </c>
      <c r="H1523" s="23">
        <v>6206308</v>
      </c>
      <c r="I1523" s="107">
        <v>5.0000000000000001E-3</v>
      </c>
      <c r="J1523" s="23">
        <v>6614954.0499999998</v>
      </c>
      <c r="N1523" s="72"/>
      <c r="O1523" s="72"/>
      <c r="P1523" s="72"/>
      <c r="Q1523" s="72"/>
      <c r="R1523" s="72"/>
      <c r="S1523" s="72">
        <v>6614954.0499999998</v>
      </c>
      <c r="T1523" s="22"/>
      <c r="U1523" s="22"/>
      <c r="V1523" s="72">
        <v>0</v>
      </c>
      <c r="X1523" s="102">
        <v>108.2</v>
      </c>
      <c r="Y1523" s="22">
        <v>61136.359057301292</v>
      </c>
      <c r="Z1523" s="5">
        <v>4.5900000000000003E-2</v>
      </c>
      <c r="AA1523" s="40"/>
      <c r="AE1523" s="34">
        <v>0</v>
      </c>
      <c r="AF1523" s="34">
        <v>826077.99524125096</v>
      </c>
    </row>
    <row r="1524" spans="1:35" ht="27.75" customHeight="1" x14ac:dyDescent="0.2">
      <c r="A1524" s="39">
        <v>1456</v>
      </c>
      <c r="B1524" s="17" t="s">
        <v>65</v>
      </c>
      <c r="C1524" s="19">
        <v>1995</v>
      </c>
      <c r="D1524" s="19"/>
      <c r="E1524" s="29">
        <v>0</v>
      </c>
      <c r="F1524" s="21">
        <v>93481730</v>
      </c>
      <c r="G1524" s="21">
        <v>-42252918</v>
      </c>
      <c r="H1524" s="23">
        <v>5546212</v>
      </c>
      <c r="I1524" s="107">
        <v>5.0000000000000001E-3</v>
      </c>
      <c r="J1524" s="23">
        <v>5985889.5899999999</v>
      </c>
      <c r="N1524" s="72"/>
      <c r="O1524" s="72"/>
      <c r="P1524" s="72"/>
      <c r="Q1524" s="72"/>
      <c r="R1524" s="72"/>
      <c r="S1524" s="72">
        <v>5985889.5899999999</v>
      </c>
      <c r="T1524" s="22"/>
      <c r="U1524" s="22"/>
      <c r="V1524" s="72">
        <v>0</v>
      </c>
      <c r="X1524" s="102">
        <v>116.7</v>
      </c>
      <c r="Y1524" s="22">
        <v>51292.969922879172</v>
      </c>
      <c r="Z1524" s="5">
        <v>4.5900000000000003E-2</v>
      </c>
      <c r="AA1524" s="40"/>
      <c r="AE1524" s="34">
        <v>0</v>
      </c>
      <c r="AF1524" s="34">
        <v>839453.98518255667</v>
      </c>
    </row>
    <row r="1525" spans="1:35" ht="27.75" customHeight="1" x14ac:dyDescent="0.2">
      <c r="A1525" s="39">
        <v>1457</v>
      </c>
      <c r="B1525" s="17" t="s">
        <v>65</v>
      </c>
      <c r="C1525" s="19">
        <v>1996</v>
      </c>
      <c r="D1525" s="19"/>
      <c r="E1525" s="29">
        <v>0</v>
      </c>
      <c r="F1525" s="21">
        <v>98339821</v>
      </c>
      <c r="G1525" s="21">
        <v>-45936253</v>
      </c>
      <c r="H1525" s="23">
        <v>4858091</v>
      </c>
      <c r="I1525" s="107">
        <v>5.0000000000000001E-3</v>
      </c>
      <c r="J1525" s="23">
        <v>5325499.6500000004</v>
      </c>
      <c r="N1525" s="72"/>
      <c r="O1525" s="72"/>
      <c r="P1525" s="72"/>
      <c r="Q1525" s="72"/>
      <c r="R1525" s="72"/>
      <c r="S1525" s="72">
        <v>5325499.6500000004</v>
      </c>
      <c r="T1525" s="22"/>
      <c r="U1525" s="22"/>
      <c r="V1525" s="72">
        <v>0</v>
      </c>
      <c r="X1525" s="102">
        <v>116.6</v>
      </c>
      <c r="Y1525" s="22">
        <v>45673.238850771872</v>
      </c>
      <c r="Z1525" s="5">
        <v>4.5900000000000003E-2</v>
      </c>
      <c r="AA1525" s="40"/>
      <c r="AE1525" s="34">
        <v>0</v>
      </c>
      <c r="AF1525" s="34">
        <v>846596.28611344926</v>
      </c>
    </row>
    <row r="1526" spans="1:35" ht="27.75" customHeight="1" x14ac:dyDescent="0.2">
      <c r="A1526" s="39">
        <v>1458</v>
      </c>
      <c r="B1526" s="17" t="s">
        <v>65</v>
      </c>
      <c r="C1526" s="19">
        <v>1997</v>
      </c>
      <c r="D1526" s="19"/>
      <c r="E1526" s="29">
        <v>0</v>
      </c>
      <c r="F1526" s="21">
        <v>103542161</v>
      </c>
      <c r="G1526" s="21">
        <v>-49538156</v>
      </c>
      <c r="H1526" s="23">
        <v>5202340</v>
      </c>
      <c r="I1526" s="107">
        <v>5.0000000000000001E-3</v>
      </c>
      <c r="J1526" s="23">
        <v>5694039.1050000004</v>
      </c>
      <c r="L1526" s="33">
        <v>0.52156536504970186</v>
      </c>
      <c r="N1526" s="72"/>
      <c r="O1526" s="72"/>
      <c r="P1526" s="72"/>
      <c r="Q1526" s="72"/>
      <c r="R1526" s="72"/>
      <c r="S1526" s="72">
        <v>5694039.1050000004</v>
      </c>
      <c r="T1526" s="22"/>
      <c r="U1526" s="22"/>
      <c r="V1526" s="72">
        <v>0</v>
      </c>
      <c r="X1526" s="102">
        <v>118</v>
      </c>
      <c r="Y1526" s="22">
        <v>48254.568686440682</v>
      </c>
      <c r="Z1526" s="5">
        <v>4.5900000000000003E-2</v>
      </c>
      <c r="AA1526" s="40"/>
      <c r="AE1526" s="34">
        <v>0</v>
      </c>
      <c r="AF1526" s="34">
        <v>855992.08526728267</v>
      </c>
    </row>
    <row r="1527" spans="1:35" ht="27.75" customHeight="1" x14ac:dyDescent="0.2">
      <c r="A1527" s="39">
        <v>1459</v>
      </c>
      <c r="B1527" s="17" t="s">
        <v>65</v>
      </c>
      <c r="C1527" s="19">
        <v>1998</v>
      </c>
      <c r="D1527" s="19"/>
      <c r="E1527" s="29">
        <v>0</v>
      </c>
      <c r="F1527" s="21">
        <v>97366441</v>
      </c>
      <c r="G1527" s="21">
        <v>-42023589</v>
      </c>
      <c r="H1527" s="23">
        <v>-6175720</v>
      </c>
      <c r="I1527" s="107">
        <v>5.0000000000000001E-3</v>
      </c>
      <c r="J1527" s="23"/>
      <c r="K1527" s="23">
        <v>2168706.5609999998</v>
      </c>
      <c r="L1527" s="23">
        <v>23059045.732175719</v>
      </c>
      <c r="M1527" s="39">
        <v>1</v>
      </c>
      <c r="N1527" s="72"/>
      <c r="O1527" s="72"/>
      <c r="P1527" s="72"/>
      <c r="Q1527" s="72"/>
      <c r="R1527" s="72"/>
      <c r="S1527" s="72">
        <v>2168706.5609999998</v>
      </c>
      <c r="T1527" s="22"/>
      <c r="U1527" s="22"/>
      <c r="X1527" s="102">
        <v>122.8</v>
      </c>
      <c r="Y1527" s="22">
        <v>17660.47688110749</v>
      </c>
      <c r="Z1527" s="5">
        <v>4.5900000000000003E-2</v>
      </c>
      <c r="AA1527" s="40"/>
      <c r="AE1527" s="34">
        <v>0</v>
      </c>
      <c r="AF1527" s="34">
        <v>834362.52543462184</v>
      </c>
    </row>
    <row r="1528" spans="1:35" ht="27.75" customHeight="1" x14ac:dyDescent="0.2">
      <c r="A1528" s="39">
        <v>1460</v>
      </c>
      <c r="B1528" s="17" t="s">
        <v>65</v>
      </c>
      <c r="C1528" s="19">
        <v>1999</v>
      </c>
      <c r="D1528" s="19"/>
      <c r="E1528" s="29">
        <v>0</v>
      </c>
      <c r="F1528" s="21">
        <v>0</v>
      </c>
      <c r="G1528" s="21">
        <v>0</v>
      </c>
      <c r="H1528" s="23">
        <v>-97366441</v>
      </c>
      <c r="I1528" s="107">
        <v>5.0000000000000001E-3</v>
      </c>
      <c r="J1528" s="23"/>
      <c r="K1528" s="23">
        <v>2168706.5609999998</v>
      </c>
      <c r="L1528" s="23">
        <v>23059045.732175719</v>
      </c>
      <c r="M1528" s="39">
        <v>1</v>
      </c>
      <c r="N1528" s="72"/>
      <c r="O1528" s="72"/>
      <c r="P1528" s="72"/>
      <c r="Q1528" s="72"/>
      <c r="R1528" s="72"/>
      <c r="S1528" s="72">
        <v>2168706.5609999998</v>
      </c>
      <c r="T1528" s="22"/>
      <c r="U1528" s="22"/>
      <c r="X1528" s="102">
        <v>126.1</v>
      </c>
      <c r="Y1528" s="22">
        <v>17198.30738302934</v>
      </c>
      <c r="Z1528" s="5">
        <v>4.5900000000000003E-2</v>
      </c>
      <c r="AA1528" s="40"/>
      <c r="AE1528" s="34">
        <v>0</v>
      </c>
      <c r="AF1528" s="34">
        <v>813263.59290020203</v>
      </c>
    </row>
    <row r="1529" spans="1:35" ht="27.75" customHeight="1" x14ac:dyDescent="0.2">
      <c r="A1529" s="39">
        <v>1461</v>
      </c>
      <c r="B1529" s="17" t="s">
        <v>65</v>
      </c>
      <c r="C1529" s="19">
        <v>2000</v>
      </c>
      <c r="D1529" s="19"/>
      <c r="E1529" s="29">
        <v>0</v>
      </c>
      <c r="F1529" s="21">
        <v>0</v>
      </c>
      <c r="G1529" s="21">
        <v>0</v>
      </c>
      <c r="H1529" s="23">
        <v>0</v>
      </c>
      <c r="I1529" s="107">
        <v>5.0000000000000001E-3</v>
      </c>
      <c r="J1529" s="23"/>
      <c r="K1529" s="23">
        <v>2168706.5609999998</v>
      </c>
      <c r="L1529" s="23">
        <v>23059045.732175719</v>
      </c>
      <c r="M1529" s="39">
        <v>1</v>
      </c>
      <c r="N1529" s="72"/>
      <c r="O1529" s="72"/>
      <c r="P1529" s="72"/>
      <c r="Q1529" s="72"/>
      <c r="R1529" s="72"/>
      <c r="S1529" s="72">
        <v>2168706.5609999998</v>
      </c>
      <c r="T1529" s="22"/>
      <c r="U1529" s="22"/>
      <c r="X1529" s="102">
        <v>128.69999999999999</v>
      </c>
      <c r="Y1529" s="22">
        <v>16850.866829836828</v>
      </c>
      <c r="Z1529" s="5">
        <v>4.5900000000000003E-2</v>
      </c>
      <c r="AA1529" s="40"/>
      <c r="AE1529" s="34">
        <v>0</v>
      </c>
      <c r="AF1529" s="34">
        <v>792785.66081591963</v>
      </c>
    </row>
    <row r="1530" spans="1:35" ht="27.75" customHeight="1" x14ac:dyDescent="0.2">
      <c r="A1530" s="39">
        <v>1462</v>
      </c>
      <c r="B1530" s="17" t="s">
        <v>65</v>
      </c>
      <c r="C1530" s="19">
        <v>2001</v>
      </c>
      <c r="D1530" s="19"/>
      <c r="E1530" s="29">
        <v>0</v>
      </c>
      <c r="F1530" s="21">
        <v>0</v>
      </c>
      <c r="G1530" s="21">
        <v>0</v>
      </c>
      <c r="H1530" s="23">
        <v>0</v>
      </c>
      <c r="I1530" s="107">
        <v>5.0000000000000001E-3</v>
      </c>
      <c r="J1530" s="23"/>
      <c r="K1530" s="23">
        <v>2168706.5609999998</v>
      </c>
      <c r="L1530" s="23">
        <v>23059045.732175719</v>
      </c>
      <c r="M1530" s="39">
        <v>1</v>
      </c>
      <c r="N1530" s="72"/>
      <c r="O1530" s="72"/>
      <c r="P1530" s="72"/>
      <c r="Q1530" s="72"/>
      <c r="R1530" s="72"/>
      <c r="S1530" s="72">
        <v>2168706.5609999998</v>
      </c>
      <c r="T1530" s="22"/>
      <c r="U1530" s="22"/>
      <c r="X1530" s="102">
        <v>129.6</v>
      </c>
      <c r="Y1530" s="22">
        <v>16733.846921296295</v>
      </c>
      <c r="Z1530" s="5">
        <v>4.5900000000000003E-2</v>
      </c>
      <c r="AA1530" s="40"/>
      <c r="AE1530" s="34">
        <v>0</v>
      </c>
      <c r="AF1530" s="34">
        <v>773130.64590576524</v>
      </c>
    </row>
    <row r="1531" spans="1:35" ht="27.75" customHeight="1" x14ac:dyDescent="0.2">
      <c r="A1531" s="39">
        <v>1463</v>
      </c>
      <c r="B1531" s="17" t="s">
        <v>65</v>
      </c>
      <c r="C1531" s="19">
        <v>2002</v>
      </c>
      <c r="D1531" s="19"/>
      <c r="E1531" s="29">
        <v>0</v>
      </c>
      <c r="F1531" s="21">
        <v>113867983</v>
      </c>
      <c r="G1531" s="109">
        <v>-3336149.4444481586</v>
      </c>
      <c r="H1531" s="23">
        <v>113867983</v>
      </c>
      <c r="I1531" s="107">
        <v>5.0000000000000001E-3</v>
      </c>
      <c r="J1531" s="23"/>
      <c r="K1531" s="23">
        <v>2168706.5609999998</v>
      </c>
      <c r="L1531" s="23">
        <v>23059045.732175719</v>
      </c>
      <c r="M1531" s="39">
        <v>1</v>
      </c>
      <c r="N1531" s="72"/>
      <c r="O1531" s="72"/>
      <c r="P1531" s="72"/>
      <c r="Q1531" s="72"/>
      <c r="R1531" s="72"/>
      <c r="S1531" s="72">
        <v>2168706.5609999998</v>
      </c>
      <c r="T1531" s="22"/>
      <c r="U1531" s="22"/>
      <c r="V1531" s="72">
        <v>0</v>
      </c>
      <c r="X1531" s="102">
        <v>130.5</v>
      </c>
      <c r="Y1531" s="22">
        <v>16618.441080459768</v>
      </c>
      <c r="Z1531" s="5">
        <v>4.5900000000000003E-2</v>
      </c>
      <c r="AA1531" s="40"/>
      <c r="AD1531" s="111">
        <v>91.329146341463414</v>
      </c>
      <c r="AE1531" s="34">
        <v>0</v>
      </c>
      <c r="AF1531" s="34">
        <v>754262.39033915033</v>
      </c>
      <c r="AG1531" s="107">
        <v>8.2960000000000006E-2</v>
      </c>
      <c r="AH1531" s="41">
        <v>16.741565999999999</v>
      </c>
      <c r="AI1531" s="23">
        <v>12627533.589180646</v>
      </c>
    </row>
    <row r="1532" spans="1:35" ht="27.75" customHeight="1" x14ac:dyDescent="0.2">
      <c r="A1532" s="39">
        <v>1464</v>
      </c>
      <c r="B1532" s="17" t="s">
        <v>65</v>
      </c>
      <c r="C1532" s="19">
        <v>2003</v>
      </c>
      <c r="D1532" s="19"/>
      <c r="E1532" s="29">
        <v>0</v>
      </c>
      <c r="F1532" s="21">
        <v>118588869</v>
      </c>
      <c r="G1532" s="21">
        <v>0</v>
      </c>
      <c r="H1532" s="23">
        <v>4720886</v>
      </c>
      <c r="I1532" s="107">
        <v>5.0000000000000001E-3</v>
      </c>
      <c r="J1532" s="23">
        <v>5290225.915</v>
      </c>
      <c r="K1532" s="23">
        <v>10843532.805</v>
      </c>
      <c r="L1532" s="23">
        <v>115295228.6608786</v>
      </c>
      <c r="N1532" s="72"/>
      <c r="O1532" s="72"/>
      <c r="P1532" s="72"/>
      <c r="Q1532" s="72"/>
      <c r="R1532" s="72"/>
      <c r="S1532" s="72">
        <v>5290225.915</v>
      </c>
      <c r="T1532" s="22"/>
      <c r="U1532" s="22"/>
      <c r="V1532" s="72">
        <v>0</v>
      </c>
      <c r="X1532" s="102">
        <v>130.6</v>
      </c>
      <c r="Y1532" s="22">
        <v>40507.08970137826</v>
      </c>
      <c r="Z1532" s="5">
        <v>4.5900000000000003E-2</v>
      </c>
      <c r="AA1532" s="40"/>
      <c r="AD1532" s="111">
        <v>94.295243902439026</v>
      </c>
      <c r="AE1532" s="34">
        <v>0</v>
      </c>
      <c r="AF1532" s="34">
        <v>760148.83632396162</v>
      </c>
      <c r="AG1532" s="107">
        <v>8.2960000000000006E-2</v>
      </c>
      <c r="AH1532" s="41">
        <v>16.820820000000001</v>
      </c>
      <c r="AI1532" s="23">
        <v>12786326.749014821</v>
      </c>
    </row>
    <row r="1533" spans="1:35" ht="27.75" customHeight="1" x14ac:dyDescent="0.2">
      <c r="A1533" s="39">
        <v>1465</v>
      </c>
      <c r="B1533" s="17" t="s">
        <v>65</v>
      </c>
      <c r="C1533" s="19">
        <v>2004</v>
      </c>
      <c r="D1533" s="19"/>
      <c r="E1533" s="29">
        <v>0</v>
      </c>
      <c r="F1533" s="21">
        <v>123058888</v>
      </c>
      <c r="G1533" s="21">
        <v>0</v>
      </c>
      <c r="H1533" s="23">
        <v>4470019</v>
      </c>
      <c r="I1533" s="107">
        <v>5.0000000000000001E-3</v>
      </c>
      <c r="J1533" s="23">
        <v>5062963.3449999997</v>
      </c>
      <c r="K1533" s="23"/>
      <c r="N1533" s="72"/>
      <c r="O1533" s="72"/>
      <c r="P1533" s="72"/>
      <c r="Q1533" s="72"/>
      <c r="R1533" s="72"/>
      <c r="S1533" s="72">
        <v>5062963.3449999997</v>
      </c>
      <c r="T1533" s="22"/>
      <c r="U1533" s="22"/>
      <c r="V1533" s="72">
        <v>0</v>
      </c>
      <c r="X1533" s="102">
        <v>131.1</v>
      </c>
      <c r="Y1533" s="22">
        <v>38619.094927536229</v>
      </c>
      <c r="Z1533" s="5">
        <v>4.5900000000000003E-2</v>
      </c>
      <c r="AA1533" s="40"/>
      <c r="AD1533" s="111">
        <v>97.149756097560967</v>
      </c>
      <c r="AE1533" s="34">
        <v>0</v>
      </c>
      <c r="AF1533" s="34">
        <v>763877.09966422792</v>
      </c>
      <c r="AG1533" s="107">
        <v>8.2960000000000006E-2</v>
      </c>
      <c r="AH1533" s="41">
        <v>16.852066000000001</v>
      </c>
      <c r="AI1533" s="23">
        <v>12872907.299430147</v>
      </c>
    </row>
    <row r="1534" spans="1:35" ht="27.75" customHeight="1" x14ac:dyDescent="0.2">
      <c r="A1534" s="39">
        <v>1466</v>
      </c>
      <c r="B1534" s="17" t="s">
        <v>65</v>
      </c>
      <c r="C1534" s="19">
        <v>2005</v>
      </c>
      <c r="D1534" s="19"/>
      <c r="E1534" s="29">
        <v>0</v>
      </c>
      <c r="F1534" s="21">
        <v>128237152</v>
      </c>
      <c r="G1534" s="21">
        <v>0</v>
      </c>
      <c r="H1534" s="23">
        <v>5178264</v>
      </c>
      <c r="I1534" s="107">
        <v>5.0000000000000001E-3</v>
      </c>
      <c r="J1534" s="23">
        <v>5793558.4400000004</v>
      </c>
      <c r="N1534" s="72"/>
      <c r="O1534" s="72"/>
      <c r="P1534" s="72"/>
      <c r="Q1534" s="72"/>
      <c r="R1534" s="72"/>
      <c r="S1534" s="72">
        <v>5793558.4400000004</v>
      </c>
      <c r="T1534" s="22"/>
      <c r="U1534" s="22"/>
      <c r="V1534" s="72">
        <v>0</v>
      </c>
      <c r="X1534" s="102">
        <v>133.6</v>
      </c>
      <c r="Y1534" s="22">
        <v>43364.958383233541</v>
      </c>
      <c r="Z1534" s="5">
        <v>4.5900000000000003E-2</v>
      </c>
      <c r="AA1534" s="40"/>
      <c r="AD1534" s="111">
        <v>99.990121951219521</v>
      </c>
      <c r="AE1534" s="34">
        <v>0</v>
      </c>
      <c r="AF1534" s="34">
        <v>772180.09917287342</v>
      </c>
      <c r="AG1534" s="107">
        <v>8.2960000000000006E-2</v>
      </c>
      <c r="AH1534" s="41">
        <v>17.008296000000001</v>
      </c>
      <c r="AI1534" s="23">
        <v>13133467.692041587</v>
      </c>
    </row>
    <row r="1535" spans="1:35" ht="27.75" customHeight="1" x14ac:dyDescent="0.2">
      <c r="A1535" s="39">
        <v>1467</v>
      </c>
      <c r="B1535" s="17" t="s">
        <v>65</v>
      </c>
      <c r="C1535" s="19">
        <v>2006</v>
      </c>
      <c r="D1535" s="19"/>
      <c r="E1535" s="29">
        <v>0</v>
      </c>
      <c r="F1535" s="21">
        <v>134983187</v>
      </c>
      <c r="G1535" s="21">
        <v>0</v>
      </c>
      <c r="H1535" s="23">
        <v>6746035</v>
      </c>
      <c r="I1535" s="107">
        <v>5.0000000000000001E-3</v>
      </c>
      <c r="J1535" s="23">
        <v>7387220.7599999998</v>
      </c>
      <c r="N1535" s="72"/>
      <c r="O1535" s="72"/>
      <c r="P1535" s="72"/>
      <c r="Q1535" s="72"/>
      <c r="R1535" s="72"/>
      <c r="S1535" s="72">
        <v>7387220.7599999998</v>
      </c>
      <c r="T1535" s="22"/>
      <c r="U1535" s="22"/>
      <c r="V1535" s="72">
        <v>0</v>
      </c>
      <c r="X1535" s="102">
        <v>142.4</v>
      </c>
      <c r="Y1535" s="22">
        <v>51876.550280898875</v>
      </c>
      <c r="Z1535" s="5">
        <v>4.5900000000000003E-2</v>
      </c>
      <c r="AA1535" s="40"/>
      <c r="AD1535" s="111">
        <v>103.12109756097563</v>
      </c>
      <c r="AE1535" s="34">
        <v>0</v>
      </c>
      <c r="AF1535" s="34">
        <v>788613.58290173742</v>
      </c>
      <c r="AG1535" s="107">
        <v>7.7441666666666686E-2</v>
      </c>
      <c r="AH1535" s="41">
        <v>16.88236666666667</v>
      </c>
      <c r="AI1535" s="23">
        <v>13313663.664860863</v>
      </c>
    </row>
    <row r="1536" spans="1:35" ht="27.75" customHeight="1" x14ac:dyDescent="0.2">
      <c r="A1536" s="39">
        <v>1468</v>
      </c>
      <c r="B1536" s="17" t="s">
        <v>65</v>
      </c>
      <c r="C1536" s="19">
        <v>2007</v>
      </c>
      <c r="D1536" s="19"/>
      <c r="E1536" s="29">
        <v>27061</v>
      </c>
      <c r="F1536" s="21">
        <v>140169339</v>
      </c>
      <c r="G1536" s="21">
        <v>0</v>
      </c>
      <c r="H1536" s="23">
        <v>5186152</v>
      </c>
      <c r="I1536" s="107">
        <v>5.0000000000000001E-3</v>
      </c>
      <c r="J1536" s="23">
        <v>5861067.9350000005</v>
      </c>
      <c r="N1536" s="72">
        <v>0</v>
      </c>
      <c r="O1536" s="72">
        <v>140169339</v>
      </c>
      <c r="P1536" s="72"/>
      <c r="Q1536" s="72"/>
      <c r="R1536" s="72">
        <v>0</v>
      </c>
      <c r="S1536" s="72">
        <v>5861067.9350000005</v>
      </c>
      <c r="T1536" s="22"/>
      <c r="U1536" s="22"/>
      <c r="V1536" s="72">
        <v>0</v>
      </c>
      <c r="X1536" s="102">
        <v>148.80000000000001</v>
      </c>
      <c r="Y1536" s="22">
        <v>39388.897412634411</v>
      </c>
      <c r="Z1536" s="5">
        <v>4.5900000000000003E-2</v>
      </c>
      <c r="AA1536" s="40"/>
      <c r="AD1536" s="111">
        <v>106.41609756097562</v>
      </c>
      <c r="AE1536" s="34">
        <v>0</v>
      </c>
      <c r="AF1536" s="34">
        <v>791805.11685918213</v>
      </c>
      <c r="AG1536" s="107">
        <v>7.350000000000001E-2</v>
      </c>
      <c r="AH1536" s="41">
        <v>17.296320000000001</v>
      </c>
      <c r="AI1536" s="23">
        <v>13695314.678833811</v>
      </c>
    </row>
    <row r="1537" spans="1:35" ht="27.75" customHeight="1" x14ac:dyDescent="0.2">
      <c r="A1537" s="39">
        <v>1469</v>
      </c>
      <c r="B1537" s="17" t="s">
        <v>65</v>
      </c>
      <c r="C1537" s="19">
        <v>2008</v>
      </c>
      <c r="D1537" s="19"/>
      <c r="E1537" s="29">
        <v>127909</v>
      </c>
      <c r="F1537" s="21">
        <v>146846244</v>
      </c>
      <c r="G1537" s="21">
        <v>0</v>
      </c>
      <c r="H1537" s="23">
        <v>6676905</v>
      </c>
      <c r="I1537" s="107">
        <v>5.0000000000000001E-3</v>
      </c>
      <c r="J1537" s="23">
        <v>7377751.6950000003</v>
      </c>
      <c r="N1537" s="72">
        <v>0</v>
      </c>
      <c r="O1537" s="72">
        <v>146846244</v>
      </c>
      <c r="P1537" s="72"/>
      <c r="Q1537" s="72"/>
      <c r="R1537" s="72">
        <v>0</v>
      </c>
      <c r="S1537" s="72">
        <v>7377751.6950000003</v>
      </c>
      <c r="T1537" s="22"/>
      <c r="U1537" s="22"/>
      <c r="V1537" s="72">
        <v>0</v>
      </c>
      <c r="X1537" s="102">
        <v>150.30000000000001</v>
      </c>
      <c r="Y1537" s="22">
        <v>49086.8376247505</v>
      </c>
      <c r="Z1537" s="5">
        <v>4.5900000000000003E-2</v>
      </c>
      <c r="AA1537" s="40"/>
      <c r="AD1537" s="111">
        <v>109.62926829268292</v>
      </c>
      <c r="AE1537" s="34">
        <v>0</v>
      </c>
      <c r="AF1537" s="34">
        <v>804548.09962009615</v>
      </c>
      <c r="AG1537" s="107">
        <v>7.2692083333333324E-2</v>
      </c>
      <c r="AH1537" s="41">
        <v>17.715351999999999</v>
      </c>
      <c r="AI1537" s="23">
        <v>14252852.78570107</v>
      </c>
    </row>
    <row r="1538" spans="1:35" ht="27.75" customHeight="1" x14ac:dyDescent="0.2">
      <c r="A1538" s="39">
        <v>1470</v>
      </c>
      <c r="B1538" s="17" t="s">
        <v>65</v>
      </c>
      <c r="C1538" s="19">
        <v>2009</v>
      </c>
      <c r="D1538" s="19"/>
      <c r="E1538" s="29">
        <v>4954779</v>
      </c>
      <c r="F1538" s="21">
        <v>153993632</v>
      </c>
      <c r="G1538" s="21">
        <v>0</v>
      </c>
      <c r="H1538" s="23">
        <v>7147388</v>
      </c>
      <c r="I1538" s="107">
        <v>5.0000000000000001E-3</v>
      </c>
      <c r="J1538" s="23">
        <v>7881619.2199999997</v>
      </c>
      <c r="N1538" s="72">
        <v>7468234</v>
      </c>
      <c r="O1538" s="72">
        <v>153993632</v>
      </c>
      <c r="P1538" s="72"/>
      <c r="Q1538" s="72"/>
      <c r="R1538" s="72">
        <v>7468234</v>
      </c>
      <c r="S1538" s="72">
        <v>15349853.219999999</v>
      </c>
      <c r="T1538" s="22"/>
      <c r="U1538" s="22"/>
      <c r="V1538" s="72">
        <v>0</v>
      </c>
      <c r="X1538" s="102">
        <v>151.1</v>
      </c>
      <c r="Y1538" s="22">
        <v>101587.38067504963</v>
      </c>
      <c r="Z1538" s="5">
        <v>4.5900000000000003E-2</v>
      </c>
      <c r="AA1538" s="40"/>
      <c r="AD1538" s="111">
        <v>112.72439024390243</v>
      </c>
      <c r="AE1538" s="34">
        <v>0</v>
      </c>
      <c r="AF1538" s="34">
        <v>869206.72252258332</v>
      </c>
      <c r="AG1538" s="107">
        <v>7.3154000000000011E-2</v>
      </c>
      <c r="AH1538" s="41">
        <v>17.930536200000002</v>
      </c>
      <c r="AI1538" s="23">
        <v>15585342.603474537</v>
      </c>
    </row>
    <row r="1539" spans="1:35" ht="27.75" customHeight="1" x14ac:dyDescent="0.2">
      <c r="A1539" s="39">
        <v>1471</v>
      </c>
      <c r="B1539" s="17" t="s">
        <v>65</v>
      </c>
      <c r="C1539" s="19">
        <v>2010</v>
      </c>
      <c r="D1539" s="19"/>
      <c r="E1539" s="29">
        <v>4887007</v>
      </c>
      <c r="F1539" s="21">
        <v>162318312</v>
      </c>
      <c r="G1539" s="21">
        <v>0</v>
      </c>
      <c r="H1539" s="23">
        <v>8324680</v>
      </c>
      <c r="I1539" s="107">
        <v>5.0000000000000001E-3</v>
      </c>
      <c r="J1539" s="23">
        <v>9094648.1600000001</v>
      </c>
      <c r="N1539" s="72">
        <v>422663</v>
      </c>
      <c r="O1539" s="72">
        <v>162318312</v>
      </c>
      <c r="P1539" s="72"/>
      <c r="Q1539" s="72"/>
      <c r="R1539" s="72">
        <v>422663</v>
      </c>
      <c r="S1539" s="72">
        <v>9517311.1600000001</v>
      </c>
      <c r="T1539" s="22"/>
      <c r="U1539" s="22"/>
      <c r="V1539" s="72">
        <v>0</v>
      </c>
      <c r="X1539" s="102">
        <v>155.1</v>
      </c>
      <c r="Y1539" s="22">
        <v>61362.418826563509</v>
      </c>
      <c r="Z1539" s="5">
        <v>4.5900000000000003E-2</v>
      </c>
      <c r="AA1539" s="40"/>
      <c r="AD1539" s="111">
        <v>115.85768292682927</v>
      </c>
      <c r="AE1539" s="34">
        <v>0</v>
      </c>
      <c r="AF1539" s="34">
        <v>890672.55278536025</v>
      </c>
      <c r="AG1539" s="107">
        <v>7.3993333333333355E-2</v>
      </c>
      <c r="AH1539" s="41">
        <v>18.29948266666667</v>
      </c>
      <c r="AI1539" s="23">
        <v>16298846.941371454</v>
      </c>
    </row>
    <row r="1540" spans="1:35" ht="27.75" customHeight="1" x14ac:dyDescent="0.2">
      <c r="A1540" s="39">
        <v>1472</v>
      </c>
      <c r="B1540" s="17" t="s">
        <v>65</v>
      </c>
      <c r="C1540" s="18">
        <v>2011</v>
      </c>
      <c r="D1540" s="18"/>
      <c r="E1540" s="29">
        <v>4786588</v>
      </c>
      <c r="F1540" s="21">
        <v>171370473</v>
      </c>
      <c r="G1540" s="20">
        <v>0</v>
      </c>
      <c r="H1540" s="23">
        <v>9052161</v>
      </c>
      <c r="I1540" s="107">
        <v>5.0000000000000001E-3</v>
      </c>
      <c r="J1540" s="23">
        <v>9863752.5600000005</v>
      </c>
      <c r="N1540" s="72">
        <v>240744</v>
      </c>
      <c r="O1540" s="72">
        <v>171370473</v>
      </c>
      <c r="P1540" s="72"/>
      <c r="Q1540" s="72"/>
      <c r="R1540" s="72">
        <v>240744</v>
      </c>
      <c r="S1540" s="72">
        <v>10104496.560000001</v>
      </c>
      <c r="T1540" s="22"/>
      <c r="U1540" s="22"/>
      <c r="V1540" s="72">
        <v>0</v>
      </c>
      <c r="X1540" s="102">
        <v>160.19999999999999</v>
      </c>
      <c r="Y1540" s="22">
        <v>63074.260674157311</v>
      </c>
      <c r="Z1540" s="5">
        <v>4.5900000000000003E-2</v>
      </c>
      <c r="AA1540" s="40"/>
      <c r="AD1540" s="111">
        <v>119.08</v>
      </c>
      <c r="AE1540" s="34">
        <v>0</v>
      </c>
      <c r="AF1540" s="34">
        <v>912864.94328666956</v>
      </c>
      <c r="AG1540" s="107">
        <v>7.0764333333333346E-2</v>
      </c>
      <c r="AH1540" s="41">
        <v>18.328728099999999</v>
      </c>
      <c r="AI1540" s="23">
        <v>16731653.337523285</v>
      </c>
    </row>
    <row r="1541" spans="1:35" ht="27.75" customHeight="1" x14ac:dyDescent="0.2">
      <c r="B1541" s="98" t="s">
        <v>65</v>
      </c>
      <c r="C1541" s="39">
        <v>2012</v>
      </c>
      <c r="E1541" s="29">
        <v>4786588</v>
      </c>
      <c r="F1541" s="34">
        <v>188727880</v>
      </c>
      <c r="G1541" s="20"/>
      <c r="H1541" s="23">
        <v>17357407</v>
      </c>
      <c r="I1541" s="107">
        <v>5.0000000000000001E-3</v>
      </c>
      <c r="J1541" s="23">
        <v>18214259.364999998</v>
      </c>
      <c r="N1541" s="72">
        <v>0</v>
      </c>
      <c r="O1541" s="72">
        <v>188727880</v>
      </c>
      <c r="P1541" s="72"/>
      <c r="Q1541" s="72"/>
      <c r="R1541" s="72">
        <v>0</v>
      </c>
      <c r="S1541" s="72">
        <v>18214259.364999998</v>
      </c>
      <c r="T1541" s="72">
        <v>0</v>
      </c>
      <c r="U1541" s="72">
        <v>11718250</v>
      </c>
      <c r="X1541" s="102">
        <v>161.6</v>
      </c>
      <c r="Y1541" s="22">
        <v>112712.0010210396</v>
      </c>
      <c r="Z1541" s="5">
        <v>4.5900000000000003E-2</v>
      </c>
      <c r="AF1541" s="34">
        <v>983676.44341085094</v>
      </c>
      <c r="AG1541" s="107">
        <v>6.2333333333333331E-2</v>
      </c>
      <c r="AH1541" s="41">
        <v>17.40324</v>
      </c>
      <c r="AI1541" s="23">
        <v>17119157.227025457</v>
      </c>
    </row>
    <row r="1542" spans="1:35" ht="27.75" customHeight="1" x14ac:dyDescent="0.2">
      <c r="A1542" s="39">
        <v>1473</v>
      </c>
      <c r="B1542" s="17" t="s">
        <v>66</v>
      </c>
      <c r="C1542" s="19">
        <v>1989</v>
      </c>
      <c r="D1542" s="19"/>
      <c r="E1542" s="29">
        <v>0</v>
      </c>
      <c r="F1542" s="21">
        <v>6686667</v>
      </c>
      <c r="G1542" s="21">
        <v>-2594615</v>
      </c>
      <c r="H1542" s="23"/>
      <c r="I1542" s="107">
        <v>5.0000000000000001E-3</v>
      </c>
      <c r="N1542" s="72"/>
      <c r="O1542" s="72"/>
      <c r="P1542" s="72"/>
      <c r="Q1542" s="72"/>
      <c r="R1542" s="72"/>
      <c r="V1542" s="72">
        <v>0</v>
      </c>
      <c r="X1542" s="102">
        <v>95.5</v>
      </c>
      <c r="Z1542" s="5">
        <v>4.5900000000000003E-2</v>
      </c>
      <c r="AA1542" s="40">
        <v>79978.793207904993</v>
      </c>
      <c r="AB1542" s="110">
        <v>51.164212860310414</v>
      </c>
      <c r="AE1542" s="34">
        <v>1</v>
      </c>
      <c r="AF1542" s="34">
        <v>79978.793207904993</v>
      </c>
    </row>
    <row r="1543" spans="1:35" ht="27.75" customHeight="1" x14ac:dyDescent="0.2">
      <c r="A1543" s="39">
        <v>1474</v>
      </c>
      <c r="B1543" s="17" t="s">
        <v>66</v>
      </c>
      <c r="C1543" s="19">
        <v>1990</v>
      </c>
      <c r="D1543" s="19"/>
      <c r="E1543" s="29">
        <v>0</v>
      </c>
      <c r="F1543" s="21">
        <v>7296334</v>
      </c>
      <c r="G1543" s="21">
        <v>-2872063</v>
      </c>
      <c r="H1543" s="23">
        <v>609667</v>
      </c>
      <c r="I1543" s="107">
        <v>5.0000000000000001E-3</v>
      </c>
      <c r="J1543" s="34">
        <v>643100.33499999996</v>
      </c>
      <c r="N1543" s="72"/>
      <c r="O1543" s="72"/>
      <c r="P1543" s="72"/>
      <c r="Q1543" s="72"/>
      <c r="R1543" s="72"/>
      <c r="S1543" s="72">
        <v>643100.33499999996</v>
      </c>
      <c r="T1543" s="22"/>
      <c r="U1543" s="22"/>
      <c r="V1543" s="72">
        <v>0</v>
      </c>
      <c r="X1543" s="102">
        <v>98.5</v>
      </c>
      <c r="Y1543" s="22">
        <v>6528.9374111675124</v>
      </c>
      <c r="Z1543" s="5">
        <v>4.5900000000000003E-2</v>
      </c>
      <c r="AA1543" s="40"/>
      <c r="AE1543" s="34">
        <v>0</v>
      </c>
      <c r="AF1543" s="34">
        <v>82836.704010829664</v>
      </c>
    </row>
    <row r="1544" spans="1:35" ht="27.75" customHeight="1" x14ac:dyDescent="0.2">
      <c r="A1544" s="39">
        <v>1475</v>
      </c>
      <c r="B1544" s="17" t="s">
        <v>66</v>
      </c>
      <c r="C1544" s="19">
        <v>1991</v>
      </c>
      <c r="D1544" s="19"/>
      <c r="E1544" s="29">
        <v>0</v>
      </c>
      <c r="F1544" s="21">
        <v>7875592</v>
      </c>
      <c r="G1544" s="21">
        <v>-3241938</v>
      </c>
      <c r="H1544" s="23">
        <v>579258</v>
      </c>
      <c r="I1544" s="107">
        <v>5.0000000000000001E-3</v>
      </c>
      <c r="J1544" s="23">
        <v>615739.67000000004</v>
      </c>
      <c r="N1544" s="72"/>
      <c r="O1544" s="72"/>
      <c r="P1544" s="72"/>
      <c r="Q1544" s="72"/>
      <c r="R1544" s="72"/>
      <c r="S1544" s="72">
        <v>615739.67000000004</v>
      </c>
      <c r="T1544" s="22"/>
      <c r="U1544" s="22"/>
      <c r="V1544" s="72">
        <v>0</v>
      </c>
      <c r="X1544" s="102">
        <v>97.7</v>
      </c>
      <c r="Y1544" s="22">
        <v>6302.3507676560903</v>
      </c>
      <c r="Z1544" s="5">
        <v>4.5900000000000003E-2</v>
      </c>
      <c r="AA1544" s="40"/>
      <c r="AE1544" s="34">
        <v>0</v>
      </c>
      <c r="AF1544" s="34">
        <v>85336.850064388665</v>
      </c>
    </row>
    <row r="1545" spans="1:35" ht="27.75" customHeight="1" x14ac:dyDescent="0.2">
      <c r="A1545" s="39">
        <v>1476</v>
      </c>
      <c r="B1545" s="17" t="s">
        <v>66</v>
      </c>
      <c r="C1545" s="19">
        <v>1992</v>
      </c>
      <c r="D1545" s="19"/>
      <c r="E1545" s="29">
        <v>0</v>
      </c>
      <c r="F1545" s="21">
        <v>8179218</v>
      </c>
      <c r="G1545" s="21">
        <v>-3636216</v>
      </c>
      <c r="H1545" s="23">
        <v>303626</v>
      </c>
      <c r="I1545" s="107">
        <v>5.0000000000000001E-3</v>
      </c>
      <c r="J1545" s="23">
        <v>343003.96</v>
      </c>
      <c r="N1545" s="72"/>
      <c r="O1545" s="72"/>
      <c r="P1545" s="72"/>
      <c r="Q1545" s="72"/>
      <c r="R1545" s="72"/>
      <c r="S1545" s="72">
        <v>343003.96</v>
      </c>
      <c r="T1545" s="22"/>
      <c r="U1545" s="22"/>
      <c r="V1545" s="72">
        <v>0</v>
      </c>
      <c r="X1545" s="102">
        <v>100</v>
      </c>
      <c r="Y1545" s="22">
        <v>3430.0396000000001</v>
      </c>
      <c r="Z1545" s="5">
        <v>4.5900000000000003E-2</v>
      </c>
      <c r="AA1545" s="40"/>
      <c r="AE1545" s="34">
        <v>0</v>
      </c>
      <c r="AF1545" s="34">
        <v>84849.928246433235</v>
      </c>
    </row>
    <row r="1546" spans="1:35" ht="27.75" customHeight="1" x14ac:dyDescent="0.2">
      <c r="A1546" s="39">
        <v>1477</v>
      </c>
      <c r="B1546" s="17" t="s">
        <v>66</v>
      </c>
      <c r="C1546" s="19">
        <v>1993</v>
      </c>
      <c r="D1546" s="19"/>
      <c r="E1546" s="29">
        <v>0</v>
      </c>
      <c r="F1546" s="21">
        <v>8735185</v>
      </c>
      <c r="G1546" s="21">
        <v>-3983985</v>
      </c>
      <c r="H1546" s="23">
        <v>555967</v>
      </c>
      <c r="I1546" s="107">
        <v>5.0000000000000001E-3</v>
      </c>
      <c r="J1546" s="23">
        <v>596863.09</v>
      </c>
      <c r="N1546" s="72"/>
      <c r="O1546" s="72"/>
      <c r="P1546" s="72"/>
      <c r="Q1546" s="72"/>
      <c r="R1546" s="72"/>
      <c r="S1546" s="72">
        <v>596863.09</v>
      </c>
      <c r="T1546" s="22"/>
      <c r="U1546" s="22"/>
      <c r="V1546" s="72">
        <v>0</v>
      </c>
      <c r="X1546" s="102">
        <v>102.5</v>
      </c>
      <c r="Y1546" s="22">
        <v>5823.0545365853659</v>
      </c>
      <c r="Z1546" s="5">
        <v>4.5900000000000003E-2</v>
      </c>
      <c r="AA1546" s="40"/>
      <c r="AE1546" s="34">
        <v>0</v>
      </c>
      <c r="AF1546" s="34">
        <v>86778.371076507305</v>
      </c>
    </row>
    <row r="1547" spans="1:35" ht="27.75" customHeight="1" x14ac:dyDescent="0.2">
      <c r="A1547" s="39">
        <v>1478</v>
      </c>
      <c r="B1547" s="17" t="s">
        <v>66</v>
      </c>
      <c r="C1547" s="19">
        <v>1994</v>
      </c>
      <c r="D1547" s="19"/>
      <c r="E1547" s="29">
        <v>0</v>
      </c>
      <c r="F1547" s="21">
        <v>8936117</v>
      </c>
      <c r="G1547" s="21">
        <v>-4082047</v>
      </c>
      <c r="H1547" s="23">
        <v>200932</v>
      </c>
      <c r="I1547" s="107">
        <v>5.0000000000000001E-3</v>
      </c>
      <c r="J1547" s="23">
        <v>244607.92499999999</v>
      </c>
      <c r="N1547" s="72"/>
      <c r="O1547" s="72"/>
      <c r="P1547" s="72"/>
      <c r="Q1547" s="72"/>
      <c r="R1547" s="72"/>
      <c r="S1547" s="72">
        <v>244607.92499999999</v>
      </c>
      <c r="T1547" s="22"/>
      <c r="U1547" s="22"/>
      <c r="V1547" s="72">
        <v>0</v>
      </c>
      <c r="X1547" s="102">
        <v>108.2</v>
      </c>
      <c r="Y1547" s="22">
        <v>2260.7017097966727</v>
      </c>
      <c r="Z1547" s="5">
        <v>4.5900000000000003E-2</v>
      </c>
      <c r="AA1547" s="40"/>
      <c r="AE1547" s="34">
        <v>0</v>
      </c>
      <c r="AF1547" s="34">
        <v>85055.945553892292</v>
      </c>
    </row>
    <row r="1548" spans="1:35" ht="27.75" customHeight="1" x14ac:dyDescent="0.2">
      <c r="A1548" s="39">
        <v>1479</v>
      </c>
      <c r="B1548" s="17" t="s">
        <v>66</v>
      </c>
      <c r="C1548" s="19">
        <v>1995</v>
      </c>
      <c r="D1548" s="19"/>
      <c r="E1548" s="29">
        <v>0</v>
      </c>
      <c r="F1548" s="21">
        <v>9004293</v>
      </c>
      <c r="G1548" s="21">
        <v>-3914432</v>
      </c>
      <c r="H1548" s="23">
        <v>68176</v>
      </c>
      <c r="I1548" s="107">
        <v>5.0000000000000001E-3</v>
      </c>
      <c r="J1548" s="23">
        <v>112856.58499999999</v>
      </c>
      <c r="N1548" s="72"/>
      <c r="O1548" s="72"/>
      <c r="P1548" s="72"/>
      <c r="Q1548" s="72"/>
      <c r="R1548" s="72"/>
      <c r="S1548" s="72">
        <v>112856.58499999999</v>
      </c>
      <c r="T1548" s="22"/>
      <c r="U1548" s="22"/>
      <c r="V1548" s="72">
        <v>0</v>
      </c>
      <c r="X1548" s="102">
        <v>116.7</v>
      </c>
      <c r="Y1548" s="22">
        <v>967.06585261353894</v>
      </c>
      <c r="Z1548" s="5">
        <v>4.5900000000000003E-2</v>
      </c>
      <c r="AA1548" s="40"/>
      <c r="AE1548" s="34">
        <v>0</v>
      </c>
      <c r="AF1548" s="34">
        <v>82118.943505582167</v>
      </c>
    </row>
    <row r="1549" spans="1:35" ht="27.75" customHeight="1" x14ac:dyDescent="0.2">
      <c r="A1549" s="39">
        <v>1480</v>
      </c>
      <c r="B1549" s="17" t="s">
        <v>66</v>
      </c>
      <c r="C1549" s="19">
        <v>1996</v>
      </c>
      <c r="D1549" s="19"/>
      <c r="E1549" s="29">
        <v>0</v>
      </c>
      <c r="F1549" s="21">
        <v>9362352</v>
      </c>
      <c r="G1549" s="21">
        <v>-4272957</v>
      </c>
      <c r="H1549" s="23">
        <v>358059</v>
      </c>
      <c r="I1549" s="107">
        <v>5.0000000000000001E-3</v>
      </c>
      <c r="J1549" s="23">
        <v>403080.46500000003</v>
      </c>
      <c r="N1549" s="72"/>
      <c r="O1549" s="72"/>
      <c r="P1549" s="72"/>
      <c r="Q1549" s="72"/>
      <c r="R1549" s="72"/>
      <c r="S1549" s="72">
        <v>403080.46500000003</v>
      </c>
      <c r="T1549" s="22"/>
      <c r="U1549" s="22"/>
      <c r="V1549" s="72">
        <v>0</v>
      </c>
      <c r="X1549" s="102">
        <v>116.6</v>
      </c>
      <c r="Y1549" s="22">
        <v>3456.950814751287</v>
      </c>
      <c r="Z1549" s="5">
        <v>4.5900000000000003E-2</v>
      </c>
      <c r="AA1549" s="40"/>
      <c r="AE1549" s="34">
        <v>0</v>
      </c>
      <c r="AF1549" s="34">
        <v>81806.634813427227</v>
      </c>
    </row>
    <row r="1550" spans="1:35" ht="27.75" customHeight="1" x14ac:dyDescent="0.2">
      <c r="A1550" s="39">
        <v>1481</v>
      </c>
      <c r="B1550" s="17" t="s">
        <v>66</v>
      </c>
      <c r="C1550" s="19">
        <v>1997</v>
      </c>
      <c r="D1550" s="19"/>
      <c r="E1550" s="29">
        <v>0</v>
      </c>
      <c r="F1550" s="21">
        <v>9944248</v>
      </c>
      <c r="G1550" s="21">
        <v>-4498595</v>
      </c>
      <c r="H1550" s="23">
        <v>581896</v>
      </c>
      <c r="I1550" s="107">
        <v>5.0000000000000001E-3</v>
      </c>
      <c r="J1550" s="23">
        <v>628707.76</v>
      </c>
      <c r="L1550" s="33">
        <v>0.54761838200334501</v>
      </c>
      <c r="N1550" s="72"/>
      <c r="O1550" s="72"/>
      <c r="P1550" s="72"/>
      <c r="Q1550" s="72"/>
      <c r="R1550" s="72"/>
      <c r="S1550" s="72">
        <v>628707.76</v>
      </c>
      <c r="T1550" s="22"/>
      <c r="U1550" s="22"/>
      <c r="V1550" s="72">
        <v>0</v>
      </c>
      <c r="X1550" s="102">
        <v>118</v>
      </c>
      <c r="Y1550" s="22">
        <v>5328.0318644067802</v>
      </c>
      <c r="Z1550" s="5">
        <v>4.5900000000000003E-2</v>
      </c>
      <c r="AA1550" s="40"/>
      <c r="AE1550" s="34">
        <v>0</v>
      </c>
      <c r="AF1550" s="34">
        <v>83379.742139897688</v>
      </c>
    </row>
    <row r="1551" spans="1:35" ht="27.75" customHeight="1" x14ac:dyDescent="0.2">
      <c r="A1551" s="39">
        <v>1482</v>
      </c>
      <c r="B1551" s="17" t="s">
        <v>66</v>
      </c>
      <c r="C1551" s="19">
        <v>1998</v>
      </c>
      <c r="D1551" s="19"/>
      <c r="E1551" s="29">
        <v>0</v>
      </c>
      <c r="F1551" s="21">
        <v>10342505</v>
      </c>
      <c r="G1551" s="21">
        <v>-4838386</v>
      </c>
      <c r="H1551" s="23">
        <v>398257</v>
      </c>
      <c r="I1551" s="107">
        <v>5.0000000000000001E-3</v>
      </c>
      <c r="J1551" s="23"/>
      <c r="K1551" s="23">
        <v>-712953.75199999998</v>
      </c>
      <c r="L1551" s="23">
        <v>332835.16220404499</v>
      </c>
      <c r="M1551" s="39">
        <v>2</v>
      </c>
      <c r="N1551" s="72"/>
      <c r="O1551" s="72"/>
      <c r="P1551" s="72"/>
      <c r="Q1551" s="72"/>
      <c r="R1551" s="72"/>
      <c r="S1551" s="72">
        <v>332835.16220404499</v>
      </c>
      <c r="T1551" s="22"/>
      <c r="U1551" s="22"/>
      <c r="X1551" s="102">
        <v>122.8</v>
      </c>
      <c r="Y1551" s="22">
        <v>2710.3840570361972</v>
      </c>
      <c r="Z1551" s="5">
        <v>4.5900000000000003E-2</v>
      </c>
      <c r="AA1551" s="40"/>
      <c r="AE1551" s="34">
        <v>0</v>
      </c>
      <c r="AF1551" s="34">
        <v>82262.996032712574</v>
      </c>
    </row>
    <row r="1552" spans="1:35" ht="27.75" customHeight="1" x14ac:dyDescent="0.2">
      <c r="A1552" s="39">
        <v>1483</v>
      </c>
      <c r="B1552" s="17" t="s">
        <v>66</v>
      </c>
      <c r="C1552" s="19">
        <v>1999</v>
      </c>
      <c r="D1552" s="19"/>
      <c r="E1552" s="29">
        <v>0</v>
      </c>
      <c r="F1552" s="21">
        <v>0</v>
      </c>
      <c r="G1552" s="21">
        <v>0</v>
      </c>
      <c r="H1552" s="23">
        <v>-10342505</v>
      </c>
      <c r="I1552" s="107">
        <v>5.0000000000000001E-3</v>
      </c>
      <c r="J1552" s="23"/>
      <c r="K1552" s="23">
        <v>-712953.75199999998</v>
      </c>
      <c r="L1552" s="23">
        <v>332835.16220404499</v>
      </c>
      <c r="M1552" s="39">
        <v>2</v>
      </c>
      <c r="N1552" s="72"/>
      <c r="O1552" s="72"/>
      <c r="P1552" s="72"/>
      <c r="Q1552" s="72"/>
      <c r="R1552" s="72"/>
      <c r="S1552" s="72">
        <v>332835.16220404499</v>
      </c>
      <c r="T1552" s="22"/>
      <c r="U1552" s="22"/>
      <c r="X1552" s="102">
        <v>126.1</v>
      </c>
      <c r="Y1552" s="22">
        <v>2639.4541015388186</v>
      </c>
      <c r="Z1552" s="5">
        <v>4.5900000000000003E-2</v>
      </c>
      <c r="AA1552" s="40"/>
      <c r="AE1552" s="34">
        <v>0</v>
      </c>
      <c r="AF1552" s="34">
        <v>81126.578616349885</v>
      </c>
    </row>
    <row r="1553" spans="1:35" ht="27.75" customHeight="1" x14ac:dyDescent="0.2">
      <c r="A1553" s="39">
        <v>1484</v>
      </c>
      <c r="B1553" s="17" t="s">
        <v>66</v>
      </c>
      <c r="C1553" s="19">
        <v>2000</v>
      </c>
      <c r="D1553" s="19"/>
      <c r="E1553" s="29">
        <v>0</v>
      </c>
      <c r="F1553" s="21">
        <v>0</v>
      </c>
      <c r="G1553" s="21">
        <v>0</v>
      </c>
      <c r="H1553" s="23">
        <v>0</v>
      </c>
      <c r="I1553" s="107">
        <v>5.0000000000000001E-3</v>
      </c>
      <c r="J1553" s="23"/>
      <c r="K1553" s="23">
        <v>-712953.75199999998</v>
      </c>
      <c r="L1553" s="23">
        <v>332835.16220404499</v>
      </c>
      <c r="M1553" s="39">
        <v>2</v>
      </c>
      <c r="N1553" s="72"/>
      <c r="O1553" s="72"/>
      <c r="P1553" s="72"/>
      <c r="Q1553" s="72"/>
      <c r="R1553" s="72"/>
      <c r="S1553" s="72">
        <v>332835.16220404499</v>
      </c>
      <c r="T1553" s="22"/>
      <c r="U1553" s="22"/>
      <c r="X1553" s="102">
        <v>128.69999999999999</v>
      </c>
      <c r="Y1553" s="22">
        <v>2586.1317964572263</v>
      </c>
      <c r="Z1553" s="5">
        <v>4.5900000000000003E-2</v>
      </c>
      <c r="AA1553" s="40"/>
      <c r="AE1553" s="34">
        <v>0</v>
      </c>
      <c r="AF1553" s="34">
        <v>79989.000454316643</v>
      </c>
    </row>
    <row r="1554" spans="1:35" ht="27.75" customHeight="1" x14ac:dyDescent="0.2">
      <c r="A1554" s="39">
        <v>1485</v>
      </c>
      <c r="B1554" s="17" t="s">
        <v>66</v>
      </c>
      <c r="C1554" s="19">
        <v>2001</v>
      </c>
      <c r="D1554" s="19"/>
      <c r="E1554" s="29">
        <v>0</v>
      </c>
      <c r="F1554" s="21">
        <v>0</v>
      </c>
      <c r="G1554" s="21">
        <v>0</v>
      </c>
      <c r="H1554" s="23">
        <v>0</v>
      </c>
      <c r="I1554" s="107">
        <v>5.0000000000000001E-3</v>
      </c>
      <c r="J1554" s="23"/>
      <c r="K1554" s="23">
        <v>-712953.75199999998</v>
      </c>
      <c r="L1554" s="23">
        <v>332835.16220404499</v>
      </c>
      <c r="M1554" s="39">
        <v>2</v>
      </c>
      <c r="N1554" s="72"/>
      <c r="O1554" s="72"/>
      <c r="P1554" s="72"/>
      <c r="Q1554" s="72"/>
      <c r="R1554" s="72"/>
      <c r="S1554" s="72">
        <v>332835.16220404499</v>
      </c>
      <c r="T1554" s="22"/>
      <c r="U1554" s="22"/>
      <c r="X1554" s="102">
        <v>129.6</v>
      </c>
      <c r="Y1554" s="22">
        <v>2568.1725478707176</v>
      </c>
      <c r="Z1554" s="5">
        <v>4.5900000000000003E-2</v>
      </c>
      <c r="AA1554" s="40"/>
      <c r="AE1554" s="34">
        <v>0</v>
      </c>
      <c r="AF1554" s="34">
        <v>78885.677881334239</v>
      </c>
    </row>
    <row r="1555" spans="1:35" ht="27.75" customHeight="1" x14ac:dyDescent="0.2">
      <c r="A1555" s="39">
        <v>1486</v>
      </c>
      <c r="B1555" s="17" t="s">
        <v>66</v>
      </c>
      <c r="C1555" s="19">
        <v>2002</v>
      </c>
      <c r="D1555" s="19"/>
      <c r="E1555" s="29">
        <v>0</v>
      </c>
      <c r="F1555" s="21">
        <v>6329758</v>
      </c>
      <c r="G1555" s="109">
        <v>-1095008.3067107773</v>
      </c>
      <c r="H1555" s="23">
        <v>6329758</v>
      </c>
      <c r="I1555" s="107">
        <v>5.0000000000000001E-3</v>
      </c>
      <c r="J1555" s="23"/>
      <c r="K1555" s="23">
        <v>-712953.75199999998</v>
      </c>
      <c r="L1555" s="23">
        <v>332835.16220404499</v>
      </c>
      <c r="M1555" s="39">
        <v>2</v>
      </c>
      <c r="N1555" s="72"/>
      <c r="O1555" s="72"/>
      <c r="P1555" s="72"/>
      <c r="Q1555" s="72"/>
      <c r="R1555" s="72"/>
      <c r="S1555" s="72">
        <v>332835.16220404499</v>
      </c>
      <c r="T1555" s="22"/>
      <c r="U1555" s="22"/>
      <c r="V1555" s="72">
        <v>0</v>
      </c>
      <c r="X1555" s="102">
        <v>130.5</v>
      </c>
      <c r="Y1555" s="22">
        <v>2550.4610130578162</v>
      </c>
      <c r="Z1555" s="5">
        <v>4.5900000000000003E-2</v>
      </c>
      <c r="AA1555" s="40"/>
      <c r="AD1555" s="111">
        <v>91.329146341463414</v>
      </c>
      <c r="AE1555" s="34">
        <v>0</v>
      </c>
      <c r="AF1555" s="34">
        <v>77815.286279638822</v>
      </c>
      <c r="AG1555" s="107">
        <v>8.2960000000000006E-2</v>
      </c>
      <c r="AH1555" s="41">
        <v>16.741565999999999</v>
      </c>
      <c r="AI1555" s="23">
        <v>1302749.7510594677</v>
      </c>
    </row>
    <row r="1556" spans="1:35" ht="27.75" customHeight="1" x14ac:dyDescent="0.2">
      <c r="A1556" s="39">
        <v>1487</v>
      </c>
      <c r="B1556" s="17" t="s">
        <v>66</v>
      </c>
      <c r="C1556" s="19">
        <v>2003</v>
      </c>
      <c r="D1556" s="19"/>
      <c r="E1556" s="29">
        <v>0</v>
      </c>
      <c r="F1556" s="21">
        <v>6896518</v>
      </c>
      <c r="G1556" s="21">
        <v>0</v>
      </c>
      <c r="H1556" s="23">
        <v>566760</v>
      </c>
      <c r="I1556" s="107">
        <v>5.0000000000000001E-3</v>
      </c>
      <c r="J1556" s="23">
        <v>598408.79</v>
      </c>
      <c r="K1556" s="23">
        <v>-3564768.76</v>
      </c>
      <c r="L1556" s="23">
        <v>1664175.8110202251</v>
      </c>
      <c r="N1556" s="72"/>
      <c r="O1556" s="72"/>
      <c r="P1556" s="72"/>
      <c r="Q1556" s="72"/>
      <c r="R1556" s="72"/>
      <c r="S1556" s="72">
        <v>598408.79</v>
      </c>
      <c r="T1556" s="22"/>
      <c r="U1556" s="22"/>
      <c r="V1556" s="72">
        <v>0</v>
      </c>
      <c r="X1556" s="102">
        <v>130.6</v>
      </c>
      <c r="Y1556" s="22">
        <v>4581.9968606431858</v>
      </c>
      <c r="Z1556" s="5">
        <v>4.5900000000000003E-2</v>
      </c>
      <c r="AA1556" s="40"/>
      <c r="AD1556" s="111">
        <v>94.295243902439026</v>
      </c>
      <c r="AE1556" s="34">
        <v>0</v>
      </c>
      <c r="AF1556" s="34">
        <v>78825.561500046577</v>
      </c>
      <c r="AG1556" s="107">
        <v>8.2960000000000006E-2</v>
      </c>
      <c r="AH1556" s="41">
        <v>16.820820000000001</v>
      </c>
      <c r="AI1556" s="23">
        <v>1325910.5813912135</v>
      </c>
    </row>
    <row r="1557" spans="1:35" ht="27.75" customHeight="1" x14ac:dyDescent="0.2">
      <c r="A1557" s="39">
        <v>1488</v>
      </c>
      <c r="B1557" s="17" t="s">
        <v>66</v>
      </c>
      <c r="C1557" s="19">
        <v>2004</v>
      </c>
      <c r="D1557" s="19"/>
      <c r="E1557" s="29">
        <v>0</v>
      </c>
      <c r="F1557" s="21">
        <v>7821210</v>
      </c>
      <c r="G1557" s="21">
        <v>0</v>
      </c>
      <c r="H1557" s="23">
        <v>924692</v>
      </c>
      <c r="I1557" s="107">
        <v>5.0000000000000001E-3</v>
      </c>
      <c r="J1557" s="23">
        <v>959174.59</v>
      </c>
      <c r="K1557" s="23"/>
      <c r="N1557" s="72"/>
      <c r="O1557" s="72"/>
      <c r="P1557" s="72"/>
      <c r="Q1557" s="72"/>
      <c r="R1557" s="72"/>
      <c r="S1557" s="72">
        <v>959174.59</v>
      </c>
      <c r="T1557" s="22"/>
      <c r="U1557" s="22"/>
      <c r="V1557" s="72">
        <v>0</v>
      </c>
      <c r="X1557" s="102">
        <v>131.1</v>
      </c>
      <c r="Y1557" s="22">
        <v>7316.3584286803971</v>
      </c>
      <c r="Z1557" s="5">
        <v>4.5900000000000003E-2</v>
      </c>
      <c r="AA1557" s="40"/>
      <c r="AD1557" s="111">
        <v>97.149756097560967</v>
      </c>
      <c r="AE1557" s="34">
        <v>0</v>
      </c>
      <c r="AF1557" s="34">
        <v>82523.826655874829</v>
      </c>
      <c r="AG1557" s="107">
        <v>8.2960000000000006E-2</v>
      </c>
      <c r="AH1557" s="41">
        <v>16.852066000000001</v>
      </c>
      <c r="AI1557" s="23">
        <v>1390696.9733773619</v>
      </c>
    </row>
    <row r="1558" spans="1:35" ht="27.75" customHeight="1" x14ac:dyDescent="0.2">
      <c r="A1558" s="39">
        <v>1489</v>
      </c>
      <c r="B1558" s="17" t="s">
        <v>66</v>
      </c>
      <c r="C1558" s="19">
        <v>2005</v>
      </c>
      <c r="D1558" s="19"/>
      <c r="E1558" s="29">
        <v>0</v>
      </c>
      <c r="F1558" s="21">
        <v>12702386</v>
      </c>
      <c r="G1558" s="21">
        <v>0</v>
      </c>
      <c r="H1558" s="23">
        <v>4881176</v>
      </c>
      <c r="I1558" s="107">
        <v>5.0000000000000001E-3</v>
      </c>
      <c r="J1558" s="23">
        <v>4920282.05</v>
      </c>
      <c r="N1558" s="72"/>
      <c r="O1558" s="72"/>
      <c r="P1558" s="72"/>
      <c r="Q1558" s="72"/>
      <c r="R1558" s="72"/>
      <c r="S1558" s="72">
        <v>4920282.05</v>
      </c>
      <c r="T1558" s="22"/>
      <c r="U1558" s="22"/>
      <c r="V1558" s="72">
        <v>0</v>
      </c>
      <c r="X1558" s="102">
        <v>133.6</v>
      </c>
      <c r="Y1558" s="22">
        <v>36828.458458083835</v>
      </c>
      <c r="Z1558" s="5">
        <v>4.5900000000000003E-2</v>
      </c>
      <c r="AA1558" s="40"/>
      <c r="AD1558" s="111">
        <v>99.990121951219521</v>
      </c>
      <c r="AE1558" s="34">
        <v>0</v>
      </c>
      <c r="AF1558" s="34">
        <v>115564.44147045401</v>
      </c>
      <c r="AG1558" s="107">
        <v>8.2960000000000006E-2</v>
      </c>
      <c r="AH1558" s="41">
        <v>17.008296000000001</v>
      </c>
      <c r="AI1558" s="23">
        <v>1965554.2276041573</v>
      </c>
    </row>
    <row r="1559" spans="1:35" ht="27.75" customHeight="1" x14ac:dyDescent="0.2">
      <c r="A1559" s="39">
        <v>1490</v>
      </c>
      <c r="B1559" s="17" t="s">
        <v>66</v>
      </c>
      <c r="C1559" s="19">
        <v>2006</v>
      </c>
      <c r="D1559" s="19"/>
      <c r="E1559" s="29">
        <v>0</v>
      </c>
      <c r="F1559" s="21">
        <v>13626136</v>
      </c>
      <c r="G1559" s="21">
        <v>0</v>
      </c>
      <c r="H1559" s="23">
        <v>923750</v>
      </c>
      <c r="I1559" s="107">
        <v>5.0000000000000001E-3</v>
      </c>
      <c r="J1559" s="23">
        <v>987261.93</v>
      </c>
      <c r="N1559" s="72"/>
      <c r="O1559" s="72"/>
      <c r="P1559" s="72"/>
      <c r="Q1559" s="72"/>
      <c r="R1559" s="72"/>
      <c r="S1559" s="72">
        <v>987261.93</v>
      </c>
      <c r="T1559" s="22"/>
      <c r="U1559" s="22"/>
      <c r="V1559" s="72">
        <v>0</v>
      </c>
      <c r="X1559" s="102">
        <v>142.4</v>
      </c>
      <c r="Y1559" s="22">
        <v>6933.0191713483146</v>
      </c>
      <c r="Z1559" s="5">
        <v>4.5900000000000003E-2</v>
      </c>
      <c r="AA1559" s="40"/>
      <c r="AD1559" s="111">
        <v>103.12109756097563</v>
      </c>
      <c r="AE1559" s="34">
        <v>0</v>
      </c>
      <c r="AF1559" s="34">
        <v>117193.05277830848</v>
      </c>
      <c r="AG1559" s="107">
        <v>7.7441666666666686E-2</v>
      </c>
      <c r="AH1559" s="41">
        <v>16.88236666666667</v>
      </c>
      <c r="AI1559" s="23">
        <v>1978496.0877894228</v>
      </c>
    </row>
    <row r="1560" spans="1:35" ht="27.75" customHeight="1" x14ac:dyDescent="0.2">
      <c r="A1560" s="39">
        <v>1491</v>
      </c>
      <c r="B1560" s="17" t="s">
        <v>66</v>
      </c>
      <c r="C1560" s="19">
        <v>2007</v>
      </c>
      <c r="D1560" s="19"/>
      <c r="E1560" s="29">
        <v>-32427</v>
      </c>
      <c r="F1560" s="21">
        <v>14535229</v>
      </c>
      <c r="G1560" s="21">
        <v>0</v>
      </c>
      <c r="H1560" s="23">
        <v>909093</v>
      </c>
      <c r="I1560" s="107">
        <v>5.0000000000000001E-3</v>
      </c>
      <c r="J1560" s="23">
        <v>977223.68000000005</v>
      </c>
      <c r="N1560" s="72">
        <v>0</v>
      </c>
      <c r="O1560" s="72"/>
      <c r="P1560" s="72"/>
      <c r="Q1560" s="72">
        <v>123800.06118355507</v>
      </c>
      <c r="R1560" s="72">
        <v>123800.06118355507</v>
      </c>
      <c r="S1560" s="72">
        <v>1101023.7411835552</v>
      </c>
      <c r="T1560" s="22"/>
      <c r="U1560" s="22"/>
      <c r="V1560" s="72">
        <v>0</v>
      </c>
      <c r="X1560" s="102">
        <v>148.80000000000001</v>
      </c>
      <c r="Y1560" s="22">
        <v>7399.3530993518489</v>
      </c>
      <c r="Z1560" s="5">
        <v>4.5900000000000003E-2</v>
      </c>
      <c r="AA1560" s="40"/>
      <c r="AD1560" s="111">
        <v>106.41609756097562</v>
      </c>
      <c r="AE1560" s="34">
        <v>0</v>
      </c>
      <c r="AF1560" s="34">
        <v>119213.24475513598</v>
      </c>
      <c r="AG1560" s="107">
        <v>7.350000000000001E-2</v>
      </c>
      <c r="AH1560" s="41">
        <v>17.296320000000001</v>
      </c>
      <c r="AI1560" s="23">
        <v>2061950.4295231537</v>
      </c>
    </row>
    <row r="1561" spans="1:35" ht="27.75" customHeight="1" x14ac:dyDescent="0.2">
      <c r="A1561" s="39">
        <v>1492</v>
      </c>
      <c r="B1561" s="17" t="s">
        <v>66</v>
      </c>
      <c r="C1561" s="19">
        <v>2008</v>
      </c>
      <c r="D1561" s="19"/>
      <c r="E1561" s="29">
        <v>-46311</v>
      </c>
      <c r="F1561" s="21">
        <v>15572481</v>
      </c>
      <c r="G1561" s="21">
        <v>0</v>
      </c>
      <c r="H1561" s="23">
        <v>1037252</v>
      </c>
      <c r="I1561" s="107">
        <v>5.0000000000000001E-3</v>
      </c>
      <c r="J1561" s="23">
        <v>1109928.145</v>
      </c>
      <c r="N1561" s="72">
        <v>0</v>
      </c>
      <c r="O1561" s="72"/>
      <c r="P1561" s="72"/>
      <c r="Q1561" s="72">
        <v>132634.5873587371</v>
      </c>
      <c r="R1561" s="72">
        <v>132634.5873587371</v>
      </c>
      <c r="S1561" s="72">
        <v>1242562.7323587372</v>
      </c>
      <c r="T1561" s="22"/>
      <c r="U1561" s="22"/>
      <c r="V1561" s="72">
        <v>0</v>
      </c>
      <c r="X1561" s="102">
        <v>150.30000000000001</v>
      </c>
      <c r="Y1561" s="22">
        <v>8267.2171148285906</v>
      </c>
      <c r="Z1561" s="5">
        <v>4.5900000000000003E-2</v>
      </c>
      <c r="AA1561" s="40"/>
      <c r="AD1561" s="111">
        <v>109.62926829268292</v>
      </c>
      <c r="AE1561" s="34">
        <v>0</v>
      </c>
      <c r="AF1561" s="34">
        <v>122008.57393570383</v>
      </c>
      <c r="AG1561" s="107">
        <v>7.2692083333333324E-2</v>
      </c>
      <c r="AH1561" s="41">
        <v>17.715351999999999</v>
      </c>
      <c r="AI1561" s="23">
        <v>2161424.8342890185</v>
      </c>
    </row>
    <row r="1562" spans="1:35" ht="27.75" customHeight="1" x14ac:dyDescent="0.2">
      <c r="A1562" s="39">
        <v>1493</v>
      </c>
      <c r="B1562" s="17" t="s">
        <v>66</v>
      </c>
      <c r="C1562" s="19">
        <v>2009</v>
      </c>
      <c r="D1562" s="19"/>
      <c r="E1562" s="29">
        <v>-58772</v>
      </c>
      <c r="F1562" s="21">
        <v>16580844</v>
      </c>
      <c r="G1562" s="21">
        <v>0</v>
      </c>
      <c r="H1562" s="23">
        <v>1008363</v>
      </c>
      <c r="I1562" s="107">
        <v>5.0000000000000001E-3</v>
      </c>
      <c r="J1562" s="23">
        <v>1086225.405</v>
      </c>
      <c r="N1562" s="72">
        <v>0</v>
      </c>
      <c r="O1562" s="72"/>
      <c r="P1562" s="72"/>
      <c r="Q1562" s="72">
        <v>141223.05893322919</v>
      </c>
      <c r="R1562" s="72">
        <v>141223.05893322919</v>
      </c>
      <c r="S1562" s="72">
        <v>1227448.4639332292</v>
      </c>
      <c r="T1562" s="22"/>
      <c r="U1562" s="22"/>
      <c r="V1562" s="72">
        <v>0</v>
      </c>
      <c r="X1562" s="102">
        <v>151.1</v>
      </c>
      <c r="Y1562" s="22">
        <v>8123.4180273542634</v>
      </c>
      <c r="Z1562" s="5">
        <v>4.5900000000000003E-2</v>
      </c>
      <c r="AA1562" s="40"/>
      <c r="AD1562" s="111">
        <v>112.72439024390243</v>
      </c>
      <c r="AE1562" s="34">
        <v>0</v>
      </c>
      <c r="AF1562" s="34">
        <v>124531.79841940929</v>
      </c>
      <c r="AG1562" s="107">
        <v>7.3154000000000011E-2</v>
      </c>
      <c r="AH1562" s="41">
        <v>17.930536200000002</v>
      </c>
      <c r="AI1562" s="23">
        <v>2232921.9196103211</v>
      </c>
    </row>
    <row r="1563" spans="1:35" ht="27.75" customHeight="1" x14ac:dyDescent="0.2">
      <c r="A1563" s="39">
        <v>1494</v>
      </c>
      <c r="B1563" s="17" t="s">
        <v>66</v>
      </c>
      <c r="C1563" s="19">
        <v>2010</v>
      </c>
      <c r="D1563" s="19"/>
      <c r="E1563" s="29">
        <v>-66879</v>
      </c>
      <c r="F1563" s="21">
        <v>17262435</v>
      </c>
      <c r="G1563" s="21">
        <v>0</v>
      </c>
      <c r="H1563" s="23">
        <v>681591</v>
      </c>
      <c r="I1563" s="107">
        <v>5.0000000000000001E-3</v>
      </c>
      <c r="J1563" s="23">
        <v>764495.22</v>
      </c>
      <c r="N1563" s="72">
        <v>0</v>
      </c>
      <c r="O1563" s="72"/>
      <c r="P1563" s="72"/>
      <c r="Q1563" s="72">
        <v>147028.33434389939</v>
      </c>
      <c r="R1563" s="72">
        <v>147028.33434389939</v>
      </c>
      <c r="S1563" s="72">
        <v>911523.55434389936</v>
      </c>
      <c r="T1563" s="22"/>
      <c r="U1563" s="22"/>
      <c r="V1563" s="72">
        <v>0</v>
      </c>
      <c r="X1563" s="102">
        <v>155.1</v>
      </c>
      <c r="Y1563" s="22">
        <v>5877.0055083423558</v>
      </c>
      <c r="Z1563" s="5">
        <v>4.5900000000000003E-2</v>
      </c>
      <c r="AA1563" s="40"/>
      <c r="AD1563" s="111">
        <v>115.85768292682927</v>
      </c>
      <c r="AE1563" s="34">
        <v>0</v>
      </c>
      <c r="AF1563" s="34">
        <v>124692.79438030075</v>
      </c>
      <c r="AG1563" s="107">
        <v>7.3993333333333355E-2</v>
      </c>
      <c r="AH1563" s="41">
        <v>18.29948266666667</v>
      </c>
      <c r="AI1563" s="23">
        <v>2281813.6294205445</v>
      </c>
    </row>
    <row r="1564" spans="1:35" ht="27.75" customHeight="1" x14ac:dyDescent="0.2">
      <c r="A1564" s="39">
        <v>1495</v>
      </c>
      <c r="B1564" s="17" t="s">
        <v>66</v>
      </c>
      <c r="C1564" s="18">
        <v>2011</v>
      </c>
      <c r="D1564" s="18"/>
      <c r="E1564" s="29">
        <v>-98683</v>
      </c>
      <c r="F1564" s="21">
        <v>18051886</v>
      </c>
      <c r="G1564" s="20">
        <v>0</v>
      </c>
      <c r="H1564" s="23">
        <v>789451</v>
      </c>
      <c r="I1564" s="107">
        <v>5.0000000000000001E-3</v>
      </c>
      <c r="J1564" s="23">
        <v>875763.17500000005</v>
      </c>
      <c r="N1564" s="72">
        <v>0</v>
      </c>
      <c r="O1564" s="72"/>
      <c r="P1564" s="72"/>
      <c r="Q1564" s="72">
        <v>153752.27946381588</v>
      </c>
      <c r="R1564" s="72">
        <v>153752.27946381588</v>
      </c>
      <c r="S1564" s="72">
        <v>1029515.4544638159</v>
      </c>
      <c r="T1564" s="22"/>
      <c r="U1564" s="22"/>
      <c r="V1564" s="72">
        <v>0</v>
      </c>
      <c r="X1564" s="102">
        <v>160.19999999999999</v>
      </c>
      <c r="Y1564" s="22">
        <v>6426.4385422210735</v>
      </c>
      <c r="Z1564" s="5">
        <v>4.5900000000000003E-2</v>
      </c>
      <c r="AA1564" s="40"/>
      <c r="AD1564" s="111">
        <v>119.08</v>
      </c>
      <c r="AE1564" s="34">
        <v>0</v>
      </c>
      <c r="AF1564" s="34">
        <v>125395.83366046603</v>
      </c>
      <c r="AG1564" s="107">
        <v>7.0764333333333346E-2</v>
      </c>
      <c r="AH1564" s="41">
        <v>18.328728099999999</v>
      </c>
      <c r="AI1564" s="23">
        <v>2298346.1400355096</v>
      </c>
    </row>
    <row r="1565" spans="1:35" ht="27.75" customHeight="1" x14ac:dyDescent="0.2">
      <c r="B1565" s="98" t="s">
        <v>66</v>
      </c>
      <c r="C1565" s="39">
        <v>2012</v>
      </c>
      <c r="E1565" s="29">
        <v>-98683</v>
      </c>
      <c r="F1565" s="34">
        <v>18554236</v>
      </c>
      <c r="G1565" s="20"/>
      <c r="H1565" s="23">
        <v>502350</v>
      </c>
      <c r="I1565" s="107">
        <v>5.0000000000000001E-3</v>
      </c>
      <c r="J1565" s="23">
        <v>592609.43000000005</v>
      </c>
      <c r="N1565" s="72">
        <v>0</v>
      </c>
      <c r="O1565" s="72"/>
      <c r="P1565" s="72"/>
      <c r="Q1565" s="72">
        <v>158030.91592255753</v>
      </c>
      <c r="R1565" s="72">
        <v>158030.91592255753</v>
      </c>
      <c r="S1565" s="72">
        <v>750640.34592255764</v>
      </c>
      <c r="T1565" s="72">
        <v>0</v>
      </c>
      <c r="U1565" s="72">
        <v>502348</v>
      </c>
      <c r="X1565" s="102">
        <v>161.6</v>
      </c>
      <c r="Y1565" s="22">
        <v>4645.051645560382</v>
      </c>
      <c r="Z1565" s="5">
        <v>4.5900000000000003E-2</v>
      </c>
      <c r="AF1565" s="34">
        <v>124285.21654101102</v>
      </c>
      <c r="AG1565" s="107">
        <v>6.2333333333333331E-2</v>
      </c>
      <c r="AH1565" s="41">
        <v>17.40324</v>
      </c>
      <c r="AI1565" s="23">
        <v>2162965.4519151845</v>
      </c>
    </row>
    <row r="1566" spans="1:35" ht="27.75" customHeight="1" x14ac:dyDescent="0.2">
      <c r="A1566" s="39">
        <v>1496</v>
      </c>
      <c r="B1566" s="17" t="s">
        <v>67</v>
      </c>
      <c r="C1566" s="19">
        <v>1989</v>
      </c>
      <c r="D1566" s="19"/>
      <c r="E1566" s="29">
        <v>0</v>
      </c>
      <c r="F1566" s="21">
        <v>1030015038</v>
      </c>
      <c r="G1566" s="21">
        <v>-455826150</v>
      </c>
      <c r="H1566" s="23"/>
      <c r="I1566" s="107">
        <v>5.0000000000000001E-3</v>
      </c>
      <c r="N1566" s="72"/>
      <c r="O1566" s="72"/>
      <c r="P1566" s="72"/>
      <c r="Q1566" s="72"/>
      <c r="R1566" s="72"/>
      <c r="V1566" s="72">
        <v>0</v>
      </c>
      <c r="X1566" s="102">
        <v>95.5</v>
      </c>
      <c r="Z1566" s="5">
        <v>4.5900000000000003E-2</v>
      </c>
      <c r="AA1566" s="40">
        <v>11222470.861960923</v>
      </c>
      <c r="AB1566" s="110">
        <v>51.164212860310414</v>
      </c>
      <c r="AE1566" s="34">
        <v>1</v>
      </c>
      <c r="AF1566" s="34">
        <v>11222470.861960923</v>
      </c>
    </row>
    <row r="1567" spans="1:35" ht="27.75" customHeight="1" x14ac:dyDescent="0.2">
      <c r="A1567" s="39">
        <v>1497</v>
      </c>
      <c r="B1567" s="17" t="s">
        <v>67</v>
      </c>
      <c r="C1567" s="19">
        <v>1990</v>
      </c>
      <c r="D1567" s="19"/>
      <c r="E1567" s="29">
        <v>0</v>
      </c>
      <c r="F1567" s="21">
        <v>1141054649</v>
      </c>
      <c r="G1567" s="21">
        <v>-501706253</v>
      </c>
      <c r="H1567" s="23">
        <v>111039611</v>
      </c>
      <c r="I1567" s="107">
        <v>5.0000000000000001E-3</v>
      </c>
      <c r="J1567" s="34">
        <v>116189686.19</v>
      </c>
      <c r="N1567" s="72"/>
      <c r="O1567" s="72"/>
      <c r="P1567" s="72"/>
      <c r="Q1567" s="72"/>
      <c r="R1567" s="72"/>
      <c r="S1567" s="72">
        <v>116189686.19</v>
      </c>
      <c r="T1567" s="22"/>
      <c r="U1567" s="22"/>
      <c r="V1567" s="72">
        <v>0</v>
      </c>
      <c r="X1567" s="102">
        <v>98.5</v>
      </c>
      <c r="Y1567" s="22">
        <v>1179590.7227411168</v>
      </c>
      <c r="Z1567" s="5">
        <v>4.5900000000000003E-2</v>
      </c>
      <c r="AA1567" s="40"/>
      <c r="AE1567" s="34">
        <v>0</v>
      </c>
      <c r="AF1567" s="34">
        <v>11886950.172138035</v>
      </c>
    </row>
    <row r="1568" spans="1:35" ht="27.75" customHeight="1" x14ac:dyDescent="0.2">
      <c r="A1568" s="39">
        <v>1498</v>
      </c>
      <c r="B1568" s="17" t="s">
        <v>67</v>
      </c>
      <c r="C1568" s="19">
        <v>1991</v>
      </c>
      <c r="D1568" s="19"/>
      <c r="E1568" s="29">
        <v>0</v>
      </c>
      <c r="F1568" s="21">
        <v>1245935293</v>
      </c>
      <c r="G1568" s="21">
        <v>-555963109</v>
      </c>
      <c r="H1568" s="23">
        <v>104880644</v>
      </c>
      <c r="I1568" s="107">
        <v>5.0000000000000001E-3</v>
      </c>
      <c r="J1568" s="23">
        <v>110585917.245</v>
      </c>
      <c r="N1568" s="72"/>
      <c r="O1568" s="72"/>
      <c r="P1568" s="72"/>
      <c r="Q1568" s="72"/>
      <c r="R1568" s="72"/>
      <c r="S1568" s="72">
        <v>110585917.245</v>
      </c>
      <c r="T1568" s="22"/>
      <c r="U1568" s="22"/>
      <c r="V1568" s="72">
        <v>0</v>
      </c>
      <c r="X1568" s="102">
        <v>97.7</v>
      </c>
      <c r="Y1568" s="22">
        <v>1131892.7046571136</v>
      </c>
      <c r="Z1568" s="5">
        <v>4.5900000000000003E-2</v>
      </c>
      <c r="AA1568" s="40"/>
      <c r="AE1568" s="34">
        <v>0</v>
      </c>
      <c r="AF1568" s="34">
        <v>12473231.863894012</v>
      </c>
    </row>
    <row r="1569" spans="1:35" ht="27.75" customHeight="1" x14ac:dyDescent="0.2">
      <c r="A1569" s="39">
        <v>1499</v>
      </c>
      <c r="B1569" s="17" t="s">
        <v>67</v>
      </c>
      <c r="C1569" s="19">
        <v>1992</v>
      </c>
      <c r="D1569" s="19"/>
      <c r="E1569" s="29">
        <v>0</v>
      </c>
      <c r="F1569" s="21">
        <v>1374639286</v>
      </c>
      <c r="G1569" s="21">
        <v>-591244598</v>
      </c>
      <c r="H1569" s="23">
        <v>128703993</v>
      </c>
      <c r="I1569" s="107">
        <v>5.0000000000000001E-3</v>
      </c>
      <c r="J1569" s="23">
        <v>134933669.465</v>
      </c>
      <c r="N1569" s="72"/>
      <c r="O1569" s="72"/>
      <c r="P1569" s="72"/>
      <c r="Q1569" s="72"/>
      <c r="R1569" s="72"/>
      <c r="S1569" s="72">
        <v>134933669.465</v>
      </c>
      <c r="T1569" s="22"/>
      <c r="U1569" s="22"/>
      <c r="V1569" s="72">
        <v>0</v>
      </c>
      <c r="X1569" s="102">
        <v>100</v>
      </c>
      <c r="Y1569" s="22">
        <v>1349336.69465</v>
      </c>
      <c r="Z1569" s="5">
        <v>4.5900000000000003E-2</v>
      </c>
      <c r="AA1569" s="40"/>
      <c r="AE1569" s="34">
        <v>0</v>
      </c>
      <c r="AF1569" s="34">
        <v>13250047.215991277</v>
      </c>
    </row>
    <row r="1570" spans="1:35" ht="27.75" customHeight="1" x14ac:dyDescent="0.2">
      <c r="A1570" s="39">
        <v>1500</v>
      </c>
      <c r="B1570" s="17" t="s">
        <v>67</v>
      </c>
      <c r="C1570" s="19">
        <v>1993</v>
      </c>
      <c r="D1570" s="19"/>
      <c r="E1570" s="29">
        <v>0</v>
      </c>
      <c r="F1570" s="21">
        <v>1473919125</v>
      </c>
      <c r="G1570" s="21">
        <v>-623363962</v>
      </c>
      <c r="H1570" s="23">
        <v>99279839</v>
      </c>
      <c r="I1570" s="107">
        <v>5.0000000000000001E-3</v>
      </c>
      <c r="J1570" s="23">
        <v>106153035.43000001</v>
      </c>
      <c r="N1570" s="72"/>
      <c r="O1570" s="72"/>
      <c r="P1570" s="72"/>
      <c r="Q1570" s="72"/>
      <c r="R1570" s="72"/>
      <c r="S1570" s="72">
        <v>106153035.43000001</v>
      </c>
      <c r="T1570" s="22"/>
      <c r="U1570" s="22"/>
      <c r="V1570" s="72">
        <v>0</v>
      </c>
      <c r="X1570" s="102">
        <v>102.5</v>
      </c>
      <c r="Y1570" s="22">
        <v>1035639.3700487806</v>
      </c>
      <c r="Z1570" s="5">
        <v>4.5900000000000003E-2</v>
      </c>
      <c r="AA1570" s="40"/>
      <c r="AE1570" s="34">
        <v>0</v>
      </c>
      <c r="AF1570" s="34">
        <v>13677509.418826059</v>
      </c>
    </row>
    <row r="1571" spans="1:35" ht="27.75" customHeight="1" x14ac:dyDescent="0.2">
      <c r="A1571" s="39">
        <v>1501</v>
      </c>
      <c r="B1571" s="17" t="s">
        <v>67</v>
      </c>
      <c r="C1571" s="19">
        <v>1994</v>
      </c>
      <c r="D1571" s="19"/>
      <c r="E1571" s="29">
        <v>0</v>
      </c>
      <c r="F1571" s="21">
        <v>1532072843</v>
      </c>
      <c r="G1571" s="21">
        <v>-617441983</v>
      </c>
      <c r="H1571" s="23">
        <v>58153718</v>
      </c>
      <c r="I1571" s="107">
        <v>5.0000000000000001E-3</v>
      </c>
      <c r="J1571" s="23">
        <v>65523313.625</v>
      </c>
      <c r="N1571" s="72"/>
      <c r="O1571" s="72"/>
      <c r="P1571" s="72"/>
      <c r="Q1571" s="72"/>
      <c r="R1571" s="72"/>
      <c r="S1571" s="72">
        <v>65523313.625</v>
      </c>
      <c r="T1571" s="22"/>
      <c r="U1571" s="22"/>
      <c r="V1571" s="72">
        <v>0</v>
      </c>
      <c r="X1571" s="102">
        <v>108.2</v>
      </c>
      <c r="Y1571" s="22">
        <v>605575.91150646948</v>
      </c>
      <c r="Z1571" s="5">
        <v>4.5900000000000003E-2</v>
      </c>
      <c r="AA1571" s="40"/>
      <c r="AE1571" s="34">
        <v>0</v>
      </c>
      <c r="AF1571" s="34">
        <v>13655287.648008414</v>
      </c>
    </row>
    <row r="1572" spans="1:35" ht="27.75" customHeight="1" x14ac:dyDescent="0.2">
      <c r="A1572" s="39">
        <v>1502</v>
      </c>
      <c r="B1572" s="17" t="s">
        <v>67</v>
      </c>
      <c r="C1572" s="19">
        <v>1995</v>
      </c>
      <c r="D1572" s="19"/>
      <c r="E1572" s="29">
        <v>0</v>
      </c>
      <c r="F1572" s="21">
        <v>1658671502</v>
      </c>
      <c r="G1572" s="21">
        <v>-687582875</v>
      </c>
      <c r="H1572" s="23">
        <v>126598659</v>
      </c>
      <c r="I1572" s="107">
        <v>5.0000000000000001E-3</v>
      </c>
      <c r="J1572" s="23">
        <v>134259023.215</v>
      </c>
      <c r="N1572" s="72"/>
      <c r="O1572" s="72"/>
      <c r="P1572" s="72"/>
      <c r="Q1572" s="72"/>
      <c r="R1572" s="72"/>
      <c r="S1572" s="72">
        <v>134259023.215</v>
      </c>
      <c r="T1572" s="22"/>
      <c r="U1572" s="22"/>
      <c r="V1572" s="72">
        <v>9764391</v>
      </c>
      <c r="X1572" s="102">
        <v>116.7</v>
      </c>
      <c r="Y1572" s="22">
        <v>1150462.92386461</v>
      </c>
      <c r="Z1572" s="5">
        <v>4.5900000000000003E-2</v>
      </c>
      <c r="AA1572" s="40"/>
      <c r="AE1572" s="34">
        <v>0</v>
      </c>
      <c r="AF1572" s="34">
        <v>14178972.868829438</v>
      </c>
    </row>
    <row r="1573" spans="1:35" ht="27.75" customHeight="1" x14ac:dyDescent="0.2">
      <c r="A1573" s="39">
        <v>1503</v>
      </c>
      <c r="B1573" s="17" t="s">
        <v>67</v>
      </c>
      <c r="C1573" s="19">
        <v>1996</v>
      </c>
      <c r="D1573" s="19"/>
      <c r="E1573" s="29">
        <v>0</v>
      </c>
      <c r="F1573" s="21">
        <v>2108951009</v>
      </c>
      <c r="G1573" s="21">
        <v>-741261078</v>
      </c>
      <c r="H1573" s="23">
        <v>450279507</v>
      </c>
      <c r="I1573" s="107">
        <v>5.0000000000000001E-3</v>
      </c>
      <c r="J1573" s="23">
        <v>458572864.50999999</v>
      </c>
      <c r="N1573" s="72"/>
      <c r="O1573" s="72"/>
      <c r="P1573" s="72"/>
      <c r="Q1573" s="72"/>
      <c r="R1573" s="72"/>
      <c r="S1573" s="72">
        <v>458572864.50999999</v>
      </c>
      <c r="T1573" s="22"/>
      <c r="U1573" s="22"/>
      <c r="V1573" s="72">
        <v>9871144</v>
      </c>
      <c r="X1573" s="102">
        <v>116.6</v>
      </c>
      <c r="Y1573" s="22">
        <v>3932871.9083190397</v>
      </c>
      <c r="Z1573" s="5">
        <v>4.5900000000000003E-2</v>
      </c>
      <c r="AA1573" s="40"/>
      <c r="AE1573" s="34">
        <v>0</v>
      </c>
      <c r="AF1573" s="34">
        <v>17461029.922469206</v>
      </c>
    </row>
    <row r="1574" spans="1:35" ht="27.75" customHeight="1" x14ac:dyDescent="0.2">
      <c r="A1574" s="39">
        <v>1504</v>
      </c>
      <c r="B1574" s="17" t="s">
        <v>67</v>
      </c>
      <c r="C1574" s="19">
        <v>1997</v>
      </c>
      <c r="D1574" s="19"/>
      <c r="E1574" s="29">
        <v>0</v>
      </c>
      <c r="F1574" s="21">
        <v>2237357740</v>
      </c>
      <c r="G1574" s="21">
        <v>-821444847</v>
      </c>
      <c r="H1574" s="23">
        <v>128406731</v>
      </c>
      <c r="I1574" s="107">
        <v>5.0000000000000001E-3</v>
      </c>
      <c r="J1574" s="23">
        <v>138951486.04499999</v>
      </c>
      <c r="L1574" s="33">
        <v>0.63285046807043022</v>
      </c>
      <c r="N1574" s="72"/>
      <c r="O1574" s="72"/>
      <c r="P1574" s="72"/>
      <c r="Q1574" s="72"/>
      <c r="R1574" s="72"/>
      <c r="S1574" s="72">
        <v>138951486.04499999</v>
      </c>
      <c r="T1574" s="22"/>
      <c r="U1574" s="22"/>
      <c r="V1574" s="72">
        <v>9871144</v>
      </c>
      <c r="X1574" s="102">
        <v>118</v>
      </c>
      <c r="Y1574" s="22">
        <v>1177554.9664830507</v>
      </c>
      <c r="Z1574" s="5">
        <v>4.5900000000000003E-2</v>
      </c>
      <c r="AA1574" s="40"/>
      <c r="AE1574" s="34">
        <v>0</v>
      </c>
      <c r="AF1574" s="34">
        <v>17837123.615510918</v>
      </c>
    </row>
    <row r="1575" spans="1:35" ht="27.75" customHeight="1" x14ac:dyDescent="0.2">
      <c r="A1575" s="39">
        <v>1505</v>
      </c>
      <c r="B1575" s="17" t="s">
        <v>67</v>
      </c>
      <c r="C1575" s="19">
        <v>1998</v>
      </c>
      <c r="D1575" s="19"/>
      <c r="E1575" s="29">
        <v>0</v>
      </c>
      <c r="F1575" s="21">
        <v>0</v>
      </c>
      <c r="G1575" s="21">
        <v>0</v>
      </c>
      <c r="H1575" s="23">
        <v>-2237357740</v>
      </c>
      <c r="I1575" s="107">
        <v>5.0000000000000001E-3</v>
      </c>
      <c r="J1575" s="23"/>
      <c r="K1575" s="23">
        <v>128916279.34</v>
      </c>
      <c r="L1575" s="23">
        <v>462010883.52590179</v>
      </c>
      <c r="M1575" s="39">
        <v>1</v>
      </c>
      <c r="N1575" s="72"/>
      <c r="O1575" s="72"/>
      <c r="P1575" s="72"/>
      <c r="Q1575" s="72"/>
      <c r="R1575" s="72"/>
      <c r="S1575" s="72">
        <v>128916279.34</v>
      </c>
      <c r="T1575" s="22"/>
      <c r="U1575" s="22"/>
      <c r="X1575" s="102">
        <v>122.8</v>
      </c>
      <c r="Y1575" s="22">
        <v>1049806.8350162867</v>
      </c>
      <c r="Z1575" s="5">
        <v>4.5900000000000003E-2</v>
      </c>
      <c r="AA1575" s="40"/>
      <c r="AE1575" s="34">
        <v>0</v>
      </c>
      <c r="AF1575" s="34">
        <v>18068206.476575255</v>
      </c>
    </row>
    <row r="1576" spans="1:35" ht="27.75" customHeight="1" x14ac:dyDescent="0.2">
      <c r="A1576" s="39">
        <v>1506</v>
      </c>
      <c r="B1576" s="17" t="s">
        <v>67</v>
      </c>
      <c r="C1576" s="19">
        <v>1999</v>
      </c>
      <c r="D1576" s="19"/>
      <c r="E1576" s="29">
        <v>0</v>
      </c>
      <c r="F1576" s="21">
        <v>0</v>
      </c>
      <c r="G1576" s="21">
        <v>0</v>
      </c>
      <c r="H1576" s="23">
        <v>0</v>
      </c>
      <c r="I1576" s="107">
        <v>5.0000000000000001E-3</v>
      </c>
      <c r="J1576" s="23"/>
      <c r="K1576" s="23">
        <v>128916279.34</v>
      </c>
      <c r="L1576" s="23">
        <v>462010883.52590179</v>
      </c>
      <c r="M1576" s="39">
        <v>1</v>
      </c>
      <c r="N1576" s="72"/>
      <c r="O1576" s="72"/>
      <c r="P1576" s="72"/>
      <c r="Q1576" s="72"/>
      <c r="R1576" s="72"/>
      <c r="S1576" s="72">
        <v>128916279.34</v>
      </c>
      <c r="T1576" s="22"/>
      <c r="U1576" s="22"/>
      <c r="X1576" s="102">
        <v>126.1</v>
      </c>
      <c r="Y1576" s="22">
        <v>1022333.6981760508</v>
      </c>
      <c r="Z1576" s="5">
        <v>4.5900000000000003E-2</v>
      </c>
      <c r="AA1576" s="40"/>
      <c r="AE1576" s="34">
        <v>0</v>
      </c>
      <c r="AF1576" s="34">
        <v>18261209.497476503</v>
      </c>
    </row>
    <row r="1577" spans="1:35" ht="27.75" customHeight="1" x14ac:dyDescent="0.2">
      <c r="A1577" s="39">
        <v>1507</v>
      </c>
      <c r="B1577" s="17" t="s">
        <v>67</v>
      </c>
      <c r="C1577" s="19">
        <v>2000</v>
      </c>
      <c r="D1577" s="19"/>
      <c r="E1577" s="29">
        <v>0</v>
      </c>
      <c r="F1577" s="21">
        <v>0</v>
      </c>
      <c r="G1577" s="21">
        <v>0</v>
      </c>
      <c r="H1577" s="23">
        <v>0</v>
      </c>
      <c r="I1577" s="107">
        <v>5.0000000000000001E-3</v>
      </c>
      <c r="J1577" s="23"/>
      <c r="K1577" s="23">
        <v>128916279.34</v>
      </c>
      <c r="L1577" s="23">
        <v>462010883.52590179</v>
      </c>
      <c r="M1577" s="39">
        <v>1</v>
      </c>
      <c r="N1577" s="72"/>
      <c r="O1577" s="72"/>
      <c r="P1577" s="72"/>
      <c r="Q1577" s="72"/>
      <c r="R1577" s="72"/>
      <c r="S1577" s="72">
        <v>128916279.34</v>
      </c>
      <c r="T1577" s="22"/>
      <c r="U1577" s="22"/>
      <c r="X1577" s="102">
        <v>128.69999999999999</v>
      </c>
      <c r="Y1577" s="22">
        <v>1001680.4921522923</v>
      </c>
      <c r="Z1577" s="5">
        <v>4.5900000000000003E-2</v>
      </c>
      <c r="AA1577" s="40"/>
      <c r="AE1577" s="34">
        <v>0</v>
      </c>
      <c r="AF1577" s="34">
        <v>18424700.473694623</v>
      </c>
    </row>
    <row r="1578" spans="1:35" ht="27.75" customHeight="1" x14ac:dyDescent="0.2">
      <c r="A1578" s="39">
        <v>1508</v>
      </c>
      <c r="B1578" s="17" t="s">
        <v>67</v>
      </c>
      <c r="C1578" s="19">
        <v>2001</v>
      </c>
      <c r="D1578" s="19"/>
      <c r="E1578" s="29">
        <v>0</v>
      </c>
      <c r="F1578" s="21">
        <v>0</v>
      </c>
      <c r="G1578" s="21">
        <v>0</v>
      </c>
      <c r="H1578" s="23">
        <v>0</v>
      </c>
      <c r="I1578" s="107">
        <v>5.0000000000000001E-3</v>
      </c>
      <c r="J1578" s="23"/>
      <c r="K1578" s="23">
        <v>128916279.34</v>
      </c>
      <c r="L1578" s="23">
        <v>462010883.52590179</v>
      </c>
      <c r="M1578" s="39">
        <v>1</v>
      </c>
      <c r="N1578" s="72"/>
      <c r="O1578" s="72"/>
      <c r="P1578" s="72"/>
      <c r="Q1578" s="72"/>
      <c r="R1578" s="72"/>
      <c r="S1578" s="72">
        <v>128916279.34</v>
      </c>
      <c r="T1578" s="22"/>
      <c r="U1578" s="22"/>
      <c r="X1578" s="102">
        <v>129.6</v>
      </c>
      <c r="Y1578" s="22">
        <v>994724.37762345688</v>
      </c>
      <c r="Z1578" s="5">
        <v>4.5900000000000003E-2</v>
      </c>
      <c r="AA1578" s="40"/>
      <c r="AE1578" s="34">
        <v>0</v>
      </c>
      <c r="AF1578" s="34">
        <v>18573731.099575497</v>
      </c>
    </row>
    <row r="1579" spans="1:35" ht="27.75" customHeight="1" x14ac:dyDescent="0.2">
      <c r="A1579" s="39">
        <v>1509</v>
      </c>
      <c r="B1579" s="17" t="s">
        <v>67</v>
      </c>
      <c r="C1579" s="19">
        <v>2002</v>
      </c>
      <c r="D1579" s="19"/>
      <c r="E1579" s="29">
        <v>0</v>
      </c>
      <c r="F1579" s="21">
        <v>2870752348</v>
      </c>
      <c r="G1579" s="109">
        <v>-19549446.082219709</v>
      </c>
      <c r="H1579" s="23">
        <v>2870752348</v>
      </c>
      <c r="I1579" s="107">
        <v>5.0000000000000001E-3</v>
      </c>
      <c r="J1579" s="23"/>
      <c r="K1579" s="23">
        <v>128916279.34</v>
      </c>
      <c r="L1579" s="23">
        <v>462010883.52590179</v>
      </c>
      <c r="M1579" s="39">
        <v>1</v>
      </c>
      <c r="N1579" s="72"/>
      <c r="O1579" s="72"/>
      <c r="P1579" s="72"/>
      <c r="Q1579" s="72"/>
      <c r="R1579" s="72"/>
      <c r="S1579" s="72">
        <v>128916279.34</v>
      </c>
      <c r="T1579" s="22"/>
      <c r="U1579" s="22"/>
      <c r="V1579" s="72">
        <v>0</v>
      </c>
      <c r="X1579" s="102">
        <v>130.5</v>
      </c>
      <c r="Y1579" s="22">
        <v>987864.20950191573</v>
      </c>
      <c r="Z1579" s="5">
        <v>4.5900000000000003E-2</v>
      </c>
      <c r="AA1579" s="40"/>
      <c r="AD1579" s="111">
        <v>91.329146341463414</v>
      </c>
      <c r="AE1579" s="34">
        <v>0</v>
      </c>
      <c r="AF1579" s="34">
        <v>18709061.051606897</v>
      </c>
      <c r="AG1579" s="107">
        <v>8.2960000000000006E-2</v>
      </c>
      <c r="AH1579" s="41">
        <v>16.741565999999999</v>
      </c>
      <c r="AI1579" s="23">
        <v>313218980.39350623</v>
      </c>
    </row>
    <row r="1580" spans="1:35" ht="27.75" customHeight="1" x14ac:dyDescent="0.2">
      <c r="A1580" s="39">
        <v>1510</v>
      </c>
      <c r="B1580" s="17" t="s">
        <v>67</v>
      </c>
      <c r="C1580" s="19">
        <v>2003</v>
      </c>
      <c r="D1580" s="19"/>
      <c r="E1580" s="29">
        <v>0</v>
      </c>
      <c r="F1580" s="21">
        <v>3015581666</v>
      </c>
      <c r="G1580" s="21">
        <v>0</v>
      </c>
      <c r="H1580" s="23">
        <v>144829318</v>
      </c>
      <c r="I1580" s="107">
        <v>5.0000000000000001E-3</v>
      </c>
      <c r="J1580" s="23">
        <v>159183079.74000001</v>
      </c>
      <c r="K1580" s="23">
        <v>644581396.70000005</v>
      </c>
      <c r="L1580" s="23">
        <v>2310054417.629509</v>
      </c>
      <c r="N1580" s="72"/>
      <c r="O1580" s="72"/>
      <c r="P1580" s="72"/>
      <c r="Q1580" s="72"/>
      <c r="R1580" s="72"/>
      <c r="S1580" s="72">
        <v>159183079.74000001</v>
      </c>
      <c r="T1580" s="22"/>
      <c r="U1580" s="22"/>
      <c r="V1580" s="72">
        <v>0</v>
      </c>
      <c r="X1580" s="102">
        <v>130.6</v>
      </c>
      <c r="Y1580" s="22">
        <v>1218859.7223583462</v>
      </c>
      <c r="Z1580" s="5">
        <v>4.5900000000000003E-2</v>
      </c>
      <c r="AA1580" s="40"/>
      <c r="AD1580" s="111">
        <v>94.295243902439026</v>
      </c>
      <c r="AE1580" s="34">
        <v>0</v>
      </c>
      <c r="AF1580" s="34">
        <v>19069174.871696487</v>
      </c>
      <c r="AG1580" s="107">
        <v>8.2960000000000006E-2</v>
      </c>
      <c r="AH1580" s="41">
        <v>16.820820000000001</v>
      </c>
      <c r="AI1580" s="23">
        <v>320759158.06532973</v>
      </c>
    </row>
    <row r="1581" spans="1:35" ht="27.75" customHeight="1" x14ac:dyDescent="0.2">
      <c r="A1581" s="39">
        <v>1511</v>
      </c>
      <c r="B1581" s="17" t="s">
        <v>67</v>
      </c>
      <c r="C1581" s="19">
        <v>2004</v>
      </c>
      <c r="D1581" s="19"/>
      <c r="E1581" s="29">
        <v>0</v>
      </c>
      <c r="F1581" s="21">
        <v>3139038406</v>
      </c>
      <c r="G1581" s="21">
        <v>0</v>
      </c>
      <c r="H1581" s="23">
        <v>123456740</v>
      </c>
      <c r="I1581" s="107">
        <v>5.0000000000000001E-3</v>
      </c>
      <c r="J1581" s="23">
        <v>138534648.33000001</v>
      </c>
      <c r="K1581" s="23"/>
      <c r="N1581" s="72"/>
      <c r="O1581" s="72"/>
      <c r="P1581" s="72"/>
      <c r="Q1581" s="72"/>
      <c r="R1581" s="72"/>
      <c r="S1581" s="72">
        <v>138534648.33000001</v>
      </c>
      <c r="T1581" s="22"/>
      <c r="U1581" s="22"/>
      <c r="V1581" s="72">
        <v>0</v>
      </c>
      <c r="X1581" s="102">
        <v>131.1</v>
      </c>
      <c r="Y1581" s="22">
        <v>1056709.7508009155</v>
      </c>
      <c r="Z1581" s="5">
        <v>4.5900000000000003E-2</v>
      </c>
      <c r="AA1581" s="40"/>
      <c r="AD1581" s="111">
        <v>97.149756097560967</v>
      </c>
      <c r="AE1581" s="34">
        <v>0</v>
      </c>
      <c r="AF1581" s="34">
        <v>19250609.495886534</v>
      </c>
      <c r="AG1581" s="107">
        <v>8.2960000000000006E-2</v>
      </c>
      <c r="AH1581" s="41">
        <v>16.852066000000001</v>
      </c>
      <c r="AI1581" s="23">
        <v>324412541.76490664</v>
      </c>
    </row>
    <row r="1582" spans="1:35" ht="27.75" customHeight="1" x14ac:dyDescent="0.2">
      <c r="A1582" s="39">
        <v>1512</v>
      </c>
      <c r="B1582" s="17" t="s">
        <v>67</v>
      </c>
      <c r="C1582" s="19">
        <v>2005</v>
      </c>
      <c r="D1582" s="19"/>
      <c r="E1582" s="29">
        <v>0</v>
      </c>
      <c r="F1582" s="21">
        <v>3253379971</v>
      </c>
      <c r="G1582" s="21">
        <v>0</v>
      </c>
      <c r="H1582" s="23">
        <v>114341565</v>
      </c>
      <c r="I1582" s="107">
        <v>5.0000000000000001E-3</v>
      </c>
      <c r="J1582" s="23">
        <v>130036757.03</v>
      </c>
      <c r="N1582" s="72"/>
      <c r="O1582" s="72"/>
      <c r="P1582" s="72"/>
      <c r="Q1582" s="72"/>
      <c r="R1582" s="72"/>
      <c r="S1582" s="72">
        <v>130036757.03</v>
      </c>
      <c r="T1582" s="22"/>
      <c r="U1582" s="22"/>
      <c r="V1582" s="72">
        <v>0</v>
      </c>
      <c r="X1582" s="102">
        <v>133.6</v>
      </c>
      <c r="Y1582" s="22">
        <v>973329.01968562882</v>
      </c>
      <c r="Z1582" s="5">
        <v>4.5900000000000003E-2</v>
      </c>
      <c r="AA1582" s="40"/>
      <c r="AD1582" s="111">
        <v>99.990121951219521</v>
      </c>
      <c r="AE1582" s="34">
        <v>0</v>
      </c>
      <c r="AF1582" s="34">
        <v>19340335.539710972</v>
      </c>
      <c r="AG1582" s="107">
        <v>8.2960000000000006E-2</v>
      </c>
      <c r="AH1582" s="41">
        <v>17.008296000000001</v>
      </c>
      <c r="AI1582" s="23">
        <v>328946151.59872401</v>
      </c>
    </row>
    <row r="1583" spans="1:35" ht="27.75" customHeight="1" x14ac:dyDescent="0.2">
      <c r="A1583" s="39">
        <v>1513</v>
      </c>
      <c r="B1583" s="17" t="s">
        <v>67</v>
      </c>
      <c r="C1583" s="19">
        <v>2006</v>
      </c>
      <c r="D1583" s="19"/>
      <c r="E1583" s="29">
        <v>0</v>
      </c>
      <c r="F1583" s="21">
        <v>3442404214</v>
      </c>
      <c r="G1583" s="21">
        <v>0</v>
      </c>
      <c r="H1583" s="23">
        <v>189024243</v>
      </c>
      <c r="I1583" s="107">
        <v>5.0000000000000001E-3</v>
      </c>
      <c r="J1583" s="23">
        <v>205291142.85499999</v>
      </c>
      <c r="N1583" s="72"/>
      <c r="O1583" s="72"/>
      <c r="P1583" s="72"/>
      <c r="Q1583" s="72"/>
      <c r="R1583" s="72"/>
      <c r="S1583" s="72">
        <v>205291142.85499999</v>
      </c>
      <c r="T1583" s="22"/>
      <c r="U1583" s="22"/>
      <c r="V1583" s="72">
        <v>0</v>
      </c>
      <c r="X1583" s="102">
        <v>142.4</v>
      </c>
      <c r="Y1583" s="22">
        <v>1441651.2840941011</v>
      </c>
      <c r="Z1583" s="5">
        <v>4.5900000000000003E-2</v>
      </c>
      <c r="AA1583" s="40"/>
      <c r="AD1583" s="111">
        <v>103.12109756097563</v>
      </c>
      <c r="AE1583" s="34">
        <v>0</v>
      </c>
      <c r="AF1583" s="34">
        <v>19894265.422532342</v>
      </c>
      <c r="AG1583" s="107">
        <v>7.7441666666666686E-2</v>
      </c>
      <c r="AH1583" s="41">
        <v>16.88236666666667</v>
      </c>
      <c r="AI1583" s="23">
        <v>335862283.42717934</v>
      </c>
    </row>
    <row r="1584" spans="1:35" ht="27.75" customHeight="1" x14ac:dyDescent="0.2">
      <c r="A1584" s="39">
        <v>1514</v>
      </c>
      <c r="B1584" s="17" t="s">
        <v>67</v>
      </c>
      <c r="C1584" s="19">
        <v>2007</v>
      </c>
      <c r="D1584" s="19">
        <v>1</v>
      </c>
      <c r="E1584" s="29">
        <v>-64288956</v>
      </c>
      <c r="F1584" s="21">
        <v>3641066899.8299999</v>
      </c>
      <c r="G1584" s="21">
        <v>0</v>
      </c>
      <c r="H1584" s="23">
        <v>198662685.82999992</v>
      </c>
      <c r="I1584" s="107">
        <v>5.0000000000000001E-3</v>
      </c>
      <c r="J1584" s="23">
        <v>215874706.89999992</v>
      </c>
      <c r="N1584" s="72">
        <v>0</v>
      </c>
      <c r="O1584" s="72">
        <v>3641066899.8299999</v>
      </c>
      <c r="P1584" s="72"/>
      <c r="Q1584" s="72"/>
      <c r="R1584" s="72">
        <v>0</v>
      </c>
      <c r="S1584" s="72">
        <v>215874706.89999992</v>
      </c>
      <c r="T1584" s="22"/>
      <c r="U1584" s="22"/>
      <c r="V1584" s="72">
        <v>11911566</v>
      </c>
      <c r="W1584" s="99">
        <v>9869059.1699999999</v>
      </c>
      <c r="X1584" s="102">
        <v>148.80000000000001</v>
      </c>
      <c r="Y1584" s="22">
        <v>1450770.8797043003</v>
      </c>
      <c r="Z1584" s="5">
        <v>4.5900000000000003E-2</v>
      </c>
      <c r="AA1584" s="40"/>
      <c r="AD1584" s="111">
        <v>106.41609756097562</v>
      </c>
      <c r="AE1584" s="34">
        <v>0</v>
      </c>
      <c r="AF1584" s="34">
        <v>20431889.519342408</v>
      </c>
      <c r="AG1584" s="107">
        <v>7.350000000000001E-2</v>
      </c>
      <c r="AH1584" s="41">
        <v>17.296320000000001</v>
      </c>
      <c r="AI1584" s="23">
        <v>353396499.33119249</v>
      </c>
    </row>
    <row r="1585" spans="1:35" ht="27.75" customHeight="1" x14ac:dyDescent="0.2">
      <c r="A1585" s="39">
        <v>1515</v>
      </c>
      <c r="B1585" s="17" t="s">
        <v>67</v>
      </c>
      <c r="C1585" s="19">
        <v>2008</v>
      </c>
      <c r="D1585" s="19">
        <v>1</v>
      </c>
      <c r="E1585" s="29">
        <v>-67241011</v>
      </c>
      <c r="F1585" s="21">
        <v>3914267092.8299999</v>
      </c>
      <c r="G1585" s="21">
        <v>0</v>
      </c>
      <c r="H1585" s="23">
        <v>273200193</v>
      </c>
      <c r="I1585" s="107">
        <v>5.0000000000000001E-3</v>
      </c>
      <c r="J1585" s="23">
        <v>291405527.49914998</v>
      </c>
      <c r="N1585" s="72">
        <v>28659216.84</v>
      </c>
      <c r="O1585" s="72">
        <v>3914267092.8299999</v>
      </c>
      <c r="P1585" s="72"/>
      <c r="Q1585" s="72"/>
      <c r="R1585" s="72">
        <v>28659216.84</v>
      </c>
      <c r="S1585" s="72">
        <v>320064744.33914995</v>
      </c>
      <c r="T1585" s="22"/>
      <c r="U1585" s="22"/>
      <c r="V1585" s="72">
        <v>2042507</v>
      </c>
      <c r="W1585" s="99">
        <v>9869059.1699999999</v>
      </c>
      <c r="X1585" s="102">
        <v>150.30000000000001</v>
      </c>
      <c r="Y1585" s="22">
        <v>2129505.9503602791</v>
      </c>
      <c r="Z1585" s="5">
        <v>4.5900000000000003E-2</v>
      </c>
      <c r="AA1585" s="40"/>
      <c r="AD1585" s="111">
        <v>109.62926829268292</v>
      </c>
      <c r="AE1585" s="34">
        <v>0</v>
      </c>
      <c r="AF1585" s="34">
        <v>21623571.740764871</v>
      </c>
      <c r="AG1585" s="107">
        <v>7.2692083333333324E-2</v>
      </c>
      <c r="AH1585" s="41">
        <v>17.715351999999999</v>
      </c>
      <c r="AI1585" s="23">
        <v>383069184.88490242</v>
      </c>
    </row>
    <row r="1586" spans="1:35" ht="27.75" customHeight="1" x14ac:dyDescent="0.2">
      <c r="A1586" s="39">
        <v>1516</v>
      </c>
      <c r="B1586" s="17" t="s">
        <v>67</v>
      </c>
      <c r="C1586" s="19">
        <v>2009</v>
      </c>
      <c r="D1586" s="19">
        <v>1</v>
      </c>
      <c r="E1586" s="29">
        <v>-61995701</v>
      </c>
      <c r="F1586" s="21">
        <v>4075500605.8299999</v>
      </c>
      <c r="G1586" s="21">
        <v>0</v>
      </c>
      <c r="H1586" s="23">
        <v>161233513</v>
      </c>
      <c r="I1586" s="107">
        <v>5.0000000000000001E-3</v>
      </c>
      <c r="J1586" s="23">
        <v>180804848.46415001</v>
      </c>
      <c r="N1586" s="72">
        <v>27548658.850000001</v>
      </c>
      <c r="O1586" s="72">
        <v>4075500605.8299999</v>
      </c>
      <c r="P1586" s="72"/>
      <c r="Q1586" s="72"/>
      <c r="R1586" s="72">
        <v>27548658.850000001</v>
      </c>
      <c r="S1586" s="72">
        <v>208353507.31415001</v>
      </c>
      <c r="T1586" s="22"/>
      <c r="U1586" s="22"/>
      <c r="V1586" s="72">
        <v>11911566</v>
      </c>
      <c r="W1586" s="99">
        <v>9869059.1699999999</v>
      </c>
      <c r="X1586" s="102">
        <v>151.1</v>
      </c>
      <c r="Y1586" s="22">
        <v>1378911.3654146262</v>
      </c>
      <c r="Z1586" s="5">
        <v>4.5900000000000003E-2</v>
      </c>
      <c r="AA1586" s="40"/>
      <c r="AD1586" s="111">
        <v>112.72439024390243</v>
      </c>
      <c r="AE1586" s="34">
        <v>0</v>
      </c>
      <c r="AF1586" s="34">
        <v>22009961.16327839</v>
      </c>
      <c r="AG1586" s="107">
        <v>7.3154000000000011E-2</v>
      </c>
      <c r="AH1586" s="41">
        <v>17.930536200000002</v>
      </c>
      <c r="AI1586" s="23">
        <v>394650405.39875734</v>
      </c>
    </row>
    <row r="1587" spans="1:35" ht="27.75" customHeight="1" x14ac:dyDescent="0.2">
      <c r="A1587" s="39">
        <v>1517</v>
      </c>
      <c r="B1587" s="17" t="s">
        <v>67</v>
      </c>
      <c r="C1587" s="19">
        <v>2010</v>
      </c>
      <c r="D1587" s="19">
        <v>1</v>
      </c>
      <c r="E1587" s="29">
        <v>-76618232</v>
      </c>
      <c r="F1587" s="21">
        <v>4350434320.8299999</v>
      </c>
      <c r="G1587" s="21">
        <v>0</v>
      </c>
      <c r="H1587" s="23">
        <v>274933715</v>
      </c>
      <c r="I1587" s="107">
        <v>5.0000000000000001E-3</v>
      </c>
      <c r="J1587" s="23">
        <v>295311218.02915001</v>
      </c>
      <c r="N1587" s="72">
        <v>19539466.629999999</v>
      </c>
      <c r="O1587" s="72">
        <v>4350434320.8299999</v>
      </c>
      <c r="P1587" s="72"/>
      <c r="Q1587" s="72"/>
      <c r="R1587" s="72">
        <v>19539466.629999999</v>
      </c>
      <c r="S1587" s="72">
        <v>314850684.65915</v>
      </c>
      <c r="T1587" s="22"/>
      <c r="U1587" s="22"/>
      <c r="V1587" s="72">
        <v>11911566</v>
      </c>
      <c r="W1587" s="99">
        <v>9869059.1699999999</v>
      </c>
      <c r="X1587" s="102">
        <v>155.1</v>
      </c>
      <c r="Y1587" s="22">
        <v>2029985.071948098</v>
      </c>
      <c r="Z1587" s="5">
        <v>4.5900000000000003E-2</v>
      </c>
      <c r="AA1587" s="40"/>
      <c r="AD1587" s="111">
        <v>115.85768292682927</v>
      </c>
      <c r="AE1587" s="34">
        <v>0</v>
      </c>
      <c r="AF1587" s="34">
        <v>23029689.017832011</v>
      </c>
      <c r="AG1587" s="107">
        <v>7.3993333333333355E-2</v>
      </c>
      <c r="AH1587" s="41">
        <v>18.29948266666667</v>
      </c>
      <c r="AI1587" s="23">
        <v>421431395.00054067</v>
      </c>
    </row>
    <row r="1588" spans="1:35" ht="27.75" customHeight="1" x14ac:dyDescent="0.2">
      <c r="A1588" s="39">
        <v>1518</v>
      </c>
      <c r="B1588" s="17" t="s">
        <v>67</v>
      </c>
      <c r="C1588" s="18">
        <v>2011</v>
      </c>
      <c r="D1588" s="18">
        <v>1</v>
      </c>
      <c r="E1588" s="29">
        <v>-107048820</v>
      </c>
      <c r="F1588" s="21">
        <v>4783863850.5900002</v>
      </c>
      <c r="G1588" s="20">
        <v>0</v>
      </c>
      <c r="H1588" s="23">
        <v>433429529.76000023</v>
      </c>
      <c r="I1588" s="107">
        <v>5.0000000000000001E-3</v>
      </c>
      <c r="J1588" s="23">
        <v>455181701.36415023</v>
      </c>
      <c r="N1588" s="72">
        <v>59581</v>
      </c>
      <c r="O1588" s="72">
        <v>4783863850.5900002</v>
      </c>
      <c r="P1588" s="72"/>
      <c r="Q1588" s="72"/>
      <c r="R1588" s="72">
        <v>59581</v>
      </c>
      <c r="S1588" s="72">
        <v>455241282.36415023</v>
      </c>
      <c r="T1588" s="22"/>
      <c r="U1588" s="22"/>
      <c r="V1588" s="72">
        <v>24550986</v>
      </c>
      <c r="W1588" s="99">
        <v>10492080.41</v>
      </c>
      <c r="X1588" s="102">
        <v>160.19999999999999</v>
      </c>
      <c r="Y1588" s="22">
        <v>2841705.8824229105</v>
      </c>
      <c r="Z1588" s="5">
        <v>4.5900000000000003E-2</v>
      </c>
      <c r="AA1588" s="40"/>
      <c r="AD1588" s="111">
        <v>119.08</v>
      </c>
      <c r="AE1588" s="34">
        <v>0</v>
      </c>
      <c r="AF1588" s="34">
        <v>24814332.17433643</v>
      </c>
      <c r="AG1588" s="107">
        <v>7.0764333333333346E-2</v>
      </c>
      <c r="AH1588" s="41">
        <v>18.328728099999999</v>
      </c>
      <c r="AI1588" s="23">
        <v>454815147.4064942</v>
      </c>
    </row>
    <row r="1589" spans="1:35" ht="27.75" customHeight="1" x14ac:dyDescent="0.2">
      <c r="B1589" s="98" t="s">
        <v>67</v>
      </c>
      <c r="C1589" s="39">
        <v>2012</v>
      </c>
      <c r="E1589" s="29">
        <v>-107048820</v>
      </c>
      <c r="F1589" s="34">
        <v>4974368773</v>
      </c>
      <c r="G1589" s="20"/>
      <c r="H1589" s="23">
        <v>190504922.40999985</v>
      </c>
      <c r="I1589" s="107">
        <v>5.0000000000000001E-3</v>
      </c>
      <c r="J1589" s="23">
        <v>214424241.66294986</v>
      </c>
      <c r="N1589" s="72">
        <v>145532.87999999523</v>
      </c>
      <c r="O1589" s="72">
        <v>4974368773</v>
      </c>
      <c r="P1589" s="72"/>
      <c r="Q1589" s="72"/>
      <c r="R1589" s="72">
        <v>145532.87999999523</v>
      </c>
      <c r="S1589" s="72">
        <v>214569774.54294986</v>
      </c>
      <c r="T1589" s="72">
        <v>0</v>
      </c>
      <c r="U1589" s="72">
        <v>304610938</v>
      </c>
      <c r="X1589" s="102">
        <v>161.6</v>
      </c>
      <c r="Y1589" s="22">
        <v>1327783.2583103334</v>
      </c>
      <c r="Z1589" s="5">
        <v>4.5900000000000003E-2</v>
      </c>
      <c r="AF1589" s="34">
        <v>25003137.585844722</v>
      </c>
      <c r="AG1589" s="107">
        <v>6.2333333333333331E-2</v>
      </c>
      <c r="AH1589" s="41">
        <v>17.40324</v>
      </c>
      <c r="AI1589" s="23">
        <v>435135604.15947628</v>
      </c>
    </row>
    <row r="1590" spans="1:35" ht="27.75" customHeight="1" x14ac:dyDescent="0.2">
      <c r="A1590" s="39">
        <v>1519</v>
      </c>
      <c r="B1590" s="17" t="s">
        <v>68</v>
      </c>
      <c r="C1590" s="19">
        <v>1989</v>
      </c>
      <c r="D1590" s="19"/>
      <c r="E1590" s="29">
        <v>0</v>
      </c>
      <c r="F1590" s="21">
        <v>95221732</v>
      </c>
      <c r="G1590" s="21">
        <v>-30675609</v>
      </c>
      <c r="H1590" s="23"/>
      <c r="I1590" s="107">
        <v>5.0000000000000001E-3</v>
      </c>
      <c r="N1590" s="72"/>
      <c r="O1590" s="72"/>
      <c r="P1590" s="72"/>
      <c r="Q1590" s="72"/>
      <c r="R1590" s="72"/>
      <c r="V1590" s="72">
        <v>0</v>
      </c>
      <c r="X1590" s="102">
        <v>95.5</v>
      </c>
      <c r="Z1590" s="5">
        <v>4.5900000000000003E-2</v>
      </c>
      <c r="AA1590" s="40">
        <v>1261548.2461584066</v>
      </c>
      <c r="AB1590" s="110">
        <v>51.164212860310414</v>
      </c>
      <c r="AE1590" s="34">
        <v>1</v>
      </c>
      <c r="AF1590" s="34">
        <v>1261548.2461584066</v>
      </c>
    </row>
    <row r="1591" spans="1:35" ht="27.75" customHeight="1" x14ac:dyDescent="0.2">
      <c r="A1591" s="39">
        <v>1520</v>
      </c>
      <c r="B1591" s="17" t="s">
        <v>68</v>
      </c>
      <c r="C1591" s="19">
        <v>1990</v>
      </c>
      <c r="D1591" s="19"/>
      <c r="E1591" s="29">
        <v>0</v>
      </c>
      <c r="F1591" s="21">
        <v>110198438</v>
      </c>
      <c r="G1591" s="21">
        <v>-35114921</v>
      </c>
      <c r="H1591" s="23">
        <v>14976706</v>
      </c>
      <c r="I1591" s="107">
        <v>5.0000000000000001E-3</v>
      </c>
      <c r="J1591" s="34">
        <v>15452814.66</v>
      </c>
      <c r="N1591" s="72"/>
      <c r="O1591" s="72"/>
      <c r="P1591" s="72"/>
      <c r="Q1591" s="72"/>
      <c r="R1591" s="72"/>
      <c r="S1591" s="72">
        <v>15452814.66</v>
      </c>
      <c r="T1591" s="22"/>
      <c r="U1591" s="22"/>
      <c r="V1591" s="72">
        <v>0</v>
      </c>
      <c r="X1591" s="102">
        <v>98.5</v>
      </c>
      <c r="Y1591" s="22">
        <v>156881.36710659898</v>
      </c>
      <c r="Z1591" s="5">
        <v>4.5900000000000003E-2</v>
      </c>
      <c r="AA1591" s="40"/>
      <c r="AE1591" s="34">
        <v>0</v>
      </c>
      <c r="AF1591" s="34">
        <v>1360524.5487663348</v>
      </c>
    </row>
    <row r="1592" spans="1:35" ht="27.75" customHeight="1" x14ac:dyDescent="0.2">
      <c r="A1592" s="39">
        <v>1521</v>
      </c>
      <c r="B1592" s="17" t="s">
        <v>68</v>
      </c>
      <c r="C1592" s="19">
        <v>1991</v>
      </c>
      <c r="D1592" s="19"/>
      <c r="E1592" s="29">
        <v>0</v>
      </c>
      <c r="F1592" s="21">
        <v>120988664</v>
      </c>
      <c r="G1592" s="21">
        <v>-40382401</v>
      </c>
      <c r="H1592" s="23">
        <v>10790226</v>
      </c>
      <c r="I1592" s="107">
        <v>5.0000000000000001E-3</v>
      </c>
      <c r="J1592" s="23">
        <v>11341218.189999999</v>
      </c>
      <c r="N1592" s="72"/>
      <c r="O1592" s="72"/>
      <c r="P1592" s="72"/>
      <c r="Q1592" s="72"/>
      <c r="R1592" s="72"/>
      <c r="S1592" s="72">
        <v>11341218.189999999</v>
      </c>
      <c r="T1592" s="22"/>
      <c r="U1592" s="22"/>
      <c r="V1592" s="72">
        <v>0</v>
      </c>
      <c r="X1592" s="102">
        <v>97.7</v>
      </c>
      <c r="Y1592" s="22">
        <v>116082.06949846468</v>
      </c>
      <c r="Z1592" s="5">
        <v>4.5900000000000003E-2</v>
      </c>
      <c r="AA1592" s="40"/>
      <c r="AE1592" s="34">
        <v>0</v>
      </c>
      <c r="AF1592" s="34">
        <v>1414158.5414764248</v>
      </c>
    </row>
    <row r="1593" spans="1:35" ht="27.75" customHeight="1" x14ac:dyDescent="0.2">
      <c r="A1593" s="39">
        <v>1522</v>
      </c>
      <c r="B1593" s="17" t="s">
        <v>68</v>
      </c>
      <c r="C1593" s="19">
        <v>1992</v>
      </c>
      <c r="D1593" s="19"/>
      <c r="E1593" s="29">
        <v>0</v>
      </c>
      <c r="F1593" s="21">
        <v>137387350</v>
      </c>
      <c r="G1593" s="21">
        <v>-45557856</v>
      </c>
      <c r="H1593" s="23">
        <v>16398686</v>
      </c>
      <c r="I1593" s="107">
        <v>5.0000000000000001E-3</v>
      </c>
      <c r="J1593" s="23">
        <v>17003629.32</v>
      </c>
      <c r="N1593" s="72"/>
      <c r="O1593" s="72"/>
      <c r="P1593" s="72"/>
      <c r="Q1593" s="72"/>
      <c r="R1593" s="72"/>
      <c r="S1593" s="72">
        <v>17003629.32</v>
      </c>
      <c r="T1593" s="22"/>
      <c r="U1593" s="22"/>
      <c r="V1593" s="72">
        <v>0</v>
      </c>
      <c r="X1593" s="102">
        <v>100</v>
      </c>
      <c r="Y1593" s="22">
        <v>170036.29320000001</v>
      </c>
      <c r="Z1593" s="5">
        <v>4.5900000000000003E-2</v>
      </c>
      <c r="AA1593" s="40"/>
      <c r="AE1593" s="34">
        <v>0</v>
      </c>
      <c r="AF1593" s="34">
        <v>1519284.9576226568</v>
      </c>
    </row>
    <row r="1594" spans="1:35" ht="27.75" customHeight="1" x14ac:dyDescent="0.2">
      <c r="A1594" s="39">
        <v>1523</v>
      </c>
      <c r="B1594" s="17" t="s">
        <v>68</v>
      </c>
      <c r="C1594" s="19">
        <v>1993</v>
      </c>
      <c r="D1594" s="19"/>
      <c r="E1594" s="29">
        <v>0</v>
      </c>
      <c r="F1594" s="21">
        <v>148532245</v>
      </c>
      <c r="G1594" s="21">
        <v>-51500757</v>
      </c>
      <c r="H1594" s="23">
        <v>11144895</v>
      </c>
      <c r="I1594" s="107">
        <v>5.0000000000000001E-3</v>
      </c>
      <c r="J1594" s="23">
        <v>11831831.75</v>
      </c>
      <c r="N1594" s="72"/>
      <c r="O1594" s="72"/>
      <c r="P1594" s="72"/>
      <c r="Q1594" s="72"/>
      <c r="R1594" s="72"/>
      <c r="S1594" s="72">
        <v>11831831.75</v>
      </c>
      <c r="T1594" s="22"/>
      <c r="U1594" s="22"/>
      <c r="V1594" s="72">
        <v>0</v>
      </c>
      <c r="X1594" s="102">
        <v>102.5</v>
      </c>
      <c r="Y1594" s="22">
        <v>115432.50487804879</v>
      </c>
      <c r="Z1594" s="5">
        <v>4.5900000000000003E-2</v>
      </c>
      <c r="AA1594" s="40"/>
      <c r="AE1594" s="34">
        <v>0</v>
      </c>
      <c r="AF1594" s="34">
        <v>1564982.2829458257</v>
      </c>
    </row>
    <row r="1595" spans="1:35" ht="27.75" customHeight="1" x14ac:dyDescent="0.2">
      <c r="A1595" s="39">
        <v>1524</v>
      </c>
      <c r="B1595" s="17" t="s">
        <v>68</v>
      </c>
      <c r="C1595" s="19">
        <v>1994</v>
      </c>
      <c r="D1595" s="19"/>
      <c r="E1595" s="29">
        <v>0</v>
      </c>
      <c r="F1595" s="21">
        <v>158029451</v>
      </c>
      <c r="G1595" s="21">
        <v>-57757439</v>
      </c>
      <c r="H1595" s="23">
        <v>9497206</v>
      </c>
      <c r="I1595" s="107">
        <v>5.0000000000000001E-3</v>
      </c>
      <c r="J1595" s="23">
        <v>10239867.225</v>
      </c>
      <c r="N1595" s="72"/>
      <c r="O1595" s="72"/>
      <c r="P1595" s="72"/>
      <c r="Q1595" s="72"/>
      <c r="R1595" s="72"/>
      <c r="S1595" s="72">
        <v>10239867.225</v>
      </c>
      <c r="T1595" s="22"/>
      <c r="U1595" s="22"/>
      <c r="V1595" s="72">
        <v>0</v>
      </c>
      <c r="X1595" s="102">
        <v>108.2</v>
      </c>
      <c r="Y1595" s="22">
        <v>94638.329251386313</v>
      </c>
      <c r="Z1595" s="5">
        <v>4.5900000000000003E-2</v>
      </c>
      <c r="AA1595" s="40"/>
      <c r="AE1595" s="34">
        <v>0</v>
      </c>
      <c r="AF1595" s="34">
        <v>1587787.9254099985</v>
      </c>
    </row>
    <row r="1596" spans="1:35" ht="27.75" customHeight="1" x14ac:dyDescent="0.2">
      <c r="A1596" s="39">
        <v>1525</v>
      </c>
      <c r="B1596" s="17" t="s">
        <v>68</v>
      </c>
      <c r="C1596" s="19">
        <v>1995</v>
      </c>
      <c r="D1596" s="19"/>
      <c r="E1596" s="29">
        <v>0</v>
      </c>
      <c r="F1596" s="21">
        <v>167536993</v>
      </c>
      <c r="G1596" s="21">
        <v>-64585088</v>
      </c>
      <c r="H1596" s="23">
        <v>9507542</v>
      </c>
      <c r="I1596" s="107">
        <v>5.0000000000000001E-3</v>
      </c>
      <c r="J1596" s="23">
        <v>10297689.255000001</v>
      </c>
      <c r="N1596" s="72"/>
      <c r="O1596" s="72"/>
      <c r="P1596" s="72"/>
      <c r="Q1596" s="72"/>
      <c r="R1596" s="72"/>
      <c r="S1596" s="72">
        <v>10297689.255000001</v>
      </c>
      <c r="T1596" s="22"/>
      <c r="U1596" s="22"/>
      <c r="V1596" s="72">
        <v>0</v>
      </c>
      <c r="X1596" s="102">
        <v>116.7</v>
      </c>
      <c r="Y1596" s="22">
        <v>88240.696272493573</v>
      </c>
      <c r="Z1596" s="5">
        <v>4.5900000000000003E-2</v>
      </c>
      <c r="AA1596" s="40"/>
      <c r="AE1596" s="34">
        <v>0</v>
      </c>
      <c r="AF1596" s="34">
        <v>1603149.1559061732</v>
      </c>
    </row>
    <row r="1597" spans="1:35" ht="27.75" customHeight="1" x14ac:dyDescent="0.2">
      <c r="A1597" s="39">
        <v>1526</v>
      </c>
      <c r="B1597" s="17" t="s">
        <v>68</v>
      </c>
      <c r="C1597" s="19">
        <v>1996</v>
      </c>
      <c r="D1597" s="19"/>
      <c r="E1597" s="29">
        <v>0</v>
      </c>
      <c r="F1597" s="21">
        <v>170707841</v>
      </c>
      <c r="G1597" s="21">
        <v>-65991051</v>
      </c>
      <c r="H1597" s="23">
        <v>3170848</v>
      </c>
      <c r="I1597" s="107">
        <v>5.0000000000000001E-3</v>
      </c>
      <c r="J1597" s="23">
        <v>4008532.9649999999</v>
      </c>
      <c r="N1597" s="72"/>
      <c r="O1597" s="72"/>
      <c r="P1597" s="72"/>
      <c r="Q1597" s="72"/>
      <c r="R1597" s="72"/>
      <c r="S1597" s="72">
        <v>4008532.9649999999</v>
      </c>
      <c r="T1597" s="22"/>
      <c r="U1597" s="22"/>
      <c r="V1597" s="72">
        <v>0</v>
      </c>
      <c r="X1597" s="102">
        <v>116.6</v>
      </c>
      <c r="Y1597" s="22">
        <v>34378.498842195542</v>
      </c>
      <c r="Z1597" s="5">
        <v>4.5900000000000003E-2</v>
      </c>
      <c r="AA1597" s="40"/>
      <c r="AE1597" s="34">
        <v>0</v>
      </c>
      <c r="AF1597" s="34">
        <v>1563943.1084922755</v>
      </c>
    </row>
    <row r="1598" spans="1:35" ht="27.75" customHeight="1" x14ac:dyDescent="0.2">
      <c r="A1598" s="39">
        <v>1527</v>
      </c>
      <c r="B1598" s="17" t="s">
        <v>68</v>
      </c>
      <c r="C1598" s="19">
        <v>1997</v>
      </c>
      <c r="D1598" s="19"/>
      <c r="E1598" s="29">
        <v>0</v>
      </c>
      <c r="F1598" s="21">
        <v>180489518</v>
      </c>
      <c r="G1598" s="21">
        <v>-73083130</v>
      </c>
      <c r="H1598" s="23">
        <v>9781677</v>
      </c>
      <c r="I1598" s="107">
        <v>5.0000000000000001E-3</v>
      </c>
      <c r="J1598" s="23">
        <v>10635216.205</v>
      </c>
      <c r="L1598" s="33">
        <v>0.59508379871677641</v>
      </c>
      <c r="N1598" s="72"/>
      <c r="O1598" s="72"/>
      <c r="P1598" s="72"/>
      <c r="Q1598" s="72"/>
      <c r="R1598" s="72"/>
      <c r="S1598" s="72">
        <v>10635216.205</v>
      </c>
      <c r="T1598" s="22"/>
      <c r="U1598" s="22"/>
      <c r="V1598" s="72">
        <v>0</v>
      </c>
      <c r="X1598" s="102">
        <v>118</v>
      </c>
      <c r="Y1598" s="22">
        <v>90128.950889830507</v>
      </c>
      <c r="Z1598" s="5">
        <v>4.5900000000000003E-2</v>
      </c>
      <c r="AA1598" s="40"/>
      <c r="AE1598" s="34">
        <v>0</v>
      </c>
      <c r="AF1598" s="34">
        <v>1582287.0707023104</v>
      </c>
    </row>
    <row r="1599" spans="1:35" ht="27.75" customHeight="1" x14ac:dyDescent="0.2">
      <c r="A1599" s="39">
        <v>1528</v>
      </c>
      <c r="B1599" s="17" t="s">
        <v>68</v>
      </c>
      <c r="C1599" s="19">
        <v>1998</v>
      </c>
      <c r="D1599" s="19"/>
      <c r="E1599" s="29">
        <v>0</v>
      </c>
      <c r="F1599" s="21">
        <v>133979297</v>
      </c>
      <c r="G1599" s="21">
        <v>-59138084</v>
      </c>
      <c r="H1599" s="23">
        <v>-46510221</v>
      </c>
      <c r="I1599" s="107">
        <v>5.0000000000000001E-3</v>
      </c>
      <c r="J1599" s="23"/>
      <c r="K1599" s="23">
        <v>7376776.3180000009</v>
      </c>
      <c r="L1599" s="23">
        <v>36835684.714099795</v>
      </c>
      <c r="M1599" s="39">
        <v>1</v>
      </c>
      <c r="N1599" s="72"/>
      <c r="O1599" s="72"/>
      <c r="P1599" s="72"/>
      <c r="Q1599" s="72"/>
      <c r="R1599" s="72"/>
      <c r="S1599" s="72">
        <v>7376776.3180000009</v>
      </c>
      <c r="T1599" s="22"/>
      <c r="U1599" s="22"/>
      <c r="X1599" s="102">
        <v>122.8</v>
      </c>
      <c r="Y1599" s="22">
        <v>60071.468387622161</v>
      </c>
      <c r="Z1599" s="5">
        <v>4.5900000000000003E-2</v>
      </c>
      <c r="AA1599" s="40"/>
      <c r="AE1599" s="34">
        <v>0</v>
      </c>
      <c r="AF1599" s="34">
        <v>1569731.5625446965</v>
      </c>
    </row>
    <row r="1600" spans="1:35" ht="27.75" customHeight="1" x14ac:dyDescent="0.2">
      <c r="A1600" s="39">
        <v>1529</v>
      </c>
      <c r="B1600" s="17" t="s">
        <v>68</v>
      </c>
      <c r="C1600" s="19">
        <v>1999</v>
      </c>
      <c r="D1600" s="19"/>
      <c r="E1600" s="29">
        <v>0</v>
      </c>
      <c r="F1600" s="21">
        <v>0</v>
      </c>
      <c r="G1600" s="21">
        <v>0</v>
      </c>
      <c r="H1600" s="23">
        <v>-133979297</v>
      </c>
      <c r="I1600" s="107">
        <v>5.0000000000000001E-3</v>
      </c>
      <c r="J1600" s="23"/>
      <c r="K1600" s="23">
        <v>7376776.3180000009</v>
      </c>
      <c r="L1600" s="23">
        <v>36835684.714099795</v>
      </c>
      <c r="M1600" s="39">
        <v>1</v>
      </c>
      <c r="N1600" s="72"/>
      <c r="O1600" s="72"/>
      <c r="P1600" s="72"/>
      <c r="Q1600" s="72"/>
      <c r="R1600" s="72"/>
      <c r="S1600" s="72">
        <v>7376776.3180000009</v>
      </c>
      <c r="T1600" s="22"/>
      <c r="U1600" s="22"/>
      <c r="X1600" s="102">
        <v>126.1</v>
      </c>
      <c r="Y1600" s="22">
        <v>58499.415685963533</v>
      </c>
      <c r="Z1600" s="5">
        <v>4.5900000000000003E-2</v>
      </c>
      <c r="AA1600" s="40"/>
      <c r="AE1600" s="34">
        <v>0</v>
      </c>
      <c r="AF1600" s="34">
        <v>1556180.2995098585</v>
      </c>
    </row>
    <row r="1601" spans="1:35" ht="27.75" customHeight="1" x14ac:dyDescent="0.2">
      <c r="A1601" s="39">
        <v>1530</v>
      </c>
      <c r="B1601" s="17" t="s">
        <v>68</v>
      </c>
      <c r="C1601" s="19">
        <v>2000</v>
      </c>
      <c r="D1601" s="19"/>
      <c r="E1601" s="29">
        <v>0</v>
      </c>
      <c r="F1601" s="21">
        <v>0</v>
      </c>
      <c r="G1601" s="21">
        <v>0</v>
      </c>
      <c r="H1601" s="23">
        <v>0</v>
      </c>
      <c r="I1601" s="107">
        <v>5.0000000000000001E-3</v>
      </c>
      <c r="J1601" s="23"/>
      <c r="K1601" s="23">
        <v>7376776.3180000009</v>
      </c>
      <c r="L1601" s="23">
        <v>36835684.714099795</v>
      </c>
      <c r="M1601" s="39">
        <v>1</v>
      </c>
      <c r="N1601" s="72"/>
      <c r="O1601" s="72"/>
      <c r="P1601" s="72"/>
      <c r="Q1601" s="72"/>
      <c r="R1601" s="72"/>
      <c r="S1601" s="72">
        <v>7376776.3180000009</v>
      </c>
      <c r="T1601" s="22"/>
      <c r="U1601" s="22"/>
      <c r="X1601" s="102">
        <v>128.69999999999999</v>
      </c>
      <c r="Y1601" s="22">
        <v>57317.60930846932</v>
      </c>
      <c r="Z1601" s="5">
        <v>4.5900000000000003E-2</v>
      </c>
      <c r="AA1601" s="40"/>
      <c r="AE1601" s="34">
        <v>0</v>
      </c>
      <c r="AF1601" s="34">
        <v>1542069.2330708252</v>
      </c>
    </row>
    <row r="1602" spans="1:35" ht="27.75" customHeight="1" x14ac:dyDescent="0.2">
      <c r="A1602" s="39">
        <v>1531</v>
      </c>
      <c r="B1602" s="17" t="s">
        <v>68</v>
      </c>
      <c r="C1602" s="19">
        <v>2001</v>
      </c>
      <c r="D1602" s="19"/>
      <c r="E1602" s="29">
        <v>0</v>
      </c>
      <c r="F1602" s="21">
        <v>0</v>
      </c>
      <c r="G1602" s="21">
        <v>0</v>
      </c>
      <c r="H1602" s="23">
        <v>0</v>
      </c>
      <c r="I1602" s="107">
        <v>5.0000000000000001E-3</v>
      </c>
      <c r="J1602" s="23"/>
      <c r="K1602" s="23">
        <v>7376776.3180000009</v>
      </c>
      <c r="L1602" s="23">
        <v>36835684.714099795</v>
      </c>
      <c r="M1602" s="39">
        <v>1</v>
      </c>
      <c r="N1602" s="72"/>
      <c r="O1602" s="72"/>
      <c r="P1602" s="72"/>
      <c r="Q1602" s="72"/>
      <c r="R1602" s="72"/>
      <c r="S1602" s="72">
        <v>7376776.3180000009</v>
      </c>
      <c r="T1602" s="22"/>
      <c r="U1602" s="22"/>
      <c r="X1602" s="102">
        <v>129.6</v>
      </c>
      <c r="Y1602" s="22">
        <v>56919.570354938282</v>
      </c>
      <c r="Z1602" s="5">
        <v>4.5900000000000003E-2</v>
      </c>
      <c r="AA1602" s="40"/>
      <c r="AE1602" s="34">
        <v>0</v>
      </c>
      <c r="AF1602" s="34">
        <v>1528207.8256278127</v>
      </c>
    </row>
    <row r="1603" spans="1:35" ht="27.75" customHeight="1" x14ac:dyDescent="0.2">
      <c r="A1603" s="39">
        <v>1532</v>
      </c>
      <c r="B1603" s="17" t="s">
        <v>68</v>
      </c>
      <c r="C1603" s="19">
        <v>2002</v>
      </c>
      <c r="D1603" s="19">
        <v>1</v>
      </c>
      <c r="E1603" s="29">
        <v>0</v>
      </c>
      <c r="F1603" s="21">
        <v>216470952</v>
      </c>
      <c r="G1603" s="109">
        <v>-59725123.812880382</v>
      </c>
      <c r="H1603" s="23">
        <v>216470952</v>
      </c>
      <c r="I1603" s="107">
        <v>5.0000000000000001E-3</v>
      </c>
      <c r="J1603" s="23"/>
      <c r="K1603" s="23">
        <v>7376776.3180000009</v>
      </c>
      <c r="L1603" s="23">
        <v>36835684.714099795</v>
      </c>
      <c r="M1603" s="39">
        <v>1</v>
      </c>
      <c r="N1603" s="72"/>
      <c r="O1603" s="72"/>
      <c r="P1603" s="72"/>
      <c r="Q1603" s="72"/>
      <c r="R1603" s="72"/>
      <c r="S1603" s="72">
        <v>7376776.3180000009</v>
      </c>
      <c r="T1603" s="22"/>
      <c r="U1603" s="22"/>
      <c r="V1603" s="72">
        <v>82557</v>
      </c>
      <c r="W1603" s="99">
        <v>0</v>
      </c>
      <c r="X1603" s="102">
        <v>130.5</v>
      </c>
      <c r="Y1603" s="22">
        <v>56527.021593869737</v>
      </c>
      <c r="Z1603" s="5">
        <v>4.5900000000000003E-2</v>
      </c>
      <c r="AA1603" s="40"/>
      <c r="AD1603" s="111">
        <v>91.329146341463414</v>
      </c>
      <c r="AE1603" s="34">
        <v>0</v>
      </c>
      <c r="AF1603" s="34">
        <v>1514590.1080253657</v>
      </c>
      <c r="AG1603" s="107">
        <v>8.2960000000000006E-2</v>
      </c>
      <c r="AH1603" s="41">
        <v>16.741565999999999</v>
      </c>
      <c r="AI1603" s="23">
        <v>25356610.25645379</v>
      </c>
    </row>
    <row r="1604" spans="1:35" ht="27.75" customHeight="1" x14ac:dyDescent="0.2">
      <c r="A1604" s="39">
        <v>1533</v>
      </c>
      <c r="B1604" s="17" t="s">
        <v>68</v>
      </c>
      <c r="C1604" s="19">
        <v>2003</v>
      </c>
      <c r="D1604" s="19">
        <v>1</v>
      </c>
      <c r="E1604" s="29">
        <v>0</v>
      </c>
      <c r="F1604" s="21">
        <v>223616124</v>
      </c>
      <c r="G1604" s="21">
        <v>0</v>
      </c>
      <c r="H1604" s="23">
        <v>7145172</v>
      </c>
      <c r="I1604" s="107">
        <v>5.0000000000000001E-3</v>
      </c>
      <c r="J1604" s="23">
        <v>8227526.7599999998</v>
      </c>
      <c r="K1604" s="23">
        <v>36883881.590000004</v>
      </c>
      <c r="L1604" s="23">
        <v>184178423.57049897</v>
      </c>
      <c r="N1604" s="72"/>
      <c r="O1604" s="72"/>
      <c r="P1604" s="72"/>
      <c r="Q1604" s="72"/>
      <c r="R1604" s="72"/>
      <c r="S1604" s="72">
        <v>8227526.7599999998</v>
      </c>
      <c r="T1604" s="22"/>
      <c r="U1604" s="22"/>
      <c r="V1604" s="72">
        <v>90840</v>
      </c>
      <c r="W1604" s="99">
        <v>0</v>
      </c>
      <c r="X1604" s="102">
        <v>130.6</v>
      </c>
      <c r="Y1604" s="22">
        <v>62997.907810107201</v>
      </c>
      <c r="Z1604" s="5">
        <v>4.5900000000000003E-2</v>
      </c>
      <c r="AA1604" s="40"/>
      <c r="AD1604" s="111">
        <v>94.295243902439026</v>
      </c>
      <c r="AE1604" s="34">
        <v>0</v>
      </c>
      <c r="AF1604" s="34">
        <v>1508068.3298771086</v>
      </c>
      <c r="AG1604" s="107">
        <v>8.2960000000000006E-2</v>
      </c>
      <c r="AH1604" s="41">
        <v>16.820820000000001</v>
      </c>
      <c r="AI1604" s="23">
        <v>25366945.924563468</v>
      </c>
    </row>
    <row r="1605" spans="1:35" ht="27.75" customHeight="1" x14ac:dyDescent="0.2">
      <c r="A1605" s="39">
        <v>1534</v>
      </c>
      <c r="B1605" s="17" t="s">
        <v>68</v>
      </c>
      <c r="C1605" s="19">
        <v>2004</v>
      </c>
      <c r="D1605" s="19">
        <v>1</v>
      </c>
      <c r="E1605" s="29">
        <v>0</v>
      </c>
      <c r="F1605" s="21">
        <v>232640570</v>
      </c>
      <c r="G1605" s="21">
        <v>0</v>
      </c>
      <c r="H1605" s="23">
        <v>9024446</v>
      </c>
      <c r="I1605" s="107">
        <v>5.0000000000000001E-3</v>
      </c>
      <c r="J1605" s="23">
        <v>10142526.620000001</v>
      </c>
      <c r="K1605" s="23"/>
      <c r="N1605" s="72"/>
      <c r="O1605" s="72"/>
      <c r="P1605" s="72"/>
      <c r="Q1605" s="72"/>
      <c r="R1605" s="72"/>
      <c r="S1605" s="72">
        <v>10142526.620000001</v>
      </c>
      <c r="T1605" s="22"/>
      <c r="U1605" s="22"/>
      <c r="V1605" s="72">
        <v>91616</v>
      </c>
      <c r="W1605" s="99">
        <v>0</v>
      </c>
      <c r="X1605" s="102">
        <v>131.1</v>
      </c>
      <c r="Y1605" s="22">
        <v>77364.810221205204</v>
      </c>
      <c r="Z1605" s="5">
        <v>4.5900000000000003E-2</v>
      </c>
      <c r="AA1605" s="40"/>
      <c r="AD1605" s="111">
        <v>97.149756097560967</v>
      </c>
      <c r="AE1605" s="34">
        <v>0</v>
      </c>
      <c r="AF1605" s="34">
        <v>1516212.8037569546</v>
      </c>
      <c r="AG1605" s="107">
        <v>8.2960000000000006E-2</v>
      </c>
      <c r="AH1605" s="41">
        <v>16.852066000000001</v>
      </c>
      <c r="AI1605" s="23">
        <v>25551318.238957249</v>
      </c>
    </row>
    <row r="1606" spans="1:35" ht="27.75" customHeight="1" x14ac:dyDescent="0.2">
      <c r="A1606" s="39">
        <v>1535</v>
      </c>
      <c r="B1606" s="17" t="s">
        <v>68</v>
      </c>
      <c r="C1606" s="19">
        <v>2005</v>
      </c>
      <c r="D1606" s="19">
        <v>1</v>
      </c>
      <c r="E1606" s="29">
        <v>0</v>
      </c>
      <c r="F1606" s="21">
        <v>256701730</v>
      </c>
      <c r="G1606" s="21">
        <v>0</v>
      </c>
      <c r="H1606" s="23">
        <v>24061160</v>
      </c>
      <c r="I1606" s="107">
        <v>5.0000000000000001E-3</v>
      </c>
      <c r="J1606" s="23">
        <v>25224362.850000001</v>
      </c>
      <c r="N1606" s="72"/>
      <c r="O1606" s="72"/>
      <c r="P1606" s="72"/>
      <c r="Q1606" s="72"/>
      <c r="R1606" s="72"/>
      <c r="S1606" s="72">
        <v>25224362.850000001</v>
      </c>
      <c r="T1606" s="22"/>
      <c r="U1606" s="22"/>
      <c r="V1606" s="72">
        <v>98073</v>
      </c>
      <c r="W1606" s="99">
        <v>0</v>
      </c>
      <c r="X1606" s="102">
        <v>133.6</v>
      </c>
      <c r="Y1606" s="22">
        <v>188805.11115269462</v>
      </c>
      <c r="Z1606" s="5">
        <v>4.5900000000000003E-2</v>
      </c>
      <c r="AA1606" s="40"/>
      <c r="AD1606" s="111">
        <v>99.990121951219521</v>
      </c>
      <c r="AE1606" s="34">
        <v>0</v>
      </c>
      <c r="AF1606" s="34">
        <v>1635423.7472172049</v>
      </c>
      <c r="AG1606" s="107">
        <v>8.2960000000000006E-2</v>
      </c>
      <c r="AH1606" s="41">
        <v>17.008296000000001</v>
      </c>
      <c r="AI1606" s="23">
        <v>27815771.178099398</v>
      </c>
    </row>
    <row r="1607" spans="1:35" ht="27.75" customHeight="1" x14ac:dyDescent="0.2">
      <c r="A1607" s="39">
        <v>1536</v>
      </c>
      <c r="B1607" s="17" t="s">
        <v>68</v>
      </c>
      <c r="C1607" s="19">
        <v>2006</v>
      </c>
      <c r="D1607" s="19">
        <v>1</v>
      </c>
      <c r="E1607" s="29">
        <v>0</v>
      </c>
      <c r="F1607" s="21">
        <v>263006317</v>
      </c>
      <c r="G1607" s="21">
        <v>0</v>
      </c>
      <c r="H1607" s="23">
        <v>6304587</v>
      </c>
      <c r="I1607" s="107">
        <v>5.0000000000000001E-3</v>
      </c>
      <c r="J1607" s="23">
        <v>7588095.6500000004</v>
      </c>
      <c r="N1607" s="72"/>
      <c r="O1607" s="72"/>
      <c r="P1607" s="72"/>
      <c r="Q1607" s="72"/>
      <c r="R1607" s="72"/>
      <c r="S1607" s="72">
        <v>7588095.6500000004</v>
      </c>
      <c r="T1607" s="22"/>
      <c r="U1607" s="22"/>
      <c r="V1607" s="72">
        <v>143635</v>
      </c>
      <c r="W1607" s="99">
        <v>0</v>
      </c>
      <c r="X1607" s="102">
        <v>142.4</v>
      </c>
      <c r="Y1607" s="22">
        <v>53287.18855337079</v>
      </c>
      <c r="Z1607" s="5">
        <v>4.5900000000000003E-2</v>
      </c>
      <c r="AA1607" s="40"/>
      <c r="AD1607" s="111">
        <v>103.12109756097563</v>
      </c>
      <c r="AE1607" s="34">
        <v>0</v>
      </c>
      <c r="AF1607" s="34">
        <v>1613644.9857733059</v>
      </c>
      <c r="AG1607" s="107">
        <v>7.7441666666666686E-2</v>
      </c>
      <c r="AH1607" s="41">
        <v>16.88236666666667</v>
      </c>
      <c r="AI1607" s="23">
        <v>27242146.319653071</v>
      </c>
    </row>
    <row r="1608" spans="1:35" ht="27.75" customHeight="1" x14ac:dyDescent="0.2">
      <c r="A1608" s="39">
        <v>1537</v>
      </c>
      <c r="B1608" s="17" t="s">
        <v>68</v>
      </c>
      <c r="C1608" s="19">
        <v>2007</v>
      </c>
      <c r="D1608" s="19">
        <v>1</v>
      </c>
      <c r="E1608" s="29">
        <v>2328294</v>
      </c>
      <c r="F1608" s="21">
        <v>301294415</v>
      </c>
      <c r="G1608" s="21">
        <v>0</v>
      </c>
      <c r="H1608" s="23">
        <v>38288098</v>
      </c>
      <c r="I1608" s="107">
        <v>5.0000000000000001E-3</v>
      </c>
      <c r="J1608" s="23">
        <v>39603129.585000001</v>
      </c>
      <c r="N1608" s="72">
        <v>4604472.1100000003</v>
      </c>
      <c r="O1608" s="72">
        <v>301294415</v>
      </c>
      <c r="P1608" s="72"/>
      <c r="Q1608" s="72"/>
      <c r="R1608" s="72">
        <v>4604472.1100000003</v>
      </c>
      <c r="S1608" s="72">
        <v>44207601.695</v>
      </c>
      <c r="T1608" s="22"/>
      <c r="U1608" s="22"/>
      <c r="V1608" s="72">
        <v>176207</v>
      </c>
      <c r="W1608" s="99">
        <v>0</v>
      </c>
      <c r="X1608" s="102">
        <v>148.80000000000001</v>
      </c>
      <c r="Y1608" s="22">
        <v>297094.09741263441</v>
      </c>
      <c r="Z1608" s="5">
        <v>4.5900000000000003E-2</v>
      </c>
      <c r="AA1608" s="40"/>
      <c r="AD1608" s="111">
        <v>106.41609756097562</v>
      </c>
      <c r="AE1608" s="34">
        <v>0</v>
      </c>
      <c r="AF1608" s="34">
        <v>1836672.7783389455</v>
      </c>
      <c r="AG1608" s="107">
        <v>7.350000000000001E-2</v>
      </c>
      <c r="AH1608" s="41">
        <v>17.296320000000001</v>
      </c>
      <c r="AI1608" s="23">
        <v>31767680.109439474</v>
      </c>
    </row>
    <row r="1609" spans="1:35" ht="27.75" customHeight="1" x14ac:dyDescent="0.2">
      <c r="A1609" s="39">
        <v>1538</v>
      </c>
      <c r="B1609" s="17" t="s">
        <v>68</v>
      </c>
      <c r="C1609" s="19">
        <v>2008</v>
      </c>
      <c r="D1609" s="19">
        <v>1</v>
      </c>
      <c r="E1609" s="29">
        <v>5805413</v>
      </c>
      <c r="F1609" s="21">
        <v>325846170</v>
      </c>
      <c r="G1609" s="21">
        <v>0</v>
      </c>
      <c r="H1609" s="23">
        <v>24551755</v>
      </c>
      <c r="I1609" s="107">
        <v>5.0000000000000001E-3</v>
      </c>
      <c r="J1609" s="23">
        <v>26058227.074999999</v>
      </c>
      <c r="N1609" s="72">
        <v>3168497.12</v>
      </c>
      <c r="O1609" s="72">
        <v>325846170</v>
      </c>
      <c r="P1609" s="72"/>
      <c r="Q1609" s="72"/>
      <c r="R1609" s="72">
        <v>3168497.12</v>
      </c>
      <c r="S1609" s="72">
        <v>29226724.195</v>
      </c>
      <c r="T1609" s="22"/>
      <c r="U1609" s="22"/>
      <c r="V1609" s="72">
        <v>176775</v>
      </c>
      <c r="W1609" s="99">
        <v>0</v>
      </c>
      <c r="X1609" s="102">
        <v>150.30000000000001</v>
      </c>
      <c r="Y1609" s="22">
        <v>194455.91613439785</v>
      </c>
      <c r="Z1609" s="5">
        <v>4.5900000000000003E-2</v>
      </c>
      <c r="AA1609" s="40"/>
      <c r="AD1609" s="111">
        <v>109.62926829268292</v>
      </c>
      <c r="AE1609" s="34">
        <v>0</v>
      </c>
      <c r="AF1609" s="34">
        <v>1946825.4139475855</v>
      </c>
      <c r="AG1609" s="107">
        <v>7.2692083333333324E-2</v>
      </c>
      <c r="AH1609" s="41">
        <v>17.715351999999999</v>
      </c>
      <c r="AI1609" s="23">
        <v>34488697.490627185</v>
      </c>
    </row>
    <row r="1610" spans="1:35" ht="27.75" customHeight="1" x14ac:dyDescent="0.2">
      <c r="A1610" s="39">
        <v>1539</v>
      </c>
      <c r="B1610" s="17" t="s">
        <v>68</v>
      </c>
      <c r="C1610" s="19">
        <v>2009</v>
      </c>
      <c r="D1610" s="19">
        <v>1</v>
      </c>
      <c r="E1610" s="29">
        <v>7550974</v>
      </c>
      <c r="F1610" s="21">
        <v>343275856</v>
      </c>
      <c r="G1610" s="21">
        <v>0</v>
      </c>
      <c r="H1610" s="23">
        <v>17429686</v>
      </c>
      <c r="I1610" s="107">
        <v>5.0000000000000001E-3</v>
      </c>
      <c r="J1610" s="23">
        <v>19058916.850000001</v>
      </c>
      <c r="N1610" s="72">
        <v>3882265</v>
      </c>
      <c r="O1610" s="72">
        <v>343275856</v>
      </c>
      <c r="P1610" s="72"/>
      <c r="Q1610" s="72"/>
      <c r="R1610" s="72">
        <v>3882265</v>
      </c>
      <c r="S1610" s="72">
        <v>22941181.850000001</v>
      </c>
      <c r="T1610" s="22"/>
      <c r="U1610" s="22"/>
      <c r="V1610" s="72">
        <v>176775</v>
      </c>
      <c r="W1610" s="99">
        <v>0</v>
      </c>
      <c r="X1610" s="102">
        <v>151.1</v>
      </c>
      <c r="Y1610" s="22">
        <v>151827.80840502979</v>
      </c>
      <c r="Z1610" s="5">
        <v>4.5900000000000003E-2</v>
      </c>
      <c r="AA1610" s="40"/>
      <c r="AD1610" s="111">
        <v>112.72439024390243</v>
      </c>
      <c r="AE1610" s="34">
        <v>0</v>
      </c>
      <c r="AF1610" s="34">
        <v>2009293.9358524212</v>
      </c>
      <c r="AG1610" s="107">
        <v>7.3154000000000011E-2</v>
      </c>
      <c r="AH1610" s="41">
        <v>17.930536200000002</v>
      </c>
      <c r="AI1610" s="23">
        <v>36027717.65324232</v>
      </c>
    </row>
    <row r="1611" spans="1:35" ht="27.75" customHeight="1" x14ac:dyDescent="0.2">
      <c r="A1611" s="39">
        <v>1540</v>
      </c>
      <c r="B1611" s="17" t="s">
        <v>68</v>
      </c>
      <c r="C1611" s="19">
        <v>2010</v>
      </c>
      <c r="D1611" s="19">
        <v>1</v>
      </c>
      <c r="E1611" s="29">
        <v>767594</v>
      </c>
      <c r="F1611" s="21">
        <v>364456439</v>
      </c>
      <c r="G1611" s="21">
        <v>0</v>
      </c>
      <c r="H1611" s="23">
        <v>21180583</v>
      </c>
      <c r="I1611" s="107">
        <v>5.0000000000000001E-3</v>
      </c>
      <c r="J1611" s="23">
        <v>22896962.280000001</v>
      </c>
      <c r="N1611" s="72">
        <v>2913621</v>
      </c>
      <c r="O1611" s="72">
        <v>364456439</v>
      </c>
      <c r="P1611" s="72"/>
      <c r="Q1611" s="72"/>
      <c r="R1611" s="72">
        <v>2913621</v>
      </c>
      <c r="S1611" s="72">
        <v>25810583.280000001</v>
      </c>
      <c r="T1611" s="22"/>
      <c r="U1611" s="22"/>
      <c r="V1611" s="72">
        <v>176775</v>
      </c>
      <c r="W1611" s="99">
        <v>0</v>
      </c>
      <c r="X1611" s="102">
        <v>155.1</v>
      </c>
      <c r="Y1611" s="22">
        <v>166412.52920696326</v>
      </c>
      <c r="Z1611" s="5">
        <v>4.5900000000000003E-2</v>
      </c>
      <c r="AA1611" s="40"/>
      <c r="AD1611" s="111">
        <v>115.85768292682927</v>
      </c>
      <c r="AE1611" s="34">
        <v>0</v>
      </c>
      <c r="AF1611" s="34">
        <v>2083479.8734037583</v>
      </c>
      <c r="AG1611" s="107">
        <v>7.3993333333333355E-2</v>
      </c>
      <c r="AH1611" s="41">
        <v>18.29948266666667</v>
      </c>
      <c r="AI1611" s="23">
        <v>38126603.829700939</v>
      </c>
    </row>
    <row r="1612" spans="1:35" ht="27.75" customHeight="1" x14ac:dyDescent="0.2">
      <c r="A1612" s="39">
        <v>1541</v>
      </c>
      <c r="B1612" s="17" t="s">
        <v>68</v>
      </c>
      <c r="C1612" s="18">
        <v>2011</v>
      </c>
      <c r="D1612" s="18">
        <v>1</v>
      </c>
      <c r="E1612" s="29">
        <v>899942</v>
      </c>
      <c r="F1612" s="21">
        <v>386475906</v>
      </c>
      <c r="G1612" s="20">
        <v>0</v>
      </c>
      <c r="H1612" s="23">
        <v>22019467</v>
      </c>
      <c r="I1612" s="107">
        <v>5.0000000000000001E-3</v>
      </c>
      <c r="J1612" s="23">
        <v>23841749.195</v>
      </c>
      <c r="N1612" s="72">
        <v>934675</v>
      </c>
      <c r="O1612" s="72">
        <v>386475906</v>
      </c>
      <c r="P1612" s="72"/>
      <c r="Q1612" s="72"/>
      <c r="R1612" s="72">
        <v>934675</v>
      </c>
      <c r="S1612" s="72">
        <v>24776424.195</v>
      </c>
      <c r="T1612" s="22"/>
      <c r="U1612" s="22"/>
      <c r="V1612" s="72">
        <v>176774</v>
      </c>
      <c r="W1612" s="99">
        <v>0</v>
      </c>
      <c r="X1612" s="102">
        <v>160.19999999999999</v>
      </c>
      <c r="Y1612" s="22">
        <v>154659.3270599251</v>
      </c>
      <c r="Z1612" s="5">
        <v>4.5900000000000003E-2</v>
      </c>
      <c r="AA1612" s="40"/>
      <c r="AD1612" s="111">
        <v>119.08</v>
      </c>
      <c r="AE1612" s="34">
        <v>0</v>
      </c>
      <c r="AF1612" s="34">
        <v>2142507.4742744509</v>
      </c>
      <c r="AG1612" s="107">
        <v>7.0764333333333346E-2</v>
      </c>
      <c r="AH1612" s="41">
        <v>18.328728099999999</v>
      </c>
      <c r="AI1612" s="23">
        <v>39269436.948194154</v>
      </c>
    </row>
    <row r="1613" spans="1:35" ht="27.75" customHeight="1" x14ac:dyDescent="0.2">
      <c r="B1613" s="98" t="s">
        <v>68</v>
      </c>
      <c r="C1613" s="39">
        <v>2012</v>
      </c>
      <c r="E1613" s="29">
        <v>899942</v>
      </c>
      <c r="F1613" s="34">
        <v>423432688</v>
      </c>
      <c r="G1613" s="20"/>
      <c r="H1613" s="23">
        <v>36956782</v>
      </c>
      <c r="I1613" s="107">
        <v>5.0000000000000001E-3</v>
      </c>
      <c r="J1613" s="23">
        <v>38889161.530000001</v>
      </c>
      <c r="N1613" s="72">
        <v>0</v>
      </c>
      <c r="O1613" s="72">
        <v>423432688</v>
      </c>
      <c r="P1613" s="72"/>
      <c r="Q1613" s="72"/>
      <c r="R1613" s="72">
        <v>0</v>
      </c>
      <c r="S1613" s="72">
        <v>38889161.530000001</v>
      </c>
      <c r="T1613" s="72">
        <v>0</v>
      </c>
      <c r="U1613" s="72">
        <v>15857727</v>
      </c>
      <c r="X1613" s="102">
        <v>161.6</v>
      </c>
      <c r="Y1613" s="22">
        <v>240650.75204207923</v>
      </c>
      <c r="Z1613" s="5">
        <v>4.5900000000000003E-2</v>
      </c>
      <c r="AF1613" s="34">
        <v>2284817.1332473326</v>
      </c>
      <c r="AG1613" s="107">
        <v>6.2333333333333331E-2</v>
      </c>
      <c r="AH1613" s="41">
        <v>17.40324</v>
      </c>
      <c r="AI1613" s="23">
        <v>39763220.92601531</v>
      </c>
    </row>
    <row r="1614" spans="1:35" ht="27.75" customHeight="1" x14ac:dyDescent="0.2">
      <c r="A1614" s="39">
        <v>1542</v>
      </c>
      <c r="B1614" s="17" t="s">
        <v>69</v>
      </c>
      <c r="C1614" s="19">
        <v>1989</v>
      </c>
      <c r="D1614" s="19"/>
      <c r="E1614" s="29">
        <v>0</v>
      </c>
      <c r="F1614" s="21">
        <v>5359248</v>
      </c>
      <c r="G1614" s="21">
        <v>-2487858</v>
      </c>
      <c r="H1614" s="23"/>
      <c r="I1614" s="107">
        <v>5.0000000000000001E-3</v>
      </c>
      <c r="N1614" s="72"/>
      <c r="O1614" s="72"/>
      <c r="P1614" s="72"/>
      <c r="Q1614" s="72"/>
      <c r="R1614" s="72"/>
      <c r="V1614" s="72">
        <v>0</v>
      </c>
      <c r="X1614" s="102">
        <v>95.5</v>
      </c>
      <c r="Z1614" s="5">
        <v>4.5900000000000003E-2</v>
      </c>
      <c r="AA1614" s="40">
        <v>56121.062740465255</v>
      </c>
      <c r="AB1614" s="110">
        <v>51.164212860310414</v>
      </c>
      <c r="AE1614" s="34">
        <v>1</v>
      </c>
      <c r="AF1614" s="34">
        <v>56121.062740465255</v>
      </c>
    </row>
    <row r="1615" spans="1:35" ht="27.75" customHeight="1" x14ac:dyDescent="0.2">
      <c r="A1615" s="39">
        <v>1543</v>
      </c>
      <c r="B1615" s="17" t="s">
        <v>69</v>
      </c>
      <c r="C1615" s="19">
        <v>1990</v>
      </c>
      <c r="D1615" s="19"/>
      <c r="E1615" s="29">
        <v>0</v>
      </c>
      <c r="F1615" s="21">
        <v>6160125</v>
      </c>
      <c r="G1615" s="21">
        <v>-2807457</v>
      </c>
      <c r="H1615" s="23">
        <v>800877</v>
      </c>
      <c r="I1615" s="107">
        <v>5.0000000000000001E-3</v>
      </c>
      <c r="J1615" s="34">
        <v>827673.24</v>
      </c>
      <c r="N1615" s="72"/>
      <c r="O1615" s="72"/>
      <c r="P1615" s="72"/>
      <c r="Q1615" s="72"/>
      <c r="R1615" s="72"/>
      <c r="S1615" s="72">
        <v>827673.24</v>
      </c>
      <c r="T1615" s="22"/>
      <c r="U1615" s="22"/>
      <c r="V1615" s="72">
        <v>0</v>
      </c>
      <c r="X1615" s="102">
        <v>98.5</v>
      </c>
      <c r="Y1615" s="22">
        <v>8402.774010152285</v>
      </c>
      <c r="Z1615" s="5">
        <v>4.5900000000000003E-2</v>
      </c>
      <c r="AA1615" s="40"/>
      <c r="AE1615" s="34">
        <v>0</v>
      </c>
      <c r="AF1615" s="34">
        <v>61947.879970830189</v>
      </c>
    </row>
    <row r="1616" spans="1:35" ht="27.75" customHeight="1" x14ac:dyDescent="0.2">
      <c r="A1616" s="39">
        <v>1544</v>
      </c>
      <c r="B1616" s="17" t="s">
        <v>69</v>
      </c>
      <c r="C1616" s="19">
        <v>1991</v>
      </c>
      <c r="D1616" s="19"/>
      <c r="E1616" s="29">
        <v>0</v>
      </c>
      <c r="F1616" s="21">
        <v>7209524</v>
      </c>
      <c r="G1616" s="21">
        <v>-3127774</v>
      </c>
      <c r="H1616" s="23">
        <v>1049399</v>
      </c>
      <c r="I1616" s="107">
        <v>5.0000000000000001E-3</v>
      </c>
      <c r="J1616" s="23">
        <v>1080199.625</v>
      </c>
      <c r="N1616" s="72"/>
      <c r="O1616" s="72"/>
      <c r="P1616" s="72"/>
      <c r="Q1616" s="72"/>
      <c r="R1616" s="72"/>
      <c r="S1616" s="72">
        <v>1080199.625</v>
      </c>
      <c r="T1616" s="22"/>
      <c r="U1616" s="22"/>
      <c r="V1616" s="72">
        <v>0</v>
      </c>
      <c r="X1616" s="102">
        <v>97.7</v>
      </c>
      <c r="Y1616" s="22">
        <v>11056.290941658137</v>
      </c>
      <c r="Z1616" s="5">
        <v>4.5900000000000003E-2</v>
      </c>
      <c r="AA1616" s="40"/>
      <c r="AE1616" s="34">
        <v>0</v>
      </c>
      <c r="AF1616" s="34">
        <v>70160.763221827219</v>
      </c>
    </row>
    <row r="1617" spans="1:35" ht="27.75" customHeight="1" x14ac:dyDescent="0.2">
      <c r="A1617" s="39">
        <v>1545</v>
      </c>
      <c r="B1617" s="17" t="s">
        <v>69</v>
      </c>
      <c r="C1617" s="19">
        <v>1992</v>
      </c>
      <c r="D1617" s="19"/>
      <c r="E1617" s="29">
        <v>0</v>
      </c>
      <c r="F1617" s="21">
        <v>7792508</v>
      </c>
      <c r="G1617" s="21">
        <v>-3560148</v>
      </c>
      <c r="H1617" s="23">
        <v>582984</v>
      </c>
      <c r="I1617" s="107">
        <v>5.0000000000000001E-3</v>
      </c>
      <c r="J1617" s="23">
        <v>619031.62</v>
      </c>
      <c r="N1617" s="72"/>
      <c r="O1617" s="72"/>
      <c r="P1617" s="72"/>
      <c r="Q1617" s="72"/>
      <c r="R1617" s="72"/>
      <c r="S1617" s="72">
        <v>619031.62</v>
      </c>
      <c r="T1617" s="22"/>
      <c r="U1617" s="22"/>
      <c r="V1617" s="72">
        <v>0</v>
      </c>
      <c r="X1617" s="102">
        <v>100</v>
      </c>
      <c r="Y1617" s="22">
        <v>6190.3162000000002</v>
      </c>
      <c r="Z1617" s="5">
        <v>4.5900000000000003E-2</v>
      </c>
      <c r="AA1617" s="40"/>
      <c r="AE1617" s="34">
        <v>0</v>
      </c>
      <c r="AF1617" s="34">
        <v>73130.700389945356</v>
      </c>
    </row>
    <row r="1618" spans="1:35" ht="27.75" customHeight="1" x14ac:dyDescent="0.2">
      <c r="A1618" s="39">
        <v>1546</v>
      </c>
      <c r="B1618" s="17" t="s">
        <v>69</v>
      </c>
      <c r="C1618" s="19">
        <v>1993</v>
      </c>
      <c r="D1618" s="19"/>
      <c r="E1618" s="29">
        <v>0</v>
      </c>
      <c r="F1618" s="21">
        <v>8494066</v>
      </c>
      <c r="G1618" s="21">
        <v>-3964328</v>
      </c>
      <c r="H1618" s="23">
        <v>701558</v>
      </c>
      <c r="I1618" s="107">
        <v>5.0000000000000001E-3</v>
      </c>
      <c r="J1618" s="23">
        <v>740520.54</v>
      </c>
      <c r="N1618" s="72"/>
      <c r="O1618" s="72"/>
      <c r="P1618" s="72"/>
      <c r="Q1618" s="72"/>
      <c r="R1618" s="72"/>
      <c r="S1618" s="72">
        <v>740520.54</v>
      </c>
      <c r="T1618" s="22"/>
      <c r="U1618" s="22"/>
      <c r="V1618" s="72">
        <v>0</v>
      </c>
      <c r="X1618" s="102">
        <v>102.5</v>
      </c>
      <c r="Y1618" s="22">
        <v>7224.5906341463415</v>
      </c>
      <c r="Z1618" s="5">
        <v>4.5900000000000003E-2</v>
      </c>
      <c r="AA1618" s="40"/>
      <c r="AE1618" s="34">
        <v>0</v>
      </c>
      <c r="AF1618" s="34">
        <v>76998.591876193212</v>
      </c>
    </row>
    <row r="1619" spans="1:35" ht="27.75" customHeight="1" x14ac:dyDescent="0.2">
      <c r="A1619" s="39">
        <v>1547</v>
      </c>
      <c r="B1619" s="17" t="s">
        <v>69</v>
      </c>
      <c r="C1619" s="19">
        <v>1994</v>
      </c>
      <c r="D1619" s="19"/>
      <c r="E1619" s="29">
        <v>0</v>
      </c>
      <c r="F1619" s="21">
        <v>9033852</v>
      </c>
      <c r="G1619" s="21">
        <v>-4398077</v>
      </c>
      <c r="H1619" s="23">
        <v>539786</v>
      </c>
      <c r="I1619" s="107">
        <v>5.0000000000000001E-3</v>
      </c>
      <c r="J1619" s="23">
        <v>582256.32999999996</v>
      </c>
      <c r="N1619" s="72"/>
      <c r="O1619" s="72"/>
      <c r="P1619" s="72"/>
      <c r="Q1619" s="72"/>
      <c r="R1619" s="72"/>
      <c r="S1619" s="72">
        <v>582256.32999999996</v>
      </c>
      <c r="T1619" s="22"/>
      <c r="U1619" s="22"/>
      <c r="V1619" s="72">
        <v>0</v>
      </c>
      <c r="X1619" s="102">
        <v>108.2</v>
      </c>
      <c r="Y1619" s="22">
        <v>5381.296950092421</v>
      </c>
      <c r="Z1619" s="5">
        <v>4.5900000000000003E-2</v>
      </c>
      <c r="AA1619" s="40"/>
      <c r="AE1619" s="34">
        <v>0</v>
      </c>
      <c r="AF1619" s="34">
        <v>78845.653459168359</v>
      </c>
    </row>
    <row r="1620" spans="1:35" ht="27.75" customHeight="1" x14ac:dyDescent="0.2">
      <c r="A1620" s="39">
        <v>1548</v>
      </c>
      <c r="B1620" s="17" t="s">
        <v>69</v>
      </c>
      <c r="C1620" s="19">
        <v>1995</v>
      </c>
      <c r="D1620" s="19"/>
      <c r="E1620" s="29">
        <v>0</v>
      </c>
      <c r="F1620" s="21">
        <v>10147813</v>
      </c>
      <c r="G1620" s="21">
        <v>-4808775</v>
      </c>
      <c r="H1620" s="23">
        <v>1113961</v>
      </c>
      <c r="I1620" s="107">
        <v>5.0000000000000001E-3</v>
      </c>
      <c r="J1620" s="23">
        <v>1159130.26</v>
      </c>
      <c r="N1620" s="72"/>
      <c r="O1620" s="72"/>
      <c r="P1620" s="72"/>
      <c r="Q1620" s="72"/>
      <c r="R1620" s="72"/>
      <c r="S1620" s="72">
        <v>1159130.26</v>
      </c>
      <c r="T1620" s="22"/>
      <c r="U1620" s="22"/>
      <c r="V1620" s="72">
        <v>0</v>
      </c>
      <c r="X1620" s="102">
        <v>116.7</v>
      </c>
      <c r="Y1620" s="22">
        <v>9932.5643530419875</v>
      </c>
      <c r="Z1620" s="5">
        <v>4.5900000000000003E-2</v>
      </c>
      <c r="AA1620" s="40"/>
      <c r="AE1620" s="34">
        <v>0</v>
      </c>
      <c r="AF1620" s="34">
        <v>85159.202318434516</v>
      </c>
    </row>
    <row r="1621" spans="1:35" ht="27.75" customHeight="1" x14ac:dyDescent="0.2">
      <c r="A1621" s="39">
        <v>1549</v>
      </c>
      <c r="B1621" s="17" t="s">
        <v>69</v>
      </c>
      <c r="C1621" s="19">
        <v>1996</v>
      </c>
      <c r="D1621" s="19"/>
      <c r="E1621" s="29">
        <v>0</v>
      </c>
      <c r="F1621" s="21">
        <v>11047117</v>
      </c>
      <c r="G1621" s="21">
        <v>-5287900</v>
      </c>
      <c r="H1621" s="23">
        <v>899304</v>
      </c>
      <c r="I1621" s="107">
        <v>5.0000000000000001E-3</v>
      </c>
      <c r="J1621" s="23">
        <v>950043.06499999994</v>
      </c>
      <c r="N1621" s="72"/>
      <c r="O1621" s="72"/>
      <c r="P1621" s="72"/>
      <c r="Q1621" s="72"/>
      <c r="R1621" s="72"/>
      <c r="S1621" s="72">
        <v>950043.06499999994</v>
      </c>
      <c r="T1621" s="22"/>
      <c r="U1621" s="22"/>
      <c r="V1621" s="72">
        <v>0</v>
      </c>
      <c r="X1621" s="102">
        <v>116.6</v>
      </c>
      <c r="Y1621" s="22">
        <v>8147.8822041166377</v>
      </c>
      <c r="Z1621" s="5">
        <v>4.5900000000000003E-2</v>
      </c>
      <c r="AA1621" s="40"/>
      <c r="AE1621" s="34">
        <v>0</v>
      </c>
      <c r="AF1621" s="34">
        <v>89398.277136135017</v>
      </c>
    </row>
    <row r="1622" spans="1:35" ht="27.75" customHeight="1" x14ac:dyDescent="0.2">
      <c r="A1622" s="39">
        <v>1550</v>
      </c>
      <c r="B1622" s="17" t="s">
        <v>69</v>
      </c>
      <c r="C1622" s="19">
        <v>1997</v>
      </c>
      <c r="D1622" s="19"/>
      <c r="E1622" s="29">
        <v>0</v>
      </c>
      <c r="F1622" s="21">
        <v>12786142</v>
      </c>
      <c r="G1622" s="21">
        <v>-5790547</v>
      </c>
      <c r="H1622" s="23">
        <v>1739025</v>
      </c>
      <c r="I1622" s="107">
        <v>5.0000000000000001E-3</v>
      </c>
      <c r="J1622" s="23">
        <v>1794260.585</v>
      </c>
      <c r="L1622" s="33">
        <v>0.54712320573320705</v>
      </c>
      <c r="N1622" s="72"/>
      <c r="O1622" s="72"/>
      <c r="P1622" s="72"/>
      <c r="Q1622" s="72"/>
      <c r="R1622" s="72"/>
      <c r="S1622" s="72">
        <v>1794260.585</v>
      </c>
      <c r="T1622" s="22"/>
      <c r="U1622" s="22"/>
      <c r="V1622" s="72">
        <v>0</v>
      </c>
      <c r="X1622" s="102">
        <v>118</v>
      </c>
      <c r="Y1622" s="22">
        <v>15205.598177966102</v>
      </c>
      <c r="Z1622" s="5">
        <v>4.5900000000000003E-2</v>
      </c>
      <c r="AA1622" s="40"/>
      <c r="AE1622" s="34">
        <v>0</v>
      </c>
      <c r="AF1622" s="34">
        <v>100500.49439355251</v>
      </c>
    </row>
    <row r="1623" spans="1:35" ht="27.75" customHeight="1" x14ac:dyDescent="0.2">
      <c r="A1623" s="39">
        <v>1551</v>
      </c>
      <c r="B1623" s="17" t="s">
        <v>69</v>
      </c>
      <c r="C1623" s="19">
        <v>1998</v>
      </c>
      <c r="D1623" s="19"/>
      <c r="E1623" s="29">
        <v>0</v>
      </c>
      <c r="F1623" s="21">
        <v>13328760</v>
      </c>
      <c r="G1623" s="21">
        <v>-6415316</v>
      </c>
      <c r="H1623" s="23">
        <v>542618</v>
      </c>
      <c r="I1623" s="107">
        <v>5.0000000000000001E-3</v>
      </c>
      <c r="J1623" s="23"/>
      <c r="K1623" s="23">
        <v>439628.342</v>
      </c>
      <c r="L1623" s="23">
        <v>2909668.5688310564</v>
      </c>
      <c r="M1623" s="39">
        <v>1</v>
      </c>
      <c r="N1623" s="72"/>
      <c r="O1623" s="72"/>
      <c r="P1623" s="72"/>
      <c r="Q1623" s="72"/>
      <c r="R1623" s="72"/>
      <c r="S1623" s="72">
        <v>439628.342</v>
      </c>
      <c r="T1623" s="22"/>
      <c r="U1623" s="22"/>
      <c r="X1623" s="102">
        <v>122.8</v>
      </c>
      <c r="Y1623" s="22">
        <v>3580.0353583061892</v>
      </c>
      <c r="Z1623" s="5">
        <v>4.5900000000000003E-2</v>
      </c>
      <c r="AA1623" s="40"/>
      <c r="AE1623" s="34">
        <v>0</v>
      </c>
      <c r="AF1623" s="34">
        <v>99467.557059194645</v>
      </c>
    </row>
    <row r="1624" spans="1:35" ht="27.75" customHeight="1" x14ac:dyDescent="0.2">
      <c r="A1624" s="39">
        <v>1552</v>
      </c>
      <c r="B1624" s="17" t="s">
        <v>69</v>
      </c>
      <c r="C1624" s="19">
        <v>1999</v>
      </c>
      <c r="D1624" s="19"/>
      <c r="E1624" s="29">
        <v>0</v>
      </c>
      <c r="F1624" s="21">
        <v>0</v>
      </c>
      <c r="G1624" s="21">
        <v>0</v>
      </c>
      <c r="H1624" s="23">
        <v>-13328760</v>
      </c>
      <c r="I1624" s="107">
        <v>5.0000000000000001E-3</v>
      </c>
      <c r="J1624" s="23"/>
      <c r="K1624" s="23">
        <v>439628.342</v>
      </c>
      <c r="L1624" s="23">
        <v>2909668.5688310564</v>
      </c>
      <c r="M1624" s="39">
        <v>1</v>
      </c>
      <c r="N1624" s="72"/>
      <c r="O1624" s="72"/>
      <c r="P1624" s="72"/>
      <c r="Q1624" s="72"/>
      <c r="R1624" s="72"/>
      <c r="S1624" s="72">
        <v>439628.342</v>
      </c>
      <c r="T1624" s="22"/>
      <c r="U1624" s="22"/>
      <c r="X1624" s="102">
        <v>126.1</v>
      </c>
      <c r="Y1624" s="22">
        <v>3486.3468834258529</v>
      </c>
      <c r="Z1624" s="5">
        <v>4.5900000000000003E-2</v>
      </c>
      <c r="AA1624" s="40"/>
      <c r="AE1624" s="34">
        <v>0</v>
      </c>
      <c r="AF1624" s="34">
        <v>98388.343073603464</v>
      </c>
    </row>
    <row r="1625" spans="1:35" ht="27.75" customHeight="1" x14ac:dyDescent="0.2">
      <c r="A1625" s="39">
        <v>1553</v>
      </c>
      <c r="B1625" s="17" t="s">
        <v>69</v>
      </c>
      <c r="C1625" s="19">
        <v>2000</v>
      </c>
      <c r="D1625" s="19"/>
      <c r="E1625" s="29">
        <v>0</v>
      </c>
      <c r="F1625" s="21">
        <v>0</v>
      </c>
      <c r="G1625" s="21">
        <v>0</v>
      </c>
      <c r="H1625" s="23">
        <v>0</v>
      </c>
      <c r="I1625" s="107">
        <v>5.0000000000000001E-3</v>
      </c>
      <c r="J1625" s="23"/>
      <c r="K1625" s="23">
        <v>439628.342</v>
      </c>
      <c r="L1625" s="23">
        <v>2909668.5688310564</v>
      </c>
      <c r="M1625" s="39">
        <v>1</v>
      </c>
      <c r="N1625" s="72"/>
      <c r="O1625" s="72"/>
      <c r="P1625" s="72"/>
      <c r="Q1625" s="72"/>
      <c r="R1625" s="72"/>
      <c r="S1625" s="72">
        <v>439628.342</v>
      </c>
      <c r="T1625" s="22"/>
      <c r="U1625" s="22"/>
      <c r="X1625" s="102">
        <v>128.69999999999999</v>
      </c>
      <c r="Y1625" s="22">
        <v>3415.9156332556336</v>
      </c>
      <c r="Z1625" s="5">
        <v>4.5900000000000003E-2</v>
      </c>
      <c r="AA1625" s="40"/>
      <c r="AE1625" s="34">
        <v>0</v>
      </c>
      <c r="AF1625" s="34">
        <v>97288.233759780691</v>
      </c>
    </row>
    <row r="1626" spans="1:35" ht="27.75" customHeight="1" x14ac:dyDescent="0.2">
      <c r="A1626" s="39">
        <v>1554</v>
      </c>
      <c r="B1626" s="17" t="s">
        <v>69</v>
      </c>
      <c r="C1626" s="19">
        <v>2001</v>
      </c>
      <c r="D1626" s="19"/>
      <c r="E1626" s="29">
        <v>0</v>
      </c>
      <c r="F1626" s="21">
        <v>0</v>
      </c>
      <c r="G1626" s="21">
        <v>0</v>
      </c>
      <c r="H1626" s="23">
        <v>0</v>
      </c>
      <c r="I1626" s="107">
        <v>5.0000000000000001E-3</v>
      </c>
      <c r="J1626" s="23"/>
      <c r="K1626" s="23">
        <v>439628.342</v>
      </c>
      <c r="L1626" s="23">
        <v>2909668.5688310564</v>
      </c>
      <c r="M1626" s="39">
        <v>1</v>
      </c>
      <c r="N1626" s="72"/>
      <c r="O1626" s="72"/>
      <c r="P1626" s="72"/>
      <c r="Q1626" s="72"/>
      <c r="R1626" s="72"/>
      <c r="S1626" s="72">
        <v>439628.342</v>
      </c>
      <c r="T1626" s="22"/>
      <c r="U1626" s="22"/>
      <c r="X1626" s="102">
        <v>129.6</v>
      </c>
      <c r="Y1626" s="22">
        <v>3392.1939969135806</v>
      </c>
      <c r="Z1626" s="5">
        <v>4.5900000000000003E-2</v>
      </c>
      <c r="AA1626" s="40"/>
      <c r="AE1626" s="34">
        <v>0</v>
      </c>
      <c r="AF1626" s="34">
        <v>96214.897827120338</v>
      </c>
    </row>
    <row r="1627" spans="1:35" ht="27.75" customHeight="1" x14ac:dyDescent="0.2">
      <c r="A1627" s="39">
        <v>1555</v>
      </c>
      <c r="B1627" s="17" t="s">
        <v>69</v>
      </c>
      <c r="C1627" s="19">
        <v>2002</v>
      </c>
      <c r="D1627" s="19"/>
      <c r="E1627" s="29">
        <v>0</v>
      </c>
      <c r="F1627" s="21">
        <v>14920353</v>
      </c>
      <c r="G1627" s="109">
        <v>-6237519.3012157287</v>
      </c>
      <c r="H1627" s="23">
        <v>14920353</v>
      </c>
      <c r="I1627" s="107">
        <v>5.0000000000000001E-3</v>
      </c>
      <c r="J1627" s="23"/>
      <c r="K1627" s="23">
        <v>439628.342</v>
      </c>
      <c r="L1627" s="23">
        <v>2909668.5688310564</v>
      </c>
      <c r="M1627" s="39">
        <v>1</v>
      </c>
      <c r="N1627" s="72"/>
      <c r="O1627" s="72"/>
      <c r="P1627" s="72"/>
      <c r="Q1627" s="72"/>
      <c r="R1627" s="72"/>
      <c r="S1627" s="72">
        <v>439628.342</v>
      </c>
      <c r="T1627" s="22"/>
      <c r="U1627" s="22"/>
      <c r="V1627" s="72">
        <v>0</v>
      </c>
      <c r="X1627" s="102">
        <v>130.5</v>
      </c>
      <c r="Y1627" s="22">
        <v>3368.7995555555558</v>
      </c>
      <c r="Z1627" s="5">
        <v>4.5900000000000003E-2</v>
      </c>
      <c r="AA1627" s="40"/>
      <c r="AD1627" s="111">
        <v>91.329146341463414</v>
      </c>
      <c r="AE1627" s="34">
        <v>0</v>
      </c>
      <c r="AF1627" s="34">
        <v>95167.433572411072</v>
      </c>
      <c r="AG1627" s="107">
        <v>8.2960000000000006E-2</v>
      </c>
      <c r="AH1627" s="41">
        <v>16.741565999999999</v>
      </c>
      <c r="AI1627" s="23">
        <v>1593251.8702031355</v>
      </c>
    </row>
    <row r="1628" spans="1:35" ht="27.75" customHeight="1" x14ac:dyDescent="0.2">
      <c r="A1628" s="39">
        <v>1556</v>
      </c>
      <c r="B1628" s="17" t="s">
        <v>69</v>
      </c>
      <c r="C1628" s="19">
        <v>2003</v>
      </c>
      <c r="D1628" s="19"/>
      <c r="E1628" s="29">
        <v>0</v>
      </c>
      <c r="F1628" s="21">
        <v>15449205</v>
      </c>
      <c r="G1628" s="21">
        <v>0</v>
      </c>
      <c r="H1628" s="23">
        <v>528852</v>
      </c>
      <c r="I1628" s="107">
        <v>5.0000000000000001E-3</v>
      </c>
      <c r="J1628" s="23">
        <v>603453.76500000001</v>
      </c>
      <c r="K1628" s="23">
        <v>2198141.71</v>
      </c>
      <c r="L1628" s="23">
        <v>14548342.844155282</v>
      </c>
      <c r="N1628" s="72"/>
      <c r="O1628" s="72"/>
      <c r="P1628" s="72"/>
      <c r="Q1628" s="72"/>
      <c r="R1628" s="72"/>
      <c r="S1628" s="72">
        <v>603453.76500000001</v>
      </c>
      <c r="T1628" s="22"/>
      <c r="U1628" s="22"/>
      <c r="V1628" s="72">
        <v>0</v>
      </c>
      <c r="X1628" s="102">
        <v>130.6</v>
      </c>
      <c r="Y1628" s="22">
        <v>4620.6260719754982</v>
      </c>
      <c r="Z1628" s="5">
        <v>4.5900000000000003E-2</v>
      </c>
      <c r="AA1628" s="40"/>
      <c r="AD1628" s="111">
        <v>94.295243902439026</v>
      </c>
      <c r="AE1628" s="34">
        <v>0</v>
      </c>
      <c r="AF1628" s="34">
        <v>95419.874443412889</v>
      </c>
      <c r="AG1628" s="107">
        <v>8.2960000000000006E-2</v>
      </c>
      <c r="AH1628" s="41">
        <v>16.820820000000001</v>
      </c>
      <c r="AI1628" s="23">
        <v>1605040.5324352486</v>
      </c>
    </row>
    <row r="1629" spans="1:35" ht="27.75" customHeight="1" x14ac:dyDescent="0.2">
      <c r="A1629" s="39">
        <v>1557</v>
      </c>
      <c r="B1629" s="17" t="s">
        <v>69</v>
      </c>
      <c r="C1629" s="19">
        <v>2004</v>
      </c>
      <c r="D1629" s="19"/>
      <c r="E1629" s="29">
        <v>0</v>
      </c>
      <c r="F1629" s="21">
        <v>16566907</v>
      </c>
      <c r="G1629" s="21">
        <v>0</v>
      </c>
      <c r="H1629" s="23">
        <v>1117702</v>
      </c>
      <c r="I1629" s="107">
        <v>5.0000000000000001E-3</v>
      </c>
      <c r="J1629" s="23">
        <v>1194948.0249999999</v>
      </c>
      <c r="K1629" s="23"/>
      <c r="N1629" s="72"/>
      <c r="O1629" s="72"/>
      <c r="P1629" s="72"/>
      <c r="Q1629" s="72"/>
      <c r="R1629" s="72"/>
      <c r="S1629" s="72">
        <v>1194948.0249999999</v>
      </c>
      <c r="T1629" s="22"/>
      <c r="U1629" s="22"/>
      <c r="V1629" s="72">
        <v>0</v>
      </c>
      <c r="X1629" s="102">
        <v>131.1</v>
      </c>
      <c r="Y1629" s="22">
        <v>9114.782799389779</v>
      </c>
      <c r="Z1629" s="5">
        <v>4.5900000000000003E-2</v>
      </c>
      <c r="AA1629" s="40"/>
      <c r="AD1629" s="111">
        <v>97.149756097560967</v>
      </c>
      <c r="AE1629" s="34">
        <v>0</v>
      </c>
      <c r="AF1629" s="34">
        <v>100154.88500585002</v>
      </c>
      <c r="AG1629" s="107">
        <v>8.2960000000000006E-2</v>
      </c>
      <c r="AH1629" s="41">
        <v>16.852066000000001</v>
      </c>
      <c r="AI1629" s="23">
        <v>1687816.732340995</v>
      </c>
    </row>
    <row r="1630" spans="1:35" ht="27.75" customHeight="1" x14ac:dyDescent="0.2">
      <c r="A1630" s="39">
        <v>1558</v>
      </c>
      <c r="B1630" s="17" t="s">
        <v>69</v>
      </c>
      <c r="C1630" s="19">
        <v>2005</v>
      </c>
      <c r="D1630" s="19"/>
      <c r="E1630" s="29">
        <v>0</v>
      </c>
      <c r="F1630" s="21">
        <v>17359810</v>
      </c>
      <c r="G1630" s="21">
        <v>0</v>
      </c>
      <c r="H1630" s="23">
        <v>792903</v>
      </c>
      <c r="I1630" s="107">
        <v>5.0000000000000001E-3</v>
      </c>
      <c r="J1630" s="23">
        <v>875737.53500000003</v>
      </c>
      <c r="N1630" s="72"/>
      <c r="O1630" s="72"/>
      <c r="P1630" s="72"/>
      <c r="Q1630" s="72"/>
      <c r="R1630" s="72"/>
      <c r="S1630" s="72">
        <v>875737.53500000003</v>
      </c>
      <c r="T1630" s="22"/>
      <c r="U1630" s="22"/>
      <c r="V1630" s="72">
        <v>0</v>
      </c>
      <c r="X1630" s="102">
        <v>133.6</v>
      </c>
      <c r="Y1630" s="22">
        <v>6554.9216691616775</v>
      </c>
      <c r="Z1630" s="5">
        <v>4.5900000000000003E-2</v>
      </c>
      <c r="AA1630" s="40"/>
      <c r="AD1630" s="111">
        <v>99.990121951219521</v>
      </c>
      <c r="AE1630" s="34">
        <v>0</v>
      </c>
      <c r="AF1630" s="34">
        <v>102112.69745324318</v>
      </c>
      <c r="AG1630" s="107">
        <v>8.2960000000000006E-2</v>
      </c>
      <c r="AH1630" s="41">
        <v>17.008296000000001</v>
      </c>
      <c r="AI1630" s="23">
        <v>1736762.9836432063</v>
      </c>
    </row>
    <row r="1631" spans="1:35" ht="27.75" customHeight="1" x14ac:dyDescent="0.2">
      <c r="A1631" s="39">
        <v>1559</v>
      </c>
      <c r="B1631" s="17" t="s">
        <v>69</v>
      </c>
      <c r="C1631" s="19">
        <v>2006</v>
      </c>
      <c r="D1631" s="19"/>
      <c r="E1631" s="29">
        <v>0</v>
      </c>
      <c r="F1631" s="21">
        <v>18294976</v>
      </c>
      <c r="G1631" s="21">
        <v>0</v>
      </c>
      <c r="H1631" s="23">
        <v>935166</v>
      </c>
      <c r="I1631" s="107">
        <v>5.0000000000000001E-3</v>
      </c>
      <c r="J1631" s="23">
        <v>1021965.05</v>
      </c>
      <c r="N1631" s="72"/>
      <c r="O1631" s="72"/>
      <c r="P1631" s="72"/>
      <c r="Q1631" s="72"/>
      <c r="R1631" s="72"/>
      <c r="S1631" s="72">
        <v>1021965.05</v>
      </c>
      <c r="T1631" s="22"/>
      <c r="U1631" s="22"/>
      <c r="V1631" s="72">
        <v>0</v>
      </c>
      <c r="X1631" s="102">
        <v>142.4</v>
      </c>
      <c r="Y1631" s="22">
        <v>7176.7208567415728</v>
      </c>
      <c r="Z1631" s="5">
        <v>4.5900000000000003E-2</v>
      </c>
      <c r="AA1631" s="40"/>
      <c r="AD1631" s="111">
        <v>103.12109756097563</v>
      </c>
      <c r="AE1631" s="34">
        <v>0</v>
      </c>
      <c r="AF1631" s="34">
        <v>104602.44549688089</v>
      </c>
      <c r="AG1631" s="107">
        <v>7.7441666666666686E-2</v>
      </c>
      <c r="AH1631" s="41">
        <v>16.88236666666667</v>
      </c>
      <c r="AI1631" s="23">
        <v>1765936.8391083588</v>
      </c>
    </row>
    <row r="1632" spans="1:35" ht="27.75" customHeight="1" x14ac:dyDescent="0.2">
      <c r="A1632" s="39">
        <v>1560</v>
      </c>
      <c r="B1632" s="17" t="s">
        <v>69</v>
      </c>
      <c r="C1632" s="19">
        <v>2007</v>
      </c>
      <c r="D1632" s="19"/>
      <c r="E1632" s="29">
        <v>-17141</v>
      </c>
      <c r="F1632" s="21">
        <v>19094281</v>
      </c>
      <c r="G1632" s="21">
        <v>0</v>
      </c>
      <c r="H1632" s="23">
        <v>799305</v>
      </c>
      <c r="I1632" s="107">
        <v>5.0000000000000001E-3</v>
      </c>
      <c r="J1632" s="23">
        <v>890779.88</v>
      </c>
      <c r="N1632" s="72">
        <v>8475</v>
      </c>
      <c r="O1632" s="72">
        <v>19094281</v>
      </c>
      <c r="P1632" s="72"/>
      <c r="Q1632" s="72"/>
      <c r="R1632" s="72">
        <v>8475</v>
      </c>
      <c r="S1632" s="72">
        <v>899254.88</v>
      </c>
      <c r="T1632" s="22"/>
      <c r="U1632" s="22"/>
      <c r="V1632" s="72">
        <v>0</v>
      </c>
      <c r="X1632" s="102">
        <v>148.80000000000001</v>
      </c>
      <c r="Y1632" s="22">
        <v>6043.3795698924723</v>
      </c>
      <c r="Z1632" s="5">
        <v>4.5900000000000003E-2</v>
      </c>
      <c r="AA1632" s="40"/>
      <c r="AD1632" s="111">
        <v>106.41609756097562</v>
      </c>
      <c r="AE1632" s="34">
        <v>0</v>
      </c>
      <c r="AF1632" s="34">
        <v>105844.57281846652</v>
      </c>
      <c r="AG1632" s="107">
        <v>7.350000000000001E-2</v>
      </c>
      <c r="AH1632" s="41">
        <v>17.296320000000001</v>
      </c>
      <c r="AI1632" s="23">
        <v>1830721.601731499</v>
      </c>
    </row>
    <row r="1633" spans="1:35" ht="27.75" customHeight="1" x14ac:dyDescent="0.2">
      <c r="A1633" s="39">
        <v>1561</v>
      </c>
      <c r="B1633" s="17" t="s">
        <v>69</v>
      </c>
      <c r="C1633" s="19">
        <v>2008</v>
      </c>
      <c r="D1633" s="19"/>
      <c r="E1633" s="29">
        <v>-101781</v>
      </c>
      <c r="F1633" s="21">
        <v>20302377</v>
      </c>
      <c r="G1633" s="21">
        <v>0</v>
      </c>
      <c r="H1633" s="23">
        <v>1208096</v>
      </c>
      <c r="I1633" s="107">
        <v>5.0000000000000001E-3</v>
      </c>
      <c r="J1633" s="23">
        <v>1303567.405</v>
      </c>
      <c r="N1633" s="72">
        <v>206655</v>
      </c>
      <c r="O1633" s="72">
        <v>20302377</v>
      </c>
      <c r="P1633" s="72"/>
      <c r="Q1633" s="72"/>
      <c r="R1633" s="72">
        <v>206655</v>
      </c>
      <c r="S1633" s="72">
        <v>1510222.405</v>
      </c>
      <c r="T1633" s="22"/>
      <c r="U1633" s="22"/>
      <c r="V1633" s="72">
        <v>0</v>
      </c>
      <c r="X1633" s="102">
        <v>150.30000000000001</v>
      </c>
      <c r="Y1633" s="22">
        <v>10048.053260146373</v>
      </c>
      <c r="Z1633" s="5">
        <v>4.5900000000000003E-2</v>
      </c>
      <c r="AA1633" s="40"/>
      <c r="AD1633" s="111">
        <v>109.62926829268292</v>
      </c>
      <c r="AE1633" s="34">
        <v>0</v>
      </c>
      <c r="AF1633" s="34">
        <v>111034.36018624529</v>
      </c>
      <c r="AG1633" s="107">
        <v>7.2692083333333324E-2</v>
      </c>
      <c r="AH1633" s="41">
        <v>17.715351999999999</v>
      </c>
      <c r="AI1633" s="23">
        <v>1967012.7747941208</v>
      </c>
    </row>
    <row r="1634" spans="1:35" ht="27.75" customHeight="1" x14ac:dyDescent="0.2">
      <c r="A1634" s="39">
        <v>1562</v>
      </c>
      <c r="B1634" s="17" t="s">
        <v>69</v>
      </c>
      <c r="C1634" s="19">
        <v>2009</v>
      </c>
      <c r="D1634" s="19"/>
      <c r="E1634" s="29">
        <v>-81637</v>
      </c>
      <c r="F1634" s="21">
        <v>23193074</v>
      </c>
      <c r="G1634" s="21">
        <v>0</v>
      </c>
      <c r="H1634" s="23">
        <v>2890697</v>
      </c>
      <c r="I1634" s="107">
        <v>5.0000000000000001E-3</v>
      </c>
      <c r="J1634" s="23">
        <v>2992208.8849999998</v>
      </c>
      <c r="N1634" s="72">
        <v>790940</v>
      </c>
      <c r="O1634" s="72">
        <v>23193074</v>
      </c>
      <c r="P1634" s="72"/>
      <c r="Q1634" s="72"/>
      <c r="R1634" s="72">
        <v>790940</v>
      </c>
      <c r="S1634" s="72">
        <v>3783148.8849999998</v>
      </c>
      <c r="T1634" s="22"/>
      <c r="U1634" s="22"/>
      <c r="V1634" s="72">
        <v>0</v>
      </c>
      <c r="X1634" s="102">
        <v>151.1</v>
      </c>
      <c r="Y1634" s="22">
        <v>25037.385076108538</v>
      </c>
      <c r="Z1634" s="5">
        <v>4.5900000000000003E-2</v>
      </c>
      <c r="AA1634" s="40"/>
      <c r="AD1634" s="111">
        <v>112.72439024390243</v>
      </c>
      <c r="AE1634" s="34">
        <v>0</v>
      </c>
      <c r="AF1634" s="34">
        <v>130975.26812980516</v>
      </c>
      <c r="AG1634" s="107">
        <v>7.3154000000000011E-2</v>
      </c>
      <c r="AH1634" s="41">
        <v>17.930536200000002</v>
      </c>
      <c r="AI1634" s="23">
        <v>2348456.7865061779</v>
      </c>
    </row>
    <row r="1635" spans="1:35" ht="27.75" customHeight="1" x14ac:dyDescent="0.2">
      <c r="A1635" s="39">
        <v>1563</v>
      </c>
      <c r="B1635" s="17" t="s">
        <v>69</v>
      </c>
      <c r="C1635" s="19">
        <v>2010</v>
      </c>
      <c r="D1635" s="19"/>
      <c r="E1635" s="29">
        <v>971184</v>
      </c>
      <c r="F1635" s="21">
        <v>24223784</v>
      </c>
      <c r="G1635" s="21">
        <v>0</v>
      </c>
      <c r="H1635" s="23">
        <v>1030710</v>
      </c>
      <c r="I1635" s="107">
        <v>5.0000000000000001E-3</v>
      </c>
      <c r="J1635" s="23">
        <v>1146675.3700000001</v>
      </c>
      <c r="N1635" s="72">
        <v>572549</v>
      </c>
      <c r="O1635" s="72">
        <v>24223784</v>
      </c>
      <c r="P1635" s="72"/>
      <c r="Q1635" s="72"/>
      <c r="R1635" s="72">
        <v>572549</v>
      </c>
      <c r="S1635" s="72">
        <v>1719224.37</v>
      </c>
      <c r="T1635" s="22"/>
      <c r="U1635" s="22"/>
      <c r="V1635" s="72">
        <v>0</v>
      </c>
      <c r="X1635" s="102">
        <v>155.1</v>
      </c>
      <c r="Y1635" s="22">
        <v>11084.618762088976</v>
      </c>
      <c r="Z1635" s="5">
        <v>4.5900000000000003E-2</v>
      </c>
      <c r="AA1635" s="40"/>
      <c r="AD1635" s="111">
        <v>115.85768292682927</v>
      </c>
      <c r="AE1635" s="34">
        <v>0</v>
      </c>
      <c r="AF1635" s="34">
        <v>136048.12208473607</v>
      </c>
      <c r="AG1635" s="107">
        <v>7.3993333333333355E-2</v>
      </c>
      <c r="AH1635" s="41">
        <v>18.29948266666667</v>
      </c>
      <c r="AI1635" s="23">
        <v>2489610.2519221785</v>
      </c>
    </row>
    <row r="1636" spans="1:35" ht="27.75" customHeight="1" x14ac:dyDescent="0.2">
      <c r="A1636" s="39">
        <v>1564</v>
      </c>
      <c r="B1636" s="17" t="s">
        <v>69</v>
      </c>
      <c r="C1636" s="18">
        <v>2011</v>
      </c>
      <c r="D1636" s="18"/>
      <c r="E1636" s="29">
        <v>971532</v>
      </c>
      <c r="F1636" s="21">
        <v>25521686</v>
      </c>
      <c r="G1636" s="20">
        <v>0</v>
      </c>
      <c r="H1636" s="23">
        <v>1297902</v>
      </c>
      <c r="I1636" s="107">
        <v>5.0000000000000001E-3</v>
      </c>
      <c r="J1636" s="23">
        <v>1419020.92</v>
      </c>
      <c r="N1636" s="72">
        <v>67641</v>
      </c>
      <c r="O1636" s="72">
        <v>25521686</v>
      </c>
      <c r="P1636" s="72"/>
      <c r="Q1636" s="72"/>
      <c r="R1636" s="72">
        <v>67641</v>
      </c>
      <c r="S1636" s="72">
        <v>1486661.92</v>
      </c>
      <c r="T1636" s="22"/>
      <c r="U1636" s="22"/>
      <c r="V1636" s="72">
        <v>0</v>
      </c>
      <c r="X1636" s="102">
        <v>160.19999999999999</v>
      </c>
      <c r="Y1636" s="22">
        <v>9280.0369538077412</v>
      </c>
      <c r="Z1636" s="5">
        <v>4.5900000000000003E-2</v>
      </c>
      <c r="AA1636" s="40"/>
      <c r="AD1636" s="111">
        <v>119.08</v>
      </c>
      <c r="AE1636" s="34">
        <v>0</v>
      </c>
      <c r="AF1636" s="34">
        <v>139083.55023485443</v>
      </c>
      <c r="AG1636" s="107">
        <v>7.0764333333333346E-2</v>
      </c>
      <c r="AH1636" s="41">
        <v>18.328728099999999</v>
      </c>
      <c r="AI1636" s="23">
        <v>2549224.5754373376</v>
      </c>
    </row>
    <row r="1637" spans="1:35" ht="27.75" customHeight="1" x14ac:dyDescent="0.2">
      <c r="B1637" s="98" t="s">
        <v>69</v>
      </c>
      <c r="C1637" s="39">
        <v>2012</v>
      </c>
      <c r="E1637" s="29">
        <v>971532</v>
      </c>
      <c r="F1637" s="34">
        <v>28683321</v>
      </c>
      <c r="G1637" s="20"/>
      <c r="H1637" s="23">
        <v>3161635</v>
      </c>
      <c r="I1637" s="107">
        <v>5.0000000000000001E-3</v>
      </c>
      <c r="J1637" s="23">
        <v>3289243.43</v>
      </c>
      <c r="N1637" s="72">
        <v>0</v>
      </c>
      <c r="O1637" s="72">
        <v>28683321</v>
      </c>
      <c r="P1637" s="72"/>
      <c r="Q1637" s="72"/>
      <c r="R1637" s="72">
        <v>0</v>
      </c>
      <c r="S1637" s="72">
        <v>3289243.43</v>
      </c>
      <c r="T1637" s="72">
        <v>0</v>
      </c>
      <c r="U1637" s="72">
        <v>1724084</v>
      </c>
      <c r="X1637" s="102">
        <v>161.6</v>
      </c>
      <c r="Y1637" s="22">
        <v>20354.229146039605</v>
      </c>
      <c r="Z1637" s="5">
        <v>4.5900000000000003E-2</v>
      </c>
      <c r="AF1637" s="34">
        <v>153053.84442511422</v>
      </c>
      <c r="AG1637" s="107">
        <v>6.2333333333333331E-2</v>
      </c>
      <c r="AH1637" s="41">
        <v>17.40324</v>
      </c>
      <c r="AI1637" s="23">
        <v>2663632.787452925</v>
      </c>
    </row>
    <row r="1638" spans="1:35" ht="27.75" customHeight="1" x14ac:dyDescent="0.2">
      <c r="A1638" s="39">
        <v>1565</v>
      </c>
      <c r="B1638" s="17" t="s">
        <v>70</v>
      </c>
      <c r="C1638" s="19">
        <v>1989</v>
      </c>
      <c r="D1638" s="19"/>
      <c r="E1638" s="29">
        <v>0</v>
      </c>
      <c r="F1638" s="21">
        <v>56239965</v>
      </c>
      <c r="G1638" s="21">
        <v>-18769606</v>
      </c>
      <c r="H1638" s="23"/>
      <c r="I1638" s="107">
        <v>5.0000000000000001E-3</v>
      </c>
      <c r="N1638" s="72"/>
      <c r="O1638" s="72"/>
      <c r="P1638" s="72"/>
      <c r="Q1638" s="72"/>
      <c r="R1638" s="72"/>
      <c r="V1638" s="72">
        <v>4970903</v>
      </c>
      <c r="X1638" s="102">
        <v>95.5</v>
      </c>
      <c r="Z1638" s="5">
        <v>4.5900000000000003E-2</v>
      </c>
      <c r="AA1638" s="40">
        <v>732354.8415042042</v>
      </c>
      <c r="AB1638" s="110">
        <v>51.164212860310414</v>
      </c>
      <c r="AE1638" s="34">
        <v>1</v>
      </c>
      <c r="AF1638" s="34">
        <v>732354.8415042042</v>
      </c>
    </row>
    <row r="1639" spans="1:35" ht="27.75" customHeight="1" x14ac:dyDescent="0.2">
      <c r="A1639" s="39">
        <v>1566</v>
      </c>
      <c r="B1639" s="17" t="s">
        <v>70</v>
      </c>
      <c r="C1639" s="19">
        <v>1990</v>
      </c>
      <c r="D1639" s="19"/>
      <c r="E1639" s="29">
        <v>0</v>
      </c>
      <c r="F1639" s="21">
        <v>61314801</v>
      </c>
      <c r="G1639" s="21">
        <v>-21263113</v>
      </c>
      <c r="H1639" s="23">
        <v>5074836</v>
      </c>
      <c r="I1639" s="107">
        <v>5.0000000000000001E-3</v>
      </c>
      <c r="J1639" s="34">
        <v>5356035.8250000002</v>
      </c>
      <c r="N1639" s="72"/>
      <c r="O1639" s="72"/>
      <c r="P1639" s="72"/>
      <c r="Q1639" s="72"/>
      <c r="R1639" s="72"/>
      <c r="S1639" s="72">
        <v>5356035.8250000002</v>
      </c>
      <c r="T1639" s="22"/>
      <c r="U1639" s="22"/>
      <c r="V1639" s="72">
        <v>5107538</v>
      </c>
      <c r="X1639" s="102">
        <v>98.5</v>
      </c>
      <c r="Y1639" s="22">
        <v>54375.998223350252</v>
      </c>
      <c r="Z1639" s="5">
        <v>4.5900000000000003E-2</v>
      </c>
      <c r="AA1639" s="40"/>
      <c r="AE1639" s="34">
        <v>0</v>
      </c>
      <c r="AF1639" s="34">
        <v>753115.75250251149</v>
      </c>
    </row>
    <row r="1640" spans="1:35" ht="27.75" customHeight="1" x14ac:dyDescent="0.2">
      <c r="A1640" s="39">
        <v>1567</v>
      </c>
      <c r="B1640" s="17" t="s">
        <v>70</v>
      </c>
      <c r="C1640" s="19">
        <v>1991</v>
      </c>
      <c r="D1640" s="19"/>
      <c r="E1640" s="29">
        <v>0</v>
      </c>
      <c r="F1640" s="21">
        <v>65846783</v>
      </c>
      <c r="G1640" s="21">
        <v>-23807689</v>
      </c>
      <c r="H1640" s="23">
        <v>4531982</v>
      </c>
      <c r="I1640" s="107">
        <v>5.0000000000000001E-3</v>
      </c>
      <c r="J1640" s="23">
        <v>4838556.0049999999</v>
      </c>
      <c r="N1640" s="72"/>
      <c r="O1640" s="72"/>
      <c r="P1640" s="72"/>
      <c r="Q1640" s="72"/>
      <c r="R1640" s="72"/>
      <c r="S1640" s="72">
        <v>4838556.0049999999</v>
      </c>
      <c r="T1640" s="22"/>
      <c r="U1640" s="22"/>
      <c r="V1640" s="72">
        <v>5334656</v>
      </c>
      <c r="X1640" s="102">
        <v>97.7</v>
      </c>
      <c r="Y1640" s="22">
        <v>49524.626458546569</v>
      </c>
      <c r="Z1640" s="5">
        <v>4.5900000000000003E-2</v>
      </c>
      <c r="AA1640" s="40"/>
      <c r="AE1640" s="34">
        <v>0</v>
      </c>
      <c r="AF1640" s="34">
        <v>768072.3659211928</v>
      </c>
    </row>
    <row r="1641" spans="1:35" ht="27.75" customHeight="1" x14ac:dyDescent="0.2">
      <c r="A1641" s="39">
        <v>1568</v>
      </c>
      <c r="B1641" s="17" t="s">
        <v>70</v>
      </c>
      <c r="C1641" s="19">
        <v>1992</v>
      </c>
      <c r="D1641" s="19"/>
      <c r="E1641" s="29">
        <v>0</v>
      </c>
      <c r="F1641" s="21">
        <v>70492460</v>
      </c>
      <c r="G1641" s="21">
        <v>-26578520</v>
      </c>
      <c r="H1641" s="23">
        <v>4645677</v>
      </c>
      <c r="I1641" s="107">
        <v>5.0000000000000001E-3</v>
      </c>
      <c r="J1641" s="23">
        <v>4974910.915</v>
      </c>
      <c r="N1641" s="72"/>
      <c r="O1641" s="72"/>
      <c r="P1641" s="72"/>
      <c r="Q1641" s="72"/>
      <c r="R1641" s="72"/>
      <c r="S1641" s="72">
        <v>4974910.915</v>
      </c>
      <c r="T1641" s="22"/>
      <c r="U1641" s="22"/>
      <c r="V1641" s="72">
        <v>6527253</v>
      </c>
      <c r="X1641" s="102">
        <v>100</v>
      </c>
      <c r="Y1641" s="22">
        <v>49749.109150000004</v>
      </c>
      <c r="Z1641" s="5">
        <v>4.5900000000000003E-2</v>
      </c>
      <c r="AA1641" s="40"/>
      <c r="AE1641" s="34">
        <v>0</v>
      </c>
      <c r="AF1641" s="34">
        <v>782566.95347541012</v>
      </c>
    </row>
    <row r="1642" spans="1:35" ht="27.75" customHeight="1" x14ac:dyDescent="0.2">
      <c r="A1642" s="39">
        <v>1569</v>
      </c>
      <c r="B1642" s="17" t="s">
        <v>70</v>
      </c>
      <c r="C1642" s="19">
        <v>1993</v>
      </c>
      <c r="D1642" s="19"/>
      <c r="E1642" s="29">
        <v>0</v>
      </c>
      <c r="F1642" s="21">
        <v>75453891</v>
      </c>
      <c r="G1642" s="21">
        <v>-29402991</v>
      </c>
      <c r="H1642" s="23">
        <v>4961431</v>
      </c>
      <c r="I1642" s="107">
        <v>5.0000000000000001E-3</v>
      </c>
      <c r="J1642" s="23">
        <v>5313893.3</v>
      </c>
      <c r="N1642" s="72"/>
      <c r="O1642" s="72"/>
      <c r="P1642" s="72"/>
      <c r="Q1642" s="72"/>
      <c r="R1642" s="72"/>
      <c r="S1642" s="72">
        <v>5313893.3</v>
      </c>
      <c r="T1642" s="22"/>
      <c r="U1642" s="22"/>
      <c r="V1642" s="72">
        <v>6837009</v>
      </c>
      <c r="X1642" s="102">
        <v>102.5</v>
      </c>
      <c r="Y1642" s="22">
        <v>51842.861463414629</v>
      </c>
      <c r="Z1642" s="5">
        <v>4.5900000000000003E-2</v>
      </c>
      <c r="AA1642" s="40"/>
      <c r="AE1642" s="34">
        <v>0</v>
      </c>
      <c r="AF1642" s="34">
        <v>798489.99177430337</v>
      </c>
    </row>
    <row r="1643" spans="1:35" ht="27.75" customHeight="1" x14ac:dyDescent="0.2">
      <c r="A1643" s="39">
        <v>1570</v>
      </c>
      <c r="B1643" s="17" t="s">
        <v>70</v>
      </c>
      <c r="C1643" s="19">
        <v>1994</v>
      </c>
      <c r="D1643" s="19"/>
      <c r="E1643" s="29">
        <v>0</v>
      </c>
      <c r="F1643" s="21">
        <v>72154912</v>
      </c>
      <c r="G1643" s="21">
        <v>-24181543</v>
      </c>
      <c r="H1643" s="23">
        <v>-3298979</v>
      </c>
      <c r="I1643" s="107">
        <v>5.0000000000000001E-3</v>
      </c>
      <c r="J1643" s="23">
        <v>-2921709.5449999999</v>
      </c>
      <c r="N1643" s="72"/>
      <c r="O1643" s="72"/>
      <c r="P1643" s="72"/>
      <c r="Q1643" s="72"/>
      <c r="R1643" s="72"/>
      <c r="S1643" s="72">
        <v>-2921709.5449999999</v>
      </c>
      <c r="T1643" s="22"/>
      <c r="U1643" s="22"/>
      <c r="V1643" s="72">
        <v>6844966</v>
      </c>
      <c r="X1643" s="102">
        <v>108.2</v>
      </c>
      <c r="Y1643" s="22">
        <v>-27002.860859519405</v>
      </c>
      <c r="Z1643" s="5">
        <v>4.5900000000000003E-2</v>
      </c>
      <c r="AA1643" s="40"/>
      <c r="AE1643" s="34">
        <v>0</v>
      </c>
      <c r="AF1643" s="34">
        <v>734836.44029234338</v>
      </c>
    </row>
    <row r="1644" spans="1:35" ht="27.75" customHeight="1" x14ac:dyDescent="0.2">
      <c r="A1644" s="39">
        <v>1571</v>
      </c>
      <c r="B1644" s="17" t="s">
        <v>70</v>
      </c>
      <c r="C1644" s="19">
        <v>1995</v>
      </c>
      <c r="D1644" s="19"/>
      <c r="E1644" s="29">
        <v>0</v>
      </c>
      <c r="F1644" s="21">
        <v>77679784</v>
      </c>
      <c r="G1644" s="21">
        <v>-26720944</v>
      </c>
      <c r="H1644" s="23">
        <v>5524872</v>
      </c>
      <c r="I1644" s="107">
        <v>5.0000000000000001E-3</v>
      </c>
      <c r="J1644" s="23">
        <v>5885646.5599999996</v>
      </c>
      <c r="N1644" s="72"/>
      <c r="O1644" s="72"/>
      <c r="P1644" s="72"/>
      <c r="Q1644" s="72"/>
      <c r="R1644" s="72"/>
      <c r="S1644" s="72">
        <v>5885646.5599999996</v>
      </c>
      <c r="T1644" s="22"/>
      <c r="U1644" s="22"/>
      <c r="V1644" s="72">
        <v>7230416</v>
      </c>
      <c r="X1644" s="102">
        <v>116.7</v>
      </c>
      <c r="Y1644" s="22">
        <v>50433.989374464436</v>
      </c>
      <c r="Z1644" s="5">
        <v>4.5900000000000003E-2</v>
      </c>
      <c r="AA1644" s="40"/>
      <c r="AE1644" s="34">
        <v>0</v>
      </c>
      <c r="AF1644" s="34">
        <v>751541.43705738918</v>
      </c>
    </row>
    <row r="1645" spans="1:35" ht="27.75" customHeight="1" x14ac:dyDescent="0.2">
      <c r="A1645" s="39">
        <v>1572</v>
      </c>
      <c r="B1645" s="17" t="s">
        <v>70</v>
      </c>
      <c r="C1645" s="19">
        <v>1996</v>
      </c>
      <c r="D1645" s="19"/>
      <c r="E1645" s="29">
        <v>0</v>
      </c>
      <c r="F1645" s="21">
        <v>83171100</v>
      </c>
      <c r="G1645" s="21">
        <v>-30035087</v>
      </c>
      <c r="H1645" s="23">
        <v>5491316</v>
      </c>
      <c r="I1645" s="107">
        <v>5.0000000000000001E-3</v>
      </c>
      <c r="J1645" s="23">
        <v>5879714.9199999999</v>
      </c>
      <c r="N1645" s="72"/>
      <c r="O1645" s="72"/>
      <c r="P1645" s="72"/>
      <c r="Q1645" s="72"/>
      <c r="R1645" s="72"/>
      <c r="S1645" s="72">
        <v>5879714.9199999999</v>
      </c>
      <c r="T1645" s="22"/>
      <c r="U1645" s="22"/>
      <c r="V1645" s="72">
        <v>8938703</v>
      </c>
      <c r="X1645" s="102">
        <v>116.6</v>
      </c>
      <c r="Y1645" s="22">
        <v>50426.371526586619</v>
      </c>
      <c r="Z1645" s="5">
        <v>4.5900000000000003E-2</v>
      </c>
      <c r="AA1645" s="40"/>
      <c r="AE1645" s="34">
        <v>0</v>
      </c>
      <c r="AF1645" s="34">
        <v>767472.05662304163</v>
      </c>
    </row>
    <row r="1646" spans="1:35" ht="27.75" customHeight="1" x14ac:dyDescent="0.2">
      <c r="A1646" s="39">
        <v>1573</v>
      </c>
      <c r="B1646" s="17" t="s">
        <v>70</v>
      </c>
      <c r="C1646" s="19">
        <v>1997</v>
      </c>
      <c r="D1646" s="19"/>
      <c r="E1646" s="29">
        <v>0</v>
      </c>
      <c r="F1646" s="21">
        <v>88414203</v>
      </c>
      <c r="G1646" s="21">
        <v>-32989117</v>
      </c>
      <c r="H1646" s="23">
        <v>5243103</v>
      </c>
      <c r="I1646" s="107">
        <v>5.0000000000000001E-3</v>
      </c>
      <c r="J1646" s="23">
        <v>5658958.5</v>
      </c>
      <c r="L1646" s="33">
        <v>0.62687989168437108</v>
      </c>
      <c r="N1646" s="72"/>
      <c r="O1646" s="72"/>
      <c r="P1646" s="72"/>
      <c r="Q1646" s="72"/>
      <c r="R1646" s="72"/>
      <c r="S1646" s="72">
        <v>5658958.5</v>
      </c>
      <c r="T1646" s="22"/>
      <c r="U1646" s="22"/>
      <c r="V1646" s="72">
        <v>9075906</v>
      </c>
      <c r="X1646" s="102">
        <v>118</v>
      </c>
      <c r="Y1646" s="22">
        <v>47957.27542372881</v>
      </c>
      <c r="Z1646" s="5">
        <v>4.5900000000000003E-2</v>
      </c>
      <c r="AA1646" s="40"/>
      <c r="AE1646" s="34">
        <v>0</v>
      </c>
      <c r="AF1646" s="34">
        <v>780202.36464777286</v>
      </c>
    </row>
    <row r="1647" spans="1:35" ht="27.75" customHeight="1" x14ac:dyDescent="0.2">
      <c r="A1647" s="39">
        <v>1574</v>
      </c>
      <c r="B1647" s="17" t="s">
        <v>70</v>
      </c>
      <c r="C1647" s="19">
        <v>1998</v>
      </c>
      <c r="D1647" s="19"/>
      <c r="E1647" s="29">
        <v>0</v>
      </c>
      <c r="F1647" s="21">
        <v>94565218</v>
      </c>
      <c r="G1647" s="21">
        <v>-36444135</v>
      </c>
      <c r="H1647" s="23">
        <v>6151015</v>
      </c>
      <c r="I1647" s="107">
        <v>5.0000000000000001E-3</v>
      </c>
      <c r="J1647" s="23"/>
      <c r="K1647" s="23">
        <v>7054094.6030000001</v>
      </c>
      <c r="L1647" s="23">
        <v>21724941.35903313</v>
      </c>
      <c r="M1647" s="39">
        <v>1</v>
      </c>
      <c r="N1647" s="72"/>
      <c r="O1647" s="72"/>
      <c r="P1647" s="72"/>
      <c r="Q1647" s="72"/>
      <c r="R1647" s="72"/>
      <c r="S1647" s="72">
        <v>7054094.6030000001</v>
      </c>
      <c r="T1647" s="22"/>
      <c r="U1647" s="22"/>
      <c r="X1647" s="102">
        <v>122.8</v>
      </c>
      <c r="Y1647" s="22">
        <v>57443.767125407168</v>
      </c>
      <c r="Z1647" s="5">
        <v>4.5900000000000003E-2</v>
      </c>
      <c r="AA1647" s="40"/>
      <c r="AE1647" s="34">
        <v>0</v>
      </c>
      <c r="AF1647" s="34">
        <v>801834.84323584719</v>
      </c>
    </row>
    <row r="1648" spans="1:35" ht="27.75" customHeight="1" x14ac:dyDescent="0.2">
      <c r="A1648" s="39">
        <v>1575</v>
      </c>
      <c r="B1648" s="17" t="s">
        <v>70</v>
      </c>
      <c r="C1648" s="19">
        <v>1999</v>
      </c>
      <c r="D1648" s="19"/>
      <c r="E1648" s="29">
        <v>0</v>
      </c>
      <c r="F1648" s="21">
        <v>0</v>
      </c>
      <c r="G1648" s="21">
        <v>0</v>
      </c>
      <c r="H1648" s="23">
        <v>-94565218</v>
      </c>
      <c r="I1648" s="107">
        <v>5.0000000000000001E-3</v>
      </c>
      <c r="J1648" s="23"/>
      <c r="K1648" s="23">
        <v>7054094.6030000001</v>
      </c>
      <c r="L1648" s="23">
        <v>21724941.35903313</v>
      </c>
      <c r="M1648" s="39">
        <v>1</v>
      </c>
      <c r="N1648" s="72"/>
      <c r="O1648" s="72"/>
      <c r="P1648" s="72"/>
      <c r="Q1648" s="72"/>
      <c r="R1648" s="72"/>
      <c r="S1648" s="72">
        <v>7054094.6030000001</v>
      </c>
      <c r="T1648" s="22"/>
      <c r="U1648" s="22"/>
      <c r="X1648" s="102">
        <v>126.1</v>
      </c>
      <c r="Y1648" s="22">
        <v>55940.480594766064</v>
      </c>
      <c r="Z1648" s="5">
        <v>4.5900000000000003E-2</v>
      </c>
      <c r="AA1648" s="40"/>
      <c r="AE1648" s="34">
        <v>0</v>
      </c>
      <c r="AF1648" s="34">
        <v>820971.10452608787</v>
      </c>
    </row>
    <row r="1649" spans="1:35" ht="27.75" customHeight="1" x14ac:dyDescent="0.2">
      <c r="A1649" s="39">
        <v>1576</v>
      </c>
      <c r="B1649" s="17" t="s">
        <v>70</v>
      </c>
      <c r="C1649" s="19">
        <v>2000</v>
      </c>
      <c r="D1649" s="19"/>
      <c r="E1649" s="29">
        <v>0</v>
      </c>
      <c r="F1649" s="21">
        <v>0</v>
      </c>
      <c r="G1649" s="21">
        <v>0</v>
      </c>
      <c r="H1649" s="23">
        <v>0</v>
      </c>
      <c r="I1649" s="107">
        <v>5.0000000000000001E-3</v>
      </c>
      <c r="J1649" s="23"/>
      <c r="K1649" s="23">
        <v>7054094.6030000001</v>
      </c>
      <c r="L1649" s="23">
        <v>21724941.35903313</v>
      </c>
      <c r="M1649" s="39">
        <v>1</v>
      </c>
      <c r="N1649" s="72"/>
      <c r="O1649" s="72"/>
      <c r="P1649" s="72"/>
      <c r="Q1649" s="72"/>
      <c r="R1649" s="72"/>
      <c r="S1649" s="72">
        <v>7054094.6030000001</v>
      </c>
      <c r="T1649" s="22"/>
      <c r="U1649" s="22"/>
      <c r="X1649" s="102">
        <v>128.69999999999999</v>
      </c>
      <c r="Y1649" s="22">
        <v>54810.369875679884</v>
      </c>
      <c r="Z1649" s="5">
        <v>4.5900000000000003E-2</v>
      </c>
      <c r="AA1649" s="40"/>
      <c r="AE1649" s="34">
        <v>0</v>
      </c>
      <c r="AF1649" s="34">
        <v>838098.90070402029</v>
      </c>
    </row>
    <row r="1650" spans="1:35" ht="27.75" customHeight="1" x14ac:dyDescent="0.2">
      <c r="A1650" s="39">
        <v>1577</v>
      </c>
      <c r="B1650" s="17" t="s">
        <v>70</v>
      </c>
      <c r="C1650" s="19">
        <v>2001</v>
      </c>
      <c r="D1650" s="19"/>
      <c r="E1650" s="29">
        <v>0</v>
      </c>
      <c r="F1650" s="21">
        <v>0</v>
      </c>
      <c r="G1650" s="21">
        <v>0</v>
      </c>
      <c r="H1650" s="23">
        <v>0</v>
      </c>
      <c r="I1650" s="107">
        <v>5.0000000000000001E-3</v>
      </c>
      <c r="J1650" s="23"/>
      <c r="K1650" s="23">
        <v>7054094.6030000001</v>
      </c>
      <c r="L1650" s="23">
        <v>21724941.35903313</v>
      </c>
      <c r="M1650" s="39">
        <v>1</v>
      </c>
      <c r="N1650" s="72"/>
      <c r="O1650" s="72"/>
      <c r="P1650" s="72"/>
      <c r="Q1650" s="72"/>
      <c r="R1650" s="72"/>
      <c r="S1650" s="72">
        <v>7054094.6030000001</v>
      </c>
      <c r="T1650" s="22"/>
      <c r="U1650" s="22"/>
      <c r="X1650" s="102">
        <v>129.6</v>
      </c>
      <c r="Y1650" s="22">
        <v>54429.742307098772</v>
      </c>
      <c r="Z1650" s="5">
        <v>4.5900000000000003E-2</v>
      </c>
      <c r="AA1650" s="40"/>
      <c r="AE1650" s="34">
        <v>0</v>
      </c>
      <c r="AF1650" s="34">
        <v>854059.90346880455</v>
      </c>
    </row>
    <row r="1651" spans="1:35" ht="27.75" customHeight="1" x14ac:dyDescent="0.2">
      <c r="A1651" s="39">
        <v>1578</v>
      </c>
      <c r="B1651" s="17" t="s">
        <v>70</v>
      </c>
      <c r="C1651" s="19">
        <v>2002</v>
      </c>
      <c r="D1651" s="19"/>
      <c r="E1651" s="29">
        <v>0</v>
      </c>
      <c r="F1651" s="21">
        <v>123242605</v>
      </c>
      <c r="G1651" s="109">
        <v>-1309182608.134984</v>
      </c>
      <c r="H1651" s="23">
        <v>123242605</v>
      </c>
      <c r="I1651" s="107">
        <v>5.0000000000000001E-3</v>
      </c>
      <c r="J1651" s="23"/>
      <c r="K1651" s="23">
        <v>7054094.6030000001</v>
      </c>
      <c r="L1651" s="23">
        <v>21724941.35903313</v>
      </c>
      <c r="M1651" s="39">
        <v>1</v>
      </c>
      <c r="N1651" s="72"/>
      <c r="O1651" s="72"/>
      <c r="P1651" s="72"/>
      <c r="Q1651" s="72"/>
      <c r="R1651" s="72"/>
      <c r="S1651" s="72">
        <v>7054094.6030000001</v>
      </c>
      <c r="T1651" s="22"/>
      <c r="U1651" s="22"/>
      <c r="V1651" s="72">
        <v>18422535</v>
      </c>
      <c r="X1651" s="102">
        <v>130.5</v>
      </c>
      <c r="Y1651" s="22">
        <v>54054.364773946363</v>
      </c>
      <c r="Z1651" s="5">
        <v>4.5900000000000003E-2</v>
      </c>
      <c r="AA1651" s="40"/>
      <c r="AD1651" s="111">
        <v>91.329146341463414</v>
      </c>
      <c r="AE1651" s="34">
        <v>0</v>
      </c>
      <c r="AF1651" s="34">
        <v>868912.91867353278</v>
      </c>
      <c r="AG1651" s="107">
        <v>8.2960000000000006E-2</v>
      </c>
      <c r="AH1651" s="41">
        <v>16.741565999999999</v>
      </c>
      <c r="AI1651" s="23">
        <v>14546962.976225581</v>
      </c>
    </row>
    <row r="1652" spans="1:35" ht="27.75" customHeight="1" x14ac:dyDescent="0.2">
      <c r="A1652" s="39">
        <v>1579</v>
      </c>
      <c r="B1652" s="17" t="s">
        <v>70</v>
      </c>
      <c r="C1652" s="19">
        <v>2003</v>
      </c>
      <c r="D1652" s="19"/>
      <c r="E1652" s="29">
        <v>0</v>
      </c>
      <c r="F1652" s="21">
        <v>131199342</v>
      </c>
      <c r="G1652" s="21">
        <v>0</v>
      </c>
      <c r="H1652" s="23">
        <v>7956737</v>
      </c>
      <c r="I1652" s="107">
        <v>5.0000000000000001E-3</v>
      </c>
      <c r="J1652" s="23">
        <v>8572950.0250000004</v>
      </c>
      <c r="K1652" s="23">
        <v>35270473.015000001</v>
      </c>
      <c r="L1652" s="23">
        <v>108624706.79516564</v>
      </c>
      <c r="N1652" s="72"/>
      <c r="O1652" s="72"/>
      <c r="P1652" s="72"/>
      <c r="Q1652" s="72"/>
      <c r="R1652" s="72"/>
      <c r="S1652" s="72">
        <v>8572950.0250000004</v>
      </c>
      <c r="T1652" s="22"/>
      <c r="U1652" s="22"/>
      <c r="V1652" s="72">
        <v>18492973</v>
      </c>
      <c r="X1652" s="102">
        <v>130.6</v>
      </c>
      <c r="Y1652" s="22">
        <v>65642.802641653907</v>
      </c>
      <c r="Z1652" s="5">
        <v>4.5900000000000003E-2</v>
      </c>
      <c r="AA1652" s="40"/>
      <c r="AD1652" s="111">
        <v>94.295243902439026</v>
      </c>
      <c r="AE1652" s="34">
        <v>0</v>
      </c>
      <c r="AF1652" s="34">
        <v>894672.61834807158</v>
      </c>
      <c r="AG1652" s="107">
        <v>8.2960000000000006E-2</v>
      </c>
      <c r="AH1652" s="41">
        <v>16.820820000000001</v>
      </c>
      <c r="AI1652" s="23">
        <v>15049127.072161611</v>
      </c>
    </row>
    <row r="1653" spans="1:35" ht="27.75" customHeight="1" x14ac:dyDescent="0.2">
      <c r="A1653" s="39">
        <v>1580</v>
      </c>
      <c r="B1653" s="17" t="s">
        <v>70</v>
      </c>
      <c r="C1653" s="19">
        <v>2004</v>
      </c>
      <c r="D1653" s="19"/>
      <c r="E1653" s="29">
        <v>0</v>
      </c>
      <c r="F1653" s="21">
        <v>141764230</v>
      </c>
      <c r="G1653" s="21">
        <v>0</v>
      </c>
      <c r="H1653" s="23">
        <v>10564888</v>
      </c>
      <c r="I1653" s="107">
        <v>5.0000000000000001E-3</v>
      </c>
      <c r="J1653" s="23">
        <v>11220884.710000001</v>
      </c>
      <c r="K1653" s="23"/>
      <c r="N1653" s="72"/>
      <c r="O1653" s="72"/>
      <c r="P1653" s="72"/>
      <c r="Q1653" s="72"/>
      <c r="R1653" s="72"/>
      <c r="S1653" s="72">
        <v>11220884.710000001</v>
      </c>
      <c r="T1653" s="22"/>
      <c r="U1653" s="22"/>
      <c r="V1653" s="72">
        <v>18712012</v>
      </c>
      <c r="X1653" s="102">
        <v>131.1</v>
      </c>
      <c r="Y1653" s="22">
        <v>85590.272387490477</v>
      </c>
      <c r="Z1653" s="5">
        <v>4.5900000000000003E-2</v>
      </c>
      <c r="AA1653" s="40"/>
      <c r="AD1653" s="111">
        <v>97.149756097560967</v>
      </c>
      <c r="AE1653" s="34">
        <v>0</v>
      </c>
      <c r="AF1653" s="34">
        <v>939197.4175533856</v>
      </c>
      <c r="AG1653" s="107">
        <v>8.2960000000000006E-2</v>
      </c>
      <c r="AH1653" s="41">
        <v>16.852066000000001</v>
      </c>
      <c r="AI1653" s="23">
        <v>15827416.867639214</v>
      </c>
    </row>
    <row r="1654" spans="1:35" ht="27.75" customHeight="1" x14ac:dyDescent="0.2">
      <c r="A1654" s="39">
        <v>1581</v>
      </c>
      <c r="B1654" s="17" t="s">
        <v>70</v>
      </c>
      <c r="C1654" s="19">
        <v>2005</v>
      </c>
      <c r="D1654" s="19"/>
      <c r="E1654" s="29">
        <v>0</v>
      </c>
      <c r="F1654" s="21">
        <v>151884031</v>
      </c>
      <c r="G1654" s="21">
        <v>0</v>
      </c>
      <c r="H1654" s="23">
        <v>10119801</v>
      </c>
      <c r="I1654" s="107">
        <v>5.0000000000000001E-3</v>
      </c>
      <c r="J1654" s="23">
        <v>10828622.15</v>
      </c>
      <c r="N1654" s="72"/>
      <c r="O1654" s="72"/>
      <c r="P1654" s="72"/>
      <c r="Q1654" s="72"/>
      <c r="R1654" s="72"/>
      <c r="S1654" s="72">
        <v>10828622.15</v>
      </c>
      <c r="T1654" s="22"/>
      <c r="U1654" s="22"/>
      <c r="V1654" s="72">
        <v>18717060</v>
      </c>
      <c r="X1654" s="102">
        <v>133.6</v>
      </c>
      <c r="Y1654" s="22">
        <v>81052.561002994014</v>
      </c>
      <c r="Z1654" s="5">
        <v>4.5900000000000003E-2</v>
      </c>
      <c r="AA1654" s="40"/>
      <c r="AD1654" s="111">
        <v>99.990121951219521</v>
      </c>
      <c r="AE1654" s="34">
        <v>0</v>
      </c>
      <c r="AF1654" s="34">
        <v>977140.81709067919</v>
      </c>
      <c r="AG1654" s="107">
        <v>8.2960000000000006E-2</v>
      </c>
      <c r="AH1654" s="41">
        <v>17.008296000000001</v>
      </c>
      <c r="AI1654" s="23">
        <v>16619500.250760132</v>
      </c>
    </row>
    <row r="1655" spans="1:35" ht="27.75" customHeight="1" x14ac:dyDescent="0.2">
      <c r="A1655" s="39">
        <v>1582</v>
      </c>
      <c r="B1655" s="17" t="s">
        <v>70</v>
      </c>
      <c r="C1655" s="19">
        <v>2006</v>
      </c>
      <c r="D1655" s="19"/>
      <c r="E1655" s="29">
        <v>0</v>
      </c>
      <c r="F1655" s="21">
        <v>160642393</v>
      </c>
      <c r="G1655" s="21">
        <v>0</v>
      </c>
      <c r="H1655" s="23">
        <v>8758362</v>
      </c>
      <c r="I1655" s="107">
        <v>5.0000000000000001E-3</v>
      </c>
      <c r="J1655" s="23">
        <v>9517782.1549999993</v>
      </c>
      <c r="N1655" s="72"/>
      <c r="O1655" s="72"/>
      <c r="P1655" s="72"/>
      <c r="Q1655" s="72"/>
      <c r="R1655" s="72"/>
      <c r="S1655" s="72">
        <v>9517782.1549999993</v>
      </c>
      <c r="T1655" s="22"/>
      <c r="U1655" s="22"/>
      <c r="V1655" s="72">
        <v>20670025</v>
      </c>
      <c r="X1655" s="102">
        <v>142.4</v>
      </c>
      <c r="Y1655" s="22">
        <v>66838.357830056178</v>
      </c>
      <c r="Z1655" s="5">
        <v>4.5900000000000003E-2</v>
      </c>
      <c r="AA1655" s="40"/>
      <c r="AD1655" s="111">
        <v>103.12109756097563</v>
      </c>
      <c r="AE1655" s="34">
        <v>0</v>
      </c>
      <c r="AF1655" s="34">
        <v>999128.41141627321</v>
      </c>
      <c r="AG1655" s="107">
        <v>7.7441666666666686E-2</v>
      </c>
      <c r="AH1655" s="41">
        <v>16.88236666666667</v>
      </c>
      <c r="AI1655" s="23">
        <v>16867652.188613713</v>
      </c>
    </row>
    <row r="1656" spans="1:35" ht="27.75" customHeight="1" x14ac:dyDescent="0.2">
      <c r="A1656" s="39">
        <v>1583</v>
      </c>
      <c r="B1656" s="17" t="s">
        <v>70</v>
      </c>
      <c r="C1656" s="19">
        <v>2007</v>
      </c>
      <c r="D1656" s="19"/>
      <c r="E1656" s="29">
        <v>-459246</v>
      </c>
      <c r="F1656" s="21">
        <v>174211322</v>
      </c>
      <c r="G1656" s="21">
        <v>0</v>
      </c>
      <c r="H1656" s="23">
        <v>13568929</v>
      </c>
      <c r="I1656" s="107">
        <v>5.0000000000000001E-3</v>
      </c>
      <c r="J1656" s="23">
        <v>14372140.965</v>
      </c>
      <c r="N1656" s="72">
        <v>0</v>
      </c>
      <c r="O1656" s="72">
        <v>174211322</v>
      </c>
      <c r="P1656" s="72"/>
      <c r="Q1656" s="72"/>
      <c r="R1656" s="72">
        <v>0</v>
      </c>
      <c r="S1656" s="72">
        <v>14372140.965</v>
      </c>
      <c r="T1656" s="22"/>
      <c r="U1656" s="22"/>
      <c r="V1656" s="72">
        <v>21208072</v>
      </c>
      <c r="X1656" s="102">
        <v>148.80000000000001</v>
      </c>
      <c r="Y1656" s="22">
        <v>96586.968850806443</v>
      </c>
      <c r="Z1656" s="5">
        <v>4.5900000000000003E-2</v>
      </c>
      <c r="AA1656" s="40"/>
      <c r="AD1656" s="111">
        <v>106.41609756097562</v>
      </c>
      <c r="AE1656" s="34">
        <v>0</v>
      </c>
      <c r="AF1656" s="34">
        <v>1049855.3861830726</v>
      </c>
      <c r="AG1656" s="107">
        <v>7.350000000000001E-2</v>
      </c>
      <c r="AH1656" s="41">
        <v>17.296320000000001</v>
      </c>
      <c r="AI1656" s="23">
        <v>18158634.713146005</v>
      </c>
    </row>
    <row r="1657" spans="1:35" ht="27.75" customHeight="1" x14ac:dyDescent="0.2">
      <c r="A1657" s="39">
        <v>1584</v>
      </c>
      <c r="B1657" s="17" t="s">
        <v>70</v>
      </c>
      <c r="C1657" s="19">
        <v>2008</v>
      </c>
      <c r="D1657" s="19"/>
      <c r="E1657" s="29">
        <v>-727256</v>
      </c>
      <c r="F1657" s="21">
        <v>186391417</v>
      </c>
      <c r="G1657" s="21">
        <v>0</v>
      </c>
      <c r="H1657" s="23">
        <v>12180095</v>
      </c>
      <c r="I1657" s="107">
        <v>5.0000000000000001E-3</v>
      </c>
      <c r="J1657" s="23">
        <v>13051151.609999999</v>
      </c>
      <c r="N1657" s="72">
        <v>876440</v>
      </c>
      <c r="O1657" s="72">
        <v>186391417</v>
      </c>
      <c r="P1657" s="72"/>
      <c r="Q1657" s="72"/>
      <c r="R1657" s="72">
        <v>876440</v>
      </c>
      <c r="S1657" s="72">
        <v>13927591.609999999</v>
      </c>
      <c r="T1657" s="22"/>
      <c r="U1657" s="22"/>
      <c r="V1657" s="72">
        <v>21691247</v>
      </c>
      <c r="X1657" s="102">
        <v>150.30000000000001</v>
      </c>
      <c r="Y1657" s="22">
        <v>92665.280172987346</v>
      </c>
      <c r="Z1657" s="5">
        <v>4.5900000000000003E-2</v>
      </c>
      <c r="AA1657" s="40"/>
      <c r="AD1657" s="111">
        <v>109.62926829268292</v>
      </c>
      <c r="AE1657" s="34">
        <v>0</v>
      </c>
      <c r="AF1657" s="34">
        <v>1094332.3041302569</v>
      </c>
      <c r="AG1657" s="107">
        <v>7.2692083333333324E-2</v>
      </c>
      <c r="AH1657" s="41">
        <v>17.715351999999999</v>
      </c>
      <c r="AI1657" s="23">
        <v>19386481.972638555</v>
      </c>
    </row>
    <row r="1658" spans="1:35" ht="27.75" customHeight="1" x14ac:dyDescent="0.2">
      <c r="A1658" s="39">
        <v>1585</v>
      </c>
      <c r="B1658" s="17" t="s">
        <v>70</v>
      </c>
      <c r="C1658" s="19">
        <v>2009</v>
      </c>
      <c r="D1658" s="19"/>
      <c r="E1658" s="29">
        <v>-493038</v>
      </c>
      <c r="F1658" s="21">
        <v>201143966</v>
      </c>
      <c r="G1658" s="21">
        <v>0</v>
      </c>
      <c r="H1658" s="23">
        <v>14752549</v>
      </c>
      <c r="I1658" s="107">
        <v>5.0000000000000001E-3</v>
      </c>
      <c r="J1658" s="23">
        <v>15684506.085000001</v>
      </c>
      <c r="N1658" s="72">
        <v>4060400</v>
      </c>
      <c r="O1658" s="72">
        <v>201143966</v>
      </c>
      <c r="P1658" s="72"/>
      <c r="Q1658" s="72"/>
      <c r="R1658" s="72">
        <v>4060400</v>
      </c>
      <c r="S1658" s="72">
        <v>19744906.085000001</v>
      </c>
      <c r="T1658" s="22"/>
      <c r="U1658" s="22"/>
      <c r="V1658" s="72">
        <v>22634014</v>
      </c>
      <c r="X1658" s="102">
        <v>151.1</v>
      </c>
      <c r="Y1658" s="22">
        <v>130674.42809397751</v>
      </c>
      <c r="Z1658" s="5">
        <v>4.5900000000000003E-2</v>
      </c>
      <c r="AA1658" s="40"/>
      <c r="AD1658" s="111">
        <v>112.72439024390243</v>
      </c>
      <c r="AE1658" s="34">
        <v>0</v>
      </c>
      <c r="AF1658" s="34">
        <v>1174776.8794646556</v>
      </c>
      <c r="AG1658" s="107">
        <v>7.3154000000000011E-2</v>
      </c>
      <c r="AH1658" s="41">
        <v>17.930536200000002</v>
      </c>
      <c r="AI1658" s="23">
        <v>21064379.364164047</v>
      </c>
    </row>
    <row r="1659" spans="1:35" ht="27.75" customHeight="1" x14ac:dyDescent="0.2">
      <c r="A1659" s="39">
        <v>1586</v>
      </c>
      <c r="B1659" s="17" t="s">
        <v>70</v>
      </c>
      <c r="C1659" s="19">
        <v>2010</v>
      </c>
      <c r="D1659" s="19"/>
      <c r="E1659" s="29">
        <v>-771116</v>
      </c>
      <c r="F1659" s="21">
        <v>216587461</v>
      </c>
      <c r="G1659" s="21">
        <v>0</v>
      </c>
      <c r="H1659" s="23">
        <v>15443495</v>
      </c>
      <c r="I1659" s="107">
        <v>5.0000000000000001E-3</v>
      </c>
      <c r="J1659" s="23">
        <v>16449214.83</v>
      </c>
      <c r="N1659" s="72">
        <v>3574457</v>
      </c>
      <c r="O1659" s="72">
        <v>216587461</v>
      </c>
      <c r="P1659" s="72"/>
      <c r="Q1659" s="72"/>
      <c r="R1659" s="72">
        <v>3574457</v>
      </c>
      <c r="S1659" s="72">
        <v>20023671.829999998</v>
      </c>
      <c r="T1659" s="22"/>
      <c r="U1659" s="22"/>
      <c r="V1659" s="72">
        <v>29442101</v>
      </c>
      <c r="X1659" s="102">
        <v>155.1</v>
      </c>
      <c r="Y1659" s="22">
        <v>129101.688136686</v>
      </c>
      <c r="Z1659" s="5">
        <v>4.5900000000000003E-2</v>
      </c>
      <c r="AA1659" s="40"/>
      <c r="AD1659" s="111">
        <v>115.85768292682927</v>
      </c>
      <c r="AE1659" s="34">
        <v>0</v>
      </c>
      <c r="AF1659" s="34">
        <v>1249956.3088339141</v>
      </c>
      <c r="AG1659" s="107">
        <v>7.3993333333333355E-2</v>
      </c>
      <c r="AH1659" s="41">
        <v>18.29948266666667</v>
      </c>
      <c r="AI1659" s="23">
        <v>22873553.807596862</v>
      </c>
    </row>
    <row r="1660" spans="1:35" ht="27.75" customHeight="1" x14ac:dyDescent="0.2">
      <c r="A1660" s="39">
        <v>1587</v>
      </c>
      <c r="B1660" s="17" t="s">
        <v>70</v>
      </c>
      <c r="C1660" s="18">
        <v>2011</v>
      </c>
      <c r="D1660" s="18"/>
      <c r="E1660" s="29">
        <v>-1156028</v>
      </c>
      <c r="F1660" s="21">
        <v>261331980</v>
      </c>
      <c r="G1660" s="20">
        <v>0</v>
      </c>
      <c r="H1660" s="23">
        <v>44744519</v>
      </c>
      <c r="I1660" s="107">
        <v>5.0000000000000001E-3</v>
      </c>
      <c r="J1660" s="23">
        <v>45827456.305</v>
      </c>
      <c r="N1660" s="72">
        <v>947854</v>
      </c>
      <c r="O1660" s="72">
        <v>261331980</v>
      </c>
      <c r="P1660" s="72"/>
      <c r="Q1660" s="72"/>
      <c r="R1660" s="72">
        <v>947854</v>
      </c>
      <c r="S1660" s="72">
        <v>46775310.305</v>
      </c>
      <c r="T1660" s="22"/>
      <c r="U1660" s="22"/>
      <c r="V1660" s="72">
        <v>30330491</v>
      </c>
      <c r="X1660" s="102">
        <v>160.19999999999999</v>
      </c>
      <c r="Y1660" s="22">
        <v>291980.71351435705</v>
      </c>
      <c r="Z1660" s="5">
        <v>4.5900000000000003E-2</v>
      </c>
      <c r="AA1660" s="40"/>
      <c r="AD1660" s="111">
        <v>119.08</v>
      </c>
      <c r="AE1660" s="34">
        <v>0</v>
      </c>
      <c r="AF1660" s="34">
        <v>1484564.0277727945</v>
      </c>
      <c r="AG1660" s="107">
        <v>7.0764333333333346E-2</v>
      </c>
      <c r="AH1660" s="41">
        <v>18.328728099999999</v>
      </c>
      <c r="AI1660" s="23">
        <v>27210170.412088398</v>
      </c>
    </row>
    <row r="1661" spans="1:35" ht="27.75" customHeight="1" x14ac:dyDescent="0.2">
      <c r="B1661" s="98" t="s">
        <v>70</v>
      </c>
      <c r="C1661" s="39">
        <v>2012</v>
      </c>
      <c r="E1661" s="29">
        <v>-1156028</v>
      </c>
      <c r="F1661" s="34">
        <v>285885782</v>
      </c>
      <c r="G1661" s="20"/>
      <c r="H1661" s="23">
        <v>24553802</v>
      </c>
      <c r="I1661" s="107">
        <v>5.0000000000000001E-3</v>
      </c>
      <c r="J1661" s="23">
        <v>25860461.899999999</v>
      </c>
      <c r="N1661" s="72">
        <v>31410</v>
      </c>
      <c r="O1661" s="72">
        <v>285885782</v>
      </c>
      <c r="P1661" s="72"/>
      <c r="Q1661" s="72"/>
      <c r="R1661" s="72">
        <v>31410</v>
      </c>
      <c r="S1661" s="72">
        <v>25891871.899999999</v>
      </c>
      <c r="T1661" s="72">
        <v>0</v>
      </c>
      <c r="U1661" s="72">
        <v>24614175</v>
      </c>
      <c r="X1661" s="102">
        <v>161.6</v>
      </c>
      <c r="Y1661" s="22">
        <v>160221.97957920792</v>
      </c>
      <c r="Z1661" s="5">
        <v>4.5900000000000003E-2</v>
      </c>
      <c r="AF1661" s="34">
        <v>1576644.5184772313</v>
      </c>
      <c r="AG1661" s="107">
        <v>6.2333333333333331E-2</v>
      </c>
      <c r="AH1661" s="41">
        <v>17.40324</v>
      </c>
      <c r="AI1661" s="23">
        <v>27438722.949743692</v>
      </c>
    </row>
    <row r="1662" spans="1:35" ht="27.75" customHeight="1" x14ac:dyDescent="0.2">
      <c r="A1662" s="39">
        <v>1588</v>
      </c>
      <c r="B1662" s="17" t="s">
        <v>71</v>
      </c>
      <c r="C1662" s="19">
        <v>1989</v>
      </c>
      <c r="D1662" s="19"/>
      <c r="E1662" s="29">
        <v>0</v>
      </c>
      <c r="F1662" s="21">
        <v>17610914</v>
      </c>
      <c r="G1662" s="21">
        <v>-8880533</v>
      </c>
      <c r="H1662" s="23"/>
      <c r="I1662" s="107">
        <v>5.0000000000000001E-3</v>
      </c>
      <c r="N1662" s="72"/>
      <c r="O1662" s="72"/>
      <c r="P1662" s="72"/>
      <c r="Q1662" s="72"/>
      <c r="R1662" s="72"/>
      <c r="V1662" s="72">
        <v>0</v>
      </c>
      <c r="X1662" s="102">
        <v>95.5</v>
      </c>
      <c r="Z1662" s="5">
        <v>4.5900000000000003E-2</v>
      </c>
      <c r="AA1662" s="40">
        <v>170634.52190373506</v>
      </c>
      <c r="AB1662" s="110">
        <v>51.164212860310414</v>
      </c>
      <c r="AE1662" s="34">
        <v>1</v>
      </c>
      <c r="AF1662" s="34">
        <v>170634.52190373506</v>
      </c>
    </row>
    <row r="1663" spans="1:35" ht="27.75" customHeight="1" x14ac:dyDescent="0.2">
      <c r="A1663" s="39">
        <v>1589</v>
      </c>
      <c r="B1663" s="17" t="s">
        <v>71</v>
      </c>
      <c r="C1663" s="19">
        <v>1990</v>
      </c>
      <c r="D1663" s="19"/>
      <c r="E1663" s="29">
        <v>0</v>
      </c>
      <c r="F1663" s="21">
        <v>17856496</v>
      </c>
      <c r="G1663" s="21">
        <v>-8351403</v>
      </c>
      <c r="H1663" s="23">
        <v>245582</v>
      </c>
      <c r="I1663" s="107">
        <v>5.0000000000000001E-3</v>
      </c>
      <c r="J1663" s="34">
        <v>333636.57</v>
      </c>
      <c r="N1663" s="72"/>
      <c r="O1663" s="72"/>
      <c r="P1663" s="72"/>
      <c r="Q1663" s="72"/>
      <c r="R1663" s="72"/>
      <c r="S1663" s="72">
        <v>333636.57</v>
      </c>
      <c r="T1663" s="22"/>
      <c r="U1663" s="22"/>
      <c r="V1663" s="72">
        <v>0</v>
      </c>
      <c r="X1663" s="102">
        <v>98.5</v>
      </c>
      <c r="Y1663" s="22">
        <v>3387.1732994923859</v>
      </c>
      <c r="Z1663" s="5">
        <v>4.5900000000000003E-2</v>
      </c>
      <c r="AA1663" s="40"/>
      <c r="AE1663" s="34">
        <v>0</v>
      </c>
      <c r="AF1663" s="34">
        <v>166189.57064784601</v>
      </c>
    </row>
    <row r="1664" spans="1:35" ht="27.75" customHeight="1" x14ac:dyDescent="0.2">
      <c r="A1664" s="39">
        <v>1590</v>
      </c>
      <c r="B1664" s="17" t="s">
        <v>71</v>
      </c>
      <c r="C1664" s="19">
        <v>1991</v>
      </c>
      <c r="D1664" s="19"/>
      <c r="E1664" s="29">
        <v>0</v>
      </c>
      <c r="F1664" s="21">
        <v>19025733</v>
      </c>
      <c r="G1664" s="21">
        <v>-8995967</v>
      </c>
      <c r="H1664" s="23">
        <v>1169237</v>
      </c>
      <c r="I1664" s="107">
        <v>5.0000000000000001E-3</v>
      </c>
      <c r="J1664" s="23">
        <v>1258519.48</v>
      </c>
      <c r="N1664" s="72"/>
      <c r="O1664" s="72"/>
      <c r="P1664" s="72"/>
      <c r="Q1664" s="72"/>
      <c r="R1664" s="72"/>
      <c r="S1664" s="72">
        <v>1258519.48</v>
      </c>
      <c r="T1664" s="22"/>
      <c r="U1664" s="22"/>
      <c r="V1664" s="72">
        <v>0</v>
      </c>
      <c r="X1664" s="102">
        <v>97.7</v>
      </c>
      <c r="Y1664" s="22">
        <v>12881.468577277379</v>
      </c>
      <c r="Z1664" s="5">
        <v>4.5900000000000003E-2</v>
      </c>
      <c r="AA1664" s="40"/>
      <c r="AE1664" s="34">
        <v>0</v>
      </c>
      <c r="AF1664" s="34">
        <v>171442.93793238726</v>
      </c>
    </row>
    <row r="1665" spans="1:35" ht="27.75" customHeight="1" x14ac:dyDescent="0.2">
      <c r="A1665" s="39">
        <v>1591</v>
      </c>
      <c r="B1665" s="17" t="s">
        <v>71</v>
      </c>
      <c r="C1665" s="19">
        <v>1992</v>
      </c>
      <c r="D1665" s="19"/>
      <c r="E1665" s="29">
        <v>0</v>
      </c>
      <c r="F1665" s="21">
        <v>20211341</v>
      </c>
      <c r="G1665" s="21">
        <v>-9843961</v>
      </c>
      <c r="H1665" s="23">
        <v>1185608</v>
      </c>
      <c r="I1665" s="107">
        <v>5.0000000000000001E-3</v>
      </c>
      <c r="J1665" s="23">
        <v>1280736.665</v>
      </c>
      <c r="N1665" s="72"/>
      <c r="O1665" s="72"/>
      <c r="P1665" s="72"/>
      <c r="Q1665" s="72"/>
      <c r="R1665" s="72"/>
      <c r="S1665" s="72">
        <v>1280736.665</v>
      </c>
      <c r="T1665" s="22"/>
      <c r="U1665" s="22"/>
      <c r="V1665" s="72">
        <v>0</v>
      </c>
      <c r="X1665" s="102">
        <v>100</v>
      </c>
      <c r="Y1665" s="22">
        <v>12807.36665</v>
      </c>
      <c r="Z1665" s="5">
        <v>4.5900000000000003E-2</v>
      </c>
      <c r="AA1665" s="40"/>
      <c r="AE1665" s="34">
        <v>0</v>
      </c>
      <c r="AF1665" s="34">
        <v>176381.0737312907</v>
      </c>
    </row>
    <row r="1666" spans="1:35" ht="27.75" customHeight="1" x14ac:dyDescent="0.2">
      <c r="A1666" s="39">
        <v>1592</v>
      </c>
      <c r="B1666" s="17" t="s">
        <v>71</v>
      </c>
      <c r="C1666" s="19">
        <v>1993</v>
      </c>
      <c r="D1666" s="19"/>
      <c r="E1666" s="29">
        <v>0</v>
      </c>
      <c r="F1666" s="21">
        <v>21828883</v>
      </c>
      <c r="G1666" s="21">
        <v>-10636401</v>
      </c>
      <c r="H1666" s="23">
        <v>1617542</v>
      </c>
      <c r="I1666" s="107">
        <v>5.0000000000000001E-3</v>
      </c>
      <c r="J1666" s="23">
        <v>1718598.7050000001</v>
      </c>
      <c r="N1666" s="72"/>
      <c r="O1666" s="72"/>
      <c r="P1666" s="72"/>
      <c r="Q1666" s="72"/>
      <c r="R1666" s="72"/>
      <c r="S1666" s="72">
        <v>1718598.7050000001</v>
      </c>
      <c r="T1666" s="22"/>
      <c r="U1666" s="22"/>
      <c r="V1666" s="72">
        <v>0</v>
      </c>
      <c r="X1666" s="102">
        <v>102.5</v>
      </c>
      <c r="Y1666" s="22">
        <v>16766.816634146344</v>
      </c>
      <c r="Z1666" s="5">
        <v>4.5900000000000003E-2</v>
      </c>
      <c r="AA1666" s="40"/>
      <c r="AE1666" s="34">
        <v>0</v>
      </c>
      <c r="AF1666" s="34">
        <v>185051.9990811708</v>
      </c>
    </row>
    <row r="1667" spans="1:35" ht="27.75" customHeight="1" x14ac:dyDescent="0.2">
      <c r="A1667" s="39">
        <v>1593</v>
      </c>
      <c r="B1667" s="17" t="s">
        <v>71</v>
      </c>
      <c r="C1667" s="19">
        <v>1994</v>
      </c>
      <c r="D1667" s="19"/>
      <c r="E1667" s="29">
        <v>0</v>
      </c>
      <c r="F1667" s="21">
        <v>23123414</v>
      </c>
      <c r="G1667" s="21">
        <v>-11615899</v>
      </c>
      <c r="H1667" s="23">
        <v>1294531</v>
      </c>
      <c r="I1667" s="107">
        <v>5.0000000000000001E-3</v>
      </c>
      <c r="J1667" s="23">
        <v>1403675.415</v>
      </c>
      <c r="N1667" s="72"/>
      <c r="O1667" s="72"/>
      <c r="P1667" s="72"/>
      <c r="Q1667" s="72"/>
      <c r="R1667" s="72"/>
      <c r="S1667" s="72">
        <v>1403675.415</v>
      </c>
      <c r="T1667" s="22"/>
      <c r="U1667" s="22"/>
      <c r="V1667" s="72">
        <v>0</v>
      </c>
      <c r="X1667" s="102">
        <v>108.2</v>
      </c>
      <c r="Y1667" s="22">
        <v>12972.970563770796</v>
      </c>
      <c r="Z1667" s="5">
        <v>4.5900000000000003E-2</v>
      </c>
      <c r="AA1667" s="40"/>
      <c r="AE1667" s="34">
        <v>0</v>
      </c>
      <c r="AF1667" s="34">
        <v>189531.08288711586</v>
      </c>
    </row>
    <row r="1668" spans="1:35" ht="27.75" customHeight="1" x14ac:dyDescent="0.2">
      <c r="A1668" s="39">
        <v>1594</v>
      </c>
      <c r="B1668" s="17" t="s">
        <v>71</v>
      </c>
      <c r="C1668" s="19">
        <v>1995</v>
      </c>
      <c r="D1668" s="19"/>
      <c r="E1668" s="29">
        <v>0</v>
      </c>
      <c r="F1668" s="21">
        <v>22384150</v>
      </c>
      <c r="G1668" s="21">
        <v>-11006306</v>
      </c>
      <c r="H1668" s="23">
        <v>-739264</v>
      </c>
      <c r="I1668" s="107">
        <v>5.0000000000000001E-3</v>
      </c>
      <c r="J1668" s="23">
        <v>-623646.92999999993</v>
      </c>
      <c r="N1668" s="72"/>
      <c r="O1668" s="72"/>
      <c r="P1668" s="72"/>
      <c r="Q1668" s="72"/>
      <c r="R1668" s="72"/>
      <c r="S1668" s="72">
        <v>-623646.92999999993</v>
      </c>
      <c r="T1668" s="22"/>
      <c r="U1668" s="22"/>
      <c r="V1668" s="72">
        <v>0</v>
      </c>
      <c r="X1668" s="102">
        <v>116.7</v>
      </c>
      <c r="Y1668" s="22">
        <v>-5344.0182519280197</v>
      </c>
      <c r="Z1668" s="5">
        <v>4.5900000000000003E-2</v>
      </c>
      <c r="AA1668" s="40"/>
      <c r="AE1668" s="34">
        <v>0</v>
      </c>
      <c r="AF1668" s="34">
        <v>175487.58793066922</v>
      </c>
    </row>
    <row r="1669" spans="1:35" ht="27.75" customHeight="1" x14ac:dyDescent="0.2">
      <c r="A1669" s="39">
        <v>1595</v>
      </c>
      <c r="B1669" s="17" t="s">
        <v>71</v>
      </c>
      <c r="C1669" s="19">
        <v>1996</v>
      </c>
      <c r="D1669" s="19"/>
      <c r="E1669" s="29">
        <v>0</v>
      </c>
      <c r="F1669" s="21">
        <v>22975733</v>
      </c>
      <c r="G1669" s="21">
        <v>-11520514</v>
      </c>
      <c r="H1669" s="23">
        <v>591583</v>
      </c>
      <c r="I1669" s="107">
        <v>5.0000000000000001E-3</v>
      </c>
      <c r="J1669" s="23">
        <v>703503.75</v>
      </c>
      <c r="N1669" s="72"/>
      <c r="O1669" s="72"/>
      <c r="P1669" s="72"/>
      <c r="Q1669" s="72"/>
      <c r="R1669" s="72"/>
      <c r="S1669" s="72">
        <v>703503.75</v>
      </c>
      <c r="T1669" s="22"/>
      <c r="U1669" s="22"/>
      <c r="V1669" s="72">
        <v>0</v>
      </c>
      <c r="X1669" s="102">
        <v>116.6</v>
      </c>
      <c r="Y1669" s="22">
        <v>6033.4798456260723</v>
      </c>
      <c r="Z1669" s="5">
        <v>4.5900000000000003E-2</v>
      </c>
      <c r="AA1669" s="40"/>
      <c r="AE1669" s="34">
        <v>0</v>
      </c>
      <c r="AF1669" s="34">
        <v>173466.18749027757</v>
      </c>
    </row>
    <row r="1670" spans="1:35" ht="27.75" customHeight="1" x14ac:dyDescent="0.2">
      <c r="A1670" s="39">
        <v>1596</v>
      </c>
      <c r="B1670" s="17" t="s">
        <v>71</v>
      </c>
      <c r="C1670" s="19">
        <v>1997</v>
      </c>
      <c r="D1670" s="19"/>
      <c r="E1670" s="29">
        <v>0</v>
      </c>
      <c r="F1670" s="21">
        <v>24524659</v>
      </c>
      <c r="G1670" s="21">
        <v>-12663012</v>
      </c>
      <c r="H1670" s="23">
        <v>1548926</v>
      </c>
      <c r="I1670" s="107">
        <v>5.0000000000000001E-3</v>
      </c>
      <c r="J1670" s="23">
        <v>1663804.665</v>
      </c>
      <c r="L1670" s="33">
        <v>0.4836620562186002</v>
      </c>
      <c r="N1670" s="72"/>
      <c r="O1670" s="72"/>
      <c r="P1670" s="72"/>
      <c r="Q1670" s="72"/>
      <c r="R1670" s="72"/>
      <c r="S1670" s="72">
        <v>1663804.665</v>
      </c>
      <c r="T1670" s="22"/>
      <c r="U1670" s="22"/>
      <c r="V1670" s="72">
        <v>0</v>
      </c>
      <c r="X1670" s="102">
        <v>118</v>
      </c>
      <c r="Y1670" s="22">
        <v>14100.039533898305</v>
      </c>
      <c r="Z1670" s="5">
        <v>4.5900000000000003E-2</v>
      </c>
      <c r="AA1670" s="40"/>
      <c r="AE1670" s="34">
        <v>0</v>
      </c>
      <c r="AF1670" s="34">
        <v>179604.12901837213</v>
      </c>
    </row>
    <row r="1671" spans="1:35" ht="27.75" customHeight="1" x14ac:dyDescent="0.2">
      <c r="A1671" s="39">
        <v>1597</v>
      </c>
      <c r="B1671" s="17" t="s">
        <v>71</v>
      </c>
      <c r="C1671" s="19">
        <v>1998</v>
      </c>
      <c r="D1671" s="19"/>
      <c r="E1671" s="29">
        <v>0</v>
      </c>
      <c r="F1671" s="21">
        <v>25887651</v>
      </c>
      <c r="G1671" s="21">
        <v>-13800632</v>
      </c>
      <c r="H1671" s="23">
        <v>1362992</v>
      </c>
      <c r="I1671" s="107">
        <v>5.0000000000000001E-3</v>
      </c>
      <c r="J1671" s="23"/>
      <c r="K1671" s="23">
        <v>2371106.659</v>
      </c>
      <c r="L1671" s="23">
        <v>10112527.919265594</v>
      </c>
      <c r="M1671" s="39">
        <v>1</v>
      </c>
      <c r="N1671" s="72"/>
      <c r="O1671" s="72"/>
      <c r="P1671" s="72"/>
      <c r="Q1671" s="72"/>
      <c r="R1671" s="72"/>
      <c r="S1671" s="72">
        <v>2371106.659</v>
      </c>
      <c r="T1671" s="22"/>
      <c r="U1671" s="22"/>
      <c r="X1671" s="102">
        <v>122.8</v>
      </c>
      <c r="Y1671" s="22">
        <v>19308.686148208468</v>
      </c>
      <c r="Z1671" s="5">
        <v>4.5900000000000003E-2</v>
      </c>
      <c r="AA1671" s="40"/>
      <c r="AE1671" s="34">
        <v>0</v>
      </c>
      <c r="AF1671" s="34">
        <v>190668.98564463732</v>
      </c>
    </row>
    <row r="1672" spans="1:35" ht="27.75" customHeight="1" x14ac:dyDescent="0.2">
      <c r="A1672" s="39">
        <v>1598</v>
      </c>
      <c r="B1672" s="17" t="s">
        <v>71</v>
      </c>
      <c r="C1672" s="19">
        <v>1999</v>
      </c>
      <c r="D1672" s="19"/>
      <c r="E1672" s="29">
        <v>0</v>
      </c>
      <c r="F1672" s="21">
        <v>0</v>
      </c>
      <c r="G1672" s="21">
        <v>0</v>
      </c>
      <c r="H1672" s="23">
        <v>-25887651</v>
      </c>
      <c r="I1672" s="107">
        <v>5.0000000000000001E-3</v>
      </c>
      <c r="J1672" s="23"/>
      <c r="K1672" s="23">
        <v>2371106.659</v>
      </c>
      <c r="L1672" s="23">
        <v>10112527.919265594</v>
      </c>
      <c r="M1672" s="39">
        <v>1</v>
      </c>
      <c r="N1672" s="72"/>
      <c r="O1672" s="72"/>
      <c r="P1672" s="72"/>
      <c r="Q1672" s="72"/>
      <c r="R1672" s="72"/>
      <c r="S1672" s="72">
        <v>2371106.659</v>
      </c>
      <c r="T1672" s="22"/>
      <c r="U1672" s="22"/>
      <c r="X1672" s="102">
        <v>126.1</v>
      </c>
      <c r="Y1672" s="22">
        <v>18803.383497224426</v>
      </c>
      <c r="Z1672" s="5">
        <v>4.5900000000000003E-2</v>
      </c>
      <c r="AA1672" s="40"/>
      <c r="AE1672" s="34">
        <v>0</v>
      </c>
      <c r="AF1672" s="34">
        <v>200720.6627007729</v>
      </c>
    </row>
    <row r="1673" spans="1:35" ht="27.75" customHeight="1" x14ac:dyDescent="0.2">
      <c r="A1673" s="39">
        <v>1599</v>
      </c>
      <c r="B1673" s="17" t="s">
        <v>71</v>
      </c>
      <c r="C1673" s="19">
        <v>2000</v>
      </c>
      <c r="D1673" s="19"/>
      <c r="E1673" s="29">
        <v>0</v>
      </c>
      <c r="F1673" s="21">
        <v>0</v>
      </c>
      <c r="G1673" s="21">
        <v>0</v>
      </c>
      <c r="H1673" s="23">
        <v>0</v>
      </c>
      <c r="I1673" s="107">
        <v>5.0000000000000001E-3</v>
      </c>
      <c r="J1673" s="23"/>
      <c r="K1673" s="23">
        <v>2371106.659</v>
      </c>
      <c r="L1673" s="23">
        <v>10112527.919265594</v>
      </c>
      <c r="M1673" s="39">
        <v>1</v>
      </c>
      <c r="N1673" s="72"/>
      <c r="O1673" s="72"/>
      <c r="P1673" s="72"/>
      <c r="Q1673" s="72"/>
      <c r="R1673" s="72"/>
      <c r="S1673" s="72">
        <v>2371106.659</v>
      </c>
      <c r="T1673" s="22"/>
      <c r="U1673" s="22"/>
      <c r="X1673" s="102">
        <v>128.69999999999999</v>
      </c>
      <c r="Y1673" s="22">
        <v>18423.517163947166</v>
      </c>
      <c r="Z1673" s="5">
        <v>4.5900000000000003E-2</v>
      </c>
      <c r="AA1673" s="40"/>
      <c r="AE1673" s="34">
        <v>0</v>
      </c>
      <c r="AF1673" s="34">
        <v>209931.10144675459</v>
      </c>
    </row>
    <row r="1674" spans="1:35" ht="27.75" customHeight="1" x14ac:dyDescent="0.2">
      <c r="A1674" s="39">
        <v>1600</v>
      </c>
      <c r="B1674" s="17" t="s">
        <v>71</v>
      </c>
      <c r="C1674" s="19">
        <v>2001</v>
      </c>
      <c r="D1674" s="19"/>
      <c r="E1674" s="29">
        <v>0</v>
      </c>
      <c r="F1674" s="21">
        <v>0</v>
      </c>
      <c r="G1674" s="21">
        <v>0</v>
      </c>
      <c r="H1674" s="23">
        <v>0</v>
      </c>
      <c r="I1674" s="107">
        <v>5.0000000000000001E-3</v>
      </c>
      <c r="J1674" s="23"/>
      <c r="K1674" s="23">
        <v>2371106.659</v>
      </c>
      <c r="L1674" s="23">
        <v>10112527.919265594</v>
      </c>
      <c r="M1674" s="39">
        <v>1</v>
      </c>
      <c r="N1674" s="72"/>
      <c r="O1674" s="72"/>
      <c r="P1674" s="72"/>
      <c r="Q1674" s="72"/>
      <c r="R1674" s="72"/>
      <c r="S1674" s="72">
        <v>2371106.659</v>
      </c>
      <c r="T1674" s="22"/>
      <c r="U1674" s="22"/>
      <c r="X1674" s="102">
        <v>129.6</v>
      </c>
      <c r="Y1674" s="22">
        <v>18295.576072530865</v>
      </c>
      <c r="Z1674" s="5">
        <v>4.5900000000000003E-2</v>
      </c>
      <c r="AA1674" s="40"/>
      <c r="AE1674" s="34">
        <v>0</v>
      </c>
      <c r="AF1674" s="34">
        <v>218590.83996287943</v>
      </c>
    </row>
    <row r="1675" spans="1:35" ht="27.75" customHeight="1" x14ac:dyDescent="0.2">
      <c r="A1675" s="39">
        <v>1601</v>
      </c>
      <c r="B1675" s="17" t="s">
        <v>71</v>
      </c>
      <c r="C1675" s="19">
        <v>2002</v>
      </c>
      <c r="D1675" s="19"/>
      <c r="E1675" s="29">
        <v>0</v>
      </c>
      <c r="F1675" s="21">
        <v>36257569</v>
      </c>
      <c r="G1675" s="109">
        <v>-119127571.51662596</v>
      </c>
      <c r="H1675" s="23">
        <v>36257569</v>
      </c>
      <c r="I1675" s="107">
        <v>5.0000000000000001E-3</v>
      </c>
      <c r="J1675" s="23"/>
      <c r="K1675" s="23">
        <v>2371106.659</v>
      </c>
      <c r="L1675" s="23">
        <v>10112527.919265594</v>
      </c>
      <c r="M1675" s="39">
        <v>1</v>
      </c>
      <c r="N1675" s="72"/>
      <c r="O1675" s="72"/>
      <c r="P1675" s="72"/>
      <c r="Q1675" s="72"/>
      <c r="R1675" s="72"/>
      <c r="S1675" s="72">
        <v>2371106.659</v>
      </c>
      <c r="T1675" s="22"/>
      <c r="U1675" s="22"/>
      <c r="V1675" s="72">
        <v>0</v>
      </c>
      <c r="X1675" s="102">
        <v>130.5</v>
      </c>
      <c r="Y1675" s="22">
        <v>18169.399685823755</v>
      </c>
      <c r="Z1675" s="5">
        <v>4.5900000000000003E-2</v>
      </c>
      <c r="AA1675" s="40"/>
      <c r="AD1675" s="111">
        <v>91.329146341463414</v>
      </c>
      <c r="AE1675" s="34">
        <v>0</v>
      </c>
      <c r="AF1675" s="34">
        <v>226726.92009440702</v>
      </c>
      <c r="AG1675" s="107">
        <v>8.2960000000000006E-2</v>
      </c>
      <c r="AH1675" s="41">
        <v>16.741565999999999</v>
      </c>
      <c r="AI1675" s="23">
        <v>3795763.696737241</v>
      </c>
    </row>
    <row r="1676" spans="1:35" ht="27.75" customHeight="1" x14ac:dyDescent="0.2">
      <c r="A1676" s="39">
        <v>1602</v>
      </c>
      <c r="B1676" s="17" t="s">
        <v>71</v>
      </c>
      <c r="C1676" s="19">
        <v>2003</v>
      </c>
      <c r="D1676" s="19"/>
      <c r="E1676" s="29">
        <v>0</v>
      </c>
      <c r="F1676" s="21">
        <v>36812320</v>
      </c>
      <c r="G1676" s="21">
        <v>0</v>
      </c>
      <c r="H1676" s="23">
        <v>554751</v>
      </c>
      <c r="I1676" s="107">
        <v>5.0000000000000001E-3</v>
      </c>
      <c r="J1676" s="23">
        <v>736038.84499999997</v>
      </c>
      <c r="K1676" s="23">
        <v>11855533.295</v>
      </c>
      <c r="L1676" s="23">
        <v>50562639.596327975</v>
      </c>
      <c r="N1676" s="72"/>
      <c r="O1676" s="72"/>
      <c r="P1676" s="72"/>
      <c r="Q1676" s="72"/>
      <c r="R1676" s="72"/>
      <c r="S1676" s="72">
        <v>736038.84499999997</v>
      </c>
      <c r="T1676" s="22"/>
      <c r="U1676" s="22"/>
      <c r="V1676" s="72">
        <v>0</v>
      </c>
      <c r="X1676" s="102">
        <v>130.6</v>
      </c>
      <c r="Y1676" s="22">
        <v>5635.8257656967844</v>
      </c>
      <c r="Z1676" s="5">
        <v>4.5900000000000003E-2</v>
      </c>
      <c r="AA1676" s="40"/>
      <c r="AD1676" s="111">
        <v>94.295243902439026</v>
      </c>
      <c r="AE1676" s="34">
        <v>0</v>
      </c>
      <c r="AF1676" s="34">
        <v>221955.98022777052</v>
      </c>
      <c r="AG1676" s="107">
        <v>8.2960000000000006E-2</v>
      </c>
      <c r="AH1676" s="41">
        <v>16.820820000000001</v>
      </c>
      <c r="AI1676" s="23">
        <v>3733481.5913348873</v>
      </c>
    </row>
    <row r="1677" spans="1:35" ht="27.75" customHeight="1" x14ac:dyDescent="0.2">
      <c r="A1677" s="39">
        <v>1603</v>
      </c>
      <c r="B1677" s="17" t="s">
        <v>71</v>
      </c>
      <c r="C1677" s="19">
        <v>2004</v>
      </c>
      <c r="D1677" s="19"/>
      <c r="E1677" s="29">
        <v>0</v>
      </c>
      <c r="F1677" s="21">
        <v>36740838</v>
      </c>
      <c r="G1677" s="21">
        <v>0</v>
      </c>
      <c r="H1677" s="23">
        <v>-71482</v>
      </c>
      <c r="I1677" s="107">
        <v>5.0000000000000001E-3</v>
      </c>
      <c r="J1677" s="23">
        <v>112579.6</v>
      </c>
      <c r="K1677" s="23"/>
      <c r="N1677" s="72"/>
      <c r="O1677" s="72"/>
      <c r="P1677" s="72"/>
      <c r="Q1677" s="72"/>
      <c r="R1677" s="72"/>
      <c r="S1677" s="72">
        <v>112579.6</v>
      </c>
      <c r="T1677" s="22"/>
      <c r="U1677" s="22"/>
      <c r="V1677" s="72">
        <v>0</v>
      </c>
      <c r="X1677" s="102">
        <v>131.1</v>
      </c>
      <c r="Y1677" s="22">
        <v>858.73073989321142</v>
      </c>
      <c r="Z1677" s="5">
        <v>4.5900000000000003E-2</v>
      </c>
      <c r="AA1677" s="40"/>
      <c r="AD1677" s="111">
        <v>97.149756097560967</v>
      </c>
      <c r="AE1677" s="34">
        <v>0</v>
      </c>
      <c r="AF1677" s="34">
        <v>212626.93147520907</v>
      </c>
      <c r="AG1677" s="107">
        <v>8.2960000000000006E-2</v>
      </c>
      <c r="AH1677" s="41">
        <v>16.852066000000001</v>
      </c>
      <c r="AI1677" s="23">
        <v>3583203.0825977009</v>
      </c>
    </row>
    <row r="1678" spans="1:35" ht="27.75" customHeight="1" x14ac:dyDescent="0.2">
      <c r="A1678" s="39">
        <v>1604</v>
      </c>
      <c r="B1678" s="17" t="s">
        <v>71</v>
      </c>
      <c r="C1678" s="19">
        <v>2005</v>
      </c>
      <c r="D1678" s="19"/>
      <c r="E1678" s="29">
        <v>0</v>
      </c>
      <c r="F1678" s="21">
        <v>38459468</v>
      </c>
      <c r="G1678" s="21">
        <v>0</v>
      </c>
      <c r="H1678" s="23">
        <v>1718630</v>
      </c>
      <c r="I1678" s="107">
        <v>5.0000000000000001E-3</v>
      </c>
      <c r="J1678" s="23">
        <v>1902334.19</v>
      </c>
      <c r="N1678" s="72"/>
      <c r="O1678" s="72"/>
      <c r="P1678" s="72"/>
      <c r="Q1678" s="72"/>
      <c r="R1678" s="72"/>
      <c r="S1678" s="72">
        <v>1902334.19</v>
      </c>
      <c r="T1678" s="22"/>
      <c r="U1678" s="22"/>
      <c r="V1678" s="72">
        <v>0</v>
      </c>
      <c r="X1678" s="102">
        <v>133.6</v>
      </c>
      <c r="Y1678" s="22">
        <v>14239.028368263473</v>
      </c>
      <c r="Z1678" s="5">
        <v>4.5900000000000003E-2</v>
      </c>
      <c r="AA1678" s="40"/>
      <c r="AD1678" s="111">
        <v>99.990121951219521</v>
      </c>
      <c r="AE1678" s="34">
        <v>0</v>
      </c>
      <c r="AF1678" s="34">
        <v>217106.38368876046</v>
      </c>
      <c r="AG1678" s="107">
        <v>8.2960000000000006E-2</v>
      </c>
      <c r="AH1678" s="41">
        <v>17.008296000000001</v>
      </c>
      <c r="AI1678" s="23">
        <v>3692609.6372680101</v>
      </c>
    </row>
    <row r="1679" spans="1:35" ht="27.75" customHeight="1" x14ac:dyDescent="0.2">
      <c r="A1679" s="39">
        <v>1605</v>
      </c>
      <c r="B1679" s="17" t="s">
        <v>71</v>
      </c>
      <c r="C1679" s="19">
        <v>2006</v>
      </c>
      <c r="D1679" s="19"/>
      <c r="E1679" s="29">
        <v>0</v>
      </c>
      <c r="F1679" s="21">
        <v>40604049</v>
      </c>
      <c r="G1679" s="21">
        <v>0</v>
      </c>
      <c r="H1679" s="23">
        <v>2144581</v>
      </c>
      <c r="I1679" s="107">
        <v>5.0000000000000001E-3</v>
      </c>
      <c r="J1679" s="23">
        <v>2336878.34</v>
      </c>
      <c r="N1679" s="72"/>
      <c r="O1679" s="72"/>
      <c r="P1679" s="72"/>
      <c r="Q1679" s="72"/>
      <c r="R1679" s="72"/>
      <c r="S1679" s="72">
        <v>2336878.34</v>
      </c>
      <c r="T1679" s="22"/>
      <c r="U1679" s="22"/>
      <c r="V1679" s="72">
        <v>0</v>
      </c>
      <c r="X1679" s="102">
        <v>142.4</v>
      </c>
      <c r="Y1679" s="22">
        <v>16410.662499999999</v>
      </c>
      <c r="Z1679" s="5">
        <v>4.5900000000000003E-2</v>
      </c>
      <c r="AA1679" s="40"/>
      <c r="AD1679" s="111">
        <v>103.12109756097563</v>
      </c>
      <c r="AE1679" s="34">
        <v>0</v>
      </c>
      <c r="AF1679" s="34">
        <v>223551.86317744636</v>
      </c>
      <c r="AG1679" s="107">
        <v>7.7441666666666686E-2</v>
      </c>
      <c r="AH1679" s="41">
        <v>16.88236666666667</v>
      </c>
      <c r="AI1679" s="23">
        <v>3774084.5231781485</v>
      </c>
    </row>
    <row r="1680" spans="1:35" ht="27.75" customHeight="1" x14ac:dyDescent="0.2">
      <c r="A1680" s="39">
        <v>1606</v>
      </c>
      <c r="B1680" s="17" t="s">
        <v>71</v>
      </c>
      <c r="C1680" s="19">
        <v>2007</v>
      </c>
      <c r="D1680" s="19"/>
      <c r="E1680" s="29">
        <v>-25511</v>
      </c>
      <c r="F1680" s="21">
        <v>43632763</v>
      </c>
      <c r="G1680" s="21">
        <v>0</v>
      </c>
      <c r="H1680" s="23">
        <v>3028714</v>
      </c>
      <c r="I1680" s="107">
        <v>5.0000000000000001E-3</v>
      </c>
      <c r="J1680" s="23">
        <v>3231734.2450000001</v>
      </c>
      <c r="N1680" s="72">
        <v>0</v>
      </c>
      <c r="O1680" s="72">
        <v>43632763</v>
      </c>
      <c r="P1680" s="72"/>
      <c r="Q1680" s="72"/>
      <c r="R1680" s="72">
        <v>0</v>
      </c>
      <c r="S1680" s="72">
        <v>3231734.2450000001</v>
      </c>
      <c r="T1680" s="22"/>
      <c r="U1680" s="22"/>
      <c r="V1680" s="72">
        <v>0</v>
      </c>
      <c r="X1680" s="102">
        <v>148.80000000000001</v>
      </c>
      <c r="Y1680" s="22">
        <v>21718.644119623656</v>
      </c>
      <c r="Z1680" s="5">
        <v>4.5900000000000003E-2</v>
      </c>
      <c r="AA1680" s="40"/>
      <c r="AD1680" s="111">
        <v>106.41609756097562</v>
      </c>
      <c r="AE1680" s="34">
        <v>0</v>
      </c>
      <c r="AF1680" s="34">
        <v>235009.47677722521</v>
      </c>
      <c r="AG1680" s="107">
        <v>7.350000000000001E-2</v>
      </c>
      <c r="AH1680" s="41">
        <v>17.296320000000001</v>
      </c>
      <c r="AI1680" s="23">
        <v>4064799.113371456</v>
      </c>
    </row>
    <row r="1681" spans="1:35" ht="27.75" customHeight="1" x14ac:dyDescent="0.2">
      <c r="A1681" s="39">
        <v>1607</v>
      </c>
      <c r="B1681" s="17" t="s">
        <v>71</v>
      </c>
      <c r="C1681" s="19">
        <v>2008</v>
      </c>
      <c r="D1681" s="19"/>
      <c r="E1681" s="29">
        <v>-49338</v>
      </c>
      <c r="F1681" s="21">
        <v>45902972</v>
      </c>
      <c r="G1681" s="21">
        <v>0</v>
      </c>
      <c r="H1681" s="23">
        <v>2270209</v>
      </c>
      <c r="I1681" s="107">
        <v>5.0000000000000001E-3</v>
      </c>
      <c r="J1681" s="23">
        <v>2488372.8149999999</v>
      </c>
      <c r="N1681" s="72">
        <v>0</v>
      </c>
      <c r="O1681" s="72">
        <v>45902972</v>
      </c>
      <c r="P1681" s="72"/>
      <c r="Q1681" s="72"/>
      <c r="R1681" s="72">
        <v>0</v>
      </c>
      <c r="S1681" s="72">
        <v>2488372.8149999999</v>
      </c>
      <c r="T1681" s="22"/>
      <c r="U1681" s="22"/>
      <c r="V1681" s="72">
        <v>0</v>
      </c>
      <c r="X1681" s="102">
        <v>150.30000000000001</v>
      </c>
      <c r="Y1681" s="22">
        <v>16556.040019960077</v>
      </c>
      <c r="Z1681" s="5">
        <v>4.5900000000000003E-2</v>
      </c>
      <c r="AA1681" s="40"/>
      <c r="AD1681" s="111">
        <v>109.62926829268292</v>
      </c>
      <c r="AE1681" s="34">
        <v>0</v>
      </c>
      <c r="AF1681" s="34">
        <v>240778.58181311065</v>
      </c>
      <c r="AG1681" s="107">
        <v>7.2692083333333324E-2</v>
      </c>
      <c r="AH1681" s="41">
        <v>17.715351999999999</v>
      </c>
      <c r="AI1681" s="23">
        <v>4265477.3308800533</v>
      </c>
    </row>
    <row r="1682" spans="1:35" ht="27.75" customHeight="1" x14ac:dyDescent="0.2">
      <c r="A1682" s="39">
        <v>1608</v>
      </c>
      <c r="B1682" s="17" t="s">
        <v>71</v>
      </c>
      <c r="C1682" s="19">
        <v>2009</v>
      </c>
      <c r="D1682" s="19">
        <v>1</v>
      </c>
      <c r="E1682" s="29">
        <v>-4681802</v>
      </c>
      <c r="F1682" s="21">
        <v>43032790</v>
      </c>
      <c r="G1682" s="21">
        <v>0</v>
      </c>
      <c r="H1682" s="23">
        <v>-2870182</v>
      </c>
      <c r="I1682" s="107">
        <v>5.0000000000000001E-3</v>
      </c>
      <c r="J1682" s="23">
        <v>-2640667.14</v>
      </c>
      <c r="N1682" s="72">
        <v>2409322</v>
      </c>
      <c r="O1682" s="72">
        <v>43032790</v>
      </c>
      <c r="P1682" s="72"/>
      <c r="Q1682" s="72"/>
      <c r="R1682" s="72">
        <v>2409322</v>
      </c>
      <c r="S1682" s="72">
        <v>-231345.14000000013</v>
      </c>
      <c r="T1682" s="22"/>
      <c r="U1682" s="22"/>
      <c r="V1682" s="72">
        <v>5485</v>
      </c>
      <c r="W1682" s="99">
        <v>0</v>
      </c>
      <c r="X1682" s="102">
        <v>151.1</v>
      </c>
      <c r="Y1682" s="22">
        <v>-1531.0730641958976</v>
      </c>
      <c r="Z1682" s="5">
        <v>4.5900000000000003E-2</v>
      </c>
      <c r="AA1682" s="40"/>
      <c r="AD1682" s="111">
        <v>112.72439024390243</v>
      </c>
      <c r="AE1682" s="34">
        <v>0</v>
      </c>
      <c r="AF1682" s="34">
        <v>228195.77184369299</v>
      </c>
      <c r="AG1682" s="107">
        <v>7.3154000000000011E-2</v>
      </c>
      <c r="AH1682" s="41">
        <v>17.930536200000002</v>
      </c>
      <c r="AI1682" s="23">
        <v>4091672.5477302782</v>
      </c>
    </row>
    <row r="1683" spans="1:35" ht="27.75" customHeight="1" x14ac:dyDescent="0.2">
      <c r="A1683" s="39">
        <v>1609</v>
      </c>
      <c r="B1683" s="17" t="s">
        <v>71</v>
      </c>
      <c r="C1683" s="19">
        <v>2010</v>
      </c>
      <c r="D1683" s="19">
        <v>1</v>
      </c>
      <c r="E1683" s="29">
        <v>-150130</v>
      </c>
      <c r="F1683" s="21">
        <v>49675792</v>
      </c>
      <c r="G1683" s="21">
        <v>0</v>
      </c>
      <c r="H1683" s="23">
        <v>6643002</v>
      </c>
      <c r="I1683" s="107">
        <v>5.0000000000000001E-3</v>
      </c>
      <c r="J1683" s="23">
        <v>6858165.9500000002</v>
      </c>
      <c r="N1683" s="72">
        <v>78685</v>
      </c>
      <c r="O1683" s="72">
        <v>49675792</v>
      </c>
      <c r="P1683" s="72"/>
      <c r="Q1683" s="72"/>
      <c r="R1683" s="72">
        <v>78685</v>
      </c>
      <c r="S1683" s="72">
        <v>6936850.9500000002</v>
      </c>
      <c r="T1683" s="22"/>
      <c r="U1683" s="22"/>
      <c r="V1683" s="72">
        <v>439185</v>
      </c>
      <c r="W1683" s="99">
        <v>0</v>
      </c>
      <c r="X1683" s="102">
        <v>155.1</v>
      </c>
      <c r="Y1683" s="22">
        <v>44725.022243713734</v>
      </c>
      <c r="Z1683" s="5">
        <v>4.5900000000000003E-2</v>
      </c>
      <c r="AA1683" s="40"/>
      <c r="AD1683" s="111">
        <v>115.85768292682927</v>
      </c>
      <c r="AE1683" s="34">
        <v>0</v>
      </c>
      <c r="AF1683" s="34">
        <v>262446.6081597812</v>
      </c>
      <c r="AG1683" s="107">
        <v>7.3993333333333355E-2</v>
      </c>
      <c r="AH1683" s="41">
        <v>18.29948266666667</v>
      </c>
      <c r="AI1683" s="23">
        <v>4802637.1569453757</v>
      </c>
    </row>
    <row r="1684" spans="1:35" ht="27.75" customHeight="1" x14ac:dyDescent="0.2">
      <c r="A1684" s="39">
        <v>1610</v>
      </c>
      <c r="B1684" s="17" t="s">
        <v>71</v>
      </c>
      <c r="C1684" s="18">
        <v>2011</v>
      </c>
      <c r="D1684" s="18">
        <v>1</v>
      </c>
      <c r="E1684" s="29">
        <v>-176176</v>
      </c>
      <c r="F1684" s="21">
        <v>52089945</v>
      </c>
      <c r="G1684" s="20">
        <v>0</v>
      </c>
      <c r="H1684" s="23">
        <v>2414153</v>
      </c>
      <c r="I1684" s="107">
        <v>5.0000000000000001E-3</v>
      </c>
      <c r="J1684" s="23">
        <v>2662531.96</v>
      </c>
      <c r="N1684" s="72">
        <v>544857</v>
      </c>
      <c r="O1684" s="72">
        <v>52089945</v>
      </c>
      <c r="P1684" s="72"/>
      <c r="Q1684" s="72"/>
      <c r="R1684" s="72">
        <v>544857</v>
      </c>
      <c r="S1684" s="72">
        <v>3207388.96</v>
      </c>
      <c r="T1684" s="22"/>
      <c r="U1684" s="22"/>
      <c r="V1684" s="72">
        <v>467359</v>
      </c>
      <c r="W1684" s="99">
        <v>0</v>
      </c>
      <c r="X1684" s="102">
        <v>160.19999999999999</v>
      </c>
      <c r="Y1684" s="22">
        <v>20021.154556803995</v>
      </c>
      <c r="Z1684" s="5">
        <v>4.5900000000000003E-2</v>
      </c>
      <c r="AA1684" s="40"/>
      <c r="AD1684" s="111">
        <v>119.08</v>
      </c>
      <c r="AE1684" s="34">
        <v>0</v>
      </c>
      <c r="AF1684" s="34">
        <v>270421.46340205125</v>
      </c>
      <c r="AG1684" s="107">
        <v>7.0764333333333346E-2</v>
      </c>
      <c r="AH1684" s="41">
        <v>18.328728099999999</v>
      </c>
      <c r="AI1684" s="23">
        <v>4956481.4751002984</v>
      </c>
    </row>
    <row r="1685" spans="1:35" ht="27.75" customHeight="1" x14ac:dyDescent="0.2">
      <c r="B1685" s="98" t="s">
        <v>71</v>
      </c>
      <c r="C1685" s="39">
        <v>2012</v>
      </c>
      <c r="E1685" s="29">
        <v>-176176</v>
      </c>
      <c r="F1685" s="34">
        <v>54878455</v>
      </c>
      <c r="G1685" s="20"/>
      <c r="H1685" s="23">
        <v>2788510</v>
      </c>
      <c r="I1685" s="107">
        <v>5.0000000000000001E-3</v>
      </c>
      <c r="J1685" s="23">
        <v>3048959.7250000001</v>
      </c>
      <c r="N1685" s="72">
        <v>0</v>
      </c>
      <c r="O1685" s="72">
        <v>54878455</v>
      </c>
      <c r="P1685" s="72"/>
      <c r="Q1685" s="72"/>
      <c r="R1685" s="72">
        <v>0</v>
      </c>
      <c r="S1685" s="72">
        <v>3048959.7250000001</v>
      </c>
      <c r="T1685" s="72">
        <v>0</v>
      </c>
      <c r="U1685" s="72">
        <v>2414461</v>
      </c>
      <c r="X1685" s="102">
        <v>161.6</v>
      </c>
      <c r="Y1685" s="22">
        <v>18867.325030940596</v>
      </c>
      <c r="Z1685" s="5">
        <v>4.5900000000000003E-2</v>
      </c>
      <c r="AF1685" s="34">
        <v>276876.44326283771</v>
      </c>
      <c r="AG1685" s="107">
        <v>6.2333333333333331E-2</v>
      </c>
      <c r="AH1685" s="41">
        <v>17.40324</v>
      </c>
      <c r="AI1685" s="23">
        <v>4818547.1924495483</v>
      </c>
    </row>
    <row r="1686" spans="1:35" ht="27.75" customHeight="1" x14ac:dyDescent="0.2">
      <c r="A1686" s="39">
        <v>1611</v>
      </c>
      <c r="B1686" s="17" t="s">
        <v>72</v>
      </c>
      <c r="C1686" s="19">
        <v>1989</v>
      </c>
      <c r="D1686" s="19"/>
      <c r="E1686" s="29">
        <v>0</v>
      </c>
      <c r="F1686" s="21">
        <v>2820803</v>
      </c>
      <c r="G1686" s="21">
        <v>-1076558</v>
      </c>
      <c r="H1686" s="23"/>
      <c r="I1686" s="107">
        <v>5.0000000000000001E-3</v>
      </c>
      <c r="N1686" s="72"/>
      <c r="O1686" s="72"/>
      <c r="P1686" s="72"/>
      <c r="Q1686" s="72"/>
      <c r="R1686" s="72"/>
      <c r="V1686" s="72">
        <v>0</v>
      </c>
      <c r="X1686" s="102">
        <v>95.5</v>
      </c>
      <c r="Z1686" s="5">
        <v>4.5900000000000003E-2</v>
      </c>
      <c r="AA1686" s="40">
        <v>34091.113739249224</v>
      </c>
      <c r="AB1686" s="110">
        <v>51.164212860310414</v>
      </c>
      <c r="AE1686" s="34">
        <v>1</v>
      </c>
      <c r="AF1686" s="34">
        <v>34091.113739249224</v>
      </c>
    </row>
    <row r="1687" spans="1:35" ht="27.75" customHeight="1" x14ac:dyDescent="0.2">
      <c r="A1687" s="39">
        <v>1612</v>
      </c>
      <c r="B1687" s="17" t="s">
        <v>72</v>
      </c>
      <c r="C1687" s="19">
        <v>1990</v>
      </c>
      <c r="D1687" s="19"/>
      <c r="E1687" s="29">
        <v>0</v>
      </c>
      <c r="F1687" s="21">
        <v>2972011</v>
      </c>
      <c r="G1687" s="21">
        <v>-1182597</v>
      </c>
      <c r="H1687" s="23">
        <v>151208</v>
      </c>
      <c r="I1687" s="107">
        <v>5.0000000000000001E-3</v>
      </c>
      <c r="J1687" s="34">
        <v>165312.01500000001</v>
      </c>
      <c r="N1687" s="72"/>
      <c r="O1687" s="72"/>
      <c r="P1687" s="72"/>
      <c r="Q1687" s="72"/>
      <c r="R1687" s="72"/>
      <c r="S1687" s="72">
        <v>165312.01500000001</v>
      </c>
      <c r="T1687" s="22"/>
      <c r="U1687" s="22"/>
      <c r="V1687" s="72">
        <v>0</v>
      </c>
      <c r="X1687" s="102">
        <v>98.5</v>
      </c>
      <c r="Y1687" s="22">
        <v>1678.294568527919</v>
      </c>
      <c r="Z1687" s="5">
        <v>4.5900000000000003E-2</v>
      </c>
      <c r="AA1687" s="40"/>
      <c r="AE1687" s="34">
        <v>0</v>
      </c>
      <c r="AF1687" s="34">
        <v>34204.626187145601</v>
      </c>
    </row>
    <row r="1688" spans="1:35" ht="27.75" customHeight="1" x14ac:dyDescent="0.2">
      <c r="A1688" s="39">
        <v>1613</v>
      </c>
      <c r="B1688" s="17" t="s">
        <v>72</v>
      </c>
      <c r="C1688" s="19">
        <v>1991</v>
      </c>
      <c r="D1688" s="19"/>
      <c r="E1688" s="29">
        <v>0</v>
      </c>
      <c r="F1688" s="21">
        <v>3091182</v>
      </c>
      <c r="G1688" s="21">
        <v>-1307420</v>
      </c>
      <c r="H1688" s="23">
        <v>119171</v>
      </c>
      <c r="I1688" s="107">
        <v>5.0000000000000001E-3</v>
      </c>
      <c r="J1688" s="23">
        <v>134031.05499999999</v>
      </c>
      <c r="N1688" s="72"/>
      <c r="O1688" s="72"/>
      <c r="P1688" s="72"/>
      <c r="Q1688" s="72"/>
      <c r="R1688" s="72"/>
      <c r="S1688" s="72">
        <v>134031.05499999999</v>
      </c>
      <c r="T1688" s="22"/>
      <c r="U1688" s="22"/>
      <c r="V1688" s="72">
        <v>0</v>
      </c>
      <c r="X1688" s="102">
        <v>97.7</v>
      </c>
      <c r="Y1688" s="22">
        <v>1371.8634083930399</v>
      </c>
      <c r="Z1688" s="5">
        <v>4.5900000000000003E-2</v>
      </c>
      <c r="AA1688" s="40"/>
      <c r="AE1688" s="34">
        <v>0</v>
      </c>
      <c r="AF1688" s="34">
        <v>34006.49725354866</v>
      </c>
    </row>
    <row r="1689" spans="1:35" ht="27.75" customHeight="1" x14ac:dyDescent="0.2">
      <c r="A1689" s="39">
        <v>1614</v>
      </c>
      <c r="B1689" s="17" t="s">
        <v>72</v>
      </c>
      <c r="C1689" s="19">
        <v>1992</v>
      </c>
      <c r="D1689" s="19"/>
      <c r="E1689" s="29">
        <v>0</v>
      </c>
      <c r="F1689" s="21">
        <v>3611059</v>
      </c>
      <c r="G1689" s="21">
        <v>-1475770</v>
      </c>
      <c r="H1689" s="23">
        <v>519877</v>
      </c>
      <c r="I1689" s="107">
        <v>5.0000000000000001E-3</v>
      </c>
      <c r="J1689" s="23">
        <v>535332.91</v>
      </c>
      <c r="N1689" s="72"/>
      <c r="O1689" s="72"/>
      <c r="P1689" s="72"/>
      <c r="Q1689" s="72"/>
      <c r="R1689" s="72"/>
      <c r="S1689" s="72">
        <v>535332.91</v>
      </c>
      <c r="T1689" s="22"/>
      <c r="U1689" s="22"/>
      <c r="V1689" s="72">
        <v>0</v>
      </c>
      <c r="X1689" s="102">
        <v>100</v>
      </c>
      <c r="Y1689" s="22">
        <v>5353.3290999999999</v>
      </c>
      <c r="Z1689" s="5">
        <v>4.5900000000000003E-2</v>
      </c>
      <c r="AA1689" s="40"/>
      <c r="AE1689" s="34">
        <v>0</v>
      </c>
      <c r="AF1689" s="34">
        <v>37798.92812961078</v>
      </c>
    </row>
    <row r="1690" spans="1:35" ht="27.75" customHeight="1" x14ac:dyDescent="0.2">
      <c r="A1690" s="39">
        <v>1615</v>
      </c>
      <c r="B1690" s="17" t="s">
        <v>72</v>
      </c>
      <c r="C1690" s="19">
        <v>1993</v>
      </c>
      <c r="D1690" s="19"/>
      <c r="E1690" s="29">
        <v>0</v>
      </c>
      <c r="F1690" s="21">
        <v>3741548</v>
      </c>
      <c r="G1690" s="21">
        <v>-1579254</v>
      </c>
      <c r="H1690" s="23">
        <v>130489</v>
      </c>
      <c r="I1690" s="107">
        <v>5.0000000000000001E-3</v>
      </c>
      <c r="J1690" s="23">
        <v>148544.29500000001</v>
      </c>
      <c r="N1690" s="72"/>
      <c r="O1690" s="72"/>
      <c r="P1690" s="72"/>
      <c r="Q1690" s="72"/>
      <c r="R1690" s="72"/>
      <c r="S1690" s="72">
        <v>148544.29500000001</v>
      </c>
      <c r="T1690" s="22"/>
      <c r="U1690" s="22"/>
      <c r="V1690" s="72">
        <v>0</v>
      </c>
      <c r="X1690" s="102">
        <v>102.5</v>
      </c>
      <c r="Y1690" s="22">
        <v>1449.2126341463415</v>
      </c>
      <c r="Z1690" s="5">
        <v>4.5900000000000003E-2</v>
      </c>
      <c r="AA1690" s="40"/>
      <c r="AE1690" s="34">
        <v>0</v>
      </c>
      <c r="AF1690" s="34">
        <v>37513.169962607986</v>
      </c>
    </row>
    <row r="1691" spans="1:35" ht="27.75" customHeight="1" x14ac:dyDescent="0.2">
      <c r="A1691" s="39">
        <v>1616</v>
      </c>
      <c r="B1691" s="17" t="s">
        <v>72</v>
      </c>
      <c r="C1691" s="19">
        <v>1994</v>
      </c>
      <c r="D1691" s="19"/>
      <c r="E1691" s="29">
        <v>0</v>
      </c>
      <c r="F1691" s="21">
        <v>4112524</v>
      </c>
      <c r="G1691" s="21">
        <v>-1746548</v>
      </c>
      <c r="H1691" s="23">
        <v>370976</v>
      </c>
      <c r="I1691" s="107">
        <v>5.0000000000000001E-3</v>
      </c>
      <c r="J1691" s="23">
        <v>389683.74</v>
      </c>
      <c r="N1691" s="72"/>
      <c r="O1691" s="72"/>
      <c r="P1691" s="72"/>
      <c r="Q1691" s="72"/>
      <c r="R1691" s="72"/>
      <c r="S1691" s="72">
        <v>389683.74</v>
      </c>
      <c r="T1691" s="22"/>
      <c r="U1691" s="22"/>
      <c r="V1691" s="72">
        <v>0</v>
      </c>
      <c r="X1691" s="102">
        <v>108.2</v>
      </c>
      <c r="Y1691" s="22">
        <v>3601.5133086876153</v>
      </c>
      <c r="Z1691" s="5">
        <v>4.5900000000000003E-2</v>
      </c>
      <c r="AA1691" s="40"/>
      <c r="AE1691" s="34">
        <v>0</v>
      </c>
      <c r="AF1691" s="34">
        <v>39392.828770011896</v>
      </c>
    </row>
    <row r="1692" spans="1:35" ht="27.75" customHeight="1" x14ac:dyDescent="0.2">
      <c r="A1692" s="39">
        <v>1617</v>
      </c>
      <c r="B1692" s="17" t="s">
        <v>72</v>
      </c>
      <c r="C1692" s="19">
        <v>1995</v>
      </c>
      <c r="D1692" s="19"/>
      <c r="E1692" s="29">
        <v>0</v>
      </c>
      <c r="F1692" s="21">
        <v>4302701</v>
      </c>
      <c r="G1692" s="21">
        <v>-1889229</v>
      </c>
      <c r="H1692" s="23">
        <v>190177</v>
      </c>
      <c r="I1692" s="107">
        <v>5.0000000000000001E-3</v>
      </c>
      <c r="J1692" s="23">
        <v>210739.62</v>
      </c>
      <c r="N1692" s="72"/>
      <c r="O1692" s="72"/>
      <c r="P1692" s="72"/>
      <c r="Q1692" s="72"/>
      <c r="R1692" s="72"/>
      <c r="S1692" s="72">
        <v>210739.62</v>
      </c>
      <c r="T1692" s="22"/>
      <c r="U1692" s="22"/>
      <c r="V1692" s="72">
        <v>0</v>
      </c>
      <c r="X1692" s="102">
        <v>116.7</v>
      </c>
      <c r="Y1692" s="22">
        <v>1805.823650385604</v>
      </c>
      <c r="Z1692" s="5">
        <v>4.5900000000000003E-2</v>
      </c>
      <c r="AA1692" s="40"/>
      <c r="AE1692" s="34">
        <v>0</v>
      </c>
      <c r="AF1692" s="34">
        <v>39390.52157985395</v>
      </c>
    </row>
    <row r="1693" spans="1:35" ht="27.75" customHeight="1" x14ac:dyDescent="0.2">
      <c r="A1693" s="39">
        <v>1618</v>
      </c>
      <c r="B1693" s="17" t="s">
        <v>72</v>
      </c>
      <c r="C1693" s="19">
        <v>1996</v>
      </c>
      <c r="D1693" s="19"/>
      <c r="E1693" s="29">
        <v>0</v>
      </c>
      <c r="F1693" s="21">
        <v>4515487</v>
      </c>
      <c r="G1693" s="21">
        <v>-2060168</v>
      </c>
      <c r="H1693" s="23">
        <v>212786</v>
      </c>
      <c r="I1693" s="107">
        <v>5.0000000000000001E-3</v>
      </c>
      <c r="J1693" s="23">
        <v>234299.505</v>
      </c>
      <c r="N1693" s="72"/>
      <c r="O1693" s="72"/>
      <c r="P1693" s="72"/>
      <c r="Q1693" s="72"/>
      <c r="R1693" s="72"/>
      <c r="S1693" s="72">
        <v>234299.505</v>
      </c>
      <c r="T1693" s="22"/>
      <c r="U1693" s="22"/>
      <c r="V1693" s="72">
        <v>0</v>
      </c>
      <c r="X1693" s="102">
        <v>116.6</v>
      </c>
      <c r="Y1693" s="22">
        <v>2009.4297169811323</v>
      </c>
      <c r="Z1693" s="5">
        <v>4.5900000000000003E-2</v>
      </c>
      <c r="AA1693" s="40"/>
      <c r="AE1693" s="34">
        <v>0</v>
      </c>
      <c r="AF1693" s="34">
        <v>39591.926356319789</v>
      </c>
    </row>
    <row r="1694" spans="1:35" ht="27.75" customHeight="1" x14ac:dyDescent="0.2">
      <c r="A1694" s="39">
        <v>1619</v>
      </c>
      <c r="B1694" s="17" t="s">
        <v>72</v>
      </c>
      <c r="C1694" s="19">
        <v>1997</v>
      </c>
      <c r="D1694" s="19"/>
      <c r="E1694" s="29">
        <v>0</v>
      </c>
      <c r="F1694" s="21">
        <v>4683354</v>
      </c>
      <c r="G1694" s="21">
        <v>-2260901</v>
      </c>
      <c r="H1694" s="23">
        <v>167867</v>
      </c>
      <c r="I1694" s="107">
        <v>5.0000000000000001E-3</v>
      </c>
      <c r="J1694" s="23">
        <v>190444.435</v>
      </c>
      <c r="L1694" s="33">
        <v>0.51724746837416091</v>
      </c>
      <c r="N1694" s="72"/>
      <c r="O1694" s="72"/>
      <c r="P1694" s="72"/>
      <c r="Q1694" s="72"/>
      <c r="R1694" s="72"/>
      <c r="S1694" s="72">
        <v>190444.435</v>
      </c>
      <c r="T1694" s="22"/>
      <c r="U1694" s="22"/>
      <c r="V1694" s="72">
        <v>0</v>
      </c>
      <c r="X1694" s="102">
        <v>118</v>
      </c>
      <c r="Y1694" s="22">
        <v>1613.9358898305084</v>
      </c>
      <c r="Z1694" s="5">
        <v>4.5900000000000003E-2</v>
      </c>
      <c r="AA1694" s="40"/>
      <c r="AE1694" s="34">
        <v>0</v>
      </c>
      <c r="AF1694" s="34">
        <v>39388.592826395216</v>
      </c>
    </row>
    <row r="1695" spans="1:35" ht="27.75" customHeight="1" x14ac:dyDescent="0.2">
      <c r="A1695" s="39">
        <v>1620</v>
      </c>
      <c r="B1695" s="17" t="s">
        <v>72</v>
      </c>
      <c r="C1695" s="19">
        <v>1998</v>
      </c>
      <c r="D1695" s="19"/>
      <c r="E1695" s="29">
        <v>0</v>
      </c>
      <c r="F1695" s="21">
        <v>4812212</v>
      </c>
      <c r="G1695" s="21">
        <v>-2408472</v>
      </c>
      <c r="H1695" s="23">
        <v>128858</v>
      </c>
      <c r="I1695" s="107">
        <v>5.0000000000000001E-3</v>
      </c>
      <c r="J1695" s="23"/>
      <c r="K1695" s="23">
        <v>244196.35399999999</v>
      </c>
      <c r="L1695" s="23">
        <v>1341941.1315473043</v>
      </c>
      <c r="M1695" s="39">
        <v>1</v>
      </c>
      <c r="N1695" s="72"/>
      <c r="O1695" s="72"/>
      <c r="P1695" s="72"/>
      <c r="Q1695" s="72"/>
      <c r="R1695" s="72"/>
      <c r="S1695" s="72">
        <v>244196.35399999999</v>
      </c>
      <c r="T1695" s="22"/>
      <c r="U1695" s="22"/>
      <c r="X1695" s="102">
        <v>122.8</v>
      </c>
      <c r="Y1695" s="22">
        <v>1988.569657980456</v>
      </c>
      <c r="Z1695" s="5">
        <v>4.5900000000000003E-2</v>
      </c>
      <c r="AA1695" s="40"/>
      <c r="AE1695" s="34">
        <v>0</v>
      </c>
      <c r="AF1695" s="34">
        <v>39569.226073644131</v>
      </c>
    </row>
    <row r="1696" spans="1:35" ht="27.75" customHeight="1" x14ac:dyDescent="0.2">
      <c r="A1696" s="39">
        <v>1621</v>
      </c>
      <c r="B1696" s="17" t="s">
        <v>72</v>
      </c>
      <c r="C1696" s="19">
        <v>1999</v>
      </c>
      <c r="D1696" s="19"/>
      <c r="E1696" s="29">
        <v>0</v>
      </c>
      <c r="F1696" s="21">
        <v>0</v>
      </c>
      <c r="G1696" s="21">
        <v>0</v>
      </c>
      <c r="H1696" s="23">
        <v>-4812212</v>
      </c>
      <c r="I1696" s="107">
        <v>5.0000000000000001E-3</v>
      </c>
      <c r="J1696" s="23"/>
      <c r="K1696" s="23">
        <v>244196.35399999999</v>
      </c>
      <c r="L1696" s="23">
        <v>1341941.1315473043</v>
      </c>
      <c r="M1696" s="39">
        <v>1</v>
      </c>
      <c r="N1696" s="72"/>
      <c r="O1696" s="72"/>
      <c r="P1696" s="72"/>
      <c r="Q1696" s="72"/>
      <c r="R1696" s="72"/>
      <c r="S1696" s="72">
        <v>244196.35399999999</v>
      </c>
      <c r="T1696" s="22"/>
      <c r="U1696" s="22"/>
      <c r="X1696" s="102">
        <v>126.1</v>
      </c>
      <c r="Y1696" s="22">
        <v>1936.5293735130849</v>
      </c>
      <c r="Z1696" s="5">
        <v>4.5900000000000003E-2</v>
      </c>
      <c r="AA1696" s="40"/>
      <c r="AE1696" s="34">
        <v>0</v>
      </c>
      <c r="AF1696" s="34">
        <v>39689.527970376948</v>
      </c>
    </row>
    <row r="1697" spans="1:35" ht="27.75" customHeight="1" x14ac:dyDescent="0.2">
      <c r="A1697" s="39">
        <v>1622</v>
      </c>
      <c r="B1697" s="17" t="s">
        <v>72</v>
      </c>
      <c r="C1697" s="19">
        <v>2000</v>
      </c>
      <c r="D1697" s="19"/>
      <c r="E1697" s="29">
        <v>0</v>
      </c>
      <c r="F1697" s="21">
        <v>0</v>
      </c>
      <c r="G1697" s="21">
        <v>0</v>
      </c>
      <c r="H1697" s="23">
        <v>0</v>
      </c>
      <c r="I1697" s="107">
        <v>5.0000000000000001E-3</v>
      </c>
      <c r="J1697" s="23"/>
      <c r="K1697" s="23">
        <v>244196.35399999999</v>
      </c>
      <c r="L1697" s="23">
        <v>1341941.1315473043</v>
      </c>
      <c r="M1697" s="39">
        <v>1</v>
      </c>
      <c r="N1697" s="72"/>
      <c r="O1697" s="72"/>
      <c r="P1697" s="72"/>
      <c r="Q1697" s="72"/>
      <c r="R1697" s="72"/>
      <c r="S1697" s="72">
        <v>244196.35399999999</v>
      </c>
      <c r="T1697" s="22"/>
      <c r="U1697" s="22"/>
      <c r="X1697" s="102">
        <v>128.69999999999999</v>
      </c>
      <c r="Y1697" s="22">
        <v>1897.4075679875682</v>
      </c>
      <c r="Z1697" s="5">
        <v>4.5900000000000003E-2</v>
      </c>
      <c r="AA1697" s="40"/>
      <c r="AE1697" s="34">
        <v>0</v>
      </c>
      <c r="AF1697" s="34">
        <v>39765.186204524216</v>
      </c>
    </row>
    <row r="1698" spans="1:35" ht="27.75" customHeight="1" x14ac:dyDescent="0.2">
      <c r="A1698" s="39">
        <v>1623</v>
      </c>
      <c r="B1698" s="17" t="s">
        <v>72</v>
      </c>
      <c r="C1698" s="19">
        <v>2001</v>
      </c>
      <c r="D1698" s="19"/>
      <c r="E1698" s="29">
        <v>0</v>
      </c>
      <c r="F1698" s="21">
        <v>0</v>
      </c>
      <c r="G1698" s="21">
        <v>0</v>
      </c>
      <c r="H1698" s="23">
        <v>0</v>
      </c>
      <c r="I1698" s="107">
        <v>5.0000000000000001E-3</v>
      </c>
      <c r="J1698" s="23"/>
      <c r="K1698" s="23">
        <v>244196.35399999999</v>
      </c>
      <c r="L1698" s="23">
        <v>1341941.1315473043</v>
      </c>
      <c r="M1698" s="39">
        <v>1</v>
      </c>
      <c r="N1698" s="72"/>
      <c r="O1698" s="72"/>
      <c r="P1698" s="72"/>
      <c r="Q1698" s="72"/>
      <c r="R1698" s="72"/>
      <c r="S1698" s="72">
        <v>244196.35399999999</v>
      </c>
      <c r="T1698" s="22"/>
      <c r="U1698" s="22"/>
      <c r="X1698" s="102">
        <v>129.6</v>
      </c>
      <c r="Y1698" s="22">
        <v>1884.2311265432099</v>
      </c>
      <c r="Z1698" s="5">
        <v>4.5900000000000003E-2</v>
      </c>
      <c r="AA1698" s="40"/>
      <c r="AE1698" s="34">
        <v>0</v>
      </c>
      <c r="AF1698" s="34">
        <v>39824.195284279762</v>
      </c>
    </row>
    <row r="1699" spans="1:35" ht="27.75" customHeight="1" x14ac:dyDescent="0.2">
      <c r="A1699" s="39">
        <v>1624</v>
      </c>
      <c r="B1699" s="17" t="s">
        <v>72</v>
      </c>
      <c r="C1699" s="19">
        <v>2002</v>
      </c>
      <c r="D1699" s="19"/>
      <c r="E1699" s="29">
        <v>0</v>
      </c>
      <c r="F1699" s="21">
        <v>5880919</v>
      </c>
      <c r="G1699" s="109">
        <v>-9743543.2096810043</v>
      </c>
      <c r="H1699" s="23">
        <v>5880919</v>
      </c>
      <c r="I1699" s="107">
        <v>5.0000000000000001E-3</v>
      </c>
      <c r="J1699" s="23"/>
      <c r="K1699" s="23">
        <v>244196.35399999999</v>
      </c>
      <c r="L1699" s="23">
        <v>1341941.1315473043</v>
      </c>
      <c r="M1699" s="39">
        <v>1</v>
      </c>
      <c r="N1699" s="72"/>
      <c r="O1699" s="72"/>
      <c r="P1699" s="72"/>
      <c r="Q1699" s="72"/>
      <c r="R1699" s="72"/>
      <c r="S1699" s="72">
        <v>244196.35399999999</v>
      </c>
      <c r="T1699" s="22"/>
      <c r="U1699" s="22"/>
      <c r="V1699" s="72">
        <v>0</v>
      </c>
      <c r="X1699" s="102">
        <v>130.5</v>
      </c>
      <c r="Y1699" s="22">
        <v>1871.2364291187739</v>
      </c>
      <c r="Z1699" s="5">
        <v>4.5900000000000003E-2</v>
      </c>
      <c r="AA1699" s="40"/>
      <c r="AD1699" s="111">
        <v>91.329146341463414</v>
      </c>
      <c r="AE1699" s="34">
        <v>0</v>
      </c>
      <c r="AF1699" s="34">
        <v>39867.501149850097</v>
      </c>
      <c r="AG1699" s="107">
        <v>8.2960000000000006E-2</v>
      </c>
      <c r="AH1699" s="41">
        <v>16.741565999999999</v>
      </c>
      <c r="AI1699" s="23">
        <v>667444.40175529127</v>
      </c>
    </row>
    <row r="1700" spans="1:35" ht="27.75" customHeight="1" x14ac:dyDescent="0.2">
      <c r="A1700" s="39">
        <v>1625</v>
      </c>
      <c r="B1700" s="17" t="s">
        <v>72</v>
      </c>
      <c r="C1700" s="19">
        <v>2003</v>
      </c>
      <c r="D1700" s="19"/>
      <c r="E1700" s="29">
        <v>0</v>
      </c>
      <c r="F1700" s="21">
        <v>6239835</v>
      </c>
      <c r="G1700" s="21">
        <v>0</v>
      </c>
      <c r="H1700" s="23">
        <v>358916</v>
      </c>
      <c r="I1700" s="107">
        <v>5.0000000000000001E-3</v>
      </c>
      <c r="J1700" s="23">
        <v>388320.59499999997</v>
      </c>
      <c r="K1700" s="23">
        <v>1220981.77</v>
      </c>
      <c r="L1700" s="23">
        <v>6709705.6577365212</v>
      </c>
      <c r="N1700" s="72"/>
      <c r="O1700" s="72"/>
      <c r="P1700" s="72"/>
      <c r="Q1700" s="72"/>
      <c r="R1700" s="72"/>
      <c r="S1700" s="72">
        <v>388320.59499999997</v>
      </c>
      <c r="T1700" s="22"/>
      <c r="U1700" s="22"/>
      <c r="V1700" s="72">
        <v>0</v>
      </c>
      <c r="X1700" s="102">
        <v>130.6</v>
      </c>
      <c r="Y1700" s="22">
        <v>2973.3583078101069</v>
      </c>
      <c r="Z1700" s="5">
        <v>4.5900000000000003E-2</v>
      </c>
      <c r="AA1700" s="40"/>
      <c r="AD1700" s="111">
        <v>94.295243902439026</v>
      </c>
      <c r="AE1700" s="34">
        <v>0</v>
      </c>
      <c r="AF1700" s="34">
        <v>41010.941154882086</v>
      </c>
      <c r="AG1700" s="107">
        <v>8.2960000000000006E-2</v>
      </c>
      <c r="AH1700" s="41">
        <v>16.820820000000001</v>
      </c>
      <c r="AI1700" s="23">
        <v>689837.65919686377</v>
      </c>
    </row>
    <row r="1701" spans="1:35" ht="27.75" customHeight="1" x14ac:dyDescent="0.2">
      <c r="A1701" s="39">
        <v>1626</v>
      </c>
      <c r="B1701" s="17" t="s">
        <v>72</v>
      </c>
      <c r="C1701" s="19">
        <v>2004</v>
      </c>
      <c r="D1701" s="19"/>
      <c r="E1701" s="29">
        <v>0</v>
      </c>
      <c r="F1701" s="21">
        <v>6727683</v>
      </c>
      <c r="G1701" s="21">
        <v>0</v>
      </c>
      <c r="H1701" s="23">
        <v>487848</v>
      </c>
      <c r="I1701" s="107">
        <v>5.0000000000000001E-3</v>
      </c>
      <c r="J1701" s="23">
        <v>519047.17499999999</v>
      </c>
      <c r="K1701" s="23"/>
      <c r="N1701" s="72"/>
      <c r="O1701" s="72"/>
      <c r="P1701" s="72"/>
      <c r="Q1701" s="72"/>
      <c r="R1701" s="72"/>
      <c r="S1701" s="72">
        <v>519047.17499999999</v>
      </c>
      <c r="T1701" s="22"/>
      <c r="U1701" s="22"/>
      <c r="V1701" s="72">
        <v>0</v>
      </c>
      <c r="X1701" s="102">
        <v>131.1</v>
      </c>
      <c r="Y1701" s="22">
        <v>3959.1699084668194</v>
      </c>
      <c r="Z1701" s="5">
        <v>4.5900000000000003E-2</v>
      </c>
      <c r="AA1701" s="40"/>
      <c r="AD1701" s="111">
        <v>97.149756097560967</v>
      </c>
      <c r="AE1701" s="34">
        <v>0</v>
      </c>
      <c r="AF1701" s="34">
        <v>43087.708864339817</v>
      </c>
      <c r="AG1701" s="107">
        <v>8.2960000000000006E-2</v>
      </c>
      <c r="AH1701" s="41">
        <v>16.852066000000001</v>
      </c>
      <c r="AI1701" s="23">
        <v>726116.91357063968</v>
      </c>
    </row>
    <row r="1702" spans="1:35" ht="27.75" customHeight="1" x14ac:dyDescent="0.2">
      <c r="A1702" s="39">
        <v>1627</v>
      </c>
      <c r="B1702" s="17" t="s">
        <v>72</v>
      </c>
      <c r="C1702" s="19">
        <v>2005</v>
      </c>
      <c r="D1702" s="19"/>
      <c r="E1702" s="29">
        <v>0</v>
      </c>
      <c r="F1702" s="21">
        <v>7070184</v>
      </c>
      <c r="G1702" s="21">
        <v>0</v>
      </c>
      <c r="H1702" s="23">
        <v>342501</v>
      </c>
      <c r="I1702" s="107">
        <v>5.0000000000000001E-3</v>
      </c>
      <c r="J1702" s="23">
        <v>376139.41499999998</v>
      </c>
      <c r="N1702" s="72"/>
      <c r="O1702" s="72"/>
      <c r="P1702" s="72"/>
      <c r="Q1702" s="72"/>
      <c r="R1702" s="72"/>
      <c r="S1702" s="72">
        <v>376139.41499999998</v>
      </c>
      <c r="T1702" s="22"/>
      <c r="U1702" s="22"/>
      <c r="V1702" s="72">
        <v>0</v>
      </c>
      <c r="X1702" s="102">
        <v>133.6</v>
      </c>
      <c r="Y1702" s="22">
        <v>2815.4147829341318</v>
      </c>
      <c r="Z1702" s="5">
        <v>4.5900000000000003E-2</v>
      </c>
      <c r="AA1702" s="40"/>
      <c r="AD1702" s="111">
        <v>99.990121951219521</v>
      </c>
      <c r="AE1702" s="34">
        <v>0</v>
      </c>
      <c r="AF1702" s="34">
        <v>43925.397810400747</v>
      </c>
      <c r="AG1702" s="107">
        <v>8.2960000000000006E-2</v>
      </c>
      <c r="AH1702" s="41">
        <v>17.008296000000001</v>
      </c>
      <c r="AI1702" s="23">
        <v>747096.1678770479</v>
      </c>
    </row>
    <row r="1703" spans="1:35" ht="27.75" customHeight="1" x14ac:dyDescent="0.2">
      <c r="A1703" s="39">
        <v>1628</v>
      </c>
      <c r="B1703" s="17" t="s">
        <v>72</v>
      </c>
      <c r="C1703" s="19">
        <v>2006</v>
      </c>
      <c r="D1703" s="19"/>
      <c r="E1703" s="29">
        <v>0</v>
      </c>
      <c r="F1703" s="21">
        <v>8111104</v>
      </c>
      <c r="G1703" s="21">
        <v>0</v>
      </c>
      <c r="H1703" s="23">
        <v>1040920</v>
      </c>
      <c r="I1703" s="107">
        <v>5.0000000000000001E-3</v>
      </c>
      <c r="J1703" s="23">
        <v>1076270.92</v>
      </c>
      <c r="N1703" s="72"/>
      <c r="O1703" s="72"/>
      <c r="P1703" s="72"/>
      <c r="Q1703" s="72"/>
      <c r="R1703" s="72"/>
      <c r="S1703" s="72">
        <v>1076270.92</v>
      </c>
      <c r="T1703" s="22"/>
      <c r="U1703" s="22"/>
      <c r="V1703" s="72">
        <v>0</v>
      </c>
      <c r="X1703" s="102">
        <v>142.4</v>
      </c>
      <c r="Y1703" s="22">
        <v>7558.0823033707857</v>
      </c>
      <c r="Z1703" s="5">
        <v>4.5900000000000003E-2</v>
      </c>
      <c r="AA1703" s="40"/>
      <c r="AD1703" s="111">
        <v>103.12109756097563</v>
      </c>
      <c r="AE1703" s="34">
        <v>0</v>
      </c>
      <c r="AF1703" s="34">
        <v>49467.304354274136</v>
      </c>
      <c r="AG1703" s="107">
        <v>7.7441666666666686E-2</v>
      </c>
      <c r="AH1703" s="41">
        <v>16.88236666666667</v>
      </c>
      <c r="AI1703" s="23">
        <v>835125.17012045265</v>
      </c>
    </row>
    <row r="1704" spans="1:35" ht="27.75" customHeight="1" x14ac:dyDescent="0.2">
      <c r="A1704" s="39">
        <v>1629</v>
      </c>
      <c r="B1704" s="17" t="s">
        <v>72</v>
      </c>
      <c r="C1704" s="19">
        <v>2007</v>
      </c>
      <c r="D1704" s="19"/>
      <c r="E1704" s="29">
        <v>-47508</v>
      </c>
      <c r="F1704" s="21">
        <v>8521559</v>
      </c>
      <c r="G1704" s="21">
        <v>0</v>
      </c>
      <c r="H1704" s="23">
        <v>410455</v>
      </c>
      <c r="I1704" s="107">
        <v>5.0000000000000001E-3</v>
      </c>
      <c r="J1704" s="23">
        <v>451010.52</v>
      </c>
      <c r="N1704" s="72">
        <v>55374</v>
      </c>
      <c r="O1704" s="72">
        <v>8521559</v>
      </c>
      <c r="P1704" s="72"/>
      <c r="Q1704" s="72"/>
      <c r="R1704" s="72">
        <v>55374</v>
      </c>
      <c r="S1704" s="72">
        <v>506384.52</v>
      </c>
      <c r="T1704" s="22"/>
      <c r="U1704" s="22"/>
      <c r="V1704" s="72">
        <v>0</v>
      </c>
      <c r="X1704" s="102">
        <v>148.80000000000001</v>
      </c>
      <c r="Y1704" s="22">
        <v>3403.1217741935484</v>
      </c>
      <c r="Z1704" s="5">
        <v>4.5900000000000003E-2</v>
      </c>
      <c r="AA1704" s="40"/>
      <c r="AD1704" s="111">
        <v>106.41609756097562</v>
      </c>
      <c r="AE1704" s="34">
        <v>0</v>
      </c>
      <c r="AF1704" s="34">
        <v>50599.876858606498</v>
      </c>
      <c r="AG1704" s="107">
        <v>7.350000000000001E-2</v>
      </c>
      <c r="AH1704" s="41">
        <v>17.296320000000001</v>
      </c>
      <c r="AI1704" s="23">
        <v>875191.66210705286</v>
      </c>
    </row>
    <row r="1705" spans="1:35" ht="27.75" customHeight="1" x14ac:dyDescent="0.2">
      <c r="A1705" s="39">
        <v>1630</v>
      </c>
      <c r="B1705" s="17" t="s">
        <v>72</v>
      </c>
      <c r="C1705" s="19">
        <v>2008</v>
      </c>
      <c r="D1705" s="19"/>
      <c r="E1705" s="29">
        <v>-41179</v>
      </c>
      <c r="F1705" s="21">
        <v>9929050</v>
      </c>
      <c r="G1705" s="21">
        <v>0</v>
      </c>
      <c r="H1705" s="23">
        <v>1407491</v>
      </c>
      <c r="I1705" s="107">
        <v>5.0000000000000001E-3</v>
      </c>
      <c r="J1705" s="23">
        <v>1450098.7949999999</v>
      </c>
      <c r="N1705" s="72">
        <v>98378</v>
      </c>
      <c r="O1705" s="72">
        <v>9929050</v>
      </c>
      <c r="P1705" s="72"/>
      <c r="Q1705" s="72"/>
      <c r="R1705" s="72">
        <v>98378</v>
      </c>
      <c r="S1705" s="72">
        <v>1548476.7949999999</v>
      </c>
      <c r="T1705" s="22"/>
      <c r="U1705" s="22"/>
      <c r="V1705" s="72">
        <v>0</v>
      </c>
      <c r="X1705" s="102">
        <v>150.30000000000001</v>
      </c>
      <c r="Y1705" s="22">
        <v>10302.57348636061</v>
      </c>
      <c r="Z1705" s="5">
        <v>4.5900000000000003E-2</v>
      </c>
      <c r="AA1705" s="40"/>
      <c r="AD1705" s="111">
        <v>109.62926829268292</v>
      </c>
      <c r="AE1705" s="34">
        <v>0</v>
      </c>
      <c r="AF1705" s="34">
        <v>58579.91599715707</v>
      </c>
      <c r="AG1705" s="107">
        <v>7.2692083333333324E-2</v>
      </c>
      <c r="AH1705" s="41">
        <v>17.715351999999999</v>
      </c>
      <c r="AI1705" s="23">
        <v>1037763.8320200684</v>
      </c>
    </row>
    <row r="1706" spans="1:35" ht="27.75" customHeight="1" x14ac:dyDescent="0.2">
      <c r="A1706" s="39">
        <v>1631</v>
      </c>
      <c r="B1706" s="17" t="s">
        <v>72</v>
      </c>
      <c r="C1706" s="19">
        <v>2009</v>
      </c>
      <c r="D1706" s="19"/>
      <c r="E1706" s="29">
        <v>-361055</v>
      </c>
      <c r="F1706" s="21">
        <v>10023225</v>
      </c>
      <c r="G1706" s="21">
        <v>0</v>
      </c>
      <c r="H1706" s="23">
        <v>94175</v>
      </c>
      <c r="I1706" s="107">
        <v>5.0000000000000001E-3</v>
      </c>
      <c r="J1706" s="23">
        <v>143820.25</v>
      </c>
      <c r="N1706" s="72">
        <v>87606</v>
      </c>
      <c r="O1706" s="72">
        <v>10023225</v>
      </c>
      <c r="P1706" s="72"/>
      <c r="Q1706" s="72"/>
      <c r="R1706" s="72">
        <v>87606</v>
      </c>
      <c r="S1706" s="72">
        <v>231426.25</v>
      </c>
      <c r="T1706" s="22"/>
      <c r="U1706" s="22"/>
      <c r="V1706" s="72">
        <v>0</v>
      </c>
      <c r="X1706" s="102">
        <v>151.1</v>
      </c>
      <c r="Y1706" s="22">
        <v>1531.6098610191927</v>
      </c>
      <c r="Z1706" s="5">
        <v>4.5900000000000003E-2</v>
      </c>
      <c r="AA1706" s="40"/>
      <c r="AD1706" s="111">
        <v>112.72439024390243</v>
      </c>
      <c r="AE1706" s="34">
        <v>0</v>
      </c>
      <c r="AF1706" s="34">
        <v>57422.707713906748</v>
      </c>
      <c r="AG1706" s="107">
        <v>7.3154000000000011E-2</v>
      </c>
      <c r="AH1706" s="41">
        <v>17.930536200000002</v>
      </c>
      <c r="AI1706" s="23">
        <v>1029619.9393662243</v>
      </c>
    </row>
    <row r="1707" spans="1:35" ht="27.75" customHeight="1" x14ac:dyDescent="0.2">
      <c r="A1707" s="39">
        <v>1632</v>
      </c>
      <c r="B1707" s="17" t="s">
        <v>72</v>
      </c>
      <c r="C1707" s="19">
        <v>2010</v>
      </c>
      <c r="D1707" s="19"/>
      <c r="E1707" s="29">
        <v>-60155</v>
      </c>
      <c r="F1707" s="21">
        <v>10816919</v>
      </c>
      <c r="G1707" s="21">
        <v>0</v>
      </c>
      <c r="H1707" s="23">
        <v>793694</v>
      </c>
      <c r="I1707" s="107">
        <v>5.0000000000000001E-3</v>
      </c>
      <c r="J1707" s="23">
        <v>843810.125</v>
      </c>
      <c r="N1707" s="72">
        <v>738983</v>
      </c>
      <c r="O1707" s="72">
        <v>10816919</v>
      </c>
      <c r="P1707" s="72"/>
      <c r="Q1707" s="72"/>
      <c r="R1707" s="72">
        <v>738983</v>
      </c>
      <c r="S1707" s="72">
        <v>1582793.125</v>
      </c>
      <c r="T1707" s="22"/>
      <c r="U1707" s="22"/>
      <c r="V1707" s="72">
        <v>0</v>
      </c>
      <c r="X1707" s="102">
        <v>155.1</v>
      </c>
      <c r="Y1707" s="22">
        <v>10204.984687298518</v>
      </c>
      <c r="Z1707" s="5">
        <v>4.5900000000000003E-2</v>
      </c>
      <c r="AA1707" s="40"/>
      <c r="AD1707" s="111">
        <v>115.85768292682927</v>
      </c>
      <c r="AE1707" s="34">
        <v>0</v>
      </c>
      <c r="AF1707" s="34">
        <v>64991.990117136942</v>
      </c>
      <c r="AG1707" s="107">
        <v>7.3993333333333355E-2</v>
      </c>
      <c r="AH1707" s="41">
        <v>18.29948266666667</v>
      </c>
      <c r="AI1707" s="23">
        <v>1189319.7966207189</v>
      </c>
    </row>
    <row r="1708" spans="1:35" ht="27.75" customHeight="1" x14ac:dyDescent="0.2">
      <c r="A1708" s="39">
        <v>1633</v>
      </c>
      <c r="B1708" s="17" t="s">
        <v>72</v>
      </c>
      <c r="C1708" s="18">
        <v>2011</v>
      </c>
      <c r="D1708" s="18"/>
      <c r="E1708" s="29">
        <v>-85737</v>
      </c>
      <c r="F1708" s="21">
        <v>11481184</v>
      </c>
      <c r="G1708" s="20">
        <v>0</v>
      </c>
      <c r="H1708" s="23">
        <v>664265</v>
      </c>
      <c r="I1708" s="107">
        <v>5.0000000000000001E-3</v>
      </c>
      <c r="J1708" s="23">
        <v>718349.59499999997</v>
      </c>
      <c r="N1708" s="72">
        <v>20858</v>
      </c>
      <c r="O1708" s="72">
        <v>11481184</v>
      </c>
      <c r="P1708" s="72"/>
      <c r="Q1708" s="72"/>
      <c r="R1708" s="72">
        <v>20858</v>
      </c>
      <c r="S1708" s="72">
        <v>739207.59499999997</v>
      </c>
      <c r="T1708" s="22"/>
      <c r="U1708" s="22"/>
      <c r="V1708" s="72">
        <v>0</v>
      </c>
      <c r="X1708" s="102">
        <v>160.19999999999999</v>
      </c>
      <c r="Y1708" s="22">
        <v>4614.2796192259675</v>
      </c>
      <c r="Z1708" s="5">
        <v>4.5900000000000003E-2</v>
      </c>
      <c r="AA1708" s="40"/>
      <c r="AD1708" s="111">
        <v>119.08</v>
      </c>
      <c r="AE1708" s="34">
        <v>0</v>
      </c>
      <c r="AF1708" s="34">
        <v>66623.137389986325</v>
      </c>
      <c r="AG1708" s="107">
        <v>7.0764333333333346E-2</v>
      </c>
      <c r="AH1708" s="41">
        <v>18.328728099999999</v>
      </c>
      <c r="AI1708" s="23">
        <v>1221117.3703900028</v>
      </c>
    </row>
    <row r="1709" spans="1:35" ht="27.75" customHeight="1" x14ac:dyDescent="0.2">
      <c r="B1709" s="98" t="s">
        <v>72</v>
      </c>
      <c r="C1709" s="39">
        <v>2012</v>
      </c>
      <c r="E1709" s="29">
        <v>-85737</v>
      </c>
      <c r="F1709" s="34">
        <v>12281464</v>
      </c>
      <c r="G1709" s="20"/>
      <c r="H1709" s="23">
        <v>800280</v>
      </c>
      <c r="I1709" s="107">
        <v>5.0000000000000001E-3</v>
      </c>
      <c r="J1709" s="23">
        <v>857685.92</v>
      </c>
      <c r="N1709" s="72">
        <v>0</v>
      </c>
      <c r="O1709" s="72">
        <v>12281464</v>
      </c>
      <c r="P1709" s="72"/>
      <c r="Q1709" s="72"/>
      <c r="R1709" s="72">
        <v>0</v>
      </c>
      <c r="S1709" s="72">
        <v>857685.92</v>
      </c>
      <c r="T1709" s="72">
        <v>0</v>
      </c>
      <c r="U1709" s="72">
        <v>1473103</v>
      </c>
      <c r="X1709" s="102">
        <v>161.6</v>
      </c>
      <c r="Y1709" s="22">
        <v>5307.4623762376241</v>
      </c>
      <c r="Z1709" s="5">
        <v>4.5900000000000003E-2</v>
      </c>
      <c r="AF1709" s="34">
        <v>68872.597760023578</v>
      </c>
      <c r="AG1709" s="107">
        <v>6.2333333333333331E-2</v>
      </c>
      <c r="AH1709" s="41">
        <v>17.40324</v>
      </c>
      <c r="AI1709" s="23">
        <v>1198606.3482411527</v>
      </c>
    </row>
    <row r="1710" spans="1:35" ht="27.75" customHeight="1" x14ac:dyDescent="0.2">
      <c r="A1710" s="39">
        <v>1634</v>
      </c>
      <c r="B1710" s="17" t="s">
        <v>73</v>
      </c>
      <c r="C1710" s="19">
        <v>1989</v>
      </c>
      <c r="D1710" s="19"/>
      <c r="E1710" s="29">
        <v>0</v>
      </c>
      <c r="F1710" s="21">
        <v>4296009</v>
      </c>
      <c r="G1710" s="21">
        <v>-1892994</v>
      </c>
      <c r="H1710" s="23"/>
      <c r="I1710" s="107">
        <v>5.0000000000000001E-3</v>
      </c>
      <c r="N1710" s="72"/>
      <c r="O1710" s="72"/>
      <c r="P1710" s="72"/>
      <c r="Q1710" s="72"/>
      <c r="R1710" s="72"/>
      <c r="V1710" s="72">
        <v>0</v>
      </c>
      <c r="X1710" s="102">
        <v>95.5</v>
      </c>
      <c r="Z1710" s="5">
        <v>4.5900000000000003E-2</v>
      </c>
      <c r="AA1710" s="40">
        <v>46966.714929451977</v>
      </c>
      <c r="AB1710" s="110">
        <v>51.164212860310414</v>
      </c>
      <c r="AE1710" s="34">
        <v>1</v>
      </c>
      <c r="AF1710" s="34">
        <v>46966.714929451977</v>
      </c>
    </row>
    <row r="1711" spans="1:35" ht="27.75" customHeight="1" x14ac:dyDescent="0.2">
      <c r="A1711" s="39">
        <v>1635</v>
      </c>
      <c r="B1711" s="17" t="s">
        <v>73</v>
      </c>
      <c r="C1711" s="19">
        <v>1990</v>
      </c>
      <c r="D1711" s="19"/>
      <c r="E1711" s="29">
        <v>0</v>
      </c>
      <c r="F1711" s="21">
        <v>4022791</v>
      </c>
      <c r="G1711" s="21">
        <v>-1435813</v>
      </c>
      <c r="H1711" s="23">
        <v>-273218</v>
      </c>
      <c r="I1711" s="107">
        <v>5.0000000000000001E-3</v>
      </c>
      <c r="J1711" s="34">
        <v>-251737.95499999999</v>
      </c>
      <c r="N1711" s="72"/>
      <c r="O1711" s="72"/>
      <c r="P1711" s="72"/>
      <c r="Q1711" s="72"/>
      <c r="R1711" s="72"/>
      <c r="S1711" s="72">
        <v>-251737.95499999999</v>
      </c>
      <c r="T1711" s="22"/>
      <c r="U1711" s="22"/>
      <c r="V1711" s="72">
        <v>0</v>
      </c>
      <c r="X1711" s="102">
        <v>98.5</v>
      </c>
      <c r="Y1711" s="22">
        <v>-2555.715279187817</v>
      </c>
      <c r="Z1711" s="5">
        <v>4.5900000000000003E-2</v>
      </c>
      <c r="AA1711" s="40"/>
      <c r="AE1711" s="34">
        <v>0</v>
      </c>
      <c r="AF1711" s="34">
        <v>42255.227435002314</v>
      </c>
    </row>
    <row r="1712" spans="1:35" ht="27.75" customHeight="1" x14ac:dyDescent="0.2">
      <c r="A1712" s="39">
        <v>1636</v>
      </c>
      <c r="B1712" s="17" t="s">
        <v>73</v>
      </c>
      <c r="C1712" s="19">
        <v>1991</v>
      </c>
      <c r="D1712" s="19"/>
      <c r="E1712" s="29">
        <v>0</v>
      </c>
      <c r="F1712" s="21">
        <v>4344722</v>
      </c>
      <c r="G1712" s="21">
        <v>-1621213</v>
      </c>
      <c r="H1712" s="23">
        <v>321931</v>
      </c>
      <c r="I1712" s="107">
        <v>5.0000000000000001E-3</v>
      </c>
      <c r="J1712" s="23">
        <v>342044.95500000002</v>
      </c>
      <c r="N1712" s="72"/>
      <c r="O1712" s="72"/>
      <c r="P1712" s="72"/>
      <c r="Q1712" s="72"/>
      <c r="R1712" s="72"/>
      <c r="S1712" s="72">
        <v>342044.95500000002</v>
      </c>
      <c r="T1712" s="22"/>
      <c r="U1712" s="22"/>
      <c r="V1712" s="72">
        <v>0</v>
      </c>
      <c r="X1712" s="102">
        <v>97.7</v>
      </c>
      <c r="Y1712" s="22">
        <v>3500.9719037871037</v>
      </c>
      <c r="Z1712" s="5">
        <v>4.5900000000000003E-2</v>
      </c>
      <c r="AA1712" s="40"/>
      <c r="AE1712" s="34">
        <v>0</v>
      </c>
      <c r="AF1712" s="34">
        <v>43816.684399522812</v>
      </c>
    </row>
    <row r="1713" spans="1:35" ht="27.75" customHeight="1" x14ac:dyDescent="0.2">
      <c r="A1713" s="39">
        <v>1637</v>
      </c>
      <c r="B1713" s="17" t="s">
        <v>73</v>
      </c>
      <c r="C1713" s="19">
        <v>1992</v>
      </c>
      <c r="D1713" s="19"/>
      <c r="E1713" s="29">
        <v>0</v>
      </c>
      <c r="F1713" s="21">
        <v>4645755</v>
      </c>
      <c r="G1713" s="21">
        <v>-1826105</v>
      </c>
      <c r="H1713" s="23">
        <v>301033</v>
      </c>
      <c r="I1713" s="107">
        <v>5.0000000000000001E-3</v>
      </c>
      <c r="J1713" s="23">
        <v>322756.61</v>
      </c>
      <c r="N1713" s="72"/>
      <c r="O1713" s="72"/>
      <c r="P1713" s="72"/>
      <c r="Q1713" s="72"/>
      <c r="R1713" s="72"/>
      <c r="S1713" s="72">
        <v>322756.61</v>
      </c>
      <c r="T1713" s="22"/>
      <c r="U1713" s="22"/>
      <c r="V1713" s="72">
        <v>0</v>
      </c>
      <c r="X1713" s="102">
        <v>100</v>
      </c>
      <c r="Y1713" s="22">
        <v>3227.5661</v>
      </c>
      <c r="Z1713" s="5">
        <v>4.5900000000000003E-2</v>
      </c>
      <c r="AA1713" s="40"/>
      <c r="AE1713" s="34">
        <v>0</v>
      </c>
      <c r="AF1713" s="34">
        <v>45033.064685584715</v>
      </c>
    </row>
    <row r="1714" spans="1:35" ht="27.75" customHeight="1" x14ac:dyDescent="0.2">
      <c r="A1714" s="39">
        <v>1638</v>
      </c>
      <c r="B1714" s="17" t="s">
        <v>73</v>
      </c>
      <c r="C1714" s="19">
        <v>1993</v>
      </c>
      <c r="D1714" s="19"/>
      <c r="E1714" s="29">
        <v>0</v>
      </c>
      <c r="F1714" s="21">
        <v>4986185</v>
      </c>
      <c r="G1714" s="21">
        <v>-2050893</v>
      </c>
      <c r="H1714" s="23">
        <v>340430</v>
      </c>
      <c r="I1714" s="107">
        <v>5.0000000000000001E-3</v>
      </c>
      <c r="J1714" s="23">
        <v>363658.77500000002</v>
      </c>
      <c r="N1714" s="72"/>
      <c r="O1714" s="72"/>
      <c r="P1714" s="72"/>
      <c r="Q1714" s="72"/>
      <c r="R1714" s="72"/>
      <c r="S1714" s="72">
        <v>363658.77500000002</v>
      </c>
      <c r="T1714" s="22"/>
      <c r="U1714" s="22"/>
      <c r="V1714" s="72">
        <v>0</v>
      </c>
      <c r="X1714" s="102">
        <v>102.5</v>
      </c>
      <c r="Y1714" s="22">
        <v>3547.8904878048784</v>
      </c>
      <c r="Z1714" s="5">
        <v>4.5900000000000003E-2</v>
      </c>
      <c r="AA1714" s="40"/>
      <c r="AE1714" s="34">
        <v>0</v>
      </c>
      <c r="AF1714" s="34">
        <v>46513.937504321257</v>
      </c>
    </row>
    <row r="1715" spans="1:35" ht="27.75" customHeight="1" x14ac:dyDescent="0.2">
      <c r="A1715" s="39">
        <v>1639</v>
      </c>
      <c r="B1715" s="17" t="s">
        <v>73</v>
      </c>
      <c r="C1715" s="19">
        <v>1994</v>
      </c>
      <c r="D1715" s="19"/>
      <c r="E1715" s="29">
        <v>0</v>
      </c>
      <c r="F1715" s="21">
        <v>5253030</v>
      </c>
      <c r="G1715" s="21">
        <v>-2271519</v>
      </c>
      <c r="H1715" s="23">
        <v>266845</v>
      </c>
      <c r="I1715" s="107">
        <v>5.0000000000000001E-3</v>
      </c>
      <c r="J1715" s="23">
        <v>291775.92499999999</v>
      </c>
      <c r="N1715" s="72"/>
      <c r="O1715" s="72"/>
      <c r="P1715" s="72"/>
      <c r="Q1715" s="72"/>
      <c r="R1715" s="72"/>
      <c r="S1715" s="72">
        <v>291775.92499999999</v>
      </c>
      <c r="T1715" s="22"/>
      <c r="U1715" s="22"/>
      <c r="V1715" s="72">
        <v>0</v>
      </c>
      <c r="X1715" s="102">
        <v>108.2</v>
      </c>
      <c r="Y1715" s="22">
        <v>2696.6351663585951</v>
      </c>
      <c r="Z1715" s="5">
        <v>4.5900000000000003E-2</v>
      </c>
      <c r="AA1715" s="40"/>
      <c r="AE1715" s="34">
        <v>0</v>
      </c>
      <c r="AF1715" s="34">
        <v>47075.582939231506</v>
      </c>
    </row>
    <row r="1716" spans="1:35" ht="27.75" customHeight="1" x14ac:dyDescent="0.2">
      <c r="A1716" s="39">
        <v>1640</v>
      </c>
      <c r="B1716" s="17" t="s">
        <v>73</v>
      </c>
      <c r="C1716" s="19">
        <v>1995</v>
      </c>
      <c r="D1716" s="19"/>
      <c r="E1716" s="29">
        <v>0</v>
      </c>
      <c r="F1716" s="21">
        <v>5603155</v>
      </c>
      <c r="G1716" s="21">
        <v>-2450821</v>
      </c>
      <c r="H1716" s="23">
        <v>350125</v>
      </c>
      <c r="I1716" s="107">
        <v>5.0000000000000001E-3</v>
      </c>
      <c r="J1716" s="23">
        <v>376390.15</v>
      </c>
      <c r="N1716" s="72"/>
      <c r="O1716" s="72"/>
      <c r="P1716" s="72"/>
      <c r="Q1716" s="72"/>
      <c r="R1716" s="72"/>
      <c r="S1716" s="72">
        <v>376390.15</v>
      </c>
      <c r="T1716" s="22"/>
      <c r="U1716" s="22"/>
      <c r="V1716" s="72">
        <v>0</v>
      </c>
      <c r="X1716" s="102">
        <v>116.7</v>
      </c>
      <c r="Y1716" s="22">
        <v>3225.2797772065123</v>
      </c>
      <c r="Z1716" s="5">
        <v>4.5900000000000003E-2</v>
      </c>
      <c r="AA1716" s="40"/>
      <c r="AE1716" s="34">
        <v>0</v>
      </c>
      <c r="AF1716" s="34">
        <v>48140.093459527292</v>
      </c>
    </row>
    <row r="1717" spans="1:35" ht="27.75" customHeight="1" x14ac:dyDescent="0.2">
      <c r="A1717" s="39">
        <v>1641</v>
      </c>
      <c r="B1717" s="17" t="s">
        <v>73</v>
      </c>
      <c r="C1717" s="19">
        <v>1996</v>
      </c>
      <c r="D1717" s="19"/>
      <c r="E1717" s="29">
        <v>0</v>
      </c>
      <c r="F1717" s="21">
        <v>5837211</v>
      </c>
      <c r="G1717" s="21">
        <v>-2684228</v>
      </c>
      <c r="H1717" s="23">
        <v>234056</v>
      </c>
      <c r="I1717" s="107">
        <v>5.0000000000000001E-3</v>
      </c>
      <c r="J1717" s="23">
        <v>262071.77499999999</v>
      </c>
      <c r="N1717" s="72"/>
      <c r="O1717" s="72"/>
      <c r="P1717" s="72"/>
      <c r="Q1717" s="72"/>
      <c r="R1717" s="72"/>
      <c r="S1717" s="72">
        <v>262071.77499999999</v>
      </c>
      <c r="T1717" s="22"/>
      <c r="U1717" s="22"/>
      <c r="V1717" s="72">
        <v>0</v>
      </c>
      <c r="X1717" s="102">
        <v>116.6</v>
      </c>
      <c r="Y1717" s="22">
        <v>2247.6138507718697</v>
      </c>
      <c r="Z1717" s="5">
        <v>4.5900000000000003E-2</v>
      </c>
      <c r="AA1717" s="40"/>
      <c r="AE1717" s="34">
        <v>0</v>
      </c>
      <c r="AF1717" s="34">
        <v>48178.077020506862</v>
      </c>
    </row>
    <row r="1718" spans="1:35" ht="27.75" customHeight="1" x14ac:dyDescent="0.2">
      <c r="A1718" s="39">
        <v>1642</v>
      </c>
      <c r="B1718" s="17" t="s">
        <v>73</v>
      </c>
      <c r="C1718" s="19">
        <v>1997</v>
      </c>
      <c r="D1718" s="19"/>
      <c r="E1718" s="29">
        <v>0</v>
      </c>
      <c r="F1718" s="21">
        <v>6255589</v>
      </c>
      <c r="G1718" s="21">
        <v>-2927175</v>
      </c>
      <c r="H1718" s="23">
        <v>418378</v>
      </c>
      <c r="I1718" s="107">
        <v>5.0000000000000001E-3</v>
      </c>
      <c r="J1718" s="23">
        <v>447564.05499999999</v>
      </c>
      <c r="L1718" s="33">
        <v>0.53207044132854631</v>
      </c>
      <c r="N1718" s="72"/>
      <c r="O1718" s="72"/>
      <c r="P1718" s="72"/>
      <c r="Q1718" s="72"/>
      <c r="R1718" s="72"/>
      <c r="S1718" s="72">
        <v>447564.05499999999</v>
      </c>
      <c r="T1718" s="22"/>
      <c r="U1718" s="22"/>
      <c r="V1718" s="72">
        <v>0</v>
      </c>
      <c r="X1718" s="102">
        <v>118</v>
      </c>
      <c r="Y1718" s="22">
        <v>3792.9157203389832</v>
      </c>
      <c r="Z1718" s="5">
        <v>4.5900000000000003E-2</v>
      </c>
      <c r="AA1718" s="40"/>
      <c r="AE1718" s="34">
        <v>0</v>
      </c>
      <c r="AF1718" s="34">
        <v>49759.619005604582</v>
      </c>
    </row>
    <row r="1719" spans="1:35" ht="27.75" customHeight="1" x14ac:dyDescent="0.2">
      <c r="A1719" s="39">
        <v>1643</v>
      </c>
      <c r="B1719" s="17" t="s">
        <v>73</v>
      </c>
      <c r="C1719" s="19">
        <v>1998</v>
      </c>
      <c r="D1719" s="19"/>
      <c r="E1719" s="29">
        <v>0</v>
      </c>
      <c r="F1719" s="21">
        <v>6715823</v>
      </c>
      <c r="G1719" s="21">
        <v>-3071311</v>
      </c>
      <c r="H1719" s="23">
        <v>460234</v>
      </c>
      <c r="I1719" s="107">
        <v>5.0000000000000001E-3</v>
      </c>
      <c r="J1719" s="23"/>
      <c r="K1719" s="23">
        <v>-411510.011</v>
      </c>
      <c r="L1719" s="23">
        <v>321381.90870560159</v>
      </c>
      <c r="M1719" s="39">
        <v>2</v>
      </c>
      <c r="N1719" s="72"/>
      <c r="O1719" s="72"/>
      <c r="P1719" s="72"/>
      <c r="Q1719" s="72"/>
      <c r="R1719" s="72"/>
      <c r="S1719" s="72">
        <v>321381.90870560159</v>
      </c>
      <c r="T1719" s="22"/>
      <c r="U1719" s="22"/>
      <c r="X1719" s="102">
        <v>122.8</v>
      </c>
      <c r="Y1719" s="22">
        <v>2617.1165204039216</v>
      </c>
      <c r="Z1719" s="5">
        <v>4.5900000000000003E-2</v>
      </c>
      <c r="AA1719" s="40"/>
      <c r="AE1719" s="34">
        <v>0</v>
      </c>
      <c r="AF1719" s="34">
        <v>50092.769013651254</v>
      </c>
    </row>
    <row r="1720" spans="1:35" ht="27.75" customHeight="1" x14ac:dyDescent="0.2">
      <c r="A1720" s="39">
        <v>1644</v>
      </c>
      <c r="B1720" s="17" t="s">
        <v>73</v>
      </c>
      <c r="C1720" s="19">
        <v>1999</v>
      </c>
      <c r="D1720" s="19"/>
      <c r="E1720" s="29">
        <v>0</v>
      </c>
      <c r="F1720" s="21">
        <v>0</v>
      </c>
      <c r="G1720" s="21">
        <v>0</v>
      </c>
      <c r="H1720" s="23">
        <v>-6715823</v>
      </c>
      <c r="I1720" s="107">
        <v>5.0000000000000001E-3</v>
      </c>
      <c r="J1720" s="23"/>
      <c r="K1720" s="23">
        <v>-411510.011</v>
      </c>
      <c r="L1720" s="23">
        <v>321381.90870560159</v>
      </c>
      <c r="M1720" s="39">
        <v>2</v>
      </c>
      <c r="N1720" s="72"/>
      <c r="O1720" s="72"/>
      <c r="P1720" s="72"/>
      <c r="Q1720" s="72"/>
      <c r="R1720" s="72"/>
      <c r="S1720" s="72">
        <v>321381.90870560159</v>
      </c>
      <c r="T1720" s="22"/>
      <c r="U1720" s="22"/>
      <c r="X1720" s="102">
        <v>126.1</v>
      </c>
      <c r="Y1720" s="22">
        <v>2548.6273489738428</v>
      </c>
      <c r="Z1720" s="5">
        <v>4.5900000000000003E-2</v>
      </c>
      <c r="AA1720" s="40"/>
      <c r="AE1720" s="34">
        <v>0</v>
      </c>
      <c r="AF1720" s="34">
        <v>50342.138264898509</v>
      </c>
    </row>
    <row r="1721" spans="1:35" ht="27.75" customHeight="1" x14ac:dyDescent="0.2">
      <c r="A1721" s="39">
        <v>1645</v>
      </c>
      <c r="B1721" s="17" t="s">
        <v>73</v>
      </c>
      <c r="C1721" s="19">
        <v>2000</v>
      </c>
      <c r="D1721" s="19"/>
      <c r="E1721" s="29">
        <v>0</v>
      </c>
      <c r="F1721" s="21">
        <v>0</v>
      </c>
      <c r="G1721" s="21">
        <v>0</v>
      </c>
      <c r="H1721" s="23">
        <v>0</v>
      </c>
      <c r="I1721" s="107">
        <v>5.0000000000000001E-3</v>
      </c>
      <c r="J1721" s="23"/>
      <c r="K1721" s="23">
        <v>-411510.011</v>
      </c>
      <c r="L1721" s="23">
        <v>321381.90870560159</v>
      </c>
      <c r="M1721" s="39">
        <v>2</v>
      </c>
      <c r="N1721" s="72"/>
      <c r="O1721" s="72"/>
      <c r="P1721" s="72"/>
      <c r="Q1721" s="72"/>
      <c r="R1721" s="72"/>
      <c r="S1721" s="72">
        <v>321381.90870560159</v>
      </c>
      <c r="T1721" s="22"/>
      <c r="U1721" s="22"/>
      <c r="X1721" s="102">
        <v>128.69999999999999</v>
      </c>
      <c r="Y1721" s="22">
        <v>2497.1399277824521</v>
      </c>
      <c r="Z1721" s="5">
        <v>4.5900000000000003E-2</v>
      </c>
      <c r="AA1721" s="40"/>
      <c r="AE1721" s="34">
        <v>0</v>
      </c>
      <c r="AF1721" s="34">
        <v>50528.574046322123</v>
      </c>
    </row>
    <row r="1722" spans="1:35" ht="27.75" customHeight="1" x14ac:dyDescent="0.2">
      <c r="A1722" s="39">
        <v>1646</v>
      </c>
      <c r="B1722" s="17" t="s">
        <v>73</v>
      </c>
      <c r="C1722" s="19">
        <v>2001</v>
      </c>
      <c r="D1722" s="19"/>
      <c r="E1722" s="29">
        <v>0</v>
      </c>
      <c r="F1722" s="21">
        <v>0</v>
      </c>
      <c r="G1722" s="21">
        <v>0</v>
      </c>
      <c r="H1722" s="23">
        <v>0</v>
      </c>
      <c r="I1722" s="107">
        <v>5.0000000000000001E-3</v>
      </c>
      <c r="J1722" s="23"/>
      <c r="K1722" s="23">
        <v>-411510.011</v>
      </c>
      <c r="L1722" s="23">
        <v>321381.90870560159</v>
      </c>
      <c r="M1722" s="39">
        <v>2</v>
      </c>
      <c r="N1722" s="72"/>
      <c r="O1722" s="72"/>
      <c r="P1722" s="72"/>
      <c r="Q1722" s="72"/>
      <c r="R1722" s="72"/>
      <c r="S1722" s="72">
        <v>321381.90870560159</v>
      </c>
      <c r="T1722" s="22"/>
      <c r="U1722" s="22"/>
      <c r="X1722" s="102">
        <v>129.6</v>
      </c>
      <c r="Y1722" s="22">
        <v>2479.798678283963</v>
      </c>
      <c r="Z1722" s="5">
        <v>4.5900000000000003E-2</v>
      </c>
      <c r="AA1722" s="40"/>
      <c r="AE1722" s="34">
        <v>0</v>
      </c>
      <c r="AF1722" s="34">
        <v>50689.111175879902</v>
      </c>
    </row>
    <row r="1723" spans="1:35" ht="27.75" customHeight="1" x14ac:dyDescent="0.2">
      <c r="A1723" s="39">
        <v>1647</v>
      </c>
      <c r="B1723" s="17" t="s">
        <v>73</v>
      </c>
      <c r="C1723" s="19">
        <v>2002</v>
      </c>
      <c r="D1723" s="19"/>
      <c r="E1723" s="29">
        <v>0</v>
      </c>
      <c r="F1723" s="21">
        <v>4166761</v>
      </c>
      <c r="G1723" s="109">
        <v>-12678510.880164066</v>
      </c>
      <c r="H1723" s="23">
        <v>4166761</v>
      </c>
      <c r="I1723" s="107">
        <v>5.0000000000000001E-3</v>
      </c>
      <c r="J1723" s="23"/>
      <c r="K1723" s="23">
        <v>-411510.011</v>
      </c>
      <c r="L1723" s="23">
        <v>321381.90870560159</v>
      </c>
      <c r="M1723" s="39">
        <v>2</v>
      </c>
      <c r="N1723" s="72"/>
      <c r="O1723" s="72"/>
      <c r="P1723" s="72"/>
      <c r="Q1723" s="72"/>
      <c r="R1723" s="72"/>
      <c r="S1723" s="72">
        <v>321381.90870560159</v>
      </c>
      <c r="T1723" s="22"/>
      <c r="U1723" s="22"/>
      <c r="V1723" s="72">
        <v>0</v>
      </c>
      <c r="X1723" s="102">
        <v>130.5</v>
      </c>
      <c r="Y1723" s="22">
        <v>2462.6966184337284</v>
      </c>
      <c r="Z1723" s="5">
        <v>4.5900000000000003E-2</v>
      </c>
      <c r="AA1723" s="40"/>
      <c r="AD1723" s="111">
        <v>91.329146341463414</v>
      </c>
      <c r="AE1723" s="34">
        <v>0</v>
      </c>
      <c r="AF1723" s="34">
        <v>50825.17759134074</v>
      </c>
      <c r="AG1723" s="107">
        <v>8.2960000000000006E-2</v>
      </c>
      <c r="AH1723" s="41">
        <v>16.741565999999999</v>
      </c>
      <c r="AI1723" s="23">
        <v>850893.06510715198</v>
      </c>
    </row>
    <row r="1724" spans="1:35" ht="27.75" customHeight="1" x14ac:dyDescent="0.2">
      <c r="A1724" s="39">
        <v>1648</v>
      </c>
      <c r="B1724" s="17" t="s">
        <v>73</v>
      </c>
      <c r="C1724" s="19">
        <v>2003</v>
      </c>
      <c r="D1724" s="19"/>
      <c r="E1724" s="29">
        <v>0</v>
      </c>
      <c r="F1724" s="21">
        <v>4355275</v>
      </c>
      <c r="G1724" s="21">
        <v>0</v>
      </c>
      <c r="H1724" s="23">
        <v>188514</v>
      </c>
      <c r="I1724" s="107">
        <v>5.0000000000000001E-3</v>
      </c>
      <c r="J1724" s="23">
        <v>209347.80499999999</v>
      </c>
      <c r="K1724" s="23">
        <v>-2057550.0549999999</v>
      </c>
      <c r="L1724" s="23">
        <v>1606909.543528008</v>
      </c>
      <c r="N1724" s="72"/>
      <c r="O1724" s="72"/>
      <c r="P1724" s="72"/>
      <c r="Q1724" s="72"/>
      <c r="R1724" s="72"/>
      <c r="S1724" s="72">
        <v>209347.80499999999</v>
      </c>
      <c r="T1724" s="22"/>
      <c r="U1724" s="22"/>
      <c r="V1724" s="72">
        <v>0</v>
      </c>
      <c r="X1724" s="102">
        <v>130.6</v>
      </c>
      <c r="Y1724" s="22">
        <v>1602.9694104134762</v>
      </c>
      <c r="Z1724" s="5">
        <v>4.5900000000000003E-2</v>
      </c>
      <c r="AA1724" s="40"/>
      <c r="AD1724" s="111">
        <v>94.295243902439026</v>
      </c>
      <c r="AE1724" s="34">
        <v>0</v>
      </c>
      <c r="AF1724" s="34">
        <v>50095.271350311676</v>
      </c>
      <c r="AG1724" s="107">
        <v>8.2960000000000006E-2</v>
      </c>
      <c r="AH1724" s="41">
        <v>16.820820000000001</v>
      </c>
      <c r="AI1724" s="23">
        <v>842643.54223474965</v>
      </c>
    </row>
    <row r="1725" spans="1:35" ht="27.75" customHeight="1" x14ac:dyDescent="0.2">
      <c r="A1725" s="39">
        <v>1649</v>
      </c>
      <c r="B1725" s="17" t="s">
        <v>73</v>
      </c>
      <c r="C1725" s="19">
        <v>2004</v>
      </c>
      <c r="D1725" s="19"/>
      <c r="E1725" s="29">
        <v>0</v>
      </c>
      <c r="F1725" s="21">
        <v>4574655</v>
      </c>
      <c r="G1725" s="21">
        <v>0</v>
      </c>
      <c r="H1725" s="23">
        <v>219380</v>
      </c>
      <c r="I1725" s="107">
        <v>5.0000000000000001E-3</v>
      </c>
      <c r="J1725" s="23">
        <v>241156.375</v>
      </c>
      <c r="K1725" s="23"/>
      <c r="N1725" s="72"/>
      <c r="O1725" s="72"/>
      <c r="P1725" s="72"/>
      <c r="Q1725" s="72"/>
      <c r="R1725" s="72"/>
      <c r="S1725" s="72">
        <v>241156.375</v>
      </c>
      <c r="T1725" s="22"/>
      <c r="U1725" s="22"/>
      <c r="V1725" s="72">
        <v>0</v>
      </c>
      <c r="X1725" s="102">
        <v>131.1</v>
      </c>
      <c r="Y1725" s="22">
        <v>1839.4841723874906</v>
      </c>
      <c r="Z1725" s="5">
        <v>4.5900000000000003E-2</v>
      </c>
      <c r="AA1725" s="40"/>
      <c r="AD1725" s="111">
        <v>97.149756097560967</v>
      </c>
      <c r="AE1725" s="34">
        <v>0</v>
      </c>
      <c r="AF1725" s="34">
        <v>49635.382567719862</v>
      </c>
      <c r="AG1725" s="107">
        <v>8.2960000000000006E-2</v>
      </c>
      <c r="AH1725" s="41">
        <v>16.852066000000001</v>
      </c>
      <c r="AI1725" s="23">
        <v>836458.7429664646</v>
      </c>
    </row>
    <row r="1726" spans="1:35" ht="27.75" customHeight="1" x14ac:dyDescent="0.2">
      <c r="A1726" s="39">
        <v>1650</v>
      </c>
      <c r="B1726" s="17" t="s">
        <v>73</v>
      </c>
      <c r="C1726" s="19">
        <v>2005</v>
      </c>
      <c r="D1726" s="19"/>
      <c r="E1726" s="29">
        <v>0</v>
      </c>
      <c r="F1726" s="21">
        <v>4864803</v>
      </c>
      <c r="G1726" s="21">
        <v>0</v>
      </c>
      <c r="H1726" s="23">
        <v>290148</v>
      </c>
      <c r="I1726" s="107">
        <v>5.0000000000000001E-3</v>
      </c>
      <c r="J1726" s="23">
        <v>313021.27500000002</v>
      </c>
      <c r="N1726" s="72"/>
      <c r="O1726" s="72"/>
      <c r="P1726" s="72"/>
      <c r="Q1726" s="72"/>
      <c r="R1726" s="72"/>
      <c r="S1726" s="72">
        <v>313021.27500000002</v>
      </c>
      <c r="T1726" s="22"/>
      <c r="U1726" s="22"/>
      <c r="V1726" s="72">
        <v>0</v>
      </c>
      <c r="X1726" s="102">
        <v>133.6</v>
      </c>
      <c r="Y1726" s="22">
        <v>2342.9736152694613</v>
      </c>
      <c r="Z1726" s="5">
        <v>4.5900000000000003E-2</v>
      </c>
      <c r="AA1726" s="40"/>
      <c r="AD1726" s="111">
        <v>99.990121951219521</v>
      </c>
      <c r="AE1726" s="34">
        <v>0</v>
      </c>
      <c r="AF1726" s="34">
        <v>49700.092123130984</v>
      </c>
      <c r="AG1726" s="107">
        <v>8.2960000000000006E-2</v>
      </c>
      <c r="AH1726" s="41">
        <v>17.008296000000001</v>
      </c>
      <c r="AI1726" s="23">
        <v>845313.87805748032</v>
      </c>
    </row>
    <row r="1727" spans="1:35" ht="27.75" customHeight="1" x14ac:dyDescent="0.2">
      <c r="A1727" s="39">
        <v>1651</v>
      </c>
      <c r="B1727" s="17" t="s">
        <v>73</v>
      </c>
      <c r="C1727" s="19">
        <v>2006</v>
      </c>
      <c r="D1727" s="19"/>
      <c r="E1727" s="29">
        <v>0</v>
      </c>
      <c r="F1727" s="21">
        <v>4959063</v>
      </c>
      <c r="G1727" s="21">
        <v>0</v>
      </c>
      <c r="H1727" s="23">
        <v>94260</v>
      </c>
      <c r="I1727" s="107">
        <v>5.0000000000000001E-3</v>
      </c>
      <c r="J1727" s="23">
        <v>118584.015</v>
      </c>
      <c r="N1727" s="72"/>
      <c r="O1727" s="72"/>
      <c r="P1727" s="72"/>
      <c r="Q1727" s="72"/>
      <c r="R1727" s="72"/>
      <c r="S1727" s="72">
        <v>118584.015</v>
      </c>
      <c r="T1727" s="22"/>
      <c r="U1727" s="22"/>
      <c r="V1727" s="72">
        <v>0</v>
      </c>
      <c r="X1727" s="102">
        <v>142.4</v>
      </c>
      <c r="Y1727" s="22">
        <v>832.75291432584265</v>
      </c>
      <c r="Z1727" s="5">
        <v>4.5900000000000003E-2</v>
      </c>
      <c r="AA1727" s="40"/>
      <c r="AD1727" s="111">
        <v>103.12109756097563</v>
      </c>
      <c r="AE1727" s="34">
        <v>0</v>
      </c>
      <c r="AF1727" s="34">
        <v>48251.610809005113</v>
      </c>
      <c r="AG1727" s="107">
        <v>7.7441666666666686E-2</v>
      </c>
      <c r="AH1727" s="41">
        <v>16.88236666666667</v>
      </c>
      <c r="AI1727" s="23">
        <v>814601.3859349211</v>
      </c>
    </row>
    <row r="1728" spans="1:35" ht="27.75" customHeight="1" x14ac:dyDescent="0.2">
      <c r="A1728" s="39">
        <v>1652</v>
      </c>
      <c r="B1728" s="17" t="s">
        <v>73</v>
      </c>
      <c r="C1728" s="19">
        <v>2007</v>
      </c>
      <c r="D1728" s="19"/>
      <c r="E1728" s="29">
        <v>-2382</v>
      </c>
      <c r="F1728" s="21">
        <v>5345991</v>
      </c>
      <c r="G1728" s="21">
        <v>0</v>
      </c>
      <c r="H1728" s="23">
        <v>386928</v>
      </c>
      <c r="I1728" s="107">
        <v>5.0000000000000001E-3</v>
      </c>
      <c r="J1728" s="23">
        <v>411723.315</v>
      </c>
      <c r="N1728" s="72">
        <v>0</v>
      </c>
      <c r="O1728" s="72"/>
      <c r="P1728" s="72"/>
      <c r="Q1728" s="72">
        <v>45533.098438747322</v>
      </c>
      <c r="R1728" s="72">
        <v>45533.098438747322</v>
      </c>
      <c r="S1728" s="72">
        <v>457256.41343874735</v>
      </c>
      <c r="T1728" s="22"/>
      <c r="U1728" s="22"/>
      <c r="V1728" s="72">
        <v>0</v>
      </c>
      <c r="X1728" s="102">
        <v>148.80000000000001</v>
      </c>
      <c r="Y1728" s="22">
        <v>3072.9597677335169</v>
      </c>
      <c r="Z1728" s="5">
        <v>4.5900000000000003E-2</v>
      </c>
      <c r="AA1728" s="40"/>
      <c r="AD1728" s="111">
        <v>106.41609756097562</v>
      </c>
      <c r="AE1728" s="34">
        <v>0</v>
      </c>
      <c r="AF1728" s="34">
        <v>49109.821640605296</v>
      </c>
      <c r="AG1728" s="107">
        <v>7.350000000000001E-2</v>
      </c>
      <c r="AH1728" s="41">
        <v>17.296320000000001</v>
      </c>
      <c r="AI1728" s="23">
        <v>849419.19023883424</v>
      </c>
    </row>
    <row r="1729" spans="1:35" ht="27.75" customHeight="1" x14ac:dyDescent="0.2">
      <c r="A1729" s="39">
        <v>1653</v>
      </c>
      <c r="B1729" s="17" t="s">
        <v>73</v>
      </c>
      <c r="C1729" s="19">
        <v>2008</v>
      </c>
      <c r="D1729" s="19"/>
      <c r="E1729" s="29">
        <v>-6618</v>
      </c>
      <c r="F1729" s="21">
        <v>5635082</v>
      </c>
      <c r="G1729" s="21">
        <v>0</v>
      </c>
      <c r="H1729" s="23">
        <v>289091</v>
      </c>
      <c r="I1729" s="107">
        <v>5.0000000000000001E-3</v>
      </c>
      <c r="J1729" s="23">
        <v>315820.95500000002</v>
      </c>
      <c r="N1729" s="72">
        <v>0</v>
      </c>
      <c r="O1729" s="72"/>
      <c r="P1729" s="72"/>
      <c r="Q1729" s="72">
        <v>47995.356411264649</v>
      </c>
      <c r="R1729" s="72">
        <v>47995.356411264649</v>
      </c>
      <c r="S1729" s="72">
        <v>363816.31141126464</v>
      </c>
      <c r="T1729" s="22"/>
      <c r="U1729" s="22"/>
      <c r="V1729" s="72">
        <v>0</v>
      </c>
      <c r="X1729" s="102">
        <v>150.30000000000001</v>
      </c>
      <c r="Y1729" s="22">
        <v>2420.6008743264447</v>
      </c>
      <c r="Z1729" s="5">
        <v>4.5900000000000003E-2</v>
      </c>
      <c r="AA1729" s="40"/>
      <c r="AD1729" s="111">
        <v>109.62926829268292</v>
      </c>
      <c r="AE1729" s="34">
        <v>0</v>
      </c>
      <c r="AF1729" s="34">
        <v>49276.281701627959</v>
      </c>
      <c r="AG1729" s="107">
        <v>7.2692083333333324E-2</v>
      </c>
      <c r="AH1729" s="41">
        <v>17.715351999999999</v>
      </c>
      <c r="AI1729" s="23">
        <v>872946.67559549818</v>
      </c>
    </row>
    <row r="1730" spans="1:35" ht="27.75" customHeight="1" x14ac:dyDescent="0.2">
      <c r="A1730" s="39">
        <v>1654</v>
      </c>
      <c r="B1730" s="17" t="s">
        <v>73</v>
      </c>
      <c r="C1730" s="19">
        <v>2009</v>
      </c>
      <c r="D1730" s="19"/>
      <c r="E1730" s="29">
        <v>-8353</v>
      </c>
      <c r="F1730" s="21">
        <v>6527894</v>
      </c>
      <c r="G1730" s="21">
        <v>0</v>
      </c>
      <c r="H1730" s="23">
        <v>892812</v>
      </c>
      <c r="I1730" s="107">
        <v>5.0000000000000001E-3</v>
      </c>
      <c r="J1730" s="23">
        <v>920987.41</v>
      </c>
      <c r="N1730" s="72">
        <v>0</v>
      </c>
      <c r="O1730" s="72"/>
      <c r="P1730" s="72"/>
      <c r="Q1730" s="72">
        <v>55599.65216920642</v>
      </c>
      <c r="R1730" s="72">
        <v>55599.65216920642</v>
      </c>
      <c r="S1730" s="72">
        <v>976587.06216920645</v>
      </c>
      <c r="T1730" s="22"/>
      <c r="U1730" s="22"/>
      <c r="V1730" s="72">
        <v>0</v>
      </c>
      <c r="X1730" s="102">
        <v>151.1</v>
      </c>
      <c r="Y1730" s="22">
        <v>6463.1837337472298</v>
      </c>
      <c r="Z1730" s="5">
        <v>4.5900000000000003E-2</v>
      </c>
      <c r="AA1730" s="40"/>
      <c r="AD1730" s="111">
        <v>112.72439024390243</v>
      </c>
      <c r="AE1730" s="34">
        <v>0</v>
      </c>
      <c r="AF1730" s="34">
        <v>53477.684105270469</v>
      </c>
      <c r="AG1730" s="107">
        <v>7.3154000000000011E-2</v>
      </c>
      <c r="AH1730" s="41">
        <v>17.930536200000002</v>
      </c>
      <c r="AI1730" s="23">
        <v>958883.55074171687</v>
      </c>
    </row>
    <row r="1731" spans="1:35" ht="27.75" customHeight="1" x14ac:dyDescent="0.2">
      <c r="A1731" s="39">
        <v>1655</v>
      </c>
      <c r="B1731" s="17" t="s">
        <v>73</v>
      </c>
      <c r="C1731" s="19">
        <v>2010</v>
      </c>
      <c r="D1731" s="19"/>
      <c r="E1731" s="29">
        <v>218816</v>
      </c>
      <c r="F1731" s="21">
        <v>6936784</v>
      </c>
      <c r="G1731" s="21">
        <v>0</v>
      </c>
      <c r="H1731" s="23">
        <v>408890</v>
      </c>
      <c r="I1731" s="107">
        <v>5.0000000000000001E-3</v>
      </c>
      <c r="J1731" s="23">
        <v>441529.47</v>
      </c>
      <c r="N1731" s="72">
        <v>0</v>
      </c>
      <c r="O1731" s="72"/>
      <c r="P1731" s="72"/>
      <c r="Q1731" s="72">
        <v>59082.267201783055</v>
      </c>
      <c r="R1731" s="72">
        <v>59082.267201783055</v>
      </c>
      <c r="S1731" s="72">
        <v>500611.73720178305</v>
      </c>
      <c r="T1731" s="22"/>
      <c r="U1731" s="22"/>
      <c r="V1731" s="72">
        <v>0</v>
      </c>
      <c r="X1731" s="102">
        <v>155.1</v>
      </c>
      <c r="Y1731" s="22">
        <v>3227.6707749953775</v>
      </c>
      <c r="Z1731" s="5">
        <v>4.5900000000000003E-2</v>
      </c>
      <c r="AA1731" s="40"/>
      <c r="AD1731" s="111">
        <v>115.85768292682927</v>
      </c>
      <c r="AE1731" s="34">
        <v>0</v>
      </c>
      <c r="AF1731" s="34">
        <v>54250.729179833936</v>
      </c>
      <c r="AG1731" s="107">
        <v>7.3993333333333355E-2</v>
      </c>
      <c r="AH1731" s="41">
        <v>18.29948266666667</v>
      </c>
      <c r="AI1731" s="23">
        <v>992760.27828039881</v>
      </c>
    </row>
    <row r="1732" spans="1:35" ht="27.75" customHeight="1" x14ac:dyDescent="0.2">
      <c r="A1732" s="39">
        <v>1656</v>
      </c>
      <c r="B1732" s="17" t="s">
        <v>73</v>
      </c>
      <c r="C1732" s="18">
        <v>2011</v>
      </c>
      <c r="D1732" s="18"/>
      <c r="E1732" s="29">
        <v>208338</v>
      </c>
      <c r="F1732" s="21">
        <v>6674036</v>
      </c>
      <c r="G1732" s="20">
        <v>0</v>
      </c>
      <c r="H1732" s="23">
        <v>-262748</v>
      </c>
      <c r="I1732" s="107">
        <v>5.0000000000000001E-3</v>
      </c>
      <c r="J1732" s="23">
        <v>-228064.08000000002</v>
      </c>
      <c r="N1732" s="72">
        <v>0</v>
      </c>
      <c r="O1732" s="72"/>
      <c r="P1732" s="72"/>
      <c r="Q1732" s="72">
        <v>56844.378932127533</v>
      </c>
      <c r="R1732" s="72">
        <v>56844.378932127533</v>
      </c>
      <c r="S1732" s="72">
        <v>-171219.70106787249</v>
      </c>
      <c r="T1732" s="22"/>
      <c r="U1732" s="22"/>
      <c r="V1732" s="72">
        <v>0</v>
      </c>
      <c r="X1732" s="102">
        <v>160.19999999999999</v>
      </c>
      <c r="Y1732" s="22">
        <v>-1068.7871477395288</v>
      </c>
      <c r="Z1732" s="5">
        <v>4.5900000000000003E-2</v>
      </c>
      <c r="AA1732" s="40"/>
      <c r="AD1732" s="111">
        <v>119.08</v>
      </c>
      <c r="AE1732" s="34">
        <v>0</v>
      </c>
      <c r="AF1732" s="34">
        <v>50691.83356274003</v>
      </c>
      <c r="AG1732" s="107">
        <v>7.0764333333333346E-2</v>
      </c>
      <c r="AH1732" s="41">
        <v>18.328728099999999</v>
      </c>
      <c r="AI1732" s="23">
        <v>929116.83426191623</v>
      </c>
    </row>
    <row r="1733" spans="1:35" ht="27.75" customHeight="1" x14ac:dyDescent="0.2">
      <c r="B1733" s="98" t="s">
        <v>73</v>
      </c>
      <c r="C1733" s="39">
        <v>2012</v>
      </c>
      <c r="E1733" s="29">
        <v>208338</v>
      </c>
      <c r="F1733" s="34">
        <v>9360451</v>
      </c>
      <c r="G1733" s="20"/>
      <c r="H1733" s="23">
        <v>2686415</v>
      </c>
      <c r="I1733" s="107">
        <v>5.0000000000000001E-3</v>
      </c>
      <c r="J1733" s="23">
        <v>2719785.18</v>
      </c>
      <c r="N1733" s="72">
        <v>0</v>
      </c>
      <c r="O1733" s="72"/>
      <c r="P1733" s="72"/>
      <c r="Q1733" s="72">
        <v>79725.2252789185</v>
      </c>
      <c r="R1733" s="72">
        <v>79725.2252789185</v>
      </c>
      <c r="S1733" s="72">
        <v>2799510.4052789188</v>
      </c>
      <c r="T1733" s="72">
        <v>0</v>
      </c>
      <c r="U1733" s="72">
        <v>2712059</v>
      </c>
      <c r="X1733" s="102">
        <v>161.6</v>
      </c>
      <c r="Y1733" s="22">
        <v>17323.703002963608</v>
      </c>
      <c r="Z1733" s="5">
        <v>4.5900000000000003E-2</v>
      </c>
      <c r="AF1733" s="34">
        <v>65688.781405173868</v>
      </c>
      <c r="AG1733" s="107">
        <v>6.2333333333333331E-2</v>
      </c>
      <c r="AH1733" s="41">
        <v>17.40324</v>
      </c>
      <c r="AI1733" s="23">
        <v>1143197.628101778</v>
      </c>
    </row>
    <row r="1734" spans="1:35" ht="27.75" customHeight="1" x14ac:dyDescent="0.2">
      <c r="A1734" s="39">
        <v>1657</v>
      </c>
      <c r="B1734" s="17" t="s">
        <v>74</v>
      </c>
      <c r="C1734" s="19">
        <v>1989</v>
      </c>
      <c r="D1734" s="19"/>
      <c r="E1734" s="29">
        <v>0</v>
      </c>
      <c r="F1734" s="21">
        <v>20381015</v>
      </c>
      <c r="G1734" s="21">
        <v>-7929819</v>
      </c>
      <c r="H1734" s="23"/>
      <c r="I1734" s="107">
        <v>5.0000000000000001E-3</v>
      </c>
      <c r="N1734" s="72"/>
      <c r="O1734" s="72"/>
      <c r="P1734" s="72"/>
      <c r="Q1734" s="72"/>
      <c r="R1734" s="72"/>
      <c r="V1734" s="72">
        <v>0</v>
      </c>
      <c r="X1734" s="102">
        <v>95.5</v>
      </c>
      <c r="Z1734" s="5">
        <v>4.5900000000000003E-2</v>
      </c>
      <c r="AA1734" s="40">
        <v>243357.52089051993</v>
      </c>
      <c r="AB1734" s="110">
        <v>51.164212860310414</v>
      </c>
      <c r="AE1734" s="34">
        <v>1</v>
      </c>
      <c r="AF1734" s="34">
        <v>243357.52089051993</v>
      </c>
    </row>
    <row r="1735" spans="1:35" ht="27.75" customHeight="1" x14ac:dyDescent="0.2">
      <c r="A1735" s="39">
        <v>1658</v>
      </c>
      <c r="B1735" s="17" t="s">
        <v>74</v>
      </c>
      <c r="C1735" s="19">
        <v>1990</v>
      </c>
      <c r="D1735" s="19"/>
      <c r="E1735" s="29">
        <v>0</v>
      </c>
      <c r="F1735" s="21">
        <v>22389946</v>
      </c>
      <c r="G1735" s="21">
        <v>-8732718</v>
      </c>
      <c r="H1735" s="23">
        <v>2008931</v>
      </c>
      <c r="I1735" s="107">
        <v>5.0000000000000001E-3</v>
      </c>
      <c r="J1735" s="34">
        <v>2110836.0750000002</v>
      </c>
      <c r="N1735" s="72"/>
      <c r="O1735" s="72"/>
      <c r="P1735" s="72"/>
      <c r="Q1735" s="72"/>
      <c r="R1735" s="72"/>
      <c r="S1735" s="72">
        <v>2110836.0750000002</v>
      </c>
      <c r="T1735" s="22"/>
      <c r="U1735" s="22"/>
      <c r="V1735" s="72">
        <v>0</v>
      </c>
      <c r="X1735" s="102">
        <v>98.5</v>
      </c>
      <c r="Y1735" s="22">
        <v>21429.807868020307</v>
      </c>
      <c r="Z1735" s="5">
        <v>4.5900000000000003E-2</v>
      </c>
      <c r="AA1735" s="40"/>
      <c r="AE1735" s="34">
        <v>0</v>
      </c>
      <c r="AF1735" s="34">
        <v>253617.21854966538</v>
      </c>
    </row>
    <row r="1736" spans="1:35" ht="27.75" customHeight="1" x14ac:dyDescent="0.2">
      <c r="A1736" s="39">
        <v>1659</v>
      </c>
      <c r="B1736" s="17" t="s">
        <v>74</v>
      </c>
      <c r="C1736" s="19">
        <v>1991</v>
      </c>
      <c r="D1736" s="19"/>
      <c r="E1736" s="29">
        <v>0</v>
      </c>
      <c r="F1736" s="21">
        <v>24595206</v>
      </c>
      <c r="G1736" s="21">
        <v>-9723499</v>
      </c>
      <c r="H1736" s="23">
        <v>2205260</v>
      </c>
      <c r="I1736" s="107">
        <v>5.0000000000000001E-3</v>
      </c>
      <c r="J1736" s="23">
        <v>2317209.73</v>
      </c>
      <c r="N1736" s="72"/>
      <c r="O1736" s="72"/>
      <c r="P1736" s="72"/>
      <c r="Q1736" s="72"/>
      <c r="R1736" s="72"/>
      <c r="S1736" s="72">
        <v>2317209.73</v>
      </c>
      <c r="T1736" s="22"/>
      <c r="U1736" s="22"/>
      <c r="V1736" s="72">
        <v>0</v>
      </c>
      <c r="X1736" s="102">
        <v>97.7</v>
      </c>
      <c r="Y1736" s="22">
        <v>23717.602149437051</v>
      </c>
      <c r="Z1736" s="5">
        <v>4.5900000000000003E-2</v>
      </c>
      <c r="AA1736" s="40"/>
      <c r="AE1736" s="34">
        <v>0</v>
      </c>
      <c r="AF1736" s="34">
        <v>265693.7903676728</v>
      </c>
    </row>
    <row r="1737" spans="1:35" ht="27.75" customHeight="1" x14ac:dyDescent="0.2">
      <c r="A1737" s="39">
        <v>1660</v>
      </c>
      <c r="B1737" s="17" t="s">
        <v>74</v>
      </c>
      <c r="C1737" s="19">
        <v>1992</v>
      </c>
      <c r="D1737" s="19"/>
      <c r="E1737" s="29">
        <v>0</v>
      </c>
      <c r="F1737" s="21">
        <v>26130247</v>
      </c>
      <c r="G1737" s="21">
        <v>-10769279</v>
      </c>
      <c r="H1737" s="23">
        <v>1535041</v>
      </c>
      <c r="I1737" s="107">
        <v>5.0000000000000001E-3</v>
      </c>
      <c r="J1737" s="23">
        <v>1658017.03</v>
      </c>
      <c r="N1737" s="72"/>
      <c r="O1737" s="72"/>
      <c r="P1737" s="72"/>
      <c r="Q1737" s="72"/>
      <c r="R1737" s="72"/>
      <c r="S1737" s="72">
        <v>1658017.03</v>
      </c>
      <c r="T1737" s="22"/>
      <c r="U1737" s="22"/>
      <c r="V1737" s="72">
        <v>0</v>
      </c>
      <c r="X1737" s="102">
        <v>100</v>
      </c>
      <c r="Y1737" s="22">
        <v>16580.170300000002</v>
      </c>
      <c r="Z1737" s="5">
        <v>4.5900000000000003E-2</v>
      </c>
      <c r="AA1737" s="40"/>
      <c r="AE1737" s="34">
        <v>0</v>
      </c>
      <c r="AF1737" s="34">
        <v>270078.61568979663</v>
      </c>
    </row>
    <row r="1738" spans="1:35" ht="27.75" customHeight="1" x14ac:dyDescent="0.2">
      <c r="A1738" s="39">
        <v>1661</v>
      </c>
      <c r="B1738" s="17" t="s">
        <v>74</v>
      </c>
      <c r="C1738" s="19">
        <v>1993</v>
      </c>
      <c r="D1738" s="19"/>
      <c r="E1738" s="29">
        <v>0</v>
      </c>
      <c r="F1738" s="21">
        <v>28252240</v>
      </c>
      <c r="G1738" s="21">
        <v>-11813057</v>
      </c>
      <c r="H1738" s="23">
        <v>2121993</v>
      </c>
      <c r="I1738" s="107">
        <v>5.0000000000000001E-3</v>
      </c>
      <c r="J1738" s="23">
        <v>2252644.2349999999</v>
      </c>
      <c r="N1738" s="72"/>
      <c r="O1738" s="72"/>
      <c r="P1738" s="72"/>
      <c r="Q1738" s="72"/>
      <c r="R1738" s="72"/>
      <c r="S1738" s="72">
        <v>2252644.2349999999</v>
      </c>
      <c r="T1738" s="22"/>
      <c r="U1738" s="22"/>
      <c r="V1738" s="72">
        <v>0</v>
      </c>
      <c r="X1738" s="102">
        <v>102.5</v>
      </c>
      <c r="Y1738" s="22">
        <v>21977.016926829267</v>
      </c>
      <c r="Z1738" s="5">
        <v>4.5900000000000003E-2</v>
      </c>
      <c r="AA1738" s="40"/>
      <c r="AE1738" s="34">
        <v>0</v>
      </c>
      <c r="AF1738" s="34">
        <v>279659.02415646426</v>
      </c>
    </row>
    <row r="1739" spans="1:35" ht="27.75" customHeight="1" x14ac:dyDescent="0.2">
      <c r="A1739" s="39">
        <v>1662</v>
      </c>
      <c r="B1739" s="17" t="s">
        <v>74</v>
      </c>
      <c r="C1739" s="19">
        <v>1994</v>
      </c>
      <c r="D1739" s="19"/>
      <c r="E1739" s="29">
        <v>0</v>
      </c>
      <c r="F1739" s="21">
        <v>29920658</v>
      </c>
      <c r="G1739" s="21">
        <v>-12520735</v>
      </c>
      <c r="H1739" s="23">
        <v>1668418</v>
      </c>
      <c r="I1739" s="107">
        <v>5.0000000000000001E-3</v>
      </c>
      <c r="J1739" s="23">
        <v>1809679.2</v>
      </c>
      <c r="N1739" s="72"/>
      <c r="O1739" s="72"/>
      <c r="P1739" s="72"/>
      <c r="Q1739" s="72"/>
      <c r="R1739" s="72"/>
      <c r="S1739" s="72">
        <v>1809679.2</v>
      </c>
      <c r="T1739" s="22"/>
      <c r="U1739" s="22"/>
      <c r="V1739" s="72">
        <v>0</v>
      </c>
      <c r="X1739" s="102">
        <v>108.2</v>
      </c>
      <c r="Y1739" s="22">
        <v>16725.316081330868</v>
      </c>
      <c r="Z1739" s="5">
        <v>4.5900000000000003E-2</v>
      </c>
      <c r="AA1739" s="40"/>
      <c r="AE1739" s="34">
        <v>0</v>
      </c>
      <c r="AF1739" s="34">
        <v>283547.99102901341</v>
      </c>
    </row>
    <row r="1740" spans="1:35" ht="27.75" customHeight="1" x14ac:dyDescent="0.2">
      <c r="A1740" s="39">
        <v>1663</v>
      </c>
      <c r="B1740" s="17" t="s">
        <v>74</v>
      </c>
      <c r="C1740" s="19">
        <v>1995</v>
      </c>
      <c r="D1740" s="19"/>
      <c r="E1740" s="29">
        <v>0</v>
      </c>
      <c r="F1740" s="21">
        <v>32209599</v>
      </c>
      <c r="G1740" s="21">
        <v>-13750798</v>
      </c>
      <c r="H1740" s="23">
        <v>2288941</v>
      </c>
      <c r="I1740" s="107">
        <v>5.0000000000000001E-3</v>
      </c>
      <c r="J1740" s="23">
        <v>2438544.29</v>
      </c>
      <c r="N1740" s="72"/>
      <c r="O1740" s="72"/>
      <c r="P1740" s="72"/>
      <c r="Q1740" s="72"/>
      <c r="R1740" s="72"/>
      <c r="S1740" s="72">
        <v>2438544.29</v>
      </c>
      <c r="T1740" s="22"/>
      <c r="U1740" s="22"/>
      <c r="V1740" s="72">
        <v>0</v>
      </c>
      <c r="X1740" s="102">
        <v>116.7</v>
      </c>
      <c r="Y1740" s="22">
        <v>20895.837960582692</v>
      </c>
      <c r="Z1740" s="5">
        <v>4.5900000000000003E-2</v>
      </c>
      <c r="AA1740" s="40"/>
      <c r="AE1740" s="34">
        <v>0</v>
      </c>
      <c r="AF1740" s="34">
        <v>291428.97620136436</v>
      </c>
    </row>
    <row r="1741" spans="1:35" ht="27.75" customHeight="1" x14ac:dyDescent="0.2">
      <c r="A1741" s="39">
        <v>1664</v>
      </c>
      <c r="B1741" s="17" t="s">
        <v>74</v>
      </c>
      <c r="C1741" s="19">
        <v>1996</v>
      </c>
      <c r="D1741" s="19"/>
      <c r="E1741" s="29">
        <v>0</v>
      </c>
      <c r="F1741" s="21">
        <v>33866296</v>
      </c>
      <c r="G1741" s="21">
        <v>-14338730</v>
      </c>
      <c r="H1741" s="23">
        <v>1656697</v>
      </c>
      <c r="I1741" s="107">
        <v>5.0000000000000001E-3</v>
      </c>
      <c r="J1741" s="23">
        <v>1817744.9950000001</v>
      </c>
      <c r="N1741" s="72"/>
      <c r="O1741" s="72"/>
      <c r="P1741" s="72"/>
      <c r="Q1741" s="72"/>
      <c r="R1741" s="72"/>
      <c r="S1741" s="72">
        <v>1817744.9950000001</v>
      </c>
      <c r="T1741" s="22"/>
      <c r="U1741" s="22"/>
      <c r="V1741" s="72">
        <v>0</v>
      </c>
      <c r="X1741" s="102">
        <v>116.6</v>
      </c>
      <c r="Y1741" s="22">
        <v>15589.579716981134</v>
      </c>
      <c r="Z1741" s="5">
        <v>4.5900000000000003E-2</v>
      </c>
      <c r="AA1741" s="40"/>
      <c r="AE1741" s="34">
        <v>0</v>
      </c>
      <c r="AF1741" s="34">
        <v>293641.96591070289</v>
      </c>
    </row>
    <row r="1742" spans="1:35" ht="27.75" customHeight="1" x14ac:dyDescent="0.2">
      <c r="A1742" s="39">
        <v>1665</v>
      </c>
      <c r="B1742" s="17" t="s">
        <v>74</v>
      </c>
      <c r="C1742" s="19">
        <v>1997</v>
      </c>
      <c r="D1742" s="19"/>
      <c r="E1742" s="29">
        <v>0</v>
      </c>
      <c r="F1742" s="21">
        <v>35362160</v>
      </c>
      <c r="G1742" s="21">
        <v>-15430867</v>
      </c>
      <c r="H1742" s="23">
        <v>1495864</v>
      </c>
      <c r="I1742" s="107">
        <v>5.0000000000000001E-3</v>
      </c>
      <c r="J1742" s="23">
        <v>1665195.48</v>
      </c>
      <c r="L1742" s="33">
        <v>0.56363335836951134</v>
      </c>
      <c r="N1742" s="72"/>
      <c r="O1742" s="72"/>
      <c r="P1742" s="72"/>
      <c r="Q1742" s="72"/>
      <c r="R1742" s="72"/>
      <c r="S1742" s="72">
        <v>1665195.48</v>
      </c>
      <c r="T1742" s="22"/>
      <c r="U1742" s="22"/>
      <c r="V1742" s="72">
        <v>0</v>
      </c>
      <c r="X1742" s="102">
        <v>118</v>
      </c>
      <c r="Y1742" s="22">
        <v>14111.826101694915</v>
      </c>
      <c r="Z1742" s="5">
        <v>4.5900000000000003E-2</v>
      </c>
      <c r="AA1742" s="40"/>
      <c r="AE1742" s="34">
        <v>0</v>
      </c>
      <c r="AF1742" s="34">
        <v>294275.62577709655</v>
      </c>
    </row>
    <row r="1743" spans="1:35" ht="27.75" customHeight="1" x14ac:dyDescent="0.2">
      <c r="A1743" s="39">
        <v>1666</v>
      </c>
      <c r="B1743" s="17" t="s">
        <v>74</v>
      </c>
      <c r="C1743" s="19">
        <v>1998</v>
      </c>
      <c r="D1743" s="19"/>
      <c r="E1743" s="29">
        <v>0</v>
      </c>
      <c r="F1743" s="21">
        <v>35992009</v>
      </c>
      <c r="G1743" s="21">
        <v>-16128474</v>
      </c>
      <c r="H1743" s="23">
        <v>629849</v>
      </c>
      <c r="I1743" s="107">
        <v>5.0000000000000001E-3</v>
      </c>
      <c r="J1743" s="23"/>
      <c r="K1743" s="23">
        <v>-2855811.84</v>
      </c>
      <c r="L1743" s="23">
        <v>381330.68209758762</v>
      </c>
      <c r="M1743" s="39">
        <v>2</v>
      </c>
      <c r="N1743" s="72"/>
      <c r="O1743" s="72"/>
      <c r="P1743" s="72"/>
      <c r="Q1743" s="72"/>
      <c r="R1743" s="72"/>
      <c r="S1743" s="72">
        <v>381330.68209758762</v>
      </c>
      <c r="T1743" s="22"/>
      <c r="U1743" s="22"/>
      <c r="X1743" s="102">
        <v>122.8</v>
      </c>
      <c r="Y1743" s="22">
        <v>3105.2987141497365</v>
      </c>
      <c r="Z1743" s="5">
        <v>4.5900000000000003E-2</v>
      </c>
      <c r="AA1743" s="40"/>
      <c r="AE1743" s="34">
        <v>0</v>
      </c>
      <c r="AF1743" s="34">
        <v>283873.67326807755</v>
      </c>
    </row>
    <row r="1744" spans="1:35" ht="27.75" customHeight="1" x14ac:dyDescent="0.2">
      <c r="A1744" s="39">
        <v>1667</v>
      </c>
      <c r="B1744" s="17" t="s">
        <v>74</v>
      </c>
      <c r="C1744" s="19">
        <v>1999</v>
      </c>
      <c r="D1744" s="19"/>
      <c r="E1744" s="29">
        <v>0</v>
      </c>
      <c r="F1744" s="21">
        <v>0</v>
      </c>
      <c r="G1744" s="21">
        <v>0</v>
      </c>
      <c r="H1744" s="23">
        <v>-35992009</v>
      </c>
      <c r="I1744" s="107">
        <v>5.0000000000000001E-3</v>
      </c>
      <c r="J1744" s="23"/>
      <c r="K1744" s="23">
        <v>-2855811.84</v>
      </c>
      <c r="L1744" s="23">
        <v>381330.68209758762</v>
      </c>
      <c r="M1744" s="39">
        <v>2</v>
      </c>
      <c r="N1744" s="72"/>
      <c r="O1744" s="72"/>
      <c r="P1744" s="72"/>
      <c r="Q1744" s="72"/>
      <c r="R1744" s="72"/>
      <c r="S1744" s="72">
        <v>381330.68209758762</v>
      </c>
      <c r="T1744" s="22"/>
      <c r="U1744" s="22"/>
      <c r="X1744" s="102">
        <v>126.1</v>
      </c>
      <c r="Y1744" s="22">
        <v>3024.0339579507345</v>
      </c>
      <c r="Z1744" s="5">
        <v>4.5900000000000003E-2</v>
      </c>
      <c r="AA1744" s="40"/>
      <c r="AE1744" s="34">
        <v>0</v>
      </c>
      <c r="AF1744" s="34">
        <v>273867.90562302351</v>
      </c>
    </row>
    <row r="1745" spans="1:35" ht="27.75" customHeight="1" x14ac:dyDescent="0.2">
      <c r="A1745" s="39">
        <v>1668</v>
      </c>
      <c r="B1745" s="17" t="s">
        <v>74</v>
      </c>
      <c r="C1745" s="19">
        <v>2000</v>
      </c>
      <c r="D1745" s="19"/>
      <c r="E1745" s="29">
        <v>0</v>
      </c>
      <c r="F1745" s="21">
        <v>0</v>
      </c>
      <c r="G1745" s="21">
        <v>0</v>
      </c>
      <c r="H1745" s="23">
        <v>0</v>
      </c>
      <c r="I1745" s="107">
        <v>5.0000000000000001E-3</v>
      </c>
      <c r="J1745" s="23"/>
      <c r="K1745" s="23">
        <v>-2855811.84</v>
      </c>
      <c r="L1745" s="23">
        <v>381330.68209758762</v>
      </c>
      <c r="M1745" s="39">
        <v>2</v>
      </c>
      <c r="N1745" s="72"/>
      <c r="O1745" s="72"/>
      <c r="P1745" s="72"/>
      <c r="Q1745" s="72"/>
      <c r="R1745" s="72"/>
      <c r="S1745" s="72">
        <v>381330.68209758762</v>
      </c>
      <c r="T1745" s="22"/>
      <c r="U1745" s="22"/>
      <c r="X1745" s="102">
        <v>128.69999999999999</v>
      </c>
      <c r="Y1745" s="22">
        <v>2962.9423628406189</v>
      </c>
      <c r="Z1745" s="5">
        <v>4.5900000000000003E-2</v>
      </c>
      <c r="AA1745" s="40"/>
      <c r="AE1745" s="34">
        <v>0</v>
      </c>
      <c r="AF1745" s="34">
        <v>264260.31111776736</v>
      </c>
    </row>
    <row r="1746" spans="1:35" ht="27.75" customHeight="1" x14ac:dyDescent="0.2">
      <c r="A1746" s="39">
        <v>1669</v>
      </c>
      <c r="B1746" s="17" t="s">
        <v>74</v>
      </c>
      <c r="C1746" s="19">
        <v>2001</v>
      </c>
      <c r="D1746" s="19"/>
      <c r="E1746" s="29">
        <v>0</v>
      </c>
      <c r="F1746" s="21">
        <v>0</v>
      </c>
      <c r="G1746" s="21">
        <v>0</v>
      </c>
      <c r="H1746" s="23">
        <v>0</v>
      </c>
      <c r="I1746" s="107">
        <v>5.0000000000000001E-3</v>
      </c>
      <c r="J1746" s="23"/>
      <c r="K1746" s="23">
        <v>-2855811.84</v>
      </c>
      <c r="L1746" s="23">
        <v>381330.68209758762</v>
      </c>
      <c r="M1746" s="39">
        <v>2</v>
      </c>
      <c r="N1746" s="72"/>
      <c r="O1746" s="72"/>
      <c r="P1746" s="72"/>
      <c r="Q1746" s="72"/>
      <c r="R1746" s="72"/>
      <c r="S1746" s="72">
        <v>381330.68209758762</v>
      </c>
      <c r="T1746" s="22"/>
      <c r="U1746" s="22"/>
      <c r="X1746" s="102">
        <v>129.6</v>
      </c>
      <c r="Y1746" s="22">
        <v>2942.366374209781</v>
      </c>
      <c r="Z1746" s="5">
        <v>4.5900000000000003E-2</v>
      </c>
      <c r="AA1746" s="40"/>
      <c r="AE1746" s="34">
        <v>0</v>
      </c>
      <c r="AF1746" s="34">
        <v>255073.12921167162</v>
      </c>
    </row>
    <row r="1747" spans="1:35" ht="27.75" customHeight="1" x14ac:dyDescent="0.2">
      <c r="A1747" s="39">
        <v>1670</v>
      </c>
      <c r="B1747" s="17" t="s">
        <v>74</v>
      </c>
      <c r="C1747" s="19">
        <v>2002</v>
      </c>
      <c r="D1747" s="19"/>
      <c r="E1747" s="29">
        <v>0</v>
      </c>
      <c r="F1747" s="21">
        <v>20906290</v>
      </c>
      <c r="G1747" s="109">
        <v>-3862284.7561802287</v>
      </c>
      <c r="H1747" s="23">
        <v>20906290</v>
      </c>
      <c r="I1747" s="107">
        <v>5.0000000000000001E-3</v>
      </c>
      <c r="J1747" s="23"/>
      <c r="K1747" s="23">
        <v>-2855811.84</v>
      </c>
      <c r="L1747" s="23">
        <v>381330.68209758762</v>
      </c>
      <c r="M1747" s="39">
        <v>2</v>
      </c>
      <c r="N1747" s="72"/>
      <c r="O1747" s="72"/>
      <c r="P1747" s="72"/>
      <c r="Q1747" s="72"/>
      <c r="R1747" s="72"/>
      <c r="S1747" s="72">
        <v>381330.68209758762</v>
      </c>
      <c r="T1747" s="22"/>
      <c r="U1747" s="22"/>
      <c r="V1747" s="72">
        <v>0</v>
      </c>
      <c r="X1747" s="102">
        <v>130.5</v>
      </c>
      <c r="Y1747" s="22">
        <v>2922.0741923186793</v>
      </c>
      <c r="Z1747" s="5">
        <v>4.5900000000000003E-2</v>
      </c>
      <c r="AA1747" s="40"/>
      <c r="AD1747" s="111">
        <v>91.329146341463414</v>
      </c>
      <c r="AE1747" s="34">
        <v>0</v>
      </c>
      <c r="AF1747" s="34">
        <v>246287.34677317459</v>
      </c>
      <c r="AG1747" s="107">
        <v>8.2960000000000006E-2</v>
      </c>
      <c r="AH1747" s="41">
        <v>16.741565999999999</v>
      </c>
      <c r="AI1747" s="23">
        <v>4123235.8709679893</v>
      </c>
    </row>
    <row r="1748" spans="1:35" ht="27.75" customHeight="1" x14ac:dyDescent="0.2">
      <c r="A1748" s="39">
        <v>1671</v>
      </c>
      <c r="B1748" s="17" t="s">
        <v>74</v>
      </c>
      <c r="C1748" s="19">
        <v>2003</v>
      </c>
      <c r="D1748" s="19"/>
      <c r="E1748" s="29">
        <v>0</v>
      </c>
      <c r="F1748" s="21">
        <v>23799668</v>
      </c>
      <c r="G1748" s="21">
        <v>0</v>
      </c>
      <c r="H1748" s="23">
        <v>2893378</v>
      </c>
      <c r="I1748" s="107">
        <v>5.0000000000000001E-3</v>
      </c>
      <c r="J1748" s="23">
        <v>2997909.45</v>
      </c>
      <c r="K1748" s="23">
        <v>-14279059.199999999</v>
      </c>
      <c r="L1748" s="23">
        <v>1906653.410487938</v>
      </c>
      <c r="N1748" s="72"/>
      <c r="O1748" s="72"/>
      <c r="P1748" s="72"/>
      <c r="Q1748" s="72"/>
      <c r="R1748" s="72"/>
      <c r="S1748" s="72">
        <v>2997909.45</v>
      </c>
      <c r="T1748" s="22"/>
      <c r="U1748" s="22"/>
      <c r="V1748" s="72">
        <v>0</v>
      </c>
      <c r="X1748" s="102">
        <v>130.6</v>
      </c>
      <c r="Y1748" s="22">
        <v>22954.896248085759</v>
      </c>
      <c r="Z1748" s="5">
        <v>4.5900000000000003E-2</v>
      </c>
      <c r="AA1748" s="40"/>
      <c r="AD1748" s="111">
        <v>94.295243902439026</v>
      </c>
      <c r="AE1748" s="34">
        <v>0</v>
      </c>
      <c r="AF1748" s="34">
        <v>257937.65380437166</v>
      </c>
      <c r="AG1748" s="107">
        <v>8.2960000000000006E-2</v>
      </c>
      <c r="AH1748" s="41">
        <v>16.820820000000001</v>
      </c>
      <c r="AI1748" s="23">
        <v>4338722.845865651</v>
      </c>
    </row>
    <row r="1749" spans="1:35" ht="27.75" customHeight="1" x14ac:dyDescent="0.2">
      <c r="A1749" s="39">
        <v>1672</v>
      </c>
      <c r="B1749" s="17" t="s">
        <v>74</v>
      </c>
      <c r="C1749" s="19">
        <v>2004</v>
      </c>
      <c r="D1749" s="19"/>
      <c r="E1749" s="29">
        <v>0</v>
      </c>
      <c r="F1749" s="21">
        <v>26429690</v>
      </c>
      <c r="G1749" s="21">
        <v>0</v>
      </c>
      <c r="H1749" s="23">
        <v>2630022</v>
      </c>
      <c r="I1749" s="107">
        <v>5.0000000000000001E-3</v>
      </c>
      <c r="J1749" s="23">
        <v>2749020.34</v>
      </c>
      <c r="K1749" s="23"/>
      <c r="N1749" s="72"/>
      <c r="O1749" s="72"/>
      <c r="P1749" s="72"/>
      <c r="Q1749" s="72"/>
      <c r="R1749" s="72"/>
      <c r="S1749" s="72">
        <v>2749020.34</v>
      </c>
      <c r="T1749" s="22"/>
      <c r="U1749" s="22"/>
      <c r="V1749" s="72">
        <v>0</v>
      </c>
      <c r="X1749" s="102">
        <v>131.1</v>
      </c>
      <c r="Y1749" s="22">
        <v>20968.881311975591</v>
      </c>
      <c r="Z1749" s="5">
        <v>4.5900000000000003E-2</v>
      </c>
      <c r="AA1749" s="40"/>
      <c r="AD1749" s="111">
        <v>97.149756097560967</v>
      </c>
      <c r="AE1749" s="34">
        <v>0</v>
      </c>
      <c r="AF1749" s="34">
        <v>267067.19680672657</v>
      </c>
      <c r="AG1749" s="107">
        <v>8.2960000000000006E-2</v>
      </c>
      <c r="AH1749" s="41">
        <v>16.852066000000001</v>
      </c>
      <c r="AI1749" s="23">
        <v>4500634.0270219455</v>
      </c>
    </row>
    <row r="1750" spans="1:35" ht="27.75" customHeight="1" x14ac:dyDescent="0.2">
      <c r="A1750" s="39">
        <v>1673</v>
      </c>
      <c r="B1750" s="17" t="s">
        <v>74</v>
      </c>
      <c r="C1750" s="19">
        <v>2005</v>
      </c>
      <c r="D1750" s="19"/>
      <c r="E1750" s="29">
        <v>0</v>
      </c>
      <c r="F1750" s="21">
        <v>29898974</v>
      </c>
      <c r="G1750" s="21">
        <v>0</v>
      </c>
      <c r="H1750" s="23">
        <v>3469284</v>
      </c>
      <c r="I1750" s="107">
        <v>5.0000000000000001E-3</v>
      </c>
      <c r="J1750" s="23">
        <v>3601432.45</v>
      </c>
      <c r="N1750" s="72"/>
      <c r="O1750" s="72"/>
      <c r="P1750" s="72"/>
      <c r="Q1750" s="72"/>
      <c r="R1750" s="72"/>
      <c r="S1750" s="72">
        <v>3601432.45</v>
      </c>
      <c r="T1750" s="22"/>
      <c r="U1750" s="22"/>
      <c r="V1750" s="72">
        <v>0</v>
      </c>
      <c r="X1750" s="102">
        <v>133.6</v>
      </c>
      <c r="Y1750" s="22">
        <v>26956.829715568863</v>
      </c>
      <c r="Z1750" s="5">
        <v>4.5900000000000003E-2</v>
      </c>
      <c r="AA1750" s="40"/>
      <c r="AD1750" s="111">
        <v>99.990121951219521</v>
      </c>
      <c r="AE1750" s="34">
        <v>0</v>
      </c>
      <c r="AF1750" s="34">
        <v>281765.64218886668</v>
      </c>
      <c r="AG1750" s="107">
        <v>8.2960000000000006E-2</v>
      </c>
      <c r="AH1750" s="41">
        <v>17.008296000000001</v>
      </c>
      <c r="AI1750" s="23">
        <v>4792353.4449783331</v>
      </c>
    </row>
    <row r="1751" spans="1:35" ht="27.75" customHeight="1" x14ac:dyDescent="0.2">
      <c r="A1751" s="39">
        <v>1674</v>
      </c>
      <c r="B1751" s="17" t="s">
        <v>74</v>
      </c>
      <c r="C1751" s="19">
        <v>2006</v>
      </c>
      <c r="D1751" s="19"/>
      <c r="E1751" s="29">
        <v>0</v>
      </c>
      <c r="F1751" s="21">
        <v>33980632</v>
      </c>
      <c r="G1751" s="21">
        <v>0</v>
      </c>
      <c r="H1751" s="23">
        <v>4081658</v>
      </c>
      <c r="I1751" s="107">
        <v>5.0000000000000001E-3</v>
      </c>
      <c r="J1751" s="23">
        <v>4231152.87</v>
      </c>
      <c r="N1751" s="72"/>
      <c r="O1751" s="72"/>
      <c r="P1751" s="72"/>
      <c r="Q1751" s="72"/>
      <c r="R1751" s="72"/>
      <c r="S1751" s="72">
        <v>4231152.87</v>
      </c>
      <c r="T1751" s="22"/>
      <c r="U1751" s="22"/>
      <c r="V1751" s="72">
        <v>0</v>
      </c>
      <c r="X1751" s="102">
        <v>142.4</v>
      </c>
      <c r="Y1751" s="22">
        <v>29713.15217696629</v>
      </c>
      <c r="Z1751" s="5">
        <v>4.5900000000000003E-2</v>
      </c>
      <c r="AA1751" s="40"/>
      <c r="AD1751" s="111">
        <v>103.12109756097563</v>
      </c>
      <c r="AE1751" s="34">
        <v>0</v>
      </c>
      <c r="AF1751" s="34">
        <v>298545.75138936401</v>
      </c>
      <c r="AG1751" s="107">
        <v>7.7441666666666686E-2</v>
      </c>
      <c r="AH1751" s="41">
        <v>16.88236666666667</v>
      </c>
      <c r="AI1751" s="23">
        <v>5040158.8417307539</v>
      </c>
    </row>
    <row r="1752" spans="1:35" ht="27.75" customHeight="1" x14ac:dyDescent="0.2">
      <c r="A1752" s="39">
        <v>1675</v>
      </c>
      <c r="B1752" s="17" t="s">
        <v>74</v>
      </c>
      <c r="C1752" s="19">
        <v>2007</v>
      </c>
      <c r="D1752" s="19"/>
      <c r="E1752" s="29">
        <v>-136217</v>
      </c>
      <c r="F1752" s="21">
        <v>39297321</v>
      </c>
      <c r="G1752" s="21">
        <v>0</v>
      </c>
      <c r="H1752" s="23">
        <v>5316689</v>
      </c>
      <c r="I1752" s="107">
        <v>5.0000000000000001E-3</v>
      </c>
      <c r="J1752" s="23">
        <v>5486592.1600000001</v>
      </c>
      <c r="N1752" s="72">
        <v>16539</v>
      </c>
      <c r="O1752" s="72">
        <v>39297321</v>
      </c>
      <c r="P1752" s="72"/>
      <c r="Q1752" s="72"/>
      <c r="R1752" s="72">
        <v>16539</v>
      </c>
      <c r="S1752" s="72">
        <v>5503131.1600000001</v>
      </c>
      <c r="T1752" s="22"/>
      <c r="U1752" s="22"/>
      <c r="V1752" s="72">
        <v>0</v>
      </c>
      <c r="X1752" s="102">
        <v>148.80000000000001</v>
      </c>
      <c r="Y1752" s="22">
        <v>36983.408333333333</v>
      </c>
      <c r="Z1752" s="5">
        <v>4.5900000000000003E-2</v>
      </c>
      <c r="AA1752" s="40"/>
      <c r="AD1752" s="111">
        <v>106.41609756097562</v>
      </c>
      <c r="AE1752" s="34">
        <v>0</v>
      </c>
      <c r="AF1752" s="34">
        <v>321825.90973392554</v>
      </c>
      <c r="AG1752" s="107">
        <v>7.350000000000001E-2</v>
      </c>
      <c r="AH1752" s="41">
        <v>17.296320000000001</v>
      </c>
      <c r="AI1752" s="23">
        <v>5566403.9190490916</v>
      </c>
    </row>
    <row r="1753" spans="1:35" ht="27.75" customHeight="1" x14ac:dyDescent="0.2">
      <c r="A1753" s="39">
        <v>1676</v>
      </c>
      <c r="B1753" s="17" t="s">
        <v>74</v>
      </c>
      <c r="C1753" s="19">
        <v>2008</v>
      </c>
      <c r="D1753" s="19"/>
      <c r="E1753" s="29">
        <v>-287507</v>
      </c>
      <c r="F1753" s="21">
        <v>45207222</v>
      </c>
      <c r="G1753" s="21">
        <v>0</v>
      </c>
      <c r="H1753" s="23">
        <v>5909901</v>
      </c>
      <c r="I1753" s="107">
        <v>5.0000000000000001E-3</v>
      </c>
      <c r="J1753" s="23">
        <v>6106387.6050000004</v>
      </c>
      <c r="N1753" s="72">
        <v>17043</v>
      </c>
      <c r="O1753" s="72">
        <v>45207222</v>
      </c>
      <c r="P1753" s="72"/>
      <c r="Q1753" s="72"/>
      <c r="R1753" s="72">
        <v>17043</v>
      </c>
      <c r="S1753" s="72">
        <v>6123430.6050000004</v>
      </c>
      <c r="T1753" s="22"/>
      <c r="U1753" s="22"/>
      <c r="V1753" s="72">
        <v>0</v>
      </c>
      <c r="X1753" s="102">
        <v>150.30000000000001</v>
      </c>
      <c r="Y1753" s="22">
        <v>40741.387924151699</v>
      </c>
      <c r="Z1753" s="5">
        <v>4.5900000000000003E-2</v>
      </c>
      <c r="AA1753" s="40"/>
      <c r="AD1753" s="111">
        <v>109.62926829268292</v>
      </c>
      <c r="AE1753" s="34">
        <v>0</v>
      </c>
      <c r="AF1753" s="34">
        <v>347795.48840129003</v>
      </c>
      <c r="AG1753" s="107">
        <v>7.2692083333333324E-2</v>
      </c>
      <c r="AH1753" s="41">
        <v>17.715351999999999</v>
      </c>
      <c r="AI1753" s="23">
        <v>6161319.5010407697</v>
      </c>
    </row>
    <row r="1754" spans="1:35" ht="27.75" customHeight="1" x14ac:dyDescent="0.2">
      <c r="A1754" s="39">
        <v>1677</v>
      </c>
      <c r="B1754" s="17" t="s">
        <v>74</v>
      </c>
      <c r="C1754" s="19">
        <v>2009</v>
      </c>
      <c r="D1754" s="19"/>
      <c r="E1754" s="29">
        <v>294175</v>
      </c>
      <c r="F1754" s="21">
        <v>48507792</v>
      </c>
      <c r="G1754" s="21">
        <v>0</v>
      </c>
      <c r="H1754" s="23">
        <v>3300570</v>
      </c>
      <c r="I1754" s="107">
        <v>5.0000000000000001E-3</v>
      </c>
      <c r="J1754" s="23">
        <v>3526606.11</v>
      </c>
      <c r="N1754" s="72">
        <v>2122727</v>
      </c>
      <c r="O1754" s="72">
        <v>48507792</v>
      </c>
      <c r="P1754" s="72"/>
      <c r="Q1754" s="72"/>
      <c r="R1754" s="72">
        <v>2122727</v>
      </c>
      <c r="S1754" s="72">
        <v>5649333.1099999994</v>
      </c>
      <c r="T1754" s="22"/>
      <c r="U1754" s="22"/>
      <c r="V1754" s="72">
        <v>0</v>
      </c>
      <c r="X1754" s="102">
        <v>151.1</v>
      </c>
      <c r="Y1754" s="22">
        <v>37388.041760423555</v>
      </c>
      <c r="Z1754" s="5">
        <v>4.5900000000000003E-2</v>
      </c>
      <c r="AA1754" s="40"/>
      <c r="AD1754" s="111">
        <v>112.72439024390243</v>
      </c>
      <c r="AE1754" s="34">
        <v>0</v>
      </c>
      <c r="AF1754" s="34">
        <v>369219.71724409441</v>
      </c>
      <c r="AG1754" s="107">
        <v>7.3154000000000011E-2</v>
      </c>
      <c r="AH1754" s="41">
        <v>17.930536200000002</v>
      </c>
      <c r="AI1754" s="23">
        <v>6620307.5057990002</v>
      </c>
    </row>
    <row r="1755" spans="1:35" ht="27.75" customHeight="1" x14ac:dyDescent="0.2">
      <c r="A1755" s="39">
        <v>1678</v>
      </c>
      <c r="B1755" s="17" t="s">
        <v>74</v>
      </c>
      <c r="C1755" s="19">
        <v>2010</v>
      </c>
      <c r="D1755" s="19"/>
      <c r="E1755" s="29">
        <v>481977</v>
      </c>
      <c r="F1755" s="21">
        <v>51328907</v>
      </c>
      <c r="G1755" s="21">
        <v>0</v>
      </c>
      <c r="H1755" s="23">
        <v>2821115</v>
      </c>
      <c r="I1755" s="107">
        <v>5.0000000000000001E-3</v>
      </c>
      <c r="J1755" s="23">
        <v>3063653.96</v>
      </c>
      <c r="N1755" s="72">
        <v>574130</v>
      </c>
      <c r="O1755" s="72">
        <v>51328907</v>
      </c>
      <c r="P1755" s="72"/>
      <c r="Q1755" s="72"/>
      <c r="R1755" s="72">
        <v>574130</v>
      </c>
      <c r="S1755" s="72">
        <v>3637783.96</v>
      </c>
      <c r="T1755" s="22"/>
      <c r="U1755" s="22"/>
      <c r="V1755" s="72">
        <v>0</v>
      </c>
      <c r="X1755" s="102">
        <v>155.1</v>
      </c>
      <c r="Y1755" s="22">
        <v>23454.442037395231</v>
      </c>
      <c r="Z1755" s="5">
        <v>4.5900000000000003E-2</v>
      </c>
      <c r="AA1755" s="40"/>
      <c r="AD1755" s="111">
        <v>115.85768292682927</v>
      </c>
      <c r="AE1755" s="34">
        <v>0</v>
      </c>
      <c r="AF1755" s="34">
        <v>375726.97425998573</v>
      </c>
      <c r="AG1755" s="107">
        <v>7.3993333333333355E-2</v>
      </c>
      <c r="AH1755" s="41">
        <v>18.29948266666667</v>
      </c>
      <c r="AI1755" s="23">
        <v>6875609.2528697224</v>
      </c>
    </row>
    <row r="1756" spans="1:35" ht="27.75" customHeight="1" x14ac:dyDescent="0.2">
      <c r="A1756" s="39">
        <v>1679</v>
      </c>
      <c r="B1756" s="17" t="s">
        <v>74</v>
      </c>
      <c r="C1756" s="18">
        <v>2011</v>
      </c>
      <c r="D1756" s="18"/>
      <c r="E1756" s="29">
        <v>616830</v>
      </c>
      <c r="F1756" s="21">
        <v>55162563</v>
      </c>
      <c r="G1756" s="20">
        <v>0</v>
      </c>
      <c r="H1756" s="23">
        <v>3833656</v>
      </c>
      <c r="I1756" s="107">
        <v>5.0000000000000001E-3</v>
      </c>
      <c r="J1756" s="23">
        <v>4090300.5350000001</v>
      </c>
      <c r="N1756" s="72">
        <v>864489</v>
      </c>
      <c r="O1756" s="72">
        <v>55162563</v>
      </c>
      <c r="P1756" s="72"/>
      <c r="Q1756" s="72"/>
      <c r="R1756" s="72">
        <v>864489</v>
      </c>
      <c r="S1756" s="72">
        <v>4954789.5350000001</v>
      </c>
      <c r="T1756" s="22"/>
      <c r="U1756" s="22"/>
      <c r="V1756" s="72">
        <v>0</v>
      </c>
      <c r="X1756" s="102">
        <v>160.19999999999999</v>
      </c>
      <c r="Y1756" s="22">
        <v>30928.773626716607</v>
      </c>
      <c r="Z1756" s="5">
        <v>4.5900000000000003E-2</v>
      </c>
      <c r="AA1756" s="40"/>
      <c r="AD1756" s="111">
        <v>119.08</v>
      </c>
      <c r="AE1756" s="34">
        <v>0</v>
      </c>
      <c r="AF1756" s="34">
        <v>389409.87976816902</v>
      </c>
      <c r="AG1756" s="107">
        <v>7.0764333333333346E-2</v>
      </c>
      <c r="AH1756" s="41">
        <v>18.328728099999999</v>
      </c>
      <c r="AI1756" s="23">
        <v>7137387.8057244606</v>
      </c>
    </row>
    <row r="1757" spans="1:35" ht="27.75" customHeight="1" x14ac:dyDescent="0.2">
      <c r="B1757" s="98" t="s">
        <v>74</v>
      </c>
      <c r="C1757" s="39">
        <v>2012</v>
      </c>
      <c r="E1757" s="29">
        <v>616830</v>
      </c>
      <c r="F1757" s="34">
        <v>58869410</v>
      </c>
      <c r="G1757" s="20"/>
      <c r="H1757" s="23">
        <v>3706847</v>
      </c>
      <c r="I1757" s="107">
        <v>5.0000000000000001E-3</v>
      </c>
      <c r="J1757" s="23">
        <v>3982659.8149999999</v>
      </c>
      <c r="N1757" s="72">
        <v>194249</v>
      </c>
      <c r="O1757" s="72">
        <v>58869410</v>
      </c>
      <c r="P1757" s="72"/>
      <c r="Q1757" s="72"/>
      <c r="R1757" s="72">
        <v>194249</v>
      </c>
      <c r="S1757" s="72">
        <v>4176908.8149999999</v>
      </c>
      <c r="T1757" s="72">
        <v>0</v>
      </c>
      <c r="U1757" s="72">
        <v>4085985</v>
      </c>
      <c r="X1757" s="102">
        <v>161.6</v>
      </c>
      <c r="Y1757" s="22">
        <v>25847.208013613861</v>
      </c>
      <c r="Z1757" s="5">
        <v>4.5900000000000003E-2</v>
      </c>
      <c r="AF1757" s="34">
        <v>397383.17430042394</v>
      </c>
      <c r="AG1757" s="107">
        <v>6.2333333333333331E-2</v>
      </c>
      <c r="AH1757" s="41">
        <v>17.40324</v>
      </c>
      <c r="AI1757" s="23">
        <v>6915754.7543121101</v>
      </c>
    </row>
    <row r="1758" spans="1:35" ht="27.75" customHeight="1" x14ac:dyDescent="0.2">
      <c r="A1758" s="39">
        <v>1680</v>
      </c>
      <c r="B1758" s="17" t="s">
        <v>75</v>
      </c>
      <c r="C1758" s="19">
        <v>1989</v>
      </c>
      <c r="D1758" s="19"/>
      <c r="E1758" s="29">
        <v>0</v>
      </c>
      <c r="F1758" s="21">
        <v>31274781</v>
      </c>
      <c r="G1758" s="21">
        <v>-8341961</v>
      </c>
      <c r="H1758" s="23"/>
      <c r="I1758" s="107">
        <v>5.0000000000000001E-3</v>
      </c>
      <c r="N1758" s="72"/>
      <c r="O1758" s="72"/>
      <c r="P1758" s="72"/>
      <c r="Q1758" s="72"/>
      <c r="R1758" s="72"/>
      <c r="V1758" s="72">
        <v>0</v>
      </c>
      <c r="X1758" s="102">
        <v>95.5</v>
      </c>
      <c r="Z1758" s="5">
        <v>4.5900000000000003E-2</v>
      </c>
      <c r="AA1758" s="40">
        <v>448219.93182249588</v>
      </c>
      <c r="AB1758" s="110">
        <v>51.164212860310414</v>
      </c>
      <c r="AE1758" s="34">
        <v>1</v>
      </c>
      <c r="AF1758" s="34">
        <v>448219.93182249588</v>
      </c>
    </row>
    <row r="1759" spans="1:35" ht="27.75" customHeight="1" x14ac:dyDescent="0.2">
      <c r="A1759" s="39">
        <v>1681</v>
      </c>
      <c r="B1759" s="17" t="s">
        <v>75</v>
      </c>
      <c r="C1759" s="19">
        <v>1990</v>
      </c>
      <c r="D1759" s="19"/>
      <c r="E1759" s="29">
        <v>0</v>
      </c>
      <c r="F1759" s="21">
        <v>39434204</v>
      </c>
      <c r="G1759" s="21">
        <v>-9682806</v>
      </c>
      <c r="H1759" s="23">
        <v>8159423</v>
      </c>
      <c r="I1759" s="107">
        <v>5.0000000000000001E-3</v>
      </c>
      <c r="J1759" s="34">
        <v>8315796.9050000003</v>
      </c>
      <c r="N1759" s="72"/>
      <c r="O1759" s="72"/>
      <c r="P1759" s="72"/>
      <c r="Q1759" s="72"/>
      <c r="R1759" s="72"/>
      <c r="S1759" s="72">
        <v>8315796.9050000003</v>
      </c>
      <c r="T1759" s="22"/>
      <c r="U1759" s="22"/>
      <c r="V1759" s="72">
        <v>0</v>
      </c>
      <c r="X1759" s="102">
        <v>98.5</v>
      </c>
      <c r="Y1759" s="22">
        <v>84424.334060913709</v>
      </c>
      <c r="Z1759" s="5">
        <v>4.5900000000000003E-2</v>
      </c>
      <c r="AA1759" s="40"/>
      <c r="AE1759" s="34">
        <v>0</v>
      </c>
      <c r="AF1759" s="34">
        <v>512070.97101275704</v>
      </c>
    </row>
    <row r="1760" spans="1:35" ht="27.75" customHeight="1" x14ac:dyDescent="0.2">
      <c r="A1760" s="39">
        <v>1682</v>
      </c>
      <c r="B1760" s="17" t="s">
        <v>75</v>
      </c>
      <c r="C1760" s="19">
        <v>1991</v>
      </c>
      <c r="D1760" s="19"/>
      <c r="E1760" s="29">
        <v>0</v>
      </c>
      <c r="F1760" s="21">
        <v>43553703</v>
      </c>
      <c r="G1760" s="21">
        <v>-11290998</v>
      </c>
      <c r="H1760" s="23">
        <v>4119499</v>
      </c>
      <c r="I1760" s="107">
        <v>5.0000000000000001E-3</v>
      </c>
      <c r="J1760" s="23">
        <v>4316670.0199999996</v>
      </c>
      <c r="N1760" s="72"/>
      <c r="O1760" s="72"/>
      <c r="P1760" s="72"/>
      <c r="Q1760" s="72"/>
      <c r="R1760" s="72"/>
      <c r="S1760" s="72">
        <v>4316670.0199999996</v>
      </c>
      <c r="T1760" s="22"/>
      <c r="U1760" s="22"/>
      <c r="V1760" s="72">
        <v>0</v>
      </c>
      <c r="X1760" s="102">
        <v>97.7</v>
      </c>
      <c r="Y1760" s="22">
        <v>44182.907062436025</v>
      </c>
      <c r="Z1760" s="5">
        <v>4.5900000000000003E-2</v>
      </c>
      <c r="AA1760" s="40"/>
      <c r="AE1760" s="34">
        <v>0</v>
      </c>
      <c r="AF1760" s="34">
        <v>532749.82050570752</v>
      </c>
    </row>
    <row r="1761" spans="1:35" ht="27.75" customHeight="1" x14ac:dyDescent="0.2">
      <c r="A1761" s="39">
        <v>1683</v>
      </c>
      <c r="B1761" s="17" t="s">
        <v>75</v>
      </c>
      <c r="C1761" s="19">
        <v>1992</v>
      </c>
      <c r="D1761" s="19"/>
      <c r="E1761" s="29">
        <v>0</v>
      </c>
      <c r="F1761" s="21">
        <v>45858073</v>
      </c>
      <c r="G1761" s="21">
        <v>-13112544</v>
      </c>
      <c r="H1761" s="23">
        <v>2304370</v>
      </c>
      <c r="I1761" s="107">
        <v>5.0000000000000001E-3</v>
      </c>
      <c r="J1761" s="23">
        <v>2522138.5150000001</v>
      </c>
      <c r="N1761" s="72"/>
      <c r="O1761" s="72"/>
      <c r="P1761" s="72"/>
      <c r="Q1761" s="72"/>
      <c r="R1761" s="72"/>
      <c r="S1761" s="72">
        <v>2522138.5150000001</v>
      </c>
      <c r="T1761" s="22"/>
      <c r="U1761" s="22"/>
      <c r="V1761" s="72">
        <v>0</v>
      </c>
      <c r="X1761" s="102">
        <v>100</v>
      </c>
      <c r="Y1761" s="22">
        <v>25221.385150000002</v>
      </c>
      <c r="Z1761" s="5">
        <v>4.5900000000000003E-2</v>
      </c>
      <c r="AA1761" s="40"/>
      <c r="AE1761" s="34">
        <v>0</v>
      </c>
      <c r="AF1761" s="34">
        <v>533517.98889449553</v>
      </c>
    </row>
    <row r="1762" spans="1:35" ht="27.75" customHeight="1" x14ac:dyDescent="0.2">
      <c r="A1762" s="39">
        <v>1684</v>
      </c>
      <c r="B1762" s="17" t="s">
        <v>75</v>
      </c>
      <c r="C1762" s="19">
        <v>1993</v>
      </c>
      <c r="D1762" s="19"/>
      <c r="E1762" s="29">
        <v>0</v>
      </c>
      <c r="F1762" s="21">
        <v>48211004</v>
      </c>
      <c r="G1762" s="21">
        <v>-15003569</v>
      </c>
      <c r="H1762" s="23">
        <v>2352931</v>
      </c>
      <c r="I1762" s="107">
        <v>5.0000000000000001E-3</v>
      </c>
      <c r="J1762" s="23">
        <v>2582221.3650000002</v>
      </c>
      <c r="N1762" s="72"/>
      <c r="O1762" s="72"/>
      <c r="P1762" s="72"/>
      <c r="Q1762" s="72"/>
      <c r="R1762" s="72"/>
      <c r="S1762" s="72">
        <v>2582221.3650000002</v>
      </c>
      <c r="T1762" s="22"/>
      <c r="U1762" s="22"/>
      <c r="V1762" s="72">
        <v>0</v>
      </c>
      <c r="X1762" s="102">
        <v>102.5</v>
      </c>
      <c r="Y1762" s="22">
        <v>25192.40356097561</v>
      </c>
      <c r="Z1762" s="5">
        <v>4.5900000000000003E-2</v>
      </c>
      <c r="AA1762" s="40"/>
      <c r="AE1762" s="34">
        <v>0</v>
      </c>
      <c r="AF1762" s="34">
        <v>534221.91676521383</v>
      </c>
    </row>
    <row r="1763" spans="1:35" ht="27.75" customHeight="1" x14ac:dyDescent="0.2">
      <c r="A1763" s="39">
        <v>1685</v>
      </c>
      <c r="B1763" s="17" t="s">
        <v>75</v>
      </c>
      <c r="C1763" s="19">
        <v>1994</v>
      </c>
      <c r="D1763" s="19"/>
      <c r="E1763" s="29">
        <v>0</v>
      </c>
      <c r="F1763" s="21">
        <v>50720154</v>
      </c>
      <c r="G1763" s="21">
        <v>-16899204</v>
      </c>
      <c r="H1763" s="23">
        <v>2509150</v>
      </c>
      <c r="I1763" s="107">
        <v>5.0000000000000001E-3</v>
      </c>
      <c r="J1763" s="23">
        <v>2750205.02</v>
      </c>
      <c r="N1763" s="72"/>
      <c r="O1763" s="72"/>
      <c r="P1763" s="72"/>
      <c r="Q1763" s="72"/>
      <c r="R1763" s="72"/>
      <c r="S1763" s="72">
        <v>2750205.02</v>
      </c>
      <c r="T1763" s="22"/>
      <c r="U1763" s="22"/>
      <c r="V1763" s="72">
        <v>0</v>
      </c>
      <c r="X1763" s="102">
        <v>108.2</v>
      </c>
      <c r="Y1763" s="22">
        <v>25417.791312384474</v>
      </c>
      <c r="Z1763" s="5">
        <v>4.5900000000000003E-2</v>
      </c>
      <c r="AA1763" s="40"/>
      <c r="AE1763" s="34">
        <v>0</v>
      </c>
      <c r="AF1763" s="34">
        <v>535118.92209807492</v>
      </c>
    </row>
    <row r="1764" spans="1:35" ht="27.75" customHeight="1" x14ac:dyDescent="0.2">
      <c r="A1764" s="39">
        <v>1686</v>
      </c>
      <c r="B1764" s="17" t="s">
        <v>75</v>
      </c>
      <c r="C1764" s="19">
        <v>1995</v>
      </c>
      <c r="D1764" s="19"/>
      <c r="E1764" s="29">
        <v>0</v>
      </c>
      <c r="F1764" s="21">
        <v>52758788</v>
      </c>
      <c r="G1764" s="21">
        <v>-18959540</v>
      </c>
      <c r="H1764" s="23">
        <v>2038634</v>
      </c>
      <c r="I1764" s="107">
        <v>5.0000000000000001E-3</v>
      </c>
      <c r="J1764" s="23">
        <v>2292234.77</v>
      </c>
      <c r="N1764" s="72"/>
      <c r="O1764" s="72"/>
      <c r="P1764" s="72"/>
      <c r="Q1764" s="72"/>
      <c r="R1764" s="72"/>
      <c r="S1764" s="72">
        <v>2292234.77</v>
      </c>
      <c r="T1764" s="22"/>
      <c r="U1764" s="22"/>
      <c r="V1764" s="72">
        <v>0</v>
      </c>
      <c r="X1764" s="102">
        <v>116.7</v>
      </c>
      <c r="Y1764" s="22">
        <v>19642.114567266493</v>
      </c>
      <c r="Z1764" s="5">
        <v>4.5900000000000003E-2</v>
      </c>
      <c r="AA1764" s="40"/>
      <c r="AE1764" s="34">
        <v>0</v>
      </c>
      <c r="AF1764" s="34">
        <v>530199.07814103982</v>
      </c>
    </row>
    <row r="1765" spans="1:35" ht="27.75" customHeight="1" x14ac:dyDescent="0.2">
      <c r="A1765" s="39">
        <v>1687</v>
      </c>
      <c r="B1765" s="17" t="s">
        <v>75</v>
      </c>
      <c r="C1765" s="19">
        <v>1996</v>
      </c>
      <c r="D1765" s="19"/>
      <c r="E1765" s="29">
        <v>0</v>
      </c>
      <c r="F1765" s="21">
        <v>56971334</v>
      </c>
      <c r="G1765" s="21">
        <v>-21255656</v>
      </c>
      <c r="H1765" s="23">
        <v>4212546</v>
      </c>
      <c r="I1765" s="107">
        <v>5.0000000000000001E-3</v>
      </c>
      <c r="J1765" s="23">
        <v>4476339.9400000004</v>
      </c>
      <c r="N1765" s="72"/>
      <c r="O1765" s="72"/>
      <c r="P1765" s="72"/>
      <c r="Q1765" s="72"/>
      <c r="R1765" s="72"/>
      <c r="S1765" s="72">
        <v>4476339.9400000004</v>
      </c>
      <c r="T1765" s="22"/>
      <c r="U1765" s="22"/>
      <c r="V1765" s="72">
        <v>0</v>
      </c>
      <c r="X1765" s="102">
        <v>116.6</v>
      </c>
      <c r="Y1765" s="22">
        <v>38390.565523156096</v>
      </c>
      <c r="Z1765" s="5">
        <v>4.5900000000000003E-2</v>
      </c>
      <c r="AA1765" s="40"/>
      <c r="AE1765" s="34">
        <v>0</v>
      </c>
      <c r="AF1765" s="34">
        <v>544253.50597752223</v>
      </c>
    </row>
    <row r="1766" spans="1:35" ht="27.75" customHeight="1" x14ac:dyDescent="0.2">
      <c r="A1766" s="39">
        <v>1688</v>
      </c>
      <c r="B1766" s="17" t="s">
        <v>75</v>
      </c>
      <c r="C1766" s="19">
        <v>1997</v>
      </c>
      <c r="D1766" s="19"/>
      <c r="E1766" s="29">
        <v>0</v>
      </c>
      <c r="F1766" s="21">
        <v>60790504</v>
      </c>
      <c r="G1766" s="21">
        <v>-23729004</v>
      </c>
      <c r="H1766" s="23">
        <v>3819170</v>
      </c>
      <c r="I1766" s="107">
        <v>5.0000000000000001E-3</v>
      </c>
      <c r="J1766" s="23">
        <v>4104026.67</v>
      </c>
      <c r="L1766" s="33">
        <v>0.60965936390328335</v>
      </c>
      <c r="N1766" s="72"/>
      <c r="O1766" s="72"/>
      <c r="P1766" s="72"/>
      <c r="Q1766" s="72"/>
      <c r="R1766" s="72"/>
      <c r="S1766" s="72">
        <v>4104026.67</v>
      </c>
      <c r="T1766" s="22"/>
      <c r="U1766" s="22"/>
      <c r="V1766" s="72">
        <v>0</v>
      </c>
      <c r="X1766" s="102">
        <v>118</v>
      </c>
      <c r="Y1766" s="22">
        <v>34779.887033898303</v>
      </c>
      <c r="Z1766" s="5">
        <v>4.5900000000000003E-2</v>
      </c>
      <c r="AA1766" s="40"/>
      <c r="AE1766" s="34">
        <v>0</v>
      </c>
      <c r="AF1766" s="34">
        <v>554052.15708705224</v>
      </c>
    </row>
    <row r="1767" spans="1:35" ht="27.75" customHeight="1" x14ac:dyDescent="0.2">
      <c r="A1767" s="39">
        <v>1689</v>
      </c>
      <c r="B1767" s="17" t="s">
        <v>75</v>
      </c>
      <c r="C1767" s="19">
        <v>1998</v>
      </c>
      <c r="D1767" s="19"/>
      <c r="E1767" s="29">
        <v>0</v>
      </c>
      <c r="F1767" s="21">
        <v>65590858</v>
      </c>
      <c r="G1767" s="21">
        <v>-26328393</v>
      </c>
      <c r="H1767" s="23">
        <v>4800354</v>
      </c>
      <c r="I1767" s="107">
        <v>5.0000000000000001E-3</v>
      </c>
      <c r="J1767" s="23"/>
      <c r="K1767" s="23">
        <v>5974484.1040000003</v>
      </c>
      <c r="L1767" s="23">
        <v>17545135.092351191</v>
      </c>
      <c r="M1767" s="39">
        <v>1</v>
      </c>
      <c r="N1767" s="72"/>
      <c r="O1767" s="72"/>
      <c r="P1767" s="72"/>
      <c r="Q1767" s="72"/>
      <c r="R1767" s="72"/>
      <c r="S1767" s="72">
        <v>5974484.1040000003</v>
      </c>
      <c r="T1767" s="22"/>
      <c r="U1767" s="22"/>
      <c r="X1767" s="102">
        <v>122.8</v>
      </c>
      <c r="Y1767" s="22">
        <v>48652.150684039094</v>
      </c>
      <c r="Z1767" s="5">
        <v>4.5900000000000003E-2</v>
      </c>
      <c r="AA1767" s="40"/>
      <c r="AE1767" s="34">
        <v>0</v>
      </c>
      <c r="AF1767" s="34">
        <v>577273.31376079563</v>
      </c>
    </row>
    <row r="1768" spans="1:35" ht="27.75" customHeight="1" x14ac:dyDescent="0.2">
      <c r="A1768" s="39">
        <v>1690</v>
      </c>
      <c r="B1768" s="17" t="s">
        <v>75</v>
      </c>
      <c r="C1768" s="19">
        <v>1999</v>
      </c>
      <c r="D1768" s="19"/>
      <c r="E1768" s="29">
        <v>0</v>
      </c>
      <c r="F1768" s="21">
        <v>0</v>
      </c>
      <c r="G1768" s="21">
        <v>0</v>
      </c>
      <c r="H1768" s="23">
        <v>-65590858</v>
      </c>
      <c r="I1768" s="107">
        <v>5.0000000000000001E-3</v>
      </c>
      <c r="J1768" s="23"/>
      <c r="K1768" s="23">
        <v>5974484.1040000003</v>
      </c>
      <c r="L1768" s="23">
        <v>17545135.092351191</v>
      </c>
      <c r="M1768" s="39">
        <v>1</v>
      </c>
      <c r="N1768" s="72"/>
      <c r="O1768" s="72"/>
      <c r="P1768" s="72"/>
      <c r="Q1768" s="72"/>
      <c r="R1768" s="72"/>
      <c r="S1768" s="72">
        <v>5974484.1040000003</v>
      </c>
      <c r="T1768" s="22"/>
      <c r="U1768" s="22"/>
      <c r="X1768" s="102">
        <v>126.1</v>
      </c>
      <c r="Y1768" s="22">
        <v>47378.93817605076</v>
      </c>
      <c r="Z1768" s="5">
        <v>4.5900000000000003E-2</v>
      </c>
      <c r="AA1768" s="40"/>
      <c r="AE1768" s="34">
        <v>0</v>
      </c>
      <c r="AF1768" s="34">
        <v>598155.40683522588</v>
      </c>
    </row>
    <row r="1769" spans="1:35" ht="27.75" customHeight="1" x14ac:dyDescent="0.2">
      <c r="A1769" s="39">
        <v>1691</v>
      </c>
      <c r="B1769" s="17" t="s">
        <v>75</v>
      </c>
      <c r="C1769" s="19">
        <v>2000</v>
      </c>
      <c r="D1769" s="19"/>
      <c r="E1769" s="29">
        <v>0</v>
      </c>
      <c r="F1769" s="21">
        <v>0</v>
      </c>
      <c r="G1769" s="21">
        <v>0</v>
      </c>
      <c r="H1769" s="23">
        <v>0</v>
      </c>
      <c r="I1769" s="107">
        <v>5.0000000000000001E-3</v>
      </c>
      <c r="J1769" s="23"/>
      <c r="K1769" s="23">
        <v>5974484.1040000003</v>
      </c>
      <c r="L1769" s="23">
        <v>17545135.092351191</v>
      </c>
      <c r="M1769" s="39">
        <v>1</v>
      </c>
      <c r="N1769" s="72"/>
      <c r="O1769" s="72"/>
      <c r="P1769" s="72"/>
      <c r="Q1769" s="72"/>
      <c r="R1769" s="72"/>
      <c r="S1769" s="72">
        <v>5974484.1040000003</v>
      </c>
      <c r="T1769" s="22"/>
      <c r="U1769" s="22"/>
      <c r="X1769" s="102">
        <v>128.69999999999999</v>
      </c>
      <c r="Y1769" s="22">
        <v>46421.787909867919</v>
      </c>
      <c r="Z1769" s="5">
        <v>4.5900000000000003E-2</v>
      </c>
      <c r="AA1769" s="40"/>
      <c r="AE1769" s="34">
        <v>0</v>
      </c>
      <c r="AF1769" s="34">
        <v>617121.861571357</v>
      </c>
    </row>
    <row r="1770" spans="1:35" ht="27.75" customHeight="1" x14ac:dyDescent="0.2">
      <c r="A1770" s="39">
        <v>1692</v>
      </c>
      <c r="B1770" s="17" t="s">
        <v>75</v>
      </c>
      <c r="C1770" s="19">
        <v>2001</v>
      </c>
      <c r="D1770" s="19"/>
      <c r="E1770" s="29">
        <v>0</v>
      </c>
      <c r="F1770" s="21">
        <v>0</v>
      </c>
      <c r="G1770" s="21">
        <v>0</v>
      </c>
      <c r="H1770" s="23">
        <v>0</v>
      </c>
      <c r="I1770" s="107">
        <v>5.0000000000000001E-3</v>
      </c>
      <c r="J1770" s="23"/>
      <c r="K1770" s="23">
        <v>5974484.1040000003</v>
      </c>
      <c r="L1770" s="23">
        <v>17545135.092351191</v>
      </c>
      <c r="M1770" s="39">
        <v>1</v>
      </c>
      <c r="N1770" s="72"/>
      <c r="O1770" s="72"/>
      <c r="P1770" s="72"/>
      <c r="Q1770" s="72"/>
      <c r="R1770" s="72"/>
      <c r="S1770" s="72">
        <v>5974484.1040000003</v>
      </c>
      <c r="T1770" s="22"/>
      <c r="U1770" s="22"/>
      <c r="X1770" s="102">
        <v>129.6</v>
      </c>
      <c r="Y1770" s="22">
        <v>46099.414382716051</v>
      </c>
      <c r="Z1770" s="5">
        <v>4.5900000000000003E-2</v>
      </c>
      <c r="AA1770" s="40"/>
      <c r="AE1770" s="34">
        <v>0</v>
      </c>
      <c r="AF1770" s="34">
        <v>634895.38250794774</v>
      </c>
    </row>
    <row r="1771" spans="1:35" ht="27.75" customHeight="1" x14ac:dyDescent="0.2">
      <c r="A1771" s="39">
        <v>1693</v>
      </c>
      <c r="B1771" s="17" t="s">
        <v>75</v>
      </c>
      <c r="C1771" s="19">
        <v>2002</v>
      </c>
      <c r="D1771" s="19"/>
      <c r="E1771" s="29">
        <v>0</v>
      </c>
      <c r="F1771" s="21">
        <v>90358972</v>
      </c>
      <c r="G1771" s="109">
        <v>0</v>
      </c>
      <c r="H1771" s="23">
        <v>90358972</v>
      </c>
      <c r="I1771" s="107">
        <v>5.0000000000000001E-3</v>
      </c>
      <c r="J1771" s="23"/>
      <c r="K1771" s="23">
        <v>5974484.1040000003</v>
      </c>
      <c r="L1771" s="23">
        <v>17545135.092351191</v>
      </c>
      <c r="M1771" s="39">
        <v>1</v>
      </c>
      <c r="N1771" s="72"/>
      <c r="O1771" s="72"/>
      <c r="P1771" s="72"/>
      <c r="Q1771" s="72"/>
      <c r="R1771" s="72"/>
      <c r="S1771" s="72">
        <v>5974484.1040000003</v>
      </c>
      <c r="T1771" s="22"/>
      <c r="U1771" s="22"/>
      <c r="V1771" s="72">
        <v>0</v>
      </c>
      <c r="X1771" s="102">
        <v>130.5</v>
      </c>
      <c r="Y1771" s="22">
        <v>45781.487386973182</v>
      </c>
      <c r="Z1771" s="5">
        <v>4.5900000000000003E-2</v>
      </c>
      <c r="AA1771" s="40"/>
      <c r="AD1771" s="111">
        <v>91.329146341463414</v>
      </c>
      <c r="AE1771" s="34">
        <v>0</v>
      </c>
      <c r="AF1771" s="34">
        <v>651535.17183780612</v>
      </c>
      <c r="AG1771" s="107">
        <v>8.2960000000000006E-2</v>
      </c>
      <c r="AH1771" s="41">
        <v>16.741565999999999</v>
      </c>
      <c r="AI1771" s="23">
        <v>10907719.080643972</v>
      </c>
    </row>
    <row r="1772" spans="1:35" ht="27.75" customHeight="1" x14ac:dyDescent="0.2">
      <c r="A1772" s="39">
        <v>1694</v>
      </c>
      <c r="B1772" s="17" t="s">
        <v>75</v>
      </c>
      <c r="C1772" s="19">
        <v>2003</v>
      </c>
      <c r="D1772" s="19"/>
      <c r="E1772" s="29">
        <v>0</v>
      </c>
      <c r="F1772" s="21">
        <v>97415881</v>
      </c>
      <c r="G1772" s="21">
        <v>0</v>
      </c>
      <c r="H1772" s="23">
        <v>7056909</v>
      </c>
      <c r="I1772" s="107">
        <v>5.0000000000000001E-3</v>
      </c>
      <c r="J1772" s="23">
        <v>7508703.8600000003</v>
      </c>
      <c r="K1772" s="23">
        <v>29872420.52</v>
      </c>
      <c r="L1772" s="23">
        <v>87725675.461755946</v>
      </c>
      <c r="N1772" s="72"/>
      <c r="O1772" s="72"/>
      <c r="P1772" s="72"/>
      <c r="Q1772" s="72"/>
      <c r="R1772" s="72"/>
      <c r="S1772" s="72">
        <v>7508703.8600000003</v>
      </c>
      <c r="T1772" s="22"/>
      <c r="U1772" s="22"/>
      <c r="V1772" s="72">
        <v>0</v>
      </c>
      <c r="X1772" s="102">
        <v>130.6</v>
      </c>
      <c r="Y1772" s="22">
        <v>57493.903981623283</v>
      </c>
      <c r="Z1772" s="5">
        <v>4.5900000000000003E-2</v>
      </c>
      <c r="AA1772" s="40"/>
      <c r="AD1772" s="111">
        <v>94.295243902439026</v>
      </c>
      <c r="AE1772" s="34">
        <v>0</v>
      </c>
      <c r="AF1772" s="34">
        <v>679123.6114320741</v>
      </c>
      <c r="AG1772" s="107">
        <v>8.2960000000000006E-2</v>
      </c>
      <c r="AH1772" s="41">
        <v>16.820820000000001</v>
      </c>
      <c r="AI1772" s="23">
        <v>11423416.025648862</v>
      </c>
    </row>
    <row r="1773" spans="1:35" ht="27.75" customHeight="1" x14ac:dyDescent="0.2">
      <c r="A1773" s="39">
        <v>1695</v>
      </c>
      <c r="B1773" s="17" t="s">
        <v>75</v>
      </c>
      <c r="C1773" s="19">
        <v>2004</v>
      </c>
      <c r="D1773" s="19"/>
      <c r="E1773" s="29">
        <v>0</v>
      </c>
      <c r="F1773" s="21">
        <v>106458790</v>
      </c>
      <c r="G1773" s="21">
        <v>0</v>
      </c>
      <c r="H1773" s="23">
        <v>9042909</v>
      </c>
      <c r="I1773" s="107">
        <v>5.0000000000000001E-3</v>
      </c>
      <c r="J1773" s="23">
        <v>9529988.4049999993</v>
      </c>
      <c r="K1773" s="23"/>
      <c r="N1773" s="72"/>
      <c r="O1773" s="72"/>
      <c r="P1773" s="72"/>
      <c r="Q1773" s="72"/>
      <c r="R1773" s="72"/>
      <c r="S1773" s="72">
        <v>9529988.4049999993</v>
      </c>
      <c r="T1773" s="22"/>
      <c r="U1773" s="22"/>
      <c r="V1773" s="72">
        <v>0</v>
      </c>
      <c r="X1773" s="102">
        <v>131.1</v>
      </c>
      <c r="Y1773" s="22">
        <v>72692.512623951174</v>
      </c>
      <c r="Z1773" s="5">
        <v>4.5900000000000003E-2</v>
      </c>
      <c r="AA1773" s="40"/>
      <c r="AD1773" s="111">
        <v>97.149756097560967</v>
      </c>
      <c r="AE1773" s="34">
        <v>0</v>
      </c>
      <c r="AF1773" s="34">
        <v>720644.35029129311</v>
      </c>
      <c r="AG1773" s="107">
        <v>8.2960000000000006E-2</v>
      </c>
      <c r="AH1773" s="41">
        <v>16.852066000000001</v>
      </c>
      <c r="AI1773" s="23">
        <v>12144346.153635992</v>
      </c>
    </row>
    <row r="1774" spans="1:35" ht="27.75" customHeight="1" x14ac:dyDescent="0.2">
      <c r="A1774" s="39">
        <v>1696</v>
      </c>
      <c r="B1774" s="17" t="s">
        <v>75</v>
      </c>
      <c r="C1774" s="19">
        <v>2005</v>
      </c>
      <c r="D1774" s="19"/>
      <c r="E1774" s="29">
        <v>0</v>
      </c>
      <c r="F1774" s="21">
        <v>114065550</v>
      </c>
      <c r="G1774" s="21">
        <v>0</v>
      </c>
      <c r="H1774" s="23">
        <v>7606760</v>
      </c>
      <c r="I1774" s="107">
        <v>5.0000000000000001E-3</v>
      </c>
      <c r="J1774" s="23">
        <v>8139053.9500000002</v>
      </c>
      <c r="N1774" s="72"/>
      <c r="O1774" s="72"/>
      <c r="P1774" s="72"/>
      <c r="Q1774" s="72"/>
      <c r="R1774" s="72"/>
      <c r="S1774" s="72">
        <v>8139053.9500000002</v>
      </c>
      <c r="T1774" s="22"/>
      <c r="U1774" s="22"/>
      <c r="V1774" s="72">
        <v>0</v>
      </c>
      <c r="X1774" s="102">
        <v>133.6</v>
      </c>
      <c r="Y1774" s="22">
        <v>60921.062500000007</v>
      </c>
      <c r="Z1774" s="5">
        <v>4.5900000000000003E-2</v>
      </c>
      <c r="AA1774" s="40"/>
      <c r="AD1774" s="111">
        <v>99.990121951219521</v>
      </c>
      <c r="AE1774" s="34">
        <v>0</v>
      </c>
      <c r="AF1774" s="34">
        <v>748487.8371129228</v>
      </c>
      <c r="AG1774" s="107">
        <v>8.2960000000000006E-2</v>
      </c>
      <c r="AH1774" s="41">
        <v>17.008296000000001</v>
      </c>
      <c r="AI1774" s="23">
        <v>12730502.686016377</v>
      </c>
    </row>
    <row r="1775" spans="1:35" ht="27.75" customHeight="1" x14ac:dyDescent="0.2">
      <c r="A1775" s="39">
        <v>1697</v>
      </c>
      <c r="B1775" s="17" t="s">
        <v>75</v>
      </c>
      <c r="C1775" s="19">
        <v>2006</v>
      </c>
      <c r="D1775" s="19"/>
      <c r="E1775" s="29">
        <v>0</v>
      </c>
      <c r="F1775" s="21">
        <v>122804942</v>
      </c>
      <c r="G1775" s="21">
        <v>0</v>
      </c>
      <c r="H1775" s="23">
        <v>8739392</v>
      </c>
      <c r="I1775" s="107">
        <v>5.0000000000000001E-3</v>
      </c>
      <c r="J1775" s="23">
        <v>9309719.75</v>
      </c>
      <c r="N1775" s="72"/>
      <c r="O1775" s="72"/>
      <c r="P1775" s="72"/>
      <c r="Q1775" s="72"/>
      <c r="R1775" s="72"/>
      <c r="S1775" s="72">
        <v>9309719.75</v>
      </c>
      <c r="T1775" s="22"/>
      <c r="U1775" s="22"/>
      <c r="V1775" s="72">
        <v>0</v>
      </c>
      <c r="X1775" s="102">
        <v>142.4</v>
      </c>
      <c r="Y1775" s="22">
        <v>65377.245435393255</v>
      </c>
      <c r="Z1775" s="5">
        <v>4.5900000000000003E-2</v>
      </c>
      <c r="AA1775" s="40"/>
      <c r="AD1775" s="111">
        <v>103.12109756097563</v>
      </c>
      <c r="AE1775" s="34">
        <v>0</v>
      </c>
      <c r="AF1775" s="34">
        <v>779509.49082483293</v>
      </c>
      <c r="AG1775" s="107">
        <v>7.7441666666666686E-2</v>
      </c>
      <c r="AH1775" s="41">
        <v>16.88236666666667</v>
      </c>
      <c r="AI1775" s="23">
        <v>13159965.044251468</v>
      </c>
    </row>
    <row r="1776" spans="1:35" ht="27.75" customHeight="1" x14ac:dyDescent="0.2">
      <c r="A1776" s="39">
        <v>1698</v>
      </c>
      <c r="B1776" s="17" t="s">
        <v>75</v>
      </c>
      <c r="C1776" s="19">
        <v>2007</v>
      </c>
      <c r="D1776" s="19"/>
      <c r="E1776" s="29">
        <v>-153914</v>
      </c>
      <c r="F1776" s="21">
        <v>131197675</v>
      </c>
      <c r="G1776" s="21">
        <v>0</v>
      </c>
      <c r="H1776" s="23">
        <v>8392733</v>
      </c>
      <c r="I1776" s="107">
        <v>5.0000000000000001E-3</v>
      </c>
      <c r="J1776" s="23">
        <v>9006757.7100000009</v>
      </c>
      <c r="N1776" s="72">
        <v>0</v>
      </c>
      <c r="O1776" s="72">
        <v>131197675</v>
      </c>
      <c r="P1776" s="72"/>
      <c r="Q1776" s="72"/>
      <c r="R1776" s="72">
        <v>0</v>
      </c>
      <c r="S1776" s="72">
        <v>9006757.7100000009</v>
      </c>
      <c r="T1776" s="22"/>
      <c r="U1776" s="22"/>
      <c r="V1776" s="72">
        <v>0</v>
      </c>
      <c r="X1776" s="102">
        <v>148.80000000000001</v>
      </c>
      <c r="Y1776" s="22">
        <v>60529.285685483876</v>
      </c>
      <c r="Z1776" s="5">
        <v>4.5900000000000003E-2</v>
      </c>
      <c r="AA1776" s="40"/>
      <c r="AD1776" s="111">
        <v>106.41609756097562</v>
      </c>
      <c r="AE1776" s="34">
        <v>0</v>
      </c>
      <c r="AF1776" s="34">
        <v>804259.29088145692</v>
      </c>
      <c r="AG1776" s="107">
        <v>7.350000000000001E-2</v>
      </c>
      <c r="AH1776" s="41">
        <v>17.296320000000001</v>
      </c>
      <c r="AI1776" s="23">
        <v>13910726.058058763</v>
      </c>
    </row>
    <row r="1777" spans="1:35" ht="27.75" customHeight="1" x14ac:dyDescent="0.2">
      <c r="A1777" s="39">
        <v>1699</v>
      </c>
      <c r="B1777" s="17" t="s">
        <v>75</v>
      </c>
      <c r="C1777" s="19">
        <v>2008</v>
      </c>
      <c r="D1777" s="19"/>
      <c r="E1777" s="29">
        <v>-474389</v>
      </c>
      <c r="F1777" s="21">
        <v>141575929</v>
      </c>
      <c r="G1777" s="21">
        <v>0</v>
      </c>
      <c r="H1777" s="23">
        <v>10378254</v>
      </c>
      <c r="I1777" s="107">
        <v>5.0000000000000001E-3</v>
      </c>
      <c r="J1777" s="23">
        <v>11034242.375</v>
      </c>
      <c r="N1777" s="72">
        <v>606500</v>
      </c>
      <c r="O1777" s="72">
        <v>141575929</v>
      </c>
      <c r="P1777" s="72"/>
      <c r="Q1777" s="72"/>
      <c r="R1777" s="72">
        <v>606500</v>
      </c>
      <c r="S1777" s="72">
        <v>11640742.375</v>
      </c>
      <c r="T1777" s="22"/>
      <c r="U1777" s="22"/>
      <c r="V1777" s="72">
        <v>0</v>
      </c>
      <c r="X1777" s="102">
        <v>150.30000000000001</v>
      </c>
      <c r="Y1777" s="22">
        <v>77450.049068529595</v>
      </c>
      <c r="Z1777" s="5">
        <v>4.5900000000000003E-2</v>
      </c>
      <c r="AA1777" s="40"/>
      <c r="AD1777" s="111">
        <v>109.62926829268292</v>
      </c>
      <c r="AE1777" s="34">
        <v>0</v>
      </c>
      <c r="AF1777" s="34">
        <v>844793.83849852765</v>
      </c>
      <c r="AG1777" s="107">
        <v>7.2692083333333324E-2</v>
      </c>
      <c r="AH1777" s="41">
        <v>17.715351999999999</v>
      </c>
      <c r="AI1777" s="23">
        <v>14965820.216432568</v>
      </c>
    </row>
    <row r="1778" spans="1:35" ht="27.75" customHeight="1" x14ac:dyDescent="0.2">
      <c r="A1778" s="39">
        <v>1700</v>
      </c>
      <c r="B1778" s="17" t="s">
        <v>75</v>
      </c>
      <c r="C1778" s="19">
        <v>2009</v>
      </c>
      <c r="D1778" s="19"/>
      <c r="E1778" s="29">
        <v>-572804</v>
      </c>
      <c r="F1778" s="21">
        <v>148445584</v>
      </c>
      <c r="G1778" s="21">
        <v>0</v>
      </c>
      <c r="H1778" s="23">
        <v>6869655</v>
      </c>
      <c r="I1778" s="107">
        <v>5.0000000000000001E-3</v>
      </c>
      <c r="J1778" s="23">
        <v>7577534.6449999996</v>
      </c>
      <c r="N1778" s="72">
        <v>616978</v>
      </c>
      <c r="O1778" s="72">
        <v>148445584</v>
      </c>
      <c r="P1778" s="72"/>
      <c r="Q1778" s="72"/>
      <c r="R1778" s="72">
        <v>616978</v>
      </c>
      <c r="S1778" s="72">
        <v>8194512.6449999996</v>
      </c>
      <c r="T1778" s="22"/>
      <c r="U1778" s="22"/>
      <c r="V1778" s="72">
        <v>0</v>
      </c>
      <c r="X1778" s="102">
        <v>151.1</v>
      </c>
      <c r="Y1778" s="22">
        <v>54232.380178689607</v>
      </c>
      <c r="Z1778" s="5">
        <v>4.5900000000000003E-2</v>
      </c>
      <c r="AA1778" s="40"/>
      <c r="AD1778" s="111">
        <v>112.72439024390243</v>
      </c>
      <c r="AE1778" s="34">
        <v>0</v>
      </c>
      <c r="AF1778" s="34">
        <v>860250.1814901348</v>
      </c>
      <c r="AG1778" s="107">
        <v>7.3154000000000011E-2</v>
      </c>
      <c r="AH1778" s="41">
        <v>17.930536200000002</v>
      </c>
      <c r="AI1778" s="23">
        <v>15424747.020265434</v>
      </c>
    </row>
    <row r="1779" spans="1:35" ht="27.75" customHeight="1" x14ac:dyDescent="0.2">
      <c r="A1779" s="39">
        <v>1701</v>
      </c>
      <c r="B1779" s="17" t="s">
        <v>75</v>
      </c>
      <c r="C1779" s="19">
        <v>2010</v>
      </c>
      <c r="D1779" s="19"/>
      <c r="E1779" s="29">
        <v>3036950</v>
      </c>
      <c r="F1779" s="21">
        <v>157560191</v>
      </c>
      <c r="G1779" s="21">
        <v>0</v>
      </c>
      <c r="H1779" s="23">
        <v>9114607</v>
      </c>
      <c r="I1779" s="107">
        <v>5.0000000000000001E-3</v>
      </c>
      <c r="J1779" s="23">
        <v>9856834.9199999999</v>
      </c>
      <c r="N1779" s="72">
        <v>3589075</v>
      </c>
      <c r="O1779" s="72">
        <v>157560191</v>
      </c>
      <c r="P1779" s="72"/>
      <c r="Q1779" s="72"/>
      <c r="R1779" s="72">
        <v>3589075</v>
      </c>
      <c r="S1779" s="72">
        <v>13445909.92</v>
      </c>
      <c r="T1779" s="22"/>
      <c r="U1779" s="22"/>
      <c r="V1779" s="72">
        <v>0</v>
      </c>
      <c r="X1779" s="102">
        <v>155.1</v>
      </c>
      <c r="Y1779" s="22">
        <v>86691.875693101232</v>
      </c>
      <c r="Z1779" s="5">
        <v>4.5900000000000003E-2</v>
      </c>
      <c r="AA1779" s="40"/>
      <c r="AD1779" s="111">
        <v>115.85768292682927</v>
      </c>
      <c r="AE1779" s="34">
        <v>0</v>
      </c>
      <c r="AF1779" s="34">
        <v>907456.57385283883</v>
      </c>
      <c r="AG1779" s="107">
        <v>7.3993333333333355E-2</v>
      </c>
      <c r="AH1779" s="41">
        <v>18.29948266666667</v>
      </c>
      <c r="AI1779" s="23">
        <v>16605985.843972746</v>
      </c>
    </row>
    <row r="1780" spans="1:35" ht="27.75" customHeight="1" x14ac:dyDescent="0.2">
      <c r="A1780" s="39">
        <v>1702</v>
      </c>
      <c r="B1780" s="17" t="s">
        <v>75</v>
      </c>
      <c r="C1780" s="18">
        <v>2011</v>
      </c>
      <c r="D1780" s="18"/>
      <c r="E1780" s="29">
        <v>3578181</v>
      </c>
      <c r="F1780" s="21">
        <v>164693597</v>
      </c>
      <c r="G1780" s="20">
        <v>0</v>
      </c>
      <c r="H1780" s="23">
        <v>7133406</v>
      </c>
      <c r="I1780" s="107">
        <v>5.0000000000000001E-3</v>
      </c>
      <c r="J1780" s="23">
        <v>7921206.9550000001</v>
      </c>
      <c r="N1780" s="72">
        <v>1234454</v>
      </c>
      <c r="O1780" s="72">
        <v>164693597</v>
      </c>
      <c r="P1780" s="72"/>
      <c r="Q1780" s="72"/>
      <c r="R1780" s="72">
        <v>1234454</v>
      </c>
      <c r="S1780" s="72">
        <v>9155660.9550000001</v>
      </c>
      <c r="T1780" s="22"/>
      <c r="U1780" s="22"/>
      <c r="V1780" s="72">
        <v>0</v>
      </c>
      <c r="X1780" s="102">
        <v>160.19999999999999</v>
      </c>
      <c r="Y1780" s="22">
        <v>57151.441666666673</v>
      </c>
      <c r="Z1780" s="5">
        <v>4.5900000000000003E-2</v>
      </c>
      <c r="AA1780" s="40"/>
      <c r="AD1780" s="111">
        <v>119.08</v>
      </c>
      <c r="AE1780" s="34">
        <v>0</v>
      </c>
      <c r="AF1780" s="34">
        <v>922955.75877966022</v>
      </c>
      <c r="AG1780" s="107">
        <v>7.0764333333333346E-2</v>
      </c>
      <c r="AH1780" s="41">
        <v>18.328728099999999</v>
      </c>
      <c r="AI1780" s="23">
        <v>16916605.15100158</v>
      </c>
    </row>
    <row r="1781" spans="1:35" ht="27.75" customHeight="1" x14ac:dyDescent="0.2">
      <c r="B1781" s="98" t="s">
        <v>75</v>
      </c>
      <c r="C1781" s="39">
        <v>2012</v>
      </c>
      <c r="E1781" s="29">
        <v>3578181</v>
      </c>
      <c r="F1781" s="34">
        <v>170393529</v>
      </c>
      <c r="G1781" s="20"/>
      <c r="H1781" s="23">
        <v>5699932</v>
      </c>
      <c r="I1781" s="107">
        <v>5.0000000000000001E-3</v>
      </c>
      <c r="J1781" s="23">
        <v>6523399.9850000003</v>
      </c>
      <c r="N1781" s="72">
        <v>166405</v>
      </c>
      <c r="O1781" s="72">
        <v>170393529</v>
      </c>
      <c r="P1781" s="72"/>
      <c r="Q1781" s="72"/>
      <c r="R1781" s="72">
        <v>166405</v>
      </c>
      <c r="S1781" s="72">
        <v>4429382</v>
      </c>
      <c r="T1781" s="72">
        <v>1</v>
      </c>
      <c r="U1781" s="72">
        <v>4429382</v>
      </c>
      <c r="X1781" s="102">
        <v>161.6</v>
      </c>
      <c r="Y1781" s="22">
        <v>27409.54207920792</v>
      </c>
      <c r="Z1781" s="5">
        <v>4.5900000000000003E-2</v>
      </c>
      <c r="AF1781" s="34">
        <v>908001.63153088174</v>
      </c>
      <c r="AG1781" s="107">
        <v>6.2333333333333331E-2</v>
      </c>
      <c r="AH1781" s="41">
        <v>17.40324</v>
      </c>
      <c r="AI1781" s="23">
        <v>15802170.313923502</v>
      </c>
    </row>
    <row r="1782" spans="1:35" ht="27.75" customHeight="1" x14ac:dyDescent="0.2">
      <c r="A1782" s="39">
        <v>1703</v>
      </c>
      <c r="B1782" s="17" t="s">
        <v>76</v>
      </c>
      <c r="C1782" s="19">
        <v>1989</v>
      </c>
      <c r="D1782" s="19"/>
      <c r="E1782" s="29">
        <v>0</v>
      </c>
      <c r="F1782" s="21">
        <v>12917032</v>
      </c>
      <c r="G1782" s="21">
        <v>-6114871</v>
      </c>
      <c r="H1782" s="23"/>
      <c r="I1782" s="107">
        <v>5.0000000000000001E-3</v>
      </c>
      <c r="N1782" s="72"/>
      <c r="O1782" s="72"/>
      <c r="P1782" s="72"/>
      <c r="Q1782" s="72"/>
      <c r="R1782" s="72"/>
      <c r="V1782" s="72">
        <v>0</v>
      </c>
      <c r="X1782" s="102">
        <v>95.5</v>
      </c>
      <c r="Z1782" s="5">
        <v>4.5900000000000003E-2</v>
      </c>
      <c r="AA1782" s="40">
        <v>132947.63311558022</v>
      </c>
      <c r="AB1782" s="110">
        <v>51.164212860310414</v>
      </c>
      <c r="AE1782" s="34">
        <v>1</v>
      </c>
      <c r="AF1782" s="34">
        <v>132947.63311558022</v>
      </c>
    </row>
    <row r="1783" spans="1:35" ht="27.75" customHeight="1" x14ac:dyDescent="0.2">
      <c r="A1783" s="39">
        <v>1704</v>
      </c>
      <c r="B1783" s="17" t="s">
        <v>76</v>
      </c>
      <c r="C1783" s="19">
        <v>1990</v>
      </c>
      <c r="D1783" s="19"/>
      <c r="E1783" s="29">
        <v>0</v>
      </c>
      <c r="F1783" s="21">
        <v>14042437</v>
      </c>
      <c r="G1783" s="21">
        <v>-6915486</v>
      </c>
      <c r="H1783" s="23">
        <v>1125405</v>
      </c>
      <c r="I1783" s="107">
        <v>5.0000000000000001E-3</v>
      </c>
      <c r="J1783" s="34">
        <v>1189990.1599999999</v>
      </c>
      <c r="N1783" s="72"/>
      <c r="O1783" s="72"/>
      <c r="P1783" s="72"/>
      <c r="Q1783" s="72"/>
      <c r="R1783" s="72"/>
      <c r="S1783" s="72">
        <v>1189990.1599999999</v>
      </c>
      <c r="T1783" s="22"/>
      <c r="U1783" s="22"/>
      <c r="V1783" s="72">
        <v>0</v>
      </c>
      <c r="X1783" s="102">
        <v>98.5</v>
      </c>
      <c r="Y1783" s="22">
        <v>12081.118375634516</v>
      </c>
      <c r="Z1783" s="5">
        <v>4.5900000000000003E-2</v>
      </c>
      <c r="AA1783" s="40"/>
      <c r="AE1783" s="34">
        <v>0</v>
      </c>
      <c r="AF1783" s="34">
        <v>138926.4551312096</v>
      </c>
    </row>
    <row r="1784" spans="1:35" ht="27.75" customHeight="1" x14ac:dyDescent="0.2">
      <c r="A1784" s="39">
        <v>1705</v>
      </c>
      <c r="B1784" s="17" t="s">
        <v>76</v>
      </c>
      <c r="C1784" s="19">
        <v>1991</v>
      </c>
      <c r="D1784" s="19"/>
      <c r="E1784" s="29">
        <v>0</v>
      </c>
      <c r="F1784" s="21">
        <v>14416882</v>
      </c>
      <c r="G1784" s="21">
        <v>-7460230</v>
      </c>
      <c r="H1784" s="23">
        <v>374445</v>
      </c>
      <c r="I1784" s="107">
        <v>5.0000000000000001E-3</v>
      </c>
      <c r="J1784" s="23">
        <v>444657.185</v>
      </c>
      <c r="N1784" s="72"/>
      <c r="O1784" s="72"/>
      <c r="P1784" s="72"/>
      <c r="Q1784" s="72"/>
      <c r="R1784" s="72"/>
      <c r="S1784" s="72">
        <v>444657.185</v>
      </c>
      <c r="T1784" s="22"/>
      <c r="U1784" s="22"/>
      <c r="V1784" s="72">
        <v>0</v>
      </c>
      <c r="X1784" s="102">
        <v>97.7</v>
      </c>
      <c r="Y1784" s="22">
        <v>4551.2506141248723</v>
      </c>
      <c r="Z1784" s="5">
        <v>4.5900000000000003E-2</v>
      </c>
      <c r="AA1784" s="40"/>
      <c r="AE1784" s="34">
        <v>0</v>
      </c>
      <c r="AF1784" s="34">
        <v>137100.98145481196</v>
      </c>
    </row>
    <row r="1785" spans="1:35" ht="27.75" customHeight="1" x14ac:dyDescent="0.2">
      <c r="A1785" s="39">
        <v>1706</v>
      </c>
      <c r="B1785" s="17" t="s">
        <v>76</v>
      </c>
      <c r="C1785" s="19">
        <v>1992</v>
      </c>
      <c r="D1785" s="19"/>
      <c r="E1785" s="29">
        <v>0</v>
      </c>
      <c r="F1785" s="21">
        <v>15063217</v>
      </c>
      <c r="G1785" s="21">
        <v>-8288375</v>
      </c>
      <c r="H1785" s="23">
        <v>646335</v>
      </c>
      <c r="I1785" s="107">
        <v>5.0000000000000001E-3</v>
      </c>
      <c r="J1785" s="23">
        <v>718419.41</v>
      </c>
      <c r="N1785" s="72"/>
      <c r="O1785" s="72"/>
      <c r="P1785" s="72"/>
      <c r="Q1785" s="72"/>
      <c r="R1785" s="72"/>
      <c r="S1785" s="72">
        <v>718419.41</v>
      </c>
      <c r="T1785" s="22"/>
      <c r="U1785" s="22"/>
      <c r="V1785" s="72">
        <v>0</v>
      </c>
      <c r="X1785" s="102">
        <v>100</v>
      </c>
      <c r="Y1785" s="22">
        <v>7184.1941000000006</v>
      </c>
      <c r="Z1785" s="5">
        <v>4.5900000000000003E-2</v>
      </c>
      <c r="AA1785" s="40"/>
      <c r="AE1785" s="34">
        <v>0</v>
      </c>
      <c r="AF1785" s="34">
        <v>137992.24050603609</v>
      </c>
    </row>
    <row r="1786" spans="1:35" ht="27.75" customHeight="1" x14ac:dyDescent="0.2">
      <c r="A1786" s="39">
        <v>1707</v>
      </c>
      <c r="B1786" s="17" t="s">
        <v>76</v>
      </c>
      <c r="C1786" s="19">
        <v>1993</v>
      </c>
      <c r="D1786" s="19"/>
      <c r="E1786" s="29">
        <v>0</v>
      </c>
      <c r="F1786" s="21">
        <v>15710962</v>
      </c>
      <c r="G1786" s="21">
        <v>-9166675</v>
      </c>
      <c r="H1786" s="23">
        <v>647745</v>
      </c>
      <c r="I1786" s="107">
        <v>5.0000000000000001E-3</v>
      </c>
      <c r="J1786" s="23">
        <v>723061.08499999996</v>
      </c>
      <c r="N1786" s="72"/>
      <c r="O1786" s="72"/>
      <c r="P1786" s="72"/>
      <c r="Q1786" s="72"/>
      <c r="R1786" s="72"/>
      <c r="S1786" s="72">
        <v>723061.08499999996</v>
      </c>
      <c r="T1786" s="22"/>
      <c r="U1786" s="22"/>
      <c r="V1786" s="72">
        <v>0</v>
      </c>
      <c r="X1786" s="102">
        <v>102.5</v>
      </c>
      <c r="Y1786" s="22">
        <v>7054.2544878048775</v>
      </c>
      <c r="Z1786" s="5">
        <v>4.5900000000000003E-2</v>
      </c>
      <c r="AA1786" s="40"/>
      <c r="AE1786" s="34">
        <v>0</v>
      </c>
      <c r="AF1786" s="34">
        <v>138712.65115461391</v>
      </c>
    </row>
    <row r="1787" spans="1:35" ht="27.75" customHeight="1" x14ac:dyDescent="0.2">
      <c r="A1787" s="39">
        <v>1708</v>
      </c>
      <c r="B1787" s="17" t="s">
        <v>76</v>
      </c>
      <c r="C1787" s="19">
        <v>1994</v>
      </c>
      <c r="D1787" s="19"/>
      <c r="E1787" s="29">
        <v>0</v>
      </c>
      <c r="F1787" s="21">
        <v>16337649</v>
      </c>
      <c r="G1787" s="21">
        <v>-9956060</v>
      </c>
      <c r="H1787" s="23">
        <v>626687</v>
      </c>
      <c r="I1787" s="107">
        <v>5.0000000000000001E-3</v>
      </c>
      <c r="J1787" s="23">
        <v>705241.81</v>
      </c>
      <c r="N1787" s="72"/>
      <c r="O1787" s="72"/>
      <c r="P1787" s="72"/>
      <c r="Q1787" s="72"/>
      <c r="R1787" s="72"/>
      <c r="S1787" s="72">
        <v>705241.81</v>
      </c>
      <c r="T1787" s="22"/>
      <c r="U1787" s="22"/>
      <c r="V1787" s="72">
        <v>0</v>
      </c>
      <c r="X1787" s="102">
        <v>108.2</v>
      </c>
      <c r="Y1787" s="22">
        <v>6517.946487985213</v>
      </c>
      <c r="Z1787" s="5">
        <v>4.5900000000000003E-2</v>
      </c>
      <c r="AA1787" s="40"/>
      <c r="AE1787" s="34">
        <v>0</v>
      </c>
      <c r="AF1787" s="34">
        <v>138863.68695460234</v>
      </c>
    </row>
    <row r="1788" spans="1:35" ht="27.75" customHeight="1" x14ac:dyDescent="0.2">
      <c r="A1788" s="39">
        <v>1709</v>
      </c>
      <c r="B1788" s="17" t="s">
        <v>76</v>
      </c>
      <c r="C1788" s="19">
        <v>1995</v>
      </c>
      <c r="D1788" s="19"/>
      <c r="E1788" s="29">
        <v>0</v>
      </c>
      <c r="F1788" s="21">
        <v>17481990</v>
      </c>
      <c r="G1788" s="21">
        <v>-10815144</v>
      </c>
      <c r="H1788" s="23">
        <v>1144341</v>
      </c>
      <c r="I1788" s="107">
        <v>5.0000000000000001E-3</v>
      </c>
      <c r="J1788" s="23">
        <v>1226029.2450000001</v>
      </c>
      <c r="N1788" s="72"/>
      <c r="O1788" s="72"/>
      <c r="P1788" s="72"/>
      <c r="Q1788" s="72"/>
      <c r="R1788" s="72"/>
      <c r="S1788" s="72">
        <v>1226029.2450000001</v>
      </c>
      <c r="T1788" s="22"/>
      <c r="U1788" s="22"/>
      <c r="V1788" s="72">
        <v>0</v>
      </c>
      <c r="X1788" s="102">
        <v>116.7</v>
      </c>
      <c r="Y1788" s="22">
        <v>10505.820437017996</v>
      </c>
      <c r="Z1788" s="5">
        <v>4.5900000000000003E-2</v>
      </c>
      <c r="AA1788" s="40"/>
      <c r="AE1788" s="34">
        <v>0</v>
      </c>
      <c r="AF1788" s="34">
        <v>142995.66416040409</v>
      </c>
    </row>
    <row r="1789" spans="1:35" ht="27.75" customHeight="1" x14ac:dyDescent="0.2">
      <c r="A1789" s="39">
        <v>1710</v>
      </c>
      <c r="B1789" s="17" t="s">
        <v>76</v>
      </c>
      <c r="C1789" s="19">
        <v>1996</v>
      </c>
      <c r="D1789" s="19"/>
      <c r="E1789" s="29">
        <v>0</v>
      </c>
      <c r="F1789" s="21">
        <v>18422793</v>
      </c>
      <c r="G1789" s="21">
        <v>-11732021</v>
      </c>
      <c r="H1789" s="23">
        <v>940803</v>
      </c>
      <c r="I1789" s="107">
        <v>5.0000000000000001E-3</v>
      </c>
      <c r="J1789" s="23">
        <v>1028212.95</v>
      </c>
      <c r="N1789" s="72"/>
      <c r="O1789" s="72"/>
      <c r="P1789" s="72"/>
      <c r="Q1789" s="72"/>
      <c r="R1789" s="72"/>
      <c r="S1789" s="72">
        <v>1028212.95</v>
      </c>
      <c r="T1789" s="22"/>
      <c r="U1789" s="22"/>
      <c r="V1789" s="72">
        <v>0</v>
      </c>
      <c r="X1789" s="102">
        <v>116.6</v>
      </c>
      <c r="Y1789" s="22">
        <v>8818.2928816466556</v>
      </c>
      <c r="Z1789" s="5">
        <v>4.5900000000000003E-2</v>
      </c>
      <c r="AA1789" s="40"/>
      <c r="AE1789" s="34">
        <v>0</v>
      </c>
      <c r="AF1789" s="34">
        <v>145250.45605708822</v>
      </c>
    </row>
    <row r="1790" spans="1:35" ht="27.75" customHeight="1" x14ac:dyDescent="0.2">
      <c r="A1790" s="39">
        <v>1711</v>
      </c>
      <c r="B1790" s="17" t="s">
        <v>76</v>
      </c>
      <c r="C1790" s="19">
        <v>1997</v>
      </c>
      <c r="D1790" s="19"/>
      <c r="E1790" s="29">
        <v>0</v>
      </c>
      <c r="F1790" s="21">
        <v>19274578</v>
      </c>
      <c r="G1790" s="21">
        <v>-12589253</v>
      </c>
      <c r="H1790" s="23">
        <v>851785</v>
      </c>
      <c r="I1790" s="107">
        <v>5.0000000000000001E-3</v>
      </c>
      <c r="J1790" s="23">
        <v>943898.96499999997</v>
      </c>
      <c r="L1790" s="33">
        <v>0.34684676364898887</v>
      </c>
      <c r="N1790" s="72"/>
      <c r="O1790" s="72"/>
      <c r="P1790" s="72"/>
      <c r="Q1790" s="72"/>
      <c r="R1790" s="72"/>
      <c r="S1790" s="72">
        <v>943898.96499999997</v>
      </c>
      <c r="T1790" s="22"/>
      <c r="U1790" s="22"/>
      <c r="V1790" s="72">
        <v>0</v>
      </c>
      <c r="X1790" s="102">
        <v>118</v>
      </c>
      <c r="Y1790" s="22">
        <v>7999.1437711864401</v>
      </c>
      <c r="Z1790" s="5">
        <v>4.5900000000000003E-2</v>
      </c>
      <c r="AA1790" s="40"/>
      <c r="AE1790" s="34">
        <v>0</v>
      </c>
      <c r="AF1790" s="34">
        <v>146582.60389525432</v>
      </c>
    </row>
    <row r="1791" spans="1:35" ht="27.75" customHeight="1" x14ac:dyDescent="0.2">
      <c r="A1791" s="39">
        <v>1712</v>
      </c>
      <c r="B1791" s="17" t="s">
        <v>76</v>
      </c>
      <c r="C1791" s="19">
        <v>1998</v>
      </c>
      <c r="D1791" s="19"/>
      <c r="E1791" s="29">
        <v>0</v>
      </c>
      <c r="F1791" s="21">
        <v>12800404</v>
      </c>
      <c r="G1791" s="21">
        <v>-13671041</v>
      </c>
      <c r="H1791" s="23">
        <v>-6474174</v>
      </c>
      <c r="I1791" s="107">
        <v>5.0000000000000001E-3</v>
      </c>
      <c r="J1791" s="23"/>
      <c r="K1791" s="23">
        <v>237910.37799999997</v>
      </c>
      <c r="L1791" s="23">
        <v>7908886.6107342644</v>
      </c>
      <c r="M1791" s="39">
        <v>2</v>
      </c>
      <c r="N1791" s="72"/>
      <c r="O1791" s="72"/>
      <c r="P1791" s="72"/>
      <c r="Q1791" s="72"/>
      <c r="R1791" s="72"/>
      <c r="S1791" s="72">
        <v>7908886.6107342644</v>
      </c>
      <c r="T1791" s="22"/>
      <c r="U1791" s="22"/>
      <c r="X1791" s="102">
        <v>122.8</v>
      </c>
      <c r="Y1791" s="22">
        <v>64404.614093927237</v>
      </c>
      <c r="Z1791" s="5">
        <v>4.5900000000000003E-2</v>
      </c>
      <c r="AA1791" s="40"/>
      <c r="AE1791" s="34">
        <v>0</v>
      </c>
      <c r="AF1791" s="34">
        <v>204259.07647038938</v>
      </c>
    </row>
    <row r="1792" spans="1:35" ht="27.75" customHeight="1" x14ac:dyDescent="0.2">
      <c r="A1792" s="39">
        <v>1713</v>
      </c>
      <c r="B1792" s="17" t="s">
        <v>76</v>
      </c>
      <c r="C1792" s="19">
        <v>1999</v>
      </c>
      <c r="D1792" s="19"/>
      <c r="E1792" s="29">
        <v>0</v>
      </c>
      <c r="F1792" s="21">
        <v>0</v>
      </c>
      <c r="G1792" s="21">
        <v>0</v>
      </c>
      <c r="H1792" s="23">
        <v>-12800404</v>
      </c>
      <c r="I1792" s="107">
        <v>5.0000000000000001E-3</v>
      </c>
      <c r="J1792" s="23"/>
      <c r="K1792" s="23">
        <v>237910.37799999997</v>
      </c>
      <c r="L1792" s="23">
        <v>7908886.6107342644</v>
      </c>
      <c r="M1792" s="39">
        <v>2</v>
      </c>
      <c r="N1792" s="72"/>
      <c r="O1792" s="72"/>
      <c r="P1792" s="72"/>
      <c r="Q1792" s="72"/>
      <c r="R1792" s="72"/>
      <c r="S1792" s="72">
        <v>7908886.6107342644</v>
      </c>
      <c r="T1792" s="22"/>
      <c r="U1792" s="22"/>
      <c r="X1792" s="102">
        <v>126.1</v>
      </c>
      <c r="Y1792" s="22">
        <v>62719.164240557213</v>
      </c>
      <c r="Z1792" s="5">
        <v>4.5900000000000003E-2</v>
      </c>
      <c r="AA1792" s="40"/>
      <c r="AE1792" s="34">
        <v>0</v>
      </c>
      <c r="AF1792" s="34">
        <v>257602.7491009557</v>
      </c>
    </row>
    <row r="1793" spans="1:35" ht="27.75" customHeight="1" x14ac:dyDescent="0.2">
      <c r="A1793" s="39">
        <v>1714</v>
      </c>
      <c r="B1793" s="17" t="s">
        <v>76</v>
      </c>
      <c r="C1793" s="19">
        <v>2000</v>
      </c>
      <c r="D1793" s="19"/>
      <c r="E1793" s="29">
        <v>0</v>
      </c>
      <c r="F1793" s="21">
        <v>0</v>
      </c>
      <c r="G1793" s="21">
        <v>0</v>
      </c>
      <c r="H1793" s="23">
        <v>0</v>
      </c>
      <c r="I1793" s="107">
        <v>5.0000000000000001E-3</v>
      </c>
      <c r="J1793" s="23"/>
      <c r="K1793" s="23">
        <v>237910.37799999997</v>
      </c>
      <c r="L1793" s="23">
        <v>7908886.6107342644</v>
      </c>
      <c r="M1793" s="39">
        <v>2</v>
      </c>
      <c r="N1793" s="72"/>
      <c r="O1793" s="72"/>
      <c r="P1793" s="72"/>
      <c r="Q1793" s="72"/>
      <c r="R1793" s="72"/>
      <c r="S1793" s="72">
        <v>7908886.6107342644</v>
      </c>
      <c r="T1793" s="22"/>
      <c r="U1793" s="22"/>
      <c r="X1793" s="102">
        <v>128.69999999999999</v>
      </c>
      <c r="Y1793" s="22">
        <v>61452.110417515658</v>
      </c>
      <c r="Z1793" s="5">
        <v>4.5900000000000003E-2</v>
      </c>
      <c r="AA1793" s="40"/>
      <c r="AE1793" s="34">
        <v>0</v>
      </c>
      <c r="AF1793" s="34">
        <v>307230.89333473751</v>
      </c>
    </row>
    <row r="1794" spans="1:35" ht="27.75" customHeight="1" x14ac:dyDescent="0.2">
      <c r="A1794" s="39">
        <v>1715</v>
      </c>
      <c r="B1794" s="17" t="s">
        <v>76</v>
      </c>
      <c r="C1794" s="19">
        <v>2001</v>
      </c>
      <c r="D1794" s="19"/>
      <c r="E1794" s="29">
        <v>0</v>
      </c>
      <c r="F1794" s="21">
        <v>0</v>
      </c>
      <c r="G1794" s="21">
        <v>0</v>
      </c>
      <c r="H1794" s="23">
        <v>0</v>
      </c>
      <c r="I1794" s="107">
        <v>5.0000000000000001E-3</v>
      </c>
      <c r="J1794" s="23"/>
      <c r="K1794" s="23">
        <v>237910.37799999997</v>
      </c>
      <c r="L1794" s="23">
        <v>7908886.6107342644</v>
      </c>
      <c r="M1794" s="39">
        <v>2</v>
      </c>
      <c r="N1794" s="72"/>
      <c r="O1794" s="72"/>
      <c r="P1794" s="72"/>
      <c r="Q1794" s="72"/>
      <c r="R1794" s="72"/>
      <c r="S1794" s="72">
        <v>7908886.6107342644</v>
      </c>
      <c r="T1794" s="22"/>
      <c r="U1794" s="22"/>
      <c r="X1794" s="102">
        <v>129.6</v>
      </c>
      <c r="Y1794" s="22">
        <v>61025.359650727354</v>
      </c>
      <c r="Z1794" s="5">
        <v>4.5900000000000003E-2</v>
      </c>
      <c r="AA1794" s="40"/>
      <c r="AE1794" s="34">
        <v>0</v>
      </c>
      <c r="AF1794" s="34">
        <v>354154.35498140042</v>
      </c>
    </row>
    <row r="1795" spans="1:35" ht="27.75" customHeight="1" x14ac:dyDescent="0.2">
      <c r="A1795" s="39">
        <v>1716</v>
      </c>
      <c r="B1795" s="17" t="s">
        <v>76</v>
      </c>
      <c r="C1795" s="19">
        <v>2002</v>
      </c>
      <c r="D1795" s="19"/>
      <c r="E1795" s="29">
        <v>0</v>
      </c>
      <c r="F1795" s="21">
        <v>20367757</v>
      </c>
      <c r="G1795" s="109">
        <v>0</v>
      </c>
      <c r="H1795" s="23">
        <v>20367757</v>
      </c>
      <c r="I1795" s="107">
        <v>5.0000000000000001E-3</v>
      </c>
      <c r="J1795" s="23"/>
      <c r="K1795" s="23">
        <v>237910.37799999997</v>
      </c>
      <c r="L1795" s="23">
        <v>7908886.6107342644</v>
      </c>
      <c r="M1795" s="39">
        <v>2</v>
      </c>
      <c r="N1795" s="72"/>
      <c r="O1795" s="72"/>
      <c r="P1795" s="72"/>
      <c r="Q1795" s="72"/>
      <c r="R1795" s="72"/>
      <c r="S1795" s="72">
        <v>7908886.6107342644</v>
      </c>
      <c r="T1795" s="22"/>
      <c r="U1795" s="22"/>
      <c r="V1795" s="72">
        <v>0</v>
      </c>
      <c r="X1795" s="102">
        <v>130.5</v>
      </c>
      <c r="Y1795" s="22">
        <v>60604.495101411987</v>
      </c>
      <c r="Z1795" s="5">
        <v>4.5900000000000003E-2</v>
      </c>
      <c r="AA1795" s="40"/>
      <c r="AD1795" s="111">
        <v>91.329146341463414</v>
      </c>
      <c r="AE1795" s="34">
        <v>0</v>
      </c>
      <c r="AF1795" s="34">
        <v>398503.16518916615</v>
      </c>
      <c r="AG1795" s="107">
        <v>8.2960000000000006E-2</v>
      </c>
      <c r="AH1795" s="41">
        <v>16.741565999999999</v>
      </c>
      <c r="AI1795" s="23">
        <v>6671567.0412233267</v>
      </c>
    </row>
    <row r="1796" spans="1:35" ht="27.75" customHeight="1" x14ac:dyDescent="0.2">
      <c r="A1796" s="39">
        <v>1717</v>
      </c>
      <c r="B1796" s="17" t="s">
        <v>76</v>
      </c>
      <c r="C1796" s="19">
        <v>2003</v>
      </c>
      <c r="D1796" s="19"/>
      <c r="E1796" s="29">
        <v>0</v>
      </c>
      <c r="F1796" s="21">
        <v>22333454</v>
      </c>
      <c r="G1796" s="21">
        <v>0</v>
      </c>
      <c r="H1796" s="23">
        <v>1965697</v>
      </c>
      <c r="I1796" s="107">
        <v>5.0000000000000001E-3</v>
      </c>
      <c r="J1796" s="23">
        <v>2067535.7849999999</v>
      </c>
      <c r="K1796" s="23">
        <v>1189551.8899999999</v>
      </c>
      <c r="L1796" s="23">
        <v>39544433.053671323</v>
      </c>
      <c r="N1796" s="72"/>
      <c r="O1796" s="72"/>
      <c r="P1796" s="72"/>
      <c r="Q1796" s="72"/>
      <c r="R1796" s="72"/>
      <c r="S1796" s="72">
        <v>2067535.7849999999</v>
      </c>
      <c r="T1796" s="22"/>
      <c r="U1796" s="22"/>
      <c r="V1796" s="72">
        <v>0</v>
      </c>
      <c r="X1796" s="102">
        <v>130.6</v>
      </c>
      <c r="Y1796" s="22">
        <v>15831.055015313936</v>
      </c>
      <c r="Z1796" s="5">
        <v>4.5900000000000003E-2</v>
      </c>
      <c r="AA1796" s="40"/>
      <c r="AD1796" s="111">
        <v>94.295243902439026</v>
      </c>
      <c r="AE1796" s="34">
        <v>0</v>
      </c>
      <c r="AF1796" s="34">
        <v>396042.92492229736</v>
      </c>
      <c r="AG1796" s="107">
        <v>8.2960000000000006E-2</v>
      </c>
      <c r="AH1796" s="41">
        <v>16.820820000000001</v>
      </c>
      <c r="AI1796" s="23">
        <v>6661766.752391478</v>
      </c>
    </row>
    <row r="1797" spans="1:35" ht="27.75" customHeight="1" x14ac:dyDescent="0.2">
      <c r="A1797" s="39">
        <v>1718</v>
      </c>
      <c r="B1797" s="17" t="s">
        <v>76</v>
      </c>
      <c r="C1797" s="19">
        <v>2004</v>
      </c>
      <c r="D1797" s="19"/>
      <c r="E1797" s="29">
        <v>0</v>
      </c>
      <c r="F1797" s="21">
        <v>24442192</v>
      </c>
      <c r="G1797" s="21">
        <v>0</v>
      </c>
      <c r="H1797" s="23">
        <v>2108738</v>
      </c>
      <c r="I1797" s="107">
        <v>5.0000000000000001E-3</v>
      </c>
      <c r="J1797" s="23">
        <v>2220405.27</v>
      </c>
      <c r="K1797" s="23"/>
      <c r="N1797" s="72"/>
      <c r="O1797" s="72"/>
      <c r="P1797" s="72"/>
      <c r="Q1797" s="72"/>
      <c r="R1797" s="72"/>
      <c r="S1797" s="72">
        <v>2220405.27</v>
      </c>
      <c r="T1797" s="22"/>
      <c r="U1797" s="22"/>
      <c r="V1797" s="72">
        <v>0</v>
      </c>
      <c r="X1797" s="102">
        <v>131.1</v>
      </c>
      <c r="Y1797" s="22">
        <v>16936.729748283753</v>
      </c>
      <c r="Z1797" s="5">
        <v>4.5900000000000003E-2</v>
      </c>
      <c r="AA1797" s="40"/>
      <c r="AD1797" s="111">
        <v>97.149756097560967</v>
      </c>
      <c r="AE1797" s="34">
        <v>0</v>
      </c>
      <c r="AF1797" s="34">
        <v>394801.28441664763</v>
      </c>
      <c r="AG1797" s="107">
        <v>8.2960000000000006E-2</v>
      </c>
      <c r="AH1797" s="41">
        <v>16.852066000000001</v>
      </c>
      <c r="AI1797" s="23">
        <v>6653217.3018741179</v>
      </c>
    </row>
    <row r="1798" spans="1:35" ht="27.75" customHeight="1" x14ac:dyDescent="0.2">
      <c r="A1798" s="39">
        <v>1719</v>
      </c>
      <c r="B1798" s="17" t="s">
        <v>76</v>
      </c>
      <c r="C1798" s="19">
        <v>2005</v>
      </c>
      <c r="D1798" s="19"/>
      <c r="E1798" s="29">
        <v>0</v>
      </c>
      <c r="F1798" s="21">
        <v>26039920</v>
      </c>
      <c r="G1798" s="21">
        <v>0</v>
      </c>
      <c r="H1798" s="23">
        <v>1597728</v>
      </c>
      <c r="I1798" s="107">
        <v>5.0000000000000001E-3</v>
      </c>
      <c r="J1798" s="23">
        <v>1719938.96</v>
      </c>
      <c r="N1798" s="72"/>
      <c r="O1798" s="72"/>
      <c r="P1798" s="72"/>
      <c r="Q1798" s="72"/>
      <c r="R1798" s="72"/>
      <c r="S1798" s="72">
        <v>1719938.96</v>
      </c>
      <c r="T1798" s="22"/>
      <c r="U1798" s="22"/>
      <c r="V1798" s="72">
        <v>0</v>
      </c>
      <c r="X1798" s="102">
        <v>133.6</v>
      </c>
      <c r="Y1798" s="22">
        <v>12873.794610778443</v>
      </c>
      <c r="Z1798" s="5">
        <v>4.5900000000000003E-2</v>
      </c>
      <c r="AA1798" s="40"/>
      <c r="AD1798" s="111">
        <v>99.990121951219521</v>
      </c>
      <c r="AE1798" s="34">
        <v>0</v>
      </c>
      <c r="AF1798" s="34">
        <v>389553.70007270196</v>
      </c>
      <c r="AG1798" s="107">
        <v>8.2960000000000006E-2</v>
      </c>
      <c r="AH1798" s="41">
        <v>17.008296000000001</v>
      </c>
      <c r="AI1798" s="23">
        <v>6625644.6387317367</v>
      </c>
    </row>
    <row r="1799" spans="1:35" ht="27.75" customHeight="1" x14ac:dyDescent="0.2">
      <c r="A1799" s="39">
        <v>1720</v>
      </c>
      <c r="B1799" s="17" t="s">
        <v>76</v>
      </c>
      <c r="C1799" s="19">
        <v>2006</v>
      </c>
      <c r="D1799" s="19"/>
      <c r="E1799" s="29">
        <v>0</v>
      </c>
      <c r="F1799" s="21">
        <v>28241965</v>
      </c>
      <c r="G1799" s="21">
        <v>0</v>
      </c>
      <c r="H1799" s="23">
        <v>2202045</v>
      </c>
      <c r="I1799" s="107">
        <v>5.0000000000000001E-3</v>
      </c>
      <c r="J1799" s="23">
        <v>2332244.6</v>
      </c>
      <c r="N1799" s="72"/>
      <c r="O1799" s="72"/>
      <c r="P1799" s="72"/>
      <c r="Q1799" s="72"/>
      <c r="R1799" s="72"/>
      <c r="S1799" s="72">
        <v>2332244.6</v>
      </c>
      <c r="T1799" s="22"/>
      <c r="U1799" s="22"/>
      <c r="V1799" s="72">
        <v>0</v>
      </c>
      <c r="X1799" s="102">
        <v>142.4</v>
      </c>
      <c r="Y1799" s="22">
        <v>16378.122191011236</v>
      </c>
      <c r="Z1799" s="5">
        <v>4.5900000000000003E-2</v>
      </c>
      <c r="AA1799" s="40"/>
      <c r="AD1799" s="111">
        <v>103.12109756097563</v>
      </c>
      <c r="AE1799" s="34">
        <v>0</v>
      </c>
      <c r="AF1799" s="34">
        <v>388051.30743037618</v>
      </c>
      <c r="AG1799" s="107">
        <v>7.7441666666666686E-2</v>
      </c>
      <c r="AH1799" s="41">
        <v>16.88236666666667</v>
      </c>
      <c r="AI1799" s="23">
        <v>6551224.4575190032</v>
      </c>
    </row>
    <row r="1800" spans="1:35" ht="27.75" customHeight="1" x14ac:dyDescent="0.2">
      <c r="A1800" s="39">
        <v>1721</v>
      </c>
      <c r="B1800" s="17" t="s">
        <v>76</v>
      </c>
      <c r="C1800" s="19">
        <v>2007</v>
      </c>
      <c r="D1800" s="19"/>
      <c r="E1800" s="29">
        <v>-346296</v>
      </c>
      <c r="F1800" s="21">
        <v>30600410</v>
      </c>
      <c r="G1800" s="21">
        <v>0</v>
      </c>
      <c r="H1800" s="23">
        <v>2358445</v>
      </c>
      <c r="I1800" s="107">
        <v>5.0000000000000001E-3</v>
      </c>
      <c r="J1800" s="23">
        <v>2499654.8250000002</v>
      </c>
      <c r="N1800" s="72">
        <v>0</v>
      </c>
      <c r="O1800" s="72">
        <v>30600410</v>
      </c>
      <c r="P1800" s="72"/>
      <c r="Q1800" s="72"/>
      <c r="R1800" s="72">
        <v>0</v>
      </c>
      <c r="S1800" s="72">
        <v>2499654.8250000002</v>
      </c>
      <c r="T1800" s="22"/>
      <c r="U1800" s="22"/>
      <c r="V1800" s="72">
        <v>0</v>
      </c>
      <c r="X1800" s="102">
        <v>148.80000000000001</v>
      </c>
      <c r="Y1800" s="22">
        <v>16798.755544354837</v>
      </c>
      <c r="Z1800" s="5">
        <v>4.5900000000000003E-2</v>
      </c>
      <c r="AA1800" s="40"/>
      <c r="AD1800" s="111">
        <v>106.41609756097562</v>
      </c>
      <c r="AE1800" s="34">
        <v>0</v>
      </c>
      <c r="AF1800" s="34">
        <v>387038.50796367676</v>
      </c>
      <c r="AG1800" s="107">
        <v>7.350000000000001E-2</v>
      </c>
      <c r="AH1800" s="41">
        <v>17.296320000000001</v>
      </c>
      <c r="AI1800" s="23">
        <v>6694341.8860623026</v>
      </c>
    </row>
    <row r="1801" spans="1:35" ht="27.75" customHeight="1" x14ac:dyDescent="0.2">
      <c r="A1801" s="39">
        <v>1722</v>
      </c>
      <c r="B1801" s="17" t="s">
        <v>76</v>
      </c>
      <c r="C1801" s="19">
        <v>2008</v>
      </c>
      <c r="D1801" s="19"/>
      <c r="E1801" s="29">
        <v>-382550</v>
      </c>
      <c r="F1801" s="21">
        <v>35662858</v>
      </c>
      <c r="G1801" s="21">
        <v>0</v>
      </c>
      <c r="H1801" s="23">
        <v>5062448</v>
      </c>
      <c r="I1801" s="107">
        <v>5.0000000000000001E-3</v>
      </c>
      <c r="J1801" s="23">
        <v>5215450.05</v>
      </c>
      <c r="N1801" s="72">
        <v>0</v>
      </c>
      <c r="O1801" s="72">
        <v>35662858</v>
      </c>
      <c r="P1801" s="72"/>
      <c r="Q1801" s="72"/>
      <c r="R1801" s="72">
        <v>0</v>
      </c>
      <c r="S1801" s="72">
        <v>5215450.05</v>
      </c>
      <c r="T1801" s="22"/>
      <c r="U1801" s="22"/>
      <c r="V1801" s="72">
        <v>0</v>
      </c>
      <c r="X1801" s="102">
        <v>150.30000000000001</v>
      </c>
      <c r="Y1801" s="22">
        <v>34700.266467065863</v>
      </c>
      <c r="Z1801" s="5">
        <v>4.5900000000000003E-2</v>
      </c>
      <c r="AA1801" s="40"/>
      <c r="AD1801" s="111">
        <v>109.62926829268292</v>
      </c>
      <c r="AE1801" s="34">
        <v>0</v>
      </c>
      <c r="AF1801" s="34">
        <v>403973.70691520983</v>
      </c>
      <c r="AG1801" s="107">
        <v>7.2692083333333324E-2</v>
      </c>
      <c r="AH1801" s="41">
        <v>17.715351999999999</v>
      </c>
      <c r="AI1801" s="23">
        <v>7156536.4167477759</v>
      </c>
    </row>
    <row r="1802" spans="1:35" ht="27.75" customHeight="1" x14ac:dyDescent="0.2">
      <c r="A1802" s="39">
        <v>1723</v>
      </c>
      <c r="B1802" s="17" t="s">
        <v>76</v>
      </c>
      <c r="C1802" s="19">
        <v>2009</v>
      </c>
      <c r="D1802" s="19"/>
      <c r="E1802" s="29">
        <v>-681729</v>
      </c>
      <c r="F1802" s="21">
        <v>38453090</v>
      </c>
      <c r="G1802" s="21">
        <v>0</v>
      </c>
      <c r="H1802" s="23">
        <v>2790232</v>
      </c>
      <c r="I1802" s="107">
        <v>5.0000000000000001E-3</v>
      </c>
      <c r="J1802" s="23">
        <v>2968546.29</v>
      </c>
      <c r="N1802" s="72">
        <v>1400203.25</v>
      </c>
      <c r="O1802" s="72">
        <v>38453090</v>
      </c>
      <c r="P1802" s="72"/>
      <c r="Q1802" s="72"/>
      <c r="R1802" s="72">
        <v>1400203.25</v>
      </c>
      <c r="S1802" s="72">
        <v>4368749.54</v>
      </c>
      <c r="T1802" s="22"/>
      <c r="U1802" s="22"/>
      <c r="V1802" s="72">
        <v>0</v>
      </c>
      <c r="X1802" s="102">
        <v>151.1</v>
      </c>
      <c r="Y1802" s="22">
        <v>28912.968497683654</v>
      </c>
      <c r="Z1802" s="5">
        <v>4.5900000000000003E-2</v>
      </c>
      <c r="AA1802" s="40"/>
      <c r="AD1802" s="111">
        <v>112.72439024390243</v>
      </c>
      <c r="AE1802" s="34">
        <v>0</v>
      </c>
      <c r="AF1802" s="34">
        <v>414344.28226548532</v>
      </c>
      <c r="AG1802" s="107">
        <v>7.3154000000000011E-2</v>
      </c>
      <c r="AH1802" s="41">
        <v>17.930536200000002</v>
      </c>
      <c r="AI1802" s="23">
        <v>7429415.1524243038</v>
      </c>
    </row>
    <row r="1803" spans="1:35" ht="27.75" customHeight="1" x14ac:dyDescent="0.2">
      <c r="A1803" s="39">
        <v>1724</v>
      </c>
      <c r="B1803" s="17" t="s">
        <v>76</v>
      </c>
      <c r="C1803" s="19">
        <v>2010</v>
      </c>
      <c r="D1803" s="19"/>
      <c r="E1803" s="29">
        <v>-702254</v>
      </c>
      <c r="F1803" s="21">
        <v>41966200</v>
      </c>
      <c r="G1803" s="21">
        <v>0</v>
      </c>
      <c r="H1803" s="23">
        <v>3513110</v>
      </c>
      <c r="I1803" s="107">
        <v>5.0000000000000001E-3</v>
      </c>
      <c r="J1803" s="23">
        <v>3705375.45</v>
      </c>
      <c r="N1803" s="72">
        <v>825801</v>
      </c>
      <c r="O1803" s="72">
        <v>41966200</v>
      </c>
      <c r="P1803" s="72"/>
      <c r="Q1803" s="72"/>
      <c r="R1803" s="72">
        <v>825801</v>
      </c>
      <c r="S1803" s="72">
        <v>4531176.45</v>
      </c>
      <c r="T1803" s="22"/>
      <c r="U1803" s="22"/>
      <c r="V1803" s="72">
        <v>0</v>
      </c>
      <c r="X1803" s="102">
        <v>155.1</v>
      </c>
      <c r="Y1803" s="22">
        <v>29214.548355899424</v>
      </c>
      <c r="Z1803" s="5">
        <v>4.5900000000000003E-2</v>
      </c>
      <c r="AA1803" s="40"/>
      <c r="AD1803" s="111">
        <v>115.85768292682927</v>
      </c>
      <c r="AE1803" s="34">
        <v>0</v>
      </c>
      <c r="AF1803" s="34">
        <v>424540.42806539894</v>
      </c>
      <c r="AG1803" s="107">
        <v>7.3993333333333355E-2</v>
      </c>
      <c r="AH1803" s="41">
        <v>18.29948266666667</v>
      </c>
      <c r="AI1803" s="23">
        <v>7768870.2046820158</v>
      </c>
    </row>
    <row r="1804" spans="1:35" ht="27.75" customHeight="1" x14ac:dyDescent="0.2">
      <c r="A1804" s="39">
        <v>1725</v>
      </c>
      <c r="B1804" s="17" t="s">
        <v>76</v>
      </c>
      <c r="C1804" s="18">
        <v>2011</v>
      </c>
      <c r="D1804" s="18"/>
      <c r="E1804" s="29">
        <v>-2220702</v>
      </c>
      <c r="F1804" s="21">
        <v>45135240</v>
      </c>
      <c r="G1804" s="20">
        <v>0</v>
      </c>
      <c r="H1804" s="23">
        <v>3169040</v>
      </c>
      <c r="I1804" s="107">
        <v>5.0000000000000001E-3</v>
      </c>
      <c r="J1804" s="23">
        <v>3378871</v>
      </c>
      <c r="N1804" s="72">
        <v>74501</v>
      </c>
      <c r="O1804" s="72">
        <v>45135240</v>
      </c>
      <c r="P1804" s="72"/>
      <c r="Q1804" s="72"/>
      <c r="R1804" s="72">
        <v>74501</v>
      </c>
      <c r="S1804" s="72">
        <v>3453372</v>
      </c>
      <c r="T1804" s="22"/>
      <c r="U1804" s="22"/>
      <c r="V1804" s="72">
        <v>0</v>
      </c>
      <c r="X1804" s="102">
        <v>160.19999999999999</v>
      </c>
      <c r="Y1804" s="22">
        <v>21556.629213483149</v>
      </c>
      <c r="Z1804" s="5">
        <v>4.5900000000000003E-2</v>
      </c>
      <c r="AA1804" s="40"/>
      <c r="AD1804" s="111">
        <v>119.08</v>
      </c>
      <c r="AE1804" s="34">
        <v>0</v>
      </c>
      <c r="AF1804" s="34">
        <v>426610.65163068025</v>
      </c>
      <c r="AG1804" s="107">
        <v>7.0764333333333346E-2</v>
      </c>
      <c r="AH1804" s="41">
        <v>18.328728099999999</v>
      </c>
      <c r="AI1804" s="23">
        <v>7819230.63830256</v>
      </c>
    </row>
    <row r="1805" spans="1:35" ht="27.75" customHeight="1" x14ac:dyDescent="0.2">
      <c r="B1805" s="98" t="s">
        <v>76</v>
      </c>
      <c r="C1805" s="39">
        <v>2012</v>
      </c>
      <c r="E1805" s="29">
        <v>-2220702</v>
      </c>
      <c r="F1805" s="34">
        <v>48437931</v>
      </c>
      <c r="G1805" s="20"/>
      <c r="H1805" s="23">
        <v>3302691</v>
      </c>
      <c r="I1805" s="107">
        <v>5.0000000000000001E-3</v>
      </c>
      <c r="J1805" s="23">
        <v>3528367.2</v>
      </c>
      <c r="N1805" s="72">
        <v>0</v>
      </c>
      <c r="O1805" s="72">
        <v>48437931</v>
      </c>
      <c r="P1805" s="72"/>
      <c r="Q1805" s="72"/>
      <c r="R1805" s="72">
        <v>0</v>
      </c>
      <c r="S1805" s="72">
        <v>3528367.2</v>
      </c>
      <c r="T1805" s="72">
        <v>0</v>
      </c>
      <c r="U1805" s="72">
        <v>3810079</v>
      </c>
      <c r="X1805" s="102">
        <v>161.6</v>
      </c>
      <c r="Y1805" s="22">
        <v>21833.955445544558</v>
      </c>
      <c r="Z1805" s="5">
        <v>4.5900000000000003E-2</v>
      </c>
      <c r="AF1805" s="34">
        <v>428863.1781663766</v>
      </c>
      <c r="AG1805" s="107">
        <v>6.2333333333333331E-2</v>
      </c>
      <c r="AH1805" s="41">
        <v>17.40324</v>
      </c>
      <c r="AI1805" s="23">
        <v>7463608.8167922124</v>
      </c>
    </row>
    <row r="1806" spans="1:35" ht="27.75" customHeight="1" x14ac:dyDescent="0.2">
      <c r="AB1806" s="110"/>
    </row>
    <row r="1807" spans="1:35" ht="27.75" customHeight="1" x14ac:dyDescent="0.2">
      <c r="AB1807" s="110"/>
    </row>
    <row r="1808" spans="1:35" ht="27.75" customHeight="1" x14ac:dyDescent="0.2">
      <c r="AB1808" s="110"/>
    </row>
  </sheetData>
  <autoFilter ref="A5:AI1805"/>
  <sortState ref="A6:AC1805">
    <sortCondition ref="B6:B1805"/>
    <sortCondition ref="C6:C1805"/>
  </sortState>
  <phoneticPr fontId="54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81"/>
  <sheetViews>
    <sheetView workbookViewId="0">
      <pane xSplit="3" ySplit="1" topLeftCell="J2" activePane="bottomRight" state="frozen"/>
      <selection activeCell="F32" sqref="F32"/>
      <selection pane="topRight" activeCell="F32" sqref="F32"/>
      <selection pane="bottomLeft" activeCell="F32" sqref="F32"/>
      <selection pane="bottomRight" activeCell="F32" sqref="F32"/>
    </sheetView>
  </sheetViews>
  <sheetFormatPr defaultRowHeight="12.75" x14ac:dyDescent="0.2"/>
  <cols>
    <col min="2" max="2" width="59.140625" bestFit="1" customWidth="1"/>
    <col min="4" max="4" width="14.5703125" style="1" customWidth="1"/>
    <col min="5" max="5" width="14.5703125" style="1" hidden="1" customWidth="1"/>
    <col min="6" max="6" width="10" hidden="1" customWidth="1"/>
    <col min="7" max="7" width="0" hidden="1" customWidth="1"/>
    <col min="8" max="8" width="50.28515625" customWidth="1"/>
    <col min="9" max="9" width="12.140625" customWidth="1"/>
    <col min="10" max="12" width="14.5703125" style="1" customWidth="1"/>
    <col min="13" max="13" width="13.5703125" style="1" customWidth="1"/>
    <col min="14" max="14" width="14.5703125" style="1" customWidth="1"/>
    <col min="15" max="15" width="9.140625" customWidth="1"/>
    <col min="16" max="16" width="14.85546875" customWidth="1"/>
    <col min="17" max="19" width="14.5703125" style="1" customWidth="1"/>
    <col min="20" max="21" width="16" style="1" customWidth="1"/>
    <col min="22" max="25" width="14.5703125" style="1" customWidth="1"/>
    <col min="26" max="26" width="13.140625" style="1" customWidth="1"/>
    <col min="27" max="27" width="14.5703125" style="1" customWidth="1"/>
    <col min="28" max="28" width="15.140625" style="1" customWidth="1"/>
    <col min="29" max="29" width="16.5703125" style="1" customWidth="1"/>
    <col min="30" max="30" width="14.5703125" style="1" customWidth="1"/>
    <col min="31" max="31" width="17" style="1" customWidth="1"/>
    <col min="32" max="32" width="17.7109375" style="1" customWidth="1"/>
    <col min="33" max="35" width="16.5703125" style="1" customWidth="1"/>
    <col min="36" max="36" width="14.140625" style="1" customWidth="1"/>
    <col min="37" max="37" width="13.140625" style="1" customWidth="1"/>
    <col min="38" max="38" width="15.140625" style="1" customWidth="1"/>
    <col min="39" max="39" width="13.140625" style="1" customWidth="1"/>
    <col min="40" max="40" width="14.140625" style="1" customWidth="1"/>
    <col min="41" max="41" width="16" style="1" customWidth="1"/>
    <col min="42" max="42" width="13.5703125" style="1" customWidth="1"/>
    <col min="43" max="43" width="13.5703125" style="13" customWidth="1"/>
    <col min="44" max="44" width="14.5703125" style="13" customWidth="1"/>
    <col min="45" max="45" width="13.5703125" style="13" customWidth="1"/>
    <col min="46" max="46" width="12.42578125" style="13" customWidth="1"/>
    <col min="47" max="47" width="11.5703125" style="1" customWidth="1"/>
    <col min="48" max="48" width="14.5703125" style="13" customWidth="1"/>
    <col min="49" max="49" width="12.42578125" style="13" customWidth="1"/>
    <col min="50" max="50" width="13.5703125" style="1" customWidth="1"/>
    <col min="51" max="51" width="11" style="13" customWidth="1"/>
    <col min="52" max="52" width="12.42578125" style="1" customWidth="1"/>
    <col min="53" max="53" width="14.5703125" style="1" customWidth="1"/>
    <col min="54" max="54" width="13.140625" style="1" customWidth="1"/>
    <col min="55" max="55" width="12.42578125" style="1" customWidth="1"/>
    <col min="56" max="56" width="14.5703125" style="1" customWidth="1"/>
    <col min="57" max="57" width="13.5703125" style="1" customWidth="1"/>
    <col min="58" max="58" width="13.140625" style="1" customWidth="1"/>
    <col min="59" max="59" width="11" style="1" customWidth="1"/>
    <col min="60" max="60" width="13.5703125" style="1" customWidth="1"/>
    <col min="61" max="61" width="15.140625" style="1" customWidth="1"/>
    <col min="62" max="63" width="9.140625" style="1" customWidth="1"/>
    <col min="64" max="64" width="17" style="1" customWidth="1"/>
    <col min="65" max="65" width="13.5703125" style="1" customWidth="1"/>
    <col min="66" max="66" width="17" style="1" customWidth="1"/>
    <col min="67" max="67" width="16" style="1" customWidth="1"/>
    <col min="68" max="68" width="9.140625" customWidth="1"/>
    <col min="69" max="69" width="37.42578125" customWidth="1"/>
    <col min="70" max="71" width="12.42578125" style="1" customWidth="1"/>
    <col min="72" max="72" width="10" style="1" customWidth="1"/>
    <col min="73" max="73" width="11" style="1" customWidth="1"/>
    <col min="74" max="76" width="9.28515625" style="1" customWidth="1"/>
    <col min="77" max="77" width="51.28515625" customWidth="1"/>
    <col min="78" max="80" width="17" style="1" customWidth="1"/>
    <col min="81" max="84" width="16" style="1" customWidth="1"/>
    <col min="85" max="85" width="9.140625" customWidth="1"/>
    <col min="86" max="86" width="36.42578125" customWidth="1"/>
    <col min="87" max="87" width="13.5703125" style="1" customWidth="1"/>
    <col min="88" max="88" width="9.28515625" style="1" customWidth="1"/>
    <col min="89" max="89" width="13.5703125" style="1" customWidth="1"/>
    <col min="90" max="90" width="10" style="1" customWidth="1"/>
    <col min="91" max="91" width="13.5703125" style="1" customWidth="1"/>
    <col min="92" max="92" width="12.42578125" style="1" customWidth="1"/>
    <col min="93" max="93" width="13.5703125" style="1" customWidth="1"/>
    <col min="94" max="94" width="9.140625" style="1" customWidth="1"/>
    <col min="95" max="95" width="38.85546875" customWidth="1"/>
    <col min="96" max="96" width="16" style="1" bestFit="1" customWidth="1"/>
    <col min="97" max="99" width="14.5703125" style="1" bestFit="1" customWidth="1"/>
    <col min="100" max="102" width="13.5703125" style="1" bestFit="1" customWidth="1"/>
    <col min="103" max="103" width="9.140625" style="1"/>
    <col min="104" max="104" width="11" style="13" bestFit="1" customWidth="1"/>
    <col min="105" max="105" width="9.28515625" style="1" bestFit="1" customWidth="1"/>
    <col min="106" max="106" width="11" style="1" bestFit="1" customWidth="1"/>
    <col min="107" max="107" width="9.140625" style="1"/>
    <col min="108" max="109" width="12.42578125" style="1" bestFit="1" customWidth="1"/>
    <col min="110" max="110" width="11" style="1" bestFit="1" customWidth="1"/>
    <col min="111" max="111" width="9.140625" style="1"/>
    <col min="112" max="114" width="12.42578125" style="1" bestFit="1" customWidth="1"/>
    <col min="115" max="115" width="9.140625" style="1"/>
    <col min="116" max="117" width="11" style="1" bestFit="1" customWidth="1"/>
    <col min="118" max="118" width="9.28515625" style="13" bestFit="1" customWidth="1"/>
    <col min="119" max="119" width="9.140625" style="1"/>
    <col min="120" max="120" width="10" style="1" bestFit="1" customWidth="1"/>
    <col min="121" max="121" width="9.28515625" style="1" bestFit="1" customWidth="1"/>
    <col min="122" max="122" width="10" style="13" bestFit="1" customWidth="1"/>
    <col min="123" max="123" width="9.140625" style="1"/>
    <col min="124" max="125" width="9.28515625" style="1" bestFit="1" customWidth="1"/>
    <col min="126" max="126" width="10" style="1" bestFit="1" customWidth="1"/>
    <col min="127" max="127" width="9.28515625" style="1" bestFit="1" customWidth="1"/>
    <col min="128" max="128" width="14.5703125" style="1" bestFit="1" customWidth="1"/>
    <col min="129" max="129" width="21.28515625" style="10" customWidth="1"/>
    <col min="130" max="132" width="21.28515625" style="9" customWidth="1"/>
  </cols>
  <sheetData>
    <row r="1" spans="1:132" s="15" customFormat="1" ht="98.25" customHeight="1" thickBot="1" x14ac:dyDescent="0.25">
      <c r="A1" s="14" t="s">
        <v>96</v>
      </c>
      <c r="B1" s="14" t="s">
        <v>129</v>
      </c>
      <c r="C1" s="14" t="s">
        <v>1</v>
      </c>
      <c r="D1" s="16" t="s">
        <v>326</v>
      </c>
      <c r="E1" s="16" t="s">
        <v>330</v>
      </c>
      <c r="F1" s="26" t="s">
        <v>325</v>
      </c>
      <c r="G1" s="26" t="s">
        <v>324</v>
      </c>
      <c r="H1" s="15" t="s">
        <v>227</v>
      </c>
      <c r="I1" s="15" t="s">
        <v>249</v>
      </c>
      <c r="J1" s="16" t="s">
        <v>250</v>
      </c>
      <c r="K1" s="16" t="s">
        <v>251</v>
      </c>
      <c r="L1" s="16" t="s">
        <v>252</v>
      </c>
      <c r="M1" s="16" t="s">
        <v>253</v>
      </c>
      <c r="N1" s="16" t="s">
        <v>254</v>
      </c>
      <c r="P1" s="15" t="s">
        <v>255</v>
      </c>
      <c r="Q1" s="16" t="s">
        <v>256</v>
      </c>
      <c r="R1" s="16" t="s">
        <v>257</v>
      </c>
      <c r="S1" s="16" t="s">
        <v>258</v>
      </c>
      <c r="T1" s="16" t="s">
        <v>259</v>
      </c>
      <c r="U1" s="16" t="s">
        <v>260</v>
      </c>
      <c r="V1" s="16" t="s">
        <v>261</v>
      </c>
      <c r="W1" s="16" t="s">
        <v>262</v>
      </c>
      <c r="X1" s="16" t="s">
        <v>263</v>
      </c>
      <c r="Y1" s="16" t="s">
        <v>264</v>
      </c>
      <c r="Z1" s="16" t="s">
        <v>265</v>
      </c>
      <c r="AA1" s="16" t="s">
        <v>266</v>
      </c>
      <c r="AB1" s="16" t="s">
        <v>267</v>
      </c>
      <c r="AC1" s="16" t="s">
        <v>3</v>
      </c>
      <c r="AD1" s="16" t="s">
        <v>268</v>
      </c>
      <c r="AE1" s="16" t="s">
        <v>269</v>
      </c>
      <c r="AF1" s="16" t="s">
        <v>270</v>
      </c>
      <c r="AG1" s="16" t="s">
        <v>271</v>
      </c>
      <c r="AH1" s="16" t="s">
        <v>272</v>
      </c>
      <c r="AI1" s="16" t="s">
        <v>273</v>
      </c>
      <c r="AJ1" s="16" t="s">
        <v>274</v>
      </c>
      <c r="AK1" s="16" t="s">
        <v>275</v>
      </c>
      <c r="AL1" s="16" t="s">
        <v>276</v>
      </c>
      <c r="AM1" s="16" t="s">
        <v>277</v>
      </c>
      <c r="AN1" s="16" t="s">
        <v>278</v>
      </c>
      <c r="AO1" s="16" t="s">
        <v>279</v>
      </c>
      <c r="AP1" s="16" t="s">
        <v>280</v>
      </c>
      <c r="AQ1" s="27" t="s">
        <v>281</v>
      </c>
      <c r="AR1" s="27" t="s">
        <v>282</v>
      </c>
      <c r="AS1" s="27" t="s">
        <v>283</v>
      </c>
      <c r="AT1" s="27" t="s">
        <v>284</v>
      </c>
      <c r="AU1" s="16" t="s">
        <v>285</v>
      </c>
      <c r="AV1" s="27" t="s">
        <v>286</v>
      </c>
      <c r="AW1" s="27" t="s">
        <v>287</v>
      </c>
      <c r="AX1" s="16" t="s">
        <v>253</v>
      </c>
      <c r="AY1" s="27" t="s">
        <v>288</v>
      </c>
      <c r="AZ1" s="16" t="s">
        <v>289</v>
      </c>
      <c r="BA1" s="16" t="s">
        <v>290</v>
      </c>
      <c r="BB1" s="16" t="s">
        <v>291</v>
      </c>
      <c r="BC1" s="16" t="s">
        <v>292</v>
      </c>
      <c r="BD1" s="16" t="s">
        <v>293</v>
      </c>
      <c r="BE1" s="16" t="s">
        <v>294</v>
      </c>
      <c r="BF1" s="16" t="s">
        <v>295</v>
      </c>
      <c r="BG1" s="16" t="s">
        <v>296</v>
      </c>
      <c r="BH1" s="16" t="s">
        <v>297</v>
      </c>
      <c r="BI1" s="16"/>
      <c r="BJ1" s="16" t="s">
        <v>298</v>
      </c>
      <c r="BK1" s="16" t="s">
        <v>299</v>
      </c>
      <c r="BL1" s="16" t="s">
        <v>300</v>
      </c>
      <c r="BM1" s="16" t="s">
        <v>301</v>
      </c>
      <c r="BN1" s="16" t="s">
        <v>302</v>
      </c>
      <c r="BO1" s="16" t="s">
        <v>303</v>
      </c>
      <c r="BR1" s="16" t="s">
        <v>305</v>
      </c>
      <c r="BS1" s="16" t="s">
        <v>306</v>
      </c>
      <c r="BT1" s="16" t="s">
        <v>307</v>
      </c>
      <c r="BU1" s="16" t="s">
        <v>308</v>
      </c>
      <c r="BV1" s="16" t="s">
        <v>309</v>
      </c>
      <c r="BW1" s="16" t="s">
        <v>310</v>
      </c>
      <c r="BX1" s="16" t="s">
        <v>311</v>
      </c>
      <c r="BY1" s="15" t="s">
        <v>312</v>
      </c>
      <c r="BZ1" s="16" t="s">
        <v>313</v>
      </c>
      <c r="CA1" s="16" t="s">
        <v>306</v>
      </c>
      <c r="CB1" s="16" t="s">
        <v>307</v>
      </c>
      <c r="CC1" s="16" t="s">
        <v>308</v>
      </c>
      <c r="CD1" s="16" t="s">
        <v>309</v>
      </c>
      <c r="CE1" s="16" t="s">
        <v>310</v>
      </c>
      <c r="CF1" s="16" t="s">
        <v>311</v>
      </c>
      <c r="CH1" s="15" t="s">
        <v>126</v>
      </c>
      <c r="CI1" s="16" t="s">
        <v>314</v>
      </c>
      <c r="CJ1" s="16" t="s">
        <v>306</v>
      </c>
      <c r="CK1" s="16" t="s">
        <v>307</v>
      </c>
      <c r="CL1" s="16" t="s">
        <v>308</v>
      </c>
      <c r="CM1" s="16" t="s">
        <v>309</v>
      </c>
      <c r="CN1" s="16" t="s">
        <v>310</v>
      </c>
      <c r="CO1" s="16" t="s">
        <v>311</v>
      </c>
      <c r="CP1" s="16"/>
      <c r="CQ1" s="15" t="s">
        <v>315</v>
      </c>
      <c r="CR1" s="16" t="s">
        <v>316</v>
      </c>
      <c r="CS1" s="16" t="s">
        <v>306</v>
      </c>
      <c r="CT1" s="16" t="s">
        <v>307</v>
      </c>
      <c r="CU1" s="16" t="s">
        <v>308</v>
      </c>
      <c r="CV1" s="16" t="s">
        <v>309</v>
      </c>
      <c r="CW1" s="16" t="s">
        <v>310</v>
      </c>
      <c r="CX1" s="16" t="s">
        <v>311</v>
      </c>
      <c r="CY1" s="16" t="s">
        <v>317</v>
      </c>
      <c r="CZ1" s="27" t="s">
        <v>108</v>
      </c>
      <c r="DA1" s="16" t="s">
        <v>109</v>
      </c>
      <c r="DB1" s="16" t="s">
        <v>110</v>
      </c>
      <c r="DC1" s="16" t="s">
        <v>185</v>
      </c>
      <c r="DD1" s="16" t="s">
        <v>111</v>
      </c>
      <c r="DE1" s="16" t="s">
        <v>112</v>
      </c>
      <c r="DF1" s="16" t="s">
        <v>113</v>
      </c>
      <c r="DG1" s="16" t="s">
        <v>318</v>
      </c>
      <c r="DH1" s="16" t="s">
        <v>114</v>
      </c>
      <c r="DI1" s="16" t="s">
        <v>115</v>
      </c>
      <c r="DJ1" s="16" t="s">
        <v>116</v>
      </c>
      <c r="DK1" s="16" t="s">
        <v>226</v>
      </c>
      <c r="DL1" s="16" t="s">
        <v>117</v>
      </c>
      <c r="DM1" s="16" t="s">
        <v>118</v>
      </c>
      <c r="DN1" s="27" t="s">
        <v>119</v>
      </c>
      <c r="DO1" s="16" t="s">
        <v>319</v>
      </c>
      <c r="DP1" s="16" t="s">
        <v>120</v>
      </c>
      <c r="DQ1" s="16" t="s">
        <v>121</v>
      </c>
      <c r="DR1" s="27" t="s">
        <v>122</v>
      </c>
      <c r="DS1" s="16" t="s">
        <v>320</v>
      </c>
      <c r="DT1" s="16" t="s">
        <v>123</v>
      </c>
      <c r="DU1" s="16" t="s">
        <v>124</v>
      </c>
      <c r="DV1" s="16" t="s">
        <v>125</v>
      </c>
      <c r="DW1" s="16" t="s">
        <v>321</v>
      </c>
      <c r="DX1" s="16" t="s">
        <v>322</v>
      </c>
      <c r="DY1" s="116" t="s">
        <v>327</v>
      </c>
      <c r="DZ1" s="117" t="s">
        <v>325</v>
      </c>
      <c r="EA1" s="117" t="s">
        <v>324</v>
      </c>
      <c r="EB1" s="117" t="s">
        <v>99</v>
      </c>
    </row>
    <row r="2" spans="1:132" ht="13.5" thickTop="1" x14ac:dyDescent="0.2">
      <c r="A2">
        <v>1</v>
      </c>
      <c r="B2" t="s">
        <v>4</v>
      </c>
      <c r="C2">
        <v>2012</v>
      </c>
      <c r="D2" s="1">
        <v>9345273.1799999997</v>
      </c>
      <c r="E2" s="1">
        <v>0</v>
      </c>
      <c r="F2" s="2"/>
      <c r="H2" t="s">
        <v>188</v>
      </c>
      <c r="J2" s="1">
        <v>9481256.5999999996</v>
      </c>
      <c r="K2" s="1">
        <v>5745372.9399999995</v>
      </c>
      <c r="L2" s="1">
        <v>3676849.79</v>
      </c>
      <c r="M2" s="1">
        <v>59033.87</v>
      </c>
      <c r="N2" s="1">
        <v>4406351.25</v>
      </c>
      <c r="P2" s="2"/>
      <c r="Q2" s="1">
        <v>21339499.870000001</v>
      </c>
      <c r="R2" s="1">
        <v>0</v>
      </c>
      <c r="S2" s="1">
        <v>11171349.49</v>
      </c>
      <c r="T2" s="1">
        <v>75412229.519999996</v>
      </c>
      <c r="U2" s="1">
        <v>10991941.460000001</v>
      </c>
      <c r="V2" s="1">
        <v>5570462.8200000003</v>
      </c>
      <c r="W2" s="1">
        <v>0</v>
      </c>
      <c r="X2" s="1">
        <v>8840800.5700000003</v>
      </c>
      <c r="Y2" s="1">
        <v>2238728.4</v>
      </c>
      <c r="Z2" s="1">
        <v>0</v>
      </c>
      <c r="AA2" s="1">
        <v>5012.0600000000004</v>
      </c>
      <c r="AB2" s="1">
        <v>-214408.54</v>
      </c>
      <c r="AC2" s="1">
        <v>-55785157.099999994</v>
      </c>
      <c r="AD2" s="1">
        <v>1924722.76</v>
      </c>
      <c r="AE2" s="1">
        <v>14741428.050000001</v>
      </c>
      <c r="AF2" s="1">
        <v>-59226705.950000003</v>
      </c>
      <c r="AG2" s="1">
        <v>-39226786.009999998</v>
      </c>
      <c r="AH2" s="1">
        <v>-17396525.09</v>
      </c>
      <c r="AI2" s="1">
        <v>-19389850.370000001</v>
      </c>
      <c r="AJ2" s="1">
        <v>-26600.92</v>
      </c>
      <c r="AK2" s="1">
        <v>-19050</v>
      </c>
      <c r="AL2" s="1">
        <v>-1137552.1300000001</v>
      </c>
      <c r="AM2" s="1">
        <v>412626.84</v>
      </c>
      <c r="AN2" s="1">
        <v>-150276.29</v>
      </c>
      <c r="AO2" s="1">
        <v>17396525.09</v>
      </c>
      <c r="AP2" s="1">
        <v>0</v>
      </c>
      <c r="AQ2" s="13">
        <v>1683013.75</v>
      </c>
      <c r="AR2" s="13">
        <v>4062359.1899999995</v>
      </c>
      <c r="AS2" s="13">
        <v>755585.07000000007</v>
      </c>
      <c r="AT2" s="13">
        <v>12414.94</v>
      </c>
      <c r="AU2" s="1">
        <v>520</v>
      </c>
      <c r="AV2" s="13">
        <v>2799691.31</v>
      </c>
      <c r="AW2" s="13">
        <v>28843.65</v>
      </c>
      <c r="AX2" s="1">
        <v>59033.87</v>
      </c>
      <c r="AY2" s="13">
        <v>3365.27</v>
      </c>
      <c r="AZ2" s="1">
        <v>44914.58</v>
      </c>
      <c r="BA2" s="1">
        <v>4406351.25</v>
      </c>
      <c r="BB2" s="1">
        <v>0</v>
      </c>
      <c r="BC2" s="1">
        <v>0</v>
      </c>
      <c r="BD2" s="1">
        <v>2740848.74</v>
      </c>
      <c r="BE2" s="1">
        <v>-163269.43</v>
      </c>
      <c r="BF2" s="1">
        <v>76949.55</v>
      </c>
      <c r="BG2" s="1">
        <v>3504.43</v>
      </c>
      <c r="BH2" s="1">
        <v>0</v>
      </c>
      <c r="BI2" s="1">
        <v>-3796576.700000002</v>
      </c>
      <c r="BL2" s="1">
        <v>207755213</v>
      </c>
      <c r="BM2" s="1">
        <v>207755.21299999999</v>
      </c>
      <c r="BN2" s="1">
        <v>193800272</v>
      </c>
      <c r="BO2" s="1">
        <v>13954941</v>
      </c>
      <c r="BQ2" t="s">
        <v>188</v>
      </c>
      <c r="BR2" s="1">
        <v>11609</v>
      </c>
      <c r="BS2" s="1">
        <v>10638</v>
      </c>
      <c r="BT2" s="1">
        <v>49</v>
      </c>
      <c r="BU2" s="1">
        <v>922</v>
      </c>
      <c r="BV2" s="1">
        <v>0</v>
      </c>
      <c r="BW2" s="1">
        <v>0</v>
      </c>
      <c r="BX2" s="1">
        <v>0</v>
      </c>
      <c r="BY2" t="s">
        <v>188</v>
      </c>
      <c r="BZ2" s="1">
        <v>193014831</v>
      </c>
      <c r="CA2" s="1">
        <v>87927708</v>
      </c>
      <c r="CB2" s="1">
        <v>79423076</v>
      </c>
      <c r="CC2" s="1">
        <v>25664047</v>
      </c>
      <c r="CD2" s="1">
        <v>0</v>
      </c>
      <c r="CE2" s="1">
        <v>0</v>
      </c>
      <c r="CF2" s="1">
        <v>0</v>
      </c>
      <c r="CH2" t="s">
        <v>188</v>
      </c>
      <c r="CI2" s="1">
        <v>185948</v>
      </c>
      <c r="CJ2" s="1">
        <v>0</v>
      </c>
      <c r="CK2" s="1">
        <v>185948</v>
      </c>
      <c r="CL2" s="1">
        <v>0</v>
      </c>
      <c r="CM2" s="1">
        <v>0</v>
      </c>
      <c r="CN2" s="1">
        <v>0</v>
      </c>
      <c r="CO2" s="1">
        <v>0</v>
      </c>
      <c r="CQ2" t="s">
        <v>188</v>
      </c>
      <c r="CR2" s="1">
        <v>7962281</v>
      </c>
      <c r="CS2" s="1">
        <v>5969266</v>
      </c>
      <c r="CT2" s="1">
        <v>819733</v>
      </c>
      <c r="CU2" s="1">
        <v>1173282</v>
      </c>
      <c r="CV2" s="1">
        <v>0</v>
      </c>
      <c r="CW2" s="1">
        <v>0</v>
      </c>
      <c r="CX2" s="1">
        <v>0</v>
      </c>
      <c r="CZ2" s="13">
        <v>14200</v>
      </c>
      <c r="DA2" s="1">
        <v>3</v>
      </c>
      <c r="DB2" s="1">
        <v>14197</v>
      </c>
      <c r="DD2" s="1">
        <v>16789</v>
      </c>
      <c r="DE2" s="1">
        <v>10552</v>
      </c>
      <c r="DF2" s="1">
        <v>3565</v>
      </c>
      <c r="DH2" s="1">
        <v>38076</v>
      </c>
      <c r="DI2" s="1">
        <v>26215</v>
      </c>
      <c r="DJ2" s="1">
        <v>30731</v>
      </c>
      <c r="DL2" s="1">
        <v>1848</v>
      </c>
      <c r="DM2" s="1">
        <v>1844</v>
      </c>
      <c r="DN2" s="13">
        <v>4</v>
      </c>
      <c r="DP2" s="1">
        <v>442</v>
      </c>
      <c r="DQ2" s="1">
        <v>38</v>
      </c>
      <c r="DR2" s="13">
        <v>1368</v>
      </c>
      <c r="DT2" s="1">
        <v>0</v>
      </c>
      <c r="DU2" s="1">
        <v>21</v>
      </c>
      <c r="DV2" s="1">
        <v>4817</v>
      </c>
      <c r="DW2" s="1">
        <v>58</v>
      </c>
      <c r="DX2" s="1">
        <v>10154227</v>
      </c>
      <c r="DY2" s="10">
        <v>319</v>
      </c>
      <c r="DZ2" s="9">
        <v>135586549</v>
      </c>
      <c r="EA2" s="9">
        <v>135372140</v>
      </c>
      <c r="EB2" s="9">
        <v>-214409</v>
      </c>
    </row>
    <row r="3" spans="1:132" x14ac:dyDescent="0.2">
      <c r="A3">
        <v>2</v>
      </c>
      <c r="B3" t="s">
        <v>5</v>
      </c>
      <c r="C3">
        <v>2012</v>
      </c>
      <c r="D3" s="1">
        <v>1290560.9099999999</v>
      </c>
      <c r="E3" s="1">
        <v>0</v>
      </c>
      <c r="H3" t="s">
        <v>228</v>
      </c>
      <c r="J3" s="1">
        <v>1290215.2499999998</v>
      </c>
      <c r="K3" s="1">
        <v>321005.64999999997</v>
      </c>
      <c r="L3" s="1">
        <v>969555.25999999978</v>
      </c>
      <c r="M3" s="1">
        <v>-345.66</v>
      </c>
      <c r="N3" s="1">
        <v>163052.46</v>
      </c>
      <c r="P3" s="2"/>
      <c r="Q3" s="1">
        <v>15588.47</v>
      </c>
      <c r="R3" s="1">
        <v>0</v>
      </c>
      <c r="S3" s="1">
        <v>497031.43</v>
      </c>
      <c r="T3" s="1">
        <v>2177142.56</v>
      </c>
      <c r="U3" s="1">
        <v>495348.67</v>
      </c>
      <c r="V3" s="1">
        <v>449253.88</v>
      </c>
      <c r="W3" s="1">
        <v>683676.88</v>
      </c>
      <c r="X3" s="1">
        <v>918774.79</v>
      </c>
      <c r="Y3" s="1">
        <v>52742.64</v>
      </c>
      <c r="Z3" s="1">
        <v>0</v>
      </c>
      <c r="AA3" s="1">
        <v>0</v>
      </c>
      <c r="AB3" s="1">
        <v>0</v>
      </c>
      <c r="AC3" s="1">
        <v>-3240222.39</v>
      </c>
      <c r="AD3" s="1">
        <v>193769.7</v>
      </c>
      <c r="AE3" s="1">
        <v>1114623.3</v>
      </c>
      <c r="AF3" s="1">
        <v>-3011841.27</v>
      </c>
      <c r="AG3" s="1">
        <v>-442940.13000000006</v>
      </c>
      <c r="AH3" s="1">
        <v>-2167470.96</v>
      </c>
      <c r="AI3" s="1">
        <v>-1184548.33</v>
      </c>
      <c r="AJ3" s="1">
        <v>-6423.61</v>
      </c>
      <c r="AK3" s="1">
        <v>-6078.6</v>
      </c>
      <c r="AL3" s="1">
        <v>-38039.520000000004</v>
      </c>
      <c r="AM3" s="1">
        <v>0</v>
      </c>
      <c r="AN3" s="1">
        <v>-37460.430000000008</v>
      </c>
      <c r="AO3" s="1">
        <v>2167470.9599999995</v>
      </c>
      <c r="AP3" s="1">
        <v>0</v>
      </c>
      <c r="AQ3" s="13">
        <v>239617.24</v>
      </c>
      <c r="AR3" s="13">
        <v>81388.409999999989</v>
      </c>
      <c r="AS3" s="13">
        <v>189663.31</v>
      </c>
      <c r="AT3" s="13">
        <v>0</v>
      </c>
      <c r="AU3" s="1">
        <v>0</v>
      </c>
      <c r="AV3" s="13">
        <v>763034.99999999988</v>
      </c>
      <c r="AW3" s="13">
        <v>16326.2</v>
      </c>
      <c r="AX3" s="1">
        <v>-345.66</v>
      </c>
      <c r="AY3" s="13">
        <v>530.75</v>
      </c>
      <c r="AZ3" s="1">
        <v>0</v>
      </c>
      <c r="BA3" s="1">
        <v>163052.46</v>
      </c>
      <c r="BB3" s="1">
        <v>0</v>
      </c>
      <c r="BC3" s="1">
        <v>0</v>
      </c>
      <c r="BD3" s="1">
        <v>80802.459999999992</v>
      </c>
      <c r="BE3" s="1">
        <v>147336</v>
      </c>
      <c r="BF3" s="1">
        <v>0</v>
      </c>
      <c r="BG3" s="1">
        <v>0</v>
      </c>
      <c r="BH3" s="1">
        <v>0</v>
      </c>
      <c r="BI3" s="1">
        <v>408855.67999999912</v>
      </c>
      <c r="BL3" s="1">
        <v>24245294</v>
      </c>
      <c r="BM3" s="1">
        <v>24245.294000000002</v>
      </c>
      <c r="BN3" s="1">
        <v>22059341</v>
      </c>
      <c r="BO3" s="1">
        <v>2185953</v>
      </c>
      <c r="BQ3" t="s">
        <v>228</v>
      </c>
      <c r="BR3" s="1">
        <v>1660</v>
      </c>
      <c r="BS3" s="1">
        <v>1406</v>
      </c>
      <c r="BT3" s="1">
        <v>18</v>
      </c>
      <c r="BU3" s="1">
        <v>236</v>
      </c>
      <c r="BV3" s="1">
        <v>0</v>
      </c>
      <c r="BW3" s="1">
        <v>0</v>
      </c>
      <c r="BX3" s="1">
        <v>0</v>
      </c>
      <c r="BY3" t="s">
        <v>228</v>
      </c>
      <c r="BZ3" s="1">
        <v>21589804</v>
      </c>
      <c r="CA3" s="1">
        <v>9425286</v>
      </c>
      <c r="CB3" s="1">
        <v>7025136</v>
      </c>
      <c r="CC3" s="1">
        <v>5139382</v>
      </c>
      <c r="CD3" s="1">
        <v>0</v>
      </c>
      <c r="CE3" s="1">
        <v>0</v>
      </c>
      <c r="CF3" s="1">
        <v>0</v>
      </c>
      <c r="CH3" t="s">
        <v>228</v>
      </c>
      <c r="CI3" s="1">
        <v>22335</v>
      </c>
      <c r="CJ3" s="1">
        <v>0</v>
      </c>
      <c r="CK3" s="1">
        <v>22335</v>
      </c>
      <c r="CL3" s="1">
        <v>0</v>
      </c>
      <c r="CM3" s="1">
        <v>0</v>
      </c>
      <c r="CN3" s="1">
        <v>0</v>
      </c>
      <c r="CO3" s="1">
        <v>0</v>
      </c>
      <c r="CQ3" t="s">
        <v>228</v>
      </c>
      <c r="CR3" s="1">
        <v>1084969</v>
      </c>
      <c r="CS3" s="1">
        <v>707683</v>
      </c>
      <c r="CT3" s="1">
        <v>116121</v>
      </c>
      <c r="CU3" s="1">
        <v>261165</v>
      </c>
      <c r="CV3" s="1">
        <v>0</v>
      </c>
      <c r="CW3" s="1">
        <v>0</v>
      </c>
      <c r="CX3" s="1">
        <v>0</v>
      </c>
      <c r="CZ3" s="13">
        <v>380</v>
      </c>
      <c r="DA3" s="1">
        <v>380</v>
      </c>
      <c r="DB3" s="1">
        <v>0</v>
      </c>
      <c r="DD3" s="1">
        <v>3000</v>
      </c>
      <c r="DE3" s="1">
        <v>3000</v>
      </c>
      <c r="DF3" s="1">
        <v>0</v>
      </c>
      <c r="DH3" s="1">
        <v>4356</v>
      </c>
      <c r="DI3" s="1">
        <v>3971</v>
      </c>
      <c r="DJ3" s="1">
        <v>3770</v>
      </c>
      <c r="DL3" s="1">
        <v>92</v>
      </c>
      <c r="DM3" s="1">
        <v>92</v>
      </c>
      <c r="DN3" s="13">
        <v>0</v>
      </c>
      <c r="DP3" s="1">
        <v>47</v>
      </c>
      <c r="DQ3" s="1">
        <v>0</v>
      </c>
      <c r="DR3" s="13">
        <v>45</v>
      </c>
      <c r="DT3" s="1">
        <v>0</v>
      </c>
      <c r="DU3" s="1">
        <v>4</v>
      </c>
      <c r="DV3" s="1">
        <v>324</v>
      </c>
      <c r="DW3" s="1">
        <v>76</v>
      </c>
      <c r="DX3" s="1">
        <v>357708</v>
      </c>
      <c r="DY3" s="10">
        <v>0</v>
      </c>
      <c r="DZ3" s="9">
        <v>5289560</v>
      </c>
      <c r="EA3" s="9">
        <v>5289560</v>
      </c>
      <c r="EB3" s="9">
        <v>0</v>
      </c>
    </row>
    <row r="4" spans="1:132" x14ac:dyDescent="0.2">
      <c r="A4">
        <v>3</v>
      </c>
      <c r="B4" t="s">
        <v>6</v>
      </c>
      <c r="C4">
        <v>2012</v>
      </c>
      <c r="D4" s="1">
        <v>11065992</v>
      </c>
      <c r="E4" s="1">
        <v>258523028</v>
      </c>
      <c r="H4" t="s">
        <v>189</v>
      </c>
      <c r="J4" s="1">
        <v>11465548</v>
      </c>
      <c r="K4" s="1">
        <v>3741842</v>
      </c>
      <c r="L4" s="1">
        <v>7509080</v>
      </c>
      <c r="M4" s="1">
        <v>214626</v>
      </c>
      <c r="N4" s="1">
        <v>6521643</v>
      </c>
      <c r="P4" s="2"/>
      <c r="Q4" s="1">
        <v>780649</v>
      </c>
      <c r="R4" s="1">
        <v>0</v>
      </c>
      <c r="S4" s="1">
        <v>6674638</v>
      </c>
      <c r="T4" s="1">
        <v>53415611</v>
      </c>
      <c r="U4" s="1">
        <v>16293962</v>
      </c>
      <c r="V4" s="1">
        <v>6625983</v>
      </c>
      <c r="W4" s="1">
        <v>8157820</v>
      </c>
      <c r="X4" s="1">
        <v>8360153</v>
      </c>
      <c r="Y4" s="1">
        <v>21259407</v>
      </c>
      <c r="Z4" s="1">
        <v>0</v>
      </c>
      <c r="AA4" s="1">
        <v>2423956</v>
      </c>
      <c r="AB4" s="1">
        <v>-5126899</v>
      </c>
      <c r="AC4" s="1">
        <v>-48356569</v>
      </c>
      <c r="AD4" s="1">
        <v>-17902536</v>
      </c>
      <c r="AE4" s="1">
        <v>20860415</v>
      </c>
      <c r="AF4" s="1">
        <v>-49949185</v>
      </c>
      <c r="AG4" s="1">
        <v>-23052488</v>
      </c>
      <c r="AH4" s="1">
        <v>-60092402</v>
      </c>
      <c r="AI4" s="1">
        <v>-21155413</v>
      </c>
      <c r="AJ4" s="1">
        <v>-255934</v>
      </c>
      <c r="AK4" s="1">
        <v>-183034</v>
      </c>
      <c r="AL4" s="1">
        <v>-491610</v>
      </c>
      <c r="AM4" s="1">
        <v>-82285</v>
      </c>
      <c r="AN4" s="1">
        <v>-299248</v>
      </c>
      <c r="AO4" s="1">
        <v>60092404</v>
      </c>
      <c r="AP4" s="1">
        <v>0</v>
      </c>
      <c r="AQ4" s="13">
        <v>2887582</v>
      </c>
      <c r="AR4" s="13">
        <v>854260</v>
      </c>
      <c r="AS4" s="13">
        <v>1234460</v>
      </c>
      <c r="AT4" s="13">
        <v>186047</v>
      </c>
      <c r="AU4" s="1">
        <v>-4485</v>
      </c>
      <c r="AV4" s="13">
        <v>5787231</v>
      </c>
      <c r="AW4" s="13">
        <v>106098</v>
      </c>
      <c r="AX4" s="1">
        <v>214626</v>
      </c>
      <c r="AY4" s="13">
        <v>10314</v>
      </c>
      <c r="AZ4" s="1">
        <v>76025</v>
      </c>
      <c r="BA4" s="1">
        <v>6521643</v>
      </c>
      <c r="BB4" s="1">
        <v>0</v>
      </c>
      <c r="BC4" s="1">
        <v>0</v>
      </c>
      <c r="BD4" s="1">
        <v>1870360</v>
      </c>
      <c r="BE4" s="1">
        <v>-47000</v>
      </c>
      <c r="BF4" s="1">
        <v>184930</v>
      </c>
      <c r="BG4" s="1">
        <v>0</v>
      </c>
      <c r="BH4" s="1">
        <v>9065</v>
      </c>
      <c r="BI4" s="1">
        <v>-2576366</v>
      </c>
      <c r="BL4" s="1">
        <v>895094202</v>
      </c>
      <c r="BM4" s="1">
        <v>895094.20200000005</v>
      </c>
      <c r="BN4" s="1">
        <v>1011776039</v>
      </c>
      <c r="BO4" s="1">
        <v>34017930</v>
      </c>
      <c r="BQ4" t="s">
        <v>189</v>
      </c>
      <c r="BR4" s="1">
        <v>35820</v>
      </c>
      <c r="BS4" s="1">
        <v>31948</v>
      </c>
      <c r="BT4" s="1">
        <v>439</v>
      </c>
      <c r="BU4" s="1">
        <v>3430</v>
      </c>
      <c r="BV4" s="1">
        <v>0</v>
      </c>
      <c r="BW4" s="1">
        <v>3</v>
      </c>
      <c r="BX4" s="1">
        <v>0</v>
      </c>
      <c r="BY4" t="s">
        <v>189</v>
      </c>
      <c r="BZ4" s="1">
        <v>1012066685</v>
      </c>
      <c r="CA4" s="1">
        <v>260044128</v>
      </c>
      <c r="CB4" s="1">
        <v>388376950</v>
      </c>
      <c r="CC4" s="1">
        <v>105122579</v>
      </c>
      <c r="CD4" s="1">
        <v>0</v>
      </c>
      <c r="CE4" s="1">
        <v>258523028</v>
      </c>
      <c r="CF4" s="1">
        <v>0</v>
      </c>
      <c r="CH4" t="s">
        <v>189</v>
      </c>
      <c r="CI4" s="1">
        <v>1387354</v>
      </c>
      <c r="CJ4" s="1">
        <v>0</v>
      </c>
      <c r="CK4" s="1">
        <v>983040</v>
      </c>
      <c r="CL4" s="1">
        <v>0</v>
      </c>
      <c r="CM4" s="1">
        <v>0</v>
      </c>
      <c r="CN4" s="1">
        <v>404314</v>
      </c>
      <c r="CO4" s="1">
        <v>0</v>
      </c>
      <c r="CQ4" t="s">
        <v>189</v>
      </c>
      <c r="CR4" s="1">
        <v>17516672</v>
      </c>
      <c r="CS4" s="1">
        <v>9953784</v>
      </c>
      <c r="CT4" s="1">
        <v>3571427</v>
      </c>
      <c r="CU4" s="1">
        <v>2726410</v>
      </c>
      <c r="CV4" s="1">
        <v>0</v>
      </c>
      <c r="CW4" s="1">
        <v>1265051</v>
      </c>
      <c r="CX4" s="1">
        <v>0</v>
      </c>
      <c r="CZ4" s="13">
        <v>201</v>
      </c>
      <c r="DA4" s="1">
        <v>54</v>
      </c>
      <c r="DB4" s="1">
        <v>147</v>
      </c>
      <c r="DD4" s="1">
        <v>83425</v>
      </c>
      <c r="DE4" s="1">
        <v>126199</v>
      </c>
      <c r="DF4" s="1">
        <v>0</v>
      </c>
      <c r="DH4" s="1">
        <v>136780</v>
      </c>
      <c r="DI4" s="1">
        <v>182509</v>
      </c>
      <c r="DJ4" s="1">
        <v>105537</v>
      </c>
      <c r="DL4" s="1">
        <v>797</v>
      </c>
      <c r="DM4" s="1">
        <v>585</v>
      </c>
      <c r="DN4" s="13">
        <v>212</v>
      </c>
      <c r="DP4" s="1">
        <v>434</v>
      </c>
      <c r="DQ4" s="1">
        <v>6</v>
      </c>
      <c r="DR4" s="13">
        <v>357</v>
      </c>
      <c r="DT4" s="1">
        <v>0</v>
      </c>
      <c r="DU4" s="1">
        <v>24</v>
      </c>
      <c r="DV4" s="1">
        <v>5460</v>
      </c>
      <c r="DW4" s="1">
        <v>57</v>
      </c>
      <c r="DX4" s="1">
        <v>9344964</v>
      </c>
      <c r="DY4" s="10">
        <v>0</v>
      </c>
      <c r="DZ4" s="9">
        <v>123992179</v>
      </c>
      <c r="EA4" s="9">
        <v>118865280</v>
      </c>
      <c r="EB4" s="9">
        <v>-5126899</v>
      </c>
    </row>
    <row r="5" spans="1:132" x14ac:dyDescent="0.2">
      <c r="A5">
        <v>4</v>
      </c>
      <c r="B5" t="s">
        <v>7</v>
      </c>
      <c r="C5">
        <v>2012</v>
      </c>
      <c r="D5" s="1">
        <v>3873471.4999999995</v>
      </c>
      <c r="E5" s="1">
        <v>0</v>
      </c>
      <c r="H5" t="s">
        <v>133</v>
      </c>
      <c r="J5" s="1">
        <v>5296556.1500000004</v>
      </c>
      <c r="K5" s="1">
        <v>1532362.2799999998</v>
      </c>
      <c r="L5" s="1">
        <v>3814271.38</v>
      </c>
      <c r="M5" s="1">
        <v>-50077.51</v>
      </c>
      <c r="N5" s="1">
        <v>1189320.1200000001</v>
      </c>
      <c r="P5" s="2"/>
      <c r="Q5" s="1">
        <v>994278.85</v>
      </c>
      <c r="R5" s="1">
        <v>2510109.38</v>
      </c>
      <c r="S5" s="1">
        <v>124225.51</v>
      </c>
      <c r="T5" s="1">
        <v>15179602.530000001</v>
      </c>
      <c r="U5" s="1">
        <v>5148982.8499999996</v>
      </c>
      <c r="V5" s="1">
        <v>5378151.1200000001</v>
      </c>
      <c r="W5" s="1">
        <v>494523.97</v>
      </c>
      <c r="X5" s="1">
        <v>2251018.0099999998</v>
      </c>
      <c r="Y5" s="1">
        <v>1417422.01</v>
      </c>
      <c r="Z5" s="1">
        <v>0</v>
      </c>
      <c r="AA5" s="1">
        <v>41000</v>
      </c>
      <c r="AB5" s="1">
        <v>-1886453.05</v>
      </c>
      <c r="AC5" s="1">
        <v>-11960167.970000001</v>
      </c>
      <c r="AD5" s="1">
        <v>0</v>
      </c>
      <c r="AE5" s="1">
        <v>8181422.0299999993</v>
      </c>
      <c r="AF5" s="1">
        <v>-12591033.73</v>
      </c>
      <c r="AG5" s="1">
        <v>-16398062.579999998</v>
      </c>
      <c r="AH5" s="1">
        <v>-25450022.849999998</v>
      </c>
      <c r="AI5" s="1">
        <v>-5821326.5300000003</v>
      </c>
      <c r="AJ5" s="1">
        <v>-50420.31</v>
      </c>
      <c r="AK5" s="1">
        <v>-290979.90000000002</v>
      </c>
      <c r="AL5" s="1">
        <v>-496144.58</v>
      </c>
      <c r="AM5" s="1">
        <v>-286384.06000000006</v>
      </c>
      <c r="AN5" s="1">
        <v>517548.79999999987</v>
      </c>
      <c r="AO5" s="1">
        <v>24794402.589999996</v>
      </c>
      <c r="AP5" s="1">
        <v>969927.5</v>
      </c>
      <c r="AQ5" s="13">
        <v>753402.03</v>
      </c>
      <c r="AR5" s="13">
        <v>778960.24999999988</v>
      </c>
      <c r="AS5" s="13">
        <v>806850.85000000009</v>
      </c>
      <c r="AT5" s="13">
        <v>40420.629999999997</v>
      </c>
      <c r="AU5" s="1">
        <v>-424.44</v>
      </c>
      <c r="AV5" s="13">
        <v>1478170.7399999998</v>
      </c>
      <c r="AW5" s="13">
        <v>0</v>
      </c>
      <c r="AX5" s="1">
        <v>-50077.51</v>
      </c>
      <c r="AY5" s="13">
        <v>15667</v>
      </c>
      <c r="AZ5" s="1">
        <v>0</v>
      </c>
      <c r="BA5" s="1">
        <v>1189320.1200000001</v>
      </c>
      <c r="BB5" s="1">
        <v>0</v>
      </c>
      <c r="BC5" s="1">
        <v>0</v>
      </c>
      <c r="BD5" s="1">
        <v>440110.2</v>
      </c>
      <c r="BE5" s="1">
        <v>141399.49</v>
      </c>
      <c r="BF5" s="1">
        <v>1473162.16</v>
      </c>
      <c r="BG5" s="1">
        <v>0</v>
      </c>
      <c r="BH5" s="1">
        <v>0</v>
      </c>
      <c r="BI5" s="1">
        <v>953562.18000000413</v>
      </c>
      <c r="BL5" s="1">
        <v>292592526</v>
      </c>
      <c r="BM5" s="1">
        <v>292592.52600000001</v>
      </c>
      <c r="BN5" s="1">
        <v>281909505</v>
      </c>
      <c r="BO5" s="1">
        <v>11520002</v>
      </c>
      <c r="BQ5" t="s">
        <v>133</v>
      </c>
      <c r="BR5" s="1">
        <v>9783</v>
      </c>
      <c r="BS5" s="1">
        <v>8365</v>
      </c>
      <c r="BT5" s="1">
        <v>115</v>
      </c>
      <c r="BU5" s="1">
        <v>1303</v>
      </c>
      <c r="BV5" s="1">
        <v>0</v>
      </c>
      <c r="BW5" s="1">
        <v>0</v>
      </c>
      <c r="BX5" s="1">
        <v>0</v>
      </c>
      <c r="BY5" t="s">
        <v>133</v>
      </c>
      <c r="BZ5" s="1">
        <v>272480829</v>
      </c>
      <c r="CA5" s="1">
        <v>80545193</v>
      </c>
      <c r="CB5" s="1">
        <v>156070692</v>
      </c>
      <c r="CC5" s="1">
        <v>35864944</v>
      </c>
      <c r="CD5" s="1">
        <v>0</v>
      </c>
      <c r="CE5" s="1">
        <v>0</v>
      </c>
      <c r="CF5" s="1">
        <v>0</v>
      </c>
      <c r="CH5" t="s">
        <v>133</v>
      </c>
      <c r="CI5" s="1">
        <v>330851</v>
      </c>
      <c r="CJ5" s="1">
        <v>0</v>
      </c>
      <c r="CK5" s="1">
        <v>330851</v>
      </c>
      <c r="CL5" s="1">
        <v>0</v>
      </c>
      <c r="CM5" s="1">
        <v>0</v>
      </c>
      <c r="CN5" s="1">
        <v>0</v>
      </c>
      <c r="CO5" s="1">
        <v>0</v>
      </c>
      <c r="CQ5" t="s">
        <v>133</v>
      </c>
      <c r="CR5" s="1">
        <v>5528722</v>
      </c>
      <c r="CS5" s="1">
        <v>3265390</v>
      </c>
      <c r="CT5" s="1">
        <v>1376197</v>
      </c>
      <c r="CU5" s="1">
        <v>887135</v>
      </c>
      <c r="CV5" s="1">
        <v>0</v>
      </c>
      <c r="CW5" s="1">
        <v>0</v>
      </c>
      <c r="CX5" s="1">
        <v>0</v>
      </c>
      <c r="CZ5" s="13">
        <v>258</v>
      </c>
      <c r="DA5" s="1">
        <v>14</v>
      </c>
      <c r="DB5" s="1">
        <v>244</v>
      </c>
      <c r="DD5" s="1">
        <v>25000</v>
      </c>
      <c r="DE5" s="1">
        <v>30000</v>
      </c>
      <c r="DF5" s="1">
        <v>0</v>
      </c>
      <c r="DH5" s="1">
        <v>47834</v>
      </c>
      <c r="DI5" s="1">
        <v>57677</v>
      </c>
      <c r="DJ5" s="1">
        <v>46298</v>
      </c>
      <c r="DL5" s="1">
        <v>493</v>
      </c>
      <c r="DM5" s="1">
        <v>417</v>
      </c>
      <c r="DN5" s="13">
        <v>76</v>
      </c>
      <c r="DP5" s="1">
        <v>206</v>
      </c>
      <c r="DQ5" s="1">
        <v>8</v>
      </c>
      <c r="DR5" s="13">
        <v>279</v>
      </c>
      <c r="DT5" s="1">
        <v>2</v>
      </c>
      <c r="DU5" s="1">
        <v>3</v>
      </c>
      <c r="DV5" s="1">
        <v>2900</v>
      </c>
      <c r="DW5" s="1">
        <v>0</v>
      </c>
      <c r="DX5" s="1">
        <v>3642846</v>
      </c>
      <c r="DY5" s="10">
        <v>62151</v>
      </c>
      <c r="DZ5" s="9">
        <v>30988207</v>
      </c>
      <c r="EA5" s="9">
        <v>31611863</v>
      </c>
      <c r="EB5" s="9">
        <v>-1886453</v>
      </c>
    </row>
    <row r="6" spans="1:132" x14ac:dyDescent="0.2">
      <c r="A6">
        <v>5</v>
      </c>
      <c r="B6" t="s">
        <v>8</v>
      </c>
      <c r="C6">
        <v>2012</v>
      </c>
      <c r="D6" s="1">
        <v>7879693.3600000013</v>
      </c>
      <c r="E6" s="1">
        <v>0</v>
      </c>
      <c r="H6" t="s">
        <v>134</v>
      </c>
      <c r="J6" s="1">
        <v>8048105.7199999997</v>
      </c>
      <c r="K6" s="1">
        <v>2750381.0100000002</v>
      </c>
      <c r="L6" s="1">
        <v>5133838.0999999996</v>
      </c>
      <c r="M6" s="1">
        <v>163886.60999999999</v>
      </c>
      <c r="N6" s="1">
        <v>3916727.7</v>
      </c>
      <c r="P6" s="2"/>
      <c r="Q6" s="1">
        <v>1440682.94</v>
      </c>
      <c r="R6" s="1">
        <v>4507911.57</v>
      </c>
      <c r="S6" s="1">
        <v>74426.570000000007</v>
      </c>
      <c r="T6" s="1">
        <v>61969534.859999999</v>
      </c>
      <c r="U6" s="1">
        <v>17383771.920000002</v>
      </c>
      <c r="V6" s="1">
        <v>5485295.54</v>
      </c>
      <c r="W6" s="1">
        <v>0</v>
      </c>
      <c r="X6" s="1">
        <v>3076094.89</v>
      </c>
      <c r="Y6" s="1">
        <v>738908.27</v>
      </c>
      <c r="Z6" s="1">
        <v>0</v>
      </c>
      <c r="AA6" s="1">
        <v>697336.92</v>
      </c>
      <c r="AB6" s="1">
        <v>-4457123.87</v>
      </c>
      <c r="AC6" s="1">
        <v>-31589255.510000002</v>
      </c>
      <c r="AD6" s="1">
        <v>67842.81</v>
      </c>
      <c r="AE6" s="1">
        <v>37332326.580000006</v>
      </c>
      <c r="AF6" s="1">
        <v>-62487704.68</v>
      </c>
      <c r="AG6" s="1">
        <v>-35141625.379999995</v>
      </c>
      <c r="AH6" s="1">
        <v>-88293334.479999989</v>
      </c>
      <c r="AI6" s="1">
        <v>-14336994.359999999</v>
      </c>
      <c r="AJ6" s="1">
        <v>-124194.23</v>
      </c>
      <c r="AK6" s="1">
        <v>-407627.62</v>
      </c>
      <c r="AL6" s="1">
        <v>-156787.29999999999</v>
      </c>
      <c r="AM6" s="1">
        <v>-336667.43999999994</v>
      </c>
      <c r="AN6" s="1">
        <v>-290690.12</v>
      </c>
      <c r="AO6" s="1">
        <v>88349511.199999988</v>
      </c>
      <c r="AP6" s="1">
        <v>0</v>
      </c>
      <c r="AQ6" s="13">
        <v>1322296.26</v>
      </c>
      <c r="AR6" s="13">
        <v>1428084.7500000002</v>
      </c>
      <c r="AS6" s="13">
        <v>2131950.46</v>
      </c>
      <c r="AT6" s="13">
        <v>160638.85999999999</v>
      </c>
      <c r="AU6" s="1">
        <v>0</v>
      </c>
      <c r="AV6" s="13">
        <v>2706877.3500000006</v>
      </c>
      <c r="AW6" s="13">
        <v>100723</v>
      </c>
      <c r="AX6" s="1">
        <v>163886.60999999999</v>
      </c>
      <c r="AY6" s="13">
        <v>29122.68</v>
      </c>
      <c r="AZ6" s="1">
        <v>22250</v>
      </c>
      <c r="BA6" s="1">
        <v>3916727.7</v>
      </c>
      <c r="BB6" s="1">
        <v>0</v>
      </c>
      <c r="BC6" s="1">
        <v>-514576.35</v>
      </c>
      <c r="BD6" s="1">
        <v>2280183.23</v>
      </c>
      <c r="BE6" s="1">
        <v>497030</v>
      </c>
      <c r="BF6" s="1">
        <v>4525.75</v>
      </c>
      <c r="BG6" s="1">
        <v>0</v>
      </c>
      <c r="BH6" s="1">
        <v>0</v>
      </c>
      <c r="BI6" s="1">
        <v>-1347064.0500000101</v>
      </c>
      <c r="BL6" s="1">
        <v>942785277</v>
      </c>
      <c r="BM6" s="1">
        <v>942785.277</v>
      </c>
      <c r="BN6" s="1">
        <v>936319333</v>
      </c>
      <c r="BO6" s="1">
        <v>28059898</v>
      </c>
      <c r="BQ6" t="s">
        <v>134</v>
      </c>
      <c r="BR6" s="1">
        <v>38263</v>
      </c>
      <c r="BS6" s="1">
        <v>35066</v>
      </c>
      <c r="BT6" s="1">
        <v>422</v>
      </c>
      <c r="BU6" s="1">
        <v>2772</v>
      </c>
      <c r="BV6" s="1">
        <v>3</v>
      </c>
      <c r="BW6" s="1">
        <v>0</v>
      </c>
      <c r="BX6" s="1">
        <v>0</v>
      </c>
      <c r="BY6" t="s">
        <v>134</v>
      </c>
      <c r="BZ6" s="1">
        <v>926919627</v>
      </c>
      <c r="CA6" s="1">
        <v>287058174</v>
      </c>
      <c r="CB6" s="1">
        <v>539521215</v>
      </c>
      <c r="CC6" s="1">
        <v>100340238</v>
      </c>
      <c r="CD6" s="1">
        <v>0</v>
      </c>
      <c r="CE6" s="1">
        <v>0</v>
      </c>
      <c r="CF6" s="1">
        <v>0</v>
      </c>
      <c r="CH6" t="s">
        <v>134</v>
      </c>
      <c r="CI6" s="1">
        <v>1575056</v>
      </c>
      <c r="CJ6" s="1">
        <v>0</v>
      </c>
      <c r="CK6" s="1">
        <v>1402270</v>
      </c>
      <c r="CL6" s="1">
        <v>21412</v>
      </c>
      <c r="CM6" s="1">
        <v>151374</v>
      </c>
      <c r="CN6" s="1">
        <v>0</v>
      </c>
      <c r="CO6" s="1">
        <v>0</v>
      </c>
      <c r="CQ6" t="s">
        <v>134</v>
      </c>
      <c r="CR6" s="1">
        <v>15433409</v>
      </c>
      <c r="CS6" s="1">
        <v>8693461</v>
      </c>
      <c r="CT6" s="1">
        <v>5022478</v>
      </c>
      <c r="CU6" s="1">
        <v>1444938</v>
      </c>
      <c r="CV6" s="1">
        <v>272532</v>
      </c>
      <c r="CW6" s="1">
        <v>0</v>
      </c>
      <c r="CX6" s="1">
        <v>0</v>
      </c>
      <c r="CZ6" s="13">
        <v>74</v>
      </c>
      <c r="DA6" s="1">
        <v>74</v>
      </c>
      <c r="DB6" s="1">
        <v>0</v>
      </c>
      <c r="DD6" s="1">
        <v>96721</v>
      </c>
      <c r="DE6" s="1">
        <v>96721</v>
      </c>
      <c r="DF6" s="1">
        <v>0</v>
      </c>
      <c r="DH6" s="1">
        <v>144712</v>
      </c>
      <c r="DI6" s="1">
        <v>192045</v>
      </c>
      <c r="DJ6" s="1">
        <v>155370</v>
      </c>
      <c r="DL6" s="1">
        <v>512</v>
      </c>
      <c r="DM6" s="1">
        <v>274</v>
      </c>
      <c r="DN6" s="13">
        <v>238</v>
      </c>
      <c r="DP6" s="1">
        <v>240</v>
      </c>
      <c r="DQ6" s="1">
        <v>0</v>
      </c>
      <c r="DR6" s="13">
        <v>272</v>
      </c>
      <c r="DT6" s="1">
        <v>2</v>
      </c>
      <c r="DU6" s="1">
        <v>0</v>
      </c>
      <c r="DV6" s="1">
        <v>3252</v>
      </c>
      <c r="DW6" s="1">
        <v>70</v>
      </c>
      <c r="DX6" s="1">
        <v>4572035</v>
      </c>
      <c r="DY6" s="10">
        <v>86320</v>
      </c>
      <c r="DZ6" s="9">
        <v>90866054</v>
      </c>
      <c r="EA6" s="9">
        <v>90916842</v>
      </c>
      <c r="EB6" s="9">
        <v>-4457124</v>
      </c>
    </row>
    <row r="7" spans="1:132" x14ac:dyDescent="0.2">
      <c r="A7">
        <v>6</v>
      </c>
      <c r="B7" t="s">
        <v>9</v>
      </c>
      <c r="C7">
        <v>2012</v>
      </c>
      <c r="D7" s="1">
        <v>15967660.770000001</v>
      </c>
      <c r="E7" s="1">
        <v>0</v>
      </c>
      <c r="H7" t="s">
        <v>190</v>
      </c>
      <c r="J7" s="1">
        <v>16412695.699999999</v>
      </c>
      <c r="K7" s="1">
        <v>7536404.6600000001</v>
      </c>
      <c r="L7" s="1">
        <v>8723686.2599999998</v>
      </c>
      <c r="M7" s="1">
        <v>152604.78</v>
      </c>
      <c r="N7" s="1">
        <v>8525106.0399999991</v>
      </c>
      <c r="P7" s="2"/>
      <c r="Q7" s="1">
        <v>2785197.42</v>
      </c>
      <c r="R7" s="1">
        <v>0</v>
      </c>
      <c r="S7" s="1">
        <v>14420892.07</v>
      </c>
      <c r="T7" s="1">
        <v>115955003.36</v>
      </c>
      <c r="U7" s="1">
        <v>48272718.32</v>
      </c>
      <c r="V7" s="1">
        <v>50259607.450000003</v>
      </c>
      <c r="W7" s="1">
        <v>8463857.3800000008</v>
      </c>
      <c r="X7" s="1">
        <v>7221077.7100000009</v>
      </c>
      <c r="Y7" s="1">
        <v>6307133.75</v>
      </c>
      <c r="Z7" s="1">
        <v>0</v>
      </c>
      <c r="AA7" s="1">
        <v>3085723.59</v>
      </c>
      <c r="AB7" s="1">
        <v>-27344679.66</v>
      </c>
      <c r="AC7" s="1">
        <v>-134569449.25999999</v>
      </c>
      <c r="AD7" s="1">
        <v>7203627.0999999996</v>
      </c>
      <c r="AE7" s="1">
        <v>52168934.329999991</v>
      </c>
      <c r="AF7" s="1">
        <v>-87635977.569999993</v>
      </c>
      <c r="AG7" s="1">
        <v>-66593665.990000002</v>
      </c>
      <c r="AH7" s="1">
        <v>-115703833.56</v>
      </c>
      <c r="AI7" s="1">
        <v>-34760698.979999997</v>
      </c>
      <c r="AJ7" s="1">
        <v>-248090.04</v>
      </c>
      <c r="AK7" s="1">
        <v>-853860.16</v>
      </c>
      <c r="AL7" s="1">
        <v>-430721.43000000005</v>
      </c>
      <c r="AM7" s="1">
        <v>182435.80999999994</v>
      </c>
      <c r="AN7" s="1">
        <v>-587043.66</v>
      </c>
      <c r="AO7" s="1">
        <v>115703833.56</v>
      </c>
      <c r="AP7" s="1">
        <v>0</v>
      </c>
      <c r="AQ7" s="13">
        <v>4387013.47</v>
      </c>
      <c r="AR7" s="13">
        <v>3149391.19</v>
      </c>
      <c r="AS7" s="13">
        <v>2961769.08</v>
      </c>
      <c r="AT7" s="13">
        <v>14553</v>
      </c>
      <c r="AU7" s="1">
        <v>1520</v>
      </c>
      <c r="AV7" s="13">
        <v>5215141.2</v>
      </c>
      <c r="AW7" s="13">
        <v>87444.47</v>
      </c>
      <c r="AX7" s="1">
        <v>152604.78</v>
      </c>
      <c r="AY7" s="13">
        <v>152348.35999999999</v>
      </c>
      <c r="AZ7" s="1">
        <v>92993.24</v>
      </c>
      <c r="BA7" s="1">
        <v>8525106.0399999991</v>
      </c>
      <c r="BB7" s="1">
        <v>0</v>
      </c>
      <c r="BC7" s="1">
        <v>0</v>
      </c>
      <c r="BD7" s="1">
        <v>3525622.1</v>
      </c>
      <c r="BE7" s="1">
        <v>1729658</v>
      </c>
      <c r="BF7" s="1">
        <v>292430.15000000002</v>
      </c>
      <c r="BG7" s="1">
        <v>0</v>
      </c>
      <c r="BH7" s="1">
        <v>0</v>
      </c>
      <c r="BI7" s="1">
        <v>-6410383.3799999803</v>
      </c>
      <c r="BL7" s="1">
        <v>1700979059</v>
      </c>
      <c r="BM7" s="1">
        <v>1700979.0589999999</v>
      </c>
      <c r="BN7" s="1">
        <v>1642340001</v>
      </c>
      <c r="BO7" s="1">
        <v>58639058</v>
      </c>
      <c r="BQ7" t="s">
        <v>190</v>
      </c>
      <c r="BR7" s="1">
        <v>65377</v>
      </c>
      <c r="BS7" s="1">
        <v>59210</v>
      </c>
      <c r="BT7" s="1">
        <v>1004</v>
      </c>
      <c r="BU7" s="1">
        <v>5163</v>
      </c>
      <c r="BV7" s="1">
        <v>0</v>
      </c>
      <c r="BW7" s="1">
        <v>0</v>
      </c>
      <c r="BX7" s="1">
        <v>0</v>
      </c>
      <c r="BY7" t="s">
        <v>190</v>
      </c>
      <c r="BZ7" s="1">
        <v>1695193906</v>
      </c>
      <c r="CA7" s="1">
        <v>572475903</v>
      </c>
      <c r="CB7" s="1">
        <v>941242490</v>
      </c>
      <c r="CC7" s="1">
        <v>181475513</v>
      </c>
      <c r="CD7" s="1">
        <v>0</v>
      </c>
      <c r="CE7" s="1">
        <v>0</v>
      </c>
      <c r="CF7" s="1">
        <v>0</v>
      </c>
      <c r="CH7" t="s">
        <v>190</v>
      </c>
      <c r="CI7" s="1">
        <v>2432030</v>
      </c>
      <c r="CJ7" s="1">
        <v>0</v>
      </c>
      <c r="CK7" s="1">
        <v>2432030</v>
      </c>
      <c r="CL7" s="1">
        <v>0</v>
      </c>
      <c r="CM7" s="1">
        <v>0</v>
      </c>
      <c r="CN7" s="1">
        <v>0</v>
      </c>
      <c r="CO7" s="1">
        <v>0</v>
      </c>
      <c r="CQ7" t="s">
        <v>190</v>
      </c>
      <c r="CR7" s="1">
        <v>34404362</v>
      </c>
      <c r="CS7" s="1">
        <v>22105219</v>
      </c>
      <c r="CT7" s="1">
        <v>7097182</v>
      </c>
      <c r="CU7" s="1">
        <v>5201961</v>
      </c>
      <c r="CV7" s="1">
        <v>0</v>
      </c>
      <c r="CW7" s="1">
        <v>0</v>
      </c>
      <c r="CX7" s="1">
        <v>0</v>
      </c>
      <c r="CZ7" s="13">
        <v>188</v>
      </c>
      <c r="DA7" s="1">
        <v>98</v>
      </c>
      <c r="DB7" s="1">
        <v>90</v>
      </c>
      <c r="DD7" s="1">
        <v>175779</v>
      </c>
      <c r="DE7" s="1">
        <v>175779</v>
      </c>
      <c r="DF7" s="1">
        <v>0</v>
      </c>
      <c r="DH7" s="1">
        <v>265513</v>
      </c>
      <c r="DI7" s="1">
        <v>373210</v>
      </c>
      <c r="DJ7" s="1">
        <v>279111</v>
      </c>
      <c r="DL7" s="1">
        <v>1520</v>
      </c>
      <c r="DM7" s="1">
        <v>862</v>
      </c>
      <c r="DN7" s="13">
        <v>658</v>
      </c>
      <c r="DP7" s="1">
        <v>737</v>
      </c>
      <c r="DQ7" s="1">
        <v>0</v>
      </c>
      <c r="DR7" s="13">
        <v>783</v>
      </c>
      <c r="DT7" s="1">
        <v>0</v>
      </c>
      <c r="DU7" s="1">
        <v>44</v>
      </c>
      <c r="DV7" s="1">
        <v>8830</v>
      </c>
      <c r="DW7" s="1">
        <v>70</v>
      </c>
      <c r="DX7" s="1">
        <v>18296870</v>
      </c>
      <c r="DY7" s="10">
        <v>0</v>
      </c>
      <c r="DZ7" s="9">
        <v>256771210</v>
      </c>
      <c r="EA7" s="9">
        <v>229426530</v>
      </c>
      <c r="EB7" s="9">
        <v>-27344680</v>
      </c>
    </row>
    <row r="8" spans="1:132" x14ac:dyDescent="0.2">
      <c r="A8">
        <v>7</v>
      </c>
      <c r="B8" t="s">
        <v>10</v>
      </c>
      <c r="C8">
        <v>2012</v>
      </c>
      <c r="D8" s="1">
        <v>13630722</v>
      </c>
      <c r="E8" s="1">
        <v>212986676</v>
      </c>
      <c r="H8" t="s">
        <v>229</v>
      </c>
      <c r="J8" s="1">
        <v>14019021</v>
      </c>
      <c r="K8" s="1">
        <v>5428204</v>
      </c>
      <c r="L8" s="1">
        <v>8348656</v>
      </c>
      <c r="M8" s="1">
        <v>242161</v>
      </c>
      <c r="N8" s="1">
        <v>4774056</v>
      </c>
      <c r="P8" s="2"/>
      <c r="Q8" s="1">
        <v>1656917</v>
      </c>
      <c r="R8" s="1">
        <v>10014580</v>
      </c>
      <c r="S8" s="1">
        <v>0</v>
      </c>
      <c r="T8" s="1">
        <v>123680506</v>
      </c>
      <c r="U8" s="1">
        <v>44014931</v>
      </c>
      <c r="V8" s="1">
        <v>9515126</v>
      </c>
      <c r="W8" s="1">
        <v>5187347</v>
      </c>
      <c r="X8" s="1">
        <v>5655806</v>
      </c>
      <c r="Y8" s="1">
        <v>5601792</v>
      </c>
      <c r="Z8" s="1">
        <v>0</v>
      </c>
      <c r="AA8" s="1">
        <v>776087</v>
      </c>
      <c r="AB8" s="1">
        <v>-17259636</v>
      </c>
      <c r="AC8" s="1">
        <v>-96586887</v>
      </c>
      <c r="AD8" s="1">
        <v>3827596</v>
      </c>
      <c r="AE8" s="1">
        <v>20334555.490000002</v>
      </c>
      <c r="AF8" s="1">
        <v>-72572859.49000001</v>
      </c>
      <c r="AG8" s="1">
        <v>-70256988</v>
      </c>
      <c r="AH8" s="1">
        <v>-166305165</v>
      </c>
      <c r="AI8" s="1">
        <v>-21834698</v>
      </c>
      <c r="AJ8" s="1">
        <v>-125188</v>
      </c>
      <c r="AK8" s="1">
        <v>-543360</v>
      </c>
      <c r="AL8" s="1">
        <v>-3806386</v>
      </c>
      <c r="AM8" s="1">
        <v>-11760</v>
      </c>
      <c r="AN8" s="1">
        <v>-184748</v>
      </c>
      <c r="AO8" s="1">
        <v>166305165</v>
      </c>
      <c r="AP8" s="1">
        <v>190487</v>
      </c>
      <c r="AQ8" s="13">
        <v>3306212</v>
      </c>
      <c r="AR8" s="13">
        <v>2121992</v>
      </c>
      <c r="AS8" s="13">
        <v>2406849</v>
      </c>
      <c r="AT8" s="13">
        <v>104797</v>
      </c>
      <c r="AU8" s="1">
        <v>0</v>
      </c>
      <c r="AV8" s="13">
        <v>5665390</v>
      </c>
      <c r="AW8" s="13">
        <v>25482</v>
      </c>
      <c r="AX8" s="1">
        <v>242161</v>
      </c>
      <c r="AY8" s="13">
        <v>0</v>
      </c>
      <c r="AZ8" s="1">
        <v>15982</v>
      </c>
      <c r="BA8" s="1">
        <v>4774056</v>
      </c>
      <c r="BB8" s="1">
        <v>0</v>
      </c>
      <c r="BC8" s="1">
        <v>-196573</v>
      </c>
      <c r="BD8" s="1">
        <v>2058654</v>
      </c>
      <c r="BE8" s="1">
        <v>403094</v>
      </c>
      <c r="BF8" s="1">
        <v>146138</v>
      </c>
      <c r="BG8" s="1">
        <v>0</v>
      </c>
      <c r="BH8" s="1">
        <v>0</v>
      </c>
      <c r="BI8" s="1">
        <v>-5241419</v>
      </c>
      <c r="BL8" s="1">
        <v>1493855959</v>
      </c>
      <c r="BM8" s="1">
        <v>1493855.959</v>
      </c>
      <c r="BN8" s="1">
        <v>1456817162</v>
      </c>
      <c r="BO8" s="1">
        <v>42548818</v>
      </c>
      <c r="BQ8" t="s">
        <v>229</v>
      </c>
      <c r="BR8" s="1">
        <v>51985</v>
      </c>
      <c r="BS8" s="1">
        <v>46532</v>
      </c>
      <c r="BT8" s="1">
        <v>758</v>
      </c>
      <c r="BU8" s="1">
        <v>4690</v>
      </c>
      <c r="BV8" s="1">
        <v>2</v>
      </c>
      <c r="BW8" s="1">
        <v>3</v>
      </c>
      <c r="BX8" s="1">
        <v>0</v>
      </c>
      <c r="BY8" t="s">
        <v>229</v>
      </c>
      <c r="BZ8" s="1">
        <v>1451576852</v>
      </c>
      <c r="CA8" s="1">
        <v>398942193</v>
      </c>
      <c r="CB8" s="1">
        <v>681910550</v>
      </c>
      <c r="CC8" s="1">
        <v>157737433</v>
      </c>
      <c r="CD8" s="1">
        <v>0</v>
      </c>
      <c r="CE8" s="1">
        <v>212986676</v>
      </c>
      <c r="CF8" s="1">
        <v>0</v>
      </c>
      <c r="CH8" t="s">
        <v>229</v>
      </c>
      <c r="CI8" s="1">
        <v>2487504</v>
      </c>
      <c r="CJ8" s="1">
        <v>0</v>
      </c>
      <c r="CK8" s="1">
        <v>1901861</v>
      </c>
      <c r="CL8" s="1">
        <v>0</v>
      </c>
      <c r="CM8" s="1">
        <v>100020</v>
      </c>
      <c r="CN8" s="1">
        <v>485623</v>
      </c>
      <c r="CO8" s="1">
        <v>0</v>
      </c>
      <c r="CQ8" t="s">
        <v>229</v>
      </c>
      <c r="CR8" s="1">
        <v>23192494</v>
      </c>
      <c r="CS8" s="1">
        <v>11751085</v>
      </c>
      <c r="CT8" s="1">
        <v>7422451</v>
      </c>
      <c r="CU8" s="1">
        <v>2614429</v>
      </c>
      <c r="CV8" s="1">
        <v>94165</v>
      </c>
      <c r="CW8" s="1">
        <v>1310364</v>
      </c>
      <c r="CX8" s="1">
        <v>0</v>
      </c>
      <c r="CZ8" s="13">
        <v>306</v>
      </c>
      <c r="DA8" s="1">
        <v>90</v>
      </c>
      <c r="DB8" s="1">
        <v>216</v>
      </c>
      <c r="DD8" s="1">
        <v>142310</v>
      </c>
      <c r="DE8" s="1">
        <v>142310</v>
      </c>
      <c r="DF8" s="1">
        <v>0</v>
      </c>
      <c r="DH8" s="1">
        <v>236799</v>
      </c>
      <c r="DI8" s="1">
        <v>294037</v>
      </c>
      <c r="DJ8" s="1">
        <v>241442</v>
      </c>
      <c r="DL8" s="1">
        <v>1124</v>
      </c>
      <c r="DM8" s="1">
        <v>711</v>
      </c>
      <c r="DN8" s="13">
        <v>413</v>
      </c>
      <c r="DP8" s="1">
        <v>437</v>
      </c>
      <c r="DQ8" s="1">
        <v>0</v>
      </c>
      <c r="DR8" s="13">
        <v>687</v>
      </c>
      <c r="DT8" s="1">
        <v>2</v>
      </c>
      <c r="DU8" s="1">
        <v>0</v>
      </c>
      <c r="DV8" s="1">
        <v>7088</v>
      </c>
      <c r="DW8" s="1">
        <v>71</v>
      </c>
      <c r="DX8" s="1">
        <v>16493371</v>
      </c>
      <c r="DY8" s="10">
        <v>181093</v>
      </c>
      <c r="DZ8" s="9">
        <v>196026639</v>
      </c>
      <c r="EA8" s="9">
        <v>188781583</v>
      </c>
      <c r="EB8" s="9">
        <v>-17259636</v>
      </c>
    </row>
    <row r="9" spans="1:132" x14ac:dyDescent="0.2">
      <c r="A9">
        <v>8</v>
      </c>
      <c r="B9" t="s">
        <v>11</v>
      </c>
      <c r="C9">
        <v>2012</v>
      </c>
      <c r="D9" s="1">
        <v>7758057.6200000001</v>
      </c>
      <c r="E9" s="1">
        <v>0</v>
      </c>
      <c r="H9" t="s">
        <v>191</v>
      </c>
      <c r="J9" s="1">
        <v>8167812.0499999998</v>
      </c>
      <c r="K9" s="1">
        <v>3340938.21</v>
      </c>
      <c r="L9" s="1">
        <v>4616807.13</v>
      </c>
      <c r="M9" s="1">
        <v>210066.71</v>
      </c>
      <c r="N9" s="1">
        <v>4270835.66</v>
      </c>
      <c r="P9" s="2"/>
      <c r="Q9" s="1">
        <v>4594620.67</v>
      </c>
      <c r="R9" s="1">
        <v>0</v>
      </c>
      <c r="S9" s="1">
        <v>11690309.27</v>
      </c>
      <c r="T9" s="1">
        <v>55356298.609999992</v>
      </c>
      <c r="U9" s="1">
        <v>13457781.960000001</v>
      </c>
      <c r="V9" s="1">
        <v>13308245.6</v>
      </c>
      <c r="W9" s="1">
        <v>1444793.8</v>
      </c>
      <c r="X9" s="1">
        <v>7591516.54</v>
      </c>
      <c r="Y9" s="1">
        <v>11592574.34</v>
      </c>
      <c r="Z9" s="1">
        <v>0</v>
      </c>
      <c r="AA9" s="1">
        <v>932180.45</v>
      </c>
      <c r="AB9" s="1">
        <v>-8184774.4400000004</v>
      </c>
      <c r="AC9" s="1">
        <v>-46349412.850000001</v>
      </c>
      <c r="AD9" s="1">
        <v>2736066.0700000003</v>
      </c>
      <c r="AE9" s="1">
        <v>28529051.050000001</v>
      </c>
      <c r="AF9" s="1">
        <v>-81911345.5</v>
      </c>
      <c r="AG9" s="1">
        <v>-14259438.720000001</v>
      </c>
      <c r="AH9" s="1">
        <v>-51316820.789999999</v>
      </c>
      <c r="AI9" s="1">
        <v>-15745744.35</v>
      </c>
      <c r="AJ9" s="1">
        <v>-322530.71000000002</v>
      </c>
      <c r="AK9" s="1">
        <v>-147450</v>
      </c>
      <c r="AL9" s="1">
        <v>-1191910.02</v>
      </c>
      <c r="AM9" s="1">
        <v>-874821.04</v>
      </c>
      <c r="AN9" s="1">
        <v>-172915.57</v>
      </c>
      <c r="AO9" s="1">
        <v>51316573.75</v>
      </c>
      <c r="AP9" s="1">
        <v>106199.11</v>
      </c>
      <c r="AQ9" s="13">
        <v>1441467.82</v>
      </c>
      <c r="AR9" s="13">
        <v>1899470.3899999997</v>
      </c>
      <c r="AS9" s="13">
        <v>1554743.1</v>
      </c>
      <c r="AT9" s="13">
        <v>12985.77</v>
      </c>
      <c r="AU9" s="1">
        <v>0</v>
      </c>
      <c r="AV9" s="13">
        <v>2782696.8</v>
      </c>
      <c r="AW9" s="13">
        <v>56846.57</v>
      </c>
      <c r="AX9" s="1">
        <v>210066.71</v>
      </c>
      <c r="AY9" s="13">
        <v>9847.17</v>
      </c>
      <c r="AZ9" s="1">
        <v>21098.19</v>
      </c>
      <c r="BA9" s="1">
        <v>4270835.66</v>
      </c>
      <c r="BB9" s="1">
        <v>0</v>
      </c>
      <c r="BC9" s="1">
        <v>4718.25</v>
      </c>
      <c r="BD9" s="1">
        <v>3095415.9</v>
      </c>
      <c r="BE9" s="1">
        <v>275439.35999999999</v>
      </c>
      <c r="BF9" s="1">
        <v>199687.72</v>
      </c>
      <c r="BG9" s="1">
        <v>312.81</v>
      </c>
      <c r="BH9" s="1">
        <v>0</v>
      </c>
      <c r="BI9" s="1">
        <v>-2513787.3999999901</v>
      </c>
      <c r="BL9" s="1" t="e">
        <v>#N/A</v>
      </c>
      <c r="BM9" s="1" t="e">
        <v>#N/A</v>
      </c>
      <c r="BN9" s="1" t="e">
        <v>#N/A</v>
      </c>
      <c r="BO9" s="1" t="e">
        <v>#N/A</v>
      </c>
      <c r="BQ9" t="s">
        <v>304</v>
      </c>
      <c r="BR9" s="1" t="e">
        <v>#N/A</v>
      </c>
      <c r="BS9" s="1" t="e">
        <v>#N/A</v>
      </c>
      <c r="BT9" s="1" t="e">
        <v>#N/A</v>
      </c>
      <c r="BU9" s="1" t="e">
        <v>#N/A</v>
      </c>
      <c r="BV9" s="1" t="e">
        <v>#N/A</v>
      </c>
      <c r="BW9" s="1" t="e">
        <v>#N/A</v>
      </c>
      <c r="BX9" s="1" t="e">
        <v>#N/A</v>
      </c>
      <c r="BY9" t="s">
        <v>191</v>
      </c>
      <c r="BZ9" s="1">
        <v>531133416</v>
      </c>
      <c r="CA9" s="1">
        <v>202637719</v>
      </c>
      <c r="CB9" s="1">
        <v>258135757</v>
      </c>
      <c r="CC9" s="1">
        <v>70359940</v>
      </c>
      <c r="CD9" s="1">
        <v>0</v>
      </c>
      <c r="CE9" s="1">
        <v>0</v>
      </c>
      <c r="CF9" s="1">
        <v>0</v>
      </c>
      <c r="CH9" t="s">
        <v>191</v>
      </c>
      <c r="CI9" s="1">
        <v>773153</v>
      </c>
      <c r="CJ9" s="1">
        <v>0</v>
      </c>
      <c r="CK9" s="1">
        <v>773153</v>
      </c>
      <c r="CL9" s="1">
        <v>0</v>
      </c>
      <c r="CM9" s="1">
        <v>0</v>
      </c>
      <c r="CN9" s="1">
        <v>0</v>
      </c>
      <c r="CO9" s="1">
        <v>0</v>
      </c>
      <c r="CQ9" t="s">
        <v>191</v>
      </c>
      <c r="CR9" s="1">
        <v>15187026</v>
      </c>
      <c r="CS9" s="1">
        <v>8686310</v>
      </c>
      <c r="CT9" s="1">
        <v>4362266</v>
      </c>
      <c r="CU9" s="1">
        <v>2138450</v>
      </c>
      <c r="CV9" s="1">
        <v>0</v>
      </c>
      <c r="CW9" s="1">
        <v>0</v>
      </c>
      <c r="CX9" s="1">
        <v>0</v>
      </c>
      <c r="CZ9" s="13">
        <v>356</v>
      </c>
      <c r="DA9" s="1">
        <v>73</v>
      </c>
      <c r="DB9" s="1">
        <v>283</v>
      </c>
      <c r="DD9" s="1">
        <v>55278</v>
      </c>
      <c r="DE9" s="1">
        <v>53578</v>
      </c>
      <c r="DF9" s="1">
        <v>200</v>
      </c>
      <c r="DH9" s="1">
        <v>91385</v>
      </c>
      <c r="DI9" s="1">
        <v>109451</v>
      </c>
      <c r="DJ9" s="1">
        <v>90493</v>
      </c>
      <c r="DL9" s="1">
        <v>1027</v>
      </c>
      <c r="DM9" s="1">
        <v>954</v>
      </c>
      <c r="DN9" s="13">
        <v>73</v>
      </c>
      <c r="DP9" s="1">
        <v>626</v>
      </c>
      <c r="DQ9" s="1">
        <v>66</v>
      </c>
      <c r="DR9" s="13">
        <v>335</v>
      </c>
      <c r="DT9" s="1">
        <v>0</v>
      </c>
      <c r="DU9" s="1">
        <v>0</v>
      </c>
      <c r="DV9" s="1">
        <v>25</v>
      </c>
      <c r="DW9" s="1">
        <v>55</v>
      </c>
      <c r="DX9" s="1">
        <v>7708186</v>
      </c>
      <c r="DY9" s="10">
        <v>0</v>
      </c>
      <c r="DZ9" s="9">
        <v>119876975</v>
      </c>
      <c r="EA9" s="9">
        <v>111692201</v>
      </c>
      <c r="EB9" s="9">
        <v>-8184774</v>
      </c>
    </row>
    <row r="10" spans="1:132" x14ac:dyDescent="0.2">
      <c r="A10">
        <v>9</v>
      </c>
      <c r="B10" t="s">
        <v>12</v>
      </c>
      <c r="C10">
        <v>2012</v>
      </c>
      <c r="D10" s="1">
        <v>2140639.7099999995</v>
      </c>
      <c r="E10" s="1">
        <v>0</v>
      </c>
      <c r="H10" t="s">
        <v>230</v>
      </c>
      <c r="J10" s="1">
        <v>2209979.25</v>
      </c>
      <c r="K10" s="1">
        <v>620744.05000000005</v>
      </c>
      <c r="L10" s="1">
        <v>1577368.72</v>
      </c>
      <c r="M10" s="1">
        <v>11866.48</v>
      </c>
      <c r="N10" s="1">
        <v>609505.85</v>
      </c>
      <c r="P10" s="2"/>
      <c r="Q10" s="1">
        <v>94144.91</v>
      </c>
      <c r="R10" s="1">
        <v>0</v>
      </c>
      <c r="S10" s="1">
        <v>2391027.15</v>
      </c>
      <c r="T10" s="1">
        <v>6760820.3499999996</v>
      </c>
      <c r="U10" s="1">
        <v>3192223.76</v>
      </c>
      <c r="V10" s="1">
        <v>4061390.92</v>
      </c>
      <c r="W10" s="1">
        <v>1088697.6200000001</v>
      </c>
      <c r="X10" s="1">
        <v>1228765.2000000002</v>
      </c>
      <c r="Y10" s="1">
        <v>654548.14</v>
      </c>
      <c r="Z10" s="1">
        <v>0</v>
      </c>
      <c r="AA10" s="1">
        <v>263477.51</v>
      </c>
      <c r="AB10" s="1">
        <v>-1613560.81</v>
      </c>
      <c r="AC10" s="1">
        <v>-10396380.189999999</v>
      </c>
      <c r="AD10" s="1">
        <v>0</v>
      </c>
      <c r="AE10" s="1">
        <v>7264100.5299999993</v>
      </c>
      <c r="AF10" s="1">
        <v>-8362604.2400000002</v>
      </c>
      <c r="AG10" s="1">
        <v>-6814065.4900000002</v>
      </c>
      <c r="AH10" s="1">
        <v>-14084886.049999999</v>
      </c>
      <c r="AI10" s="1">
        <v>-2849529.49</v>
      </c>
      <c r="AJ10" s="1">
        <v>-11544.21</v>
      </c>
      <c r="AK10" s="1">
        <v>-121200.62</v>
      </c>
      <c r="AL10" s="1">
        <v>-158238.91</v>
      </c>
      <c r="AM10" s="1">
        <v>-135611.46999999997</v>
      </c>
      <c r="AN10" s="1">
        <v>-131211.58000000002</v>
      </c>
      <c r="AO10" s="1">
        <v>14084886.049999999</v>
      </c>
      <c r="AP10" s="1">
        <v>87336.72</v>
      </c>
      <c r="AQ10" s="13">
        <v>340132.93</v>
      </c>
      <c r="AR10" s="13">
        <v>280611.12</v>
      </c>
      <c r="AS10" s="13">
        <v>456251.68</v>
      </c>
      <c r="AT10" s="13">
        <v>28538.729999999996</v>
      </c>
      <c r="AU10" s="1">
        <v>4711.72</v>
      </c>
      <c r="AV10" s="13">
        <v>1018487.05</v>
      </c>
      <c r="AW10" s="13">
        <v>14747.4</v>
      </c>
      <c r="AX10" s="1">
        <v>11866.48</v>
      </c>
      <c r="AY10" s="13">
        <v>1870.8</v>
      </c>
      <c r="AZ10" s="1">
        <v>9996</v>
      </c>
      <c r="BA10" s="1">
        <v>609505.85</v>
      </c>
      <c r="BB10" s="1">
        <v>0</v>
      </c>
      <c r="BC10" s="1">
        <v>0</v>
      </c>
      <c r="BD10" s="1">
        <v>384478.63</v>
      </c>
      <c r="BE10" s="1">
        <v>-18523</v>
      </c>
      <c r="BF10" s="1">
        <v>57473.06</v>
      </c>
      <c r="BG10" s="1">
        <v>0</v>
      </c>
      <c r="BH10" s="1">
        <v>0</v>
      </c>
      <c r="BI10" s="1">
        <v>-119851.10999999853</v>
      </c>
      <c r="BL10" s="1">
        <v>155019231</v>
      </c>
      <c r="BM10" s="1">
        <v>155019.231</v>
      </c>
      <c r="BN10" s="1">
        <v>150366886</v>
      </c>
      <c r="BO10" s="1">
        <v>6154514</v>
      </c>
      <c r="BQ10" t="s">
        <v>230</v>
      </c>
      <c r="BR10" s="1">
        <v>6647</v>
      </c>
      <c r="BS10" s="1">
        <v>5883</v>
      </c>
      <c r="BT10" s="1">
        <v>59</v>
      </c>
      <c r="BU10" s="1">
        <v>705</v>
      </c>
      <c r="BV10" s="1">
        <v>0</v>
      </c>
      <c r="BW10" s="1">
        <v>0</v>
      </c>
      <c r="BX10" s="1">
        <v>0</v>
      </c>
      <c r="BY10" t="s">
        <v>230</v>
      </c>
      <c r="BZ10" s="1">
        <v>148746765</v>
      </c>
      <c r="CA10" s="1">
        <v>45220014</v>
      </c>
      <c r="CB10" s="1">
        <v>83203726</v>
      </c>
      <c r="CC10" s="1">
        <v>20323025</v>
      </c>
      <c r="CD10" s="1">
        <v>0</v>
      </c>
      <c r="CE10" s="1">
        <v>0</v>
      </c>
      <c r="CF10" s="1">
        <v>0</v>
      </c>
      <c r="CH10" t="s">
        <v>230</v>
      </c>
      <c r="CI10" s="1">
        <v>209151</v>
      </c>
      <c r="CJ10" s="1">
        <v>0</v>
      </c>
      <c r="CK10" s="1">
        <v>209151</v>
      </c>
      <c r="CL10" s="1">
        <v>0</v>
      </c>
      <c r="CM10" s="1">
        <v>0</v>
      </c>
      <c r="CN10" s="1">
        <v>0</v>
      </c>
      <c r="CO10" s="1">
        <v>0</v>
      </c>
      <c r="CQ10" t="s">
        <v>230</v>
      </c>
      <c r="CR10" s="1">
        <v>2671282</v>
      </c>
      <c r="CS10" s="1">
        <v>1594595</v>
      </c>
      <c r="CT10" s="1">
        <v>606145</v>
      </c>
      <c r="CU10" s="1">
        <v>470542</v>
      </c>
      <c r="CV10" s="1">
        <v>0</v>
      </c>
      <c r="CW10" s="1">
        <v>0</v>
      </c>
      <c r="CX10" s="1">
        <v>0</v>
      </c>
      <c r="CZ10" s="13">
        <v>10</v>
      </c>
      <c r="DA10" s="1">
        <v>10</v>
      </c>
      <c r="DB10" s="1">
        <v>0</v>
      </c>
      <c r="DD10" s="1">
        <v>21295</v>
      </c>
      <c r="DE10" s="1">
        <v>28509</v>
      </c>
      <c r="DF10" s="1">
        <v>0</v>
      </c>
      <c r="DH10" s="1">
        <v>26202</v>
      </c>
      <c r="DI10" s="1">
        <v>28573</v>
      </c>
      <c r="DJ10" s="1">
        <v>24953</v>
      </c>
      <c r="DL10" s="1">
        <v>149</v>
      </c>
      <c r="DM10" s="1">
        <v>79</v>
      </c>
      <c r="DN10" s="13">
        <v>70</v>
      </c>
      <c r="DP10" s="1">
        <v>72</v>
      </c>
      <c r="DQ10" s="1">
        <v>0</v>
      </c>
      <c r="DR10" s="13">
        <v>77</v>
      </c>
      <c r="DT10" s="1">
        <v>0</v>
      </c>
      <c r="DU10" s="1">
        <v>6</v>
      </c>
      <c r="DV10" s="1">
        <v>836</v>
      </c>
      <c r="DW10" s="1">
        <v>70</v>
      </c>
      <c r="DX10" s="1">
        <v>2048092</v>
      </c>
      <c r="DY10" s="10">
        <v>0</v>
      </c>
      <c r="DZ10" s="9">
        <v>19735097</v>
      </c>
      <c r="EA10" s="9">
        <v>18121536</v>
      </c>
      <c r="EB10" s="9">
        <v>-1613561</v>
      </c>
    </row>
    <row r="11" spans="1:132" x14ac:dyDescent="0.2">
      <c r="A11">
        <v>10</v>
      </c>
      <c r="B11" t="s">
        <v>13</v>
      </c>
      <c r="C11">
        <v>2012</v>
      </c>
      <c r="D11" s="1">
        <v>664499.87</v>
      </c>
      <c r="E11" s="1">
        <v>0</v>
      </c>
      <c r="H11" t="s">
        <v>192</v>
      </c>
      <c r="J11" s="1">
        <v>678491.53</v>
      </c>
      <c r="K11" s="1">
        <v>289711.10000000003</v>
      </c>
      <c r="L11" s="1">
        <v>384673.37999999995</v>
      </c>
      <c r="M11" s="1">
        <v>4107.05</v>
      </c>
      <c r="N11" s="1">
        <v>113902.86</v>
      </c>
      <c r="Q11" s="1">
        <v>0</v>
      </c>
      <c r="R11" s="1">
        <v>478223.04</v>
      </c>
      <c r="S11" s="1">
        <v>0</v>
      </c>
      <c r="T11" s="1">
        <v>1210917.01</v>
      </c>
      <c r="U11" s="1">
        <v>393106.38</v>
      </c>
      <c r="V11" s="1">
        <v>410326.45</v>
      </c>
      <c r="W11" s="1">
        <v>0</v>
      </c>
      <c r="X11" s="1">
        <v>0</v>
      </c>
      <c r="Y11" s="1">
        <v>69323.19</v>
      </c>
      <c r="Z11" s="1">
        <v>0</v>
      </c>
      <c r="AA11" s="1">
        <v>9574.7999999999993</v>
      </c>
      <c r="AB11" s="1">
        <v>0</v>
      </c>
      <c r="AC11" s="1">
        <v>-1478772.42</v>
      </c>
      <c r="AD11" s="1">
        <v>140.5</v>
      </c>
      <c r="AE11" s="1">
        <v>1458351.99</v>
      </c>
      <c r="AF11" s="1">
        <v>-858261.57</v>
      </c>
      <c r="AG11" s="1">
        <v>-1693791.4300000006</v>
      </c>
      <c r="AH11" s="1">
        <v>-2433785.77</v>
      </c>
      <c r="AI11" s="1">
        <v>-683384.59</v>
      </c>
      <c r="AJ11" s="1">
        <v>-5624.02</v>
      </c>
      <c r="AK11" s="1">
        <v>-8156</v>
      </c>
      <c r="AL11" s="1">
        <v>-27701.379999999997</v>
      </c>
      <c r="AM11" s="1">
        <v>0</v>
      </c>
      <c r="AN11" s="1">
        <v>-13856.51</v>
      </c>
      <c r="AO11" s="1">
        <v>2433806.4900000002</v>
      </c>
      <c r="AP11" s="1">
        <v>15470.17</v>
      </c>
      <c r="AQ11" s="13">
        <v>289711.10000000003</v>
      </c>
      <c r="AR11" s="13">
        <v>0</v>
      </c>
      <c r="AS11" s="13">
        <v>91478.37</v>
      </c>
      <c r="AT11" s="13">
        <v>115</v>
      </c>
      <c r="AU11" s="1">
        <v>0</v>
      </c>
      <c r="AV11" s="13">
        <v>269651.17</v>
      </c>
      <c r="AW11" s="13">
        <v>13544.23</v>
      </c>
      <c r="AX11" s="1">
        <v>4107.05</v>
      </c>
      <c r="AY11" s="13">
        <v>0</v>
      </c>
      <c r="AZ11" s="1">
        <v>2000</v>
      </c>
      <c r="BA11" s="1">
        <v>113902.86</v>
      </c>
      <c r="BB11" s="1">
        <v>0</v>
      </c>
      <c r="BC11" s="1">
        <v>0</v>
      </c>
      <c r="BD11" s="1">
        <v>19758.77</v>
      </c>
      <c r="BE11" s="1">
        <v>0</v>
      </c>
      <c r="BF11" s="1">
        <v>9884.61</v>
      </c>
      <c r="BG11" s="1">
        <v>0</v>
      </c>
      <c r="BH11" s="1">
        <v>0</v>
      </c>
      <c r="BI11" s="1">
        <v>90921.550000000731</v>
      </c>
      <c r="BL11" s="1">
        <v>28011153</v>
      </c>
      <c r="BM11" s="1">
        <v>28011.152999999998</v>
      </c>
      <c r="BN11" s="1">
        <v>26031597</v>
      </c>
      <c r="BO11" s="1">
        <v>1979556</v>
      </c>
      <c r="BQ11" t="s">
        <v>192</v>
      </c>
      <c r="BR11" s="1">
        <v>1275</v>
      </c>
      <c r="BS11" s="1">
        <v>1099</v>
      </c>
      <c r="BT11" s="1">
        <v>14</v>
      </c>
      <c r="BU11" s="1">
        <v>162</v>
      </c>
      <c r="BV11" s="1">
        <v>0</v>
      </c>
      <c r="BW11" s="1">
        <v>0</v>
      </c>
      <c r="BX11" s="1">
        <v>0</v>
      </c>
      <c r="BY11" t="s">
        <v>192</v>
      </c>
      <c r="BZ11" s="1">
        <v>25709821</v>
      </c>
      <c r="CA11" s="1">
        <v>13606692</v>
      </c>
      <c r="CB11" s="1">
        <v>7124651</v>
      </c>
      <c r="CC11" s="1">
        <v>4978478</v>
      </c>
      <c r="CD11" s="1">
        <v>0</v>
      </c>
      <c r="CE11" s="1">
        <v>0</v>
      </c>
      <c r="CF11" s="1">
        <v>0</v>
      </c>
      <c r="CH11" t="s">
        <v>192</v>
      </c>
      <c r="CI11" s="1">
        <v>18736</v>
      </c>
      <c r="CJ11" s="1">
        <v>0</v>
      </c>
      <c r="CK11" s="1">
        <v>18736</v>
      </c>
      <c r="CL11" s="1">
        <v>0</v>
      </c>
      <c r="CM11" s="1">
        <v>0</v>
      </c>
      <c r="CN11" s="1">
        <v>0</v>
      </c>
      <c r="CO11" s="1">
        <v>0</v>
      </c>
      <c r="CQ11" t="s">
        <v>192</v>
      </c>
      <c r="CR11" s="1">
        <v>579075</v>
      </c>
      <c r="CS11" s="1">
        <v>380767</v>
      </c>
      <c r="CT11" s="1">
        <v>81007</v>
      </c>
      <c r="CU11" s="1">
        <v>117301</v>
      </c>
      <c r="CV11" s="1">
        <v>0</v>
      </c>
      <c r="CW11" s="1">
        <v>0</v>
      </c>
      <c r="CX11" s="1">
        <v>0</v>
      </c>
      <c r="CZ11" s="13">
        <v>2</v>
      </c>
      <c r="DA11" s="1">
        <v>2</v>
      </c>
      <c r="DB11" s="1">
        <v>0</v>
      </c>
      <c r="DD11" s="1">
        <v>2428</v>
      </c>
      <c r="DE11" s="1">
        <v>2428</v>
      </c>
      <c r="DF11" s="1">
        <v>3</v>
      </c>
      <c r="DH11" s="1">
        <v>6359</v>
      </c>
      <c r="DI11" s="1">
        <v>4316</v>
      </c>
      <c r="DJ11" s="1">
        <v>4362</v>
      </c>
      <c r="DL11" s="1">
        <v>27</v>
      </c>
      <c r="DM11" s="1">
        <v>26</v>
      </c>
      <c r="DN11" s="13">
        <v>1</v>
      </c>
      <c r="DP11" s="1">
        <v>16</v>
      </c>
      <c r="DQ11" s="1">
        <v>2</v>
      </c>
      <c r="DR11" s="13">
        <v>9</v>
      </c>
      <c r="DT11" s="1">
        <v>0</v>
      </c>
      <c r="DU11" s="1">
        <v>0</v>
      </c>
      <c r="DV11" s="1">
        <v>1</v>
      </c>
      <c r="DW11" s="1">
        <v>75</v>
      </c>
      <c r="DX11" s="1">
        <v>406635</v>
      </c>
      <c r="DY11" s="10">
        <v>0</v>
      </c>
      <c r="DZ11" s="9">
        <v>2093248</v>
      </c>
      <c r="EA11" s="9">
        <v>2571471</v>
      </c>
      <c r="EB11" s="9">
        <v>0</v>
      </c>
    </row>
    <row r="12" spans="1:132" x14ac:dyDescent="0.2">
      <c r="A12">
        <v>15</v>
      </c>
      <c r="B12" t="s">
        <v>97</v>
      </c>
      <c r="C12">
        <v>2012</v>
      </c>
      <c r="D12" s="1">
        <v>8412886.9100000001</v>
      </c>
      <c r="E12" s="1">
        <v>34317082</v>
      </c>
      <c r="H12" t="s">
        <v>231</v>
      </c>
      <c r="J12" s="1">
        <v>8602027.6599999983</v>
      </c>
      <c r="K12" s="1">
        <v>2346433.6399999997</v>
      </c>
      <c r="L12" s="1">
        <v>6078415.3300000001</v>
      </c>
      <c r="M12" s="1">
        <v>177178.69</v>
      </c>
      <c r="N12" s="1">
        <v>4514063.93</v>
      </c>
      <c r="Q12" s="1">
        <v>2310863.8200000003</v>
      </c>
      <c r="R12" s="1">
        <v>0</v>
      </c>
      <c r="S12" s="1">
        <v>1625438.87</v>
      </c>
      <c r="T12" s="1">
        <v>62474002.629999995</v>
      </c>
      <c r="U12" s="1">
        <v>21439194.16</v>
      </c>
      <c r="V12" s="1">
        <v>17256452.050000001</v>
      </c>
      <c r="W12" s="1">
        <v>4699524.42</v>
      </c>
      <c r="X12" s="1">
        <v>5677307.6100000003</v>
      </c>
      <c r="Y12" s="1">
        <v>1657835.87</v>
      </c>
      <c r="Z12" s="1">
        <v>0</v>
      </c>
      <c r="AA12" s="1">
        <v>3295500.89</v>
      </c>
      <c r="AB12" s="1">
        <v>-6594753.1100000003</v>
      </c>
      <c r="AC12" s="1">
        <v>-52613768.979999997</v>
      </c>
      <c r="AD12" s="1">
        <v>1497794.2200000002</v>
      </c>
      <c r="AE12" s="1">
        <v>30385237.920000006</v>
      </c>
      <c r="AF12" s="1">
        <v>-64168106.730000004</v>
      </c>
      <c r="AG12" s="1">
        <v>-28942523.640000001</v>
      </c>
      <c r="AH12" s="1">
        <v>-88333663.899999991</v>
      </c>
      <c r="AI12" s="1">
        <v>-17752433.550000001</v>
      </c>
      <c r="AJ12" s="1">
        <v>-258141.45</v>
      </c>
      <c r="AK12" s="1">
        <v>-472091.75</v>
      </c>
      <c r="AL12" s="1">
        <v>-718962.15</v>
      </c>
      <c r="AM12" s="1">
        <v>50252.87</v>
      </c>
      <c r="AN12" s="1">
        <v>-273314.66000000003</v>
      </c>
      <c r="AO12" s="1">
        <v>88333663.900000006</v>
      </c>
      <c r="AP12" s="1">
        <v>347274.94</v>
      </c>
      <c r="AQ12" s="13">
        <v>890263.38</v>
      </c>
      <c r="AR12" s="13">
        <v>1456170.2599999998</v>
      </c>
      <c r="AS12" s="13">
        <v>2256458.61</v>
      </c>
      <c r="AT12" s="13">
        <v>94392.91</v>
      </c>
      <c r="AU12" s="1">
        <v>0</v>
      </c>
      <c r="AV12" s="13">
        <v>3589744.4600000004</v>
      </c>
      <c r="AW12" s="13">
        <v>125857.29</v>
      </c>
      <c r="AX12" s="1">
        <v>177178.69</v>
      </c>
      <c r="AY12" s="13">
        <v>0</v>
      </c>
      <c r="AZ12" s="1">
        <v>230553.9</v>
      </c>
      <c r="BA12" s="1">
        <v>4514063.93</v>
      </c>
      <c r="BB12" s="1">
        <v>0</v>
      </c>
      <c r="BC12" s="1">
        <v>0</v>
      </c>
      <c r="BD12" s="1">
        <v>2360562.89</v>
      </c>
      <c r="BE12" s="1">
        <v>1032859</v>
      </c>
      <c r="BF12" s="1">
        <v>11962.06</v>
      </c>
      <c r="BG12" s="1">
        <v>0</v>
      </c>
      <c r="BH12" s="1">
        <v>50960.12</v>
      </c>
      <c r="BI12" s="1">
        <v>-2286388.2499999832</v>
      </c>
      <c r="BL12" s="1">
        <v>969956640</v>
      </c>
      <c r="BM12" s="1">
        <v>969956.64</v>
      </c>
      <c r="BN12" s="1">
        <v>937950439</v>
      </c>
      <c r="BO12" s="1">
        <v>40390629</v>
      </c>
      <c r="BQ12" t="s">
        <v>231</v>
      </c>
      <c r="BR12" s="1">
        <v>40232</v>
      </c>
      <c r="BS12" s="1">
        <v>35872</v>
      </c>
      <c r="BT12" s="1">
        <v>501</v>
      </c>
      <c r="BU12" s="1">
        <v>3858</v>
      </c>
      <c r="BV12" s="1">
        <v>0</v>
      </c>
      <c r="BW12" s="1">
        <v>1</v>
      </c>
      <c r="BX12" s="1">
        <v>0</v>
      </c>
      <c r="BY12" t="s">
        <v>231</v>
      </c>
      <c r="BZ12" s="1">
        <v>928081976</v>
      </c>
      <c r="CA12" s="1">
        <v>296656279</v>
      </c>
      <c r="CB12" s="1">
        <v>486952389</v>
      </c>
      <c r="CC12" s="1">
        <v>110156226</v>
      </c>
      <c r="CD12" s="1">
        <v>0</v>
      </c>
      <c r="CE12" s="1">
        <v>34317082</v>
      </c>
      <c r="CF12" s="1">
        <v>0</v>
      </c>
      <c r="CH12" t="s">
        <v>231</v>
      </c>
      <c r="CI12" s="1">
        <v>1333513</v>
      </c>
      <c r="CJ12" s="1">
        <v>0</v>
      </c>
      <c r="CK12" s="1">
        <v>1265976</v>
      </c>
      <c r="CL12" s="1">
        <v>0</v>
      </c>
      <c r="CM12" s="1">
        <v>0</v>
      </c>
      <c r="CN12" s="1">
        <v>67537</v>
      </c>
      <c r="CO12" s="1">
        <v>0</v>
      </c>
      <c r="CQ12" t="s">
        <v>231</v>
      </c>
      <c r="CR12" s="1">
        <v>17307659</v>
      </c>
      <c r="CS12" s="1">
        <v>10379429</v>
      </c>
      <c r="CT12" s="1">
        <v>4351622</v>
      </c>
      <c r="CU12" s="1">
        <v>2569377</v>
      </c>
      <c r="CV12" s="1">
        <v>0</v>
      </c>
      <c r="CW12" s="1">
        <v>7231</v>
      </c>
      <c r="CX12" s="1">
        <v>0</v>
      </c>
      <c r="CZ12" s="13">
        <v>96</v>
      </c>
      <c r="DA12" s="1">
        <v>96</v>
      </c>
      <c r="DB12" s="1">
        <v>0</v>
      </c>
      <c r="DD12" s="1">
        <v>102600</v>
      </c>
      <c r="DE12" s="1">
        <v>123998</v>
      </c>
      <c r="DF12" s="1">
        <v>0</v>
      </c>
      <c r="DH12" s="1">
        <v>137390</v>
      </c>
      <c r="DI12" s="1">
        <v>199699</v>
      </c>
      <c r="DJ12" s="1">
        <v>150989</v>
      </c>
      <c r="DL12" s="1">
        <v>959</v>
      </c>
      <c r="DM12" s="1">
        <v>689</v>
      </c>
      <c r="DN12" s="13">
        <v>270</v>
      </c>
      <c r="DP12" s="1">
        <v>596</v>
      </c>
      <c r="DQ12" s="1">
        <v>0</v>
      </c>
      <c r="DR12" s="13">
        <v>363</v>
      </c>
      <c r="DT12" s="1">
        <v>0</v>
      </c>
      <c r="DU12" s="1">
        <v>18</v>
      </c>
      <c r="DV12" s="1">
        <v>4463</v>
      </c>
      <c r="DW12" s="1">
        <v>70</v>
      </c>
      <c r="DX12" s="1">
        <v>10422796</v>
      </c>
      <c r="DY12" s="10">
        <v>0</v>
      </c>
      <c r="DZ12" s="9">
        <v>120436120</v>
      </c>
      <c r="EA12" s="9">
        <v>113841367</v>
      </c>
      <c r="EB12" s="9">
        <v>0</v>
      </c>
    </row>
    <row r="13" spans="1:132" x14ac:dyDescent="0.2">
      <c r="A13">
        <v>11</v>
      </c>
      <c r="B13" t="s">
        <v>14</v>
      </c>
      <c r="C13">
        <v>2012</v>
      </c>
      <c r="D13" s="1">
        <v>4728064.8999999994</v>
      </c>
      <c r="E13" s="1">
        <v>0</v>
      </c>
      <c r="H13" t="s">
        <v>233</v>
      </c>
      <c r="J13" s="1">
        <v>4810387.9099999992</v>
      </c>
      <c r="K13" s="1">
        <v>2100012.23</v>
      </c>
      <c r="L13" s="1">
        <v>2628052.6699999995</v>
      </c>
      <c r="M13" s="1">
        <v>82323.009999999995</v>
      </c>
      <c r="N13" s="1">
        <v>1739852.67</v>
      </c>
      <c r="Q13" s="1">
        <v>1059425.54</v>
      </c>
      <c r="R13" s="1">
        <v>0</v>
      </c>
      <c r="S13" s="1">
        <v>5221210.1399999997</v>
      </c>
      <c r="T13" s="1">
        <v>21717996.829999998</v>
      </c>
      <c r="U13" s="1">
        <v>5691652.6500000004</v>
      </c>
      <c r="V13" s="1">
        <v>4192077.0999999996</v>
      </c>
      <c r="W13" s="1">
        <v>0</v>
      </c>
      <c r="X13" s="1">
        <v>2494841.1700000004</v>
      </c>
      <c r="Y13" s="1">
        <v>533617.06999999995</v>
      </c>
      <c r="Z13" s="1">
        <v>0</v>
      </c>
      <c r="AA13" s="1">
        <v>672850.48</v>
      </c>
      <c r="AB13" s="1">
        <v>-10571213.85</v>
      </c>
      <c r="AC13" s="1">
        <v>-15758247.800000001</v>
      </c>
      <c r="AD13" s="1">
        <v>26532.720000000001</v>
      </c>
      <c r="AE13" s="1">
        <v>10715936.040000001</v>
      </c>
      <c r="AF13" s="1">
        <v>-18964304.060000002</v>
      </c>
      <c r="AG13" s="1">
        <v>-7032374.0300000012</v>
      </c>
      <c r="AH13" s="1">
        <v>-28790734.970000003</v>
      </c>
      <c r="AI13" s="1">
        <v>-6791496.9400000004</v>
      </c>
      <c r="AJ13" s="1">
        <v>-130329.77</v>
      </c>
      <c r="AK13" s="1">
        <v>-185405.6</v>
      </c>
      <c r="AL13" s="1">
        <v>-452733.87</v>
      </c>
      <c r="AM13" s="1">
        <v>-1588.9400000000023</v>
      </c>
      <c r="AN13" s="1">
        <v>-42844.71</v>
      </c>
      <c r="AO13" s="1">
        <v>28790734.970000003</v>
      </c>
      <c r="AP13" s="1">
        <v>329543.48</v>
      </c>
      <c r="AQ13" s="13">
        <v>360674.4</v>
      </c>
      <c r="AR13" s="13">
        <v>1739337.83</v>
      </c>
      <c r="AS13" s="13">
        <v>1002934.5399999999</v>
      </c>
      <c r="AT13" s="13">
        <v>133479.48000000001</v>
      </c>
      <c r="AU13" s="1">
        <v>0</v>
      </c>
      <c r="AV13" s="13">
        <v>1461337.0099999998</v>
      </c>
      <c r="AW13" s="13">
        <v>28117.26</v>
      </c>
      <c r="AX13" s="1">
        <v>82323.009999999995</v>
      </c>
      <c r="AY13" s="13">
        <v>2184.38</v>
      </c>
      <c r="AZ13" s="1">
        <v>32918</v>
      </c>
      <c r="BA13" s="1">
        <v>1739852.67</v>
      </c>
      <c r="BB13" s="1">
        <v>0</v>
      </c>
      <c r="BC13" s="1">
        <v>0</v>
      </c>
      <c r="BD13" s="1">
        <v>434366.61</v>
      </c>
      <c r="BE13" s="1">
        <v>160236</v>
      </c>
      <c r="BF13" s="1">
        <v>0</v>
      </c>
      <c r="BG13" s="1">
        <v>0</v>
      </c>
      <c r="BH13" s="1">
        <v>0</v>
      </c>
      <c r="BI13" s="1">
        <v>-97095.160000001895</v>
      </c>
      <c r="BL13" s="1">
        <v>319895384</v>
      </c>
      <c r="BM13" s="1">
        <v>319895.38400000002</v>
      </c>
      <c r="BN13" s="1">
        <v>309376580</v>
      </c>
      <c r="BO13" s="1">
        <v>11325041</v>
      </c>
      <c r="BQ13" t="s">
        <v>233</v>
      </c>
      <c r="BR13" s="1">
        <v>15716</v>
      </c>
      <c r="BS13" s="1">
        <v>13908</v>
      </c>
      <c r="BT13" s="1">
        <v>117</v>
      </c>
      <c r="BU13" s="1">
        <v>1691</v>
      </c>
      <c r="BV13" s="1">
        <v>0</v>
      </c>
      <c r="BW13" s="1">
        <v>0</v>
      </c>
      <c r="BX13" s="1">
        <v>0</v>
      </c>
      <c r="BY13" t="s">
        <v>233</v>
      </c>
      <c r="BZ13" s="1">
        <v>304777816</v>
      </c>
      <c r="CA13" s="1">
        <v>118984426</v>
      </c>
      <c r="CB13" s="1">
        <v>137932991</v>
      </c>
      <c r="CC13" s="1">
        <v>47860399</v>
      </c>
      <c r="CD13" s="1">
        <v>0</v>
      </c>
      <c r="CE13" s="1">
        <v>0</v>
      </c>
      <c r="CF13" s="1">
        <v>0</v>
      </c>
      <c r="CH13" t="s">
        <v>233</v>
      </c>
      <c r="CI13" s="1">
        <v>378911</v>
      </c>
      <c r="CJ13" s="1">
        <v>0</v>
      </c>
      <c r="CK13" s="1">
        <v>378911</v>
      </c>
      <c r="CL13" s="1">
        <v>0</v>
      </c>
      <c r="CM13" s="1">
        <v>0</v>
      </c>
      <c r="CN13" s="1">
        <v>0</v>
      </c>
      <c r="CO13" s="1">
        <v>0</v>
      </c>
      <c r="CQ13" t="s">
        <v>233</v>
      </c>
      <c r="CR13" s="1">
        <v>5637298</v>
      </c>
      <c r="CS13" s="1">
        <v>3637530</v>
      </c>
      <c r="CT13" s="1">
        <v>955995</v>
      </c>
      <c r="CU13" s="1">
        <v>1043773</v>
      </c>
      <c r="CV13" s="1">
        <v>0</v>
      </c>
      <c r="CW13" s="1">
        <v>0</v>
      </c>
      <c r="CX13" s="1">
        <v>0</v>
      </c>
      <c r="CZ13" s="13">
        <v>45</v>
      </c>
      <c r="DA13" s="1">
        <v>45</v>
      </c>
      <c r="DB13" s="1">
        <v>0</v>
      </c>
      <c r="DD13" s="1">
        <v>26900</v>
      </c>
      <c r="DE13" s="1">
        <v>26900</v>
      </c>
      <c r="DF13" s="1">
        <v>0</v>
      </c>
      <c r="DH13" s="1">
        <v>56538</v>
      </c>
      <c r="DI13" s="1">
        <v>51532</v>
      </c>
      <c r="DJ13" s="1">
        <v>48232</v>
      </c>
      <c r="DL13" s="1">
        <v>344</v>
      </c>
      <c r="DM13" s="1">
        <v>211</v>
      </c>
      <c r="DN13" s="13">
        <v>133</v>
      </c>
      <c r="DP13" s="1">
        <v>168</v>
      </c>
      <c r="DQ13" s="1">
        <v>4</v>
      </c>
      <c r="DR13" s="13">
        <v>172</v>
      </c>
      <c r="DT13" s="1">
        <v>0</v>
      </c>
      <c r="DU13" s="1">
        <v>14</v>
      </c>
      <c r="DV13" s="1">
        <v>2186</v>
      </c>
      <c r="DW13" s="1">
        <v>77</v>
      </c>
      <c r="DX13" s="1">
        <v>2104746</v>
      </c>
      <c r="DY13" s="10">
        <v>0</v>
      </c>
      <c r="DZ13" s="9">
        <v>41583670</v>
      </c>
      <c r="EA13" s="9">
        <v>31012456</v>
      </c>
      <c r="EB13" s="9">
        <v>0</v>
      </c>
    </row>
    <row r="14" spans="1:132" x14ac:dyDescent="0.2">
      <c r="A14">
        <v>12</v>
      </c>
      <c r="B14" t="s">
        <v>15</v>
      </c>
      <c r="C14">
        <v>2012</v>
      </c>
      <c r="D14" s="1">
        <v>522596.28000000009</v>
      </c>
      <c r="E14" s="1">
        <v>0</v>
      </c>
      <c r="H14" t="s">
        <v>234</v>
      </c>
      <c r="J14" s="1">
        <v>524320.24000000011</v>
      </c>
      <c r="K14" s="1">
        <v>64926.490000000005</v>
      </c>
      <c r="L14" s="1">
        <v>459393.75000000006</v>
      </c>
      <c r="M14" s="1">
        <v>0</v>
      </c>
      <c r="N14" s="1">
        <v>129550.06</v>
      </c>
      <c r="Q14" s="1">
        <v>50000</v>
      </c>
      <c r="R14" s="1">
        <v>0</v>
      </c>
      <c r="S14" s="1">
        <v>281275.02</v>
      </c>
      <c r="T14" s="1">
        <v>2068506.67</v>
      </c>
      <c r="U14" s="1">
        <v>747021.94</v>
      </c>
      <c r="V14" s="1">
        <v>262282.45</v>
      </c>
      <c r="W14" s="1">
        <v>0</v>
      </c>
      <c r="X14" s="1">
        <v>58003.97</v>
      </c>
      <c r="Y14" s="1">
        <v>109465.56</v>
      </c>
      <c r="Z14" s="1">
        <v>0</v>
      </c>
      <c r="AA14" s="1">
        <v>0</v>
      </c>
      <c r="AB14" s="1">
        <v>-376307.63</v>
      </c>
      <c r="AC14" s="1">
        <v>-1403654.23</v>
      </c>
      <c r="AD14" s="1">
        <v>0</v>
      </c>
      <c r="AE14" s="1">
        <v>2981594.05</v>
      </c>
      <c r="AF14" s="1">
        <v>-872994.44000000006</v>
      </c>
      <c r="AG14" s="1">
        <v>-3905193.3600000003</v>
      </c>
      <c r="AH14" s="1">
        <v>-2724440.1699999995</v>
      </c>
      <c r="AI14" s="1">
        <v>-869290.9</v>
      </c>
      <c r="AJ14" s="1">
        <v>-5208</v>
      </c>
      <c r="AK14" s="1">
        <v>-14436.64</v>
      </c>
      <c r="AL14" s="1">
        <v>4260.1100000000006</v>
      </c>
      <c r="AM14" s="1">
        <v>0</v>
      </c>
      <c r="AN14" s="1">
        <v>-30498.45</v>
      </c>
      <c r="AO14" s="1">
        <v>2724440.17</v>
      </c>
      <c r="AP14" s="1">
        <v>40482.81</v>
      </c>
      <c r="AQ14" s="13">
        <v>16298.220000000001</v>
      </c>
      <c r="AR14" s="13">
        <v>48628.270000000004</v>
      </c>
      <c r="AS14" s="13">
        <v>135426.26999999999</v>
      </c>
      <c r="AT14" s="13">
        <v>6709.95</v>
      </c>
      <c r="AU14" s="1">
        <v>0</v>
      </c>
      <c r="AV14" s="13">
        <v>310573.57000000007</v>
      </c>
      <c r="AW14" s="13">
        <v>4960</v>
      </c>
      <c r="AX14" s="1">
        <v>0</v>
      </c>
      <c r="AY14" s="13">
        <v>0</v>
      </c>
      <c r="AZ14" s="1">
        <v>7659</v>
      </c>
      <c r="BA14" s="1">
        <v>129550.06</v>
      </c>
      <c r="BB14" s="1">
        <v>0</v>
      </c>
      <c r="BC14" s="1">
        <v>0</v>
      </c>
      <c r="BD14" s="1">
        <v>953.39</v>
      </c>
      <c r="BE14" s="1">
        <v>40691</v>
      </c>
      <c r="BF14" s="1">
        <v>1723.96</v>
      </c>
      <c r="BG14" s="1">
        <v>0</v>
      </c>
      <c r="BH14" s="1">
        <v>0</v>
      </c>
      <c r="BI14" s="1">
        <v>-171517.3799999998</v>
      </c>
      <c r="BL14" s="1">
        <v>29716224</v>
      </c>
      <c r="BM14" s="1">
        <v>29716.223999999998</v>
      </c>
      <c r="BN14" s="1">
        <v>29188202</v>
      </c>
      <c r="BO14" s="1">
        <v>555692</v>
      </c>
      <c r="BQ14" t="s">
        <v>234</v>
      </c>
      <c r="BR14" s="1">
        <v>1956</v>
      </c>
      <c r="BS14" s="1">
        <v>1788</v>
      </c>
      <c r="BT14" s="1">
        <v>11</v>
      </c>
      <c r="BU14" s="1">
        <v>157</v>
      </c>
      <c r="BV14" s="1">
        <v>0</v>
      </c>
      <c r="BW14" s="1">
        <v>0</v>
      </c>
      <c r="BX14" s="1">
        <v>0</v>
      </c>
      <c r="BY14" t="s">
        <v>234</v>
      </c>
      <c r="BZ14" s="1">
        <v>28738457</v>
      </c>
      <c r="CA14" s="1">
        <v>19634780</v>
      </c>
      <c r="CB14" s="1">
        <v>4361114</v>
      </c>
      <c r="CC14" s="1">
        <v>4742563</v>
      </c>
      <c r="CD14" s="1">
        <v>0</v>
      </c>
      <c r="CE14" s="1">
        <v>0</v>
      </c>
      <c r="CF14" s="1">
        <v>0</v>
      </c>
      <c r="CH14" t="s">
        <v>234</v>
      </c>
      <c r="CI14" s="1">
        <v>13273</v>
      </c>
      <c r="CJ14" s="1">
        <v>0</v>
      </c>
      <c r="CK14" s="1">
        <v>13273</v>
      </c>
      <c r="CL14" s="1">
        <v>0</v>
      </c>
      <c r="CM14" s="1">
        <v>0</v>
      </c>
      <c r="CN14" s="1">
        <v>0</v>
      </c>
      <c r="CO14" s="1">
        <v>0</v>
      </c>
      <c r="CQ14" t="s">
        <v>234</v>
      </c>
      <c r="CR14" s="1">
        <v>725321</v>
      </c>
      <c r="CS14" s="1">
        <v>545091</v>
      </c>
      <c r="CT14" s="1">
        <v>62756</v>
      </c>
      <c r="CU14" s="1">
        <v>117474</v>
      </c>
      <c r="CV14" s="1">
        <v>0</v>
      </c>
      <c r="CW14" s="1">
        <v>0</v>
      </c>
      <c r="CX14" s="1">
        <v>0</v>
      </c>
      <c r="CZ14" s="13">
        <v>5</v>
      </c>
      <c r="DA14" s="1">
        <v>5</v>
      </c>
      <c r="DB14" s="1">
        <v>0</v>
      </c>
      <c r="DD14" s="1">
        <v>4000</v>
      </c>
      <c r="DE14" s="1">
        <v>12500</v>
      </c>
      <c r="DF14" s="1">
        <v>0</v>
      </c>
      <c r="DH14" s="1">
        <v>6309</v>
      </c>
      <c r="DI14" s="1">
        <v>6607</v>
      </c>
      <c r="DJ14" s="1">
        <v>5636</v>
      </c>
      <c r="DL14" s="1">
        <v>27</v>
      </c>
      <c r="DM14" s="1">
        <v>15</v>
      </c>
      <c r="DN14" s="13">
        <v>12</v>
      </c>
      <c r="DP14" s="1">
        <v>12</v>
      </c>
      <c r="DQ14" s="1">
        <v>1</v>
      </c>
      <c r="DR14" s="13">
        <v>14</v>
      </c>
      <c r="DT14" s="1">
        <v>0</v>
      </c>
      <c r="DU14" s="1">
        <v>0</v>
      </c>
      <c r="DV14" s="1">
        <v>1</v>
      </c>
      <c r="DW14" s="1">
        <v>63</v>
      </c>
      <c r="DX14" s="1">
        <v>52845</v>
      </c>
      <c r="DY14" s="10">
        <v>0</v>
      </c>
      <c r="DZ14" s="9">
        <v>3576556</v>
      </c>
      <c r="EA14" s="9">
        <v>3200248</v>
      </c>
      <c r="EB14" s="9">
        <v>-376308</v>
      </c>
    </row>
    <row r="15" spans="1:132" x14ac:dyDescent="0.2">
      <c r="A15">
        <v>13</v>
      </c>
      <c r="B15" t="s">
        <v>16</v>
      </c>
      <c r="C15">
        <v>2012</v>
      </c>
      <c r="D15" s="1">
        <v>2272934.8200000003</v>
      </c>
      <c r="E15" s="1">
        <v>0</v>
      </c>
      <c r="H15" t="s">
        <v>135</v>
      </c>
      <c r="J15" s="1">
        <v>2359034.4899999998</v>
      </c>
      <c r="K15" s="1">
        <v>873506.2</v>
      </c>
      <c r="L15" s="1">
        <v>1420728.81</v>
      </c>
      <c r="M15" s="1">
        <v>64799.48</v>
      </c>
      <c r="N15" s="1">
        <v>855694.87</v>
      </c>
      <c r="Q15" s="1">
        <v>176821.75</v>
      </c>
      <c r="R15" s="1">
        <v>0</v>
      </c>
      <c r="S15" s="1">
        <v>142098.48000000001</v>
      </c>
      <c r="T15" s="1">
        <v>16146019.66</v>
      </c>
      <c r="U15" s="1">
        <v>5727766.6200000001</v>
      </c>
      <c r="V15" s="1">
        <v>1289455.23</v>
      </c>
      <c r="W15" s="1">
        <v>664871.06000000006</v>
      </c>
      <c r="X15" s="1">
        <v>2530862.4300000002</v>
      </c>
      <c r="Y15" s="1">
        <v>606632.53</v>
      </c>
      <c r="Z15" s="1">
        <v>0</v>
      </c>
      <c r="AA15" s="1">
        <v>15.22</v>
      </c>
      <c r="AB15" s="1">
        <v>-4316948.29</v>
      </c>
      <c r="AC15" s="1">
        <v>-15726491.26</v>
      </c>
      <c r="AD15" s="1">
        <v>0</v>
      </c>
      <c r="AE15" s="1">
        <v>13685276.090000002</v>
      </c>
      <c r="AF15" s="1">
        <v>-13491026.870000001</v>
      </c>
      <c r="AG15" s="1">
        <v>-7435352.6500000004</v>
      </c>
      <c r="AH15" s="1">
        <v>-18912259.710000001</v>
      </c>
      <c r="AI15" s="1">
        <v>-3816047.99</v>
      </c>
      <c r="AJ15" s="1">
        <v>-108646.19</v>
      </c>
      <c r="AK15" s="1">
        <v>-108922.3</v>
      </c>
      <c r="AL15" s="1">
        <v>-460218.76</v>
      </c>
      <c r="AM15" s="1">
        <v>-321947.69999999995</v>
      </c>
      <c r="AN15" s="1">
        <v>-89060.11</v>
      </c>
      <c r="AO15" s="1">
        <v>19173050.169999998</v>
      </c>
      <c r="AP15" s="1">
        <v>383149.07</v>
      </c>
      <c r="AQ15" s="13">
        <v>272543.43</v>
      </c>
      <c r="AR15" s="13">
        <v>600962.77</v>
      </c>
      <c r="AS15" s="13">
        <v>499580.17</v>
      </c>
      <c r="AT15" s="13">
        <v>15060.05</v>
      </c>
      <c r="AU15" s="1">
        <v>1730</v>
      </c>
      <c r="AV15" s="13">
        <v>855218.82000000007</v>
      </c>
      <c r="AW15" s="13">
        <v>25700.33</v>
      </c>
      <c r="AX15" s="1">
        <v>64799.48</v>
      </c>
      <c r="AY15" s="13">
        <v>3869.25</v>
      </c>
      <c r="AZ15" s="1">
        <v>50</v>
      </c>
      <c r="BA15" s="1">
        <v>855694.87</v>
      </c>
      <c r="BB15" s="1">
        <v>0</v>
      </c>
      <c r="BC15" s="1">
        <v>0</v>
      </c>
      <c r="BD15" s="1">
        <v>291849.15000000002</v>
      </c>
      <c r="BE15" s="1">
        <v>119548</v>
      </c>
      <c r="BF15" s="1">
        <v>21300.19</v>
      </c>
      <c r="BG15" s="1">
        <v>3325.02</v>
      </c>
      <c r="BH15" s="1">
        <v>-11025.72</v>
      </c>
      <c r="BI15" s="1">
        <v>-640697.71000000706</v>
      </c>
      <c r="BL15" s="1">
        <v>257838209</v>
      </c>
      <c r="BM15" s="1">
        <v>257838.209</v>
      </c>
      <c r="BN15" s="1">
        <v>232825291</v>
      </c>
      <c r="BO15" s="1">
        <v>25012918</v>
      </c>
      <c r="BQ15" t="s">
        <v>135</v>
      </c>
      <c r="BR15" s="1">
        <v>11371</v>
      </c>
      <c r="BS15" s="1">
        <v>10051</v>
      </c>
      <c r="BT15" s="1">
        <v>111</v>
      </c>
      <c r="BU15" s="1">
        <v>1209</v>
      </c>
      <c r="BV15" s="1">
        <v>0</v>
      </c>
      <c r="BW15" s="1">
        <v>0</v>
      </c>
      <c r="BX15" s="1">
        <v>0</v>
      </c>
      <c r="BY15" t="s">
        <v>135</v>
      </c>
      <c r="BZ15" s="1">
        <v>266004641</v>
      </c>
      <c r="CA15" s="1">
        <v>103777144</v>
      </c>
      <c r="CB15" s="1">
        <v>128460176</v>
      </c>
      <c r="CC15" s="1">
        <v>33767321</v>
      </c>
      <c r="CD15" s="1">
        <v>0</v>
      </c>
      <c r="CE15" s="1">
        <v>0</v>
      </c>
      <c r="CF15" s="1">
        <v>0</v>
      </c>
      <c r="CH15" t="s">
        <v>135</v>
      </c>
      <c r="CI15" s="1">
        <v>186936</v>
      </c>
      <c r="CJ15" s="1">
        <v>0</v>
      </c>
      <c r="CK15" s="1">
        <v>186936</v>
      </c>
      <c r="CL15" s="1">
        <v>0</v>
      </c>
      <c r="CM15" s="1">
        <v>0</v>
      </c>
      <c r="CN15" s="1">
        <v>0</v>
      </c>
      <c r="CO15" s="1">
        <v>0</v>
      </c>
      <c r="CQ15" t="s">
        <v>135</v>
      </c>
      <c r="CR15" s="1">
        <v>3879557</v>
      </c>
      <c r="CS15" s="1">
        <v>2298554</v>
      </c>
      <c r="CT15" s="1">
        <v>1257258</v>
      </c>
      <c r="CU15" s="1">
        <v>323745</v>
      </c>
      <c r="CV15" s="1">
        <v>0</v>
      </c>
      <c r="CW15" s="1">
        <v>0</v>
      </c>
      <c r="CX15" s="1">
        <v>0</v>
      </c>
      <c r="CZ15" s="13">
        <v>22</v>
      </c>
      <c r="DA15" s="1">
        <v>22</v>
      </c>
      <c r="DB15" s="1">
        <v>0</v>
      </c>
      <c r="DD15" s="1">
        <v>21873</v>
      </c>
      <c r="DE15" s="1">
        <v>74185</v>
      </c>
      <c r="DF15" s="1">
        <v>1</v>
      </c>
      <c r="DH15" s="1">
        <v>40509</v>
      </c>
      <c r="DI15" s="1">
        <v>63217</v>
      </c>
      <c r="DJ15" s="1">
        <v>43856</v>
      </c>
      <c r="DL15" s="1">
        <v>152</v>
      </c>
      <c r="DM15" s="1">
        <v>89</v>
      </c>
      <c r="DN15" s="13">
        <v>63</v>
      </c>
      <c r="DP15" s="1">
        <v>74</v>
      </c>
      <c r="DQ15" s="1">
        <v>2</v>
      </c>
      <c r="DR15" s="13">
        <v>76</v>
      </c>
      <c r="DT15" s="1">
        <v>0</v>
      </c>
      <c r="DU15" s="1">
        <v>0</v>
      </c>
      <c r="DV15" s="1">
        <v>1568</v>
      </c>
      <c r="DW15" s="1">
        <v>0</v>
      </c>
      <c r="DX15" s="1">
        <v>339087</v>
      </c>
      <c r="DY15" s="10">
        <v>0</v>
      </c>
      <c r="DZ15" s="9">
        <v>27281599</v>
      </c>
      <c r="EA15" s="9">
        <v>22964651</v>
      </c>
      <c r="EB15" s="9">
        <v>-4316948</v>
      </c>
    </row>
    <row r="16" spans="1:132" x14ac:dyDescent="0.2">
      <c r="A16">
        <v>14</v>
      </c>
      <c r="B16" t="s">
        <v>17</v>
      </c>
      <c r="C16">
        <v>2012</v>
      </c>
      <c r="D16" s="1">
        <v>50243869.109999999</v>
      </c>
      <c r="E16" s="1">
        <v>1031133118</v>
      </c>
      <c r="H16" t="s">
        <v>193</v>
      </c>
      <c r="J16" s="1">
        <v>52768328.410000004</v>
      </c>
      <c r="K16" s="1">
        <v>20982144.890000001</v>
      </c>
      <c r="L16" s="1">
        <v>30206326.43</v>
      </c>
      <c r="M16" s="1">
        <v>1579857.09</v>
      </c>
      <c r="N16" s="1">
        <v>31560079</v>
      </c>
      <c r="Q16" s="1">
        <v>16572953.699999999</v>
      </c>
      <c r="R16" s="1">
        <v>0</v>
      </c>
      <c r="S16" s="1">
        <v>61209426.149999999</v>
      </c>
      <c r="T16" s="1">
        <v>309395326.02999997</v>
      </c>
      <c r="U16" s="1">
        <v>56439337.159999996</v>
      </c>
      <c r="V16" s="1">
        <v>17542000.960000001</v>
      </c>
      <c r="W16" s="1">
        <v>25684574.280000001</v>
      </c>
      <c r="X16" s="1">
        <v>15689565.629999999</v>
      </c>
      <c r="Y16" s="1">
        <v>5915730.8099999996</v>
      </c>
      <c r="Z16" s="1">
        <v>0</v>
      </c>
      <c r="AA16" s="1">
        <v>12887337.09</v>
      </c>
      <c r="AB16" s="1">
        <v>0</v>
      </c>
      <c r="AC16" s="1">
        <v>-42249155.75</v>
      </c>
      <c r="AD16" s="1">
        <v>25358556.710000001</v>
      </c>
      <c r="AE16" s="1">
        <v>166161539.61000001</v>
      </c>
      <c r="AF16" s="1">
        <v>-444969315.48000002</v>
      </c>
      <c r="AG16" s="1">
        <v>-238281538.27000004</v>
      </c>
      <c r="AH16" s="1">
        <v>-671551975.4000001</v>
      </c>
      <c r="AI16" s="1">
        <v>-113255812.92</v>
      </c>
      <c r="AJ16" s="1">
        <v>-1587346.41</v>
      </c>
      <c r="AK16" s="1">
        <v>-918795.84</v>
      </c>
      <c r="AL16" s="1">
        <v>-743041.8</v>
      </c>
      <c r="AM16" s="1">
        <v>-1377663.6800000016</v>
      </c>
      <c r="AN16" s="1">
        <v>-4549386.45</v>
      </c>
      <c r="AO16" s="1">
        <v>671551975.39999998</v>
      </c>
      <c r="AP16" s="1">
        <v>0</v>
      </c>
      <c r="AQ16" s="13">
        <v>11615122.140000002</v>
      </c>
      <c r="AR16" s="13">
        <v>9367022.75</v>
      </c>
      <c r="AS16" s="13">
        <v>7602130.5599999996</v>
      </c>
      <c r="AT16" s="13">
        <v>0</v>
      </c>
      <c r="AU16" s="1">
        <v>-26940.639999999999</v>
      </c>
      <c r="AV16" s="13">
        <v>21659593.66</v>
      </c>
      <c r="AW16" s="13">
        <v>0</v>
      </c>
      <c r="AX16" s="1">
        <v>1579857.09</v>
      </c>
      <c r="AY16" s="13">
        <v>0</v>
      </c>
      <c r="AZ16" s="1">
        <v>140000</v>
      </c>
      <c r="BA16" s="1">
        <v>31560079</v>
      </c>
      <c r="BB16" s="1">
        <v>0</v>
      </c>
      <c r="BC16" s="1">
        <v>0</v>
      </c>
      <c r="BD16" s="1">
        <v>17476871.550000001</v>
      </c>
      <c r="BE16" s="1">
        <v>2759360.93</v>
      </c>
      <c r="BF16" s="1">
        <v>944602.21</v>
      </c>
      <c r="BG16" s="1">
        <v>0</v>
      </c>
      <c r="BH16" s="1">
        <v>0</v>
      </c>
      <c r="BI16" s="1">
        <v>-17754347.85000002</v>
      </c>
      <c r="BL16" s="1">
        <v>7811906883</v>
      </c>
      <c r="BM16" s="1">
        <v>7811906.8830000004</v>
      </c>
      <c r="BN16" s="1">
        <v>7586596369</v>
      </c>
      <c r="BO16" s="1">
        <v>252246275</v>
      </c>
      <c r="BQ16" t="s">
        <v>193</v>
      </c>
      <c r="BR16" s="1">
        <v>197746</v>
      </c>
      <c r="BS16" s="1">
        <v>175885</v>
      </c>
      <c r="BT16" s="1">
        <v>4475</v>
      </c>
      <c r="BU16" s="1">
        <v>17377</v>
      </c>
      <c r="BV16" s="1">
        <v>0</v>
      </c>
      <c r="BW16" s="1">
        <v>9</v>
      </c>
      <c r="BX16" s="1">
        <v>0</v>
      </c>
      <c r="BY16" t="s">
        <v>193</v>
      </c>
      <c r="BZ16" s="1">
        <v>7536071262</v>
      </c>
      <c r="CA16" s="1">
        <v>1567795965</v>
      </c>
      <c r="CB16" s="1">
        <v>4292699734</v>
      </c>
      <c r="CC16" s="1">
        <v>644442445</v>
      </c>
      <c r="CD16" s="1">
        <v>0</v>
      </c>
      <c r="CE16" s="1">
        <v>1031133118</v>
      </c>
      <c r="CF16" s="1">
        <v>0</v>
      </c>
      <c r="CH16" t="s">
        <v>193</v>
      </c>
      <c r="CI16" s="1">
        <v>12911136</v>
      </c>
      <c r="CJ16" s="1">
        <v>0</v>
      </c>
      <c r="CK16" s="1">
        <v>11097874</v>
      </c>
      <c r="CL16" s="1">
        <v>0</v>
      </c>
      <c r="CM16" s="1">
        <v>0</v>
      </c>
      <c r="CN16" s="1">
        <v>1813262</v>
      </c>
      <c r="CO16" s="1">
        <v>0</v>
      </c>
      <c r="CQ16" t="s">
        <v>193</v>
      </c>
      <c r="CR16" s="1">
        <v>110789127</v>
      </c>
      <c r="CS16" s="1">
        <v>43215818</v>
      </c>
      <c r="CT16" s="1">
        <v>45885513</v>
      </c>
      <c r="CU16" s="1">
        <v>15626284</v>
      </c>
      <c r="CV16" s="1">
        <v>0</v>
      </c>
      <c r="CW16" s="1">
        <v>6061512</v>
      </c>
      <c r="CX16" s="1">
        <v>0</v>
      </c>
      <c r="CZ16" s="13">
        <v>292</v>
      </c>
      <c r="DA16" s="1">
        <v>292</v>
      </c>
      <c r="DB16" s="1">
        <v>0</v>
      </c>
      <c r="DD16" s="1">
        <v>741000</v>
      </c>
      <c r="DE16" s="1">
        <v>741000</v>
      </c>
      <c r="DF16" s="1">
        <v>0</v>
      </c>
      <c r="DH16" s="1">
        <v>1128447</v>
      </c>
      <c r="DI16" s="1">
        <v>1552685</v>
      </c>
      <c r="DJ16" s="1">
        <v>1205616</v>
      </c>
      <c r="DL16" s="1">
        <v>5168</v>
      </c>
      <c r="DM16" s="1">
        <v>1798</v>
      </c>
      <c r="DN16" s="13">
        <v>3370</v>
      </c>
      <c r="DP16" s="1">
        <v>3070</v>
      </c>
      <c r="DQ16" s="1">
        <v>98</v>
      </c>
      <c r="DR16" s="13">
        <v>2000</v>
      </c>
      <c r="DT16" s="1">
        <v>0</v>
      </c>
      <c r="DU16" s="1">
        <v>119</v>
      </c>
      <c r="DV16" s="1">
        <v>25174</v>
      </c>
      <c r="DW16" s="1">
        <v>75</v>
      </c>
      <c r="DX16" s="1">
        <v>67481287</v>
      </c>
      <c r="DY16" s="10">
        <v>0</v>
      </c>
      <c r="DZ16" s="9">
        <v>521336253</v>
      </c>
      <c r="EA16" s="9">
        <v>521336253</v>
      </c>
      <c r="EB16" s="9">
        <v>0</v>
      </c>
    </row>
    <row r="17" spans="1:132" x14ac:dyDescent="0.2">
      <c r="A17">
        <v>16</v>
      </c>
      <c r="B17" t="s">
        <v>18</v>
      </c>
      <c r="C17">
        <v>2012</v>
      </c>
      <c r="D17" s="1">
        <v>25594515.300000001</v>
      </c>
      <c r="E17" s="1">
        <v>630941242</v>
      </c>
      <c r="H17" t="s">
        <v>194</v>
      </c>
      <c r="J17" s="1">
        <v>26420301.690000001</v>
      </c>
      <c r="K17" s="1">
        <v>3924214.5400000005</v>
      </c>
      <c r="L17" s="1">
        <v>22059708.950000003</v>
      </c>
      <c r="M17" s="1">
        <v>436378.2</v>
      </c>
      <c r="N17" s="1">
        <v>7009895.0899999999</v>
      </c>
      <c r="Q17" s="1">
        <v>1479673.0899999999</v>
      </c>
      <c r="R17" s="1">
        <v>22251600.48</v>
      </c>
      <c r="S17" s="1">
        <v>1133410.97</v>
      </c>
      <c r="T17" s="1">
        <v>103835864.44</v>
      </c>
      <c r="U17" s="1">
        <v>36062066.340000004</v>
      </c>
      <c r="V17" s="1">
        <v>9928158.0399999991</v>
      </c>
      <c r="W17" s="1">
        <v>18116587.789999999</v>
      </c>
      <c r="X17" s="1">
        <v>4905959.16</v>
      </c>
      <c r="Y17" s="1">
        <v>2372886.11</v>
      </c>
      <c r="Z17" s="1">
        <v>0</v>
      </c>
      <c r="AA17" s="1">
        <v>0</v>
      </c>
      <c r="AB17" s="1">
        <v>-9426948.4700000007</v>
      </c>
      <c r="AC17" s="1">
        <v>-17550264.48</v>
      </c>
      <c r="AD17" s="1">
        <v>21194590.219999999</v>
      </c>
      <c r="AE17" s="1">
        <v>51720944.449999988</v>
      </c>
      <c r="AF17" s="1">
        <v>-164513097.69</v>
      </c>
      <c r="AG17" s="1">
        <v>-98889999.939999998</v>
      </c>
      <c r="AH17" s="1">
        <v>-213533589.40000001</v>
      </c>
      <c r="AI17" s="1">
        <v>-48681329.399999999</v>
      </c>
      <c r="AJ17" s="1">
        <v>-1132027.97</v>
      </c>
      <c r="AK17" s="1">
        <v>-774718.87</v>
      </c>
      <c r="AL17" s="1">
        <v>-543436.86</v>
      </c>
      <c r="AM17" s="1">
        <v>-2217710.8200000003</v>
      </c>
      <c r="AN17" s="1">
        <v>5809248.5299999993</v>
      </c>
      <c r="AO17" s="1">
        <v>213533589.40000001</v>
      </c>
      <c r="AP17" s="1">
        <v>0</v>
      </c>
      <c r="AQ17" s="13">
        <v>1980284.0600000003</v>
      </c>
      <c r="AR17" s="13">
        <v>1943930.4800000002</v>
      </c>
      <c r="AS17" s="13">
        <v>946529.53</v>
      </c>
      <c r="AT17" s="13">
        <v>39924.730000000003</v>
      </c>
      <c r="AU17" s="1">
        <v>0</v>
      </c>
      <c r="AV17" s="13">
        <v>20246293</v>
      </c>
      <c r="AW17" s="13">
        <v>367957.03</v>
      </c>
      <c r="AX17" s="1">
        <v>436378.2</v>
      </c>
      <c r="AY17" s="13">
        <v>69596.47</v>
      </c>
      <c r="AZ17" s="1">
        <v>66243.78</v>
      </c>
      <c r="BA17" s="1">
        <v>7009895.0899999999</v>
      </c>
      <c r="BB17" s="1">
        <v>0</v>
      </c>
      <c r="BC17" s="1">
        <v>-219860.93</v>
      </c>
      <c r="BD17" s="1">
        <v>3480445.38</v>
      </c>
      <c r="BE17" s="1">
        <v>4207812.63</v>
      </c>
      <c r="BF17" s="1">
        <v>389408.19</v>
      </c>
      <c r="BG17" s="1">
        <v>0</v>
      </c>
      <c r="BH17" s="1">
        <v>245186.47</v>
      </c>
      <c r="BI17" s="1">
        <v>-6329951.2800000189</v>
      </c>
      <c r="BL17" s="1">
        <v>2559906245</v>
      </c>
      <c r="BM17" s="1">
        <v>2559906.2450000001</v>
      </c>
      <c r="BN17" s="1">
        <v>2484010423</v>
      </c>
      <c r="BO17" s="1">
        <v>75897975</v>
      </c>
      <c r="BQ17" t="s">
        <v>194</v>
      </c>
      <c r="BR17" s="1">
        <v>85620</v>
      </c>
      <c r="BS17" s="1">
        <v>77344</v>
      </c>
      <c r="BT17" s="1">
        <v>1185</v>
      </c>
      <c r="BU17" s="1">
        <v>7082</v>
      </c>
      <c r="BV17" s="1">
        <v>0</v>
      </c>
      <c r="BW17" s="1">
        <v>9</v>
      </c>
      <c r="BX17" s="1">
        <v>0</v>
      </c>
      <c r="BY17" t="s">
        <v>194</v>
      </c>
      <c r="BZ17" s="1">
        <v>2462189604</v>
      </c>
      <c r="CA17" s="1">
        <v>630218887</v>
      </c>
      <c r="CB17" s="1">
        <v>985169822</v>
      </c>
      <c r="CC17" s="1">
        <v>215859653</v>
      </c>
      <c r="CD17" s="1">
        <v>0</v>
      </c>
      <c r="CE17" s="1">
        <v>630941242</v>
      </c>
      <c r="CF17" s="1">
        <v>0</v>
      </c>
      <c r="CH17" t="s">
        <v>194</v>
      </c>
      <c r="CI17" s="1">
        <v>3758136</v>
      </c>
      <c r="CJ17" s="1">
        <v>0</v>
      </c>
      <c r="CK17" s="1">
        <v>2550735</v>
      </c>
      <c r="CL17" s="1">
        <v>0</v>
      </c>
      <c r="CM17" s="1">
        <v>0</v>
      </c>
      <c r="CN17" s="1">
        <v>1207401</v>
      </c>
      <c r="CO17" s="1">
        <v>0</v>
      </c>
      <c r="CQ17" t="s">
        <v>194</v>
      </c>
      <c r="CR17" s="1">
        <v>47022468</v>
      </c>
      <c r="CS17" s="1">
        <v>23734429</v>
      </c>
      <c r="CT17" s="1">
        <v>12800402</v>
      </c>
      <c r="CU17" s="1">
        <v>5785552</v>
      </c>
      <c r="CV17" s="1">
        <v>0</v>
      </c>
      <c r="CW17" s="1">
        <v>4702085</v>
      </c>
      <c r="CX17" s="1">
        <v>0</v>
      </c>
      <c r="CZ17" s="13">
        <v>120</v>
      </c>
      <c r="DA17" s="1">
        <v>120</v>
      </c>
      <c r="DB17" s="1">
        <v>0</v>
      </c>
      <c r="DD17" s="1">
        <v>215718</v>
      </c>
      <c r="DE17" s="1">
        <v>216473</v>
      </c>
      <c r="DF17" s="1">
        <v>0</v>
      </c>
      <c r="DH17" s="1">
        <v>368900</v>
      </c>
      <c r="DI17" s="1">
        <v>516300</v>
      </c>
      <c r="DJ17" s="1">
        <v>395333</v>
      </c>
      <c r="DL17" s="1">
        <v>1159</v>
      </c>
      <c r="DM17" s="1">
        <v>691</v>
      </c>
      <c r="DN17" s="13">
        <v>468</v>
      </c>
      <c r="DP17" s="1">
        <v>547</v>
      </c>
      <c r="DQ17" s="1">
        <v>2</v>
      </c>
      <c r="DR17" s="13">
        <v>610</v>
      </c>
      <c r="DT17" s="1">
        <v>10</v>
      </c>
      <c r="DU17" s="1">
        <v>6</v>
      </c>
      <c r="DV17" s="1">
        <v>8076</v>
      </c>
      <c r="DW17" s="1">
        <v>57</v>
      </c>
      <c r="DX17" s="1">
        <v>17468716</v>
      </c>
      <c r="DY17" s="10">
        <v>123886</v>
      </c>
      <c r="DZ17" s="9">
        <v>177834604</v>
      </c>
      <c r="EA17" s="9">
        <v>190659256</v>
      </c>
      <c r="EB17" s="9">
        <v>-9426948</v>
      </c>
    </row>
    <row r="18" spans="1:132" x14ac:dyDescent="0.2">
      <c r="A18">
        <v>17</v>
      </c>
      <c r="B18" t="s">
        <v>19</v>
      </c>
      <c r="C18">
        <v>2012</v>
      </c>
      <c r="D18" s="1">
        <v>4811740.43</v>
      </c>
      <c r="E18" s="1">
        <v>110749539</v>
      </c>
      <c r="H18" t="s">
        <v>136</v>
      </c>
      <c r="J18" s="1">
        <v>4922758.4099999992</v>
      </c>
      <c r="K18" s="1">
        <v>755515.47</v>
      </c>
      <c r="L18" s="1">
        <v>4139954.67</v>
      </c>
      <c r="M18" s="1">
        <v>27288.27</v>
      </c>
      <c r="N18" s="1">
        <v>1727486.02</v>
      </c>
      <c r="Q18" s="1">
        <v>342227.08999999997</v>
      </c>
      <c r="R18" s="1">
        <v>0</v>
      </c>
      <c r="S18" s="1">
        <v>604688.71</v>
      </c>
      <c r="T18" s="1">
        <v>25730987.969999999</v>
      </c>
      <c r="U18" s="1">
        <v>7280069.7400000002</v>
      </c>
      <c r="V18" s="1">
        <v>6849121.5199999996</v>
      </c>
      <c r="W18" s="1">
        <v>187457.04</v>
      </c>
      <c r="X18" s="1">
        <v>3012541.6</v>
      </c>
      <c r="Y18" s="1">
        <v>1233221.32</v>
      </c>
      <c r="Z18" s="1">
        <v>-44401.869999999995</v>
      </c>
      <c r="AA18" s="1">
        <v>213964.79</v>
      </c>
      <c r="AB18" s="1">
        <v>-5344138.28</v>
      </c>
      <c r="AC18" s="1">
        <v>-16053187.880000001</v>
      </c>
      <c r="AD18" s="1">
        <v>991135.69</v>
      </c>
      <c r="AE18" s="1">
        <v>10795431.039999999</v>
      </c>
      <c r="AF18" s="1">
        <v>-24011689.130000003</v>
      </c>
      <c r="AG18" s="1">
        <v>-12151978.35</v>
      </c>
      <c r="AH18" s="1">
        <v>-44221413.019999996</v>
      </c>
      <c r="AI18" s="1">
        <v>-8040614.5199999996</v>
      </c>
      <c r="AJ18" s="1">
        <v>-108083.77</v>
      </c>
      <c r="AK18" s="1">
        <v>-101873.9</v>
      </c>
      <c r="AL18" s="1">
        <v>-834925.53</v>
      </c>
      <c r="AM18" s="1">
        <v>-212556.39</v>
      </c>
      <c r="AN18" s="1">
        <v>-188232.78999999998</v>
      </c>
      <c r="AO18" s="1">
        <v>44221413.040000007</v>
      </c>
      <c r="AP18" s="1">
        <v>665284.81000000006</v>
      </c>
      <c r="AQ18" s="13">
        <v>160299.49</v>
      </c>
      <c r="AR18" s="13">
        <v>595215.98</v>
      </c>
      <c r="AS18" s="13">
        <v>816656.32000000007</v>
      </c>
      <c r="AT18" s="13">
        <v>68057.17</v>
      </c>
      <c r="AU18" s="1">
        <v>0</v>
      </c>
      <c r="AV18" s="13">
        <v>3143864.15</v>
      </c>
      <c r="AW18" s="13">
        <v>33660.75</v>
      </c>
      <c r="AX18" s="1">
        <v>27288.27</v>
      </c>
      <c r="AY18" s="13">
        <v>-6013.43</v>
      </c>
      <c r="AZ18" s="1">
        <v>17038.439999999999</v>
      </c>
      <c r="BA18" s="1">
        <v>1727486.02</v>
      </c>
      <c r="BB18" s="1">
        <v>0</v>
      </c>
      <c r="BC18" s="1">
        <v>0</v>
      </c>
      <c r="BD18" s="1">
        <v>1106144.67</v>
      </c>
      <c r="BE18" s="1">
        <v>0</v>
      </c>
      <c r="BF18" s="1">
        <v>83729.709999999992</v>
      </c>
      <c r="BG18" s="1">
        <v>0</v>
      </c>
      <c r="BH18" s="1">
        <v>0</v>
      </c>
      <c r="BI18" s="1">
        <v>-1047574.5299999868</v>
      </c>
      <c r="BL18" s="1">
        <v>518996408</v>
      </c>
      <c r="BM18" s="1">
        <v>518996.408</v>
      </c>
      <c r="BN18" s="1">
        <v>486867854</v>
      </c>
      <c r="BO18" s="1">
        <v>32128554</v>
      </c>
      <c r="BQ18" t="s">
        <v>136</v>
      </c>
      <c r="BR18" s="1">
        <v>18451</v>
      </c>
      <c r="BS18" s="1">
        <v>16339</v>
      </c>
      <c r="BT18" s="1">
        <v>191</v>
      </c>
      <c r="BU18" s="1">
        <v>1916</v>
      </c>
      <c r="BV18" s="1">
        <v>4</v>
      </c>
      <c r="BW18" s="1">
        <v>1</v>
      </c>
      <c r="BX18" s="1">
        <v>0</v>
      </c>
      <c r="BY18" t="s">
        <v>136</v>
      </c>
      <c r="BZ18" s="1">
        <v>482533545</v>
      </c>
      <c r="CA18" s="1">
        <v>136249083</v>
      </c>
      <c r="CB18" s="1">
        <v>188416889</v>
      </c>
      <c r="CC18" s="1">
        <v>47118034</v>
      </c>
      <c r="CD18" s="1">
        <v>16597987</v>
      </c>
      <c r="CE18" s="1">
        <v>94151552</v>
      </c>
      <c r="CF18" s="1">
        <v>0</v>
      </c>
      <c r="CH18" t="s">
        <v>136</v>
      </c>
      <c r="CI18" s="1">
        <v>744021</v>
      </c>
      <c r="CJ18" s="1">
        <v>0</v>
      </c>
      <c r="CK18" s="1">
        <v>547543</v>
      </c>
      <c r="CL18" s="1">
        <v>0</v>
      </c>
      <c r="CM18" s="1">
        <v>35998</v>
      </c>
      <c r="CN18" s="1">
        <v>160480</v>
      </c>
      <c r="CO18" s="1">
        <v>0</v>
      </c>
      <c r="CQ18" t="s">
        <v>136</v>
      </c>
      <c r="CR18" s="1">
        <v>7122275</v>
      </c>
      <c r="CS18" s="1">
        <v>4372821</v>
      </c>
      <c r="CT18" s="1">
        <v>1474823</v>
      </c>
      <c r="CU18" s="1">
        <v>891542</v>
      </c>
      <c r="CV18" s="1">
        <v>42884</v>
      </c>
      <c r="CW18" s="1">
        <v>340205</v>
      </c>
      <c r="CX18" s="1">
        <v>0</v>
      </c>
      <c r="CZ18" s="13">
        <v>1887</v>
      </c>
      <c r="DA18" s="1">
        <v>57</v>
      </c>
      <c r="DB18" s="1">
        <v>1830</v>
      </c>
      <c r="DD18" s="1">
        <v>39042</v>
      </c>
      <c r="DE18" s="1">
        <v>37346</v>
      </c>
      <c r="DF18" s="1">
        <v>235</v>
      </c>
      <c r="DH18" s="1">
        <v>77980</v>
      </c>
      <c r="DI18" s="1">
        <v>95349</v>
      </c>
      <c r="DJ18" s="1">
        <v>77407</v>
      </c>
      <c r="DL18" s="1">
        <v>337</v>
      </c>
      <c r="DM18" s="1">
        <v>249</v>
      </c>
      <c r="DN18" s="13">
        <v>88</v>
      </c>
      <c r="DP18" s="1">
        <v>164</v>
      </c>
      <c r="DQ18" s="1">
        <v>1</v>
      </c>
      <c r="DR18" s="13">
        <v>172</v>
      </c>
      <c r="DT18" s="1">
        <v>0</v>
      </c>
      <c r="DU18" s="1">
        <v>10</v>
      </c>
      <c r="DV18" s="1">
        <v>2487</v>
      </c>
      <c r="DW18" s="1">
        <v>74</v>
      </c>
      <c r="DX18" s="1">
        <v>4566798</v>
      </c>
      <c r="DY18" s="10">
        <v>0</v>
      </c>
      <c r="DZ18" s="9">
        <v>45454282</v>
      </c>
      <c r="EA18" s="9">
        <v>40110144</v>
      </c>
      <c r="EB18" s="9">
        <v>-5344138</v>
      </c>
    </row>
    <row r="19" spans="1:132" x14ac:dyDescent="0.2">
      <c r="A19">
        <v>18</v>
      </c>
      <c r="B19" t="s">
        <v>20</v>
      </c>
      <c r="C19">
        <v>2012</v>
      </c>
      <c r="D19" s="1">
        <v>1276949.67</v>
      </c>
      <c r="E19" s="1">
        <v>0</v>
      </c>
      <c r="H19" t="s">
        <v>195</v>
      </c>
      <c r="J19" s="1">
        <v>1358590.6300000001</v>
      </c>
      <c r="K19" s="1">
        <v>670030.85</v>
      </c>
      <c r="L19" s="1">
        <v>667808.82000000018</v>
      </c>
      <c r="M19" s="1">
        <v>20750.96</v>
      </c>
      <c r="N19" s="1">
        <v>343589</v>
      </c>
      <c r="Q19" s="1">
        <v>430969.04</v>
      </c>
      <c r="R19" s="1">
        <v>0</v>
      </c>
      <c r="S19" s="1">
        <v>478757.19</v>
      </c>
      <c r="T19" s="1">
        <v>4327387.05</v>
      </c>
      <c r="U19" s="1">
        <v>887911.36</v>
      </c>
      <c r="V19" s="1">
        <v>946610.96</v>
      </c>
      <c r="W19" s="1">
        <v>0</v>
      </c>
      <c r="X19" s="1">
        <v>766681.27999999991</v>
      </c>
      <c r="Y19" s="1">
        <v>199054.97999999998</v>
      </c>
      <c r="Z19" s="1">
        <v>0</v>
      </c>
      <c r="AA19" s="1">
        <v>10120.66</v>
      </c>
      <c r="AB19" s="1">
        <v>-322801.71999999997</v>
      </c>
      <c r="AC19" s="1">
        <v>-4983202.3899999997</v>
      </c>
      <c r="AD19" s="1">
        <v>116992.83</v>
      </c>
      <c r="AE19" s="1">
        <v>2320383.02</v>
      </c>
      <c r="AF19" s="1">
        <v>-3860644.05</v>
      </c>
      <c r="AG19" s="1">
        <v>-1466661.33</v>
      </c>
      <c r="AH19" s="1">
        <v>-4927498.6900000004</v>
      </c>
      <c r="AI19" s="1">
        <v>-1473722.46</v>
      </c>
      <c r="AJ19" s="1">
        <v>-11089.45</v>
      </c>
      <c r="AK19" s="1">
        <v>-68516.69</v>
      </c>
      <c r="AL19" s="1">
        <v>-195301.29</v>
      </c>
      <c r="AM19" s="1">
        <v>-6910.8299999999981</v>
      </c>
      <c r="AN19" s="1">
        <v>-24351.440000000002</v>
      </c>
      <c r="AO19" s="1">
        <v>4857837.080000001</v>
      </c>
      <c r="AP19" s="1">
        <v>220198.2</v>
      </c>
      <c r="AQ19" s="13">
        <v>258617.29999999993</v>
      </c>
      <c r="AR19" s="13">
        <v>411413.55000000005</v>
      </c>
      <c r="AS19" s="13">
        <v>270475.82</v>
      </c>
      <c r="AT19" s="13">
        <v>0</v>
      </c>
      <c r="AU19" s="1">
        <v>0</v>
      </c>
      <c r="AV19" s="13">
        <v>330763.57000000012</v>
      </c>
      <c r="AW19" s="13">
        <v>5211</v>
      </c>
      <c r="AX19" s="1">
        <v>20750.96</v>
      </c>
      <c r="AY19" s="13">
        <v>468.43</v>
      </c>
      <c r="AZ19" s="1">
        <v>2000</v>
      </c>
      <c r="BA19" s="1">
        <v>343589</v>
      </c>
      <c r="BB19" s="1">
        <v>0</v>
      </c>
      <c r="BC19" s="1">
        <v>0</v>
      </c>
      <c r="BD19" s="1">
        <v>121827.54000000001</v>
      </c>
      <c r="BE19" s="1">
        <v>0</v>
      </c>
      <c r="BF19" s="1">
        <v>60890</v>
      </c>
      <c r="BG19" s="1">
        <v>0</v>
      </c>
      <c r="BH19" s="1">
        <v>0</v>
      </c>
      <c r="BI19" s="1">
        <v>196651.59999999977</v>
      </c>
      <c r="BL19" s="1">
        <v>62375782</v>
      </c>
      <c r="BM19" s="1">
        <v>62375.781999999999</v>
      </c>
      <c r="BN19" s="1">
        <v>60305436</v>
      </c>
      <c r="BO19" s="1">
        <v>2070346</v>
      </c>
      <c r="BQ19" t="s">
        <v>195</v>
      </c>
      <c r="BR19" s="1">
        <v>3302</v>
      </c>
      <c r="BS19" s="1">
        <v>2866</v>
      </c>
      <c r="BT19" s="1">
        <v>25</v>
      </c>
      <c r="BU19" s="1">
        <v>411</v>
      </c>
      <c r="BV19" s="1">
        <v>0</v>
      </c>
      <c r="BW19" s="1">
        <v>0</v>
      </c>
      <c r="BX19" s="1">
        <v>0</v>
      </c>
      <c r="BY19" t="s">
        <v>195</v>
      </c>
      <c r="BZ19" s="1">
        <v>59530334</v>
      </c>
      <c r="CA19" s="1">
        <v>30758632</v>
      </c>
      <c r="CB19" s="1">
        <v>17041535</v>
      </c>
      <c r="CC19" s="1">
        <v>11730167</v>
      </c>
      <c r="CD19" s="1">
        <v>0</v>
      </c>
      <c r="CE19" s="1">
        <v>0</v>
      </c>
      <c r="CF19" s="1">
        <v>0</v>
      </c>
      <c r="CH19" t="s">
        <v>195</v>
      </c>
      <c r="CI19" s="1">
        <v>42772</v>
      </c>
      <c r="CJ19" s="1">
        <v>0</v>
      </c>
      <c r="CK19" s="1">
        <v>42772</v>
      </c>
      <c r="CL19" s="1">
        <v>0</v>
      </c>
      <c r="CM19" s="1">
        <v>0</v>
      </c>
      <c r="CN19" s="1">
        <v>0</v>
      </c>
      <c r="CO19" s="1">
        <v>0</v>
      </c>
      <c r="CQ19" t="s">
        <v>195</v>
      </c>
      <c r="CR19" s="1">
        <v>1266274</v>
      </c>
      <c r="CS19" s="1">
        <v>755372</v>
      </c>
      <c r="CT19" s="1">
        <v>185008</v>
      </c>
      <c r="CU19" s="1">
        <v>325894</v>
      </c>
      <c r="CV19" s="1">
        <v>0</v>
      </c>
      <c r="CW19" s="1">
        <v>0</v>
      </c>
      <c r="CX19" s="1">
        <v>0</v>
      </c>
      <c r="CZ19" s="13">
        <v>99</v>
      </c>
      <c r="DA19" s="1">
        <v>26</v>
      </c>
      <c r="DB19" s="1">
        <v>73</v>
      </c>
      <c r="DD19" s="1">
        <v>7138</v>
      </c>
      <c r="DE19" s="1">
        <v>8700</v>
      </c>
      <c r="DF19" s="1">
        <v>65</v>
      </c>
      <c r="DH19" s="1">
        <v>12524</v>
      </c>
      <c r="DI19" s="1">
        <v>9129</v>
      </c>
      <c r="DJ19" s="1">
        <v>9964</v>
      </c>
      <c r="DL19" s="1">
        <v>137</v>
      </c>
      <c r="DM19" s="1">
        <v>126</v>
      </c>
      <c r="DN19" s="13">
        <v>11</v>
      </c>
      <c r="DP19" s="1">
        <v>31</v>
      </c>
      <c r="DQ19" s="1">
        <v>1</v>
      </c>
      <c r="DR19" s="13">
        <v>105</v>
      </c>
      <c r="DT19" s="1">
        <v>0</v>
      </c>
      <c r="DU19" s="1">
        <v>0</v>
      </c>
      <c r="DV19" s="1">
        <v>5</v>
      </c>
      <c r="DW19" s="1">
        <v>77</v>
      </c>
      <c r="DX19" s="1">
        <v>508709</v>
      </c>
      <c r="DY19" s="10">
        <v>0</v>
      </c>
      <c r="DZ19" s="9">
        <v>8047493</v>
      </c>
      <c r="EA19" s="9">
        <v>7724691</v>
      </c>
      <c r="EB19" s="9">
        <v>-322802</v>
      </c>
    </row>
    <row r="20" spans="1:132" x14ac:dyDescent="0.2">
      <c r="A20">
        <v>19</v>
      </c>
      <c r="B20" t="s">
        <v>21</v>
      </c>
      <c r="C20">
        <v>2012</v>
      </c>
      <c r="D20" s="1">
        <v>5964076.5999999996</v>
      </c>
      <c r="E20" s="1">
        <v>0</v>
      </c>
      <c r="H20" t="s">
        <v>137</v>
      </c>
      <c r="J20" s="1">
        <v>6032859.3099999996</v>
      </c>
      <c r="K20" s="1">
        <v>2769623.9499999997</v>
      </c>
      <c r="L20" s="1">
        <v>3034015.47</v>
      </c>
      <c r="M20" s="1">
        <v>229219.89</v>
      </c>
      <c r="N20" s="1">
        <v>2722512.42</v>
      </c>
      <c r="Q20" s="1">
        <v>353182.91000000003</v>
      </c>
      <c r="R20" s="1">
        <v>0</v>
      </c>
      <c r="S20" s="1">
        <v>114072.79</v>
      </c>
      <c r="T20" s="1">
        <v>35105707.410000004</v>
      </c>
      <c r="U20" s="1">
        <v>15077415.93</v>
      </c>
      <c r="V20" s="1">
        <v>13536898.449999999</v>
      </c>
      <c r="W20" s="1">
        <v>2394955.8199999998</v>
      </c>
      <c r="X20" s="1">
        <v>2169780.02</v>
      </c>
      <c r="Y20" s="1">
        <v>1492517.75</v>
      </c>
      <c r="Z20" s="1">
        <v>0</v>
      </c>
      <c r="AA20" s="1">
        <v>0</v>
      </c>
      <c r="AB20" s="1">
        <v>-12872862.32</v>
      </c>
      <c r="AC20" s="1">
        <v>-21117224.34</v>
      </c>
      <c r="AD20" s="1">
        <v>5747567.2799999993</v>
      </c>
      <c r="AE20" s="1">
        <v>14528954.200000003</v>
      </c>
      <c r="AF20" s="1">
        <v>-38921109.889999993</v>
      </c>
      <c r="AG20" s="1">
        <v>-17609856.009999998</v>
      </c>
      <c r="AH20" s="1">
        <v>-51675609.189999998</v>
      </c>
      <c r="AI20" s="1">
        <v>-11331163.33</v>
      </c>
      <c r="AJ20" s="1">
        <v>-232731.85</v>
      </c>
      <c r="AK20" s="1">
        <v>-183389.09</v>
      </c>
      <c r="AL20" s="1">
        <v>-608983.16999999993</v>
      </c>
      <c r="AM20" s="1">
        <v>-701079.33999999985</v>
      </c>
      <c r="AN20" s="1">
        <v>-233076.59000000003</v>
      </c>
      <c r="AO20" s="1">
        <v>51897643.009999998</v>
      </c>
      <c r="AP20" s="1">
        <v>506901.54</v>
      </c>
      <c r="AQ20" s="13">
        <v>1029173.96</v>
      </c>
      <c r="AR20" s="13">
        <v>1740449.9899999998</v>
      </c>
      <c r="AS20" s="13">
        <v>945348.07000000007</v>
      </c>
      <c r="AT20" s="13">
        <v>7145.61</v>
      </c>
      <c r="AU20" s="1">
        <v>0</v>
      </c>
      <c r="AV20" s="13">
        <v>2224246.0900000003</v>
      </c>
      <c r="AW20" s="13">
        <v>16319.88</v>
      </c>
      <c r="AX20" s="1">
        <v>229219.89</v>
      </c>
      <c r="AY20" s="13">
        <v>1393</v>
      </c>
      <c r="AZ20" s="1">
        <v>0</v>
      </c>
      <c r="BA20" s="1">
        <v>2722512.42</v>
      </c>
      <c r="BB20" s="1">
        <v>0</v>
      </c>
      <c r="BC20" s="1">
        <v>0</v>
      </c>
      <c r="BD20" s="1">
        <v>1222720.5899999999</v>
      </c>
      <c r="BE20" s="1">
        <v>265999.89</v>
      </c>
      <c r="BF20" s="1">
        <v>-160437.18</v>
      </c>
      <c r="BG20" s="1">
        <v>0</v>
      </c>
      <c r="BH20" s="1">
        <v>151447.9</v>
      </c>
      <c r="BI20" s="1">
        <v>-2165947.9000000055</v>
      </c>
      <c r="BL20" s="1">
        <v>533773649</v>
      </c>
      <c r="BM20" s="1">
        <v>533773.64899999998</v>
      </c>
      <c r="BN20" s="1">
        <v>526240147</v>
      </c>
      <c r="BO20" s="1">
        <v>8993690</v>
      </c>
      <c r="BQ20" t="s">
        <v>137</v>
      </c>
      <c r="BR20" s="1">
        <v>28130</v>
      </c>
      <c r="BS20" s="1">
        <v>26024</v>
      </c>
      <c r="BT20" s="1">
        <v>201</v>
      </c>
      <c r="BU20" s="1">
        <v>1905</v>
      </c>
      <c r="BV20" s="1">
        <v>0</v>
      </c>
      <c r="BW20" s="1">
        <v>0</v>
      </c>
      <c r="BX20" s="1">
        <v>0</v>
      </c>
      <c r="BY20" t="s">
        <v>137</v>
      </c>
      <c r="BZ20" s="1">
        <v>518081410</v>
      </c>
      <c r="CA20" s="1">
        <v>256194846</v>
      </c>
      <c r="CB20" s="1">
        <v>194674369</v>
      </c>
      <c r="CC20" s="1">
        <v>67212195</v>
      </c>
      <c r="CD20" s="1">
        <v>0</v>
      </c>
      <c r="CE20" s="1">
        <v>0</v>
      </c>
      <c r="CF20" s="1">
        <v>0</v>
      </c>
      <c r="CH20" t="s">
        <v>137</v>
      </c>
      <c r="CI20" s="1">
        <v>488571</v>
      </c>
      <c r="CJ20" s="1">
        <v>0</v>
      </c>
      <c r="CK20" s="1">
        <v>488571</v>
      </c>
      <c r="CL20" s="1">
        <v>0</v>
      </c>
      <c r="CM20" s="1">
        <v>0</v>
      </c>
      <c r="CN20" s="1">
        <v>0</v>
      </c>
      <c r="CO20" s="1">
        <v>0</v>
      </c>
      <c r="CQ20" t="s">
        <v>137</v>
      </c>
      <c r="CR20" s="1">
        <v>10830696</v>
      </c>
      <c r="CS20" s="1">
        <v>7804704</v>
      </c>
      <c r="CT20" s="1">
        <v>1588021</v>
      </c>
      <c r="CU20" s="1">
        <v>1437971</v>
      </c>
      <c r="CV20" s="1">
        <v>0</v>
      </c>
      <c r="CW20" s="1">
        <v>0</v>
      </c>
      <c r="CX20" s="1">
        <v>0</v>
      </c>
      <c r="CZ20" s="13">
        <v>104</v>
      </c>
      <c r="DA20" s="1">
        <v>66</v>
      </c>
      <c r="DB20" s="1">
        <v>38</v>
      </c>
      <c r="DD20" s="1">
        <v>73654</v>
      </c>
      <c r="DE20" s="1">
        <v>105663</v>
      </c>
      <c r="DF20" s="1">
        <v>0</v>
      </c>
      <c r="DH20" s="1">
        <v>78037</v>
      </c>
      <c r="DI20" s="1">
        <v>122227</v>
      </c>
      <c r="DJ20" s="1">
        <v>89683</v>
      </c>
      <c r="DL20" s="1">
        <v>448</v>
      </c>
      <c r="DM20" s="1">
        <v>200</v>
      </c>
      <c r="DN20" s="13">
        <v>248</v>
      </c>
      <c r="DP20" s="1">
        <v>147</v>
      </c>
      <c r="DQ20" s="1">
        <v>0</v>
      </c>
      <c r="DR20" s="13">
        <v>301</v>
      </c>
      <c r="DT20" s="1">
        <v>0</v>
      </c>
      <c r="DU20" s="1">
        <v>0</v>
      </c>
      <c r="DV20" s="1">
        <v>3069</v>
      </c>
      <c r="DW20" s="1">
        <v>57</v>
      </c>
      <c r="DX20" s="1">
        <v>4551679</v>
      </c>
      <c r="DY20" s="10">
        <v>0</v>
      </c>
      <c r="DZ20" s="9">
        <v>70260343</v>
      </c>
      <c r="EA20" s="9">
        <v>57387481</v>
      </c>
      <c r="EB20" s="9">
        <v>-12872862</v>
      </c>
    </row>
    <row r="21" spans="1:132" x14ac:dyDescent="0.2">
      <c r="A21">
        <v>20</v>
      </c>
      <c r="B21" t="s">
        <v>22</v>
      </c>
      <c r="C21">
        <v>2012</v>
      </c>
      <c r="D21" s="1">
        <v>4657862</v>
      </c>
      <c r="E21" s="1">
        <v>17987095</v>
      </c>
      <c r="H21" t="s">
        <v>235</v>
      </c>
      <c r="J21" s="1">
        <v>4764289</v>
      </c>
      <c r="K21" s="1">
        <v>2202238</v>
      </c>
      <c r="L21" s="1">
        <v>2504251</v>
      </c>
      <c r="M21" s="1">
        <v>57800</v>
      </c>
      <c r="N21" s="1">
        <v>3124349</v>
      </c>
      <c r="Q21" s="1">
        <v>2936066</v>
      </c>
      <c r="R21" s="1">
        <v>0</v>
      </c>
      <c r="S21" s="1">
        <v>1745896</v>
      </c>
      <c r="T21" s="1">
        <v>50293181</v>
      </c>
      <c r="U21" s="1">
        <v>15344243</v>
      </c>
      <c r="V21" s="1">
        <v>12734871</v>
      </c>
      <c r="W21" s="1">
        <v>553989</v>
      </c>
      <c r="X21" s="1">
        <v>4433458</v>
      </c>
      <c r="Y21" s="1">
        <v>1823616</v>
      </c>
      <c r="Z21" s="1">
        <v>0</v>
      </c>
      <c r="AA21" s="1">
        <v>1087832</v>
      </c>
      <c r="AB21" s="1">
        <v>-4747715</v>
      </c>
      <c r="AC21" s="1">
        <v>-49899077</v>
      </c>
      <c r="AD21" s="1">
        <v>9039192</v>
      </c>
      <c r="AE21" s="1">
        <v>10403403</v>
      </c>
      <c r="AF21" s="1">
        <v>-33340098</v>
      </c>
      <c r="AG21" s="1">
        <v>-23173468</v>
      </c>
      <c r="AH21" s="1">
        <v>-55506420</v>
      </c>
      <c r="AI21" s="1">
        <v>-11069109</v>
      </c>
      <c r="AJ21" s="1">
        <v>-102152</v>
      </c>
      <c r="AK21" s="1">
        <v>-98988</v>
      </c>
      <c r="AL21" s="1">
        <v>-382493</v>
      </c>
      <c r="AM21" s="1">
        <v>-345553</v>
      </c>
      <c r="AN21" s="1">
        <v>-88787</v>
      </c>
      <c r="AO21" s="1">
        <v>55506420</v>
      </c>
      <c r="AP21" s="1">
        <v>160574</v>
      </c>
      <c r="AQ21" s="13">
        <v>660638</v>
      </c>
      <c r="AR21" s="13">
        <v>1541600</v>
      </c>
      <c r="AS21" s="13">
        <v>836196</v>
      </c>
      <c r="AT21" s="13">
        <v>11730</v>
      </c>
      <c r="AU21" s="1">
        <v>201</v>
      </c>
      <c r="AV21" s="13">
        <v>1578800</v>
      </c>
      <c r="AW21" s="13">
        <v>28898</v>
      </c>
      <c r="AX21" s="1">
        <v>57800</v>
      </c>
      <c r="AY21" s="13">
        <v>0</v>
      </c>
      <c r="AZ21" s="1">
        <v>65531</v>
      </c>
      <c r="BA21" s="1">
        <v>3124349</v>
      </c>
      <c r="BB21" s="1">
        <v>0</v>
      </c>
      <c r="BC21" s="1">
        <v>0</v>
      </c>
      <c r="BD21" s="1">
        <v>1285666</v>
      </c>
      <c r="BE21" s="1">
        <v>415944</v>
      </c>
      <c r="BF21" s="1">
        <v>48627</v>
      </c>
      <c r="BG21" s="1">
        <v>0</v>
      </c>
      <c r="BH21" s="1">
        <v>0</v>
      </c>
      <c r="BI21" s="1">
        <v>-2270528</v>
      </c>
      <c r="BL21" s="1">
        <v>608940245</v>
      </c>
      <c r="BM21" s="1">
        <v>608940.245</v>
      </c>
      <c r="BN21" s="1">
        <v>595557619</v>
      </c>
      <c r="BO21" s="1">
        <v>14688500</v>
      </c>
      <c r="BQ21" t="s">
        <v>235</v>
      </c>
      <c r="BR21" s="1">
        <v>20057</v>
      </c>
      <c r="BS21" s="1">
        <v>17817</v>
      </c>
      <c r="BT21" s="1">
        <v>222</v>
      </c>
      <c r="BU21" s="1">
        <v>2017</v>
      </c>
      <c r="BV21" s="1">
        <v>0</v>
      </c>
      <c r="BW21" s="1">
        <v>1</v>
      </c>
      <c r="BX21" s="1">
        <v>0</v>
      </c>
      <c r="BY21" t="s">
        <v>235</v>
      </c>
      <c r="BZ21" s="1">
        <v>590338321</v>
      </c>
      <c r="CA21" s="1">
        <v>138833725</v>
      </c>
      <c r="CB21" s="1">
        <v>371261864</v>
      </c>
      <c r="CC21" s="1">
        <v>62255637</v>
      </c>
      <c r="CD21" s="1">
        <v>0</v>
      </c>
      <c r="CE21" s="1">
        <v>17987095</v>
      </c>
      <c r="CF21" s="1">
        <v>0</v>
      </c>
      <c r="CH21" t="s">
        <v>235</v>
      </c>
      <c r="CI21" s="1">
        <v>991543</v>
      </c>
      <c r="CJ21" s="1">
        <v>0</v>
      </c>
      <c r="CK21" s="1">
        <v>959778</v>
      </c>
      <c r="CL21" s="1">
        <v>0</v>
      </c>
      <c r="CM21" s="1">
        <v>0</v>
      </c>
      <c r="CN21" s="1">
        <v>31765</v>
      </c>
      <c r="CO21" s="1">
        <v>0</v>
      </c>
      <c r="CQ21" t="s">
        <v>235</v>
      </c>
      <c r="CR21" s="1">
        <v>-10889740</v>
      </c>
      <c r="CS21" s="1">
        <v>-6574279</v>
      </c>
      <c r="CT21" s="1">
        <v>-2445162</v>
      </c>
      <c r="CU21" s="1">
        <v>-1734125</v>
      </c>
      <c r="CV21" s="1">
        <v>0</v>
      </c>
      <c r="CW21" s="1">
        <v>-136174</v>
      </c>
      <c r="CX21" s="1">
        <v>0</v>
      </c>
      <c r="CZ21" s="13">
        <v>45</v>
      </c>
      <c r="DA21" s="1">
        <v>45</v>
      </c>
      <c r="DB21" s="1">
        <v>0</v>
      </c>
      <c r="DD21" s="1">
        <v>44539</v>
      </c>
      <c r="DE21" s="1">
        <v>44539</v>
      </c>
      <c r="DF21" s="1">
        <v>0</v>
      </c>
      <c r="DH21" s="1">
        <v>94384</v>
      </c>
      <c r="DI21" s="1">
        <v>104736</v>
      </c>
      <c r="DJ21" s="1">
        <v>92977</v>
      </c>
      <c r="DL21" s="1">
        <v>277</v>
      </c>
      <c r="DM21" s="1">
        <v>185</v>
      </c>
      <c r="DN21" s="13">
        <v>92</v>
      </c>
      <c r="DP21" s="1">
        <v>148</v>
      </c>
      <c r="DQ21" s="1">
        <v>6</v>
      </c>
      <c r="DR21" s="13">
        <v>123</v>
      </c>
      <c r="DT21" s="1">
        <v>0</v>
      </c>
      <c r="DU21" s="1">
        <v>4</v>
      </c>
      <c r="DV21" s="1">
        <v>2500</v>
      </c>
      <c r="DW21" s="1">
        <v>88</v>
      </c>
      <c r="DX21" s="1">
        <v>14883517</v>
      </c>
      <c r="DY21" s="10">
        <v>7427</v>
      </c>
      <c r="DZ21" s="9">
        <v>90953152</v>
      </c>
      <c r="EA21" s="9">
        <v>86205437</v>
      </c>
      <c r="EB21" s="9">
        <v>-4747715</v>
      </c>
    </row>
    <row r="22" spans="1:132" x14ac:dyDescent="0.2">
      <c r="A22">
        <v>21</v>
      </c>
      <c r="B22" t="s">
        <v>23</v>
      </c>
      <c r="C22">
        <v>2012</v>
      </c>
      <c r="D22" s="1">
        <v>1589605.1</v>
      </c>
      <c r="E22" s="1">
        <v>0</v>
      </c>
      <c r="H22" t="s">
        <v>196</v>
      </c>
      <c r="J22" s="1">
        <v>1613009.24</v>
      </c>
      <c r="K22" s="1">
        <v>591070.14</v>
      </c>
      <c r="L22" s="1">
        <v>1010963.01</v>
      </c>
      <c r="M22" s="1">
        <v>10976.09</v>
      </c>
      <c r="N22" s="1">
        <v>564031.72</v>
      </c>
      <c r="Q22" s="1">
        <v>923377.44</v>
      </c>
      <c r="R22" s="1">
        <v>1076222.78</v>
      </c>
      <c r="S22" s="1">
        <v>0</v>
      </c>
      <c r="T22" s="1">
        <v>5671058.6200000001</v>
      </c>
      <c r="U22" s="1">
        <v>1209372.81</v>
      </c>
      <c r="V22" s="1">
        <v>848615.3</v>
      </c>
      <c r="W22" s="1">
        <v>491229.5</v>
      </c>
      <c r="X22" s="1">
        <v>966938.04</v>
      </c>
      <c r="Y22" s="1">
        <v>76906.989999999991</v>
      </c>
      <c r="Z22" s="1">
        <v>0</v>
      </c>
      <c r="AA22" s="1">
        <v>9565.18</v>
      </c>
      <c r="AB22" s="1">
        <v>0</v>
      </c>
      <c r="AC22" s="1">
        <v>-8022923.7300000004</v>
      </c>
      <c r="AD22" s="1">
        <v>0</v>
      </c>
      <c r="AE22" s="1">
        <v>4926338.9399999995</v>
      </c>
      <c r="AF22" s="1">
        <v>-2350397.41</v>
      </c>
      <c r="AG22" s="1">
        <v>-5294051.43</v>
      </c>
      <c r="AH22" s="1">
        <v>-7252949.1099999985</v>
      </c>
      <c r="AI22" s="1">
        <v>-1721940.1</v>
      </c>
      <c r="AJ22" s="1">
        <v>-27178.06</v>
      </c>
      <c r="AK22" s="1">
        <v>-9003.2099999999991</v>
      </c>
      <c r="AL22" s="1">
        <v>-80960.19</v>
      </c>
      <c r="AM22" s="1">
        <v>-14541.820000000003</v>
      </c>
      <c r="AN22" s="1">
        <v>-49196.68</v>
      </c>
      <c r="AO22" s="1">
        <v>7289451.21</v>
      </c>
      <c r="AP22" s="1">
        <v>0</v>
      </c>
      <c r="AQ22" s="13">
        <v>213850.91000000003</v>
      </c>
      <c r="AR22" s="13">
        <v>377219.23</v>
      </c>
      <c r="AS22" s="13">
        <v>244969.75</v>
      </c>
      <c r="AT22" s="13">
        <v>5977.74</v>
      </c>
      <c r="AU22" s="1">
        <v>0</v>
      </c>
      <c r="AV22" s="13">
        <v>723407.89</v>
      </c>
      <c r="AW22" s="13">
        <v>15855.47</v>
      </c>
      <c r="AX22" s="1">
        <v>10976.09</v>
      </c>
      <c r="AY22" s="13">
        <v>8324.11</v>
      </c>
      <c r="AZ22" s="1">
        <v>2730</v>
      </c>
      <c r="BA22" s="1">
        <v>564031.72</v>
      </c>
      <c r="BB22" s="1">
        <v>0</v>
      </c>
      <c r="BC22" s="1">
        <v>0</v>
      </c>
      <c r="BD22" s="1">
        <v>33818.019999999997</v>
      </c>
      <c r="BE22" s="1">
        <v>-22452.53</v>
      </c>
      <c r="BF22" s="1">
        <v>12428.05</v>
      </c>
      <c r="BG22" s="1">
        <v>0</v>
      </c>
      <c r="BH22" s="1">
        <v>0</v>
      </c>
      <c r="BI22" s="1">
        <v>324818.49000000017</v>
      </c>
      <c r="BL22" s="1">
        <v>80138104</v>
      </c>
      <c r="BM22" s="1">
        <v>80138.104000000007</v>
      </c>
      <c r="BN22" s="1">
        <v>76310422</v>
      </c>
      <c r="BO22" s="1">
        <v>3827682</v>
      </c>
      <c r="BQ22" t="s">
        <v>196</v>
      </c>
      <c r="BR22" s="1">
        <v>3780</v>
      </c>
      <c r="BS22" s="1">
        <v>3310</v>
      </c>
      <c r="BT22" s="1">
        <v>47</v>
      </c>
      <c r="BU22" s="1">
        <v>423</v>
      </c>
      <c r="BV22" s="1">
        <v>0</v>
      </c>
      <c r="BW22" s="1">
        <v>0</v>
      </c>
      <c r="BX22" s="1">
        <v>0</v>
      </c>
      <c r="BY22" t="s">
        <v>196</v>
      </c>
      <c r="BZ22" s="1">
        <v>75181367</v>
      </c>
      <c r="CA22" s="1">
        <v>37048424</v>
      </c>
      <c r="CB22" s="1">
        <v>23619302</v>
      </c>
      <c r="CC22" s="1">
        <v>14513641</v>
      </c>
      <c r="CD22" s="1">
        <v>0</v>
      </c>
      <c r="CE22" s="1">
        <v>0</v>
      </c>
      <c r="CF22" s="1">
        <v>0</v>
      </c>
      <c r="CH22" t="s">
        <v>196</v>
      </c>
      <c r="CI22" s="1">
        <v>58302</v>
      </c>
      <c r="CJ22" s="1">
        <v>0</v>
      </c>
      <c r="CK22" s="1">
        <v>58302</v>
      </c>
      <c r="CL22" s="1">
        <v>0</v>
      </c>
      <c r="CM22" s="1">
        <v>0</v>
      </c>
      <c r="CN22" s="1">
        <v>0</v>
      </c>
      <c r="CO22" s="1">
        <v>0</v>
      </c>
      <c r="CQ22" t="s">
        <v>196</v>
      </c>
      <c r="CR22" s="1">
        <v>-1693397</v>
      </c>
      <c r="CS22" s="1">
        <v>-1087405</v>
      </c>
      <c r="CT22" s="1">
        <v>-336625</v>
      </c>
      <c r="CU22" s="1">
        <v>-269367</v>
      </c>
      <c r="CV22" s="1">
        <v>0</v>
      </c>
      <c r="CW22" s="1">
        <v>0</v>
      </c>
      <c r="CX22" s="1">
        <v>0</v>
      </c>
      <c r="CZ22" s="13">
        <v>26</v>
      </c>
      <c r="DA22" s="1">
        <v>26</v>
      </c>
      <c r="DB22" s="1">
        <v>0</v>
      </c>
      <c r="DD22" s="1">
        <v>7952</v>
      </c>
      <c r="DE22" s="1">
        <v>7952</v>
      </c>
      <c r="DF22" s="1">
        <v>0</v>
      </c>
      <c r="DH22" s="1">
        <v>16288</v>
      </c>
      <c r="DI22" s="1">
        <v>12915</v>
      </c>
      <c r="DJ22" s="1">
        <v>12803</v>
      </c>
      <c r="DL22" s="1">
        <v>74</v>
      </c>
      <c r="DM22" s="1">
        <v>66</v>
      </c>
      <c r="DN22" s="13">
        <v>8</v>
      </c>
      <c r="DP22" s="1">
        <v>50</v>
      </c>
      <c r="DQ22" s="1">
        <v>0</v>
      </c>
      <c r="DR22" s="13">
        <v>24</v>
      </c>
      <c r="DT22" s="1">
        <v>0</v>
      </c>
      <c r="DU22" s="1">
        <v>0</v>
      </c>
      <c r="DV22" s="1">
        <v>804</v>
      </c>
      <c r="DW22" s="1">
        <v>72</v>
      </c>
      <c r="DX22" s="1">
        <v>1036019</v>
      </c>
      <c r="DY22" s="10">
        <v>0</v>
      </c>
      <c r="DZ22" s="9">
        <v>10197064</v>
      </c>
      <c r="EA22" s="9">
        <v>11273287</v>
      </c>
      <c r="EB22" s="9">
        <v>0</v>
      </c>
    </row>
    <row r="23" spans="1:132" x14ac:dyDescent="0.2">
      <c r="A23">
        <v>23</v>
      </c>
      <c r="B23" t="s">
        <v>24</v>
      </c>
      <c r="C23">
        <v>2012</v>
      </c>
      <c r="D23" s="1">
        <v>12743906.220000001</v>
      </c>
      <c r="E23" s="1">
        <v>0</v>
      </c>
      <c r="H23" t="s">
        <v>197</v>
      </c>
      <c r="J23" s="1">
        <v>13137208.020000001</v>
      </c>
      <c r="K23" s="1">
        <v>6778281.8600000003</v>
      </c>
      <c r="L23" s="1">
        <v>5965624.3600000003</v>
      </c>
      <c r="M23" s="1">
        <v>393301.8</v>
      </c>
      <c r="N23" s="1">
        <v>5217299.12</v>
      </c>
      <c r="Q23" s="1">
        <v>10987908</v>
      </c>
      <c r="R23" s="1">
        <v>0</v>
      </c>
      <c r="S23" s="1">
        <v>17547705.690000001</v>
      </c>
      <c r="T23" s="1">
        <v>103406979.56</v>
      </c>
      <c r="U23" s="1">
        <v>29393619.989999998</v>
      </c>
      <c r="V23" s="1">
        <v>21278085.25</v>
      </c>
      <c r="W23" s="1">
        <v>0</v>
      </c>
      <c r="X23" s="1">
        <v>9526907.2100000009</v>
      </c>
      <c r="Y23" s="1">
        <v>2814910.41</v>
      </c>
      <c r="Z23" s="1">
        <v>-1101917.8999999999</v>
      </c>
      <c r="AA23" s="1">
        <v>1615645.51</v>
      </c>
      <c r="AB23" s="1">
        <v>-15309085.01</v>
      </c>
      <c r="AC23" s="1">
        <v>-114511409.44</v>
      </c>
      <c r="AD23" s="1">
        <v>544625.59</v>
      </c>
      <c r="AE23" s="1">
        <v>44256230.949999988</v>
      </c>
      <c r="AF23" s="1">
        <v>-101681061.28</v>
      </c>
      <c r="AG23" s="1">
        <v>-10003016</v>
      </c>
      <c r="AH23" s="1">
        <v>-88003397.329999983</v>
      </c>
      <c r="AI23" s="1">
        <v>-23877745.75</v>
      </c>
      <c r="AJ23" s="1">
        <v>-173626.45</v>
      </c>
      <c r="AK23" s="1">
        <v>-877941.97</v>
      </c>
      <c r="AL23" s="1">
        <v>-318721.65999999997</v>
      </c>
      <c r="AM23" s="1">
        <v>-60300.390000000014</v>
      </c>
      <c r="AN23" s="1">
        <v>-657720.36</v>
      </c>
      <c r="AO23" s="1">
        <v>88003397.319999993</v>
      </c>
      <c r="AP23" s="1">
        <v>178513.88</v>
      </c>
      <c r="AQ23" s="13">
        <v>4524009.5600000005</v>
      </c>
      <c r="AR23" s="13">
        <v>2254272.2999999998</v>
      </c>
      <c r="AS23" s="13">
        <v>1586814.03</v>
      </c>
      <c r="AT23" s="13">
        <v>0</v>
      </c>
      <c r="AU23" s="1">
        <v>840474.3</v>
      </c>
      <c r="AV23" s="13">
        <v>4366636.33</v>
      </c>
      <c r="AW23" s="13">
        <v>0</v>
      </c>
      <c r="AX23" s="1">
        <v>393301.8</v>
      </c>
      <c r="AY23" s="13">
        <v>12174</v>
      </c>
      <c r="AZ23" s="1">
        <v>27000</v>
      </c>
      <c r="BA23" s="1">
        <v>5217299.12</v>
      </c>
      <c r="BB23" s="1">
        <v>0</v>
      </c>
      <c r="BC23" s="1">
        <v>0</v>
      </c>
      <c r="BD23" s="1">
        <v>4544646.97</v>
      </c>
      <c r="BE23" s="1">
        <v>899196.03</v>
      </c>
      <c r="BF23" s="1">
        <v>0</v>
      </c>
      <c r="BG23" s="1">
        <v>0</v>
      </c>
      <c r="BH23" s="1">
        <v>0</v>
      </c>
      <c r="BI23" s="1">
        <v>-1121718.2699999877</v>
      </c>
      <c r="BL23" s="1">
        <v>940052958</v>
      </c>
      <c r="BM23" s="1">
        <v>940052.95799999998</v>
      </c>
      <c r="BN23" s="1">
        <v>911029603</v>
      </c>
      <c r="BO23" s="1">
        <v>44198100</v>
      </c>
      <c r="BQ23" t="s">
        <v>197</v>
      </c>
      <c r="BR23" s="1">
        <v>46879</v>
      </c>
      <c r="BS23" s="1">
        <v>42424</v>
      </c>
      <c r="BT23" s="1">
        <v>538</v>
      </c>
      <c r="BU23" s="1">
        <v>3917</v>
      </c>
      <c r="BV23" s="1">
        <v>0</v>
      </c>
      <c r="BW23" s="1">
        <v>0</v>
      </c>
      <c r="BX23" s="1">
        <v>0</v>
      </c>
      <c r="BY23" t="s">
        <v>197</v>
      </c>
      <c r="BZ23" s="1">
        <v>900454764</v>
      </c>
      <c r="CA23" s="1">
        <v>386109893</v>
      </c>
      <c r="CB23" s="1">
        <v>372588435</v>
      </c>
      <c r="CC23" s="1">
        <v>141756436</v>
      </c>
      <c r="CD23" s="1">
        <v>0</v>
      </c>
      <c r="CE23" s="1">
        <v>0</v>
      </c>
      <c r="CF23" s="1">
        <v>0</v>
      </c>
      <c r="CH23" t="s">
        <v>197</v>
      </c>
      <c r="CI23" s="1">
        <v>913518</v>
      </c>
      <c r="CJ23" s="1">
        <v>0</v>
      </c>
      <c r="CK23" s="1">
        <v>913518</v>
      </c>
      <c r="CL23" s="1">
        <v>0</v>
      </c>
      <c r="CM23" s="1">
        <v>0</v>
      </c>
      <c r="CN23" s="1">
        <v>0</v>
      </c>
      <c r="CO23" s="1">
        <v>0</v>
      </c>
      <c r="CQ23" t="s">
        <v>197</v>
      </c>
      <c r="CR23" s="1">
        <v>23043273</v>
      </c>
      <c r="CS23" s="1">
        <v>13881365</v>
      </c>
      <c r="CT23" s="1">
        <v>4827549</v>
      </c>
      <c r="CU23" s="1">
        <v>4334359</v>
      </c>
      <c r="CV23" s="1">
        <v>0</v>
      </c>
      <c r="CW23" s="1">
        <v>0</v>
      </c>
      <c r="CX23" s="1">
        <v>0</v>
      </c>
      <c r="CZ23" s="13">
        <v>410</v>
      </c>
      <c r="DA23" s="1">
        <v>290</v>
      </c>
      <c r="DB23" s="1">
        <v>120</v>
      </c>
      <c r="DD23" s="1">
        <v>119853</v>
      </c>
      <c r="DE23" s="1">
        <v>174423</v>
      </c>
      <c r="DF23" s="1">
        <v>0</v>
      </c>
      <c r="DH23" s="1">
        <v>180332</v>
      </c>
      <c r="DI23" s="1">
        <v>145185</v>
      </c>
      <c r="DJ23" s="1">
        <v>149064</v>
      </c>
      <c r="DL23" s="1">
        <v>971</v>
      </c>
      <c r="DM23" s="1">
        <v>743</v>
      </c>
      <c r="DN23" s="13">
        <v>228</v>
      </c>
      <c r="DP23" s="1">
        <v>564</v>
      </c>
      <c r="DQ23" s="1">
        <v>0</v>
      </c>
      <c r="DR23" s="13">
        <v>407</v>
      </c>
      <c r="DT23" s="1">
        <v>0</v>
      </c>
      <c r="DU23" s="1">
        <v>0</v>
      </c>
      <c r="DV23" s="1">
        <v>53</v>
      </c>
      <c r="DW23" s="1">
        <v>72</v>
      </c>
      <c r="DX23" s="1">
        <v>7699891</v>
      </c>
      <c r="DY23" s="10">
        <v>0</v>
      </c>
      <c r="DZ23" s="9">
        <v>196571762</v>
      </c>
      <c r="EA23" s="9">
        <v>181262677</v>
      </c>
      <c r="EB23" s="9">
        <v>-15309085</v>
      </c>
    </row>
    <row r="24" spans="1:132" x14ac:dyDescent="0.2">
      <c r="A24">
        <v>24</v>
      </c>
      <c r="B24" t="s">
        <v>25</v>
      </c>
      <c r="C24">
        <v>2012</v>
      </c>
      <c r="D24" s="1">
        <v>2930674.5</v>
      </c>
      <c r="E24" s="1">
        <v>0</v>
      </c>
      <c r="H24" t="s">
        <v>198</v>
      </c>
      <c r="J24" s="1">
        <v>2989033.91</v>
      </c>
      <c r="K24" s="1">
        <v>1138556.4500000002</v>
      </c>
      <c r="L24" s="1">
        <v>1840269.2100000002</v>
      </c>
      <c r="M24" s="1">
        <v>10208.25</v>
      </c>
      <c r="N24" s="1">
        <v>586794.71</v>
      </c>
      <c r="Q24" s="1">
        <v>111555.65</v>
      </c>
      <c r="R24" s="1">
        <v>0</v>
      </c>
      <c r="S24" s="1">
        <v>0</v>
      </c>
      <c r="T24" s="1">
        <v>8887179.2799999993</v>
      </c>
      <c r="U24" s="1">
        <v>3292080.43</v>
      </c>
      <c r="V24" s="1">
        <v>2676886.34</v>
      </c>
      <c r="W24" s="1">
        <v>541613.07999999996</v>
      </c>
      <c r="X24" s="1">
        <v>546820.32999999996</v>
      </c>
      <c r="Y24" s="1">
        <v>110847.44</v>
      </c>
      <c r="Z24" s="1">
        <v>0</v>
      </c>
      <c r="AA24" s="1">
        <v>0</v>
      </c>
      <c r="AB24" s="1">
        <v>0</v>
      </c>
      <c r="AC24" s="1">
        <v>-1139850.8999999999</v>
      </c>
      <c r="AD24" s="1">
        <v>458376.38</v>
      </c>
      <c r="AE24" s="1">
        <v>3174957.2700000005</v>
      </c>
      <c r="AF24" s="1">
        <v>-13211462.5</v>
      </c>
      <c r="AG24" s="1">
        <v>-6961933.7699999996</v>
      </c>
      <c r="AH24" s="1">
        <v>-16600915.969999997</v>
      </c>
      <c r="AI24" s="1">
        <v>-4865230.9800000004</v>
      </c>
      <c r="AJ24" s="1">
        <v>-44400.77</v>
      </c>
      <c r="AK24" s="1">
        <v>-59735.19</v>
      </c>
      <c r="AL24" s="1">
        <v>-200172.1</v>
      </c>
      <c r="AM24" s="1">
        <v>-44350.390000000014</v>
      </c>
      <c r="AN24" s="1">
        <v>-57986.67</v>
      </c>
      <c r="AO24" s="1">
        <v>16600914.759999998</v>
      </c>
      <c r="AP24" s="1">
        <v>94410.4</v>
      </c>
      <c r="AQ24" s="13">
        <v>411622.87</v>
      </c>
      <c r="AR24" s="13">
        <v>726933.58000000007</v>
      </c>
      <c r="AS24" s="13">
        <v>512790.06</v>
      </c>
      <c r="AT24" s="13">
        <v>246.42</v>
      </c>
      <c r="AU24" s="1">
        <v>0</v>
      </c>
      <c r="AV24" s="13">
        <v>1252662.9400000002</v>
      </c>
      <c r="AW24" s="13">
        <v>16282.26</v>
      </c>
      <c r="AX24" s="1">
        <v>10208.25</v>
      </c>
      <c r="AY24" s="13">
        <v>10136.370000000001</v>
      </c>
      <c r="AZ24" s="1">
        <v>4887.2299999999996</v>
      </c>
      <c r="BA24" s="1">
        <v>586794.71</v>
      </c>
      <c r="BB24" s="1">
        <v>0</v>
      </c>
      <c r="BC24" s="1">
        <v>0</v>
      </c>
      <c r="BD24" s="1">
        <v>399551.23</v>
      </c>
      <c r="BE24" s="1">
        <v>343820</v>
      </c>
      <c r="BF24" s="1">
        <v>48151.16</v>
      </c>
      <c r="BG24" s="1">
        <v>0</v>
      </c>
      <c r="BH24" s="1">
        <v>0</v>
      </c>
      <c r="BI24" s="1">
        <v>-853379.83000000205</v>
      </c>
      <c r="BL24" s="1">
        <v>188010969</v>
      </c>
      <c r="BM24" s="1">
        <v>188010.96900000001</v>
      </c>
      <c r="BN24" s="1">
        <v>181039673</v>
      </c>
      <c r="BO24" s="1">
        <v>7125686</v>
      </c>
      <c r="BQ24" t="s">
        <v>198</v>
      </c>
      <c r="BR24" s="1">
        <v>10488</v>
      </c>
      <c r="BS24" s="1">
        <v>9692</v>
      </c>
      <c r="BT24" s="1">
        <v>109</v>
      </c>
      <c r="BU24" s="1">
        <v>687</v>
      </c>
      <c r="BV24" s="1">
        <v>0</v>
      </c>
      <c r="BW24" s="1">
        <v>0</v>
      </c>
      <c r="BX24" s="1">
        <v>0</v>
      </c>
      <c r="BY24" t="s">
        <v>198</v>
      </c>
      <c r="BZ24" s="1">
        <v>179194013</v>
      </c>
      <c r="CA24" s="1">
        <v>93033674</v>
      </c>
      <c r="CB24" s="1">
        <v>67770133</v>
      </c>
      <c r="CC24" s="1">
        <v>18390206</v>
      </c>
      <c r="CD24" s="1">
        <v>0</v>
      </c>
      <c r="CE24" s="1">
        <v>0</v>
      </c>
      <c r="CF24" s="1">
        <v>0</v>
      </c>
      <c r="CH24" t="s">
        <v>198</v>
      </c>
      <c r="CI24" s="1">
        <v>183321</v>
      </c>
      <c r="CJ24" s="1">
        <v>0</v>
      </c>
      <c r="CK24" s="1">
        <v>183321</v>
      </c>
      <c r="CL24" s="1">
        <v>0</v>
      </c>
      <c r="CM24" s="1">
        <v>0</v>
      </c>
      <c r="CN24" s="1">
        <v>0</v>
      </c>
      <c r="CO24" s="1">
        <v>0</v>
      </c>
      <c r="CQ24" t="s">
        <v>198</v>
      </c>
      <c r="CR24" s="1">
        <v>4406023</v>
      </c>
      <c r="CS24" s="1">
        <v>3473046</v>
      </c>
      <c r="CT24" s="1">
        <v>474462</v>
      </c>
      <c r="CU24" s="1">
        <v>457657</v>
      </c>
      <c r="CV24" s="1">
        <v>858</v>
      </c>
      <c r="CW24" s="1">
        <v>0</v>
      </c>
      <c r="CX24" s="1">
        <v>0</v>
      </c>
      <c r="CZ24" s="13">
        <v>69</v>
      </c>
      <c r="DA24" s="1">
        <v>19</v>
      </c>
      <c r="DB24" s="1">
        <v>50</v>
      </c>
      <c r="DD24" s="1">
        <v>25912</v>
      </c>
      <c r="DE24" s="1">
        <v>25912</v>
      </c>
      <c r="DF24" s="1">
        <v>0</v>
      </c>
      <c r="DH24" s="1">
        <v>30041</v>
      </c>
      <c r="DI24" s="1">
        <v>43383</v>
      </c>
      <c r="DJ24" s="1">
        <v>32158</v>
      </c>
      <c r="DL24" s="1">
        <v>238</v>
      </c>
      <c r="DM24" s="1">
        <v>168</v>
      </c>
      <c r="DN24" s="13">
        <v>70</v>
      </c>
      <c r="DP24" s="1">
        <v>136</v>
      </c>
      <c r="DQ24" s="1">
        <v>1</v>
      </c>
      <c r="DR24" s="13">
        <v>101</v>
      </c>
      <c r="DT24" s="1">
        <v>0</v>
      </c>
      <c r="DU24" s="1">
        <v>0</v>
      </c>
      <c r="DV24" s="1">
        <v>2</v>
      </c>
      <c r="DW24" s="1">
        <v>66</v>
      </c>
      <c r="DX24" s="1">
        <v>1374542</v>
      </c>
      <c r="DY24" s="10">
        <v>0</v>
      </c>
      <c r="DZ24" s="9">
        <v>16166982</v>
      </c>
      <c r="EA24" s="9">
        <v>16166982</v>
      </c>
      <c r="EB24" s="9">
        <v>0</v>
      </c>
    </row>
    <row r="25" spans="1:132" x14ac:dyDescent="0.2">
      <c r="A25">
        <v>25</v>
      </c>
      <c r="B25" t="s">
        <v>26</v>
      </c>
      <c r="C25">
        <v>2012</v>
      </c>
      <c r="D25" s="1">
        <v>13515736.690000001</v>
      </c>
      <c r="E25" s="1">
        <v>280912310</v>
      </c>
      <c r="H25" t="s">
        <v>199</v>
      </c>
      <c r="J25" s="1">
        <v>13688712.49</v>
      </c>
      <c r="K25" s="1">
        <v>5439401.3700000001</v>
      </c>
      <c r="L25" s="1">
        <v>8188601.6799999997</v>
      </c>
      <c r="M25" s="1">
        <v>60709.440000000002</v>
      </c>
      <c r="N25" s="1">
        <v>4777410.99</v>
      </c>
      <c r="Q25" s="1">
        <v>22194316.690000001</v>
      </c>
      <c r="R25" s="1">
        <v>15595591.33</v>
      </c>
      <c r="S25" s="1">
        <v>0</v>
      </c>
      <c r="T25" s="1">
        <v>91156282.599999994</v>
      </c>
      <c r="U25" s="1">
        <v>13050071.33</v>
      </c>
      <c r="V25" s="1">
        <v>20086147.670000002</v>
      </c>
      <c r="W25" s="1">
        <v>0</v>
      </c>
      <c r="X25" s="1">
        <v>3783378.8300000005</v>
      </c>
      <c r="Y25" s="1">
        <v>1535836.77</v>
      </c>
      <c r="Z25" s="1">
        <v>0</v>
      </c>
      <c r="AA25" s="1">
        <v>1073778.6299999999</v>
      </c>
      <c r="AB25" s="1">
        <v>-25539471.899999999</v>
      </c>
      <c r="AC25" s="1">
        <v>-15739107.98</v>
      </c>
      <c r="AD25" s="1">
        <v>1528769.1600000001</v>
      </c>
      <c r="AE25" s="1">
        <v>32774525.509999998</v>
      </c>
      <c r="AF25" s="1">
        <v>-104755828.31</v>
      </c>
      <c r="AG25" s="1">
        <v>-58062918.840000004</v>
      </c>
      <c r="AH25" s="1">
        <v>-118679876</v>
      </c>
      <c r="AI25" s="1">
        <v>-25825605.420000002</v>
      </c>
      <c r="AJ25" s="1">
        <v>-122267.59</v>
      </c>
      <c r="AK25" s="1">
        <v>-611133.41</v>
      </c>
      <c r="AL25" s="1">
        <v>-371809.43000000005</v>
      </c>
      <c r="AM25" s="1">
        <v>-1056989.8199999998</v>
      </c>
      <c r="AN25" s="1">
        <v>-111073.14</v>
      </c>
      <c r="AO25" s="1">
        <v>118679876</v>
      </c>
      <c r="AP25" s="1">
        <v>38417.410000000003</v>
      </c>
      <c r="AQ25" s="13">
        <v>3916489.24</v>
      </c>
      <c r="AR25" s="13">
        <v>1522912.1300000001</v>
      </c>
      <c r="AS25" s="13">
        <v>2731886.87</v>
      </c>
      <c r="AT25" s="13">
        <v>28011.58</v>
      </c>
      <c r="AU25" s="1">
        <v>3482.32</v>
      </c>
      <c r="AV25" s="13">
        <v>5142504.1399999997</v>
      </c>
      <c r="AW25" s="13">
        <v>102067.76</v>
      </c>
      <c r="AX25" s="1">
        <v>60709.440000000002</v>
      </c>
      <c r="AY25" s="13">
        <v>71864.97</v>
      </c>
      <c r="AZ25" s="1">
        <v>65368.08</v>
      </c>
      <c r="BA25" s="1">
        <v>4777410.99</v>
      </c>
      <c r="BB25" s="1">
        <v>0</v>
      </c>
      <c r="BC25" s="1">
        <v>0</v>
      </c>
      <c r="BD25" s="1">
        <v>3667342.9299999997</v>
      </c>
      <c r="BE25" s="1">
        <v>501449.12</v>
      </c>
      <c r="BF25" s="1">
        <v>112266.36</v>
      </c>
      <c r="BG25" s="1">
        <v>0</v>
      </c>
      <c r="BH25" s="1">
        <v>0</v>
      </c>
      <c r="BI25" s="1">
        <v>-5356695.4700000044</v>
      </c>
      <c r="BL25" s="1">
        <v>1728134520</v>
      </c>
      <c r="BM25" s="1">
        <v>1728134.52</v>
      </c>
      <c r="BN25" s="1">
        <v>1700966689</v>
      </c>
      <c r="BO25" s="1">
        <v>40800529</v>
      </c>
      <c r="BQ25" t="s">
        <v>199</v>
      </c>
      <c r="BR25" s="1">
        <v>51553</v>
      </c>
      <c r="BS25" s="1">
        <v>47157</v>
      </c>
      <c r="BT25" s="1">
        <v>613</v>
      </c>
      <c r="BU25" s="1">
        <v>3778</v>
      </c>
      <c r="BV25" s="1">
        <v>0</v>
      </c>
      <c r="BW25" s="1">
        <v>5</v>
      </c>
      <c r="BX25" s="1">
        <v>0</v>
      </c>
      <c r="BY25" t="s">
        <v>199</v>
      </c>
      <c r="BZ25" s="1">
        <v>1688300532</v>
      </c>
      <c r="CA25" s="1">
        <v>364661620</v>
      </c>
      <c r="CB25" s="1">
        <v>896812293</v>
      </c>
      <c r="CC25" s="1">
        <v>145914309</v>
      </c>
      <c r="CD25" s="1">
        <v>0</v>
      </c>
      <c r="CE25" s="1">
        <v>280912310</v>
      </c>
      <c r="CF25" s="1">
        <v>0</v>
      </c>
      <c r="CH25" t="s">
        <v>199</v>
      </c>
      <c r="CI25" s="1">
        <v>2585926</v>
      </c>
      <c r="CJ25" s="1">
        <v>0</v>
      </c>
      <c r="CK25" s="1">
        <v>2083131</v>
      </c>
      <c r="CL25" s="1">
        <v>0</v>
      </c>
      <c r="CM25" s="1">
        <v>0</v>
      </c>
      <c r="CN25" s="1">
        <v>502795</v>
      </c>
      <c r="CO25" s="1">
        <v>0</v>
      </c>
      <c r="CQ25" t="s">
        <v>199</v>
      </c>
      <c r="CR25" s="1">
        <v>25479807</v>
      </c>
      <c r="CS25" s="1">
        <v>14116775</v>
      </c>
      <c r="CT25" s="1">
        <v>7350795</v>
      </c>
      <c r="CU25" s="1">
        <v>2823135</v>
      </c>
      <c r="CV25" s="1">
        <v>0</v>
      </c>
      <c r="CW25" s="1">
        <v>1189102</v>
      </c>
      <c r="CX25" s="1">
        <v>0</v>
      </c>
      <c r="CZ25" s="13">
        <v>93</v>
      </c>
      <c r="DA25" s="1">
        <v>93</v>
      </c>
      <c r="DB25" s="1">
        <v>0</v>
      </c>
      <c r="DD25" s="1">
        <v>128600</v>
      </c>
      <c r="DE25" s="1">
        <v>128600</v>
      </c>
      <c r="DF25" s="1">
        <v>0</v>
      </c>
      <c r="DH25" s="1">
        <v>254300</v>
      </c>
      <c r="DI25" s="1">
        <v>294400</v>
      </c>
      <c r="DJ25" s="1">
        <v>274350</v>
      </c>
      <c r="DL25" s="1">
        <v>1103</v>
      </c>
      <c r="DM25" s="1">
        <v>431</v>
      </c>
      <c r="DN25" s="13">
        <v>672</v>
      </c>
      <c r="DP25" s="1">
        <v>495</v>
      </c>
      <c r="DQ25" s="1">
        <v>0</v>
      </c>
      <c r="DR25" s="13">
        <v>608</v>
      </c>
      <c r="DT25" s="1">
        <v>2</v>
      </c>
      <c r="DU25" s="1">
        <v>2</v>
      </c>
      <c r="DV25" s="1">
        <v>5804</v>
      </c>
      <c r="DW25" s="1">
        <v>76</v>
      </c>
      <c r="DX25" s="1">
        <v>11492001</v>
      </c>
      <c r="DY25" s="10">
        <v>0</v>
      </c>
      <c r="DZ25" s="9">
        <v>152879812</v>
      </c>
      <c r="EA25" s="9">
        <v>142935931</v>
      </c>
      <c r="EB25" s="9">
        <v>-25539472</v>
      </c>
    </row>
    <row r="26" spans="1:132" x14ac:dyDescent="0.2">
      <c r="A26">
        <v>26</v>
      </c>
      <c r="B26" t="s">
        <v>27</v>
      </c>
      <c r="C26">
        <v>2012</v>
      </c>
      <c r="D26" s="1">
        <v>8191147.6400000006</v>
      </c>
      <c r="E26" s="1">
        <v>71831928</v>
      </c>
      <c r="H26" t="s">
        <v>138</v>
      </c>
      <c r="J26" s="1">
        <v>8301819.8200000022</v>
      </c>
      <c r="K26" s="1">
        <v>4369342.8900000006</v>
      </c>
      <c r="L26" s="1">
        <v>3869004.2000000007</v>
      </c>
      <c r="M26" s="1">
        <v>63472.73</v>
      </c>
      <c r="N26" s="1">
        <v>3936276.2399999998</v>
      </c>
      <c r="Q26" s="1">
        <v>822529.06</v>
      </c>
      <c r="R26" s="1">
        <v>0</v>
      </c>
      <c r="S26" s="1">
        <v>466496.41</v>
      </c>
      <c r="T26" s="1">
        <v>43252876.620000005</v>
      </c>
      <c r="U26" s="1">
        <v>12387904.210000001</v>
      </c>
      <c r="V26" s="1">
        <v>9441973.8200000003</v>
      </c>
      <c r="W26" s="1">
        <v>2190517.84</v>
      </c>
      <c r="X26" s="1">
        <v>3436393.13</v>
      </c>
      <c r="Y26" s="1">
        <v>3350164.37</v>
      </c>
      <c r="Z26" s="1">
        <v>0</v>
      </c>
      <c r="AA26" s="1">
        <v>0</v>
      </c>
      <c r="AB26" s="1">
        <v>-4143672.05</v>
      </c>
      <c r="AC26" s="1">
        <v>-29310689.029999997</v>
      </c>
      <c r="AD26" s="1">
        <v>0</v>
      </c>
      <c r="AE26" s="1">
        <v>14848198.610000001</v>
      </c>
      <c r="AF26" s="1">
        <v>-22762669.399999999</v>
      </c>
      <c r="AG26" s="1">
        <v>-34469681.770000003</v>
      </c>
      <c r="AH26" s="1">
        <v>-39813033.849999994</v>
      </c>
      <c r="AI26" s="1">
        <v>-14285046.470000001</v>
      </c>
      <c r="AJ26" s="1">
        <v>-319382.76</v>
      </c>
      <c r="AK26" s="1">
        <v>-122565.48</v>
      </c>
      <c r="AL26" s="1">
        <v>-186039.65999999997</v>
      </c>
      <c r="AM26" s="1">
        <v>-399957.91000000003</v>
      </c>
      <c r="AN26" s="1">
        <v>-273416.55</v>
      </c>
      <c r="AO26" s="1">
        <v>39813148.18</v>
      </c>
      <c r="AP26" s="1">
        <v>82392.23</v>
      </c>
      <c r="AQ26" s="13">
        <v>2057728.8900000001</v>
      </c>
      <c r="AR26" s="13">
        <v>2311614</v>
      </c>
      <c r="AS26" s="13">
        <v>1804392.59</v>
      </c>
      <c r="AT26" s="13">
        <v>43987.21</v>
      </c>
      <c r="AU26" s="1">
        <v>99221.17</v>
      </c>
      <c r="AV26" s="13">
        <v>1949328.7500000002</v>
      </c>
      <c r="AW26" s="13">
        <v>24096.2</v>
      </c>
      <c r="AX26" s="1">
        <v>63472.73</v>
      </c>
      <c r="AY26" s="13">
        <v>0</v>
      </c>
      <c r="AZ26" s="1">
        <v>16500</v>
      </c>
      <c r="BA26" s="1">
        <v>3936276.2399999998</v>
      </c>
      <c r="BB26" s="1">
        <v>0</v>
      </c>
      <c r="BC26" s="1">
        <v>0</v>
      </c>
      <c r="BD26" s="1">
        <v>535592.67000000004</v>
      </c>
      <c r="BE26" s="1">
        <v>686845</v>
      </c>
      <c r="BF26" s="1">
        <v>47199.45</v>
      </c>
      <c r="BG26" s="1">
        <v>3754.97</v>
      </c>
      <c r="BH26" s="1">
        <v>1200160.45</v>
      </c>
      <c r="BI26" s="1">
        <v>-723731.94999997574</v>
      </c>
      <c r="BL26" s="1">
        <v>418577769</v>
      </c>
      <c r="BM26" s="1">
        <v>418577.76899999997</v>
      </c>
      <c r="BN26" s="1">
        <v>427788884</v>
      </c>
      <c r="BO26" s="1">
        <v>23919874</v>
      </c>
      <c r="BQ26" t="s">
        <v>138</v>
      </c>
      <c r="BR26" s="1">
        <v>21166</v>
      </c>
      <c r="BS26" s="1">
        <v>18640</v>
      </c>
      <c r="BT26" s="1">
        <v>147</v>
      </c>
      <c r="BU26" s="1">
        <v>2371</v>
      </c>
      <c r="BV26" s="1">
        <v>8</v>
      </c>
      <c r="BW26" s="1">
        <v>0</v>
      </c>
      <c r="BX26" s="1">
        <v>0</v>
      </c>
      <c r="BY26" t="s">
        <v>138</v>
      </c>
      <c r="BZ26" s="1">
        <v>413280348</v>
      </c>
      <c r="CA26" s="1">
        <v>168308353</v>
      </c>
      <c r="CB26" s="1">
        <v>117120197</v>
      </c>
      <c r="CC26" s="1">
        <v>56019870</v>
      </c>
      <c r="CD26" s="1">
        <v>71831928</v>
      </c>
      <c r="CE26" s="1">
        <v>0</v>
      </c>
      <c r="CF26" s="1">
        <v>0</v>
      </c>
      <c r="CH26" t="s">
        <v>138</v>
      </c>
      <c r="CI26" s="1">
        <v>578294</v>
      </c>
      <c r="CJ26" s="1">
        <v>0</v>
      </c>
      <c r="CK26" s="1">
        <v>332490</v>
      </c>
      <c r="CL26" s="1">
        <v>0</v>
      </c>
      <c r="CM26" s="1">
        <v>245804</v>
      </c>
      <c r="CN26" s="1">
        <v>0</v>
      </c>
      <c r="CO26" s="1">
        <v>0</v>
      </c>
      <c r="CQ26" t="s">
        <v>138</v>
      </c>
      <c r="CR26" s="1">
        <v>13899645</v>
      </c>
      <c r="CS26" s="1">
        <v>9896943</v>
      </c>
      <c r="CT26" s="1">
        <v>1691121</v>
      </c>
      <c r="CU26" s="1">
        <v>2155082</v>
      </c>
      <c r="CV26" s="1">
        <v>156499</v>
      </c>
      <c r="CW26" s="1">
        <v>0</v>
      </c>
      <c r="CX26" s="1">
        <v>0</v>
      </c>
      <c r="CZ26" s="13">
        <v>1252</v>
      </c>
      <c r="DA26" s="1">
        <v>36</v>
      </c>
      <c r="DB26" s="1">
        <v>1216</v>
      </c>
      <c r="DD26" s="1">
        <v>44876</v>
      </c>
      <c r="DE26" s="1">
        <v>44876</v>
      </c>
      <c r="DF26" s="1">
        <v>0</v>
      </c>
      <c r="DH26" s="1">
        <v>78706</v>
      </c>
      <c r="DI26" s="1">
        <v>97028</v>
      </c>
      <c r="DJ26" s="1">
        <v>79483</v>
      </c>
      <c r="DL26" s="1">
        <v>1748</v>
      </c>
      <c r="DM26" s="1">
        <v>1652</v>
      </c>
      <c r="DN26" s="13">
        <v>96</v>
      </c>
      <c r="DP26" s="1">
        <v>617</v>
      </c>
      <c r="DQ26" s="1">
        <v>30</v>
      </c>
      <c r="DR26" s="13">
        <v>1101</v>
      </c>
      <c r="DT26" s="1">
        <v>0</v>
      </c>
      <c r="DU26" s="1">
        <v>5</v>
      </c>
      <c r="DV26" s="1">
        <v>7259</v>
      </c>
      <c r="DW26" s="1">
        <v>66</v>
      </c>
      <c r="DX26" s="1">
        <v>9169314</v>
      </c>
      <c r="DY26" s="10">
        <v>0</v>
      </c>
      <c r="DZ26" s="9">
        <v>74653466</v>
      </c>
      <c r="EA26" s="9">
        <v>70509794</v>
      </c>
      <c r="EB26" s="9">
        <v>-4143672</v>
      </c>
    </row>
    <row r="27" spans="1:132" x14ac:dyDescent="0.2">
      <c r="A27">
        <v>27</v>
      </c>
      <c r="B27" t="s">
        <v>28</v>
      </c>
      <c r="C27">
        <v>2012</v>
      </c>
      <c r="D27" s="1">
        <v>5726374</v>
      </c>
      <c r="E27" s="1">
        <v>0</v>
      </c>
      <c r="H27" t="s">
        <v>236</v>
      </c>
      <c r="J27" s="1">
        <v>5912114</v>
      </c>
      <c r="K27" s="1">
        <v>2703576</v>
      </c>
      <c r="L27" s="1">
        <v>3122436</v>
      </c>
      <c r="M27" s="1">
        <v>86102</v>
      </c>
      <c r="N27" s="1">
        <v>1684937</v>
      </c>
      <c r="Q27" s="1">
        <v>4181955</v>
      </c>
      <c r="R27" s="1">
        <v>0</v>
      </c>
      <c r="S27" s="1">
        <v>5713606</v>
      </c>
      <c r="T27" s="1">
        <v>33607083</v>
      </c>
      <c r="U27" s="1">
        <v>8037729</v>
      </c>
      <c r="V27" s="1">
        <v>8001744</v>
      </c>
      <c r="W27" s="1">
        <v>0</v>
      </c>
      <c r="X27" s="1">
        <v>3895337</v>
      </c>
      <c r="Y27" s="1">
        <v>1352790</v>
      </c>
      <c r="Z27" s="1">
        <v>0</v>
      </c>
      <c r="AA27" s="1">
        <v>1753739</v>
      </c>
      <c r="AB27" s="1">
        <v>-6346445</v>
      </c>
      <c r="AC27" s="1">
        <v>-23381112</v>
      </c>
      <c r="AD27" s="1">
        <v>4009227</v>
      </c>
      <c r="AE27" s="1">
        <v>14007478</v>
      </c>
      <c r="AF27" s="1">
        <v>-31256861</v>
      </c>
      <c r="AG27" s="1">
        <v>-24588674</v>
      </c>
      <c r="AH27" s="1">
        <v>-45141328</v>
      </c>
      <c r="AI27" s="1">
        <v>-10434637</v>
      </c>
      <c r="AJ27" s="1">
        <v>-98211</v>
      </c>
      <c r="AK27" s="1">
        <v>-362112</v>
      </c>
      <c r="AL27" s="1">
        <v>-775710</v>
      </c>
      <c r="AM27" s="1">
        <v>-345315</v>
      </c>
      <c r="AN27" s="1">
        <v>-210912</v>
      </c>
      <c r="AO27" s="1">
        <v>45141328</v>
      </c>
      <c r="AP27" s="1">
        <v>605671</v>
      </c>
      <c r="AQ27" s="13">
        <v>797619</v>
      </c>
      <c r="AR27" s="13">
        <v>1905957</v>
      </c>
      <c r="AS27" s="13">
        <v>986157</v>
      </c>
      <c r="AT27" s="13">
        <v>0</v>
      </c>
      <c r="AU27" s="1">
        <v>0</v>
      </c>
      <c r="AV27" s="13">
        <v>1978070</v>
      </c>
      <c r="AW27" s="13">
        <v>44016</v>
      </c>
      <c r="AX27" s="1">
        <v>86102</v>
      </c>
      <c r="AY27" s="13">
        <v>14555</v>
      </c>
      <c r="AZ27" s="1">
        <v>4875</v>
      </c>
      <c r="BA27" s="1">
        <v>1684937</v>
      </c>
      <c r="BB27" s="1">
        <v>0</v>
      </c>
      <c r="BC27" s="1">
        <v>0</v>
      </c>
      <c r="BD27" s="1">
        <v>1111528</v>
      </c>
      <c r="BE27" s="1">
        <v>416811</v>
      </c>
      <c r="BF27" s="1">
        <v>99638</v>
      </c>
      <c r="BG27" s="1">
        <v>0</v>
      </c>
      <c r="BH27" s="1">
        <v>0</v>
      </c>
      <c r="BI27" s="1">
        <v>-2490961</v>
      </c>
      <c r="BL27" s="1">
        <v>512071000</v>
      </c>
      <c r="BM27" s="1">
        <v>512071</v>
      </c>
      <c r="BN27" s="1">
        <v>488059514</v>
      </c>
      <c r="BO27" s="1">
        <v>25419613</v>
      </c>
      <c r="BQ27" t="s">
        <v>236</v>
      </c>
      <c r="BR27" s="1">
        <v>20893</v>
      </c>
      <c r="BS27" s="1">
        <v>19025</v>
      </c>
      <c r="BT27" s="1">
        <v>158</v>
      </c>
      <c r="BU27" s="1">
        <v>1710</v>
      </c>
      <c r="BV27" s="1">
        <v>0</v>
      </c>
      <c r="BW27" s="1">
        <v>0</v>
      </c>
      <c r="BX27" s="1">
        <v>0</v>
      </c>
      <c r="BY27" t="s">
        <v>236</v>
      </c>
      <c r="BZ27" s="1">
        <v>483431961</v>
      </c>
      <c r="CA27" s="1">
        <v>213056238</v>
      </c>
      <c r="CB27" s="1">
        <v>213428278</v>
      </c>
      <c r="CC27" s="1">
        <v>56947445</v>
      </c>
      <c r="CD27" s="1">
        <v>0</v>
      </c>
      <c r="CE27" s="1">
        <v>0</v>
      </c>
      <c r="CF27" s="1">
        <v>0</v>
      </c>
      <c r="CH27" t="s">
        <v>236</v>
      </c>
      <c r="CI27" s="1">
        <v>602490</v>
      </c>
      <c r="CJ27" s="1">
        <v>0</v>
      </c>
      <c r="CK27" s="1">
        <v>602490</v>
      </c>
      <c r="CL27" s="1">
        <v>0</v>
      </c>
      <c r="CM27" s="1">
        <v>0</v>
      </c>
      <c r="CN27" s="1">
        <v>0</v>
      </c>
      <c r="CO27" s="1">
        <v>0</v>
      </c>
      <c r="CQ27" t="s">
        <v>236</v>
      </c>
      <c r="CR27" s="1">
        <v>10047581</v>
      </c>
      <c r="CS27" s="1">
        <v>6760849</v>
      </c>
      <c r="CT27" s="1">
        <v>2185777</v>
      </c>
      <c r="CU27" s="1">
        <v>1100955</v>
      </c>
      <c r="CV27" s="1">
        <v>0</v>
      </c>
      <c r="CW27" s="1">
        <v>0</v>
      </c>
      <c r="CX27" s="1">
        <v>0</v>
      </c>
      <c r="CZ27" s="13">
        <v>280</v>
      </c>
      <c r="DA27" s="1">
        <v>25</v>
      </c>
      <c r="DB27" s="1">
        <v>255</v>
      </c>
      <c r="DD27" s="1">
        <v>59010</v>
      </c>
      <c r="DE27" s="1">
        <v>59010</v>
      </c>
      <c r="DF27" s="1">
        <v>0</v>
      </c>
      <c r="DH27" s="1">
        <v>214152</v>
      </c>
      <c r="DI27" s="1">
        <v>149613</v>
      </c>
      <c r="DJ27" s="1">
        <v>181882</v>
      </c>
      <c r="DL27" s="1">
        <v>1497</v>
      </c>
      <c r="DM27" s="1">
        <v>892</v>
      </c>
      <c r="DN27" s="13">
        <v>605</v>
      </c>
      <c r="DP27" s="1">
        <v>414</v>
      </c>
      <c r="DQ27" s="1">
        <v>0</v>
      </c>
      <c r="DR27" s="13">
        <v>1083</v>
      </c>
      <c r="DT27" s="1">
        <v>0</v>
      </c>
      <c r="DU27" s="1">
        <v>12</v>
      </c>
      <c r="DV27" s="1">
        <v>3925</v>
      </c>
      <c r="DW27" s="1">
        <v>79</v>
      </c>
      <c r="DX27" s="1">
        <v>7400948</v>
      </c>
      <c r="DY27" s="10">
        <v>0</v>
      </c>
      <c r="DZ27" s="9">
        <v>66543983</v>
      </c>
      <c r="EA27" s="9">
        <v>60197538</v>
      </c>
      <c r="EB27" s="9">
        <v>-6346445</v>
      </c>
    </row>
    <row r="28" spans="1:132" x14ac:dyDescent="0.2">
      <c r="A28">
        <v>28</v>
      </c>
      <c r="B28" t="s">
        <v>29</v>
      </c>
      <c r="C28">
        <v>2012</v>
      </c>
      <c r="D28" s="1">
        <v>813603.26</v>
      </c>
      <c r="E28" s="1">
        <v>0</v>
      </c>
      <c r="H28" t="s">
        <v>237</v>
      </c>
      <c r="J28" s="1">
        <v>817566.44000000006</v>
      </c>
      <c r="K28" s="1">
        <v>477952.86</v>
      </c>
      <c r="L28" s="1">
        <v>335650.39999999997</v>
      </c>
      <c r="M28" s="1">
        <v>3963.18</v>
      </c>
      <c r="N28" s="1">
        <v>113785.65</v>
      </c>
      <c r="Q28" s="1">
        <v>11832</v>
      </c>
      <c r="R28" s="1">
        <v>0</v>
      </c>
      <c r="S28" s="1">
        <v>0</v>
      </c>
      <c r="T28" s="1">
        <v>2081446.9300000002</v>
      </c>
      <c r="U28" s="1">
        <v>557917.14</v>
      </c>
      <c r="V28" s="1">
        <v>151243.88</v>
      </c>
      <c r="W28" s="1">
        <v>232469.28</v>
      </c>
      <c r="X28" s="1">
        <v>855949.06</v>
      </c>
      <c r="Y28" s="1">
        <v>220666.47999999998</v>
      </c>
      <c r="Z28" s="1">
        <v>-331.91999999999985</v>
      </c>
      <c r="AA28" s="1">
        <v>0</v>
      </c>
      <c r="AB28" s="1">
        <v>0</v>
      </c>
      <c r="AC28" s="1">
        <v>-3251568.7399999998</v>
      </c>
      <c r="AD28" s="1">
        <v>25471.33</v>
      </c>
      <c r="AE28" s="1">
        <v>5976259.9199999999</v>
      </c>
      <c r="AF28" s="1">
        <v>-3798099.0800000005</v>
      </c>
      <c r="AG28" s="1">
        <v>-3063256.2800000003</v>
      </c>
      <c r="AH28" s="1">
        <v>-7590138.0599999996</v>
      </c>
      <c r="AI28" s="1">
        <v>-1174035.07</v>
      </c>
      <c r="AJ28" s="1">
        <v>-9656.83</v>
      </c>
      <c r="AK28" s="1">
        <v>-17050</v>
      </c>
      <c r="AL28" s="1">
        <v>-80126.03</v>
      </c>
      <c r="AM28" s="1">
        <v>0</v>
      </c>
      <c r="AN28" s="1">
        <v>-159658.41</v>
      </c>
      <c r="AO28" s="1">
        <v>7606329.0600000005</v>
      </c>
      <c r="AP28" s="1">
        <v>54399.41</v>
      </c>
      <c r="AQ28" s="13">
        <v>123186.84999999999</v>
      </c>
      <c r="AR28" s="13">
        <v>354766.01</v>
      </c>
      <c r="AS28" s="13">
        <v>175798.72</v>
      </c>
      <c r="AT28" s="13">
        <v>0</v>
      </c>
      <c r="AU28" s="1">
        <v>0</v>
      </c>
      <c r="AV28" s="13">
        <v>156480.47999999998</v>
      </c>
      <c r="AW28" s="13">
        <v>757.64</v>
      </c>
      <c r="AX28" s="1">
        <v>3963.18</v>
      </c>
      <c r="AY28" s="13">
        <v>2613.56</v>
      </c>
      <c r="AZ28" s="1">
        <v>2000</v>
      </c>
      <c r="BA28" s="1">
        <v>113785.65</v>
      </c>
      <c r="BB28" s="1">
        <v>0</v>
      </c>
      <c r="BC28" s="1">
        <v>0</v>
      </c>
      <c r="BD28" s="1">
        <v>309417.96999999997</v>
      </c>
      <c r="BE28" s="1">
        <v>-47892</v>
      </c>
      <c r="BF28" s="1">
        <v>0</v>
      </c>
      <c r="BG28" s="1">
        <v>0</v>
      </c>
      <c r="BH28" s="1">
        <v>0</v>
      </c>
      <c r="BI28" s="1">
        <v>-175057.8699999979</v>
      </c>
      <c r="BL28" s="1">
        <v>92604122</v>
      </c>
      <c r="BM28" s="1">
        <v>92604.122000000003</v>
      </c>
      <c r="BN28" s="1">
        <v>90816310</v>
      </c>
      <c r="BO28" s="1">
        <v>2811499</v>
      </c>
      <c r="BQ28" t="s">
        <v>237</v>
      </c>
      <c r="BR28" s="1">
        <v>2787</v>
      </c>
      <c r="BS28" s="1">
        <v>2288</v>
      </c>
      <c r="BT28" s="1">
        <v>40</v>
      </c>
      <c r="BU28" s="1">
        <v>459</v>
      </c>
      <c r="BV28" s="1">
        <v>0</v>
      </c>
      <c r="BW28" s="1">
        <v>0</v>
      </c>
      <c r="BX28" s="1">
        <v>0</v>
      </c>
      <c r="BY28" t="s">
        <v>237</v>
      </c>
      <c r="BZ28" s="1">
        <v>89787415</v>
      </c>
      <c r="CA28" s="1">
        <v>24654921</v>
      </c>
      <c r="CB28" s="1">
        <v>53874198</v>
      </c>
      <c r="CC28" s="1">
        <v>11258296</v>
      </c>
      <c r="CD28" s="1">
        <v>0</v>
      </c>
      <c r="CE28" s="1">
        <v>0</v>
      </c>
      <c r="CF28" s="1">
        <v>0</v>
      </c>
      <c r="CH28" t="s">
        <v>237</v>
      </c>
      <c r="CI28" s="1">
        <v>123954</v>
      </c>
      <c r="CJ28" s="1">
        <v>0</v>
      </c>
      <c r="CK28" s="1">
        <v>123954</v>
      </c>
      <c r="CL28" s="1">
        <v>0</v>
      </c>
      <c r="CM28" s="1">
        <v>0</v>
      </c>
      <c r="CN28" s="1">
        <v>0</v>
      </c>
      <c r="CO28" s="1">
        <v>0</v>
      </c>
      <c r="CQ28" t="s">
        <v>237</v>
      </c>
      <c r="CR28" s="1">
        <v>1058372</v>
      </c>
      <c r="CS28" s="1">
        <v>609880</v>
      </c>
      <c r="CT28" s="1">
        <v>257209</v>
      </c>
      <c r="CU28" s="1">
        <v>191283</v>
      </c>
      <c r="CV28" s="1">
        <v>0</v>
      </c>
      <c r="CW28" s="1">
        <v>0</v>
      </c>
      <c r="CX28" s="1">
        <v>0</v>
      </c>
      <c r="CZ28" s="13">
        <v>93</v>
      </c>
      <c r="DA28" s="1">
        <v>93</v>
      </c>
      <c r="DB28" s="1">
        <v>0</v>
      </c>
      <c r="DD28" s="1">
        <v>5090</v>
      </c>
      <c r="DE28" s="1">
        <v>5090</v>
      </c>
      <c r="DF28" s="1">
        <v>0</v>
      </c>
      <c r="DH28" s="1">
        <v>15231</v>
      </c>
      <c r="DI28" s="1">
        <v>12167</v>
      </c>
      <c r="DJ28" s="1">
        <v>13669</v>
      </c>
      <c r="DL28" s="1">
        <v>68</v>
      </c>
      <c r="DM28" s="1">
        <v>57</v>
      </c>
      <c r="DN28" s="13">
        <v>11</v>
      </c>
      <c r="DP28" s="1">
        <v>27</v>
      </c>
      <c r="DQ28" s="1">
        <v>0</v>
      </c>
      <c r="DR28" s="13">
        <v>41</v>
      </c>
      <c r="DT28" s="1">
        <v>0</v>
      </c>
      <c r="DU28" s="1">
        <v>0</v>
      </c>
      <c r="DV28" s="1">
        <v>0</v>
      </c>
      <c r="DW28" s="1">
        <v>68</v>
      </c>
      <c r="DX28" s="1">
        <v>28436</v>
      </c>
      <c r="DY28" s="10">
        <v>0</v>
      </c>
      <c r="DZ28" s="9">
        <v>4107292</v>
      </c>
      <c r="EA28" s="9">
        <v>4107292</v>
      </c>
      <c r="EB28" s="9">
        <v>0</v>
      </c>
    </row>
    <row r="29" spans="1:132" x14ac:dyDescent="0.2">
      <c r="A29">
        <v>29</v>
      </c>
      <c r="B29" t="s">
        <v>30</v>
      </c>
      <c r="C29">
        <v>2012</v>
      </c>
      <c r="D29" s="1">
        <v>49694691.660000004</v>
      </c>
      <c r="E29" s="1">
        <v>1373125985</v>
      </c>
      <c r="H29" t="s">
        <v>139</v>
      </c>
      <c r="J29" s="1">
        <v>51294613.020000003</v>
      </c>
      <c r="K29" s="1">
        <v>27754775.859999999</v>
      </c>
      <c r="L29" s="1">
        <v>21990489.510000002</v>
      </c>
      <c r="M29" s="1">
        <v>1549347.65</v>
      </c>
      <c r="N29" s="1">
        <v>18369163.219999999</v>
      </c>
      <c r="Q29" s="1">
        <v>2300563.2000000002</v>
      </c>
      <c r="R29" s="1">
        <v>0</v>
      </c>
      <c r="S29" s="1">
        <v>8784026.3599999994</v>
      </c>
      <c r="T29" s="1">
        <v>251459791.78</v>
      </c>
      <c r="U29" s="1">
        <v>61491889.460000001</v>
      </c>
      <c r="V29" s="1">
        <v>66252981.82</v>
      </c>
      <c r="W29" s="1">
        <v>13787722.57</v>
      </c>
      <c r="X29" s="1">
        <v>15889847.15</v>
      </c>
      <c r="Y29" s="1">
        <v>4979919.9800000004</v>
      </c>
      <c r="Z29" s="1">
        <v>0</v>
      </c>
      <c r="AA29" s="1">
        <v>2023351.4</v>
      </c>
      <c r="AB29" s="1">
        <v>-26925882.640000001</v>
      </c>
      <c r="AC29" s="1">
        <v>-36180552.369999997</v>
      </c>
      <c r="AD29" s="1">
        <v>20051656.869999997</v>
      </c>
      <c r="AE29" s="1">
        <v>458099708.64999998</v>
      </c>
      <c r="AF29" s="1">
        <v>-633490734.38999999</v>
      </c>
      <c r="AG29" s="1">
        <v>-206756308.21999997</v>
      </c>
      <c r="AH29" s="1">
        <v>-451883194.08000004</v>
      </c>
      <c r="AI29" s="1">
        <v>-106862717.61</v>
      </c>
      <c r="AJ29" s="1">
        <v>-876089.16</v>
      </c>
      <c r="AK29" s="1">
        <v>-1706389.31</v>
      </c>
      <c r="AL29" s="1">
        <v>-1190727.46</v>
      </c>
      <c r="AM29" s="1">
        <v>0</v>
      </c>
      <c r="AN29" s="1">
        <v>420477.62000000005</v>
      </c>
      <c r="AO29" s="1">
        <v>451883192.30999994</v>
      </c>
      <c r="AP29" s="1">
        <v>311749.95</v>
      </c>
      <c r="AQ29" s="13">
        <v>24353826.890000001</v>
      </c>
      <c r="AR29" s="13">
        <v>3400948.9699999997</v>
      </c>
      <c r="AS29" s="13">
        <v>7473344.3200000003</v>
      </c>
      <c r="AT29" s="13">
        <v>0</v>
      </c>
      <c r="AU29" s="1">
        <v>0</v>
      </c>
      <c r="AV29" s="13">
        <v>14435554.600000001</v>
      </c>
      <c r="AW29" s="13">
        <v>30656.880000000001</v>
      </c>
      <c r="AX29" s="1">
        <v>1549347.65</v>
      </c>
      <c r="AY29" s="13">
        <v>360</v>
      </c>
      <c r="AZ29" s="1">
        <v>183751.7</v>
      </c>
      <c r="BA29" s="1">
        <v>18369163.219999999</v>
      </c>
      <c r="BB29" s="1">
        <v>0</v>
      </c>
      <c r="BC29" s="1">
        <v>0</v>
      </c>
      <c r="BD29" s="1">
        <v>9132861.1699999999</v>
      </c>
      <c r="BE29" s="1">
        <v>6573513.9199999999</v>
      </c>
      <c r="BF29" s="1">
        <v>50573.71</v>
      </c>
      <c r="BG29" s="1">
        <v>0</v>
      </c>
      <c r="BH29" s="1">
        <v>0</v>
      </c>
      <c r="BI29" s="1">
        <v>-24349794.710000053</v>
      </c>
      <c r="BL29" s="1">
        <v>4826015293</v>
      </c>
      <c r="BM29" s="1">
        <v>4826015.2929999996</v>
      </c>
      <c r="BN29" s="1">
        <v>4743554819</v>
      </c>
      <c r="BO29" s="1">
        <v>177353160</v>
      </c>
      <c r="BQ29" t="s">
        <v>139</v>
      </c>
      <c r="BR29" s="1">
        <v>237185</v>
      </c>
      <c r="BS29" s="1">
        <v>216742</v>
      </c>
      <c r="BT29" s="1">
        <v>2174</v>
      </c>
      <c r="BU29" s="1">
        <v>18258</v>
      </c>
      <c r="BV29" s="1">
        <v>0</v>
      </c>
      <c r="BW29" s="1">
        <v>11</v>
      </c>
      <c r="BX29" s="1">
        <v>0</v>
      </c>
      <c r="BY29" t="s">
        <v>139</v>
      </c>
      <c r="BZ29" s="1">
        <v>5464784415</v>
      </c>
      <c r="CA29" s="1">
        <v>1660619626</v>
      </c>
      <c r="CB29" s="1">
        <v>1840367888</v>
      </c>
      <c r="CC29" s="1">
        <v>590670916</v>
      </c>
      <c r="CD29" s="1">
        <v>0</v>
      </c>
      <c r="CE29" s="1">
        <v>1373125985</v>
      </c>
      <c r="CF29" s="1">
        <v>0</v>
      </c>
      <c r="CH29" t="s">
        <v>139</v>
      </c>
      <c r="CI29" s="1">
        <v>7913062</v>
      </c>
      <c r="CJ29" s="1">
        <v>0</v>
      </c>
      <c r="CK29" s="1">
        <v>5410653</v>
      </c>
      <c r="CL29" s="1">
        <v>0</v>
      </c>
      <c r="CM29" s="1">
        <v>0</v>
      </c>
      <c r="CN29" s="1">
        <v>2502409</v>
      </c>
      <c r="CO29" s="1">
        <v>0</v>
      </c>
      <c r="CQ29" t="s">
        <v>139</v>
      </c>
      <c r="CR29" s="1">
        <v>104156228</v>
      </c>
      <c r="CS29" s="1">
        <v>65573414</v>
      </c>
      <c r="CT29" s="1">
        <v>18006325</v>
      </c>
      <c r="CU29" s="1">
        <v>14106901</v>
      </c>
      <c r="CV29" s="1">
        <v>0</v>
      </c>
      <c r="CW29" s="1">
        <v>6469588</v>
      </c>
      <c r="CX29" s="1">
        <v>0</v>
      </c>
      <c r="CZ29" s="13">
        <v>426</v>
      </c>
      <c r="DA29" s="1">
        <v>338</v>
      </c>
      <c r="DB29" s="1">
        <v>88</v>
      </c>
      <c r="DD29" s="1">
        <v>604440</v>
      </c>
      <c r="DE29" s="1">
        <v>671600</v>
      </c>
      <c r="DF29" s="1">
        <v>0</v>
      </c>
      <c r="DH29" s="1">
        <v>814423</v>
      </c>
      <c r="DI29" s="1">
        <v>1088675</v>
      </c>
      <c r="DJ29" s="1">
        <v>862679</v>
      </c>
      <c r="DL29" s="1">
        <v>3428</v>
      </c>
      <c r="DM29" s="1">
        <v>1524</v>
      </c>
      <c r="DN29" s="13">
        <v>1904</v>
      </c>
      <c r="DP29" s="1">
        <v>1785</v>
      </c>
      <c r="DQ29" s="1">
        <v>20</v>
      </c>
      <c r="DR29" s="13">
        <v>1623</v>
      </c>
      <c r="DT29" s="1">
        <v>0</v>
      </c>
      <c r="DU29" s="1">
        <v>7</v>
      </c>
      <c r="DV29" s="1">
        <v>53</v>
      </c>
      <c r="DW29" s="1">
        <v>72</v>
      </c>
      <c r="DX29" s="1">
        <v>52942571</v>
      </c>
      <c r="DY29" s="10">
        <v>0</v>
      </c>
      <c r="DZ29" s="9">
        <v>426149963</v>
      </c>
      <c r="EA29" s="9">
        <v>399224080</v>
      </c>
      <c r="EB29" s="9">
        <v>-26925883</v>
      </c>
    </row>
    <row r="30" spans="1:132" x14ac:dyDescent="0.2">
      <c r="A30">
        <v>30</v>
      </c>
      <c r="B30" t="s">
        <v>31</v>
      </c>
      <c r="C30">
        <v>2012</v>
      </c>
      <c r="D30" s="1">
        <v>407987.66</v>
      </c>
      <c r="E30" s="1">
        <v>0</v>
      </c>
      <c r="H30" t="s">
        <v>200</v>
      </c>
      <c r="J30" s="1">
        <v>422692.85000000003</v>
      </c>
      <c r="K30" s="1">
        <v>73607.78</v>
      </c>
      <c r="L30" s="1">
        <v>334379.88</v>
      </c>
      <c r="M30" s="1">
        <v>14705.19</v>
      </c>
      <c r="N30" s="1">
        <v>160880.54999999999</v>
      </c>
      <c r="Q30" s="1">
        <v>4104.62</v>
      </c>
      <c r="R30" s="1">
        <v>0</v>
      </c>
      <c r="S30" s="1">
        <v>0</v>
      </c>
      <c r="T30" s="1">
        <v>693162.46</v>
      </c>
      <c r="U30" s="1">
        <v>125133.22</v>
      </c>
      <c r="V30" s="1">
        <v>325531.54000000004</v>
      </c>
      <c r="W30" s="1">
        <v>0</v>
      </c>
      <c r="X30" s="1">
        <v>21699.39</v>
      </c>
      <c r="Y30" s="1">
        <v>149165.70000000001</v>
      </c>
      <c r="Z30" s="1">
        <v>0</v>
      </c>
      <c r="AA30" s="1">
        <v>0</v>
      </c>
      <c r="AB30" s="1">
        <v>-150921.43</v>
      </c>
      <c r="AC30" s="1">
        <v>-617557.5</v>
      </c>
      <c r="AD30" s="1">
        <v>0</v>
      </c>
      <c r="AE30" s="1">
        <v>-61408.659999999843</v>
      </c>
      <c r="AF30" s="1">
        <v>-461188.4</v>
      </c>
      <c r="AG30" s="1">
        <v>-629300.01</v>
      </c>
      <c r="AH30" s="1">
        <v>-1722567.2499999998</v>
      </c>
      <c r="AI30" s="1">
        <v>-445608.24</v>
      </c>
      <c r="AJ30" s="1">
        <v>-5973.28</v>
      </c>
      <c r="AK30" s="1">
        <v>-8518.2900000000009</v>
      </c>
      <c r="AL30" s="1">
        <v>-122445.8</v>
      </c>
      <c r="AM30" s="1">
        <v>-78875.11</v>
      </c>
      <c r="AN30" s="1">
        <v>-11459.580000000002</v>
      </c>
      <c r="AO30" s="1">
        <v>1722567.2499999998</v>
      </c>
      <c r="AP30" s="1">
        <v>118262.93</v>
      </c>
      <c r="AQ30" s="13">
        <v>8074.22</v>
      </c>
      <c r="AR30" s="13">
        <v>65533.56</v>
      </c>
      <c r="AS30" s="13">
        <v>127907.35</v>
      </c>
      <c r="AT30" s="13">
        <v>0</v>
      </c>
      <c r="AU30" s="1">
        <v>0</v>
      </c>
      <c r="AV30" s="13">
        <v>202929.48</v>
      </c>
      <c r="AW30" s="13">
        <v>3543.05</v>
      </c>
      <c r="AX30" s="1">
        <v>14705.19</v>
      </c>
      <c r="AY30" s="13">
        <v>0</v>
      </c>
      <c r="AZ30" s="1">
        <v>2735</v>
      </c>
      <c r="BA30" s="1">
        <v>160880.54999999999</v>
      </c>
      <c r="BB30" s="1">
        <v>0</v>
      </c>
      <c r="BC30" s="1">
        <v>0</v>
      </c>
      <c r="BD30" s="1">
        <v>20638.16</v>
      </c>
      <c r="BE30" s="1">
        <v>-8536</v>
      </c>
      <c r="BF30" s="1">
        <v>0</v>
      </c>
      <c r="BG30" s="1">
        <v>0</v>
      </c>
      <c r="BH30" s="1">
        <v>0</v>
      </c>
      <c r="BI30" s="1">
        <v>43793.190000000352</v>
      </c>
      <c r="BL30" s="1">
        <v>24873153</v>
      </c>
      <c r="BM30" s="1">
        <v>24873.152999999998</v>
      </c>
      <c r="BN30" s="1">
        <v>22976797</v>
      </c>
      <c r="BO30" s="1">
        <v>1937445</v>
      </c>
      <c r="BQ30" t="s">
        <v>200</v>
      </c>
      <c r="BR30" s="1">
        <v>1216</v>
      </c>
      <c r="BS30" s="1">
        <v>1062</v>
      </c>
      <c r="BT30" s="1">
        <v>12</v>
      </c>
      <c r="BU30" s="1">
        <v>142</v>
      </c>
      <c r="BV30" s="1">
        <v>0</v>
      </c>
      <c r="BW30" s="1">
        <v>0</v>
      </c>
      <c r="BX30" s="1">
        <v>0</v>
      </c>
      <c r="BY30" t="s">
        <v>200</v>
      </c>
      <c r="BZ30" s="1">
        <v>22610182</v>
      </c>
      <c r="CA30" s="1">
        <v>13740547</v>
      </c>
      <c r="CB30" s="1">
        <v>4462192</v>
      </c>
      <c r="CC30" s="1">
        <v>4407443</v>
      </c>
      <c r="CD30" s="1">
        <v>0</v>
      </c>
      <c r="CE30" s="1">
        <v>0</v>
      </c>
      <c r="CF30" s="1">
        <v>0</v>
      </c>
      <c r="CH30" t="s">
        <v>200</v>
      </c>
      <c r="CI30" s="1">
        <v>11338</v>
      </c>
      <c r="CJ30" s="1">
        <v>0</v>
      </c>
      <c r="CK30" s="1">
        <v>11338</v>
      </c>
      <c r="CL30" s="1">
        <v>0</v>
      </c>
      <c r="CM30" s="1">
        <v>0</v>
      </c>
      <c r="CN30" s="1">
        <v>0</v>
      </c>
      <c r="CO30" s="1">
        <v>0</v>
      </c>
      <c r="CQ30" t="s">
        <v>200</v>
      </c>
      <c r="CR30" s="1">
        <v>435329</v>
      </c>
      <c r="CS30" s="1">
        <v>306887</v>
      </c>
      <c r="CT30" s="1">
        <v>30965</v>
      </c>
      <c r="CU30" s="1">
        <v>97477</v>
      </c>
      <c r="CV30" s="1">
        <v>0</v>
      </c>
      <c r="CW30" s="1">
        <v>0</v>
      </c>
      <c r="CX30" s="1">
        <v>0</v>
      </c>
      <c r="CZ30" s="13">
        <v>9</v>
      </c>
      <c r="DA30" s="1">
        <v>9</v>
      </c>
      <c r="DB30" s="1">
        <v>0</v>
      </c>
      <c r="DD30" s="1">
        <v>2700</v>
      </c>
      <c r="DE30" s="1">
        <v>9650</v>
      </c>
      <c r="DF30" s="1">
        <v>0</v>
      </c>
      <c r="DH30" s="1">
        <v>5816</v>
      </c>
      <c r="DI30" s="1">
        <v>3660</v>
      </c>
      <c r="DJ30" s="1">
        <v>4075</v>
      </c>
      <c r="DL30" s="1">
        <v>21</v>
      </c>
      <c r="DM30" s="1">
        <v>18</v>
      </c>
      <c r="DN30" s="13">
        <v>3</v>
      </c>
      <c r="DP30" s="1">
        <v>10</v>
      </c>
      <c r="DQ30" s="1">
        <v>2</v>
      </c>
      <c r="DR30" s="13">
        <v>9</v>
      </c>
      <c r="DT30" s="1">
        <v>0</v>
      </c>
      <c r="DU30" s="1">
        <v>0</v>
      </c>
      <c r="DV30" s="1">
        <v>180</v>
      </c>
      <c r="DW30" s="1">
        <v>70</v>
      </c>
      <c r="DX30" s="1">
        <v>41847</v>
      </c>
      <c r="DY30" s="10">
        <v>0</v>
      </c>
      <c r="DZ30" s="9">
        <v>1318797</v>
      </c>
      <c r="EA30" s="9">
        <v>1167876</v>
      </c>
      <c r="EB30" s="9">
        <v>-150921</v>
      </c>
    </row>
    <row r="31" spans="1:132" x14ac:dyDescent="0.2">
      <c r="A31">
        <v>31</v>
      </c>
      <c r="B31" t="s">
        <v>32</v>
      </c>
      <c r="C31">
        <v>2012</v>
      </c>
      <c r="D31" s="1">
        <v>1001621.6300000001</v>
      </c>
      <c r="E31" s="1">
        <v>0</v>
      </c>
      <c r="H31" t="s">
        <v>238</v>
      </c>
      <c r="J31" s="1">
        <v>1019188.8</v>
      </c>
      <c r="K31" s="1">
        <v>253131.22</v>
      </c>
      <c r="L31" s="1">
        <v>763258.01000000013</v>
      </c>
      <c r="M31" s="1">
        <v>2799.57</v>
      </c>
      <c r="N31" s="1">
        <v>274433.03999999998</v>
      </c>
      <c r="Q31" s="1">
        <v>46887.7</v>
      </c>
      <c r="R31" s="1">
        <v>482801.74</v>
      </c>
      <c r="S31" s="1">
        <v>256183.09</v>
      </c>
      <c r="T31" s="1">
        <v>1315225.0799999998</v>
      </c>
      <c r="U31" s="1">
        <v>408792.76</v>
      </c>
      <c r="V31" s="1">
        <v>906161.7</v>
      </c>
      <c r="W31" s="1">
        <v>824123.77</v>
      </c>
      <c r="X31" s="1">
        <v>270937.51999999996</v>
      </c>
      <c r="Y31" s="1">
        <v>235902.21999999997</v>
      </c>
      <c r="Z31" s="1">
        <v>0</v>
      </c>
      <c r="AA31" s="1">
        <v>0</v>
      </c>
      <c r="AB31" s="1">
        <v>-232831.76</v>
      </c>
      <c r="AC31" s="1">
        <v>-2061308.66</v>
      </c>
      <c r="AD31" s="1">
        <v>10000</v>
      </c>
      <c r="AE31" s="1">
        <v>3945849.3699999996</v>
      </c>
      <c r="AF31" s="1">
        <v>-3957201.88</v>
      </c>
      <c r="AG31" s="1">
        <v>-3254513.83</v>
      </c>
      <c r="AH31" s="1">
        <v>-9490113.2599999998</v>
      </c>
      <c r="AI31" s="1">
        <v>-1648714.21</v>
      </c>
      <c r="AJ31" s="1">
        <v>-31973.439999999999</v>
      </c>
      <c r="AK31" s="1">
        <v>-64162.36</v>
      </c>
      <c r="AL31" s="1">
        <v>-73346.539999999994</v>
      </c>
      <c r="AM31" s="1">
        <v>0</v>
      </c>
      <c r="AN31" s="1">
        <v>-47848.990000000005</v>
      </c>
      <c r="AO31" s="1">
        <v>9490113.2599999998</v>
      </c>
      <c r="AP31" s="1">
        <v>56607.1</v>
      </c>
      <c r="AQ31" s="13">
        <v>74386.640000000014</v>
      </c>
      <c r="AR31" s="13">
        <v>178744.58</v>
      </c>
      <c r="AS31" s="13">
        <v>344931.8</v>
      </c>
      <c r="AT31" s="13">
        <v>0</v>
      </c>
      <c r="AU31" s="1">
        <v>0</v>
      </c>
      <c r="AV31" s="13">
        <v>398760.35000000009</v>
      </c>
      <c r="AW31" s="13">
        <v>4798.26</v>
      </c>
      <c r="AX31" s="1">
        <v>2799.57</v>
      </c>
      <c r="AY31" s="13">
        <v>0</v>
      </c>
      <c r="AZ31" s="1">
        <v>2000</v>
      </c>
      <c r="BA31" s="1">
        <v>274433.03999999998</v>
      </c>
      <c r="BB31" s="1">
        <v>0</v>
      </c>
      <c r="BC31" s="1">
        <v>0</v>
      </c>
      <c r="BD31" s="1">
        <v>88612.049999999988</v>
      </c>
      <c r="BE31" s="1">
        <v>65907</v>
      </c>
      <c r="BF31" s="1">
        <v>14767.6</v>
      </c>
      <c r="BG31" s="1">
        <v>0</v>
      </c>
      <c r="BH31" s="1">
        <v>0</v>
      </c>
      <c r="BI31" s="1">
        <v>-359297.54999999696</v>
      </c>
      <c r="BL31" s="1">
        <v>83572938</v>
      </c>
      <c r="BM31" s="1">
        <v>83572.937999999995</v>
      </c>
      <c r="BN31" s="1">
        <v>149212312</v>
      </c>
      <c r="BO31" s="1">
        <v>5098823</v>
      </c>
      <c r="BQ31" t="s">
        <v>238</v>
      </c>
      <c r="BR31" s="1">
        <v>5579</v>
      </c>
      <c r="BS31" s="1">
        <v>4869</v>
      </c>
      <c r="BT31" s="1">
        <v>94</v>
      </c>
      <c r="BU31" s="1">
        <v>616</v>
      </c>
      <c r="BV31" s="1">
        <v>0</v>
      </c>
      <c r="BW31" s="1">
        <v>0</v>
      </c>
      <c r="BX31" s="1">
        <v>0</v>
      </c>
      <c r="BY31" t="s">
        <v>238</v>
      </c>
      <c r="BZ31" s="1">
        <v>147539204</v>
      </c>
      <c r="CA31" s="1">
        <v>51132834</v>
      </c>
      <c r="CB31" s="1">
        <v>77875017</v>
      </c>
      <c r="CC31" s="1">
        <v>18531353</v>
      </c>
      <c r="CD31" s="1">
        <v>0</v>
      </c>
      <c r="CE31" s="1">
        <v>0</v>
      </c>
      <c r="CF31" s="1">
        <v>0</v>
      </c>
      <c r="CH31" t="s">
        <v>238</v>
      </c>
      <c r="CI31" s="1">
        <v>206640</v>
      </c>
      <c r="CJ31" s="1">
        <v>0</v>
      </c>
      <c r="CK31" s="1">
        <v>206640</v>
      </c>
      <c r="CL31" s="1">
        <v>0</v>
      </c>
      <c r="CM31" s="1">
        <v>0</v>
      </c>
      <c r="CN31" s="1">
        <v>0</v>
      </c>
      <c r="CO31" s="1">
        <v>0</v>
      </c>
      <c r="CQ31" t="s">
        <v>238</v>
      </c>
      <c r="CR31" s="1">
        <v>1611559</v>
      </c>
      <c r="CS31" s="1">
        <v>1039936</v>
      </c>
      <c r="CT31" s="1">
        <v>316720</v>
      </c>
      <c r="CU31" s="1">
        <v>254903</v>
      </c>
      <c r="CV31" s="1">
        <v>0</v>
      </c>
      <c r="CW31" s="1">
        <v>0</v>
      </c>
      <c r="CX31" s="1">
        <v>0</v>
      </c>
      <c r="CZ31" s="13">
        <v>8</v>
      </c>
      <c r="DA31" s="1">
        <v>8</v>
      </c>
      <c r="DB31" s="1">
        <v>0</v>
      </c>
      <c r="DD31" s="1">
        <v>10500</v>
      </c>
      <c r="DE31" s="1">
        <v>10500</v>
      </c>
      <c r="DF31" s="1">
        <v>0</v>
      </c>
      <c r="DH31" s="1">
        <v>29</v>
      </c>
      <c r="DI31" s="1">
        <v>25</v>
      </c>
      <c r="DJ31" s="1">
        <v>24</v>
      </c>
      <c r="DL31" s="1">
        <v>66</v>
      </c>
      <c r="DM31" s="1">
        <v>56</v>
      </c>
      <c r="DN31" s="13">
        <v>10</v>
      </c>
      <c r="DP31" s="1">
        <v>42</v>
      </c>
      <c r="DQ31" s="1">
        <v>0</v>
      </c>
      <c r="DR31" s="13">
        <v>24</v>
      </c>
      <c r="DT31" s="1">
        <v>1</v>
      </c>
      <c r="DU31" s="1">
        <v>3</v>
      </c>
      <c r="DV31" s="1">
        <v>752</v>
      </c>
      <c r="DW31" s="1">
        <v>83</v>
      </c>
      <c r="DX31" s="1">
        <v>216451</v>
      </c>
      <c r="DY31" s="10">
        <v>11617</v>
      </c>
      <c r="DZ31" s="9">
        <v>4264214</v>
      </c>
      <c r="EA31" s="9">
        <v>4514184</v>
      </c>
      <c r="EB31" s="9">
        <v>-232832</v>
      </c>
    </row>
    <row r="32" spans="1:132" x14ac:dyDescent="0.2">
      <c r="A32">
        <v>32</v>
      </c>
      <c r="B32" t="s">
        <v>33</v>
      </c>
      <c r="C32">
        <v>2012</v>
      </c>
      <c r="D32" s="1">
        <v>19704345.629999999</v>
      </c>
      <c r="E32" s="1">
        <v>402247630</v>
      </c>
      <c r="H32" t="s">
        <v>140</v>
      </c>
      <c r="J32" s="1">
        <v>20381415.739999998</v>
      </c>
      <c r="K32" s="1">
        <v>7624992.8399999999</v>
      </c>
      <c r="L32" s="1">
        <v>12079352.789999999</v>
      </c>
      <c r="M32" s="1">
        <v>677070.11</v>
      </c>
      <c r="N32" s="1">
        <v>12430105.590000002</v>
      </c>
      <c r="Q32" s="1">
        <v>42051090.899999999</v>
      </c>
      <c r="R32" s="1">
        <v>13794573.24</v>
      </c>
      <c r="S32" s="1">
        <v>43836165.100000001</v>
      </c>
      <c r="T32" s="1">
        <v>376080621.74000001</v>
      </c>
      <c r="U32" s="1">
        <v>106669366.29000001</v>
      </c>
      <c r="V32" s="1">
        <v>65368365</v>
      </c>
      <c r="W32" s="1">
        <v>310348.34999999998</v>
      </c>
      <c r="X32" s="1">
        <v>19776343.279999997</v>
      </c>
      <c r="Y32" s="1">
        <v>4678743.29</v>
      </c>
      <c r="Z32" s="1">
        <v>0</v>
      </c>
      <c r="AA32" s="1">
        <v>5355477.3899999997</v>
      </c>
      <c r="AB32" s="1">
        <v>-138432807.69</v>
      </c>
      <c r="AC32" s="1">
        <v>-270347562.25999999</v>
      </c>
      <c r="AD32" s="1">
        <v>30688766.390000001</v>
      </c>
      <c r="AE32" s="1">
        <v>73428462.86999999</v>
      </c>
      <c r="AF32" s="1">
        <v>-256964408.15000001</v>
      </c>
      <c r="AG32" s="1">
        <v>-118112770.34</v>
      </c>
      <c r="AH32" s="1">
        <v>-360490552.08999991</v>
      </c>
      <c r="AI32" s="1">
        <v>-58560775.420000002</v>
      </c>
      <c r="AJ32" s="1">
        <v>-1270525.1200000001</v>
      </c>
      <c r="AK32" s="1">
        <v>-1309256.5</v>
      </c>
      <c r="AL32" s="1">
        <v>-909174.81</v>
      </c>
      <c r="AM32" s="1">
        <v>0</v>
      </c>
      <c r="AN32" s="1">
        <v>-635994.98</v>
      </c>
      <c r="AO32" s="1">
        <v>360490552.07999992</v>
      </c>
      <c r="AP32" s="1">
        <v>134426.25</v>
      </c>
      <c r="AQ32" s="13">
        <v>3833811.98</v>
      </c>
      <c r="AR32" s="13">
        <v>3791180.8600000003</v>
      </c>
      <c r="AS32" s="13">
        <v>4702619.93</v>
      </c>
      <c r="AT32" s="13">
        <v>488196.92</v>
      </c>
      <c r="AU32" s="1">
        <v>0</v>
      </c>
      <c r="AV32" s="13">
        <v>6885204.4299999997</v>
      </c>
      <c r="AW32" s="13">
        <v>0</v>
      </c>
      <c r="AX32" s="1">
        <v>677070.11</v>
      </c>
      <c r="AY32" s="13">
        <v>3331.51</v>
      </c>
      <c r="AZ32" s="1">
        <v>71448</v>
      </c>
      <c r="BA32" s="1">
        <v>11399692.770000001</v>
      </c>
      <c r="BB32" s="1">
        <v>1030412.82</v>
      </c>
      <c r="BC32" s="1">
        <v>0</v>
      </c>
      <c r="BD32" s="1">
        <v>10884601.670000002</v>
      </c>
      <c r="BE32" s="1">
        <v>2612551.2400000002</v>
      </c>
      <c r="BF32" s="1">
        <v>0</v>
      </c>
      <c r="BG32" s="1">
        <v>0</v>
      </c>
      <c r="BH32" s="1">
        <v>0</v>
      </c>
      <c r="BI32" s="1">
        <v>-16171178.350000033</v>
      </c>
      <c r="BL32" s="1">
        <v>4029231483</v>
      </c>
      <c r="BM32" s="1">
        <v>4029231.483</v>
      </c>
      <c r="BN32" s="1">
        <v>3913885180</v>
      </c>
      <c r="BO32" s="1">
        <v>127641476</v>
      </c>
      <c r="BQ32" t="s">
        <v>140</v>
      </c>
      <c r="BR32" s="1">
        <v>141795</v>
      </c>
      <c r="BS32" s="1">
        <v>131662</v>
      </c>
      <c r="BT32" s="1">
        <v>1647</v>
      </c>
      <c r="BU32" s="1">
        <v>8480</v>
      </c>
      <c r="BV32" s="1">
        <v>0</v>
      </c>
      <c r="BW32" s="1">
        <v>6</v>
      </c>
      <c r="BX32" s="1">
        <v>0</v>
      </c>
      <c r="BY32" t="s">
        <v>140</v>
      </c>
      <c r="BZ32" s="1">
        <v>3878339613</v>
      </c>
      <c r="CA32" s="1">
        <v>1193631349</v>
      </c>
      <c r="CB32" s="1">
        <v>1965026016</v>
      </c>
      <c r="CC32" s="1">
        <v>317434618</v>
      </c>
      <c r="CD32" s="1">
        <v>0</v>
      </c>
      <c r="CE32" s="1">
        <v>402247630</v>
      </c>
      <c r="CF32" s="1">
        <v>0</v>
      </c>
      <c r="CH32" t="s">
        <v>140</v>
      </c>
      <c r="CI32" s="1">
        <v>5737385</v>
      </c>
      <c r="CJ32" s="1">
        <v>0</v>
      </c>
      <c r="CK32" s="1">
        <v>5001125</v>
      </c>
      <c r="CL32" s="1">
        <v>0</v>
      </c>
      <c r="CM32" s="1">
        <v>0</v>
      </c>
      <c r="CN32" s="1">
        <v>736260</v>
      </c>
      <c r="CO32" s="1">
        <v>0</v>
      </c>
      <c r="CQ32" t="s">
        <v>140</v>
      </c>
      <c r="CR32" s="1">
        <v>57213965</v>
      </c>
      <c r="CS32" s="1">
        <v>32872600</v>
      </c>
      <c r="CT32" s="1">
        <v>15538056</v>
      </c>
      <c r="CU32" s="1">
        <v>6944386</v>
      </c>
      <c r="CV32" s="1">
        <v>0</v>
      </c>
      <c r="CW32" s="1">
        <v>1858923</v>
      </c>
      <c r="CX32" s="1">
        <v>0</v>
      </c>
      <c r="CZ32" s="13">
        <v>269</v>
      </c>
      <c r="DA32" s="1">
        <v>269</v>
      </c>
      <c r="DB32" s="1">
        <v>0</v>
      </c>
      <c r="DD32" s="1">
        <v>523911</v>
      </c>
      <c r="DE32" s="1">
        <v>523911</v>
      </c>
      <c r="DF32" s="1">
        <v>0</v>
      </c>
      <c r="DH32" s="1">
        <v>590582</v>
      </c>
      <c r="DI32" s="1">
        <v>817322</v>
      </c>
      <c r="DJ32" s="1">
        <v>641622</v>
      </c>
      <c r="DL32" s="1">
        <v>2952</v>
      </c>
      <c r="DM32" s="1">
        <v>788</v>
      </c>
      <c r="DN32" s="13">
        <v>2164</v>
      </c>
      <c r="DP32" s="1">
        <v>1222</v>
      </c>
      <c r="DQ32" s="1">
        <v>21</v>
      </c>
      <c r="DR32" s="13">
        <v>1709</v>
      </c>
      <c r="DT32" s="1">
        <v>2</v>
      </c>
      <c r="DU32" s="1">
        <v>19</v>
      </c>
      <c r="DV32" s="1">
        <v>16212</v>
      </c>
      <c r="DW32" s="1">
        <v>73</v>
      </c>
      <c r="DX32" s="1">
        <v>44357760</v>
      </c>
      <c r="DY32" s="10">
        <v>181064</v>
      </c>
      <c r="DZ32" s="9">
        <v>664126521</v>
      </c>
      <c r="EA32" s="9">
        <v>539488286</v>
      </c>
      <c r="EB32" s="9">
        <v>-138432808</v>
      </c>
    </row>
    <row r="33" spans="1:132" x14ac:dyDescent="0.2">
      <c r="A33">
        <v>33</v>
      </c>
      <c r="B33" t="s">
        <v>34</v>
      </c>
      <c r="C33">
        <v>2012</v>
      </c>
      <c r="D33" s="1">
        <v>510526813.38</v>
      </c>
      <c r="E33" s="1">
        <v>5127000000</v>
      </c>
      <c r="H33" t="s">
        <v>131</v>
      </c>
      <c r="J33" s="1">
        <v>533829295.88999999</v>
      </c>
      <c r="K33" s="1">
        <v>320788916.68000001</v>
      </c>
      <c r="L33" s="1">
        <v>194228679.20999995</v>
      </c>
      <c r="M33" s="1">
        <v>18811700</v>
      </c>
      <c r="N33" s="1">
        <v>308008958.88999999</v>
      </c>
      <c r="Q33" s="1">
        <v>305748680.91000003</v>
      </c>
      <c r="R33" s="1">
        <v>145807989.97</v>
      </c>
      <c r="S33" s="1">
        <v>432624382.17000002</v>
      </c>
      <c r="T33" s="1">
        <v>4576426022.1400003</v>
      </c>
      <c r="U33" s="1">
        <v>1518367454.5899999</v>
      </c>
      <c r="V33" s="1">
        <v>455705191.91000003</v>
      </c>
      <c r="W33" s="1">
        <v>136566490.38</v>
      </c>
      <c r="X33" s="1">
        <v>447183207.48000002</v>
      </c>
      <c r="Y33" s="1">
        <v>228995922.75999999</v>
      </c>
      <c r="Z33" s="1">
        <v>0</v>
      </c>
      <c r="AA33" s="1">
        <v>114653034.71000001</v>
      </c>
      <c r="AB33" s="1">
        <v>0</v>
      </c>
      <c r="AC33" s="1">
        <v>-3255354524.9900002</v>
      </c>
      <c r="AD33" s="1">
        <v>696165217.20000005</v>
      </c>
      <c r="AE33" s="1">
        <v>15528870159.870001</v>
      </c>
      <c r="AF33" s="1">
        <v>-18967847347.470001</v>
      </c>
      <c r="AG33" s="1">
        <v>-2318760883.4699998</v>
      </c>
      <c r="AH33" s="1">
        <v>-2411075556.6500001</v>
      </c>
      <c r="AI33" s="1">
        <v>-1118261246.5899999</v>
      </c>
      <c r="AJ33" s="1">
        <v>-13209454.300000001</v>
      </c>
      <c r="AK33" s="1">
        <v>-639602.82999999996</v>
      </c>
      <c r="AL33" s="1">
        <v>-127465655.54000001</v>
      </c>
      <c r="AM33" s="1">
        <v>-1092408.1499999999</v>
      </c>
      <c r="AN33" s="1">
        <v>-22194515.420000002</v>
      </c>
      <c r="AO33" s="1">
        <v>2411077575.4000001</v>
      </c>
      <c r="AP33" s="1">
        <v>2065655.54</v>
      </c>
      <c r="AQ33" s="13">
        <v>86727926.599999994</v>
      </c>
      <c r="AR33" s="13">
        <v>234060990.08000001</v>
      </c>
      <c r="AS33" s="13">
        <v>67363010.170000002</v>
      </c>
      <c r="AT33" s="13">
        <v>1176805.5</v>
      </c>
      <c r="AU33" s="1">
        <v>877876.98</v>
      </c>
      <c r="AV33" s="13">
        <v>117581398.17999998</v>
      </c>
      <c r="AW33" s="13">
        <v>3616682.85</v>
      </c>
      <c r="AX33" s="1">
        <v>18811700</v>
      </c>
      <c r="AY33" s="13">
        <v>0</v>
      </c>
      <c r="AZ33" s="1">
        <v>1398000</v>
      </c>
      <c r="BA33" s="1">
        <v>308008958.88999999</v>
      </c>
      <c r="BB33" s="1">
        <v>0</v>
      </c>
      <c r="BC33" s="1">
        <v>0</v>
      </c>
      <c r="BD33" s="1">
        <v>137407905.22</v>
      </c>
      <c r="BE33" s="1">
        <v>43560878.240000002</v>
      </c>
      <c r="BF33" s="1">
        <v>4490782.51</v>
      </c>
      <c r="BG33" s="1">
        <v>873609.10000000009</v>
      </c>
      <c r="BH33" s="1">
        <v>0</v>
      </c>
      <c r="BI33" s="1">
        <v>-254838684.22000006</v>
      </c>
      <c r="BL33" s="1">
        <v>22431000000</v>
      </c>
      <c r="BM33" s="1">
        <v>22431000</v>
      </c>
      <c r="BN33" s="1">
        <v>23489000000</v>
      </c>
      <c r="BO33" s="1">
        <v>1699000000</v>
      </c>
      <c r="BQ33" t="s">
        <v>131</v>
      </c>
      <c r="BR33" s="1">
        <v>1221411</v>
      </c>
      <c r="BS33" s="1">
        <v>1101761</v>
      </c>
      <c r="BT33" s="1">
        <v>7803</v>
      </c>
      <c r="BU33" s="1">
        <v>111051</v>
      </c>
      <c r="BV33" s="1">
        <v>375</v>
      </c>
      <c r="BW33" s="1">
        <v>0</v>
      </c>
      <c r="BX33" s="1">
        <v>421</v>
      </c>
      <c r="BY33" t="s">
        <v>131</v>
      </c>
      <c r="BZ33" s="1">
        <v>23342000000</v>
      </c>
      <c r="CA33" s="1">
        <v>11918000000</v>
      </c>
      <c r="CB33" s="1">
        <v>3652000000</v>
      </c>
      <c r="CC33" s="1">
        <v>2645000000</v>
      </c>
      <c r="CD33" s="1">
        <v>1721000000</v>
      </c>
      <c r="CE33" s="1">
        <v>0</v>
      </c>
      <c r="CF33" s="1">
        <v>3406000000</v>
      </c>
      <c r="CH33" t="s">
        <v>131</v>
      </c>
      <c r="CI33" s="1">
        <v>78596705</v>
      </c>
      <c r="CJ33" s="1">
        <v>0</v>
      </c>
      <c r="CK33" s="1">
        <v>13767625</v>
      </c>
      <c r="CL33" s="1">
        <v>0</v>
      </c>
      <c r="CM33" s="1">
        <v>51355806</v>
      </c>
      <c r="CN33" s="1">
        <v>0</v>
      </c>
      <c r="CO33" s="1">
        <v>13473274</v>
      </c>
      <c r="CQ33" t="s">
        <v>131</v>
      </c>
      <c r="CR33" s="1">
        <v>1114619000</v>
      </c>
      <c r="CS33" s="1">
        <v>795731000</v>
      </c>
      <c r="CT33" s="1">
        <v>129678000</v>
      </c>
      <c r="CU33" s="1">
        <v>150730000</v>
      </c>
      <c r="CV33" s="1">
        <v>25364000</v>
      </c>
      <c r="CW33" s="1">
        <v>0</v>
      </c>
      <c r="CX33" s="1">
        <v>13116000</v>
      </c>
      <c r="CZ33" s="13">
        <v>650000</v>
      </c>
      <c r="DA33" s="1">
        <v>0</v>
      </c>
      <c r="DB33" s="1">
        <v>650000</v>
      </c>
      <c r="DD33" s="1">
        <v>3053063</v>
      </c>
      <c r="DE33" s="1">
        <v>3053063</v>
      </c>
      <c r="DF33" s="1">
        <v>153731</v>
      </c>
      <c r="DH33" s="1">
        <v>3716700</v>
      </c>
      <c r="DI33" s="1">
        <v>3236635</v>
      </c>
      <c r="DJ33" s="1">
        <v>3058110</v>
      </c>
      <c r="DL33" s="1">
        <v>118340</v>
      </c>
      <c r="DM33" s="1">
        <v>110233</v>
      </c>
      <c r="DN33" s="13">
        <v>8107</v>
      </c>
      <c r="DP33" s="1">
        <v>44295</v>
      </c>
      <c r="DQ33" s="1">
        <v>2307</v>
      </c>
      <c r="DR33" s="13">
        <v>71738</v>
      </c>
      <c r="DT33" s="1">
        <v>243</v>
      </c>
      <c r="DU33" s="1">
        <v>1567</v>
      </c>
      <c r="DV33" s="1">
        <v>568</v>
      </c>
      <c r="DW33" s="1">
        <v>0</v>
      </c>
      <c r="DX33" s="1">
        <v>757187549</v>
      </c>
      <c r="DY33" s="10">
        <v>2228793</v>
      </c>
      <c r="DZ33" s="9">
        <v>8216270388</v>
      </c>
      <c r="EA33" s="9">
        <v>8362078378</v>
      </c>
      <c r="EB33" s="9">
        <v>0</v>
      </c>
    </row>
    <row r="34" spans="1:132" x14ac:dyDescent="0.2">
      <c r="A34">
        <v>35</v>
      </c>
      <c r="B34" t="s">
        <v>36</v>
      </c>
      <c r="C34">
        <v>2012</v>
      </c>
      <c r="D34" s="1">
        <v>69711509.879999995</v>
      </c>
      <c r="E34" s="1">
        <v>646432433</v>
      </c>
      <c r="H34" t="s">
        <v>141</v>
      </c>
      <c r="J34" s="1">
        <v>73023081.680000007</v>
      </c>
      <c r="K34" s="1">
        <v>24877265.460000001</v>
      </c>
      <c r="L34" s="1">
        <v>46713014.719999999</v>
      </c>
      <c r="M34" s="1">
        <v>1432801.5</v>
      </c>
      <c r="N34" s="1">
        <v>36271057.759999998</v>
      </c>
      <c r="Q34" s="1">
        <v>23696375.459999997</v>
      </c>
      <c r="R34" s="1">
        <v>63299754.960000001</v>
      </c>
      <c r="S34" s="1">
        <v>51230295.520000003</v>
      </c>
      <c r="T34" s="1">
        <v>272462129.59000003</v>
      </c>
      <c r="U34" s="1">
        <v>55375778.880000003</v>
      </c>
      <c r="V34" s="1">
        <v>95075793.74000001</v>
      </c>
      <c r="W34" s="1">
        <v>36359017.609999999</v>
      </c>
      <c r="X34" s="1">
        <v>18765370.109999999</v>
      </c>
      <c r="Y34" s="1">
        <v>6123491.6200000001</v>
      </c>
      <c r="Z34" s="1">
        <v>0</v>
      </c>
      <c r="AA34" s="1">
        <v>7876819.7700000005</v>
      </c>
      <c r="AB34" s="1">
        <v>-43240801.189999998</v>
      </c>
      <c r="AC34" s="1">
        <v>-69260708.620000005</v>
      </c>
      <c r="AD34" s="1">
        <v>97717247.25</v>
      </c>
      <c r="AE34" s="1">
        <v>135844029.02999994</v>
      </c>
      <c r="AF34" s="1">
        <v>-492687302.34000003</v>
      </c>
      <c r="AG34" s="1">
        <v>-258253503.83999994</v>
      </c>
      <c r="AH34" s="1">
        <v>-709432301.79999995</v>
      </c>
      <c r="AI34" s="1">
        <v>-151719683.81999999</v>
      </c>
      <c r="AJ34" s="1">
        <v>-872022.57</v>
      </c>
      <c r="AK34" s="1">
        <v>-3571650.1</v>
      </c>
      <c r="AL34" s="1">
        <v>-719023.08</v>
      </c>
      <c r="AM34" s="1">
        <v>-159081.67000000141</v>
      </c>
      <c r="AN34" s="1">
        <v>-2385099.73</v>
      </c>
      <c r="AO34" s="1">
        <v>709432301.79999995</v>
      </c>
      <c r="AP34" s="1">
        <v>502730.43</v>
      </c>
      <c r="AQ34" s="13">
        <v>14993742.34</v>
      </c>
      <c r="AR34" s="13">
        <v>9883523.120000001</v>
      </c>
      <c r="AS34" s="13">
        <v>9590085.5700000003</v>
      </c>
      <c r="AT34" s="13">
        <v>5561016.71</v>
      </c>
      <c r="AU34" s="1">
        <v>0</v>
      </c>
      <c r="AV34" s="13">
        <v>29074923.32</v>
      </c>
      <c r="AW34" s="13">
        <v>608218.81999999995</v>
      </c>
      <c r="AX34" s="1">
        <v>1432801.5</v>
      </c>
      <c r="AY34" s="13">
        <v>0</v>
      </c>
      <c r="AZ34" s="1">
        <v>284284</v>
      </c>
      <c r="BA34" s="1">
        <v>36187141.359999999</v>
      </c>
      <c r="BB34" s="1">
        <v>83916.4</v>
      </c>
      <c r="BC34" s="1">
        <v>0</v>
      </c>
      <c r="BD34" s="1">
        <v>16472827.550000001</v>
      </c>
      <c r="BE34" s="1">
        <v>6660800</v>
      </c>
      <c r="BF34" s="1">
        <v>1878770.3</v>
      </c>
      <c r="BG34" s="1">
        <v>0</v>
      </c>
      <c r="BH34" s="1">
        <v>-679217.05</v>
      </c>
      <c r="BI34" s="1">
        <v>-26890996.600000024</v>
      </c>
      <c r="BL34" s="1">
        <v>7720975609</v>
      </c>
      <c r="BM34" s="1">
        <v>7720975.6090000002</v>
      </c>
      <c r="BN34" s="1">
        <v>7570226415</v>
      </c>
      <c r="BO34" s="1">
        <v>285977540</v>
      </c>
      <c r="BQ34" t="s">
        <v>141</v>
      </c>
      <c r="BR34" s="1">
        <v>309534</v>
      </c>
      <c r="BS34" s="1">
        <v>282187</v>
      </c>
      <c r="BT34" s="1">
        <v>3415</v>
      </c>
      <c r="BU34" s="1">
        <v>23921</v>
      </c>
      <c r="BV34" s="1">
        <v>0</v>
      </c>
      <c r="BW34" s="1">
        <v>11</v>
      </c>
      <c r="BX34" s="1">
        <v>0</v>
      </c>
      <c r="BY34" t="s">
        <v>141</v>
      </c>
      <c r="BZ34" s="1">
        <v>7504577323</v>
      </c>
      <c r="CA34" s="1">
        <v>2302188900</v>
      </c>
      <c r="CB34" s="1">
        <v>3853330038</v>
      </c>
      <c r="CC34" s="1">
        <v>702625952</v>
      </c>
      <c r="CD34" s="1">
        <v>0</v>
      </c>
      <c r="CE34" s="1">
        <v>646432433</v>
      </c>
      <c r="CF34" s="1">
        <v>0</v>
      </c>
      <c r="CH34" t="s">
        <v>141</v>
      </c>
      <c r="CI34" s="1">
        <v>10332089</v>
      </c>
      <c r="CJ34" s="1">
        <v>0</v>
      </c>
      <c r="CK34" s="1">
        <v>9153253</v>
      </c>
      <c r="CL34" s="1">
        <v>0</v>
      </c>
      <c r="CM34" s="1">
        <v>0</v>
      </c>
      <c r="CN34" s="1">
        <v>1178836</v>
      </c>
      <c r="CO34" s="1">
        <v>0</v>
      </c>
      <c r="CQ34" t="s">
        <v>141</v>
      </c>
      <c r="CR34" s="1">
        <v>155185825</v>
      </c>
      <c r="CS34" s="1">
        <v>83112475</v>
      </c>
      <c r="CT34" s="1">
        <v>46889348</v>
      </c>
      <c r="CU34" s="1">
        <v>20647032</v>
      </c>
      <c r="CV34" s="1">
        <v>0</v>
      </c>
      <c r="CW34" s="1">
        <v>4536970</v>
      </c>
      <c r="CX34" s="1">
        <v>0</v>
      </c>
      <c r="CZ34" s="13">
        <v>1104</v>
      </c>
      <c r="DA34" s="1">
        <v>454</v>
      </c>
      <c r="DB34" s="1">
        <v>650</v>
      </c>
      <c r="DD34" s="1">
        <v>841565</v>
      </c>
      <c r="DE34" s="1">
        <v>935073</v>
      </c>
      <c r="DF34" s="1">
        <v>0</v>
      </c>
      <c r="DH34" s="1">
        <v>1242039</v>
      </c>
      <c r="DI34" s="1">
        <v>1458497</v>
      </c>
      <c r="DJ34" s="1">
        <v>1180876</v>
      </c>
      <c r="DL34" s="1">
        <v>5658</v>
      </c>
      <c r="DM34" s="1">
        <v>2923</v>
      </c>
      <c r="DN34" s="13">
        <v>2735</v>
      </c>
      <c r="DP34" s="1">
        <v>3135</v>
      </c>
      <c r="DQ34" s="1">
        <v>167</v>
      </c>
      <c r="DR34" s="13">
        <v>2356</v>
      </c>
      <c r="DT34" s="1">
        <v>26</v>
      </c>
      <c r="DU34" s="1">
        <v>141</v>
      </c>
      <c r="DV34" s="1">
        <v>43689</v>
      </c>
      <c r="DW34" s="1">
        <v>73</v>
      </c>
      <c r="DX34" s="1">
        <v>77946964</v>
      </c>
      <c r="DY34" s="10">
        <v>477441</v>
      </c>
      <c r="DZ34" s="9">
        <v>566965074</v>
      </c>
      <c r="EA34" s="9">
        <v>587024028</v>
      </c>
      <c r="EB34" s="9">
        <v>-43240801</v>
      </c>
    </row>
    <row r="35" spans="1:132" x14ac:dyDescent="0.2">
      <c r="A35">
        <v>36</v>
      </c>
      <c r="B35" t="s">
        <v>37</v>
      </c>
      <c r="C35">
        <v>2012</v>
      </c>
      <c r="D35" s="1">
        <v>4814455.6900000004</v>
      </c>
      <c r="E35" s="1">
        <v>0</v>
      </c>
      <c r="H35" t="s">
        <v>142</v>
      </c>
      <c r="J35" s="1">
        <v>4854715.6399999997</v>
      </c>
      <c r="K35" s="1">
        <v>1788579.83</v>
      </c>
      <c r="L35" s="1">
        <v>3036876.25</v>
      </c>
      <c r="M35" s="1">
        <v>29259.56</v>
      </c>
      <c r="N35" s="1">
        <v>1698904.46</v>
      </c>
      <c r="Q35" s="1">
        <v>2725344.1</v>
      </c>
      <c r="R35" s="1">
        <v>0</v>
      </c>
      <c r="S35" s="1">
        <v>4311364.45</v>
      </c>
      <c r="T35" s="1">
        <v>38646484.009999998</v>
      </c>
      <c r="U35" s="1">
        <v>9075682.1999999993</v>
      </c>
      <c r="V35" s="1">
        <v>6685336.5899999999</v>
      </c>
      <c r="W35" s="1">
        <v>744088.66</v>
      </c>
      <c r="X35" s="1">
        <v>2059591.15</v>
      </c>
      <c r="Y35" s="1">
        <v>1033819.74</v>
      </c>
      <c r="Z35" s="1">
        <v>0</v>
      </c>
      <c r="AA35" s="1">
        <v>1692883.1</v>
      </c>
      <c r="AB35" s="1">
        <v>-9364011.7300000004</v>
      </c>
      <c r="AC35" s="1">
        <v>-29411083.84</v>
      </c>
      <c r="AD35" s="1">
        <v>327878.55</v>
      </c>
      <c r="AE35" s="1">
        <v>9283217.1999999993</v>
      </c>
      <c r="AF35" s="1">
        <v>-21475975.039999999</v>
      </c>
      <c r="AG35" s="1">
        <v>-16243364</v>
      </c>
      <c r="AH35" s="1">
        <v>-22602088.43</v>
      </c>
      <c r="AI35" s="1">
        <v>-8654245.9299999997</v>
      </c>
      <c r="AJ35" s="1">
        <v>-74521.240000000005</v>
      </c>
      <c r="AK35" s="1">
        <v>-150080.95999999999</v>
      </c>
      <c r="AL35" s="1">
        <v>-659520.14</v>
      </c>
      <c r="AM35" s="1">
        <v>154375.28000000003</v>
      </c>
      <c r="AN35" s="1">
        <v>656305.89999999991</v>
      </c>
      <c r="AO35" s="1">
        <v>22602210.140000001</v>
      </c>
      <c r="AP35" s="1">
        <v>477534.68</v>
      </c>
      <c r="AQ35" s="13">
        <v>1314677.95</v>
      </c>
      <c r="AR35" s="13">
        <v>473901.88</v>
      </c>
      <c r="AS35" s="13">
        <v>954482.15999999992</v>
      </c>
      <c r="AT35" s="13">
        <v>8246.35</v>
      </c>
      <c r="AU35" s="1">
        <v>123.99</v>
      </c>
      <c r="AV35" s="13">
        <v>2026726.02</v>
      </c>
      <c r="AW35" s="13">
        <v>36421.33</v>
      </c>
      <c r="AX35" s="1">
        <v>29259.56</v>
      </c>
      <c r="AY35" s="13">
        <v>0</v>
      </c>
      <c r="AZ35" s="1">
        <v>10438.07</v>
      </c>
      <c r="BA35" s="1">
        <v>1698904.46</v>
      </c>
      <c r="BB35" s="1">
        <v>0</v>
      </c>
      <c r="BC35" s="1">
        <v>0</v>
      </c>
      <c r="BD35" s="1">
        <v>745432.70000000007</v>
      </c>
      <c r="BE35" s="1">
        <v>228000</v>
      </c>
      <c r="BF35" s="1">
        <v>11000.39</v>
      </c>
      <c r="BG35" s="1">
        <v>0</v>
      </c>
      <c r="BH35" s="1">
        <v>0</v>
      </c>
      <c r="BI35" s="1">
        <v>-712415.83999999915</v>
      </c>
      <c r="BL35" s="1">
        <v>238348569</v>
      </c>
      <c r="BM35" s="1">
        <v>238348.56899999999</v>
      </c>
      <c r="BN35" s="1">
        <v>228862140</v>
      </c>
      <c r="BO35" s="1">
        <v>10559305</v>
      </c>
      <c r="BQ35" t="s">
        <v>142</v>
      </c>
      <c r="BR35" s="1">
        <v>15062</v>
      </c>
      <c r="BS35" s="1">
        <v>14061</v>
      </c>
      <c r="BT35" s="1">
        <v>69</v>
      </c>
      <c r="BU35" s="1">
        <v>932</v>
      </c>
      <c r="BV35" s="1">
        <v>0</v>
      </c>
      <c r="BW35" s="1">
        <v>0</v>
      </c>
      <c r="BX35" s="1">
        <v>0</v>
      </c>
      <c r="BY35" t="s">
        <v>142</v>
      </c>
      <c r="BZ35" s="1">
        <v>243724226</v>
      </c>
      <c r="CA35" s="1">
        <v>155755850</v>
      </c>
      <c r="CB35" s="1">
        <v>54953013</v>
      </c>
      <c r="CC35" s="1">
        <v>33015363</v>
      </c>
      <c r="CD35" s="1">
        <v>0</v>
      </c>
      <c r="CE35" s="1">
        <v>0</v>
      </c>
      <c r="CF35" s="1">
        <v>0</v>
      </c>
      <c r="CH35" t="s">
        <v>142</v>
      </c>
      <c r="CI35" s="1">
        <v>155798</v>
      </c>
      <c r="CJ35" s="1">
        <v>0</v>
      </c>
      <c r="CK35" s="1">
        <v>155798</v>
      </c>
      <c r="CL35" s="1">
        <v>0</v>
      </c>
      <c r="CM35" s="1">
        <v>0</v>
      </c>
      <c r="CN35" s="1">
        <v>0</v>
      </c>
      <c r="CO35" s="1">
        <v>0</v>
      </c>
      <c r="CQ35" t="s">
        <v>142</v>
      </c>
      <c r="CR35" s="1">
        <v>8252003</v>
      </c>
      <c r="CS35" s="1">
        <v>7010703</v>
      </c>
      <c r="CT35" s="1">
        <v>670333</v>
      </c>
      <c r="CU35" s="1">
        <v>570967</v>
      </c>
      <c r="CV35" s="1">
        <v>0</v>
      </c>
      <c r="CW35" s="1">
        <v>0</v>
      </c>
      <c r="CX35" s="1">
        <v>0</v>
      </c>
      <c r="CZ35" s="13">
        <v>292</v>
      </c>
      <c r="DA35" s="1">
        <v>71</v>
      </c>
      <c r="DB35" s="1">
        <v>221</v>
      </c>
      <c r="DD35" s="1">
        <v>34100</v>
      </c>
      <c r="DE35" s="1">
        <v>34100</v>
      </c>
      <c r="DF35" s="1">
        <v>463</v>
      </c>
      <c r="DH35" s="1">
        <v>46737</v>
      </c>
      <c r="DI35" s="1">
        <v>46554</v>
      </c>
      <c r="DJ35" s="1">
        <v>43559</v>
      </c>
      <c r="DL35" s="1">
        <v>783</v>
      </c>
      <c r="DM35" s="1">
        <v>620</v>
      </c>
      <c r="DN35" s="13">
        <v>163</v>
      </c>
      <c r="DP35" s="1">
        <v>371</v>
      </c>
      <c r="DQ35" s="1">
        <v>0</v>
      </c>
      <c r="DR35" s="13">
        <v>412</v>
      </c>
      <c r="DT35" s="1">
        <v>0</v>
      </c>
      <c r="DU35" s="1">
        <v>17</v>
      </c>
      <c r="DV35" s="1">
        <v>3314</v>
      </c>
      <c r="DW35" s="1">
        <v>58</v>
      </c>
      <c r="DX35" s="1">
        <v>5967987</v>
      </c>
      <c r="DY35" s="10">
        <v>0</v>
      </c>
      <c r="DZ35" s="9">
        <v>66974593</v>
      </c>
      <c r="EA35" s="9">
        <v>57610581</v>
      </c>
      <c r="EB35" s="9">
        <v>-9364012</v>
      </c>
    </row>
    <row r="36" spans="1:132" x14ac:dyDescent="0.2">
      <c r="A36">
        <v>37</v>
      </c>
      <c r="B36" t="s">
        <v>38</v>
      </c>
      <c r="C36">
        <v>2012</v>
      </c>
      <c r="D36" s="1">
        <v>1816288.18</v>
      </c>
      <c r="E36" s="1">
        <v>0</v>
      </c>
      <c r="H36" t="s">
        <v>201</v>
      </c>
      <c r="J36" s="1">
        <v>1821586.75</v>
      </c>
      <c r="K36" s="1">
        <v>620864.16999999993</v>
      </c>
      <c r="L36" s="1">
        <v>1215608.24</v>
      </c>
      <c r="M36" s="1">
        <v>-14885.66</v>
      </c>
      <c r="N36" s="1">
        <v>558296.89</v>
      </c>
      <c r="Q36" s="1">
        <v>55993.78</v>
      </c>
      <c r="R36" s="1">
        <v>3576770.71</v>
      </c>
      <c r="S36" s="1">
        <v>0</v>
      </c>
      <c r="T36" s="1">
        <v>7319583.71</v>
      </c>
      <c r="U36" s="1">
        <v>1965041.33</v>
      </c>
      <c r="V36" s="1">
        <v>1784285.4100000001</v>
      </c>
      <c r="W36" s="1">
        <v>840494.8</v>
      </c>
      <c r="X36" s="1">
        <v>686570.1</v>
      </c>
      <c r="Y36" s="1">
        <v>119228.68</v>
      </c>
      <c r="Z36" s="1">
        <v>0</v>
      </c>
      <c r="AA36" s="1">
        <v>185828.02</v>
      </c>
      <c r="AB36" s="1">
        <v>-577236.17000000004</v>
      </c>
      <c r="AC36" s="1">
        <v>-7408067</v>
      </c>
      <c r="AD36" s="1">
        <v>0</v>
      </c>
      <c r="AE36" s="1">
        <v>3245069.3299999991</v>
      </c>
      <c r="AF36" s="1">
        <v>-6226874.8800000008</v>
      </c>
      <c r="AG36" s="1">
        <v>-5608161.2199999997</v>
      </c>
      <c r="AH36" s="1">
        <v>-9555121.8999999985</v>
      </c>
      <c r="AI36" s="1">
        <v>-2780441.18</v>
      </c>
      <c r="AJ36" s="1">
        <v>-31842.94</v>
      </c>
      <c r="AK36" s="1">
        <v>-23512.44</v>
      </c>
      <c r="AL36" s="1">
        <v>-160477.9</v>
      </c>
      <c r="AM36" s="1">
        <v>-7812.5</v>
      </c>
      <c r="AN36" s="1">
        <v>-87038.21</v>
      </c>
      <c r="AO36" s="1">
        <v>9555121.9000000004</v>
      </c>
      <c r="AP36" s="1">
        <v>0</v>
      </c>
      <c r="AQ36" s="13">
        <v>166371.87999999998</v>
      </c>
      <c r="AR36" s="13">
        <v>454492.28999999992</v>
      </c>
      <c r="AS36" s="13">
        <v>476797.8</v>
      </c>
      <c r="AT36" s="13">
        <v>0</v>
      </c>
      <c r="AU36" s="1">
        <v>2000</v>
      </c>
      <c r="AV36" s="13">
        <v>691558.8</v>
      </c>
      <c r="AW36" s="13">
        <v>25685.439999999999</v>
      </c>
      <c r="AX36" s="1">
        <v>-14885.66</v>
      </c>
      <c r="AY36" s="13">
        <v>1381.97</v>
      </c>
      <c r="AZ36" s="1">
        <v>3695</v>
      </c>
      <c r="BA36" s="1">
        <v>558296.89</v>
      </c>
      <c r="BB36" s="1">
        <v>0</v>
      </c>
      <c r="BC36" s="1">
        <v>0</v>
      </c>
      <c r="BD36" s="1">
        <v>133584.35999999999</v>
      </c>
      <c r="BE36" s="1">
        <v>8602</v>
      </c>
      <c r="BF36" s="1">
        <v>20184.230000000003</v>
      </c>
      <c r="BG36" s="1">
        <v>0</v>
      </c>
      <c r="BH36" s="1">
        <v>246974.63</v>
      </c>
      <c r="BI36" s="1">
        <v>-316385.53999999806</v>
      </c>
      <c r="BL36" s="1">
        <v>107732618</v>
      </c>
      <c r="BM36" s="1">
        <v>107732.618</v>
      </c>
      <c r="BN36" s="1">
        <v>103564352</v>
      </c>
      <c r="BO36" s="1">
        <v>4268690</v>
      </c>
      <c r="BQ36" t="s">
        <v>201</v>
      </c>
      <c r="BR36" s="1">
        <v>5568</v>
      </c>
      <c r="BS36" s="1">
        <v>4755</v>
      </c>
      <c r="BT36" s="1">
        <v>67</v>
      </c>
      <c r="BU36" s="1">
        <v>746</v>
      </c>
      <c r="BV36" s="1">
        <v>0</v>
      </c>
      <c r="BW36" s="1">
        <v>0</v>
      </c>
      <c r="BX36" s="1">
        <v>0</v>
      </c>
      <c r="BY36" t="s">
        <v>201</v>
      </c>
      <c r="BZ36" s="1">
        <v>101403685</v>
      </c>
      <c r="CA36" s="1">
        <v>36902300</v>
      </c>
      <c r="CB36" s="1">
        <v>41253255</v>
      </c>
      <c r="CC36" s="1">
        <v>23248130</v>
      </c>
      <c r="CD36" s="1">
        <v>0</v>
      </c>
      <c r="CE36" s="1">
        <v>0</v>
      </c>
      <c r="CF36" s="1">
        <v>0</v>
      </c>
      <c r="CH36" t="s">
        <v>201</v>
      </c>
      <c r="CI36" s="1">
        <v>96956</v>
      </c>
      <c r="CJ36" s="1">
        <v>0</v>
      </c>
      <c r="CK36" s="1">
        <v>96956</v>
      </c>
      <c r="CL36" s="1">
        <v>0</v>
      </c>
      <c r="CM36" s="1">
        <v>0</v>
      </c>
      <c r="CN36" s="1">
        <v>0</v>
      </c>
      <c r="CO36" s="1">
        <v>0</v>
      </c>
      <c r="CQ36" t="s">
        <v>201</v>
      </c>
      <c r="CR36" s="1">
        <v>2724207</v>
      </c>
      <c r="CS36" s="1">
        <v>1680698</v>
      </c>
      <c r="CT36" s="1">
        <v>557481</v>
      </c>
      <c r="CU36" s="1">
        <v>486028</v>
      </c>
      <c r="CV36" s="1">
        <v>0</v>
      </c>
      <c r="CW36" s="1">
        <v>0</v>
      </c>
      <c r="CX36" s="1">
        <v>0</v>
      </c>
      <c r="CZ36" s="13">
        <v>24</v>
      </c>
      <c r="DA36" s="1">
        <v>24</v>
      </c>
      <c r="DB36" s="1">
        <v>0</v>
      </c>
      <c r="DD36" s="1">
        <v>12000</v>
      </c>
      <c r="DE36" s="1">
        <v>16500</v>
      </c>
      <c r="DF36" s="1">
        <v>0</v>
      </c>
      <c r="DH36" s="1">
        <v>20768</v>
      </c>
      <c r="DI36" s="1">
        <v>17837</v>
      </c>
      <c r="DJ36" s="1">
        <v>16965</v>
      </c>
      <c r="DL36" s="1">
        <v>98</v>
      </c>
      <c r="DM36" s="1">
        <v>88</v>
      </c>
      <c r="DN36" s="13">
        <v>10</v>
      </c>
      <c r="DP36" s="1">
        <v>61</v>
      </c>
      <c r="DQ36" s="1">
        <v>0</v>
      </c>
      <c r="DR36" s="13">
        <v>37</v>
      </c>
      <c r="DT36" s="1">
        <v>3</v>
      </c>
      <c r="DU36" s="1">
        <v>0</v>
      </c>
      <c r="DV36" s="1">
        <v>688</v>
      </c>
      <c r="DW36" s="1">
        <v>0</v>
      </c>
      <c r="DX36" s="1">
        <v>1103888</v>
      </c>
      <c r="DY36" s="10">
        <v>10505</v>
      </c>
      <c r="DZ36" s="9">
        <v>12957024</v>
      </c>
      <c r="EA36" s="9">
        <v>15956559</v>
      </c>
      <c r="EB36" s="9">
        <v>-577236</v>
      </c>
    </row>
    <row r="37" spans="1:132" x14ac:dyDescent="0.2">
      <c r="A37">
        <v>38</v>
      </c>
      <c r="B37" t="s">
        <v>39</v>
      </c>
      <c r="C37">
        <v>2012</v>
      </c>
      <c r="D37" s="1">
        <v>5873203</v>
      </c>
      <c r="E37" s="1">
        <v>154868534</v>
      </c>
      <c r="H37" t="s">
        <v>202</v>
      </c>
      <c r="J37" s="1">
        <v>6268595</v>
      </c>
      <c r="K37" s="1">
        <v>3212600</v>
      </c>
      <c r="L37" s="1">
        <v>2790384</v>
      </c>
      <c r="M37" s="1">
        <v>265611</v>
      </c>
      <c r="N37" s="1">
        <v>2270810</v>
      </c>
      <c r="Q37" s="1">
        <v>876206</v>
      </c>
      <c r="R37" s="1">
        <v>0</v>
      </c>
      <c r="S37" s="1">
        <v>8964226</v>
      </c>
      <c r="T37" s="1">
        <v>30306860</v>
      </c>
      <c r="U37" s="1">
        <v>4183228</v>
      </c>
      <c r="V37" s="1">
        <v>2948042</v>
      </c>
      <c r="W37" s="1">
        <v>333900</v>
      </c>
      <c r="X37" s="1">
        <v>3887506</v>
      </c>
      <c r="Y37" s="1">
        <v>431659</v>
      </c>
      <c r="Z37" s="1">
        <v>0</v>
      </c>
      <c r="AA37" s="1">
        <v>2681901</v>
      </c>
      <c r="AB37" s="1">
        <v>-1970508</v>
      </c>
      <c r="AC37" s="1">
        <v>-21862880</v>
      </c>
      <c r="AD37" s="1">
        <v>1287751</v>
      </c>
      <c r="AE37" s="1">
        <v>26330656</v>
      </c>
      <c r="AF37" s="1">
        <v>-39901433</v>
      </c>
      <c r="AG37" s="1">
        <v>-23678162</v>
      </c>
      <c r="AH37" s="1">
        <v>-65102340</v>
      </c>
      <c r="AI37" s="1">
        <v>-11206974</v>
      </c>
      <c r="AJ37" s="1">
        <v>-16176</v>
      </c>
      <c r="AK37" s="1">
        <v>-193190</v>
      </c>
      <c r="AL37" s="1">
        <v>-632592</v>
      </c>
      <c r="AM37" s="1">
        <v>-29993</v>
      </c>
      <c r="AN37" s="1">
        <v>-230376</v>
      </c>
      <c r="AO37" s="1">
        <v>65102339</v>
      </c>
      <c r="AP37" s="1">
        <v>446070</v>
      </c>
      <c r="AQ37" s="13">
        <v>2338945</v>
      </c>
      <c r="AR37" s="13">
        <v>873655</v>
      </c>
      <c r="AS37" s="13">
        <v>697881</v>
      </c>
      <c r="AT37" s="13">
        <v>194365</v>
      </c>
      <c r="AU37" s="1">
        <v>7331</v>
      </c>
      <c r="AV37" s="13">
        <v>1591751</v>
      </c>
      <c r="AW37" s="13">
        <v>170740</v>
      </c>
      <c r="AX37" s="1">
        <v>265611</v>
      </c>
      <c r="AY37" s="13">
        <v>5866</v>
      </c>
      <c r="AZ37" s="1">
        <v>15600</v>
      </c>
      <c r="BA37" s="1">
        <v>2270810</v>
      </c>
      <c r="BB37" s="1">
        <v>0</v>
      </c>
      <c r="BC37" s="1">
        <v>0</v>
      </c>
      <c r="BD37" s="1">
        <v>1040769</v>
      </c>
      <c r="BE37" s="1">
        <v>357451</v>
      </c>
      <c r="BF37" s="1">
        <v>129781</v>
      </c>
      <c r="BG37" s="1">
        <v>0</v>
      </c>
      <c r="BH37" s="1">
        <v>0</v>
      </c>
      <c r="BI37" s="1">
        <v>-1902676</v>
      </c>
      <c r="BL37" s="1">
        <v>727437351</v>
      </c>
      <c r="BM37" s="1">
        <v>727437.35100000002</v>
      </c>
      <c r="BN37" s="1">
        <v>705194692</v>
      </c>
      <c r="BO37" s="1">
        <v>23331778</v>
      </c>
      <c r="BQ37" t="s">
        <v>202</v>
      </c>
      <c r="BR37" s="1">
        <v>26775</v>
      </c>
      <c r="BS37" s="1">
        <v>23232</v>
      </c>
      <c r="BT37" s="1">
        <v>360</v>
      </c>
      <c r="BU37" s="1">
        <v>3180</v>
      </c>
      <c r="BV37" s="1">
        <v>0</v>
      </c>
      <c r="BW37" s="1">
        <v>3</v>
      </c>
      <c r="BX37" s="1">
        <v>0</v>
      </c>
      <c r="BY37" t="s">
        <v>202</v>
      </c>
      <c r="BZ37" s="1">
        <v>697335421</v>
      </c>
      <c r="CA37" s="1">
        <v>184723623</v>
      </c>
      <c r="CB37" s="1">
        <v>267297509</v>
      </c>
      <c r="CC37" s="1">
        <v>90445755</v>
      </c>
      <c r="CD37" s="1">
        <v>0</v>
      </c>
      <c r="CE37" s="1">
        <v>154868534</v>
      </c>
      <c r="CF37" s="1">
        <v>0</v>
      </c>
      <c r="CH37" t="s">
        <v>202</v>
      </c>
      <c r="CI37" s="1">
        <v>1104603</v>
      </c>
      <c r="CJ37" s="1">
        <v>0</v>
      </c>
      <c r="CK37" s="1">
        <v>781391</v>
      </c>
      <c r="CL37" s="1">
        <v>0</v>
      </c>
      <c r="CM37" s="1">
        <v>0</v>
      </c>
      <c r="CN37" s="1">
        <v>323212</v>
      </c>
      <c r="CO37" s="1">
        <v>0</v>
      </c>
      <c r="CQ37" t="s">
        <v>202</v>
      </c>
      <c r="CR37" s="1">
        <v>11059892</v>
      </c>
      <c r="CS37" s="1">
        <v>6391763</v>
      </c>
      <c r="CT37" s="1">
        <v>2375428</v>
      </c>
      <c r="CU37" s="1">
        <v>1879615</v>
      </c>
      <c r="CV37" s="1">
        <v>0</v>
      </c>
      <c r="CW37" s="1">
        <v>413086</v>
      </c>
      <c r="CX37" s="1">
        <v>0</v>
      </c>
      <c r="CZ37" s="13">
        <v>32</v>
      </c>
      <c r="DA37" s="1">
        <v>32</v>
      </c>
      <c r="DB37" s="1">
        <v>0</v>
      </c>
      <c r="DD37" s="1">
        <v>58000</v>
      </c>
      <c r="DE37" s="1">
        <v>123363</v>
      </c>
      <c r="DF37" s="1">
        <v>0</v>
      </c>
      <c r="DH37" s="1">
        <v>122717</v>
      </c>
      <c r="DI37" s="1">
        <v>121269</v>
      </c>
      <c r="DJ37" s="1">
        <v>111315</v>
      </c>
      <c r="DL37" s="1">
        <v>361</v>
      </c>
      <c r="DM37" s="1">
        <v>232</v>
      </c>
      <c r="DN37" s="13">
        <v>129</v>
      </c>
      <c r="DP37" s="1">
        <v>258</v>
      </c>
      <c r="DQ37" s="1">
        <v>0</v>
      </c>
      <c r="DR37" s="13">
        <v>103</v>
      </c>
      <c r="DT37" s="1">
        <v>0</v>
      </c>
      <c r="DU37" s="1">
        <v>36</v>
      </c>
      <c r="DV37" s="1">
        <v>2183</v>
      </c>
      <c r="DW37" s="1">
        <v>91</v>
      </c>
      <c r="DX37" s="1">
        <v>3498459</v>
      </c>
      <c r="DY37" s="10">
        <v>0</v>
      </c>
      <c r="DZ37" s="9">
        <v>54613528</v>
      </c>
      <c r="EA37" s="9">
        <v>52643020</v>
      </c>
      <c r="EB37" s="9">
        <v>-1970508</v>
      </c>
    </row>
    <row r="38" spans="1:132" x14ac:dyDescent="0.2">
      <c r="A38">
        <v>39</v>
      </c>
      <c r="B38" t="s">
        <v>40</v>
      </c>
      <c r="C38">
        <v>2012</v>
      </c>
      <c r="D38" s="1">
        <v>16202658.629999997</v>
      </c>
      <c r="E38" s="1">
        <v>86946800</v>
      </c>
      <c r="H38" t="s">
        <v>143</v>
      </c>
      <c r="J38" s="1">
        <v>16702311.559999997</v>
      </c>
      <c r="K38" s="1">
        <v>10048061.049999997</v>
      </c>
      <c r="L38" s="1">
        <v>6507333.8600000003</v>
      </c>
      <c r="M38" s="1">
        <v>146916.65</v>
      </c>
      <c r="N38" s="1">
        <v>9661969.3200000003</v>
      </c>
      <c r="Q38" s="1">
        <v>13263394.290000001</v>
      </c>
      <c r="R38" s="1">
        <v>59888290.729999997</v>
      </c>
      <c r="S38" s="1">
        <v>2837259.07</v>
      </c>
      <c r="T38" s="1">
        <v>129783036.56999999</v>
      </c>
      <c r="U38" s="1">
        <v>53089649.689999998</v>
      </c>
      <c r="V38" s="1">
        <v>58261830.630000003</v>
      </c>
      <c r="W38" s="1">
        <v>10275057.49</v>
      </c>
      <c r="X38" s="1">
        <v>13360497.449999999</v>
      </c>
      <c r="Y38" s="1">
        <v>6980987.1099999994</v>
      </c>
      <c r="Z38" s="1">
        <v>0</v>
      </c>
      <c r="AA38" s="1">
        <v>1566479.55</v>
      </c>
      <c r="AB38" s="1">
        <v>-49104196.289999999</v>
      </c>
      <c r="AC38" s="1">
        <v>-136588272.15000001</v>
      </c>
      <c r="AD38" s="1">
        <v>8950685.1400000006</v>
      </c>
      <c r="AE38" s="1">
        <v>65378379.460000001</v>
      </c>
      <c r="AF38" s="1">
        <v>-123177696.28</v>
      </c>
      <c r="AG38" s="1">
        <v>-115406732.5</v>
      </c>
      <c r="AH38" s="1">
        <v>-170281848.17000002</v>
      </c>
      <c r="AI38" s="1">
        <v>-42858106.700000003</v>
      </c>
      <c r="AJ38" s="1">
        <v>-255787.05</v>
      </c>
      <c r="AK38" s="1">
        <v>-269250.90999999997</v>
      </c>
      <c r="AL38" s="1">
        <v>-622593.64999999991</v>
      </c>
      <c r="AM38" s="1">
        <v>-147753.99</v>
      </c>
      <c r="AN38" s="1">
        <v>1725996.9799999995</v>
      </c>
      <c r="AO38" s="1">
        <v>170281848.17000002</v>
      </c>
      <c r="AP38" s="1">
        <v>0</v>
      </c>
      <c r="AQ38" s="13">
        <v>4821307.7999999989</v>
      </c>
      <c r="AR38" s="13">
        <v>5226753.2499999991</v>
      </c>
      <c r="AS38" s="13">
        <v>3367234.87</v>
      </c>
      <c r="AT38" s="13">
        <v>164908.78</v>
      </c>
      <c r="AU38" s="1">
        <v>0</v>
      </c>
      <c r="AV38" s="13">
        <v>2369787.9299999997</v>
      </c>
      <c r="AW38" s="13">
        <v>252666</v>
      </c>
      <c r="AX38" s="1">
        <v>146916.65</v>
      </c>
      <c r="AY38" s="13">
        <v>0</v>
      </c>
      <c r="AZ38" s="1">
        <v>83627</v>
      </c>
      <c r="BA38" s="1">
        <v>9661969.3200000003</v>
      </c>
      <c r="BB38" s="1">
        <v>0</v>
      </c>
      <c r="BC38" s="1">
        <v>41257.03</v>
      </c>
      <c r="BD38" s="1">
        <v>5834701.8200000003</v>
      </c>
      <c r="BE38" s="1">
        <v>1671193</v>
      </c>
      <c r="BF38" s="1">
        <v>352736.28</v>
      </c>
      <c r="BG38" s="1">
        <v>0</v>
      </c>
      <c r="BH38" s="1">
        <v>0</v>
      </c>
      <c r="BI38" s="1">
        <v>-8432435.5900000259</v>
      </c>
      <c r="BL38" s="1">
        <v>1850077497</v>
      </c>
      <c r="BM38" s="1">
        <v>1850077.497</v>
      </c>
      <c r="BN38" s="1">
        <v>1825234090</v>
      </c>
      <c r="BO38" s="1">
        <v>62197976</v>
      </c>
      <c r="BQ38" t="s">
        <v>143</v>
      </c>
      <c r="BR38" s="1">
        <v>89026</v>
      </c>
      <c r="BS38" s="1">
        <v>80415</v>
      </c>
      <c r="BT38" s="1">
        <v>944</v>
      </c>
      <c r="BU38" s="1">
        <v>7664</v>
      </c>
      <c r="BV38" s="1">
        <v>1</v>
      </c>
      <c r="BW38" s="1">
        <v>2</v>
      </c>
      <c r="BX38" s="1">
        <v>0</v>
      </c>
      <c r="BY38" t="s">
        <v>143</v>
      </c>
      <c r="BZ38" s="1">
        <v>1823184553</v>
      </c>
      <c r="CA38" s="1">
        <v>644467300</v>
      </c>
      <c r="CB38" s="1">
        <v>850788483</v>
      </c>
      <c r="CC38" s="1">
        <v>240981970</v>
      </c>
      <c r="CD38" s="1">
        <v>17590424</v>
      </c>
      <c r="CE38" s="1">
        <v>69356376</v>
      </c>
      <c r="CF38" s="1">
        <v>0</v>
      </c>
      <c r="CH38" t="s">
        <v>143</v>
      </c>
      <c r="CI38" s="1">
        <v>2402588</v>
      </c>
      <c r="CJ38" s="1">
        <v>0</v>
      </c>
      <c r="CK38" s="1">
        <v>2227931</v>
      </c>
      <c r="CL38" s="1">
        <v>0</v>
      </c>
      <c r="CM38" s="1">
        <v>37867</v>
      </c>
      <c r="CN38" s="1">
        <v>136790</v>
      </c>
      <c r="CO38" s="1">
        <v>0</v>
      </c>
      <c r="CQ38" t="s">
        <v>143</v>
      </c>
      <c r="CR38" s="1">
        <v>42239947</v>
      </c>
      <c r="CS38" s="1">
        <v>24845556</v>
      </c>
      <c r="CT38" s="1">
        <v>10984872</v>
      </c>
      <c r="CU38" s="1">
        <v>5906821</v>
      </c>
      <c r="CV38" s="1">
        <v>56329</v>
      </c>
      <c r="CW38" s="1">
        <v>446369</v>
      </c>
      <c r="CX38" s="1">
        <v>0</v>
      </c>
      <c r="CZ38" s="13">
        <v>405</v>
      </c>
      <c r="DA38" s="1">
        <v>125</v>
      </c>
      <c r="DB38" s="1">
        <v>280</v>
      </c>
      <c r="DD38" s="1">
        <v>252486</v>
      </c>
      <c r="DE38" s="1">
        <v>252486</v>
      </c>
      <c r="DF38" s="1">
        <v>0</v>
      </c>
      <c r="DH38" s="1">
        <v>299562</v>
      </c>
      <c r="DI38" s="1">
        <v>378977</v>
      </c>
      <c r="DJ38" s="1">
        <v>301410</v>
      </c>
      <c r="DL38" s="1">
        <v>1887</v>
      </c>
      <c r="DM38" s="1">
        <v>1033</v>
      </c>
      <c r="DN38" s="13">
        <v>854</v>
      </c>
      <c r="DP38" s="1">
        <v>801</v>
      </c>
      <c r="DQ38" s="1">
        <v>0</v>
      </c>
      <c r="DR38" s="13">
        <v>1086</v>
      </c>
      <c r="DT38" s="1">
        <v>18</v>
      </c>
      <c r="DU38" s="1">
        <v>7</v>
      </c>
      <c r="DV38" s="1">
        <v>10481</v>
      </c>
      <c r="DW38" s="1">
        <v>70</v>
      </c>
      <c r="DX38" s="1">
        <v>20502404</v>
      </c>
      <c r="DY38" s="10">
        <v>1541046</v>
      </c>
      <c r="DZ38" s="9">
        <v>289418192</v>
      </c>
      <c r="EA38" s="9">
        <v>300202287</v>
      </c>
      <c r="EB38" s="9">
        <v>-49104196</v>
      </c>
    </row>
    <row r="39" spans="1:132" x14ac:dyDescent="0.2">
      <c r="A39">
        <v>40</v>
      </c>
      <c r="B39" t="s">
        <v>41</v>
      </c>
      <c r="C39">
        <v>2012</v>
      </c>
      <c r="D39" s="1">
        <v>2248198.2200000002</v>
      </c>
      <c r="E39" s="1">
        <v>0</v>
      </c>
      <c r="H39" t="s">
        <v>203</v>
      </c>
      <c r="J39" s="1">
        <v>2318664.7400000002</v>
      </c>
      <c r="K39" s="1">
        <v>689142.8600000001</v>
      </c>
      <c r="L39" s="1">
        <v>1613803.3900000001</v>
      </c>
      <c r="M39" s="1">
        <v>15718.49</v>
      </c>
      <c r="N39" s="1">
        <v>725671.83</v>
      </c>
      <c r="Q39" s="1">
        <v>1330252.48</v>
      </c>
      <c r="R39" s="1">
        <v>0</v>
      </c>
      <c r="S39" s="1">
        <v>2909718.85</v>
      </c>
      <c r="T39" s="1">
        <v>11069679.800000001</v>
      </c>
      <c r="U39" s="1">
        <v>5528277.2400000002</v>
      </c>
      <c r="V39" s="1">
        <v>3493617.6500000004</v>
      </c>
      <c r="W39" s="1">
        <v>0</v>
      </c>
      <c r="X39" s="1">
        <v>1474194.0700000003</v>
      </c>
      <c r="Y39" s="1">
        <v>61575.03</v>
      </c>
      <c r="Z39" s="1">
        <v>0</v>
      </c>
      <c r="AA39" s="1">
        <v>97796.38</v>
      </c>
      <c r="AB39" s="1">
        <v>-2553030.31</v>
      </c>
      <c r="AC39" s="1">
        <v>-8840095.2100000009</v>
      </c>
      <c r="AD39" s="1">
        <v>555221.47</v>
      </c>
      <c r="AE39" s="1">
        <v>8523228.3100000005</v>
      </c>
      <c r="AF39" s="1">
        <v>-13711709.51</v>
      </c>
      <c r="AG39" s="1">
        <v>-8862500.7699999996</v>
      </c>
      <c r="AH39" s="1">
        <v>-23145733.629999999</v>
      </c>
      <c r="AI39" s="1">
        <v>-5032127.6900000004</v>
      </c>
      <c r="AJ39" s="1">
        <v>-49483</v>
      </c>
      <c r="AK39" s="1">
        <v>-150289.60000000001</v>
      </c>
      <c r="AL39" s="1">
        <v>-469478.45</v>
      </c>
      <c r="AM39" s="1">
        <v>-119554.53</v>
      </c>
      <c r="AN39" s="1">
        <v>-60429.599999999999</v>
      </c>
      <c r="AO39" s="1">
        <v>23145733.969999999</v>
      </c>
      <c r="AP39" s="1">
        <v>339963.39</v>
      </c>
      <c r="AQ39" s="13">
        <v>553856.42000000004</v>
      </c>
      <c r="AR39" s="13">
        <v>135286.44</v>
      </c>
      <c r="AS39" s="13">
        <v>582021.15000000014</v>
      </c>
      <c r="AT39" s="13">
        <v>17329.650000000001</v>
      </c>
      <c r="AU39" s="1">
        <v>0</v>
      </c>
      <c r="AV39" s="13">
        <v>928497.88</v>
      </c>
      <c r="AW39" s="13">
        <v>26758</v>
      </c>
      <c r="AX39" s="1">
        <v>15718.49</v>
      </c>
      <c r="AY39" s="13">
        <v>4448.68</v>
      </c>
      <c r="AZ39" s="1">
        <v>0</v>
      </c>
      <c r="BA39" s="1">
        <v>725671.83</v>
      </c>
      <c r="BB39" s="1">
        <v>0</v>
      </c>
      <c r="BC39" s="1">
        <v>-22829.26</v>
      </c>
      <c r="BD39" s="1">
        <v>615760.42999999993</v>
      </c>
      <c r="BE39" s="1">
        <v>523187</v>
      </c>
      <c r="BF39" s="1">
        <v>54748.03</v>
      </c>
      <c r="BG39" s="1">
        <v>0</v>
      </c>
      <c r="BH39" s="1">
        <v>0</v>
      </c>
      <c r="BI39" s="1">
        <v>-1380944.4000000036</v>
      </c>
      <c r="BL39" s="1">
        <v>260954434</v>
      </c>
      <c r="BM39" s="1">
        <v>260954.43400000001</v>
      </c>
      <c r="BN39" s="1">
        <v>249701553</v>
      </c>
      <c r="BO39" s="1">
        <v>11252881</v>
      </c>
      <c r="BQ39" t="s">
        <v>203</v>
      </c>
      <c r="BR39" s="1">
        <v>9773</v>
      </c>
      <c r="BS39" s="1">
        <v>8575</v>
      </c>
      <c r="BT39" s="1">
        <v>141</v>
      </c>
      <c r="BU39" s="1">
        <v>1057</v>
      </c>
      <c r="BV39" s="1">
        <v>0</v>
      </c>
      <c r="BW39" s="1">
        <v>0</v>
      </c>
      <c r="BX39" s="1">
        <v>0</v>
      </c>
      <c r="BY39" t="s">
        <v>203</v>
      </c>
      <c r="BZ39" s="1">
        <v>247810020</v>
      </c>
      <c r="CA39" s="1">
        <v>70910271</v>
      </c>
      <c r="CB39" s="1">
        <v>143725675</v>
      </c>
      <c r="CC39" s="1">
        <v>33174074</v>
      </c>
      <c r="CD39" s="1">
        <v>0</v>
      </c>
      <c r="CE39" s="1">
        <v>0</v>
      </c>
      <c r="CF39" s="1">
        <v>0</v>
      </c>
      <c r="CH39" t="s">
        <v>203</v>
      </c>
      <c r="CI39" s="1">
        <v>363340</v>
      </c>
      <c r="CJ39" s="1">
        <v>0</v>
      </c>
      <c r="CK39" s="1">
        <v>361998</v>
      </c>
      <c r="CL39" s="1">
        <v>1342</v>
      </c>
      <c r="CM39" s="1">
        <v>0</v>
      </c>
      <c r="CN39" s="1">
        <v>0</v>
      </c>
      <c r="CO39" s="1">
        <v>0</v>
      </c>
      <c r="CQ39" t="s">
        <v>203</v>
      </c>
      <c r="CR39" s="1">
        <v>4771754</v>
      </c>
      <c r="CS39" s="1">
        <v>2739276</v>
      </c>
      <c r="CT39" s="1">
        <v>1268242</v>
      </c>
      <c r="CU39" s="1">
        <v>764236</v>
      </c>
      <c r="CV39" s="1">
        <v>0</v>
      </c>
      <c r="CW39" s="1">
        <v>0</v>
      </c>
      <c r="CX39" s="1">
        <v>0</v>
      </c>
      <c r="CZ39" s="13">
        <v>27</v>
      </c>
      <c r="DA39" s="1">
        <v>27</v>
      </c>
      <c r="DB39" s="1">
        <v>0</v>
      </c>
      <c r="DD39" s="1">
        <v>22000</v>
      </c>
      <c r="DE39" s="1">
        <v>22000</v>
      </c>
      <c r="DF39" s="1">
        <v>0</v>
      </c>
      <c r="DH39" s="1">
        <v>43165</v>
      </c>
      <c r="DI39" s="1">
        <v>45252</v>
      </c>
      <c r="DJ39" s="1">
        <v>40489</v>
      </c>
      <c r="DL39" s="1">
        <v>115</v>
      </c>
      <c r="DM39" s="1">
        <v>95</v>
      </c>
      <c r="DN39" s="13">
        <v>20</v>
      </c>
      <c r="DP39" s="1">
        <v>76</v>
      </c>
      <c r="DQ39" s="1">
        <v>0</v>
      </c>
      <c r="DR39" s="13">
        <v>39</v>
      </c>
      <c r="DT39" s="1">
        <v>0</v>
      </c>
      <c r="DU39" s="1">
        <v>7</v>
      </c>
      <c r="DV39" s="1">
        <v>1024</v>
      </c>
      <c r="DW39" s="1">
        <v>0</v>
      </c>
      <c r="DX39" s="1">
        <v>4556909</v>
      </c>
      <c r="DY39" s="10">
        <v>0</v>
      </c>
      <c r="DZ39" s="9">
        <v>25966142</v>
      </c>
      <c r="EA39" s="9">
        <v>23413112</v>
      </c>
      <c r="EB39" s="9">
        <v>-2553030</v>
      </c>
    </row>
    <row r="40" spans="1:132" x14ac:dyDescent="0.2">
      <c r="A40">
        <v>41</v>
      </c>
      <c r="B40" t="s">
        <v>42</v>
      </c>
      <c r="C40">
        <v>2012</v>
      </c>
      <c r="D40" s="1">
        <v>2968575.57</v>
      </c>
      <c r="E40" s="1">
        <v>0</v>
      </c>
      <c r="H40" t="s">
        <v>204</v>
      </c>
      <c r="J40" s="1">
        <v>3011785.28</v>
      </c>
      <c r="K40" s="1">
        <v>1009762.8799999999</v>
      </c>
      <c r="L40" s="1">
        <v>1970399.8199999998</v>
      </c>
      <c r="M40" s="1">
        <v>31622.58</v>
      </c>
      <c r="N40" s="1">
        <v>1331241.77</v>
      </c>
      <c r="Q40" s="1">
        <v>2117265.63</v>
      </c>
      <c r="R40" s="1">
        <v>0</v>
      </c>
      <c r="S40" s="1">
        <v>3268437.05</v>
      </c>
      <c r="T40" s="1">
        <v>15469493.300000001</v>
      </c>
      <c r="U40" s="1">
        <v>6717845.4400000004</v>
      </c>
      <c r="V40" s="1">
        <v>2608250.02</v>
      </c>
      <c r="W40" s="1">
        <v>179606.28</v>
      </c>
      <c r="X40" s="1">
        <v>2314197.39</v>
      </c>
      <c r="Y40" s="1">
        <v>418858.69</v>
      </c>
      <c r="Z40" s="1">
        <v>0</v>
      </c>
      <c r="AA40" s="1">
        <v>0</v>
      </c>
      <c r="AB40" s="1">
        <v>-6117716.0199999996</v>
      </c>
      <c r="AC40" s="1">
        <v>-11337994.26</v>
      </c>
      <c r="AD40" s="1">
        <v>1019933.47</v>
      </c>
      <c r="AE40" s="1">
        <v>7202470.6800000016</v>
      </c>
      <c r="AF40" s="1">
        <v>-10129391.74</v>
      </c>
      <c r="AG40" s="1">
        <v>-13550216.289999999</v>
      </c>
      <c r="AH40" s="1">
        <v>-19730729.940000001</v>
      </c>
      <c r="AI40" s="1">
        <v>-5695478.5800000001</v>
      </c>
      <c r="AJ40" s="1">
        <v>-66408.820000000007</v>
      </c>
      <c r="AK40" s="1">
        <v>-49911.85</v>
      </c>
      <c r="AL40" s="1">
        <v>-616569.49</v>
      </c>
      <c r="AM40" s="1">
        <v>49771.210000000006</v>
      </c>
      <c r="AN40" s="1">
        <v>-125818.63</v>
      </c>
      <c r="AO40" s="1">
        <v>19730729.940000001</v>
      </c>
      <c r="AP40" s="1">
        <v>449042.29</v>
      </c>
      <c r="AQ40" s="13">
        <v>221040.55</v>
      </c>
      <c r="AR40" s="13">
        <v>788722.33</v>
      </c>
      <c r="AS40" s="13">
        <v>668635.27999999991</v>
      </c>
      <c r="AT40" s="13">
        <v>29845.91</v>
      </c>
      <c r="AU40" s="1">
        <v>0</v>
      </c>
      <c r="AV40" s="13">
        <v>1216780.5900000001</v>
      </c>
      <c r="AW40" s="13">
        <v>43550.91</v>
      </c>
      <c r="AX40" s="1">
        <v>31622.58</v>
      </c>
      <c r="AY40" s="13">
        <v>0</v>
      </c>
      <c r="AZ40" s="1">
        <v>6327</v>
      </c>
      <c r="BA40" s="1">
        <v>1331241.77</v>
      </c>
      <c r="BB40" s="1">
        <v>0</v>
      </c>
      <c r="BC40" s="1">
        <v>156317.93</v>
      </c>
      <c r="BD40" s="1">
        <v>315196.58</v>
      </c>
      <c r="BE40" s="1">
        <v>238476</v>
      </c>
      <c r="BF40" s="1">
        <v>11587.13</v>
      </c>
      <c r="BG40" s="1">
        <v>0</v>
      </c>
      <c r="BH40" s="1">
        <v>0</v>
      </c>
      <c r="BI40" s="1">
        <v>-996029.30999999971</v>
      </c>
      <c r="BL40" s="1">
        <v>179159451</v>
      </c>
      <c r="BM40" s="1">
        <v>179159.451</v>
      </c>
      <c r="BN40" s="1">
        <v>206915901</v>
      </c>
      <c r="BO40" s="1">
        <v>10001227</v>
      </c>
      <c r="BQ40" t="s">
        <v>204</v>
      </c>
      <c r="BR40" s="1">
        <v>9685</v>
      </c>
      <c r="BS40" s="1">
        <v>8003</v>
      </c>
      <c r="BT40" s="1">
        <v>100</v>
      </c>
      <c r="BU40" s="1">
        <v>1582</v>
      </c>
      <c r="BV40" s="1">
        <v>0</v>
      </c>
      <c r="BW40" s="1">
        <v>0</v>
      </c>
      <c r="BX40" s="1">
        <v>0</v>
      </c>
      <c r="BY40" t="s">
        <v>204</v>
      </c>
      <c r="BZ40" s="1">
        <v>205090392</v>
      </c>
      <c r="CA40" s="1">
        <v>76738465</v>
      </c>
      <c r="CB40" s="1">
        <v>85769012</v>
      </c>
      <c r="CC40" s="1">
        <v>42582915</v>
      </c>
      <c r="CD40" s="1">
        <v>0</v>
      </c>
      <c r="CE40" s="1">
        <v>0</v>
      </c>
      <c r="CF40" s="1">
        <v>0</v>
      </c>
      <c r="CH40" t="s">
        <v>204</v>
      </c>
      <c r="CI40" s="1">
        <v>206132</v>
      </c>
      <c r="CJ40" s="1">
        <v>0</v>
      </c>
      <c r="CK40" s="1">
        <v>206132</v>
      </c>
      <c r="CL40" s="1">
        <v>0</v>
      </c>
      <c r="CM40" s="1">
        <v>0</v>
      </c>
      <c r="CN40" s="1">
        <v>0</v>
      </c>
      <c r="CO40" s="1">
        <v>0</v>
      </c>
      <c r="CQ40" t="s">
        <v>204</v>
      </c>
      <c r="CR40" s="1">
        <v>5477611</v>
      </c>
      <c r="CS40" s="1">
        <v>3271659</v>
      </c>
      <c r="CT40" s="1">
        <v>912306</v>
      </c>
      <c r="CU40" s="1">
        <v>1293646</v>
      </c>
      <c r="CV40" s="1">
        <v>0</v>
      </c>
      <c r="CW40" s="1">
        <v>0</v>
      </c>
      <c r="CX40" s="1">
        <v>0</v>
      </c>
      <c r="CZ40" s="13">
        <v>144</v>
      </c>
      <c r="DA40" s="1">
        <v>16</v>
      </c>
      <c r="DB40" s="1">
        <v>128</v>
      </c>
      <c r="DD40" s="1">
        <v>22644</v>
      </c>
      <c r="DE40" s="1">
        <v>36687</v>
      </c>
      <c r="DF40" s="1">
        <v>192</v>
      </c>
      <c r="DH40" s="1">
        <v>38731</v>
      </c>
      <c r="DI40" s="1">
        <v>34107</v>
      </c>
      <c r="DJ40" s="1">
        <v>33350</v>
      </c>
      <c r="DL40" s="1">
        <v>300</v>
      </c>
      <c r="DM40" s="1">
        <v>223</v>
      </c>
      <c r="DN40" s="13">
        <v>77</v>
      </c>
      <c r="DP40" s="1">
        <v>118</v>
      </c>
      <c r="DQ40" s="1">
        <v>5</v>
      </c>
      <c r="DR40" s="13">
        <v>177</v>
      </c>
      <c r="DT40" s="1">
        <v>0</v>
      </c>
      <c r="DU40" s="1">
        <v>0</v>
      </c>
      <c r="DV40" s="1">
        <v>7</v>
      </c>
      <c r="DW40" s="1">
        <v>74</v>
      </c>
      <c r="DX40" s="1">
        <v>4672081</v>
      </c>
      <c r="DY40" s="10">
        <v>0</v>
      </c>
      <c r="DZ40" s="9">
        <v>33093951</v>
      </c>
      <c r="EA40" s="9">
        <v>26976235</v>
      </c>
      <c r="EB40" s="9">
        <v>-6117716</v>
      </c>
    </row>
    <row r="41" spans="1:132" x14ac:dyDescent="0.2">
      <c r="A41">
        <v>42</v>
      </c>
      <c r="B41" t="s">
        <v>43</v>
      </c>
      <c r="C41">
        <v>2012</v>
      </c>
      <c r="D41" s="1">
        <v>30888737.769999996</v>
      </c>
      <c r="E41" s="1">
        <v>183363380</v>
      </c>
      <c r="H41" t="s">
        <v>239</v>
      </c>
      <c r="J41" s="1">
        <v>31213737.769999996</v>
      </c>
      <c r="K41" s="1">
        <v>14677478.379999999</v>
      </c>
      <c r="L41" s="1">
        <v>16211259.389999997</v>
      </c>
      <c r="M41" s="1">
        <v>325000</v>
      </c>
      <c r="N41" s="1">
        <v>20051266.890000001</v>
      </c>
      <c r="Q41" s="1">
        <v>1878070.37</v>
      </c>
      <c r="R41" s="1">
        <v>0</v>
      </c>
      <c r="S41" s="1">
        <v>17031294.440000001</v>
      </c>
      <c r="T41" s="1">
        <v>235312610.53</v>
      </c>
      <c r="U41" s="1">
        <v>75704253.75</v>
      </c>
      <c r="V41" s="1">
        <v>47391958.340000004</v>
      </c>
      <c r="W41" s="1">
        <v>23890272.780000001</v>
      </c>
      <c r="X41" s="1">
        <v>18090232.670000002</v>
      </c>
      <c r="Y41" s="1">
        <v>28896014.619999997</v>
      </c>
      <c r="Z41" s="1">
        <v>0</v>
      </c>
      <c r="AA41" s="1">
        <v>3465859.29</v>
      </c>
      <c r="AB41" s="1">
        <v>-36843370.740000002</v>
      </c>
      <c r="AC41" s="1">
        <v>-191383468.93000001</v>
      </c>
      <c r="AD41" s="1">
        <v>8881427.290000001</v>
      </c>
      <c r="AE41" s="1">
        <v>56750841.529999994</v>
      </c>
      <c r="AF41" s="1">
        <v>-159134016.97000003</v>
      </c>
      <c r="AG41" s="1">
        <v>-129460056.97</v>
      </c>
      <c r="AH41" s="1">
        <v>-316676937.16999996</v>
      </c>
      <c r="AI41" s="1">
        <v>-62192091.43</v>
      </c>
      <c r="AJ41" s="1">
        <v>-1288921.78</v>
      </c>
      <c r="AK41" s="1">
        <v>-712099.14</v>
      </c>
      <c r="AL41" s="1">
        <v>-560189.82000000007</v>
      </c>
      <c r="AM41" s="1">
        <v>-127890.16000000015</v>
      </c>
      <c r="AN41" s="1">
        <v>-990662.3600000001</v>
      </c>
      <c r="AO41" s="1">
        <v>316676937.17000002</v>
      </c>
      <c r="AP41" s="1">
        <v>0</v>
      </c>
      <c r="AQ41" s="13">
        <v>7661592.5199999996</v>
      </c>
      <c r="AR41" s="13">
        <v>7015885.8600000003</v>
      </c>
      <c r="AS41" s="13">
        <v>4081598.6599999997</v>
      </c>
      <c r="AT41" s="13">
        <v>149108.08000000002</v>
      </c>
      <c r="AU41" s="1">
        <v>-105148</v>
      </c>
      <c r="AV41" s="13">
        <v>11088749.899999999</v>
      </c>
      <c r="AW41" s="13">
        <v>403635</v>
      </c>
      <c r="AX41" s="1">
        <v>325000</v>
      </c>
      <c r="AY41" s="13">
        <v>488167.75</v>
      </c>
      <c r="AZ41" s="1">
        <v>133217</v>
      </c>
      <c r="BA41" s="1">
        <v>19994227.370000001</v>
      </c>
      <c r="BB41" s="1">
        <v>57039.519999999997</v>
      </c>
      <c r="BC41" s="1">
        <v>0</v>
      </c>
      <c r="BD41" s="1">
        <v>5189172.6500000004</v>
      </c>
      <c r="BE41" s="1">
        <v>838288</v>
      </c>
      <c r="BF41" s="1">
        <v>0</v>
      </c>
      <c r="BG41" s="1">
        <v>0</v>
      </c>
      <c r="BH41" s="1">
        <v>0</v>
      </c>
      <c r="BI41" s="1">
        <v>-8551320.3799999487</v>
      </c>
      <c r="BL41" s="1">
        <v>3304287773</v>
      </c>
      <c r="BM41" s="1">
        <v>3304287.773</v>
      </c>
      <c r="BN41" s="1">
        <v>3251924158</v>
      </c>
      <c r="BO41" s="1">
        <v>99518821</v>
      </c>
      <c r="BQ41" t="s">
        <v>239</v>
      </c>
      <c r="BR41" s="1">
        <v>149742</v>
      </c>
      <c r="BS41" s="1">
        <v>136032</v>
      </c>
      <c r="BT41" s="1">
        <v>1649</v>
      </c>
      <c r="BU41" s="1">
        <v>12058</v>
      </c>
      <c r="BV41" s="1">
        <v>0</v>
      </c>
      <c r="BW41" s="1">
        <v>3</v>
      </c>
      <c r="BX41" s="1">
        <v>0</v>
      </c>
      <c r="BY41" t="s">
        <v>239</v>
      </c>
      <c r="BZ41" s="1">
        <v>3221720937</v>
      </c>
      <c r="CA41" s="1">
        <v>1103889962</v>
      </c>
      <c r="CB41" s="1">
        <v>1534464062</v>
      </c>
      <c r="CC41" s="1">
        <v>400003533</v>
      </c>
      <c r="CD41" s="1">
        <v>0</v>
      </c>
      <c r="CE41" s="1">
        <v>183363380</v>
      </c>
      <c r="CF41" s="1">
        <v>0</v>
      </c>
      <c r="CH41" t="s">
        <v>239</v>
      </c>
      <c r="CI41" s="1">
        <v>4420739</v>
      </c>
      <c r="CJ41" s="1">
        <v>0</v>
      </c>
      <c r="CK41" s="1">
        <v>4031616</v>
      </c>
      <c r="CL41" s="1">
        <v>0</v>
      </c>
      <c r="CM41" s="1">
        <v>0</v>
      </c>
      <c r="CN41" s="1">
        <v>389123</v>
      </c>
      <c r="CO41" s="1">
        <v>0</v>
      </c>
      <c r="CQ41" t="s">
        <v>239</v>
      </c>
      <c r="CR41" s="1">
        <v>60611322</v>
      </c>
      <c r="CS41" s="1">
        <v>38989771</v>
      </c>
      <c r="CT41" s="1">
        <v>11650119</v>
      </c>
      <c r="CU41" s="1">
        <v>8369890</v>
      </c>
      <c r="CV41" s="1">
        <v>0</v>
      </c>
      <c r="CW41" s="1">
        <v>1601542</v>
      </c>
      <c r="CX41" s="1">
        <v>0</v>
      </c>
      <c r="CZ41" s="13">
        <v>421</v>
      </c>
      <c r="DA41" s="1">
        <v>163</v>
      </c>
      <c r="DB41" s="1">
        <v>258</v>
      </c>
      <c r="DD41" s="1">
        <v>366151</v>
      </c>
      <c r="DE41" s="1">
        <v>366151</v>
      </c>
      <c r="DF41" s="1">
        <v>0</v>
      </c>
      <c r="DH41" s="1">
        <v>491107</v>
      </c>
      <c r="DI41" s="1">
        <v>693268</v>
      </c>
      <c r="DJ41" s="1">
        <v>525723</v>
      </c>
      <c r="DL41" s="1">
        <v>2842</v>
      </c>
      <c r="DM41" s="1">
        <v>1362</v>
      </c>
      <c r="DN41" s="13">
        <v>1480</v>
      </c>
      <c r="DP41" s="1">
        <v>1329</v>
      </c>
      <c r="DQ41" s="1">
        <v>0</v>
      </c>
      <c r="DR41" s="13">
        <v>1513</v>
      </c>
      <c r="DT41" s="1">
        <v>0</v>
      </c>
      <c r="DU41" s="1">
        <v>55</v>
      </c>
      <c r="DV41" s="1">
        <v>15151</v>
      </c>
      <c r="DW41" s="1">
        <v>73</v>
      </c>
      <c r="DX41" s="1">
        <v>31356590</v>
      </c>
      <c r="DY41" s="10">
        <v>0</v>
      </c>
      <c r="DZ41" s="9">
        <v>451660566</v>
      </c>
      <c r="EA41" s="9">
        <v>414817195</v>
      </c>
      <c r="EB41" s="9">
        <v>-36843371</v>
      </c>
    </row>
    <row r="42" spans="1:132" x14ac:dyDescent="0.2">
      <c r="A42">
        <v>43</v>
      </c>
      <c r="B42" t="s">
        <v>44</v>
      </c>
      <c r="C42">
        <v>2012</v>
      </c>
      <c r="D42" s="1">
        <v>2329697.36</v>
      </c>
      <c r="E42" s="1">
        <v>0</v>
      </c>
      <c r="H42" t="s">
        <v>205</v>
      </c>
      <c r="J42" s="1">
        <v>2417899.1399999997</v>
      </c>
      <c r="K42" s="1">
        <v>979746.07999999984</v>
      </c>
      <c r="L42" s="1">
        <v>1388153.02</v>
      </c>
      <c r="M42" s="1">
        <v>50000.04</v>
      </c>
      <c r="N42" s="1">
        <v>1119221.97</v>
      </c>
      <c r="Q42" s="1">
        <v>414293.1</v>
      </c>
      <c r="R42" s="1">
        <v>0</v>
      </c>
      <c r="S42" s="1">
        <v>5566849.4699999997</v>
      </c>
      <c r="T42" s="1">
        <v>10536920.48</v>
      </c>
      <c r="U42" s="1">
        <v>3553407.22</v>
      </c>
      <c r="V42" s="1">
        <v>2618248.08</v>
      </c>
      <c r="W42" s="1">
        <v>1087744.31</v>
      </c>
      <c r="X42" s="1">
        <v>1882019.4</v>
      </c>
      <c r="Y42" s="1">
        <v>957060</v>
      </c>
      <c r="Z42" s="1">
        <v>0</v>
      </c>
      <c r="AA42" s="1">
        <v>562327.56000000006</v>
      </c>
      <c r="AB42" s="1">
        <v>-1707939.43</v>
      </c>
      <c r="AC42" s="1">
        <v>-13161985.890000001</v>
      </c>
      <c r="AD42" s="1">
        <v>0</v>
      </c>
      <c r="AE42" s="1">
        <v>5023711.0499999989</v>
      </c>
      <c r="AF42" s="1">
        <v>-8080489.5899999999</v>
      </c>
      <c r="AG42" s="1">
        <v>-9646360.2799999993</v>
      </c>
      <c r="AH42" s="1">
        <v>-15432275.979999999</v>
      </c>
      <c r="AI42" s="1">
        <v>-3771027.76</v>
      </c>
      <c r="AJ42" s="1">
        <v>-20001.84</v>
      </c>
      <c r="AK42" s="1">
        <v>-112750.97</v>
      </c>
      <c r="AL42" s="1">
        <v>-541753.1</v>
      </c>
      <c r="AM42" s="1">
        <v>-76935.259999999995</v>
      </c>
      <c r="AN42" s="1">
        <v>-128497.48</v>
      </c>
      <c r="AO42" s="1">
        <v>15432275.98</v>
      </c>
      <c r="AP42" s="1">
        <v>287468.07</v>
      </c>
      <c r="AQ42" s="13">
        <v>793298.50999999989</v>
      </c>
      <c r="AR42" s="13">
        <v>186447.56999999998</v>
      </c>
      <c r="AS42" s="13">
        <v>534605.4800000001</v>
      </c>
      <c r="AT42" s="13">
        <v>0</v>
      </c>
      <c r="AU42" s="1">
        <v>0</v>
      </c>
      <c r="AV42" s="13">
        <v>788649.75999999989</v>
      </c>
      <c r="AW42" s="13">
        <v>26696.04</v>
      </c>
      <c r="AX42" s="1">
        <v>50000.04</v>
      </c>
      <c r="AY42" s="13">
        <v>0</v>
      </c>
      <c r="AZ42" s="1">
        <v>4407.8</v>
      </c>
      <c r="BA42" s="1">
        <v>1119221.97</v>
      </c>
      <c r="BB42" s="1">
        <v>0</v>
      </c>
      <c r="BC42" s="1">
        <v>0</v>
      </c>
      <c r="BD42" s="1">
        <v>223304.41</v>
      </c>
      <c r="BE42" s="1">
        <v>108382</v>
      </c>
      <c r="BF42" s="1">
        <v>38201.74</v>
      </c>
      <c r="BG42" s="1">
        <v>0</v>
      </c>
      <c r="BH42" s="1">
        <v>0</v>
      </c>
      <c r="BI42" s="1">
        <v>-490283.02000000037</v>
      </c>
      <c r="BL42" s="1">
        <v>200953692</v>
      </c>
      <c r="BM42" s="1">
        <v>200953.69200000001</v>
      </c>
      <c r="BN42" s="1">
        <v>195435963</v>
      </c>
      <c r="BO42" s="1">
        <v>6128435</v>
      </c>
      <c r="BQ42" t="s">
        <v>205</v>
      </c>
      <c r="BR42" s="1">
        <v>6975</v>
      </c>
      <c r="BS42" s="1">
        <v>6116</v>
      </c>
      <c r="BT42" s="1">
        <v>118</v>
      </c>
      <c r="BU42" s="1">
        <v>741</v>
      </c>
      <c r="BV42" s="1">
        <v>0</v>
      </c>
      <c r="BW42" s="1">
        <v>0</v>
      </c>
      <c r="BX42" s="1">
        <v>0</v>
      </c>
      <c r="BY42" t="s">
        <v>205</v>
      </c>
      <c r="BZ42" s="1">
        <v>193626658</v>
      </c>
      <c r="CA42" s="1">
        <v>47753112</v>
      </c>
      <c r="CB42" s="1">
        <v>122208090</v>
      </c>
      <c r="CC42" s="1">
        <v>23665456</v>
      </c>
      <c r="CD42" s="1">
        <v>0</v>
      </c>
      <c r="CE42" s="1">
        <v>0</v>
      </c>
      <c r="CF42" s="1">
        <v>0</v>
      </c>
      <c r="CH42" t="s">
        <v>205</v>
      </c>
      <c r="CI42" s="1">
        <v>316424</v>
      </c>
      <c r="CJ42" s="1">
        <v>0</v>
      </c>
      <c r="CK42" s="1">
        <v>316424</v>
      </c>
      <c r="CL42" s="1">
        <v>0</v>
      </c>
      <c r="CM42" s="1">
        <v>0</v>
      </c>
      <c r="CN42" s="1">
        <v>0</v>
      </c>
      <c r="CO42" s="1">
        <v>0</v>
      </c>
      <c r="CQ42" t="s">
        <v>205</v>
      </c>
      <c r="CR42" s="1">
        <v>3644949</v>
      </c>
      <c r="CS42" s="1">
        <v>2215048</v>
      </c>
      <c r="CT42" s="1">
        <v>848139</v>
      </c>
      <c r="CU42" s="1">
        <v>581762</v>
      </c>
      <c r="CV42" s="1">
        <v>0</v>
      </c>
      <c r="CW42" s="1">
        <v>0</v>
      </c>
      <c r="CX42" s="1">
        <v>0</v>
      </c>
      <c r="CZ42" s="13">
        <v>20</v>
      </c>
      <c r="DA42" s="1">
        <v>20</v>
      </c>
      <c r="DB42" s="1">
        <v>0</v>
      </c>
      <c r="DD42" s="1">
        <v>16000</v>
      </c>
      <c r="DE42" s="1">
        <v>17000</v>
      </c>
      <c r="DF42" s="1">
        <v>0</v>
      </c>
      <c r="DH42" s="1">
        <v>33071</v>
      </c>
      <c r="DI42" s="1">
        <v>38530</v>
      </c>
      <c r="DJ42" s="1">
        <v>32569</v>
      </c>
      <c r="DL42" s="1">
        <v>132</v>
      </c>
      <c r="DM42" s="1">
        <v>83</v>
      </c>
      <c r="DN42" s="13">
        <v>49</v>
      </c>
      <c r="DP42" s="1">
        <v>80</v>
      </c>
      <c r="DQ42" s="1">
        <v>0</v>
      </c>
      <c r="DR42" s="13">
        <v>52</v>
      </c>
      <c r="DT42" s="1">
        <v>0</v>
      </c>
      <c r="DU42" s="1">
        <v>0</v>
      </c>
      <c r="DV42" s="1">
        <v>6</v>
      </c>
      <c r="DW42" s="1">
        <v>71</v>
      </c>
      <c r="DX42" s="1">
        <v>3083351</v>
      </c>
      <c r="DY42" s="10">
        <v>0</v>
      </c>
      <c r="DZ42" s="9">
        <v>27178871</v>
      </c>
      <c r="EA42" s="9">
        <v>25470932</v>
      </c>
      <c r="EB42" s="9">
        <v>-1707939</v>
      </c>
    </row>
    <row r="43" spans="1:132" x14ac:dyDescent="0.2">
      <c r="A43">
        <v>44</v>
      </c>
      <c r="B43" t="s">
        <v>45</v>
      </c>
      <c r="C43">
        <v>2012</v>
      </c>
      <c r="D43" s="1">
        <v>6718637</v>
      </c>
      <c r="E43" s="1">
        <v>86554626</v>
      </c>
      <c r="H43" t="s">
        <v>144</v>
      </c>
      <c r="J43" s="1">
        <v>6761996</v>
      </c>
      <c r="K43" s="1">
        <v>2210120</v>
      </c>
      <c r="L43" s="1">
        <v>4508517</v>
      </c>
      <c r="M43" s="1">
        <v>43359</v>
      </c>
      <c r="N43" s="1">
        <v>3826646</v>
      </c>
      <c r="Q43" s="1">
        <v>2321199</v>
      </c>
      <c r="R43" s="1">
        <v>0</v>
      </c>
      <c r="S43" s="1">
        <v>1516192</v>
      </c>
      <c r="T43" s="1">
        <v>86614909</v>
      </c>
      <c r="U43" s="1">
        <v>35028627</v>
      </c>
      <c r="V43" s="1">
        <v>23619959</v>
      </c>
      <c r="W43" s="1">
        <v>377009</v>
      </c>
      <c r="X43" s="1">
        <v>3652121</v>
      </c>
      <c r="Y43" s="1">
        <v>1656712</v>
      </c>
      <c r="Z43" s="1">
        <v>0</v>
      </c>
      <c r="AA43" s="1">
        <v>174549</v>
      </c>
      <c r="AB43" s="1">
        <v>-43960304</v>
      </c>
      <c r="AC43" s="1">
        <v>-66690011</v>
      </c>
      <c r="AD43" s="1">
        <v>14949662</v>
      </c>
      <c r="AE43" s="1">
        <v>20306329</v>
      </c>
      <c r="AF43" s="1">
        <v>-47570789</v>
      </c>
      <c r="AG43" s="1">
        <v>-33348550</v>
      </c>
      <c r="AH43" s="1">
        <v>-74113866</v>
      </c>
      <c r="AI43" s="1">
        <v>-13242180</v>
      </c>
      <c r="AJ43" s="1">
        <v>-170411</v>
      </c>
      <c r="AK43" s="1">
        <v>-490086</v>
      </c>
      <c r="AL43" s="1">
        <v>-329854</v>
      </c>
      <c r="AM43" s="1">
        <v>-13524</v>
      </c>
      <c r="AN43" s="1">
        <v>-605186</v>
      </c>
      <c r="AO43" s="1">
        <v>74113867</v>
      </c>
      <c r="AP43" s="1">
        <v>152898</v>
      </c>
      <c r="AQ43" s="13">
        <v>972345</v>
      </c>
      <c r="AR43" s="13">
        <v>1237775</v>
      </c>
      <c r="AS43" s="13">
        <v>1762246</v>
      </c>
      <c r="AT43" s="13">
        <v>3260</v>
      </c>
      <c r="AU43" s="1">
        <v>0</v>
      </c>
      <c r="AV43" s="13">
        <v>2686908</v>
      </c>
      <c r="AW43" s="13">
        <v>55604</v>
      </c>
      <c r="AX43" s="1">
        <v>43359</v>
      </c>
      <c r="AY43" s="13">
        <v>499</v>
      </c>
      <c r="AZ43" s="1">
        <v>0</v>
      </c>
      <c r="BA43" s="1">
        <v>3826646</v>
      </c>
      <c r="BB43" s="1">
        <v>0</v>
      </c>
      <c r="BC43" s="1">
        <v>0</v>
      </c>
      <c r="BD43" s="1">
        <v>1696542</v>
      </c>
      <c r="BE43" s="1">
        <v>526859</v>
      </c>
      <c r="BF43" s="1">
        <v>0</v>
      </c>
      <c r="BG43" s="1">
        <v>0</v>
      </c>
      <c r="BH43" s="1">
        <v>0</v>
      </c>
      <c r="BI43" s="1">
        <v>-1886299</v>
      </c>
      <c r="BL43" s="1">
        <v>809415818</v>
      </c>
      <c r="BM43" s="1">
        <v>809415.81799999997</v>
      </c>
      <c r="BN43" s="1">
        <v>785971317</v>
      </c>
      <c r="BO43" s="1">
        <v>29320181</v>
      </c>
      <c r="BQ43" t="s">
        <v>144</v>
      </c>
      <c r="BR43" s="1">
        <v>32324</v>
      </c>
      <c r="BS43" s="1">
        <v>29614</v>
      </c>
      <c r="BT43" s="1">
        <v>283</v>
      </c>
      <c r="BU43" s="1">
        <v>2425</v>
      </c>
      <c r="BV43" s="1">
        <v>0</v>
      </c>
      <c r="BW43" s="1">
        <v>2</v>
      </c>
      <c r="BX43" s="1">
        <v>0</v>
      </c>
      <c r="BY43" t="s">
        <v>144</v>
      </c>
      <c r="BZ43" s="1">
        <v>775130278</v>
      </c>
      <c r="CA43" s="1">
        <v>281220955</v>
      </c>
      <c r="CB43" s="1">
        <v>323186424</v>
      </c>
      <c r="CC43" s="1">
        <v>84168273</v>
      </c>
      <c r="CD43" s="1">
        <v>0</v>
      </c>
      <c r="CE43" s="1">
        <v>86554626</v>
      </c>
      <c r="CF43" s="1">
        <v>0</v>
      </c>
      <c r="CH43" t="s">
        <v>144</v>
      </c>
      <c r="CI43" s="1">
        <v>979857</v>
      </c>
      <c r="CJ43" s="1">
        <v>0</v>
      </c>
      <c r="CK43" s="1">
        <v>799903</v>
      </c>
      <c r="CL43" s="1">
        <v>0</v>
      </c>
      <c r="CM43" s="1">
        <v>0</v>
      </c>
      <c r="CN43" s="1">
        <v>179954</v>
      </c>
      <c r="CO43" s="1">
        <v>0</v>
      </c>
      <c r="CQ43" t="s">
        <v>144</v>
      </c>
      <c r="CR43" s="1">
        <v>13431655</v>
      </c>
      <c r="CS43" s="1">
        <v>8771436</v>
      </c>
      <c r="CT43" s="1">
        <v>2268838</v>
      </c>
      <c r="CU43" s="1">
        <v>1875938</v>
      </c>
      <c r="CV43" s="1">
        <v>0</v>
      </c>
      <c r="CW43" s="1">
        <v>515443</v>
      </c>
      <c r="CX43" s="1">
        <v>0</v>
      </c>
      <c r="CZ43" s="13">
        <v>371</v>
      </c>
      <c r="DA43" s="1">
        <v>56</v>
      </c>
      <c r="DB43" s="1">
        <v>315</v>
      </c>
      <c r="DD43" s="1">
        <v>96000</v>
      </c>
      <c r="DE43" s="1">
        <v>96000</v>
      </c>
      <c r="DF43" s="1">
        <v>0</v>
      </c>
      <c r="DH43" s="1">
        <v>126240</v>
      </c>
      <c r="DI43" s="1">
        <v>166579</v>
      </c>
      <c r="DJ43" s="1">
        <v>131567</v>
      </c>
      <c r="DL43" s="1">
        <v>983</v>
      </c>
      <c r="DM43" s="1">
        <v>584</v>
      </c>
      <c r="DN43" s="13">
        <v>399</v>
      </c>
      <c r="DP43" s="1">
        <v>472</v>
      </c>
      <c r="DQ43" s="1">
        <v>21</v>
      </c>
      <c r="DR43" s="13">
        <v>490</v>
      </c>
      <c r="DT43" s="1">
        <v>0</v>
      </c>
      <c r="DU43" s="1">
        <v>0</v>
      </c>
      <c r="DV43" s="1">
        <v>5295</v>
      </c>
      <c r="DW43" s="1">
        <v>55</v>
      </c>
      <c r="DX43" s="1">
        <v>13122051</v>
      </c>
      <c r="DY43" s="10">
        <v>0</v>
      </c>
      <c r="DZ43" s="9">
        <v>154961277</v>
      </c>
      <c r="EA43" s="9">
        <v>111000973</v>
      </c>
      <c r="EB43" s="9">
        <v>-43960304</v>
      </c>
    </row>
    <row r="44" spans="1:132" x14ac:dyDescent="0.2">
      <c r="A44">
        <v>45</v>
      </c>
      <c r="B44" t="s">
        <v>46</v>
      </c>
      <c r="C44">
        <v>2012</v>
      </c>
      <c r="D44" s="1">
        <v>6616488.8700000001</v>
      </c>
      <c r="E44" s="1">
        <v>0</v>
      </c>
      <c r="H44" t="s">
        <v>241</v>
      </c>
      <c r="J44" s="1">
        <v>6830360.9900000002</v>
      </c>
      <c r="K44" s="1">
        <v>2261209.04</v>
      </c>
      <c r="L44" s="1">
        <v>4478694.7700000005</v>
      </c>
      <c r="M44" s="1">
        <v>90457.18</v>
      </c>
      <c r="N44" s="1">
        <v>2661719.17</v>
      </c>
      <c r="Q44" s="1">
        <v>4120089.13</v>
      </c>
      <c r="R44" s="1">
        <v>0</v>
      </c>
      <c r="S44" s="1">
        <v>8577644.5999999996</v>
      </c>
      <c r="T44" s="1">
        <v>70378154.230000004</v>
      </c>
      <c r="U44" s="1">
        <v>18186348.870000001</v>
      </c>
      <c r="V44" s="1">
        <v>20559450.770000003</v>
      </c>
      <c r="W44" s="1">
        <v>1293725.28</v>
      </c>
      <c r="X44" s="1">
        <v>3717709.69</v>
      </c>
      <c r="Y44" s="1">
        <v>1286574.54</v>
      </c>
      <c r="Z44" s="1">
        <v>0</v>
      </c>
      <c r="AA44" s="1">
        <v>281728.77</v>
      </c>
      <c r="AB44" s="1">
        <v>-25193685.170000002</v>
      </c>
      <c r="AC44" s="1">
        <v>-49324643.68</v>
      </c>
      <c r="AD44" s="1">
        <v>0</v>
      </c>
      <c r="AE44" s="1">
        <v>24330227.129999995</v>
      </c>
      <c r="AF44" s="1">
        <v>-38664270.810000002</v>
      </c>
      <c r="AG44" s="1">
        <v>-41312022.349999994</v>
      </c>
      <c r="AH44" s="1">
        <v>-63806184.710000001</v>
      </c>
      <c r="AI44" s="1">
        <v>-14512840.640000001</v>
      </c>
      <c r="AJ44" s="1">
        <v>-225092.29</v>
      </c>
      <c r="AK44" s="1">
        <v>-439153.41</v>
      </c>
      <c r="AL44" s="1">
        <v>-169317.07</v>
      </c>
      <c r="AM44" s="1">
        <v>-20315.55</v>
      </c>
      <c r="AN44" s="1">
        <v>-583862.38</v>
      </c>
      <c r="AO44" s="1">
        <v>63806184.709999993</v>
      </c>
      <c r="AP44" s="1">
        <v>0</v>
      </c>
      <c r="AQ44" s="13">
        <v>791522.92</v>
      </c>
      <c r="AR44" s="13">
        <v>1469686.12</v>
      </c>
      <c r="AS44" s="13">
        <v>1841130.88</v>
      </c>
      <c r="AT44" s="13">
        <v>91021.28</v>
      </c>
      <c r="AU44" s="1">
        <v>0</v>
      </c>
      <c r="AV44" s="13">
        <v>2287344.9600000004</v>
      </c>
      <c r="AW44" s="13">
        <v>133023.71</v>
      </c>
      <c r="AX44" s="1">
        <v>90457.18</v>
      </c>
      <c r="AY44" s="13">
        <v>2759</v>
      </c>
      <c r="AZ44" s="1">
        <v>0</v>
      </c>
      <c r="BA44" s="1">
        <v>2661719.17</v>
      </c>
      <c r="BB44" s="1">
        <v>0</v>
      </c>
      <c r="BC44" s="1">
        <v>0</v>
      </c>
      <c r="BD44" s="1">
        <v>1479218.15</v>
      </c>
      <c r="BE44" s="1">
        <v>885000</v>
      </c>
      <c r="BF44" s="1">
        <v>123414.94</v>
      </c>
      <c r="BG44" s="1">
        <v>0</v>
      </c>
      <c r="BH44" s="1">
        <v>1310251.98</v>
      </c>
      <c r="BI44" s="1">
        <v>-2784031.0499999896</v>
      </c>
      <c r="BL44" s="1">
        <v>695799264</v>
      </c>
      <c r="BM44" s="1">
        <v>695799.26399999997</v>
      </c>
      <c r="BN44" s="1">
        <v>667276971</v>
      </c>
      <c r="BO44" s="1">
        <v>28817554</v>
      </c>
      <c r="BQ44" t="s">
        <v>241</v>
      </c>
      <c r="BR44" s="1">
        <v>33883</v>
      </c>
      <c r="BS44" s="1">
        <v>30399</v>
      </c>
      <c r="BT44" s="1">
        <v>403</v>
      </c>
      <c r="BU44" s="1">
        <v>3081</v>
      </c>
      <c r="BV44" s="1">
        <v>0</v>
      </c>
      <c r="BW44" s="1">
        <v>0</v>
      </c>
      <c r="BX44" s="1">
        <v>0</v>
      </c>
      <c r="BY44" t="s">
        <v>241</v>
      </c>
      <c r="BZ44" s="1">
        <v>661173841</v>
      </c>
      <c r="CA44" s="1">
        <v>278774298</v>
      </c>
      <c r="CB44" s="1">
        <v>292181514</v>
      </c>
      <c r="CC44" s="1">
        <v>90218029</v>
      </c>
      <c r="CD44" s="1">
        <v>0</v>
      </c>
      <c r="CE44" s="1">
        <v>0</v>
      </c>
      <c r="CF44" s="1">
        <v>0</v>
      </c>
      <c r="CH44" t="s">
        <v>241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Q44" t="s">
        <v>241</v>
      </c>
      <c r="CR44" s="1">
        <v>15747145</v>
      </c>
      <c r="CS44" s="1">
        <v>9307091</v>
      </c>
      <c r="CT44" s="1">
        <v>3644036</v>
      </c>
      <c r="CU44" s="1">
        <v>2796018</v>
      </c>
      <c r="CV44" s="1">
        <v>0</v>
      </c>
      <c r="CW44" s="1">
        <v>0</v>
      </c>
      <c r="CX44" s="1">
        <v>0</v>
      </c>
      <c r="CZ44" s="13">
        <v>74</v>
      </c>
      <c r="DA44" s="1">
        <v>71</v>
      </c>
      <c r="DB44" s="1">
        <v>3</v>
      </c>
      <c r="DD44" s="1">
        <v>92462</v>
      </c>
      <c r="DE44" s="1">
        <v>138742</v>
      </c>
      <c r="DF44" s="1">
        <v>525</v>
      </c>
      <c r="DH44" s="1">
        <v>113873</v>
      </c>
      <c r="DI44" s="1">
        <v>154735</v>
      </c>
      <c r="DJ44" s="1">
        <v>105985</v>
      </c>
      <c r="DL44" s="1">
        <v>832</v>
      </c>
      <c r="DM44" s="1">
        <v>372</v>
      </c>
      <c r="DN44" s="13">
        <v>460</v>
      </c>
      <c r="DP44" s="1">
        <v>341</v>
      </c>
      <c r="DQ44" s="1">
        <v>0</v>
      </c>
      <c r="DR44" s="13">
        <v>491</v>
      </c>
      <c r="DT44" s="1">
        <v>0</v>
      </c>
      <c r="DU44" s="1">
        <v>0</v>
      </c>
      <c r="DV44" s="1">
        <v>4308</v>
      </c>
      <c r="DW44" s="1">
        <v>67</v>
      </c>
      <c r="DX44" s="1">
        <v>11241710</v>
      </c>
      <c r="DY44" s="10">
        <v>0</v>
      </c>
      <c r="DZ44" s="9">
        <v>127890730</v>
      </c>
      <c r="EA44" s="9">
        <v>102697045</v>
      </c>
      <c r="EB44" s="9">
        <v>-25193685</v>
      </c>
    </row>
    <row r="45" spans="1:132" x14ac:dyDescent="0.2">
      <c r="A45">
        <v>46</v>
      </c>
      <c r="B45" t="s">
        <v>47</v>
      </c>
      <c r="C45">
        <v>2012</v>
      </c>
      <c r="D45" s="1">
        <v>14296347.07</v>
      </c>
      <c r="E45" s="1">
        <v>0</v>
      </c>
      <c r="H45" t="s">
        <v>145</v>
      </c>
      <c r="J45" s="1">
        <v>14729985.310000001</v>
      </c>
      <c r="K45" s="1">
        <v>6708103.9900000002</v>
      </c>
      <c r="L45" s="1">
        <v>7755624.1299999999</v>
      </c>
      <c r="M45" s="1">
        <v>266257.19</v>
      </c>
      <c r="N45" s="1">
        <v>7403162.3399999999</v>
      </c>
      <c r="Q45" s="1">
        <v>2649120.71</v>
      </c>
      <c r="R45" s="1">
        <v>58564.58</v>
      </c>
      <c r="S45" s="1">
        <v>6450524.96</v>
      </c>
      <c r="T45" s="1">
        <v>143885662.94</v>
      </c>
      <c r="U45" s="1">
        <v>33887619.759999998</v>
      </c>
      <c r="V45" s="1">
        <v>11306052.16</v>
      </c>
      <c r="W45" s="1">
        <v>13326098.01</v>
      </c>
      <c r="X45" s="1">
        <v>11816307.439999999</v>
      </c>
      <c r="Y45" s="1">
        <v>6078285.9299999997</v>
      </c>
      <c r="Z45" s="1">
        <v>0</v>
      </c>
      <c r="AA45" s="1">
        <v>271996.64</v>
      </c>
      <c r="AB45" s="1">
        <v>-20525490.620000001</v>
      </c>
      <c r="AC45" s="1">
        <v>-111934864.56</v>
      </c>
      <c r="AD45" s="1">
        <v>6666250.5200000005</v>
      </c>
      <c r="AE45" s="1">
        <v>31750695.219999999</v>
      </c>
      <c r="AF45" s="1">
        <v>-72305074.679999992</v>
      </c>
      <c r="AG45" s="1">
        <v>-67105873.599999994</v>
      </c>
      <c r="AH45" s="1">
        <v>-120694823.85000002</v>
      </c>
      <c r="AI45" s="1">
        <v>-27401547.809999999</v>
      </c>
      <c r="AJ45" s="1">
        <v>-372203.04</v>
      </c>
      <c r="AK45" s="1">
        <v>-794765.92</v>
      </c>
      <c r="AL45" s="1">
        <v>-632341.90999999992</v>
      </c>
      <c r="AM45" s="1">
        <v>-343909.07999999984</v>
      </c>
      <c r="AN45" s="1">
        <v>-293997.14</v>
      </c>
      <c r="AO45" s="1">
        <v>120694823.85000001</v>
      </c>
      <c r="AP45" s="1">
        <v>539211.94999999995</v>
      </c>
      <c r="AQ45" s="13">
        <v>4326887.91</v>
      </c>
      <c r="AR45" s="13">
        <v>2381216.0799999996</v>
      </c>
      <c r="AS45" s="13">
        <v>3431379.6599999997</v>
      </c>
      <c r="AT45" s="13">
        <v>79067.929999999993</v>
      </c>
      <c r="AU45" s="1">
        <v>0</v>
      </c>
      <c r="AV45" s="13">
        <v>3856634.2</v>
      </c>
      <c r="AW45" s="13">
        <v>221161.29</v>
      </c>
      <c r="AX45" s="1">
        <v>266257.19</v>
      </c>
      <c r="AY45" s="13">
        <v>0</v>
      </c>
      <c r="AZ45" s="1">
        <v>38906</v>
      </c>
      <c r="BA45" s="1">
        <v>7403162.3399999999</v>
      </c>
      <c r="BB45" s="1">
        <v>0</v>
      </c>
      <c r="BC45" s="1">
        <v>0</v>
      </c>
      <c r="BD45" s="1">
        <v>2699170.43</v>
      </c>
      <c r="BE45" s="1">
        <v>677939.71</v>
      </c>
      <c r="BF45" s="1">
        <v>167381.04999999999</v>
      </c>
      <c r="BG45" s="1">
        <v>0</v>
      </c>
      <c r="BH45" s="1">
        <v>0</v>
      </c>
      <c r="BI45" s="1">
        <v>-3750389.1599999964</v>
      </c>
      <c r="BL45" s="1">
        <v>1250182338</v>
      </c>
      <c r="BM45" s="1">
        <v>1250182.338</v>
      </c>
      <c r="BN45" s="1">
        <v>1163555267</v>
      </c>
      <c r="BO45" s="1">
        <v>98180332</v>
      </c>
      <c r="BQ45" t="s">
        <v>145</v>
      </c>
      <c r="BR45" s="1">
        <v>50986</v>
      </c>
      <c r="BS45" s="1">
        <v>45871</v>
      </c>
      <c r="BT45" s="1">
        <v>855</v>
      </c>
      <c r="BU45" s="1">
        <v>4260</v>
      </c>
      <c r="BV45" s="1">
        <v>0</v>
      </c>
      <c r="BW45" s="1">
        <v>0</v>
      </c>
      <c r="BX45" s="1">
        <v>0</v>
      </c>
      <c r="BY45" t="s">
        <v>145</v>
      </c>
      <c r="BZ45" s="1">
        <v>1152993887</v>
      </c>
      <c r="CA45" s="1">
        <v>418525032</v>
      </c>
      <c r="CB45" s="1">
        <v>608305969</v>
      </c>
      <c r="CC45" s="1">
        <v>126162886</v>
      </c>
      <c r="CD45" s="1">
        <v>0</v>
      </c>
      <c r="CE45" s="1">
        <v>0</v>
      </c>
      <c r="CF45" s="1">
        <v>0</v>
      </c>
      <c r="CH45" t="s">
        <v>145</v>
      </c>
      <c r="CI45" s="1">
        <v>1761221</v>
      </c>
      <c r="CJ45" s="1">
        <v>0</v>
      </c>
      <c r="CK45" s="1">
        <v>1761221</v>
      </c>
      <c r="CL45" s="1">
        <v>0</v>
      </c>
      <c r="CM45" s="1">
        <v>0</v>
      </c>
      <c r="CN45" s="1">
        <v>0</v>
      </c>
      <c r="CO45" s="1">
        <v>0</v>
      </c>
      <c r="CQ45" t="s">
        <v>145</v>
      </c>
      <c r="CR45" s="1">
        <v>27461600</v>
      </c>
      <c r="CS45" s="1">
        <v>14942779</v>
      </c>
      <c r="CT45" s="1">
        <v>9017692</v>
      </c>
      <c r="CU45" s="1">
        <v>3501129</v>
      </c>
      <c r="CV45" s="1">
        <v>0</v>
      </c>
      <c r="CW45" s="1">
        <v>0</v>
      </c>
      <c r="CX45" s="1">
        <v>0</v>
      </c>
      <c r="CZ45" s="13">
        <v>827</v>
      </c>
      <c r="DA45" s="1">
        <v>68</v>
      </c>
      <c r="DB45" s="1">
        <v>759</v>
      </c>
      <c r="DD45" s="1">
        <v>135573</v>
      </c>
      <c r="DE45" s="1">
        <v>136473</v>
      </c>
      <c r="DF45" s="1">
        <v>0</v>
      </c>
      <c r="DH45" s="1">
        <v>191017</v>
      </c>
      <c r="DI45" s="1">
        <v>262917</v>
      </c>
      <c r="DJ45" s="1">
        <v>201876</v>
      </c>
      <c r="DL45" s="1">
        <v>1960</v>
      </c>
      <c r="DM45" s="1">
        <v>1460</v>
      </c>
      <c r="DN45" s="13">
        <v>500</v>
      </c>
      <c r="DP45" s="1">
        <v>878</v>
      </c>
      <c r="DQ45" s="1">
        <v>3</v>
      </c>
      <c r="DR45" s="13">
        <v>1079</v>
      </c>
      <c r="DT45" s="1">
        <v>14</v>
      </c>
      <c r="DU45" s="1">
        <v>0</v>
      </c>
      <c r="DV45" s="1">
        <v>9435</v>
      </c>
      <c r="DW45" s="1">
        <v>0</v>
      </c>
      <c r="DX45" s="1">
        <v>11790494</v>
      </c>
      <c r="DY45" s="10">
        <v>206353</v>
      </c>
      <c r="DZ45" s="9">
        <v>229550908</v>
      </c>
      <c r="EA45" s="9">
        <v>209083982</v>
      </c>
      <c r="EB45" s="9">
        <v>-20525491</v>
      </c>
    </row>
    <row r="46" spans="1:132" x14ac:dyDescent="0.2">
      <c r="A46">
        <v>47</v>
      </c>
      <c r="B46" t="s">
        <v>48</v>
      </c>
      <c r="C46">
        <v>2012</v>
      </c>
      <c r="D46" s="1">
        <v>2109881.21</v>
      </c>
      <c r="E46" s="1">
        <v>0</v>
      </c>
      <c r="H46" t="s">
        <v>206</v>
      </c>
      <c r="J46" s="1">
        <v>2165828.2800000003</v>
      </c>
      <c r="K46" s="1">
        <v>948912.66999999993</v>
      </c>
      <c r="L46" s="1">
        <v>1188392.1500000001</v>
      </c>
      <c r="M46" s="1">
        <v>28523.46</v>
      </c>
      <c r="N46" s="1">
        <v>1782091.61</v>
      </c>
      <c r="Q46" s="1">
        <v>307134.20999999996</v>
      </c>
      <c r="R46" s="1">
        <v>5423008.04</v>
      </c>
      <c r="S46" s="1">
        <v>160630.29</v>
      </c>
      <c r="T46" s="1">
        <v>25546050.260000002</v>
      </c>
      <c r="U46" s="1">
        <v>7860289.9400000004</v>
      </c>
      <c r="V46" s="1">
        <v>5664468.25</v>
      </c>
      <c r="W46" s="1">
        <v>1053648.04</v>
      </c>
      <c r="X46" s="1">
        <v>1876607.9800000002</v>
      </c>
      <c r="Y46" s="1">
        <v>2257557.2199999997</v>
      </c>
      <c r="Z46" s="1">
        <v>0</v>
      </c>
      <c r="AA46" s="1">
        <v>325967.71000000002</v>
      </c>
      <c r="AB46" s="1">
        <v>-6636099.4800000004</v>
      </c>
      <c r="AC46" s="1">
        <v>-22297352.18</v>
      </c>
      <c r="AD46" s="1">
        <v>96266.25</v>
      </c>
      <c r="AE46" s="1">
        <v>4351835.58</v>
      </c>
      <c r="AF46" s="1">
        <v>-13160735.899999999</v>
      </c>
      <c r="AG46" s="1">
        <v>-13118477.659999998</v>
      </c>
      <c r="AH46" s="1">
        <v>-16963634.59</v>
      </c>
      <c r="AI46" s="1">
        <v>-4790053.58</v>
      </c>
      <c r="AJ46" s="1">
        <v>-44531.98</v>
      </c>
      <c r="AK46" s="1">
        <v>-66844.53</v>
      </c>
      <c r="AL46" s="1">
        <v>-83153.539999999994</v>
      </c>
      <c r="AM46" s="1">
        <v>-68067.239999999991</v>
      </c>
      <c r="AN46" s="1">
        <v>-131756.69</v>
      </c>
      <c r="AO46" s="1">
        <v>16963634.59</v>
      </c>
      <c r="AP46" s="1">
        <v>0</v>
      </c>
      <c r="AQ46" s="13">
        <v>469004.64999999997</v>
      </c>
      <c r="AR46" s="13">
        <v>479908.02</v>
      </c>
      <c r="AS46" s="13">
        <v>522353.5</v>
      </c>
      <c r="AT46" s="13">
        <v>728.91</v>
      </c>
      <c r="AU46" s="1">
        <v>0</v>
      </c>
      <c r="AV46" s="13">
        <v>607411.15</v>
      </c>
      <c r="AW46" s="13">
        <v>27129.599999999999</v>
      </c>
      <c r="AX46" s="1">
        <v>28523.46</v>
      </c>
      <c r="AY46" s="13">
        <v>3345.38</v>
      </c>
      <c r="AZ46" s="1">
        <v>4850</v>
      </c>
      <c r="BA46" s="1">
        <v>1782091.61</v>
      </c>
      <c r="BB46" s="1">
        <v>0</v>
      </c>
      <c r="BC46" s="1">
        <v>0</v>
      </c>
      <c r="BD46" s="1">
        <v>653380.14</v>
      </c>
      <c r="BE46" s="1">
        <v>156349.99</v>
      </c>
      <c r="BF46" s="1">
        <v>27423.61</v>
      </c>
      <c r="BG46" s="1">
        <v>0</v>
      </c>
      <c r="BH46" s="1">
        <v>-61834</v>
      </c>
      <c r="BI46" s="1">
        <v>-483741.54000000237</v>
      </c>
      <c r="BL46" s="1">
        <v>175015127</v>
      </c>
      <c r="BM46" s="1">
        <v>175015.12700000001</v>
      </c>
      <c r="BN46" s="1">
        <v>183371442</v>
      </c>
      <c r="BO46" s="1">
        <v>5797229</v>
      </c>
      <c r="BQ46" t="s">
        <v>206</v>
      </c>
      <c r="BR46" s="1">
        <v>8187</v>
      </c>
      <c r="BS46" s="1">
        <v>6818</v>
      </c>
      <c r="BT46" s="1">
        <v>117</v>
      </c>
      <c r="BU46" s="1">
        <v>1252</v>
      </c>
      <c r="BV46" s="1">
        <v>0</v>
      </c>
      <c r="BW46" s="1">
        <v>0</v>
      </c>
      <c r="BX46" s="1">
        <v>0</v>
      </c>
      <c r="BY46" t="s">
        <v>206</v>
      </c>
      <c r="BZ46" s="1">
        <v>181574574</v>
      </c>
      <c r="CA46" s="1">
        <v>66912797</v>
      </c>
      <c r="CB46" s="1">
        <v>79343538</v>
      </c>
      <c r="CC46" s="1">
        <v>35318239</v>
      </c>
      <c r="CD46" s="1">
        <v>0</v>
      </c>
      <c r="CE46" s="1">
        <v>0</v>
      </c>
      <c r="CF46" s="1">
        <v>0</v>
      </c>
      <c r="CH46" t="s">
        <v>206</v>
      </c>
      <c r="CI46" s="1">
        <v>203974</v>
      </c>
      <c r="CJ46" s="1">
        <v>0</v>
      </c>
      <c r="CK46" s="1">
        <v>203974</v>
      </c>
      <c r="CL46" s="1">
        <v>0</v>
      </c>
      <c r="CM46" s="1">
        <v>0</v>
      </c>
      <c r="CN46" s="1">
        <v>0</v>
      </c>
      <c r="CO46" s="1">
        <v>0</v>
      </c>
      <c r="CQ46" t="s">
        <v>206</v>
      </c>
      <c r="CR46" s="1">
        <v>4440089</v>
      </c>
      <c r="CS46" s="1">
        <v>2304529</v>
      </c>
      <c r="CT46" s="1">
        <v>954393</v>
      </c>
      <c r="CU46" s="1">
        <v>1181167</v>
      </c>
      <c r="CV46" s="1">
        <v>0</v>
      </c>
      <c r="CW46" s="1">
        <v>0</v>
      </c>
      <c r="CX46" s="1">
        <v>0</v>
      </c>
      <c r="CZ46" s="13">
        <v>133</v>
      </c>
      <c r="DA46" s="1">
        <v>14</v>
      </c>
      <c r="DB46" s="1">
        <v>119</v>
      </c>
      <c r="DD46" s="1">
        <v>15000</v>
      </c>
      <c r="DE46" s="1">
        <v>15000</v>
      </c>
      <c r="DF46" s="1">
        <v>250</v>
      </c>
      <c r="DH46" s="1">
        <v>28135</v>
      </c>
      <c r="DI46" s="1">
        <v>44481</v>
      </c>
      <c r="DJ46" s="1">
        <v>31471</v>
      </c>
      <c r="DL46" s="1">
        <v>326</v>
      </c>
      <c r="DM46" s="1">
        <v>235</v>
      </c>
      <c r="DN46" s="13">
        <v>91</v>
      </c>
      <c r="DP46" s="1">
        <v>168</v>
      </c>
      <c r="DQ46" s="1">
        <v>2</v>
      </c>
      <c r="DR46" s="13">
        <v>156</v>
      </c>
      <c r="DT46" s="1">
        <v>3</v>
      </c>
      <c r="DU46" s="1">
        <v>0</v>
      </c>
      <c r="DV46" s="1">
        <v>1</v>
      </c>
      <c r="DW46" s="1">
        <v>70</v>
      </c>
      <c r="DX46" s="1">
        <v>4531206</v>
      </c>
      <c r="DY46" s="10">
        <v>47743</v>
      </c>
      <c r="DZ46" s="9">
        <v>45052354</v>
      </c>
      <c r="EA46" s="9">
        <v>43839263</v>
      </c>
      <c r="EB46" s="9">
        <v>-6636099</v>
      </c>
    </row>
    <row r="47" spans="1:132" x14ac:dyDescent="0.2">
      <c r="A47">
        <v>48</v>
      </c>
      <c r="B47" t="s">
        <v>49</v>
      </c>
      <c r="C47">
        <v>2012</v>
      </c>
      <c r="D47" s="1">
        <v>6187958.2699999996</v>
      </c>
      <c r="E47" s="1">
        <v>32682476</v>
      </c>
      <c r="H47" t="s">
        <v>146</v>
      </c>
      <c r="J47" s="1">
        <v>6327703.3399999989</v>
      </c>
      <c r="K47" s="1">
        <v>2245690.46</v>
      </c>
      <c r="L47" s="1">
        <v>3999861.82</v>
      </c>
      <c r="M47" s="1">
        <v>82151.06</v>
      </c>
      <c r="N47" s="1">
        <v>2308080.06</v>
      </c>
      <c r="Q47" s="1">
        <v>2572751.73</v>
      </c>
      <c r="R47" s="1">
        <v>8912383.1600000001</v>
      </c>
      <c r="S47" s="1">
        <v>3111578.83</v>
      </c>
      <c r="T47" s="1">
        <v>48786772.629999995</v>
      </c>
      <c r="U47" s="1">
        <v>13441003.039999999</v>
      </c>
      <c r="V47" s="1">
        <v>9231771.3200000003</v>
      </c>
      <c r="W47" s="1">
        <v>2333839.63</v>
      </c>
      <c r="X47" s="1">
        <v>3382777.05</v>
      </c>
      <c r="Y47" s="1">
        <v>1102227.92</v>
      </c>
      <c r="Z47" s="1">
        <v>0</v>
      </c>
      <c r="AA47" s="1">
        <v>1084454.04</v>
      </c>
      <c r="AB47" s="1">
        <v>-10387269.199999999</v>
      </c>
      <c r="AC47" s="1">
        <v>-29712883</v>
      </c>
      <c r="AD47" s="1">
        <v>0</v>
      </c>
      <c r="AE47" s="1">
        <v>11449504</v>
      </c>
      <c r="AF47" s="1">
        <v>-35718115.019999996</v>
      </c>
      <c r="AG47" s="1">
        <v>-29437453.669999998</v>
      </c>
      <c r="AH47" s="1">
        <v>-33749568.670000002</v>
      </c>
      <c r="AI47" s="1">
        <v>-11541439.289999999</v>
      </c>
      <c r="AJ47" s="1">
        <v>-157705.26</v>
      </c>
      <c r="AK47" s="1">
        <v>-97525.759999999995</v>
      </c>
      <c r="AL47" s="1">
        <v>-315719.77</v>
      </c>
      <c r="AM47" s="1">
        <v>-82095.85999999987</v>
      </c>
      <c r="AN47" s="1">
        <v>-152813.26</v>
      </c>
      <c r="AO47" s="1">
        <v>33749568.689999998</v>
      </c>
      <c r="AP47" s="1">
        <v>261788.42</v>
      </c>
      <c r="AQ47" s="13">
        <v>1236695.0599999998</v>
      </c>
      <c r="AR47" s="13">
        <v>1008995.4</v>
      </c>
      <c r="AS47" s="13">
        <v>1169261.3199999998</v>
      </c>
      <c r="AT47" s="13">
        <v>16327.380000000001</v>
      </c>
      <c r="AU47" s="1">
        <v>0</v>
      </c>
      <c r="AV47" s="13">
        <v>2728927.8500000006</v>
      </c>
      <c r="AW47" s="13">
        <v>26784.26</v>
      </c>
      <c r="AX47" s="1">
        <v>82151.06</v>
      </c>
      <c r="AY47" s="13">
        <v>967</v>
      </c>
      <c r="AZ47" s="1">
        <v>20869.7</v>
      </c>
      <c r="BA47" s="1">
        <v>1788542.71</v>
      </c>
      <c r="BB47" s="1">
        <v>519537.35</v>
      </c>
      <c r="BC47" s="1">
        <v>9894.58</v>
      </c>
      <c r="BD47" s="1">
        <v>1402549.97</v>
      </c>
      <c r="BE47" s="1">
        <v>544000.25</v>
      </c>
      <c r="BF47" s="1">
        <v>57594.01</v>
      </c>
      <c r="BG47" s="1">
        <v>0</v>
      </c>
      <c r="BH47" s="1">
        <v>0</v>
      </c>
      <c r="BI47" s="1">
        <v>-1472412.8599999975</v>
      </c>
      <c r="BL47" s="1">
        <v>364174148</v>
      </c>
      <c r="BM47" s="1">
        <v>364174.14799999999</v>
      </c>
      <c r="BN47" s="1">
        <v>359181213</v>
      </c>
      <c r="BO47" s="1">
        <v>18129271</v>
      </c>
      <c r="BQ47" t="s">
        <v>146</v>
      </c>
      <c r="BR47" s="1">
        <v>19075</v>
      </c>
      <c r="BS47" s="1">
        <v>16922</v>
      </c>
      <c r="BT47" s="1">
        <v>162</v>
      </c>
      <c r="BU47" s="1">
        <v>1986</v>
      </c>
      <c r="BV47" s="1">
        <v>5</v>
      </c>
      <c r="BW47" s="1">
        <v>0</v>
      </c>
      <c r="BX47" s="1">
        <v>0</v>
      </c>
      <c r="BY47" t="s">
        <v>146</v>
      </c>
      <c r="BZ47" s="1">
        <v>355081982</v>
      </c>
      <c r="CA47" s="1">
        <v>141402996</v>
      </c>
      <c r="CB47" s="1">
        <v>122595981</v>
      </c>
      <c r="CC47" s="1">
        <v>58400529</v>
      </c>
      <c r="CD47" s="1">
        <v>32682476</v>
      </c>
      <c r="CE47" s="1">
        <v>0</v>
      </c>
      <c r="CF47" s="1">
        <v>0</v>
      </c>
      <c r="CH47" t="s">
        <v>146</v>
      </c>
      <c r="CI47" s="1">
        <v>336908</v>
      </c>
      <c r="CJ47" s="1">
        <v>0</v>
      </c>
      <c r="CK47" s="1">
        <v>336908</v>
      </c>
      <c r="CL47" s="1">
        <v>0</v>
      </c>
      <c r="CM47" s="1">
        <v>0</v>
      </c>
      <c r="CN47" s="1">
        <v>0</v>
      </c>
      <c r="CO47" s="1">
        <v>0</v>
      </c>
      <c r="CQ47" t="s">
        <v>146</v>
      </c>
      <c r="CR47" s="1">
        <v>11319844</v>
      </c>
      <c r="CS47" s="1">
        <v>7388498</v>
      </c>
      <c r="CT47" s="1">
        <v>1773058</v>
      </c>
      <c r="CU47" s="1">
        <v>2132493</v>
      </c>
      <c r="CV47" s="1">
        <v>25795</v>
      </c>
      <c r="CW47" s="1">
        <v>0</v>
      </c>
      <c r="CX47" s="1">
        <v>0</v>
      </c>
      <c r="CZ47" s="13">
        <v>693</v>
      </c>
      <c r="DA47" s="1">
        <v>144</v>
      </c>
      <c r="DB47" s="1">
        <v>549</v>
      </c>
      <c r="DD47" s="1">
        <v>31500</v>
      </c>
      <c r="DE47" s="1">
        <v>63175</v>
      </c>
      <c r="DF47" s="1">
        <v>200</v>
      </c>
      <c r="DH47" s="1">
        <v>62210</v>
      </c>
      <c r="DI47" s="1">
        <v>86338</v>
      </c>
      <c r="DJ47" s="1">
        <v>61397</v>
      </c>
      <c r="DL47" s="1">
        <v>779</v>
      </c>
      <c r="DM47" s="1">
        <v>663</v>
      </c>
      <c r="DN47" s="13">
        <v>116</v>
      </c>
      <c r="DP47" s="1">
        <v>349</v>
      </c>
      <c r="DQ47" s="1">
        <v>0</v>
      </c>
      <c r="DR47" s="13">
        <v>430</v>
      </c>
      <c r="DT47" s="1">
        <v>2</v>
      </c>
      <c r="DU47" s="1">
        <v>0</v>
      </c>
      <c r="DV47" s="1">
        <v>12</v>
      </c>
      <c r="DW47" s="1">
        <v>71</v>
      </c>
      <c r="DX47" s="1">
        <v>4716976</v>
      </c>
      <c r="DY47" s="10">
        <v>79866</v>
      </c>
      <c r="DZ47" s="9">
        <v>85037139</v>
      </c>
      <c r="EA47" s="9">
        <v>83562253</v>
      </c>
      <c r="EB47" s="9">
        <v>-10387269</v>
      </c>
    </row>
    <row r="48" spans="1:132" x14ac:dyDescent="0.2">
      <c r="A48">
        <v>49</v>
      </c>
      <c r="B48" t="s">
        <v>50</v>
      </c>
      <c r="C48">
        <v>2012</v>
      </c>
      <c r="D48" s="1">
        <v>5223313.1300000008</v>
      </c>
      <c r="E48" s="1">
        <v>0</v>
      </c>
      <c r="H48" t="s">
        <v>147</v>
      </c>
      <c r="J48" s="1">
        <v>5394559.4000000004</v>
      </c>
      <c r="K48" s="1">
        <v>1968649.4700000002</v>
      </c>
      <c r="L48" s="1">
        <v>3311846.5400000005</v>
      </c>
      <c r="M48" s="1">
        <v>114063.39</v>
      </c>
      <c r="N48" s="1">
        <v>1978194.49</v>
      </c>
      <c r="Q48" s="1">
        <v>2261122.0799999996</v>
      </c>
      <c r="R48" s="1">
        <v>0</v>
      </c>
      <c r="S48" s="1">
        <v>11016436.050000001</v>
      </c>
      <c r="T48" s="1">
        <v>43403625.399999999</v>
      </c>
      <c r="U48" s="1">
        <v>16002784.01</v>
      </c>
      <c r="V48" s="1">
        <v>21605755.870000001</v>
      </c>
      <c r="W48" s="1">
        <v>2414256.0699999998</v>
      </c>
      <c r="X48" s="1">
        <v>4464114.8</v>
      </c>
      <c r="Y48" s="1">
        <v>2040190.22</v>
      </c>
      <c r="Z48" s="1">
        <v>0</v>
      </c>
      <c r="AA48" s="1">
        <v>1964543.5</v>
      </c>
      <c r="AB48" s="1">
        <v>-8236870.0599999996</v>
      </c>
      <c r="AC48" s="1">
        <v>-53292920.009999998</v>
      </c>
      <c r="AD48" s="1">
        <v>5539182.1299999999</v>
      </c>
      <c r="AE48" s="1">
        <v>23395423.880000003</v>
      </c>
      <c r="AF48" s="1">
        <v>-42259377.930000007</v>
      </c>
      <c r="AG48" s="1">
        <v>-28945133.169999998</v>
      </c>
      <c r="AH48" s="1">
        <v>-50394244.530000009</v>
      </c>
      <c r="AI48" s="1">
        <v>-10928339.039999999</v>
      </c>
      <c r="AJ48" s="1">
        <v>-130386.06</v>
      </c>
      <c r="AK48" s="1">
        <v>-614481.54</v>
      </c>
      <c r="AL48" s="1">
        <v>-211638.83000000002</v>
      </c>
      <c r="AM48" s="1">
        <v>-122185.87000000011</v>
      </c>
      <c r="AN48" s="1">
        <v>611128.19000000006</v>
      </c>
      <c r="AO48" s="1">
        <v>50394244.560000002</v>
      </c>
      <c r="AP48" s="1">
        <v>18370.400000000001</v>
      </c>
      <c r="AQ48" s="13">
        <v>697804.65</v>
      </c>
      <c r="AR48" s="13">
        <v>1270844.82</v>
      </c>
      <c r="AS48" s="13">
        <v>821547.30999999994</v>
      </c>
      <c r="AT48" s="13">
        <v>2644.5</v>
      </c>
      <c r="AU48" s="1">
        <v>32405.51</v>
      </c>
      <c r="AV48" s="13">
        <v>2300893.4400000004</v>
      </c>
      <c r="AW48" s="13">
        <v>107637.48</v>
      </c>
      <c r="AX48" s="1">
        <v>114063.39</v>
      </c>
      <c r="AY48" s="13">
        <v>21940.93</v>
      </c>
      <c r="AZ48" s="1">
        <v>15549.95</v>
      </c>
      <c r="BA48" s="1">
        <v>1978194.49</v>
      </c>
      <c r="BB48" s="1">
        <v>0</v>
      </c>
      <c r="BC48" s="1">
        <v>0</v>
      </c>
      <c r="BD48" s="1">
        <v>1171090.25</v>
      </c>
      <c r="BE48" s="1">
        <v>660446.99</v>
      </c>
      <c r="BF48" s="1">
        <v>57182.879999999997</v>
      </c>
      <c r="BG48" s="1">
        <v>0</v>
      </c>
      <c r="BH48" s="1">
        <v>0</v>
      </c>
      <c r="BI48" s="1">
        <v>-2125286.1300000027</v>
      </c>
      <c r="BL48" s="1">
        <v>572612688</v>
      </c>
      <c r="BM48" s="1">
        <v>572612.68799999997</v>
      </c>
      <c r="BN48" s="1">
        <v>548341092</v>
      </c>
      <c r="BO48" s="1">
        <v>24455604</v>
      </c>
      <c r="BQ48" t="s">
        <v>147</v>
      </c>
      <c r="BR48" s="1">
        <v>23972</v>
      </c>
      <c r="BS48" s="1">
        <v>21073</v>
      </c>
      <c r="BT48" s="1">
        <v>254</v>
      </c>
      <c r="BU48" s="1">
        <v>2645</v>
      </c>
      <c r="BV48" s="1">
        <v>0</v>
      </c>
      <c r="BW48" s="1">
        <v>0</v>
      </c>
      <c r="BX48" s="1">
        <v>0</v>
      </c>
      <c r="BY48" t="s">
        <v>147</v>
      </c>
      <c r="BZ48" s="1">
        <v>544974321</v>
      </c>
      <c r="CA48" s="1">
        <v>200614425</v>
      </c>
      <c r="CB48" s="1">
        <v>259411225</v>
      </c>
      <c r="CC48" s="1">
        <v>84948671</v>
      </c>
      <c r="CD48" s="1">
        <v>0</v>
      </c>
      <c r="CE48" s="1">
        <v>0</v>
      </c>
      <c r="CF48" s="1">
        <v>0</v>
      </c>
      <c r="CH48" t="s">
        <v>147</v>
      </c>
      <c r="CI48" s="1">
        <v>609449</v>
      </c>
      <c r="CJ48" s="1">
        <v>0</v>
      </c>
      <c r="CK48" s="1">
        <v>609449</v>
      </c>
      <c r="CL48" s="1">
        <v>0</v>
      </c>
      <c r="CM48" s="1">
        <v>0</v>
      </c>
      <c r="CN48" s="1">
        <v>0</v>
      </c>
      <c r="CO48" s="1">
        <v>0</v>
      </c>
      <c r="CQ48" t="s">
        <v>147</v>
      </c>
      <c r="CR48" s="1">
        <v>10458924</v>
      </c>
      <c r="CS48" s="1">
        <v>6256428</v>
      </c>
      <c r="CT48" s="1">
        <v>2096861</v>
      </c>
      <c r="CU48" s="1">
        <v>2105635</v>
      </c>
      <c r="CV48" s="1">
        <v>0</v>
      </c>
      <c r="CW48" s="1">
        <v>0</v>
      </c>
      <c r="CX48" s="1">
        <v>0</v>
      </c>
      <c r="CZ48" s="13">
        <v>330</v>
      </c>
      <c r="DA48" s="1">
        <v>51</v>
      </c>
      <c r="DB48" s="1">
        <v>279</v>
      </c>
      <c r="DD48" s="1">
        <v>55000</v>
      </c>
      <c r="DE48" s="1">
        <v>55000</v>
      </c>
      <c r="DF48" s="1">
        <v>0</v>
      </c>
      <c r="DH48" s="1">
        <v>105211</v>
      </c>
      <c r="DI48" s="1">
        <v>86850</v>
      </c>
      <c r="DJ48" s="1">
        <v>86997</v>
      </c>
      <c r="DL48" s="1">
        <v>621</v>
      </c>
      <c r="DM48" s="1">
        <v>511</v>
      </c>
      <c r="DN48" s="13">
        <v>110</v>
      </c>
      <c r="DP48" s="1">
        <v>366</v>
      </c>
      <c r="DQ48" s="1">
        <v>0</v>
      </c>
      <c r="DR48" s="13">
        <v>255</v>
      </c>
      <c r="DT48" s="1">
        <v>0</v>
      </c>
      <c r="DU48" s="1">
        <v>22</v>
      </c>
      <c r="DV48" s="1">
        <v>3932</v>
      </c>
      <c r="DW48" s="1">
        <v>74</v>
      </c>
      <c r="DX48" s="1">
        <v>5317718</v>
      </c>
      <c r="DY48" s="10">
        <v>0</v>
      </c>
      <c r="DZ48" s="9">
        <v>105172829</v>
      </c>
      <c r="EA48" s="9">
        <v>96935959</v>
      </c>
      <c r="EB48" s="9">
        <v>-8236870</v>
      </c>
    </row>
    <row r="49" spans="1:132" x14ac:dyDescent="0.2">
      <c r="A49">
        <v>50</v>
      </c>
      <c r="B49" t="s">
        <v>51</v>
      </c>
      <c r="C49">
        <v>2012</v>
      </c>
      <c r="D49" s="1">
        <v>2408789.02</v>
      </c>
      <c r="E49" s="1">
        <v>0</v>
      </c>
      <c r="H49" t="s">
        <v>242</v>
      </c>
      <c r="J49" s="1">
        <v>2438475.1199999996</v>
      </c>
      <c r="K49" s="1">
        <v>1011712.6799999999</v>
      </c>
      <c r="L49" s="1">
        <v>1398811.5999999999</v>
      </c>
      <c r="M49" s="1">
        <v>27950.84</v>
      </c>
      <c r="N49" s="1">
        <v>288398.56</v>
      </c>
      <c r="Q49" s="1">
        <v>473277.30000000005</v>
      </c>
      <c r="R49" s="1">
        <v>3644.42</v>
      </c>
      <c r="S49" s="1">
        <v>556392.23</v>
      </c>
      <c r="T49" s="1">
        <v>4562105.4200000009</v>
      </c>
      <c r="U49" s="1">
        <v>749129.1</v>
      </c>
      <c r="V49" s="1">
        <v>325338.51</v>
      </c>
      <c r="W49" s="1">
        <v>4691.87</v>
      </c>
      <c r="X49" s="1">
        <v>1727003.6</v>
      </c>
      <c r="Y49" s="1">
        <v>250667.22999999998</v>
      </c>
      <c r="Z49" s="1">
        <v>0</v>
      </c>
      <c r="AA49" s="1">
        <v>0</v>
      </c>
      <c r="AB49" s="1">
        <v>0</v>
      </c>
      <c r="AC49" s="1">
        <v>-3985274.85</v>
      </c>
      <c r="AD49" s="1">
        <v>202836.40999999997</v>
      </c>
      <c r="AE49" s="1">
        <v>4433824.82</v>
      </c>
      <c r="AF49" s="1">
        <v>-5736904.5700000003</v>
      </c>
      <c r="AG49" s="1">
        <v>-3580562.9200000004</v>
      </c>
      <c r="AH49" s="1">
        <v>-11195792.48</v>
      </c>
      <c r="AI49" s="1">
        <v>-2518669.2000000002</v>
      </c>
      <c r="AJ49" s="1">
        <v>-80014.61</v>
      </c>
      <c r="AK49" s="1">
        <v>-129195.86</v>
      </c>
      <c r="AL49" s="1">
        <v>-229999.48</v>
      </c>
      <c r="AM49" s="1">
        <v>-418.59</v>
      </c>
      <c r="AN49" s="1">
        <v>-97505.5</v>
      </c>
      <c r="AO49" s="1">
        <v>11193721.480000002</v>
      </c>
      <c r="AP49" s="1">
        <v>122923.97</v>
      </c>
      <c r="AQ49" s="13">
        <v>561067.88</v>
      </c>
      <c r="AR49" s="13">
        <v>450644.8</v>
      </c>
      <c r="AS49" s="13">
        <v>559024.64999999991</v>
      </c>
      <c r="AT49" s="13">
        <v>0</v>
      </c>
      <c r="AU49" s="1">
        <v>0</v>
      </c>
      <c r="AV49" s="13">
        <v>796851.96000000008</v>
      </c>
      <c r="AW49" s="13">
        <v>34781.269999999997</v>
      </c>
      <c r="AX49" s="1">
        <v>27950.84</v>
      </c>
      <c r="AY49" s="13">
        <v>6418.46</v>
      </c>
      <c r="AZ49" s="1">
        <v>3121</v>
      </c>
      <c r="BA49" s="1">
        <v>288398.56</v>
      </c>
      <c r="BB49" s="1">
        <v>0</v>
      </c>
      <c r="BC49" s="1">
        <v>0</v>
      </c>
      <c r="BD49" s="1">
        <v>167598.28</v>
      </c>
      <c r="BE49" s="1">
        <v>-104894</v>
      </c>
      <c r="BF49" s="1">
        <v>1735.26</v>
      </c>
      <c r="BG49" s="1">
        <v>0</v>
      </c>
      <c r="BH49" s="1">
        <v>0</v>
      </c>
      <c r="BI49" s="1">
        <v>-142251.3099999963</v>
      </c>
      <c r="BL49" s="1">
        <v>125838197</v>
      </c>
      <c r="BM49" s="1">
        <v>125838.197</v>
      </c>
      <c r="BN49" s="1">
        <v>117389892</v>
      </c>
      <c r="BO49" s="1">
        <v>8448305</v>
      </c>
      <c r="BQ49" t="s">
        <v>242</v>
      </c>
      <c r="BR49" s="1">
        <v>6068</v>
      </c>
      <c r="BS49" s="1">
        <v>5249</v>
      </c>
      <c r="BT49" s="1">
        <v>68</v>
      </c>
      <c r="BU49" s="1">
        <v>751</v>
      </c>
      <c r="BV49" s="1">
        <v>0</v>
      </c>
      <c r="BW49" s="1">
        <v>0</v>
      </c>
      <c r="BX49" s="1">
        <v>0</v>
      </c>
      <c r="BY49" t="s">
        <v>242</v>
      </c>
      <c r="BZ49" s="1">
        <v>115702661</v>
      </c>
      <c r="CA49" s="1">
        <v>41540263</v>
      </c>
      <c r="CB49" s="1">
        <v>53559928</v>
      </c>
      <c r="CC49" s="1">
        <v>20602470</v>
      </c>
      <c r="CD49" s="1">
        <v>0</v>
      </c>
      <c r="CE49" s="1">
        <v>0</v>
      </c>
      <c r="CF49" s="1">
        <v>0</v>
      </c>
      <c r="CH49" t="s">
        <v>242</v>
      </c>
      <c r="CI49" s="1">
        <v>184285</v>
      </c>
      <c r="CJ49" s="1">
        <v>0</v>
      </c>
      <c r="CK49" s="1">
        <v>184285</v>
      </c>
      <c r="CL49" s="1">
        <v>0</v>
      </c>
      <c r="CM49" s="1">
        <v>0</v>
      </c>
      <c r="CN49" s="1">
        <v>0</v>
      </c>
      <c r="CO49" s="1">
        <v>0</v>
      </c>
      <c r="CQ49" t="s">
        <v>242</v>
      </c>
      <c r="CR49" s="1">
        <v>2466078</v>
      </c>
      <c r="CS49" s="1">
        <v>1705736</v>
      </c>
      <c r="CT49" s="1">
        <v>272698</v>
      </c>
      <c r="CU49" s="1">
        <v>487644</v>
      </c>
      <c r="CV49" s="1">
        <v>0</v>
      </c>
      <c r="CW49" s="1">
        <v>0</v>
      </c>
      <c r="CX49" s="1">
        <v>0</v>
      </c>
      <c r="CZ49" s="13">
        <v>28</v>
      </c>
      <c r="DA49" s="1">
        <v>28</v>
      </c>
      <c r="DB49" s="1">
        <v>0</v>
      </c>
      <c r="DD49" s="1">
        <v>14000</v>
      </c>
      <c r="DE49" s="1">
        <v>18800</v>
      </c>
      <c r="DF49" s="1">
        <v>0</v>
      </c>
      <c r="DH49" s="1">
        <v>22683</v>
      </c>
      <c r="DI49" s="1">
        <v>20200</v>
      </c>
      <c r="DJ49" s="1">
        <v>19677</v>
      </c>
      <c r="DL49" s="1">
        <v>370</v>
      </c>
      <c r="DM49" s="1">
        <v>367</v>
      </c>
      <c r="DN49" s="13">
        <v>3</v>
      </c>
      <c r="DP49" s="1">
        <v>200</v>
      </c>
      <c r="DQ49" s="1">
        <v>0</v>
      </c>
      <c r="DR49" s="13">
        <v>170</v>
      </c>
      <c r="DT49" s="1">
        <v>0</v>
      </c>
      <c r="DU49" s="1">
        <v>12</v>
      </c>
      <c r="DV49" s="1">
        <v>578</v>
      </c>
      <c r="DW49" s="1">
        <v>71</v>
      </c>
      <c r="DX49" s="1">
        <v>830295</v>
      </c>
      <c r="DY49" s="10">
        <v>11271</v>
      </c>
      <c r="DZ49" s="9">
        <v>8648605</v>
      </c>
      <c r="EA49" s="9">
        <v>8652249</v>
      </c>
      <c r="EB49" s="9">
        <v>0</v>
      </c>
    </row>
    <row r="50" spans="1:132" x14ac:dyDescent="0.2">
      <c r="A50">
        <v>51</v>
      </c>
      <c r="B50" t="s">
        <v>52</v>
      </c>
      <c r="C50">
        <v>2012</v>
      </c>
      <c r="D50" s="1">
        <v>13621062.130000001</v>
      </c>
      <c r="E50" s="1">
        <v>0</v>
      </c>
      <c r="H50" t="s">
        <v>207</v>
      </c>
      <c r="J50" s="1">
        <v>14204277.68</v>
      </c>
      <c r="K50" s="1">
        <v>7308315.3300000001</v>
      </c>
      <c r="L50" s="1">
        <v>6568115.1199999992</v>
      </c>
      <c r="M50" s="1">
        <v>327847.23</v>
      </c>
      <c r="N50" s="1">
        <v>11720661.67</v>
      </c>
      <c r="Q50" s="1">
        <v>5982791.9500000002</v>
      </c>
      <c r="R50" s="1">
        <v>21525867.050000001</v>
      </c>
      <c r="S50" s="1">
        <v>7319723.6699999999</v>
      </c>
      <c r="T50" s="1">
        <v>160872646.61000001</v>
      </c>
      <c r="U50" s="1">
        <v>44916673.310000002</v>
      </c>
      <c r="V50" s="1">
        <v>22619962.899999999</v>
      </c>
      <c r="W50" s="1">
        <v>0</v>
      </c>
      <c r="X50" s="1">
        <v>6814178.4100000011</v>
      </c>
      <c r="Y50" s="1">
        <v>12658877.27</v>
      </c>
      <c r="Z50" s="1">
        <v>0</v>
      </c>
      <c r="AA50" s="1">
        <v>16532286.15</v>
      </c>
      <c r="AB50" s="1">
        <v>-41494284.789999999</v>
      </c>
      <c r="AC50" s="1">
        <v>-106035175.27</v>
      </c>
      <c r="AD50" s="1">
        <v>1963703.7</v>
      </c>
      <c r="AE50" s="1">
        <v>52856050.619999982</v>
      </c>
      <c r="AF50" s="1">
        <v>-136546538.59999999</v>
      </c>
      <c r="AG50" s="1">
        <v>-71099707.960000008</v>
      </c>
      <c r="AH50" s="1">
        <v>-148851184.65000001</v>
      </c>
      <c r="AI50" s="1">
        <v>-33512366.98</v>
      </c>
      <c r="AJ50" s="1">
        <v>-335243.62</v>
      </c>
      <c r="AK50" s="1">
        <v>-314040.74</v>
      </c>
      <c r="AL50" s="1">
        <v>-942434.31</v>
      </c>
      <c r="AM50" s="1">
        <v>-208978.43</v>
      </c>
      <c r="AN50" s="1">
        <v>-735914.95</v>
      </c>
      <c r="AO50" s="1">
        <v>148851184.78999999</v>
      </c>
      <c r="AP50" s="1">
        <v>282226.49</v>
      </c>
      <c r="AQ50" s="13">
        <v>4755638.21</v>
      </c>
      <c r="AR50" s="13">
        <v>2552677.12</v>
      </c>
      <c r="AS50" s="13">
        <v>1694020.7199999997</v>
      </c>
      <c r="AT50" s="13">
        <v>157402.38</v>
      </c>
      <c r="AU50" s="1">
        <v>57970.82</v>
      </c>
      <c r="AV50" s="13">
        <v>4324748.8199999994</v>
      </c>
      <c r="AW50" s="13">
        <v>136574.88</v>
      </c>
      <c r="AX50" s="1">
        <v>327847.23</v>
      </c>
      <c r="AY50" s="13">
        <v>0</v>
      </c>
      <c r="AZ50" s="1">
        <v>46821.24</v>
      </c>
      <c r="BA50" s="1">
        <v>11720661.67</v>
      </c>
      <c r="BB50" s="1">
        <v>0</v>
      </c>
      <c r="BC50" s="1">
        <v>0</v>
      </c>
      <c r="BD50" s="1">
        <v>5693551.5499999998</v>
      </c>
      <c r="BE50" s="1">
        <v>713452.94</v>
      </c>
      <c r="BF50" s="1">
        <v>255368.32000000001</v>
      </c>
      <c r="BG50" s="1">
        <v>0</v>
      </c>
      <c r="BH50" s="1">
        <v>-1093722.1200000001</v>
      </c>
      <c r="BI50" s="1">
        <v>-4423738.6200000159</v>
      </c>
      <c r="BL50" s="1">
        <v>1593626603</v>
      </c>
      <c r="BM50" s="1">
        <v>1593626.6029999999</v>
      </c>
      <c r="BN50" s="1">
        <v>1544520729</v>
      </c>
      <c r="BO50" s="1">
        <v>49105874</v>
      </c>
      <c r="BQ50" t="s">
        <v>207</v>
      </c>
      <c r="BR50" s="1">
        <v>64106</v>
      </c>
      <c r="BS50" s="1">
        <v>58286</v>
      </c>
      <c r="BT50" s="1">
        <v>909</v>
      </c>
      <c r="BU50" s="1">
        <v>4911</v>
      </c>
      <c r="BV50" s="1">
        <v>0</v>
      </c>
      <c r="BW50" s="1">
        <v>0</v>
      </c>
      <c r="BX50" s="1">
        <v>0</v>
      </c>
      <c r="BY50" t="s">
        <v>207</v>
      </c>
      <c r="BZ50" s="1">
        <v>1526970466</v>
      </c>
      <c r="CA50" s="1">
        <v>602407699</v>
      </c>
      <c r="CB50" s="1">
        <v>757711132</v>
      </c>
      <c r="CC50" s="1">
        <v>166851635</v>
      </c>
      <c r="CD50" s="1">
        <v>0</v>
      </c>
      <c r="CE50" s="1">
        <v>0</v>
      </c>
      <c r="CF50" s="1">
        <v>0</v>
      </c>
      <c r="CH50" t="s">
        <v>207</v>
      </c>
      <c r="CI50" s="1">
        <v>1979483</v>
      </c>
      <c r="CJ50" s="1">
        <v>0</v>
      </c>
      <c r="CK50" s="1">
        <v>1979483</v>
      </c>
      <c r="CL50" s="1">
        <v>0</v>
      </c>
      <c r="CM50" s="1">
        <v>0</v>
      </c>
      <c r="CN50" s="1">
        <v>0</v>
      </c>
      <c r="CO50" s="1">
        <v>0</v>
      </c>
      <c r="CQ50" t="s">
        <v>207</v>
      </c>
      <c r="CR50" s="1">
        <v>32149444</v>
      </c>
      <c r="CS50" s="1">
        <v>18998962</v>
      </c>
      <c r="CT50" s="1">
        <v>8644969</v>
      </c>
      <c r="CU50" s="1">
        <v>4505513</v>
      </c>
      <c r="CV50" s="1">
        <v>0</v>
      </c>
      <c r="CW50" s="1">
        <v>0</v>
      </c>
      <c r="CX50" s="1">
        <v>0</v>
      </c>
      <c r="CZ50" s="13">
        <v>143</v>
      </c>
      <c r="DA50" s="1">
        <v>104</v>
      </c>
      <c r="DB50" s="1">
        <v>39</v>
      </c>
      <c r="DD50" s="1">
        <v>184790</v>
      </c>
      <c r="DE50" s="1">
        <v>184790</v>
      </c>
      <c r="DF50" s="1">
        <v>0</v>
      </c>
      <c r="DH50" s="1">
        <v>246748</v>
      </c>
      <c r="DI50" s="1">
        <v>362482</v>
      </c>
      <c r="DJ50" s="1">
        <v>266828</v>
      </c>
      <c r="DL50" s="1">
        <v>1529</v>
      </c>
      <c r="DM50" s="1">
        <v>459</v>
      </c>
      <c r="DN50" s="13">
        <v>1070</v>
      </c>
      <c r="DP50" s="1">
        <v>622</v>
      </c>
      <c r="DQ50" s="1">
        <v>0</v>
      </c>
      <c r="DR50" s="13">
        <v>907</v>
      </c>
      <c r="DT50" s="1">
        <v>0</v>
      </c>
      <c r="DU50" s="1">
        <v>40</v>
      </c>
      <c r="DV50" s="1">
        <v>8374</v>
      </c>
      <c r="DW50" s="1">
        <v>69</v>
      </c>
      <c r="DX50" s="1">
        <v>12964169</v>
      </c>
      <c r="DY50" s="10">
        <v>35951</v>
      </c>
      <c r="DZ50" s="9">
        <v>266027757</v>
      </c>
      <c r="EA50" s="9">
        <v>246059339</v>
      </c>
      <c r="EB50" s="9">
        <v>-41494285</v>
      </c>
    </row>
    <row r="51" spans="1:132" x14ac:dyDescent="0.2">
      <c r="A51">
        <v>52</v>
      </c>
      <c r="B51" t="s">
        <v>53</v>
      </c>
      <c r="C51">
        <v>2012</v>
      </c>
      <c r="D51" s="1">
        <v>3072115.4599999995</v>
      </c>
      <c r="E51" s="1">
        <v>0</v>
      </c>
      <c r="H51" t="s">
        <v>208</v>
      </c>
      <c r="J51" s="1">
        <v>3099160.5599999996</v>
      </c>
      <c r="K51" s="1">
        <v>923926.16999999993</v>
      </c>
      <c r="L51" s="1">
        <v>2148189.2899999996</v>
      </c>
      <c r="M51" s="1">
        <v>27045.1</v>
      </c>
      <c r="N51" s="1">
        <v>971344.02</v>
      </c>
      <c r="Q51" s="1">
        <v>323115.83</v>
      </c>
      <c r="R51" s="1">
        <v>0</v>
      </c>
      <c r="S51" s="1">
        <v>904696.36</v>
      </c>
      <c r="T51" s="1">
        <v>18241184.619999997</v>
      </c>
      <c r="U51" s="1">
        <v>7818886.3899999997</v>
      </c>
      <c r="V51" s="1">
        <v>4499895.9400000004</v>
      </c>
      <c r="W51" s="1">
        <v>2826518.02</v>
      </c>
      <c r="X51" s="1">
        <v>1602815.21</v>
      </c>
      <c r="Y51" s="1">
        <v>965041.13</v>
      </c>
      <c r="Z51" s="1">
        <v>0</v>
      </c>
      <c r="AA51" s="1">
        <v>0</v>
      </c>
      <c r="AB51" s="1">
        <v>-4090008.45</v>
      </c>
      <c r="AC51" s="1">
        <v>-17496800.449999999</v>
      </c>
      <c r="AD51" s="1">
        <v>300750.75</v>
      </c>
      <c r="AE51" s="1">
        <v>9809289.0199999996</v>
      </c>
      <c r="AF51" s="1">
        <v>-15207500.34</v>
      </c>
      <c r="AG51" s="1">
        <v>-10432704.25</v>
      </c>
      <c r="AH51" s="1">
        <v>-22656335.760000002</v>
      </c>
      <c r="AI51" s="1">
        <v>-6026319.6299999999</v>
      </c>
      <c r="AJ51" s="1">
        <v>-35757.82</v>
      </c>
      <c r="AK51" s="1">
        <v>-214611.9</v>
      </c>
      <c r="AL51" s="1">
        <v>-332066.18</v>
      </c>
      <c r="AM51" s="1">
        <v>-103876.02000000002</v>
      </c>
      <c r="AN51" s="1">
        <v>81057.980000000025</v>
      </c>
      <c r="AO51" s="1">
        <v>22656335.66</v>
      </c>
      <c r="AP51" s="1">
        <v>250089.51</v>
      </c>
      <c r="AQ51" s="13">
        <v>458596.72</v>
      </c>
      <c r="AR51" s="13">
        <v>465329.44999999995</v>
      </c>
      <c r="AS51" s="13">
        <v>712603.4800000001</v>
      </c>
      <c r="AT51" s="13">
        <v>28170.09</v>
      </c>
      <c r="AU51" s="1">
        <v>0</v>
      </c>
      <c r="AV51" s="13">
        <v>1377746.19</v>
      </c>
      <c r="AW51" s="13">
        <v>29669.53</v>
      </c>
      <c r="AX51" s="1">
        <v>27045.1</v>
      </c>
      <c r="AY51" s="13">
        <v>0</v>
      </c>
      <c r="AZ51" s="1">
        <v>5146</v>
      </c>
      <c r="BA51" s="1">
        <v>971344.02</v>
      </c>
      <c r="BB51" s="1">
        <v>0</v>
      </c>
      <c r="BC51" s="1">
        <v>0</v>
      </c>
      <c r="BD51" s="1">
        <v>357021.79</v>
      </c>
      <c r="BE51" s="1">
        <v>433218.87</v>
      </c>
      <c r="BF51" s="1">
        <v>0</v>
      </c>
      <c r="BG51" s="1">
        <v>0</v>
      </c>
      <c r="BH51" s="1">
        <v>0</v>
      </c>
      <c r="BI51" s="1">
        <v>-1515592.9199999981</v>
      </c>
      <c r="BL51" s="1">
        <v>251774628</v>
      </c>
      <c r="BM51" s="1">
        <v>251774.628</v>
      </c>
      <c r="BN51" s="1">
        <v>245349158</v>
      </c>
      <c r="BO51" s="1">
        <v>6573987</v>
      </c>
      <c r="BQ51" t="s">
        <v>208</v>
      </c>
      <c r="BR51" s="1">
        <v>11392</v>
      </c>
      <c r="BS51" s="1">
        <v>10143</v>
      </c>
      <c r="BT51" s="1">
        <v>123</v>
      </c>
      <c r="BU51" s="1">
        <v>1126</v>
      </c>
      <c r="BV51" s="1">
        <v>0</v>
      </c>
      <c r="BW51" s="1">
        <v>0</v>
      </c>
      <c r="BX51" s="1">
        <v>0</v>
      </c>
      <c r="BY51" t="s">
        <v>208</v>
      </c>
      <c r="BZ51" s="1">
        <v>241810640</v>
      </c>
      <c r="CA51" s="1">
        <v>85673643</v>
      </c>
      <c r="CB51" s="1">
        <v>120453549</v>
      </c>
      <c r="CC51" s="1">
        <v>35683448</v>
      </c>
      <c r="CD51" s="1">
        <v>0</v>
      </c>
      <c r="CE51" s="1">
        <v>0</v>
      </c>
      <c r="CF51" s="1">
        <v>0</v>
      </c>
      <c r="CH51" t="s">
        <v>208</v>
      </c>
      <c r="CI51" s="1">
        <v>295004</v>
      </c>
      <c r="CJ51" s="1">
        <v>0</v>
      </c>
      <c r="CK51" s="1">
        <v>295004</v>
      </c>
      <c r="CL51" s="1">
        <v>0</v>
      </c>
      <c r="CM51" s="1">
        <v>0</v>
      </c>
      <c r="CN51" s="1">
        <v>0</v>
      </c>
      <c r="CO51" s="1">
        <v>0</v>
      </c>
      <c r="CQ51" t="s">
        <v>208</v>
      </c>
      <c r="CR51" s="1">
        <v>5944260</v>
      </c>
      <c r="CS51" s="1">
        <v>4058109</v>
      </c>
      <c r="CT51" s="1">
        <v>882703</v>
      </c>
      <c r="CU51" s="1">
        <v>1003448</v>
      </c>
      <c r="CV51" s="1">
        <v>0</v>
      </c>
      <c r="CW51" s="1">
        <v>0</v>
      </c>
      <c r="CX51" s="1">
        <v>0</v>
      </c>
      <c r="CZ51" s="13">
        <v>17</v>
      </c>
      <c r="DA51" s="1">
        <v>17</v>
      </c>
      <c r="DB51" s="1">
        <v>0</v>
      </c>
      <c r="DD51" s="1">
        <v>29456</v>
      </c>
      <c r="DE51" s="1">
        <v>30701</v>
      </c>
      <c r="DF51" s="1">
        <v>0</v>
      </c>
      <c r="DH51" s="1">
        <v>41495</v>
      </c>
      <c r="DI51" s="1">
        <v>47320</v>
      </c>
      <c r="DJ51" s="1">
        <v>40252</v>
      </c>
      <c r="DL51" s="1">
        <v>187</v>
      </c>
      <c r="DM51" s="1">
        <v>95</v>
      </c>
      <c r="DN51" s="13">
        <v>92</v>
      </c>
      <c r="DP51" s="1">
        <v>89</v>
      </c>
      <c r="DQ51" s="1">
        <v>0</v>
      </c>
      <c r="DR51" s="13">
        <v>98</v>
      </c>
      <c r="DT51" s="1">
        <v>0</v>
      </c>
      <c r="DU51" s="1">
        <v>4</v>
      </c>
      <c r="DV51" s="1">
        <v>1429</v>
      </c>
      <c r="DW51" s="1">
        <v>72</v>
      </c>
      <c r="DX51" s="1">
        <v>1861007</v>
      </c>
      <c r="DY51" s="10">
        <v>0</v>
      </c>
      <c r="DZ51" s="9">
        <v>37177215</v>
      </c>
      <c r="EA51" s="9">
        <v>33087207</v>
      </c>
      <c r="EB51" s="9">
        <v>-4090008</v>
      </c>
    </row>
    <row r="52" spans="1:132" x14ac:dyDescent="0.2">
      <c r="A52">
        <v>53</v>
      </c>
      <c r="B52" t="s">
        <v>54</v>
      </c>
      <c r="C52">
        <v>2012</v>
      </c>
      <c r="D52" s="1">
        <v>4733769.62</v>
      </c>
      <c r="E52" s="1">
        <v>0</v>
      </c>
      <c r="H52" t="s">
        <v>209</v>
      </c>
      <c r="J52" s="1">
        <v>4834857.29</v>
      </c>
      <c r="K52" s="1">
        <v>1906089.28</v>
      </c>
      <c r="L52" s="1">
        <v>2855953.42</v>
      </c>
      <c r="M52" s="1">
        <v>72814.59</v>
      </c>
      <c r="N52" s="1">
        <v>1696981.96</v>
      </c>
      <c r="Q52" s="1">
        <v>321805.74</v>
      </c>
      <c r="R52" s="1">
        <v>0</v>
      </c>
      <c r="S52" s="1">
        <v>4048568.46</v>
      </c>
      <c r="T52" s="1">
        <v>19485961.960000001</v>
      </c>
      <c r="U52" s="1">
        <v>3491517.4</v>
      </c>
      <c r="V52" s="1">
        <v>4349180.87</v>
      </c>
      <c r="W52" s="1">
        <v>1629146.82</v>
      </c>
      <c r="X52" s="1">
        <v>2216376.5700000003</v>
      </c>
      <c r="Y52" s="1">
        <v>535403.74</v>
      </c>
      <c r="Z52" s="1">
        <v>0</v>
      </c>
      <c r="AA52" s="1">
        <v>1819176.6</v>
      </c>
      <c r="AB52" s="1">
        <v>-531189</v>
      </c>
      <c r="AC52" s="1">
        <v>-18626217.670000002</v>
      </c>
      <c r="AD52" s="1">
        <v>22793.760000000002</v>
      </c>
      <c r="AE52" s="1">
        <v>6979458.4899999993</v>
      </c>
      <c r="AF52" s="1">
        <v>-15504248.85</v>
      </c>
      <c r="AG52" s="1">
        <v>-10830757.880000001</v>
      </c>
      <c r="AH52" s="1">
        <v>-27740228.560000002</v>
      </c>
      <c r="AI52" s="1">
        <v>-7830140.4400000004</v>
      </c>
      <c r="AJ52" s="1">
        <v>-57133.17</v>
      </c>
      <c r="AK52" s="1">
        <v>-257207.91</v>
      </c>
      <c r="AL52" s="1">
        <v>-444607</v>
      </c>
      <c r="AM52" s="1">
        <v>-45995.07</v>
      </c>
      <c r="AN52" s="1">
        <v>-59657.7</v>
      </c>
      <c r="AO52" s="1">
        <v>27740228.560000002</v>
      </c>
      <c r="AP52" s="1">
        <v>180712.66</v>
      </c>
      <c r="AQ52" s="13">
        <v>1129559.56</v>
      </c>
      <c r="AR52" s="13">
        <v>776529.72</v>
      </c>
      <c r="AS52" s="13">
        <v>1376127.34</v>
      </c>
      <c r="AT52" s="13">
        <v>13063.72</v>
      </c>
      <c r="AU52" s="1">
        <v>276.44</v>
      </c>
      <c r="AV52" s="13">
        <v>1375761.6500000001</v>
      </c>
      <c r="AW52" s="13">
        <v>41090.879999999997</v>
      </c>
      <c r="AX52" s="1">
        <v>72814.59</v>
      </c>
      <c r="AY52" s="13">
        <v>21636.75</v>
      </c>
      <c r="AZ52" s="1">
        <v>21823.73</v>
      </c>
      <c r="BA52" s="1">
        <v>1696397.8499999999</v>
      </c>
      <c r="BB52" s="1">
        <v>584.11</v>
      </c>
      <c r="BC52" s="1">
        <v>0</v>
      </c>
      <c r="BD52" s="1">
        <v>746950.6</v>
      </c>
      <c r="BE52" s="1">
        <v>173000</v>
      </c>
      <c r="BF52" s="1">
        <v>28273.08</v>
      </c>
      <c r="BG52" s="1">
        <v>11494.4</v>
      </c>
      <c r="BH52" s="1">
        <v>0</v>
      </c>
      <c r="BI52" s="1">
        <v>-1028644.2099999986</v>
      </c>
      <c r="BL52" s="1">
        <v>311898882</v>
      </c>
      <c r="BM52" s="1">
        <v>311898.88199999998</v>
      </c>
      <c r="BN52" s="1">
        <v>302249065</v>
      </c>
      <c r="BO52" s="1">
        <v>10258618</v>
      </c>
      <c r="BQ52" t="s">
        <v>209</v>
      </c>
      <c r="BR52" s="1">
        <v>13146</v>
      </c>
      <c r="BS52" s="1">
        <v>11627</v>
      </c>
      <c r="BT52" s="1">
        <v>167</v>
      </c>
      <c r="BU52" s="1">
        <v>1352</v>
      </c>
      <c r="BV52" s="1">
        <v>0</v>
      </c>
      <c r="BW52" s="1">
        <v>0</v>
      </c>
      <c r="BX52" s="1">
        <v>0</v>
      </c>
      <c r="BY52" t="s">
        <v>209</v>
      </c>
      <c r="BZ52" s="1">
        <v>298505033</v>
      </c>
      <c r="CA52" s="1">
        <v>104515519</v>
      </c>
      <c r="CB52" s="1">
        <v>147876630</v>
      </c>
      <c r="CC52" s="1">
        <v>46112884</v>
      </c>
      <c r="CD52" s="1">
        <v>0</v>
      </c>
      <c r="CE52" s="1">
        <v>0</v>
      </c>
      <c r="CF52" s="1">
        <v>0</v>
      </c>
      <c r="CH52" t="s">
        <v>209</v>
      </c>
      <c r="CI52" s="1">
        <v>397155</v>
      </c>
      <c r="CJ52" s="1">
        <v>0</v>
      </c>
      <c r="CK52" s="1">
        <v>397155</v>
      </c>
      <c r="CL52" s="1">
        <v>0</v>
      </c>
      <c r="CM52" s="1">
        <v>0</v>
      </c>
      <c r="CN52" s="1">
        <v>0</v>
      </c>
      <c r="CO52" s="1">
        <v>0</v>
      </c>
      <c r="CQ52" t="s">
        <v>209</v>
      </c>
      <c r="CR52" s="1">
        <v>7494090</v>
      </c>
      <c r="CS52" s="1">
        <v>4243540</v>
      </c>
      <c r="CT52" s="1">
        <v>1838179</v>
      </c>
      <c r="CU52" s="1">
        <v>1412371</v>
      </c>
      <c r="CV52" s="1">
        <v>0</v>
      </c>
      <c r="CW52" s="1">
        <v>0</v>
      </c>
      <c r="CX52" s="1">
        <v>0</v>
      </c>
      <c r="CZ52" s="13">
        <v>27</v>
      </c>
      <c r="DA52" s="1">
        <v>27</v>
      </c>
      <c r="DB52" s="1">
        <v>0</v>
      </c>
      <c r="DD52" s="1">
        <v>30586</v>
      </c>
      <c r="DE52" s="1">
        <v>30586</v>
      </c>
      <c r="DF52" s="1">
        <v>0</v>
      </c>
      <c r="DH52" s="1">
        <v>54175</v>
      </c>
      <c r="DI52" s="1">
        <v>56769</v>
      </c>
      <c r="DJ52" s="1">
        <v>49900</v>
      </c>
      <c r="DL52" s="1">
        <v>244</v>
      </c>
      <c r="DM52" s="1">
        <v>182</v>
      </c>
      <c r="DN52" s="13">
        <v>62</v>
      </c>
      <c r="DP52" s="1">
        <v>156</v>
      </c>
      <c r="DQ52" s="1">
        <v>7</v>
      </c>
      <c r="DR52" s="13">
        <v>81</v>
      </c>
      <c r="DT52" s="1">
        <v>0</v>
      </c>
      <c r="DU52" s="1">
        <v>0</v>
      </c>
      <c r="DV52" s="1">
        <v>10</v>
      </c>
      <c r="DW52" s="1">
        <v>72</v>
      </c>
      <c r="DX52" s="1">
        <v>4639156</v>
      </c>
      <c r="DY52" s="10">
        <v>0</v>
      </c>
      <c r="DZ52" s="9">
        <v>37897138</v>
      </c>
      <c r="EA52" s="9">
        <v>37365949</v>
      </c>
      <c r="EB52" s="9">
        <v>-531189</v>
      </c>
    </row>
    <row r="53" spans="1:132" x14ac:dyDescent="0.2">
      <c r="A53">
        <v>54</v>
      </c>
      <c r="B53" t="s">
        <v>55</v>
      </c>
      <c r="C53">
        <v>2012</v>
      </c>
      <c r="D53" s="1">
        <v>10665324</v>
      </c>
      <c r="E53" s="1">
        <v>40812737</v>
      </c>
      <c r="H53" t="s">
        <v>210</v>
      </c>
      <c r="J53" s="1">
        <v>11142744</v>
      </c>
      <c r="K53" s="1">
        <v>2262096</v>
      </c>
      <c r="L53" s="1">
        <v>8552537</v>
      </c>
      <c r="M53" s="1">
        <v>328111</v>
      </c>
      <c r="N53" s="1">
        <v>3031929</v>
      </c>
      <c r="Q53" s="1">
        <v>1003287</v>
      </c>
      <c r="R53" s="1">
        <v>0</v>
      </c>
      <c r="S53" s="1">
        <v>19171881</v>
      </c>
      <c r="T53" s="1">
        <v>88232485</v>
      </c>
      <c r="U53" s="1">
        <v>50434073</v>
      </c>
      <c r="V53" s="1">
        <v>9863601</v>
      </c>
      <c r="W53" s="1">
        <v>889513</v>
      </c>
      <c r="X53" s="1">
        <v>8323097</v>
      </c>
      <c r="Y53" s="1">
        <v>2297730</v>
      </c>
      <c r="Z53" s="1">
        <v>0</v>
      </c>
      <c r="AA53" s="1">
        <v>1422310</v>
      </c>
      <c r="AB53" s="1">
        <v>-30628873</v>
      </c>
      <c r="AC53" s="1">
        <v>-82657306</v>
      </c>
      <c r="AD53" s="1">
        <v>2464078</v>
      </c>
      <c r="AE53" s="1">
        <v>27284448</v>
      </c>
      <c r="AF53" s="1">
        <v>-61439209</v>
      </c>
      <c r="AG53" s="1">
        <v>-37742088</v>
      </c>
      <c r="AH53" s="1">
        <v>-96181991</v>
      </c>
      <c r="AI53" s="1">
        <v>-17810354</v>
      </c>
      <c r="AJ53" s="1">
        <v>-282631</v>
      </c>
      <c r="AK53" s="1">
        <v>-828161</v>
      </c>
      <c r="AL53" s="1">
        <v>-202669</v>
      </c>
      <c r="AM53" s="1">
        <v>-357880</v>
      </c>
      <c r="AN53" s="1">
        <v>-216713</v>
      </c>
      <c r="AO53" s="1">
        <v>96181987</v>
      </c>
      <c r="AP53" s="1">
        <v>0</v>
      </c>
      <c r="AQ53" s="13">
        <v>1167906</v>
      </c>
      <c r="AR53" s="13">
        <v>1094190</v>
      </c>
      <c r="AS53" s="13">
        <v>2069911</v>
      </c>
      <c r="AT53" s="13">
        <v>922851</v>
      </c>
      <c r="AU53" s="1">
        <v>73666</v>
      </c>
      <c r="AV53" s="13">
        <v>5275291</v>
      </c>
      <c r="AW53" s="13">
        <v>135175</v>
      </c>
      <c r="AX53" s="1">
        <v>328111</v>
      </c>
      <c r="AY53" s="13">
        <v>0</v>
      </c>
      <c r="AZ53" s="1">
        <v>24052</v>
      </c>
      <c r="BA53" s="1">
        <v>3031929</v>
      </c>
      <c r="BB53" s="1">
        <v>0</v>
      </c>
      <c r="BC53" s="1">
        <v>0</v>
      </c>
      <c r="BD53" s="1">
        <v>2004858</v>
      </c>
      <c r="BE53" s="1">
        <v>47492</v>
      </c>
      <c r="BF53" s="1">
        <v>149309</v>
      </c>
      <c r="BG53" s="1">
        <v>0</v>
      </c>
      <c r="BH53" s="1">
        <v>0</v>
      </c>
      <c r="BI53" s="1">
        <v>-3373671</v>
      </c>
      <c r="BL53" s="1">
        <v>1133461079</v>
      </c>
      <c r="BM53" s="1">
        <v>1133461.0789999999</v>
      </c>
      <c r="BN53" s="1">
        <v>1081946683</v>
      </c>
      <c r="BO53" s="1">
        <v>54264864</v>
      </c>
      <c r="BQ53" t="s">
        <v>210</v>
      </c>
      <c r="BR53" s="1">
        <v>53361</v>
      </c>
      <c r="BS53" s="1">
        <v>48989</v>
      </c>
      <c r="BT53" s="1">
        <v>513</v>
      </c>
      <c r="BU53" s="1">
        <v>3858</v>
      </c>
      <c r="BV53" s="1">
        <v>0</v>
      </c>
      <c r="BW53" s="1">
        <v>1</v>
      </c>
      <c r="BX53" s="1">
        <v>0</v>
      </c>
      <c r="BY53" t="s">
        <v>210</v>
      </c>
      <c r="BZ53" s="1">
        <v>1080898462</v>
      </c>
      <c r="CA53" s="1">
        <v>493324280</v>
      </c>
      <c r="CB53" s="1">
        <v>415170644</v>
      </c>
      <c r="CC53" s="1">
        <v>131590801</v>
      </c>
      <c r="CD53" s="1">
        <v>0</v>
      </c>
      <c r="CE53" s="1">
        <v>40812737</v>
      </c>
      <c r="CF53" s="1">
        <v>0</v>
      </c>
      <c r="CH53" t="s">
        <v>210</v>
      </c>
      <c r="CI53" s="1">
        <v>1118202</v>
      </c>
      <c r="CJ53" s="1">
        <v>0</v>
      </c>
      <c r="CK53" s="1">
        <v>1028648</v>
      </c>
      <c r="CL53" s="1">
        <v>0</v>
      </c>
      <c r="CM53" s="1">
        <v>0</v>
      </c>
      <c r="CN53" s="1">
        <v>89554</v>
      </c>
      <c r="CO53" s="1">
        <v>0</v>
      </c>
      <c r="CQ53" t="s">
        <v>210</v>
      </c>
      <c r="CR53" s="1">
        <v>17092719</v>
      </c>
      <c r="CS53" s="1">
        <v>10521634</v>
      </c>
      <c r="CT53" s="1">
        <v>3753120</v>
      </c>
      <c r="CU53" s="1">
        <v>2591272</v>
      </c>
      <c r="CV53" s="1">
        <v>0</v>
      </c>
      <c r="CW53" s="1">
        <v>226693</v>
      </c>
      <c r="CX53" s="1">
        <v>0</v>
      </c>
      <c r="CZ53" s="13">
        <v>149</v>
      </c>
      <c r="DA53" s="1">
        <v>71</v>
      </c>
      <c r="DB53" s="1">
        <v>78</v>
      </c>
      <c r="DD53" s="1">
        <v>155000</v>
      </c>
      <c r="DE53" s="1">
        <v>155000</v>
      </c>
      <c r="DF53" s="1">
        <v>0</v>
      </c>
      <c r="DH53" s="1">
        <v>197460</v>
      </c>
      <c r="DI53" s="1">
        <v>231093</v>
      </c>
      <c r="DJ53" s="1">
        <v>115546</v>
      </c>
      <c r="DL53" s="1">
        <v>996</v>
      </c>
      <c r="DM53" s="1">
        <v>573</v>
      </c>
      <c r="DN53" s="13">
        <v>423</v>
      </c>
      <c r="DP53" s="1">
        <v>424</v>
      </c>
      <c r="DQ53" s="1">
        <v>0</v>
      </c>
      <c r="DR53" s="13">
        <v>572</v>
      </c>
      <c r="DT53" s="1">
        <v>0</v>
      </c>
      <c r="DU53" s="1">
        <v>16</v>
      </c>
      <c r="DV53" s="1">
        <v>6493</v>
      </c>
      <c r="DW53" s="1">
        <v>55</v>
      </c>
      <c r="DX53" s="1">
        <v>12539722</v>
      </c>
      <c r="DY53" s="10">
        <v>0</v>
      </c>
      <c r="DZ53" s="9">
        <v>181637977</v>
      </c>
      <c r="EA53" s="9">
        <v>151009104</v>
      </c>
      <c r="EB53" s="9">
        <v>-30628873</v>
      </c>
    </row>
    <row r="54" spans="1:132" x14ac:dyDescent="0.2">
      <c r="A54">
        <v>55</v>
      </c>
      <c r="B54" t="s">
        <v>56</v>
      </c>
      <c r="C54">
        <v>2012</v>
      </c>
      <c r="D54" s="1">
        <v>2614023.7500000005</v>
      </c>
      <c r="E54" s="1">
        <v>0</v>
      </c>
      <c r="H54" t="s">
        <v>243</v>
      </c>
      <c r="J54" s="1">
        <v>2673389.5699999998</v>
      </c>
      <c r="K54" s="1">
        <v>1256695.03</v>
      </c>
      <c r="L54" s="1">
        <v>1357328.72</v>
      </c>
      <c r="M54" s="1">
        <v>59365.82</v>
      </c>
      <c r="N54" s="1">
        <v>631630.06000000006</v>
      </c>
      <c r="Q54" s="1">
        <v>688011.64999999991</v>
      </c>
      <c r="R54" s="1">
        <v>0</v>
      </c>
      <c r="S54" s="1">
        <v>2826309.2</v>
      </c>
      <c r="T54" s="1">
        <v>14906834.43</v>
      </c>
      <c r="U54" s="1">
        <v>3584665.06</v>
      </c>
      <c r="V54" s="1">
        <v>1186713.3399999999</v>
      </c>
      <c r="W54" s="1">
        <v>0</v>
      </c>
      <c r="X54" s="1">
        <v>2243540.04</v>
      </c>
      <c r="Y54" s="1">
        <v>650203.49</v>
      </c>
      <c r="Z54" s="1">
        <v>0</v>
      </c>
      <c r="AA54" s="1">
        <v>890399.31</v>
      </c>
      <c r="AB54" s="1">
        <v>-1560738.4</v>
      </c>
      <c r="AC54" s="1">
        <v>-17770020.609999999</v>
      </c>
      <c r="AD54" s="1">
        <v>254912</v>
      </c>
      <c r="AE54" s="1">
        <v>10089194.950000001</v>
      </c>
      <c r="AF54" s="1">
        <v>-9849770.129999999</v>
      </c>
      <c r="AG54" s="1">
        <v>-7810519.3200000003</v>
      </c>
      <c r="AH54" s="1">
        <v>-17484733.260000002</v>
      </c>
      <c r="AI54" s="1">
        <v>-3993460.34</v>
      </c>
      <c r="AJ54" s="1">
        <v>-35687.51</v>
      </c>
      <c r="AK54" s="1">
        <v>-47094.6</v>
      </c>
      <c r="AL54" s="1">
        <v>-268862.46999999997</v>
      </c>
      <c r="AM54" s="1">
        <v>0</v>
      </c>
      <c r="AN54" s="1">
        <v>-263648.33</v>
      </c>
      <c r="AO54" s="1">
        <v>17484733.259999998</v>
      </c>
      <c r="AP54" s="1">
        <v>202887.14</v>
      </c>
      <c r="AQ54" s="13">
        <v>562813.19999999995</v>
      </c>
      <c r="AR54" s="13">
        <v>693881.83000000007</v>
      </c>
      <c r="AS54" s="13">
        <v>462017.88</v>
      </c>
      <c r="AT54" s="13">
        <v>47390.79</v>
      </c>
      <c r="AU54" s="1">
        <v>0</v>
      </c>
      <c r="AV54" s="13">
        <v>846268.87</v>
      </c>
      <c r="AW54" s="13">
        <v>1651.18</v>
      </c>
      <c r="AX54" s="1">
        <v>59365.82</v>
      </c>
      <c r="AY54" s="13">
        <v>0</v>
      </c>
      <c r="AZ54" s="1">
        <v>0</v>
      </c>
      <c r="BA54" s="1">
        <v>631630.06000000006</v>
      </c>
      <c r="BB54" s="1">
        <v>0</v>
      </c>
      <c r="BC54" s="1">
        <v>0</v>
      </c>
      <c r="BD54" s="1">
        <v>447081.86</v>
      </c>
      <c r="BE54" s="1">
        <v>119671</v>
      </c>
      <c r="BF54" s="1">
        <v>0</v>
      </c>
      <c r="BG54" s="1">
        <v>0</v>
      </c>
      <c r="BH54" s="1">
        <v>0</v>
      </c>
      <c r="BI54" s="1">
        <v>-534093.62000000372</v>
      </c>
      <c r="BL54" s="1">
        <v>145764958</v>
      </c>
      <c r="BM54" s="1">
        <v>145764.95800000001</v>
      </c>
      <c r="BN54" s="1">
        <v>188134284</v>
      </c>
      <c r="BO54" s="1">
        <v>4896238</v>
      </c>
      <c r="BQ54" t="s">
        <v>243</v>
      </c>
      <c r="BR54" s="1">
        <v>10633</v>
      </c>
      <c r="BS54" s="1">
        <v>9136</v>
      </c>
      <c r="BT54" s="1">
        <v>146</v>
      </c>
      <c r="BU54" s="1">
        <v>1351</v>
      </c>
      <c r="BV54" s="1">
        <v>0</v>
      </c>
      <c r="BW54" s="1">
        <v>0</v>
      </c>
      <c r="BX54" s="1">
        <v>0</v>
      </c>
      <c r="BY54" t="s">
        <v>243</v>
      </c>
      <c r="BZ54" s="1">
        <v>182910053</v>
      </c>
      <c r="CA54" s="1">
        <v>76993425</v>
      </c>
      <c r="CB54" s="1">
        <v>74243936</v>
      </c>
      <c r="CC54" s="1">
        <v>31672692</v>
      </c>
      <c r="CD54" s="1">
        <v>0</v>
      </c>
      <c r="CE54" s="1">
        <v>0</v>
      </c>
      <c r="CF54" s="1">
        <v>0</v>
      </c>
      <c r="CH54" t="s">
        <v>243</v>
      </c>
      <c r="CI54" s="1">
        <v>203575</v>
      </c>
      <c r="CJ54" s="1">
        <v>0</v>
      </c>
      <c r="CK54" s="1">
        <v>203575</v>
      </c>
      <c r="CL54" s="1">
        <v>0</v>
      </c>
      <c r="CM54" s="1">
        <v>0</v>
      </c>
      <c r="CN54" s="1">
        <v>0</v>
      </c>
      <c r="CO54" s="1">
        <v>0</v>
      </c>
      <c r="CQ54" t="s">
        <v>243</v>
      </c>
      <c r="CR54" s="1">
        <v>3857490</v>
      </c>
      <c r="CS54" s="1">
        <v>2379018</v>
      </c>
      <c r="CT54" s="1">
        <v>776173</v>
      </c>
      <c r="CU54" s="1">
        <v>702299</v>
      </c>
      <c r="CV54" s="1">
        <v>0</v>
      </c>
      <c r="CW54" s="1">
        <v>0</v>
      </c>
      <c r="CX54" s="1">
        <v>0</v>
      </c>
      <c r="CZ54" s="13">
        <v>35</v>
      </c>
      <c r="DA54" s="1">
        <v>35</v>
      </c>
      <c r="DB54" s="1">
        <v>0</v>
      </c>
      <c r="DD54" s="1">
        <v>20200</v>
      </c>
      <c r="DE54" s="1">
        <v>20200</v>
      </c>
      <c r="DF54" s="1">
        <v>0</v>
      </c>
      <c r="DH54" s="1">
        <v>35963</v>
      </c>
      <c r="DI54" s="1">
        <v>33570</v>
      </c>
      <c r="DJ54" s="1">
        <v>29443</v>
      </c>
      <c r="DL54" s="1">
        <v>148</v>
      </c>
      <c r="DM54" s="1">
        <v>129</v>
      </c>
      <c r="DN54" s="13">
        <v>19</v>
      </c>
      <c r="DP54" s="1">
        <v>96</v>
      </c>
      <c r="DQ54" s="1">
        <v>1</v>
      </c>
      <c r="DR54" s="13">
        <v>51</v>
      </c>
      <c r="DT54" s="1">
        <v>0</v>
      </c>
      <c r="DU54" s="1">
        <v>14</v>
      </c>
      <c r="DV54" s="1">
        <v>1592</v>
      </c>
      <c r="DW54" s="1">
        <v>73</v>
      </c>
      <c r="DX54" s="1">
        <v>822268</v>
      </c>
      <c r="DY54" s="10">
        <v>0</v>
      </c>
      <c r="DZ54" s="9">
        <v>26976676</v>
      </c>
      <c r="EA54" s="9">
        <v>25415938</v>
      </c>
      <c r="EB54" s="9">
        <v>-1560738</v>
      </c>
    </row>
    <row r="55" spans="1:132" x14ac:dyDescent="0.2">
      <c r="A55">
        <v>56</v>
      </c>
      <c r="B55" t="s">
        <v>57</v>
      </c>
      <c r="C55">
        <v>2012</v>
      </c>
      <c r="D55" s="1">
        <v>1362932.92</v>
      </c>
      <c r="E55" s="1">
        <v>0</v>
      </c>
      <c r="H55" t="s">
        <v>244</v>
      </c>
      <c r="J55" s="1">
        <v>1369658.1800000004</v>
      </c>
      <c r="K55" s="1">
        <v>424815.26</v>
      </c>
      <c r="L55" s="1">
        <v>938713.08000000019</v>
      </c>
      <c r="M55" s="1">
        <v>6129.84</v>
      </c>
      <c r="N55" s="1">
        <v>427864.42000000004</v>
      </c>
      <c r="Q55" s="1">
        <v>109352.52</v>
      </c>
      <c r="R55" s="1">
        <v>0</v>
      </c>
      <c r="S55" s="1">
        <v>1845850.93</v>
      </c>
      <c r="T55" s="1">
        <v>3110248.57</v>
      </c>
      <c r="U55" s="1">
        <v>1943973.65</v>
      </c>
      <c r="V55" s="1">
        <v>1642846.47</v>
      </c>
      <c r="W55" s="1">
        <v>47252.17</v>
      </c>
      <c r="X55" s="1">
        <v>310343.28999999998</v>
      </c>
      <c r="Y55" s="1">
        <v>261833.19</v>
      </c>
      <c r="Z55" s="1">
        <v>0</v>
      </c>
      <c r="AA55" s="1">
        <v>0</v>
      </c>
      <c r="AB55" s="1">
        <v>-941516.02</v>
      </c>
      <c r="AC55" s="1">
        <v>-4455539.54</v>
      </c>
      <c r="AD55" s="1">
        <v>117470.12</v>
      </c>
      <c r="AE55" s="1">
        <v>5194075.2799999993</v>
      </c>
      <c r="AF55" s="1">
        <v>-4619928.51</v>
      </c>
      <c r="AG55" s="1">
        <v>-3008353.63</v>
      </c>
      <c r="AH55" s="1">
        <v>-7515770.3200000003</v>
      </c>
      <c r="AI55" s="1">
        <v>-2340690.46</v>
      </c>
      <c r="AJ55" s="1">
        <v>-18476.77</v>
      </c>
      <c r="AK55" s="1">
        <v>-24755</v>
      </c>
      <c r="AL55" s="1">
        <v>-135951.67999999999</v>
      </c>
      <c r="AM55" s="1">
        <v>0</v>
      </c>
      <c r="AN55" s="1">
        <v>-36519.15</v>
      </c>
      <c r="AO55" s="1">
        <v>7515770.3200000003</v>
      </c>
      <c r="AP55" s="1">
        <v>82182.91</v>
      </c>
      <c r="AQ55" s="13">
        <v>122207.32000000002</v>
      </c>
      <c r="AR55" s="13">
        <v>302607.94</v>
      </c>
      <c r="AS55" s="13">
        <v>386536.17000000004</v>
      </c>
      <c r="AT55" s="13">
        <v>24670.33</v>
      </c>
      <c r="AU55" s="1">
        <v>0</v>
      </c>
      <c r="AV55" s="13">
        <v>526911.16</v>
      </c>
      <c r="AW55" s="13">
        <v>0</v>
      </c>
      <c r="AX55" s="1">
        <v>6129.84</v>
      </c>
      <c r="AY55" s="13">
        <v>0</v>
      </c>
      <c r="AZ55" s="1">
        <v>120</v>
      </c>
      <c r="BA55" s="1">
        <v>427864.42000000004</v>
      </c>
      <c r="BB55" s="1">
        <v>0</v>
      </c>
      <c r="BC55" s="1">
        <v>0</v>
      </c>
      <c r="BD55" s="1">
        <v>210164.11</v>
      </c>
      <c r="BE55" s="1">
        <v>67250.27</v>
      </c>
      <c r="BF55" s="1">
        <v>595.41999999999996</v>
      </c>
      <c r="BG55" s="1">
        <v>0</v>
      </c>
      <c r="BH55" s="1">
        <v>0</v>
      </c>
      <c r="BI55" s="1">
        <v>-399153.17000000033</v>
      </c>
      <c r="BL55" s="1">
        <v>79031093</v>
      </c>
      <c r="BM55" s="1">
        <v>79031.092999999993</v>
      </c>
      <c r="BN55" s="1">
        <v>81496966</v>
      </c>
      <c r="BO55" s="1">
        <v>3213785</v>
      </c>
      <c r="BQ55" t="s">
        <v>244</v>
      </c>
      <c r="BR55" s="1">
        <v>3480</v>
      </c>
      <c r="BS55" s="1">
        <v>2876</v>
      </c>
      <c r="BT55" s="1">
        <v>71</v>
      </c>
      <c r="BU55" s="1">
        <v>533</v>
      </c>
      <c r="BV55" s="1">
        <v>0</v>
      </c>
      <c r="BW55" s="1">
        <v>0</v>
      </c>
      <c r="BX55" s="1">
        <v>0</v>
      </c>
      <c r="BY55" t="s">
        <v>244</v>
      </c>
      <c r="BZ55" s="1">
        <v>80650499</v>
      </c>
      <c r="CA55" s="1">
        <v>30953151</v>
      </c>
      <c r="CB55" s="1">
        <v>34846699</v>
      </c>
      <c r="CC55" s="1">
        <v>14850649</v>
      </c>
      <c r="CD55" s="1">
        <v>0</v>
      </c>
      <c r="CE55" s="1">
        <v>0</v>
      </c>
      <c r="CF55" s="1">
        <v>0</v>
      </c>
      <c r="CH55" t="s">
        <v>244</v>
      </c>
      <c r="CI55" s="1">
        <v>81419</v>
      </c>
      <c r="CJ55" s="1">
        <v>0</v>
      </c>
      <c r="CK55" s="1">
        <v>81419</v>
      </c>
      <c r="CL55" s="1">
        <v>0</v>
      </c>
      <c r="CM55" s="1">
        <v>0</v>
      </c>
      <c r="CN55" s="1">
        <v>0</v>
      </c>
      <c r="CO55" s="1">
        <v>0</v>
      </c>
      <c r="CQ55" t="s">
        <v>244</v>
      </c>
      <c r="CR55" s="1">
        <v>2225037</v>
      </c>
      <c r="CS55" s="1">
        <v>1312464</v>
      </c>
      <c r="CT55" s="1">
        <v>495577</v>
      </c>
      <c r="CU55" s="1">
        <v>416996</v>
      </c>
      <c r="CV55" s="1">
        <v>0</v>
      </c>
      <c r="CW55" s="1">
        <v>0</v>
      </c>
      <c r="CX55" s="1">
        <v>0</v>
      </c>
      <c r="CZ55" s="13">
        <v>15</v>
      </c>
      <c r="DA55" s="1">
        <v>15</v>
      </c>
      <c r="DB55" s="1">
        <v>0</v>
      </c>
      <c r="DD55" s="1">
        <v>6500</v>
      </c>
      <c r="DE55" s="1">
        <v>6500</v>
      </c>
      <c r="DF55" s="1">
        <v>0</v>
      </c>
      <c r="DH55" s="1">
        <v>17100</v>
      </c>
      <c r="DI55" s="1">
        <v>12853</v>
      </c>
      <c r="DJ55" s="1">
        <v>13337</v>
      </c>
      <c r="DL55" s="1">
        <v>129</v>
      </c>
      <c r="DM55" s="1">
        <v>118</v>
      </c>
      <c r="DN55" s="13">
        <v>11</v>
      </c>
      <c r="DP55" s="1">
        <v>84</v>
      </c>
      <c r="DQ55" s="1">
        <v>0</v>
      </c>
      <c r="DR55" s="13">
        <v>45</v>
      </c>
      <c r="DT55" s="1">
        <v>0</v>
      </c>
      <c r="DU55" s="1">
        <v>5</v>
      </c>
      <c r="DV55" s="1">
        <v>597</v>
      </c>
      <c r="DW55" s="1">
        <v>69</v>
      </c>
      <c r="DX55" s="1">
        <v>452130</v>
      </c>
      <c r="DY55" s="10">
        <v>0</v>
      </c>
      <c r="DZ55" s="9">
        <v>9271703</v>
      </c>
      <c r="EA55" s="9">
        <v>8330187</v>
      </c>
      <c r="EB55" s="9">
        <v>-941516</v>
      </c>
    </row>
    <row r="56" spans="1:132" x14ac:dyDescent="0.2">
      <c r="A56">
        <v>57</v>
      </c>
      <c r="B56" t="s">
        <v>58</v>
      </c>
      <c r="C56">
        <v>2012</v>
      </c>
      <c r="D56" s="1">
        <v>6890236.4900000002</v>
      </c>
      <c r="E56" s="1">
        <v>53033548</v>
      </c>
      <c r="H56" t="s">
        <v>211</v>
      </c>
      <c r="J56" s="1">
        <v>7145808.3000000007</v>
      </c>
      <c r="K56" s="1">
        <v>2961413.25</v>
      </c>
      <c r="L56" s="1">
        <v>4021935.6500000004</v>
      </c>
      <c r="M56" s="1">
        <v>162459.4</v>
      </c>
      <c r="N56" s="1">
        <v>6282352.29</v>
      </c>
      <c r="Q56" s="1">
        <v>671052.76</v>
      </c>
      <c r="R56" s="1">
        <v>0</v>
      </c>
      <c r="S56" s="1">
        <v>3540527.79</v>
      </c>
      <c r="T56" s="1">
        <v>55676072.310000002</v>
      </c>
      <c r="U56" s="1">
        <v>19991111.940000001</v>
      </c>
      <c r="V56" s="1">
        <v>22175076.380000003</v>
      </c>
      <c r="W56" s="1">
        <v>0</v>
      </c>
      <c r="X56" s="1">
        <v>82385.13</v>
      </c>
      <c r="Y56" s="1">
        <v>1220665.8999999999</v>
      </c>
      <c r="Z56" s="1">
        <v>0</v>
      </c>
      <c r="AA56" s="1">
        <v>1633218.63</v>
      </c>
      <c r="AB56" s="1">
        <v>-13616011.369999999</v>
      </c>
      <c r="AC56" s="1">
        <v>-38737882.990000002</v>
      </c>
      <c r="AD56" s="1">
        <v>3676270.48</v>
      </c>
      <c r="AE56" s="1">
        <v>22446755.379999988</v>
      </c>
      <c r="AF56" s="1">
        <v>-49633269.840000004</v>
      </c>
      <c r="AG56" s="1">
        <v>-28730538.16</v>
      </c>
      <c r="AH56" s="1">
        <v>-74728417.629999995</v>
      </c>
      <c r="AI56" s="1">
        <v>-16515845.27</v>
      </c>
      <c r="AJ56" s="1">
        <v>-197950.68</v>
      </c>
      <c r="AK56" s="1">
        <v>-699722.75</v>
      </c>
      <c r="AL56" s="1">
        <v>-635295.30999999994</v>
      </c>
      <c r="AM56" s="1">
        <v>0</v>
      </c>
      <c r="AN56" s="1">
        <v>-142092.26999999999</v>
      </c>
      <c r="AO56" s="1">
        <v>74728417.61999999</v>
      </c>
      <c r="AP56" s="1">
        <v>392454.79</v>
      </c>
      <c r="AQ56" s="13">
        <v>1536912.5500000003</v>
      </c>
      <c r="AR56" s="13">
        <v>1424500.7</v>
      </c>
      <c r="AS56" s="13">
        <v>2123692.8200000003</v>
      </c>
      <c r="AT56" s="13">
        <v>0</v>
      </c>
      <c r="AU56" s="1">
        <v>0</v>
      </c>
      <c r="AV56" s="13">
        <v>1651896.96</v>
      </c>
      <c r="AW56" s="13">
        <v>89864.7</v>
      </c>
      <c r="AX56" s="1">
        <v>162459.4</v>
      </c>
      <c r="AY56" s="13">
        <v>63368.76</v>
      </c>
      <c r="AZ56" s="1">
        <v>19505.47</v>
      </c>
      <c r="BA56" s="1">
        <v>6282352.29</v>
      </c>
      <c r="BB56" s="1">
        <v>0</v>
      </c>
      <c r="BC56" s="1">
        <v>0</v>
      </c>
      <c r="BD56" s="1">
        <v>2433105.13</v>
      </c>
      <c r="BE56" s="1">
        <v>589553</v>
      </c>
      <c r="BF56" s="1">
        <v>93112.41</v>
      </c>
      <c r="BG56" s="1">
        <v>0</v>
      </c>
      <c r="BH56" s="1">
        <v>-113784.70999999996</v>
      </c>
      <c r="BI56" s="1">
        <v>-1441912.0200000063</v>
      </c>
      <c r="BL56" s="1">
        <v>789908113</v>
      </c>
      <c r="BM56" s="1">
        <v>789908.11300000001</v>
      </c>
      <c r="BN56" s="1">
        <v>795821240</v>
      </c>
      <c r="BO56" s="1">
        <v>38485287</v>
      </c>
      <c r="BQ56" t="s">
        <v>211</v>
      </c>
      <c r="BR56" s="1">
        <v>35436</v>
      </c>
      <c r="BS56" s="1">
        <v>31471</v>
      </c>
      <c r="BT56" s="1">
        <v>391</v>
      </c>
      <c r="BU56" s="1">
        <v>3572</v>
      </c>
      <c r="BV56" s="1">
        <v>0</v>
      </c>
      <c r="BW56" s="1">
        <v>2</v>
      </c>
      <c r="BX56" s="1">
        <v>0</v>
      </c>
      <c r="BY56" t="s">
        <v>211</v>
      </c>
      <c r="BZ56" s="1">
        <v>787731557</v>
      </c>
      <c r="CA56" s="1">
        <v>289531137</v>
      </c>
      <c r="CB56" s="1">
        <v>332257785</v>
      </c>
      <c r="CC56" s="1">
        <v>112909087</v>
      </c>
      <c r="CD56" s="1">
        <v>0</v>
      </c>
      <c r="CE56" s="1">
        <v>53033548</v>
      </c>
      <c r="CF56" s="1">
        <v>0</v>
      </c>
      <c r="CH56" t="s">
        <v>211</v>
      </c>
      <c r="CI56" s="1">
        <v>948931</v>
      </c>
      <c r="CJ56" s="1">
        <v>0</v>
      </c>
      <c r="CK56" s="1">
        <v>826732</v>
      </c>
      <c r="CL56" s="1">
        <v>0</v>
      </c>
      <c r="CM56" s="1">
        <v>0</v>
      </c>
      <c r="CN56" s="1">
        <v>122199</v>
      </c>
      <c r="CO56" s="1">
        <v>0</v>
      </c>
      <c r="CQ56" t="s">
        <v>211</v>
      </c>
      <c r="CR56" s="1">
        <v>15651349</v>
      </c>
      <c r="CS56" s="1">
        <v>9736417</v>
      </c>
      <c r="CT56" s="1">
        <v>2984924</v>
      </c>
      <c r="CU56" s="1">
        <v>2692030</v>
      </c>
      <c r="CV56" s="1">
        <v>0</v>
      </c>
      <c r="CW56" s="1">
        <v>237978</v>
      </c>
      <c r="CX56" s="1">
        <v>0</v>
      </c>
      <c r="CZ56" s="13">
        <v>64</v>
      </c>
      <c r="DA56" s="1">
        <v>64</v>
      </c>
      <c r="DB56" s="1">
        <v>0</v>
      </c>
      <c r="DD56" s="1">
        <v>83875</v>
      </c>
      <c r="DE56" s="1">
        <v>83875</v>
      </c>
      <c r="DF56" s="1">
        <v>0</v>
      </c>
      <c r="DH56" s="1">
        <v>135234</v>
      </c>
      <c r="DI56" s="1">
        <v>147149</v>
      </c>
      <c r="DJ56" s="1">
        <v>128407</v>
      </c>
      <c r="DL56" s="1">
        <v>560</v>
      </c>
      <c r="DM56" s="1">
        <v>388</v>
      </c>
      <c r="DN56" s="13">
        <v>172</v>
      </c>
      <c r="DP56" s="1">
        <v>349</v>
      </c>
      <c r="DQ56" s="1">
        <v>7</v>
      </c>
      <c r="DR56" s="13">
        <v>204</v>
      </c>
      <c r="DT56" s="1">
        <v>0</v>
      </c>
      <c r="DU56" s="1">
        <v>36</v>
      </c>
      <c r="DV56" s="1">
        <v>3911</v>
      </c>
      <c r="DW56" s="1">
        <v>71</v>
      </c>
      <c r="DX56" s="1">
        <v>6471887</v>
      </c>
      <c r="DY56" s="10">
        <v>0</v>
      </c>
      <c r="DZ56" s="9">
        <v>104990112</v>
      </c>
      <c r="EA56" s="9">
        <v>91374101</v>
      </c>
      <c r="EB56" s="9">
        <v>-13616011</v>
      </c>
    </row>
    <row r="57" spans="1:132" x14ac:dyDescent="0.2">
      <c r="A57">
        <v>58</v>
      </c>
      <c r="B57" t="s">
        <v>59</v>
      </c>
      <c r="C57">
        <v>2012</v>
      </c>
      <c r="D57" s="1">
        <v>77003230.570000008</v>
      </c>
      <c r="E57" s="1">
        <v>26670727</v>
      </c>
      <c r="H57" t="s">
        <v>149</v>
      </c>
      <c r="J57" s="1">
        <v>81224438.070000023</v>
      </c>
      <c r="K57" s="1">
        <v>29917421.480000004</v>
      </c>
      <c r="L57" s="1">
        <v>49734995.160000004</v>
      </c>
      <c r="M57" s="1">
        <v>1572021.43</v>
      </c>
      <c r="N57" s="1">
        <v>33195061.91</v>
      </c>
      <c r="Q57" s="1">
        <v>32988981.050000001</v>
      </c>
      <c r="R57" s="1">
        <v>95820072.790000007</v>
      </c>
      <c r="S57" s="1">
        <v>21886924.07</v>
      </c>
      <c r="T57" s="1">
        <v>502083403.47000003</v>
      </c>
      <c r="U57" s="1">
        <v>144618106.91999999</v>
      </c>
      <c r="V57" s="1">
        <v>128929900.39</v>
      </c>
      <c r="W57" s="1">
        <v>40303968.079999998</v>
      </c>
      <c r="X57" s="1">
        <v>21633638.109999996</v>
      </c>
      <c r="Y57" s="1">
        <v>6852058.6900000004</v>
      </c>
      <c r="Z57" s="1">
        <v>0</v>
      </c>
      <c r="AA57" s="1">
        <v>26294256.59</v>
      </c>
      <c r="AB57" s="1">
        <v>-212976491.84999999</v>
      </c>
      <c r="AC57" s="1">
        <v>-69097000.299999997</v>
      </c>
      <c r="AD57" s="1">
        <v>87911772.069999993</v>
      </c>
      <c r="AE57" s="1">
        <v>283825796.01999998</v>
      </c>
      <c r="AF57" s="1">
        <v>-775635595.57999992</v>
      </c>
      <c r="AG57" s="1">
        <v>-345727700.50999999</v>
      </c>
      <c r="AH57" s="1">
        <v>-797496558.00999999</v>
      </c>
      <c r="AI57" s="1">
        <v>-161107736.21000001</v>
      </c>
      <c r="AJ57" s="1">
        <v>-1974044.25</v>
      </c>
      <c r="AK57" s="1">
        <v>-3202180.81</v>
      </c>
      <c r="AL57" s="1">
        <v>-4177115.09</v>
      </c>
      <c r="AM57" s="1">
        <v>-3316673.4599999995</v>
      </c>
      <c r="AN57" s="1">
        <v>2739768.5700000003</v>
      </c>
      <c r="AO57" s="1">
        <v>797019140.76999998</v>
      </c>
      <c r="AP57" s="1">
        <v>2463825.9300000002</v>
      </c>
      <c r="AQ57" s="13">
        <v>21936068.820000004</v>
      </c>
      <c r="AR57" s="13">
        <v>7981352.6600000001</v>
      </c>
      <c r="AS57" s="13">
        <v>13128882.74</v>
      </c>
      <c r="AT57" s="13">
        <v>1478058.1</v>
      </c>
      <c r="AU57" s="1">
        <v>33529.89</v>
      </c>
      <c r="AV57" s="13">
        <v>32478868.250000004</v>
      </c>
      <c r="AW57" s="13">
        <v>0</v>
      </c>
      <c r="AX57" s="1">
        <v>1572021.43</v>
      </c>
      <c r="AY57" s="13">
        <v>0</v>
      </c>
      <c r="AZ57" s="1">
        <v>613039.07999999996</v>
      </c>
      <c r="BA57" s="1">
        <v>35083854.18</v>
      </c>
      <c r="BB57" s="1">
        <v>-1888792.27</v>
      </c>
      <c r="BC57" s="1">
        <v>1333881</v>
      </c>
      <c r="BD57" s="1">
        <v>23882437.459999997</v>
      </c>
      <c r="BE57" s="1">
        <v>95588.61</v>
      </c>
      <c r="BF57" s="1">
        <v>2649186.0699999998</v>
      </c>
      <c r="BG57" s="1">
        <v>352.45</v>
      </c>
      <c r="BH57" s="1">
        <v>0</v>
      </c>
      <c r="BI57" s="1">
        <v>-28673244.090000026</v>
      </c>
      <c r="BL57" s="1">
        <v>8752051260</v>
      </c>
      <c r="BM57" s="1">
        <v>8752051.2599999998</v>
      </c>
      <c r="BN57" s="1">
        <v>8467722619</v>
      </c>
      <c r="BO57" s="1">
        <v>308799392</v>
      </c>
      <c r="BQ57" t="s">
        <v>149</v>
      </c>
      <c r="BR57" s="1">
        <v>340343</v>
      </c>
      <c r="BS57" s="1">
        <v>304801</v>
      </c>
      <c r="BT57" s="1">
        <v>4768</v>
      </c>
      <c r="BU57" s="1">
        <v>30773</v>
      </c>
      <c r="BV57" s="1">
        <v>0</v>
      </c>
      <c r="BW57" s="1">
        <v>1</v>
      </c>
      <c r="BX57" s="1">
        <v>0</v>
      </c>
      <c r="BY57" t="s">
        <v>149</v>
      </c>
      <c r="BZ57" s="1">
        <v>8400196151</v>
      </c>
      <c r="CA57" s="1">
        <v>2772334986</v>
      </c>
      <c r="CB57" s="1">
        <v>4582166072</v>
      </c>
      <c r="CC57" s="1">
        <v>1019024366</v>
      </c>
      <c r="CD57" s="1">
        <v>0</v>
      </c>
      <c r="CE57" s="1">
        <v>26670727</v>
      </c>
      <c r="CF57" s="1">
        <v>0</v>
      </c>
      <c r="CH57" t="s">
        <v>149</v>
      </c>
      <c r="CI57" s="1">
        <v>12248310</v>
      </c>
      <c r="CJ57" s="1">
        <v>0</v>
      </c>
      <c r="CK57" s="1">
        <v>12166846</v>
      </c>
      <c r="CL57" s="1">
        <v>0</v>
      </c>
      <c r="CM57" s="1">
        <v>0</v>
      </c>
      <c r="CN57" s="1">
        <v>81464</v>
      </c>
      <c r="CO57" s="1">
        <v>0</v>
      </c>
      <c r="CQ57" t="s">
        <v>149</v>
      </c>
      <c r="CR57" s="1">
        <v>152707682</v>
      </c>
      <c r="CS57" s="1">
        <v>83342879</v>
      </c>
      <c r="CT57" s="1">
        <v>46882951</v>
      </c>
      <c r="CU57" s="1">
        <v>22370673</v>
      </c>
      <c r="CV57" s="1">
        <v>0</v>
      </c>
      <c r="CW57" s="1">
        <v>111179</v>
      </c>
      <c r="CX57" s="1">
        <v>0</v>
      </c>
      <c r="CZ57" s="13">
        <v>806</v>
      </c>
      <c r="DA57" s="1">
        <v>503</v>
      </c>
      <c r="DB57" s="1">
        <v>303</v>
      </c>
      <c r="DD57" s="1">
        <v>1026559</v>
      </c>
      <c r="DE57" s="1">
        <v>1026559</v>
      </c>
      <c r="DF57" s="1">
        <v>0</v>
      </c>
      <c r="DH57" s="1">
        <v>1322299</v>
      </c>
      <c r="DI57" s="1">
        <v>1940793</v>
      </c>
      <c r="DJ57" s="1">
        <v>1442263</v>
      </c>
      <c r="DL57" s="1">
        <v>7466</v>
      </c>
      <c r="DM57" s="1">
        <v>2522</v>
      </c>
      <c r="DN57" s="13">
        <v>4944</v>
      </c>
      <c r="DP57" s="1">
        <v>3488</v>
      </c>
      <c r="DQ57" s="1">
        <v>133</v>
      </c>
      <c r="DR57" s="13">
        <v>3845</v>
      </c>
      <c r="DT57" s="1">
        <v>22</v>
      </c>
      <c r="DU57" s="1">
        <v>66</v>
      </c>
      <c r="DV57" s="1">
        <v>43312</v>
      </c>
      <c r="DW57" s="1">
        <v>0</v>
      </c>
      <c r="DX57" s="1">
        <v>111050245</v>
      </c>
      <c r="DY57" s="10">
        <v>759771</v>
      </c>
      <c r="DZ57" s="9">
        <v>909994806</v>
      </c>
      <c r="EA57" s="9">
        <v>792838387</v>
      </c>
      <c r="EB57" s="9">
        <v>-212976492</v>
      </c>
    </row>
    <row r="58" spans="1:132" x14ac:dyDescent="0.2">
      <c r="A58">
        <v>59</v>
      </c>
      <c r="B58" t="s">
        <v>60</v>
      </c>
      <c r="C58">
        <v>2012</v>
      </c>
      <c r="D58" s="1">
        <v>10076876.450000001</v>
      </c>
      <c r="E58" s="1">
        <v>0</v>
      </c>
      <c r="H58" t="s">
        <v>212</v>
      </c>
      <c r="J58" s="1">
        <v>10234758.58</v>
      </c>
      <c r="K58" s="1">
        <v>5852888.5600000005</v>
      </c>
      <c r="L58" s="1">
        <v>4274190.2799999993</v>
      </c>
      <c r="M58" s="1">
        <v>107679.74</v>
      </c>
      <c r="N58" s="1">
        <v>4320786.58</v>
      </c>
      <c r="Q58" s="1">
        <v>24381152.060000002</v>
      </c>
      <c r="R58" s="1">
        <v>8608060.4900000002</v>
      </c>
      <c r="S58" s="1">
        <v>10648862.220000001</v>
      </c>
      <c r="T58" s="1">
        <v>56426355.739999995</v>
      </c>
      <c r="U58" s="1">
        <v>16784572.539999999</v>
      </c>
      <c r="V58" s="1">
        <v>14439359.59</v>
      </c>
      <c r="W58" s="1">
        <v>0</v>
      </c>
      <c r="X58" s="1">
        <v>0</v>
      </c>
      <c r="Y58" s="1">
        <v>554345.69999999995</v>
      </c>
      <c r="Z58" s="1">
        <v>0</v>
      </c>
      <c r="AA58" s="1">
        <v>4212278.78</v>
      </c>
      <c r="AB58" s="1">
        <v>-10102023.26</v>
      </c>
      <c r="AC58" s="1">
        <v>-53646082.460000001</v>
      </c>
      <c r="AD58" s="1">
        <v>3829827.67</v>
      </c>
      <c r="AE58" s="1">
        <v>10097033.219999999</v>
      </c>
      <c r="AF58" s="1">
        <v>-61910088.07</v>
      </c>
      <c r="AG58" s="1">
        <v>-24351795.219999999</v>
      </c>
      <c r="AH58" s="1">
        <v>-60573315.859999992</v>
      </c>
      <c r="AI58" s="1">
        <v>-17571901.800000001</v>
      </c>
      <c r="AJ58" s="1">
        <v>-213137.95</v>
      </c>
      <c r="AK58" s="1">
        <v>-243592.75</v>
      </c>
      <c r="AL58" s="1">
        <v>-386782.36</v>
      </c>
      <c r="AM58" s="1">
        <v>0</v>
      </c>
      <c r="AN58" s="1">
        <v>-228285.53000000003</v>
      </c>
      <c r="AO58" s="1">
        <v>47502090.289999999</v>
      </c>
      <c r="AP58" s="1">
        <v>13071225.57</v>
      </c>
      <c r="AQ58" s="13">
        <v>3307210.25</v>
      </c>
      <c r="AR58" s="13">
        <v>2545678.31</v>
      </c>
      <c r="AS58" s="13">
        <v>1055461.48</v>
      </c>
      <c r="AT58" s="13">
        <v>650243.48</v>
      </c>
      <c r="AU58" s="1">
        <v>0</v>
      </c>
      <c r="AV58" s="13">
        <v>2456694.86</v>
      </c>
      <c r="AW58" s="13">
        <v>61588.07</v>
      </c>
      <c r="AX58" s="1">
        <v>107679.74</v>
      </c>
      <c r="AY58" s="13">
        <v>0</v>
      </c>
      <c r="AZ58" s="1">
        <v>58054</v>
      </c>
      <c r="BA58" s="1">
        <v>4602923.7300000004</v>
      </c>
      <c r="BB58" s="1">
        <v>-282137.15000000002</v>
      </c>
      <c r="BC58" s="1">
        <v>0</v>
      </c>
      <c r="BD58" s="1">
        <v>1899144.99</v>
      </c>
      <c r="BE58" s="1">
        <v>423475</v>
      </c>
      <c r="BF58" s="1">
        <v>50202.39</v>
      </c>
      <c r="BG58" s="1">
        <v>1136.28</v>
      </c>
      <c r="BH58" s="1">
        <v>0</v>
      </c>
      <c r="BI58" s="1">
        <v>-1706344.959999999</v>
      </c>
      <c r="BL58" s="1">
        <v>635223994</v>
      </c>
      <c r="BM58" s="1">
        <v>635223.99399999995</v>
      </c>
      <c r="BN58" s="1">
        <v>676765709</v>
      </c>
      <c r="BO58" s="1">
        <v>36514616</v>
      </c>
      <c r="BQ58" t="s">
        <v>212</v>
      </c>
      <c r="BR58" s="1">
        <v>33058</v>
      </c>
      <c r="BS58" s="1">
        <v>29282</v>
      </c>
      <c r="BT58" s="1">
        <v>374</v>
      </c>
      <c r="BU58" s="1">
        <v>3402</v>
      </c>
      <c r="BV58" s="1">
        <v>0</v>
      </c>
      <c r="BW58" s="1">
        <v>0</v>
      </c>
      <c r="BX58" s="1">
        <v>0</v>
      </c>
      <c r="BY58" t="s">
        <v>212</v>
      </c>
      <c r="BZ58" s="1">
        <v>667920746</v>
      </c>
      <c r="CA58" s="1">
        <v>316127645</v>
      </c>
      <c r="CB58" s="1">
        <v>254314087</v>
      </c>
      <c r="CC58" s="1">
        <v>97479014</v>
      </c>
      <c r="CD58" s="1">
        <v>0</v>
      </c>
      <c r="CE58" s="1">
        <v>0</v>
      </c>
      <c r="CF58" s="1">
        <v>0</v>
      </c>
      <c r="CH58" t="s">
        <v>212</v>
      </c>
      <c r="CI58" s="1">
        <v>627836</v>
      </c>
      <c r="CJ58" s="1">
        <v>0</v>
      </c>
      <c r="CK58" s="1">
        <v>627836</v>
      </c>
      <c r="CL58" s="1">
        <v>0</v>
      </c>
      <c r="CM58" s="1">
        <v>0</v>
      </c>
      <c r="CN58" s="1">
        <v>0</v>
      </c>
      <c r="CO58" s="1">
        <v>0</v>
      </c>
      <c r="CQ58" t="s">
        <v>212</v>
      </c>
      <c r="CR58" s="1">
        <v>16916060</v>
      </c>
      <c r="CS58" s="1">
        <v>10253217</v>
      </c>
      <c r="CT58" s="1">
        <v>3529882</v>
      </c>
      <c r="CU58" s="1">
        <v>3132961</v>
      </c>
      <c r="CV58" s="1">
        <v>0</v>
      </c>
      <c r="CW58" s="1">
        <v>0</v>
      </c>
      <c r="CX58" s="1">
        <v>0</v>
      </c>
      <c r="CZ58" s="13">
        <v>342</v>
      </c>
      <c r="DA58" s="1">
        <v>58</v>
      </c>
      <c r="DB58" s="1">
        <v>284</v>
      </c>
      <c r="DD58" s="1">
        <v>78000</v>
      </c>
      <c r="DE58" s="1">
        <v>75000</v>
      </c>
      <c r="DF58" s="1">
        <v>100</v>
      </c>
      <c r="DH58" s="1">
        <v>132090</v>
      </c>
      <c r="DI58" s="1">
        <v>92591</v>
      </c>
      <c r="DJ58" s="1">
        <v>105262</v>
      </c>
      <c r="DL58" s="1">
        <v>739</v>
      </c>
      <c r="DM58" s="1">
        <v>619</v>
      </c>
      <c r="DN58" s="13">
        <v>120</v>
      </c>
      <c r="DP58" s="1">
        <v>464</v>
      </c>
      <c r="DQ58" s="1">
        <v>10</v>
      </c>
      <c r="DR58" s="13">
        <v>265</v>
      </c>
      <c r="DT58" s="1">
        <v>8</v>
      </c>
      <c r="DU58" s="1">
        <v>32</v>
      </c>
      <c r="DV58" s="1">
        <v>6100</v>
      </c>
      <c r="DW58" s="1">
        <v>70</v>
      </c>
      <c r="DX58" s="1">
        <v>36028864</v>
      </c>
      <c r="DY58" s="10">
        <v>316444</v>
      </c>
      <c r="DZ58" s="9">
        <v>127446926</v>
      </c>
      <c r="EA58" s="9">
        <v>125952963</v>
      </c>
      <c r="EB58" s="9">
        <v>-10102023</v>
      </c>
    </row>
    <row r="59" spans="1:132" x14ac:dyDescent="0.2">
      <c r="A59">
        <v>60</v>
      </c>
      <c r="B59" t="s">
        <v>61</v>
      </c>
      <c r="C59">
        <v>2012</v>
      </c>
      <c r="D59" s="1">
        <v>1178144.3499999999</v>
      </c>
      <c r="E59" s="1">
        <v>0</v>
      </c>
      <c r="H59" t="s">
        <v>213</v>
      </c>
      <c r="J59" s="1">
        <v>1199538.92</v>
      </c>
      <c r="K59" s="1">
        <v>383447.16</v>
      </c>
      <c r="L59" s="1">
        <v>794697.19</v>
      </c>
      <c r="M59" s="1">
        <v>21394.57</v>
      </c>
      <c r="N59" s="1">
        <v>388360.95</v>
      </c>
      <c r="Q59" s="1">
        <v>248710.33</v>
      </c>
      <c r="R59" s="1">
        <v>0</v>
      </c>
      <c r="S59" s="1">
        <v>1288197.03</v>
      </c>
      <c r="T59" s="1">
        <v>6932260.2599999998</v>
      </c>
      <c r="U59" s="1">
        <v>1629043.32</v>
      </c>
      <c r="V59" s="1">
        <v>2136749.12</v>
      </c>
      <c r="W59" s="1">
        <v>0</v>
      </c>
      <c r="X59" s="1">
        <v>1218128.19</v>
      </c>
      <c r="Y59" s="1">
        <v>216328.65999999997</v>
      </c>
      <c r="Z59" s="1">
        <v>0</v>
      </c>
      <c r="AA59" s="1">
        <v>0</v>
      </c>
      <c r="AB59" s="1">
        <v>0</v>
      </c>
      <c r="AC59" s="1">
        <v>-8968466.6400000006</v>
      </c>
      <c r="AD59" s="1">
        <v>0</v>
      </c>
      <c r="AE59" s="1">
        <v>3228468.2</v>
      </c>
      <c r="AF59" s="1">
        <v>-4533959.51</v>
      </c>
      <c r="AG59" s="1">
        <v>-3499106.3600000003</v>
      </c>
      <c r="AH59" s="1">
        <v>-8397251.9900000002</v>
      </c>
      <c r="AI59" s="1">
        <v>-1815427.22</v>
      </c>
      <c r="AJ59" s="1">
        <v>-20987.98</v>
      </c>
      <c r="AK59" s="1">
        <v>-24521.82</v>
      </c>
      <c r="AL59" s="1">
        <v>-131364.54</v>
      </c>
      <c r="AM59" s="1">
        <v>-7673.3</v>
      </c>
      <c r="AN59" s="1">
        <v>-44976.45</v>
      </c>
      <c r="AO59" s="1">
        <v>8397251.9900000002</v>
      </c>
      <c r="AP59" s="1">
        <v>88827.06</v>
      </c>
      <c r="AQ59" s="13">
        <v>222754.77</v>
      </c>
      <c r="AR59" s="13">
        <v>160692.38999999998</v>
      </c>
      <c r="AS59" s="13">
        <v>337924.31</v>
      </c>
      <c r="AT59" s="13">
        <v>1684.35</v>
      </c>
      <c r="AU59" s="1">
        <v>0</v>
      </c>
      <c r="AV59" s="13">
        <v>444369.81999999995</v>
      </c>
      <c r="AW59" s="13">
        <v>1305.19</v>
      </c>
      <c r="AX59" s="1">
        <v>21394.57</v>
      </c>
      <c r="AY59" s="13">
        <v>9413.52</v>
      </c>
      <c r="AZ59" s="1">
        <v>2500</v>
      </c>
      <c r="BA59" s="1">
        <v>388360.95</v>
      </c>
      <c r="BB59" s="1">
        <v>0</v>
      </c>
      <c r="BC59" s="1">
        <v>0</v>
      </c>
      <c r="BD59" s="1">
        <v>223891.32</v>
      </c>
      <c r="BE59" s="1">
        <v>27994</v>
      </c>
      <c r="BF59" s="1">
        <v>0</v>
      </c>
      <c r="BG59" s="1">
        <v>0</v>
      </c>
      <c r="BH59" s="1">
        <v>0</v>
      </c>
      <c r="BI59" s="1">
        <v>-113839.06000000052</v>
      </c>
      <c r="BL59" s="1">
        <v>80764523</v>
      </c>
      <c r="BM59" s="1">
        <v>80764.523000000001</v>
      </c>
      <c r="BN59" s="1">
        <v>87042361</v>
      </c>
      <c r="BO59" s="1">
        <v>4149636</v>
      </c>
      <c r="BQ59" t="s">
        <v>213</v>
      </c>
      <c r="BR59" s="1">
        <v>4215</v>
      </c>
      <c r="BS59" s="1">
        <v>3721</v>
      </c>
      <c r="BT59" s="1">
        <v>59</v>
      </c>
      <c r="BU59" s="1">
        <v>435</v>
      </c>
      <c r="BV59" s="1">
        <v>0</v>
      </c>
      <c r="BW59" s="1">
        <v>0</v>
      </c>
      <c r="BX59" s="1">
        <v>0</v>
      </c>
      <c r="BY59" t="s">
        <v>213</v>
      </c>
      <c r="BZ59" s="1">
        <v>85762247</v>
      </c>
      <c r="CA59" s="1">
        <v>29994156</v>
      </c>
      <c r="CB59" s="1">
        <v>44095781</v>
      </c>
      <c r="CC59" s="1">
        <v>11672310</v>
      </c>
      <c r="CD59" s="1">
        <v>0</v>
      </c>
      <c r="CE59" s="1">
        <v>0</v>
      </c>
      <c r="CF59" s="1">
        <v>0</v>
      </c>
      <c r="CH59" t="s">
        <v>213</v>
      </c>
      <c r="CI59" s="1">
        <v>120391</v>
      </c>
      <c r="CJ59" s="1">
        <v>0</v>
      </c>
      <c r="CK59" s="1">
        <v>120391</v>
      </c>
      <c r="CL59" s="1">
        <v>0</v>
      </c>
      <c r="CM59" s="1">
        <v>0</v>
      </c>
      <c r="CN59" s="1">
        <v>0</v>
      </c>
      <c r="CO59" s="1">
        <v>0</v>
      </c>
      <c r="CQ59" t="s">
        <v>213</v>
      </c>
      <c r="CR59" s="1">
        <v>1719886</v>
      </c>
      <c r="CS59" s="1">
        <v>1046612</v>
      </c>
      <c r="CT59" s="1">
        <v>365168</v>
      </c>
      <c r="CU59" s="1">
        <v>308106</v>
      </c>
      <c r="CV59" s="1">
        <v>0</v>
      </c>
      <c r="CW59" s="1">
        <v>0</v>
      </c>
      <c r="CX59" s="1">
        <v>0</v>
      </c>
      <c r="CZ59" s="13">
        <v>13</v>
      </c>
      <c r="DA59" s="1">
        <v>13</v>
      </c>
      <c r="DB59" s="1">
        <v>0</v>
      </c>
      <c r="DD59" s="1">
        <v>7846</v>
      </c>
      <c r="DE59" s="1">
        <v>7846</v>
      </c>
      <c r="DF59" s="1">
        <v>0</v>
      </c>
      <c r="DH59" s="1">
        <v>16470</v>
      </c>
      <c r="DI59" s="1">
        <v>16739</v>
      </c>
      <c r="DJ59" s="1">
        <v>15068</v>
      </c>
      <c r="DL59" s="1">
        <v>55</v>
      </c>
      <c r="DM59" s="1">
        <v>53</v>
      </c>
      <c r="DN59" s="13">
        <v>2</v>
      </c>
      <c r="DP59" s="1">
        <v>34</v>
      </c>
      <c r="DQ59" s="1">
        <v>1</v>
      </c>
      <c r="DR59" s="13">
        <v>20</v>
      </c>
      <c r="DT59" s="1">
        <v>0</v>
      </c>
      <c r="DU59" s="1">
        <v>5</v>
      </c>
      <c r="DV59" s="1">
        <v>645</v>
      </c>
      <c r="DW59" s="1">
        <v>69</v>
      </c>
      <c r="DX59" s="1">
        <v>439577</v>
      </c>
      <c r="DY59" s="10">
        <v>0</v>
      </c>
      <c r="DZ59" s="9">
        <v>13669417</v>
      </c>
      <c r="EA59" s="9">
        <v>13669417</v>
      </c>
      <c r="EB59" s="9">
        <v>0</v>
      </c>
    </row>
    <row r="60" spans="1:132" x14ac:dyDescent="0.2">
      <c r="A60">
        <v>61</v>
      </c>
      <c r="B60" t="s">
        <v>62</v>
      </c>
      <c r="C60">
        <v>2012</v>
      </c>
      <c r="D60" s="1">
        <v>1799354.6700000002</v>
      </c>
      <c r="E60" s="1">
        <v>0</v>
      </c>
      <c r="H60" t="s">
        <v>214</v>
      </c>
      <c r="J60" s="1">
        <v>1854516.1800000002</v>
      </c>
      <c r="K60" s="1">
        <v>659889.30999999994</v>
      </c>
      <c r="L60" s="1">
        <v>1156877.56</v>
      </c>
      <c r="M60" s="1">
        <v>37749.31</v>
      </c>
      <c r="N60" s="1">
        <v>543009.57999999996</v>
      </c>
      <c r="Q60" s="1">
        <v>166492.66</v>
      </c>
      <c r="R60" s="1">
        <v>0</v>
      </c>
      <c r="S60" s="1">
        <v>724126.05</v>
      </c>
      <c r="T60" s="1">
        <v>3442027.3200000003</v>
      </c>
      <c r="U60" s="1">
        <v>1099855.3500000001</v>
      </c>
      <c r="V60" s="1">
        <v>1608945.2999999998</v>
      </c>
      <c r="W60" s="1">
        <v>8796.4500000000007</v>
      </c>
      <c r="X60" s="1">
        <v>769177.85</v>
      </c>
      <c r="Y60" s="1">
        <v>195132.97</v>
      </c>
      <c r="Z60" s="1">
        <v>0</v>
      </c>
      <c r="AA60" s="1">
        <v>0</v>
      </c>
      <c r="AB60" s="1">
        <v>-468612.77</v>
      </c>
      <c r="AC60" s="1">
        <v>-2584297.2200000002</v>
      </c>
      <c r="AD60" s="1">
        <v>341430.7</v>
      </c>
      <c r="AE60" s="1">
        <v>4127835.0500000003</v>
      </c>
      <c r="AF60" s="1">
        <v>-5444295.75</v>
      </c>
      <c r="AG60" s="1">
        <v>-3567842.22</v>
      </c>
      <c r="AH60" s="1">
        <v>-10199953.879999999</v>
      </c>
      <c r="AI60" s="1">
        <v>-2423039.33</v>
      </c>
      <c r="AJ60" s="1">
        <v>-57518.62</v>
      </c>
      <c r="AK60" s="1">
        <v>-113461.25</v>
      </c>
      <c r="AL60" s="1">
        <v>-249975.21000000002</v>
      </c>
      <c r="AM60" s="1">
        <v>-23257.49</v>
      </c>
      <c r="AN60" s="1">
        <v>-4221.5799999999981</v>
      </c>
      <c r="AO60" s="1">
        <v>10206094.52</v>
      </c>
      <c r="AP60" s="1">
        <v>199373.19</v>
      </c>
      <c r="AQ60" s="13">
        <v>304403.24999999994</v>
      </c>
      <c r="AR60" s="13">
        <v>355486.06</v>
      </c>
      <c r="AS60" s="13">
        <v>409655.64</v>
      </c>
      <c r="AT60" s="13">
        <v>4972.78</v>
      </c>
      <c r="AU60" s="1">
        <v>0</v>
      </c>
      <c r="AV60" s="13">
        <v>693221.43</v>
      </c>
      <c r="AW60" s="13">
        <v>31509.16</v>
      </c>
      <c r="AX60" s="1">
        <v>37749.31</v>
      </c>
      <c r="AY60" s="13">
        <v>106.35</v>
      </c>
      <c r="AZ60" s="1">
        <v>225</v>
      </c>
      <c r="BA60" s="1">
        <v>543009.57999999996</v>
      </c>
      <c r="BB60" s="1">
        <v>0</v>
      </c>
      <c r="BC60" s="1">
        <v>0</v>
      </c>
      <c r="BD60" s="1">
        <v>104824.5</v>
      </c>
      <c r="BE60" s="1">
        <v>29835</v>
      </c>
      <c r="BF60" s="1">
        <v>17412.2</v>
      </c>
      <c r="BG60" s="1">
        <v>0</v>
      </c>
      <c r="BH60" s="1">
        <v>0</v>
      </c>
      <c r="BI60" s="1">
        <v>-133549.38999999961</v>
      </c>
      <c r="BL60" s="1">
        <v>115215976</v>
      </c>
      <c r="BM60" s="1">
        <v>115215.976</v>
      </c>
      <c r="BN60" s="1">
        <v>106397501</v>
      </c>
      <c r="BO60" s="1">
        <v>8883546</v>
      </c>
      <c r="BQ60" t="s">
        <v>214</v>
      </c>
      <c r="BR60" s="1">
        <v>5862</v>
      </c>
      <c r="BS60" s="1">
        <v>5025</v>
      </c>
      <c r="BT60" s="1">
        <v>67</v>
      </c>
      <c r="BU60" s="1">
        <v>770</v>
      </c>
      <c r="BV60" s="1">
        <v>0</v>
      </c>
      <c r="BW60" s="1">
        <v>0</v>
      </c>
      <c r="BX60" s="1">
        <v>0</v>
      </c>
      <c r="BY60" t="s">
        <v>214</v>
      </c>
      <c r="BZ60" s="1">
        <v>104336162</v>
      </c>
      <c r="CA60" s="1">
        <v>42116982</v>
      </c>
      <c r="CB60" s="1">
        <v>42549997</v>
      </c>
      <c r="CC60" s="1">
        <v>19669183</v>
      </c>
      <c r="CD60" s="1">
        <v>0</v>
      </c>
      <c r="CE60" s="1">
        <v>0</v>
      </c>
      <c r="CF60" s="1">
        <v>0</v>
      </c>
      <c r="CH60" t="s">
        <v>214</v>
      </c>
      <c r="CI60" s="1">
        <v>125469</v>
      </c>
      <c r="CJ60" s="1">
        <v>0</v>
      </c>
      <c r="CK60" s="1">
        <v>125469</v>
      </c>
      <c r="CL60" s="1">
        <v>0</v>
      </c>
      <c r="CM60" s="1">
        <v>0</v>
      </c>
      <c r="CN60" s="1">
        <v>0</v>
      </c>
      <c r="CO60" s="1">
        <v>0</v>
      </c>
      <c r="CQ60" t="s">
        <v>214</v>
      </c>
      <c r="CR60" s="1">
        <v>2306448</v>
      </c>
      <c r="CS60" s="1">
        <v>1471752</v>
      </c>
      <c r="CT60" s="1">
        <v>367848</v>
      </c>
      <c r="CU60" s="1">
        <v>466848</v>
      </c>
      <c r="CV60" s="1">
        <v>0</v>
      </c>
      <c r="CW60" s="1">
        <v>0</v>
      </c>
      <c r="CX60" s="1">
        <v>0</v>
      </c>
      <c r="CZ60" s="13">
        <v>18</v>
      </c>
      <c r="DA60" s="1">
        <v>11</v>
      </c>
      <c r="DB60" s="1">
        <v>7</v>
      </c>
      <c r="DD60" s="1">
        <v>9900</v>
      </c>
      <c r="DE60" s="1">
        <v>16700</v>
      </c>
      <c r="DF60" s="1">
        <v>0</v>
      </c>
      <c r="DH60" s="1">
        <v>21785</v>
      </c>
      <c r="DI60" s="1">
        <v>33214</v>
      </c>
      <c r="DJ60" s="1">
        <v>20318</v>
      </c>
      <c r="DL60" s="1">
        <v>103</v>
      </c>
      <c r="DM60" s="1">
        <v>92</v>
      </c>
      <c r="DN60" s="13">
        <v>11</v>
      </c>
      <c r="DP60" s="1">
        <v>44</v>
      </c>
      <c r="DQ60" s="1">
        <v>0</v>
      </c>
      <c r="DR60" s="13">
        <v>59</v>
      </c>
      <c r="DT60" s="1">
        <v>0</v>
      </c>
      <c r="DU60" s="1">
        <v>9</v>
      </c>
      <c r="DV60" s="1">
        <v>978</v>
      </c>
      <c r="DW60" s="1">
        <v>0</v>
      </c>
      <c r="DX60" s="1">
        <v>1342596</v>
      </c>
      <c r="DY60" s="10">
        <v>0</v>
      </c>
      <c r="DZ60" s="9">
        <v>8014551</v>
      </c>
      <c r="EA60" s="9">
        <v>7545938</v>
      </c>
      <c r="EB60" s="9">
        <v>-468613</v>
      </c>
    </row>
    <row r="61" spans="1:132" x14ac:dyDescent="0.2">
      <c r="A61">
        <v>62</v>
      </c>
      <c r="B61" t="s">
        <v>63</v>
      </c>
      <c r="C61">
        <v>2012</v>
      </c>
      <c r="D61" s="1">
        <v>1436390.09</v>
      </c>
      <c r="E61" s="1">
        <v>0</v>
      </c>
      <c r="H61" t="s">
        <v>215</v>
      </c>
      <c r="J61" s="1">
        <v>1461471.01</v>
      </c>
      <c r="K61" s="1">
        <v>818135.76</v>
      </c>
      <c r="L61" s="1">
        <v>623240.81000000006</v>
      </c>
      <c r="M61" s="1">
        <v>20094.439999999999</v>
      </c>
      <c r="N61" s="1">
        <v>317687.05</v>
      </c>
      <c r="Q61" s="1">
        <v>91864.15</v>
      </c>
      <c r="R61" s="1">
        <v>0</v>
      </c>
      <c r="S61" s="1">
        <v>0</v>
      </c>
      <c r="T61" s="1">
        <v>5832901.4199999999</v>
      </c>
      <c r="U61" s="1">
        <v>1696557.12</v>
      </c>
      <c r="V61" s="1">
        <v>815245.09</v>
      </c>
      <c r="W61" s="1">
        <v>0</v>
      </c>
      <c r="X61" s="1">
        <v>767581.09</v>
      </c>
      <c r="Y61" s="1">
        <v>148669.9</v>
      </c>
      <c r="Z61" s="1">
        <v>0</v>
      </c>
      <c r="AA61" s="1">
        <v>29441.15</v>
      </c>
      <c r="AB61" s="1">
        <v>-975244.14</v>
      </c>
      <c r="AC61" s="1">
        <v>-3465671.97</v>
      </c>
      <c r="AD61" s="1">
        <v>13778.59</v>
      </c>
      <c r="AE61" s="1">
        <v>2822934.1599999992</v>
      </c>
      <c r="AF61" s="1">
        <v>-4638924.0500000007</v>
      </c>
      <c r="AG61" s="1">
        <v>-3056502.2300000004</v>
      </c>
      <c r="AH61" s="1">
        <v>-5997312.1400000006</v>
      </c>
      <c r="AI61" s="1">
        <v>-2008989.52</v>
      </c>
      <c r="AJ61" s="1">
        <v>-34326.49</v>
      </c>
      <c r="AK61" s="1">
        <v>-18315</v>
      </c>
      <c r="AL61" s="1">
        <v>-247405.36</v>
      </c>
      <c r="AM61" s="1">
        <v>-5189.0300000000061</v>
      </c>
      <c r="AN61" s="1">
        <v>6279</v>
      </c>
      <c r="AO61" s="1">
        <v>5954101.0899999999</v>
      </c>
      <c r="AP61" s="1">
        <v>203188.05</v>
      </c>
      <c r="AQ61" s="13">
        <v>555763.35</v>
      </c>
      <c r="AR61" s="13">
        <v>262372.41000000003</v>
      </c>
      <c r="AS61" s="13">
        <v>273359.57</v>
      </c>
      <c r="AT61" s="13">
        <v>0</v>
      </c>
      <c r="AU61" s="1">
        <v>0</v>
      </c>
      <c r="AV61" s="13">
        <v>321059.95999999996</v>
      </c>
      <c r="AW61" s="13">
        <v>18479.54</v>
      </c>
      <c r="AX61" s="1">
        <v>20094.439999999999</v>
      </c>
      <c r="AY61" s="13">
        <v>5355.26</v>
      </c>
      <c r="AZ61" s="1">
        <v>2130</v>
      </c>
      <c r="BA61" s="1">
        <v>317687.05</v>
      </c>
      <c r="BB61" s="1">
        <v>0</v>
      </c>
      <c r="BC61" s="1">
        <v>0</v>
      </c>
      <c r="BD61" s="1">
        <v>93557.459999999992</v>
      </c>
      <c r="BE61" s="1">
        <v>36460.120000000003</v>
      </c>
      <c r="BF61" s="1">
        <v>4986.4799999999996</v>
      </c>
      <c r="BG61" s="1">
        <v>3173.62</v>
      </c>
      <c r="BH61" s="1">
        <v>0</v>
      </c>
      <c r="BI61" s="1">
        <v>-233490.14000000103</v>
      </c>
      <c r="BL61" s="1">
        <v>75601634</v>
      </c>
      <c r="BM61" s="1">
        <v>75601.634000000005</v>
      </c>
      <c r="BN61" s="1">
        <v>71922866</v>
      </c>
      <c r="BO61" s="1">
        <v>3739756</v>
      </c>
      <c r="BQ61" t="s">
        <v>215</v>
      </c>
      <c r="BR61" s="1">
        <v>2755</v>
      </c>
      <c r="BS61" s="1">
        <v>2312</v>
      </c>
      <c r="BT61" s="1">
        <v>52</v>
      </c>
      <c r="BU61" s="1">
        <v>391</v>
      </c>
      <c r="BV61" s="1">
        <v>0</v>
      </c>
      <c r="BW61" s="1">
        <v>0</v>
      </c>
      <c r="BX61" s="1">
        <v>0</v>
      </c>
      <c r="BY61" t="s">
        <v>215</v>
      </c>
      <c r="BZ61" s="1">
        <v>70719386</v>
      </c>
      <c r="CA61" s="1">
        <v>31928855</v>
      </c>
      <c r="CB61" s="1">
        <v>27016605</v>
      </c>
      <c r="CC61" s="1">
        <v>11773926</v>
      </c>
      <c r="CD61" s="1">
        <v>0</v>
      </c>
      <c r="CE61" s="1">
        <v>0</v>
      </c>
      <c r="CF61" s="1">
        <v>0</v>
      </c>
      <c r="CH61" t="s">
        <v>215</v>
      </c>
      <c r="CI61" s="1">
        <v>66215</v>
      </c>
      <c r="CJ61" s="1">
        <v>0</v>
      </c>
      <c r="CK61" s="1">
        <v>66215</v>
      </c>
      <c r="CL61" s="1">
        <v>0</v>
      </c>
      <c r="CM61" s="1">
        <v>0</v>
      </c>
      <c r="CN61" s="1">
        <v>0</v>
      </c>
      <c r="CO61" s="1">
        <v>0</v>
      </c>
      <c r="CQ61" t="s">
        <v>215</v>
      </c>
      <c r="CR61" s="1">
        <v>1908535</v>
      </c>
      <c r="CS61" s="1">
        <v>1245709</v>
      </c>
      <c r="CT61" s="1">
        <v>324328</v>
      </c>
      <c r="CU61" s="1">
        <v>338498</v>
      </c>
      <c r="CV61" s="1">
        <v>0</v>
      </c>
      <c r="CW61" s="1">
        <v>0</v>
      </c>
      <c r="CX61" s="1">
        <v>0</v>
      </c>
      <c r="CZ61" s="13">
        <v>536</v>
      </c>
      <c r="DA61" s="1">
        <v>6</v>
      </c>
      <c r="DB61" s="1">
        <v>530</v>
      </c>
      <c r="DD61" s="1">
        <v>5037</v>
      </c>
      <c r="DE61" s="1">
        <v>5037</v>
      </c>
      <c r="DF61" s="1">
        <v>106</v>
      </c>
      <c r="DH61" s="1">
        <v>18063</v>
      </c>
      <c r="DI61" s="1">
        <v>12044</v>
      </c>
      <c r="DJ61" s="1">
        <v>12301</v>
      </c>
      <c r="DL61" s="1">
        <v>283</v>
      </c>
      <c r="DM61" s="1">
        <v>277</v>
      </c>
      <c r="DN61" s="13">
        <v>6</v>
      </c>
      <c r="DP61" s="1">
        <v>79</v>
      </c>
      <c r="DQ61" s="1">
        <v>0</v>
      </c>
      <c r="DR61" s="13">
        <v>204</v>
      </c>
      <c r="DT61" s="1">
        <v>0</v>
      </c>
      <c r="DU61" s="1">
        <v>0</v>
      </c>
      <c r="DV61" s="1">
        <v>0</v>
      </c>
      <c r="DW61" s="1">
        <v>8</v>
      </c>
      <c r="DX61" s="1">
        <v>1217895</v>
      </c>
      <c r="DY61" s="10">
        <v>0</v>
      </c>
      <c r="DZ61" s="9">
        <v>9382259</v>
      </c>
      <c r="EA61" s="9">
        <v>8407015</v>
      </c>
      <c r="EB61" s="9">
        <v>-975244</v>
      </c>
    </row>
    <row r="62" spans="1:132" x14ac:dyDescent="0.2">
      <c r="A62">
        <v>63</v>
      </c>
      <c r="B62" t="s">
        <v>64</v>
      </c>
      <c r="C62">
        <v>2012</v>
      </c>
      <c r="D62" s="1">
        <v>4817639.6700000009</v>
      </c>
      <c r="E62" s="1">
        <v>0</v>
      </c>
      <c r="H62" t="s">
        <v>216</v>
      </c>
      <c r="J62" s="1">
        <v>5045839.2600000007</v>
      </c>
      <c r="K62" s="1">
        <v>1282789.3700000001</v>
      </c>
      <c r="L62" s="1">
        <v>3618193.5000000009</v>
      </c>
      <c r="M62" s="1">
        <v>144856.39000000001</v>
      </c>
      <c r="N62" s="1">
        <v>1549248.37</v>
      </c>
      <c r="Q62" s="1">
        <v>181826.2</v>
      </c>
      <c r="R62" s="1">
        <v>0</v>
      </c>
      <c r="S62" s="1">
        <v>850124.96</v>
      </c>
      <c r="T62" s="1">
        <v>29298857.050000001</v>
      </c>
      <c r="U62" s="1">
        <v>9491923.6099999994</v>
      </c>
      <c r="V62" s="1">
        <v>10910141.559999999</v>
      </c>
      <c r="W62" s="1">
        <v>2400743.02</v>
      </c>
      <c r="X62" s="1">
        <v>1340980.82</v>
      </c>
      <c r="Y62" s="1">
        <v>612894.04</v>
      </c>
      <c r="Z62" s="1">
        <v>0</v>
      </c>
      <c r="AA62" s="1">
        <v>455908.73</v>
      </c>
      <c r="AB62" s="1">
        <v>-7501524.9900000002</v>
      </c>
      <c r="AC62" s="1">
        <v>-23550510.530000001</v>
      </c>
      <c r="AD62" s="1">
        <v>114688.92</v>
      </c>
      <c r="AE62" s="1">
        <v>7636931.5399999991</v>
      </c>
      <c r="AF62" s="1">
        <v>-20151601.420000002</v>
      </c>
      <c r="AG62" s="1">
        <v>-12091383.509999998</v>
      </c>
      <c r="AH62" s="1">
        <v>-30231381.719999999</v>
      </c>
      <c r="AI62" s="1">
        <v>-7022508.3799999999</v>
      </c>
      <c r="AJ62" s="1">
        <v>-118048.93</v>
      </c>
      <c r="AK62" s="1">
        <v>-165278.23000000001</v>
      </c>
      <c r="AL62" s="1">
        <v>-175413.38</v>
      </c>
      <c r="AM62" s="1">
        <v>-125889.85999999999</v>
      </c>
      <c r="AN62" s="1">
        <v>-156230.47999999998</v>
      </c>
      <c r="AO62" s="1">
        <v>30231381.719999999</v>
      </c>
      <c r="AP62" s="1">
        <v>0</v>
      </c>
      <c r="AQ62" s="13">
        <v>843039.13</v>
      </c>
      <c r="AR62" s="13">
        <v>439750.24</v>
      </c>
      <c r="AS62" s="13">
        <v>894319.66999999993</v>
      </c>
      <c r="AT62" s="13">
        <v>32390.019999999997</v>
      </c>
      <c r="AU62" s="1">
        <v>0</v>
      </c>
      <c r="AV62" s="13">
        <v>2553516.1600000006</v>
      </c>
      <c r="AW62" s="13">
        <v>51703.199999999997</v>
      </c>
      <c r="AX62" s="1">
        <v>144856.39000000001</v>
      </c>
      <c r="AY62" s="13">
        <v>2921.25</v>
      </c>
      <c r="AZ62" s="1">
        <v>0</v>
      </c>
      <c r="BA62" s="1">
        <v>1549248.37</v>
      </c>
      <c r="BB62" s="1">
        <v>0</v>
      </c>
      <c r="BC62" s="1">
        <v>0</v>
      </c>
      <c r="BD62" s="1">
        <v>1002483.09</v>
      </c>
      <c r="BE62" s="1">
        <v>118551.02</v>
      </c>
      <c r="BF62" s="1">
        <v>83343.199999999997</v>
      </c>
      <c r="BG62" s="1">
        <v>0</v>
      </c>
      <c r="BH62" s="1">
        <v>0</v>
      </c>
      <c r="BI62" s="1">
        <v>-47247.519999997312</v>
      </c>
      <c r="BL62" s="1">
        <v>300525696</v>
      </c>
      <c r="BM62" s="1">
        <v>300525.696</v>
      </c>
      <c r="BN62" s="1">
        <v>291171874</v>
      </c>
      <c r="BO62" s="1">
        <v>9619561</v>
      </c>
      <c r="BQ62" t="s">
        <v>216</v>
      </c>
      <c r="BR62" s="1">
        <v>16563</v>
      </c>
      <c r="BS62" s="1">
        <v>14698</v>
      </c>
      <c r="BT62" s="1">
        <v>195</v>
      </c>
      <c r="BU62" s="1">
        <v>1670</v>
      </c>
      <c r="BV62" s="1">
        <v>0</v>
      </c>
      <c r="BW62" s="1">
        <v>0</v>
      </c>
      <c r="BX62" s="1">
        <v>0</v>
      </c>
      <c r="BY62" t="s">
        <v>216</v>
      </c>
      <c r="BZ62" s="1">
        <v>287989674</v>
      </c>
      <c r="CA62" s="1">
        <v>117522946</v>
      </c>
      <c r="CB62" s="1">
        <v>134205543</v>
      </c>
      <c r="CC62" s="1">
        <v>36261185</v>
      </c>
      <c r="CD62" s="1">
        <v>0</v>
      </c>
      <c r="CE62" s="1">
        <v>0</v>
      </c>
      <c r="CF62" s="1">
        <v>0</v>
      </c>
      <c r="CH62" t="s">
        <v>216</v>
      </c>
      <c r="CI62" s="1">
        <v>359117</v>
      </c>
      <c r="CJ62" s="1">
        <v>0</v>
      </c>
      <c r="CK62" s="1">
        <v>359117</v>
      </c>
      <c r="CL62" s="1">
        <v>0</v>
      </c>
      <c r="CM62" s="1">
        <v>0</v>
      </c>
      <c r="CN62" s="1">
        <v>0</v>
      </c>
      <c r="CO62" s="1">
        <v>0</v>
      </c>
      <c r="CQ62" t="s">
        <v>216</v>
      </c>
      <c r="CR62" s="1">
        <v>6207433</v>
      </c>
      <c r="CS62" s="1">
        <v>4043772</v>
      </c>
      <c r="CT62" s="1">
        <v>1257658</v>
      </c>
      <c r="CU62" s="1">
        <v>906003</v>
      </c>
      <c r="CV62" s="1">
        <v>0</v>
      </c>
      <c r="CW62" s="1">
        <v>0</v>
      </c>
      <c r="CX62" s="1">
        <v>0</v>
      </c>
      <c r="CZ62" s="13">
        <v>33</v>
      </c>
      <c r="DA62" s="1">
        <v>33</v>
      </c>
      <c r="DB62" s="1">
        <v>0</v>
      </c>
      <c r="DD62" s="1">
        <v>39839</v>
      </c>
      <c r="DE62" s="1">
        <v>39839</v>
      </c>
      <c r="DF62" s="1">
        <v>0</v>
      </c>
      <c r="DH62" s="1">
        <v>46854</v>
      </c>
      <c r="DI62" s="1">
        <v>63087</v>
      </c>
      <c r="DJ62" s="1">
        <v>46419</v>
      </c>
      <c r="DL62" s="1">
        <v>252</v>
      </c>
      <c r="DM62" s="1">
        <v>154</v>
      </c>
      <c r="DN62" s="13">
        <v>98</v>
      </c>
      <c r="DP62" s="1">
        <v>136</v>
      </c>
      <c r="DQ62" s="1">
        <v>9</v>
      </c>
      <c r="DR62" s="13">
        <v>107</v>
      </c>
      <c r="DT62" s="1">
        <v>0</v>
      </c>
      <c r="DU62" s="1">
        <v>0</v>
      </c>
      <c r="DV62" s="1">
        <v>1411</v>
      </c>
      <c r="DW62" s="1">
        <v>54</v>
      </c>
      <c r="DX62" s="1">
        <v>3717260</v>
      </c>
      <c r="DY62" s="10">
        <v>0</v>
      </c>
      <c r="DZ62" s="9">
        <v>55543403</v>
      </c>
      <c r="EA62" s="9">
        <v>48041878</v>
      </c>
      <c r="EB62" s="9">
        <v>-7501525</v>
      </c>
    </row>
    <row r="63" spans="1:132" x14ac:dyDescent="0.2">
      <c r="A63">
        <v>64</v>
      </c>
      <c r="B63" t="s">
        <v>65</v>
      </c>
      <c r="C63">
        <v>2012</v>
      </c>
      <c r="D63" s="1">
        <v>12816732.260000002</v>
      </c>
      <c r="E63" s="1">
        <v>0</v>
      </c>
      <c r="H63" t="s">
        <v>217</v>
      </c>
      <c r="J63" s="1">
        <v>13008620.59</v>
      </c>
      <c r="K63" s="1">
        <v>6998268.8100000005</v>
      </c>
      <c r="L63" s="1">
        <v>5828046.5</v>
      </c>
      <c r="M63" s="1">
        <v>182305.28</v>
      </c>
      <c r="N63" s="1">
        <v>6784148.3999999994</v>
      </c>
      <c r="Q63" s="1">
        <v>4129147.07</v>
      </c>
      <c r="R63" s="1">
        <v>0</v>
      </c>
      <c r="S63" s="1">
        <v>8124041.5300000003</v>
      </c>
      <c r="T63" s="1">
        <v>97814186.989999995</v>
      </c>
      <c r="U63" s="1">
        <v>27814253.68</v>
      </c>
      <c r="V63" s="1">
        <v>30021231.219999999</v>
      </c>
      <c r="W63" s="1">
        <v>0</v>
      </c>
      <c r="X63" s="1">
        <v>11247396.620000001</v>
      </c>
      <c r="Y63" s="1">
        <v>4190991.3899999997</v>
      </c>
      <c r="Z63" s="1">
        <v>0</v>
      </c>
      <c r="AA63" s="1">
        <v>600040.43999999994</v>
      </c>
      <c r="AB63" s="1">
        <v>-13065469.15</v>
      </c>
      <c r="AC63" s="1">
        <v>-97605796.159999996</v>
      </c>
      <c r="AD63" s="1">
        <v>4154029.0999999996</v>
      </c>
      <c r="AE63" s="1">
        <v>28264171.830000006</v>
      </c>
      <c r="AF63" s="1">
        <v>-55164972.530000001</v>
      </c>
      <c r="AG63" s="1">
        <v>-49702798.169999994</v>
      </c>
      <c r="AH63" s="1">
        <v>-88334420.359999999</v>
      </c>
      <c r="AI63" s="1">
        <v>-21034902.890000001</v>
      </c>
      <c r="AJ63" s="1">
        <v>-285249.28999999998</v>
      </c>
      <c r="AK63" s="1">
        <v>-279088.39</v>
      </c>
      <c r="AL63" s="1">
        <v>-526403.59</v>
      </c>
      <c r="AM63" s="1">
        <v>135353.19999999995</v>
      </c>
      <c r="AN63" s="1">
        <v>-255305.59</v>
      </c>
      <c r="AO63" s="1">
        <v>88327924.339999989</v>
      </c>
      <c r="AP63" s="1">
        <v>0</v>
      </c>
      <c r="AQ63" s="13">
        <v>3085194.89</v>
      </c>
      <c r="AR63" s="13">
        <v>3913073.9200000009</v>
      </c>
      <c r="AS63" s="13">
        <v>1978651.63</v>
      </c>
      <c r="AT63" s="13">
        <v>11562.66</v>
      </c>
      <c r="AU63" s="1">
        <v>73588.509999999995</v>
      </c>
      <c r="AV63" s="13">
        <v>3699294.24</v>
      </c>
      <c r="AW63" s="13">
        <v>31291.15</v>
      </c>
      <c r="AX63" s="1">
        <v>182305.28</v>
      </c>
      <c r="AY63" s="13">
        <v>97663.77</v>
      </c>
      <c r="AZ63" s="1">
        <v>43857.02</v>
      </c>
      <c r="BA63" s="1">
        <v>6733255.6799999997</v>
      </c>
      <c r="BB63" s="1">
        <v>50892.72</v>
      </c>
      <c r="BC63" s="1">
        <v>0</v>
      </c>
      <c r="BD63" s="1">
        <v>544151.05000000005</v>
      </c>
      <c r="BE63" s="1">
        <v>-527183</v>
      </c>
      <c r="BF63" s="1">
        <v>9583.0499999999993</v>
      </c>
      <c r="BG63" s="1">
        <v>2032.79</v>
      </c>
      <c r="BH63" s="1">
        <v>0</v>
      </c>
      <c r="BI63" s="1">
        <v>-2322877.2100000223</v>
      </c>
      <c r="BL63" s="1">
        <v>942186779</v>
      </c>
      <c r="BM63" s="1">
        <v>942186.77899999998</v>
      </c>
      <c r="BN63" s="1">
        <v>949288201</v>
      </c>
      <c r="BO63" s="1">
        <v>38167634</v>
      </c>
      <c r="BQ63" t="s">
        <v>217</v>
      </c>
      <c r="BR63" s="1">
        <v>49998</v>
      </c>
      <c r="BS63" s="1">
        <v>44945</v>
      </c>
      <c r="BT63" s="1">
        <v>536</v>
      </c>
      <c r="BU63" s="1">
        <v>4517</v>
      </c>
      <c r="BV63" s="1">
        <v>0</v>
      </c>
      <c r="BW63" s="1">
        <v>0</v>
      </c>
      <c r="BX63" s="1">
        <v>0</v>
      </c>
      <c r="BY63" t="s">
        <v>217</v>
      </c>
      <c r="BZ63" s="1">
        <v>940012098</v>
      </c>
      <c r="CA63" s="1">
        <v>336414814</v>
      </c>
      <c r="CB63" s="1">
        <v>467596351</v>
      </c>
      <c r="CC63" s="1">
        <v>136000933</v>
      </c>
      <c r="CD63" s="1">
        <v>0</v>
      </c>
      <c r="CE63" s="1">
        <v>0</v>
      </c>
      <c r="CF63" s="1">
        <v>0</v>
      </c>
      <c r="CH63" t="s">
        <v>217</v>
      </c>
      <c r="CI63" s="1">
        <v>1272753</v>
      </c>
      <c r="CJ63" s="1">
        <v>0</v>
      </c>
      <c r="CK63" s="1">
        <v>1272753</v>
      </c>
      <c r="CL63" s="1">
        <v>0</v>
      </c>
      <c r="CM63" s="1">
        <v>0</v>
      </c>
      <c r="CN63" s="1">
        <v>0</v>
      </c>
      <c r="CO63" s="1">
        <v>0</v>
      </c>
      <c r="CQ63" t="s">
        <v>217</v>
      </c>
      <c r="CR63" s="1">
        <v>17426997</v>
      </c>
      <c r="CS63" s="1">
        <v>10588692</v>
      </c>
      <c r="CT63" s="1">
        <v>3781968</v>
      </c>
      <c r="CU63" s="1">
        <v>3056337</v>
      </c>
      <c r="CV63" s="1">
        <v>0</v>
      </c>
      <c r="CW63" s="1">
        <v>0</v>
      </c>
      <c r="CX63" s="1">
        <v>0</v>
      </c>
      <c r="CZ63" s="13">
        <v>381</v>
      </c>
      <c r="DA63" s="1">
        <v>122</v>
      </c>
      <c r="DB63" s="1">
        <v>259</v>
      </c>
      <c r="DD63" s="1">
        <v>109219</v>
      </c>
      <c r="DE63" s="1">
        <v>108359</v>
      </c>
      <c r="DF63" s="1">
        <v>0</v>
      </c>
      <c r="DH63" s="1">
        <v>168172</v>
      </c>
      <c r="DI63" s="1">
        <v>161993</v>
      </c>
      <c r="DJ63" s="1">
        <v>149526</v>
      </c>
      <c r="DL63" s="1">
        <v>1157</v>
      </c>
      <c r="DM63" s="1">
        <v>922</v>
      </c>
      <c r="DN63" s="13">
        <v>235</v>
      </c>
      <c r="DP63" s="1">
        <v>603</v>
      </c>
      <c r="DQ63" s="1">
        <v>2</v>
      </c>
      <c r="DR63" s="13">
        <v>552</v>
      </c>
      <c r="DT63" s="1">
        <v>0</v>
      </c>
      <c r="DU63" s="1">
        <v>25</v>
      </c>
      <c r="DV63" s="1">
        <v>7143</v>
      </c>
      <c r="DW63" s="1">
        <v>75</v>
      </c>
      <c r="DX63" s="1">
        <v>11718250</v>
      </c>
      <c r="DY63" s="10">
        <v>0</v>
      </c>
      <c r="DZ63" s="9">
        <v>183941292</v>
      </c>
      <c r="EA63" s="9">
        <v>170875823</v>
      </c>
      <c r="EB63" s="9">
        <v>-13065469</v>
      </c>
    </row>
    <row r="64" spans="1:132" x14ac:dyDescent="0.2">
      <c r="A64">
        <v>65</v>
      </c>
      <c r="B64" t="s">
        <v>66</v>
      </c>
      <c r="C64">
        <v>2012</v>
      </c>
      <c r="D64" s="1">
        <v>2366184.4</v>
      </c>
      <c r="E64" s="1">
        <v>0</v>
      </c>
      <c r="H64" t="s">
        <v>246</v>
      </c>
      <c r="J64" s="1">
        <v>2386948.4699999997</v>
      </c>
      <c r="K64" s="1">
        <v>908063.84999999986</v>
      </c>
      <c r="L64" s="1">
        <v>1458120.55</v>
      </c>
      <c r="M64" s="1">
        <v>20764.07</v>
      </c>
      <c r="N64" s="1">
        <v>519766</v>
      </c>
      <c r="Q64" s="1">
        <v>11520.38</v>
      </c>
      <c r="R64" s="1">
        <v>0</v>
      </c>
      <c r="S64" s="1">
        <v>404209.7</v>
      </c>
      <c r="T64" s="1">
        <v>11550615.710000001</v>
      </c>
      <c r="U64" s="1">
        <v>4384943.9800000004</v>
      </c>
      <c r="V64" s="1">
        <v>1993454.4100000001</v>
      </c>
      <c r="W64" s="1">
        <v>0</v>
      </c>
      <c r="X64" s="1">
        <v>0</v>
      </c>
      <c r="Y64" s="1">
        <v>308175</v>
      </c>
      <c r="Z64" s="1">
        <v>0</v>
      </c>
      <c r="AA64" s="1">
        <v>0</v>
      </c>
      <c r="AB64" s="1">
        <v>-2838082.21</v>
      </c>
      <c r="AC64" s="1">
        <v>-9905497.8499999996</v>
      </c>
      <c r="AD64" s="1">
        <v>130116.90000000001</v>
      </c>
      <c r="AE64" s="1">
        <v>5746097.0899999999</v>
      </c>
      <c r="AF64" s="1">
        <v>-3284521.5399999996</v>
      </c>
      <c r="AG64" s="1">
        <v>-8969437.4199999999</v>
      </c>
      <c r="AH64" s="1">
        <v>-17676325.359999999</v>
      </c>
      <c r="AI64" s="1">
        <v>-3028516.22</v>
      </c>
      <c r="AJ64" s="1">
        <v>-12867.9</v>
      </c>
      <c r="AK64" s="1">
        <v>-90615.8</v>
      </c>
      <c r="AL64" s="1">
        <v>-41144.35</v>
      </c>
      <c r="AM64" s="1">
        <v>-118633.51000000001</v>
      </c>
      <c r="AN64" s="1">
        <v>-15339.56</v>
      </c>
      <c r="AO64" s="1">
        <v>17676325.359999999</v>
      </c>
      <c r="AP64" s="1">
        <v>0</v>
      </c>
      <c r="AQ64" s="13">
        <v>748612.89999999991</v>
      </c>
      <c r="AR64" s="13">
        <v>159450.95000000001</v>
      </c>
      <c r="AS64" s="13">
        <v>644957.17000000004</v>
      </c>
      <c r="AT64" s="13">
        <v>0</v>
      </c>
      <c r="AU64" s="1">
        <v>125.3</v>
      </c>
      <c r="AV64" s="13">
        <v>811122.53999999992</v>
      </c>
      <c r="AW64" s="13">
        <v>0</v>
      </c>
      <c r="AX64" s="1">
        <v>20764.07</v>
      </c>
      <c r="AY64" s="13">
        <v>2040.84</v>
      </c>
      <c r="AZ64" s="1">
        <v>3598.78</v>
      </c>
      <c r="BA64" s="1">
        <v>519766</v>
      </c>
      <c r="BB64" s="1">
        <v>0</v>
      </c>
      <c r="BC64" s="1">
        <v>-48193</v>
      </c>
      <c r="BD64" s="1">
        <v>52941.83</v>
      </c>
      <c r="BE64" s="1">
        <v>67477</v>
      </c>
      <c r="BF64" s="1">
        <v>0</v>
      </c>
      <c r="BG64" s="1">
        <v>-22730.42</v>
      </c>
      <c r="BH64" s="1">
        <v>0</v>
      </c>
      <c r="BI64" s="1">
        <v>-347183.37999999989</v>
      </c>
      <c r="BL64" s="1">
        <v>191361703</v>
      </c>
      <c r="BM64" s="1">
        <v>191361.70300000001</v>
      </c>
      <c r="BN64" s="1">
        <v>185713794</v>
      </c>
      <c r="BO64" s="1">
        <v>5913770</v>
      </c>
      <c r="BQ64" t="s">
        <v>246</v>
      </c>
      <c r="BR64" s="1">
        <v>6782</v>
      </c>
      <c r="BS64" s="1">
        <v>6047</v>
      </c>
      <c r="BT64" s="1">
        <v>89</v>
      </c>
      <c r="BU64" s="1">
        <v>646</v>
      </c>
      <c r="BV64" s="1">
        <v>0</v>
      </c>
      <c r="BW64" s="1">
        <v>0</v>
      </c>
      <c r="BX64" s="1">
        <v>0</v>
      </c>
      <c r="BY64" t="s">
        <v>246</v>
      </c>
      <c r="BZ64" s="1">
        <v>183840372</v>
      </c>
      <c r="CA64" s="1">
        <v>49401384</v>
      </c>
      <c r="CB64" s="1">
        <v>112551412</v>
      </c>
      <c r="CC64" s="1">
        <v>21887576</v>
      </c>
      <c r="CD64" s="1">
        <v>0</v>
      </c>
      <c r="CE64" s="1">
        <v>0</v>
      </c>
      <c r="CF64" s="1">
        <v>0</v>
      </c>
      <c r="CH64" t="s">
        <v>246</v>
      </c>
      <c r="CI64" s="1">
        <v>277270</v>
      </c>
      <c r="CJ64" s="1">
        <v>0</v>
      </c>
      <c r="CK64" s="1">
        <v>277270</v>
      </c>
      <c r="CL64" s="1">
        <v>0</v>
      </c>
      <c r="CM64" s="1">
        <v>0</v>
      </c>
      <c r="CN64" s="1">
        <v>0</v>
      </c>
      <c r="CO64" s="1">
        <v>0</v>
      </c>
      <c r="CQ64" t="s">
        <v>246</v>
      </c>
      <c r="CR64" s="1">
        <v>2934147</v>
      </c>
      <c r="CS64" s="1">
        <v>1605812</v>
      </c>
      <c r="CT64" s="1">
        <v>789739</v>
      </c>
      <c r="CU64" s="1">
        <v>538596</v>
      </c>
      <c r="CV64" s="1">
        <v>0</v>
      </c>
      <c r="CW64" s="1">
        <v>0</v>
      </c>
      <c r="CX64" s="1">
        <v>0</v>
      </c>
      <c r="CZ64" s="13">
        <v>24</v>
      </c>
      <c r="DA64" s="1">
        <v>22</v>
      </c>
      <c r="DB64" s="1">
        <v>2</v>
      </c>
      <c r="DD64" s="1">
        <v>15800</v>
      </c>
      <c r="DE64" s="1">
        <v>15300</v>
      </c>
      <c r="DF64" s="1">
        <v>0</v>
      </c>
      <c r="DH64" s="1">
        <v>28651</v>
      </c>
      <c r="DI64" s="1">
        <v>36355</v>
      </c>
      <c r="DJ64" s="1">
        <v>30347</v>
      </c>
      <c r="DL64" s="1">
        <v>157</v>
      </c>
      <c r="DM64" s="1">
        <v>102</v>
      </c>
      <c r="DN64" s="13">
        <v>55</v>
      </c>
      <c r="DP64" s="1">
        <v>73</v>
      </c>
      <c r="DQ64" s="1">
        <v>0</v>
      </c>
      <c r="DR64" s="13">
        <v>84</v>
      </c>
      <c r="DT64" s="1">
        <v>0</v>
      </c>
      <c r="DU64" s="1">
        <v>2</v>
      </c>
      <c r="DV64" s="1">
        <v>850</v>
      </c>
      <c r="DW64" s="1">
        <v>73</v>
      </c>
      <c r="DX64" s="1">
        <v>502348</v>
      </c>
      <c r="DY64" s="10">
        <v>0</v>
      </c>
      <c r="DZ64" s="9">
        <v>18652919</v>
      </c>
      <c r="EA64" s="9">
        <v>15814837</v>
      </c>
      <c r="EB64" s="9">
        <v>-2838082</v>
      </c>
    </row>
    <row r="65" spans="1:132" x14ac:dyDescent="0.2">
      <c r="A65">
        <v>66</v>
      </c>
      <c r="B65" t="s">
        <v>67</v>
      </c>
      <c r="C65">
        <v>2012</v>
      </c>
      <c r="D65" s="1">
        <v>211330501.63999996</v>
      </c>
      <c r="E65" s="1">
        <v>2182029776</v>
      </c>
      <c r="H65" t="s">
        <v>218</v>
      </c>
      <c r="J65" s="1">
        <v>215088480.66</v>
      </c>
      <c r="K65" s="1">
        <v>110686039.77999999</v>
      </c>
      <c r="L65" s="1">
        <v>98382893.670000017</v>
      </c>
      <c r="M65" s="1">
        <v>6019547.21</v>
      </c>
      <c r="N65" s="1">
        <v>138508980.93000001</v>
      </c>
      <c r="Q65" s="1">
        <v>63122003.200000003</v>
      </c>
      <c r="R65" s="1">
        <v>30623323.800000001</v>
      </c>
      <c r="S65" s="1">
        <v>226539188.49000001</v>
      </c>
      <c r="T65" s="1">
        <v>3037945782.9299998</v>
      </c>
      <c r="U65" s="1">
        <v>757431423.25</v>
      </c>
      <c r="V65" s="1">
        <v>317233282.16000003</v>
      </c>
      <c r="W65" s="1">
        <v>134377203.13</v>
      </c>
      <c r="X65" s="1">
        <v>178524836.63</v>
      </c>
      <c r="Y65" s="1">
        <v>292757154.55000001</v>
      </c>
      <c r="Z65" s="1">
        <v>0</v>
      </c>
      <c r="AA65" s="1">
        <v>87024929.040000007</v>
      </c>
      <c r="AB65" s="1">
        <v>-316581790.11000001</v>
      </c>
      <c r="AC65" s="1">
        <v>-2557072868.7600002</v>
      </c>
      <c r="AD65" s="1">
        <v>351763604.09000003</v>
      </c>
      <c r="AE65" s="1">
        <v>651978197.10000002</v>
      </c>
      <c r="AF65" s="1">
        <v>-2168511188.0999999</v>
      </c>
      <c r="AG65" s="1">
        <v>-1072311986.0400001</v>
      </c>
      <c r="AH65" s="1">
        <v>-1788887948.1700001</v>
      </c>
      <c r="AI65" s="1">
        <v>-524199248.13</v>
      </c>
      <c r="AJ65" s="1">
        <v>-4047053.68</v>
      </c>
      <c r="AK65" s="1">
        <v>-8535435.1300000008</v>
      </c>
      <c r="AL65" s="1">
        <v>-9314008.7799999993</v>
      </c>
      <c r="AM65" s="1">
        <v>1047610.1100000001</v>
      </c>
      <c r="AN65" s="1">
        <v>1261140.0500000005</v>
      </c>
      <c r="AO65" s="1">
        <v>1788888620.76</v>
      </c>
      <c r="AP65" s="1">
        <v>311822.15000000002</v>
      </c>
      <c r="AQ65" s="13">
        <v>55940562.209999993</v>
      </c>
      <c r="AR65" s="13">
        <v>54745477.569999993</v>
      </c>
      <c r="AS65" s="13">
        <v>29933201.960000001</v>
      </c>
      <c r="AT65" s="13">
        <v>2949932.76</v>
      </c>
      <c r="AU65" s="1">
        <v>0</v>
      </c>
      <c r="AV65" s="13">
        <v>66283559.930000007</v>
      </c>
      <c r="AW65" s="13">
        <v>1469055.51</v>
      </c>
      <c r="AX65" s="1">
        <v>6019547.21</v>
      </c>
      <c r="AY65" s="13">
        <v>8711.7000000000007</v>
      </c>
      <c r="AZ65" s="1">
        <v>660075.89</v>
      </c>
      <c r="BA65" s="1">
        <v>138508980.93000001</v>
      </c>
      <c r="BB65" s="1">
        <v>0</v>
      </c>
      <c r="BC65" s="1">
        <v>0</v>
      </c>
      <c r="BD65" s="1">
        <v>74575659.269999981</v>
      </c>
      <c r="BE65" s="1">
        <v>3125406</v>
      </c>
      <c r="BF65" s="1">
        <v>-2261568.19</v>
      </c>
      <c r="BG65" s="1">
        <v>20937.669999999998</v>
      </c>
      <c r="BH65" s="1">
        <v>27650803.109999999</v>
      </c>
      <c r="BI65" s="1">
        <v>-83844157.29000017</v>
      </c>
      <c r="BL65" s="1">
        <v>25433212607</v>
      </c>
      <c r="BM65" s="1">
        <v>25433212.607000001</v>
      </c>
      <c r="BN65" s="1">
        <v>24561719644</v>
      </c>
      <c r="BO65" s="1">
        <v>882280296</v>
      </c>
      <c r="BQ65" t="s">
        <v>218</v>
      </c>
      <c r="BR65" s="1">
        <v>718661</v>
      </c>
      <c r="BS65" s="1">
        <v>637910</v>
      </c>
      <c r="BT65" s="1">
        <v>12729</v>
      </c>
      <c r="BU65" s="1">
        <v>67970</v>
      </c>
      <c r="BV65" s="1">
        <v>0</v>
      </c>
      <c r="BW65" s="1">
        <v>52</v>
      </c>
      <c r="BX65" s="1">
        <v>0</v>
      </c>
      <c r="BY65" t="s">
        <v>218</v>
      </c>
      <c r="BZ65" s="1">
        <v>24404366530</v>
      </c>
      <c r="CA65" s="1">
        <v>5173953186</v>
      </c>
      <c r="CB65" s="1">
        <v>14920636131</v>
      </c>
      <c r="CC65" s="1">
        <v>2127747437</v>
      </c>
      <c r="CD65" s="1">
        <v>0</v>
      </c>
      <c r="CE65" s="1">
        <v>2182029776</v>
      </c>
      <c r="CF65" s="1">
        <v>0</v>
      </c>
      <c r="CH65" t="s">
        <v>218</v>
      </c>
      <c r="CI65" s="1">
        <v>42738663</v>
      </c>
      <c r="CJ65" s="1">
        <v>0</v>
      </c>
      <c r="CK65" s="1">
        <v>37539502</v>
      </c>
      <c r="CL65" s="1">
        <v>0</v>
      </c>
      <c r="CM65" s="1">
        <v>0</v>
      </c>
      <c r="CN65" s="1">
        <v>5199161</v>
      </c>
      <c r="CO65" s="1">
        <v>0</v>
      </c>
      <c r="CQ65" t="s">
        <v>218</v>
      </c>
      <c r="CR65" s="1">
        <v>509414456</v>
      </c>
      <c r="CS65" s="1">
        <v>219676753</v>
      </c>
      <c r="CT65" s="1">
        <v>201378749</v>
      </c>
      <c r="CU65" s="1">
        <v>67856708</v>
      </c>
      <c r="CV65" s="1">
        <v>0</v>
      </c>
      <c r="CW65" s="1">
        <v>20502246</v>
      </c>
      <c r="CX65" s="1">
        <v>0</v>
      </c>
      <c r="CZ65" s="13">
        <v>630</v>
      </c>
      <c r="DA65" s="1">
        <v>630</v>
      </c>
      <c r="DB65" s="1">
        <v>0</v>
      </c>
      <c r="DD65" s="1">
        <v>2615060</v>
      </c>
      <c r="DE65" s="1">
        <v>2615060</v>
      </c>
      <c r="DF65" s="1">
        <v>0</v>
      </c>
      <c r="DH65" s="1">
        <v>3849278</v>
      </c>
      <c r="DI65" s="1">
        <v>4829627</v>
      </c>
      <c r="DJ65" s="1">
        <v>3920358</v>
      </c>
      <c r="DL65" s="1">
        <v>9913</v>
      </c>
      <c r="DM65" s="1">
        <v>4149</v>
      </c>
      <c r="DN65" s="13">
        <v>5764</v>
      </c>
      <c r="DP65" s="1">
        <v>6047</v>
      </c>
      <c r="DQ65" s="1">
        <v>53</v>
      </c>
      <c r="DR65" s="13">
        <v>3813</v>
      </c>
      <c r="DT65" s="1">
        <v>2</v>
      </c>
      <c r="DU65" s="1">
        <v>0</v>
      </c>
      <c r="DV65" s="1">
        <v>256</v>
      </c>
      <c r="DW65" s="1">
        <v>71</v>
      </c>
      <c r="DX65" s="1">
        <v>304610938</v>
      </c>
      <c r="DY65" s="10">
        <v>0</v>
      </c>
      <c r="DZ65" s="9">
        <v>5081417593</v>
      </c>
      <c r="EA65" s="9">
        <v>4795459127</v>
      </c>
      <c r="EB65" s="9">
        <v>-316581790</v>
      </c>
    </row>
    <row r="66" spans="1:132" x14ac:dyDescent="0.2">
      <c r="A66">
        <v>67</v>
      </c>
      <c r="B66" t="s">
        <v>68</v>
      </c>
      <c r="C66">
        <v>2012</v>
      </c>
      <c r="D66" s="1">
        <v>26218096</v>
      </c>
      <c r="E66" s="1">
        <v>191647160</v>
      </c>
      <c r="H66" t="s">
        <v>150</v>
      </c>
      <c r="J66" s="1">
        <v>27201402</v>
      </c>
      <c r="K66" s="1">
        <v>8473937</v>
      </c>
      <c r="L66" s="1">
        <v>17785968</v>
      </c>
      <c r="M66" s="1">
        <v>941497</v>
      </c>
      <c r="N66" s="1">
        <v>10889487</v>
      </c>
      <c r="Q66" s="1">
        <v>3207263</v>
      </c>
      <c r="R66" s="1">
        <v>216815</v>
      </c>
      <c r="S66" s="1">
        <v>36149079</v>
      </c>
      <c r="T66" s="1">
        <v>185690995</v>
      </c>
      <c r="U66" s="1">
        <v>76872832</v>
      </c>
      <c r="V66" s="1">
        <v>54901678</v>
      </c>
      <c r="W66" s="1">
        <v>21670178</v>
      </c>
      <c r="X66" s="1">
        <v>16791918</v>
      </c>
      <c r="Y66" s="1">
        <v>21639177</v>
      </c>
      <c r="Z66" s="1">
        <v>0</v>
      </c>
      <c r="AA66" s="1">
        <v>5476355</v>
      </c>
      <c r="AB66" s="1">
        <v>-60270535</v>
      </c>
      <c r="AC66" s="1">
        <v>-209136186</v>
      </c>
      <c r="AD66" s="1">
        <v>28751297</v>
      </c>
      <c r="AE66" s="1">
        <v>92433611</v>
      </c>
      <c r="AF66" s="1">
        <v>-185625497</v>
      </c>
      <c r="AG66" s="1">
        <v>-78453494</v>
      </c>
      <c r="AH66" s="1">
        <v>-243663929</v>
      </c>
      <c r="AI66" s="1">
        <v>-53077617</v>
      </c>
      <c r="AJ66" s="1">
        <v>-460465</v>
      </c>
      <c r="AK66" s="1">
        <v>-1826349</v>
      </c>
      <c r="AL66" s="1">
        <v>-2159466</v>
      </c>
      <c r="AM66" s="1">
        <v>-134660</v>
      </c>
      <c r="AN66" s="1">
        <v>3398293</v>
      </c>
      <c r="AO66" s="1">
        <v>243663931</v>
      </c>
      <c r="AP66" s="1">
        <v>1684870</v>
      </c>
      <c r="AQ66" s="13">
        <v>5407951</v>
      </c>
      <c r="AR66" s="13">
        <v>3065986</v>
      </c>
      <c r="AS66" s="13">
        <v>8159394</v>
      </c>
      <c r="AT66" s="13">
        <v>192064</v>
      </c>
      <c r="AU66" s="1">
        <v>0</v>
      </c>
      <c r="AV66" s="13">
        <v>9116325</v>
      </c>
      <c r="AW66" s="13">
        <v>176159</v>
      </c>
      <c r="AX66" s="1">
        <v>941497</v>
      </c>
      <c r="AY66" s="13">
        <v>100217</v>
      </c>
      <c r="AZ66" s="1">
        <v>262632</v>
      </c>
      <c r="BA66" s="1">
        <v>10889487</v>
      </c>
      <c r="BB66" s="1">
        <v>0</v>
      </c>
      <c r="BC66" s="1">
        <v>0</v>
      </c>
      <c r="BD66" s="1">
        <v>6560963</v>
      </c>
      <c r="BE66" s="1">
        <v>-55555</v>
      </c>
      <c r="BF66" s="1">
        <v>41809</v>
      </c>
      <c r="BG66" s="1">
        <v>0</v>
      </c>
      <c r="BH66" s="1">
        <v>0</v>
      </c>
      <c r="BI66" s="1">
        <v>-7716463</v>
      </c>
      <c r="BL66" s="1">
        <v>2700082444</v>
      </c>
      <c r="BM66" s="1">
        <v>2700082.4440000001</v>
      </c>
      <c r="BN66" s="1">
        <v>2593506199</v>
      </c>
      <c r="BO66" s="1">
        <v>114316032</v>
      </c>
      <c r="BQ66" t="s">
        <v>150</v>
      </c>
      <c r="BR66" s="1">
        <v>115280</v>
      </c>
      <c r="BS66" s="1">
        <v>105543</v>
      </c>
      <c r="BT66" s="1">
        <v>1073</v>
      </c>
      <c r="BU66" s="1">
        <v>8660</v>
      </c>
      <c r="BV66" s="1">
        <v>0</v>
      </c>
      <c r="BW66" s="1">
        <v>4</v>
      </c>
      <c r="BX66" s="1">
        <v>0</v>
      </c>
      <c r="BY66" t="s">
        <v>150</v>
      </c>
      <c r="BZ66" s="1">
        <v>2567952781</v>
      </c>
      <c r="CA66" s="1">
        <v>964880907</v>
      </c>
      <c r="CB66" s="1">
        <v>1111877410</v>
      </c>
      <c r="CC66" s="1">
        <v>299547304</v>
      </c>
      <c r="CD66" s="1">
        <v>0</v>
      </c>
      <c r="CE66" s="1">
        <v>191647160</v>
      </c>
      <c r="CF66" s="1">
        <v>0</v>
      </c>
      <c r="CH66" t="s">
        <v>150</v>
      </c>
      <c r="CI66" s="1">
        <v>3018455</v>
      </c>
      <c r="CJ66" s="1">
        <v>0</v>
      </c>
      <c r="CK66" s="1">
        <v>2683994</v>
      </c>
      <c r="CL66" s="1">
        <v>0</v>
      </c>
      <c r="CM66" s="1">
        <v>0</v>
      </c>
      <c r="CN66" s="1">
        <v>334461</v>
      </c>
      <c r="CO66" s="1">
        <v>0</v>
      </c>
      <c r="CQ66" t="s">
        <v>150</v>
      </c>
      <c r="CR66" s="1">
        <v>52375256</v>
      </c>
      <c r="CS66" s="1">
        <v>34724242</v>
      </c>
      <c r="CT66" s="1">
        <v>9354715</v>
      </c>
      <c r="CU66" s="1">
        <v>7536717</v>
      </c>
      <c r="CV66" s="1">
        <v>0</v>
      </c>
      <c r="CW66" s="1">
        <v>759582</v>
      </c>
      <c r="CX66" s="1">
        <v>0</v>
      </c>
      <c r="CZ66" s="13">
        <v>639</v>
      </c>
      <c r="DA66" s="1">
        <v>253</v>
      </c>
      <c r="DB66" s="1">
        <v>386</v>
      </c>
      <c r="DD66" s="1">
        <v>319042</v>
      </c>
      <c r="DE66" s="1">
        <v>423324</v>
      </c>
      <c r="DF66" s="1">
        <v>1588</v>
      </c>
      <c r="DH66" s="1">
        <v>426400</v>
      </c>
      <c r="DI66" s="1">
        <v>531367</v>
      </c>
      <c r="DJ66" s="1">
        <v>425926</v>
      </c>
      <c r="DL66" s="1">
        <v>2541</v>
      </c>
      <c r="DM66" s="1">
        <v>1450</v>
      </c>
      <c r="DN66" s="13">
        <v>1091</v>
      </c>
      <c r="DP66" s="1">
        <v>1161</v>
      </c>
      <c r="DQ66" s="1">
        <v>18</v>
      </c>
      <c r="DR66" s="13">
        <v>1362</v>
      </c>
      <c r="DT66" s="1">
        <v>0</v>
      </c>
      <c r="DU66" s="1">
        <v>66</v>
      </c>
      <c r="DV66" s="1">
        <v>16872</v>
      </c>
      <c r="DW66" s="1">
        <v>72</v>
      </c>
      <c r="DX66" s="1">
        <v>15857727</v>
      </c>
      <c r="DY66" s="10">
        <v>94802</v>
      </c>
      <c r="DZ66" s="9">
        <v>422532746</v>
      </c>
      <c r="EA66" s="9">
        <v>362479026</v>
      </c>
      <c r="EB66" s="9">
        <v>-60270535</v>
      </c>
    </row>
    <row r="67" spans="1:132" x14ac:dyDescent="0.2">
      <c r="A67">
        <v>68</v>
      </c>
      <c r="B67" t="s">
        <v>69</v>
      </c>
      <c r="C67">
        <v>2012</v>
      </c>
      <c r="D67" s="1">
        <v>2743105.51</v>
      </c>
      <c r="E67" s="1">
        <v>0</v>
      </c>
      <c r="H67" t="s">
        <v>219</v>
      </c>
      <c r="J67" s="1">
        <v>2814275.41</v>
      </c>
      <c r="K67" s="1">
        <v>805658.07000000007</v>
      </c>
      <c r="L67" s="1">
        <v>1962117.3399999999</v>
      </c>
      <c r="M67" s="1">
        <v>46500</v>
      </c>
      <c r="N67" s="1">
        <v>790892.28</v>
      </c>
      <c r="Q67" s="1">
        <v>616620.12</v>
      </c>
      <c r="R67" s="1">
        <v>0</v>
      </c>
      <c r="S67" s="1">
        <v>3244413.58</v>
      </c>
      <c r="T67" s="1">
        <v>12710450.039999999</v>
      </c>
      <c r="U67" s="1">
        <v>4261285.6399999997</v>
      </c>
      <c r="V67" s="1">
        <v>5676432.9699999997</v>
      </c>
      <c r="W67" s="1">
        <v>1021269.72</v>
      </c>
      <c r="X67" s="1">
        <v>0</v>
      </c>
      <c r="Y67" s="1">
        <v>140375</v>
      </c>
      <c r="Z67" s="1">
        <v>0</v>
      </c>
      <c r="AA67" s="1">
        <v>167735.19</v>
      </c>
      <c r="AB67" s="1">
        <v>-5629197.8499999996</v>
      </c>
      <c r="AC67" s="1">
        <v>-11527269.1</v>
      </c>
      <c r="AD67" s="1">
        <v>376813.93</v>
      </c>
      <c r="AE67" s="1">
        <v>5000607.3299999991</v>
      </c>
      <c r="AF67" s="1">
        <v>-6189109.0199999996</v>
      </c>
      <c r="AG67" s="1">
        <v>-10251527.390000001</v>
      </c>
      <c r="AH67" s="1">
        <v>-11052948.799999999</v>
      </c>
      <c r="AI67" s="1">
        <v>-3978819.72</v>
      </c>
      <c r="AJ67" s="1">
        <v>-30948.22</v>
      </c>
      <c r="AK67" s="1">
        <v>-114733.18</v>
      </c>
      <c r="AL67" s="1">
        <v>-492889.54000000004</v>
      </c>
      <c r="AM67" s="1">
        <v>0</v>
      </c>
      <c r="AN67" s="1">
        <v>-140060.53</v>
      </c>
      <c r="AO67" s="1">
        <v>11052948.799999999</v>
      </c>
      <c r="AP67" s="1">
        <v>181688.09</v>
      </c>
      <c r="AQ67" s="13">
        <v>74969.02</v>
      </c>
      <c r="AR67" s="13">
        <v>730689.05</v>
      </c>
      <c r="AS67" s="13">
        <v>959497.80999999994</v>
      </c>
      <c r="AT67" s="13">
        <v>11652.03</v>
      </c>
      <c r="AU67" s="1">
        <v>0</v>
      </c>
      <c r="AV67" s="13">
        <v>954708.11999999988</v>
      </c>
      <c r="AW67" s="13">
        <v>11589.48</v>
      </c>
      <c r="AX67" s="1">
        <v>46500</v>
      </c>
      <c r="AY67" s="13">
        <v>0</v>
      </c>
      <c r="AZ67" s="1">
        <v>4459.96</v>
      </c>
      <c r="BA67" s="1">
        <v>790892.28</v>
      </c>
      <c r="BB67" s="1">
        <v>0</v>
      </c>
      <c r="BC67" s="1">
        <v>0</v>
      </c>
      <c r="BD67" s="1">
        <v>263962.02</v>
      </c>
      <c r="BE67" s="1">
        <v>57953.33</v>
      </c>
      <c r="BF67" s="1">
        <v>24669.9</v>
      </c>
      <c r="BG67" s="1">
        <v>0</v>
      </c>
      <c r="BH67" s="1">
        <v>0</v>
      </c>
      <c r="BI67" s="1">
        <v>-644220.10000000242</v>
      </c>
      <c r="BL67" s="1">
        <v>125368015</v>
      </c>
      <c r="BM67" s="1">
        <v>125368.015</v>
      </c>
      <c r="BN67" s="1">
        <v>119279308</v>
      </c>
      <c r="BO67" s="1">
        <v>6257537</v>
      </c>
      <c r="BQ67" t="s">
        <v>219</v>
      </c>
      <c r="BR67" s="1">
        <v>12538</v>
      </c>
      <c r="BS67" s="1">
        <v>11716</v>
      </c>
      <c r="BT67" s="1">
        <v>35</v>
      </c>
      <c r="BU67" s="1">
        <v>787</v>
      </c>
      <c r="BV67" s="1">
        <v>0</v>
      </c>
      <c r="BW67" s="1">
        <v>0</v>
      </c>
      <c r="BX67" s="1">
        <v>0</v>
      </c>
      <c r="BY67" t="s">
        <v>219</v>
      </c>
      <c r="BZ67" s="1">
        <v>117392929</v>
      </c>
      <c r="CA67" s="1">
        <v>82565497</v>
      </c>
      <c r="CB67" s="1">
        <v>18827932</v>
      </c>
      <c r="CC67" s="1">
        <v>15999500</v>
      </c>
      <c r="CD67" s="1">
        <v>0</v>
      </c>
      <c r="CE67" s="1">
        <v>0</v>
      </c>
      <c r="CF67" s="1">
        <v>0</v>
      </c>
      <c r="CH67" t="s">
        <v>219</v>
      </c>
      <c r="CI67" s="1">
        <v>54294</v>
      </c>
      <c r="CJ67" s="1">
        <v>0</v>
      </c>
      <c r="CK67" s="1">
        <v>54294</v>
      </c>
      <c r="CL67" s="1">
        <v>0</v>
      </c>
      <c r="CM67" s="1">
        <v>0</v>
      </c>
      <c r="CN67" s="1">
        <v>0</v>
      </c>
      <c r="CO67" s="1">
        <v>0</v>
      </c>
      <c r="CQ67" t="s">
        <v>219</v>
      </c>
      <c r="CR67" s="1">
        <v>3432031</v>
      </c>
      <c r="CS67" s="1">
        <v>2845993</v>
      </c>
      <c r="CT67" s="1">
        <v>244390</v>
      </c>
      <c r="CU67" s="1">
        <v>341648</v>
      </c>
      <c r="CV67" s="1">
        <v>0</v>
      </c>
      <c r="CW67" s="1">
        <v>0</v>
      </c>
      <c r="CX67" s="1">
        <v>0</v>
      </c>
      <c r="CZ67" s="13">
        <v>61</v>
      </c>
      <c r="DA67" s="1">
        <v>53</v>
      </c>
      <c r="DB67" s="1">
        <v>8</v>
      </c>
      <c r="DD67" s="1">
        <v>17500</v>
      </c>
      <c r="DE67" s="1">
        <v>17500</v>
      </c>
      <c r="DF67" s="1">
        <v>9000</v>
      </c>
      <c r="DH67" s="1">
        <v>23575</v>
      </c>
      <c r="DI67" s="1">
        <v>31515</v>
      </c>
      <c r="DJ67" s="1">
        <v>23171</v>
      </c>
      <c r="DL67" s="1">
        <v>257</v>
      </c>
      <c r="DM67" s="1">
        <v>140</v>
      </c>
      <c r="DN67" s="13">
        <v>117</v>
      </c>
      <c r="DP67" s="1">
        <v>104</v>
      </c>
      <c r="DQ67" s="1">
        <v>7</v>
      </c>
      <c r="DR67" s="13">
        <v>146</v>
      </c>
      <c r="DT67" s="1">
        <v>0</v>
      </c>
      <c r="DU67" s="1">
        <v>5</v>
      </c>
      <c r="DV67" s="1">
        <v>1515</v>
      </c>
      <c r="DW67" s="1">
        <v>66</v>
      </c>
      <c r="DX67" s="1">
        <v>1724084</v>
      </c>
      <c r="DY67" s="10">
        <v>0</v>
      </c>
      <c r="DZ67" s="9">
        <v>27711789</v>
      </c>
      <c r="EA67" s="9">
        <v>22082591</v>
      </c>
      <c r="EB67" s="9">
        <v>-5629198</v>
      </c>
    </row>
    <row r="68" spans="1:132" x14ac:dyDescent="0.2">
      <c r="A68">
        <v>69</v>
      </c>
      <c r="B68" t="s">
        <v>70</v>
      </c>
      <c r="C68">
        <v>2012</v>
      </c>
      <c r="D68" s="1">
        <v>10443381</v>
      </c>
      <c r="E68" s="1">
        <v>118823780</v>
      </c>
      <c r="H68" t="s">
        <v>132</v>
      </c>
      <c r="J68" s="1">
        <v>11673046</v>
      </c>
      <c r="K68" s="1">
        <v>5730973</v>
      </c>
      <c r="L68" s="1">
        <v>5417067</v>
      </c>
      <c r="M68" s="1">
        <v>525006</v>
      </c>
      <c r="N68" s="1">
        <v>11131837</v>
      </c>
      <c r="Q68" s="1">
        <v>31822154</v>
      </c>
      <c r="R68" s="1">
        <v>31230359</v>
      </c>
      <c r="S68" s="1">
        <v>4659616</v>
      </c>
      <c r="T68" s="1">
        <v>132637804</v>
      </c>
      <c r="U68" s="1">
        <v>48052253</v>
      </c>
      <c r="V68" s="1">
        <v>41401667</v>
      </c>
      <c r="W68" s="1">
        <v>0</v>
      </c>
      <c r="X68" s="1">
        <v>15296165</v>
      </c>
      <c r="Y68" s="1">
        <v>9223016</v>
      </c>
      <c r="Z68" s="1">
        <v>0</v>
      </c>
      <c r="AA68" s="1">
        <v>3949135</v>
      </c>
      <c r="AB68" s="1">
        <v>-30168165</v>
      </c>
      <c r="AC68" s="1">
        <v>-123325504</v>
      </c>
      <c r="AD68" s="1">
        <v>7502724</v>
      </c>
      <c r="AE68" s="1">
        <v>24384984</v>
      </c>
      <c r="AF68" s="1">
        <v>-118028643</v>
      </c>
      <c r="AG68" s="1">
        <v>-78257109</v>
      </c>
      <c r="AH68" s="1">
        <v>-133711291</v>
      </c>
      <c r="AI68" s="1">
        <v>-33142970</v>
      </c>
      <c r="AJ68" s="1">
        <v>-209156</v>
      </c>
      <c r="AK68" s="1">
        <v>-361975</v>
      </c>
      <c r="AL68" s="1">
        <v>-450238</v>
      </c>
      <c r="AM68" s="1">
        <v>-186120</v>
      </c>
      <c r="AN68" s="1">
        <v>-69497</v>
      </c>
      <c r="AO68" s="1">
        <v>133711291</v>
      </c>
      <c r="AP68" s="1">
        <v>170109</v>
      </c>
      <c r="AQ68" s="13">
        <v>4464684</v>
      </c>
      <c r="AR68" s="13">
        <v>1266289</v>
      </c>
      <c r="AS68" s="13">
        <v>2415030</v>
      </c>
      <c r="AT68" s="13">
        <v>201978</v>
      </c>
      <c r="AU68" s="1">
        <v>500</v>
      </c>
      <c r="AV68" s="13">
        <v>2095400</v>
      </c>
      <c r="AW68" s="13">
        <v>0</v>
      </c>
      <c r="AX68" s="1">
        <v>525006</v>
      </c>
      <c r="AY68" s="13">
        <v>0</v>
      </c>
      <c r="AZ68" s="1">
        <v>69244</v>
      </c>
      <c r="BA68" s="1">
        <v>11131837</v>
      </c>
      <c r="BB68" s="1">
        <v>0</v>
      </c>
      <c r="BC68" s="1">
        <v>0</v>
      </c>
      <c r="BD68" s="1">
        <v>3825094</v>
      </c>
      <c r="BE68" s="1">
        <v>922965</v>
      </c>
      <c r="BF68" s="1">
        <v>704659</v>
      </c>
      <c r="BG68" s="1">
        <v>0</v>
      </c>
      <c r="BH68" s="1">
        <v>0</v>
      </c>
      <c r="BI68" s="1">
        <v>-6627161</v>
      </c>
      <c r="BL68" s="1">
        <v>1496139195</v>
      </c>
      <c r="BM68" s="1">
        <v>1496139.1950000001</v>
      </c>
      <c r="BN68" s="1">
        <v>1450973842</v>
      </c>
      <c r="BO68" s="1">
        <v>48049651</v>
      </c>
      <c r="BQ68" t="s">
        <v>132</v>
      </c>
      <c r="BR68" s="1">
        <v>53388</v>
      </c>
      <c r="BS68" s="1">
        <v>47228</v>
      </c>
      <c r="BT68" s="1">
        <v>669</v>
      </c>
      <c r="BU68" s="1">
        <v>5489</v>
      </c>
      <c r="BV68" s="1">
        <v>1</v>
      </c>
      <c r="BW68" s="1">
        <v>1</v>
      </c>
      <c r="BX68" s="1">
        <v>0</v>
      </c>
      <c r="BY68" t="s">
        <v>132</v>
      </c>
      <c r="BZ68" s="1">
        <v>1438979357</v>
      </c>
      <c r="CA68" s="1">
        <v>409922519</v>
      </c>
      <c r="CB68" s="1">
        <v>720043576</v>
      </c>
      <c r="CC68" s="1">
        <v>190189482</v>
      </c>
      <c r="CD68" s="1">
        <v>32083013</v>
      </c>
      <c r="CE68" s="1">
        <v>86740767</v>
      </c>
      <c r="CF68" s="1">
        <v>0</v>
      </c>
      <c r="CH68" t="s">
        <v>132</v>
      </c>
      <c r="CI68" s="1">
        <v>2043755</v>
      </c>
      <c r="CJ68" s="1">
        <v>0</v>
      </c>
      <c r="CK68" s="1">
        <v>1807187</v>
      </c>
      <c r="CL68" s="1">
        <v>0</v>
      </c>
      <c r="CM68" s="1">
        <v>71507</v>
      </c>
      <c r="CN68" s="1">
        <v>165061</v>
      </c>
      <c r="CO68" s="1">
        <v>0</v>
      </c>
      <c r="CQ68" t="s">
        <v>132</v>
      </c>
      <c r="CR68" s="1">
        <v>30132429</v>
      </c>
      <c r="CS68" s="1">
        <v>16102283</v>
      </c>
      <c r="CT68" s="1">
        <v>8696033</v>
      </c>
      <c r="CU68" s="1">
        <v>4728388</v>
      </c>
      <c r="CV68" s="1">
        <v>890</v>
      </c>
      <c r="CW68" s="1">
        <v>604835</v>
      </c>
      <c r="CX68" s="1">
        <v>0</v>
      </c>
      <c r="CZ68" s="13">
        <v>672</v>
      </c>
      <c r="DA68" s="1">
        <v>65</v>
      </c>
      <c r="DB68" s="1">
        <v>607</v>
      </c>
      <c r="DD68" s="1">
        <v>160278</v>
      </c>
      <c r="DE68" s="1">
        <v>160278</v>
      </c>
      <c r="DF68" s="1">
        <v>0</v>
      </c>
      <c r="DH68" s="1">
        <v>235287</v>
      </c>
      <c r="DI68" s="1">
        <v>286310</v>
      </c>
      <c r="DJ68" s="1">
        <v>236904</v>
      </c>
      <c r="DL68" s="1">
        <v>1557</v>
      </c>
      <c r="DM68" s="1">
        <v>1063</v>
      </c>
      <c r="DN68" s="13">
        <v>494</v>
      </c>
      <c r="DP68" s="1">
        <v>718</v>
      </c>
      <c r="DQ68" s="1">
        <v>5</v>
      </c>
      <c r="DR68" s="13">
        <v>834</v>
      </c>
      <c r="DT68" s="1">
        <v>8</v>
      </c>
      <c r="DU68" s="1">
        <v>2</v>
      </c>
      <c r="DV68" s="1">
        <v>20</v>
      </c>
      <c r="DW68" s="1">
        <v>72</v>
      </c>
      <c r="DX68" s="1">
        <v>24614175</v>
      </c>
      <c r="DY68" s="10">
        <v>413322</v>
      </c>
      <c r="DZ68" s="9">
        <v>287041810</v>
      </c>
      <c r="EA68" s="9">
        <v>288104004</v>
      </c>
      <c r="EB68" s="9">
        <v>-30168165</v>
      </c>
    </row>
    <row r="69" spans="1:132" x14ac:dyDescent="0.2">
      <c r="A69">
        <v>70</v>
      </c>
      <c r="B69" t="s">
        <v>71</v>
      </c>
      <c r="C69">
        <v>2012</v>
      </c>
      <c r="D69" s="1">
        <v>6104577.1400000006</v>
      </c>
      <c r="E69" s="1">
        <v>48424320</v>
      </c>
      <c r="H69" t="s">
        <v>220</v>
      </c>
      <c r="J69" s="1">
        <v>6190580.4899999993</v>
      </c>
      <c r="K69" s="1">
        <v>2978609.67</v>
      </c>
      <c r="L69" s="1">
        <v>3129758.7600000002</v>
      </c>
      <c r="M69" s="1">
        <v>82212.06</v>
      </c>
      <c r="N69" s="1">
        <v>1693041.35</v>
      </c>
      <c r="Q69" s="1">
        <v>325549.90999999997</v>
      </c>
      <c r="R69" s="1">
        <v>467358.74</v>
      </c>
      <c r="S69" s="1">
        <v>4223151.9000000004</v>
      </c>
      <c r="T69" s="1">
        <v>32740323.899999999</v>
      </c>
      <c r="U69" s="1">
        <v>6781895.9800000004</v>
      </c>
      <c r="V69" s="1">
        <v>3695768.91</v>
      </c>
      <c r="W69" s="1">
        <v>2485177.0299999998</v>
      </c>
      <c r="X69" s="1">
        <v>2261520.6599999997</v>
      </c>
      <c r="Y69" s="1">
        <v>1390188.97</v>
      </c>
      <c r="Z69" s="1">
        <v>0</v>
      </c>
      <c r="AA69" s="1">
        <v>1143044.8899999999</v>
      </c>
      <c r="AB69" s="1">
        <v>-2563012.92</v>
      </c>
      <c r="AC69" s="1">
        <v>-27845387.010000002</v>
      </c>
      <c r="AD69" s="1">
        <v>251236.43</v>
      </c>
      <c r="AE69" s="1">
        <v>15081766.520000001</v>
      </c>
      <c r="AF69" s="1">
        <v>-25957451.530000001</v>
      </c>
      <c r="AG69" s="1">
        <v>-14775339.499999998</v>
      </c>
      <c r="AH69" s="1">
        <v>-39366286.810000002</v>
      </c>
      <c r="AI69" s="1">
        <v>-10071780.48</v>
      </c>
      <c r="AJ69" s="1">
        <v>-69589.990000000005</v>
      </c>
      <c r="AK69" s="1">
        <v>-160840.62</v>
      </c>
      <c r="AL69" s="1">
        <v>-176664.73</v>
      </c>
      <c r="AM69" s="1">
        <v>-102742.25</v>
      </c>
      <c r="AN69" s="1">
        <v>530703.43000000005</v>
      </c>
      <c r="AO69" s="1">
        <v>39363908.680000007</v>
      </c>
      <c r="AP69" s="1">
        <v>2378.13</v>
      </c>
      <c r="AQ69" s="13">
        <v>1228945.5200000003</v>
      </c>
      <c r="AR69" s="13">
        <v>1749664.1499999997</v>
      </c>
      <c r="AS69" s="13">
        <v>1246193.48</v>
      </c>
      <c r="AT69" s="13">
        <v>45893.68</v>
      </c>
      <c r="AU69" s="1">
        <v>69195.37</v>
      </c>
      <c r="AV69" s="13">
        <v>1830276.9100000001</v>
      </c>
      <c r="AW69" s="13">
        <v>0</v>
      </c>
      <c r="AX69" s="1">
        <v>82212.06</v>
      </c>
      <c r="AY69" s="13">
        <v>3603.4</v>
      </c>
      <c r="AZ69" s="1">
        <v>27954.35</v>
      </c>
      <c r="BA69" s="1">
        <v>1693041.35</v>
      </c>
      <c r="BB69" s="1">
        <v>0</v>
      </c>
      <c r="BC69" s="1">
        <v>0</v>
      </c>
      <c r="BD69" s="1">
        <v>964452.06</v>
      </c>
      <c r="BE69" s="1">
        <v>61723.77</v>
      </c>
      <c r="BF69" s="1">
        <v>3791.29</v>
      </c>
      <c r="BG69" s="1">
        <v>0</v>
      </c>
      <c r="BH69" s="1">
        <v>0</v>
      </c>
      <c r="BI69" s="1">
        <v>-1043967.2499999963</v>
      </c>
      <c r="BL69" s="1">
        <v>418862788</v>
      </c>
      <c r="BM69" s="1">
        <v>418862.788</v>
      </c>
      <c r="BN69" s="1">
        <v>404791914</v>
      </c>
      <c r="BO69" s="1">
        <v>14372241</v>
      </c>
      <c r="BQ69" t="s">
        <v>220</v>
      </c>
      <c r="BR69" s="1">
        <v>22053</v>
      </c>
      <c r="BS69" s="1">
        <v>20196</v>
      </c>
      <c r="BT69" s="1">
        <v>175</v>
      </c>
      <c r="BU69" s="1">
        <v>1681</v>
      </c>
      <c r="BV69" s="1">
        <v>0</v>
      </c>
      <c r="BW69" s="1">
        <v>1</v>
      </c>
      <c r="BX69" s="1">
        <v>0</v>
      </c>
      <c r="BY69" t="s">
        <v>220</v>
      </c>
      <c r="BZ69" s="1">
        <v>397757856</v>
      </c>
      <c r="CA69" s="1">
        <v>159188167</v>
      </c>
      <c r="CB69" s="1">
        <v>139885630</v>
      </c>
      <c r="CC69" s="1">
        <v>50259739</v>
      </c>
      <c r="CD69" s="1">
        <v>0</v>
      </c>
      <c r="CE69" s="1">
        <v>48424320</v>
      </c>
      <c r="CF69" s="1">
        <v>0</v>
      </c>
      <c r="CH69" t="s">
        <v>220</v>
      </c>
      <c r="CI69" s="1">
        <v>540342</v>
      </c>
      <c r="CJ69" s="1">
        <v>0</v>
      </c>
      <c r="CK69" s="1">
        <v>387769</v>
      </c>
      <c r="CL69" s="1">
        <v>0</v>
      </c>
      <c r="CM69" s="1">
        <v>0</v>
      </c>
      <c r="CN69" s="1">
        <v>152573</v>
      </c>
      <c r="CO69" s="1">
        <v>0</v>
      </c>
      <c r="CQ69" t="s">
        <v>220</v>
      </c>
      <c r="CR69" s="1">
        <v>9658740</v>
      </c>
      <c r="CS69" s="1">
        <v>7256790</v>
      </c>
      <c r="CT69" s="1">
        <v>1129646</v>
      </c>
      <c r="CU69" s="1">
        <v>1090231</v>
      </c>
      <c r="CV69" s="1">
        <v>0</v>
      </c>
      <c r="CW69" s="1">
        <v>182073</v>
      </c>
      <c r="CX69" s="1">
        <v>0</v>
      </c>
      <c r="CZ69" s="13">
        <v>86</v>
      </c>
      <c r="DA69" s="1">
        <v>86</v>
      </c>
      <c r="DB69" s="1">
        <v>0</v>
      </c>
      <c r="DD69" s="1">
        <v>50631</v>
      </c>
      <c r="DE69" s="1">
        <v>50631</v>
      </c>
      <c r="DF69" s="1">
        <v>0</v>
      </c>
      <c r="DH69" s="1">
        <v>72</v>
      </c>
      <c r="DI69" s="1">
        <v>89</v>
      </c>
      <c r="DJ69" s="1">
        <v>73</v>
      </c>
      <c r="DL69" s="1">
        <v>461</v>
      </c>
      <c r="DM69" s="1">
        <v>338</v>
      </c>
      <c r="DN69" s="13">
        <v>123</v>
      </c>
      <c r="DP69" s="1">
        <v>260</v>
      </c>
      <c r="DQ69" s="1">
        <v>0</v>
      </c>
      <c r="DR69" s="13">
        <v>201</v>
      </c>
      <c r="DT69" s="1">
        <v>0</v>
      </c>
      <c r="DU69" s="1">
        <v>0</v>
      </c>
      <c r="DV69" s="1">
        <v>15</v>
      </c>
      <c r="DW69" s="1">
        <v>0</v>
      </c>
      <c r="DX69" s="1">
        <v>2414461</v>
      </c>
      <c r="DY69" s="10">
        <v>0</v>
      </c>
      <c r="DZ69" s="9">
        <v>55054631</v>
      </c>
      <c r="EA69" s="9">
        <v>52958977</v>
      </c>
      <c r="EB69" s="9">
        <v>-2563013</v>
      </c>
    </row>
    <row r="70" spans="1:132" x14ac:dyDescent="0.2">
      <c r="A70">
        <v>71</v>
      </c>
      <c r="B70" t="s">
        <v>72</v>
      </c>
      <c r="C70">
        <v>2012</v>
      </c>
      <c r="D70" s="1">
        <v>1584442.38</v>
      </c>
      <c r="E70" s="1">
        <v>0</v>
      </c>
      <c r="H70" t="s">
        <v>221</v>
      </c>
      <c r="J70" s="1">
        <v>1617326.66</v>
      </c>
      <c r="K70" s="1">
        <v>588653.81000000006</v>
      </c>
      <c r="L70" s="1">
        <v>1008283.82</v>
      </c>
      <c r="M70" s="1">
        <v>20389.03</v>
      </c>
      <c r="N70" s="1">
        <v>621933.57999999996</v>
      </c>
      <c r="Q70" s="1">
        <v>551902.12</v>
      </c>
      <c r="R70" s="1">
        <v>0</v>
      </c>
      <c r="S70" s="1">
        <v>1019423.16</v>
      </c>
      <c r="T70" s="1">
        <v>5443650.0600000005</v>
      </c>
      <c r="U70" s="1">
        <v>1270605.6000000001</v>
      </c>
      <c r="V70" s="1">
        <v>1484311.88</v>
      </c>
      <c r="W70" s="1">
        <v>0</v>
      </c>
      <c r="X70" s="1">
        <v>1046425.2</v>
      </c>
      <c r="Y70" s="1">
        <v>1202755.1200000001</v>
      </c>
      <c r="Z70" s="1">
        <v>0</v>
      </c>
      <c r="AA70" s="1">
        <v>348126.86</v>
      </c>
      <c r="AB70" s="1">
        <v>-331863.17</v>
      </c>
      <c r="AC70" s="1">
        <v>-6506816.0199999996</v>
      </c>
      <c r="AD70" s="1">
        <v>11727</v>
      </c>
      <c r="AE70" s="1">
        <v>2346737.0699999998</v>
      </c>
      <c r="AF70" s="1">
        <v>-5068064.3999999994</v>
      </c>
      <c r="AG70" s="1">
        <v>-2613969.2799999998</v>
      </c>
      <c r="AH70" s="1">
        <v>-9248496.2100000009</v>
      </c>
      <c r="AI70" s="1">
        <v>-2255551.13</v>
      </c>
      <c r="AJ70" s="1">
        <v>-28203.51</v>
      </c>
      <c r="AK70" s="1">
        <v>-55389</v>
      </c>
      <c r="AL70" s="1">
        <v>-180274.66</v>
      </c>
      <c r="AM70" s="1">
        <v>12041.219999999998</v>
      </c>
      <c r="AN70" s="1">
        <v>-36004.97</v>
      </c>
      <c r="AO70" s="1">
        <v>9248496.2000000011</v>
      </c>
      <c r="AP70" s="1">
        <v>144953.82999999999</v>
      </c>
      <c r="AQ70" s="13">
        <v>316210.51</v>
      </c>
      <c r="AR70" s="13">
        <v>272443.30000000005</v>
      </c>
      <c r="AS70" s="13">
        <v>333735.49</v>
      </c>
      <c r="AT70" s="13">
        <v>2541.61</v>
      </c>
      <c r="AU70" s="1">
        <v>2603.9</v>
      </c>
      <c r="AV70" s="13">
        <v>630241.97</v>
      </c>
      <c r="AW70" s="13">
        <v>28953.5</v>
      </c>
      <c r="AX70" s="1">
        <v>20389.03</v>
      </c>
      <c r="AY70" s="13">
        <v>316</v>
      </c>
      <c r="AZ70" s="1">
        <v>2310.29</v>
      </c>
      <c r="BA70" s="1">
        <v>621933.57999999996</v>
      </c>
      <c r="BB70" s="1">
        <v>0</v>
      </c>
      <c r="BC70" s="1">
        <v>0</v>
      </c>
      <c r="BD70" s="1">
        <v>133649.09</v>
      </c>
      <c r="BE70" s="1">
        <v>0</v>
      </c>
      <c r="BF70" s="1">
        <v>12495.25</v>
      </c>
      <c r="BG70" s="1">
        <v>0</v>
      </c>
      <c r="BH70" s="1">
        <v>0</v>
      </c>
      <c r="BI70" s="1">
        <v>-20604.709999998537</v>
      </c>
      <c r="BL70" s="1">
        <v>108276715</v>
      </c>
      <c r="BM70" s="1">
        <v>108276.715</v>
      </c>
      <c r="BN70" s="1">
        <v>101548388</v>
      </c>
      <c r="BO70" s="1">
        <v>6863429</v>
      </c>
      <c r="BQ70" t="s">
        <v>221</v>
      </c>
      <c r="BR70" s="1">
        <v>3649</v>
      </c>
      <c r="BS70" s="1">
        <v>3126</v>
      </c>
      <c r="BT70" s="1">
        <v>45</v>
      </c>
      <c r="BU70" s="1">
        <v>478</v>
      </c>
      <c r="BV70" s="1">
        <v>0</v>
      </c>
      <c r="BW70" s="1">
        <v>0</v>
      </c>
      <c r="BX70" s="1">
        <v>0</v>
      </c>
      <c r="BY70" t="s">
        <v>221</v>
      </c>
      <c r="BZ70" s="1">
        <v>100501326</v>
      </c>
      <c r="CA70" s="1">
        <v>24355909</v>
      </c>
      <c r="CB70" s="1">
        <v>64546824</v>
      </c>
      <c r="CC70" s="1">
        <v>11598593</v>
      </c>
      <c r="CD70" s="1">
        <v>0</v>
      </c>
      <c r="CE70" s="1">
        <v>0</v>
      </c>
      <c r="CF70" s="1">
        <v>0</v>
      </c>
      <c r="CH70" t="s">
        <v>221</v>
      </c>
      <c r="CI70" s="1">
        <v>156760</v>
      </c>
      <c r="CJ70" s="1">
        <v>0</v>
      </c>
      <c r="CK70" s="1">
        <v>156760</v>
      </c>
      <c r="CL70" s="1">
        <v>0</v>
      </c>
      <c r="CM70" s="1">
        <v>0</v>
      </c>
      <c r="CN70" s="1">
        <v>0</v>
      </c>
      <c r="CO70" s="1">
        <v>0</v>
      </c>
      <c r="CQ70" t="s">
        <v>221</v>
      </c>
      <c r="CR70" s="1">
        <v>2172037</v>
      </c>
      <c r="CS70" s="1">
        <v>1187495</v>
      </c>
      <c r="CT70" s="1">
        <v>545215</v>
      </c>
      <c r="CU70" s="1">
        <v>439327</v>
      </c>
      <c r="CV70" s="1">
        <v>0</v>
      </c>
      <c r="CW70" s="1">
        <v>0</v>
      </c>
      <c r="CX70" s="1">
        <v>0</v>
      </c>
      <c r="CZ70" s="13">
        <v>14</v>
      </c>
      <c r="DA70" s="1">
        <v>14</v>
      </c>
      <c r="DB70" s="1">
        <v>0</v>
      </c>
      <c r="DD70" s="1">
        <v>7200</v>
      </c>
      <c r="DE70" s="1">
        <v>11500</v>
      </c>
      <c r="DF70" s="1">
        <v>0</v>
      </c>
      <c r="DH70" s="1">
        <v>17146</v>
      </c>
      <c r="DI70" s="1">
        <v>17225</v>
      </c>
      <c r="DJ70" s="1">
        <v>16294</v>
      </c>
      <c r="DL70" s="1">
        <v>76</v>
      </c>
      <c r="DM70" s="1">
        <v>66</v>
      </c>
      <c r="DN70" s="13">
        <v>10</v>
      </c>
      <c r="DP70" s="1">
        <v>47</v>
      </c>
      <c r="DQ70" s="1">
        <v>0</v>
      </c>
      <c r="DR70" s="13">
        <v>29</v>
      </c>
      <c r="DT70" s="1">
        <v>0</v>
      </c>
      <c r="DU70" s="1">
        <v>6</v>
      </c>
      <c r="DV70" s="1">
        <v>690</v>
      </c>
      <c r="DW70" s="1">
        <v>88</v>
      </c>
      <c r="DX70" s="1">
        <v>1473103</v>
      </c>
      <c r="DY70" s="10">
        <v>0</v>
      </c>
      <c r="DZ70" s="9">
        <v>12367201</v>
      </c>
      <c r="EA70" s="9">
        <v>12035338</v>
      </c>
      <c r="EB70" s="9">
        <v>-331863</v>
      </c>
    </row>
    <row r="71" spans="1:132" x14ac:dyDescent="0.2">
      <c r="A71">
        <v>72</v>
      </c>
      <c r="B71" t="s">
        <v>73</v>
      </c>
      <c r="C71">
        <v>2012</v>
      </c>
      <c r="D71" s="1">
        <v>1660820</v>
      </c>
      <c r="E71" s="1">
        <v>62587915</v>
      </c>
      <c r="H71" t="s">
        <v>247</v>
      </c>
      <c r="J71" s="1">
        <v>1668683</v>
      </c>
      <c r="K71" s="1">
        <v>493135</v>
      </c>
      <c r="L71" s="1">
        <v>1175548</v>
      </c>
      <c r="M71" s="1">
        <v>0</v>
      </c>
      <c r="N71" s="1">
        <v>266959</v>
      </c>
      <c r="Q71" s="1">
        <v>102711</v>
      </c>
      <c r="R71" s="1">
        <v>0</v>
      </c>
      <c r="S71" s="1">
        <v>152252</v>
      </c>
      <c r="T71" s="1">
        <v>5933091</v>
      </c>
      <c r="U71" s="1">
        <v>1517501</v>
      </c>
      <c r="V71" s="1">
        <v>526847</v>
      </c>
      <c r="W71" s="1">
        <v>0</v>
      </c>
      <c r="X71" s="1">
        <v>703460</v>
      </c>
      <c r="Y71" s="1">
        <v>216251</v>
      </c>
      <c r="Z71" s="1">
        <v>0</v>
      </c>
      <c r="AA71" s="1">
        <v>0</v>
      </c>
      <c r="AB71" s="1">
        <v>-2444982</v>
      </c>
      <c r="AC71" s="1">
        <v>-2420036</v>
      </c>
      <c r="AD71" s="1">
        <v>91196</v>
      </c>
      <c r="AE71" s="1">
        <v>5634174</v>
      </c>
      <c r="AF71" s="1">
        <v>-5110197</v>
      </c>
      <c r="AG71" s="1">
        <v>-5111937</v>
      </c>
      <c r="AH71" s="1">
        <v>-8138803</v>
      </c>
      <c r="AI71" s="1">
        <v>-2144900</v>
      </c>
      <c r="AJ71" s="1">
        <v>-9159</v>
      </c>
      <c r="AK71" s="1">
        <v>-18860</v>
      </c>
      <c r="AL71" s="1">
        <v>-22622</v>
      </c>
      <c r="AM71" s="1">
        <v>-50732</v>
      </c>
      <c r="AN71" s="1">
        <v>-110910</v>
      </c>
      <c r="AO71" s="1">
        <v>8138803</v>
      </c>
      <c r="AP71" s="1">
        <v>0</v>
      </c>
      <c r="AQ71" s="13">
        <v>334676</v>
      </c>
      <c r="AR71" s="13">
        <v>158459</v>
      </c>
      <c r="AS71" s="13">
        <v>396564</v>
      </c>
      <c r="AT71" s="13">
        <v>10720</v>
      </c>
      <c r="AU71" s="1">
        <v>2938</v>
      </c>
      <c r="AV71" s="13">
        <v>740618</v>
      </c>
      <c r="AW71" s="13">
        <v>19783</v>
      </c>
      <c r="AX71" s="1">
        <v>0</v>
      </c>
      <c r="AY71" s="13">
        <v>0</v>
      </c>
      <c r="AZ71" s="1">
        <v>0</v>
      </c>
      <c r="BA71" s="1">
        <v>266959</v>
      </c>
      <c r="BB71" s="1">
        <v>0</v>
      </c>
      <c r="BC71" s="1">
        <v>0</v>
      </c>
      <c r="BD71" s="1">
        <v>102424</v>
      </c>
      <c r="BE71" s="1">
        <v>1233</v>
      </c>
      <c r="BF71" s="1">
        <v>7863</v>
      </c>
      <c r="BG71" s="1">
        <v>2815</v>
      </c>
      <c r="BH71" s="1">
        <v>0</v>
      </c>
      <c r="BI71" s="1">
        <v>-312131</v>
      </c>
      <c r="BL71" s="1">
        <v>142258685</v>
      </c>
      <c r="BM71" s="1">
        <v>142258.685</v>
      </c>
      <c r="BN71" s="1">
        <v>138584259</v>
      </c>
      <c r="BO71" s="1">
        <v>3674426</v>
      </c>
      <c r="BQ71" t="s">
        <v>247</v>
      </c>
      <c r="BR71" s="1">
        <v>3753</v>
      </c>
      <c r="BS71" s="1">
        <v>3239</v>
      </c>
      <c r="BT71" s="1">
        <v>51</v>
      </c>
      <c r="BU71" s="1">
        <v>462</v>
      </c>
      <c r="BV71" s="1">
        <v>0</v>
      </c>
      <c r="BW71" s="1">
        <v>1</v>
      </c>
      <c r="BX71" s="1">
        <v>0</v>
      </c>
      <c r="BY71" t="s">
        <v>247</v>
      </c>
      <c r="BZ71" s="1">
        <v>137452522</v>
      </c>
      <c r="CA71" s="1">
        <v>25016655</v>
      </c>
      <c r="CB71" s="1">
        <v>35495391</v>
      </c>
      <c r="CC71" s="1">
        <v>14352561</v>
      </c>
      <c r="CD71" s="1">
        <v>0</v>
      </c>
      <c r="CE71" s="1">
        <v>62587915</v>
      </c>
      <c r="CF71" s="1">
        <v>0</v>
      </c>
      <c r="CH71" t="s">
        <v>247</v>
      </c>
      <c r="CI71" s="1">
        <v>236946</v>
      </c>
      <c r="CJ71" s="1">
        <v>0</v>
      </c>
      <c r="CK71" s="1">
        <v>97590</v>
      </c>
      <c r="CL71" s="1">
        <v>0</v>
      </c>
      <c r="CM71" s="1">
        <v>0</v>
      </c>
      <c r="CN71" s="1">
        <v>139356</v>
      </c>
      <c r="CO71" s="1">
        <v>0</v>
      </c>
      <c r="CQ71" t="s">
        <v>247</v>
      </c>
      <c r="CR71" s="1">
        <v>2092151</v>
      </c>
      <c r="CS71" s="1">
        <v>1049290</v>
      </c>
      <c r="CT71" s="1">
        <v>464012</v>
      </c>
      <c r="CU71" s="1">
        <v>377958</v>
      </c>
      <c r="CV71" s="1">
        <v>0</v>
      </c>
      <c r="CW71" s="1">
        <v>200891</v>
      </c>
      <c r="CX71" s="1">
        <v>0</v>
      </c>
      <c r="CZ71" s="13">
        <v>8</v>
      </c>
      <c r="DA71" s="1">
        <v>8</v>
      </c>
      <c r="DB71" s="1">
        <v>0</v>
      </c>
      <c r="DD71" s="1">
        <v>7521</v>
      </c>
      <c r="DE71" s="1">
        <v>7521</v>
      </c>
      <c r="DF71" s="1">
        <v>0</v>
      </c>
      <c r="DH71" s="1">
        <v>24560</v>
      </c>
      <c r="DI71" s="1">
        <v>25064</v>
      </c>
      <c r="DJ71" s="1">
        <v>23038</v>
      </c>
      <c r="DL71" s="1">
        <v>68</v>
      </c>
      <c r="DM71" s="1">
        <v>53</v>
      </c>
      <c r="DN71" s="13">
        <v>15</v>
      </c>
      <c r="DP71" s="1">
        <v>46</v>
      </c>
      <c r="DQ71" s="1">
        <v>0</v>
      </c>
      <c r="DR71" s="13">
        <v>22</v>
      </c>
      <c r="DT71" s="1">
        <v>0</v>
      </c>
      <c r="DU71" s="1">
        <v>4</v>
      </c>
      <c r="DV71" s="1">
        <v>465</v>
      </c>
      <c r="DW71" s="1">
        <v>65</v>
      </c>
      <c r="DX71" s="1">
        <v>2712059</v>
      </c>
      <c r="DY71" s="10">
        <v>0</v>
      </c>
      <c r="DZ71" s="9">
        <v>9152113</v>
      </c>
      <c r="EA71" s="9">
        <v>6707131</v>
      </c>
      <c r="EB71" s="9">
        <v>-2444982</v>
      </c>
    </row>
    <row r="72" spans="1:132" x14ac:dyDescent="0.2">
      <c r="A72">
        <v>73</v>
      </c>
      <c r="B72" t="s">
        <v>74</v>
      </c>
      <c r="C72">
        <v>2012</v>
      </c>
      <c r="D72" s="1">
        <v>4470185</v>
      </c>
      <c r="E72" s="1">
        <v>0</v>
      </c>
      <c r="H72" t="s">
        <v>222</v>
      </c>
      <c r="J72" s="1">
        <v>4641469</v>
      </c>
      <c r="K72" s="1">
        <v>1614737</v>
      </c>
      <c r="L72" s="1">
        <v>2947124</v>
      </c>
      <c r="M72" s="1">
        <v>79608</v>
      </c>
      <c r="N72" s="1">
        <v>2311450</v>
      </c>
      <c r="Q72" s="1">
        <v>2714087</v>
      </c>
      <c r="R72" s="1">
        <v>0</v>
      </c>
      <c r="S72" s="1">
        <v>4179819</v>
      </c>
      <c r="T72" s="1">
        <v>31384651</v>
      </c>
      <c r="U72" s="1">
        <v>8365268</v>
      </c>
      <c r="V72" s="1">
        <v>6622583</v>
      </c>
      <c r="W72" s="1">
        <v>0</v>
      </c>
      <c r="X72" s="1">
        <v>3306446</v>
      </c>
      <c r="Y72" s="1">
        <v>1418033</v>
      </c>
      <c r="Z72" s="1">
        <v>0</v>
      </c>
      <c r="AA72" s="1">
        <v>260058</v>
      </c>
      <c r="AB72" s="1">
        <v>-8896788</v>
      </c>
      <c r="AC72" s="1">
        <v>-19116909</v>
      </c>
      <c r="AD72" s="1">
        <v>438536</v>
      </c>
      <c r="AE72" s="1">
        <v>19177180</v>
      </c>
      <c r="AF72" s="1">
        <v>-23685885</v>
      </c>
      <c r="AG72" s="1">
        <v>-26167079</v>
      </c>
      <c r="AH72" s="1">
        <v>-39647255</v>
      </c>
      <c r="AI72" s="1">
        <v>-8731996</v>
      </c>
      <c r="AJ72" s="1">
        <v>-79734</v>
      </c>
      <c r="AK72" s="1">
        <v>-14095</v>
      </c>
      <c r="AL72" s="1">
        <v>-832901</v>
      </c>
      <c r="AM72" s="1">
        <v>-43880</v>
      </c>
      <c r="AN72" s="1">
        <v>-283353</v>
      </c>
      <c r="AO72" s="1">
        <v>39604023</v>
      </c>
      <c r="AP72" s="1">
        <v>483115</v>
      </c>
      <c r="AQ72" s="13">
        <v>315448</v>
      </c>
      <c r="AR72" s="13">
        <v>1299289</v>
      </c>
      <c r="AS72" s="13">
        <v>1033364</v>
      </c>
      <c r="AT72" s="13">
        <v>34750</v>
      </c>
      <c r="AU72" s="1">
        <v>1075</v>
      </c>
      <c r="AV72" s="13">
        <v>1679118</v>
      </c>
      <c r="AW72" s="13">
        <v>99026</v>
      </c>
      <c r="AX72" s="1">
        <v>79608</v>
      </c>
      <c r="AY72" s="13">
        <v>9190</v>
      </c>
      <c r="AZ72" s="1">
        <v>14570</v>
      </c>
      <c r="BA72" s="1">
        <v>2173630</v>
      </c>
      <c r="BB72" s="1">
        <v>137820</v>
      </c>
      <c r="BC72" s="1">
        <v>0</v>
      </c>
      <c r="BD72" s="1">
        <v>589276</v>
      </c>
      <c r="BE72" s="1">
        <v>283000</v>
      </c>
      <c r="BF72" s="1">
        <v>91676</v>
      </c>
      <c r="BG72" s="1">
        <v>1205</v>
      </c>
      <c r="BH72" s="1">
        <v>0</v>
      </c>
      <c r="BI72" s="1">
        <v>-1704031</v>
      </c>
      <c r="BL72" s="1">
        <v>459810870</v>
      </c>
      <c r="BM72" s="1">
        <v>459810.87</v>
      </c>
      <c r="BN72" s="1">
        <v>430516323</v>
      </c>
      <c r="BO72" s="1">
        <v>29652211</v>
      </c>
      <c r="BQ72" t="s">
        <v>222</v>
      </c>
      <c r="BR72" s="1">
        <v>22593</v>
      </c>
      <c r="BS72" s="1">
        <v>19850</v>
      </c>
      <c r="BT72" s="1">
        <v>277</v>
      </c>
      <c r="BU72" s="1">
        <v>2466</v>
      </c>
      <c r="BV72" s="1">
        <v>0</v>
      </c>
      <c r="BW72" s="1">
        <v>0</v>
      </c>
      <c r="BX72" s="1">
        <v>0</v>
      </c>
      <c r="BY72" t="s">
        <v>222</v>
      </c>
      <c r="BZ72" s="1">
        <v>418323290</v>
      </c>
      <c r="CA72" s="1">
        <v>187379627</v>
      </c>
      <c r="CB72" s="1">
        <v>166645876</v>
      </c>
      <c r="CC72" s="1">
        <v>64297787</v>
      </c>
      <c r="CD72" s="1">
        <v>0</v>
      </c>
      <c r="CE72" s="1">
        <v>0</v>
      </c>
      <c r="CF72" s="1">
        <v>0</v>
      </c>
      <c r="CH72" t="s">
        <v>222</v>
      </c>
      <c r="CI72" s="1">
        <v>468555</v>
      </c>
      <c r="CJ72" s="1">
        <v>0</v>
      </c>
      <c r="CK72" s="1">
        <v>468555</v>
      </c>
      <c r="CL72" s="1">
        <v>0</v>
      </c>
      <c r="CM72" s="1">
        <v>0</v>
      </c>
      <c r="CN72" s="1">
        <v>0</v>
      </c>
      <c r="CO72" s="1">
        <v>0</v>
      </c>
      <c r="CQ72" t="s">
        <v>222</v>
      </c>
      <c r="CR72" s="1">
        <v>8482435</v>
      </c>
      <c r="CS72" s="1">
        <v>5376189</v>
      </c>
      <c r="CT72" s="1">
        <v>1900303</v>
      </c>
      <c r="CU72" s="1">
        <v>1205943</v>
      </c>
      <c r="CV72" s="1">
        <v>0</v>
      </c>
      <c r="CW72" s="1">
        <v>0</v>
      </c>
      <c r="CX72" s="1">
        <v>0</v>
      </c>
      <c r="CZ72" s="13">
        <v>64</v>
      </c>
      <c r="DA72" s="1">
        <v>64</v>
      </c>
      <c r="DB72" s="1">
        <v>0</v>
      </c>
      <c r="DD72" s="1">
        <v>43225</v>
      </c>
      <c r="DE72" s="1">
        <v>78736</v>
      </c>
      <c r="DF72" s="1">
        <v>0</v>
      </c>
      <c r="DH72" s="1">
        <v>83916</v>
      </c>
      <c r="DI72" s="1">
        <v>71136</v>
      </c>
      <c r="DJ72" s="1">
        <v>70342</v>
      </c>
      <c r="DL72" s="1">
        <v>515</v>
      </c>
      <c r="DM72" s="1">
        <v>371</v>
      </c>
      <c r="DN72" s="13">
        <v>144</v>
      </c>
      <c r="DP72" s="1">
        <v>307</v>
      </c>
      <c r="DQ72" s="1">
        <v>1</v>
      </c>
      <c r="DR72" s="13">
        <v>207</v>
      </c>
      <c r="DT72" s="1">
        <v>0</v>
      </c>
      <c r="DU72" s="1">
        <v>27</v>
      </c>
      <c r="DV72" s="1">
        <v>3033</v>
      </c>
      <c r="DW72" s="1">
        <v>70</v>
      </c>
      <c r="DX72" s="1">
        <v>4085985</v>
      </c>
      <c r="DY72" s="10">
        <v>0</v>
      </c>
      <c r="DZ72" s="9">
        <v>58252580</v>
      </c>
      <c r="EA72" s="9">
        <v>49355792</v>
      </c>
      <c r="EB72" s="9">
        <v>-8896788</v>
      </c>
    </row>
    <row r="73" spans="1:132" x14ac:dyDescent="0.2">
      <c r="A73">
        <v>74</v>
      </c>
      <c r="B73" t="s">
        <v>75</v>
      </c>
      <c r="C73">
        <v>2012</v>
      </c>
      <c r="D73" s="1">
        <v>8762357.8399999999</v>
      </c>
      <c r="E73" s="1">
        <v>0</v>
      </c>
      <c r="H73" t="s">
        <v>223</v>
      </c>
      <c r="J73" s="1">
        <v>8898608.1400000006</v>
      </c>
      <c r="K73" s="1">
        <v>4047706.5</v>
      </c>
      <c r="L73" s="1">
        <v>4714651.34</v>
      </c>
      <c r="M73" s="1">
        <v>136250.29999999999</v>
      </c>
      <c r="N73" s="1">
        <v>4908476.82</v>
      </c>
      <c r="Q73" s="1">
        <v>1556273.02</v>
      </c>
      <c r="R73" s="1">
        <v>0</v>
      </c>
      <c r="S73" s="1">
        <v>17707464.530000001</v>
      </c>
      <c r="T73" s="1">
        <v>81770217.379999995</v>
      </c>
      <c r="U73" s="1">
        <v>32381501.140000001</v>
      </c>
      <c r="V73" s="1">
        <v>20374849.77</v>
      </c>
      <c r="W73" s="1">
        <v>5941575.1699999999</v>
      </c>
      <c r="X73" s="1">
        <v>1191813.0799999998</v>
      </c>
      <c r="Y73" s="1">
        <v>3553901.24</v>
      </c>
      <c r="Z73" s="1">
        <v>0</v>
      </c>
      <c r="AA73" s="1">
        <v>2337752.34</v>
      </c>
      <c r="AB73" s="1">
        <v>-29200787.43</v>
      </c>
      <c r="AC73" s="1">
        <v>-75019437.340000004</v>
      </c>
      <c r="AD73" s="1">
        <v>0</v>
      </c>
      <c r="AE73" s="1">
        <v>26918250.360000003</v>
      </c>
      <c r="AF73" s="1">
        <v>-43833588.109999999</v>
      </c>
      <c r="AG73" s="1">
        <v>-45933542.849999994</v>
      </c>
      <c r="AH73" s="1">
        <v>-59352478.469999999</v>
      </c>
      <c r="AI73" s="1">
        <v>-19324692.43</v>
      </c>
      <c r="AJ73" s="1">
        <v>-390660.93</v>
      </c>
      <c r="AK73" s="1">
        <v>-210934.61</v>
      </c>
      <c r="AL73" s="1">
        <v>-504023.5</v>
      </c>
      <c r="AM73" s="1">
        <v>7556</v>
      </c>
      <c r="AN73" s="1">
        <v>-232047.04</v>
      </c>
      <c r="AO73" s="1">
        <v>59387072.990000002</v>
      </c>
      <c r="AP73" s="1">
        <v>185212.39</v>
      </c>
      <c r="AQ73" s="13">
        <v>2333015.7599999998</v>
      </c>
      <c r="AR73" s="13">
        <v>1714690.74</v>
      </c>
      <c r="AS73" s="13">
        <v>1956523.13</v>
      </c>
      <c r="AT73" s="13">
        <v>18378.66</v>
      </c>
      <c r="AU73" s="1">
        <v>47262.83</v>
      </c>
      <c r="AV73" s="13">
        <v>2658867.0300000003</v>
      </c>
      <c r="AW73" s="13">
        <v>80747.520000000004</v>
      </c>
      <c r="AX73" s="1">
        <v>136250.29999999999</v>
      </c>
      <c r="AY73" s="13">
        <v>135</v>
      </c>
      <c r="AZ73" s="1">
        <v>0</v>
      </c>
      <c r="BA73" s="1">
        <v>4908476.82</v>
      </c>
      <c r="BB73" s="1">
        <v>0</v>
      </c>
      <c r="BC73" s="1">
        <v>0</v>
      </c>
      <c r="BD73" s="1">
        <v>2338045.34</v>
      </c>
      <c r="BE73" s="1">
        <v>721332</v>
      </c>
      <c r="BF73" s="1">
        <v>0</v>
      </c>
      <c r="BG73" s="1">
        <v>0</v>
      </c>
      <c r="BH73" s="1">
        <v>0</v>
      </c>
      <c r="BI73" s="1">
        <v>-3521270.4700000174</v>
      </c>
      <c r="BL73" s="1">
        <v>914895935</v>
      </c>
      <c r="BM73" s="1">
        <v>914895.93500000006</v>
      </c>
      <c r="BN73" s="1">
        <v>875601948</v>
      </c>
      <c r="BO73" s="1">
        <v>40903746</v>
      </c>
      <c r="BQ73" t="s">
        <v>223</v>
      </c>
      <c r="BR73" s="1">
        <v>40915</v>
      </c>
      <c r="BS73" s="1">
        <v>38471</v>
      </c>
      <c r="BT73" s="1">
        <v>378</v>
      </c>
      <c r="BU73" s="1">
        <v>2066</v>
      </c>
      <c r="BV73" s="1">
        <v>0</v>
      </c>
      <c r="BW73" s="1">
        <v>0</v>
      </c>
      <c r="BX73" s="1">
        <v>0</v>
      </c>
      <c r="BY73" t="s">
        <v>223</v>
      </c>
      <c r="BZ73" s="1">
        <v>867348643</v>
      </c>
      <c r="CA73" s="1">
        <v>373520174</v>
      </c>
      <c r="CB73" s="1">
        <v>412209765</v>
      </c>
      <c r="CC73" s="1">
        <v>81618704</v>
      </c>
      <c r="CD73" s="1">
        <v>0</v>
      </c>
      <c r="CE73" s="1">
        <v>0</v>
      </c>
      <c r="CF73" s="1">
        <v>0</v>
      </c>
      <c r="CH73" t="s">
        <v>223</v>
      </c>
      <c r="CI73" s="1">
        <v>972335</v>
      </c>
      <c r="CJ73" s="1">
        <v>0</v>
      </c>
      <c r="CK73" s="1">
        <v>972335</v>
      </c>
      <c r="CL73" s="1">
        <v>0</v>
      </c>
      <c r="CM73" s="1">
        <v>0</v>
      </c>
      <c r="CN73" s="1">
        <v>0</v>
      </c>
      <c r="CO73" s="1">
        <v>0</v>
      </c>
      <c r="CQ73" t="s">
        <v>223</v>
      </c>
      <c r="CR73" s="1">
        <v>18885709</v>
      </c>
      <c r="CS73" s="1">
        <v>12633059</v>
      </c>
      <c r="CT73" s="1">
        <v>4172460</v>
      </c>
      <c r="CU73" s="1">
        <v>2080190</v>
      </c>
      <c r="CV73" s="1">
        <v>0</v>
      </c>
      <c r="CW73" s="1">
        <v>0</v>
      </c>
      <c r="CX73" s="1">
        <v>0</v>
      </c>
      <c r="CZ73" s="13">
        <v>148</v>
      </c>
      <c r="DA73" s="1">
        <v>67</v>
      </c>
      <c r="DB73" s="1">
        <v>81</v>
      </c>
      <c r="DD73" s="1">
        <v>130145</v>
      </c>
      <c r="DE73" s="1">
        <v>130145</v>
      </c>
      <c r="DF73" s="1">
        <v>0</v>
      </c>
      <c r="DH73" s="1">
        <v>146826</v>
      </c>
      <c r="DI73" s="1">
        <v>203146</v>
      </c>
      <c r="DJ73" s="1">
        <v>150857</v>
      </c>
      <c r="DL73" s="1">
        <v>1063</v>
      </c>
      <c r="DM73" s="1">
        <v>500</v>
      </c>
      <c r="DN73" s="13">
        <v>563</v>
      </c>
      <c r="DP73" s="1">
        <v>478</v>
      </c>
      <c r="DQ73" s="1">
        <v>13</v>
      </c>
      <c r="DR73" s="13">
        <v>572</v>
      </c>
      <c r="DT73" s="1">
        <v>0</v>
      </c>
      <c r="DU73" s="1">
        <v>29</v>
      </c>
      <c r="DV73" s="1">
        <v>5453</v>
      </c>
      <c r="DW73" s="1">
        <v>70</v>
      </c>
      <c r="DX73" s="1">
        <v>4429382</v>
      </c>
      <c r="DY73" s="10">
        <v>0</v>
      </c>
      <c r="DZ73" s="9">
        <v>166815348</v>
      </c>
      <c r="EA73" s="9">
        <v>137614561</v>
      </c>
      <c r="EB73" s="9">
        <v>-29200787</v>
      </c>
    </row>
    <row r="74" spans="1:132" x14ac:dyDescent="0.2">
      <c r="A74">
        <v>75</v>
      </c>
      <c r="B74" t="s">
        <v>76</v>
      </c>
      <c r="C74">
        <v>2012</v>
      </c>
      <c r="D74" s="1">
        <v>3717434.6600000006</v>
      </c>
      <c r="E74" s="1">
        <v>0</v>
      </c>
      <c r="H74" t="s">
        <v>151</v>
      </c>
      <c r="J74" s="1">
        <v>3940926.64</v>
      </c>
      <c r="K74" s="1">
        <v>1491335.4500000002</v>
      </c>
      <c r="L74" s="1">
        <v>2370037.7199999997</v>
      </c>
      <c r="M74" s="1">
        <v>79553.47</v>
      </c>
      <c r="N74" s="1">
        <v>1359110.5499999998</v>
      </c>
      <c r="Q74" s="1">
        <v>259464.15</v>
      </c>
      <c r="R74" s="1">
        <v>0</v>
      </c>
      <c r="S74" s="1">
        <v>629407</v>
      </c>
      <c r="T74" s="1">
        <v>25531916.169999998</v>
      </c>
      <c r="U74" s="1">
        <v>8368939.3799999999</v>
      </c>
      <c r="V74" s="1">
        <v>9003044.3499999996</v>
      </c>
      <c r="W74" s="1">
        <v>1189664.74</v>
      </c>
      <c r="X74" s="1">
        <v>2467524.15</v>
      </c>
      <c r="Y74" s="1">
        <v>2870264.35</v>
      </c>
      <c r="Z74" s="1">
        <v>0</v>
      </c>
      <c r="AA74" s="1">
        <v>338408.2</v>
      </c>
      <c r="AB74" s="1">
        <v>-6400637.1200000001</v>
      </c>
      <c r="AC74" s="1">
        <v>-20700399.390000001</v>
      </c>
      <c r="AD74" s="1">
        <v>1024711.59</v>
      </c>
      <c r="AE74" s="1">
        <v>16291349.260000002</v>
      </c>
      <c r="AF74" s="1">
        <v>-27961169.630000003</v>
      </c>
      <c r="AG74" s="1">
        <v>-11902057.380000001</v>
      </c>
      <c r="AH74" s="1">
        <v>-36780808.469999999</v>
      </c>
      <c r="AI74" s="1">
        <v>-7768281.0199999996</v>
      </c>
      <c r="AJ74" s="1">
        <v>-48799.199999999997</v>
      </c>
      <c r="AK74" s="1">
        <v>-377360.03</v>
      </c>
      <c r="AL74" s="1">
        <v>-59348.03</v>
      </c>
      <c r="AM74" s="1">
        <v>-175832.67999999993</v>
      </c>
      <c r="AN74" s="1">
        <v>487549.87999999995</v>
      </c>
      <c r="AO74" s="1">
        <v>36780808.409999996</v>
      </c>
      <c r="AP74" s="1">
        <v>0</v>
      </c>
      <c r="AQ74" s="13">
        <v>877500.94</v>
      </c>
      <c r="AR74" s="13">
        <v>613834.51000000013</v>
      </c>
      <c r="AS74" s="13">
        <v>474000.06</v>
      </c>
      <c r="AT74" s="13">
        <v>17205.260000000002</v>
      </c>
      <c r="AU74" s="1">
        <v>3246.05</v>
      </c>
      <c r="AV74" s="13">
        <v>1699034.4100000001</v>
      </c>
      <c r="AW74" s="13">
        <v>31286.78</v>
      </c>
      <c r="AX74" s="1">
        <v>79553.47</v>
      </c>
      <c r="AY74" s="13">
        <v>4572.7</v>
      </c>
      <c r="AZ74" s="1">
        <v>10500</v>
      </c>
      <c r="BA74" s="1">
        <v>1359110.5499999998</v>
      </c>
      <c r="BB74" s="1">
        <v>0</v>
      </c>
      <c r="BC74" s="1">
        <v>0</v>
      </c>
      <c r="BD74" s="1">
        <v>918316.64</v>
      </c>
      <c r="BE74" s="1">
        <v>275000</v>
      </c>
      <c r="BF74" s="1">
        <v>143938.51</v>
      </c>
      <c r="BG74" s="1">
        <v>0</v>
      </c>
      <c r="BH74" s="1">
        <v>0</v>
      </c>
      <c r="BI74" s="1">
        <v>-1434971.2600000014</v>
      </c>
      <c r="BL74" s="1" t="e">
        <v>#N/A</v>
      </c>
      <c r="BM74" s="1" t="e">
        <v>#N/A</v>
      </c>
      <c r="BN74" s="1">
        <v>378332712</v>
      </c>
      <c r="BO74" s="1">
        <v>14347499</v>
      </c>
      <c r="BQ74" t="s">
        <v>151</v>
      </c>
      <c r="BR74" s="1">
        <v>15356</v>
      </c>
      <c r="BS74" s="1">
        <v>13946</v>
      </c>
      <c r="BT74" s="1">
        <v>187</v>
      </c>
      <c r="BU74" s="1">
        <v>1223</v>
      </c>
      <c r="BV74" s="1">
        <v>0</v>
      </c>
      <c r="BW74" s="1">
        <v>0</v>
      </c>
      <c r="BX74" s="1">
        <v>0</v>
      </c>
      <c r="BY74" t="s">
        <v>151</v>
      </c>
      <c r="BZ74" s="1">
        <v>375165658</v>
      </c>
      <c r="CA74" s="1">
        <v>110470468</v>
      </c>
      <c r="CB74" s="1">
        <v>220272591</v>
      </c>
      <c r="CC74" s="1">
        <v>44422599</v>
      </c>
      <c r="CD74" s="1">
        <v>0</v>
      </c>
      <c r="CE74" s="1">
        <v>0</v>
      </c>
      <c r="CF74" s="1">
        <v>0</v>
      </c>
      <c r="CH74" t="s">
        <v>151</v>
      </c>
      <c r="CI74" s="1">
        <v>576402</v>
      </c>
      <c r="CJ74" s="1">
        <v>0</v>
      </c>
      <c r="CK74" s="1">
        <v>576402</v>
      </c>
      <c r="CL74" s="1">
        <v>0</v>
      </c>
      <c r="CM74" s="1">
        <v>0</v>
      </c>
      <c r="CN74" s="1">
        <v>0</v>
      </c>
      <c r="CO74" s="1">
        <v>0</v>
      </c>
      <c r="CQ74" t="s">
        <v>151</v>
      </c>
      <c r="CR74" s="1">
        <v>7538258</v>
      </c>
      <c r="CS74" s="1">
        <v>4827354</v>
      </c>
      <c r="CT74" s="1">
        <v>1684522</v>
      </c>
      <c r="CU74" s="1">
        <v>1026382</v>
      </c>
      <c r="CV74" s="1">
        <v>0</v>
      </c>
      <c r="CW74" s="1">
        <v>0</v>
      </c>
      <c r="CX74" s="1">
        <v>0</v>
      </c>
      <c r="CZ74" s="13">
        <v>29</v>
      </c>
      <c r="DA74" s="1">
        <v>29</v>
      </c>
      <c r="DB74" s="1">
        <v>0</v>
      </c>
      <c r="DD74" s="1">
        <v>36000</v>
      </c>
      <c r="DE74" s="1">
        <v>37754</v>
      </c>
      <c r="DF74" s="1">
        <v>0</v>
      </c>
      <c r="DH74" s="1">
        <v>65420</v>
      </c>
      <c r="DI74" s="1">
        <v>74379</v>
      </c>
      <c r="DJ74" s="1">
        <v>63234</v>
      </c>
      <c r="DL74" s="1">
        <v>252</v>
      </c>
      <c r="DM74" s="1">
        <v>153</v>
      </c>
      <c r="DN74" s="13">
        <v>99</v>
      </c>
      <c r="DP74" s="1">
        <v>163</v>
      </c>
      <c r="DQ74" s="1">
        <v>4</v>
      </c>
      <c r="DR74" s="13">
        <v>85</v>
      </c>
      <c r="DT74" s="1">
        <v>0</v>
      </c>
      <c r="DU74" s="1">
        <v>0</v>
      </c>
      <c r="DV74" s="1">
        <v>1567</v>
      </c>
      <c r="DW74" s="1">
        <v>71</v>
      </c>
      <c r="DX74" s="1">
        <v>3810079</v>
      </c>
      <c r="DY74" s="10">
        <v>0</v>
      </c>
      <c r="DZ74" s="9">
        <v>50658633</v>
      </c>
      <c r="EA74" s="9">
        <v>44257996</v>
      </c>
      <c r="EB74" s="9">
        <v>-6400637</v>
      </c>
    </row>
    <row r="76" spans="1:132" x14ac:dyDescent="0.2">
      <c r="A76">
        <v>34</v>
      </c>
      <c r="B76" t="s">
        <v>35</v>
      </c>
      <c r="C76">
        <v>2012</v>
      </c>
      <c r="D76" s="1">
        <v>0</v>
      </c>
      <c r="E76" s="1">
        <v>0</v>
      </c>
    </row>
    <row r="77" spans="1:132" x14ac:dyDescent="0.2">
      <c r="A77">
        <v>22</v>
      </c>
      <c r="B77" t="s">
        <v>98</v>
      </c>
      <c r="C77">
        <v>2012</v>
      </c>
      <c r="D77" s="1">
        <v>0</v>
      </c>
      <c r="E77" s="1">
        <v>0</v>
      </c>
    </row>
    <row r="78" spans="1:132" x14ac:dyDescent="0.2">
      <c r="D78" s="1" t="e">
        <v>#N/A</v>
      </c>
      <c r="H78" t="s">
        <v>232</v>
      </c>
      <c r="J78" s="1" t="e">
        <v>#N/A</v>
      </c>
      <c r="K78" s="1" t="e">
        <v>#N/A</v>
      </c>
      <c r="L78" s="1" t="e">
        <v>#N/A</v>
      </c>
      <c r="M78" s="1" t="e">
        <v>#N/A</v>
      </c>
      <c r="N78" s="1" t="e">
        <v>#N/A</v>
      </c>
      <c r="Q78" s="1" t="e">
        <v>#N/A</v>
      </c>
      <c r="R78" s="1" t="e">
        <v>#N/A</v>
      </c>
      <c r="S78" s="1" t="e">
        <v>#N/A</v>
      </c>
      <c r="T78" s="1" t="e">
        <v>#N/A</v>
      </c>
      <c r="U78" s="1" t="e">
        <v>#N/A</v>
      </c>
      <c r="V78" s="1" t="e">
        <v>#N/A</v>
      </c>
      <c r="W78" s="1" t="e">
        <v>#N/A</v>
      </c>
      <c r="X78" s="1" t="e">
        <v>#N/A</v>
      </c>
      <c r="Y78" s="1" t="e">
        <v>#N/A</v>
      </c>
      <c r="Z78" s="1" t="e">
        <v>#N/A</v>
      </c>
      <c r="AA78" s="1" t="e">
        <v>#N/A</v>
      </c>
      <c r="AB78" s="1" t="e">
        <v>#N/A</v>
      </c>
      <c r="AC78" s="1" t="e">
        <v>#N/A</v>
      </c>
      <c r="AD78" s="1" t="e">
        <v>#N/A</v>
      </c>
      <c r="AE78" s="1" t="e">
        <v>#N/A</v>
      </c>
      <c r="AF78" s="1" t="e">
        <v>#N/A</v>
      </c>
      <c r="AG78" s="1" t="e">
        <v>#N/A</v>
      </c>
      <c r="AH78" s="1" t="e">
        <v>#N/A</v>
      </c>
      <c r="AI78" s="1" t="e">
        <v>#N/A</v>
      </c>
      <c r="AJ78" s="1" t="e">
        <v>#N/A</v>
      </c>
      <c r="AK78" s="1" t="e">
        <v>#N/A</v>
      </c>
      <c r="AL78" s="1" t="e">
        <v>#N/A</v>
      </c>
      <c r="AM78" s="1" t="e">
        <v>#N/A</v>
      </c>
      <c r="AN78" s="1" t="e">
        <v>#N/A</v>
      </c>
      <c r="AO78" s="1" t="e">
        <v>#N/A</v>
      </c>
      <c r="AP78" s="1" t="e">
        <v>#N/A</v>
      </c>
      <c r="AQ78" s="13" t="e">
        <v>#N/A</v>
      </c>
      <c r="AR78" s="13" t="e">
        <v>#N/A</v>
      </c>
      <c r="AS78" s="13" t="e">
        <v>#N/A</v>
      </c>
      <c r="AT78" s="13" t="e">
        <v>#N/A</v>
      </c>
      <c r="AU78" s="1" t="e">
        <v>#N/A</v>
      </c>
      <c r="AV78" s="13" t="e">
        <v>#N/A</v>
      </c>
      <c r="AW78" s="13" t="e">
        <v>#N/A</v>
      </c>
      <c r="AX78" s="1" t="e">
        <v>#N/A</v>
      </c>
      <c r="AY78" s="13" t="e">
        <v>#N/A</v>
      </c>
      <c r="AZ78" s="1" t="e">
        <v>#N/A</v>
      </c>
      <c r="BA78" s="1" t="e">
        <v>#N/A</v>
      </c>
      <c r="BB78" s="1" t="e">
        <v>#N/A</v>
      </c>
      <c r="BC78" s="1" t="e">
        <v>#N/A</v>
      </c>
      <c r="BD78" s="1" t="e">
        <v>#N/A</v>
      </c>
      <c r="BE78" s="1" t="e">
        <v>#N/A</v>
      </c>
      <c r="BF78" s="1" t="e">
        <v>#N/A</v>
      </c>
      <c r="BG78" s="1" t="e">
        <v>#N/A</v>
      </c>
      <c r="BH78" s="1" t="e">
        <v>#N/A</v>
      </c>
      <c r="BI78" s="1" t="e">
        <v>#N/A</v>
      </c>
      <c r="BL78" s="1" t="e">
        <v>#N/A</v>
      </c>
      <c r="BM78" s="1" t="e">
        <v>#N/A</v>
      </c>
      <c r="BN78" s="1" t="e">
        <v>#N/A</v>
      </c>
      <c r="BO78" s="1" t="e">
        <v>#N/A</v>
      </c>
      <c r="BQ78" t="s">
        <v>232</v>
      </c>
      <c r="BR78" s="1" t="e">
        <v>#N/A</v>
      </c>
      <c r="BS78" s="1" t="e">
        <v>#N/A</v>
      </c>
      <c r="BT78" s="1" t="e">
        <v>#N/A</v>
      </c>
      <c r="BU78" s="1" t="e">
        <v>#N/A</v>
      </c>
      <c r="BV78" s="1" t="e">
        <v>#N/A</v>
      </c>
      <c r="BW78" s="1" t="e">
        <v>#N/A</v>
      </c>
      <c r="BX78" s="1" t="e">
        <v>#N/A</v>
      </c>
      <c r="BY78" t="s">
        <v>232</v>
      </c>
      <c r="BZ78" s="1" t="e">
        <v>#N/A</v>
      </c>
      <c r="CA78" s="1" t="e">
        <v>#N/A</v>
      </c>
      <c r="CB78" s="1" t="e">
        <v>#N/A</v>
      </c>
      <c r="CC78" s="1" t="e">
        <v>#N/A</v>
      </c>
      <c r="CD78" s="1" t="e">
        <v>#N/A</v>
      </c>
      <c r="CE78" s="1" t="e">
        <v>#N/A</v>
      </c>
      <c r="CF78" s="1" t="e">
        <v>#N/A</v>
      </c>
      <c r="CH78" t="s">
        <v>232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Q78" t="s">
        <v>232</v>
      </c>
      <c r="CR78" s="1" t="e">
        <v>#N/A</v>
      </c>
      <c r="CS78" s="1" t="e">
        <v>#N/A</v>
      </c>
      <c r="CT78" s="1" t="e">
        <v>#N/A</v>
      </c>
      <c r="CU78" s="1" t="e">
        <v>#N/A</v>
      </c>
      <c r="CV78" s="1" t="e">
        <v>#N/A</v>
      </c>
      <c r="CW78" s="1" t="e">
        <v>#N/A</v>
      </c>
      <c r="CX78" s="1" t="e">
        <v>#N/A</v>
      </c>
      <c r="CZ78" s="13" t="e">
        <v>#N/A</v>
      </c>
      <c r="DA78" s="1" t="e">
        <v>#N/A</v>
      </c>
      <c r="DB78" s="1" t="e">
        <v>#N/A</v>
      </c>
      <c r="DD78" s="1" t="e">
        <v>#N/A</v>
      </c>
      <c r="DE78" s="1" t="e">
        <v>#N/A</v>
      </c>
      <c r="DF78" s="1" t="e">
        <v>#N/A</v>
      </c>
      <c r="DH78" s="1" t="e">
        <v>#N/A</v>
      </c>
      <c r="DI78" s="1" t="e">
        <v>#N/A</v>
      </c>
      <c r="DJ78" s="1" t="e">
        <v>#N/A</v>
      </c>
      <c r="DL78" s="1" t="e">
        <v>#N/A</v>
      </c>
      <c r="DM78" s="1" t="e">
        <v>#N/A</v>
      </c>
      <c r="DN78" s="13" t="e">
        <v>#N/A</v>
      </c>
      <c r="DP78" s="1" t="e">
        <v>#N/A</v>
      </c>
      <c r="DQ78" s="1" t="e">
        <v>#N/A</v>
      </c>
      <c r="DR78" s="13" t="e">
        <v>#N/A</v>
      </c>
      <c r="DT78" s="1" t="e">
        <v>#N/A</v>
      </c>
      <c r="DU78" s="1" t="e">
        <v>#N/A</v>
      </c>
      <c r="DV78" s="1" t="e">
        <v>#N/A</v>
      </c>
      <c r="DW78" s="1" t="e">
        <v>#N/A</v>
      </c>
      <c r="DX78" s="1" t="e">
        <v>#N/A</v>
      </c>
    </row>
    <row r="79" spans="1:132" x14ac:dyDescent="0.2">
      <c r="D79" s="1" t="e">
        <v>#N/A</v>
      </c>
      <c r="H79" t="s">
        <v>240</v>
      </c>
      <c r="J79" s="1" t="e">
        <v>#N/A</v>
      </c>
      <c r="K79" s="1" t="e">
        <v>#N/A</v>
      </c>
      <c r="L79" s="1" t="e">
        <v>#N/A</v>
      </c>
      <c r="M79" s="1" t="e">
        <v>#N/A</v>
      </c>
      <c r="N79" s="1" t="e">
        <v>#N/A</v>
      </c>
      <c r="Q79" s="1" t="e">
        <v>#N/A</v>
      </c>
      <c r="R79" s="1" t="e">
        <v>#N/A</v>
      </c>
      <c r="S79" s="1" t="e">
        <v>#N/A</v>
      </c>
      <c r="T79" s="1" t="e">
        <v>#N/A</v>
      </c>
      <c r="U79" s="1" t="e">
        <v>#N/A</v>
      </c>
      <c r="V79" s="1" t="e">
        <v>#N/A</v>
      </c>
      <c r="W79" s="1" t="e">
        <v>#N/A</v>
      </c>
      <c r="X79" s="1" t="e">
        <v>#N/A</v>
      </c>
      <c r="Y79" s="1" t="e">
        <v>#N/A</v>
      </c>
      <c r="Z79" s="1" t="e">
        <v>#N/A</v>
      </c>
      <c r="AA79" s="1" t="e">
        <v>#N/A</v>
      </c>
      <c r="AB79" s="1" t="e">
        <v>#N/A</v>
      </c>
      <c r="AC79" s="1" t="e">
        <v>#N/A</v>
      </c>
      <c r="AD79" s="1" t="e">
        <v>#N/A</v>
      </c>
      <c r="AE79" s="1" t="e">
        <v>#N/A</v>
      </c>
      <c r="AF79" s="1" t="e">
        <v>#N/A</v>
      </c>
      <c r="AG79" s="1" t="e">
        <v>#N/A</v>
      </c>
      <c r="AH79" s="1" t="e">
        <v>#N/A</v>
      </c>
      <c r="AI79" s="1" t="e">
        <v>#N/A</v>
      </c>
      <c r="AJ79" s="1" t="e">
        <v>#N/A</v>
      </c>
      <c r="AK79" s="1" t="e">
        <v>#N/A</v>
      </c>
      <c r="AL79" s="1" t="e">
        <v>#N/A</v>
      </c>
      <c r="AM79" s="1" t="e">
        <v>#N/A</v>
      </c>
      <c r="AN79" s="1" t="e">
        <v>#N/A</v>
      </c>
      <c r="AO79" s="1" t="e">
        <v>#N/A</v>
      </c>
      <c r="AP79" s="1" t="e">
        <v>#N/A</v>
      </c>
      <c r="AQ79" s="13" t="e">
        <v>#N/A</v>
      </c>
      <c r="AR79" s="13" t="e">
        <v>#N/A</v>
      </c>
      <c r="AS79" s="13" t="e">
        <v>#N/A</v>
      </c>
      <c r="AT79" s="13" t="e">
        <v>#N/A</v>
      </c>
      <c r="AU79" s="1" t="e">
        <v>#N/A</v>
      </c>
      <c r="AV79" s="13" t="e">
        <v>#N/A</v>
      </c>
      <c r="AW79" s="13" t="e">
        <v>#N/A</v>
      </c>
      <c r="AX79" s="1" t="e">
        <v>#N/A</v>
      </c>
      <c r="AY79" s="13" t="e">
        <v>#N/A</v>
      </c>
      <c r="AZ79" s="1" t="e">
        <v>#N/A</v>
      </c>
      <c r="BA79" s="1" t="e">
        <v>#N/A</v>
      </c>
      <c r="BB79" s="1" t="e">
        <v>#N/A</v>
      </c>
      <c r="BC79" s="1" t="e">
        <v>#N/A</v>
      </c>
      <c r="BD79" s="1" t="e">
        <v>#N/A</v>
      </c>
      <c r="BE79" s="1" t="e">
        <v>#N/A</v>
      </c>
      <c r="BF79" s="1" t="e">
        <v>#N/A</v>
      </c>
      <c r="BG79" s="1" t="e">
        <v>#N/A</v>
      </c>
      <c r="BH79" s="1" t="e">
        <v>#N/A</v>
      </c>
      <c r="BI79" s="1" t="e">
        <v>#N/A</v>
      </c>
      <c r="BL79" s="1" t="e">
        <v>#N/A</v>
      </c>
      <c r="BM79" s="1" t="e">
        <v>#N/A</v>
      </c>
      <c r="BN79" s="1" t="e">
        <v>#N/A</v>
      </c>
      <c r="BO79" s="1" t="e">
        <v>#N/A</v>
      </c>
      <c r="BQ79" t="s">
        <v>240</v>
      </c>
      <c r="BR79" s="1" t="e">
        <v>#N/A</v>
      </c>
      <c r="BS79" s="1" t="e">
        <v>#N/A</v>
      </c>
      <c r="BT79" s="1" t="e">
        <v>#N/A</v>
      </c>
      <c r="BU79" s="1" t="e">
        <v>#N/A</v>
      </c>
      <c r="BV79" s="1" t="e">
        <v>#N/A</v>
      </c>
      <c r="BW79" s="1" t="e">
        <v>#N/A</v>
      </c>
      <c r="BX79" s="1" t="e">
        <v>#N/A</v>
      </c>
      <c r="BY79" t="s">
        <v>240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H79" t="s">
        <v>240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Q79" t="s">
        <v>240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Z79" s="13" t="e">
        <v>#N/A</v>
      </c>
      <c r="DA79" s="1" t="e">
        <v>#N/A</v>
      </c>
      <c r="DB79" s="1" t="e">
        <v>#N/A</v>
      </c>
      <c r="DD79" s="1" t="e">
        <v>#N/A</v>
      </c>
      <c r="DE79" s="1" t="e">
        <v>#N/A</v>
      </c>
      <c r="DF79" s="1" t="e">
        <v>#N/A</v>
      </c>
      <c r="DH79" s="1" t="e">
        <v>#N/A</v>
      </c>
      <c r="DI79" s="1" t="e">
        <v>#N/A</v>
      </c>
      <c r="DJ79" s="1" t="e">
        <v>#N/A</v>
      </c>
      <c r="DL79" s="1" t="e">
        <v>#N/A</v>
      </c>
      <c r="DM79" s="1" t="e">
        <v>#N/A</v>
      </c>
      <c r="DN79" s="13" t="e">
        <v>#N/A</v>
      </c>
      <c r="DP79" s="1" t="e">
        <v>#N/A</v>
      </c>
      <c r="DQ79" s="1" t="e">
        <v>#N/A</v>
      </c>
      <c r="DR79" s="13" t="e">
        <v>#N/A</v>
      </c>
      <c r="DT79" s="1" t="e">
        <v>#N/A</v>
      </c>
      <c r="DU79" s="1" t="e">
        <v>#N/A</v>
      </c>
      <c r="DV79" s="1" t="e">
        <v>#N/A</v>
      </c>
      <c r="DW79" s="1" t="e">
        <v>#N/A</v>
      </c>
      <c r="DX79" s="1" t="e">
        <v>#N/A</v>
      </c>
    </row>
    <row r="80" spans="1:132" x14ac:dyDescent="0.2">
      <c r="D80" s="1" t="e">
        <v>#N/A</v>
      </c>
      <c r="H80" t="s">
        <v>245</v>
      </c>
      <c r="J80" s="1" t="e">
        <v>#N/A</v>
      </c>
      <c r="K80" s="1" t="e">
        <v>#N/A</v>
      </c>
      <c r="L80" s="1" t="e">
        <v>#N/A</v>
      </c>
      <c r="M80" s="1" t="e">
        <v>#N/A</v>
      </c>
      <c r="N80" s="1" t="e">
        <v>#N/A</v>
      </c>
      <c r="Q80" s="1" t="e">
        <v>#N/A</v>
      </c>
      <c r="R80" s="1" t="e">
        <v>#N/A</v>
      </c>
      <c r="S80" s="1" t="e">
        <v>#N/A</v>
      </c>
      <c r="T80" s="1" t="e">
        <v>#N/A</v>
      </c>
      <c r="U80" s="1" t="e">
        <v>#N/A</v>
      </c>
      <c r="V80" s="1" t="e">
        <v>#N/A</v>
      </c>
      <c r="W80" s="1" t="e">
        <v>#N/A</v>
      </c>
      <c r="X80" s="1" t="e">
        <v>#N/A</v>
      </c>
      <c r="Y80" s="1" t="e">
        <v>#N/A</v>
      </c>
      <c r="Z80" s="1" t="e">
        <v>#N/A</v>
      </c>
      <c r="AA80" s="1" t="e">
        <v>#N/A</v>
      </c>
      <c r="AB80" s="1" t="e">
        <v>#N/A</v>
      </c>
      <c r="AC80" s="1" t="e">
        <v>#N/A</v>
      </c>
      <c r="AD80" s="1" t="e">
        <v>#N/A</v>
      </c>
      <c r="AE80" s="1" t="e">
        <v>#N/A</v>
      </c>
      <c r="AF80" s="1" t="e">
        <v>#N/A</v>
      </c>
      <c r="AG80" s="1" t="e">
        <v>#N/A</v>
      </c>
      <c r="AH80" s="1" t="e">
        <v>#N/A</v>
      </c>
      <c r="AI80" s="1" t="e">
        <v>#N/A</v>
      </c>
      <c r="AJ80" s="1" t="e">
        <v>#N/A</v>
      </c>
      <c r="AK80" s="1" t="e">
        <v>#N/A</v>
      </c>
      <c r="AL80" s="1" t="e">
        <v>#N/A</v>
      </c>
      <c r="AM80" s="1" t="e">
        <v>#N/A</v>
      </c>
      <c r="AN80" s="1" t="e">
        <v>#N/A</v>
      </c>
      <c r="AO80" s="1" t="e">
        <v>#N/A</v>
      </c>
      <c r="AP80" s="1" t="e">
        <v>#N/A</v>
      </c>
      <c r="AQ80" s="13" t="e">
        <v>#N/A</v>
      </c>
      <c r="AR80" s="13" t="e">
        <v>#N/A</v>
      </c>
      <c r="AS80" s="13" t="e">
        <v>#N/A</v>
      </c>
      <c r="AT80" s="13" t="e">
        <v>#N/A</v>
      </c>
      <c r="AU80" s="1" t="e">
        <v>#N/A</v>
      </c>
      <c r="AV80" s="13" t="e">
        <v>#N/A</v>
      </c>
      <c r="AW80" s="13" t="e">
        <v>#N/A</v>
      </c>
      <c r="AX80" s="1" t="e">
        <v>#N/A</v>
      </c>
      <c r="AY80" s="13" t="e">
        <v>#N/A</v>
      </c>
      <c r="AZ80" s="1" t="e">
        <v>#N/A</v>
      </c>
      <c r="BA80" s="1" t="e">
        <v>#N/A</v>
      </c>
      <c r="BB80" s="1" t="e">
        <v>#N/A</v>
      </c>
      <c r="BC80" s="1" t="e">
        <v>#N/A</v>
      </c>
      <c r="BD80" s="1" t="e">
        <v>#N/A</v>
      </c>
      <c r="BE80" s="1" t="e">
        <v>#N/A</v>
      </c>
      <c r="BF80" s="1" t="e">
        <v>#N/A</v>
      </c>
      <c r="BG80" s="1" t="e">
        <v>#N/A</v>
      </c>
      <c r="BH80" s="1" t="e">
        <v>#N/A</v>
      </c>
      <c r="BI80" s="1" t="e">
        <v>#N/A</v>
      </c>
      <c r="BL80" s="1" t="e">
        <v>#N/A</v>
      </c>
      <c r="BM80" s="1" t="e">
        <v>#N/A</v>
      </c>
      <c r="BN80" s="1" t="e">
        <v>#N/A</v>
      </c>
      <c r="BO80" s="1" t="e">
        <v>#N/A</v>
      </c>
      <c r="BQ80" t="s">
        <v>245</v>
      </c>
      <c r="BR80" s="1" t="e">
        <v>#N/A</v>
      </c>
      <c r="BS80" s="1" t="e">
        <v>#N/A</v>
      </c>
      <c r="BT80" s="1" t="e">
        <v>#N/A</v>
      </c>
      <c r="BU80" s="1" t="e">
        <v>#N/A</v>
      </c>
      <c r="BV80" s="1" t="e">
        <v>#N/A</v>
      </c>
      <c r="BW80" s="1" t="e">
        <v>#N/A</v>
      </c>
      <c r="BX80" s="1" t="e">
        <v>#N/A</v>
      </c>
      <c r="BY80" t="s">
        <v>148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H80" t="s">
        <v>245</v>
      </c>
      <c r="CI80" s="1" t="e">
        <v>#N/A</v>
      </c>
      <c r="CJ80" s="1" t="e">
        <v>#N/A</v>
      </c>
      <c r="CK80" s="1" t="e">
        <v>#N/A</v>
      </c>
      <c r="CL80" s="1" t="e">
        <v>#N/A</v>
      </c>
      <c r="CM80" s="1" t="e">
        <v>#N/A</v>
      </c>
      <c r="CN80" s="1" t="e">
        <v>#N/A</v>
      </c>
      <c r="CO80" s="1" t="e">
        <v>#N/A</v>
      </c>
      <c r="CQ80" t="s">
        <v>148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Z80" s="13" t="e">
        <v>#N/A</v>
      </c>
      <c r="DA80" s="1" t="e">
        <v>#N/A</v>
      </c>
      <c r="DB80" s="1" t="e">
        <v>#N/A</v>
      </c>
      <c r="DD80" s="1" t="e">
        <v>#N/A</v>
      </c>
      <c r="DE80" s="1" t="e">
        <v>#N/A</v>
      </c>
      <c r="DF80" s="1" t="e">
        <v>#N/A</v>
      </c>
      <c r="DH80" s="1" t="e">
        <v>#N/A</v>
      </c>
      <c r="DI80" s="1" t="e">
        <v>#N/A</v>
      </c>
      <c r="DJ80" s="1" t="e">
        <v>#N/A</v>
      </c>
      <c r="DL80" s="1" t="e">
        <v>#N/A</v>
      </c>
      <c r="DM80" s="1" t="e">
        <v>#N/A</v>
      </c>
      <c r="DN80" s="13" t="e">
        <v>#N/A</v>
      </c>
      <c r="DP80" s="1" t="e">
        <v>#N/A</v>
      </c>
      <c r="DQ80" s="1" t="e">
        <v>#N/A</v>
      </c>
      <c r="DR80" s="13" t="e">
        <v>#N/A</v>
      </c>
      <c r="DT80" s="1" t="e">
        <v>#N/A</v>
      </c>
      <c r="DU80" s="1" t="e">
        <v>#N/A</v>
      </c>
      <c r="DV80" s="1" t="e">
        <v>#N/A</v>
      </c>
      <c r="DW80" s="1" t="e">
        <v>#N/A</v>
      </c>
      <c r="DX80" s="1" t="e">
        <v>#N/A</v>
      </c>
    </row>
    <row r="81" spans="4:128" x14ac:dyDescent="0.2">
      <c r="D81" s="1" t="e">
        <v>#N/A</v>
      </c>
      <c r="H81" t="s">
        <v>248</v>
      </c>
      <c r="J81" s="1" t="e">
        <v>#N/A</v>
      </c>
      <c r="K81" s="1" t="e">
        <v>#N/A</v>
      </c>
      <c r="L81" s="1" t="e">
        <v>#N/A</v>
      </c>
      <c r="M81" s="1" t="e">
        <v>#N/A</v>
      </c>
      <c r="N81" s="1" t="e">
        <v>#N/A</v>
      </c>
      <c r="Q81" s="1" t="e">
        <v>#N/A</v>
      </c>
      <c r="R81" s="1" t="e">
        <v>#N/A</v>
      </c>
      <c r="S81" s="1" t="e">
        <v>#N/A</v>
      </c>
      <c r="T81" s="1" t="e">
        <v>#N/A</v>
      </c>
      <c r="U81" s="1" t="e">
        <v>#N/A</v>
      </c>
      <c r="V81" s="1" t="e">
        <v>#N/A</v>
      </c>
      <c r="W81" s="1" t="e">
        <v>#N/A</v>
      </c>
      <c r="X81" s="1" t="e">
        <v>#N/A</v>
      </c>
      <c r="Y81" s="1" t="e">
        <v>#N/A</v>
      </c>
      <c r="Z81" s="1" t="e">
        <v>#N/A</v>
      </c>
      <c r="AA81" s="1" t="e">
        <v>#N/A</v>
      </c>
      <c r="AB81" s="1" t="e">
        <v>#N/A</v>
      </c>
      <c r="AC81" s="1" t="e">
        <v>#N/A</v>
      </c>
      <c r="AD81" s="1" t="e">
        <v>#N/A</v>
      </c>
      <c r="AE81" s="1" t="e">
        <v>#N/A</v>
      </c>
      <c r="AF81" s="1" t="e">
        <v>#N/A</v>
      </c>
      <c r="AG81" s="1" t="e">
        <v>#N/A</v>
      </c>
      <c r="AH81" s="1" t="e">
        <v>#N/A</v>
      </c>
      <c r="AI81" s="1" t="e">
        <v>#N/A</v>
      </c>
      <c r="AJ81" s="1" t="e">
        <v>#N/A</v>
      </c>
      <c r="AK81" s="1" t="e">
        <v>#N/A</v>
      </c>
      <c r="AL81" s="1" t="e">
        <v>#N/A</v>
      </c>
      <c r="AM81" s="1" t="e">
        <v>#N/A</v>
      </c>
      <c r="AN81" s="1" t="e">
        <v>#N/A</v>
      </c>
      <c r="AO81" s="1" t="e">
        <v>#N/A</v>
      </c>
      <c r="AP81" s="1" t="e">
        <v>#N/A</v>
      </c>
      <c r="AQ81" s="13" t="e">
        <v>#N/A</v>
      </c>
      <c r="AR81" s="13" t="e">
        <v>#N/A</v>
      </c>
      <c r="AS81" s="13" t="e">
        <v>#N/A</v>
      </c>
      <c r="AT81" s="13" t="e">
        <v>#N/A</v>
      </c>
      <c r="AU81" s="1" t="e">
        <v>#N/A</v>
      </c>
      <c r="AV81" s="13" t="e">
        <v>#N/A</v>
      </c>
      <c r="AW81" s="13" t="e">
        <v>#N/A</v>
      </c>
      <c r="AX81" s="1" t="e">
        <v>#N/A</v>
      </c>
      <c r="AY81" s="13" t="e">
        <v>#N/A</v>
      </c>
      <c r="AZ81" s="1" t="e">
        <v>#N/A</v>
      </c>
      <c r="BA81" s="1" t="e">
        <v>#N/A</v>
      </c>
      <c r="BB81" s="1" t="e">
        <v>#N/A</v>
      </c>
      <c r="BC81" s="1" t="e">
        <v>#N/A</v>
      </c>
      <c r="BD81" s="1" t="e">
        <v>#N/A</v>
      </c>
      <c r="BE81" s="1" t="e">
        <v>#N/A</v>
      </c>
      <c r="BF81" s="1" t="e">
        <v>#N/A</v>
      </c>
      <c r="BG81" s="1" t="e">
        <v>#N/A</v>
      </c>
      <c r="BH81" s="1" t="e">
        <v>#N/A</v>
      </c>
      <c r="BI81" s="1" t="e">
        <v>#N/A</v>
      </c>
      <c r="BL81" s="1" t="e">
        <v>#N/A</v>
      </c>
      <c r="BM81" s="1" t="e">
        <v>#N/A</v>
      </c>
      <c r="BN81" s="1" t="e">
        <v>#N/A</v>
      </c>
      <c r="BO81" s="1" t="e">
        <v>#N/A</v>
      </c>
      <c r="BQ81" t="s">
        <v>248</v>
      </c>
      <c r="BR81" s="1" t="e">
        <v>#N/A</v>
      </c>
      <c r="BS81" s="1" t="e">
        <v>#N/A</v>
      </c>
      <c r="BT81" s="1" t="e">
        <v>#N/A</v>
      </c>
      <c r="BU81" s="1" t="e">
        <v>#N/A</v>
      </c>
      <c r="BV81" s="1" t="e">
        <v>#N/A</v>
      </c>
      <c r="BW81" s="1" t="e">
        <v>#N/A</v>
      </c>
      <c r="BX81" s="1" t="e">
        <v>#N/A</v>
      </c>
      <c r="BY81" t="s">
        <v>248</v>
      </c>
      <c r="BZ81" s="1" t="e">
        <v>#N/A</v>
      </c>
      <c r="CA81" s="1" t="e">
        <v>#N/A</v>
      </c>
      <c r="CB81" s="1" t="e">
        <v>#N/A</v>
      </c>
      <c r="CC81" s="1" t="e">
        <v>#N/A</v>
      </c>
      <c r="CD81" s="1" t="e">
        <v>#N/A</v>
      </c>
      <c r="CE81" s="1" t="e">
        <v>#N/A</v>
      </c>
      <c r="CF81" s="1" t="e">
        <v>#N/A</v>
      </c>
      <c r="CH81" t="s">
        <v>248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Q81" t="s">
        <v>248</v>
      </c>
      <c r="CR81" s="1" t="e">
        <v>#N/A</v>
      </c>
      <c r="CS81" s="1" t="e">
        <v>#N/A</v>
      </c>
      <c r="CT81" s="1" t="e">
        <v>#N/A</v>
      </c>
      <c r="CU81" s="1" t="e">
        <v>#N/A</v>
      </c>
      <c r="CV81" s="1" t="e">
        <v>#N/A</v>
      </c>
      <c r="CW81" s="1" t="e">
        <v>#N/A</v>
      </c>
      <c r="CX81" s="1" t="e">
        <v>#N/A</v>
      </c>
      <c r="CZ81" s="13" t="e">
        <v>#N/A</v>
      </c>
      <c r="DA81" s="1" t="e">
        <v>#N/A</v>
      </c>
      <c r="DB81" s="1" t="e">
        <v>#N/A</v>
      </c>
      <c r="DD81" s="1" t="e">
        <v>#N/A</v>
      </c>
      <c r="DE81" s="1" t="e">
        <v>#N/A</v>
      </c>
      <c r="DF81" s="1" t="e">
        <v>#N/A</v>
      </c>
      <c r="DH81" s="1" t="e">
        <v>#N/A</v>
      </c>
      <c r="DI81" s="1" t="e">
        <v>#N/A</v>
      </c>
      <c r="DJ81" s="1" t="e">
        <v>#N/A</v>
      </c>
      <c r="DL81" s="1" t="e">
        <v>#N/A</v>
      </c>
      <c r="DM81" s="1" t="e">
        <v>#N/A</v>
      </c>
      <c r="DN81" s="13" t="e">
        <v>#N/A</v>
      </c>
      <c r="DP81" s="1" t="e">
        <v>#N/A</v>
      </c>
      <c r="DQ81" s="1" t="e">
        <v>#N/A</v>
      </c>
      <c r="DR81" s="13" t="e">
        <v>#N/A</v>
      </c>
      <c r="DT81" s="1" t="e">
        <v>#N/A</v>
      </c>
      <c r="DU81" s="1" t="e">
        <v>#N/A</v>
      </c>
      <c r="DV81" s="1" t="e">
        <v>#N/A</v>
      </c>
      <c r="DW81" s="1" t="e">
        <v>#N/A</v>
      </c>
      <c r="DX81" s="1" t="e">
        <v>#N/A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O3891"/>
  <sheetViews>
    <sheetView showGridLines="0" topLeftCell="B1" workbookViewId="0">
      <pane xSplit="3" ySplit="6" topLeftCell="E7" activePane="bottomRight" state="frozen"/>
      <selection activeCell="H13" sqref="H13"/>
      <selection pane="topRight" activeCell="H13" sqref="H13"/>
      <selection pane="bottomLeft" activeCell="H13" sqref="H13"/>
      <selection pane="bottomRight" activeCell="F32" sqref="F32"/>
    </sheetView>
  </sheetViews>
  <sheetFormatPr defaultRowHeight="11.25" x14ac:dyDescent="0.2"/>
  <cols>
    <col min="1" max="1" width="37.5703125" style="56" customWidth="1"/>
    <col min="2" max="2" width="37.7109375" style="56" customWidth="1"/>
    <col min="3" max="3" width="36.42578125" style="56" customWidth="1"/>
    <col min="4" max="4" width="4.42578125" style="56" bestFit="1" customWidth="1"/>
    <col min="5" max="6" width="14.7109375" style="56" customWidth="1"/>
    <col min="7" max="8" width="14.7109375" style="59" customWidth="1"/>
    <col min="9" max="9" width="14.7109375" style="60" customWidth="1"/>
    <col min="10" max="10" width="14.7109375" style="56" customWidth="1"/>
    <col min="11" max="67" width="14.7109375" style="56" bestFit="1" customWidth="1"/>
    <col min="68" max="16384" width="9.140625" style="56"/>
  </cols>
  <sheetData>
    <row r="3" spans="1:67" ht="22.5" x14ac:dyDescent="0.2">
      <c r="G3" s="70" t="s">
        <v>639</v>
      </c>
      <c r="H3" s="70" t="s">
        <v>640</v>
      </c>
      <c r="I3" s="68" t="s">
        <v>634</v>
      </c>
      <c r="J3" s="69" t="s">
        <v>635</v>
      </c>
      <c r="K3" s="56" t="s">
        <v>638</v>
      </c>
      <c r="L3" s="56" t="s">
        <v>638</v>
      </c>
      <c r="M3" s="56" t="s">
        <v>638</v>
      </c>
      <c r="N3" s="56" t="s">
        <v>638</v>
      </c>
      <c r="O3" s="56" t="s">
        <v>638</v>
      </c>
      <c r="P3" s="56" t="s">
        <v>638</v>
      </c>
      <c r="Q3" s="56" t="s">
        <v>638</v>
      </c>
      <c r="R3" s="56" t="s">
        <v>638</v>
      </c>
      <c r="S3" s="56" t="s">
        <v>638</v>
      </c>
      <c r="T3" s="56" t="s">
        <v>638</v>
      </c>
      <c r="U3" s="56" t="s">
        <v>638</v>
      </c>
      <c r="V3" s="56" t="s">
        <v>638</v>
      </c>
      <c r="W3" s="56" t="s">
        <v>638</v>
      </c>
      <c r="X3" s="56" t="s">
        <v>638</v>
      </c>
      <c r="Y3" s="56" t="s">
        <v>638</v>
      </c>
      <c r="Z3" s="56" t="s">
        <v>638</v>
      </c>
      <c r="AA3" s="56" t="s">
        <v>638</v>
      </c>
      <c r="AB3" s="56" t="s">
        <v>638</v>
      </c>
      <c r="AC3" s="56" t="s">
        <v>638</v>
      </c>
      <c r="AD3" s="56" t="s">
        <v>638</v>
      </c>
      <c r="AE3" s="56" t="s">
        <v>638</v>
      </c>
      <c r="AF3" s="56" t="s">
        <v>638</v>
      </c>
      <c r="AG3" s="56" t="s">
        <v>638</v>
      </c>
      <c r="AH3" s="56" t="s">
        <v>638</v>
      </c>
      <c r="AI3" s="56" t="s">
        <v>638</v>
      </c>
      <c r="AJ3" s="56" t="s">
        <v>638</v>
      </c>
      <c r="AK3" s="56" t="s">
        <v>638</v>
      </c>
      <c r="AL3" s="56" t="s">
        <v>638</v>
      </c>
      <c r="AM3" s="56" t="s">
        <v>262</v>
      </c>
      <c r="AN3" s="56" t="s">
        <v>262</v>
      </c>
      <c r="AO3" s="56" t="s">
        <v>262</v>
      </c>
      <c r="AP3" s="56" t="s">
        <v>262</v>
      </c>
      <c r="AQ3" s="56" t="s">
        <v>262</v>
      </c>
      <c r="AR3" s="56" t="s">
        <v>262</v>
      </c>
      <c r="AS3" s="56" t="s">
        <v>262</v>
      </c>
      <c r="AT3" s="56" t="s">
        <v>262</v>
      </c>
      <c r="AU3" s="56" t="s">
        <v>262</v>
      </c>
      <c r="AV3" s="56" t="s">
        <v>262</v>
      </c>
      <c r="AW3" s="56" t="s">
        <v>262</v>
      </c>
      <c r="AX3" s="56" t="s">
        <v>262</v>
      </c>
      <c r="AY3" s="56" t="s">
        <v>262</v>
      </c>
      <c r="AZ3" s="56" t="s">
        <v>262</v>
      </c>
      <c r="BA3" s="56" t="s">
        <v>262</v>
      </c>
      <c r="BB3" s="56" t="s">
        <v>262</v>
      </c>
      <c r="BC3" s="56" t="s">
        <v>262</v>
      </c>
      <c r="BD3" s="56" t="s">
        <v>262</v>
      </c>
      <c r="BE3" s="56" t="s">
        <v>262</v>
      </c>
      <c r="BF3" s="56" t="s">
        <v>262</v>
      </c>
      <c r="BG3" s="56" t="s">
        <v>262</v>
      </c>
      <c r="BH3" s="56" t="s">
        <v>262</v>
      </c>
      <c r="BI3" s="56" t="s">
        <v>262</v>
      </c>
      <c r="BJ3" s="56" t="s">
        <v>262</v>
      </c>
      <c r="BK3" s="56" t="s">
        <v>262</v>
      </c>
      <c r="BL3" s="56" t="s">
        <v>262</v>
      </c>
      <c r="BM3" s="56" t="s">
        <v>262</v>
      </c>
    </row>
    <row r="4" spans="1:67" x14ac:dyDescent="0.2">
      <c r="G4" s="59" t="s">
        <v>636</v>
      </c>
      <c r="H4" s="59" t="s">
        <v>637</v>
      </c>
    </row>
    <row r="5" spans="1:67" ht="12" thickBot="1" x14ac:dyDescent="0.25"/>
    <row r="6" spans="1:67" ht="12" thickBot="1" x14ac:dyDescent="0.25">
      <c r="A6" s="50" t="s">
        <v>0</v>
      </c>
      <c r="B6" s="50" t="s">
        <v>334</v>
      </c>
      <c r="C6" s="50" t="s">
        <v>129</v>
      </c>
      <c r="D6" s="50" t="s">
        <v>1</v>
      </c>
      <c r="E6" s="50" t="s">
        <v>325</v>
      </c>
      <c r="F6" s="50" t="s">
        <v>324</v>
      </c>
      <c r="G6" s="51" t="s">
        <v>358</v>
      </c>
      <c r="H6" s="51" t="s">
        <v>359</v>
      </c>
      <c r="I6" s="52" t="s">
        <v>360</v>
      </c>
      <c r="J6" s="50" t="s">
        <v>99</v>
      </c>
      <c r="K6" s="53">
        <v>10</v>
      </c>
      <c r="L6" s="53">
        <v>1805</v>
      </c>
      <c r="M6" s="53">
        <v>15</v>
      </c>
      <c r="N6" s="53">
        <v>1806</v>
      </c>
      <c r="O6" s="53">
        <v>1808</v>
      </c>
      <c r="P6" s="53">
        <v>20</v>
      </c>
      <c r="Q6" s="53">
        <v>25</v>
      </c>
      <c r="R6" s="54">
        <v>125</v>
      </c>
      <c r="S6" s="54">
        <v>1810</v>
      </c>
      <c r="T6" s="54">
        <v>1815</v>
      </c>
      <c r="U6" s="54">
        <v>50</v>
      </c>
      <c r="V6" s="53">
        <v>1820</v>
      </c>
      <c r="W6" s="53">
        <v>55</v>
      </c>
      <c r="X6" s="53">
        <v>1825</v>
      </c>
      <c r="Y6" s="53">
        <v>1830</v>
      </c>
      <c r="Z6" s="53">
        <v>1835</v>
      </c>
      <c r="AA6" s="53">
        <v>70</v>
      </c>
      <c r="AB6" s="53">
        <v>1840</v>
      </c>
      <c r="AC6" s="53">
        <v>1845</v>
      </c>
      <c r="AD6" s="53">
        <v>75</v>
      </c>
      <c r="AE6" s="53">
        <v>1850</v>
      </c>
      <c r="AF6" s="53">
        <v>80</v>
      </c>
      <c r="AG6" s="53">
        <v>1855</v>
      </c>
      <c r="AH6" s="53">
        <v>1860</v>
      </c>
      <c r="AI6" s="53">
        <v>90</v>
      </c>
      <c r="AJ6" s="54">
        <v>1865</v>
      </c>
      <c r="AK6" s="54">
        <v>1870</v>
      </c>
      <c r="AL6" s="54">
        <v>1875</v>
      </c>
      <c r="AM6" s="53">
        <v>1905</v>
      </c>
      <c r="AN6" s="53">
        <v>1908</v>
      </c>
      <c r="AO6" s="54">
        <v>1910</v>
      </c>
      <c r="AP6" s="53">
        <v>110</v>
      </c>
      <c r="AQ6" s="53">
        <v>1915</v>
      </c>
      <c r="AR6" s="53">
        <v>115</v>
      </c>
      <c r="AS6" s="53">
        <v>1920</v>
      </c>
      <c r="AT6" s="53">
        <v>1925</v>
      </c>
      <c r="AU6" s="53">
        <v>1930</v>
      </c>
      <c r="AV6" s="53">
        <v>120</v>
      </c>
      <c r="AW6" s="53">
        <v>1935</v>
      </c>
      <c r="AX6" s="53">
        <v>1940</v>
      </c>
      <c r="AY6" s="53">
        <v>140</v>
      </c>
      <c r="AZ6" s="53">
        <v>1945</v>
      </c>
      <c r="BA6" s="53">
        <v>130</v>
      </c>
      <c r="BB6" s="53">
        <v>1950</v>
      </c>
      <c r="BC6" s="53">
        <v>1955</v>
      </c>
      <c r="BD6" s="53">
        <v>1960</v>
      </c>
      <c r="BE6" s="53">
        <v>151</v>
      </c>
      <c r="BF6" s="53">
        <v>1970</v>
      </c>
      <c r="BG6" s="53">
        <v>152</v>
      </c>
      <c r="BH6" s="53">
        <v>1975</v>
      </c>
      <c r="BI6" s="53">
        <v>153</v>
      </c>
      <c r="BJ6" s="53">
        <v>1980</v>
      </c>
      <c r="BK6" s="53">
        <v>155</v>
      </c>
      <c r="BL6" s="53">
        <v>1985</v>
      </c>
      <c r="BM6" s="53">
        <v>1990</v>
      </c>
      <c r="BN6" s="55">
        <v>1995</v>
      </c>
      <c r="BO6" s="55">
        <v>540</v>
      </c>
    </row>
    <row r="7" spans="1:67" x14ac:dyDescent="0.2">
      <c r="A7" s="57" t="s">
        <v>4</v>
      </c>
      <c r="B7" s="56" t="s">
        <v>4</v>
      </c>
      <c r="C7" s="56" t="s">
        <v>4</v>
      </c>
      <c r="D7" s="56">
        <v>2009</v>
      </c>
      <c r="E7" s="58">
        <v>106419209</v>
      </c>
      <c r="F7" s="58">
        <v>106419209</v>
      </c>
      <c r="G7" s="59">
        <v>96131571</v>
      </c>
      <c r="H7" s="59">
        <v>10287638</v>
      </c>
      <c r="I7" s="60">
        <v>0</v>
      </c>
      <c r="J7" s="58">
        <v>0</v>
      </c>
      <c r="K7" s="61"/>
      <c r="L7" s="62">
        <v>853958</v>
      </c>
      <c r="M7" s="61"/>
      <c r="N7" s="62">
        <v>14898554</v>
      </c>
      <c r="O7" s="62">
        <v>575618</v>
      </c>
      <c r="P7" s="61"/>
      <c r="Q7" s="61"/>
      <c r="R7" s="61"/>
      <c r="S7" s="61">
        <v>0</v>
      </c>
      <c r="T7" s="61">
        <v>0</v>
      </c>
      <c r="U7" s="61"/>
      <c r="V7" s="62">
        <v>9980389</v>
      </c>
      <c r="W7" s="61"/>
      <c r="X7" s="61">
        <v>0</v>
      </c>
      <c r="Y7" s="62">
        <v>36910355</v>
      </c>
      <c r="Z7" s="62">
        <v>17022998</v>
      </c>
      <c r="AA7" s="61"/>
      <c r="AB7" s="61">
        <v>0</v>
      </c>
      <c r="AC7" s="62">
        <v>971137</v>
      </c>
      <c r="AD7" s="61"/>
      <c r="AE7" s="62">
        <v>9762097</v>
      </c>
      <c r="AF7" s="61"/>
      <c r="AG7" s="62">
        <v>3129007</v>
      </c>
      <c r="AH7" s="62">
        <v>2010935</v>
      </c>
      <c r="AI7" s="61"/>
      <c r="AJ7" s="61">
        <v>0</v>
      </c>
      <c r="AK7" s="61">
        <v>0</v>
      </c>
      <c r="AL7" s="62">
        <v>16523</v>
      </c>
      <c r="AM7" s="61">
        <v>0</v>
      </c>
      <c r="AN7" s="62">
        <v>215137</v>
      </c>
      <c r="AO7" s="61">
        <v>0</v>
      </c>
      <c r="AP7" s="61"/>
      <c r="AQ7" s="62">
        <v>787880</v>
      </c>
      <c r="AR7" s="61"/>
      <c r="AS7" s="62">
        <v>962064</v>
      </c>
      <c r="AT7" s="62">
        <v>68206</v>
      </c>
      <c r="AU7" s="62">
        <v>3966567</v>
      </c>
      <c r="AV7" s="61"/>
      <c r="AW7" s="61">
        <v>0</v>
      </c>
      <c r="AX7" s="62">
        <v>1505940</v>
      </c>
      <c r="AY7" s="61"/>
      <c r="AZ7" s="62">
        <v>109423</v>
      </c>
      <c r="BA7" s="61"/>
      <c r="BB7" s="61">
        <v>0</v>
      </c>
      <c r="BC7" s="62">
        <v>398868</v>
      </c>
      <c r="BD7" s="62">
        <v>122557</v>
      </c>
      <c r="BE7" s="61"/>
      <c r="BF7" s="61">
        <v>0</v>
      </c>
      <c r="BG7" s="61"/>
      <c r="BH7" s="61">
        <v>0</v>
      </c>
      <c r="BI7" s="61"/>
      <c r="BJ7" s="61">
        <v>0</v>
      </c>
      <c r="BK7" s="61"/>
      <c r="BL7" s="61">
        <v>0</v>
      </c>
      <c r="BM7" s="62">
        <v>2150996</v>
      </c>
      <c r="BN7" s="61">
        <v>0</v>
      </c>
      <c r="BO7" s="61"/>
    </row>
    <row r="8" spans="1:67" ht="12" customHeight="1" x14ac:dyDescent="0.2">
      <c r="A8" s="57" t="s">
        <v>4</v>
      </c>
      <c r="B8" s="56" t="s">
        <v>4</v>
      </c>
      <c r="C8" s="56" t="s">
        <v>4</v>
      </c>
      <c r="D8" s="56">
        <v>2010</v>
      </c>
      <c r="E8" s="58">
        <v>116332914</v>
      </c>
      <c r="F8" s="58">
        <v>116241615</v>
      </c>
      <c r="G8" s="59">
        <v>105613674</v>
      </c>
      <c r="H8" s="59">
        <v>10719240</v>
      </c>
      <c r="I8" s="60">
        <v>0</v>
      </c>
      <c r="J8" s="58">
        <v>-91299</v>
      </c>
      <c r="K8" s="61"/>
      <c r="L8" s="62">
        <v>853958</v>
      </c>
      <c r="M8" s="61"/>
      <c r="N8" s="62">
        <v>16732976</v>
      </c>
      <c r="O8" s="62">
        <v>575618</v>
      </c>
      <c r="P8" s="61"/>
      <c r="Q8" s="61"/>
      <c r="R8" s="61"/>
      <c r="S8" s="61">
        <v>0</v>
      </c>
      <c r="T8" s="61">
        <v>0</v>
      </c>
      <c r="U8" s="61"/>
      <c r="V8" s="62">
        <v>11049093</v>
      </c>
      <c r="W8" s="61"/>
      <c r="X8" s="61">
        <v>0</v>
      </c>
      <c r="Y8" s="62">
        <v>41673581</v>
      </c>
      <c r="Z8" s="62">
        <v>18181283</v>
      </c>
      <c r="AA8" s="61"/>
      <c r="AB8" s="61">
        <v>0</v>
      </c>
      <c r="AC8" s="62">
        <v>993535</v>
      </c>
      <c r="AD8" s="61"/>
      <c r="AE8" s="62">
        <v>10226674</v>
      </c>
      <c r="AF8" s="61"/>
      <c r="AG8" s="62">
        <v>3244616</v>
      </c>
      <c r="AH8" s="62">
        <v>2065817</v>
      </c>
      <c r="AI8" s="61"/>
      <c r="AJ8" s="61">
        <v>0</v>
      </c>
      <c r="AK8" s="61">
        <v>0</v>
      </c>
      <c r="AL8" s="62">
        <v>16523</v>
      </c>
      <c r="AM8" s="61">
        <v>0</v>
      </c>
      <c r="AN8" s="62">
        <v>258535</v>
      </c>
      <c r="AO8" s="61">
        <v>0</v>
      </c>
      <c r="AP8" s="61"/>
      <c r="AQ8" s="62">
        <v>795375</v>
      </c>
      <c r="AR8" s="61"/>
      <c r="AS8" s="62">
        <v>1005542</v>
      </c>
      <c r="AT8" s="62">
        <v>69441</v>
      </c>
      <c r="AU8" s="62">
        <v>4255130</v>
      </c>
      <c r="AV8" s="61"/>
      <c r="AW8" s="61">
        <v>0</v>
      </c>
      <c r="AX8" s="62">
        <v>1553373</v>
      </c>
      <c r="AY8" s="61"/>
      <c r="AZ8" s="62">
        <v>109423</v>
      </c>
      <c r="BA8" s="61"/>
      <c r="BB8" s="61">
        <v>0</v>
      </c>
      <c r="BC8" s="62">
        <v>398868</v>
      </c>
      <c r="BD8" s="62">
        <v>122557</v>
      </c>
      <c r="BE8" s="61"/>
      <c r="BF8" s="61">
        <v>0</v>
      </c>
      <c r="BG8" s="61"/>
      <c r="BH8" s="61">
        <v>0</v>
      </c>
      <c r="BI8" s="61"/>
      <c r="BJ8" s="61">
        <v>0</v>
      </c>
      <c r="BK8" s="61"/>
      <c r="BL8" s="61">
        <v>0</v>
      </c>
      <c r="BM8" s="62">
        <v>2150996</v>
      </c>
      <c r="BN8" s="62">
        <v>-91299</v>
      </c>
      <c r="BO8" s="61"/>
    </row>
    <row r="9" spans="1:67" x14ac:dyDescent="0.2">
      <c r="A9" s="57" t="s">
        <v>4</v>
      </c>
      <c r="B9" s="56" t="s">
        <v>4</v>
      </c>
      <c r="C9" s="56" t="s">
        <v>4</v>
      </c>
      <c r="D9" s="56">
        <v>2011</v>
      </c>
      <c r="E9" s="58">
        <v>125866617</v>
      </c>
      <c r="F9" s="58">
        <v>125744727</v>
      </c>
      <c r="G9" s="59">
        <v>115748723</v>
      </c>
      <c r="H9" s="59">
        <v>10117894</v>
      </c>
      <c r="I9" s="60">
        <v>0</v>
      </c>
      <c r="J9" s="58">
        <v>-121890</v>
      </c>
      <c r="K9" s="61"/>
      <c r="L9" s="62">
        <v>586257</v>
      </c>
      <c r="M9" s="61"/>
      <c r="N9" s="62">
        <v>19183404</v>
      </c>
      <c r="O9" s="62">
        <v>824990</v>
      </c>
      <c r="P9" s="61"/>
      <c r="Q9" s="61"/>
      <c r="R9" s="61"/>
      <c r="S9" s="61">
        <v>0</v>
      </c>
      <c r="T9" s="61">
        <v>0</v>
      </c>
      <c r="U9" s="61"/>
      <c r="V9" s="62">
        <v>11009743</v>
      </c>
      <c r="W9" s="61"/>
      <c r="X9" s="61">
        <v>0</v>
      </c>
      <c r="Y9" s="62">
        <v>47634840</v>
      </c>
      <c r="Z9" s="62">
        <v>19399728</v>
      </c>
      <c r="AA9" s="61"/>
      <c r="AB9" s="61">
        <v>0</v>
      </c>
      <c r="AC9" s="62">
        <v>995549</v>
      </c>
      <c r="AD9" s="61"/>
      <c r="AE9" s="62">
        <v>10607830</v>
      </c>
      <c r="AF9" s="61"/>
      <c r="AG9" s="62">
        <v>3350146</v>
      </c>
      <c r="AH9" s="62">
        <v>2139713</v>
      </c>
      <c r="AI9" s="61"/>
      <c r="AJ9" s="61">
        <v>0</v>
      </c>
      <c r="AK9" s="61">
        <v>0</v>
      </c>
      <c r="AL9" s="62">
        <v>16523</v>
      </c>
      <c r="AM9" s="61">
        <v>0</v>
      </c>
      <c r="AN9" s="61">
        <v>0</v>
      </c>
      <c r="AO9" s="61">
        <v>0</v>
      </c>
      <c r="AP9" s="61"/>
      <c r="AQ9" s="62">
        <v>1369036</v>
      </c>
      <c r="AR9" s="61"/>
      <c r="AS9" s="62">
        <v>598042</v>
      </c>
      <c r="AT9" s="62">
        <v>834917</v>
      </c>
      <c r="AU9" s="62">
        <v>4605613</v>
      </c>
      <c r="AV9" s="61"/>
      <c r="AW9" s="61">
        <v>0</v>
      </c>
      <c r="AX9" s="62">
        <v>1621706</v>
      </c>
      <c r="AY9" s="61"/>
      <c r="AZ9" s="62">
        <v>109423</v>
      </c>
      <c r="BA9" s="61"/>
      <c r="BB9" s="61">
        <v>0</v>
      </c>
      <c r="BC9" s="62">
        <v>390852</v>
      </c>
      <c r="BD9" s="62">
        <v>588305</v>
      </c>
      <c r="BE9" s="61"/>
      <c r="BF9" s="61">
        <v>0</v>
      </c>
      <c r="BG9" s="61"/>
      <c r="BH9" s="61">
        <v>0</v>
      </c>
      <c r="BI9" s="61"/>
      <c r="BJ9" s="61">
        <v>0</v>
      </c>
      <c r="BK9" s="61"/>
      <c r="BL9" s="61">
        <v>0</v>
      </c>
      <c r="BM9" s="61">
        <v>0</v>
      </c>
      <c r="BN9" s="62">
        <v>-121890</v>
      </c>
      <c r="BO9" s="61"/>
    </row>
    <row r="10" spans="1:67" x14ac:dyDescent="0.2">
      <c r="A10" s="57" t="s">
        <v>4</v>
      </c>
      <c r="B10" s="56" t="s">
        <v>153</v>
      </c>
      <c r="C10" s="56" t="s">
        <v>153</v>
      </c>
      <c r="D10" s="56">
        <v>2002</v>
      </c>
      <c r="E10" s="58">
        <v>69386512</v>
      </c>
      <c r="F10" s="58">
        <v>69386512</v>
      </c>
      <c r="G10" s="59">
        <v>56466865</v>
      </c>
      <c r="H10" s="59">
        <v>12919647</v>
      </c>
      <c r="I10" s="60">
        <v>0</v>
      </c>
      <c r="J10" s="58">
        <v>0</v>
      </c>
      <c r="K10" s="61"/>
      <c r="L10" s="62">
        <v>841604</v>
      </c>
      <c r="M10" s="61"/>
      <c r="N10" s="61">
        <v>0</v>
      </c>
      <c r="O10" s="62">
        <v>6488105</v>
      </c>
      <c r="P10" s="61"/>
      <c r="Q10" s="61"/>
      <c r="R10" s="61"/>
      <c r="S10" s="61">
        <v>0</v>
      </c>
      <c r="T10" s="61">
        <v>0</v>
      </c>
      <c r="U10" s="61"/>
      <c r="V10" s="62">
        <v>6851787</v>
      </c>
      <c r="W10" s="61"/>
      <c r="X10" s="61">
        <v>0</v>
      </c>
      <c r="Y10" s="62">
        <v>19870686</v>
      </c>
      <c r="Z10" s="62">
        <v>10092730</v>
      </c>
      <c r="AA10" s="61"/>
      <c r="AB10" s="61">
        <v>0</v>
      </c>
      <c r="AC10" s="62">
        <v>207412</v>
      </c>
      <c r="AD10" s="61"/>
      <c r="AE10" s="62">
        <v>7515421</v>
      </c>
      <c r="AF10" s="61"/>
      <c r="AG10" s="62">
        <v>2405220</v>
      </c>
      <c r="AH10" s="62">
        <v>2177377</v>
      </c>
      <c r="AI10" s="61"/>
      <c r="AJ10" s="61">
        <v>0</v>
      </c>
      <c r="AK10" s="61">
        <v>0</v>
      </c>
      <c r="AL10" s="62">
        <v>16523</v>
      </c>
      <c r="AM10" s="61">
        <v>0</v>
      </c>
      <c r="AN10" s="62">
        <v>197960</v>
      </c>
      <c r="AO10" s="61">
        <v>0</v>
      </c>
      <c r="AP10" s="61"/>
      <c r="AQ10" s="62">
        <v>770477</v>
      </c>
      <c r="AR10" s="61"/>
      <c r="AS10" s="62">
        <v>1812272</v>
      </c>
      <c r="AT10" s="62">
        <v>1840679</v>
      </c>
      <c r="AU10" s="62">
        <v>4190538</v>
      </c>
      <c r="AV10" s="61"/>
      <c r="AW10" s="61">
        <v>0</v>
      </c>
      <c r="AX10" s="62">
        <v>1289627</v>
      </c>
      <c r="AY10" s="61"/>
      <c r="AZ10" s="62">
        <v>230701</v>
      </c>
      <c r="BA10" s="61"/>
      <c r="BB10" s="61">
        <v>0</v>
      </c>
      <c r="BC10" s="62">
        <v>365933</v>
      </c>
      <c r="BD10" s="62">
        <v>69504</v>
      </c>
      <c r="BE10" s="61"/>
      <c r="BF10" s="61">
        <v>0</v>
      </c>
      <c r="BG10" s="61"/>
      <c r="BH10" s="61">
        <v>0</v>
      </c>
      <c r="BI10" s="61"/>
      <c r="BJ10" s="61">
        <v>0</v>
      </c>
      <c r="BK10" s="61"/>
      <c r="BL10" s="61">
        <v>0</v>
      </c>
      <c r="BM10" s="62">
        <v>2151956</v>
      </c>
      <c r="BN10" s="61">
        <v>0</v>
      </c>
      <c r="BO10" s="61"/>
    </row>
    <row r="11" spans="1:67" x14ac:dyDescent="0.2">
      <c r="A11" s="57" t="s">
        <v>4</v>
      </c>
      <c r="B11" s="56" t="s">
        <v>153</v>
      </c>
      <c r="C11" s="56" t="s">
        <v>153</v>
      </c>
      <c r="D11" s="56">
        <v>2003</v>
      </c>
      <c r="E11" s="58">
        <v>76646768</v>
      </c>
      <c r="F11" s="58">
        <v>76646768</v>
      </c>
      <c r="G11" s="59">
        <v>63267753</v>
      </c>
      <c r="H11" s="59">
        <v>13379015</v>
      </c>
      <c r="I11" s="60">
        <v>0</v>
      </c>
      <c r="J11" s="58">
        <v>0</v>
      </c>
      <c r="K11" s="61"/>
      <c r="L11" s="62">
        <v>841604</v>
      </c>
      <c r="M11" s="61"/>
      <c r="N11" s="62">
        <v>1632221</v>
      </c>
      <c r="O11" s="62">
        <v>6498376</v>
      </c>
      <c r="P11" s="61"/>
      <c r="Q11" s="61"/>
      <c r="R11" s="61"/>
      <c r="S11" s="61">
        <v>0</v>
      </c>
      <c r="T11" s="61">
        <v>0</v>
      </c>
      <c r="U11" s="61"/>
      <c r="V11" s="62">
        <v>8459995</v>
      </c>
      <c r="W11" s="61"/>
      <c r="X11" s="61">
        <v>0</v>
      </c>
      <c r="Y11" s="62">
        <v>21615724</v>
      </c>
      <c r="Z11" s="62">
        <v>10841878</v>
      </c>
      <c r="AA11" s="61"/>
      <c r="AB11" s="61">
        <v>0</v>
      </c>
      <c r="AC11" s="62">
        <v>320099</v>
      </c>
      <c r="AD11" s="61"/>
      <c r="AE11" s="62">
        <v>8043200</v>
      </c>
      <c r="AF11" s="61"/>
      <c r="AG11" s="62">
        <v>2678357</v>
      </c>
      <c r="AH11" s="62">
        <v>2319776</v>
      </c>
      <c r="AI11" s="61"/>
      <c r="AJ11" s="61">
        <v>0</v>
      </c>
      <c r="AK11" s="61">
        <v>0</v>
      </c>
      <c r="AL11" s="62">
        <v>16523</v>
      </c>
      <c r="AM11" s="61">
        <v>0</v>
      </c>
      <c r="AN11" s="62">
        <v>408327</v>
      </c>
      <c r="AO11" s="61">
        <v>0</v>
      </c>
      <c r="AP11" s="61"/>
      <c r="AQ11" s="62">
        <v>783406</v>
      </c>
      <c r="AR11" s="61"/>
      <c r="AS11" s="62">
        <v>2098046</v>
      </c>
      <c r="AT11" s="62">
        <v>1841759</v>
      </c>
      <c r="AU11" s="62">
        <v>4286471</v>
      </c>
      <c r="AV11" s="61"/>
      <c r="AW11" s="61">
        <v>0</v>
      </c>
      <c r="AX11" s="62">
        <v>1102143</v>
      </c>
      <c r="AY11" s="61"/>
      <c r="AZ11" s="62">
        <v>230701</v>
      </c>
      <c r="BA11" s="61"/>
      <c r="BB11" s="61">
        <v>0</v>
      </c>
      <c r="BC11" s="62">
        <v>371352</v>
      </c>
      <c r="BD11" s="62">
        <v>105814</v>
      </c>
      <c r="BE11" s="61"/>
      <c r="BF11" s="61">
        <v>0</v>
      </c>
      <c r="BG11" s="61"/>
      <c r="BH11" s="61">
        <v>0</v>
      </c>
      <c r="BI11" s="61"/>
      <c r="BJ11" s="61">
        <v>0</v>
      </c>
      <c r="BK11" s="61"/>
      <c r="BL11" s="61">
        <v>0</v>
      </c>
      <c r="BM11" s="62">
        <v>2150996</v>
      </c>
      <c r="BN11" s="61">
        <v>0</v>
      </c>
      <c r="BO11" s="61"/>
    </row>
    <row r="12" spans="1:67" x14ac:dyDescent="0.2">
      <c r="A12" s="57" t="s">
        <v>4</v>
      </c>
      <c r="B12" s="56" t="s">
        <v>153</v>
      </c>
      <c r="C12" s="56" t="s">
        <v>153</v>
      </c>
      <c r="D12" s="56">
        <v>2004</v>
      </c>
      <c r="E12" s="58">
        <v>82945831</v>
      </c>
      <c r="F12" s="58">
        <v>82945831</v>
      </c>
      <c r="G12" s="59">
        <v>69139367</v>
      </c>
      <c r="H12" s="59">
        <v>13806464</v>
      </c>
      <c r="I12" s="60">
        <v>0</v>
      </c>
      <c r="J12" s="58">
        <v>0</v>
      </c>
      <c r="K12" s="61"/>
      <c r="L12" s="62">
        <v>841604</v>
      </c>
      <c r="M12" s="61"/>
      <c r="N12" s="62">
        <v>3482952</v>
      </c>
      <c r="O12" s="62">
        <v>6533263</v>
      </c>
      <c r="P12" s="61"/>
      <c r="Q12" s="61"/>
      <c r="R12" s="61"/>
      <c r="S12" s="61">
        <v>0</v>
      </c>
      <c r="T12" s="61">
        <v>0</v>
      </c>
      <c r="U12" s="61"/>
      <c r="V12" s="62">
        <v>8478923</v>
      </c>
      <c r="W12" s="61"/>
      <c r="X12" s="61">
        <v>0</v>
      </c>
      <c r="Y12" s="62">
        <v>24096402</v>
      </c>
      <c r="Z12" s="62">
        <v>11723270</v>
      </c>
      <c r="AA12" s="61"/>
      <c r="AB12" s="61">
        <v>0</v>
      </c>
      <c r="AC12" s="62">
        <v>460099</v>
      </c>
      <c r="AD12" s="61"/>
      <c r="AE12" s="62">
        <v>8600902</v>
      </c>
      <c r="AF12" s="61"/>
      <c r="AG12" s="62">
        <v>2678357</v>
      </c>
      <c r="AH12" s="62">
        <v>2227072</v>
      </c>
      <c r="AI12" s="61"/>
      <c r="AJ12" s="61">
        <v>0</v>
      </c>
      <c r="AK12" s="61">
        <v>0</v>
      </c>
      <c r="AL12" s="62">
        <v>16523</v>
      </c>
      <c r="AM12" s="61">
        <v>0</v>
      </c>
      <c r="AN12" s="62">
        <v>567624</v>
      </c>
      <c r="AO12" s="61">
        <v>0</v>
      </c>
      <c r="AP12" s="61"/>
      <c r="AQ12" s="62">
        <v>787633</v>
      </c>
      <c r="AR12" s="61"/>
      <c r="AS12" s="62">
        <v>2614009</v>
      </c>
      <c r="AT12" s="62">
        <v>1839081</v>
      </c>
      <c r="AU12" s="62">
        <v>3899915</v>
      </c>
      <c r="AV12" s="61"/>
      <c r="AW12" s="61">
        <v>0</v>
      </c>
      <c r="AX12" s="62">
        <v>1224410</v>
      </c>
      <c r="AY12" s="61"/>
      <c r="AZ12" s="62">
        <v>230701</v>
      </c>
      <c r="BA12" s="61"/>
      <c r="BB12" s="61">
        <v>0</v>
      </c>
      <c r="BC12" s="62">
        <v>386281</v>
      </c>
      <c r="BD12" s="62">
        <v>105814</v>
      </c>
      <c r="BE12" s="61"/>
      <c r="BF12" s="61">
        <v>0</v>
      </c>
      <c r="BG12" s="61"/>
      <c r="BH12" s="61">
        <v>0</v>
      </c>
      <c r="BI12" s="61"/>
      <c r="BJ12" s="61">
        <v>0</v>
      </c>
      <c r="BK12" s="61"/>
      <c r="BL12" s="61">
        <v>0</v>
      </c>
      <c r="BM12" s="62">
        <v>2150996</v>
      </c>
      <c r="BN12" s="61">
        <v>0</v>
      </c>
      <c r="BO12" s="61"/>
    </row>
    <row r="13" spans="1:67" x14ac:dyDescent="0.2">
      <c r="A13" s="57" t="s">
        <v>4</v>
      </c>
      <c r="B13" s="56" t="s">
        <v>153</v>
      </c>
      <c r="C13" s="56" t="s">
        <v>153</v>
      </c>
      <c r="D13" s="56">
        <v>2005</v>
      </c>
      <c r="E13" s="58">
        <v>87961755</v>
      </c>
      <c r="F13" s="58">
        <v>87961755</v>
      </c>
      <c r="G13" s="59">
        <v>73283424</v>
      </c>
      <c r="H13" s="59">
        <v>14678331</v>
      </c>
      <c r="I13" s="60">
        <v>0</v>
      </c>
      <c r="J13" s="58">
        <v>0</v>
      </c>
      <c r="K13" s="61"/>
      <c r="L13" s="62">
        <v>841604</v>
      </c>
      <c r="M13" s="61"/>
      <c r="N13" s="62">
        <v>4514763</v>
      </c>
      <c r="O13" s="62">
        <v>6533263</v>
      </c>
      <c r="P13" s="61"/>
      <c r="Q13" s="61"/>
      <c r="R13" s="61"/>
      <c r="S13" s="61">
        <v>0</v>
      </c>
      <c r="T13" s="61">
        <v>0</v>
      </c>
      <c r="U13" s="61"/>
      <c r="V13" s="62">
        <v>8546399</v>
      </c>
      <c r="W13" s="61"/>
      <c r="X13" s="61">
        <v>0</v>
      </c>
      <c r="Y13" s="62">
        <v>26263334</v>
      </c>
      <c r="Z13" s="62">
        <v>12506846</v>
      </c>
      <c r="AA13" s="61"/>
      <c r="AB13" s="61">
        <v>0</v>
      </c>
      <c r="AC13" s="62">
        <v>460099</v>
      </c>
      <c r="AD13" s="61"/>
      <c r="AE13" s="62">
        <v>8685097</v>
      </c>
      <c r="AF13" s="61"/>
      <c r="AG13" s="62">
        <v>2678357</v>
      </c>
      <c r="AH13" s="62">
        <v>2237139</v>
      </c>
      <c r="AI13" s="61"/>
      <c r="AJ13" s="61">
        <v>0</v>
      </c>
      <c r="AK13" s="61">
        <v>0</v>
      </c>
      <c r="AL13" s="62">
        <v>16523</v>
      </c>
      <c r="AM13" s="61">
        <v>0</v>
      </c>
      <c r="AN13" s="62">
        <v>659991</v>
      </c>
      <c r="AO13" s="61">
        <v>0</v>
      </c>
      <c r="AP13" s="61"/>
      <c r="AQ13" s="62">
        <v>771298</v>
      </c>
      <c r="AR13" s="61"/>
      <c r="AS13" s="62">
        <v>3211471</v>
      </c>
      <c r="AT13" s="62">
        <v>1839081</v>
      </c>
      <c r="AU13" s="62">
        <v>4038531</v>
      </c>
      <c r="AV13" s="61"/>
      <c r="AW13" s="61">
        <v>0</v>
      </c>
      <c r="AX13" s="62">
        <v>1276760</v>
      </c>
      <c r="AY13" s="61"/>
      <c r="AZ13" s="62">
        <v>230701</v>
      </c>
      <c r="BA13" s="61"/>
      <c r="BB13" s="61">
        <v>0</v>
      </c>
      <c r="BC13" s="62">
        <v>393688</v>
      </c>
      <c r="BD13" s="62">
        <v>105814</v>
      </c>
      <c r="BE13" s="61"/>
      <c r="BF13" s="61">
        <v>0</v>
      </c>
      <c r="BG13" s="61"/>
      <c r="BH13" s="61">
        <v>0</v>
      </c>
      <c r="BI13" s="61"/>
      <c r="BJ13" s="61">
        <v>0</v>
      </c>
      <c r="BK13" s="61"/>
      <c r="BL13" s="61">
        <v>0</v>
      </c>
      <c r="BM13" s="62">
        <v>2150996</v>
      </c>
      <c r="BN13" s="61">
        <v>0</v>
      </c>
      <c r="BO13" s="61"/>
    </row>
    <row r="14" spans="1:67" x14ac:dyDescent="0.2">
      <c r="A14" s="57" t="s">
        <v>4</v>
      </c>
      <c r="B14" s="56" t="s">
        <v>153</v>
      </c>
      <c r="C14" s="56" t="s">
        <v>153</v>
      </c>
      <c r="D14" s="56">
        <v>2006</v>
      </c>
      <c r="E14" s="58">
        <v>94498532</v>
      </c>
      <c r="F14" s="58">
        <v>94498532</v>
      </c>
      <c r="G14" s="59">
        <v>79212744</v>
      </c>
      <c r="H14" s="59">
        <v>15285788</v>
      </c>
      <c r="I14" s="60">
        <v>0</v>
      </c>
      <c r="J14" s="58">
        <v>0</v>
      </c>
      <c r="K14" s="61"/>
      <c r="L14" s="62">
        <v>841604</v>
      </c>
      <c r="M14" s="61"/>
      <c r="N14" s="62">
        <v>7705877</v>
      </c>
      <c r="O14" s="62">
        <v>6533263</v>
      </c>
      <c r="P14" s="61"/>
      <c r="Q14" s="61"/>
      <c r="R14" s="61"/>
      <c r="S14" s="61">
        <v>0</v>
      </c>
      <c r="T14" s="61">
        <v>0</v>
      </c>
      <c r="U14" s="61"/>
      <c r="V14" s="62">
        <v>8885887</v>
      </c>
      <c r="W14" s="61"/>
      <c r="X14" s="61">
        <v>0</v>
      </c>
      <c r="Y14" s="62">
        <v>28103514</v>
      </c>
      <c r="Z14" s="62">
        <v>13682473</v>
      </c>
      <c r="AA14" s="61"/>
      <c r="AB14" s="61">
        <v>0</v>
      </c>
      <c r="AC14" s="62">
        <v>460099</v>
      </c>
      <c r="AD14" s="61"/>
      <c r="AE14" s="62">
        <v>8134433</v>
      </c>
      <c r="AF14" s="61"/>
      <c r="AG14" s="62">
        <v>2678357</v>
      </c>
      <c r="AH14" s="62">
        <v>2170714</v>
      </c>
      <c r="AI14" s="61"/>
      <c r="AJ14" s="61">
        <v>0</v>
      </c>
      <c r="AK14" s="61">
        <v>0</v>
      </c>
      <c r="AL14" s="62">
        <v>16523</v>
      </c>
      <c r="AM14" s="61">
        <v>0</v>
      </c>
      <c r="AN14" s="62">
        <v>667551</v>
      </c>
      <c r="AO14" s="61">
        <v>0</v>
      </c>
      <c r="AP14" s="61"/>
      <c r="AQ14" s="62">
        <v>779264</v>
      </c>
      <c r="AR14" s="61"/>
      <c r="AS14" s="62">
        <v>3522537</v>
      </c>
      <c r="AT14" s="62">
        <v>1839081</v>
      </c>
      <c r="AU14" s="62">
        <v>4244121</v>
      </c>
      <c r="AV14" s="61"/>
      <c r="AW14" s="61">
        <v>0</v>
      </c>
      <c r="AX14" s="62">
        <v>1346733</v>
      </c>
      <c r="AY14" s="61"/>
      <c r="AZ14" s="62">
        <v>230701</v>
      </c>
      <c r="BA14" s="61"/>
      <c r="BB14" s="61">
        <v>0</v>
      </c>
      <c r="BC14" s="62">
        <v>393688</v>
      </c>
      <c r="BD14" s="62">
        <v>111116</v>
      </c>
      <c r="BE14" s="61"/>
      <c r="BF14" s="61">
        <v>0</v>
      </c>
      <c r="BG14" s="61"/>
      <c r="BH14" s="61">
        <v>0</v>
      </c>
      <c r="BI14" s="61"/>
      <c r="BJ14" s="61">
        <v>0</v>
      </c>
      <c r="BK14" s="61"/>
      <c r="BL14" s="61">
        <v>0</v>
      </c>
      <c r="BM14" s="62">
        <v>2150996</v>
      </c>
      <c r="BN14" s="61">
        <v>0</v>
      </c>
      <c r="BO14" s="61"/>
    </row>
    <row r="15" spans="1:67" x14ac:dyDescent="0.2">
      <c r="A15" s="57" t="s">
        <v>4</v>
      </c>
      <c r="B15" s="56" t="s">
        <v>153</v>
      </c>
      <c r="C15" s="56" t="s">
        <v>153</v>
      </c>
      <c r="D15" s="56">
        <v>2007</v>
      </c>
      <c r="E15" s="58">
        <v>102169064</v>
      </c>
      <c r="F15" s="58">
        <v>102169064</v>
      </c>
      <c r="G15" s="59">
        <v>86040819</v>
      </c>
      <c r="H15" s="59">
        <v>16128245</v>
      </c>
      <c r="I15" s="60">
        <v>0</v>
      </c>
      <c r="J15" s="58">
        <v>0</v>
      </c>
      <c r="K15" s="61"/>
      <c r="L15" s="62">
        <v>841604</v>
      </c>
      <c r="M15" s="61"/>
      <c r="N15" s="62">
        <v>9094146</v>
      </c>
      <c r="O15" s="62">
        <v>6566898</v>
      </c>
      <c r="P15" s="61"/>
      <c r="Q15" s="61"/>
      <c r="R15" s="61"/>
      <c r="S15" s="61">
        <v>0</v>
      </c>
      <c r="T15" s="61">
        <v>0</v>
      </c>
      <c r="U15" s="61"/>
      <c r="V15" s="62">
        <v>9123967</v>
      </c>
      <c r="W15" s="61"/>
      <c r="X15" s="61">
        <v>0</v>
      </c>
      <c r="Y15" s="62">
        <v>31655324</v>
      </c>
      <c r="Z15" s="62">
        <v>14468649</v>
      </c>
      <c r="AA15" s="61"/>
      <c r="AB15" s="61">
        <v>0</v>
      </c>
      <c r="AC15" s="62">
        <v>460099</v>
      </c>
      <c r="AD15" s="61"/>
      <c r="AE15" s="62">
        <v>8772416</v>
      </c>
      <c r="AF15" s="61"/>
      <c r="AG15" s="62">
        <v>2868410</v>
      </c>
      <c r="AH15" s="62">
        <v>2172783</v>
      </c>
      <c r="AI15" s="61"/>
      <c r="AJ15" s="61">
        <v>0</v>
      </c>
      <c r="AK15" s="61">
        <v>0</v>
      </c>
      <c r="AL15" s="62">
        <v>16523</v>
      </c>
      <c r="AM15" s="61">
        <v>0</v>
      </c>
      <c r="AN15" s="62">
        <v>668756</v>
      </c>
      <c r="AO15" s="61">
        <v>0</v>
      </c>
      <c r="AP15" s="61"/>
      <c r="AQ15" s="62">
        <v>777556</v>
      </c>
      <c r="AR15" s="61"/>
      <c r="AS15" s="62">
        <v>3900688</v>
      </c>
      <c r="AT15" s="62">
        <v>1876261</v>
      </c>
      <c r="AU15" s="62">
        <v>4638418</v>
      </c>
      <c r="AV15" s="61"/>
      <c r="AW15" s="61">
        <v>0</v>
      </c>
      <c r="AX15" s="62">
        <v>1378186</v>
      </c>
      <c r="AY15" s="61"/>
      <c r="AZ15" s="62">
        <v>230701</v>
      </c>
      <c r="BA15" s="61"/>
      <c r="BB15" s="61">
        <v>0</v>
      </c>
      <c r="BC15" s="62">
        <v>395567</v>
      </c>
      <c r="BD15" s="62">
        <v>111116</v>
      </c>
      <c r="BE15" s="61"/>
      <c r="BF15" s="61">
        <v>0</v>
      </c>
      <c r="BG15" s="61"/>
      <c r="BH15" s="61">
        <v>0</v>
      </c>
      <c r="BI15" s="61"/>
      <c r="BJ15" s="61">
        <v>0</v>
      </c>
      <c r="BK15" s="61"/>
      <c r="BL15" s="61">
        <v>0</v>
      </c>
      <c r="BM15" s="62">
        <v>2150996</v>
      </c>
      <c r="BN15" s="61">
        <v>0</v>
      </c>
      <c r="BO15" s="61"/>
    </row>
    <row r="16" spans="1:67" x14ac:dyDescent="0.2">
      <c r="A16" s="57" t="s">
        <v>4</v>
      </c>
      <c r="B16" s="56" t="s">
        <v>153</v>
      </c>
      <c r="C16" s="56" t="s">
        <v>153</v>
      </c>
      <c r="D16" s="56">
        <v>2008</v>
      </c>
      <c r="E16" s="58">
        <v>110991478</v>
      </c>
      <c r="F16" s="58">
        <v>110991478</v>
      </c>
      <c r="G16" s="59">
        <v>94325909</v>
      </c>
      <c r="H16" s="59">
        <v>16665569</v>
      </c>
      <c r="I16" s="60">
        <v>0</v>
      </c>
      <c r="J16" s="58">
        <v>0</v>
      </c>
      <c r="K16" s="61"/>
      <c r="L16" s="62">
        <v>841604</v>
      </c>
      <c r="M16" s="61"/>
      <c r="N16" s="62">
        <v>13260761</v>
      </c>
      <c r="O16" s="62">
        <v>6823071</v>
      </c>
      <c r="P16" s="61"/>
      <c r="Q16" s="61"/>
      <c r="R16" s="61"/>
      <c r="S16" s="61">
        <v>0</v>
      </c>
      <c r="T16" s="61">
        <v>0</v>
      </c>
      <c r="U16" s="61"/>
      <c r="V16" s="62">
        <v>9860126</v>
      </c>
      <c r="W16" s="61"/>
      <c r="X16" s="61">
        <v>0</v>
      </c>
      <c r="Y16" s="62">
        <v>32512635</v>
      </c>
      <c r="Z16" s="62">
        <v>15526158</v>
      </c>
      <c r="AA16" s="61"/>
      <c r="AB16" s="61">
        <v>0</v>
      </c>
      <c r="AC16" s="62">
        <v>955688</v>
      </c>
      <c r="AD16" s="61"/>
      <c r="AE16" s="62">
        <v>9342244</v>
      </c>
      <c r="AF16" s="61"/>
      <c r="AG16" s="62">
        <v>3010506</v>
      </c>
      <c r="AH16" s="62">
        <v>2176593</v>
      </c>
      <c r="AI16" s="61"/>
      <c r="AJ16" s="61">
        <v>0</v>
      </c>
      <c r="AK16" s="61">
        <v>0</v>
      </c>
      <c r="AL16" s="62">
        <v>16523</v>
      </c>
      <c r="AM16" s="61">
        <v>0</v>
      </c>
      <c r="AN16" s="62">
        <v>713841</v>
      </c>
      <c r="AO16" s="61">
        <v>0</v>
      </c>
      <c r="AP16" s="61"/>
      <c r="AQ16" s="62">
        <v>791733</v>
      </c>
      <c r="AR16" s="61"/>
      <c r="AS16" s="62">
        <v>4032297</v>
      </c>
      <c r="AT16" s="62">
        <v>1958227</v>
      </c>
      <c r="AU16" s="62">
        <v>4951770</v>
      </c>
      <c r="AV16" s="61"/>
      <c r="AW16" s="61">
        <v>0</v>
      </c>
      <c r="AX16" s="62">
        <v>1443562</v>
      </c>
      <c r="AY16" s="61"/>
      <c r="AZ16" s="62">
        <v>100192</v>
      </c>
      <c r="BA16" s="61"/>
      <c r="BB16" s="61">
        <v>0</v>
      </c>
      <c r="BC16" s="62">
        <v>400394</v>
      </c>
      <c r="BD16" s="62">
        <v>122557</v>
      </c>
      <c r="BE16" s="61"/>
      <c r="BF16" s="61">
        <v>0</v>
      </c>
      <c r="BG16" s="61"/>
      <c r="BH16" s="61">
        <v>0</v>
      </c>
      <c r="BI16" s="61"/>
      <c r="BJ16" s="61">
        <v>0</v>
      </c>
      <c r="BK16" s="61"/>
      <c r="BL16" s="61">
        <v>0</v>
      </c>
      <c r="BM16" s="62">
        <v>2150996</v>
      </c>
      <c r="BN16" s="61">
        <v>0</v>
      </c>
      <c r="BO16" s="61"/>
    </row>
    <row r="17" spans="1:67" x14ac:dyDescent="0.2">
      <c r="A17" s="57" t="s">
        <v>5</v>
      </c>
      <c r="B17" s="56" t="s">
        <v>5</v>
      </c>
      <c r="C17" s="56" t="s">
        <v>5</v>
      </c>
      <c r="D17" s="56">
        <v>1989</v>
      </c>
      <c r="E17" s="58">
        <v>2053849</v>
      </c>
      <c r="F17" s="58">
        <v>1915511</v>
      </c>
      <c r="G17" s="59">
        <v>1756015</v>
      </c>
      <c r="H17" s="59">
        <v>297834</v>
      </c>
      <c r="I17" s="60">
        <v>0</v>
      </c>
      <c r="J17" s="58">
        <v>-138338</v>
      </c>
      <c r="K17" s="62">
        <v>21200</v>
      </c>
      <c r="L17" s="61"/>
      <c r="M17" s="61"/>
      <c r="N17" s="61"/>
      <c r="O17" s="61"/>
      <c r="P17" s="62">
        <v>31902</v>
      </c>
      <c r="Q17" s="62">
        <v>53252</v>
      </c>
      <c r="R17" s="61"/>
      <c r="S17" s="61"/>
      <c r="T17" s="61"/>
      <c r="U17" s="61"/>
      <c r="V17" s="61"/>
      <c r="W17" s="62">
        <v>254899</v>
      </c>
      <c r="X17" s="61"/>
      <c r="Y17" s="61"/>
      <c r="Z17" s="61"/>
      <c r="AA17" s="62">
        <v>888969</v>
      </c>
      <c r="AB17" s="61"/>
      <c r="AC17" s="61"/>
      <c r="AD17" s="61"/>
      <c r="AE17" s="61"/>
      <c r="AF17" s="62">
        <v>338788</v>
      </c>
      <c r="AG17" s="61"/>
      <c r="AH17" s="61"/>
      <c r="AI17" s="62">
        <v>167005</v>
      </c>
      <c r="AJ17" s="61"/>
      <c r="AK17" s="61"/>
      <c r="AL17" s="61"/>
      <c r="AM17" s="61"/>
      <c r="AN17" s="61"/>
      <c r="AO17" s="61"/>
      <c r="AP17" s="62">
        <v>13585</v>
      </c>
      <c r="AQ17" s="61"/>
      <c r="AR17" s="62">
        <v>99437</v>
      </c>
      <c r="AS17" s="61"/>
      <c r="AT17" s="61"/>
      <c r="AU17" s="61"/>
      <c r="AV17" s="61"/>
      <c r="AW17" s="61"/>
      <c r="AX17" s="61"/>
      <c r="AY17" s="62">
        <v>15075</v>
      </c>
      <c r="AZ17" s="61"/>
      <c r="BA17" s="62">
        <v>165721</v>
      </c>
      <c r="BB17" s="61"/>
      <c r="BC17" s="61"/>
      <c r="BD17" s="61"/>
      <c r="BE17" s="61"/>
      <c r="BF17" s="61"/>
      <c r="BG17" s="61"/>
      <c r="BH17" s="61"/>
      <c r="BI17" s="61"/>
      <c r="BJ17" s="61"/>
      <c r="BK17" s="62">
        <v>4016</v>
      </c>
      <c r="BL17" s="61"/>
      <c r="BM17" s="61"/>
      <c r="BN17" s="61"/>
      <c r="BO17" s="62">
        <v>-138338</v>
      </c>
    </row>
    <row r="18" spans="1:67" x14ac:dyDescent="0.2">
      <c r="A18" s="57" t="s">
        <v>5</v>
      </c>
      <c r="B18" s="56" t="s">
        <v>5</v>
      </c>
      <c r="C18" s="56" t="s">
        <v>5</v>
      </c>
      <c r="D18" s="56">
        <v>1990</v>
      </c>
      <c r="E18" s="58">
        <v>1533799</v>
      </c>
      <c r="F18" s="58">
        <v>1395461</v>
      </c>
      <c r="G18" s="59">
        <v>1238142</v>
      </c>
      <c r="H18" s="59">
        <v>295657</v>
      </c>
      <c r="I18" s="60">
        <v>0</v>
      </c>
      <c r="J18" s="58">
        <v>-138338</v>
      </c>
      <c r="K18" s="62">
        <v>21200</v>
      </c>
      <c r="L18" s="61"/>
      <c r="M18" s="61"/>
      <c r="N18" s="61"/>
      <c r="O18" s="61"/>
      <c r="P18" s="62">
        <v>31902</v>
      </c>
      <c r="Q18" s="62">
        <v>53252</v>
      </c>
      <c r="R18" s="61"/>
      <c r="S18" s="61"/>
      <c r="T18" s="61"/>
      <c r="U18" s="61"/>
      <c r="V18" s="61"/>
      <c r="W18" s="62">
        <v>254899</v>
      </c>
      <c r="X18" s="61"/>
      <c r="Y18" s="61"/>
      <c r="Z18" s="61"/>
      <c r="AA18" s="62">
        <v>358864</v>
      </c>
      <c r="AB18" s="61"/>
      <c r="AC18" s="61"/>
      <c r="AD18" s="61"/>
      <c r="AE18" s="61"/>
      <c r="AF18" s="62">
        <v>341188</v>
      </c>
      <c r="AG18" s="61"/>
      <c r="AH18" s="61"/>
      <c r="AI18" s="62">
        <v>176837</v>
      </c>
      <c r="AJ18" s="61"/>
      <c r="AK18" s="61"/>
      <c r="AL18" s="61"/>
      <c r="AM18" s="61"/>
      <c r="AN18" s="61"/>
      <c r="AO18" s="61"/>
      <c r="AP18" s="62">
        <v>11204</v>
      </c>
      <c r="AQ18" s="61"/>
      <c r="AR18" s="62">
        <v>83819</v>
      </c>
      <c r="AS18" s="61"/>
      <c r="AT18" s="61"/>
      <c r="AU18" s="61"/>
      <c r="AV18" s="61"/>
      <c r="AW18" s="61"/>
      <c r="AX18" s="61"/>
      <c r="AY18" s="62">
        <v>15075</v>
      </c>
      <c r="AZ18" s="61"/>
      <c r="BA18" s="62">
        <v>181543</v>
      </c>
      <c r="BB18" s="61"/>
      <c r="BC18" s="61"/>
      <c r="BD18" s="61"/>
      <c r="BE18" s="61"/>
      <c r="BF18" s="61"/>
      <c r="BG18" s="61"/>
      <c r="BH18" s="61"/>
      <c r="BI18" s="61"/>
      <c r="BJ18" s="61"/>
      <c r="BK18" s="62">
        <v>4016</v>
      </c>
      <c r="BL18" s="61"/>
      <c r="BM18" s="61"/>
      <c r="BN18" s="61"/>
      <c r="BO18" s="62">
        <v>-138338</v>
      </c>
    </row>
    <row r="19" spans="1:67" x14ac:dyDescent="0.2">
      <c r="A19" s="57" t="s">
        <v>5</v>
      </c>
      <c r="B19" s="56" t="s">
        <v>5</v>
      </c>
      <c r="C19" s="56" t="s">
        <v>5</v>
      </c>
      <c r="D19" s="56">
        <v>1991</v>
      </c>
      <c r="E19" s="58">
        <v>1908571</v>
      </c>
      <c r="F19" s="58">
        <v>1770233</v>
      </c>
      <c r="G19" s="59">
        <v>1495391</v>
      </c>
      <c r="H19" s="59">
        <v>413180</v>
      </c>
      <c r="I19" s="60">
        <v>0</v>
      </c>
      <c r="J19" s="58">
        <v>-138338</v>
      </c>
      <c r="K19" s="62">
        <v>21200</v>
      </c>
      <c r="L19" s="61"/>
      <c r="M19" s="61"/>
      <c r="N19" s="61"/>
      <c r="O19" s="61"/>
      <c r="P19" s="62">
        <v>31902</v>
      </c>
      <c r="Q19" s="62">
        <v>216475</v>
      </c>
      <c r="R19" s="61"/>
      <c r="S19" s="61"/>
      <c r="T19" s="61"/>
      <c r="U19" s="61"/>
      <c r="V19" s="61"/>
      <c r="W19" s="62">
        <v>264765</v>
      </c>
      <c r="X19" s="61"/>
      <c r="Y19" s="61"/>
      <c r="Z19" s="61"/>
      <c r="AA19" s="62">
        <v>419665</v>
      </c>
      <c r="AB19" s="61"/>
      <c r="AC19" s="61"/>
      <c r="AD19" s="61"/>
      <c r="AE19" s="61"/>
      <c r="AF19" s="62">
        <v>364915</v>
      </c>
      <c r="AG19" s="61"/>
      <c r="AH19" s="61"/>
      <c r="AI19" s="62">
        <v>176469</v>
      </c>
      <c r="AJ19" s="61"/>
      <c r="AK19" s="61"/>
      <c r="AL19" s="61"/>
      <c r="AM19" s="61"/>
      <c r="AN19" s="61"/>
      <c r="AO19" s="61"/>
      <c r="AP19" s="62">
        <v>21885</v>
      </c>
      <c r="AQ19" s="61"/>
      <c r="AR19" s="62">
        <v>87275</v>
      </c>
      <c r="AS19" s="61"/>
      <c r="AT19" s="61"/>
      <c r="AU19" s="61"/>
      <c r="AV19" s="61"/>
      <c r="AW19" s="61"/>
      <c r="AX19" s="61"/>
      <c r="AY19" s="62">
        <v>17877</v>
      </c>
      <c r="AZ19" s="61"/>
      <c r="BA19" s="62">
        <v>282127</v>
      </c>
      <c r="BB19" s="61"/>
      <c r="BC19" s="61"/>
      <c r="BD19" s="61"/>
      <c r="BE19" s="61"/>
      <c r="BF19" s="61"/>
      <c r="BG19" s="61"/>
      <c r="BH19" s="61"/>
      <c r="BI19" s="61"/>
      <c r="BJ19" s="61"/>
      <c r="BK19" s="62">
        <v>4016</v>
      </c>
      <c r="BL19" s="61"/>
      <c r="BM19" s="61"/>
      <c r="BN19" s="61"/>
      <c r="BO19" s="62">
        <v>-138338</v>
      </c>
    </row>
    <row r="20" spans="1:67" x14ac:dyDescent="0.2">
      <c r="A20" s="57" t="s">
        <v>5</v>
      </c>
      <c r="B20" s="56" t="s">
        <v>5</v>
      </c>
      <c r="C20" s="56" t="s">
        <v>5</v>
      </c>
      <c r="D20" s="56">
        <v>1992</v>
      </c>
      <c r="E20" s="58">
        <v>2145744</v>
      </c>
      <c r="F20" s="58">
        <v>2007406</v>
      </c>
      <c r="G20" s="59">
        <v>1675295</v>
      </c>
      <c r="H20" s="59">
        <v>470449</v>
      </c>
      <c r="I20" s="60">
        <v>0</v>
      </c>
      <c r="J20" s="58">
        <v>-138338</v>
      </c>
      <c r="K20" s="62">
        <v>21200</v>
      </c>
      <c r="L20" s="61"/>
      <c r="M20" s="61"/>
      <c r="N20" s="61"/>
      <c r="O20" s="61"/>
      <c r="P20" s="62">
        <v>31902</v>
      </c>
      <c r="Q20" s="62">
        <v>220362</v>
      </c>
      <c r="R20" s="61"/>
      <c r="S20" s="61"/>
      <c r="T20" s="61"/>
      <c r="U20" s="61"/>
      <c r="V20" s="61"/>
      <c r="W20" s="62">
        <v>281739</v>
      </c>
      <c r="X20" s="61"/>
      <c r="Y20" s="61"/>
      <c r="Z20" s="61"/>
      <c r="AA20" s="62">
        <v>551894</v>
      </c>
      <c r="AB20" s="61"/>
      <c r="AC20" s="61"/>
      <c r="AD20" s="61"/>
      <c r="AE20" s="61"/>
      <c r="AF20" s="62">
        <v>377688</v>
      </c>
      <c r="AG20" s="61"/>
      <c r="AH20" s="61"/>
      <c r="AI20" s="62">
        <v>190510</v>
      </c>
      <c r="AJ20" s="61"/>
      <c r="AK20" s="61"/>
      <c r="AL20" s="61"/>
      <c r="AM20" s="61"/>
      <c r="AN20" s="61"/>
      <c r="AO20" s="61"/>
      <c r="AP20" s="62">
        <v>25119</v>
      </c>
      <c r="AQ20" s="61"/>
      <c r="AR20" s="62">
        <v>98360</v>
      </c>
      <c r="AS20" s="61"/>
      <c r="AT20" s="61"/>
      <c r="AU20" s="61"/>
      <c r="AV20" s="61"/>
      <c r="AW20" s="61"/>
      <c r="AX20" s="61"/>
      <c r="AY20" s="62">
        <v>33107</v>
      </c>
      <c r="AZ20" s="61"/>
      <c r="BA20" s="62">
        <v>309847</v>
      </c>
      <c r="BB20" s="61"/>
      <c r="BC20" s="61"/>
      <c r="BD20" s="61"/>
      <c r="BE20" s="61"/>
      <c r="BF20" s="61"/>
      <c r="BG20" s="61"/>
      <c r="BH20" s="61"/>
      <c r="BI20" s="61"/>
      <c r="BJ20" s="61"/>
      <c r="BK20" s="62">
        <v>4016</v>
      </c>
      <c r="BL20" s="61"/>
      <c r="BM20" s="61"/>
      <c r="BN20" s="61"/>
      <c r="BO20" s="62">
        <v>-138338</v>
      </c>
    </row>
    <row r="21" spans="1:67" x14ac:dyDescent="0.2">
      <c r="A21" s="57" t="s">
        <v>5</v>
      </c>
      <c r="B21" s="56" t="s">
        <v>5</v>
      </c>
      <c r="C21" s="56" t="s">
        <v>5</v>
      </c>
      <c r="D21" s="56">
        <v>1993</v>
      </c>
      <c r="E21" s="58">
        <v>2302015</v>
      </c>
      <c r="F21" s="58">
        <v>2163677</v>
      </c>
      <c r="G21" s="59">
        <v>1785688</v>
      </c>
      <c r="H21" s="59">
        <v>516327</v>
      </c>
      <c r="I21" s="60">
        <v>0</v>
      </c>
      <c r="J21" s="58">
        <v>-138338</v>
      </c>
      <c r="K21" s="62">
        <v>21200</v>
      </c>
      <c r="L21" s="61"/>
      <c r="M21" s="61"/>
      <c r="N21" s="61"/>
      <c r="O21" s="61"/>
      <c r="P21" s="62">
        <v>199012</v>
      </c>
      <c r="Q21" s="62">
        <v>53252</v>
      </c>
      <c r="R21" s="61"/>
      <c r="S21" s="61"/>
      <c r="T21" s="61"/>
      <c r="U21" s="61"/>
      <c r="V21" s="61"/>
      <c r="W21" s="62">
        <v>281739</v>
      </c>
      <c r="X21" s="61"/>
      <c r="Y21" s="61"/>
      <c r="Z21" s="61"/>
      <c r="AA21" s="62">
        <v>655500</v>
      </c>
      <c r="AB21" s="61"/>
      <c r="AC21" s="61"/>
      <c r="AD21" s="61"/>
      <c r="AE21" s="61"/>
      <c r="AF21" s="62">
        <v>381781</v>
      </c>
      <c r="AG21" s="61"/>
      <c r="AH21" s="61"/>
      <c r="AI21" s="62">
        <v>193204</v>
      </c>
      <c r="AJ21" s="61"/>
      <c r="AK21" s="61"/>
      <c r="AL21" s="61"/>
      <c r="AM21" s="61"/>
      <c r="AN21" s="61"/>
      <c r="AO21" s="61"/>
      <c r="AP21" s="62">
        <v>23811</v>
      </c>
      <c r="AQ21" s="61"/>
      <c r="AR21" s="62">
        <v>144999</v>
      </c>
      <c r="AS21" s="61"/>
      <c r="AT21" s="61"/>
      <c r="AU21" s="61"/>
      <c r="AV21" s="61"/>
      <c r="AW21" s="61"/>
      <c r="AX21" s="61"/>
      <c r="AY21" s="62">
        <v>37633</v>
      </c>
      <c r="AZ21" s="61"/>
      <c r="BA21" s="62">
        <v>305868</v>
      </c>
      <c r="BB21" s="61"/>
      <c r="BC21" s="61"/>
      <c r="BD21" s="61"/>
      <c r="BE21" s="61"/>
      <c r="BF21" s="61"/>
      <c r="BG21" s="61"/>
      <c r="BH21" s="61"/>
      <c r="BI21" s="61"/>
      <c r="BJ21" s="61"/>
      <c r="BK21" s="62">
        <v>4016</v>
      </c>
      <c r="BL21" s="61"/>
      <c r="BM21" s="61"/>
      <c r="BN21" s="61"/>
      <c r="BO21" s="62">
        <v>-138338</v>
      </c>
    </row>
    <row r="22" spans="1:67" x14ac:dyDescent="0.2">
      <c r="A22" s="57" t="s">
        <v>5</v>
      </c>
      <c r="B22" s="56" t="s">
        <v>5</v>
      </c>
      <c r="C22" s="56" t="s">
        <v>5</v>
      </c>
      <c r="D22" s="56">
        <v>1994</v>
      </c>
      <c r="E22" s="58">
        <v>2414588</v>
      </c>
      <c r="F22" s="58">
        <v>2109232</v>
      </c>
      <c r="G22" s="59">
        <v>1878968</v>
      </c>
      <c r="H22" s="59">
        <v>535620</v>
      </c>
      <c r="I22" s="60">
        <v>0</v>
      </c>
      <c r="J22" s="58">
        <v>-305356</v>
      </c>
      <c r="K22" s="62">
        <v>22079</v>
      </c>
      <c r="L22" s="61"/>
      <c r="M22" s="61"/>
      <c r="N22" s="61"/>
      <c r="O22" s="61"/>
      <c r="P22" s="62">
        <v>200089</v>
      </c>
      <c r="Q22" s="62">
        <v>53252</v>
      </c>
      <c r="R22" s="61"/>
      <c r="S22" s="61"/>
      <c r="T22" s="61"/>
      <c r="U22" s="61"/>
      <c r="V22" s="61"/>
      <c r="W22" s="62">
        <v>281739</v>
      </c>
      <c r="X22" s="61"/>
      <c r="Y22" s="61"/>
      <c r="Z22" s="61"/>
      <c r="AA22" s="62">
        <v>714001</v>
      </c>
      <c r="AB22" s="61"/>
      <c r="AC22" s="61"/>
      <c r="AD22" s="61"/>
      <c r="AE22" s="61"/>
      <c r="AF22" s="62">
        <v>407748</v>
      </c>
      <c r="AG22" s="61"/>
      <c r="AH22" s="61"/>
      <c r="AI22" s="62">
        <v>200060</v>
      </c>
      <c r="AJ22" s="61"/>
      <c r="AK22" s="61"/>
      <c r="AL22" s="61"/>
      <c r="AM22" s="61"/>
      <c r="AN22" s="61"/>
      <c r="AO22" s="61"/>
      <c r="AP22" s="62">
        <v>26089</v>
      </c>
      <c r="AQ22" s="61"/>
      <c r="AR22" s="62">
        <v>147491</v>
      </c>
      <c r="AS22" s="61"/>
      <c r="AT22" s="61"/>
      <c r="AU22" s="61"/>
      <c r="AV22" s="61"/>
      <c r="AW22" s="61"/>
      <c r="AX22" s="61"/>
      <c r="AY22" s="62">
        <v>43155</v>
      </c>
      <c r="AZ22" s="61"/>
      <c r="BA22" s="62">
        <v>314869</v>
      </c>
      <c r="BB22" s="61"/>
      <c r="BC22" s="61"/>
      <c r="BD22" s="61"/>
      <c r="BE22" s="61"/>
      <c r="BF22" s="61"/>
      <c r="BG22" s="61"/>
      <c r="BH22" s="61"/>
      <c r="BI22" s="61"/>
      <c r="BJ22" s="61"/>
      <c r="BK22" s="62">
        <v>4016</v>
      </c>
      <c r="BL22" s="61"/>
      <c r="BM22" s="61"/>
      <c r="BN22" s="61"/>
      <c r="BO22" s="62">
        <v>-305356</v>
      </c>
    </row>
    <row r="23" spans="1:67" x14ac:dyDescent="0.2">
      <c r="A23" s="57" t="s">
        <v>5</v>
      </c>
      <c r="B23" s="56" t="s">
        <v>5</v>
      </c>
      <c r="C23" s="56" t="s">
        <v>5</v>
      </c>
      <c r="D23" s="56">
        <v>1995</v>
      </c>
      <c r="E23" s="58">
        <v>2506446</v>
      </c>
      <c r="F23" s="58">
        <v>2209753</v>
      </c>
      <c r="G23" s="59">
        <v>1916415</v>
      </c>
      <c r="H23" s="59">
        <v>590031</v>
      </c>
      <c r="I23" s="60">
        <v>0</v>
      </c>
      <c r="J23" s="58">
        <v>-296693</v>
      </c>
      <c r="K23" s="62">
        <v>15200</v>
      </c>
      <c r="L23" s="61"/>
      <c r="M23" s="61"/>
      <c r="N23" s="61"/>
      <c r="O23" s="61"/>
      <c r="P23" s="62">
        <v>200089</v>
      </c>
      <c r="Q23" s="62">
        <v>53251</v>
      </c>
      <c r="R23" s="61"/>
      <c r="S23" s="61"/>
      <c r="T23" s="61"/>
      <c r="U23" s="61"/>
      <c r="V23" s="61"/>
      <c r="W23" s="62">
        <v>330057</v>
      </c>
      <c r="X23" s="61"/>
      <c r="Y23" s="61"/>
      <c r="Z23" s="61"/>
      <c r="AA23" s="62">
        <v>706995</v>
      </c>
      <c r="AB23" s="61"/>
      <c r="AC23" s="61"/>
      <c r="AD23" s="61"/>
      <c r="AE23" s="61"/>
      <c r="AF23" s="62">
        <v>399071</v>
      </c>
      <c r="AG23" s="61"/>
      <c r="AH23" s="61"/>
      <c r="AI23" s="62">
        <v>211752</v>
      </c>
      <c r="AJ23" s="61"/>
      <c r="AK23" s="61"/>
      <c r="AL23" s="61"/>
      <c r="AM23" s="61"/>
      <c r="AN23" s="61"/>
      <c r="AO23" s="61"/>
      <c r="AP23" s="62">
        <v>27288</v>
      </c>
      <c r="AQ23" s="61"/>
      <c r="AR23" s="62">
        <v>149650</v>
      </c>
      <c r="AS23" s="61"/>
      <c r="AT23" s="61"/>
      <c r="AU23" s="61"/>
      <c r="AV23" s="61"/>
      <c r="AW23" s="61"/>
      <c r="AX23" s="61"/>
      <c r="AY23" s="62">
        <v>45562</v>
      </c>
      <c r="AZ23" s="61"/>
      <c r="BA23" s="62">
        <v>363515</v>
      </c>
      <c r="BB23" s="61"/>
      <c r="BC23" s="61"/>
      <c r="BD23" s="61"/>
      <c r="BE23" s="61"/>
      <c r="BF23" s="61"/>
      <c r="BG23" s="61"/>
      <c r="BH23" s="61"/>
      <c r="BI23" s="61"/>
      <c r="BJ23" s="61"/>
      <c r="BK23" s="62">
        <v>4016</v>
      </c>
      <c r="BL23" s="61"/>
      <c r="BM23" s="61"/>
      <c r="BN23" s="61"/>
      <c r="BO23" s="62">
        <v>-296693</v>
      </c>
    </row>
    <row r="24" spans="1:67" x14ac:dyDescent="0.2">
      <c r="A24" s="57" t="s">
        <v>5</v>
      </c>
      <c r="B24" s="56" t="s">
        <v>5</v>
      </c>
      <c r="C24" s="56" t="s">
        <v>5</v>
      </c>
      <c r="D24" s="56">
        <v>1996</v>
      </c>
      <c r="E24" s="58">
        <v>2649387</v>
      </c>
      <c r="F24" s="58">
        <v>2352694</v>
      </c>
      <c r="G24" s="59">
        <v>2045944</v>
      </c>
      <c r="H24" s="59">
        <v>603443</v>
      </c>
      <c r="I24" s="60">
        <v>0</v>
      </c>
      <c r="J24" s="58">
        <v>-296693</v>
      </c>
      <c r="K24" s="62">
        <v>15200</v>
      </c>
      <c r="L24" s="61"/>
      <c r="M24" s="61"/>
      <c r="N24" s="61"/>
      <c r="O24" s="61"/>
      <c r="P24" s="62">
        <v>201934</v>
      </c>
      <c r="Q24" s="62">
        <v>53251</v>
      </c>
      <c r="R24" s="61"/>
      <c r="S24" s="61"/>
      <c r="T24" s="61"/>
      <c r="U24" s="61"/>
      <c r="V24" s="61"/>
      <c r="W24" s="62">
        <v>421144</v>
      </c>
      <c r="X24" s="61"/>
      <c r="Y24" s="61"/>
      <c r="Z24" s="61"/>
      <c r="AA24" s="62">
        <v>741782</v>
      </c>
      <c r="AB24" s="61"/>
      <c r="AC24" s="61"/>
      <c r="AD24" s="61"/>
      <c r="AE24" s="61"/>
      <c r="AF24" s="62">
        <v>399830</v>
      </c>
      <c r="AG24" s="61"/>
      <c r="AH24" s="61"/>
      <c r="AI24" s="62">
        <v>212803</v>
      </c>
      <c r="AJ24" s="61"/>
      <c r="AK24" s="61"/>
      <c r="AL24" s="61"/>
      <c r="AM24" s="61"/>
      <c r="AN24" s="61"/>
      <c r="AO24" s="61"/>
      <c r="AP24" s="62">
        <v>28198</v>
      </c>
      <c r="AQ24" s="61"/>
      <c r="AR24" s="62">
        <v>152003</v>
      </c>
      <c r="AS24" s="61"/>
      <c r="AT24" s="61"/>
      <c r="AU24" s="61"/>
      <c r="AV24" s="61"/>
      <c r="AW24" s="61"/>
      <c r="AX24" s="61"/>
      <c r="AY24" s="62">
        <v>46807</v>
      </c>
      <c r="AZ24" s="61"/>
      <c r="BA24" s="62">
        <v>372419</v>
      </c>
      <c r="BB24" s="61"/>
      <c r="BC24" s="61"/>
      <c r="BD24" s="61"/>
      <c r="BE24" s="61"/>
      <c r="BF24" s="61"/>
      <c r="BG24" s="61"/>
      <c r="BH24" s="61"/>
      <c r="BI24" s="61"/>
      <c r="BJ24" s="61"/>
      <c r="BK24" s="62">
        <v>4016</v>
      </c>
      <c r="BL24" s="61"/>
      <c r="BM24" s="61"/>
      <c r="BN24" s="61"/>
      <c r="BO24" s="62">
        <v>-296693</v>
      </c>
    </row>
    <row r="25" spans="1:67" x14ac:dyDescent="0.2">
      <c r="A25" s="57" t="s">
        <v>5</v>
      </c>
      <c r="B25" s="56" t="s">
        <v>5</v>
      </c>
      <c r="C25" s="56" t="s">
        <v>5</v>
      </c>
      <c r="D25" s="56">
        <v>1997</v>
      </c>
      <c r="E25" s="58">
        <v>2717098</v>
      </c>
      <c r="F25" s="58">
        <v>2420405</v>
      </c>
      <c r="G25" s="59">
        <v>2106991</v>
      </c>
      <c r="H25" s="59">
        <v>610107</v>
      </c>
      <c r="I25" s="60">
        <v>0</v>
      </c>
      <c r="J25" s="58">
        <v>-296693</v>
      </c>
      <c r="K25" s="62">
        <v>15200</v>
      </c>
      <c r="L25" s="61"/>
      <c r="M25" s="61"/>
      <c r="N25" s="61"/>
      <c r="O25" s="61"/>
      <c r="P25" s="62">
        <v>205314</v>
      </c>
      <c r="Q25" s="62">
        <v>61061</v>
      </c>
      <c r="R25" s="61"/>
      <c r="S25" s="61"/>
      <c r="T25" s="61"/>
      <c r="U25" s="61"/>
      <c r="V25" s="61"/>
      <c r="W25" s="62">
        <v>435323</v>
      </c>
      <c r="X25" s="61"/>
      <c r="Y25" s="61"/>
      <c r="Z25" s="61"/>
      <c r="AA25" s="62">
        <v>765493</v>
      </c>
      <c r="AB25" s="61"/>
      <c r="AC25" s="61"/>
      <c r="AD25" s="61"/>
      <c r="AE25" s="61"/>
      <c r="AF25" s="62">
        <v>411332</v>
      </c>
      <c r="AG25" s="61"/>
      <c r="AH25" s="61"/>
      <c r="AI25" s="62">
        <v>213268</v>
      </c>
      <c r="AJ25" s="61"/>
      <c r="AK25" s="61"/>
      <c r="AL25" s="61"/>
      <c r="AM25" s="61"/>
      <c r="AN25" s="61"/>
      <c r="AO25" s="61"/>
      <c r="AP25" s="62">
        <v>28198</v>
      </c>
      <c r="AQ25" s="61"/>
      <c r="AR25" s="62">
        <v>153588</v>
      </c>
      <c r="AS25" s="61"/>
      <c r="AT25" s="61"/>
      <c r="AU25" s="61"/>
      <c r="AV25" s="61"/>
      <c r="AW25" s="61"/>
      <c r="AX25" s="61"/>
      <c r="AY25" s="62">
        <v>49120</v>
      </c>
      <c r="AZ25" s="61"/>
      <c r="BA25" s="62">
        <v>377118</v>
      </c>
      <c r="BB25" s="61"/>
      <c r="BC25" s="61"/>
      <c r="BD25" s="61"/>
      <c r="BE25" s="61"/>
      <c r="BF25" s="61"/>
      <c r="BG25" s="61"/>
      <c r="BH25" s="61"/>
      <c r="BI25" s="61"/>
      <c r="BJ25" s="61"/>
      <c r="BK25" s="62">
        <v>2083</v>
      </c>
      <c r="BL25" s="61"/>
      <c r="BM25" s="61"/>
      <c r="BN25" s="61"/>
      <c r="BO25" s="62">
        <v>-296693</v>
      </c>
    </row>
    <row r="26" spans="1:67" x14ac:dyDescent="0.2">
      <c r="A26" s="57" t="s">
        <v>5</v>
      </c>
      <c r="B26" s="56" t="s">
        <v>5</v>
      </c>
      <c r="C26" s="56" t="s">
        <v>5</v>
      </c>
      <c r="D26" s="56">
        <v>1998</v>
      </c>
      <c r="E26" s="58">
        <v>2769211</v>
      </c>
      <c r="F26" s="58">
        <v>2472518</v>
      </c>
      <c r="G26" s="59">
        <v>2146888</v>
      </c>
      <c r="H26" s="59">
        <v>622323</v>
      </c>
      <c r="I26" s="60">
        <v>0</v>
      </c>
      <c r="J26" s="58">
        <v>-296693</v>
      </c>
      <c r="K26" s="62">
        <v>24182</v>
      </c>
      <c r="L26" s="61"/>
      <c r="M26" s="61"/>
      <c r="N26" s="61"/>
      <c r="O26" s="61"/>
      <c r="P26" s="62">
        <v>205314</v>
      </c>
      <c r="Q26" s="62">
        <v>61061</v>
      </c>
      <c r="R26" s="61"/>
      <c r="S26" s="61"/>
      <c r="T26" s="61"/>
      <c r="U26" s="61"/>
      <c r="V26" s="61"/>
      <c r="W26" s="62">
        <v>435839</v>
      </c>
      <c r="X26" s="61"/>
      <c r="Y26" s="61"/>
      <c r="Z26" s="61"/>
      <c r="AA26" s="62">
        <v>784277</v>
      </c>
      <c r="AB26" s="61"/>
      <c r="AC26" s="61"/>
      <c r="AD26" s="61"/>
      <c r="AE26" s="61"/>
      <c r="AF26" s="62">
        <v>420957</v>
      </c>
      <c r="AG26" s="61"/>
      <c r="AH26" s="61"/>
      <c r="AI26" s="62">
        <v>215258</v>
      </c>
      <c r="AJ26" s="61"/>
      <c r="AK26" s="61"/>
      <c r="AL26" s="61"/>
      <c r="AM26" s="61"/>
      <c r="AN26" s="61"/>
      <c r="AO26" s="61"/>
      <c r="AP26" s="62">
        <v>29645</v>
      </c>
      <c r="AQ26" s="61"/>
      <c r="AR26" s="62">
        <v>159343</v>
      </c>
      <c r="AS26" s="61"/>
      <c r="AT26" s="61"/>
      <c r="AU26" s="61"/>
      <c r="AV26" s="61"/>
      <c r="AW26" s="61"/>
      <c r="AX26" s="61"/>
      <c r="AY26" s="62">
        <v>53463</v>
      </c>
      <c r="AZ26" s="61"/>
      <c r="BA26" s="62">
        <v>377789</v>
      </c>
      <c r="BB26" s="61"/>
      <c r="BC26" s="61"/>
      <c r="BD26" s="61"/>
      <c r="BE26" s="61"/>
      <c r="BF26" s="61"/>
      <c r="BG26" s="61"/>
      <c r="BH26" s="61"/>
      <c r="BI26" s="61"/>
      <c r="BJ26" s="61"/>
      <c r="BK26" s="62">
        <v>2083</v>
      </c>
      <c r="BL26" s="61"/>
      <c r="BM26" s="61"/>
      <c r="BN26" s="61"/>
      <c r="BO26" s="62">
        <v>-296693</v>
      </c>
    </row>
    <row r="27" spans="1:67" x14ac:dyDescent="0.2">
      <c r="A27" s="57" t="s">
        <v>5</v>
      </c>
      <c r="B27" s="56" t="s">
        <v>5</v>
      </c>
      <c r="C27" s="56" t="s">
        <v>5</v>
      </c>
      <c r="D27" s="56">
        <v>2002</v>
      </c>
      <c r="E27" s="58">
        <v>3015979</v>
      </c>
      <c r="F27" s="58">
        <v>3015979</v>
      </c>
      <c r="G27" s="59">
        <v>1970625</v>
      </c>
      <c r="H27" s="59">
        <v>1045354</v>
      </c>
      <c r="I27" s="60">
        <v>0</v>
      </c>
      <c r="J27" s="58">
        <v>0</v>
      </c>
      <c r="K27" s="61"/>
      <c r="L27" s="61">
        <v>0</v>
      </c>
      <c r="M27" s="61"/>
      <c r="N27" s="61">
        <v>0</v>
      </c>
      <c r="O27" s="61">
        <v>0</v>
      </c>
      <c r="P27" s="61"/>
      <c r="Q27" s="61"/>
      <c r="R27" s="61"/>
      <c r="S27" s="61">
        <v>0</v>
      </c>
      <c r="T27" s="61">
        <v>0</v>
      </c>
      <c r="U27" s="61"/>
      <c r="V27" s="62">
        <v>464106</v>
      </c>
      <c r="W27" s="61"/>
      <c r="X27" s="61">
        <v>0</v>
      </c>
      <c r="Y27" s="62">
        <v>876409</v>
      </c>
      <c r="Z27" s="61">
        <v>0</v>
      </c>
      <c r="AA27" s="61"/>
      <c r="AB27" s="61">
        <v>0</v>
      </c>
      <c r="AC27" s="61">
        <v>0</v>
      </c>
      <c r="AD27" s="61"/>
      <c r="AE27" s="62">
        <v>407473</v>
      </c>
      <c r="AF27" s="61"/>
      <c r="AG27" s="61">
        <v>0</v>
      </c>
      <c r="AH27" s="62">
        <v>222637</v>
      </c>
      <c r="AI27" s="61"/>
      <c r="AJ27" s="61">
        <v>0</v>
      </c>
      <c r="AK27" s="61">
        <v>0</v>
      </c>
      <c r="AL27" s="61">
        <v>0</v>
      </c>
      <c r="AM27" s="62">
        <v>15588</v>
      </c>
      <c r="AN27" s="62">
        <v>295619</v>
      </c>
      <c r="AO27" s="61">
        <v>0</v>
      </c>
      <c r="AP27" s="61"/>
      <c r="AQ27" s="62">
        <v>47616</v>
      </c>
      <c r="AR27" s="61"/>
      <c r="AS27" s="62">
        <v>62722</v>
      </c>
      <c r="AT27" s="62">
        <v>155711</v>
      </c>
      <c r="AU27" s="62">
        <v>397656</v>
      </c>
      <c r="AV27" s="61"/>
      <c r="AW27" s="61">
        <v>0</v>
      </c>
      <c r="AX27" s="62">
        <v>70442</v>
      </c>
      <c r="AY27" s="61"/>
      <c r="AZ27" s="61">
        <v>0</v>
      </c>
      <c r="BA27" s="61"/>
      <c r="BB27" s="61">
        <v>0</v>
      </c>
      <c r="BC27" s="61">
        <v>0</v>
      </c>
      <c r="BD27" s="61">
        <v>0</v>
      </c>
      <c r="BE27" s="61"/>
      <c r="BF27" s="61">
        <v>0</v>
      </c>
      <c r="BG27" s="61"/>
      <c r="BH27" s="61">
        <v>0</v>
      </c>
      <c r="BI27" s="61"/>
      <c r="BJ27" s="61">
        <v>0</v>
      </c>
      <c r="BK27" s="61"/>
      <c r="BL27" s="61">
        <v>0</v>
      </c>
      <c r="BM27" s="61">
        <v>0</v>
      </c>
      <c r="BN27" s="61">
        <v>0</v>
      </c>
      <c r="BO27" s="61"/>
    </row>
    <row r="28" spans="1:67" x14ac:dyDescent="0.2">
      <c r="A28" s="57" t="s">
        <v>5</v>
      </c>
      <c r="B28" s="56" t="s">
        <v>5</v>
      </c>
      <c r="C28" s="56" t="s">
        <v>5</v>
      </c>
      <c r="D28" s="56">
        <v>2003</v>
      </c>
      <c r="E28" s="58">
        <v>3078116</v>
      </c>
      <c r="F28" s="58">
        <v>3078116</v>
      </c>
      <c r="G28" s="59">
        <v>2019798</v>
      </c>
      <c r="H28" s="59">
        <v>1058318</v>
      </c>
      <c r="I28" s="60">
        <v>0</v>
      </c>
      <c r="J28" s="58">
        <v>0</v>
      </c>
      <c r="K28" s="61"/>
      <c r="L28" s="61">
        <v>0</v>
      </c>
      <c r="M28" s="61"/>
      <c r="N28" s="61">
        <v>0</v>
      </c>
      <c r="O28" s="61">
        <v>0</v>
      </c>
      <c r="P28" s="61"/>
      <c r="Q28" s="61"/>
      <c r="R28" s="61"/>
      <c r="S28" s="61">
        <v>0</v>
      </c>
      <c r="T28" s="61">
        <v>0</v>
      </c>
      <c r="U28" s="61"/>
      <c r="V28" s="62">
        <v>464284</v>
      </c>
      <c r="W28" s="61"/>
      <c r="X28" s="61">
        <v>0</v>
      </c>
      <c r="Y28" s="62">
        <v>907420</v>
      </c>
      <c r="Z28" s="61">
        <v>0</v>
      </c>
      <c r="AA28" s="61"/>
      <c r="AB28" s="61">
        <v>0</v>
      </c>
      <c r="AC28" s="61">
        <v>0</v>
      </c>
      <c r="AD28" s="61"/>
      <c r="AE28" s="62">
        <v>418565</v>
      </c>
      <c r="AF28" s="61"/>
      <c r="AG28" s="61">
        <v>0</v>
      </c>
      <c r="AH28" s="62">
        <v>229529</v>
      </c>
      <c r="AI28" s="61"/>
      <c r="AJ28" s="61">
        <v>0</v>
      </c>
      <c r="AK28" s="61">
        <v>0</v>
      </c>
      <c r="AL28" s="61">
        <v>0</v>
      </c>
      <c r="AM28" s="62">
        <v>15588</v>
      </c>
      <c r="AN28" s="62">
        <v>295619</v>
      </c>
      <c r="AO28" s="61">
        <v>0</v>
      </c>
      <c r="AP28" s="61"/>
      <c r="AQ28" s="62">
        <v>47080</v>
      </c>
      <c r="AR28" s="61"/>
      <c r="AS28" s="62">
        <v>52667</v>
      </c>
      <c r="AT28" s="62">
        <v>159246</v>
      </c>
      <c r="AU28" s="62">
        <v>409672</v>
      </c>
      <c r="AV28" s="61"/>
      <c r="AW28" s="61">
        <v>0</v>
      </c>
      <c r="AX28" s="62">
        <v>78446</v>
      </c>
      <c r="AY28" s="61"/>
      <c r="AZ28" s="61">
        <v>0</v>
      </c>
      <c r="BA28" s="61"/>
      <c r="BB28" s="61">
        <v>0</v>
      </c>
      <c r="BC28" s="61">
        <v>0</v>
      </c>
      <c r="BD28" s="61">
        <v>0</v>
      </c>
      <c r="BE28" s="61"/>
      <c r="BF28" s="61">
        <v>0</v>
      </c>
      <c r="BG28" s="61"/>
      <c r="BH28" s="61">
        <v>0</v>
      </c>
      <c r="BI28" s="61"/>
      <c r="BJ28" s="61">
        <v>0</v>
      </c>
      <c r="BK28" s="61"/>
      <c r="BL28" s="61">
        <v>0</v>
      </c>
      <c r="BM28" s="61">
        <v>0</v>
      </c>
      <c r="BN28" s="61">
        <v>0</v>
      </c>
      <c r="BO28" s="61"/>
    </row>
    <row r="29" spans="1:67" x14ac:dyDescent="0.2">
      <c r="A29" s="57" t="s">
        <v>5</v>
      </c>
      <c r="B29" s="56" t="s">
        <v>5</v>
      </c>
      <c r="C29" s="56" t="s">
        <v>5</v>
      </c>
      <c r="D29" s="56">
        <v>2004</v>
      </c>
      <c r="E29" s="58">
        <v>3240126</v>
      </c>
      <c r="F29" s="58">
        <v>3240126</v>
      </c>
      <c r="G29" s="59">
        <v>2183340</v>
      </c>
      <c r="H29" s="59">
        <v>1056786</v>
      </c>
      <c r="I29" s="60">
        <v>0</v>
      </c>
      <c r="J29" s="58">
        <v>0</v>
      </c>
      <c r="K29" s="61"/>
      <c r="L29" s="61">
        <v>0</v>
      </c>
      <c r="M29" s="61"/>
      <c r="N29" s="61">
        <v>0</v>
      </c>
      <c r="O29" s="61">
        <v>0</v>
      </c>
      <c r="P29" s="61"/>
      <c r="Q29" s="61"/>
      <c r="R29" s="61"/>
      <c r="S29" s="61">
        <v>0</v>
      </c>
      <c r="T29" s="61">
        <v>0</v>
      </c>
      <c r="U29" s="61"/>
      <c r="V29" s="62">
        <v>467360</v>
      </c>
      <c r="W29" s="61"/>
      <c r="X29" s="61">
        <v>0</v>
      </c>
      <c r="Y29" s="62">
        <v>979535</v>
      </c>
      <c r="Z29" s="61">
        <v>0</v>
      </c>
      <c r="AA29" s="61"/>
      <c r="AB29" s="61">
        <v>0</v>
      </c>
      <c r="AC29" s="61">
        <v>0</v>
      </c>
      <c r="AD29" s="61"/>
      <c r="AE29" s="62">
        <v>428438</v>
      </c>
      <c r="AF29" s="61"/>
      <c r="AG29" s="61">
        <v>0</v>
      </c>
      <c r="AH29" s="62">
        <v>308007</v>
      </c>
      <c r="AI29" s="61"/>
      <c r="AJ29" s="61">
        <v>0</v>
      </c>
      <c r="AK29" s="61">
        <v>0</v>
      </c>
      <c r="AL29" s="61">
        <v>0</v>
      </c>
      <c r="AM29" s="62">
        <v>15588</v>
      </c>
      <c r="AN29" s="62">
        <v>295619</v>
      </c>
      <c r="AO29" s="61">
        <v>0</v>
      </c>
      <c r="AP29" s="61"/>
      <c r="AQ29" s="62">
        <v>46959</v>
      </c>
      <c r="AR29" s="61"/>
      <c r="AS29" s="62">
        <v>42233</v>
      </c>
      <c r="AT29" s="62">
        <v>164154</v>
      </c>
      <c r="AU29" s="62">
        <v>422045</v>
      </c>
      <c r="AV29" s="61"/>
      <c r="AW29" s="61">
        <v>0</v>
      </c>
      <c r="AX29" s="62">
        <v>70188</v>
      </c>
      <c r="AY29" s="61"/>
      <c r="AZ29" s="61">
        <v>0</v>
      </c>
      <c r="BA29" s="61"/>
      <c r="BB29" s="61">
        <v>0</v>
      </c>
      <c r="BC29" s="61">
        <v>0</v>
      </c>
      <c r="BD29" s="61">
        <v>0</v>
      </c>
      <c r="BE29" s="61"/>
      <c r="BF29" s="61">
        <v>0</v>
      </c>
      <c r="BG29" s="61"/>
      <c r="BH29" s="61">
        <v>0</v>
      </c>
      <c r="BI29" s="61"/>
      <c r="BJ29" s="61">
        <v>0</v>
      </c>
      <c r="BK29" s="61"/>
      <c r="BL29" s="61">
        <v>0</v>
      </c>
      <c r="BM29" s="61">
        <v>0</v>
      </c>
      <c r="BN29" s="61">
        <v>0</v>
      </c>
      <c r="BO29" s="61"/>
    </row>
    <row r="30" spans="1:67" x14ac:dyDescent="0.2">
      <c r="A30" s="57" t="s">
        <v>5</v>
      </c>
      <c r="B30" s="56" t="s">
        <v>5</v>
      </c>
      <c r="C30" s="56" t="s">
        <v>5</v>
      </c>
      <c r="D30" s="56">
        <v>2005</v>
      </c>
      <c r="E30" s="58">
        <v>3419921</v>
      </c>
      <c r="F30" s="58">
        <v>3419921</v>
      </c>
      <c r="G30" s="59">
        <v>2375156</v>
      </c>
      <c r="H30" s="59">
        <v>1044765</v>
      </c>
      <c r="I30" s="60">
        <v>0</v>
      </c>
      <c r="J30" s="58">
        <v>0</v>
      </c>
      <c r="K30" s="61"/>
      <c r="L30" s="61">
        <v>0</v>
      </c>
      <c r="M30" s="61"/>
      <c r="N30" s="61">
        <v>0</v>
      </c>
      <c r="O30" s="61">
        <v>0</v>
      </c>
      <c r="P30" s="61"/>
      <c r="Q30" s="61"/>
      <c r="R30" s="61"/>
      <c r="S30" s="61">
        <v>0</v>
      </c>
      <c r="T30" s="61">
        <v>0</v>
      </c>
      <c r="U30" s="61"/>
      <c r="V30" s="62">
        <v>472050</v>
      </c>
      <c r="W30" s="61"/>
      <c r="X30" s="61">
        <v>0</v>
      </c>
      <c r="Y30" s="62">
        <v>1061336</v>
      </c>
      <c r="Z30" s="61">
        <v>0</v>
      </c>
      <c r="AA30" s="61"/>
      <c r="AB30" s="61">
        <v>0</v>
      </c>
      <c r="AC30" s="61">
        <v>0</v>
      </c>
      <c r="AD30" s="61"/>
      <c r="AE30" s="62">
        <v>447137</v>
      </c>
      <c r="AF30" s="61"/>
      <c r="AG30" s="61">
        <v>0</v>
      </c>
      <c r="AH30" s="62">
        <v>394633</v>
      </c>
      <c r="AI30" s="61"/>
      <c r="AJ30" s="61">
        <v>0</v>
      </c>
      <c r="AK30" s="61">
        <v>0</v>
      </c>
      <c r="AL30" s="61">
        <v>0</v>
      </c>
      <c r="AM30" s="62">
        <v>15588</v>
      </c>
      <c r="AN30" s="62">
        <v>296254</v>
      </c>
      <c r="AO30" s="61">
        <v>0</v>
      </c>
      <c r="AP30" s="61"/>
      <c r="AQ30" s="62">
        <v>49841</v>
      </c>
      <c r="AR30" s="61"/>
      <c r="AS30" s="62">
        <v>45269</v>
      </c>
      <c r="AT30" s="62">
        <v>167868</v>
      </c>
      <c r="AU30" s="62">
        <v>401796</v>
      </c>
      <c r="AV30" s="61"/>
      <c r="AW30" s="61">
        <v>0</v>
      </c>
      <c r="AX30" s="62">
        <v>68149</v>
      </c>
      <c r="AY30" s="61"/>
      <c r="AZ30" s="61">
        <v>0</v>
      </c>
      <c r="BA30" s="61"/>
      <c r="BB30" s="61">
        <v>0</v>
      </c>
      <c r="BC30" s="61">
        <v>0</v>
      </c>
      <c r="BD30" s="61">
        <v>0</v>
      </c>
      <c r="BE30" s="61"/>
      <c r="BF30" s="61">
        <v>0</v>
      </c>
      <c r="BG30" s="61"/>
      <c r="BH30" s="61">
        <v>0</v>
      </c>
      <c r="BI30" s="61"/>
      <c r="BJ30" s="61">
        <v>0</v>
      </c>
      <c r="BK30" s="61"/>
      <c r="BL30" s="61">
        <v>0</v>
      </c>
      <c r="BM30" s="61">
        <v>0</v>
      </c>
      <c r="BN30" s="61">
        <v>0</v>
      </c>
      <c r="BO30" s="61"/>
    </row>
    <row r="31" spans="1:67" x14ac:dyDescent="0.2">
      <c r="A31" s="57" t="s">
        <v>5</v>
      </c>
      <c r="B31" s="56" t="s">
        <v>5</v>
      </c>
      <c r="C31" s="56" t="s">
        <v>5</v>
      </c>
      <c r="D31" s="56">
        <v>2006</v>
      </c>
      <c r="E31" s="58">
        <v>3579946</v>
      </c>
      <c r="F31" s="58">
        <v>3579946</v>
      </c>
      <c r="G31" s="59">
        <v>2476674</v>
      </c>
      <c r="H31" s="59">
        <v>1103272</v>
      </c>
      <c r="I31" s="60">
        <v>0</v>
      </c>
      <c r="J31" s="58">
        <v>0</v>
      </c>
      <c r="K31" s="61"/>
      <c r="L31" s="61">
        <v>0</v>
      </c>
      <c r="M31" s="61"/>
      <c r="N31" s="61">
        <v>0</v>
      </c>
      <c r="O31" s="61">
        <v>0</v>
      </c>
      <c r="P31" s="61"/>
      <c r="Q31" s="61"/>
      <c r="R31" s="61"/>
      <c r="S31" s="61">
        <v>0</v>
      </c>
      <c r="T31" s="61">
        <v>0</v>
      </c>
      <c r="U31" s="61"/>
      <c r="V31" s="62">
        <v>472050</v>
      </c>
      <c r="W31" s="61"/>
      <c r="X31" s="61">
        <v>0</v>
      </c>
      <c r="Y31" s="62">
        <v>1155706</v>
      </c>
      <c r="Z31" s="61">
        <v>0</v>
      </c>
      <c r="AA31" s="61"/>
      <c r="AB31" s="61">
        <v>0</v>
      </c>
      <c r="AC31" s="61">
        <v>0</v>
      </c>
      <c r="AD31" s="61"/>
      <c r="AE31" s="62">
        <v>454301</v>
      </c>
      <c r="AF31" s="61"/>
      <c r="AG31" s="61">
        <v>0</v>
      </c>
      <c r="AH31" s="62">
        <v>394617</v>
      </c>
      <c r="AI31" s="61"/>
      <c r="AJ31" s="61">
        <v>0</v>
      </c>
      <c r="AK31" s="61">
        <v>0</v>
      </c>
      <c r="AL31" s="61">
        <v>0</v>
      </c>
      <c r="AM31" s="62">
        <v>15588</v>
      </c>
      <c r="AN31" s="62">
        <v>297290</v>
      </c>
      <c r="AO31" s="61">
        <v>0</v>
      </c>
      <c r="AP31" s="61"/>
      <c r="AQ31" s="62">
        <v>56271</v>
      </c>
      <c r="AR31" s="61"/>
      <c r="AS31" s="62">
        <v>50219</v>
      </c>
      <c r="AT31" s="62">
        <v>168677</v>
      </c>
      <c r="AU31" s="62">
        <v>444138</v>
      </c>
      <c r="AV31" s="61"/>
      <c r="AW31" s="61">
        <v>0</v>
      </c>
      <c r="AX31" s="62">
        <v>71089</v>
      </c>
      <c r="AY31" s="61"/>
      <c r="AZ31" s="61">
        <v>0</v>
      </c>
      <c r="BA31" s="61"/>
      <c r="BB31" s="61">
        <v>0</v>
      </c>
      <c r="BC31" s="61">
        <v>0</v>
      </c>
      <c r="BD31" s="61">
        <v>0</v>
      </c>
      <c r="BE31" s="61"/>
      <c r="BF31" s="61">
        <v>0</v>
      </c>
      <c r="BG31" s="61"/>
      <c r="BH31" s="61">
        <v>0</v>
      </c>
      <c r="BI31" s="61"/>
      <c r="BJ31" s="61">
        <v>0</v>
      </c>
      <c r="BK31" s="61"/>
      <c r="BL31" s="61">
        <v>0</v>
      </c>
      <c r="BM31" s="61">
        <v>0</v>
      </c>
      <c r="BN31" s="61">
        <v>0</v>
      </c>
      <c r="BO31" s="61"/>
    </row>
    <row r="32" spans="1:67" x14ac:dyDescent="0.2">
      <c r="A32" s="57" t="s">
        <v>5</v>
      </c>
      <c r="B32" s="56" t="s">
        <v>5</v>
      </c>
      <c r="C32" s="56" t="s">
        <v>5</v>
      </c>
      <c r="D32" s="56">
        <v>2007</v>
      </c>
      <c r="E32" s="58">
        <v>4536860</v>
      </c>
      <c r="F32" s="58">
        <v>4536860</v>
      </c>
      <c r="G32" s="59">
        <v>3393688</v>
      </c>
      <c r="H32" s="59">
        <v>1143172</v>
      </c>
      <c r="I32" s="60">
        <v>0</v>
      </c>
      <c r="J32" s="58">
        <v>0</v>
      </c>
      <c r="K32" s="61"/>
      <c r="L32" s="61">
        <v>0</v>
      </c>
      <c r="M32" s="61"/>
      <c r="N32" s="61">
        <v>0</v>
      </c>
      <c r="O32" s="61">
        <v>0</v>
      </c>
      <c r="P32" s="61"/>
      <c r="Q32" s="61"/>
      <c r="R32" s="61"/>
      <c r="S32" s="61">
        <v>0</v>
      </c>
      <c r="T32" s="61">
        <v>0</v>
      </c>
      <c r="U32" s="61"/>
      <c r="V32" s="62">
        <v>477888</v>
      </c>
      <c r="W32" s="61"/>
      <c r="X32" s="61">
        <v>0</v>
      </c>
      <c r="Y32" s="62">
        <v>2052199</v>
      </c>
      <c r="Z32" s="61">
        <v>0</v>
      </c>
      <c r="AA32" s="61"/>
      <c r="AB32" s="61">
        <v>0</v>
      </c>
      <c r="AC32" s="61">
        <v>0</v>
      </c>
      <c r="AD32" s="61"/>
      <c r="AE32" s="62">
        <v>464836</v>
      </c>
      <c r="AF32" s="61"/>
      <c r="AG32" s="61">
        <v>0</v>
      </c>
      <c r="AH32" s="62">
        <v>398765</v>
      </c>
      <c r="AI32" s="61"/>
      <c r="AJ32" s="61">
        <v>0</v>
      </c>
      <c r="AK32" s="61">
        <v>0</v>
      </c>
      <c r="AL32" s="61">
        <v>0</v>
      </c>
      <c r="AM32" s="62">
        <v>15588</v>
      </c>
      <c r="AN32" s="62">
        <v>328271</v>
      </c>
      <c r="AO32" s="61">
        <v>0</v>
      </c>
      <c r="AP32" s="61"/>
      <c r="AQ32" s="62">
        <v>53801</v>
      </c>
      <c r="AR32" s="61"/>
      <c r="AS32" s="62">
        <v>55981</v>
      </c>
      <c r="AT32" s="62">
        <v>170183</v>
      </c>
      <c r="AU32" s="62">
        <v>445006</v>
      </c>
      <c r="AV32" s="61"/>
      <c r="AW32" s="61">
        <v>0</v>
      </c>
      <c r="AX32" s="62">
        <v>74342</v>
      </c>
      <c r="AY32" s="61"/>
      <c r="AZ32" s="61">
        <v>0</v>
      </c>
      <c r="BA32" s="61"/>
      <c r="BB32" s="61">
        <v>0</v>
      </c>
      <c r="BC32" s="61">
        <v>0</v>
      </c>
      <c r="BD32" s="61">
        <v>0</v>
      </c>
      <c r="BE32" s="61"/>
      <c r="BF32" s="61">
        <v>0</v>
      </c>
      <c r="BG32" s="61"/>
      <c r="BH32" s="61">
        <v>0</v>
      </c>
      <c r="BI32" s="61"/>
      <c r="BJ32" s="61">
        <v>0</v>
      </c>
      <c r="BK32" s="61"/>
      <c r="BL32" s="61">
        <v>0</v>
      </c>
      <c r="BM32" s="61">
        <v>0</v>
      </c>
      <c r="BN32" s="61">
        <v>0</v>
      </c>
      <c r="BO32" s="61"/>
    </row>
    <row r="33" spans="1:67" x14ac:dyDescent="0.2">
      <c r="A33" s="57" t="s">
        <v>5</v>
      </c>
      <c r="B33" s="56" t="s">
        <v>5</v>
      </c>
      <c r="C33" s="56" t="s">
        <v>5</v>
      </c>
      <c r="D33" s="56">
        <v>2008</v>
      </c>
      <c r="E33" s="58">
        <v>4621074</v>
      </c>
      <c r="F33" s="58">
        <v>4621074</v>
      </c>
      <c r="G33" s="59">
        <v>3475378</v>
      </c>
      <c r="H33" s="59">
        <v>1145696</v>
      </c>
      <c r="I33" s="60">
        <v>0</v>
      </c>
      <c r="J33" s="58">
        <v>0</v>
      </c>
      <c r="K33" s="61"/>
      <c r="L33" s="61">
        <v>0</v>
      </c>
      <c r="M33" s="61"/>
      <c r="N33" s="61">
        <v>0</v>
      </c>
      <c r="O33" s="61">
        <v>0</v>
      </c>
      <c r="P33" s="61"/>
      <c r="Q33" s="61"/>
      <c r="R33" s="61"/>
      <c r="S33" s="61">
        <v>0</v>
      </c>
      <c r="T33" s="61">
        <v>0</v>
      </c>
      <c r="U33" s="61"/>
      <c r="V33" s="62">
        <v>478769</v>
      </c>
      <c r="W33" s="61"/>
      <c r="X33" s="61">
        <v>0</v>
      </c>
      <c r="Y33" s="62">
        <v>2098241</v>
      </c>
      <c r="Z33" s="61">
        <v>0</v>
      </c>
      <c r="AA33" s="61"/>
      <c r="AB33" s="61">
        <v>0</v>
      </c>
      <c r="AC33" s="61">
        <v>0</v>
      </c>
      <c r="AD33" s="61"/>
      <c r="AE33" s="62">
        <v>499388</v>
      </c>
      <c r="AF33" s="61"/>
      <c r="AG33" s="61">
        <v>0</v>
      </c>
      <c r="AH33" s="62">
        <v>398980</v>
      </c>
      <c r="AI33" s="61"/>
      <c r="AJ33" s="61">
        <v>0</v>
      </c>
      <c r="AK33" s="61">
        <v>0</v>
      </c>
      <c r="AL33" s="61">
        <v>0</v>
      </c>
      <c r="AM33" s="62">
        <v>15588</v>
      </c>
      <c r="AN33" s="62">
        <v>370874</v>
      </c>
      <c r="AO33" s="61">
        <v>0</v>
      </c>
      <c r="AP33" s="61"/>
      <c r="AQ33" s="62">
        <v>50880</v>
      </c>
      <c r="AR33" s="61"/>
      <c r="AS33" s="62">
        <v>42670</v>
      </c>
      <c r="AT33" s="62">
        <v>171065</v>
      </c>
      <c r="AU33" s="62">
        <v>420420</v>
      </c>
      <c r="AV33" s="61"/>
      <c r="AW33" s="61">
        <v>0</v>
      </c>
      <c r="AX33" s="62">
        <v>74199</v>
      </c>
      <c r="AY33" s="61"/>
      <c r="AZ33" s="61">
        <v>0</v>
      </c>
      <c r="BA33" s="61"/>
      <c r="BB33" s="61">
        <v>0</v>
      </c>
      <c r="BC33" s="61">
        <v>0</v>
      </c>
      <c r="BD33" s="61">
        <v>0</v>
      </c>
      <c r="BE33" s="61"/>
      <c r="BF33" s="61">
        <v>0</v>
      </c>
      <c r="BG33" s="61"/>
      <c r="BH33" s="61">
        <v>0</v>
      </c>
      <c r="BI33" s="61"/>
      <c r="BJ33" s="61">
        <v>0</v>
      </c>
      <c r="BK33" s="61"/>
      <c r="BL33" s="61">
        <v>0</v>
      </c>
      <c r="BM33" s="61">
        <v>0</v>
      </c>
      <c r="BN33" s="61">
        <v>0</v>
      </c>
      <c r="BO33" s="61"/>
    </row>
    <row r="34" spans="1:67" x14ac:dyDescent="0.2">
      <c r="A34" s="57" t="s">
        <v>5</v>
      </c>
      <c r="B34" s="56" t="s">
        <v>5</v>
      </c>
      <c r="C34" s="56" t="s">
        <v>5</v>
      </c>
      <c r="D34" s="56">
        <v>2009</v>
      </c>
      <c r="E34" s="58">
        <v>4804895</v>
      </c>
      <c r="F34" s="58">
        <v>4804895</v>
      </c>
      <c r="G34" s="59">
        <v>3415037</v>
      </c>
      <c r="H34" s="59">
        <v>1389858</v>
      </c>
      <c r="I34" s="60">
        <v>0</v>
      </c>
      <c r="J34" s="58">
        <v>0</v>
      </c>
      <c r="K34" s="61"/>
      <c r="L34" s="61">
        <v>0</v>
      </c>
      <c r="M34" s="61"/>
      <c r="N34" s="61">
        <v>0</v>
      </c>
      <c r="O34" s="61">
        <v>0</v>
      </c>
      <c r="P34" s="61"/>
      <c r="Q34" s="61"/>
      <c r="R34" s="61"/>
      <c r="S34" s="61">
        <v>0</v>
      </c>
      <c r="T34" s="61">
        <v>0</v>
      </c>
      <c r="U34" s="61"/>
      <c r="V34" s="62">
        <v>485818</v>
      </c>
      <c r="W34" s="61"/>
      <c r="X34" s="61">
        <v>0</v>
      </c>
      <c r="Y34" s="62">
        <v>2149361</v>
      </c>
      <c r="Z34" s="61">
        <v>0</v>
      </c>
      <c r="AA34" s="61"/>
      <c r="AB34" s="61">
        <v>0</v>
      </c>
      <c r="AC34" s="61">
        <v>0</v>
      </c>
      <c r="AD34" s="61"/>
      <c r="AE34" s="62">
        <v>500875</v>
      </c>
      <c r="AF34" s="61"/>
      <c r="AG34" s="61">
        <v>0</v>
      </c>
      <c r="AH34" s="62">
        <v>278983</v>
      </c>
      <c r="AI34" s="61"/>
      <c r="AJ34" s="61">
        <v>0</v>
      </c>
      <c r="AK34" s="61">
        <v>0</v>
      </c>
      <c r="AL34" s="61">
        <v>0</v>
      </c>
      <c r="AM34" s="62">
        <v>15588</v>
      </c>
      <c r="AN34" s="62">
        <v>592484</v>
      </c>
      <c r="AO34" s="61">
        <v>0</v>
      </c>
      <c r="AP34" s="61"/>
      <c r="AQ34" s="62">
        <v>59892</v>
      </c>
      <c r="AR34" s="61"/>
      <c r="AS34" s="62">
        <v>47590</v>
      </c>
      <c r="AT34" s="62">
        <v>175788</v>
      </c>
      <c r="AU34" s="62">
        <v>420420</v>
      </c>
      <c r="AV34" s="61"/>
      <c r="AW34" s="61">
        <v>0</v>
      </c>
      <c r="AX34" s="62">
        <v>78096</v>
      </c>
      <c r="AY34" s="61"/>
      <c r="AZ34" s="61">
        <v>0</v>
      </c>
      <c r="BA34" s="61"/>
      <c r="BB34" s="61">
        <v>0</v>
      </c>
      <c r="BC34" s="61">
        <v>0</v>
      </c>
      <c r="BD34" s="61">
        <v>0</v>
      </c>
      <c r="BE34" s="61"/>
      <c r="BF34" s="61">
        <v>0</v>
      </c>
      <c r="BG34" s="61"/>
      <c r="BH34" s="61">
        <v>0</v>
      </c>
      <c r="BI34" s="61"/>
      <c r="BJ34" s="61">
        <v>0</v>
      </c>
      <c r="BK34" s="61"/>
      <c r="BL34" s="61">
        <v>0</v>
      </c>
      <c r="BM34" s="61">
        <v>0</v>
      </c>
      <c r="BN34" s="61">
        <v>0</v>
      </c>
      <c r="BO34" s="61"/>
    </row>
    <row r="35" spans="1:67" x14ac:dyDescent="0.2">
      <c r="A35" s="57" t="s">
        <v>5</v>
      </c>
      <c r="B35" s="56" t="s">
        <v>5</v>
      </c>
      <c r="C35" s="56" t="s">
        <v>5</v>
      </c>
      <c r="D35" s="56">
        <v>2010</v>
      </c>
      <c r="E35" s="58">
        <v>5169637</v>
      </c>
      <c r="F35" s="58">
        <v>5169637</v>
      </c>
      <c r="G35" s="59">
        <v>3336954</v>
      </c>
      <c r="H35" s="59">
        <v>1832683</v>
      </c>
      <c r="I35" s="60">
        <v>0</v>
      </c>
      <c r="J35" s="58">
        <v>0</v>
      </c>
      <c r="K35" s="61"/>
      <c r="L35" s="61">
        <v>0</v>
      </c>
      <c r="M35" s="61"/>
      <c r="N35" s="61">
        <v>0</v>
      </c>
      <c r="O35" s="61">
        <v>0</v>
      </c>
      <c r="P35" s="61"/>
      <c r="Q35" s="61"/>
      <c r="R35" s="61"/>
      <c r="S35" s="61">
        <v>0</v>
      </c>
      <c r="T35" s="61">
        <v>0</v>
      </c>
      <c r="U35" s="61"/>
      <c r="V35" s="62">
        <v>486618</v>
      </c>
      <c r="W35" s="61"/>
      <c r="X35" s="61">
        <v>0</v>
      </c>
      <c r="Y35" s="62">
        <v>2047785</v>
      </c>
      <c r="Z35" s="61">
        <v>0</v>
      </c>
      <c r="AA35" s="61"/>
      <c r="AB35" s="61">
        <v>0</v>
      </c>
      <c r="AC35" s="61">
        <v>0</v>
      </c>
      <c r="AD35" s="61"/>
      <c r="AE35" s="62">
        <v>494775</v>
      </c>
      <c r="AF35" s="61"/>
      <c r="AG35" s="61">
        <v>0</v>
      </c>
      <c r="AH35" s="62">
        <v>307776</v>
      </c>
      <c r="AI35" s="61"/>
      <c r="AJ35" s="61">
        <v>0</v>
      </c>
      <c r="AK35" s="61">
        <v>0</v>
      </c>
      <c r="AL35" s="61">
        <v>0</v>
      </c>
      <c r="AM35" s="62">
        <v>15588</v>
      </c>
      <c r="AN35" s="62">
        <v>680682</v>
      </c>
      <c r="AO35" s="61">
        <v>0</v>
      </c>
      <c r="AP35" s="61"/>
      <c r="AQ35" s="62">
        <v>61120</v>
      </c>
      <c r="AR35" s="61"/>
      <c r="AS35" s="62">
        <v>47590</v>
      </c>
      <c r="AT35" s="62">
        <v>178186</v>
      </c>
      <c r="AU35" s="62">
        <v>762757</v>
      </c>
      <c r="AV35" s="61"/>
      <c r="AW35" s="61">
        <v>0</v>
      </c>
      <c r="AX35" s="62">
        <v>86760</v>
      </c>
      <c r="AY35" s="61"/>
      <c r="AZ35" s="61">
        <v>0</v>
      </c>
      <c r="BA35" s="61"/>
      <c r="BB35" s="61">
        <v>0</v>
      </c>
      <c r="BC35" s="61">
        <v>0</v>
      </c>
      <c r="BD35" s="61">
        <v>0</v>
      </c>
      <c r="BE35" s="61"/>
      <c r="BF35" s="61">
        <v>0</v>
      </c>
      <c r="BG35" s="61"/>
      <c r="BH35" s="61">
        <v>0</v>
      </c>
      <c r="BI35" s="61"/>
      <c r="BJ35" s="61">
        <v>0</v>
      </c>
      <c r="BK35" s="61"/>
      <c r="BL35" s="61">
        <v>0</v>
      </c>
      <c r="BM35" s="61">
        <v>0</v>
      </c>
      <c r="BN35" s="61">
        <v>0</v>
      </c>
      <c r="BO35" s="61"/>
    </row>
    <row r="36" spans="1:67" x14ac:dyDescent="0.2">
      <c r="A36" s="57" t="s">
        <v>5</v>
      </c>
      <c r="B36" s="56" t="s">
        <v>5</v>
      </c>
      <c r="C36" s="56" t="s">
        <v>5</v>
      </c>
      <c r="D36" s="56">
        <v>2011</v>
      </c>
      <c r="E36" s="58">
        <v>5224250</v>
      </c>
      <c r="F36" s="58">
        <v>5224250</v>
      </c>
      <c r="G36" s="59">
        <v>3388311</v>
      </c>
      <c r="H36" s="59">
        <v>1835939</v>
      </c>
      <c r="I36" s="60">
        <v>0</v>
      </c>
      <c r="J36" s="58">
        <v>0</v>
      </c>
      <c r="K36" s="61"/>
      <c r="L36" s="61">
        <v>0</v>
      </c>
      <c r="M36" s="61"/>
      <c r="N36" s="61">
        <v>0</v>
      </c>
      <c r="O36" s="61">
        <v>0</v>
      </c>
      <c r="P36" s="61"/>
      <c r="Q36" s="61"/>
      <c r="R36" s="61"/>
      <c r="S36" s="61">
        <v>0</v>
      </c>
      <c r="T36" s="61">
        <v>0</v>
      </c>
      <c r="U36" s="61"/>
      <c r="V36" s="62">
        <v>497031</v>
      </c>
      <c r="W36" s="61"/>
      <c r="X36" s="61">
        <v>0</v>
      </c>
      <c r="Y36" s="62">
        <v>2096474</v>
      </c>
      <c r="Z36" s="61">
        <v>0</v>
      </c>
      <c r="AA36" s="61"/>
      <c r="AB36" s="61">
        <v>0</v>
      </c>
      <c r="AC36" s="61">
        <v>0</v>
      </c>
      <c r="AD36" s="61"/>
      <c r="AE36" s="62">
        <v>494798</v>
      </c>
      <c r="AF36" s="61"/>
      <c r="AG36" s="61">
        <v>0</v>
      </c>
      <c r="AH36" s="62">
        <v>300008</v>
      </c>
      <c r="AI36" s="61"/>
      <c r="AJ36" s="61">
        <v>0</v>
      </c>
      <c r="AK36" s="61">
        <v>0</v>
      </c>
      <c r="AL36" s="61">
        <v>0</v>
      </c>
      <c r="AM36" s="62">
        <v>15588</v>
      </c>
      <c r="AN36" s="62">
        <v>681042</v>
      </c>
      <c r="AO36" s="61">
        <v>0</v>
      </c>
      <c r="AP36" s="61"/>
      <c r="AQ36" s="62">
        <v>62719</v>
      </c>
      <c r="AR36" s="61"/>
      <c r="AS36" s="62">
        <v>47590</v>
      </c>
      <c r="AT36" s="62">
        <v>178186</v>
      </c>
      <c r="AU36" s="62">
        <v>762757</v>
      </c>
      <c r="AV36" s="61"/>
      <c r="AW36" s="61">
        <v>0</v>
      </c>
      <c r="AX36" s="62">
        <v>88057</v>
      </c>
      <c r="AY36" s="61"/>
      <c r="AZ36" s="61">
        <v>0</v>
      </c>
      <c r="BA36" s="61"/>
      <c r="BB36" s="61">
        <v>0</v>
      </c>
      <c r="BC36" s="61">
        <v>0</v>
      </c>
      <c r="BD36" s="61">
        <v>0</v>
      </c>
      <c r="BE36" s="61"/>
      <c r="BF36" s="61">
        <v>0</v>
      </c>
      <c r="BG36" s="61"/>
      <c r="BH36" s="61">
        <v>0</v>
      </c>
      <c r="BI36" s="61"/>
      <c r="BJ36" s="61">
        <v>0</v>
      </c>
      <c r="BK36" s="61"/>
      <c r="BL36" s="61">
        <v>0</v>
      </c>
      <c r="BM36" s="61">
        <v>0</v>
      </c>
      <c r="BN36" s="61">
        <v>0</v>
      </c>
      <c r="BO36" s="61"/>
    </row>
    <row r="37" spans="1:67" x14ac:dyDescent="0.2">
      <c r="A37" s="57" t="s">
        <v>6</v>
      </c>
      <c r="B37" s="56" t="s">
        <v>6</v>
      </c>
      <c r="C37" s="56" t="s">
        <v>361</v>
      </c>
      <c r="D37" s="56">
        <v>1989</v>
      </c>
      <c r="E37" s="58">
        <v>263412</v>
      </c>
      <c r="F37" s="58">
        <v>249620</v>
      </c>
      <c r="G37" s="59">
        <v>244347</v>
      </c>
      <c r="H37" s="59">
        <v>19065</v>
      </c>
      <c r="I37" s="60">
        <v>0</v>
      </c>
      <c r="J37" s="58">
        <v>-13792</v>
      </c>
      <c r="K37" s="61">
        <v>126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2">
        <v>125626</v>
      </c>
      <c r="AB37" s="61"/>
      <c r="AC37" s="61"/>
      <c r="AD37" s="62">
        <v>19001</v>
      </c>
      <c r="AE37" s="61"/>
      <c r="AF37" s="62">
        <v>66000</v>
      </c>
      <c r="AG37" s="61"/>
      <c r="AH37" s="61"/>
      <c r="AI37" s="62">
        <v>33594</v>
      </c>
      <c r="AJ37" s="61"/>
      <c r="AK37" s="61"/>
      <c r="AL37" s="61"/>
      <c r="AM37" s="61"/>
      <c r="AN37" s="61"/>
      <c r="AO37" s="61"/>
      <c r="AP37" s="62">
        <v>4180</v>
      </c>
      <c r="AQ37" s="61"/>
      <c r="AR37" s="61"/>
      <c r="AS37" s="61"/>
      <c r="AT37" s="61"/>
      <c r="AU37" s="61"/>
      <c r="AV37" s="61"/>
      <c r="AW37" s="61"/>
      <c r="AX37" s="61"/>
      <c r="AY37" s="62">
        <v>2887</v>
      </c>
      <c r="AZ37" s="61"/>
      <c r="BA37" s="62">
        <v>11265</v>
      </c>
      <c r="BB37" s="61"/>
      <c r="BC37" s="61"/>
      <c r="BD37" s="61"/>
      <c r="BE37" s="61"/>
      <c r="BF37" s="61"/>
      <c r="BG37" s="61"/>
      <c r="BH37" s="61"/>
      <c r="BI37" s="61"/>
      <c r="BJ37" s="61"/>
      <c r="BK37" s="61">
        <v>733</v>
      </c>
      <c r="BL37" s="61"/>
      <c r="BM37" s="61"/>
      <c r="BN37" s="61"/>
      <c r="BO37" s="62">
        <v>-13792</v>
      </c>
    </row>
    <row r="38" spans="1:67" x14ac:dyDescent="0.2">
      <c r="A38" s="57" t="s">
        <v>6</v>
      </c>
      <c r="B38" s="56" t="s">
        <v>6</v>
      </c>
      <c r="C38" s="56" t="s">
        <v>361</v>
      </c>
      <c r="D38" s="56">
        <v>1990</v>
      </c>
      <c r="E38" s="58">
        <v>286936</v>
      </c>
      <c r="F38" s="58">
        <v>273144</v>
      </c>
      <c r="G38" s="59">
        <v>267431</v>
      </c>
      <c r="H38" s="59">
        <v>19505</v>
      </c>
      <c r="I38" s="60">
        <v>0</v>
      </c>
      <c r="J38" s="58">
        <v>-13792</v>
      </c>
      <c r="K38" s="61">
        <v>126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2">
        <v>139095</v>
      </c>
      <c r="AB38" s="61"/>
      <c r="AC38" s="61"/>
      <c r="AD38" s="62">
        <v>21224</v>
      </c>
      <c r="AE38" s="61"/>
      <c r="AF38" s="62">
        <v>72261</v>
      </c>
      <c r="AG38" s="61"/>
      <c r="AH38" s="61"/>
      <c r="AI38" s="62">
        <v>34725</v>
      </c>
      <c r="AJ38" s="61"/>
      <c r="AK38" s="61"/>
      <c r="AL38" s="61"/>
      <c r="AM38" s="61"/>
      <c r="AN38" s="61"/>
      <c r="AO38" s="61"/>
      <c r="AP38" s="62">
        <v>4351</v>
      </c>
      <c r="AQ38" s="61"/>
      <c r="AR38" s="61"/>
      <c r="AS38" s="61"/>
      <c r="AT38" s="61"/>
      <c r="AU38" s="61"/>
      <c r="AV38" s="61"/>
      <c r="AW38" s="61"/>
      <c r="AX38" s="61"/>
      <c r="AY38" s="62">
        <v>3156</v>
      </c>
      <c r="AZ38" s="61"/>
      <c r="BA38" s="62">
        <v>11265</v>
      </c>
      <c r="BB38" s="61"/>
      <c r="BC38" s="61"/>
      <c r="BD38" s="61"/>
      <c r="BE38" s="61"/>
      <c r="BF38" s="61"/>
      <c r="BG38" s="61"/>
      <c r="BH38" s="61"/>
      <c r="BI38" s="61"/>
      <c r="BJ38" s="61"/>
      <c r="BK38" s="61">
        <v>733</v>
      </c>
      <c r="BL38" s="61"/>
      <c r="BM38" s="61"/>
      <c r="BN38" s="61"/>
      <c r="BO38" s="62">
        <v>-13792</v>
      </c>
    </row>
    <row r="39" spans="1:67" x14ac:dyDescent="0.2">
      <c r="A39" s="57" t="s">
        <v>6</v>
      </c>
      <c r="B39" s="56" t="s">
        <v>6</v>
      </c>
      <c r="C39" s="56" t="s">
        <v>361</v>
      </c>
      <c r="D39" s="56">
        <v>1991</v>
      </c>
      <c r="E39" s="58">
        <v>307923</v>
      </c>
      <c r="F39" s="58">
        <v>294131</v>
      </c>
      <c r="G39" s="59">
        <v>282755</v>
      </c>
      <c r="H39" s="59">
        <v>25168</v>
      </c>
      <c r="I39" s="60">
        <v>0</v>
      </c>
      <c r="J39" s="58">
        <v>-13792</v>
      </c>
      <c r="K39" s="61">
        <v>126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2">
        <v>150665</v>
      </c>
      <c r="AB39" s="61"/>
      <c r="AC39" s="61"/>
      <c r="AD39" s="62">
        <v>22628</v>
      </c>
      <c r="AE39" s="61"/>
      <c r="AF39" s="62">
        <v>73141</v>
      </c>
      <c r="AG39" s="61"/>
      <c r="AH39" s="61"/>
      <c r="AI39" s="62">
        <v>36195</v>
      </c>
      <c r="AJ39" s="61"/>
      <c r="AK39" s="61"/>
      <c r="AL39" s="61"/>
      <c r="AM39" s="61"/>
      <c r="AN39" s="61"/>
      <c r="AO39" s="61"/>
      <c r="AP39" s="62">
        <v>4019</v>
      </c>
      <c r="AQ39" s="61"/>
      <c r="AR39" s="62">
        <v>5995</v>
      </c>
      <c r="AS39" s="61"/>
      <c r="AT39" s="61"/>
      <c r="AU39" s="61"/>
      <c r="AV39" s="61"/>
      <c r="AW39" s="61"/>
      <c r="AX39" s="61"/>
      <c r="AY39" s="62">
        <v>3156</v>
      </c>
      <c r="AZ39" s="61"/>
      <c r="BA39" s="62">
        <v>11265</v>
      </c>
      <c r="BB39" s="61"/>
      <c r="BC39" s="61"/>
      <c r="BD39" s="61"/>
      <c r="BE39" s="61"/>
      <c r="BF39" s="61"/>
      <c r="BG39" s="61"/>
      <c r="BH39" s="61"/>
      <c r="BI39" s="61"/>
      <c r="BJ39" s="61"/>
      <c r="BK39" s="61">
        <v>733</v>
      </c>
      <c r="BL39" s="61"/>
      <c r="BM39" s="61"/>
      <c r="BN39" s="61"/>
      <c r="BO39" s="62">
        <v>-13792</v>
      </c>
    </row>
    <row r="40" spans="1:67" x14ac:dyDescent="0.2">
      <c r="A40" s="57" t="s">
        <v>6</v>
      </c>
      <c r="B40" s="56" t="s">
        <v>6</v>
      </c>
      <c r="C40" s="56" t="s">
        <v>361</v>
      </c>
      <c r="D40" s="56">
        <v>1992</v>
      </c>
      <c r="E40" s="58">
        <v>326575</v>
      </c>
      <c r="F40" s="58">
        <v>312783</v>
      </c>
      <c r="G40" s="59">
        <v>299467</v>
      </c>
      <c r="H40" s="59">
        <v>27108</v>
      </c>
      <c r="I40" s="60">
        <v>0</v>
      </c>
      <c r="J40" s="58">
        <v>-13792</v>
      </c>
      <c r="K40" s="61">
        <v>126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2">
        <v>160666</v>
      </c>
      <c r="AB40" s="61"/>
      <c r="AC40" s="61"/>
      <c r="AD40" s="62">
        <v>26392</v>
      </c>
      <c r="AE40" s="61"/>
      <c r="AF40" s="62">
        <v>76088</v>
      </c>
      <c r="AG40" s="61"/>
      <c r="AH40" s="61"/>
      <c r="AI40" s="62">
        <v>36195</v>
      </c>
      <c r="AJ40" s="61"/>
      <c r="AK40" s="61"/>
      <c r="AL40" s="61"/>
      <c r="AM40" s="61"/>
      <c r="AN40" s="61"/>
      <c r="AO40" s="61"/>
      <c r="AP40" s="62">
        <v>5959</v>
      </c>
      <c r="AQ40" s="61"/>
      <c r="AR40" s="62">
        <v>5995</v>
      </c>
      <c r="AS40" s="61"/>
      <c r="AT40" s="61"/>
      <c r="AU40" s="61"/>
      <c r="AV40" s="61"/>
      <c r="AW40" s="61"/>
      <c r="AX40" s="61"/>
      <c r="AY40" s="62">
        <v>3156</v>
      </c>
      <c r="AZ40" s="61"/>
      <c r="BA40" s="62">
        <v>11265</v>
      </c>
      <c r="BB40" s="61"/>
      <c r="BC40" s="61"/>
      <c r="BD40" s="61"/>
      <c r="BE40" s="61"/>
      <c r="BF40" s="61"/>
      <c r="BG40" s="61"/>
      <c r="BH40" s="61"/>
      <c r="BI40" s="61"/>
      <c r="BJ40" s="61"/>
      <c r="BK40" s="61">
        <v>733</v>
      </c>
      <c r="BL40" s="61"/>
      <c r="BM40" s="61"/>
      <c r="BN40" s="61"/>
      <c r="BO40" s="62">
        <v>-13792</v>
      </c>
    </row>
    <row r="41" spans="1:67" x14ac:dyDescent="0.2">
      <c r="A41" s="57" t="s">
        <v>6</v>
      </c>
      <c r="B41" s="56" t="s">
        <v>6</v>
      </c>
      <c r="C41" s="56" t="s">
        <v>361</v>
      </c>
      <c r="D41" s="56">
        <v>1993</v>
      </c>
      <c r="E41" s="58">
        <v>342941</v>
      </c>
      <c r="F41" s="58">
        <v>329149</v>
      </c>
      <c r="G41" s="59">
        <v>314723</v>
      </c>
      <c r="H41" s="59">
        <v>28218</v>
      </c>
      <c r="I41" s="60">
        <v>0</v>
      </c>
      <c r="J41" s="58">
        <v>-13792</v>
      </c>
      <c r="K41" s="61">
        <v>126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2">
        <v>168537</v>
      </c>
      <c r="AB41" s="61"/>
      <c r="AC41" s="61"/>
      <c r="AD41" s="62">
        <v>29525</v>
      </c>
      <c r="AE41" s="61"/>
      <c r="AF41" s="62">
        <v>78081</v>
      </c>
      <c r="AG41" s="61"/>
      <c r="AH41" s="61"/>
      <c r="AI41" s="62">
        <v>38454</v>
      </c>
      <c r="AJ41" s="61"/>
      <c r="AK41" s="61"/>
      <c r="AL41" s="61"/>
      <c r="AM41" s="61"/>
      <c r="AN41" s="61"/>
      <c r="AO41" s="61"/>
      <c r="AP41" s="62">
        <v>6860</v>
      </c>
      <c r="AQ41" s="61"/>
      <c r="AR41" s="62">
        <v>5995</v>
      </c>
      <c r="AS41" s="61"/>
      <c r="AT41" s="61"/>
      <c r="AU41" s="61"/>
      <c r="AV41" s="61"/>
      <c r="AW41" s="61"/>
      <c r="AX41" s="61"/>
      <c r="AY41" s="62">
        <v>3365</v>
      </c>
      <c r="AZ41" s="61"/>
      <c r="BA41" s="62">
        <v>11265</v>
      </c>
      <c r="BB41" s="61"/>
      <c r="BC41" s="61"/>
      <c r="BD41" s="61"/>
      <c r="BE41" s="61"/>
      <c r="BF41" s="61"/>
      <c r="BG41" s="61"/>
      <c r="BH41" s="61"/>
      <c r="BI41" s="61"/>
      <c r="BJ41" s="61"/>
      <c r="BK41" s="61">
        <v>733</v>
      </c>
      <c r="BL41" s="61"/>
      <c r="BM41" s="61"/>
      <c r="BN41" s="61"/>
      <c r="BO41" s="62">
        <v>-13792</v>
      </c>
    </row>
    <row r="42" spans="1:67" x14ac:dyDescent="0.2">
      <c r="A42" s="57" t="s">
        <v>6</v>
      </c>
      <c r="B42" s="56" t="s">
        <v>6</v>
      </c>
      <c r="C42" s="56" t="s">
        <v>361</v>
      </c>
      <c r="D42" s="56">
        <v>1994</v>
      </c>
      <c r="E42" s="58">
        <v>346781</v>
      </c>
      <c r="F42" s="58">
        <v>307653</v>
      </c>
      <c r="G42" s="59">
        <v>325742</v>
      </c>
      <c r="H42" s="59">
        <v>21039</v>
      </c>
      <c r="I42" s="60">
        <v>0</v>
      </c>
      <c r="J42" s="58">
        <v>-39128</v>
      </c>
      <c r="K42" s="61">
        <v>126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2">
        <v>169949</v>
      </c>
      <c r="AB42" s="61"/>
      <c r="AC42" s="61"/>
      <c r="AD42" s="62">
        <v>33887</v>
      </c>
      <c r="AE42" s="61"/>
      <c r="AF42" s="62">
        <v>82115</v>
      </c>
      <c r="AG42" s="61"/>
      <c r="AH42" s="61"/>
      <c r="AI42" s="62">
        <v>39665</v>
      </c>
      <c r="AJ42" s="61"/>
      <c r="AK42" s="61"/>
      <c r="AL42" s="61"/>
      <c r="AM42" s="61"/>
      <c r="AN42" s="61"/>
      <c r="AO42" s="61"/>
      <c r="AP42" s="62">
        <v>8333</v>
      </c>
      <c r="AQ42" s="61"/>
      <c r="AR42" s="62">
        <v>8379</v>
      </c>
      <c r="AS42" s="61"/>
      <c r="AT42" s="61"/>
      <c r="AU42" s="61"/>
      <c r="AV42" s="61"/>
      <c r="AW42" s="61"/>
      <c r="AX42" s="61"/>
      <c r="AY42" s="62">
        <v>3594</v>
      </c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>
        <v>733</v>
      </c>
      <c r="BL42" s="61"/>
      <c r="BM42" s="61"/>
      <c r="BN42" s="61"/>
      <c r="BO42" s="62">
        <v>-39128</v>
      </c>
    </row>
    <row r="43" spans="1:67" x14ac:dyDescent="0.2">
      <c r="A43" s="57" t="s">
        <v>6</v>
      </c>
      <c r="B43" s="56" t="s">
        <v>6</v>
      </c>
      <c r="C43" s="56" t="s">
        <v>361</v>
      </c>
      <c r="D43" s="56">
        <v>1995</v>
      </c>
      <c r="E43" s="58">
        <v>310015</v>
      </c>
      <c r="F43" s="58">
        <v>270024</v>
      </c>
      <c r="G43" s="59">
        <v>289265</v>
      </c>
      <c r="H43" s="59">
        <v>20750</v>
      </c>
      <c r="I43" s="60">
        <v>0</v>
      </c>
      <c r="J43" s="58">
        <v>-39991</v>
      </c>
      <c r="K43" s="61">
        <v>126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2">
        <v>172619</v>
      </c>
      <c r="AB43" s="61"/>
      <c r="AC43" s="61"/>
      <c r="AD43" s="62">
        <v>35983</v>
      </c>
      <c r="AE43" s="61"/>
      <c r="AF43" s="62">
        <v>58824</v>
      </c>
      <c r="AG43" s="61"/>
      <c r="AH43" s="61"/>
      <c r="AI43" s="62">
        <v>21713</v>
      </c>
      <c r="AJ43" s="61"/>
      <c r="AK43" s="61"/>
      <c r="AL43" s="61"/>
      <c r="AM43" s="61"/>
      <c r="AN43" s="61"/>
      <c r="AO43" s="61"/>
      <c r="AP43" s="62">
        <v>8155</v>
      </c>
      <c r="AQ43" s="61"/>
      <c r="AR43" s="62">
        <v>8379</v>
      </c>
      <c r="AS43" s="61"/>
      <c r="AT43" s="61"/>
      <c r="AU43" s="61"/>
      <c r="AV43" s="61"/>
      <c r="AW43" s="61"/>
      <c r="AX43" s="61"/>
      <c r="AY43" s="62">
        <v>4216</v>
      </c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2">
        <v>-39991</v>
      </c>
    </row>
    <row r="44" spans="1:67" x14ac:dyDescent="0.2">
      <c r="A44" s="57" t="s">
        <v>6</v>
      </c>
      <c r="B44" s="56" t="s">
        <v>6</v>
      </c>
      <c r="C44" s="56" t="s">
        <v>361</v>
      </c>
      <c r="D44" s="56">
        <v>1996</v>
      </c>
      <c r="E44" s="58">
        <v>329522</v>
      </c>
      <c r="F44" s="58">
        <v>289531</v>
      </c>
      <c r="G44" s="59">
        <v>308943</v>
      </c>
      <c r="H44" s="59">
        <v>20579</v>
      </c>
      <c r="I44" s="60">
        <v>0</v>
      </c>
      <c r="J44" s="58">
        <v>-39991</v>
      </c>
      <c r="K44" s="61">
        <v>126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2">
        <v>180160</v>
      </c>
      <c r="AB44" s="61"/>
      <c r="AC44" s="61"/>
      <c r="AD44" s="62">
        <v>37680</v>
      </c>
      <c r="AE44" s="61"/>
      <c r="AF44" s="62">
        <v>66480</v>
      </c>
      <c r="AG44" s="61"/>
      <c r="AH44" s="61"/>
      <c r="AI44" s="62">
        <v>24497</v>
      </c>
      <c r="AJ44" s="61"/>
      <c r="AK44" s="61"/>
      <c r="AL44" s="61"/>
      <c r="AM44" s="61"/>
      <c r="AN44" s="61"/>
      <c r="AO44" s="61"/>
      <c r="AP44" s="62">
        <v>7984</v>
      </c>
      <c r="AQ44" s="61"/>
      <c r="AR44" s="62">
        <v>8379</v>
      </c>
      <c r="AS44" s="61"/>
      <c r="AT44" s="61"/>
      <c r="AU44" s="61"/>
      <c r="AV44" s="61"/>
      <c r="AW44" s="61"/>
      <c r="AX44" s="61"/>
      <c r="AY44" s="62">
        <v>4216</v>
      </c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2">
        <v>-39991</v>
      </c>
    </row>
    <row r="45" spans="1:67" x14ac:dyDescent="0.2">
      <c r="A45" s="57" t="s">
        <v>6</v>
      </c>
      <c r="B45" s="56" t="s">
        <v>6</v>
      </c>
      <c r="C45" s="56" t="s">
        <v>361</v>
      </c>
      <c r="D45" s="56">
        <v>1997</v>
      </c>
      <c r="E45" s="58">
        <v>349958</v>
      </c>
      <c r="F45" s="58">
        <v>309562</v>
      </c>
      <c r="G45" s="59">
        <v>329429</v>
      </c>
      <c r="H45" s="59">
        <v>20529</v>
      </c>
      <c r="I45" s="60">
        <v>0</v>
      </c>
      <c r="J45" s="58">
        <v>-40396</v>
      </c>
      <c r="K45" s="61">
        <v>126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2">
        <v>184511</v>
      </c>
      <c r="AB45" s="61"/>
      <c r="AC45" s="61"/>
      <c r="AD45" s="62">
        <v>44864</v>
      </c>
      <c r="AE45" s="61"/>
      <c r="AF45" s="62">
        <v>73641</v>
      </c>
      <c r="AG45" s="61"/>
      <c r="AH45" s="61"/>
      <c r="AI45" s="62">
        <v>26287</v>
      </c>
      <c r="AJ45" s="61"/>
      <c r="AK45" s="61"/>
      <c r="AL45" s="61"/>
      <c r="AM45" s="61"/>
      <c r="AN45" s="61"/>
      <c r="AO45" s="61"/>
      <c r="AP45" s="62">
        <v>7934</v>
      </c>
      <c r="AQ45" s="61"/>
      <c r="AR45" s="62">
        <v>8379</v>
      </c>
      <c r="AS45" s="61"/>
      <c r="AT45" s="61"/>
      <c r="AU45" s="61"/>
      <c r="AV45" s="61"/>
      <c r="AW45" s="61"/>
      <c r="AX45" s="61"/>
      <c r="AY45" s="62">
        <v>4216</v>
      </c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2">
        <v>-40396</v>
      </c>
    </row>
    <row r="46" spans="1:67" x14ac:dyDescent="0.2">
      <c r="A46" s="57" t="s">
        <v>6</v>
      </c>
      <c r="B46" s="56" t="s">
        <v>6</v>
      </c>
      <c r="C46" s="56" t="s">
        <v>361</v>
      </c>
      <c r="D46" s="56">
        <v>1998</v>
      </c>
      <c r="E46" s="58">
        <v>366519</v>
      </c>
      <c r="F46" s="58">
        <v>324273</v>
      </c>
      <c r="G46" s="59">
        <v>345990</v>
      </c>
      <c r="H46" s="59">
        <v>20529</v>
      </c>
      <c r="I46" s="60">
        <v>0</v>
      </c>
      <c r="J46" s="58">
        <v>-42246</v>
      </c>
      <c r="K46" s="61">
        <v>126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2">
        <v>189930</v>
      </c>
      <c r="AB46" s="61"/>
      <c r="AC46" s="61"/>
      <c r="AD46" s="62">
        <v>46294</v>
      </c>
      <c r="AE46" s="61"/>
      <c r="AF46" s="62">
        <v>83353</v>
      </c>
      <c r="AG46" s="61"/>
      <c r="AH46" s="61"/>
      <c r="AI46" s="62">
        <v>26287</v>
      </c>
      <c r="AJ46" s="61"/>
      <c r="AK46" s="61"/>
      <c r="AL46" s="61"/>
      <c r="AM46" s="61"/>
      <c r="AN46" s="61"/>
      <c r="AO46" s="61"/>
      <c r="AP46" s="62">
        <v>7934</v>
      </c>
      <c r="AQ46" s="61"/>
      <c r="AR46" s="62">
        <v>8379</v>
      </c>
      <c r="AS46" s="61"/>
      <c r="AT46" s="61"/>
      <c r="AU46" s="61"/>
      <c r="AV46" s="61"/>
      <c r="AW46" s="61"/>
      <c r="AX46" s="61"/>
      <c r="AY46" s="62">
        <v>4216</v>
      </c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2">
        <v>-42246</v>
      </c>
    </row>
    <row r="47" spans="1:67" x14ac:dyDescent="0.2">
      <c r="A47" s="57" t="s">
        <v>6</v>
      </c>
      <c r="B47" s="56" t="s">
        <v>6</v>
      </c>
      <c r="C47" s="56" t="s">
        <v>6</v>
      </c>
      <c r="D47" s="56">
        <v>2002</v>
      </c>
      <c r="E47" s="58">
        <v>68633827</v>
      </c>
      <c r="F47" s="58">
        <v>67114597</v>
      </c>
      <c r="G47" s="59">
        <v>57015032</v>
      </c>
      <c r="H47" s="59">
        <v>11618795</v>
      </c>
      <c r="I47" s="60">
        <v>0</v>
      </c>
      <c r="J47" s="58">
        <v>-1519230</v>
      </c>
      <c r="K47" s="61"/>
      <c r="L47" s="62">
        <v>445817</v>
      </c>
      <c r="M47" s="61"/>
      <c r="N47" s="62">
        <v>283160</v>
      </c>
      <c r="O47" s="61">
        <v>0</v>
      </c>
      <c r="P47" s="61"/>
      <c r="Q47" s="61"/>
      <c r="R47" s="61"/>
      <c r="S47" s="61">
        <v>0</v>
      </c>
      <c r="T47" s="61">
        <v>0</v>
      </c>
      <c r="U47" s="61"/>
      <c r="V47" s="62">
        <v>4038922</v>
      </c>
      <c r="W47" s="61"/>
      <c r="X47" s="61">
        <v>0</v>
      </c>
      <c r="Y47" s="61">
        <v>0</v>
      </c>
      <c r="Z47" s="62">
        <v>21659031</v>
      </c>
      <c r="AA47" s="61"/>
      <c r="AB47" s="61">
        <v>0</v>
      </c>
      <c r="AC47" s="62">
        <v>15220603</v>
      </c>
      <c r="AD47" s="61"/>
      <c r="AE47" s="62">
        <v>10075760</v>
      </c>
      <c r="AF47" s="61"/>
      <c r="AG47" s="61">
        <v>0</v>
      </c>
      <c r="AH47" s="62">
        <v>5291739</v>
      </c>
      <c r="AI47" s="61"/>
      <c r="AJ47" s="61">
        <v>0</v>
      </c>
      <c r="AK47" s="61">
        <v>0</v>
      </c>
      <c r="AL47" s="61">
        <v>0</v>
      </c>
      <c r="AM47" s="61">
        <v>0</v>
      </c>
      <c r="AN47" s="62">
        <v>3615803</v>
      </c>
      <c r="AO47" s="61">
        <v>0</v>
      </c>
      <c r="AP47" s="61"/>
      <c r="AQ47" s="62">
        <v>517067</v>
      </c>
      <c r="AR47" s="61"/>
      <c r="AS47" s="62">
        <v>1438455</v>
      </c>
      <c r="AT47" s="62">
        <v>908916</v>
      </c>
      <c r="AU47" s="62">
        <v>2432456</v>
      </c>
      <c r="AV47" s="61"/>
      <c r="AW47" s="62">
        <v>42591</v>
      </c>
      <c r="AX47" s="62">
        <v>496299</v>
      </c>
      <c r="AY47" s="61"/>
      <c r="AZ47" s="62">
        <v>194133</v>
      </c>
      <c r="BA47" s="61"/>
      <c r="BB47" s="61">
        <v>0</v>
      </c>
      <c r="BC47" s="62">
        <v>122390</v>
      </c>
      <c r="BD47" s="62">
        <v>493304</v>
      </c>
      <c r="BE47" s="61"/>
      <c r="BF47" s="62">
        <v>418852</v>
      </c>
      <c r="BG47" s="61"/>
      <c r="BH47" s="61">
        <v>0</v>
      </c>
      <c r="BI47" s="61"/>
      <c r="BJ47" s="62">
        <v>938529</v>
      </c>
      <c r="BK47" s="61"/>
      <c r="BL47" s="61">
        <v>0</v>
      </c>
      <c r="BM47" s="61">
        <v>0</v>
      </c>
      <c r="BN47" s="62">
        <v>-1519230</v>
      </c>
      <c r="BO47" s="61"/>
    </row>
    <row r="48" spans="1:67" x14ac:dyDescent="0.2">
      <c r="A48" s="57" t="s">
        <v>6</v>
      </c>
      <c r="B48" s="56" t="s">
        <v>6</v>
      </c>
      <c r="C48" s="56" t="s">
        <v>6</v>
      </c>
      <c r="D48" s="56">
        <v>2003</v>
      </c>
      <c r="E48" s="58">
        <v>71533493</v>
      </c>
      <c r="F48" s="58">
        <v>69644626</v>
      </c>
      <c r="G48" s="59">
        <v>58769367</v>
      </c>
      <c r="H48" s="59">
        <v>12764126</v>
      </c>
      <c r="I48" s="60">
        <v>0</v>
      </c>
      <c r="J48" s="58">
        <v>-1888867</v>
      </c>
      <c r="K48" s="61"/>
      <c r="L48" s="62">
        <v>445817</v>
      </c>
      <c r="M48" s="61"/>
      <c r="N48" s="62">
        <v>283160</v>
      </c>
      <c r="O48" s="61">
        <v>0</v>
      </c>
      <c r="P48" s="61"/>
      <c r="Q48" s="61"/>
      <c r="R48" s="61"/>
      <c r="S48" s="61">
        <v>0</v>
      </c>
      <c r="T48" s="61">
        <v>0</v>
      </c>
      <c r="U48" s="61"/>
      <c r="V48" s="62">
        <v>4078548</v>
      </c>
      <c r="W48" s="61"/>
      <c r="X48" s="61">
        <v>0</v>
      </c>
      <c r="Y48" s="61">
        <v>0</v>
      </c>
      <c r="Z48" s="62">
        <v>22235175</v>
      </c>
      <c r="AA48" s="61"/>
      <c r="AB48" s="61">
        <v>0</v>
      </c>
      <c r="AC48" s="62">
        <v>15950818</v>
      </c>
      <c r="AD48" s="61"/>
      <c r="AE48" s="62">
        <v>10319380</v>
      </c>
      <c r="AF48" s="61"/>
      <c r="AG48" s="61">
        <v>0</v>
      </c>
      <c r="AH48" s="62">
        <v>5456469</v>
      </c>
      <c r="AI48" s="61"/>
      <c r="AJ48" s="61">
        <v>0</v>
      </c>
      <c r="AK48" s="61">
        <v>0</v>
      </c>
      <c r="AL48" s="61">
        <v>0</v>
      </c>
      <c r="AM48" s="61">
        <v>0</v>
      </c>
      <c r="AN48" s="62">
        <v>3659890</v>
      </c>
      <c r="AO48" s="61">
        <v>0</v>
      </c>
      <c r="AP48" s="61"/>
      <c r="AQ48" s="62">
        <v>528544</v>
      </c>
      <c r="AR48" s="61"/>
      <c r="AS48" s="62">
        <v>1860130</v>
      </c>
      <c r="AT48" s="62">
        <v>1472575</v>
      </c>
      <c r="AU48" s="62">
        <v>2478893</v>
      </c>
      <c r="AV48" s="61"/>
      <c r="AW48" s="62">
        <v>42591</v>
      </c>
      <c r="AX48" s="62">
        <v>519135</v>
      </c>
      <c r="AY48" s="61"/>
      <c r="AZ48" s="62">
        <v>194133</v>
      </c>
      <c r="BA48" s="61"/>
      <c r="BB48" s="61">
        <v>0</v>
      </c>
      <c r="BC48" s="62">
        <v>127533</v>
      </c>
      <c r="BD48" s="62">
        <v>493304</v>
      </c>
      <c r="BE48" s="61"/>
      <c r="BF48" s="62">
        <v>418852</v>
      </c>
      <c r="BG48" s="61"/>
      <c r="BH48" s="61">
        <v>0</v>
      </c>
      <c r="BI48" s="61"/>
      <c r="BJ48" s="62">
        <v>968546</v>
      </c>
      <c r="BK48" s="61"/>
      <c r="BL48" s="61">
        <v>0</v>
      </c>
      <c r="BM48" s="61">
        <v>0</v>
      </c>
      <c r="BN48" s="62">
        <v>-1888867</v>
      </c>
      <c r="BO48" s="61"/>
    </row>
    <row r="49" spans="1:67" x14ac:dyDescent="0.2">
      <c r="A49" s="57" t="s">
        <v>6</v>
      </c>
      <c r="B49" s="56" t="s">
        <v>6</v>
      </c>
      <c r="C49" s="56" t="s">
        <v>6</v>
      </c>
      <c r="D49" s="56">
        <v>2004</v>
      </c>
      <c r="E49" s="58">
        <v>75925331</v>
      </c>
      <c r="F49" s="58">
        <v>73714513</v>
      </c>
      <c r="G49" s="59">
        <v>61503386</v>
      </c>
      <c r="H49" s="59">
        <v>14421945</v>
      </c>
      <c r="I49" s="60">
        <v>0</v>
      </c>
      <c r="J49" s="58">
        <v>-2210818</v>
      </c>
      <c r="K49" s="61"/>
      <c r="L49" s="62">
        <v>445817</v>
      </c>
      <c r="M49" s="61"/>
      <c r="N49" s="62">
        <v>283160</v>
      </c>
      <c r="O49" s="61">
        <v>0</v>
      </c>
      <c r="P49" s="61"/>
      <c r="Q49" s="61"/>
      <c r="R49" s="61"/>
      <c r="S49" s="61">
        <v>0</v>
      </c>
      <c r="T49" s="61">
        <v>0</v>
      </c>
      <c r="U49" s="61"/>
      <c r="V49" s="62">
        <v>4763740</v>
      </c>
      <c r="W49" s="61"/>
      <c r="X49" s="61">
        <v>0</v>
      </c>
      <c r="Y49" s="61">
        <v>0</v>
      </c>
      <c r="Z49" s="62">
        <v>22822235</v>
      </c>
      <c r="AA49" s="61"/>
      <c r="AB49" s="61">
        <v>0</v>
      </c>
      <c r="AC49" s="62">
        <v>16722103</v>
      </c>
      <c r="AD49" s="61"/>
      <c r="AE49" s="62">
        <v>10709474</v>
      </c>
      <c r="AF49" s="61"/>
      <c r="AG49" s="61">
        <v>0</v>
      </c>
      <c r="AH49" s="62">
        <v>5756857</v>
      </c>
      <c r="AI49" s="61"/>
      <c r="AJ49" s="61">
        <v>0</v>
      </c>
      <c r="AK49" s="61">
        <v>0</v>
      </c>
      <c r="AL49" s="61">
        <v>0</v>
      </c>
      <c r="AM49" s="61">
        <v>0</v>
      </c>
      <c r="AN49" s="62">
        <v>3814210</v>
      </c>
      <c r="AO49" s="61">
        <v>0</v>
      </c>
      <c r="AP49" s="61"/>
      <c r="AQ49" s="62">
        <v>550966</v>
      </c>
      <c r="AR49" s="61"/>
      <c r="AS49" s="62">
        <v>2110986</v>
      </c>
      <c r="AT49" s="62">
        <v>2369953</v>
      </c>
      <c r="AU49" s="62">
        <v>2691127</v>
      </c>
      <c r="AV49" s="61"/>
      <c r="AW49" s="62">
        <v>42591</v>
      </c>
      <c r="AX49" s="62">
        <v>574780</v>
      </c>
      <c r="AY49" s="61"/>
      <c r="AZ49" s="62">
        <v>194133</v>
      </c>
      <c r="BA49" s="61"/>
      <c r="BB49" s="61">
        <v>0</v>
      </c>
      <c r="BC49" s="62">
        <v>157915</v>
      </c>
      <c r="BD49" s="62">
        <v>493304</v>
      </c>
      <c r="BE49" s="61"/>
      <c r="BF49" s="62">
        <v>418852</v>
      </c>
      <c r="BG49" s="61"/>
      <c r="BH49" s="61">
        <v>0</v>
      </c>
      <c r="BI49" s="61"/>
      <c r="BJ49" s="62">
        <v>1003128</v>
      </c>
      <c r="BK49" s="61"/>
      <c r="BL49" s="61">
        <v>0</v>
      </c>
      <c r="BM49" s="61">
        <v>0</v>
      </c>
      <c r="BN49" s="62">
        <v>-2210818</v>
      </c>
      <c r="BO49" s="61"/>
    </row>
    <row r="50" spans="1:67" x14ac:dyDescent="0.2">
      <c r="A50" s="57" t="s">
        <v>6</v>
      </c>
      <c r="B50" s="56" t="s">
        <v>6</v>
      </c>
      <c r="C50" s="56" t="s">
        <v>6</v>
      </c>
      <c r="D50" s="56">
        <v>2005</v>
      </c>
      <c r="E50" s="58">
        <v>80809559</v>
      </c>
      <c r="F50" s="58">
        <v>78110953</v>
      </c>
      <c r="G50" s="59">
        <v>64213987</v>
      </c>
      <c r="H50" s="59">
        <v>16595572</v>
      </c>
      <c r="I50" s="60">
        <v>0</v>
      </c>
      <c r="J50" s="58">
        <v>-2698606</v>
      </c>
      <c r="K50" s="61"/>
      <c r="L50" s="62">
        <v>445817</v>
      </c>
      <c r="M50" s="61"/>
      <c r="N50" s="62">
        <v>283160</v>
      </c>
      <c r="O50" s="61">
        <v>0</v>
      </c>
      <c r="P50" s="61"/>
      <c r="Q50" s="61"/>
      <c r="R50" s="61"/>
      <c r="S50" s="61">
        <v>0</v>
      </c>
      <c r="T50" s="61">
        <v>0</v>
      </c>
      <c r="U50" s="61"/>
      <c r="V50" s="62">
        <v>5067256</v>
      </c>
      <c r="W50" s="61"/>
      <c r="X50" s="61">
        <v>0</v>
      </c>
      <c r="Y50" s="62">
        <v>103114</v>
      </c>
      <c r="Z50" s="62">
        <v>23647647</v>
      </c>
      <c r="AA50" s="61"/>
      <c r="AB50" s="61">
        <v>0</v>
      </c>
      <c r="AC50" s="62">
        <v>17405203</v>
      </c>
      <c r="AD50" s="61"/>
      <c r="AE50" s="62">
        <v>11225631</v>
      </c>
      <c r="AF50" s="61"/>
      <c r="AG50" s="61">
        <v>0</v>
      </c>
      <c r="AH50" s="62">
        <v>6036159</v>
      </c>
      <c r="AI50" s="61"/>
      <c r="AJ50" s="61">
        <v>0</v>
      </c>
      <c r="AK50" s="61">
        <v>0</v>
      </c>
      <c r="AL50" s="61">
        <v>0</v>
      </c>
      <c r="AM50" s="61">
        <v>0</v>
      </c>
      <c r="AN50" s="62">
        <v>3873355</v>
      </c>
      <c r="AO50" s="61">
        <v>0</v>
      </c>
      <c r="AP50" s="61"/>
      <c r="AQ50" s="62">
        <v>627973</v>
      </c>
      <c r="AR50" s="61"/>
      <c r="AS50" s="62">
        <v>2531904</v>
      </c>
      <c r="AT50" s="62">
        <v>3419090</v>
      </c>
      <c r="AU50" s="62">
        <v>2926741</v>
      </c>
      <c r="AV50" s="61"/>
      <c r="AW50" s="62">
        <v>43184</v>
      </c>
      <c r="AX50" s="62">
        <v>597719</v>
      </c>
      <c r="AY50" s="61"/>
      <c r="AZ50" s="62">
        <v>214934</v>
      </c>
      <c r="BA50" s="61"/>
      <c r="BB50" s="61">
        <v>0</v>
      </c>
      <c r="BC50" s="62">
        <v>157915</v>
      </c>
      <c r="BD50" s="62">
        <v>566804</v>
      </c>
      <c r="BE50" s="61"/>
      <c r="BF50" s="62">
        <v>464917</v>
      </c>
      <c r="BG50" s="61"/>
      <c r="BH50" s="61">
        <v>0</v>
      </c>
      <c r="BI50" s="61"/>
      <c r="BJ50" s="62">
        <v>1171036</v>
      </c>
      <c r="BK50" s="61"/>
      <c r="BL50" s="61">
        <v>0</v>
      </c>
      <c r="BM50" s="61">
        <v>0</v>
      </c>
      <c r="BN50" s="62">
        <v>-2698606</v>
      </c>
      <c r="BO50" s="61"/>
    </row>
    <row r="51" spans="1:67" x14ac:dyDescent="0.2">
      <c r="A51" s="57" t="s">
        <v>6</v>
      </c>
      <c r="B51" s="56" t="s">
        <v>6</v>
      </c>
      <c r="C51" s="56" t="s">
        <v>6</v>
      </c>
      <c r="D51" s="56">
        <v>2006</v>
      </c>
      <c r="E51" s="58">
        <v>84796228</v>
      </c>
      <c r="F51" s="58">
        <v>82250324</v>
      </c>
      <c r="G51" s="59">
        <v>66672921</v>
      </c>
      <c r="H51" s="59">
        <v>18123307</v>
      </c>
      <c r="I51" s="60">
        <v>0</v>
      </c>
      <c r="J51" s="58">
        <v>-2545904</v>
      </c>
      <c r="K51" s="61"/>
      <c r="L51" s="62">
        <v>445817</v>
      </c>
      <c r="M51" s="61"/>
      <c r="N51" s="62">
        <v>283160</v>
      </c>
      <c r="O51" s="61">
        <v>0</v>
      </c>
      <c r="P51" s="61"/>
      <c r="Q51" s="61"/>
      <c r="R51" s="61"/>
      <c r="S51" s="61">
        <v>0</v>
      </c>
      <c r="T51" s="61">
        <v>0</v>
      </c>
      <c r="U51" s="61"/>
      <c r="V51" s="62">
        <v>5314692</v>
      </c>
      <c r="W51" s="61"/>
      <c r="X51" s="61">
        <v>0</v>
      </c>
      <c r="Y51" s="62">
        <v>306538</v>
      </c>
      <c r="Z51" s="62">
        <v>24435863</v>
      </c>
      <c r="AA51" s="61"/>
      <c r="AB51" s="61">
        <v>0</v>
      </c>
      <c r="AC51" s="62">
        <v>17772763</v>
      </c>
      <c r="AD51" s="61"/>
      <c r="AE51" s="62">
        <v>11891020</v>
      </c>
      <c r="AF51" s="61"/>
      <c r="AG51" s="61">
        <v>0</v>
      </c>
      <c r="AH51" s="62">
        <v>6223068</v>
      </c>
      <c r="AI51" s="61"/>
      <c r="AJ51" s="61">
        <v>0</v>
      </c>
      <c r="AK51" s="61">
        <v>0</v>
      </c>
      <c r="AL51" s="61">
        <v>0</v>
      </c>
      <c r="AM51" s="61">
        <v>0</v>
      </c>
      <c r="AN51" s="62">
        <v>4049962</v>
      </c>
      <c r="AO51" s="61">
        <v>0</v>
      </c>
      <c r="AP51" s="61"/>
      <c r="AQ51" s="62">
        <v>684154</v>
      </c>
      <c r="AR51" s="61"/>
      <c r="AS51" s="62">
        <v>2903985</v>
      </c>
      <c r="AT51" s="62">
        <v>3944860</v>
      </c>
      <c r="AU51" s="62">
        <v>3118023</v>
      </c>
      <c r="AV51" s="61"/>
      <c r="AW51" s="62">
        <v>80604</v>
      </c>
      <c r="AX51" s="62">
        <v>650911</v>
      </c>
      <c r="AY51" s="61"/>
      <c r="AZ51" s="62">
        <v>229399</v>
      </c>
      <c r="BA51" s="61"/>
      <c r="BB51" s="61">
        <v>0</v>
      </c>
      <c r="BC51" s="62">
        <v>160396</v>
      </c>
      <c r="BD51" s="62">
        <v>659876</v>
      </c>
      <c r="BE51" s="61"/>
      <c r="BF51" s="62">
        <v>464917</v>
      </c>
      <c r="BG51" s="61"/>
      <c r="BH51" s="61">
        <v>0</v>
      </c>
      <c r="BI51" s="61"/>
      <c r="BJ51" s="62">
        <v>1176220</v>
      </c>
      <c r="BK51" s="61"/>
      <c r="BL51" s="61">
        <v>0</v>
      </c>
      <c r="BM51" s="61">
        <v>0</v>
      </c>
      <c r="BN51" s="62">
        <v>-2545904</v>
      </c>
      <c r="BO51" s="61"/>
    </row>
    <row r="52" spans="1:67" x14ac:dyDescent="0.2">
      <c r="A52" s="57" t="s">
        <v>6</v>
      </c>
      <c r="B52" s="56" t="s">
        <v>6</v>
      </c>
      <c r="C52" s="56" t="s">
        <v>6</v>
      </c>
      <c r="D52" s="56">
        <v>2007</v>
      </c>
      <c r="E52" s="58">
        <v>89527558</v>
      </c>
      <c r="F52" s="58">
        <v>86471470</v>
      </c>
      <c r="G52" s="59">
        <v>69915968</v>
      </c>
      <c r="H52" s="59">
        <v>19611590</v>
      </c>
      <c r="I52" s="60">
        <v>0</v>
      </c>
      <c r="J52" s="58">
        <v>-3056088</v>
      </c>
      <c r="K52" s="61"/>
      <c r="L52" s="62">
        <v>445817</v>
      </c>
      <c r="M52" s="61"/>
      <c r="N52" s="62">
        <v>283160</v>
      </c>
      <c r="O52" s="61">
        <v>0</v>
      </c>
      <c r="P52" s="61"/>
      <c r="Q52" s="61"/>
      <c r="R52" s="61"/>
      <c r="S52" s="61">
        <v>0</v>
      </c>
      <c r="T52" s="61">
        <v>0</v>
      </c>
      <c r="U52" s="61"/>
      <c r="V52" s="62">
        <v>5404466</v>
      </c>
      <c r="W52" s="61"/>
      <c r="X52" s="61">
        <v>0</v>
      </c>
      <c r="Y52" s="62">
        <v>691035</v>
      </c>
      <c r="Z52" s="62">
        <v>25086381</v>
      </c>
      <c r="AA52" s="61"/>
      <c r="AB52" s="62">
        <v>71215</v>
      </c>
      <c r="AC52" s="62">
        <v>18347808</v>
      </c>
      <c r="AD52" s="61"/>
      <c r="AE52" s="62">
        <v>12694642</v>
      </c>
      <c r="AF52" s="61"/>
      <c r="AG52" s="62">
        <v>143665</v>
      </c>
      <c r="AH52" s="62">
        <v>6747779</v>
      </c>
      <c r="AI52" s="61"/>
      <c r="AJ52" s="61">
        <v>0</v>
      </c>
      <c r="AK52" s="61">
        <v>0</v>
      </c>
      <c r="AL52" s="61">
        <v>0</v>
      </c>
      <c r="AM52" s="61">
        <v>0</v>
      </c>
      <c r="AN52" s="62">
        <v>4239676</v>
      </c>
      <c r="AO52" s="61">
        <v>0</v>
      </c>
      <c r="AP52" s="61"/>
      <c r="AQ52" s="62">
        <v>711405</v>
      </c>
      <c r="AR52" s="61"/>
      <c r="AS52" s="62">
        <v>3257250</v>
      </c>
      <c r="AT52" s="62">
        <v>4395971</v>
      </c>
      <c r="AU52" s="62">
        <v>3393723</v>
      </c>
      <c r="AV52" s="61"/>
      <c r="AW52" s="62">
        <v>80604</v>
      </c>
      <c r="AX52" s="62">
        <v>692307</v>
      </c>
      <c r="AY52" s="61"/>
      <c r="AZ52" s="62">
        <v>229399</v>
      </c>
      <c r="BA52" s="61"/>
      <c r="BB52" s="61">
        <v>0</v>
      </c>
      <c r="BC52" s="62">
        <v>160396</v>
      </c>
      <c r="BD52" s="62">
        <v>784532</v>
      </c>
      <c r="BE52" s="61"/>
      <c r="BF52" s="62">
        <v>464917</v>
      </c>
      <c r="BG52" s="61"/>
      <c r="BH52" s="61">
        <v>0</v>
      </c>
      <c r="BI52" s="61"/>
      <c r="BJ52" s="62">
        <v>1201410</v>
      </c>
      <c r="BK52" s="61"/>
      <c r="BL52" s="61">
        <v>0</v>
      </c>
      <c r="BM52" s="61">
        <v>0</v>
      </c>
      <c r="BN52" s="62">
        <v>-3056088</v>
      </c>
      <c r="BO52" s="61"/>
    </row>
    <row r="53" spans="1:67" x14ac:dyDescent="0.2">
      <c r="A53" s="57" t="s">
        <v>6</v>
      </c>
      <c r="B53" s="56" t="s">
        <v>6</v>
      </c>
      <c r="C53" s="56" t="s">
        <v>6</v>
      </c>
      <c r="D53" s="56">
        <v>2008</v>
      </c>
      <c r="E53" s="58">
        <v>94490460</v>
      </c>
      <c r="F53" s="58">
        <v>91194299</v>
      </c>
      <c r="G53" s="59">
        <v>72420181</v>
      </c>
      <c r="H53" s="59">
        <v>22070279</v>
      </c>
      <c r="I53" s="60">
        <v>0</v>
      </c>
      <c r="J53" s="58">
        <v>-3296161</v>
      </c>
      <c r="K53" s="61"/>
      <c r="L53" s="62">
        <v>445817</v>
      </c>
      <c r="M53" s="61"/>
      <c r="N53" s="62">
        <v>283160</v>
      </c>
      <c r="O53" s="61">
        <v>0</v>
      </c>
      <c r="P53" s="61"/>
      <c r="Q53" s="61"/>
      <c r="R53" s="61"/>
      <c r="S53" s="61">
        <v>0</v>
      </c>
      <c r="T53" s="61">
        <v>0</v>
      </c>
      <c r="U53" s="61"/>
      <c r="V53" s="62">
        <v>5584771</v>
      </c>
      <c r="W53" s="61"/>
      <c r="X53" s="61">
        <v>0</v>
      </c>
      <c r="Y53" s="62">
        <v>935849</v>
      </c>
      <c r="Z53" s="62">
        <v>25696976</v>
      </c>
      <c r="AA53" s="61"/>
      <c r="AB53" s="62">
        <v>385252</v>
      </c>
      <c r="AC53" s="62">
        <v>18786838</v>
      </c>
      <c r="AD53" s="61"/>
      <c r="AE53" s="62">
        <v>13113481</v>
      </c>
      <c r="AF53" s="61"/>
      <c r="AG53" s="62">
        <v>262216</v>
      </c>
      <c r="AH53" s="62">
        <v>6925821</v>
      </c>
      <c r="AI53" s="61"/>
      <c r="AJ53" s="61">
        <v>0</v>
      </c>
      <c r="AK53" s="61">
        <v>0</v>
      </c>
      <c r="AL53" s="61">
        <v>0</v>
      </c>
      <c r="AM53" s="61">
        <v>0</v>
      </c>
      <c r="AN53" s="62">
        <v>4699672</v>
      </c>
      <c r="AO53" s="61">
        <v>0</v>
      </c>
      <c r="AP53" s="61"/>
      <c r="AQ53" s="62">
        <v>796418</v>
      </c>
      <c r="AR53" s="61"/>
      <c r="AS53" s="62">
        <v>3624077</v>
      </c>
      <c r="AT53" s="62">
        <v>4971242</v>
      </c>
      <c r="AU53" s="62">
        <v>3691853</v>
      </c>
      <c r="AV53" s="61"/>
      <c r="AW53" s="62">
        <v>81138</v>
      </c>
      <c r="AX53" s="62">
        <v>732097</v>
      </c>
      <c r="AY53" s="61"/>
      <c r="AZ53" s="62">
        <v>229399</v>
      </c>
      <c r="BA53" s="61"/>
      <c r="BB53" s="61">
        <v>0</v>
      </c>
      <c r="BC53" s="62">
        <v>162458</v>
      </c>
      <c r="BD53" s="62">
        <v>784532</v>
      </c>
      <c r="BE53" s="61"/>
      <c r="BF53" s="62">
        <v>464917</v>
      </c>
      <c r="BG53" s="61"/>
      <c r="BH53" s="61">
        <v>0</v>
      </c>
      <c r="BI53" s="61"/>
      <c r="BJ53" s="62">
        <v>1210302</v>
      </c>
      <c r="BK53" s="61"/>
      <c r="BL53" s="61">
        <v>0</v>
      </c>
      <c r="BM53" s="62">
        <v>622174</v>
      </c>
      <c r="BN53" s="62">
        <v>-3296161</v>
      </c>
      <c r="BO53" s="61"/>
    </row>
    <row r="54" spans="1:67" x14ac:dyDescent="0.2">
      <c r="A54" s="57" t="s">
        <v>6</v>
      </c>
      <c r="B54" s="56" t="s">
        <v>6</v>
      </c>
      <c r="C54" s="56" t="s">
        <v>6</v>
      </c>
      <c r="D54" s="56">
        <v>2009</v>
      </c>
      <c r="E54" s="58">
        <v>98989479</v>
      </c>
      <c r="F54" s="58">
        <v>94605495</v>
      </c>
      <c r="G54" s="59">
        <v>75614612</v>
      </c>
      <c r="H54" s="59">
        <v>23374867</v>
      </c>
      <c r="I54" s="60">
        <v>0</v>
      </c>
      <c r="J54" s="58">
        <v>-4383984</v>
      </c>
      <c r="K54" s="61"/>
      <c r="L54" s="62">
        <v>445817</v>
      </c>
      <c r="M54" s="61"/>
      <c r="N54" s="62">
        <v>283160</v>
      </c>
      <c r="O54" s="61">
        <v>0</v>
      </c>
      <c r="P54" s="61"/>
      <c r="Q54" s="61"/>
      <c r="R54" s="61"/>
      <c r="S54" s="61">
        <v>0</v>
      </c>
      <c r="T54" s="61">
        <v>0</v>
      </c>
      <c r="U54" s="61"/>
      <c r="V54" s="62">
        <v>5768029</v>
      </c>
      <c r="W54" s="61"/>
      <c r="X54" s="61">
        <v>0</v>
      </c>
      <c r="Y54" s="62">
        <v>1240576</v>
      </c>
      <c r="Z54" s="62">
        <v>26429206</v>
      </c>
      <c r="AA54" s="61"/>
      <c r="AB54" s="62">
        <v>756555</v>
      </c>
      <c r="AC54" s="62">
        <v>19374143</v>
      </c>
      <c r="AD54" s="61"/>
      <c r="AE54" s="62">
        <v>13736285</v>
      </c>
      <c r="AF54" s="61"/>
      <c r="AG54" s="62">
        <v>327336</v>
      </c>
      <c r="AH54" s="62">
        <v>7253505</v>
      </c>
      <c r="AI54" s="61"/>
      <c r="AJ54" s="61">
        <v>0</v>
      </c>
      <c r="AK54" s="61">
        <v>0</v>
      </c>
      <c r="AL54" s="61">
        <v>0</v>
      </c>
      <c r="AM54" s="61">
        <v>0</v>
      </c>
      <c r="AN54" s="62">
        <v>4878665</v>
      </c>
      <c r="AO54" s="61">
        <v>0</v>
      </c>
      <c r="AP54" s="61"/>
      <c r="AQ54" s="62">
        <v>828300</v>
      </c>
      <c r="AR54" s="61"/>
      <c r="AS54" s="62">
        <v>4367945</v>
      </c>
      <c r="AT54" s="62">
        <v>5607852</v>
      </c>
      <c r="AU54" s="62">
        <v>3389989</v>
      </c>
      <c r="AV54" s="61"/>
      <c r="AW54" s="62">
        <v>81138</v>
      </c>
      <c r="AX54" s="62">
        <v>777871</v>
      </c>
      <c r="AY54" s="61"/>
      <c r="AZ54" s="62">
        <v>229399</v>
      </c>
      <c r="BA54" s="61"/>
      <c r="BB54" s="61">
        <v>0</v>
      </c>
      <c r="BC54" s="62">
        <v>162458</v>
      </c>
      <c r="BD54" s="62">
        <v>784532</v>
      </c>
      <c r="BE54" s="61"/>
      <c r="BF54" s="62">
        <v>464917</v>
      </c>
      <c r="BG54" s="61"/>
      <c r="BH54" s="61">
        <v>0</v>
      </c>
      <c r="BI54" s="61"/>
      <c r="BJ54" s="62">
        <v>1210302</v>
      </c>
      <c r="BK54" s="61"/>
      <c r="BL54" s="61">
        <v>0</v>
      </c>
      <c r="BM54" s="62">
        <v>591499</v>
      </c>
      <c r="BN54" s="62">
        <v>-4383984</v>
      </c>
      <c r="BO54" s="61"/>
    </row>
    <row r="55" spans="1:67" x14ac:dyDescent="0.2">
      <c r="A55" s="57" t="s">
        <v>6</v>
      </c>
      <c r="B55" s="56" t="s">
        <v>6</v>
      </c>
      <c r="C55" s="56" t="s">
        <v>6</v>
      </c>
      <c r="D55" s="56">
        <v>2010</v>
      </c>
      <c r="E55" s="58">
        <v>107660366</v>
      </c>
      <c r="F55" s="58">
        <v>103030390</v>
      </c>
      <c r="G55" s="59">
        <v>78945030</v>
      </c>
      <c r="H55" s="59">
        <v>28715336</v>
      </c>
      <c r="I55" s="60">
        <v>0</v>
      </c>
      <c r="J55" s="58">
        <v>-4629976</v>
      </c>
      <c r="K55" s="61"/>
      <c r="L55" s="62">
        <v>489817</v>
      </c>
      <c r="M55" s="61"/>
      <c r="N55" s="62">
        <v>283160</v>
      </c>
      <c r="O55" s="61">
        <v>0</v>
      </c>
      <c r="P55" s="61"/>
      <c r="Q55" s="61"/>
      <c r="R55" s="61"/>
      <c r="S55" s="61">
        <v>0</v>
      </c>
      <c r="T55" s="61">
        <v>0</v>
      </c>
      <c r="U55" s="61"/>
      <c r="V55" s="62">
        <v>6106086</v>
      </c>
      <c r="W55" s="61"/>
      <c r="X55" s="61">
        <v>0</v>
      </c>
      <c r="Y55" s="62">
        <v>1781988</v>
      </c>
      <c r="Z55" s="62">
        <v>27076679</v>
      </c>
      <c r="AA55" s="61"/>
      <c r="AB55" s="62">
        <v>958584</v>
      </c>
      <c r="AC55" s="62">
        <v>19704320</v>
      </c>
      <c r="AD55" s="61"/>
      <c r="AE55" s="62">
        <v>14684774</v>
      </c>
      <c r="AF55" s="61"/>
      <c r="AG55" s="62">
        <v>431764</v>
      </c>
      <c r="AH55" s="62">
        <v>7427858</v>
      </c>
      <c r="AI55" s="61"/>
      <c r="AJ55" s="61">
        <v>0</v>
      </c>
      <c r="AK55" s="61">
        <v>0</v>
      </c>
      <c r="AL55" s="61">
        <v>0</v>
      </c>
      <c r="AM55" s="61">
        <v>0</v>
      </c>
      <c r="AN55" s="62">
        <v>5925327</v>
      </c>
      <c r="AO55" s="61">
        <v>0</v>
      </c>
      <c r="AP55" s="61"/>
      <c r="AQ55" s="62">
        <v>849162</v>
      </c>
      <c r="AR55" s="61"/>
      <c r="AS55" s="62">
        <v>4736268</v>
      </c>
      <c r="AT55" s="62">
        <v>8481130</v>
      </c>
      <c r="AU55" s="62">
        <v>4271828</v>
      </c>
      <c r="AV55" s="61"/>
      <c r="AW55" s="62">
        <v>81138</v>
      </c>
      <c r="AX55" s="62">
        <v>849235</v>
      </c>
      <c r="AY55" s="61"/>
      <c r="AZ55" s="62">
        <v>246881</v>
      </c>
      <c r="BA55" s="61"/>
      <c r="BB55" s="61">
        <v>0</v>
      </c>
      <c r="BC55" s="62">
        <v>248340</v>
      </c>
      <c r="BD55" s="62">
        <v>784532</v>
      </c>
      <c r="BE55" s="61"/>
      <c r="BF55" s="62">
        <v>464917</v>
      </c>
      <c r="BG55" s="61"/>
      <c r="BH55" s="61">
        <v>0</v>
      </c>
      <c r="BI55" s="61"/>
      <c r="BJ55" s="62">
        <v>1210302</v>
      </c>
      <c r="BK55" s="61"/>
      <c r="BL55" s="61">
        <v>0</v>
      </c>
      <c r="BM55" s="62">
        <v>566276</v>
      </c>
      <c r="BN55" s="62">
        <v>-4629976</v>
      </c>
      <c r="BO55" s="61"/>
    </row>
    <row r="56" spans="1:67" x14ac:dyDescent="0.2">
      <c r="A56" s="57" t="s">
        <v>6</v>
      </c>
      <c r="B56" s="56" t="s">
        <v>6</v>
      </c>
      <c r="C56" s="56" t="s">
        <v>6</v>
      </c>
      <c r="D56" s="56">
        <v>2011</v>
      </c>
      <c r="E56" s="58">
        <v>112634407</v>
      </c>
      <c r="F56" s="58">
        <v>107559493</v>
      </c>
      <c r="G56" s="59">
        <v>82215702</v>
      </c>
      <c r="H56" s="59">
        <v>30418705</v>
      </c>
      <c r="I56" s="60">
        <v>0</v>
      </c>
      <c r="J56" s="58">
        <v>-5074914</v>
      </c>
      <c r="K56" s="61"/>
      <c r="L56" s="62">
        <v>497489</v>
      </c>
      <c r="M56" s="61"/>
      <c r="N56" s="62">
        <v>283160</v>
      </c>
      <c r="O56" s="61">
        <v>0</v>
      </c>
      <c r="P56" s="61"/>
      <c r="Q56" s="61"/>
      <c r="R56" s="61"/>
      <c r="S56" s="61">
        <v>0</v>
      </c>
      <c r="T56" s="61">
        <v>0</v>
      </c>
      <c r="U56" s="61"/>
      <c r="V56" s="62">
        <v>6455582</v>
      </c>
      <c r="W56" s="61"/>
      <c r="X56" s="61">
        <v>0</v>
      </c>
      <c r="Y56" s="62">
        <v>2257678</v>
      </c>
      <c r="Z56" s="62">
        <v>27485935</v>
      </c>
      <c r="AA56" s="61"/>
      <c r="AB56" s="62">
        <v>1150356</v>
      </c>
      <c r="AC56" s="62">
        <v>20300059</v>
      </c>
      <c r="AD56" s="61"/>
      <c r="AE56" s="62">
        <v>15367543</v>
      </c>
      <c r="AF56" s="61"/>
      <c r="AG56" s="62">
        <v>555088</v>
      </c>
      <c r="AH56" s="62">
        <v>7862812</v>
      </c>
      <c r="AI56" s="61"/>
      <c r="AJ56" s="61">
        <v>0</v>
      </c>
      <c r="AK56" s="61">
        <v>0</v>
      </c>
      <c r="AL56" s="61">
        <v>0</v>
      </c>
      <c r="AM56" s="61">
        <v>0</v>
      </c>
      <c r="AN56" s="62">
        <v>6009894</v>
      </c>
      <c r="AO56" s="61">
        <v>0</v>
      </c>
      <c r="AP56" s="61"/>
      <c r="AQ56" s="62">
        <v>876633</v>
      </c>
      <c r="AR56" s="61"/>
      <c r="AS56" s="62">
        <v>5099380</v>
      </c>
      <c r="AT56" s="62">
        <v>9500884</v>
      </c>
      <c r="AU56" s="62">
        <v>4341254</v>
      </c>
      <c r="AV56" s="61"/>
      <c r="AW56" s="62">
        <v>81138</v>
      </c>
      <c r="AX56" s="62">
        <v>887821</v>
      </c>
      <c r="AY56" s="61"/>
      <c r="AZ56" s="62">
        <v>313080</v>
      </c>
      <c r="BA56" s="61"/>
      <c r="BB56" s="61">
        <v>0</v>
      </c>
      <c r="BC56" s="62">
        <v>252975</v>
      </c>
      <c r="BD56" s="62">
        <v>784532</v>
      </c>
      <c r="BE56" s="61"/>
      <c r="BF56" s="62">
        <v>464917</v>
      </c>
      <c r="BG56" s="61"/>
      <c r="BH56" s="61">
        <v>0</v>
      </c>
      <c r="BI56" s="61"/>
      <c r="BJ56" s="62">
        <v>1238700</v>
      </c>
      <c r="BK56" s="61"/>
      <c r="BL56" s="61">
        <v>0</v>
      </c>
      <c r="BM56" s="62">
        <v>567497</v>
      </c>
      <c r="BN56" s="62">
        <v>-5074914</v>
      </c>
      <c r="BO56" s="61"/>
    </row>
    <row r="57" spans="1:67" x14ac:dyDescent="0.2">
      <c r="A57" s="57" t="s">
        <v>6</v>
      </c>
      <c r="B57" s="56" t="s">
        <v>6</v>
      </c>
      <c r="C57" s="56" t="s">
        <v>362</v>
      </c>
      <c r="D57" s="56">
        <v>1989</v>
      </c>
      <c r="E57" s="58">
        <v>17183396</v>
      </c>
      <c r="F57" s="58">
        <v>16976216</v>
      </c>
      <c r="G57" s="59">
        <v>15584895</v>
      </c>
      <c r="H57" s="59">
        <v>1598501</v>
      </c>
      <c r="I57" s="60">
        <v>0</v>
      </c>
      <c r="J57" s="58">
        <v>-207180</v>
      </c>
      <c r="K57" s="62">
        <v>101875</v>
      </c>
      <c r="L57" s="61"/>
      <c r="M57" s="62">
        <v>2983</v>
      </c>
      <c r="N57" s="61"/>
      <c r="O57" s="61"/>
      <c r="P57" s="62">
        <v>1257034</v>
      </c>
      <c r="Q57" s="61"/>
      <c r="R57" s="62">
        <v>211637</v>
      </c>
      <c r="S57" s="61"/>
      <c r="T57" s="61"/>
      <c r="U57" s="61"/>
      <c r="V57" s="61"/>
      <c r="W57" s="62">
        <v>2190877</v>
      </c>
      <c r="X57" s="61"/>
      <c r="Y57" s="61"/>
      <c r="Z57" s="61"/>
      <c r="AA57" s="62">
        <v>5157648</v>
      </c>
      <c r="AB57" s="61"/>
      <c r="AC57" s="61"/>
      <c r="AD57" s="62">
        <v>2963574</v>
      </c>
      <c r="AE57" s="61"/>
      <c r="AF57" s="62">
        <v>2159223</v>
      </c>
      <c r="AG57" s="61"/>
      <c r="AH57" s="61"/>
      <c r="AI57" s="62">
        <v>1540044</v>
      </c>
      <c r="AJ57" s="61"/>
      <c r="AK57" s="61"/>
      <c r="AL57" s="61"/>
      <c r="AM57" s="61"/>
      <c r="AN57" s="61"/>
      <c r="AO57" s="61"/>
      <c r="AP57" s="62">
        <v>164649</v>
      </c>
      <c r="AQ57" s="61"/>
      <c r="AR57" s="62">
        <v>158872</v>
      </c>
      <c r="AS57" s="61"/>
      <c r="AT57" s="61"/>
      <c r="AU57" s="61"/>
      <c r="AV57" s="62">
        <v>10865</v>
      </c>
      <c r="AW57" s="61"/>
      <c r="AX57" s="61"/>
      <c r="AY57" s="62">
        <v>170371</v>
      </c>
      <c r="AZ57" s="61"/>
      <c r="BA57" s="62">
        <v>731343</v>
      </c>
      <c r="BB57" s="61"/>
      <c r="BC57" s="61"/>
      <c r="BD57" s="61"/>
      <c r="BE57" s="61"/>
      <c r="BF57" s="61"/>
      <c r="BG57" s="61"/>
      <c r="BH57" s="61"/>
      <c r="BI57" s="62">
        <v>346619</v>
      </c>
      <c r="BJ57" s="61"/>
      <c r="BK57" s="62">
        <v>15782</v>
      </c>
      <c r="BL57" s="61"/>
      <c r="BM57" s="61"/>
      <c r="BN57" s="61"/>
      <c r="BO57" s="62">
        <v>-207180</v>
      </c>
    </row>
    <row r="58" spans="1:67" x14ac:dyDescent="0.2">
      <c r="A58" s="57" t="s">
        <v>6</v>
      </c>
      <c r="B58" s="56" t="s">
        <v>6</v>
      </c>
      <c r="C58" s="56" t="s">
        <v>362</v>
      </c>
      <c r="D58" s="56">
        <v>1990</v>
      </c>
      <c r="E58" s="58">
        <v>19325862</v>
      </c>
      <c r="F58" s="58">
        <v>19118682</v>
      </c>
      <c r="G58" s="59">
        <v>17380035</v>
      </c>
      <c r="H58" s="59">
        <v>1945827</v>
      </c>
      <c r="I58" s="60">
        <v>0</v>
      </c>
      <c r="J58" s="58">
        <v>-207180</v>
      </c>
      <c r="K58" s="62">
        <v>101875</v>
      </c>
      <c r="L58" s="61"/>
      <c r="M58" s="62">
        <v>2983</v>
      </c>
      <c r="N58" s="61"/>
      <c r="O58" s="61"/>
      <c r="P58" s="62">
        <v>2668316</v>
      </c>
      <c r="Q58" s="61"/>
      <c r="R58" s="61"/>
      <c r="S58" s="61"/>
      <c r="T58" s="61"/>
      <c r="U58" s="61"/>
      <c r="V58" s="61"/>
      <c r="W58" s="62">
        <v>2229765</v>
      </c>
      <c r="X58" s="61"/>
      <c r="Y58" s="61"/>
      <c r="Z58" s="61"/>
      <c r="AA58" s="62">
        <v>5377798</v>
      </c>
      <c r="AB58" s="61"/>
      <c r="AC58" s="61"/>
      <c r="AD58" s="62">
        <v>3029378</v>
      </c>
      <c r="AE58" s="61"/>
      <c r="AF58" s="62">
        <v>2357390</v>
      </c>
      <c r="AG58" s="61"/>
      <c r="AH58" s="61"/>
      <c r="AI58" s="62">
        <v>1612530</v>
      </c>
      <c r="AJ58" s="61"/>
      <c r="AK58" s="61"/>
      <c r="AL58" s="61"/>
      <c r="AM58" s="61"/>
      <c r="AN58" s="61"/>
      <c r="AO58" s="61"/>
      <c r="AP58" s="62">
        <v>270865</v>
      </c>
      <c r="AQ58" s="61"/>
      <c r="AR58" s="62">
        <v>294970</v>
      </c>
      <c r="AS58" s="61"/>
      <c r="AT58" s="61"/>
      <c r="AU58" s="61"/>
      <c r="AV58" s="62">
        <v>10865</v>
      </c>
      <c r="AW58" s="61"/>
      <c r="AX58" s="61"/>
      <c r="AY58" s="62">
        <v>217569</v>
      </c>
      <c r="AZ58" s="61"/>
      <c r="BA58" s="62">
        <v>780288</v>
      </c>
      <c r="BB58" s="61"/>
      <c r="BC58" s="61"/>
      <c r="BD58" s="61"/>
      <c r="BE58" s="61"/>
      <c r="BF58" s="61"/>
      <c r="BG58" s="61"/>
      <c r="BH58" s="61"/>
      <c r="BI58" s="62">
        <v>355488</v>
      </c>
      <c r="BJ58" s="61"/>
      <c r="BK58" s="62">
        <v>15782</v>
      </c>
      <c r="BL58" s="61"/>
      <c r="BM58" s="61"/>
      <c r="BN58" s="61"/>
      <c r="BO58" s="62">
        <v>-207180</v>
      </c>
    </row>
    <row r="59" spans="1:67" x14ac:dyDescent="0.2">
      <c r="A59" s="57" t="s">
        <v>6</v>
      </c>
      <c r="B59" s="56" t="s">
        <v>6</v>
      </c>
      <c r="C59" s="56" t="s">
        <v>362</v>
      </c>
      <c r="D59" s="56">
        <v>1991</v>
      </c>
      <c r="E59" s="58">
        <v>27812154</v>
      </c>
      <c r="F59" s="58">
        <v>27604974</v>
      </c>
      <c r="G59" s="59">
        <v>25330857</v>
      </c>
      <c r="H59" s="59">
        <v>2481297</v>
      </c>
      <c r="I59" s="60">
        <v>0</v>
      </c>
      <c r="J59" s="58">
        <v>-207180</v>
      </c>
      <c r="K59" s="62">
        <v>117039</v>
      </c>
      <c r="L59" s="61"/>
      <c r="M59" s="62">
        <v>253355</v>
      </c>
      <c r="N59" s="61"/>
      <c r="O59" s="61"/>
      <c r="P59" s="62">
        <v>2749042</v>
      </c>
      <c r="Q59" s="61"/>
      <c r="R59" s="61"/>
      <c r="S59" s="61"/>
      <c r="T59" s="61"/>
      <c r="U59" s="61"/>
      <c r="V59" s="61"/>
      <c r="W59" s="62">
        <v>2471501</v>
      </c>
      <c r="X59" s="61"/>
      <c r="Y59" s="61"/>
      <c r="Z59" s="61"/>
      <c r="AA59" s="62">
        <v>5702523</v>
      </c>
      <c r="AB59" s="61"/>
      <c r="AC59" s="61"/>
      <c r="AD59" s="62">
        <v>5272496</v>
      </c>
      <c r="AE59" s="61"/>
      <c r="AF59" s="62">
        <v>5722911</v>
      </c>
      <c r="AG59" s="61"/>
      <c r="AH59" s="61"/>
      <c r="AI59" s="62">
        <v>3041990</v>
      </c>
      <c r="AJ59" s="61"/>
      <c r="AK59" s="61"/>
      <c r="AL59" s="61"/>
      <c r="AM59" s="61"/>
      <c r="AN59" s="61"/>
      <c r="AO59" s="61"/>
      <c r="AP59" s="62">
        <v>351583</v>
      </c>
      <c r="AQ59" s="61"/>
      <c r="AR59" s="62">
        <v>387140</v>
      </c>
      <c r="AS59" s="61"/>
      <c r="AT59" s="61"/>
      <c r="AU59" s="61"/>
      <c r="AV59" s="62">
        <v>10865</v>
      </c>
      <c r="AW59" s="61"/>
      <c r="AX59" s="61"/>
      <c r="AY59" s="62">
        <v>287320</v>
      </c>
      <c r="AZ59" s="61"/>
      <c r="BA59" s="62">
        <v>1035874</v>
      </c>
      <c r="BB59" s="61"/>
      <c r="BC59" s="61"/>
      <c r="BD59" s="61"/>
      <c r="BE59" s="61"/>
      <c r="BF59" s="61"/>
      <c r="BG59" s="61"/>
      <c r="BH59" s="61"/>
      <c r="BI59" s="62">
        <v>355488</v>
      </c>
      <c r="BJ59" s="61"/>
      <c r="BK59" s="62">
        <v>53027</v>
      </c>
      <c r="BL59" s="61"/>
      <c r="BM59" s="61"/>
      <c r="BN59" s="61"/>
      <c r="BO59" s="62">
        <v>-207180</v>
      </c>
    </row>
    <row r="60" spans="1:67" x14ac:dyDescent="0.2">
      <c r="A60" s="57" t="s">
        <v>6</v>
      </c>
      <c r="B60" s="56" t="s">
        <v>6</v>
      </c>
      <c r="C60" s="56" t="s">
        <v>362</v>
      </c>
      <c r="D60" s="56">
        <v>1992</v>
      </c>
      <c r="E60" s="58">
        <v>29306245</v>
      </c>
      <c r="F60" s="58">
        <v>29099065</v>
      </c>
      <c r="G60" s="59">
        <v>26467005</v>
      </c>
      <c r="H60" s="59">
        <v>2839240</v>
      </c>
      <c r="I60" s="60">
        <v>0</v>
      </c>
      <c r="J60" s="58">
        <v>-207180</v>
      </c>
      <c r="K60" s="62">
        <v>117039</v>
      </c>
      <c r="L60" s="61"/>
      <c r="M60" s="62">
        <v>253355</v>
      </c>
      <c r="N60" s="61"/>
      <c r="O60" s="61"/>
      <c r="P60" s="62">
        <v>2971972</v>
      </c>
      <c r="Q60" s="61"/>
      <c r="R60" s="61"/>
      <c r="S60" s="61"/>
      <c r="T60" s="61"/>
      <c r="U60" s="61"/>
      <c r="V60" s="61"/>
      <c r="W60" s="62">
        <v>2473573</v>
      </c>
      <c r="X60" s="61"/>
      <c r="Y60" s="61"/>
      <c r="Z60" s="61"/>
      <c r="AA60" s="62">
        <v>6014667</v>
      </c>
      <c r="AB60" s="61"/>
      <c r="AC60" s="61"/>
      <c r="AD60" s="62">
        <v>5496363</v>
      </c>
      <c r="AE60" s="61"/>
      <c r="AF60" s="62">
        <v>6008910</v>
      </c>
      <c r="AG60" s="61"/>
      <c r="AH60" s="61"/>
      <c r="AI60" s="62">
        <v>3131126</v>
      </c>
      <c r="AJ60" s="61"/>
      <c r="AK60" s="61"/>
      <c r="AL60" s="61"/>
      <c r="AM60" s="61"/>
      <c r="AN60" s="61"/>
      <c r="AO60" s="61"/>
      <c r="AP60" s="62">
        <v>402822</v>
      </c>
      <c r="AQ60" s="61"/>
      <c r="AR60" s="62">
        <v>425206</v>
      </c>
      <c r="AS60" s="61"/>
      <c r="AT60" s="61"/>
      <c r="AU60" s="61"/>
      <c r="AV60" s="62">
        <v>10865</v>
      </c>
      <c r="AW60" s="61"/>
      <c r="AX60" s="61"/>
      <c r="AY60" s="62">
        <v>348455</v>
      </c>
      <c r="AZ60" s="61"/>
      <c r="BA60" s="62">
        <v>1184769</v>
      </c>
      <c r="BB60" s="61"/>
      <c r="BC60" s="61"/>
      <c r="BD60" s="61"/>
      <c r="BE60" s="62">
        <v>18875</v>
      </c>
      <c r="BF60" s="61"/>
      <c r="BG60" s="61"/>
      <c r="BH60" s="61"/>
      <c r="BI60" s="62">
        <v>395221</v>
      </c>
      <c r="BJ60" s="61"/>
      <c r="BK60" s="62">
        <v>53027</v>
      </c>
      <c r="BL60" s="61"/>
      <c r="BM60" s="61"/>
      <c r="BN60" s="61"/>
      <c r="BO60" s="62">
        <v>-207180</v>
      </c>
    </row>
    <row r="61" spans="1:67" x14ac:dyDescent="0.2">
      <c r="A61" s="57" t="s">
        <v>6</v>
      </c>
      <c r="B61" s="56" t="s">
        <v>6</v>
      </c>
      <c r="C61" s="56" t="s">
        <v>362</v>
      </c>
      <c r="D61" s="56">
        <v>1993</v>
      </c>
      <c r="E61" s="58">
        <v>29321320</v>
      </c>
      <c r="F61" s="58">
        <v>29114140</v>
      </c>
      <c r="G61" s="59">
        <v>26214359</v>
      </c>
      <c r="H61" s="59">
        <v>3106961</v>
      </c>
      <c r="I61" s="60">
        <v>0</v>
      </c>
      <c r="J61" s="58">
        <v>-207180</v>
      </c>
      <c r="K61" s="62">
        <v>117039</v>
      </c>
      <c r="L61" s="61"/>
      <c r="M61" s="62">
        <v>253355</v>
      </c>
      <c r="N61" s="61"/>
      <c r="O61" s="61"/>
      <c r="P61" s="62">
        <v>3077574</v>
      </c>
      <c r="Q61" s="61"/>
      <c r="R61" s="61"/>
      <c r="S61" s="61"/>
      <c r="T61" s="61"/>
      <c r="U61" s="61"/>
      <c r="V61" s="61"/>
      <c r="W61" s="62">
        <v>2516714</v>
      </c>
      <c r="X61" s="61"/>
      <c r="Y61" s="61"/>
      <c r="Z61" s="61"/>
      <c r="AA61" s="62">
        <v>6362544</v>
      </c>
      <c r="AB61" s="61"/>
      <c r="AC61" s="61"/>
      <c r="AD61" s="62">
        <v>5735138</v>
      </c>
      <c r="AE61" s="61"/>
      <c r="AF61" s="62">
        <v>4800457</v>
      </c>
      <c r="AG61" s="61"/>
      <c r="AH61" s="61"/>
      <c r="AI61" s="62">
        <v>3351538</v>
      </c>
      <c r="AJ61" s="61"/>
      <c r="AK61" s="61"/>
      <c r="AL61" s="61"/>
      <c r="AM61" s="61"/>
      <c r="AN61" s="61"/>
      <c r="AO61" s="61"/>
      <c r="AP61" s="62">
        <v>380319</v>
      </c>
      <c r="AQ61" s="61"/>
      <c r="AR61" s="62">
        <v>448401</v>
      </c>
      <c r="AS61" s="61"/>
      <c r="AT61" s="61"/>
      <c r="AU61" s="61"/>
      <c r="AV61" s="62">
        <v>11950</v>
      </c>
      <c r="AW61" s="61"/>
      <c r="AX61" s="61"/>
      <c r="AY61" s="62">
        <v>386489</v>
      </c>
      <c r="AZ61" s="61"/>
      <c r="BA61" s="62">
        <v>1323345</v>
      </c>
      <c r="BB61" s="61"/>
      <c r="BC61" s="61"/>
      <c r="BD61" s="61"/>
      <c r="BE61" s="62">
        <v>108209</v>
      </c>
      <c r="BF61" s="61"/>
      <c r="BG61" s="61"/>
      <c r="BH61" s="61"/>
      <c r="BI61" s="62">
        <v>395221</v>
      </c>
      <c r="BJ61" s="61"/>
      <c r="BK61" s="62">
        <v>53027</v>
      </c>
      <c r="BL61" s="61"/>
      <c r="BM61" s="61"/>
      <c r="BN61" s="61"/>
      <c r="BO61" s="62">
        <v>-207180</v>
      </c>
    </row>
    <row r="62" spans="1:67" x14ac:dyDescent="0.2">
      <c r="A62" s="57" t="s">
        <v>6</v>
      </c>
      <c r="B62" s="56" t="s">
        <v>6</v>
      </c>
      <c r="C62" s="56" t="s">
        <v>362</v>
      </c>
      <c r="D62" s="56">
        <v>1994</v>
      </c>
      <c r="E62" s="58">
        <v>31395816</v>
      </c>
      <c r="F62" s="58">
        <v>30210575</v>
      </c>
      <c r="G62" s="59">
        <v>27639265</v>
      </c>
      <c r="H62" s="59">
        <v>3756551</v>
      </c>
      <c r="I62" s="60">
        <v>0</v>
      </c>
      <c r="J62" s="58">
        <v>-1185241</v>
      </c>
      <c r="K62" s="62">
        <v>117039</v>
      </c>
      <c r="L62" s="61"/>
      <c r="M62" s="62">
        <v>253355</v>
      </c>
      <c r="N62" s="61"/>
      <c r="O62" s="61"/>
      <c r="P62" s="62">
        <v>3155794</v>
      </c>
      <c r="Q62" s="61"/>
      <c r="R62" s="61"/>
      <c r="S62" s="61"/>
      <c r="T62" s="61"/>
      <c r="U62" s="61"/>
      <c r="V62" s="61"/>
      <c r="W62" s="62">
        <v>2547928</v>
      </c>
      <c r="X62" s="61"/>
      <c r="Y62" s="61"/>
      <c r="Z62" s="61"/>
      <c r="AA62" s="62">
        <v>6616889</v>
      </c>
      <c r="AB62" s="61"/>
      <c r="AC62" s="61"/>
      <c r="AD62" s="62">
        <v>6395656</v>
      </c>
      <c r="AE62" s="61"/>
      <c r="AF62" s="62">
        <v>5063121</v>
      </c>
      <c r="AG62" s="61"/>
      <c r="AH62" s="61"/>
      <c r="AI62" s="62">
        <v>3489483</v>
      </c>
      <c r="AJ62" s="61"/>
      <c r="AK62" s="61"/>
      <c r="AL62" s="61"/>
      <c r="AM62" s="61"/>
      <c r="AN62" s="61"/>
      <c r="AO62" s="61"/>
      <c r="AP62" s="62">
        <v>402262</v>
      </c>
      <c r="AQ62" s="61"/>
      <c r="AR62" s="62">
        <v>600681</v>
      </c>
      <c r="AS62" s="61"/>
      <c r="AT62" s="61"/>
      <c r="AU62" s="61"/>
      <c r="AV62" s="62">
        <v>12612</v>
      </c>
      <c r="AW62" s="61"/>
      <c r="AX62" s="61"/>
      <c r="AY62" s="62">
        <v>454262</v>
      </c>
      <c r="AZ62" s="61"/>
      <c r="BA62" s="62">
        <v>1637821</v>
      </c>
      <c r="BB62" s="61"/>
      <c r="BC62" s="61"/>
      <c r="BD62" s="61"/>
      <c r="BE62" s="62">
        <v>200665</v>
      </c>
      <c r="BF62" s="61"/>
      <c r="BG62" s="61"/>
      <c r="BH62" s="61"/>
      <c r="BI62" s="62">
        <v>395221</v>
      </c>
      <c r="BJ62" s="61"/>
      <c r="BK62" s="62">
        <v>53027</v>
      </c>
      <c r="BL62" s="61"/>
      <c r="BM62" s="61"/>
      <c r="BN62" s="61"/>
      <c r="BO62" s="62">
        <v>-1185241</v>
      </c>
    </row>
    <row r="63" spans="1:67" x14ac:dyDescent="0.2">
      <c r="A63" s="57" t="s">
        <v>6</v>
      </c>
      <c r="B63" s="56" t="s">
        <v>6</v>
      </c>
      <c r="C63" s="56" t="s">
        <v>362</v>
      </c>
      <c r="D63" s="56">
        <v>1995</v>
      </c>
      <c r="E63" s="58">
        <v>34061484</v>
      </c>
      <c r="F63" s="58">
        <v>32571138</v>
      </c>
      <c r="G63" s="59">
        <v>29579092</v>
      </c>
      <c r="H63" s="59">
        <v>4482392</v>
      </c>
      <c r="I63" s="60">
        <v>0</v>
      </c>
      <c r="J63" s="58">
        <v>-1490346</v>
      </c>
      <c r="K63" s="62">
        <v>451629</v>
      </c>
      <c r="L63" s="61"/>
      <c r="M63" s="62">
        <v>253355</v>
      </c>
      <c r="N63" s="61"/>
      <c r="O63" s="61"/>
      <c r="P63" s="62">
        <v>3393039</v>
      </c>
      <c r="Q63" s="61"/>
      <c r="R63" s="61"/>
      <c r="S63" s="61"/>
      <c r="T63" s="61"/>
      <c r="U63" s="61"/>
      <c r="V63" s="61"/>
      <c r="W63" s="62">
        <v>2564929</v>
      </c>
      <c r="X63" s="61"/>
      <c r="Y63" s="61"/>
      <c r="Z63" s="61"/>
      <c r="AA63" s="62">
        <v>6997605</v>
      </c>
      <c r="AB63" s="61"/>
      <c r="AC63" s="61"/>
      <c r="AD63" s="62">
        <v>6866764</v>
      </c>
      <c r="AE63" s="61"/>
      <c r="AF63" s="62">
        <v>5491516</v>
      </c>
      <c r="AG63" s="61"/>
      <c r="AH63" s="61"/>
      <c r="AI63" s="62">
        <v>3560255</v>
      </c>
      <c r="AJ63" s="61"/>
      <c r="AK63" s="61"/>
      <c r="AL63" s="61"/>
      <c r="AM63" s="61"/>
      <c r="AN63" s="61"/>
      <c r="AO63" s="61"/>
      <c r="AP63" s="62">
        <v>413825</v>
      </c>
      <c r="AQ63" s="61"/>
      <c r="AR63" s="62">
        <v>719006</v>
      </c>
      <c r="AS63" s="61"/>
      <c r="AT63" s="61"/>
      <c r="AU63" s="61"/>
      <c r="AV63" s="62">
        <v>12612</v>
      </c>
      <c r="AW63" s="61"/>
      <c r="AX63" s="61"/>
      <c r="AY63" s="62">
        <v>630211</v>
      </c>
      <c r="AZ63" s="61"/>
      <c r="BA63" s="62">
        <v>1757193</v>
      </c>
      <c r="BB63" s="61"/>
      <c r="BC63" s="61"/>
      <c r="BD63" s="61"/>
      <c r="BE63" s="62">
        <v>306119</v>
      </c>
      <c r="BF63" s="61"/>
      <c r="BG63" s="61"/>
      <c r="BH63" s="61"/>
      <c r="BI63" s="62">
        <v>590399</v>
      </c>
      <c r="BJ63" s="61"/>
      <c r="BK63" s="62">
        <v>53027</v>
      </c>
      <c r="BL63" s="61"/>
      <c r="BM63" s="61"/>
      <c r="BN63" s="61"/>
      <c r="BO63" s="62">
        <v>-1490346</v>
      </c>
    </row>
    <row r="64" spans="1:67" x14ac:dyDescent="0.2">
      <c r="A64" s="57" t="s">
        <v>6</v>
      </c>
      <c r="B64" s="56" t="s">
        <v>6</v>
      </c>
      <c r="C64" s="56" t="s">
        <v>362</v>
      </c>
      <c r="D64" s="56">
        <v>1996</v>
      </c>
      <c r="E64" s="58">
        <v>35596977</v>
      </c>
      <c r="F64" s="58">
        <v>34045693</v>
      </c>
      <c r="G64" s="59">
        <v>30729274</v>
      </c>
      <c r="H64" s="59">
        <v>4867703</v>
      </c>
      <c r="I64" s="60">
        <v>0</v>
      </c>
      <c r="J64" s="58">
        <v>-1551284</v>
      </c>
      <c r="K64" s="62">
        <v>451629</v>
      </c>
      <c r="L64" s="61"/>
      <c r="M64" s="62">
        <v>253355</v>
      </c>
      <c r="N64" s="61"/>
      <c r="O64" s="61"/>
      <c r="P64" s="62">
        <v>3474482</v>
      </c>
      <c r="Q64" s="61"/>
      <c r="R64" s="61"/>
      <c r="S64" s="61"/>
      <c r="T64" s="61"/>
      <c r="U64" s="61"/>
      <c r="V64" s="61"/>
      <c r="W64" s="62">
        <v>2590080</v>
      </c>
      <c r="X64" s="61"/>
      <c r="Y64" s="61"/>
      <c r="Z64" s="61"/>
      <c r="AA64" s="62">
        <v>7190663</v>
      </c>
      <c r="AB64" s="61"/>
      <c r="AC64" s="61"/>
      <c r="AD64" s="62">
        <v>7188652</v>
      </c>
      <c r="AE64" s="61"/>
      <c r="AF64" s="62">
        <v>5934180</v>
      </c>
      <c r="AG64" s="61"/>
      <c r="AH64" s="61"/>
      <c r="AI64" s="62">
        <v>3646233</v>
      </c>
      <c r="AJ64" s="61"/>
      <c r="AK64" s="61"/>
      <c r="AL64" s="61"/>
      <c r="AM64" s="61"/>
      <c r="AN64" s="61"/>
      <c r="AO64" s="61"/>
      <c r="AP64" s="62">
        <v>419633</v>
      </c>
      <c r="AQ64" s="61"/>
      <c r="AR64" s="62">
        <v>760285</v>
      </c>
      <c r="AS64" s="61"/>
      <c r="AT64" s="61"/>
      <c r="AU64" s="61"/>
      <c r="AV64" s="62">
        <v>23071</v>
      </c>
      <c r="AW64" s="61"/>
      <c r="AX64" s="61"/>
      <c r="AY64" s="62">
        <v>673033</v>
      </c>
      <c r="AZ64" s="61"/>
      <c r="BA64" s="62">
        <v>1870091</v>
      </c>
      <c r="BB64" s="61"/>
      <c r="BC64" s="61"/>
      <c r="BD64" s="61"/>
      <c r="BE64" s="62">
        <v>338196</v>
      </c>
      <c r="BF64" s="61"/>
      <c r="BG64" s="61"/>
      <c r="BH64" s="61"/>
      <c r="BI64" s="62">
        <v>730367</v>
      </c>
      <c r="BJ64" s="61"/>
      <c r="BK64" s="62">
        <v>53027</v>
      </c>
      <c r="BL64" s="61"/>
      <c r="BM64" s="61"/>
      <c r="BN64" s="61"/>
      <c r="BO64" s="62">
        <v>-1551284</v>
      </c>
    </row>
    <row r="65" spans="1:67" x14ac:dyDescent="0.2">
      <c r="A65" s="57" t="s">
        <v>6</v>
      </c>
      <c r="B65" s="56" t="s">
        <v>6</v>
      </c>
      <c r="C65" s="56" t="s">
        <v>362</v>
      </c>
      <c r="D65" s="56">
        <v>1997</v>
      </c>
      <c r="E65" s="58">
        <v>37251401</v>
      </c>
      <c r="F65" s="58">
        <v>35573648</v>
      </c>
      <c r="G65" s="59">
        <v>31901499</v>
      </c>
      <c r="H65" s="59">
        <v>5349902</v>
      </c>
      <c r="I65" s="60">
        <v>0</v>
      </c>
      <c r="J65" s="58">
        <v>-1677753</v>
      </c>
      <c r="K65" s="62">
        <v>451629</v>
      </c>
      <c r="L65" s="61"/>
      <c r="M65" s="62">
        <v>253355</v>
      </c>
      <c r="N65" s="61"/>
      <c r="O65" s="61"/>
      <c r="P65" s="62">
        <v>3529522</v>
      </c>
      <c r="Q65" s="61"/>
      <c r="R65" s="61"/>
      <c r="S65" s="61"/>
      <c r="T65" s="61"/>
      <c r="U65" s="61"/>
      <c r="V65" s="61"/>
      <c r="W65" s="62">
        <v>2634519</v>
      </c>
      <c r="X65" s="61"/>
      <c r="Y65" s="61"/>
      <c r="Z65" s="61"/>
      <c r="AA65" s="62">
        <v>7423911</v>
      </c>
      <c r="AB65" s="61"/>
      <c r="AC65" s="61"/>
      <c r="AD65" s="62">
        <v>7578329</v>
      </c>
      <c r="AE65" s="61"/>
      <c r="AF65" s="62">
        <v>6316464</v>
      </c>
      <c r="AG65" s="61"/>
      <c r="AH65" s="61"/>
      <c r="AI65" s="62">
        <v>3713770</v>
      </c>
      <c r="AJ65" s="61"/>
      <c r="AK65" s="61"/>
      <c r="AL65" s="61"/>
      <c r="AM65" s="61"/>
      <c r="AN65" s="61"/>
      <c r="AO65" s="61"/>
      <c r="AP65" s="62">
        <v>438035</v>
      </c>
      <c r="AQ65" s="61"/>
      <c r="AR65" s="62">
        <v>877067</v>
      </c>
      <c r="AS65" s="61"/>
      <c r="AT65" s="61"/>
      <c r="AU65" s="61"/>
      <c r="AV65" s="62">
        <v>25016</v>
      </c>
      <c r="AW65" s="61"/>
      <c r="AX65" s="61"/>
      <c r="AY65" s="62">
        <v>701648</v>
      </c>
      <c r="AZ65" s="61"/>
      <c r="BA65" s="62">
        <v>2090188</v>
      </c>
      <c r="BB65" s="61"/>
      <c r="BC65" s="61"/>
      <c r="BD65" s="61"/>
      <c r="BE65" s="62">
        <v>368183</v>
      </c>
      <c r="BF65" s="61"/>
      <c r="BG65" s="61"/>
      <c r="BH65" s="61"/>
      <c r="BI65" s="62">
        <v>796738</v>
      </c>
      <c r="BJ65" s="61"/>
      <c r="BK65" s="62">
        <v>53027</v>
      </c>
      <c r="BL65" s="61"/>
      <c r="BM65" s="61"/>
      <c r="BN65" s="61"/>
      <c r="BO65" s="62">
        <v>-1677753</v>
      </c>
    </row>
    <row r="66" spans="1:67" x14ac:dyDescent="0.2">
      <c r="A66" s="57" t="s">
        <v>6</v>
      </c>
      <c r="B66" s="56" t="s">
        <v>6</v>
      </c>
      <c r="C66" s="56" t="s">
        <v>362</v>
      </c>
      <c r="D66" s="56">
        <v>1998</v>
      </c>
      <c r="E66" s="58">
        <v>39322570</v>
      </c>
      <c r="F66" s="58">
        <v>37474382</v>
      </c>
      <c r="G66" s="59">
        <v>33504779</v>
      </c>
      <c r="H66" s="59">
        <v>5817791</v>
      </c>
      <c r="I66" s="60">
        <v>0</v>
      </c>
      <c r="J66" s="58">
        <v>-1848188</v>
      </c>
      <c r="K66" s="62">
        <v>451629</v>
      </c>
      <c r="L66" s="61"/>
      <c r="M66" s="62">
        <v>253355</v>
      </c>
      <c r="N66" s="61"/>
      <c r="O66" s="61"/>
      <c r="P66" s="62">
        <v>3535721</v>
      </c>
      <c r="Q66" s="61"/>
      <c r="R66" s="61"/>
      <c r="S66" s="61"/>
      <c r="T66" s="61"/>
      <c r="U66" s="61"/>
      <c r="V66" s="61"/>
      <c r="W66" s="62">
        <v>2656807</v>
      </c>
      <c r="X66" s="61"/>
      <c r="Y66" s="61"/>
      <c r="Z66" s="61"/>
      <c r="AA66" s="62">
        <v>8081770</v>
      </c>
      <c r="AB66" s="61"/>
      <c r="AC66" s="61"/>
      <c r="AD66" s="62">
        <v>8130068</v>
      </c>
      <c r="AE66" s="61"/>
      <c r="AF66" s="62">
        <v>6485296</v>
      </c>
      <c r="AG66" s="61"/>
      <c r="AH66" s="61"/>
      <c r="AI66" s="62">
        <v>3910133</v>
      </c>
      <c r="AJ66" s="61"/>
      <c r="AK66" s="61"/>
      <c r="AL66" s="61"/>
      <c r="AM66" s="61"/>
      <c r="AN66" s="61"/>
      <c r="AO66" s="61"/>
      <c r="AP66" s="62">
        <v>455627</v>
      </c>
      <c r="AQ66" s="61"/>
      <c r="AR66" s="62">
        <v>1052975</v>
      </c>
      <c r="AS66" s="61"/>
      <c r="AT66" s="61"/>
      <c r="AU66" s="61"/>
      <c r="AV66" s="62">
        <v>27778</v>
      </c>
      <c r="AW66" s="61"/>
      <c r="AX66" s="61"/>
      <c r="AY66" s="62">
        <v>747960</v>
      </c>
      <c r="AZ66" s="61"/>
      <c r="BA66" s="62">
        <v>2205211</v>
      </c>
      <c r="BB66" s="61"/>
      <c r="BC66" s="61"/>
      <c r="BD66" s="61"/>
      <c r="BE66" s="62">
        <v>379689</v>
      </c>
      <c r="BF66" s="61"/>
      <c r="BG66" s="61"/>
      <c r="BH66" s="61"/>
      <c r="BI66" s="62">
        <v>895524</v>
      </c>
      <c r="BJ66" s="61"/>
      <c r="BK66" s="62">
        <v>53027</v>
      </c>
      <c r="BL66" s="61"/>
      <c r="BM66" s="61"/>
      <c r="BN66" s="61"/>
      <c r="BO66" s="62">
        <v>-1848188</v>
      </c>
    </row>
    <row r="67" spans="1:67" x14ac:dyDescent="0.2">
      <c r="A67" s="57" t="s">
        <v>6</v>
      </c>
      <c r="B67" s="56" t="s">
        <v>6</v>
      </c>
      <c r="C67" s="56" t="s">
        <v>363</v>
      </c>
      <c r="D67" s="56">
        <v>1989</v>
      </c>
      <c r="E67" s="58">
        <v>191490</v>
      </c>
      <c r="F67" s="58">
        <v>186425</v>
      </c>
      <c r="G67" s="59">
        <v>190537</v>
      </c>
      <c r="H67" s="59">
        <v>953</v>
      </c>
      <c r="I67" s="60">
        <v>0</v>
      </c>
      <c r="J67" s="58">
        <v>-5065</v>
      </c>
      <c r="K67" s="62">
        <v>1120</v>
      </c>
      <c r="L67" s="61"/>
      <c r="M67" s="61"/>
      <c r="N67" s="61"/>
      <c r="O67" s="61"/>
      <c r="P67" s="62">
        <v>10982</v>
      </c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2">
        <v>102148</v>
      </c>
      <c r="AB67" s="61"/>
      <c r="AC67" s="61"/>
      <c r="AD67" s="62">
        <v>15584</v>
      </c>
      <c r="AE67" s="61"/>
      <c r="AF67" s="62">
        <v>38430</v>
      </c>
      <c r="AG67" s="61"/>
      <c r="AH67" s="61"/>
      <c r="AI67" s="62">
        <v>22273</v>
      </c>
      <c r="AJ67" s="61"/>
      <c r="AK67" s="61"/>
      <c r="AL67" s="61"/>
      <c r="AM67" s="61"/>
      <c r="AN67" s="61"/>
      <c r="AO67" s="61"/>
      <c r="AP67" s="61">
        <v>826</v>
      </c>
      <c r="AQ67" s="61"/>
      <c r="AR67" s="61"/>
      <c r="AS67" s="61"/>
      <c r="AT67" s="61"/>
      <c r="AU67" s="61"/>
      <c r="AV67" s="61"/>
      <c r="AW67" s="61"/>
      <c r="AX67" s="61"/>
      <c r="AY67" s="61">
        <v>127</v>
      </c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2">
        <v>-5065</v>
      </c>
    </row>
    <row r="68" spans="1:67" x14ac:dyDescent="0.2">
      <c r="A68" s="57" t="s">
        <v>6</v>
      </c>
      <c r="B68" s="56" t="s">
        <v>6</v>
      </c>
      <c r="C68" s="56" t="s">
        <v>363</v>
      </c>
      <c r="D68" s="56">
        <v>1990</v>
      </c>
      <c r="E68" s="58">
        <v>136570</v>
      </c>
      <c r="F68" s="58">
        <v>131505</v>
      </c>
      <c r="G68" s="59">
        <v>135617</v>
      </c>
      <c r="H68" s="59">
        <v>953</v>
      </c>
      <c r="I68" s="60">
        <v>0</v>
      </c>
      <c r="J68" s="58">
        <v>-5065</v>
      </c>
      <c r="K68" s="62">
        <v>1120</v>
      </c>
      <c r="L68" s="61"/>
      <c r="M68" s="61"/>
      <c r="N68" s="61"/>
      <c r="O68" s="61"/>
      <c r="P68" s="62">
        <v>10982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2">
        <v>41130</v>
      </c>
      <c r="AB68" s="61"/>
      <c r="AC68" s="61"/>
      <c r="AD68" s="62">
        <v>19661</v>
      </c>
      <c r="AE68" s="61"/>
      <c r="AF68" s="62">
        <v>40230</v>
      </c>
      <c r="AG68" s="61"/>
      <c r="AH68" s="61"/>
      <c r="AI68" s="62">
        <v>22494</v>
      </c>
      <c r="AJ68" s="61"/>
      <c r="AK68" s="61"/>
      <c r="AL68" s="61"/>
      <c r="AM68" s="61"/>
      <c r="AN68" s="61"/>
      <c r="AO68" s="61"/>
      <c r="AP68" s="61">
        <v>826</v>
      </c>
      <c r="AQ68" s="61"/>
      <c r="AR68" s="61"/>
      <c r="AS68" s="61"/>
      <c r="AT68" s="61"/>
      <c r="AU68" s="61"/>
      <c r="AV68" s="61"/>
      <c r="AW68" s="61"/>
      <c r="AX68" s="61"/>
      <c r="AY68" s="61">
        <v>127</v>
      </c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2">
        <v>-5065</v>
      </c>
    </row>
    <row r="69" spans="1:67" x14ac:dyDescent="0.2">
      <c r="A69" s="57" t="s">
        <v>6</v>
      </c>
      <c r="B69" s="56" t="s">
        <v>6</v>
      </c>
      <c r="C69" s="56" t="s">
        <v>363</v>
      </c>
      <c r="D69" s="56">
        <v>1991</v>
      </c>
      <c r="E69" s="58">
        <v>141000</v>
      </c>
      <c r="F69" s="58">
        <v>135935</v>
      </c>
      <c r="G69" s="59">
        <v>140047</v>
      </c>
      <c r="H69" s="59">
        <v>953</v>
      </c>
      <c r="I69" s="60">
        <v>0</v>
      </c>
      <c r="J69" s="58">
        <v>-5065</v>
      </c>
      <c r="K69" s="62">
        <v>1120</v>
      </c>
      <c r="L69" s="61"/>
      <c r="M69" s="61"/>
      <c r="N69" s="61"/>
      <c r="O69" s="61"/>
      <c r="P69" s="62">
        <v>10982</v>
      </c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2">
        <v>41130</v>
      </c>
      <c r="AB69" s="61"/>
      <c r="AC69" s="61"/>
      <c r="AD69" s="62">
        <v>22024</v>
      </c>
      <c r="AE69" s="61"/>
      <c r="AF69" s="62">
        <v>40230</v>
      </c>
      <c r="AG69" s="61"/>
      <c r="AH69" s="61"/>
      <c r="AI69" s="62">
        <v>24561</v>
      </c>
      <c r="AJ69" s="61"/>
      <c r="AK69" s="61"/>
      <c r="AL69" s="61"/>
      <c r="AM69" s="61"/>
      <c r="AN69" s="61"/>
      <c r="AO69" s="61"/>
      <c r="AP69" s="61">
        <v>826</v>
      </c>
      <c r="AQ69" s="61"/>
      <c r="AR69" s="61"/>
      <c r="AS69" s="61"/>
      <c r="AT69" s="61"/>
      <c r="AU69" s="61"/>
      <c r="AV69" s="61"/>
      <c r="AW69" s="61"/>
      <c r="AX69" s="61"/>
      <c r="AY69" s="61">
        <v>127</v>
      </c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2">
        <v>-5065</v>
      </c>
    </row>
    <row r="70" spans="1:67" x14ac:dyDescent="0.2">
      <c r="A70" s="57" t="s">
        <v>6</v>
      </c>
      <c r="B70" s="56" t="s">
        <v>6</v>
      </c>
      <c r="C70" s="56" t="s">
        <v>363</v>
      </c>
      <c r="D70" s="56">
        <v>1992</v>
      </c>
      <c r="E70" s="58">
        <v>159389</v>
      </c>
      <c r="F70" s="58">
        <v>154324</v>
      </c>
      <c r="G70" s="59">
        <v>158436</v>
      </c>
      <c r="H70" s="59">
        <v>953</v>
      </c>
      <c r="I70" s="60">
        <v>0</v>
      </c>
      <c r="J70" s="58">
        <v>-5065</v>
      </c>
      <c r="K70" s="62">
        <v>1120</v>
      </c>
      <c r="L70" s="61"/>
      <c r="M70" s="61"/>
      <c r="N70" s="61"/>
      <c r="O70" s="61"/>
      <c r="P70" s="62">
        <v>10982</v>
      </c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2">
        <v>46839</v>
      </c>
      <c r="AB70" s="61"/>
      <c r="AC70" s="61"/>
      <c r="AD70" s="62">
        <v>22024</v>
      </c>
      <c r="AE70" s="61"/>
      <c r="AF70" s="62">
        <v>51797</v>
      </c>
      <c r="AG70" s="61"/>
      <c r="AH70" s="61"/>
      <c r="AI70" s="62">
        <v>25674</v>
      </c>
      <c r="AJ70" s="61"/>
      <c r="AK70" s="61"/>
      <c r="AL70" s="61"/>
      <c r="AM70" s="61"/>
      <c r="AN70" s="61"/>
      <c r="AO70" s="61"/>
      <c r="AP70" s="61">
        <v>826</v>
      </c>
      <c r="AQ70" s="61"/>
      <c r="AR70" s="61"/>
      <c r="AS70" s="61"/>
      <c r="AT70" s="61"/>
      <c r="AU70" s="61"/>
      <c r="AV70" s="61"/>
      <c r="AW70" s="61"/>
      <c r="AX70" s="61"/>
      <c r="AY70" s="61">
        <v>127</v>
      </c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2">
        <v>-5065</v>
      </c>
    </row>
    <row r="71" spans="1:67" x14ac:dyDescent="0.2">
      <c r="A71" s="57" t="s">
        <v>6</v>
      </c>
      <c r="B71" s="56" t="s">
        <v>6</v>
      </c>
      <c r="C71" s="56" t="s">
        <v>363</v>
      </c>
      <c r="D71" s="56">
        <v>1993</v>
      </c>
      <c r="E71" s="58">
        <v>158732</v>
      </c>
      <c r="F71" s="58">
        <v>153667</v>
      </c>
      <c r="G71" s="59">
        <v>156639</v>
      </c>
      <c r="H71" s="59">
        <v>2093</v>
      </c>
      <c r="I71" s="60">
        <v>0</v>
      </c>
      <c r="J71" s="58">
        <v>-5065</v>
      </c>
      <c r="K71" s="62">
        <v>1120</v>
      </c>
      <c r="L71" s="61"/>
      <c r="M71" s="61"/>
      <c r="N71" s="61"/>
      <c r="O71" s="61"/>
      <c r="P71" s="62">
        <v>10982</v>
      </c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2">
        <v>59190</v>
      </c>
      <c r="AB71" s="61"/>
      <c r="AC71" s="61"/>
      <c r="AD71" s="62">
        <v>22024</v>
      </c>
      <c r="AE71" s="61"/>
      <c r="AF71" s="62">
        <v>36382</v>
      </c>
      <c r="AG71" s="61"/>
      <c r="AH71" s="61"/>
      <c r="AI71" s="62">
        <v>26941</v>
      </c>
      <c r="AJ71" s="61"/>
      <c r="AK71" s="61"/>
      <c r="AL71" s="61"/>
      <c r="AM71" s="61"/>
      <c r="AN71" s="61"/>
      <c r="AO71" s="61"/>
      <c r="AP71" s="61">
        <v>826</v>
      </c>
      <c r="AQ71" s="61"/>
      <c r="AR71" s="61"/>
      <c r="AS71" s="61"/>
      <c r="AT71" s="61"/>
      <c r="AU71" s="61"/>
      <c r="AV71" s="61"/>
      <c r="AW71" s="61"/>
      <c r="AX71" s="61"/>
      <c r="AY71" s="62">
        <v>1267</v>
      </c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2">
        <v>-5065</v>
      </c>
    </row>
    <row r="72" spans="1:67" x14ac:dyDescent="0.2">
      <c r="A72" s="57" t="s">
        <v>6</v>
      </c>
      <c r="B72" s="56" t="s">
        <v>6</v>
      </c>
      <c r="C72" s="56" t="s">
        <v>363</v>
      </c>
      <c r="D72" s="56">
        <v>1994</v>
      </c>
      <c r="E72" s="58">
        <v>183741</v>
      </c>
      <c r="F72" s="58">
        <v>161272</v>
      </c>
      <c r="G72" s="59">
        <v>178823</v>
      </c>
      <c r="H72" s="59">
        <v>4918</v>
      </c>
      <c r="I72" s="60">
        <v>0</v>
      </c>
      <c r="J72" s="58">
        <v>-22469</v>
      </c>
      <c r="K72" s="62">
        <v>1120</v>
      </c>
      <c r="L72" s="61"/>
      <c r="M72" s="61"/>
      <c r="N72" s="61"/>
      <c r="O72" s="61"/>
      <c r="P72" s="62">
        <v>10982</v>
      </c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2">
        <v>79412</v>
      </c>
      <c r="AB72" s="61"/>
      <c r="AC72" s="61"/>
      <c r="AD72" s="62">
        <v>22024</v>
      </c>
      <c r="AE72" s="61"/>
      <c r="AF72" s="62">
        <v>37230</v>
      </c>
      <c r="AG72" s="61"/>
      <c r="AH72" s="61"/>
      <c r="AI72" s="62">
        <v>28055</v>
      </c>
      <c r="AJ72" s="61"/>
      <c r="AK72" s="61"/>
      <c r="AL72" s="61"/>
      <c r="AM72" s="61"/>
      <c r="AN72" s="61"/>
      <c r="AO72" s="61"/>
      <c r="AP72" s="61">
        <v>826</v>
      </c>
      <c r="AQ72" s="61"/>
      <c r="AR72" s="62">
        <v>2825</v>
      </c>
      <c r="AS72" s="61"/>
      <c r="AT72" s="61"/>
      <c r="AU72" s="61"/>
      <c r="AV72" s="61"/>
      <c r="AW72" s="61"/>
      <c r="AX72" s="61"/>
      <c r="AY72" s="62">
        <v>1267</v>
      </c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2">
        <v>-22469</v>
      </c>
    </row>
    <row r="73" spans="1:67" x14ac:dyDescent="0.2">
      <c r="A73" s="57" t="s">
        <v>6</v>
      </c>
      <c r="B73" s="56" t="s">
        <v>6</v>
      </c>
      <c r="C73" s="56" t="s">
        <v>363</v>
      </c>
      <c r="D73" s="56">
        <v>1995</v>
      </c>
      <c r="E73" s="58">
        <v>191786</v>
      </c>
      <c r="F73" s="58">
        <v>169317</v>
      </c>
      <c r="G73" s="59">
        <v>186868</v>
      </c>
      <c r="H73" s="59">
        <v>4918</v>
      </c>
      <c r="I73" s="60">
        <v>0</v>
      </c>
      <c r="J73" s="58">
        <v>-22469</v>
      </c>
      <c r="K73" s="62">
        <v>1120</v>
      </c>
      <c r="L73" s="61"/>
      <c r="M73" s="61"/>
      <c r="N73" s="61"/>
      <c r="O73" s="61"/>
      <c r="P73" s="62">
        <v>10982</v>
      </c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2">
        <v>83854</v>
      </c>
      <c r="AB73" s="61"/>
      <c r="AC73" s="61"/>
      <c r="AD73" s="62">
        <v>22024</v>
      </c>
      <c r="AE73" s="61"/>
      <c r="AF73" s="62">
        <v>38849</v>
      </c>
      <c r="AG73" s="61"/>
      <c r="AH73" s="61"/>
      <c r="AI73" s="62">
        <v>30039</v>
      </c>
      <c r="AJ73" s="61"/>
      <c r="AK73" s="61"/>
      <c r="AL73" s="61"/>
      <c r="AM73" s="61"/>
      <c r="AN73" s="61"/>
      <c r="AO73" s="61"/>
      <c r="AP73" s="61">
        <v>826</v>
      </c>
      <c r="AQ73" s="61"/>
      <c r="AR73" s="62">
        <v>2825</v>
      </c>
      <c r="AS73" s="61"/>
      <c r="AT73" s="61"/>
      <c r="AU73" s="61"/>
      <c r="AV73" s="61"/>
      <c r="AW73" s="61"/>
      <c r="AX73" s="61"/>
      <c r="AY73" s="62">
        <v>1267</v>
      </c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2">
        <v>-22469</v>
      </c>
    </row>
    <row r="74" spans="1:67" x14ac:dyDescent="0.2">
      <c r="A74" s="57" t="s">
        <v>6</v>
      </c>
      <c r="B74" s="56" t="s">
        <v>6</v>
      </c>
      <c r="C74" s="56" t="s">
        <v>363</v>
      </c>
      <c r="D74" s="56">
        <v>1996</v>
      </c>
      <c r="E74" s="58">
        <v>172631</v>
      </c>
      <c r="F74" s="58">
        <v>150162</v>
      </c>
      <c r="G74" s="59">
        <v>167556</v>
      </c>
      <c r="H74" s="59">
        <v>5075</v>
      </c>
      <c r="I74" s="60">
        <v>0</v>
      </c>
      <c r="J74" s="58">
        <v>-22469</v>
      </c>
      <c r="K74" s="62">
        <v>1120</v>
      </c>
      <c r="L74" s="61"/>
      <c r="M74" s="61"/>
      <c r="N74" s="61"/>
      <c r="O74" s="61"/>
      <c r="P74" s="62">
        <v>10982</v>
      </c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2">
        <v>91251</v>
      </c>
      <c r="AB74" s="61"/>
      <c r="AC74" s="61"/>
      <c r="AD74" s="62">
        <v>21617</v>
      </c>
      <c r="AE74" s="61"/>
      <c r="AF74" s="62">
        <v>28179</v>
      </c>
      <c r="AG74" s="61"/>
      <c r="AH74" s="61"/>
      <c r="AI74" s="62">
        <v>14407</v>
      </c>
      <c r="AJ74" s="61"/>
      <c r="AK74" s="61"/>
      <c r="AL74" s="61"/>
      <c r="AM74" s="61"/>
      <c r="AN74" s="61"/>
      <c r="AO74" s="61"/>
      <c r="AP74" s="61">
        <v>826</v>
      </c>
      <c r="AQ74" s="61"/>
      <c r="AR74" s="62">
        <v>2982</v>
      </c>
      <c r="AS74" s="61"/>
      <c r="AT74" s="61"/>
      <c r="AU74" s="61"/>
      <c r="AV74" s="61"/>
      <c r="AW74" s="61"/>
      <c r="AX74" s="61"/>
      <c r="AY74" s="62">
        <v>1267</v>
      </c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2">
        <v>-22469</v>
      </c>
    </row>
    <row r="75" spans="1:67" x14ac:dyDescent="0.2">
      <c r="A75" s="57" t="s">
        <v>6</v>
      </c>
      <c r="B75" s="56" t="s">
        <v>6</v>
      </c>
      <c r="C75" s="56" t="s">
        <v>363</v>
      </c>
      <c r="D75" s="56">
        <v>1997</v>
      </c>
      <c r="E75" s="58">
        <v>177624</v>
      </c>
      <c r="F75" s="58">
        <v>155155</v>
      </c>
      <c r="G75" s="59">
        <v>172549</v>
      </c>
      <c r="H75" s="59">
        <v>5075</v>
      </c>
      <c r="I75" s="60">
        <v>0</v>
      </c>
      <c r="J75" s="58">
        <v>-22469</v>
      </c>
      <c r="K75" s="62">
        <v>1120</v>
      </c>
      <c r="L75" s="61"/>
      <c r="M75" s="61"/>
      <c r="N75" s="61"/>
      <c r="O75" s="61"/>
      <c r="P75" s="62">
        <v>10982</v>
      </c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2">
        <v>96244</v>
      </c>
      <c r="AB75" s="61"/>
      <c r="AC75" s="61"/>
      <c r="AD75" s="62">
        <v>21617</v>
      </c>
      <c r="AE75" s="61"/>
      <c r="AF75" s="62">
        <v>28179</v>
      </c>
      <c r="AG75" s="61"/>
      <c r="AH75" s="61"/>
      <c r="AI75" s="62">
        <v>14407</v>
      </c>
      <c r="AJ75" s="61"/>
      <c r="AK75" s="61"/>
      <c r="AL75" s="61"/>
      <c r="AM75" s="61"/>
      <c r="AN75" s="61"/>
      <c r="AO75" s="61"/>
      <c r="AP75" s="61">
        <v>826</v>
      </c>
      <c r="AQ75" s="61"/>
      <c r="AR75" s="62">
        <v>2982</v>
      </c>
      <c r="AS75" s="61"/>
      <c r="AT75" s="61"/>
      <c r="AU75" s="61"/>
      <c r="AV75" s="61"/>
      <c r="AW75" s="61"/>
      <c r="AX75" s="61"/>
      <c r="AY75" s="62">
        <v>1267</v>
      </c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2">
        <v>-22469</v>
      </c>
    </row>
    <row r="76" spans="1:67" x14ac:dyDescent="0.2">
      <c r="A76" s="57" t="s">
        <v>6</v>
      </c>
      <c r="B76" s="56" t="s">
        <v>6</v>
      </c>
      <c r="C76" s="56" t="s">
        <v>363</v>
      </c>
      <c r="D76" s="56">
        <v>1998</v>
      </c>
      <c r="E76" s="58">
        <v>183326</v>
      </c>
      <c r="F76" s="58">
        <v>161613</v>
      </c>
      <c r="G76" s="59">
        <v>181076</v>
      </c>
      <c r="H76" s="59">
        <v>2250</v>
      </c>
      <c r="I76" s="60">
        <v>0</v>
      </c>
      <c r="J76" s="58">
        <v>-21713</v>
      </c>
      <c r="K76" s="62">
        <v>1120</v>
      </c>
      <c r="L76" s="61"/>
      <c r="M76" s="61"/>
      <c r="N76" s="61"/>
      <c r="O76" s="61"/>
      <c r="P76" s="62">
        <v>10982</v>
      </c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2">
        <v>100972</v>
      </c>
      <c r="AB76" s="61"/>
      <c r="AC76" s="61"/>
      <c r="AD76" s="62">
        <v>21617</v>
      </c>
      <c r="AE76" s="61"/>
      <c r="AF76" s="62">
        <v>31065</v>
      </c>
      <c r="AG76" s="61"/>
      <c r="AH76" s="61"/>
      <c r="AI76" s="62">
        <v>15320</v>
      </c>
      <c r="AJ76" s="61"/>
      <c r="AK76" s="61"/>
      <c r="AL76" s="61"/>
      <c r="AM76" s="61"/>
      <c r="AN76" s="61"/>
      <c r="AO76" s="61"/>
      <c r="AP76" s="61">
        <v>983</v>
      </c>
      <c r="AQ76" s="61"/>
      <c r="AR76" s="61"/>
      <c r="AS76" s="61"/>
      <c r="AT76" s="61"/>
      <c r="AU76" s="61"/>
      <c r="AV76" s="61"/>
      <c r="AW76" s="61"/>
      <c r="AX76" s="61"/>
      <c r="AY76" s="62">
        <v>1267</v>
      </c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2">
        <v>-21713</v>
      </c>
    </row>
    <row r="77" spans="1:67" x14ac:dyDescent="0.2">
      <c r="A77" s="57" t="s">
        <v>6</v>
      </c>
      <c r="B77" s="56" t="s">
        <v>6</v>
      </c>
      <c r="C77" s="56" t="s">
        <v>364</v>
      </c>
      <c r="D77" s="56">
        <v>1989</v>
      </c>
      <c r="E77" s="58">
        <v>587463</v>
      </c>
      <c r="F77" s="58">
        <v>547912</v>
      </c>
      <c r="G77" s="59">
        <v>493803</v>
      </c>
      <c r="H77" s="59">
        <v>93660</v>
      </c>
      <c r="I77" s="60">
        <v>0</v>
      </c>
      <c r="J77" s="58">
        <v>-39551</v>
      </c>
      <c r="K77" s="62">
        <v>4086</v>
      </c>
      <c r="L77" s="61"/>
      <c r="M77" s="61"/>
      <c r="N77" s="61"/>
      <c r="O77" s="61"/>
      <c r="P77" s="62">
        <v>22746</v>
      </c>
      <c r="Q77" s="61"/>
      <c r="R77" s="61"/>
      <c r="S77" s="61"/>
      <c r="T77" s="61"/>
      <c r="U77" s="61"/>
      <c r="V77" s="61"/>
      <c r="W77" s="62">
        <v>39291</v>
      </c>
      <c r="X77" s="61"/>
      <c r="Y77" s="61"/>
      <c r="Z77" s="61"/>
      <c r="AA77" s="62">
        <v>239926</v>
      </c>
      <c r="AB77" s="61"/>
      <c r="AC77" s="61"/>
      <c r="AD77" s="62">
        <v>66869</v>
      </c>
      <c r="AE77" s="61"/>
      <c r="AF77" s="62">
        <v>72268</v>
      </c>
      <c r="AG77" s="61"/>
      <c r="AH77" s="61"/>
      <c r="AI77" s="62">
        <v>48617</v>
      </c>
      <c r="AJ77" s="61"/>
      <c r="AK77" s="61"/>
      <c r="AL77" s="61"/>
      <c r="AM77" s="61"/>
      <c r="AN77" s="61"/>
      <c r="AO77" s="61"/>
      <c r="AP77" s="62">
        <v>8833</v>
      </c>
      <c r="AQ77" s="61"/>
      <c r="AR77" s="61"/>
      <c r="AS77" s="61"/>
      <c r="AT77" s="61"/>
      <c r="AU77" s="61"/>
      <c r="AV77" s="61"/>
      <c r="AW77" s="61"/>
      <c r="AX77" s="61"/>
      <c r="AY77" s="62">
        <v>18609</v>
      </c>
      <c r="AZ77" s="61"/>
      <c r="BA77" s="62">
        <v>63602</v>
      </c>
      <c r="BB77" s="61"/>
      <c r="BC77" s="61"/>
      <c r="BD77" s="61"/>
      <c r="BE77" s="61"/>
      <c r="BF77" s="61"/>
      <c r="BG77" s="61"/>
      <c r="BH77" s="61"/>
      <c r="BI77" s="61"/>
      <c r="BJ77" s="61"/>
      <c r="BK77" s="62">
        <v>2616</v>
      </c>
      <c r="BL77" s="61"/>
      <c r="BM77" s="61"/>
      <c r="BN77" s="61"/>
      <c r="BO77" s="62">
        <v>-39551</v>
      </c>
    </row>
    <row r="78" spans="1:67" x14ac:dyDescent="0.2">
      <c r="A78" s="57" t="s">
        <v>6</v>
      </c>
      <c r="B78" s="56" t="s">
        <v>6</v>
      </c>
      <c r="C78" s="56" t="s">
        <v>364</v>
      </c>
      <c r="D78" s="56">
        <v>1990</v>
      </c>
      <c r="E78" s="58">
        <v>666627</v>
      </c>
      <c r="F78" s="58">
        <v>627076</v>
      </c>
      <c r="G78" s="59">
        <v>564765</v>
      </c>
      <c r="H78" s="59">
        <v>101862</v>
      </c>
      <c r="I78" s="60">
        <v>0</v>
      </c>
      <c r="J78" s="58">
        <v>-39551</v>
      </c>
      <c r="K78" s="62">
        <v>4086</v>
      </c>
      <c r="L78" s="61"/>
      <c r="M78" s="61"/>
      <c r="N78" s="61"/>
      <c r="O78" s="61"/>
      <c r="P78" s="62">
        <v>31277</v>
      </c>
      <c r="Q78" s="61"/>
      <c r="R78" s="61"/>
      <c r="S78" s="61"/>
      <c r="T78" s="61"/>
      <c r="U78" s="61"/>
      <c r="V78" s="61"/>
      <c r="W78" s="62">
        <v>43398</v>
      </c>
      <c r="X78" s="61"/>
      <c r="Y78" s="61"/>
      <c r="Z78" s="61"/>
      <c r="AA78" s="62">
        <v>266262</v>
      </c>
      <c r="AB78" s="61"/>
      <c r="AC78" s="61"/>
      <c r="AD78" s="62">
        <v>74768</v>
      </c>
      <c r="AE78" s="61"/>
      <c r="AF78" s="62">
        <v>89585</v>
      </c>
      <c r="AG78" s="61"/>
      <c r="AH78" s="61"/>
      <c r="AI78" s="62">
        <v>55389</v>
      </c>
      <c r="AJ78" s="61"/>
      <c r="AK78" s="61"/>
      <c r="AL78" s="61"/>
      <c r="AM78" s="61"/>
      <c r="AN78" s="61"/>
      <c r="AO78" s="61"/>
      <c r="AP78" s="62">
        <v>8833</v>
      </c>
      <c r="AQ78" s="61"/>
      <c r="AR78" s="61"/>
      <c r="AS78" s="61"/>
      <c r="AT78" s="61"/>
      <c r="AU78" s="61"/>
      <c r="AV78" s="61"/>
      <c r="AW78" s="61"/>
      <c r="AX78" s="61"/>
      <c r="AY78" s="62">
        <v>22198</v>
      </c>
      <c r="AZ78" s="61"/>
      <c r="BA78" s="62">
        <v>68215</v>
      </c>
      <c r="BB78" s="61"/>
      <c r="BC78" s="61"/>
      <c r="BD78" s="61"/>
      <c r="BE78" s="61"/>
      <c r="BF78" s="61"/>
      <c r="BG78" s="61"/>
      <c r="BH78" s="61"/>
      <c r="BI78" s="61"/>
      <c r="BJ78" s="61"/>
      <c r="BK78" s="62">
        <v>2616</v>
      </c>
      <c r="BL78" s="61"/>
      <c r="BM78" s="61"/>
      <c r="BN78" s="61"/>
      <c r="BO78" s="62">
        <v>-39551</v>
      </c>
    </row>
    <row r="79" spans="1:67" x14ac:dyDescent="0.2">
      <c r="A79" s="57" t="s">
        <v>6</v>
      </c>
      <c r="B79" s="56" t="s">
        <v>6</v>
      </c>
      <c r="C79" s="56" t="s">
        <v>364</v>
      </c>
      <c r="D79" s="56">
        <v>1991</v>
      </c>
      <c r="E79" s="58">
        <v>748264</v>
      </c>
      <c r="F79" s="58">
        <v>708713</v>
      </c>
      <c r="G79" s="59">
        <v>642951</v>
      </c>
      <c r="H79" s="59">
        <v>105313</v>
      </c>
      <c r="I79" s="60">
        <v>0</v>
      </c>
      <c r="J79" s="58">
        <v>-39551</v>
      </c>
      <c r="K79" s="62">
        <v>4086</v>
      </c>
      <c r="L79" s="61"/>
      <c r="M79" s="61"/>
      <c r="N79" s="61"/>
      <c r="O79" s="61"/>
      <c r="P79" s="62">
        <v>31277</v>
      </c>
      <c r="Q79" s="61"/>
      <c r="R79" s="61"/>
      <c r="S79" s="61"/>
      <c r="T79" s="61"/>
      <c r="U79" s="61"/>
      <c r="V79" s="61"/>
      <c r="W79" s="62">
        <v>44444</v>
      </c>
      <c r="X79" s="61"/>
      <c r="Y79" s="61"/>
      <c r="Z79" s="61"/>
      <c r="AA79" s="62">
        <v>306395</v>
      </c>
      <c r="AB79" s="61"/>
      <c r="AC79" s="61"/>
      <c r="AD79" s="62">
        <v>83078</v>
      </c>
      <c r="AE79" s="61"/>
      <c r="AF79" s="62">
        <v>109981</v>
      </c>
      <c r="AG79" s="61"/>
      <c r="AH79" s="61"/>
      <c r="AI79" s="62">
        <v>63690</v>
      </c>
      <c r="AJ79" s="61"/>
      <c r="AK79" s="61"/>
      <c r="AL79" s="61"/>
      <c r="AM79" s="61"/>
      <c r="AN79" s="61"/>
      <c r="AO79" s="61"/>
      <c r="AP79" s="62">
        <v>9093</v>
      </c>
      <c r="AQ79" s="61"/>
      <c r="AR79" s="61"/>
      <c r="AS79" s="61"/>
      <c r="AT79" s="61"/>
      <c r="AU79" s="61"/>
      <c r="AV79" s="61"/>
      <c r="AW79" s="61"/>
      <c r="AX79" s="61"/>
      <c r="AY79" s="62">
        <v>25389</v>
      </c>
      <c r="AZ79" s="61"/>
      <c r="BA79" s="62">
        <v>68215</v>
      </c>
      <c r="BB79" s="61"/>
      <c r="BC79" s="61"/>
      <c r="BD79" s="61"/>
      <c r="BE79" s="61"/>
      <c r="BF79" s="61"/>
      <c r="BG79" s="61"/>
      <c r="BH79" s="61"/>
      <c r="BI79" s="61"/>
      <c r="BJ79" s="61"/>
      <c r="BK79" s="62">
        <v>2616</v>
      </c>
      <c r="BL79" s="61"/>
      <c r="BM79" s="61"/>
      <c r="BN79" s="61"/>
      <c r="BO79" s="62">
        <v>-39551</v>
      </c>
    </row>
    <row r="80" spans="1:67" x14ac:dyDescent="0.2">
      <c r="A80" s="57" t="s">
        <v>6</v>
      </c>
      <c r="B80" s="56" t="s">
        <v>6</v>
      </c>
      <c r="C80" s="56" t="s">
        <v>364</v>
      </c>
      <c r="D80" s="56">
        <v>1992</v>
      </c>
      <c r="E80" s="58">
        <v>759730</v>
      </c>
      <c r="F80" s="58">
        <v>720179</v>
      </c>
      <c r="G80" s="59">
        <v>651057</v>
      </c>
      <c r="H80" s="59">
        <v>108673</v>
      </c>
      <c r="I80" s="60">
        <v>0</v>
      </c>
      <c r="J80" s="58">
        <v>-39551</v>
      </c>
      <c r="K80" s="62">
        <v>4086</v>
      </c>
      <c r="L80" s="61"/>
      <c r="M80" s="61"/>
      <c r="N80" s="61"/>
      <c r="O80" s="61"/>
      <c r="P80" s="62">
        <v>31277</v>
      </c>
      <c r="Q80" s="61"/>
      <c r="R80" s="61"/>
      <c r="S80" s="61"/>
      <c r="T80" s="61"/>
      <c r="U80" s="61"/>
      <c r="V80" s="61"/>
      <c r="W80" s="62">
        <v>44444</v>
      </c>
      <c r="X80" s="61"/>
      <c r="Y80" s="61"/>
      <c r="Z80" s="61"/>
      <c r="AA80" s="62">
        <v>352233</v>
      </c>
      <c r="AB80" s="61"/>
      <c r="AC80" s="61"/>
      <c r="AD80" s="62">
        <v>82929</v>
      </c>
      <c r="AE80" s="61"/>
      <c r="AF80" s="62">
        <v>65717</v>
      </c>
      <c r="AG80" s="61"/>
      <c r="AH80" s="61"/>
      <c r="AI80" s="62">
        <v>70371</v>
      </c>
      <c r="AJ80" s="61"/>
      <c r="AK80" s="61"/>
      <c r="AL80" s="61"/>
      <c r="AM80" s="61"/>
      <c r="AN80" s="61"/>
      <c r="AO80" s="61"/>
      <c r="AP80" s="62">
        <v>9093</v>
      </c>
      <c r="AQ80" s="61"/>
      <c r="AR80" s="61"/>
      <c r="AS80" s="61"/>
      <c r="AT80" s="61"/>
      <c r="AU80" s="61"/>
      <c r="AV80" s="61"/>
      <c r="AW80" s="61"/>
      <c r="AX80" s="61"/>
      <c r="AY80" s="62">
        <v>28749</v>
      </c>
      <c r="AZ80" s="61"/>
      <c r="BA80" s="62">
        <v>68215</v>
      </c>
      <c r="BB80" s="61"/>
      <c r="BC80" s="61"/>
      <c r="BD80" s="61"/>
      <c r="BE80" s="61"/>
      <c r="BF80" s="61"/>
      <c r="BG80" s="61"/>
      <c r="BH80" s="61"/>
      <c r="BI80" s="61"/>
      <c r="BJ80" s="61"/>
      <c r="BK80" s="62">
        <v>2616</v>
      </c>
      <c r="BL80" s="61"/>
      <c r="BM80" s="61"/>
      <c r="BN80" s="61"/>
      <c r="BO80" s="62">
        <v>-39551</v>
      </c>
    </row>
    <row r="81" spans="1:67" x14ac:dyDescent="0.2">
      <c r="A81" s="57" t="s">
        <v>6</v>
      </c>
      <c r="B81" s="56" t="s">
        <v>6</v>
      </c>
      <c r="C81" s="56" t="s">
        <v>364</v>
      </c>
      <c r="D81" s="56">
        <v>1993</v>
      </c>
      <c r="E81" s="58">
        <v>803650</v>
      </c>
      <c r="F81" s="58">
        <v>764099</v>
      </c>
      <c r="G81" s="59">
        <v>692629</v>
      </c>
      <c r="H81" s="59">
        <v>111021</v>
      </c>
      <c r="I81" s="60">
        <v>0</v>
      </c>
      <c r="J81" s="58">
        <v>-39551</v>
      </c>
      <c r="K81" s="62">
        <v>4086</v>
      </c>
      <c r="L81" s="61"/>
      <c r="M81" s="61"/>
      <c r="N81" s="61"/>
      <c r="O81" s="61"/>
      <c r="P81" s="62">
        <v>31277</v>
      </c>
      <c r="Q81" s="61"/>
      <c r="R81" s="61"/>
      <c r="S81" s="61"/>
      <c r="T81" s="61"/>
      <c r="U81" s="61"/>
      <c r="V81" s="61"/>
      <c r="W81" s="62">
        <v>44444</v>
      </c>
      <c r="X81" s="61"/>
      <c r="Y81" s="61"/>
      <c r="Z81" s="61"/>
      <c r="AA81" s="62">
        <v>375855</v>
      </c>
      <c r="AB81" s="61"/>
      <c r="AC81" s="61"/>
      <c r="AD81" s="62">
        <v>88962</v>
      </c>
      <c r="AE81" s="61"/>
      <c r="AF81" s="62">
        <v>74453</v>
      </c>
      <c r="AG81" s="61"/>
      <c r="AH81" s="61"/>
      <c r="AI81" s="62">
        <v>73552</v>
      </c>
      <c r="AJ81" s="61"/>
      <c r="AK81" s="61"/>
      <c r="AL81" s="61"/>
      <c r="AM81" s="61"/>
      <c r="AN81" s="61"/>
      <c r="AO81" s="61"/>
      <c r="AP81" s="62">
        <v>9093</v>
      </c>
      <c r="AQ81" s="61"/>
      <c r="AR81" s="61"/>
      <c r="AS81" s="61"/>
      <c r="AT81" s="61"/>
      <c r="AU81" s="61"/>
      <c r="AV81" s="61"/>
      <c r="AW81" s="61"/>
      <c r="AX81" s="61"/>
      <c r="AY81" s="62">
        <v>32427</v>
      </c>
      <c r="AZ81" s="61"/>
      <c r="BA81" s="62">
        <v>68215</v>
      </c>
      <c r="BB81" s="61"/>
      <c r="BC81" s="61"/>
      <c r="BD81" s="61"/>
      <c r="BE81" s="61"/>
      <c r="BF81" s="61"/>
      <c r="BG81" s="61"/>
      <c r="BH81" s="61"/>
      <c r="BI81" s="61"/>
      <c r="BJ81" s="61"/>
      <c r="BK81" s="62">
        <v>1286</v>
      </c>
      <c r="BL81" s="61"/>
      <c r="BM81" s="61"/>
      <c r="BN81" s="61"/>
      <c r="BO81" s="62">
        <v>-39551</v>
      </c>
    </row>
    <row r="82" spans="1:67" x14ac:dyDescent="0.2">
      <c r="A82" s="57" t="s">
        <v>6</v>
      </c>
      <c r="B82" s="56" t="s">
        <v>6</v>
      </c>
      <c r="C82" s="56" t="s">
        <v>364</v>
      </c>
      <c r="D82" s="56">
        <v>1994</v>
      </c>
      <c r="E82" s="58">
        <v>817928</v>
      </c>
      <c r="F82" s="58">
        <v>734352</v>
      </c>
      <c r="G82" s="59">
        <v>706663</v>
      </c>
      <c r="H82" s="59">
        <v>111265</v>
      </c>
      <c r="I82" s="60">
        <v>0</v>
      </c>
      <c r="J82" s="58">
        <v>-83576</v>
      </c>
      <c r="K82" s="62">
        <v>4086</v>
      </c>
      <c r="L82" s="61"/>
      <c r="M82" s="61"/>
      <c r="N82" s="61"/>
      <c r="O82" s="61"/>
      <c r="P82" s="62">
        <v>31277</v>
      </c>
      <c r="Q82" s="61"/>
      <c r="R82" s="61"/>
      <c r="S82" s="61"/>
      <c r="T82" s="61"/>
      <c r="U82" s="61"/>
      <c r="V82" s="61"/>
      <c r="W82" s="62">
        <v>44444</v>
      </c>
      <c r="X82" s="61"/>
      <c r="Y82" s="61"/>
      <c r="Z82" s="61"/>
      <c r="AA82" s="62">
        <v>385718</v>
      </c>
      <c r="AB82" s="61"/>
      <c r="AC82" s="61"/>
      <c r="AD82" s="62">
        <v>110793</v>
      </c>
      <c r="AE82" s="61"/>
      <c r="AF82" s="62">
        <v>82007</v>
      </c>
      <c r="AG82" s="61"/>
      <c r="AH82" s="61"/>
      <c r="AI82" s="62">
        <v>48338</v>
      </c>
      <c r="AJ82" s="61"/>
      <c r="AK82" s="61"/>
      <c r="AL82" s="61"/>
      <c r="AM82" s="61"/>
      <c r="AN82" s="61"/>
      <c r="AO82" s="61"/>
      <c r="AP82" s="62">
        <v>9093</v>
      </c>
      <c r="AQ82" s="61"/>
      <c r="AR82" s="61"/>
      <c r="AS82" s="61"/>
      <c r="AT82" s="61"/>
      <c r="AU82" s="61"/>
      <c r="AV82" s="61"/>
      <c r="AW82" s="61"/>
      <c r="AX82" s="61"/>
      <c r="AY82" s="62">
        <v>32671</v>
      </c>
      <c r="AZ82" s="61"/>
      <c r="BA82" s="62">
        <v>68215</v>
      </c>
      <c r="BB82" s="61"/>
      <c r="BC82" s="61"/>
      <c r="BD82" s="61"/>
      <c r="BE82" s="61"/>
      <c r="BF82" s="61"/>
      <c r="BG82" s="61"/>
      <c r="BH82" s="61"/>
      <c r="BI82" s="61"/>
      <c r="BJ82" s="61"/>
      <c r="BK82" s="62">
        <v>1286</v>
      </c>
      <c r="BL82" s="61"/>
      <c r="BM82" s="61"/>
      <c r="BN82" s="61"/>
      <c r="BO82" s="62">
        <v>-83576</v>
      </c>
    </row>
    <row r="83" spans="1:67" x14ac:dyDescent="0.2">
      <c r="A83" s="57" t="s">
        <v>6</v>
      </c>
      <c r="B83" s="56" t="s">
        <v>6</v>
      </c>
      <c r="C83" s="56" t="s">
        <v>364</v>
      </c>
      <c r="D83" s="56">
        <v>1995</v>
      </c>
      <c r="E83" s="58">
        <v>927222</v>
      </c>
      <c r="F83" s="58">
        <v>833086</v>
      </c>
      <c r="G83" s="59">
        <v>768534</v>
      </c>
      <c r="H83" s="59">
        <v>158688</v>
      </c>
      <c r="I83" s="60">
        <v>0</v>
      </c>
      <c r="J83" s="58">
        <v>-94136</v>
      </c>
      <c r="K83" s="62">
        <v>4086</v>
      </c>
      <c r="L83" s="61"/>
      <c r="M83" s="61"/>
      <c r="N83" s="61"/>
      <c r="O83" s="61"/>
      <c r="P83" s="62">
        <v>31277</v>
      </c>
      <c r="Q83" s="61"/>
      <c r="R83" s="61"/>
      <c r="S83" s="61"/>
      <c r="T83" s="61"/>
      <c r="U83" s="61"/>
      <c r="V83" s="61"/>
      <c r="W83" s="62">
        <v>48211</v>
      </c>
      <c r="X83" s="61"/>
      <c r="Y83" s="61"/>
      <c r="Z83" s="61"/>
      <c r="AA83" s="62">
        <v>414543</v>
      </c>
      <c r="AB83" s="61"/>
      <c r="AC83" s="61"/>
      <c r="AD83" s="62">
        <v>125957</v>
      </c>
      <c r="AE83" s="61"/>
      <c r="AF83" s="62">
        <v>93334</v>
      </c>
      <c r="AG83" s="61"/>
      <c r="AH83" s="61"/>
      <c r="AI83" s="62">
        <v>51126</v>
      </c>
      <c r="AJ83" s="61"/>
      <c r="AK83" s="61"/>
      <c r="AL83" s="61"/>
      <c r="AM83" s="61"/>
      <c r="AN83" s="61"/>
      <c r="AO83" s="61"/>
      <c r="AP83" s="62">
        <v>9656</v>
      </c>
      <c r="AQ83" s="61"/>
      <c r="AR83" s="62">
        <v>3716</v>
      </c>
      <c r="AS83" s="61"/>
      <c r="AT83" s="61"/>
      <c r="AU83" s="61"/>
      <c r="AV83" s="61"/>
      <c r="AW83" s="61"/>
      <c r="AX83" s="61"/>
      <c r="AY83" s="62">
        <v>34538</v>
      </c>
      <c r="AZ83" s="61"/>
      <c r="BA83" s="62">
        <v>109492</v>
      </c>
      <c r="BB83" s="61"/>
      <c r="BC83" s="61"/>
      <c r="BD83" s="61"/>
      <c r="BE83" s="61"/>
      <c r="BF83" s="61"/>
      <c r="BG83" s="61"/>
      <c r="BH83" s="61"/>
      <c r="BI83" s="61"/>
      <c r="BJ83" s="61"/>
      <c r="BK83" s="62">
        <v>1286</v>
      </c>
      <c r="BL83" s="61"/>
      <c r="BM83" s="61"/>
      <c r="BN83" s="61"/>
      <c r="BO83" s="62">
        <v>-94136</v>
      </c>
    </row>
    <row r="84" spans="1:67" x14ac:dyDescent="0.2">
      <c r="A84" s="57" t="s">
        <v>6</v>
      </c>
      <c r="B84" s="56" t="s">
        <v>6</v>
      </c>
      <c r="C84" s="56" t="s">
        <v>364</v>
      </c>
      <c r="D84" s="56">
        <v>1996</v>
      </c>
      <c r="E84" s="58">
        <v>954077</v>
      </c>
      <c r="F84" s="58">
        <v>859432</v>
      </c>
      <c r="G84" s="59">
        <v>802599</v>
      </c>
      <c r="H84" s="59">
        <v>151478</v>
      </c>
      <c r="I84" s="60">
        <v>0</v>
      </c>
      <c r="J84" s="58">
        <v>-94645</v>
      </c>
      <c r="K84" s="62">
        <v>4086</v>
      </c>
      <c r="L84" s="61"/>
      <c r="M84" s="61"/>
      <c r="N84" s="61"/>
      <c r="O84" s="61"/>
      <c r="P84" s="62">
        <v>31277</v>
      </c>
      <c r="Q84" s="61"/>
      <c r="R84" s="61"/>
      <c r="S84" s="61"/>
      <c r="T84" s="61"/>
      <c r="U84" s="61"/>
      <c r="V84" s="61"/>
      <c r="W84" s="62">
        <v>48211</v>
      </c>
      <c r="X84" s="61"/>
      <c r="Y84" s="61"/>
      <c r="Z84" s="61"/>
      <c r="AA84" s="62">
        <v>437278</v>
      </c>
      <c r="AB84" s="61"/>
      <c r="AC84" s="61"/>
      <c r="AD84" s="62">
        <v>131581</v>
      </c>
      <c r="AE84" s="61"/>
      <c r="AF84" s="62">
        <v>96967</v>
      </c>
      <c r="AG84" s="61"/>
      <c r="AH84" s="61"/>
      <c r="AI84" s="62">
        <v>53199</v>
      </c>
      <c r="AJ84" s="61"/>
      <c r="AK84" s="61"/>
      <c r="AL84" s="61"/>
      <c r="AM84" s="61"/>
      <c r="AN84" s="61"/>
      <c r="AO84" s="61"/>
      <c r="AP84" s="62">
        <v>9656</v>
      </c>
      <c r="AQ84" s="61"/>
      <c r="AR84" s="62">
        <v>3716</v>
      </c>
      <c r="AS84" s="61"/>
      <c r="AT84" s="61"/>
      <c r="AU84" s="61"/>
      <c r="AV84" s="61"/>
      <c r="AW84" s="61"/>
      <c r="AX84" s="61"/>
      <c r="AY84" s="62">
        <v>41988</v>
      </c>
      <c r="AZ84" s="61"/>
      <c r="BA84" s="62">
        <v>94832</v>
      </c>
      <c r="BB84" s="61"/>
      <c r="BC84" s="61"/>
      <c r="BD84" s="61"/>
      <c r="BE84" s="61"/>
      <c r="BF84" s="61"/>
      <c r="BG84" s="61"/>
      <c r="BH84" s="61"/>
      <c r="BI84" s="61"/>
      <c r="BJ84" s="61"/>
      <c r="BK84" s="62">
        <v>1286</v>
      </c>
      <c r="BL84" s="61"/>
      <c r="BM84" s="61"/>
      <c r="BN84" s="61"/>
      <c r="BO84" s="62">
        <v>-94645</v>
      </c>
    </row>
    <row r="85" spans="1:67" x14ac:dyDescent="0.2">
      <c r="A85" s="57" t="s">
        <v>6</v>
      </c>
      <c r="B85" s="56" t="s">
        <v>6</v>
      </c>
      <c r="C85" s="56" t="s">
        <v>364</v>
      </c>
      <c r="D85" s="56">
        <v>1997</v>
      </c>
      <c r="E85" s="58">
        <v>1052739</v>
      </c>
      <c r="F85" s="58">
        <v>950087</v>
      </c>
      <c r="G85" s="59">
        <v>875479</v>
      </c>
      <c r="H85" s="59">
        <v>177260</v>
      </c>
      <c r="I85" s="60">
        <v>0</v>
      </c>
      <c r="J85" s="58">
        <v>-102652</v>
      </c>
      <c r="K85" s="62">
        <v>4086</v>
      </c>
      <c r="L85" s="61"/>
      <c r="M85" s="61"/>
      <c r="N85" s="61"/>
      <c r="O85" s="61"/>
      <c r="P85" s="62">
        <v>31277</v>
      </c>
      <c r="Q85" s="61"/>
      <c r="R85" s="61"/>
      <c r="S85" s="61"/>
      <c r="T85" s="61"/>
      <c r="U85" s="61"/>
      <c r="V85" s="61"/>
      <c r="W85" s="62">
        <v>48211</v>
      </c>
      <c r="X85" s="61"/>
      <c r="Y85" s="61"/>
      <c r="Z85" s="61"/>
      <c r="AA85" s="62">
        <v>473638</v>
      </c>
      <c r="AB85" s="61"/>
      <c r="AC85" s="61"/>
      <c r="AD85" s="62">
        <v>140072</v>
      </c>
      <c r="AE85" s="61"/>
      <c r="AF85" s="62">
        <v>120646</v>
      </c>
      <c r="AG85" s="61"/>
      <c r="AH85" s="61"/>
      <c r="AI85" s="62">
        <v>57549</v>
      </c>
      <c r="AJ85" s="61"/>
      <c r="AK85" s="61"/>
      <c r="AL85" s="61"/>
      <c r="AM85" s="61"/>
      <c r="AN85" s="61"/>
      <c r="AO85" s="61"/>
      <c r="AP85" s="62">
        <v>9656</v>
      </c>
      <c r="AQ85" s="61"/>
      <c r="AR85" s="62">
        <v>3716</v>
      </c>
      <c r="AS85" s="61"/>
      <c r="AT85" s="61"/>
      <c r="AU85" s="61"/>
      <c r="AV85" s="61"/>
      <c r="AW85" s="61"/>
      <c r="AX85" s="61"/>
      <c r="AY85" s="62">
        <v>43912</v>
      </c>
      <c r="AZ85" s="61"/>
      <c r="BA85" s="62">
        <v>118690</v>
      </c>
      <c r="BB85" s="61"/>
      <c r="BC85" s="61"/>
      <c r="BD85" s="61"/>
      <c r="BE85" s="61"/>
      <c r="BF85" s="61"/>
      <c r="BG85" s="61"/>
      <c r="BH85" s="61"/>
      <c r="BI85" s="61"/>
      <c r="BJ85" s="61"/>
      <c r="BK85" s="62">
        <v>1286</v>
      </c>
      <c r="BL85" s="61"/>
      <c r="BM85" s="61"/>
      <c r="BN85" s="61"/>
      <c r="BO85" s="62">
        <v>-102652</v>
      </c>
    </row>
    <row r="86" spans="1:67" x14ac:dyDescent="0.2">
      <c r="A86" s="57" t="s">
        <v>6</v>
      </c>
      <c r="B86" s="56" t="s">
        <v>6</v>
      </c>
      <c r="C86" s="56" t="s">
        <v>364</v>
      </c>
      <c r="D86" s="56">
        <v>1998</v>
      </c>
      <c r="E86" s="58">
        <v>1036760</v>
      </c>
      <c r="F86" s="58">
        <v>933735</v>
      </c>
      <c r="G86" s="59">
        <v>910611</v>
      </c>
      <c r="H86" s="59">
        <v>126149</v>
      </c>
      <c r="I86" s="60">
        <v>0</v>
      </c>
      <c r="J86" s="58">
        <v>-103025</v>
      </c>
      <c r="K86" s="62">
        <v>4086</v>
      </c>
      <c r="L86" s="61"/>
      <c r="M86" s="61"/>
      <c r="N86" s="61"/>
      <c r="O86" s="61"/>
      <c r="P86" s="62">
        <v>31277</v>
      </c>
      <c r="Q86" s="61"/>
      <c r="R86" s="61"/>
      <c r="S86" s="61"/>
      <c r="T86" s="61"/>
      <c r="U86" s="61"/>
      <c r="V86" s="61"/>
      <c r="W86" s="62">
        <v>48211</v>
      </c>
      <c r="X86" s="61"/>
      <c r="Y86" s="61"/>
      <c r="Z86" s="61"/>
      <c r="AA86" s="62">
        <v>499766</v>
      </c>
      <c r="AB86" s="61"/>
      <c r="AC86" s="61"/>
      <c r="AD86" s="62">
        <v>144809</v>
      </c>
      <c r="AE86" s="61"/>
      <c r="AF86" s="62">
        <v>124696</v>
      </c>
      <c r="AG86" s="61"/>
      <c r="AH86" s="61"/>
      <c r="AI86" s="62">
        <v>57766</v>
      </c>
      <c r="AJ86" s="61"/>
      <c r="AK86" s="61"/>
      <c r="AL86" s="61"/>
      <c r="AM86" s="61"/>
      <c r="AN86" s="61"/>
      <c r="AO86" s="61"/>
      <c r="AP86" s="62">
        <v>9656</v>
      </c>
      <c r="AQ86" s="61"/>
      <c r="AR86" s="62">
        <v>3716</v>
      </c>
      <c r="AS86" s="61"/>
      <c r="AT86" s="61"/>
      <c r="AU86" s="61"/>
      <c r="AV86" s="61"/>
      <c r="AW86" s="61"/>
      <c r="AX86" s="61"/>
      <c r="AY86" s="62">
        <v>31589</v>
      </c>
      <c r="AZ86" s="61"/>
      <c r="BA86" s="62">
        <v>79902</v>
      </c>
      <c r="BB86" s="61"/>
      <c r="BC86" s="61"/>
      <c r="BD86" s="61"/>
      <c r="BE86" s="61"/>
      <c r="BF86" s="61"/>
      <c r="BG86" s="61"/>
      <c r="BH86" s="61"/>
      <c r="BI86" s="61"/>
      <c r="BJ86" s="61"/>
      <c r="BK86" s="62">
        <v>1286</v>
      </c>
      <c r="BL86" s="61"/>
      <c r="BM86" s="61"/>
      <c r="BN86" s="61"/>
      <c r="BO86" s="62">
        <v>-103025</v>
      </c>
    </row>
    <row r="87" spans="1:67" x14ac:dyDescent="0.2">
      <c r="A87" s="57" t="s">
        <v>6</v>
      </c>
      <c r="B87" s="56" t="s">
        <v>6</v>
      </c>
      <c r="C87" s="56" t="s">
        <v>365</v>
      </c>
      <c r="D87" s="56">
        <v>1989</v>
      </c>
      <c r="E87" s="58">
        <v>2722483</v>
      </c>
      <c r="F87" s="58">
        <v>2653116</v>
      </c>
      <c r="G87" s="59">
        <v>2373721</v>
      </c>
      <c r="H87" s="59">
        <v>348762</v>
      </c>
      <c r="I87" s="60">
        <v>0</v>
      </c>
      <c r="J87" s="58">
        <v>-69367</v>
      </c>
      <c r="K87" s="62">
        <v>38992</v>
      </c>
      <c r="L87" s="61"/>
      <c r="M87" s="61"/>
      <c r="N87" s="61"/>
      <c r="O87" s="61"/>
      <c r="P87" s="62">
        <v>101490</v>
      </c>
      <c r="Q87" s="61"/>
      <c r="R87" s="61"/>
      <c r="S87" s="61"/>
      <c r="T87" s="61"/>
      <c r="U87" s="61"/>
      <c r="V87" s="61"/>
      <c r="W87" s="62">
        <v>138760</v>
      </c>
      <c r="X87" s="61"/>
      <c r="Y87" s="61"/>
      <c r="Z87" s="61"/>
      <c r="AA87" s="62">
        <v>790535</v>
      </c>
      <c r="AB87" s="61"/>
      <c r="AC87" s="61"/>
      <c r="AD87" s="62">
        <v>568683</v>
      </c>
      <c r="AE87" s="61"/>
      <c r="AF87" s="62">
        <v>518868</v>
      </c>
      <c r="AG87" s="61"/>
      <c r="AH87" s="61"/>
      <c r="AI87" s="62">
        <v>216393</v>
      </c>
      <c r="AJ87" s="61"/>
      <c r="AK87" s="61"/>
      <c r="AL87" s="61"/>
      <c r="AM87" s="61"/>
      <c r="AN87" s="61"/>
      <c r="AO87" s="61"/>
      <c r="AP87" s="62">
        <v>33601</v>
      </c>
      <c r="AQ87" s="61"/>
      <c r="AR87" s="62">
        <v>33692</v>
      </c>
      <c r="AS87" s="61"/>
      <c r="AT87" s="61"/>
      <c r="AU87" s="61"/>
      <c r="AV87" s="61"/>
      <c r="AW87" s="61"/>
      <c r="AX87" s="61"/>
      <c r="AY87" s="62">
        <v>41268</v>
      </c>
      <c r="AZ87" s="61"/>
      <c r="BA87" s="62">
        <v>219326</v>
      </c>
      <c r="BB87" s="61"/>
      <c r="BC87" s="61"/>
      <c r="BD87" s="61"/>
      <c r="BE87" s="61"/>
      <c r="BF87" s="61"/>
      <c r="BG87" s="61"/>
      <c r="BH87" s="61"/>
      <c r="BI87" s="61"/>
      <c r="BJ87" s="61"/>
      <c r="BK87" s="62">
        <v>20875</v>
      </c>
      <c r="BL87" s="61"/>
      <c r="BM87" s="61"/>
      <c r="BN87" s="61"/>
      <c r="BO87" s="62">
        <v>-69367</v>
      </c>
    </row>
    <row r="88" spans="1:67" x14ac:dyDescent="0.2">
      <c r="A88" s="57" t="s">
        <v>6</v>
      </c>
      <c r="B88" s="56" t="s">
        <v>6</v>
      </c>
      <c r="C88" s="56" t="s">
        <v>365</v>
      </c>
      <c r="D88" s="56">
        <v>1990</v>
      </c>
      <c r="E88" s="58">
        <v>2974141</v>
      </c>
      <c r="F88" s="58">
        <v>2904774</v>
      </c>
      <c r="G88" s="59">
        <v>2603570</v>
      </c>
      <c r="H88" s="59">
        <v>370571</v>
      </c>
      <c r="I88" s="60">
        <v>0</v>
      </c>
      <c r="J88" s="58">
        <v>-69367</v>
      </c>
      <c r="K88" s="62">
        <v>38992</v>
      </c>
      <c r="L88" s="61"/>
      <c r="M88" s="61"/>
      <c r="N88" s="61"/>
      <c r="O88" s="61"/>
      <c r="P88" s="62">
        <v>176745</v>
      </c>
      <c r="Q88" s="61"/>
      <c r="R88" s="61"/>
      <c r="S88" s="61"/>
      <c r="T88" s="61"/>
      <c r="U88" s="61"/>
      <c r="V88" s="61"/>
      <c r="W88" s="62">
        <v>138760</v>
      </c>
      <c r="X88" s="61"/>
      <c r="Y88" s="61"/>
      <c r="Z88" s="61"/>
      <c r="AA88" s="62">
        <v>871011</v>
      </c>
      <c r="AB88" s="61"/>
      <c r="AC88" s="61"/>
      <c r="AD88" s="62">
        <v>595491</v>
      </c>
      <c r="AE88" s="61"/>
      <c r="AF88" s="62">
        <v>558751</v>
      </c>
      <c r="AG88" s="61"/>
      <c r="AH88" s="61"/>
      <c r="AI88" s="62">
        <v>223820</v>
      </c>
      <c r="AJ88" s="61"/>
      <c r="AK88" s="61"/>
      <c r="AL88" s="61"/>
      <c r="AM88" s="61"/>
      <c r="AN88" s="61"/>
      <c r="AO88" s="61"/>
      <c r="AP88" s="62">
        <v>34898</v>
      </c>
      <c r="AQ88" s="61"/>
      <c r="AR88" s="62">
        <v>34693</v>
      </c>
      <c r="AS88" s="61"/>
      <c r="AT88" s="61"/>
      <c r="AU88" s="61"/>
      <c r="AV88" s="61"/>
      <c r="AW88" s="61"/>
      <c r="AX88" s="61"/>
      <c r="AY88" s="62">
        <v>44346</v>
      </c>
      <c r="AZ88" s="61"/>
      <c r="BA88" s="62">
        <v>235269</v>
      </c>
      <c r="BB88" s="61"/>
      <c r="BC88" s="61"/>
      <c r="BD88" s="61"/>
      <c r="BE88" s="61"/>
      <c r="BF88" s="61"/>
      <c r="BG88" s="61"/>
      <c r="BH88" s="61"/>
      <c r="BI88" s="61"/>
      <c r="BJ88" s="61"/>
      <c r="BK88" s="62">
        <v>21365</v>
      </c>
      <c r="BL88" s="61"/>
      <c r="BM88" s="61"/>
      <c r="BN88" s="61"/>
      <c r="BO88" s="62">
        <v>-69367</v>
      </c>
    </row>
    <row r="89" spans="1:67" x14ac:dyDescent="0.2">
      <c r="A89" s="57" t="s">
        <v>6</v>
      </c>
      <c r="B89" s="56" t="s">
        <v>6</v>
      </c>
      <c r="C89" s="56" t="s">
        <v>365</v>
      </c>
      <c r="D89" s="56">
        <v>1991</v>
      </c>
      <c r="E89" s="58">
        <v>3134502</v>
      </c>
      <c r="F89" s="58">
        <v>3065135</v>
      </c>
      <c r="G89" s="59">
        <v>2758131</v>
      </c>
      <c r="H89" s="59">
        <v>376371</v>
      </c>
      <c r="I89" s="60">
        <v>0</v>
      </c>
      <c r="J89" s="58">
        <v>-69367</v>
      </c>
      <c r="K89" s="62">
        <v>38992</v>
      </c>
      <c r="L89" s="61"/>
      <c r="M89" s="61"/>
      <c r="N89" s="61"/>
      <c r="O89" s="61"/>
      <c r="P89" s="62">
        <v>176745</v>
      </c>
      <c r="Q89" s="61"/>
      <c r="R89" s="61"/>
      <c r="S89" s="61"/>
      <c r="T89" s="61"/>
      <c r="U89" s="61"/>
      <c r="V89" s="61"/>
      <c r="W89" s="62">
        <v>138760</v>
      </c>
      <c r="X89" s="61"/>
      <c r="Y89" s="61"/>
      <c r="Z89" s="61"/>
      <c r="AA89" s="62">
        <v>945258</v>
      </c>
      <c r="AB89" s="61"/>
      <c r="AC89" s="61"/>
      <c r="AD89" s="62">
        <v>649113</v>
      </c>
      <c r="AE89" s="61"/>
      <c r="AF89" s="62">
        <v>574735</v>
      </c>
      <c r="AG89" s="61"/>
      <c r="AH89" s="61"/>
      <c r="AI89" s="62">
        <v>234528</v>
      </c>
      <c r="AJ89" s="61"/>
      <c r="AK89" s="61"/>
      <c r="AL89" s="61"/>
      <c r="AM89" s="61"/>
      <c r="AN89" s="61"/>
      <c r="AO89" s="61"/>
      <c r="AP89" s="62">
        <v>40698</v>
      </c>
      <c r="AQ89" s="61"/>
      <c r="AR89" s="62">
        <v>34693</v>
      </c>
      <c r="AS89" s="61"/>
      <c r="AT89" s="61"/>
      <c r="AU89" s="61"/>
      <c r="AV89" s="61"/>
      <c r="AW89" s="61"/>
      <c r="AX89" s="61"/>
      <c r="AY89" s="62">
        <v>44346</v>
      </c>
      <c r="AZ89" s="61"/>
      <c r="BA89" s="62">
        <v>235269</v>
      </c>
      <c r="BB89" s="61"/>
      <c r="BC89" s="61"/>
      <c r="BD89" s="61"/>
      <c r="BE89" s="61"/>
      <c r="BF89" s="61"/>
      <c r="BG89" s="61"/>
      <c r="BH89" s="61"/>
      <c r="BI89" s="61"/>
      <c r="BJ89" s="61"/>
      <c r="BK89" s="62">
        <v>21365</v>
      </c>
      <c r="BL89" s="61"/>
      <c r="BM89" s="61"/>
      <c r="BN89" s="61"/>
      <c r="BO89" s="62">
        <v>-69367</v>
      </c>
    </row>
    <row r="90" spans="1:67" x14ac:dyDescent="0.2">
      <c r="A90" s="57" t="s">
        <v>6</v>
      </c>
      <c r="B90" s="56" t="s">
        <v>6</v>
      </c>
      <c r="C90" s="56" t="s">
        <v>365</v>
      </c>
      <c r="D90" s="56">
        <v>1992</v>
      </c>
      <c r="E90" s="58">
        <v>3224741</v>
      </c>
      <c r="F90" s="58">
        <v>3155374</v>
      </c>
      <c r="G90" s="59">
        <v>2833091</v>
      </c>
      <c r="H90" s="59">
        <v>391650</v>
      </c>
      <c r="I90" s="60">
        <v>0</v>
      </c>
      <c r="J90" s="58">
        <v>-69367</v>
      </c>
      <c r="K90" s="62">
        <v>38992</v>
      </c>
      <c r="L90" s="61"/>
      <c r="M90" s="61"/>
      <c r="N90" s="61"/>
      <c r="O90" s="61"/>
      <c r="P90" s="62">
        <v>176745</v>
      </c>
      <c r="Q90" s="61"/>
      <c r="R90" s="61"/>
      <c r="S90" s="61"/>
      <c r="T90" s="61"/>
      <c r="U90" s="61"/>
      <c r="V90" s="61"/>
      <c r="W90" s="62">
        <v>166256</v>
      </c>
      <c r="X90" s="61"/>
      <c r="Y90" s="61"/>
      <c r="Z90" s="61"/>
      <c r="AA90" s="62">
        <v>1022369</v>
      </c>
      <c r="AB90" s="61"/>
      <c r="AC90" s="61"/>
      <c r="AD90" s="62">
        <v>692441</v>
      </c>
      <c r="AE90" s="61"/>
      <c r="AF90" s="62">
        <v>496426</v>
      </c>
      <c r="AG90" s="61"/>
      <c r="AH90" s="61"/>
      <c r="AI90" s="62">
        <v>239862</v>
      </c>
      <c r="AJ90" s="61"/>
      <c r="AK90" s="61"/>
      <c r="AL90" s="61"/>
      <c r="AM90" s="61"/>
      <c r="AN90" s="61"/>
      <c r="AO90" s="61"/>
      <c r="AP90" s="62">
        <v>42099</v>
      </c>
      <c r="AQ90" s="61"/>
      <c r="AR90" s="62">
        <v>34693</v>
      </c>
      <c r="AS90" s="61"/>
      <c r="AT90" s="61"/>
      <c r="AU90" s="61"/>
      <c r="AV90" s="61"/>
      <c r="AW90" s="61"/>
      <c r="AX90" s="61"/>
      <c r="AY90" s="62">
        <v>44346</v>
      </c>
      <c r="AZ90" s="61"/>
      <c r="BA90" s="62">
        <v>249147</v>
      </c>
      <c r="BB90" s="61"/>
      <c r="BC90" s="61"/>
      <c r="BD90" s="61"/>
      <c r="BE90" s="61"/>
      <c r="BF90" s="61"/>
      <c r="BG90" s="61"/>
      <c r="BH90" s="61"/>
      <c r="BI90" s="61"/>
      <c r="BJ90" s="61"/>
      <c r="BK90" s="62">
        <v>21365</v>
      </c>
      <c r="BL90" s="61"/>
      <c r="BM90" s="61"/>
      <c r="BN90" s="61"/>
      <c r="BO90" s="62">
        <v>-69367</v>
      </c>
    </row>
    <row r="91" spans="1:67" x14ac:dyDescent="0.2">
      <c r="A91" s="57" t="s">
        <v>6</v>
      </c>
      <c r="B91" s="56" t="s">
        <v>6</v>
      </c>
      <c r="C91" s="56" t="s">
        <v>365</v>
      </c>
      <c r="D91" s="56">
        <v>1993</v>
      </c>
      <c r="E91" s="58">
        <v>3459243</v>
      </c>
      <c r="F91" s="58">
        <v>3389876</v>
      </c>
      <c r="G91" s="59">
        <v>3067593</v>
      </c>
      <c r="H91" s="59">
        <v>391650</v>
      </c>
      <c r="I91" s="60">
        <v>0</v>
      </c>
      <c r="J91" s="58">
        <v>-69367</v>
      </c>
      <c r="K91" s="62">
        <v>38992</v>
      </c>
      <c r="L91" s="61"/>
      <c r="M91" s="61"/>
      <c r="N91" s="61"/>
      <c r="O91" s="61"/>
      <c r="P91" s="62">
        <v>176745</v>
      </c>
      <c r="Q91" s="61"/>
      <c r="R91" s="61"/>
      <c r="S91" s="61"/>
      <c r="T91" s="61"/>
      <c r="U91" s="61"/>
      <c r="V91" s="61"/>
      <c r="W91" s="62">
        <v>166256</v>
      </c>
      <c r="X91" s="61"/>
      <c r="Y91" s="61"/>
      <c r="Z91" s="61"/>
      <c r="AA91" s="62">
        <v>1096081</v>
      </c>
      <c r="AB91" s="61"/>
      <c r="AC91" s="61"/>
      <c r="AD91" s="62">
        <v>815609</v>
      </c>
      <c r="AE91" s="61"/>
      <c r="AF91" s="62">
        <v>528339</v>
      </c>
      <c r="AG91" s="61"/>
      <c r="AH91" s="61"/>
      <c r="AI91" s="62">
        <v>245571</v>
      </c>
      <c r="AJ91" s="61"/>
      <c r="AK91" s="61"/>
      <c r="AL91" s="61"/>
      <c r="AM91" s="61"/>
      <c r="AN91" s="61"/>
      <c r="AO91" s="61"/>
      <c r="AP91" s="62">
        <v>42099</v>
      </c>
      <c r="AQ91" s="61"/>
      <c r="AR91" s="62">
        <v>34693</v>
      </c>
      <c r="AS91" s="61"/>
      <c r="AT91" s="61"/>
      <c r="AU91" s="61"/>
      <c r="AV91" s="61"/>
      <c r="AW91" s="61"/>
      <c r="AX91" s="61"/>
      <c r="AY91" s="62">
        <v>44346</v>
      </c>
      <c r="AZ91" s="61"/>
      <c r="BA91" s="62">
        <v>249147</v>
      </c>
      <c r="BB91" s="61"/>
      <c r="BC91" s="61"/>
      <c r="BD91" s="61"/>
      <c r="BE91" s="61"/>
      <c r="BF91" s="61"/>
      <c r="BG91" s="61"/>
      <c r="BH91" s="61"/>
      <c r="BI91" s="61"/>
      <c r="BJ91" s="61"/>
      <c r="BK91" s="62">
        <v>21365</v>
      </c>
      <c r="BL91" s="61"/>
      <c r="BM91" s="61"/>
      <c r="BN91" s="61"/>
      <c r="BO91" s="62">
        <v>-69367</v>
      </c>
    </row>
    <row r="92" spans="1:67" x14ac:dyDescent="0.2">
      <c r="A92" s="57" t="s">
        <v>6</v>
      </c>
      <c r="B92" s="56" t="s">
        <v>6</v>
      </c>
      <c r="C92" s="56" t="s">
        <v>365</v>
      </c>
      <c r="D92" s="56">
        <v>1994</v>
      </c>
      <c r="E92" s="58">
        <v>3823388</v>
      </c>
      <c r="F92" s="58">
        <v>3379434</v>
      </c>
      <c r="G92" s="59">
        <v>3414390</v>
      </c>
      <c r="H92" s="59">
        <v>408998</v>
      </c>
      <c r="I92" s="60">
        <v>0</v>
      </c>
      <c r="J92" s="58">
        <v>-443954</v>
      </c>
      <c r="K92" s="62">
        <v>38992</v>
      </c>
      <c r="L92" s="61"/>
      <c r="M92" s="61"/>
      <c r="N92" s="61"/>
      <c r="O92" s="61"/>
      <c r="P92" s="62">
        <v>191317</v>
      </c>
      <c r="Q92" s="61"/>
      <c r="R92" s="61"/>
      <c r="S92" s="61"/>
      <c r="T92" s="61"/>
      <c r="U92" s="61"/>
      <c r="V92" s="61"/>
      <c r="W92" s="62">
        <v>213963</v>
      </c>
      <c r="X92" s="61"/>
      <c r="Y92" s="61"/>
      <c r="Z92" s="61"/>
      <c r="AA92" s="62">
        <v>1296962</v>
      </c>
      <c r="AB92" s="61"/>
      <c r="AC92" s="61"/>
      <c r="AD92" s="62">
        <v>850403</v>
      </c>
      <c r="AE92" s="61"/>
      <c r="AF92" s="62">
        <v>558895</v>
      </c>
      <c r="AG92" s="61"/>
      <c r="AH92" s="61"/>
      <c r="AI92" s="62">
        <v>263858</v>
      </c>
      <c r="AJ92" s="61"/>
      <c r="AK92" s="61"/>
      <c r="AL92" s="61"/>
      <c r="AM92" s="61"/>
      <c r="AN92" s="61"/>
      <c r="AO92" s="61"/>
      <c r="AP92" s="62">
        <v>45319</v>
      </c>
      <c r="AQ92" s="61"/>
      <c r="AR92" s="62">
        <v>42229</v>
      </c>
      <c r="AS92" s="61"/>
      <c r="AT92" s="61"/>
      <c r="AU92" s="61"/>
      <c r="AV92" s="61"/>
      <c r="AW92" s="61"/>
      <c r="AX92" s="61"/>
      <c r="AY92" s="62">
        <v>50697</v>
      </c>
      <c r="AZ92" s="61"/>
      <c r="BA92" s="62">
        <v>249147</v>
      </c>
      <c r="BB92" s="61"/>
      <c r="BC92" s="61"/>
      <c r="BD92" s="61"/>
      <c r="BE92" s="61"/>
      <c r="BF92" s="61"/>
      <c r="BG92" s="61"/>
      <c r="BH92" s="61"/>
      <c r="BI92" s="61"/>
      <c r="BJ92" s="61"/>
      <c r="BK92" s="62">
        <v>21606</v>
      </c>
      <c r="BL92" s="61"/>
      <c r="BM92" s="61"/>
      <c r="BN92" s="61"/>
      <c r="BO92" s="62">
        <v>-443954</v>
      </c>
    </row>
    <row r="93" spans="1:67" x14ac:dyDescent="0.2">
      <c r="A93" s="57" t="s">
        <v>6</v>
      </c>
      <c r="B93" s="56" t="s">
        <v>6</v>
      </c>
      <c r="C93" s="56" t="s">
        <v>365</v>
      </c>
      <c r="D93" s="56">
        <v>1995</v>
      </c>
      <c r="E93" s="58">
        <v>4040371</v>
      </c>
      <c r="F93" s="58">
        <v>3575450</v>
      </c>
      <c r="G93" s="59">
        <v>3487723</v>
      </c>
      <c r="H93" s="59">
        <v>552648</v>
      </c>
      <c r="I93" s="60">
        <v>0</v>
      </c>
      <c r="J93" s="58">
        <v>-464921</v>
      </c>
      <c r="K93" s="62">
        <v>38992</v>
      </c>
      <c r="L93" s="61"/>
      <c r="M93" s="61"/>
      <c r="N93" s="61"/>
      <c r="O93" s="61"/>
      <c r="P93" s="62">
        <v>191317</v>
      </c>
      <c r="Q93" s="61"/>
      <c r="R93" s="61"/>
      <c r="S93" s="61"/>
      <c r="T93" s="61"/>
      <c r="U93" s="61"/>
      <c r="V93" s="61"/>
      <c r="W93" s="62">
        <v>213963</v>
      </c>
      <c r="X93" s="61"/>
      <c r="Y93" s="61"/>
      <c r="Z93" s="61"/>
      <c r="AA93" s="62">
        <v>1305627</v>
      </c>
      <c r="AB93" s="61"/>
      <c r="AC93" s="61"/>
      <c r="AD93" s="62">
        <v>888480</v>
      </c>
      <c r="AE93" s="61"/>
      <c r="AF93" s="62">
        <v>577904</v>
      </c>
      <c r="AG93" s="61"/>
      <c r="AH93" s="61"/>
      <c r="AI93" s="62">
        <v>271440</v>
      </c>
      <c r="AJ93" s="61"/>
      <c r="AK93" s="61"/>
      <c r="AL93" s="61"/>
      <c r="AM93" s="61"/>
      <c r="AN93" s="61"/>
      <c r="AO93" s="61"/>
      <c r="AP93" s="62">
        <v>49356</v>
      </c>
      <c r="AQ93" s="61"/>
      <c r="AR93" s="62">
        <v>42229</v>
      </c>
      <c r="AS93" s="61"/>
      <c r="AT93" s="61"/>
      <c r="AU93" s="61"/>
      <c r="AV93" s="61"/>
      <c r="AW93" s="61"/>
      <c r="AX93" s="61"/>
      <c r="AY93" s="62">
        <v>57165</v>
      </c>
      <c r="AZ93" s="61"/>
      <c r="BA93" s="62">
        <v>382292</v>
      </c>
      <c r="BB93" s="61"/>
      <c r="BC93" s="61"/>
      <c r="BD93" s="61"/>
      <c r="BE93" s="61"/>
      <c r="BF93" s="61"/>
      <c r="BG93" s="61"/>
      <c r="BH93" s="61"/>
      <c r="BI93" s="61"/>
      <c r="BJ93" s="61"/>
      <c r="BK93" s="62">
        <v>21606</v>
      </c>
      <c r="BL93" s="61"/>
      <c r="BM93" s="61"/>
      <c r="BN93" s="61"/>
      <c r="BO93" s="62">
        <v>-464921</v>
      </c>
    </row>
    <row r="94" spans="1:67" x14ac:dyDescent="0.2">
      <c r="A94" s="57" t="s">
        <v>6</v>
      </c>
      <c r="B94" s="56" t="s">
        <v>6</v>
      </c>
      <c r="C94" s="56" t="s">
        <v>365</v>
      </c>
      <c r="D94" s="56">
        <v>1996</v>
      </c>
      <c r="E94" s="58">
        <v>4146511</v>
      </c>
      <c r="F94" s="58">
        <v>3681590</v>
      </c>
      <c r="G94" s="59">
        <v>3587995</v>
      </c>
      <c r="H94" s="59">
        <v>558516</v>
      </c>
      <c r="I94" s="60">
        <v>0</v>
      </c>
      <c r="J94" s="58">
        <v>-464921</v>
      </c>
      <c r="K94" s="62">
        <v>38992</v>
      </c>
      <c r="L94" s="61"/>
      <c r="M94" s="61"/>
      <c r="N94" s="61"/>
      <c r="O94" s="61"/>
      <c r="P94" s="62">
        <v>191317</v>
      </c>
      <c r="Q94" s="61"/>
      <c r="R94" s="61"/>
      <c r="S94" s="61"/>
      <c r="T94" s="61"/>
      <c r="U94" s="61"/>
      <c r="V94" s="61"/>
      <c r="W94" s="62">
        <v>213963</v>
      </c>
      <c r="X94" s="61"/>
      <c r="Y94" s="61"/>
      <c r="Z94" s="61"/>
      <c r="AA94" s="62">
        <v>1335628</v>
      </c>
      <c r="AB94" s="61"/>
      <c r="AC94" s="61"/>
      <c r="AD94" s="62">
        <v>914592</v>
      </c>
      <c r="AE94" s="61"/>
      <c r="AF94" s="62">
        <v>610143</v>
      </c>
      <c r="AG94" s="61"/>
      <c r="AH94" s="61"/>
      <c r="AI94" s="62">
        <v>283360</v>
      </c>
      <c r="AJ94" s="61"/>
      <c r="AK94" s="61"/>
      <c r="AL94" s="61"/>
      <c r="AM94" s="61"/>
      <c r="AN94" s="61"/>
      <c r="AO94" s="61"/>
      <c r="AP94" s="62">
        <v>49356</v>
      </c>
      <c r="AQ94" s="61"/>
      <c r="AR94" s="62">
        <v>42229</v>
      </c>
      <c r="AS94" s="61"/>
      <c r="AT94" s="61"/>
      <c r="AU94" s="61"/>
      <c r="AV94" s="61"/>
      <c r="AW94" s="61"/>
      <c r="AX94" s="61"/>
      <c r="AY94" s="62">
        <v>63033</v>
      </c>
      <c r="AZ94" s="61"/>
      <c r="BA94" s="62">
        <v>382292</v>
      </c>
      <c r="BB94" s="61"/>
      <c r="BC94" s="61"/>
      <c r="BD94" s="61"/>
      <c r="BE94" s="61"/>
      <c r="BF94" s="61"/>
      <c r="BG94" s="61"/>
      <c r="BH94" s="61"/>
      <c r="BI94" s="61"/>
      <c r="BJ94" s="61"/>
      <c r="BK94" s="62">
        <v>21606</v>
      </c>
      <c r="BL94" s="61"/>
      <c r="BM94" s="61"/>
      <c r="BN94" s="61"/>
      <c r="BO94" s="62">
        <v>-464921</v>
      </c>
    </row>
    <row r="95" spans="1:67" x14ac:dyDescent="0.2">
      <c r="A95" s="57" t="s">
        <v>6</v>
      </c>
      <c r="B95" s="56" t="s">
        <v>6</v>
      </c>
      <c r="C95" s="56" t="s">
        <v>365</v>
      </c>
      <c r="D95" s="56">
        <v>1997</v>
      </c>
      <c r="E95" s="58">
        <v>3969203</v>
      </c>
      <c r="F95" s="58">
        <v>3498282</v>
      </c>
      <c r="G95" s="59">
        <v>3817605</v>
      </c>
      <c r="H95" s="59">
        <v>151598</v>
      </c>
      <c r="I95" s="60">
        <v>0</v>
      </c>
      <c r="J95" s="58">
        <v>-470921</v>
      </c>
      <c r="K95" s="62">
        <v>38992</v>
      </c>
      <c r="L95" s="61"/>
      <c r="M95" s="61"/>
      <c r="N95" s="61"/>
      <c r="O95" s="61"/>
      <c r="P95" s="62">
        <v>191317</v>
      </c>
      <c r="Q95" s="61"/>
      <c r="R95" s="61"/>
      <c r="S95" s="61"/>
      <c r="T95" s="61"/>
      <c r="U95" s="61"/>
      <c r="V95" s="61"/>
      <c r="W95" s="62">
        <v>220343</v>
      </c>
      <c r="X95" s="61"/>
      <c r="Y95" s="61"/>
      <c r="Z95" s="61"/>
      <c r="AA95" s="62">
        <v>1524468</v>
      </c>
      <c r="AB95" s="61"/>
      <c r="AC95" s="61"/>
      <c r="AD95" s="62">
        <v>922560</v>
      </c>
      <c r="AE95" s="61"/>
      <c r="AF95" s="62">
        <v>628842</v>
      </c>
      <c r="AG95" s="61"/>
      <c r="AH95" s="61"/>
      <c r="AI95" s="62">
        <v>291083</v>
      </c>
      <c r="AJ95" s="61"/>
      <c r="AK95" s="61"/>
      <c r="AL95" s="61"/>
      <c r="AM95" s="61"/>
      <c r="AN95" s="61"/>
      <c r="AO95" s="61"/>
      <c r="AP95" s="62">
        <v>49356</v>
      </c>
      <c r="AQ95" s="61"/>
      <c r="AR95" s="62">
        <v>42229</v>
      </c>
      <c r="AS95" s="61"/>
      <c r="AT95" s="61"/>
      <c r="AU95" s="61"/>
      <c r="AV95" s="61"/>
      <c r="AW95" s="61"/>
      <c r="AX95" s="61"/>
      <c r="AY95" s="61"/>
      <c r="AZ95" s="61"/>
      <c r="BA95" s="62">
        <v>38407</v>
      </c>
      <c r="BB95" s="61"/>
      <c r="BC95" s="61"/>
      <c r="BD95" s="61"/>
      <c r="BE95" s="61"/>
      <c r="BF95" s="61"/>
      <c r="BG95" s="61"/>
      <c r="BH95" s="61"/>
      <c r="BI95" s="61"/>
      <c r="BJ95" s="61"/>
      <c r="BK95" s="62">
        <v>21606</v>
      </c>
      <c r="BL95" s="61"/>
      <c r="BM95" s="61"/>
      <c r="BN95" s="61"/>
      <c r="BO95" s="62">
        <v>-470921</v>
      </c>
    </row>
    <row r="96" spans="1:67" x14ac:dyDescent="0.2">
      <c r="A96" s="57" t="s">
        <v>6</v>
      </c>
      <c r="B96" s="56" t="s">
        <v>6</v>
      </c>
      <c r="C96" s="56" t="s">
        <v>365</v>
      </c>
      <c r="D96" s="56">
        <v>1998</v>
      </c>
      <c r="E96" s="58">
        <v>4292197</v>
      </c>
      <c r="F96" s="58">
        <v>3854171</v>
      </c>
      <c r="G96" s="59">
        <v>4346263</v>
      </c>
      <c r="H96" s="59">
        <v>44071</v>
      </c>
      <c r="I96" s="60">
        <v>98137</v>
      </c>
      <c r="J96" s="58">
        <v>-536163</v>
      </c>
      <c r="K96" s="62">
        <v>33992</v>
      </c>
      <c r="L96" s="61"/>
      <c r="M96" s="61"/>
      <c r="N96" s="61"/>
      <c r="O96" s="61"/>
      <c r="P96" s="61"/>
      <c r="Q96" s="62">
        <v>80455</v>
      </c>
      <c r="R96" s="61"/>
      <c r="S96" s="61"/>
      <c r="T96" s="61"/>
      <c r="U96" s="62">
        <v>98137</v>
      </c>
      <c r="V96" s="61"/>
      <c r="W96" s="62">
        <v>122207</v>
      </c>
      <c r="X96" s="61"/>
      <c r="Y96" s="61"/>
      <c r="Z96" s="61"/>
      <c r="AA96" s="62">
        <v>1711683</v>
      </c>
      <c r="AB96" s="61"/>
      <c r="AC96" s="61"/>
      <c r="AD96" s="62">
        <v>1307334</v>
      </c>
      <c r="AE96" s="61"/>
      <c r="AF96" s="62">
        <v>693169</v>
      </c>
      <c r="AG96" s="61"/>
      <c r="AH96" s="61"/>
      <c r="AI96" s="62">
        <v>299286</v>
      </c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2">
        <v>22465</v>
      </c>
      <c r="BB96" s="61"/>
      <c r="BC96" s="61"/>
      <c r="BD96" s="61"/>
      <c r="BE96" s="61"/>
      <c r="BF96" s="61"/>
      <c r="BG96" s="61"/>
      <c r="BH96" s="61"/>
      <c r="BI96" s="61"/>
      <c r="BJ96" s="61"/>
      <c r="BK96" s="62">
        <v>21606</v>
      </c>
      <c r="BL96" s="61"/>
      <c r="BM96" s="61"/>
      <c r="BN96" s="61"/>
      <c r="BO96" s="62">
        <v>-536163</v>
      </c>
    </row>
    <row r="97" spans="1:67" x14ac:dyDescent="0.2">
      <c r="A97" s="57" t="s">
        <v>6</v>
      </c>
      <c r="B97" s="56" t="s">
        <v>6</v>
      </c>
      <c r="C97" s="56" t="s">
        <v>366</v>
      </c>
      <c r="D97" s="56">
        <v>1989</v>
      </c>
      <c r="E97" s="58">
        <v>880639</v>
      </c>
      <c r="F97" s="58">
        <v>876783</v>
      </c>
      <c r="G97" s="59">
        <v>849230</v>
      </c>
      <c r="H97" s="59">
        <v>31409</v>
      </c>
      <c r="I97" s="60">
        <v>0</v>
      </c>
      <c r="J97" s="58">
        <v>-3856</v>
      </c>
      <c r="K97" s="62">
        <v>7910</v>
      </c>
      <c r="L97" s="61"/>
      <c r="M97" s="61"/>
      <c r="N97" s="61"/>
      <c r="O97" s="61"/>
      <c r="P97" s="62">
        <v>63693</v>
      </c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2">
        <v>387539</v>
      </c>
      <c r="AB97" s="61"/>
      <c r="AC97" s="61"/>
      <c r="AD97" s="62">
        <v>60673</v>
      </c>
      <c r="AE97" s="61"/>
      <c r="AF97" s="62">
        <v>170333</v>
      </c>
      <c r="AG97" s="61"/>
      <c r="AH97" s="61"/>
      <c r="AI97" s="62">
        <v>159082</v>
      </c>
      <c r="AJ97" s="61"/>
      <c r="AK97" s="61"/>
      <c r="AL97" s="61"/>
      <c r="AM97" s="61"/>
      <c r="AN97" s="61"/>
      <c r="AO97" s="61"/>
      <c r="AP97" s="62">
        <v>12087</v>
      </c>
      <c r="AQ97" s="61"/>
      <c r="AR97" s="62">
        <v>18124</v>
      </c>
      <c r="AS97" s="61"/>
      <c r="AT97" s="61"/>
      <c r="AU97" s="61"/>
      <c r="AV97" s="61"/>
      <c r="AW97" s="61"/>
      <c r="AX97" s="61"/>
      <c r="AY97" s="61">
        <v>778</v>
      </c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>
        <v>420</v>
      </c>
      <c r="BL97" s="61"/>
      <c r="BM97" s="61"/>
      <c r="BN97" s="61"/>
      <c r="BO97" s="62">
        <v>-3856</v>
      </c>
    </row>
    <row r="98" spans="1:67" x14ac:dyDescent="0.2">
      <c r="A98" s="57" t="s">
        <v>6</v>
      </c>
      <c r="B98" s="56" t="s">
        <v>6</v>
      </c>
      <c r="C98" s="56" t="s">
        <v>366</v>
      </c>
      <c r="D98" s="56">
        <v>1990</v>
      </c>
      <c r="E98" s="58">
        <v>816757</v>
      </c>
      <c r="F98" s="58">
        <v>812901</v>
      </c>
      <c r="G98" s="59">
        <v>785348</v>
      </c>
      <c r="H98" s="59">
        <v>31409</v>
      </c>
      <c r="I98" s="60">
        <v>0</v>
      </c>
      <c r="J98" s="58">
        <v>-3856</v>
      </c>
      <c r="K98" s="62">
        <v>7910</v>
      </c>
      <c r="L98" s="61"/>
      <c r="M98" s="61"/>
      <c r="N98" s="61"/>
      <c r="O98" s="61"/>
      <c r="P98" s="62">
        <v>63693</v>
      </c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2">
        <v>309900</v>
      </c>
      <c r="AB98" s="61"/>
      <c r="AC98" s="61"/>
      <c r="AD98" s="62">
        <v>70003</v>
      </c>
      <c r="AE98" s="61"/>
      <c r="AF98" s="62">
        <v>175682</v>
      </c>
      <c r="AG98" s="61"/>
      <c r="AH98" s="61"/>
      <c r="AI98" s="62">
        <v>158160</v>
      </c>
      <c r="AJ98" s="61"/>
      <c r="AK98" s="61"/>
      <c r="AL98" s="61"/>
      <c r="AM98" s="61"/>
      <c r="AN98" s="61"/>
      <c r="AO98" s="61"/>
      <c r="AP98" s="62">
        <v>12087</v>
      </c>
      <c r="AQ98" s="61"/>
      <c r="AR98" s="62">
        <v>18124</v>
      </c>
      <c r="AS98" s="61"/>
      <c r="AT98" s="61"/>
      <c r="AU98" s="61"/>
      <c r="AV98" s="61"/>
      <c r="AW98" s="61"/>
      <c r="AX98" s="61"/>
      <c r="AY98" s="61">
        <v>778</v>
      </c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>
        <v>420</v>
      </c>
      <c r="BL98" s="61"/>
      <c r="BM98" s="61"/>
      <c r="BN98" s="61"/>
      <c r="BO98" s="62">
        <v>-3856</v>
      </c>
    </row>
    <row r="99" spans="1:67" x14ac:dyDescent="0.2">
      <c r="A99" s="57" t="s">
        <v>6</v>
      </c>
      <c r="B99" s="56" t="s">
        <v>6</v>
      </c>
      <c r="C99" s="56" t="s">
        <v>366</v>
      </c>
      <c r="D99" s="56">
        <v>1991</v>
      </c>
      <c r="E99" s="58">
        <v>886338</v>
      </c>
      <c r="F99" s="58">
        <v>882482</v>
      </c>
      <c r="G99" s="59">
        <v>854929</v>
      </c>
      <c r="H99" s="59">
        <v>31409</v>
      </c>
      <c r="I99" s="60">
        <v>0</v>
      </c>
      <c r="J99" s="58">
        <v>-3856</v>
      </c>
      <c r="K99" s="62">
        <v>7910</v>
      </c>
      <c r="L99" s="61"/>
      <c r="M99" s="61"/>
      <c r="N99" s="61"/>
      <c r="O99" s="61"/>
      <c r="P99" s="62">
        <v>63693</v>
      </c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2">
        <v>358729</v>
      </c>
      <c r="AB99" s="61"/>
      <c r="AC99" s="61"/>
      <c r="AD99" s="62">
        <v>74709</v>
      </c>
      <c r="AE99" s="61"/>
      <c r="AF99" s="62">
        <v>183017</v>
      </c>
      <c r="AG99" s="61"/>
      <c r="AH99" s="61"/>
      <c r="AI99" s="62">
        <v>166871</v>
      </c>
      <c r="AJ99" s="61"/>
      <c r="AK99" s="61"/>
      <c r="AL99" s="61"/>
      <c r="AM99" s="61"/>
      <c r="AN99" s="61"/>
      <c r="AO99" s="61"/>
      <c r="AP99" s="62">
        <v>12087</v>
      </c>
      <c r="AQ99" s="61"/>
      <c r="AR99" s="62">
        <v>18124</v>
      </c>
      <c r="AS99" s="61"/>
      <c r="AT99" s="61"/>
      <c r="AU99" s="61"/>
      <c r="AV99" s="61"/>
      <c r="AW99" s="61"/>
      <c r="AX99" s="61"/>
      <c r="AY99" s="61">
        <v>778</v>
      </c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>
        <v>420</v>
      </c>
      <c r="BL99" s="61"/>
      <c r="BM99" s="61"/>
      <c r="BN99" s="61"/>
      <c r="BO99" s="62">
        <v>-3856</v>
      </c>
    </row>
    <row r="100" spans="1:67" x14ac:dyDescent="0.2">
      <c r="A100" s="57" t="s">
        <v>6</v>
      </c>
      <c r="B100" s="56" t="s">
        <v>6</v>
      </c>
      <c r="C100" s="56" t="s">
        <v>366</v>
      </c>
      <c r="D100" s="56">
        <v>1992</v>
      </c>
      <c r="E100" s="58">
        <v>929742</v>
      </c>
      <c r="F100" s="58">
        <v>925886</v>
      </c>
      <c r="G100" s="59">
        <v>897081</v>
      </c>
      <c r="H100" s="59">
        <v>32661</v>
      </c>
      <c r="I100" s="60">
        <v>0</v>
      </c>
      <c r="J100" s="58">
        <v>-3856</v>
      </c>
      <c r="K100" s="62">
        <v>7910</v>
      </c>
      <c r="L100" s="61"/>
      <c r="M100" s="61"/>
      <c r="N100" s="61"/>
      <c r="O100" s="61"/>
      <c r="P100" s="62">
        <v>63693</v>
      </c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2">
        <v>380635</v>
      </c>
      <c r="AB100" s="61"/>
      <c r="AC100" s="61"/>
      <c r="AD100" s="62">
        <v>77066</v>
      </c>
      <c r="AE100" s="61"/>
      <c r="AF100" s="62">
        <v>188581</v>
      </c>
      <c r="AG100" s="61"/>
      <c r="AH100" s="61"/>
      <c r="AI100" s="62">
        <v>179196</v>
      </c>
      <c r="AJ100" s="61"/>
      <c r="AK100" s="61"/>
      <c r="AL100" s="61"/>
      <c r="AM100" s="61"/>
      <c r="AN100" s="61"/>
      <c r="AO100" s="61"/>
      <c r="AP100" s="62">
        <v>12087</v>
      </c>
      <c r="AQ100" s="61"/>
      <c r="AR100" s="62">
        <v>19376</v>
      </c>
      <c r="AS100" s="61"/>
      <c r="AT100" s="61"/>
      <c r="AU100" s="61"/>
      <c r="AV100" s="61"/>
      <c r="AW100" s="61"/>
      <c r="AX100" s="61"/>
      <c r="AY100" s="61">
        <v>778</v>
      </c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>
        <v>420</v>
      </c>
      <c r="BL100" s="61"/>
      <c r="BM100" s="61"/>
      <c r="BN100" s="61"/>
      <c r="BO100" s="62">
        <v>-3856</v>
      </c>
    </row>
    <row r="101" spans="1:67" x14ac:dyDescent="0.2">
      <c r="A101" s="57" t="s">
        <v>6</v>
      </c>
      <c r="B101" s="56" t="s">
        <v>6</v>
      </c>
      <c r="C101" s="56" t="s">
        <v>366</v>
      </c>
      <c r="D101" s="56">
        <v>1993</v>
      </c>
      <c r="E101" s="58">
        <v>862235</v>
      </c>
      <c r="F101" s="58">
        <v>858379</v>
      </c>
      <c r="G101" s="59">
        <v>829574</v>
      </c>
      <c r="H101" s="59">
        <v>32661</v>
      </c>
      <c r="I101" s="60">
        <v>0</v>
      </c>
      <c r="J101" s="58">
        <v>-3856</v>
      </c>
      <c r="K101" s="62">
        <v>7910</v>
      </c>
      <c r="L101" s="61"/>
      <c r="M101" s="61"/>
      <c r="N101" s="61"/>
      <c r="O101" s="61"/>
      <c r="P101" s="62">
        <v>63693</v>
      </c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2">
        <v>391574</v>
      </c>
      <c r="AB101" s="61"/>
      <c r="AC101" s="61"/>
      <c r="AD101" s="62">
        <v>81933</v>
      </c>
      <c r="AE101" s="61"/>
      <c r="AF101" s="62">
        <v>93917</v>
      </c>
      <c r="AG101" s="61"/>
      <c r="AH101" s="61"/>
      <c r="AI101" s="62">
        <v>190547</v>
      </c>
      <c r="AJ101" s="61"/>
      <c r="AK101" s="61"/>
      <c r="AL101" s="61"/>
      <c r="AM101" s="61"/>
      <c r="AN101" s="61"/>
      <c r="AO101" s="61"/>
      <c r="AP101" s="62">
        <v>12087</v>
      </c>
      <c r="AQ101" s="61"/>
      <c r="AR101" s="62">
        <v>19376</v>
      </c>
      <c r="AS101" s="61"/>
      <c r="AT101" s="61"/>
      <c r="AU101" s="61"/>
      <c r="AV101" s="61"/>
      <c r="AW101" s="61"/>
      <c r="AX101" s="61"/>
      <c r="AY101" s="61">
        <v>778</v>
      </c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>
        <v>420</v>
      </c>
      <c r="BL101" s="61"/>
      <c r="BM101" s="61"/>
      <c r="BN101" s="61"/>
      <c r="BO101" s="62">
        <v>-3856</v>
      </c>
    </row>
    <row r="102" spans="1:67" x14ac:dyDescent="0.2">
      <c r="A102" s="57" t="s">
        <v>6</v>
      </c>
      <c r="B102" s="56" t="s">
        <v>6</v>
      </c>
      <c r="C102" s="56" t="s">
        <v>366</v>
      </c>
      <c r="D102" s="56">
        <v>1994</v>
      </c>
      <c r="E102" s="58">
        <v>877954</v>
      </c>
      <c r="F102" s="58">
        <v>777903</v>
      </c>
      <c r="G102" s="59">
        <v>841767</v>
      </c>
      <c r="H102" s="59">
        <v>36187</v>
      </c>
      <c r="I102" s="60">
        <v>0</v>
      </c>
      <c r="J102" s="58">
        <v>-100051</v>
      </c>
      <c r="K102" s="62">
        <v>7910</v>
      </c>
      <c r="L102" s="61"/>
      <c r="M102" s="61"/>
      <c r="N102" s="61"/>
      <c r="O102" s="61"/>
      <c r="P102" s="62">
        <v>63693</v>
      </c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2">
        <v>396331</v>
      </c>
      <c r="AB102" s="61"/>
      <c r="AC102" s="61"/>
      <c r="AD102" s="62">
        <v>82839</v>
      </c>
      <c r="AE102" s="61"/>
      <c r="AF102" s="62">
        <v>93917</v>
      </c>
      <c r="AG102" s="61"/>
      <c r="AH102" s="61"/>
      <c r="AI102" s="62">
        <v>197077</v>
      </c>
      <c r="AJ102" s="61"/>
      <c r="AK102" s="61"/>
      <c r="AL102" s="61"/>
      <c r="AM102" s="61"/>
      <c r="AN102" s="61"/>
      <c r="AO102" s="61"/>
      <c r="AP102" s="62">
        <v>12087</v>
      </c>
      <c r="AQ102" s="61"/>
      <c r="AR102" s="62">
        <v>22902</v>
      </c>
      <c r="AS102" s="61"/>
      <c r="AT102" s="61"/>
      <c r="AU102" s="61"/>
      <c r="AV102" s="61"/>
      <c r="AW102" s="61"/>
      <c r="AX102" s="61"/>
      <c r="AY102" s="61">
        <v>778</v>
      </c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>
        <v>420</v>
      </c>
      <c r="BL102" s="61"/>
      <c r="BM102" s="61"/>
      <c r="BN102" s="61"/>
      <c r="BO102" s="62">
        <v>-100051</v>
      </c>
    </row>
    <row r="103" spans="1:67" x14ac:dyDescent="0.2">
      <c r="A103" s="57" t="s">
        <v>6</v>
      </c>
      <c r="B103" s="56" t="s">
        <v>6</v>
      </c>
      <c r="C103" s="56" t="s">
        <v>366</v>
      </c>
      <c r="D103" s="56">
        <v>1995</v>
      </c>
      <c r="E103" s="58">
        <v>1014801</v>
      </c>
      <c r="F103" s="58">
        <v>913595</v>
      </c>
      <c r="G103" s="59">
        <v>978143</v>
      </c>
      <c r="H103" s="59">
        <v>36658</v>
      </c>
      <c r="I103" s="60">
        <v>0</v>
      </c>
      <c r="J103" s="58">
        <v>-101206</v>
      </c>
      <c r="K103" s="62">
        <v>7910</v>
      </c>
      <c r="L103" s="61"/>
      <c r="M103" s="61"/>
      <c r="N103" s="61"/>
      <c r="O103" s="61"/>
      <c r="P103" s="62">
        <v>63693</v>
      </c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2">
        <v>496114</v>
      </c>
      <c r="AB103" s="61"/>
      <c r="AC103" s="61"/>
      <c r="AD103" s="62">
        <v>90096</v>
      </c>
      <c r="AE103" s="61"/>
      <c r="AF103" s="62">
        <v>113202</v>
      </c>
      <c r="AG103" s="61"/>
      <c r="AH103" s="61"/>
      <c r="AI103" s="62">
        <v>207128</v>
      </c>
      <c r="AJ103" s="61"/>
      <c r="AK103" s="61"/>
      <c r="AL103" s="61"/>
      <c r="AM103" s="61"/>
      <c r="AN103" s="61"/>
      <c r="AO103" s="61"/>
      <c r="AP103" s="62">
        <v>12087</v>
      </c>
      <c r="AQ103" s="61"/>
      <c r="AR103" s="62">
        <v>23373</v>
      </c>
      <c r="AS103" s="61"/>
      <c r="AT103" s="61"/>
      <c r="AU103" s="61"/>
      <c r="AV103" s="61"/>
      <c r="AW103" s="61"/>
      <c r="AX103" s="61"/>
      <c r="AY103" s="61">
        <v>778</v>
      </c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>
        <v>420</v>
      </c>
      <c r="BL103" s="61"/>
      <c r="BM103" s="61"/>
      <c r="BN103" s="61"/>
      <c r="BO103" s="62">
        <v>-101206</v>
      </c>
    </row>
    <row r="104" spans="1:67" x14ac:dyDescent="0.2">
      <c r="A104" s="57" t="s">
        <v>6</v>
      </c>
      <c r="B104" s="56" t="s">
        <v>6</v>
      </c>
      <c r="C104" s="56" t="s">
        <v>366</v>
      </c>
      <c r="D104" s="56">
        <v>1996</v>
      </c>
      <c r="E104" s="58">
        <v>1113110</v>
      </c>
      <c r="F104" s="58">
        <v>1011027</v>
      </c>
      <c r="G104" s="59">
        <v>1077650</v>
      </c>
      <c r="H104" s="59">
        <v>35460</v>
      </c>
      <c r="I104" s="60">
        <v>0</v>
      </c>
      <c r="J104" s="58">
        <v>-102083</v>
      </c>
      <c r="K104" s="62">
        <v>7910</v>
      </c>
      <c r="L104" s="61"/>
      <c r="M104" s="61"/>
      <c r="N104" s="61"/>
      <c r="O104" s="61"/>
      <c r="P104" s="62">
        <v>63693</v>
      </c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2">
        <v>558033</v>
      </c>
      <c r="AB104" s="61"/>
      <c r="AC104" s="61"/>
      <c r="AD104" s="62">
        <v>95213</v>
      </c>
      <c r="AE104" s="61"/>
      <c r="AF104" s="62">
        <v>144798</v>
      </c>
      <c r="AG104" s="61"/>
      <c r="AH104" s="61"/>
      <c r="AI104" s="62">
        <v>208003</v>
      </c>
      <c r="AJ104" s="61"/>
      <c r="AK104" s="61"/>
      <c r="AL104" s="61"/>
      <c r="AM104" s="61"/>
      <c r="AN104" s="61"/>
      <c r="AO104" s="61"/>
      <c r="AP104" s="62">
        <v>12087</v>
      </c>
      <c r="AQ104" s="61"/>
      <c r="AR104" s="62">
        <v>23373</v>
      </c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2">
        <v>-102083</v>
      </c>
    </row>
    <row r="105" spans="1:67" x14ac:dyDescent="0.2">
      <c r="A105" s="57" t="s">
        <v>6</v>
      </c>
      <c r="B105" s="56" t="s">
        <v>6</v>
      </c>
      <c r="C105" s="56" t="s">
        <v>366</v>
      </c>
      <c r="D105" s="56">
        <v>1997</v>
      </c>
      <c r="E105" s="58">
        <v>1194585</v>
      </c>
      <c r="F105" s="58">
        <v>1088219</v>
      </c>
      <c r="G105" s="59">
        <v>1158637</v>
      </c>
      <c r="H105" s="59">
        <v>35948</v>
      </c>
      <c r="I105" s="60">
        <v>0</v>
      </c>
      <c r="J105" s="58">
        <v>-106366</v>
      </c>
      <c r="K105" s="62">
        <v>7910</v>
      </c>
      <c r="L105" s="61"/>
      <c r="M105" s="61"/>
      <c r="N105" s="61"/>
      <c r="O105" s="61"/>
      <c r="P105" s="62">
        <v>63693</v>
      </c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2">
        <v>662285</v>
      </c>
      <c r="AB105" s="61"/>
      <c r="AC105" s="61"/>
      <c r="AD105" s="62">
        <v>102853</v>
      </c>
      <c r="AE105" s="61"/>
      <c r="AF105" s="62">
        <v>170413</v>
      </c>
      <c r="AG105" s="61"/>
      <c r="AH105" s="61"/>
      <c r="AI105" s="62">
        <v>151483</v>
      </c>
      <c r="AJ105" s="61"/>
      <c r="AK105" s="61"/>
      <c r="AL105" s="61"/>
      <c r="AM105" s="61"/>
      <c r="AN105" s="61"/>
      <c r="AO105" s="61"/>
      <c r="AP105" s="62">
        <v>12087</v>
      </c>
      <c r="AQ105" s="61"/>
      <c r="AR105" s="62">
        <v>23861</v>
      </c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2">
        <v>-106366</v>
      </c>
    </row>
    <row r="106" spans="1:67" x14ac:dyDescent="0.2">
      <c r="A106" s="57" t="s">
        <v>6</v>
      </c>
      <c r="B106" s="56" t="s">
        <v>6</v>
      </c>
      <c r="C106" s="56" t="s">
        <v>366</v>
      </c>
      <c r="D106" s="56">
        <v>1998</v>
      </c>
      <c r="E106" s="58">
        <v>1148345</v>
      </c>
      <c r="F106" s="58">
        <v>1041424</v>
      </c>
      <c r="G106" s="59">
        <v>1099851</v>
      </c>
      <c r="H106" s="59">
        <v>48494</v>
      </c>
      <c r="I106" s="60">
        <v>0</v>
      </c>
      <c r="J106" s="58">
        <v>-106921</v>
      </c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2">
        <v>664331</v>
      </c>
      <c r="AB106" s="61"/>
      <c r="AC106" s="61"/>
      <c r="AD106" s="62">
        <v>106467</v>
      </c>
      <c r="AE106" s="61"/>
      <c r="AF106" s="62">
        <v>177570</v>
      </c>
      <c r="AG106" s="61"/>
      <c r="AH106" s="61"/>
      <c r="AI106" s="62">
        <v>151483</v>
      </c>
      <c r="AJ106" s="61"/>
      <c r="AK106" s="61"/>
      <c r="AL106" s="61"/>
      <c r="AM106" s="61"/>
      <c r="AN106" s="61"/>
      <c r="AO106" s="61"/>
      <c r="AP106" s="62">
        <v>12087</v>
      </c>
      <c r="AQ106" s="61"/>
      <c r="AR106" s="62">
        <v>23861</v>
      </c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2">
        <v>12546</v>
      </c>
      <c r="BF106" s="61"/>
      <c r="BG106" s="61"/>
      <c r="BH106" s="61"/>
      <c r="BI106" s="61"/>
      <c r="BJ106" s="61"/>
      <c r="BK106" s="61"/>
      <c r="BL106" s="61"/>
      <c r="BM106" s="61"/>
      <c r="BN106" s="61"/>
      <c r="BO106" s="62">
        <v>-106921</v>
      </c>
    </row>
    <row r="107" spans="1:67" x14ac:dyDescent="0.2">
      <c r="A107" s="57" t="s">
        <v>7</v>
      </c>
      <c r="B107" s="56" t="s">
        <v>7</v>
      </c>
      <c r="C107" s="56" t="s">
        <v>7</v>
      </c>
      <c r="D107" s="56">
        <v>2002</v>
      </c>
      <c r="E107" s="58">
        <v>11314209</v>
      </c>
      <c r="F107" s="58">
        <v>10981489</v>
      </c>
      <c r="G107" s="59">
        <v>10296530</v>
      </c>
      <c r="H107" s="59">
        <v>1017679</v>
      </c>
      <c r="I107" s="60">
        <v>0</v>
      </c>
      <c r="J107" s="58">
        <v>-332720</v>
      </c>
      <c r="K107" s="61"/>
      <c r="L107" s="61">
        <v>0</v>
      </c>
      <c r="M107" s="61"/>
      <c r="N107" s="61">
        <v>0</v>
      </c>
      <c r="O107" s="62">
        <v>108856</v>
      </c>
      <c r="P107" s="61"/>
      <c r="Q107" s="61"/>
      <c r="R107" s="61"/>
      <c r="S107" s="61">
        <v>0</v>
      </c>
      <c r="T107" s="61">
        <v>0</v>
      </c>
      <c r="U107" s="61"/>
      <c r="V107" s="62">
        <v>87983</v>
      </c>
      <c r="W107" s="61"/>
      <c r="X107" s="61">
        <v>0</v>
      </c>
      <c r="Y107" s="62">
        <v>2228446</v>
      </c>
      <c r="Z107" s="62">
        <v>1948326</v>
      </c>
      <c r="AA107" s="61"/>
      <c r="AB107" s="62">
        <v>208374</v>
      </c>
      <c r="AC107" s="62">
        <v>1289157</v>
      </c>
      <c r="AD107" s="61"/>
      <c r="AE107" s="62">
        <v>2171967</v>
      </c>
      <c r="AF107" s="61"/>
      <c r="AG107" s="62">
        <v>1510665</v>
      </c>
      <c r="AH107" s="62">
        <v>742756</v>
      </c>
      <c r="AI107" s="61"/>
      <c r="AJ107" s="61">
        <v>0</v>
      </c>
      <c r="AK107" s="61">
        <v>0</v>
      </c>
      <c r="AL107" s="61">
        <v>0</v>
      </c>
      <c r="AM107" s="62">
        <v>72665</v>
      </c>
      <c r="AN107" s="62">
        <v>225543</v>
      </c>
      <c r="AO107" s="61">
        <v>0</v>
      </c>
      <c r="AP107" s="61"/>
      <c r="AQ107" s="62">
        <v>66486</v>
      </c>
      <c r="AR107" s="61"/>
      <c r="AS107" s="62">
        <v>126284</v>
      </c>
      <c r="AT107" s="62">
        <v>165799</v>
      </c>
      <c r="AU107" s="62">
        <v>269294</v>
      </c>
      <c r="AV107" s="61"/>
      <c r="AW107" s="62">
        <v>1149</v>
      </c>
      <c r="AX107" s="62">
        <v>38383</v>
      </c>
      <c r="AY107" s="61"/>
      <c r="AZ107" s="62">
        <v>22306</v>
      </c>
      <c r="BA107" s="61"/>
      <c r="BB107" s="61">
        <v>710</v>
      </c>
      <c r="BC107" s="62">
        <v>28330</v>
      </c>
      <c r="BD107" s="61">
        <v>730</v>
      </c>
      <c r="BE107" s="61"/>
      <c r="BF107" s="61">
        <v>0</v>
      </c>
      <c r="BG107" s="61"/>
      <c r="BH107" s="61">
        <v>0</v>
      </c>
      <c r="BI107" s="61"/>
      <c r="BJ107" s="61">
        <v>0</v>
      </c>
      <c r="BK107" s="61"/>
      <c r="BL107" s="61">
        <v>0</v>
      </c>
      <c r="BM107" s="61">
        <v>0</v>
      </c>
      <c r="BN107" s="62">
        <v>-332720</v>
      </c>
      <c r="BO107" s="61"/>
    </row>
    <row r="108" spans="1:67" x14ac:dyDescent="0.2">
      <c r="A108" s="57" t="s">
        <v>7</v>
      </c>
      <c r="B108" s="56" t="s">
        <v>7</v>
      </c>
      <c r="C108" s="56" t="s">
        <v>7</v>
      </c>
      <c r="D108" s="56">
        <v>2003</v>
      </c>
      <c r="E108" s="58">
        <v>13298848</v>
      </c>
      <c r="F108" s="58">
        <v>12052764</v>
      </c>
      <c r="G108" s="59">
        <v>12155106</v>
      </c>
      <c r="H108" s="59">
        <v>1143742</v>
      </c>
      <c r="I108" s="60">
        <v>0</v>
      </c>
      <c r="J108" s="58">
        <v>-1246084</v>
      </c>
      <c r="K108" s="61"/>
      <c r="L108" s="61">
        <v>0</v>
      </c>
      <c r="M108" s="61"/>
      <c r="N108" s="61">
        <v>0</v>
      </c>
      <c r="O108" s="62">
        <v>122653</v>
      </c>
      <c r="P108" s="61"/>
      <c r="Q108" s="61"/>
      <c r="R108" s="61"/>
      <c r="S108" s="61">
        <v>0</v>
      </c>
      <c r="T108" s="61">
        <v>0</v>
      </c>
      <c r="U108" s="61"/>
      <c r="V108" s="62">
        <v>87983</v>
      </c>
      <c r="W108" s="61"/>
      <c r="X108" s="61">
        <v>0</v>
      </c>
      <c r="Y108" s="62">
        <v>2502922</v>
      </c>
      <c r="Z108" s="62">
        <v>2149044</v>
      </c>
      <c r="AA108" s="61"/>
      <c r="AB108" s="62">
        <v>346046</v>
      </c>
      <c r="AC108" s="62">
        <v>1683653</v>
      </c>
      <c r="AD108" s="61"/>
      <c r="AE108" s="62">
        <v>2622543</v>
      </c>
      <c r="AF108" s="61"/>
      <c r="AG108" s="62">
        <v>1819841</v>
      </c>
      <c r="AH108" s="62">
        <v>820421</v>
      </c>
      <c r="AI108" s="61"/>
      <c r="AJ108" s="61">
        <v>0</v>
      </c>
      <c r="AK108" s="61">
        <v>0</v>
      </c>
      <c r="AL108" s="61">
        <v>0</v>
      </c>
      <c r="AM108" s="62">
        <v>72665</v>
      </c>
      <c r="AN108" s="62">
        <v>225543</v>
      </c>
      <c r="AO108" s="61">
        <v>0</v>
      </c>
      <c r="AP108" s="61"/>
      <c r="AQ108" s="62">
        <v>67020</v>
      </c>
      <c r="AR108" s="61"/>
      <c r="AS108" s="62">
        <v>147522</v>
      </c>
      <c r="AT108" s="62">
        <v>169957</v>
      </c>
      <c r="AU108" s="62">
        <v>328419</v>
      </c>
      <c r="AV108" s="61"/>
      <c r="AW108" s="62">
        <v>1149</v>
      </c>
      <c r="AX108" s="62">
        <v>58892</v>
      </c>
      <c r="AY108" s="61"/>
      <c r="AZ108" s="62">
        <v>36836</v>
      </c>
      <c r="BA108" s="61"/>
      <c r="BB108" s="61">
        <v>710</v>
      </c>
      <c r="BC108" s="62">
        <v>34299</v>
      </c>
      <c r="BD108" s="61">
        <v>730</v>
      </c>
      <c r="BE108" s="61"/>
      <c r="BF108" s="61">
        <v>0</v>
      </c>
      <c r="BG108" s="61"/>
      <c r="BH108" s="61">
        <v>0</v>
      </c>
      <c r="BI108" s="61"/>
      <c r="BJ108" s="61">
        <v>0</v>
      </c>
      <c r="BK108" s="61"/>
      <c r="BL108" s="61">
        <v>0</v>
      </c>
      <c r="BM108" s="61">
        <v>0</v>
      </c>
      <c r="BN108" s="62">
        <v>-1246084</v>
      </c>
      <c r="BO108" s="61"/>
    </row>
    <row r="109" spans="1:67" x14ac:dyDescent="0.2">
      <c r="A109" s="57" t="s">
        <v>7</v>
      </c>
      <c r="B109" s="56" t="s">
        <v>7</v>
      </c>
      <c r="C109" s="56" t="s">
        <v>7</v>
      </c>
      <c r="D109" s="56">
        <v>2004</v>
      </c>
      <c r="E109" s="58">
        <v>15307450</v>
      </c>
      <c r="F109" s="58">
        <v>13839143</v>
      </c>
      <c r="G109" s="59">
        <v>13268262</v>
      </c>
      <c r="H109" s="59">
        <v>2039188</v>
      </c>
      <c r="I109" s="60">
        <v>0</v>
      </c>
      <c r="J109" s="58">
        <v>-1468307</v>
      </c>
      <c r="K109" s="61"/>
      <c r="L109" s="61">
        <v>0</v>
      </c>
      <c r="M109" s="61"/>
      <c r="N109" s="61">
        <v>0</v>
      </c>
      <c r="O109" s="62">
        <v>137544</v>
      </c>
      <c r="P109" s="61"/>
      <c r="Q109" s="61"/>
      <c r="R109" s="61"/>
      <c r="S109" s="61">
        <v>0</v>
      </c>
      <c r="T109" s="61">
        <v>0</v>
      </c>
      <c r="U109" s="61"/>
      <c r="V109" s="62">
        <v>100712</v>
      </c>
      <c r="W109" s="61"/>
      <c r="X109" s="61">
        <v>0</v>
      </c>
      <c r="Y109" s="62">
        <v>2685855</v>
      </c>
      <c r="Z109" s="62">
        <v>2271897</v>
      </c>
      <c r="AA109" s="61"/>
      <c r="AB109" s="62">
        <v>358573</v>
      </c>
      <c r="AC109" s="62">
        <v>1753896</v>
      </c>
      <c r="AD109" s="61"/>
      <c r="AE109" s="62">
        <v>2941348</v>
      </c>
      <c r="AF109" s="61"/>
      <c r="AG109" s="62">
        <v>2043245</v>
      </c>
      <c r="AH109" s="62">
        <v>975192</v>
      </c>
      <c r="AI109" s="61"/>
      <c r="AJ109" s="61">
        <v>0</v>
      </c>
      <c r="AK109" s="61">
        <v>0</v>
      </c>
      <c r="AL109" s="61">
        <v>0</v>
      </c>
      <c r="AM109" s="62">
        <v>72665</v>
      </c>
      <c r="AN109" s="62">
        <v>227733</v>
      </c>
      <c r="AO109" s="61">
        <v>0</v>
      </c>
      <c r="AP109" s="61"/>
      <c r="AQ109" s="62">
        <v>81081</v>
      </c>
      <c r="AR109" s="61"/>
      <c r="AS109" s="62">
        <v>388030</v>
      </c>
      <c r="AT109" s="62">
        <v>205180</v>
      </c>
      <c r="AU109" s="62">
        <v>886565</v>
      </c>
      <c r="AV109" s="61"/>
      <c r="AW109" s="62">
        <v>1149</v>
      </c>
      <c r="AX109" s="62">
        <v>81825</v>
      </c>
      <c r="AY109" s="61"/>
      <c r="AZ109" s="62">
        <v>41177</v>
      </c>
      <c r="BA109" s="61"/>
      <c r="BB109" s="61">
        <v>710</v>
      </c>
      <c r="BC109" s="62">
        <v>37212</v>
      </c>
      <c r="BD109" s="62">
        <v>15861</v>
      </c>
      <c r="BE109" s="61"/>
      <c r="BF109" s="61">
        <v>0</v>
      </c>
      <c r="BG109" s="61"/>
      <c r="BH109" s="61">
        <v>0</v>
      </c>
      <c r="BI109" s="61"/>
      <c r="BJ109" s="61">
        <v>0</v>
      </c>
      <c r="BK109" s="61"/>
      <c r="BL109" s="61">
        <v>0</v>
      </c>
      <c r="BM109" s="61">
        <v>0</v>
      </c>
      <c r="BN109" s="62">
        <v>-1468307</v>
      </c>
      <c r="BO109" s="61"/>
    </row>
    <row r="110" spans="1:67" x14ac:dyDescent="0.2">
      <c r="A110" s="57" t="s">
        <v>7</v>
      </c>
      <c r="B110" s="56" t="s">
        <v>7</v>
      </c>
      <c r="C110" s="56" t="s">
        <v>7</v>
      </c>
      <c r="D110" s="56">
        <v>2005</v>
      </c>
      <c r="E110" s="58">
        <v>17889729</v>
      </c>
      <c r="F110" s="58">
        <v>18702113</v>
      </c>
      <c r="G110" s="59">
        <v>18038339</v>
      </c>
      <c r="H110" s="59">
        <v>2291903</v>
      </c>
      <c r="I110" s="60">
        <v>2440513</v>
      </c>
      <c r="J110" s="58">
        <v>-1628129</v>
      </c>
      <c r="K110" s="61"/>
      <c r="L110" s="62">
        <v>94643</v>
      </c>
      <c r="M110" s="61"/>
      <c r="N110" s="61">
        <v>0</v>
      </c>
      <c r="O110" s="62">
        <v>753038</v>
      </c>
      <c r="P110" s="61"/>
      <c r="Q110" s="61"/>
      <c r="R110" s="61"/>
      <c r="S110" s="61">
        <v>0</v>
      </c>
      <c r="T110" s="62">
        <v>2440513</v>
      </c>
      <c r="U110" s="61"/>
      <c r="V110" s="62">
        <v>116080</v>
      </c>
      <c r="W110" s="61"/>
      <c r="X110" s="61">
        <v>0</v>
      </c>
      <c r="Y110" s="62">
        <v>3091819</v>
      </c>
      <c r="Z110" s="62">
        <v>2611586</v>
      </c>
      <c r="AA110" s="61"/>
      <c r="AB110" s="62">
        <v>444358</v>
      </c>
      <c r="AC110" s="62">
        <v>1914076</v>
      </c>
      <c r="AD110" s="61"/>
      <c r="AE110" s="62">
        <v>3345152</v>
      </c>
      <c r="AF110" s="61"/>
      <c r="AG110" s="62">
        <v>2178522</v>
      </c>
      <c r="AH110" s="62">
        <v>1048552</v>
      </c>
      <c r="AI110" s="61"/>
      <c r="AJ110" s="61">
        <v>0</v>
      </c>
      <c r="AK110" s="61">
        <v>0</v>
      </c>
      <c r="AL110" s="61">
        <v>0</v>
      </c>
      <c r="AM110" s="62">
        <v>72665</v>
      </c>
      <c r="AN110" s="62">
        <v>227733</v>
      </c>
      <c r="AO110" s="61">
        <v>0</v>
      </c>
      <c r="AP110" s="61"/>
      <c r="AQ110" s="62">
        <v>84613</v>
      </c>
      <c r="AR110" s="61"/>
      <c r="AS110" s="62">
        <v>431641</v>
      </c>
      <c r="AT110" s="62">
        <v>249459</v>
      </c>
      <c r="AU110" s="62">
        <v>1019409</v>
      </c>
      <c r="AV110" s="61"/>
      <c r="AW110" s="62">
        <v>1149</v>
      </c>
      <c r="AX110" s="62">
        <v>99263</v>
      </c>
      <c r="AY110" s="61"/>
      <c r="AZ110" s="62">
        <v>41177</v>
      </c>
      <c r="BA110" s="61"/>
      <c r="BB110" s="62">
        <v>2675</v>
      </c>
      <c r="BC110" s="62">
        <v>39996</v>
      </c>
      <c r="BD110" s="62">
        <v>22123</v>
      </c>
      <c r="BE110" s="61"/>
      <c r="BF110" s="61">
        <v>0</v>
      </c>
      <c r="BG110" s="61"/>
      <c r="BH110" s="61">
        <v>0</v>
      </c>
      <c r="BI110" s="61"/>
      <c r="BJ110" s="61">
        <v>0</v>
      </c>
      <c r="BK110" s="61"/>
      <c r="BL110" s="61">
        <v>0</v>
      </c>
      <c r="BM110" s="61">
        <v>0</v>
      </c>
      <c r="BN110" s="62">
        <v>-1628129</v>
      </c>
      <c r="BO110" s="61"/>
    </row>
    <row r="111" spans="1:67" x14ac:dyDescent="0.2">
      <c r="A111" s="57" t="s">
        <v>7</v>
      </c>
      <c r="B111" s="56" t="s">
        <v>7</v>
      </c>
      <c r="C111" s="56" t="s">
        <v>7</v>
      </c>
      <c r="D111" s="56">
        <v>2006</v>
      </c>
      <c r="E111" s="58">
        <v>19534922</v>
      </c>
      <c r="F111" s="58">
        <v>20403593</v>
      </c>
      <c r="G111" s="59">
        <v>19497682</v>
      </c>
      <c r="H111" s="59">
        <v>2544807</v>
      </c>
      <c r="I111" s="60">
        <v>2507567</v>
      </c>
      <c r="J111" s="58">
        <v>-1638896</v>
      </c>
      <c r="K111" s="61"/>
      <c r="L111" s="62">
        <v>94643</v>
      </c>
      <c r="M111" s="61"/>
      <c r="N111" s="61">
        <v>0</v>
      </c>
      <c r="O111" s="62">
        <v>792289</v>
      </c>
      <c r="P111" s="61"/>
      <c r="Q111" s="61"/>
      <c r="R111" s="61"/>
      <c r="S111" s="61">
        <v>0</v>
      </c>
      <c r="T111" s="62">
        <v>2507567</v>
      </c>
      <c r="U111" s="61"/>
      <c r="V111" s="62">
        <v>116080</v>
      </c>
      <c r="W111" s="61"/>
      <c r="X111" s="61">
        <v>0</v>
      </c>
      <c r="Y111" s="62">
        <v>3548746</v>
      </c>
      <c r="Z111" s="62">
        <v>2866093</v>
      </c>
      <c r="AA111" s="61"/>
      <c r="AB111" s="62">
        <v>477981</v>
      </c>
      <c r="AC111" s="62">
        <v>1961160</v>
      </c>
      <c r="AD111" s="61"/>
      <c r="AE111" s="62">
        <v>3723506</v>
      </c>
      <c r="AF111" s="61"/>
      <c r="AG111" s="62">
        <v>2270426</v>
      </c>
      <c r="AH111" s="62">
        <v>1139191</v>
      </c>
      <c r="AI111" s="61"/>
      <c r="AJ111" s="61">
        <v>0</v>
      </c>
      <c r="AK111" s="61">
        <v>0</v>
      </c>
      <c r="AL111" s="61">
        <v>0</v>
      </c>
      <c r="AM111" s="62">
        <v>72665</v>
      </c>
      <c r="AN111" s="62">
        <v>227733</v>
      </c>
      <c r="AO111" s="61">
        <v>0</v>
      </c>
      <c r="AP111" s="61"/>
      <c r="AQ111" s="62">
        <v>91962</v>
      </c>
      <c r="AR111" s="61"/>
      <c r="AS111" s="62">
        <v>440771</v>
      </c>
      <c r="AT111" s="62">
        <v>270328</v>
      </c>
      <c r="AU111" s="62">
        <v>1222241</v>
      </c>
      <c r="AV111" s="61"/>
      <c r="AW111" s="62">
        <v>1149</v>
      </c>
      <c r="AX111" s="62">
        <v>111987</v>
      </c>
      <c r="AY111" s="61"/>
      <c r="AZ111" s="62">
        <v>41177</v>
      </c>
      <c r="BA111" s="61"/>
      <c r="BB111" s="62">
        <v>2675</v>
      </c>
      <c r="BC111" s="62">
        <v>39996</v>
      </c>
      <c r="BD111" s="62">
        <v>22123</v>
      </c>
      <c r="BE111" s="61"/>
      <c r="BF111" s="61">
        <v>0</v>
      </c>
      <c r="BG111" s="61"/>
      <c r="BH111" s="61">
        <v>0</v>
      </c>
      <c r="BI111" s="61"/>
      <c r="BJ111" s="61">
        <v>0</v>
      </c>
      <c r="BK111" s="61"/>
      <c r="BL111" s="61">
        <v>0</v>
      </c>
      <c r="BM111" s="61">
        <v>0</v>
      </c>
      <c r="BN111" s="62">
        <v>-1638896</v>
      </c>
      <c r="BO111" s="61"/>
    </row>
    <row r="112" spans="1:67" x14ac:dyDescent="0.2">
      <c r="A112" s="57" t="s">
        <v>7</v>
      </c>
      <c r="B112" s="56" t="s">
        <v>7</v>
      </c>
      <c r="C112" s="56" t="s">
        <v>7</v>
      </c>
      <c r="D112" s="56">
        <v>2007</v>
      </c>
      <c r="E112" s="58">
        <v>20587608</v>
      </c>
      <c r="F112" s="58">
        <v>21395676</v>
      </c>
      <c r="G112" s="59">
        <v>20633942</v>
      </c>
      <c r="H112" s="59">
        <v>2461233</v>
      </c>
      <c r="I112" s="60">
        <v>2507567</v>
      </c>
      <c r="J112" s="58">
        <v>-1699499</v>
      </c>
      <c r="K112" s="61"/>
      <c r="L112" s="62">
        <v>94643</v>
      </c>
      <c r="M112" s="61"/>
      <c r="N112" s="61">
        <v>0</v>
      </c>
      <c r="O112" s="62">
        <v>799355</v>
      </c>
      <c r="P112" s="61"/>
      <c r="Q112" s="61"/>
      <c r="R112" s="61"/>
      <c r="S112" s="61">
        <v>0</v>
      </c>
      <c r="T112" s="62">
        <v>2507567</v>
      </c>
      <c r="U112" s="61"/>
      <c r="V112" s="62">
        <v>116080</v>
      </c>
      <c r="W112" s="61"/>
      <c r="X112" s="61">
        <v>0</v>
      </c>
      <c r="Y112" s="62">
        <v>3986603</v>
      </c>
      <c r="Z112" s="62">
        <v>3024873</v>
      </c>
      <c r="AA112" s="61"/>
      <c r="AB112" s="62">
        <v>503983</v>
      </c>
      <c r="AC112" s="62">
        <v>1980903</v>
      </c>
      <c r="AD112" s="61"/>
      <c r="AE112" s="62">
        <v>4036726</v>
      </c>
      <c r="AF112" s="61"/>
      <c r="AG112" s="62">
        <v>2359958</v>
      </c>
      <c r="AH112" s="62">
        <v>1223251</v>
      </c>
      <c r="AI112" s="61"/>
      <c r="AJ112" s="61">
        <v>0</v>
      </c>
      <c r="AK112" s="61">
        <v>0</v>
      </c>
      <c r="AL112" s="61">
        <v>0</v>
      </c>
      <c r="AM112" s="62">
        <v>72665</v>
      </c>
      <c r="AN112" s="62">
        <v>245005</v>
      </c>
      <c r="AO112" s="61">
        <v>0</v>
      </c>
      <c r="AP112" s="61"/>
      <c r="AQ112" s="62">
        <v>94268</v>
      </c>
      <c r="AR112" s="61"/>
      <c r="AS112" s="62">
        <v>516981</v>
      </c>
      <c r="AT112" s="62">
        <v>286705</v>
      </c>
      <c r="AU112" s="62">
        <v>1003785</v>
      </c>
      <c r="AV112" s="61"/>
      <c r="AW112" s="62">
        <v>1149</v>
      </c>
      <c r="AX112" s="62">
        <v>127713</v>
      </c>
      <c r="AY112" s="61"/>
      <c r="AZ112" s="62">
        <v>48135</v>
      </c>
      <c r="BA112" s="61"/>
      <c r="BB112" s="62">
        <v>2708</v>
      </c>
      <c r="BC112" s="62">
        <v>39996</v>
      </c>
      <c r="BD112" s="62">
        <v>22123</v>
      </c>
      <c r="BE112" s="61"/>
      <c r="BF112" s="61">
        <v>0</v>
      </c>
      <c r="BG112" s="61"/>
      <c r="BH112" s="61">
        <v>0</v>
      </c>
      <c r="BI112" s="61"/>
      <c r="BJ112" s="61">
        <v>0</v>
      </c>
      <c r="BK112" s="61"/>
      <c r="BL112" s="61">
        <v>0</v>
      </c>
      <c r="BM112" s="61">
        <v>0</v>
      </c>
      <c r="BN112" s="62">
        <v>-1699499</v>
      </c>
      <c r="BO112" s="61"/>
    </row>
    <row r="113" spans="1:67" x14ac:dyDescent="0.2">
      <c r="A113" s="57" t="s">
        <v>7</v>
      </c>
      <c r="B113" s="56" t="s">
        <v>7</v>
      </c>
      <c r="C113" s="56" t="s">
        <v>7</v>
      </c>
      <c r="D113" s="56">
        <v>2008</v>
      </c>
      <c r="E113" s="58">
        <v>21542628</v>
      </c>
      <c r="F113" s="58">
        <v>22262628</v>
      </c>
      <c r="G113" s="59">
        <v>21570919</v>
      </c>
      <c r="H113" s="59">
        <v>2481818</v>
      </c>
      <c r="I113" s="60">
        <v>2510109</v>
      </c>
      <c r="J113" s="58">
        <v>-1790109</v>
      </c>
      <c r="K113" s="61"/>
      <c r="L113" s="62">
        <v>94643</v>
      </c>
      <c r="M113" s="61"/>
      <c r="N113" s="61">
        <v>0</v>
      </c>
      <c r="O113" s="62">
        <v>802995</v>
      </c>
      <c r="P113" s="61"/>
      <c r="Q113" s="61"/>
      <c r="R113" s="61"/>
      <c r="S113" s="61">
        <v>0</v>
      </c>
      <c r="T113" s="62">
        <v>2510109</v>
      </c>
      <c r="U113" s="61"/>
      <c r="V113" s="62">
        <v>116080</v>
      </c>
      <c r="W113" s="61"/>
      <c r="X113" s="61">
        <v>0</v>
      </c>
      <c r="Y113" s="62">
        <v>4364849</v>
      </c>
      <c r="Z113" s="62">
        <v>3232175</v>
      </c>
      <c r="AA113" s="61"/>
      <c r="AB113" s="62">
        <v>536963</v>
      </c>
      <c r="AC113" s="62">
        <v>2053320</v>
      </c>
      <c r="AD113" s="61"/>
      <c r="AE113" s="62">
        <v>4214322</v>
      </c>
      <c r="AF113" s="61"/>
      <c r="AG113" s="62">
        <v>2397057</v>
      </c>
      <c r="AH113" s="62">
        <v>1248406</v>
      </c>
      <c r="AI113" s="61"/>
      <c r="AJ113" s="61">
        <v>0</v>
      </c>
      <c r="AK113" s="61">
        <v>0</v>
      </c>
      <c r="AL113" s="61">
        <v>0</v>
      </c>
      <c r="AM113" s="62">
        <v>72665</v>
      </c>
      <c r="AN113" s="62">
        <v>357879</v>
      </c>
      <c r="AO113" s="61">
        <v>0</v>
      </c>
      <c r="AP113" s="61"/>
      <c r="AQ113" s="62">
        <v>94268</v>
      </c>
      <c r="AR113" s="61"/>
      <c r="AS113" s="62">
        <v>555328</v>
      </c>
      <c r="AT113" s="62">
        <v>309082</v>
      </c>
      <c r="AU113" s="62">
        <v>833100</v>
      </c>
      <c r="AV113" s="61"/>
      <c r="AW113" s="62">
        <v>1149</v>
      </c>
      <c r="AX113" s="62">
        <v>142664</v>
      </c>
      <c r="AY113" s="61"/>
      <c r="AZ113" s="62">
        <v>50272</v>
      </c>
      <c r="BA113" s="61"/>
      <c r="BB113" s="62">
        <v>2708</v>
      </c>
      <c r="BC113" s="62">
        <v>40580</v>
      </c>
      <c r="BD113" s="62">
        <v>22123</v>
      </c>
      <c r="BE113" s="61"/>
      <c r="BF113" s="61">
        <v>0</v>
      </c>
      <c r="BG113" s="61"/>
      <c r="BH113" s="61">
        <v>0</v>
      </c>
      <c r="BI113" s="61"/>
      <c r="BJ113" s="61">
        <v>0</v>
      </c>
      <c r="BK113" s="61"/>
      <c r="BL113" s="61">
        <v>0</v>
      </c>
      <c r="BM113" s="61">
        <v>0</v>
      </c>
      <c r="BN113" s="62">
        <v>-1790109</v>
      </c>
      <c r="BO113" s="61"/>
    </row>
    <row r="114" spans="1:67" x14ac:dyDescent="0.2">
      <c r="A114" s="57" t="s">
        <v>7</v>
      </c>
      <c r="B114" s="56" t="s">
        <v>7</v>
      </c>
      <c r="C114" s="56" t="s">
        <v>7</v>
      </c>
      <c r="D114" s="56">
        <v>2009</v>
      </c>
      <c r="E114" s="58">
        <v>23160202</v>
      </c>
      <c r="F114" s="58">
        <v>23871541</v>
      </c>
      <c r="G114" s="59">
        <v>22868388</v>
      </c>
      <c r="H114" s="59">
        <v>2801923</v>
      </c>
      <c r="I114" s="60">
        <v>2510109</v>
      </c>
      <c r="J114" s="58">
        <v>-1798770</v>
      </c>
      <c r="K114" s="61"/>
      <c r="L114" s="62">
        <v>94643</v>
      </c>
      <c r="M114" s="61"/>
      <c r="N114" s="61">
        <v>0</v>
      </c>
      <c r="O114" s="62">
        <v>802995</v>
      </c>
      <c r="P114" s="61"/>
      <c r="Q114" s="61"/>
      <c r="R114" s="61"/>
      <c r="S114" s="61">
        <v>0</v>
      </c>
      <c r="T114" s="62">
        <v>2510109</v>
      </c>
      <c r="U114" s="61"/>
      <c r="V114" s="62">
        <v>116080</v>
      </c>
      <c r="W114" s="61"/>
      <c r="X114" s="61">
        <v>0</v>
      </c>
      <c r="Y114" s="62">
        <v>4792986</v>
      </c>
      <c r="Z114" s="62">
        <v>3532656</v>
      </c>
      <c r="AA114" s="61"/>
      <c r="AB114" s="62">
        <v>546596</v>
      </c>
      <c r="AC114" s="62">
        <v>2108669</v>
      </c>
      <c r="AD114" s="61"/>
      <c r="AE114" s="62">
        <v>4465199</v>
      </c>
      <c r="AF114" s="61"/>
      <c r="AG114" s="62">
        <v>2508092</v>
      </c>
      <c r="AH114" s="62">
        <v>1390363</v>
      </c>
      <c r="AI114" s="61"/>
      <c r="AJ114" s="61">
        <v>0</v>
      </c>
      <c r="AK114" s="61">
        <v>0</v>
      </c>
      <c r="AL114" s="61">
        <v>0</v>
      </c>
      <c r="AM114" s="62">
        <v>79045</v>
      </c>
      <c r="AN114" s="62">
        <v>379785</v>
      </c>
      <c r="AO114" s="61">
        <v>0</v>
      </c>
      <c r="AP114" s="61"/>
      <c r="AQ114" s="62">
        <v>119268</v>
      </c>
      <c r="AR114" s="61"/>
      <c r="AS114" s="62">
        <v>563080</v>
      </c>
      <c r="AT114" s="62">
        <v>336072</v>
      </c>
      <c r="AU114" s="62">
        <v>1052006</v>
      </c>
      <c r="AV114" s="61"/>
      <c r="AW114" s="62">
        <v>1149</v>
      </c>
      <c r="AX114" s="62">
        <v>155011</v>
      </c>
      <c r="AY114" s="61"/>
      <c r="AZ114" s="62">
        <v>51096</v>
      </c>
      <c r="BA114" s="61"/>
      <c r="BB114" s="62">
        <v>2708</v>
      </c>
      <c r="BC114" s="62">
        <v>40580</v>
      </c>
      <c r="BD114" s="62">
        <v>22123</v>
      </c>
      <c r="BE114" s="61"/>
      <c r="BF114" s="61">
        <v>0</v>
      </c>
      <c r="BG114" s="61"/>
      <c r="BH114" s="61">
        <v>0</v>
      </c>
      <c r="BI114" s="61"/>
      <c r="BJ114" s="61">
        <v>0</v>
      </c>
      <c r="BK114" s="61"/>
      <c r="BL114" s="61">
        <v>0</v>
      </c>
      <c r="BM114" s="61">
        <v>0</v>
      </c>
      <c r="BN114" s="62">
        <v>-1798770</v>
      </c>
      <c r="BO114" s="61"/>
    </row>
    <row r="115" spans="1:67" x14ac:dyDescent="0.2">
      <c r="A115" s="57" t="s">
        <v>7</v>
      </c>
      <c r="B115" s="56" t="s">
        <v>7</v>
      </c>
      <c r="C115" s="56" t="s">
        <v>7</v>
      </c>
      <c r="D115" s="56">
        <v>2010</v>
      </c>
      <c r="E115" s="58">
        <v>24876157</v>
      </c>
      <c r="F115" s="58">
        <v>25557787</v>
      </c>
      <c r="G115" s="59">
        <v>23956071</v>
      </c>
      <c r="H115" s="59">
        <v>3430195</v>
      </c>
      <c r="I115" s="60">
        <v>2510109</v>
      </c>
      <c r="J115" s="58">
        <v>-1828479</v>
      </c>
      <c r="K115" s="61"/>
      <c r="L115" s="62">
        <v>94643</v>
      </c>
      <c r="M115" s="61"/>
      <c r="N115" s="61">
        <v>0</v>
      </c>
      <c r="O115" s="62">
        <v>811495</v>
      </c>
      <c r="P115" s="61"/>
      <c r="Q115" s="61"/>
      <c r="R115" s="61"/>
      <c r="S115" s="61">
        <v>0</v>
      </c>
      <c r="T115" s="62">
        <v>2510109</v>
      </c>
      <c r="U115" s="61"/>
      <c r="V115" s="62">
        <v>121476</v>
      </c>
      <c r="W115" s="61"/>
      <c r="X115" s="61">
        <v>0</v>
      </c>
      <c r="Y115" s="62">
        <v>5164327</v>
      </c>
      <c r="Z115" s="62">
        <v>3901874</v>
      </c>
      <c r="AA115" s="61"/>
      <c r="AB115" s="62">
        <v>580918</v>
      </c>
      <c r="AC115" s="62">
        <v>2219524</v>
      </c>
      <c r="AD115" s="61"/>
      <c r="AE115" s="62">
        <v>4596778</v>
      </c>
      <c r="AF115" s="61"/>
      <c r="AG115" s="62">
        <v>2556076</v>
      </c>
      <c r="AH115" s="62">
        <v>1398851</v>
      </c>
      <c r="AI115" s="61"/>
      <c r="AJ115" s="61">
        <v>0</v>
      </c>
      <c r="AK115" s="61">
        <v>0</v>
      </c>
      <c r="AL115" s="61">
        <v>0</v>
      </c>
      <c r="AM115" s="62">
        <v>81981</v>
      </c>
      <c r="AN115" s="62">
        <v>420391</v>
      </c>
      <c r="AO115" s="61">
        <v>0</v>
      </c>
      <c r="AP115" s="61"/>
      <c r="AQ115" s="62">
        <v>165360</v>
      </c>
      <c r="AR115" s="61"/>
      <c r="AS115" s="62">
        <v>594432</v>
      </c>
      <c r="AT115" s="62">
        <v>349742</v>
      </c>
      <c r="AU115" s="62">
        <v>1416834</v>
      </c>
      <c r="AV115" s="61"/>
      <c r="AW115" s="62">
        <v>3729</v>
      </c>
      <c r="AX115" s="62">
        <v>167706</v>
      </c>
      <c r="AY115" s="61"/>
      <c r="AZ115" s="62">
        <v>68945</v>
      </c>
      <c r="BA115" s="61"/>
      <c r="BB115" s="62">
        <v>2708</v>
      </c>
      <c r="BC115" s="62">
        <v>40580</v>
      </c>
      <c r="BD115" s="62">
        <v>117787</v>
      </c>
      <c r="BE115" s="61"/>
      <c r="BF115" s="61">
        <v>0</v>
      </c>
      <c r="BG115" s="61"/>
      <c r="BH115" s="61">
        <v>0</v>
      </c>
      <c r="BI115" s="61"/>
      <c r="BJ115" s="61">
        <v>0</v>
      </c>
      <c r="BK115" s="61"/>
      <c r="BL115" s="61">
        <v>0</v>
      </c>
      <c r="BM115" s="61">
        <v>0</v>
      </c>
      <c r="BN115" s="62">
        <v>-1828479</v>
      </c>
      <c r="BO115" s="61"/>
    </row>
    <row r="116" spans="1:67" x14ac:dyDescent="0.2">
      <c r="A116" s="57" t="s">
        <v>7</v>
      </c>
      <c r="B116" s="56" t="s">
        <v>7</v>
      </c>
      <c r="C116" s="56" t="s">
        <v>7</v>
      </c>
      <c r="D116" s="56">
        <v>2011</v>
      </c>
      <c r="E116" s="58">
        <v>27344647</v>
      </c>
      <c r="F116" s="58">
        <v>28017782</v>
      </c>
      <c r="G116" s="59">
        <v>26266512</v>
      </c>
      <c r="H116" s="59">
        <v>3588244</v>
      </c>
      <c r="I116" s="60">
        <v>2510109</v>
      </c>
      <c r="J116" s="58">
        <v>-1836974</v>
      </c>
      <c r="K116" s="61"/>
      <c r="L116" s="62">
        <v>102169</v>
      </c>
      <c r="M116" s="61"/>
      <c r="N116" s="61">
        <v>0</v>
      </c>
      <c r="O116" s="62">
        <v>811584</v>
      </c>
      <c r="P116" s="61"/>
      <c r="Q116" s="61"/>
      <c r="R116" s="61"/>
      <c r="S116" s="61">
        <v>0</v>
      </c>
      <c r="T116" s="62">
        <v>2510109</v>
      </c>
      <c r="U116" s="61"/>
      <c r="V116" s="62">
        <v>124226</v>
      </c>
      <c r="W116" s="61"/>
      <c r="X116" s="61">
        <v>0</v>
      </c>
      <c r="Y116" s="62">
        <v>6069895</v>
      </c>
      <c r="Z116" s="62">
        <v>4783028</v>
      </c>
      <c r="AA116" s="61"/>
      <c r="AB116" s="62">
        <v>583460</v>
      </c>
      <c r="AC116" s="62">
        <v>2305292</v>
      </c>
      <c r="AD116" s="61"/>
      <c r="AE116" s="62">
        <v>4887287</v>
      </c>
      <c r="AF116" s="61"/>
      <c r="AG116" s="62">
        <v>2633264</v>
      </c>
      <c r="AH116" s="62">
        <v>1456198</v>
      </c>
      <c r="AI116" s="61"/>
      <c r="AJ116" s="61">
        <v>0</v>
      </c>
      <c r="AK116" s="61">
        <v>0</v>
      </c>
      <c r="AL116" s="61">
        <v>0</v>
      </c>
      <c r="AM116" s="62">
        <v>79045</v>
      </c>
      <c r="AN116" s="62">
        <v>481894</v>
      </c>
      <c r="AO116" s="61">
        <v>0</v>
      </c>
      <c r="AP116" s="61"/>
      <c r="AQ116" s="62">
        <v>182407</v>
      </c>
      <c r="AR116" s="61"/>
      <c r="AS116" s="62">
        <v>625249</v>
      </c>
      <c r="AT116" s="62">
        <v>531023</v>
      </c>
      <c r="AU116" s="62">
        <v>1192223</v>
      </c>
      <c r="AV116" s="61"/>
      <c r="AW116" s="62">
        <v>3729</v>
      </c>
      <c r="AX116" s="62">
        <v>185589</v>
      </c>
      <c r="AY116" s="61"/>
      <c r="AZ116" s="62">
        <v>63990</v>
      </c>
      <c r="BA116" s="61"/>
      <c r="BB116" s="62">
        <v>2708</v>
      </c>
      <c r="BC116" s="62">
        <v>40580</v>
      </c>
      <c r="BD116" s="62">
        <v>199807</v>
      </c>
      <c r="BE116" s="61"/>
      <c r="BF116" s="61">
        <v>0</v>
      </c>
      <c r="BG116" s="61"/>
      <c r="BH116" s="61">
        <v>0</v>
      </c>
      <c r="BI116" s="61"/>
      <c r="BJ116" s="61">
        <v>0</v>
      </c>
      <c r="BK116" s="61"/>
      <c r="BL116" s="61">
        <v>0</v>
      </c>
      <c r="BM116" s="61">
        <v>0</v>
      </c>
      <c r="BN116" s="62">
        <v>-1836974</v>
      </c>
      <c r="BO116" s="61"/>
    </row>
    <row r="117" spans="1:67" x14ac:dyDescent="0.2">
      <c r="A117" s="57" t="s">
        <v>7</v>
      </c>
      <c r="B117" s="56" t="s">
        <v>7</v>
      </c>
      <c r="C117" s="56" t="s">
        <v>367</v>
      </c>
      <c r="D117" s="56">
        <v>1989</v>
      </c>
      <c r="E117" s="58">
        <v>420741</v>
      </c>
      <c r="F117" s="58">
        <v>420543</v>
      </c>
      <c r="G117" s="59">
        <v>404777</v>
      </c>
      <c r="H117" s="59">
        <v>15964</v>
      </c>
      <c r="I117" s="60">
        <v>0</v>
      </c>
      <c r="J117" s="58">
        <v>-198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2">
        <v>168724</v>
      </c>
      <c r="AB117" s="61"/>
      <c r="AC117" s="61"/>
      <c r="AD117" s="62">
        <v>102263</v>
      </c>
      <c r="AE117" s="61"/>
      <c r="AF117" s="62">
        <v>90724</v>
      </c>
      <c r="AG117" s="61"/>
      <c r="AH117" s="61"/>
      <c r="AI117" s="62">
        <v>43066</v>
      </c>
      <c r="AJ117" s="61"/>
      <c r="AK117" s="61"/>
      <c r="AL117" s="61"/>
      <c r="AM117" s="61"/>
      <c r="AN117" s="61"/>
      <c r="AO117" s="61"/>
      <c r="AP117" s="61">
        <v>518</v>
      </c>
      <c r="AQ117" s="61"/>
      <c r="AR117" s="61"/>
      <c r="AS117" s="61"/>
      <c r="AT117" s="61"/>
      <c r="AU117" s="61"/>
      <c r="AV117" s="61"/>
      <c r="AW117" s="61"/>
      <c r="AX117" s="61"/>
      <c r="AY117" s="62">
        <v>1554</v>
      </c>
      <c r="AZ117" s="61"/>
      <c r="BA117" s="62">
        <v>13892</v>
      </c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>
        <v>-198</v>
      </c>
    </row>
    <row r="118" spans="1:67" x14ac:dyDescent="0.2">
      <c r="A118" s="57" t="s">
        <v>7</v>
      </c>
      <c r="B118" s="56" t="s">
        <v>7</v>
      </c>
      <c r="C118" s="56" t="s">
        <v>367</v>
      </c>
      <c r="D118" s="56">
        <v>1990</v>
      </c>
      <c r="E118" s="58">
        <v>445918</v>
      </c>
      <c r="F118" s="58">
        <v>445720</v>
      </c>
      <c r="G118" s="59">
        <v>423284</v>
      </c>
      <c r="H118" s="59">
        <v>22634</v>
      </c>
      <c r="I118" s="60">
        <v>0</v>
      </c>
      <c r="J118" s="58">
        <v>-198</v>
      </c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2">
        <v>172487</v>
      </c>
      <c r="AB118" s="61"/>
      <c r="AC118" s="61"/>
      <c r="AD118" s="62">
        <v>112965</v>
      </c>
      <c r="AE118" s="61"/>
      <c r="AF118" s="62">
        <v>90724</v>
      </c>
      <c r="AG118" s="61"/>
      <c r="AH118" s="61"/>
      <c r="AI118" s="62">
        <v>47108</v>
      </c>
      <c r="AJ118" s="61"/>
      <c r="AK118" s="61"/>
      <c r="AL118" s="61"/>
      <c r="AM118" s="61"/>
      <c r="AN118" s="61"/>
      <c r="AO118" s="61"/>
      <c r="AP118" s="61">
        <v>518</v>
      </c>
      <c r="AQ118" s="61"/>
      <c r="AR118" s="61"/>
      <c r="AS118" s="61"/>
      <c r="AT118" s="61"/>
      <c r="AU118" s="61"/>
      <c r="AV118" s="61"/>
      <c r="AW118" s="61"/>
      <c r="AX118" s="61"/>
      <c r="AY118" s="62">
        <v>8224</v>
      </c>
      <c r="AZ118" s="61"/>
      <c r="BA118" s="62">
        <v>13892</v>
      </c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>
        <v>-198</v>
      </c>
    </row>
    <row r="119" spans="1:67" x14ac:dyDescent="0.2">
      <c r="A119" s="57" t="s">
        <v>7</v>
      </c>
      <c r="B119" s="56" t="s">
        <v>7</v>
      </c>
      <c r="C119" s="56" t="s">
        <v>367</v>
      </c>
      <c r="D119" s="56">
        <v>1991</v>
      </c>
      <c r="E119" s="58">
        <v>921690</v>
      </c>
      <c r="F119" s="58">
        <v>921492</v>
      </c>
      <c r="G119" s="59">
        <v>886384</v>
      </c>
      <c r="H119" s="59">
        <v>35306</v>
      </c>
      <c r="I119" s="60">
        <v>0</v>
      </c>
      <c r="J119" s="58">
        <v>-198</v>
      </c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2">
        <v>173024</v>
      </c>
      <c r="AB119" s="61"/>
      <c r="AC119" s="61"/>
      <c r="AD119" s="62">
        <v>515378</v>
      </c>
      <c r="AE119" s="61"/>
      <c r="AF119" s="62">
        <v>144624</v>
      </c>
      <c r="AG119" s="61"/>
      <c r="AH119" s="61"/>
      <c r="AI119" s="62">
        <v>53358</v>
      </c>
      <c r="AJ119" s="61"/>
      <c r="AK119" s="61"/>
      <c r="AL119" s="61"/>
      <c r="AM119" s="61"/>
      <c r="AN119" s="61"/>
      <c r="AO119" s="61"/>
      <c r="AP119" s="61">
        <v>518</v>
      </c>
      <c r="AQ119" s="61"/>
      <c r="AR119" s="62">
        <v>11869</v>
      </c>
      <c r="AS119" s="61"/>
      <c r="AT119" s="61"/>
      <c r="AU119" s="61"/>
      <c r="AV119" s="61"/>
      <c r="AW119" s="61"/>
      <c r="AX119" s="61"/>
      <c r="AY119" s="62">
        <v>9027</v>
      </c>
      <c r="AZ119" s="61"/>
      <c r="BA119" s="62">
        <v>13892</v>
      </c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>
        <v>-198</v>
      </c>
    </row>
    <row r="120" spans="1:67" x14ac:dyDescent="0.2">
      <c r="A120" s="57" t="s">
        <v>7</v>
      </c>
      <c r="B120" s="56" t="s">
        <v>7</v>
      </c>
      <c r="C120" s="56" t="s">
        <v>367</v>
      </c>
      <c r="D120" s="56">
        <v>1992</v>
      </c>
      <c r="E120" s="58">
        <v>947247</v>
      </c>
      <c r="F120" s="58">
        <v>947049</v>
      </c>
      <c r="G120" s="59">
        <v>911941</v>
      </c>
      <c r="H120" s="59">
        <v>35306</v>
      </c>
      <c r="I120" s="60">
        <v>0</v>
      </c>
      <c r="J120" s="58">
        <v>-198</v>
      </c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2">
        <v>178316</v>
      </c>
      <c r="AB120" s="61"/>
      <c r="AC120" s="61"/>
      <c r="AD120" s="62">
        <v>526003</v>
      </c>
      <c r="AE120" s="61"/>
      <c r="AF120" s="62">
        <v>147333</v>
      </c>
      <c r="AG120" s="61"/>
      <c r="AH120" s="61"/>
      <c r="AI120" s="62">
        <v>60289</v>
      </c>
      <c r="AJ120" s="61"/>
      <c r="AK120" s="61"/>
      <c r="AL120" s="61"/>
      <c r="AM120" s="61"/>
      <c r="AN120" s="61"/>
      <c r="AO120" s="61"/>
      <c r="AP120" s="61">
        <v>518</v>
      </c>
      <c r="AQ120" s="61"/>
      <c r="AR120" s="62">
        <v>11869</v>
      </c>
      <c r="AS120" s="61"/>
      <c r="AT120" s="61"/>
      <c r="AU120" s="61"/>
      <c r="AV120" s="61"/>
      <c r="AW120" s="61"/>
      <c r="AX120" s="61"/>
      <c r="AY120" s="62">
        <v>9027</v>
      </c>
      <c r="AZ120" s="61"/>
      <c r="BA120" s="62">
        <v>13892</v>
      </c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>
        <v>-198</v>
      </c>
    </row>
    <row r="121" spans="1:67" x14ac:dyDescent="0.2">
      <c r="A121" s="57" t="s">
        <v>7</v>
      </c>
      <c r="B121" s="56" t="s">
        <v>7</v>
      </c>
      <c r="C121" s="56" t="s">
        <v>367</v>
      </c>
      <c r="D121" s="56">
        <v>1993</v>
      </c>
      <c r="E121" s="58">
        <v>975150</v>
      </c>
      <c r="F121" s="58">
        <v>974952</v>
      </c>
      <c r="G121" s="59">
        <v>939844</v>
      </c>
      <c r="H121" s="59">
        <v>35306</v>
      </c>
      <c r="I121" s="60">
        <v>0</v>
      </c>
      <c r="J121" s="58">
        <v>-198</v>
      </c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2">
        <v>198324</v>
      </c>
      <c r="AB121" s="61"/>
      <c r="AC121" s="61"/>
      <c r="AD121" s="62">
        <v>532308</v>
      </c>
      <c r="AE121" s="61"/>
      <c r="AF121" s="62">
        <v>145555</v>
      </c>
      <c r="AG121" s="61"/>
      <c r="AH121" s="61"/>
      <c r="AI121" s="62">
        <v>63657</v>
      </c>
      <c r="AJ121" s="61"/>
      <c r="AK121" s="61"/>
      <c r="AL121" s="61"/>
      <c r="AM121" s="61"/>
      <c r="AN121" s="61"/>
      <c r="AO121" s="61"/>
      <c r="AP121" s="61">
        <v>518</v>
      </c>
      <c r="AQ121" s="61"/>
      <c r="AR121" s="62">
        <v>11869</v>
      </c>
      <c r="AS121" s="61"/>
      <c r="AT121" s="61"/>
      <c r="AU121" s="61"/>
      <c r="AV121" s="61"/>
      <c r="AW121" s="61"/>
      <c r="AX121" s="61"/>
      <c r="AY121" s="62">
        <v>9027</v>
      </c>
      <c r="AZ121" s="61"/>
      <c r="BA121" s="62">
        <v>13892</v>
      </c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>
        <v>-198</v>
      </c>
    </row>
    <row r="122" spans="1:67" x14ac:dyDescent="0.2">
      <c r="A122" s="57" t="s">
        <v>7</v>
      </c>
      <c r="B122" s="56" t="s">
        <v>7</v>
      </c>
      <c r="C122" s="56" t="s">
        <v>367</v>
      </c>
      <c r="D122" s="56">
        <v>1994</v>
      </c>
      <c r="E122" s="58">
        <v>1421741</v>
      </c>
      <c r="F122" s="58">
        <v>497171</v>
      </c>
      <c r="G122" s="59">
        <v>1345736</v>
      </c>
      <c r="H122" s="59">
        <v>76005</v>
      </c>
      <c r="I122" s="60">
        <v>0</v>
      </c>
      <c r="J122" s="58">
        <v>-924570</v>
      </c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2">
        <v>321612</v>
      </c>
      <c r="AB122" s="61"/>
      <c r="AC122" s="61"/>
      <c r="AD122" s="62">
        <v>753186</v>
      </c>
      <c r="AE122" s="61"/>
      <c r="AF122" s="62">
        <v>202619</v>
      </c>
      <c r="AG122" s="61"/>
      <c r="AH122" s="61"/>
      <c r="AI122" s="62">
        <v>68319</v>
      </c>
      <c r="AJ122" s="61"/>
      <c r="AK122" s="61"/>
      <c r="AL122" s="61"/>
      <c r="AM122" s="61"/>
      <c r="AN122" s="61"/>
      <c r="AO122" s="61"/>
      <c r="AP122" s="61">
        <v>518</v>
      </c>
      <c r="AQ122" s="61"/>
      <c r="AR122" s="62">
        <v>12880</v>
      </c>
      <c r="AS122" s="61"/>
      <c r="AT122" s="61"/>
      <c r="AU122" s="61"/>
      <c r="AV122" s="61"/>
      <c r="AW122" s="61"/>
      <c r="AX122" s="61"/>
      <c r="AY122" s="62">
        <v>8755</v>
      </c>
      <c r="AZ122" s="61"/>
      <c r="BA122" s="62">
        <v>53852</v>
      </c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2">
        <v>-924570</v>
      </c>
    </row>
    <row r="123" spans="1:67" x14ac:dyDescent="0.2">
      <c r="A123" s="57" t="s">
        <v>7</v>
      </c>
      <c r="B123" s="56" t="s">
        <v>7</v>
      </c>
      <c r="C123" s="56" t="s">
        <v>367</v>
      </c>
      <c r="D123" s="56">
        <v>1995</v>
      </c>
      <c r="E123" s="58">
        <v>1621863</v>
      </c>
      <c r="F123" s="58">
        <v>596111</v>
      </c>
      <c r="G123" s="59">
        <v>1418918</v>
      </c>
      <c r="H123" s="59">
        <v>202945</v>
      </c>
      <c r="I123" s="60">
        <v>0</v>
      </c>
      <c r="J123" s="58">
        <v>-1025752</v>
      </c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2">
        <v>333463</v>
      </c>
      <c r="AB123" s="61"/>
      <c r="AC123" s="61"/>
      <c r="AD123" s="62">
        <v>775788</v>
      </c>
      <c r="AE123" s="61"/>
      <c r="AF123" s="62">
        <v>231722</v>
      </c>
      <c r="AG123" s="61"/>
      <c r="AH123" s="61"/>
      <c r="AI123" s="62">
        <v>77945</v>
      </c>
      <c r="AJ123" s="61"/>
      <c r="AK123" s="61"/>
      <c r="AL123" s="61"/>
      <c r="AM123" s="61"/>
      <c r="AN123" s="61"/>
      <c r="AO123" s="61"/>
      <c r="AP123" s="61">
        <v>518</v>
      </c>
      <c r="AQ123" s="61"/>
      <c r="AR123" s="62">
        <v>15242</v>
      </c>
      <c r="AS123" s="61"/>
      <c r="AT123" s="61"/>
      <c r="AU123" s="61"/>
      <c r="AV123" s="61"/>
      <c r="AW123" s="61"/>
      <c r="AX123" s="61"/>
      <c r="AY123" s="62">
        <v>8755</v>
      </c>
      <c r="AZ123" s="61"/>
      <c r="BA123" s="62">
        <v>178430</v>
      </c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2">
        <v>-1025752</v>
      </c>
    </row>
    <row r="124" spans="1:67" x14ac:dyDescent="0.2">
      <c r="A124" s="57" t="s">
        <v>7</v>
      </c>
      <c r="B124" s="56" t="s">
        <v>7</v>
      </c>
      <c r="C124" s="56" t="s">
        <v>367</v>
      </c>
      <c r="D124" s="56">
        <v>1996</v>
      </c>
      <c r="E124" s="58">
        <v>1651727</v>
      </c>
      <c r="F124" s="58">
        <v>593679</v>
      </c>
      <c r="G124" s="59">
        <v>1460156</v>
      </c>
      <c r="H124" s="59">
        <v>191571</v>
      </c>
      <c r="I124" s="60">
        <v>0</v>
      </c>
      <c r="J124" s="58">
        <v>-1058048</v>
      </c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2">
        <v>333716</v>
      </c>
      <c r="AB124" s="61"/>
      <c r="AC124" s="61"/>
      <c r="AD124" s="62">
        <v>790378</v>
      </c>
      <c r="AE124" s="61"/>
      <c r="AF124" s="62">
        <v>252408</v>
      </c>
      <c r="AG124" s="61"/>
      <c r="AH124" s="61"/>
      <c r="AI124" s="62">
        <v>83654</v>
      </c>
      <c r="AJ124" s="61"/>
      <c r="AK124" s="61"/>
      <c r="AL124" s="61"/>
      <c r="AM124" s="61"/>
      <c r="AN124" s="61"/>
      <c r="AO124" s="61"/>
      <c r="AP124" s="61">
        <v>518</v>
      </c>
      <c r="AQ124" s="61"/>
      <c r="AR124" s="62">
        <v>16302</v>
      </c>
      <c r="AS124" s="61"/>
      <c r="AT124" s="61"/>
      <c r="AU124" s="61"/>
      <c r="AV124" s="61"/>
      <c r="AW124" s="61"/>
      <c r="AX124" s="61"/>
      <c r="AY124" s="62">
        <v>10213</v>
      </c>
      <c r="AZ124" s="61"/>
      <c r="BA124" s="62">
        <v>164538</v>
      </c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2">
        <v>-1058048</v>
      </c>
    </row>
    <row r="125" spans="1:67" x14ac:dyDescent="0.2">
      <c r="A125" s="57" t="s">
        <v>7</v>
      </c>
      <c r="B125" s="56" t="s">
        <v>7</v>
      </c>
      <c r="C125" s="56" t="s">
        <v>367</v>
      </c>
      <c r="D125" s="56">
        <v>1997</v>
      </c>
      <c r="E125" s="58">
        <v>1957956</v>
      </c>
      <c r="F125" s="58">
        <v>617996</v>
      </c>
      <c r="G125" s="59">
        <v>1763361</v>
      </c>
      <c r="H125" s="59">
        <v>194595</v>
      </c>
      <c r="I125" s="60">
        <v>0</v>
      </c>
      <c r="J125" s="58">
        <v>-1339960</v>
      </c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2">
        <v>334200</v>
      </c>
      <c r="AB125" s="61"/>
      <c r="AC125" s="61"/>
      <c r="AD125" s="62">
        <v>1032801</v>
      </c>
      <c r="AE125" s="61"/>
      <c r="AF125" s="62">
        <v>309208</v>
      </c>
      <c r="AG125" s="61"/>
      <c r="AH125" s="61"/>
      <c r="AI125" s="62">
        <v>87152</v>
      </c>
      <c r="AJ125" s="61"/>
      <c r="AK125" s="61"/>
      <c r="AL125" s="61"/>
      <c r="AM125" s="61"/>
      <c r="AN125" s="61"/>
      <c r="AO125" s="61"/>
      <c r="AP125" s="61">
        <v>518</v>
      </c>
      <c r="AQ125" s="61"/>
      <c r="AR125" s="62">
        <v>18894</v>
      </c>
      <c r="AS125" s="61"/>
      <c r="AT125" s="61"/>
      <c r="AU125" s="61"/>
      <c r="AV125" s="61"/>
      <c r="AW125" s="61"/>
      <c r="AX125" s="61"/>
      <c r="AY125" s="62">
        <v>10645</v>
      </c>
      <c r="AZ125" s="61"/>
      <c r="BA125" s="62">
        <v>164538</v>
      </c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2">
        <v>-1339960</v>
      </c>
    </row>
    <row r="126" spans="1:67" x14ac:dyDescent="0.2">
      <c r="A126" s="57" t="s">
        <v>7</v>
      </c>
      <c r="B126" s="56" t="s">
        <v>7</v>
      </c>
      <c r="C126" s="56" t="s">
        <v>367</v>
      </c>
      <c r="D126" s="56">
        <v>1998</v>
      </c>
      <c r="E126" s="58">
        <v>2052248</v>
      </c>
      <c r="F126" s="58">
        <v>703773</v>
      </c>
      <c r="G126" s="59">
        <v>1861933</v>
      </c>
      <c r="H126" s="59">
        <v>190315</v>
      </c>
      <c r="I126" s="60">
        <v>0</v>
      </c>
      <c r="J126" s="58">
        <v>-1348475</v>
      </c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2">
        <v>378233</v>
      </c>
      <c r="AB126" s="61"/>
      <c r="AC126" s="61"/>
      <c r="AD126" s="62">
        <v>1060547</v>
      </c>
      <c r="AE126" s="61"/>
      <c r="AF126" s="62">
        <v>331218</v>
      </c>
      <c r="AG126" s="61"/>
      <c r="AH126" s="61"/>
      <c r="AI126" s="62">
        <v>91935</v>
      </c>
      <c r="AJ126" s="61"/>
      <c r="AK126" s="61"/>
      <c r="AL126" s="61"/>
      <c r="AM126" s="61"/>
      <c r="AN126" s="61"/>
      <c r="AO126" s="61"/>
      <c r="AP126" s="61">
        <v>344</v>
      </c>
      <c r="AQ126" s="61"/>
      <c r="AR126" s="62">
        <v>16532</v>
      </c>
      <c r="AS126" s="61"/>
      <c r="AT126" s="61"/>
      <c r="AU126" s="61"/>
      <c r="AV126" s="61"/>
      <c r="AW126" s="61"/>
      <c r="AX126" s="61"/>
      <c r="AY126" s="62">
        <v>8901</v>
      </c>
      <c r="AZ126" s="61"/>
      <c r="BA126" s="62">
        <v>164538</v>
      </c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2">
        <v>-1348475</v>
      </c>
    </row>
    <row r="127" spans="1:67" x14ac:dyDescent="0.2">
      <c r="A127" s="57" t="s">
        <v>7</v>
      </c>
      <c r="B127" s="56" t="s">
        <v>7</v>
      </c>
      <c r="C127" s="56" t="s">
        <v>368</v>
      </c>
      <c r="D127" s="56">
        <v>1989</v>
      </c>
      <c r="E127" s="58">
        <v>4852483</v>
      </c>
      <c r="F127" s="58">
        <v>4617636</v>
      </c>
      <c r="G127" s="59">
        <v>4419218</v>
      </c>
      <c r="H127" s="59">
        <v>433265</v>
      </c>
      <c r="I127" s="60">
        <v>0</v>
      </c>
      <c r="J127" s="58">
        <v>-234847</v>
      </c>
      <c r="K127" s="62">
        <v>20210</v>
      </c>
      <c r="L127" s="61"/>
      <c r="M127" s="61"/>
      <c r="N127" s="61"/>
      <c r="O127" s="61"/>
      <c r="P127" s="62">
        <v>39423</v>
      </c>
      <c r="Q127" s="62">
        <v>6158</v>
      </c>
      <c r="R127" s="61"/>
      <c r="S127" s="61"/>
      <c r="T127" s="61"/>
      <c r="U127" s="61"/>
      <c r="V127" s="61"/>
      <c r="W127" s="62">
        <v>227497</v>
      </c>
      <c r="X127" s="61"/>
      <c r="Y127" s="61"/>
      <c r="Z127" s="61"/>
      <c r="AA127" s="62">
        <v>2379217</v>
      </c>
      <c r="AB127" s="61"/>
      <c r="AC127" s="61"/>
      <c r="AD127" s="62">
        <v>387108</v>
      </c>
      <c r="AE127" s="61"/>
      <c r="AF127" s="62">
        <v>997414</v>
      </c>
      <c r="AG127" s="61"/>
      <c r="AH127" s="61"/>
      <c r="AI127" s="62">
        <v>362191</v>
      </c>
      <c r="AJ127" s="61"/>
      <c r="AK127" s="61"/>
      <c r="AL127" s="61"/>
      <c r="AM127" s="61"/>
      <c r="AN127" s="61"/>
      <c r="AO127" s="61"/>
      <c r="AP127" s="62">
        <v>10377</v>
      </c>
      <c r="AQ127" s="61"/>
      <c r="AR127" s="62">
        <v>39824</v>
      </c>
      <c r="AS127" s="61"/>
      <c r="AT127" s="61"/>
      <c r="AU127" s="61"/>
      <c r="AV127" s="61"/>
      <c r="AW127" s="61"/>
      <c r="AX127" s="61"/>
      <c r="AY127" s="62">
        <v>50963</v>
      </c>
      <c r="AZ127" s="61"/>
      <c r="BA127" s="62">
        <v>280380</v>
      </c>
      <c r="BB127" s="61"/>
      <c r="BC127" s="61"/>
      <c r="BD127" s="61"/>
      <c r="BE127" s="61"/>
      <c r="BF127" s="61"/>
      <c r="BG127" s="61"/>
      <c r="BH127" s="61"/>
      <c r="BI127" s="61"/>
      <c r="BJ127" s="61"/>
      <c r="BK127" s="62">
        <v>51721</v>
      </c>
      <c r="BL127" s="61"/>
      <c r="BM127" s="61"/>
      <c r="BN127" s="61"/>
      <c r="BO127" s="62">
        <v>-234847</v>
      </c>
    </row>
    <row r="128" spans="1:67" x14ac:dyDescent="0.2">
      <c r="A128" s="57" t="s">
        <v>7</v>
      </c>
      <c r="B128" s="56" t="s">
        <v>7</v>
      </c>
      <c r="C128" s="56" t="s">
        <v>368</v>
      </c>
      <c r="D128" s="56">
        <v>1990</v>
      </c>
      <c r="E128" s="58">
        <v>5107335</v>
      </c>
      <c r="F128" s="58">
        <v>4872488</v>
      </c>
      <c r="G128" s="59">
        <v>4713975</v>
      </c>
      <c r="H128" s="59">
        <v>393360</v>
      </c>
      <c r="I128" s="60">
        <v>0</v>
      </c>
      <c r="J128" s="58">
        <v>-234847</v>
      </c>
      <c r="K128" s="62">
        <v>20210</v>
      </c>
      <c r="L128" s="61"/>
      <c r="M128" s="61"/>
      <c r="N128" s="61"/>
      <c r="O128" s="61"/>
      <c r="P128" s="62">
        <v>39423</v>
      </c>
      <c r="Q128" s="62">
        <v>6158</v>
      </c>
      <c r="R128" s="61"/>
      <c r="S128" s="61"/>
      <c r="T128" s="61"/>
      <c r="U128" s="61"/>
      <c r="V128" s="61"/>
      <c r="W128" s="62">
        <v>227497</v>
      </c>
      <c r="X128" s="61"/>
      <c r="Y128" s="61"/>
      <c r="Z128" s="61"/>
      <c r="AA128" s="62">
        <v>2592216</v>
      </c>
      <c r="AB128" s="61"/>
      <c r="AC128" s="61"/>
      <c r="AD128" s="62">
        <v>413278</v>
      </c>
      <c r="AE128" s="61"/>
      <c r="AF128" s="62">
        <v>1038913</v>
      </c>
      <c r="AG128" s="61"/>
      <c r="AH128" s="61"/>
      <c r="AI128" s="62">
        <v>376280</v>
      </c>
      <c r="AJ128" s="61"/>
      <c r="AK128" s="61"/>
      <c r="AL128" s="61"/>
      <c r="AM128" s="61"/>
      <c r="AN128" s="61"/>
      <c r="AO128" s="61"/>
      <c r="AP128" s="62">
        <v>11705</v>
      </c>
      <c r="AQ128" s="61"/>
      <c r="AR128" s="62">
        <v>41324</v>
      </c>
      <c r="AS128" s="61"/>
      <c r="AT128" s="61"/>
      <c r="AU128" s="61"/>
      <c r="AV128" s="61"/>
      <c r="AW128" s="61"/>
      <c r="AX128" s="61"/>
      <c r="AY128" s="62">
        <v>50723</v>
      </c>
      <c r="AZ128" s="61"/>
      <c r="BA128" s="62">
        <v>233345</v>
      </c>
      <c r="BB128" s="61"/>
      <c r="BC128" s="61"/>
      <c r="BD128" s="61"/>
      <c r="BE128" s="61"/>
      <c r="BF128" s="61"/>
      <c r="BG128" s="61"/>
      <c r="BH128" s="61"/>
      <c r="BI128" s="61"/>
      <c r="BJ128" s="61"/>
      <c r="BK128" s="62">
        <v>56263</v>
      </c>
      <c r="BL128" s="61"/>
      <c r="BM128" s="61"/>
      <c r="BN128" s="61"/>
      <c r="BO128" s="62">
        <v>-234847</v>
      </c>
    </row>
    <row r="129" spans="1:67" x14ac:dyDescent="0.2">
      <c r="A129" s="57" t="s">
        <v>7</v>
      </c>
      <c r="B129" s="56" t="s">
        <v>7</v>
      </c>
      <c r="C129" s="56" t="s">
        <v>368</v>
      </c>
      <c r="D129" s="56">
        <v>1991</v>
      </c>
      <c r="E129" s="58">
        <v>4068557</v>
      </c>
      <c r="F129" s="58">
        <v>3833710</v>
      </c>
      <c r="G129" s="59">
        <v>3661426</v>
      </c>
      <c r="H129" s="59">
        <v>407131</v>
      </c>
      <c r="I129" s="60">
        <v>0</v>
      </c>
      <c r="J129" s="58">
        <v>-234847</v>
      </c>
      <c r="K129" s="62">
        <v>20210</v>
      </c>
      <c r="L129" s="61"/>
      <c r="M129" s="61"/>
      <c r="N129" s="61"/>
      <c r="O129" s="61"/>
      <c r="P129" s="62">
        <v>39423</v>
      </c>
      <c r="Q129" s="62">
        <v>6158</v>
      </c>
      <c r="R129" s="61"/>
      <c r="S129" s="61"/>
      <c r="T129" s="61"/>
      <c r="U129" s="61"/>
      <c r="V129" s="61"/>
      <c r="W129" s="62">
        <v>227497</v>
      </c>
      <c r="X129" s="61"/>
      <c r="Y129" s="61"/>
      <c r="Z129" s="61"/>
      <c r="AA129" s="62">
        <v>1480140</v>
      </c>
      <c r="AB129" s="61"/>
      <c r="AC129" s="61"/>
      <c r="AD129" s="62">
        <v>428127</v>
      </c>
      <c r="AE129" s="61"/>
      <c r="AF129" s="62">
        <v>1062963</v>
      </c>
      <c r="AG129" s="61"/>
      <c r="AH129" s="61"/>
      <c r="AI129" s="62">
        <v>396908</v>
      </c>
      <c r="AJ129" s="61"/>
      <c r="AK129" s="61"/>
      <c r="AL129" s="61"/>
      <c r="AM129" s="61"/>
      <c r="AN129" s="61"/>
      <c r="AO129" s="61"/>
      <c r="AP129" s="62">
        <v>15431</v>
      </c>
      <c r="AQ129" s="61"/>
      <c r="AR129" s="62">
        <v>41324</v>
      </c>
      <c r="AS129" s="61"/>
      <c r="AT129" s="61"/>
      <c r="AU129" s="61"/>
      <c r="AV129" s="61"/>
      <c r="AW129" s="61"/>
      <c r="AX129" s="61"/>
      <c r="AY129" s="62">
        <v>56987</v>
      </c>
      <c r="AZ129" s="61"/>
      <c r="BA129" s="62">
        <v>246110</v>
      </c>
      <c r="BB129" s="61"/>
      <c r="BC129" s="61"/>
      <c r="BD129" s="61"/>
      <c r="BE129" s="61"/>
      <c r="BF129" s="61"/>
      <c r="BG129" s="61"/>
      <c r="BH129" s="61"/>
      <c r="BI129" s="61"/>
      <c r="BJ129" s="61"/>
      <c r="BK129" s="62">
        <v>47279</v>
      </c>
      <c r="BL129" s="61"/>
      <c r="BM129" s="61"/>
      <c r="BN129" s="61"/>
      <c r="BO129" s="62">
        <v>-234847</v>
      </c>
    </row>
    <row r="130" spans="1:67" x14ac:dyDescent="0.2">
      <c r="A130" s="57" t="s">
        <v>7</v>
      </c>
      <c r="B130" s="56" t="s">
        <v>7</v>
      </c>
      <c r="C130" s="56" t="s">
        <v>368</v>
      </c>
      <c r="D130" s="56">
        <v>1992</v>
      </c>
      <c r="E130" s="58">
        <v>4622620</v>
      </c>
      <c r="F130" s="58">
        <v>4387773</v>
      </c>
      <c r="G130" s="59">
        <v>4086362</v>
      </c>
      <c r="H130" s="59">
        <v>536258</v>
      </c>
      <c r="I130" s="60">
        <v>0</v>
      </c>
      <c r="J130" s="58">
        <v>-234847</v>
      </c>
      <c r="K130" s="62">
        <v>20210</v>
      </c>
      <c r="L130" s="61"/>
      <c r="M130" s="61"/>
      <c r="N130" s="61"/>
      <c r="O130" s="61"/>
      <c r="P130" s="62">
        <v>251695</v>
      </c>
      <c r="Q130" s="62">
        <v>6158</v>
      </c>
      <c r="R130" s="61"/>
      <c r="S130" s="61"/>
      <c r="T130" s="61"/>
      <c r="U130" s="61"/>
      <c r="V130" s="61"/>
      <c r="W130" s="62">
        <v>279337</v>
      </c>
      <c r="X130" s="61"/>
      <c r="Y130" s="61"/>
      <c r="Z130" s="61"/>
      <c r="AA130" s="62">
        <v>1568571</v>
      </c>
      <c r="AB130" s="61"/>
      <c r="AC130" s="61"/>
      <c r="AD130" s="62">
        <v>438789</v>
      </c>
      <c r="AE130" s="61"/>
      <c r="AF130" s="62">
        <v>1101098</v>
      </c>
      <c r="AG130" s="61"/>
      <c r="AH130" s="61"/>
      <c r="AI130" s="62">
        <v>420504</v>
      </c>
      <c r="AJ130" s="61"/>
      <c r="AK130" s="61"/>
      <c r="AL130" s="61"/>
      <c r="AM130" s="61"/>
      <c r="AN130" s="61"/>
      <c r="AO130" s="61"/>
      <c r="AP130" s="62">
        <v>33629</v>
      </c>
      <c r="AQ130" s="61"/>
      <c r="AR130" s="62">
        <v>46028</v>
      </c>
      <c r="AS130" s="61"/>
      <c r="AT130" s="61"/>
      <c r="AU130" s="61"/>
      <c r="AV130" s="62">
        <v>5051</v>
      </c>
      <c r="AW130" s="61"/>
      <c r="AX130" s="61"/>
      <c r="AY130" s="62">
        <v>83365</v>
      </c>
      <c r="AZ130" s="61"/>
      <c r="BA130" s="62">
        <v>320627</v>
      </c>
      <c r="BB130" s="61"/>
      <c r="BC130" s="61"/>
      <c r="BD130" s="61"/>
      <c r="BE130" s="61"/>
      <c r="BF130" s="61"/>
      <c r="BG130" s="61"/>
      <c r="BH130" s="61"/>
      <c r="BI130" s="61"/>
      <c r="BJ130" s="61"/>
      <c r="BK130" s="62">
        <v>47558</v>
      </c>
      <c r="BL130" s="61"/>
      <c r="BM130" s="61"/>
      <c r="BN130" s="61"/>
      <c r="BO130" s="62">
        <v>-234847</v>
      </c>
    </row>
    <row r="131" spans="1:67" x14ac:dyDescent="0.2">
      <c r="A131" s="57" t="s">
        <v>7</v>
      </c>
      <c r="B131" s="56" t="s">
        <v>7</v>
      </c>
      <c r="C131" s="56" t="s">
        <v>368</v>
      </c>
      <c r="D131" s="56">
        <v>1993</v>
      </c>
      <c r="E131" s="58">
        <v>4981139</v>
      </c>
      <c r="F131" s="58">
        <v>4746292</v>
      </c>
      <c r="G131" s="59">
        <v>4344571</v>
      </c>
      <c r="H131" s="59">
        <v>636568</v>
      </c>
      <c r="I131" s="60">
        <v>0</v>
      </c>
      <c r="J131" s="58">
        <v>-234847</v>
      </c>
      <c r="K131" s="62">
        <v>20210</v>
      </c>
      <c r="L131" s="61"/>
      <c r="M131" s="61"/>
      <c r="N131" s="61"/>
      <c r="O131" s="61"/>
      <c r="P131" s="62">
        <v>283933</v>
      </c>
      <c r="Q131" s="62">
        <v>6158</v>
      </c>
      <c r="R131" s="61"/>
      <c r="S131" s="61"/>
      <c r="T131" s="61"/>
      <c r="U131" s="61"/>
      <c r="V131" s="61"/>
      <c r="W131" s="62">
        <v>279337</v>
      </c>
      <c r="X131" s="61"/>
      <c r="Y131" s="61"/>
      <c r="Z131" s="61"/>
      <c r="AA131" s="62">
        <v>1698789</v>
      </c>
      <c r="AB131" s="61"/>
      <c r="AC131" s="61"/>
      <c r="AD131" s="62">
        <v>448084</v>
      </c>
      <c r="AE131" s="61"/>
      <c r="AF131" s="62">
        <v>1145193</v>
      </c>
      <c r="AG131" s="61"/>
      <c r="AH131" s="61"/>
      <c r="AI131" s="62">
        <v>462867</v>
      </c>
      <c r="AJ131" s="61"/>
      <c r="AK131" s="61"/>
      <c r="AL131" s="61"/>
      <c r="AM131" s="61"/>
      <c r="AN131" s="61"/>
      <c r="AO131" s="61"/>
      <c r="AP131" s="62">
        <v>42047</v>
      </c>
      <c r="AQ131" s="61"/>
      <c r="AR131" s="62">
        <v>48896</v>
      </c>
      <c r="AS131" s="61"/>
      <c r="AT131" s="61"/>
      <c r="AU131" s="61"/>
      <c r="AV131" s="62">
        <v>5051</v>
      </c>
      <c r="AW131" s="61"/>
      <c r="AX131" s="61"/>
      <c r="AY131" s="62">
        <v>96624</v>
      </c>
      <c r="AZ131" s="61"/>
      <c r="BA131" s="62">
        <v>396392</v>
      </c>
      <c r="BB131" s="61"/>
      <c r="BC131" s="61"/>
      <c r="BD131" s="61"/>
      <c r="BE131" s="61"/>
      <c r="BF131" s="61"/>
      <c r="BG131" s="61"/>
      <c r="BH131" s="61"/>
      <c r="BI131" s="61"/>
      <c r="BJ131" s="61"/>
      <c r="BK131" s="62">
        <v>47558</v>
      </c>
      <c r="BL131" s="61"/>
      <c r="BM131" s="61"/>
      <c r="BN131" s="61"/>
      <c r="BO131" s="62">
        <v>-234847</v>
      </c>
    </row>
    <row r="132" spans="1:67" x14ac:dyDescent="0.2">
      <c r="A132" s="57" t="s">
        <v>7</v>
      </c>
      <c r="B132" s="56" t="s">
        <v>7</v>
      </c>
      <c r="C132" s="56" t="s">
        <v>368</v>
      </c>
      <c r="D132" s="56">
        <v>1994</v>
      </c>
      <c r="E132" s="58">
        <v>5377973</v>
      </c>
      <c r="F132" s="58">
        <v>4742646</v>
      </c>
      <c r="G132" s="59">
        <v>4624483</v>
      </c>
      <c r="H132" s="59">
        <v>753490</v>
      </c>
      <c r="I132" s="60">
        <v>0</v>
      </c>
      <c r="J132" s="58">
        <v>-635327</v>
      </c>
      <c r="K132" s="62">
        <v>20210</v>
      </c>
      <c r="L132" s="61"/>
      <c r="M132" s="61"/>
      <c r="N132" s="61"/>
      <c r="O132" s="61"/>
      <c r="P132" s="62">
        <v>296062</v>
      </c>
      <c r="Q132" s="62">
        <v>6158</v>
      </c>
      <c r="R132" s="61"/>
      <c r="S132" s="61"/>
      <c r="T132" s="61"/>
      <c r="U132" s="61"/>
      <c r="V132" s="61"/>
      <c r="W132" s="62">
        <v>279337</v>
      </c>
      <c r="X132" s="61"/>
      <c r="Y132" s="61"/>
      <c r="Z132" s="61"/>
      <c r="AA132" s="62">
        <v>1847047</v>
      </c>
      <c r="AB132" s="61"/>
      <c r="AC132" s="61"/>
      <c r="AD132" s="62">
        <v>483904</v>
      </c>
      <c r="AE132" s="61"/>
      <c r="AF132" s="62">
        <v>1198120</v>
      </c>
      <c r="AG132" s="61"/>
      <c r="AH132" s="61"/>
      <c r="AI132" s="62">
        <v>493645</v>
      </c>
      <c r="AJ132" s="61"/>
      <c r="AK132" s="61"/>
      <c r="AL132" s="61"/>
      <c r="AM132" s="61"/>
      <c r="AN132" s="61"/>
      <c r="AO132" s="61"/>
      <c r="AP132" s="62">
        <v>53771</v>
      </c>
      <c r="AQ132" s="61"/>
      <c r="AR132" s="62">
        <v>53299</v>
      </c>
      <c r="AS132" s="61"/>
      <c r="AT132" s="61"/>
      <c r="AU132" s="61"/>
      <c r="AV132" s="62">
        <v>5051</v>
      </c>
      <c r="AW132" s="61"/>
      <c r="AX132" s="61"/>
      <c r="AY132" s="62">
        <v>101374</v>
      </c>
      <c r="AZ132" s="61"/>
      <c r="BA132" s="62">
        <v>492437</v>
      </c>
      <c r="BB132" s="61"/>
      <c r="BC132" s="61"/>
      <c r="BD132" s="61"/>
      <c r="BE132" s="61"/>
      <c r="BF132" s="61"/>
      <c r="BG132" s="61"/>
      <c r="BH132" s="61"/>
      <c r="BI132" s="61"/>
      <c r="BJ132" s="61"/>
      <c r="BK132" s="62">
        <v>47558</v>
      </c>
      <c r="BL132" s="61"/>
      <c r="BM132" s="61"/>
      <c r="BN132" s="61"/>
      <c r="BO132" s="62">
        <v>-635327</v>
      </c>
    </row>
    <row r="133" spans="1:67" x14ac:dyDescent="0.2">
      <c r="A133" s="57" t="s">
        <v>7</v>
      </c>
      <c r="B133" s="56" t="s">
        <v>7</v>
      </c>
      <c r="C133" s="56" t="s">
        <v>368</v>
      </c>
      <c r="D133" s="56">
        <v>1995</v>
      </c>
      <c r="E133" s="58">
        <v>5596440</v>
      </c>
      <c r="F133" s="58">
        <v>4954747</v>
      </c>
      <c r="G133" s="59">
        <v>4821629</v>
      </c>
      <c r="H133" s="59">
        <v>774811</v>
      </c>
      <c r="I133" s="60">
        <v>0</v>
      </c>
      <c r="J133" s="58">
        <v>-641693</v>
      </c>
      <c r="K133" s="62">
        <v>20210</v>
      </c>
      <c r="L133" s="61"/>
      <c r="M133" s="61"/>
      <c r="N133" s="61"/>
      <c r="O133" s="61"/>
      <c r="P133" s="62">
        <v>296062</v>
      </c>
      <c r="Q133" s="62">
        <v>6158</v>
      </c>
      <c r="R133" s="61"/>
      <c r="S133" s="61"/>
      <c r="T133" s="61"/>
      <c r="U133" s="61"/>
      <c r="V133" s="61"/>
      <c r="W133" s="62">
        <v>290639</v>
      </c>
      <c r="X133" s="61"/>
      <c r="Y133" s="61"/>
      <c r="Z133" s="61"/>
      <c r="AA133" s="62">
        <v>1975747</v>
      </c>
      <c r="AB133" s="61"/>
      <c r="AC133" s="61"/>
      <c r="AD133" s="62">
        <v>484286</v>
      </c>
      <c r="AE133" s="61"/>
      <c r="AF133" s="62">
        <v>1236047</v>
      </c>
      <c r="AG133" s="61"/>
      <c r="AH133" s="61"/>
      <c r="AI133" s="62">
        <v>512480</v>
      </c>
      <c r="AJ133" s="61"/>
      <c r="AK133" s="61"/>
      <c r="AL133" s="61"/>
      <c r="AM133" s="61"/>
      <c r="AN133" s="61"/>
      <c r="AO133" s="61"/>
      <c r="AP133" s="62">
        <v>55505</v>
      </c>
      <c r="AQ133" s="61"/>
      <c r="AR133" s="62">
        <v>56304</v>
      </c>
      <c r="AS133" s="61"/>
      <c r="AT133" s="61"/>
      <c r="AU133" s="61"/>
      <c r="AV133" s="62">
        <v>5051</v>
      </c>
      <c r="AW133" s="61"/>
      <c r="AX133" s="61"/>
      <c r="AY133" s="62">
        <v>117956</v>
      </c>
      <c r="AZ133" s="61"/>
      <c r="BA133" s="62">
        <v>492437</v>
      </c>
      <c r="BB133" s="61"/>
      <c r="BC133" s="61"/>
      <c r="BD133" s="61"/>
      <c r="BE133" s="61"/>
      <c r="BF133" s="61"/>
      <c r="BG133" s="61"/>
      <c r="BH133" s="61"/>
      <c r="BI133" s="61"/>
      <c r="BJ133" s="61"/>
      <c r="BK133" s="62">
        <v>47558</v>
      </c>
      <c r="BL133" s="61"/>
      <c r="BM133" s="61"/>
      <c r="BN133" s="61"/>
      <c r="BO133" s="62">
        <v>-641693</v>
      </c>
    </row>
    <row r="134" spans="1:67" x14ac:dyDescent="0.2">
      <c r="A134" s="57" t="s">
        <v>7</v>
      </c>
      <c r="B134" s="56" t="s">
        <v>7</v>
      </c>
      <c r="C134" s="56" t="s">
        <v>368</v>
      </c>
      <c r="D134" s="56">
        <v>1996</v>
      </c>
      <c r="E134" s="58">
        <v>5805557</v>
      </c>
      <c r="F134" s="58">
        <v>5136228</v>
      </c>
      <c r="G134" s="59">
        <v>5025007</v>
      </c>
      <c r="H134" s="59">
        <v>780550</v>
      </c>
      <c r="I134" s="60">
        <v>0</v>
      </c>
      <c r="J134" s="58">
        <v>-669329</v>
      </c>
      <c r="K134" s="62">
        <v>20210</v>
      </c>
      <c r="L134" s="61"/>
      <c r="M134" s="61"/>
      <c r="N134" s="61"/>
      <c r="O134" s="61"/>
      <c r="P134" s="62">
        <v>296062</v>
      </c>
      <c r="Q134" s="62">
        <v>6158</v>
      </c>
      <c r="R134" s="61"/>
      <c r="S134" s="61"/>
      <c r="T134" s="61"/>
      <c r="U134" s="61"/>
      <c r="V134" s="61"/>
      <c r="W134" s="62">
        <v>291368</v>
      </c>
      <c r="X134" s="61"/>
      <c r="Y134" s="61"/>
      <c r="Z134" s="61"/>
      <c r="AA134" s="62">
        <v>2088674</v>
      </c>
      <c r="AB134" s="61"/>
      <c r="AC134" s="61"/>
      <c r="AD134" s="62">
        <v>492975</v>
      </c>
      <c r="AE134" s="61"/>
      <c r="AF134" s="62">
        <v>1281127</v>
      </c>
      <c r="AG134" s="61"/>
      <c r="AH134" s="61"/>
      <c r="AI134" s="62">
        <v>548433</v>
      </c>
      <c r="AJ134" s="61"/>
      <c r="AK134" s="61"/>
      <c r="AL134" s="61"/>
      <c r="AM134" s="61"/>
      <c r="AN134" s="61"/>
      <c r="AO134" s="61"/>
      <c r="AP134" s="62">
        <v>51266</v>
      </c>
      <c r="AQ134" s="61"/>
      <c r="AR134" s="62">
        <v>63262</v>
      </c>
      <c r="AS134" s="61"/>
      <c r="AT134" s="61"/>
      <c r="AU134" s="61"/>
      <c r="AV134" s="62">
        <v>5051</v>
      </c>
      <c r="AW134" s="61"/>
      <c r="AX134" s="61"/>
      <c r="AY134" s="62">
        <v>106889</v>
      </c>
      <c r="AZ134" s="61"/>
      <c r="BA134" s="62">
        <v>506524</v>
      </c>
      <c r="BB134" s="61"/>
      <c r="BC134" s="61"/>
      <c r="BD134" s="61"/>
      <c r="BE134" s="61"/>
      <c r="BF134" s="61"/>
      <c r="BG134" s="61"/>
      <c r="BH134" s="61"/>
      <c r="BI134" s="61"/>
      <c r="BJ134" s="61"/>
      <c r="BK134" s="62">
        <v>47558</v>
      </c>
      <c r="BL134" s="61"/>
      <c r="BM134" s="61"/>
      <c r="BN134" s="61"/>
      <c r="BO134" s="62">
        <v>-669329</v>
      </c>
    </row>
    <row r="135" spans="1:67" x14ac:dyDescent="0.2">
      <c r="A135" s="57" t="s">
        <v>7</v>
      </c>
      <c r="B135" s="56" t="s">
        <v>7</v>
      </c>
      <c r="C135" s="56" t="s">
        <v>368</v>
      </c>
      <c r="D135" s="56">
        <v>1997</v>
      </c>
      <c r="E135" s="58">
        <v>6238128</v>
      </c>
      <c r="F135" s="58">
        <v>5565848</v>
      </c>
      <c r="G135" s="59">
        <v>5462632</v>
      </c>
      <c r="H135" s="59">
        <v>775496</v>
      </c>
      <c r="I135" s="60">
        <v>0</v>
      </c>
      <c r="J135" s="58">
        <v>-672280</v>
      </c>
      <c r="K135" s="62">
        <v>20210</v>
      </c>
      <c r="L135" s="61"/>
      <c r="M135" s="61"/>
      <c r="N135" s="61"/>
      <c r="O135" s="61"/>
      <c r="P135" s="62">
        <v>296062</v>
      </c>
      <c r="Q135" s="62">
        <v>6158</v>
      </c>
      <c r="R135" s="61"/>
      <c r="S135" s="61"/>
      <c r="T135" s="61"/>
      <c r="U135" s="61"/>
      <c r="V135" s="61"/>
      <c r="W135" s="62">
        <v>303032</v>
      </c>
      <c r="X135" s="61"/>
      <c r="Y135" s="61"/>
      <c r="Z135" s="61"/>
      <c r="AA135" s="62">
        <v>2444823</v>
      </c>
      <c r="AB135" s="61"/>
      <c r="AC135" s="61"/>
      <c r="AD135" s="62">
        <v>501556</v>
      </c>
      <c r="AE135" s="61"/>
      <c r="AF135" s="62">
        <v>1338878</v>
      </c>
      <c r="AG135" s="61"/>
      <c r="AH135" s="61"/>
      <c r="AI135" s="62">
        <v>551913</v>
      </c>
      <c r="AJ135" s="61"/>
      <c r="AK135" s="61"/>
      <c r="AL135" s="61"/>
      <c r="AM135" s="61"/>
      <c r="AN135" s="61"/>
      <c r="AO135" s="61"/>
      <c r="AP135" s="62">
        <v>51266</v>
      </c>
      <c r="AQ135" s="61"/>
      <c r="AR135" s="62">
        <v>65033</v>
      </c>
      <c r="AS135" s="61"/>
      <c r="AT135" s="61"/>
      <c r="AU135" s="61"/>
      <c r="AV135" s="62">
        <v>5051</v>
      </c>
      <c r="AW135" s="61"/>
      <c r="AX135" s="61"/>
      <c r="AY135" s="62">
        <v>117165</v>
      </c>
      <c r="AZ135" s="61"/>
      <c r="BA135" s="62">
        <v>536981</v>
      </c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2">
        <v>-672280</v>
      </c>
    </row>
    <row r="136" spans="1:67" x14ac:dyDescent="0.2">
      <c r="A136" s="57" t="s">
        <v>7</v>
      </c>
      <c r="B136" s="56" t="s">
        <v>7</v>
      </c>
      <c r="C136" s="56" t="s">
        <v>368</v>
      </c>
      <c r="D136" s="56">
        <v>1998</v>
      </c>
      <c r="E136" s="58">
        <v>6936945</v>
      </c>
      <c r="F136" s="58">
        <v>6258091</v>
      </c>
      <c r="G136" s="59">
        <v>6122336</v>
      </c>
      <c r="H136" s="59">
        <v>814609</v>
      </c>
      <c r="I136" s="60">
        <v>0</v>
      </c>
      <c r="J136" s="58">
        <v>-678854</v>
      </c>
      <c r="K136" s="62">
        <v>20210</v>
      </c>
      <c r="L136" s="61"/>
      <c r="M136" s="61"/>
      <c r="N136" s="61"/>
      <c r="O136" s="61"/>
      <c r="P136" s="62">
        <v>296062</v>
      </c>
      <c r="Q136" s="62">
        <v>6158</v>
      </c>
      <c r="R136" s="61"/>
      <c r="S136" s="61"/>
      <c r="T136" s="61"/>
      <c r="U136" s="61"/>
      <c r="V136" s="61"/>
      <c r="W136" s="62">
        <v>303032</v>
      </c>
      <c r="X136" s="61"/>
      <c r="Y136" s="61"/>
      <c r="Z136" s="61"/>
      <c r="AA136" s="62">
        <v>2973205</v>
      </c>
      <c r="AB136" s="61"/>
      <c r="AC136" s="61"/>
      <c r="AD136" s="62">
        <v>509393</v>
      </c>
      <c r="AE136" s="61"/>
      <c r="AF136" s="62">
        <v>1449528</v>
      </c>
      <c r="AG136" s="61"/>
      <c r="AH136" s="61"/>
      <c r="AI136" s="62">
        <v>564748</v>
      </c>
      <c r="AJ136" s="61"/>
      <c r="AK136" s="61"/>
      <c r="AL136" s="61"/>
      <c r="AM136" s="61"/>
      <c r="AN136" s="61"/>
      <c r="AO136" s="61"/>
      <c r="AP136" s="62">
        <v>51266</v>
      </c>
      <c r="AQ136" s="61"/>
      <c r="AR136" s="62">
        <v>70803</v>
      </c>
      <c r="AS136" s="61"/>
      <c r="AT136" s="61"/>
      <c r="AU136" s="61"/>
      <c r="AV136" s="62">
        <v>5051</v>
      </c>
      <c r="AW136" s="61"/>
      <c r="AX136" s="61"/>
      <c r="AY136" s="62">
        <v>124313</v>
      </c>
      <c r="AZ136" s="61"/>
      <c r="BA136" s="62">
        <v>563176</v>
      </c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2">
        <v>-678854</v>
      </c>
    </row>
    <row r="137" spans="1:67" x14ac:dyDescent="0.2">
      <c r="A137" s="57" t="s">
        <v>7</v>
      </c>
      <c r="B137" s="56" t="s">
        <v>7</v>
      </c>
      <c r="C137" s="56" t="s">
        <v>369</v>
      </c>
      <c r="D137" s="56">
        <v>1989</v>
      </c>
      <c r="E137" s="58">
        <v>394848</v>
      </c>
      <c r="F137" s="58">
        <v>394848</v>
      </c>
      <c r="G137" s="59">
        <v>353833</v>
      </c>
      <c r="H137" s="59">
        <v>41015</v>
      </c>
      <c r="I137" s="60">
        <v>0</v>
      </c>
      <c r="J137" s="58">
        <v>0</v>
      </c>
      <c r="K137" s="62">
        <v>1443</v>
      </c>
      <c r="L137" s="61"/>
      <c r="M137" s="61"/>
      <c r="N137" s="61"/>
      <c r="O137" s="61"/>
      <c r="P137" s="62">
        <v>18052</v>
      </c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2">
        <v>186464</v>
      </c>
      <c r="AB137" s="61"/>
      <c r="AC137" s="61"/>
      <c r="AD137" s="62">
        <v>40125</v>
      </c>
      <c r="AE137" s="61"/>
      <c r="AF137" s="62">
        <v>69761</v>
      </c>
      <c r="AG137" s="61"/>
      <c r="AH137" s="61"/>
      <c r="AI137" s="62">
        <v>37988</v>
      </c>
      <c r="AJ137" s="61"/>
      <c r="AK137" s="61"/>
      <c r="AL137" s="61"/>
      <c r="AM137" s="61"/>
      <c r="AN137" s="61"/>
      <c r="AO137" s="61"/>
      <c r="AP137" s="61">
        <v>373</v>
      </c>
      <c r="AQ137" s="61"/>
      <c r="AR137" s="61"/>
      <c r="AS137" s="61"/>
      <c r="AT137" s="61"/>
      <c r="AU137" s="61"/>
      <c r="AV137" s="61"/>
      <c r="AW137" s="61"/>
      <c r="AX137" s="61"/>
      <c r="AY137" s="62">
        <v>7447</v>
      </c>
      <c r="AZ137" s="61"/>
      <c r="BA137" s="62">
        <v>27808</v>
      </c>
      <c r="BB137" s="61"/>
      <c r="BC137" s="61"/>
      <c r="BD137" s="61"/>
      <c r="BE137" s="61"/>
      <c r="BF137" s="61"/>
      <c r="BG137" s="61"/>
      <c r="BH137" s="61"/>
      <c r="BI137" s="61"/>
      <c r="BJ137" s="61"/>
      <c r="BK137" s="62">
        <v>5387</v>
      </c>
      <c r="BL137" s="61"/>
      <c r="BM137" s="61"/>
      <c r="BN137" s="61"/>
      <c r="BO137" s="61"/>
    </row>
    <row r="138" spans="1:67" x14ac:dyDescent="0.2">
      <c r="A138" s="57" t="s">
        <v>7</v>
      </c>
      <c r="B138" s="56" t="s">
        <v>7</v>
      </c>
      <c r="C138" s="56" t="s">
        <v>369</v>
      </c>
      <c r="D138" s="56">
        <v>1990</v>
      </c>
      <c r="E138" s="58">
        <v>496147</v>
      </c>
      <c r="F138" s="58">
        <v>496147</v>
      </c>
      <c r="G138" s="59">
        <v>446105</v>
      </c>
      <c r="H138" s="59">
        <v>50042</v>
      </c>
      <c r="I138" s="60">
        <v>0</v>
      </c>
      <c r="J138" s="58">
        <v>0</v>
      </c>
      <c r="K138" s="62">
        <v>18495</v>
      </c>
      <c r="L138" s="61"/>
      <c r="M138" s="61"/>
      <c r="N138" s="61"/>
      <c r="O138" s="61"/>
      <c r="P138" s="62">
        <v>18525</v>
      </c>
      <c r="Q138" s="62">
        <v>26156</v>
      </c>
      <c r="R138" s="61"/>
      <c r="S138" s="61"/>
      <c r="T138" s="61"/>
      <c r="U138" s="61"/>
      <c r="V138" s="61"/>
      <c r="W138" s="61"/>
      <c r="X138" s="61"/>
      <c r="Y138" s="61"/>
      <c r="Z138" s="61"/>
      <c r="AA138" s="62">
        <v>225107</v>
      </c>
      <c r="AB138" s="61"/>
      <c r="AC138" s="61"/>
      <c r="AD138" s="62">
        <v>49089</v>
      </c>
      <c r="AE138" s="61"/>
      <c r="AF138" s="62">
        <v>69665</v>
      </c>
      <c r="AG138" s="61"/>
      <c r="AH138" s="61"/>
      <c r="AI138" s="62">
        <v>39068</v>
      </c>
      <c r="AJ138" s="61"/>
      <c r="AK138" s="61"/>
      <c r="AL138" s="61"/>
      <c r="AM138" s="61"/>
      <c r="AN138" s="61"/>
      <c r="AO138" s="61"/>
      <c r="AP138" s="61">
        <v>373</v>
      </c>
      <c r="AQ138" s="61"/>
      <c r="AR138" s="61"/>
      <c r="AS138" s="61"/>
      <c r="AT138" s="61"/>
      <c r="AU138" s="61"/>
      <c r="AV138" s="61"/>
      <c r="AW138" s="61"/>
      <c r="AX138" s="61"/>
      <c r="AY138" s="62">
        <v>7447</v>
      </c>
      <c r="AZ138" s="61"/>
      <c r="BA138" s="62">
        <v>35776</v>
      </c>
      <c r="BB138" s="61"/>
      <c r="BC138" s="61"/>
      <c r="BD138" s="61"/>
      <c r="BE138" s="61"/>
      <c r="BF138" s="61"/>
      <c r="BG138" s="61"/>
      <c r="BH138" s="61"/>
      <c r="BI138" s="61"/>
      <c r="BJ138" s="61"/>
      <c r="BK138" s="62">
        <v>6446</v>
      </c>
      <c r="BL138" s="61"/>
      <c r="BM138" s="61"/>
      <c r="BN138" s="61"/>
      <c r="BO138" s="61"/>
    </row>
    <row r="139" spans="1:67" x14ac:dyDescent="0.2">
      <c r="A139" s="57" t="s">
        <v>7</v>
      </c>
      <c r="B139" s="56" t="s">
        <v>7</v>
      </c>
      <c r="C139" s="56" t="s">
        <v>369</v>
      </c>
      <c r="D139" s="56">
        <v>1991</v>
      </c>
      <c r="E139" s="58">
        <v>567566</v>
      </c>
      <c r="F139" s="58">
        <v>567566</v>
      </c>
      <c r="G139" s="59">
        <v>506493</v>
      </c>
      <c r="H139" s="59">
        <v>61073</v>
      </c>
      <c r="I139" s="60">
        <v>0</v>
      </c>
      <c r="J139" s="58">
        <v>0</v>
      </c>
      <c r="K139" s="62">
        <v>18495</v>
      </c>
      <c r="L139" s="61"/>
      <c r="M139" s="61"/>
      <c r="N139" s="61"/>
      <c r="O139" s="61"/>
      <c r="P139" s="62">
        <v>18525</v>
      </c>
      <c r="Q139" s="62">
        <v>55453</v>
      </c>
      <c r="R139" s="61"/>
      <c r="S139" s="61"/>
      <c r="T139" s="61"/>
      <c r="U139" s="61"/>
      <c r="V139" s="61"/>
      <c r="W139" s="61"/>
      <c r="X139" s="61"/>
      <c r="Y139" s="61"/>
      <c r="Z139" s="61"/>
      <c r="AA139" s="62">
        <v>247206</v>
      </c>
      <c r="AB139" s="61"/>
      <c r="AC139" s="61"/>
      <c r="AD139" s="62">
        <v>54112</v>
      </c>
      <c r="AE139" s="61"/>
      <c r="AF139" s="62">
        <v>71623</v>
      </c>
      <c r="AG139" s="61"/>
      <c r="AH139" s="61"/>
      <c r="AI139" s="62">
        <v>41079</v>
      </c>
      <c r="AJ139" s="61"/>
      <c r="AK139" s="61"/>
      <c r="AL139" s="61"/>
      <c r="AM139" s="61"/>
      <c r="AN139" s="61"/>
      <c r="AO139" s="61"/>
      <c r="AP139" s="61">
        <v>373</v>
      </c>
      <c r="AQ139" s="61"/>
      <c r="AR139" s="62">
        <v>9648</v>
      </c>
      <c r="AS139" s="61"/>
      <c r="AT139" s="61"/>
      <c r="AU139" s="61"/>
      <c r="AV139" s="61"/>
      <c r="AW139" s="61"/>
      <c r="AX139" s="61"/>
      <c r="AY139" s="62">
        <v>8453</v>
      </c>
      <c r="AZ139" s="61"/>
      <c r="BA139" s="62">
        <v>35776</v>
      </c>
      <c r="BB139" s="61"/>
      <c r="BC139" s="61"/>
      <c r="BD139" s="61"/>
      <c r="BE139" s="61"/>
      <c r="BF139" s="61"/>
      <c r="BG139" s="61"/>
      <c r="BH139" s="61"/>
      <c r="BI139" s="61"/>
      <c r="BJ139" s="61"/>
      <c r="BK139" s="62">
        <v>6823</v>
      </c>
      <c r="BL139" s="61"/>
      <c r="BM139" s="61"/>
      <c r="BN139" s="61"/>
      <c r="BO139" s="61"/>
    </row>
    <row r="140" spans="1:67" x14ac:dyDescent="0.2">
      <c r="A140" s="57" t="s">
        <v>7</v>
      </c>
      <c r="B140" s="56" t="s">
        <v>7</v>
      </c>
      <c r="C140" s="56" t="s">
        <v>369</v>
      </c>
      <c r="D140" s="56">
        <v>1992</v>
      </c>
      <c r="E140" s="58">
        <v>644691</v>
      </c>
      <c r="F140" s="58">
        <v>644691</v>
      </c>
      <c r="G140" s="59">
        <v>577817</v>
      </c>
      <c r="H140" s="59">
        <v>66874</v>
      </c>
      <c r="I140" s="60">
        <v>0</v>
      </c>
      <c r="J140" s="58">
        <v>0</v>
      </c>
      <c r="K140" s="62">
        <v>18495</v>
      </c>
      <c r="L140" s="61"/>
      <c r="M140" s="61"/>
      <c r="N140" s="61"/>
      <c r="O140" s="61"/>
      <c r="P140" s="62">
        <v>18525</v>
      </c>
      <c r="Q140" s="62">
        <v>73976</v>
      </c>
      <c r="R140" s="61"/>
      <c r="S140" s="61"/>
      <c r="T140" s="61"/>
      <c r="U140" s="61"/>
      <c r="V140" s="61"/>
      <c r="W140" s="61"/>
      <c r="X140" s="61"/>
      <c r="Y140" s="61"/>
      <c r="Z140" s="61"/>
      <c r="AA140" s="62">
        <v>285260</v>
      </c>
      <c r="AB140" s="61"/>
      <c r="AC140" s="61"/>
      <c r="AD140" s="62">
        <v>60906</v>
      </c>
      <c r="AE140" s="61"/>
      <c r="AF140" s="62">
        <v>75100</v>
      </c>
      <c r="AG140" s="61"/>
      <c r="AH140" s="61"/>
      <c r="AI140" s="62">
        <v>45555</v>
      </c>
      <c r="AJ140" s="61"/>
      <c r="AK140" s="61"/>
      <c r="AL140" s="61"/>
      <c r="AM140" s="61"/>
      <c r="AN140" s="61"/>
      <c r="AO140" s="61"/>
      <c r="AP140" s="62">
        <v>1173</v>
      </c>
      <c r="AQ140" s="61"/>
      <c r="AR140" s="62">
        <v>11574</v>
      </c>
      <c r="AS140" s="61"/>
      <c r="AT140" s="61"/>
      <c r="AU140" s="61"/>
      <c r="AV140" s="61"/>
      <c r="AW140" s="61"/>
      <c r="AX140" s="61"/>
      <c r="AY140" s="62">
        <v>8453</v>
      </c>
      <c r="AZ140" s="61"/>
      <c r="BA140" s="62">
        <v>37210</v>
      </c>
      <c r="BB140" s="61"/>
      <c r="BC140" s="61"/>
      <c r="BD140" s="61"/>
      <c r="BE140" s="61"/>
      <c r="BF140" s="61"/>
      <c r="BG140" s="61"/>
      <c r="BH140" s="61"/>
      <c r="BI140" s="61"/>
      <c r="BJ140" s="61"/>
      <c r="BK140" s="62">
        <v>8464</v>
      </c>
      <c r="BL140" s="61"/>
      <c r="BM140" s="61"/>
      <c r="BN140" s="61"/>
      <c r="BO140" s="61"/>
    </row>
    <row r="141" spans="1:67" x14ac:dyDescent="0.2">
      <c r="A141" s="57" t="s">
        <v>7</v>
      </c>
      <c r="B141" s="56" t="s">
        <v>7</v>
      </c>
      <c r="C141" s="56" t="s">
        <v>369</v>
      </c>
      <c r="D141" s="56">
        <v>1993</v>
      </c>
      <c r="E141" s="58">
        <v>700153</v>
      </c>
      <c r="F141" s="58">
        <v>700153</v>
      </c>
      <c r="G141" s="59">
        <v>625822</v>
      </c>
      <c r="H141" s="59">
        <v>74331</v>
      </c>
      <c r="I141" s="60">
        <v>0</v>
      </c>
      <c r="J141" s="58">
        <v>0</v>
      </c>
      <c r="K141" s="62">
        <v>18495</v>
      </c>
      <c r="L141" s="61"/>
      <c r="M141" s="61"/>
      <c r="N141" s="61"/>
      <c r="O141" s="61"/>
      <c r="P141" s="62">
        <v>18525</v>
      </c>
      <c r="Q141" s="62">
        <v>74602</v>
      </c>
      <c r="R141" s="61"/>
      <c r="S141" s="61"/>
      <c r="T141" s="61"/>
      <c r="U141" s="61"/>
      <c r="V141" s="61"/>
      <c r="W141" s="61"/>
      <c r="X141" s="61"/>
      <c r="Y141" s="61"/>
      <c r="Z141" s="61"/>
      <c r="AA141" s="62">
        <v>319963</v>
      </c>
      <c r="AB141" s="61"/>
      <c r="AC141" s="61"/>
      <c r="AD141" s="62">
        <v>68825</v>
      </c>
      <c r="AE141" s="61"/>
      <c r="AF141" s="62">
        <v>77067</v>
      </c>
      <c r="AG141" s="61"/>
      <c r="AH141" s="61"/>
      <c r="AI141" s="62">
        <v>48345</v>
      </c>
      <c r="AJ141" s="61"/>
      <c r="AK141" s="61"/>
      <c r="AL141" s="61"/>
      <c r="AM141" s="61"/>
      <c r="AN141" s="61"/>
      <c r="AO141" s="61"/>
      <c r="AP141" s="62">
        <v>1173</v>
      </c>
      <c r="AQ141" s="61"/>
      <c r="AR141" s="62">
        <v>12211</v>
      </c>
      <c r="AS141" s="61"/>
      <c r="AT141" s="61"/>
      <c r="AU141" s="61"/>
      <c r="AV141" s="61"/>
      <c r="AW141" s="61"/>
      <c r="AX141" s="61"/>
      <c r="AY141" s="62">
        <v>8453</v>
      </c>
      <c r="AZ141" s="61"/>
      <c r="BA141" s="62">
        <v>43704</v>
      </c>
      <c r="BB141" s="61"/>
      <c r="BC141" s="61"/>
      <c r="BD141" s="61"/>
      <c r="BE141" s="61"/>
      <c r="BF141" s="61"/>
      <c r="BG141" s="61"/>
      <c r="BH141" s="61"/>
      <c r="BI141" s="61"/>
      <c r="BJ141" s="61"/>
      <c r="BK141" s="62">
        <v>8790</v>
      </c>
      <c r="BL141" s="61"/>
      <c r="BM141" s="61"/>
      <c r="BN141" s="61"/>
      <c r="BO141" s="61"/>
    </row>
    <row r="142" spans="1:67" x14ac:dyDescent="0.2">
      <c r="A142" s="57" t="s">
        <v>7</v>
      </c>
      <c r="B142" s="56" t="s">
        <v>7</v>
      </c>
      <c r="C142" s="56" t="s">
        <v>369</v>
      </c>
      <c r="D142" s="56">
        <v>1994</v>
      </c>
      <c r="E142" s="58">
        <v>896598</v>
      </c>
      <c r="F142" s="58">
        <v>716090</v>
      </c>
      <c r="G142" s="59">
        <v>823107</v>
      </c>
      <c r="H142" s="59">
        <v>73491</v>
      </c>
      <c r="I142" s="60">
        <v>0</v>
      </c>
      <c r="J142" s="58">
        <v>-180508</v>
      </c>
      <c r="K142" s="62">
        <v>18495</v>
      </c>
      <c r="L142" s="61"/>
      <c r="M142" s="61"/>
      <c r="N142" s="61"/>
      <c r="O142" s="61"/>
      <c r="P142" s="62">
        <v>18525</v>
      </c>
      <c r="Q142" s="62">
        <v>87155</v>
      </c>
      <c r="R142" s="61"/>
      <c r="S142" s="61"/>
      <c r="T142" s="61"/>
      <c r="U142" s="61"/>
      <c r="V142" s="61"/>
      <c r="W142" s="61"/>
      <c r="X142" s="61"/>
      <c r="Y142" s="61"/>
      <c r="Z142" s="61"/>
      <c r="AA142" s="62">
        <v>490840</v>
      </c>
      <c r="AB142" s="61"/>
      <c r="AC142" s="61"/>
      <c r="AD142" s="62">
        <v>80442</v>
      </c>
      <c r="AE142" s="61"/>
      <c r="AF142" s="62">
        <v>79048</v>
      </c>
      <c r="AG142" s="61"/>
      <c r="AH142" s="61"/>
      <c r="AI142" s="62">
        <v>48602</v>
      </c>
      <c r="AJ142" s="61"/>
      <c r="AK142" s="61"/>
      <c r="AL142" s="61"/>
      <c r="AM142" s="61"/>
      <c r="AN142" s="61"/>
      <c r="AO142" s="61"/>
      <c r="AP142" s="61">
        <v>800</v>
      </c>
      <c r="AQ142" s="61"/>
      <c r="AR142" s="62">
        <v>12788</v>
      </c>
      <c r="AS142" s="61"/>
      <c r="AT142" s="61"/>
      <c r="AU142" s="61"/>
      <c r="AV142" s="61"/>
      <c r="AW142" s="61"/>
      <c r="AX142" s="61"/>
      <c r="AY142" s="62">
        <v>8453</v>
      </c>
      <c r="AZ142" s="61"/>
      <c r="BA142" s="62">
        <v>43704</v>
      </c>
      <c r="BB142" s="61"/>
      <c r="BC142" s="61"/>
      <c r="BD142" s="61"/>
      <c r="BE142" s="61"/>
      <c r="BF142" s="61"/>
      <c r="BG142" s="61"/>
      <c r="BH142" s="61"/>
      <c r="BI142" s="61"/>
      <c r="BJ142" s="61"/>
      <c r="BK142" s="62">
        <v>7746</v>
      </c>
      <c r="BL142" s="61"/>
      <c r="BM142" s="61"/>
      <c r="BN142" s="61"/>
      <c r="BO142" s="62">
        <v>-180508</v>
      </c>
    </row>
    <row r="143" spans="1:67" x14ac:dyDescent="0.2">
      <c r="A143" s="57" t="s">
        <v>7</v>
      </c>
      <c r="B143" s="56" t="s">
        <v>7</v>
      </c>
      <c r="C143" s="56" t="s">
        <v>369</v>
      </c>
      <c r="D143" s="56">
        <v>1995</v>
      </c>
      <c r="E143" s="58">
        <v>1064677</v>
      </c>
      <c r="F143" s="58">
        <v>763795</v>
      </c>
      <c r="G143" s="59">
        <v>953226</v>
      </c>
      <c r="H143" s="59">
        <v>111451</v>
      </c>
      <c r="I143" s="60">
        <v>0</v>
      </c>
      <c r="J143" s="58">
        <v>-300882</v>
      </c>
      <c r="K143" s="62">
        <v>18495</v>
      </c>
      <c r="L143" s="61"/>
      <c r="M143" s="61"/>
      <c r="N143" s="61"/>
      <c r="O143" s="61"/>
      <c r="P143" s="62">
        <v>19519</v>
      </c>
      <c r="Q143" s="62">
        <v>111993</v>
      </c>
      <c r="R143" s="61"/>
      <c r="S143" s="61"/>
      <c r="T143" s="61"/>
      <c r="U143" s="61"/>
      <c r="V143" s="61"/>
      <c r="W143" s="61"/>
      <c r="X143" s="61"/>
      <c r="Y143" s="61"/>
      <c r="Z143" s="61"/>
      <c r="AA143" s="62">
        <v>530762</v>
      </c>
      <c r="AB143" s="61"/>
      <c r="AC143" s="61"/>
      <c r="AD143" s="62">
        <v>121096</v>
      </c>
      <c r="AE143" s="61"/>
      <c r="AF143" s="62">
        <v>97302</v>
      </c>
      <c r="AG143" s="61"/>
      <c r="AH143" s="61"/>
      <c r="AI143" s="62">
        <v>54059</v>
      </c>
      <c r="AJ143" s="61"/>
      <c r="AK143" s="61"/>
      <c r="AL143" s="61"/>
      <c r="AM143" s="61"/>
      <c r="AN143" s="61"/>
      <c r="AO143" s="61"/>
      <c r="AP143" s="61">
        <v>800</v>
      </c>
      <c r="AQ143" s="61"/>
      <c r="AR143" s="62">
        <v>14159</v>
      </c>
      <c r="AS143" s="61"/>
      <c r="AT143" s="61"/>
      <c r="AU143" s="61"/>
      <c r="AV143" s="62">
        <v>2203</v>
      </c>
      <c r="AW143" s="61"/>
      <c r="AX143" s="61"/>
      <c r="AY143" s="62">
        <v>8453</v>
      </c>
      <c r="AZ143" s="61"/>
      <c r="BA143" s="62">
        <v>77348</v>
      </c>
      <c r="BB143" s="61"/>
      <c r="BC143" s="61"/>
      <c r="BD143" s="61"/>
      <c r="BE143" s="61"/>
      <c r="BF143" s="61"/>
      <c r="BG143" s="61"/>
      <c r="BH143" s="61"/>
      <c r="BI143" s="61"/>
      <c r="BJ143" s="61"/>
      <c r="BK143" s="62">
        <v>8488</v>
      </c>
      <c r="BL143" s="61"/>
      <c r="BM143" s="61"/>
      <c r="BN143" s="61"/>
      <c r="BO143" s="62">
        <v>-300882</v>
      </c>
    </row>
    <row r="144" spans="1:67" x14ac:dyDescent="0.2">
      <c r="A144" s="57" t="s">
        <v>7</v>
      </c>
      <c r="B144" s="56" t="s">
        <v>7</v>
      </c>
      <c r="C144" s="56" t="s">
        <v>369</v>
      </c>
      <c r="D144" s="56">
        <v>1996</v>
      </c>
      <c r="E144" s="58">
        <v>1129335</v>
      </c>
      <c r="F144" s="58">
        <v>825541</v>
      </c>
      <c r="G144" s="59">
        <v>1011148</v>
      </c>
      <c r="H144" s="59">
        <v>118187</v>
      </c>
      <c r="I144" s="60">
        <v>0</v>
      </c>
      <c r="J144" s="58">
        <v>-303794</v>
      </c>
      <c r="K144" s="62">
        <v>18495</v>
      </c>
      <c r="L144" s="61"/>
      <c r="M144" s="61"/>
      <c r="N144" s="61"/>
      <c r="O144" s="61"/>
      <c r="P144" s="62">
        <v>19519</v>
      </c>
      <c r="Q144" s="62">
        <v>117654</v>
      </c>
      <c r="R144" s="61"/>
      <c r="S144" s="61"/>
      <c r="T144" s="61"/>
      <c r="U144" s="61"/>
      <c r="V144" s="61"/>
      <c r="W144" s="61"/>
      <c r="X144" s="61"/>
      <c r="Y144" s="61"/>
      <c r="Z144" s="61"/>
      <c r="AA144" s="62">
        <v>567100</v>
      </c>
      <c r="AB144" s="61"/>
      <c r="AC144" s="61"/>
      <c r="AD144" s="62">
        <v>135478</v>
      </c>
      <c r="AE144" s="61"/>
      <c r="AF144" s="62">
        <v>95907</v>
      </c>
      <c r="AG144" s="61"/>
      <c r="AH144" s="61"/>
      <c r="AI144" s="62">
        <v>56995</v>
      </c>
      <c r="AJ144" s="61"/>
      <c r="AK144" s="61"/>
      <c r="AL144" s="61"/>
      <c r="AM144" s="61"/>
      <c r="AN144" s="61"/>
      <c r="AO144" s="61"/>
      <c r="AP144" s="62">
        <v>3916</v>
      </c>
      <c r="AQ144" s="61"/>
      <c r="AR144" s="62">
        <v>15541</v>
      </c>
      <c r="AS144" s="61"/>
      <c r="AT144" s="61"/>
      <c r="AU144" s="61"/>
      <c r="AV144" s="62">
        <v>3258</v>
      </c>
      <c r="AW144" s="61"/>
      <c r="AX144" s="61"/>
      <c r="AY144" s="62">
        <v>9123</v>
      </c>
      <c r="AZ144" s="61"/>
      <c r="BA144" s="62">
        <v>77348</v>
      </c>
      <c r="BB144" s="61"/>
      <c r="BC144" s="61"/>
      <c r="BD144" s="61"/>
      <c r="BE144" s="61"/>
      <c r="BF144" s="61"/>
      <c r="BG144" s="61"/>
      <c r="BH144" s="61"/>
      <c r="BI144" s="61"/>
      <c r="BJ144" s="61"/>
      <c r="BK144" s="62">
        <v>9001</v>
      </c>
      <c r="BL144" s="61"/>
      <c r="BM144" s="61"/>
      <c r="BN144" s="61"/>
      <c r="BO144" s="62">
        <v>-303794</v>
      </c>
    </row>
    <row r="145" spans="1:67" x14ac:dyDescent="0.2">
      <c r="A145" s="57" t="s">
        <v>7</v>
      </c>
      <c r="B145" s="56" t="s">
        <v>7</v>
      </c>
      <c r="C145" s="56" t="s">
        <v>369</v>
      </c>
      <c r="D145" s="56">
        <v>1997</v>
      </c>
      <c r="E145" s="58">
        <v>1207301</v>
      </c>
      <c r="F145" s="58">
        <v>901122</v>
      </c>
      <c r="G145" s="59">
        <v>1084607</v>
      </c>
      <c r="H145" s="59">
        <v>122694</v>
      </c>
      <c r="I145" s="60">
        <v>0</v>
      </c>
      <c r="J145" s="58">
        <v>-306179</v>
      </c>
      <c r="K145" s="62">
        <v>18495</v>
      </c>
      <c r="L145" s="61"/>
      <c r="M145" s="61"/>
      <c r="N145" s="61"/>
      <c r="O145" s="61"/>
      <c r="P145" s="62">
        <v>19519</v>
      </c>
      <c r="Q145" s="62">
        <v>122829</v>
      </c>
      <c r="R145" s="61"/>
      <c r="S145" s="61"/>
      <c r="T145" s="61"/>
      <c r="U145" s="61"/>
      <c r="V145" s="61"/>
      <c r="W145" s="61"/>
      <c r="X145" s="61"/>
      <c r="Y145" s="61"/>
      <c r="Z145" s="61"/>
      <c r="AA145" s="62">
        <v>611008</v>
      </c>
      <c r="AB145" s="61"/>
      <c r="AC145" s="61"/>
      <c r="AD145" s="62">
        <v>154574</v>
      </c>
      <c r="AE145" s="61"/>
      <c r="AF145" s="62">
        <v>99577</v>
      </c>
      <c r="AG145" s="61"/>
      <c r="AH145" s="61"/>
      <c r="AI145" s="62">
        <v>58605</v>
      </c>
      <c r="AJ145" s="61"/>
      <c r="AK145" s="61"/>
      <c r="AL145" s="61"/>
      <c r="AM145" s="61"/>
      <c r="AN145" s="61"/>
      <c r="AO145" s="61"/>
      <c r="AP145" s="62">
        <v>3916</v>
      </c>
      <c r="AQ145" s="61"/>
      <c r="AR145" s="62">
        <v>17404</v>
      </c>
      <c r="AS145" s="61"/>
      <c r="AT145" s="61"/>
      <c r="AU145" s="61"/>
      <c r="AV145" s="62">
        <v>4733</v>
      </c>
      <c r="AW145" s="61"/>
      <c r="AX145" s="61"/>
      <c r="AY145" s="62">
        <v>9123</v>
      </c>
      <c r="AZ145" s="61"/>
      <c r="BA145" s="62">
        <v>77348</v>
      </c>
      <c r="BB145" s="61"/>
      <c r="BC145" s="61"/>
      <c r="BD145" s="61"/>
      <c r="BE145" s="61"/>
      <c r="BF145" s="61"/>
      <c r="BG145" s="61"/>
      <c r="BH145" s="61"/>
      <c r="BI145" s="61"/>
      <c r="BJ145" s="61"/>
      <c r="BK145" s="62">
        <v>10170</v>
      </c>
      <c r="BL145" s="61"/>
      <c r="BM145" s="61"/>
      <c r="BN145" s="61"/>
      <c r="BO145" s="62">
        <v>-306179</v>
      </c>
    </row>
    <row r="146" spans="1:67" x14ac:dyDescent="0.2">
      <c r="A146" s="57" t="s">
        <v>7</v>
      </c>
      <c r="B146" s="56" t="s">
        <v>7</v>
      </c>
      <c r="C146" s="56" t="s">
        <v>369</v>
      </c>
      <c r="D146" s="56">
        <v>1998</v>
      </c>
      <c r="E146" s="58">
        <v>1272098</v>
      </c>
      <c r="F146" s="58">
        <v>965919</v>
      </c>
      <c r="G146" s="59">
        <v>1148343</v>
      </c>
      <c r="H146" s="59">
        <v>123755</v>
      </c>
      <c r="I146" s="60">
        <v>0</v>
      </c>
      <c r="J146" s="58">
        <v>-306179</v>
      </c>
      <c r="K146" s="62">
        <v>18495</v>
      </c>
      <c r="L146" s="61"/>
      <c r="M146" s="61"/>
      <c r="N146" s="61"/>
      <c r="O146" s="61"/>
      <c r="P146" s="62">
        <v>19519</v>
      </c>
      <c r="Q146" s="62">
        <v>127964</v>
      </c>
      <c r="R146" s="61"/>
      <c r="S146" s="61"/>
      <c r="T146" s="61"/>
      <c r="U146" s="61"/>
      <c r="V146" s="61"/>
      <c r="W146" s="61"/>
      <c r="X146" s="61"/>
      <c r="Y146" s="61"/>
      <c r="Z146" s="61"/>
      <c r="AA146" s="62">
        <v>646681</v>
      </c>
      <c r="AB146" s="61"/>
      <c r="AC146" s="61"/>
      <c r="AD146" s="62">
        <v>170453</v>
      </c>
      <c r="AE146" s="61"/>
      <c r="AF146" s="62">
        <v>104237</v>
      </c>
      <c r="AG146" s="61"/>
      <c r="AH146" s="61"/>
      <c r="AI146" s="62">
        <v>60994</v>
      </c>
      <c r="AJ146" s="61"/>
      <c r="AK146" s="61"/>
      <c r="AL146" s="61"/>
      <c r="AM146" s="61"/>
      <c r="AN146" s="61"/>
      <c r="AO146" s="61"/>
      <c r="AP146" s="62">
        <v>3916</v>
      </c>
      <c r="AQ146" s="61"/>
      <c r="AR146" s="62">
        <v>17660</v>
      </c>
      <c r="AS146" s="61"/>
      <c r="AT146" s="61"/>
      <c r="AU146" s="61"/>
      <c r="AV146" s="62">
        <v>4733</v>
      </c>
      <c r="AW146" s="61"/>
      <c r="AX146" s="61"/>
      <c r="AY146" s="62">
        <v>9123</v>
      </c>
      <c r="AZ146" s="61"/>
      <c r="BA146" s="62">
        <v>77348</v>
      </c>
      <c r="BB146" s="61"/>
      <c r="BC146" s="61"/>
      <c r="BD146" s="61"/>
      <c r="BE146" s="61"/>
      <c r="BF146" s="61"/>
      <c r="BG146" s="61"/>
      <c r="BH146" s="61"/>
      <c r="BI146" s="61"/>
      <c r="BJ146" s="61"/>
      <c r="BK146" s="62">
        <v>10975</v>
      </c>
      <c r="BL146" s="61"/>
      <c r="BM146" s="61"/>
      <c r="BN146" s="61"/>
      <c r="BO146" s="62">
        <v>-306179</v>
      </c>
    </row>
    <row r="147" spans="1:67" x14ac:dyDescent="0.2">
      <c r="A147" s="57" t="s">
        <v>7</v>
      </c>
      <c r="B147" s="56" t="s">
        <v>7</v>
      </c>
      <c r="C147" s="56" t="s">
        <v>370</v>
      </c>
      <c r="D147" s="56">
        <v>1989</v>
      </c>
      <c r="E147" s="58">
        <v>4493851</v>
      </c>
      <c r="F147" s="58">
        <v>4231373</v>
      </c>
      <c r="G147" s="59">
        <v>3950373</v>
      </c>
      <c r="H147" s="59">
        <v>543478</v>
      </c>
      <c r="I147" s="60">
        <v>0</v>
      </c>
      <c r="J147" s="58">
        <v>-262478</v>
      </c>
      <c r="K147" s="62">
        <v>72665</v>
      </c>
      <c r="L147" s="61"/>
      <c r="M147" s="61"/>
      <c r="N147" s="61"/>
      <c r="O147" s="61"/>
      <c r="P147" s="62">
        <v>162688</v>
      </c>
      <c r="Q147" s="62">
        <v>236509</v>
      </c>
      <c r="R147" s="61"/>
      <c r="S147" s="61"/>
      <c r="T147" s="61"/>
      <c r="U147" s="61"/>
      <c r="V147" s="61"/>
      <c r="W147" s="62">
        <v>36149</v>
      </c>
      <c r="X147" s="61"/>
      <c r="Y147" s="61"/>
      <c r="Z147" s="61"/>
      <c r="AA147" s="62">
        <v>1663948</v>
      </c>
      <c r="AB147" s="61"/>
      <c r="AC147" s="61"/>
      <c r="AD147" s="62">
        <v>499121</v>
      </c>
      <c r="AE147" s="61"/>
      <c r="AF147" s="62">
        <v>963516</v>
      </c>
      <c r="AG147" s="61"/>
      <c r="AH147" s="61"/>
      <c r="AI147" s="62">
        <v>315777</v>
      </c>
      <c r="AJ147" s="61"/>
      <c r="AK147" s="61"/>
      <c r="AL147" s="61"/>
      <c r="AM147" s="61"/>
      <c r="AN147" s="61"/>
      <c r="AO147" s="61"/>
      <c r="AP147" s="62">
        <v>10383</v>
      </c>
      <c r="AQ147" s="61"/>
      <c r="AR147" s="62">
        <v>43396</v>
      </c>
      <c r="AS147" s="61"/>
      <c r="AT147" s="61"/>
      <c r="AU147" s="61"/>
      <c r="AV147" s="62">
        <v>6995</v>
      </c>
      <c r="AW147" s="61"/>
      <c r="AX147" s="61"/>
      <c r="AY147" s="62">
        <v>58316</v>
      </c>
      <c r="AZ147" s="61"/>
      <c r="BA147" s="62">
        <v>415974</v>
      </c>
      <c r="BB147" s="61"/>
      <c r="BC147" s="61"/>
      <c r="BD147" s="61"/>
      <c r="BE147" s="61"/>
      <c r="BF147" s="61"/>
      <c r="BG147" s="61"/>
      <c r="BH147" s="61"/>
      <c r="BI147" s="61"/>
      <c r="BJ147" s="61"/>
      <c r="BK147" s="62">
        <v>8414</v>
      </c>
      <c r="BL147" s="61"/>
      <c r="BM147" s="61"/>
      <c r="BN147" s="61"/>
      <c r="BO147" s="62">
        <v>-262478</v>
      </c>
    </row>
    <row r="148" spans="1:67" x14ac:dyDescent="0.2">
      <c r="A148" s="57" t="s">
        <v>7</v>
      </c>
      <c r="B148" s="56" t="s">
        <v>7</v>
      </c>
      <c r="C148" s="56" t="s">
        <v>370</v>
      </c>
      <c r="D148" s="56">
        <v>1990</v>
      </c>
      <c r="E148" s="58">
        <v>4928159</v>
      </c>
      <c r="F148" s="58">
        <v>4665681</v>
      </c>
      <c r="G148" s="59">
        <v>4295460</v>
      </c>
      <c r="H148" s="59">
        <v>632699</v>
      </c>
      <c r="I148" s="60">
        <v>0</v>
      </c>
      <c r="J148" s="58">
        <v>-262478</v>
      </c>
      <c r="K148" s="62">
        <v>72665</v>
      </c>
      <c r="L148" s="61"/>
      <c r="M148" s="61"/>
      <c r="N148" s="61"/>
      <c r="O148" s="61"/>
      <c r="P148" s="62">
        <v>172643</v>
      </c>
      <c r="Q148" s="62">
        <v>241823</v>
      </c>
      <c r="R148" s="61"/>
      <c r="S148" s="61"/>
      <c r="T148" s="61"/>
      <c r="U148" s="61"/>
      <c r="V148" s="61"/>
      <c r="W148" s="62">
        <v>36149</v>
      </c>
      <c r="X148" s="61"/>
      <c r="Y148" s="61"/>
      <c r="Z148" s="61"/>
      <c r="AA148" s="62">
        <v>1849071</v>
      </c>
      <c r="AB148" s="61"/>
      <c r="AC148" s="61"/>
      <c r="AD148" s="62">
        <v>518941</v>
      </c>
      <c r="AE148" s="61"/>
      <c r="AF148" s="62">
        <v>1070223</v>
      </c>
      <c r="AG148" s="61"/>
      <c r="AH148" s="61"/>
      <c r="AI148" s="62">
        <v>333945</v>
      </c>
      <c r="AJ148" s="61"/>
      <c r="AK148" s="61"/>
      <c r="AL148" s="61"/>
      <c r="AM148" s="61"/>
      <c r="AN148" s="61"/>
      <c r="AO148" s="61"/>
      <c r="AP148" s="62">
        <v>30135</v>
      </c>
      <c r="AQ148" s="61"/>
      <c r="AR148" s="62">
        <v>4980</v>
      </c>
      <c r="AS148" s="61"/>
      <c r="AT148" s="61"/>
      <c r="AU148" s="61"/>
      <c r="AV148" s="62">
        <v>6995</v>
      </c>
      <c r="AW148" s="61"/>
      <c r="AX148" s="61"/>
      <c r="AY148" s="62">
        <v>108367</v>
      </c>
      <c r="AZ148" s="61"/>
      <c r="BA148" s="62">
        <v>473808</v>
      </c>
      <c r="BB148" s="61"/>
      <c r="BC148" s="61"/>
      <c r="BD148" s="61"/>
      <c r="BE148" s="61"/>
      <c r="BF148" s="61"/>
      <c r="BG148" s="61"/>
      <c r="BH148" s="61"/>
      <c r="BI148" s="61"/>
      <c r="BJ148" s="61"/>
      <c r="BK148" s="62">
        <v>8414</v>
      </c>
      <c r="BL148" s="61"/>
      <c r="BM148" s="61"/>
      <c r="BN148" s="61"/>
      <c r="BO148" s="62">
        <v>-262478</v>
      </c>
    </row>
    <row r="149" spans="1:67" x14ac:dyDescent="0.2">
      <c r="A149" s="57" t="s">
        <v>7</v>
      </c>
      <c r="B149" s="56" t="s">
        <v>7</v>
      </c>
      <c r="C149" s="56" t="s">
        <v>370</v>
      </c>
      <c r="D149" s="56">
        <v>1991</v>
      </c>
      <c r="E149" s="58">
        <v>5465349</v>
      </c>
      <c r="F149" s="58">
        <v>5202871</v>
      </c>
      <c r="G149" s="59">
        <v>4692679</v>
      </c>
      <c r="H149" s="59">
        <v>772670</v>
      </c>
      <c r="I149" s="60">
        <v>0</v>
      </c>
      <c r="J149" s="58">
        <v>-262478</v>
      </c>
      <c r="K149" s="62">
        <v>72665</v>
      </c>
      <c r="L149" s="61"/>
      <c r="M149" s="61"/>
      <c r="N149" s="61"/>
      <c r="O149" s="61"/>
      <c r="P149" s="62">
        <v>172643</v>
      </c>
      <c r="Q149" s="62">
        <v>241823</v>
      </c>
      <c r="R149" s="61"/>
      <c r="S149" s="61"/>
      <c r="T149" s="61"/>
      <c r="U149" s="61"/>
      <c r="V149" s="61"/>
      <c r="W149" s="62">
        <v>36149</v>
      </c>
      <c r="X149" s="61"/>
      <c r="Y149" s="61"/>
      <c r="Z149" s="61"/>
      <c r="AA149" s="62">
        <v>2044735</v>
      </c>
      <c r="AB149" s="61"/>
      <c r="AC149" s="61"/>
      <c r="AD149" s="62">
        <v>567878</v>
      </c>
      <c r="AE149" s="61"/>
      <c r="AF149" s="62">
        <v>1204427</v>
      </c>
      <c r="AG149" s="61"/>
      <c r="AH149" s="61"/>
      <c r="AI149" s="62">
        <v>352359</v>
      </c>
      <c r="AJ149" s="61"/>
      <c r="AK149" s="61"/>
      <c r="AL149" s="61"/>
      <c r="AM149" s="61"/>
      <c r="AN149" s="61"/>
      <c r="AO149" s="61"/>
      <c r="AP149" s="62">
        <v>31430</v>
      </c>
      <c r="AQ149" s="61"/>
      <c r="AR149" s="62">
        <v>8733</v>
      </c>
      <c r="AS149" s="61"/>
      <c r="AT149" s="61"/>
      <c r="AU149" s="61"/>
      <c r="AV149" s="62">
        <v>6995</v>
      </c>
      <c r="AW149" s="61"/>
      <c r="AX149" s="61"/>
      <c r="AY149" s="62">
        <v>128600</v>
      </c>
      <c r="AZ149" s="61"/>
      <c r="BA149" s="62">
        <v>588498</v>
      </c>
      <c r="BB149" s="61"/>
      <c r="BC149" s="61"/>
      <c r="BD149" s="61"/>
      <c r="BE149" s="61"/>
      <c r="BF149" s="61"/>
      <c r="BG149" s="61"/>
      <c r="BH149" s="61"/>
      <c r="BI149" s="61"/>
      <c r="BJ149" s="61"/>
      <c r="BK149" s="62">
        <v>8414</v>
      </c>
      <c r="BL149" s="61"/>
      <c r="BM149" s="61"/>
      <c r="BN149" s="61"/>
      <c r="BO149" s="62">
        <v>-262478</v>
      </c>
    </row>
    <row r="150" spans="1:67" x14ac:dyDescent="0.2">
      <c r="A150" s="57" t="s">
        <v>7</v>
      </c>
      <c r="B150" s="56" t="s">
        <v>7</v>
      </c>
      <c r="C150" s="56" t="s">
        <v>370</v>
      </c>
      <c r="D150" s="56">
        <v>1992</v>
      </c>
      <c r="E150" s="58">
        <v>5592921</v>
      </c>
      <c r="F150" s="58">
        <v>5330443</v>
      </c>
      <c r="G150" s="59">
        <v>4903504</v>
      </c>
      <c r="H150" s="59">
        <v>689417</v>
      </c>
      <c r="I150" s="60">
        <v>0</v>
      </c>
      <c r="J150" s="58">
        <v>-262478</v>
      </c>
      <c r="K150" s="62">
        <v>72665</v>
      </c>
      <c r="L150" s="61"/>
      <c r="M150" s="61"/>
      <c r="N150" s="61"/>
      <c r="O150" s="61"/>
      <c r="P150" s="62">
        <v>172643</v>
      </c>
      <c r="Q150" s="62">
        <v>241823</v>
      </c>
      <c r="R150" s="61"/>
      <c r="S150" s="61"/>
      <c r="T150" s="61"/>
      <c r="U150" s="61"/>
      <c r="V150" s="61"/>
      <c r="W150" s="62">
        <v>36149</v>
      </c>
      <c r="X150" s="61"/>
      <c r="Y150" s="61"/>
      <c r="Z150" s="61"/>
      <c r="AA150" s="62">
        <v>2100597</v>
      </c>
      <c r="AB150" s="61"/>
      <c r="AC150" s="61"/>
      <c r="AD150" s="62">
        <v>652475</v>
      </c>
      <c r="AE150" s="61"/>
      <c r="AF150" s="62">
        <v>1263557</v>
      </c>
      <c r="AG150" s="61"/>
      <c r="AH150" s="61"/>
      <c r="AI150" s="62">
        <v>363595</v>
      </c>
      <c r="AJ150" s="61"/>
      <c r="AK150" s="61"/>
      <c r="AL150" s="61"/>
      <c r="AM150" s="61"/>
      <c r="AN150" s="61"/>
      <c r="AO150" s="61"/>
      <c r="AP150" s="62">
        <v>31430</v>
      </c>
      <c r="AQ150" s="61"/>
      <c r="AR150" s="62">
        <v>8733</v>
      </c>
      <c r="AS150" s="61"/>
      <c r="AT150" s="61"/>
      <c r="AU150" s="61"/>
      <c r="AV150" s="62">
        <v>6995</v>
      </c>
      <c r="AW150" s="61"/>
      <c r="AX150" s="61"/>
      <c r="AY150" s="62">
        <v>128600</v>
      </c>
      <c r="AZ150" s="61"/>
      <c r="BA150" s="62">
        <v>505245</v>
      </c>
      <c r="BB150" s="61"/>
      <c r="BC150" s="61"/>
      <c r="BD150" s="61"/>
      <c r="BE150" s="61"/>
      <c r="BF150" s="61"/>
      <c r="BG150" s="61"/>
      <c r="BH150" s="61"/>
      <c r="BI150" s="61"/>
      <c r="BJ150" s="61"/>
      <c r="BK150" s="62">
        <v>8414</v>
      </c>
      <c r="BL150" s="61"/>
      <c r="BM150" s="61"/>
      <c r="BN150" s="61"/>
      <c r="BO150" s="62">
        <v>-262478</v>
      </c>
    </row>
    <row r="151" spans="1:67" x14ac:dyDescent="0.2">
      <c r="A151" s="57" t="s">
        <v>7</v>
      </c>
      <c r="B151" s="56" t="s">
        <v>7</v>
      </c>
      <c r="C151" s="56" t="s">
        <v>370</v>
      </c>
      <c r="D151" s="56">
        <v>1993</v>
      </c>
      <c r="E151" s="58">
        <v>5794561</v>
      </c>
      <c r="F151" s="58">
        <v>5532083</v>
      </c>
      <c r="G151" s="59">
        <v>5084985</v>
      </c>
      <c r="H151" s="59">
        <v>709576</v>
      </c>
      <c r="I151" s="60">
        <v>0</v>
      </c>
      <c r="J151" s="58">
        <v>-262478</v>
      </c>
      <c r="K151" s="62">
        <v>72665</v>
      </c>
      <c r="L151" s="61"/>
      <c r="M151" s="61"/>
      <c r="N151" s="61"/>
      <c r="O151" s="61"/>
      <c r="P151" s="62">
        <v>172643</v>
      </c>
      <c r="Q151" s="62">
        <v>241823</v>
      </c>
      <c r="R151" s="61"/>
      <c r="S151" s="61"/>
      <c r="T151" s="61"/>
      <c r="U151" s="61"/>
      <c r="V151" s="61"/>
      <c r="W151" s="62">
        <v>36149</v>
      </c>
      <c r="X151" s="61"/>
      <c r="Y151" s="61"/>
      <c r="Z151" s="61"/>
      <c r="AA151" s="62">
        <v>2158861</v>
      </c>
      <c r="AB151" s="61"/>
      <c r="AC151" s="61"/>
      <c r="AD151" s="62">
        <v>694559</v>
      </c>
      <c r="AE151" s="61"/>
      <c r="AF151" s="62">
        <v>1333952</v>
      </c>
      <c r="AG151" s="61"/>
      <c r="AH151" s="61"/>
      <c r="AI151" s="62">
        <v>374333</v>
      </c>
      <c r="AJ151" s="61"/>
      <c r="AK151" s="61"/>
      <c r="AL151" s="61"/>
      <c r="AM151" s="61"/>
      <c r="AN151" s="61"/>
      <c r="AO151" s="61"/>
      <c r="AP151" s="62">
        <v>32002</v>
      </c>
      <c r="AQ151" s="61"/>
      <c r="AR151" s="62">
        <v>11092</v>
      </c>
      <c r="AS151" s="61"/>
      <c r="AT151" s="61"/>
      <c r="AU151" s="61"/>
      <c r="AV151" s="62">
        <v>6995</v>
      </c>
      <c r="AW151" s="61"/>
      <c r="AX151" s="61"/>
      <c r="AY151" s="62">
        <v>131534</v>
      </c>
      <c r="AZ151" s="61"/>
      <c r="BA151" s="62">
        <v>519539</v>
      </c>
      <c r="BB151" s="61"/>
      <c r="BC151" s="61"/>
      <c r="BD151" s="61"/>
      <c r="BE151" s="61"/>
      <c r="BF151" s="61"/>
      <c r="BG151" s="61"/>
      <c r="BH151" s="61"/>
      <c r="BI151" s="61"/>
      <c r="BJ151" s="61"/>
      <c r="BK151" s="62">
        <v>8414</v>
      </c>
      <c r="BL151" s="61"/>
      <c r="BM151" s="61"/>
      <c r="BN151" s="61"/>
      <c r="BO151" s="62">
        <v>-262478</v>
      </c>
    </row>
    <row r="152" spans="1:67" x14ac:dyDescent="0.2">
      <c r="A152" s="57" t="s">
        <v>7</v>
      </c>
      <c r="B152" s="56" t="s">
        <v>7</v>
      </c>
      <c r="C152" s="56" t="s">
        <v>370</v>
      </c>
      <c r="D152" s="56">
        <v>1994</v>
      </c>
      <c r="E152" s="58">
        <v>6060571</v>
      </c>
      <c r="F152" s="58">
        <v>5697420</v>
      </c>
      <c r="G152" s="59">
        <v>5251585</v>
      </c>
      <c r="H152" s="59">
        <v>808986</v>
      </c>
      <c r="I152" s="60">
        <v>0</v>
      </c>
      <c r="J152" s="58">
        <v>-363151</v>
      </c>
      <c r="K152" s="62">
        <v>72665</v>
      </c>
      <c r="L152" s="61"/>
      <c r="M152" s="61"/>
      <c r="N152" s="61"/>
      <c r="O152" s="61"/>
      <c r="P152" s="62">
        <v>172643</v>
      </c>
      <c r="Q152" s="62">
        <v>241823</v>
      </c>
      <c r="R152" s="61"/>
      <c r="S152" s="61"/>
      <c r="T152" s="61"/>
      <c r="U152" s="61"/>
      <c r="V152" s="61"/>
      <c r="W152" s="61"/>
      <c r="X152" s="61"/>
      <c r="Y152" s="61"/>
      <c r="Z152" s="61"/>
      <c r="AA152" s="62">
        <v>2216161</v>
      </c>
      <c r="AB152" s="61"/>
      <c r="AC152" s="61"/>
      <c r="AD152" s="62">
        <v>726144</v>
      </c>
      <c r="AE152" s="61"/>
      <c r="AF152" s="62">
        <v>1437664</v>
      </c>
      <c r="AG152" s="61"/>
      <c r="AH152" s="61"/>
      <c r="AI152" s="62">
        <v>384485</v>
      </c>
      <c r="AJ152" s="61"/>
      <c r="AK152" s="61"/>
      <c r="AL152" s="61"/>
      <c r="AM152" s="61"/>
      <c r="AN152" s="61"/>
      <c r="AO152" s="61"/>
      <c r="AP152" s="62">
        <v>40336</v>
      </c>
      <c r="AQ152" s="61"/>
      <c r="AR152" s="62">
        <v>44616</v>
      </c>
      <c r="AS152" s="61"/>
      <c r="AT152" s="61"/>
      <c r="AU152" s="61"/>
      <c r="AV152" s="62">
        <v>6995</v>
      </c>
      <c r="AW152" s="61"/>
      <c r="AX152" s="61"/>
      <c r="AY152" s="62">
        <v>126353</v>
      </c>
      <c r="AZ152" s="61"/>
      <c r="BA152" s="62">
        <v>582272</v>
      </c>
      <c r="BB152" s="61"/>
      <c r="BC152" s="61"/>
      <c r="BD152" s="61"/>
      <c r="BE152" s="61"/>
      <c r="BF152" s="61"/>
      <c r="BG152" s="61"/>
      <c r="BH152" s="61"/>
      <c r="BI152" s="61"/>
      <c r="BJ152" s="61"/>
      <c r="BK152" s="62">
        <v>8414</v>
      </c>
      <c r="BL152" s="61"/>
      <c r="BM152" s="61"/>
      <c r="BN152" s="61"/>
      <c r="BO152" s="62">
        <v>-363151</v>
      </c>
    </row>
    <row r="153" spans="1:67" x14ac:dyDescent="0.2">
      <c r="A153" s="57" t="s">
        <v>7</v>
      </c>
      <c r="B153" s="56" t="s">
        <v>7</v>
      </c>
      <c r="C153" s="56" t="s">
        <v>370</v>
      </c>
      <c r="D153" s="56">
        <v>1995</v>
      </c>
      <c r="E153" s="58">
        <v>5781422</v>
      </c>
      <c r="F153" s="58">
        <v>5418271</v>
      </c>
      <c r="G153" s="59">
        <v>4965352</v>
      </c>
      <c r="H153" s="59">
        <v>816070</v>
      </c>
      <c r="I153" s="60">
        <v>0</v>
      </c>
      <c r="J153" s="58">
        <v>-363151</v>
      </c>
      <c r="K153" s="62">
        <v>72665</v>
      </c>
      <c r="L153" s="61"/>
      <c r="M153" s="61"/>
      <c r="N153" s="61"/>
      <c r="O153" s="61"/>
      <c r="P153" s="62">
        <v>172643</v>
      </c>
      <c r="Q153" s="62">
        <v>241823</v>
      </c>
      <c r="R153" s="61"/>
      <c r="S153" s="61"/>
      <c r="T153" s="61"/>
      <c r="U153" s="61"/>
      <c r="V153" s="61"/>
      <c r="W153" s="61"/>
      <c r="X153" s="61"/>
      <c r="Y153" s="61"/>
      <c r="Z153" s="61"/>
      <c r="AA153" s="62">
        <v>1708535</v>
      </c>
      <c r="AB153" s="61"/>
      <c r="AC153" s="61"/>
      <c r="AD153" s="62">
        <v>902590</v>
      </c>
      <c r="AE153" s="61"/>
      <c r="AF153" s="62">
        <v>1473369</v>
      </c>
      <c r="AG153" s="61"/>
      <c r="AH153" s="61"/>
      <c r="AI153" s="62">
        <v>393727</v>
      </c>
      <c r="AJ153" s="61"/>
      <c r="AK153" s="61"/>
      <c r="AL153" s="61"/>
      <c r="AM153" s="61"/>
      <c r="AN153" s="61"/>
      <c r="AO153" s="61"/>
      <c r="AP153" s="62">
        <v>40741</v>
      </c>
      <c r="AQ153" s="61"/>
      <c r="AR153" s="62">
        <v>44616</v>
      </c>
      <c r="AS153" s="61"/>
      <c r="AT153" s="61"/>
      <c r="AU153" s="61"/>
      <c r="AV153" s="62">
        <v>6995</v>
      </c>
      <c r="AW153" s="61"/>
      <c r="AX153" s="61"/>
      <c r="AY153" s="62">
        <v>129094</v>
      </c>
      <c r="AZ153" s="61"/>
      <c r="BA153" s="62">
        <v>586210</v>
      </c>
      <c r="BB153" s="61"/>
      <c r="BC153" s="61"/>
      <c r="BD153" s="61"/>
      <c r="BE153" s="61"/>
      <c r="BF153" s="61"/>
      <c r="BG153" s="61"/>
      <c r="BH153" s="61"/>
      <c r="BI153" s="61"/>
      <c r="BJ153" s="61"/>
      <c r="BK153" s="62">
        <v>8414</v>
      </c>
      <c r="BL153" s="61"/>
      <c r="BM153" s="61"/>
      <c r="BN153" s="61"/>
      <c r="BO153" s="62">
        <v>-363151</v>
      </c>
    </row>
    <row r="154" spans="1:67" x14ac:dyDescent="0.2">
      <c r="A154" s="57" t="s">
        <v>7</v>
      </c>
      <c r="B154" s="56" t="s">
        <v>7</v>
      </c>
      <c r="C154" s="56" t="s">
        <v>370</v>
      </c>
      <c r="D154" s="56">
        <v>1996</v>
      </c>
      <c r="E154" s="58">
        <v>6363200</v>
      </c>
      <c r="F154" s="58">
        <v>6000049</v>
      </c>
      <c r="G154" s="59">
        <v>5449525</v>
      </c>
      <c r="H154" s="59">
        <v>913675</v>
      </c>
      <c r="I154" s="60">
        <v>0</v>
      </c>
      <c r="J154" s="58">
        <v>-363151</v>
      </c>
      <c r="K154" s="62">
        <v>72665</v>
      </c>
      <c r="L154" s="61"/>
      <c r="M154" s="61"/>
      <c r="N154" s="61"/>
      <c r="O154" s="61"/>
      <c r="P154" s="62">
        <v>172643</v>
      </c>
      <c r="Q154" s="62">
        <v>241823</v>
      </c>
      <c r="R154" s="61"/>
      <c r="S154" s="61"/>
      <c r="T154" s="61"/>
      <c r="U154" s="61"/>
      <c r="V154" s="61"/>
      <c r="W154" s="61"/>
      <c r="X154" s="61"/>
      <c r="Y154" s="61"/>
      <c r="Z154" s="61"/>
      <c r="AA154" s="62">
        <v>1941485</v>
      </c>
      <c r="AB154" s="61"/>
      <c r="AC154" s="61"/>
      <c r="AD154" s="62">
        <v>1105952</v>
      </c>
      <c r="AE154" s="61"/>
      <c r="AF154" s="62">
        <v>1501690</v>
      </c>
      <c r="AG154" s="61"/>
      <c r="AH154" s="61"/>
      <c r="AI154" s="62">
        <v>413267</v>
      </c>
      <c r="AJ154" s="61"/>
      <c r="AK154" s="61"/>
      <c r="AL154" s="61"/>
      <c r="AM154" s="61"/>
      <c r="AN154" s="61"/>
      <c r="AO154" s="61"/>
      <c r="AP154" s="62">
        <v>45122</v>
      </c>
      <c r="AQ154" s="61"/>
      <c r="AR154" s="62">
        <v>54467</v>
      </c>
      <c r="AS154" s="61"/>
      <c r="AT154" s="61"/>
      <c r="AU154" s="61"/>
      <c r="AV154" s="62">
        <v>6995</v>
      </c>
      <c r="AW154" s="61"/>
      <c r="AX154" s="61"/>
      <c r="AY154" s="62">
        <v>131844</v>
      </c>
      <c r="AZ154" s="61"/>
      <c r="BA154" s="62">
        <v>666833</v>
      </c>
      <c r="BB154" s="61"/>
      <c r="BC154" s="61"/>
      <c r="BD154" s="61"/>
      <c r="BE154" s="61"/>
      <c r="BF154" s="61"/>
      <c r="BG154" s="61"/>
      <c r="BH154" s="61"/>
      <c r="BI154" s="61"/>
      <c r="BJ154" s="61"/>
      <c r="BK154" s="62">
        <v>8414</v>
      </c>
      <c r="BL154" s="61"/>
      <c r="BM154" s="61"/>
      <c r="BN154" s="61"/>
      <c r="BO154" s="62">
        <v>-363151</v>
      </c>
    </row>
    <row r="155" spans="1:67" x14ac:dyDescent="0.2">
      <c r="A155" s="57" t="s">
        <v>7</v>
      </c>
      <c r="B155" s="56" t="s">
        <v>7</v>
      </c>
      <c r="C155" s="56" t="s">
        <v>370</v>
      </c>
      <c r="D155" s="56">
        <v>1997</v>
      </c>
      <c r="E155" s="58">
        <v>6700814</v>
      </c>
      <c r="F155" s="58">
        <v>6337663</v>
      </c>
      <c r="G155" s="59">
        <v>5836780</v>
      </c>
      <c r="H155" s="59">
        <v>864034</v>
      </c>
      <c r="I155" s="60">
        <v>0</v>
      </c>
      <c r="J155" s="58">
        <v>-363151</v>
      </c>
      <c r="K155" s="62">
        <v>72665</v>
      </c>
      <c r="L155" s="61"/>
      <c r="M155" s="61"/>
      <c r="N155" s="61"/>
      <c r="O155" s="61"/>
      <c r="P155" s="62">
        <v>172643</v>
      </c>
      <c r="Q155" s="62">
        <v>241823</v>
      </c>
      <c r="R155" s="61"/>
      <c r="S155" s="61"/>
      <c r="T155" s="61"/>
      <c r="U155" s="61"/>
      <c r="V155" s="61"/>
      <c r="W155" s="61"/>
      <c r="X155" s="61"/>
      <c r="Y155" s="61"/>
      <c r="Z155" s="61"/>
      <c r="AA155" s="62">
        <v>2198978</v>
      </c>
      <c r="AB155" s="61"/>
      <c r="AC155" s="61"/>
      <c r="AD155" s="62">
        <v>1191217</v>
      </c>
      <c r="AE155" s="61"/>
      <c r="AF155" s="62">
        <v>1539582</v>
      </c>
      <c r="AG155" s="61"/>
      <c r="AH155" s="61"/>
      <c r="AI155" s="62">
        <v>419872</v>
      </c>
      <c r="AJ155" s="61"/>
      <c r="AK155" s="61"/>
      <c r="AL155" s="61"/>
      <c r="AM155" s="61"/>
      <c r="AN155" s="61"/>
      <c r="AO155" s="61"/>
      <c r="AP155" s="62">
        <v>45122</v>
      </c>
      <c r="AQ155" s="61"/>
      <c r="AR155" s="62">
        <v>50431</v>
      </c>
      <c r="AS155" s="61"/>
      <c r="AT155" s="61"/>
      <c r="AU155" s="61"/>
      <c r="AV155" s="62">
        <v>6995</v>
      </c>
      <c r="AW155" s="61"/>
      <c r="AX155" s="61"/>
      <c r="AY155" s="62">
        <v>133154</v>
      </c>
      <c r="AZ155" s="61"/>
      <c r="BA155" s="62">
        <v>619918</v>
      </c>
      <c r="BB155" s="61"/>
      <c r="BC155" s="61"/>
      <c r="BD155" s="61"/>
      <c r="BE155" s="61"/>
      <c r="BF155" s="61"/>
      <c r="BG155" s="61"/>
      <c r="BH155" s="61"/>
      <c r="BI155" s="61"/>
      <c r="BJ155" s="61"/>
      <c r="BK155" s="62">
        <v>8414</v>
      </c>
      <c r="BL155" s="61"/>
      <c r="BM155" s="61"/>
      <c r="BN155" s="61"/>
      <c r="BO155" s="62">
        <v>-363151</v>
      </c>
    </row>
    <row r="156" spans="1:67" x14ac:dyDescent="0.2">
      <c r="A156" s="57" t="s">
        <v>7</v>
      </c>
      <c r="B156" s="56" t="s">
        <v>7</v>
      </c>
      <c r="C156" s="56" t="s">
        <v>370</v>
      </c>
      <c r="D156" s="56">
        <v>1998</v>
      </c>
      <c r="E156" s="58">
        <v>7049186</v>
      </c>
      <c r="F156" s="58">
        <v>6686035</v>
      </c>
      <c r="G156" s="59">
        <v>6182701</v>
      </c>
      <c r="H156" s="59">
        <v>866485</v>
      </c>
      <c r="I156" s="60">
        <v>0</v>
      </c>
      <c r="J156" s="58">
        <v>-363151</v>
      </c>
      <c r="K156" s="62">
        <v>72665</v>
      </c>
      <c r="L156" s="61"/>
      <c r="M156" s="61"/>
      <c r="N156" s="61"/>
      <c r="O156" s="61"/>
      <c r="P156" s="62">
        <v>172643</v>
      </c>
      <c r="Q156" s="62">
        <v>241823</v>
      </c>
      <c r="R156" s="61"/>
      <c r="S156" s="61"/>
      <c r="T156" s="61"/>
      <c r="U156" s="61"/>
      <c r="V156" s="61"/>
      <c r="W156" s="61"/>
      <c r="X156" s="61"/>
      <c r="Y156" s="61"/>
      <c r="Z156" s="61"/>
      <c r="AA156" s="62">
        <v>2388050</v>
      </c>
      <c r="AB156" s="61"/>
      <c r="AC156" s="61"/>
      <c r="AD156" s="62">
        <v>1245434</v>
      </c>
      <c r="AE156" s="61"/>
      <c r="AF156" s="62">
        <v>1608993</v>
      </c>
      <c r="AG156" s="61"/>
      <c r="AH156" s="61"/>
      <c r="AI156" s="62">
        <v>453093</v>
      </c>
      <c r="AJ156" s="61"/>
      <c r="AK156" s="61"/>
      <c r="AL156" s="61"/>
      <c r="AM156" s="61"/>
      <c r="AN156" s="61"/>
      <c r="AO156" s="61"/>
      <c r="AP156" s="62">
        <v>45122</v>
      </c>
      <c r="AQ156" s="61"/>
      <c r="AR156" s="62">
        <v>51592</v>
      </c>
      <c r="AS156" s="61"/>
      <c r="AT156" s="61"/>
      <c r="AU156" s="61"/>
      <c r="AV156" s="62">
        <v>6995</v>
      </c>
      <c r="AW156" s="61"/>
      <c r="AX156" s="61"/>
      <c r="AY156" s="62">
        <v>134444</v>
      </c>
      <c r="AZ156" s="61"/>
      <c r="BA156" s="62">
        <v>619918</v>
      </c>
      <c r="BB156" s="61"/>
      <c r="BC156" s="61"/>
      <c r="BD156" s="61"/>
      <c r="BE156" s="61"/>
      <c r="BF156" s="61"/>
      <c r="BG156" s="61"/>
      <c r="BH156" s="61"/>
      <c r="BI156" s="61"/>
      <c r="BJ156" s="61"/>
      <c r="BK156" s="62">
        <v>8414</v>
      </c>
      <c r="BL156" s="61"/>
      <c r="BM156" s="61"/>
      <c r="BN156" s="61"/>
      <c r="BO156" s="62">
        <v>-363151</v>
      </c>
    </row>
    <row r="157" spans="1:67" x14ac:dyDescent="0.2">
      <c r="A157" s="57" t="s">
        <v>8</v>
      </c>
      <c r="B157" s="56" t="s">
        <v>8</v>
      </c>
      <c r="C157" s="56" t="s">
        <v>8</v>
      </c>
      <c r="D157" s="56">
        <v>2002</v>
      </c>
      <c r="E157" s="58">
        <v>44965870</v>
      </c>
      <c r="F157" s="58">
        <v>44965870</v>
      </c>
      <c r="G157" s="59">
        <v>43705961</v>
      </c>
      <c r="H157" s="59">
        <v>1259909</v>
      </c>
      <c r="I157" s="60">
        <v>0</v>
      </c>
      <c r="J157" s="58">
        <v>0</v>
      </c>
      <c r="K157" s="61"/>
      <c r="L157" s="62">
        <v>52064</v>
      </c>
      <c r="M157" s="61"/>
      <c r="N157" s="61">
        <v>0</v>
      </c>
      <c r="O157" s="62">
        <v>129183</v>
      </c>
      <c r="P157" s="61"/>
      <c r="Q157" s="61"/>
      <c r="R157" s="61"/>
      <c r="S157" s="61">
        <v>0</v>
      </c>
      <c r="T157" s="61">
        <v>0</v>
      </c>
      <c r="U157" s="61"/>
      <c r="V157" s="62">
        <v>138682</v>
      </c>
      <c r="W157" s="61"/>
      <c r="X157" s="61">
        <v>0</v>
      </c>
      <c r="Y157" s="62">
        <v>8824777</v>
      </c>
      <c r="Z157" s="62">
        <v>6618582</v>
      </c>
      <c r="AA157" s="61"/>
      <c r="AB157" s="62">
        <v>7353981</v>
      </c>
      <c r="AC157" s="62">
        <v>6618582</v>
      </c>
      <c r="AD157" s="61"/>
      <c r="AE157" s="62">
        <v>9469552</v>
      </c>
      <c r="AF157" s="61"/>
      <c r="AG157" s="61">
        <v>0</v>
      </c>
      <c r="AH157" s="62">
        <v>4500558</v>
      </c>
      <c r="AI157" s="61"/>
      <c r="AJ157" s="61">
        <v>0</v>
      </c>
      <c r="AK157" s="61">
        <v>0</v>
      </c>
      <c r="AL157" s="61">
        <v>0</v>
      </c>
      <c r="AM157" s="61">
        <v>0</v>
      </c>
      <c r="AN157" s="61">
        <v>0</v>
      </c>
      <c r="AO157" s="61">
        <v>0</v>
      </c>
      <c r="AP157" s="61"/>
      <c r="AQ157" s="61">
        <v>0</v>
      </c>
      <c r="AR157" s="61"/>
      <c r="AS157" s="61">
        <v>0</v>
      </c>
      <c r="AT157" s="61">
        <v>0</v>
      </c>
      <c r="AU157" s="62">
        <v>657537</v>
      </c>
      <c r="AV157" s="61"/>
      <c r="AW157" s="61">
        <v>0</v>
      </c>
      <c r="AX157" s="62">
        <v>54400</v>
      </c>
      <c r="AY157" s="61"/>
      <c r="AZ157" s="61">
        <v>0</v>
      </c>
      <c r="BA157" s="61"/>
      <c r="BB157" s="61">
        <v>0</v>
      </c>
      <c r="BC157" s="61">
        <v>0</v>
      </c>
      <c r="BD157" s="61">
        <v>0</v>
      </c>
      <c r="BE157" s="61"/>
      <c r="BF157" s="62">
        <v>547972</v>
      </c>
      <c r="BG157" s="61"/>
      <c r="BH157" s="61">
        <v>0</v>
      </c>
      <c r="BI157" s="61"/>
      <c r="BJ157" s="61">
        <v>0</v>
      </c>
      <c r="BK157" s="61"/>
      <c r="BL157" s="61">
        <v>0</v>
      </c>
      <c r="BM157" s="61">
        <v>0</v>
      </c>
      <c r="BN157" s="61">
        <v>0</v>
      </c>
      <c r="BO157" s="61"/>
    </row>
    <row r="158" spans="1:67" x14ac:dyDescent="0.2">
      <c r="A158" s="57" t="s">
        <v>8</v>
      </c>
      <c r="B158" s="56" t="s">
        <v>8</v>
      </c>
      <c r="C158" s="56" t="s">
        <v>8</v>
      </c>
      <c r="D158" s="56">
        <v>2003</v>
      </c>
      <c r="E158" s="58">
        <v>46914945</v>
      </c>
      <c r="F158" s="58">
        <v>46914945</v>
      </c>
      <c r="G158" s="59">
        <v>45512182</v>
      </c>
      <c r="H158" s="59">
        <v>1402763</v>
      </c>
      <c r="I158" s="60">
        <v>0</v>
      </c>
      <c r="J158" s="58">
        <v>0</v>
      </c>
      <c r="K158" s="61"/>
      <c r="L158" s="62">
        <v>52064</v>
      </c>
      <c r="M158" s="61"/>
      <c r="N158" s="61">
        <v>0</v>
      </c>
      <c r="O158" s="62">
        <v>129182</v>
      </c>
      <c r="P158" s="61"/>
      <c r="Q158" s="61"/>
      <c r="R158" s="61"/>
      <c r="S158" s="61">
        <v>0</v>
      </c>
      <c r="T158" s="61">
        <v>0</v>
      </c>
      <c r="U158" s="61"/>
      <c r="V158" s="62">
        <v>140683</v>
      </c>
      <c r="W158" s="61"/>
      <c r="X158" s="61">
        <v>0</v>
      </c>
      <c r="Y158" s="62">
        <v>9164340</v>
      </c>
      <c r="Z158" s="62">
        <v>6873255</v>
      </c>
      <c r="AA158" s="61"/>
      <c r="AB158" s="62">
        <v>7636950</v>
      </c>
      <c r="AC158" s="62">
        <v>6873255</v>
      </c>
      <c r="AD158" s="61"/>
      <c r="AE158" s="62">
        <v>9911836</v>
      </c>
      <c r="AF158" s="61"/>
      <c r="AG158" s="61">
        <v>0</v>
      </c>
      <c r="AH158" s="62">
        <v>4730617</v>
      </c>
      <c r="AI158" s="61"/>
      <c r="AJ158" s="61">
        <v>0</v>
      </c>
      <c r="AK158" s="61">
        <v>0</v>
      </c>
      <c r="AL158" s="61">
        <v>0</v>
      </c>
      <c r="AM158" s="61">
        <v>0</v>
      </c>
      <c r="AN158" s="61">
        <v>0</v>
      </c>
      <c r="AO158" s="61">
        <v>0</v>
      </c>
      <c r="AP158" s="61"/>
      <c r="AQ158" s="61">
        <v>0</v>
      </c>
      <c r="AR158" s="61"/>
      <c r="AS158" s="61">
        <v>0</v>
      </c>
      <c r="AT158" s="61">
        <v>0</v>
      </c>
      <c r="AU158" s="62">
        <v>800390</v>
      </c>
      <c r="AV158" s="61"/>
      <c r="AW158" s="61">
        <v>0</v>
      </c>
      <c r="AX158" s="62">
        <v>54401</v>
      </c>
      <c r="AY158" s="61"/>
      <c r="AZ158" s="61">
        <v>0</v>
      </c>
      <c r="BA158" s="61"/>
      <c r="BB158" s="61">
        <v>0</v>
      </c>
      <c r="BC158" s="61">
        <v>0</v>
      </c>
      <c r="BD158" s="61">
        <v>0</v>
      </c>
      <c r="BE158" s="61"/>
      <c r="BF158" s="62">
        <v>547972</v>
      </c>
      <c r="BG158" s="61"/>
      <c r="BH158" s="61">
        <v>0</v>
      </c>
      <c r="BI158" s="61"/>
      <c r="BJ158" s="61">
        <v>0</v>
      </c>
      <c r="BK158" s="61"/>
      <c r="BL158" s="61">
        <v>0</v>
      </c>
      <c r="BM158" s="61">
        <v>0</v>
      </c>
      <c r="BN158" s="61">
        <v>0</v>
      </c>
      <c r="BO158" s="61"/>
    </row>
    <row r="159" spans="1:67" x14ac:dyDescent="0.2">
      <c r="A159" s="57" t="s">
        <v>8</v>
      </c>
      <c r="B159" s="56" t="s">
        <v>8</v>
      </c>
      <c r="C159" s="56" t="s">
        <v>8</v>
      </c>
      <c r="D159" s="56">
        <v>2004</v>
      </c>
      <c r="E159" s="58">
        <v>50371255</v>
      </c>
      <c r="F159" s="58">
        <v>50371255</v>
      </c>
      <c r="G159" s="59">
        <v>47529945</v>
      </c>
      <c r="H159" s="59">
        <v>2841310</v>
      </c>
      <c r="I159" s="60">
        <v>0</v>
      </c>
      <c r="J159" s="58">
        <v>0</v>
      </c>
      <c r="K159" s="61"/>
      <c r="L159" s="62">
        <v>52064</v>
      </c>
      <c r="M159" s="61"/>
      <c r="N159" s="61">
        <v>0</v>
      </c>
      <c r="O159" s="62">
        <v>129182</v>
      </c>
      <c r="P159" s="61"/>
      <c r="Q159" s="61"/>
      <c r="R159" s="61"/>
      <c r="S159" s="61">
        <v>0</v>
      </c>
      <c r="T159" s="61">
        <v>0</v>
      </c>
      <c r="U159" s="61"/>
      <c r="V159" s="62">
        <v>140683</v>
      </c>
      <c r="W159" s="61"/>
      <c r="X159" s="61">
        <v>0</v>
      </c>
      <c r="Y159" s="62">
        <v>9570301</v>
      </c>
      <c r="Z159" s="62">
        <v>7177726</v>
      </c>
      <c r="AA159" s="61"/>
      <c r="AB159" s="62">
        <v>7975251</v>
      </c>
      <c r="AC159" s="62">
        <v>7177726</v>
      </c>
      <c r="AD159" s="61"/>
      <c r="AE159" s="62">
        <v>10193266</v>
      </c>
      <c r="AF159" s="61"/>
      <c r="AG159" s="61">
        <v>0</v>
      </c>
      <c r="AH159" s="62">
        <v>5113746</v>
      </c>
      <c r="AI159" s="61"/>
      <c r="AJ159" s="61">
        <v>0</v>
      </c>
      <c r="AK159" s="61">
        <v>0</v>
      </c>
      <c r="AL159" s="61">
        <v>0</v>
      </c>
      <c r="AM159" s="61">
        <v>0</v>
      </c>
      <c r="AN159" s="61">
        <v>0</v>
      </c>
      <c r="AO159" s="61">
        <v>0</v>
      </c>
      <c r="AP159" s="61"/>
      <c r="AQ159" s="61">
        <v>0</v>
      </c>
      <c r="AR159" s="61"/>
      <c r="AS159" s="61">
        <v>0</v>
      </c>
      <c r="AT159" s="61">
        <v>0</v>
      </c>
      <c r="AU159" s="62">
        <v>2237750</v>
      </c>
      <c r="AV159" s="61"/>
      <c r="AW159" s="61">
        <v>0</v>
      </c>
      <c r="AX159" s="62">
        <v>55588</v>
      </c>
      <c r="AY159" s="61"/>
      <c r="AZ159" s="61">
        <v>0</v>
      </c>
      <c r="BA159" s="61"/>
      <c r="BB159" s="61">
        <v>0</v>
      </c>
      <c r="BC159" s="61">
        <v>0</v>
      </c>
      <c r="BD159" s="61">
        <v>0</v>
      </c>
      <c r="BE159" s="61"/>
      <c r="BF159" s="62">
        <v>547972</v>
      </c>
      <c r="BG159" s="61"/>
      <c r="BH159" s="61">
        <v>0</v>
      </c>
      <c r="BI159" s="61"/>
      <c r="BJ159" s="61">
        <v>0</v>
      </c>
      <c r="BK159" s="61"/>
      <c r="BL159" s="61">
        <v>0</v>
      </c>
      <c r="BM159" s="61">
        <v>0</v>
      </c>
      <c r="BN159" s="61">
        <v>0</v>
      </c>
      <c r="BO159" s="61"/>
    </row>
    <row r="160" spans="1:67" x14ac:dyDescent="0.2">
      <c r="A160" s="57" t="s">
        <v>8</v>
      </c>
      <c r="B160" s="56" t="s">
        <v>8</v>
      </c>
      <c r="C160" s="56" t="s">
        <v>8</v>
      </c>
      <c r="D160" s="56">
        <v>2005</v>
      </c>
      <c r="E160" s="58">
        <v>58249892</v>
      </c>
      <c r="F160" s="58">
        <v>61770991</v>
      </c>
      <c r="G160" s="59">
        <v>59539427</v>
      </c>
      <c r="H160" s="59">
        <v>2847912</v>
      </c>
      <c r="I160" s="60">
        <v>4137447</v>
      </c>
      <c r="J160" s="58">
        <v>-616348</v>
      </c>
      <c r="K160" s="61"/>
      <c r="L160" s="62">
        <v>208241</v>
      </c>
      <c r="M160" s="61"/>
      <c r="N160" s="61">
        <v>0</v>
      </c>
      <c r="O160" s="62">
        <v>1192568</v>
      </c>
      <c r="P160" s="61"/>
      <c r="Q160" s="61"/>
      <c r="R160" s="61"/>
      <c r="S160" s="61">
        <v>0</v>
      </c>
      <c r="T160" s="62">
        <v>4137447</v>
      </c>
      <c r="U160" s="61"/>
      <c r="V160" s="62">
        <v>140683</v>
      </c>
      <c r="W160" s="61"/>
      <c r="X160" s="61">
        <v>0</v>
      </c>
      <c r="Y160" s="62">
        <v>11008051</v>
      </c>
      <c r="Z160" s="62">
        <v>8256038</v>
      </c>
      <c r="AA160" s="61"/>
      <c r="AB160" s="62">
        <v>9173376</v>
      </c>
      <c r="AC160" s="62">
        <v>8256038</v>
      </c>
      <c r="AD160" s="61"/>
      <c r="AE160" s="62">
        <v>11357192</v>
      </c>
      <c r="AF160" s="61"/>
      <c r="AG160" s="62">
        <v>120934</v>
      </c>
      <c r="AH160" s="62">
        <v>5688859</v>
      </c>
      <c r="AI160" s="61"/>
      <c r="AJ160" s="61">
        <v>0</v>
      </c>
      <c r="AK160" s="61">
        <v>0</v>
      </c>
      <c r="AL160" s="61">
        <v>0</v>
      </c>
      <c r="AM160" s="61">
        <v>0</v>
      </c>
      <c r="AN160" s="61">
        <v>0</v>
      </c>
      <c r="AO160" s="61">
        <v>0</v>
      </c>
      <c r="AP160" s="61"/>
      <c r="AQ160" s="61">
        <v>0</v>
      </c>
      <c r="AR160" s="61"/>
      <c r="AS160" s="61">
        <v>0</v>
      </c>
      <c r="AT160" s="61">
        <v>0</v>
      </c>
      <c r="AU160" s="62">
        <v>2237750</v>
      </c>
      <c r="AV160" s="61"/>
      <c r="AW160" s="61">
        <v>0</v>
      </c>
      <c r="AX160" s="62">
        <v>62190</v>
      </c>
      <c r="AY160" s="61"/>
      <c r="AZ160" s="61">
        <v>0</v>
      </c>
      <c r="BA160" s="61"/>
      <c r="BB160" s="61">
        <v>0</v>
      </c>
      <c r="BC160" s="61">
        <v>0</v>
      </c>
      <c r="BD160" s="61">
        <v>0</v>
      </c>
      <c r="BE160" s="61"/>
      <c r="BF160" s="62">
        <v>547972</v>
      </c>
      <c r="BG160" s="61"/>
      <c r="BH160" s="61">
        <v>0</v>
      </c>
      <c r="BI160" s="61"/>
      <c r="BJ160" s="61">
        <v>0</v>
      </c>
      <c r="BK160" s="61"/>
      <c r="BL160" s="61">
        <v>0</v>
      </c>
      <c r="BM160" s="61">
        <v>0</v>
      </c>
      <c r="BN160" s="62">
        <v>-616348</v>
      </c>
      <c r="BO160" s="61"/>
    </row>
    <row r="161" spans="1:67" x14ac:dyDescent="0.2">
      <c r="A161" s="57" t="s">
        <v>8</v>
      </c>
      <c r="B161" s="56" t="s">
        <v>8</v>
      </c>
      <c r="C161" s="56" t="s">
        <v>8</v>
      </c>
      <c r="D161" s="56">
        <v>2006</v>
      </c>
      <c r="E161" s="58">
        <v>64286286</v>
      </c>
      <c r="F161" s="58">
        <v>67499901</v>
      </c>
      <c r="G161" s="59">
        <v>65578370</v>
      </c>
      <c r="H161" s="59">
        <v>2936995</v>
      </c>
      <c r="I161" s="60">
        <v>4229079</v>
      </c>
      <c r="J161" s="58">
        <v>-1015464</v>
      </c>
      <c r="K161" s="61"/>
      <c r="L161" s="62">
        <v>208241</v>
      </c>
      <c r="M161" s="61"/>
      <c r="N161" s="61">
        <v>0</v>
      </c>
      <c r="O161" s="62">
        <v>1192568</v>
      </c>
      <c r="P161" s="61"/>
      <c r="Q161" s="61"/>
      <c r="R161" s="61"/>
      <c r="S161" s="61">
        <v>0</v>
      </c>
      <c r="T161" s="62">
        <v>4229079</v>
      </c>
      <c r="U161" s="61"/>
      <c r="V161" s="62">
        <v>140683</v>
      </c>
      <c r="W161" s="61"/>
      <c r="X161" s="61">
        <v>0</v>
      </c>
      <c r="Y161" s="62">
        <v>11920113</v>
      </c>
      <c r="Z161" s="62">
        <v>9279964</v>
      </c>
      <c r="AA161" s="61"/>
      <c r="AB161" s="62">
        <v>9941502</v>
      </c>
      <c r="AC161" s="62">
        <v>9273909</v>
      </c>
      <c r="AD161" s="61"/>
      <c r="AE161" s="62">
        <v>12422296</v>
      </c>
      <c r="AF161" s="61"/>
      <c r="AG161" s="62">
        <v>470619</v>
      </c>
      <c r="AH161" s="62">
        <v>6499396</v>
      </c>
      <c r="AI161" s="61"/>
      <c r="AJ161" s="61">
        <v>0</v>
      </c>
      <c r="AK161" s="61">
        <v>0</v>
      </c>
      <c r="AL161" s="61">
        <v>0</v>
      </c>
      <c r="AM161" s="61">
        <v>0</v>
      </c>
      <c r="AN161" s="61">
        <v>0</v>
      </c>
      <c r="AO161" s="61">
        <v>0</v>
      </c>
      <c r="AP161" s="61"/>
      <c r="AQ161" s="61">
        <v>0</v>
      </c>
      <c r="AR161" s="61"/>
      <c r="AS161" s="61">
        <v>0</v>
      </c>
      <c r="AT161" s="61">
        <v>0</v>
      </c>
      <c r="AU161" s="62">
        <v>2297774</v>
      </c>
      <c r="AV161" s="61"/>
      <c r="AW161" s="61">
        <v>0</v>
      </c>
      <c r="AX161" s="62">
        <v>90073</v>
      </c>
      <c r="AY161" s="61"/>
      <c r="AZ161" s="61">
        <v>0</v>
      </c>
      <c r="BA161" s="61"/>
      <c r="BB161" s="61">
        <v>0</v>
      </c>
      <c r="BC161" s="62">
        <v>1176</v>
      </c>
      <c r="BD161" s="61">
        <v>0</v>
      </c>
      <c r="BE161" s="61"/>
      <c r="BF161" s="62">
        <v>547972</v>
      </c>
      <c r="BG161" s="61"/>
      <c r="BH161" s="61">
        <v>0</v>
      </c>
      <c r="BI161" s="61"/>
      <c r="BJ161" s="61">
        <v>0</v>
      </c>
      <c r="BK161" s="61"/>
      <c r="BL161" s="61">
        <v>0</v>
      </c>
      <c r="BM161" s="61">
        <v>0</v>
      </c>
      <c r="BN161" s="62">
        <v>-1015464</v>
      </c>
      <c r="BO161" s="61"/>
    </row>
    <row r="162" spans="1:67" x14ac:dyDescent="0.2">
      <c r="A162" s="57" t="s">
        <v>8</v>
      </c>
      <c r="B162" s="56" t="s">
        <v>8</v>
      </c>
      <c r="C162" s="56" t="s">
        <v>8</v>
      </c>
      <c r="D162" s="56">
        <v>2007</v>
      </c>
      <c r="E162" s="58">
        <v>70674191</v>
      </c>
      <c r="F162" s="58">
        <v>73127134</v>
      </c>
      <c r="G162" s="59">
        <v>71982377</v>
      </c>
      <c r="H162" s="59">
        <v>3161355</v>
      </c>
      <c r="I162" s="60">
        <v>4469541</v>
      </c>
      <c r="J162" s="58">
        <v>-2016598</v>
      </c>
      <c r="K162" s="61"/>
      <c r="L162" s="62">
        <v>208241</v>
      </c>
      <c r="M162" s="61"/>
      <c r="N162" s="61">
        <v>0</v>
      </c>
      <c r="O162" s="62">
        <v>1192568</v>
      </c>
      <c r="P162" s="61"/>
      <c r="Q162" s="61"/>
      <c r="R162" s="61"/>
      <c r="S162" s="61">
        <v>0</v>
      </c>
      <c r="T162" s="62">
        <v>4469541</v>
      </c>
      <c r="U162" s="61"/>
      <c r="V162" s="62">
        <v>140683</v>
      </c>
      <c r="W162" s="61"/>
      <c r="X162" s="61">
        <v>0</v>
      </c>
      <c r="Y162" s="62">
        <v>13076251</v>
      </c>
      <c r="Z162" s="62">
        <v>9890796</v>
      </c>
      <c r="AA162" s="61"/>
      <c r="AB162" s="62">
        <v>10628960</v>
      </c>
      <c r="AC162" s="62">
        <v>11158523</v>
      </c>
      <c r="AD162" s="61"/>
      <c r="AE162" s="62">
        <v>13619321</v>
      </c>
      <c r="AF162" s="61"/>
      <c r="AG162" s="62">
        <v>637358</v>
      </c>
      <c r="AH162" s="62">
        <v>6960135</v>
      </c>
      <c r="AI162" s="61"/>
      <c r="AJ162" s="61">
        <v>0</v>
      </c>
      <c r="AK162" s="61">
        <v>0</v>
      </c>
      <c r="AL162" s="61">
        <v>0</v>
      </c>
      <c r="AM162" s="61">
        <v>0</v>
      </c>
      <c r="AN162" s="61">
        <v>0</v>
      </c>
      <c r="AO162" s="61">
        <v>0</v>
      </c>
      <c r="AP162" s="61"/>
      <c r="AQ162" s="61">
        <v>0</v>
      </c>
      <c r="AR162" s="61"/>
      <c r="AS162" s="61">
        <v>0</v>
      </c>
      <c r="AT162" s="61">
        <v>0</v>
      </c>
      <c r="AU162" s="62">
        <v>2352981</v>
      </c>
      <c r="AV162" s="61"/>
      <c r="AW162" s="61">
        <v>0</v>
      </c>
      <c r="AX162" s="62">
        <v>110829</v>
      </c>
      <c r="AY162" s="61"/>
      <c r="AZ162" s="61">
        <v>0</v>
      </c>
      <c r="BA162" s="61"/>
      <c r="BB162" s="61">
        <v>0</v>
      </c>
      <c r="BC162" s="62">
        <v>1176</v>
      </c>
      <c r="BD162" s="61">
        <v>0</v>
      </c>
      <c r="BE162" s="61"/>
      <c r="BF162" s="62">
        <v>547972</v>
      </c>
      <c r="BG162" s="61"/>
      <c r="BH162" s="61">
        <v>0</v>
      </c>
      <c r="BI162" s="61"/>
      <c r="BJ162" s="62">
        <v>148397</v>
      </c>
      <c r="BK162" s="61"/>
      <c r="BL162" s="61">
        <v>0</v>
      </c>
      <c r="BM162" s="61">
        <v>0</v>
      </c>
      <c r="BN162" s="62">
        <v>-2016598</v>
      </c>
      <c r="BO162" s="61"/>
    </row>
    <row r="163" spans="1:67" x14ac:dyDescent="0.2">
      <c r="A163" s="57" t="s">
        <v>8</v>
      </c>
      <c r="B163" s="56" t="s">
        <v>8</v>
      </c>
      <c r="C163" s="56" t="s">
        <v>8</v>
      </c>
      <c r="D163" s="56">
        <v>2008</v>
      </c>
      <c r="E163" s="58">
        <v>76295883</v>
      </c>
      <c r="F163" s="58">
        <v>78121255</v>
      </c>
      <c r="G163" s="59">
        <v>77090589</v>
      </c>
      <c r="H163" s="59">
        <v>3674835</v>
      </c>
      <c r="I163" s="60">
        <v>4469541</v>
      </c>
      <c r="J163" s="58">
        <v>-2644169</v>
      </c>
      <c r="K163" s="61"/>
      <c r="L163" s="62">
        <v>187929</v>
      </c>
      <c r="M163" s="61"/>
      <c r="N163" s="61">
        <v>0</v>
      </c>
      <c r="O163" s="62">
        <v>1163732</v>
      </c>
      <c r="P163" s="61"/>
      <c r="Q163" s="61"/>
      <c r="R163" s="61"/>
      <c r="S163" s="61">
        <v>0</v>
      </c>
      <c r="T163" s="62">
        <v>4469541</v>
      </c>
      <c r="U163" s="61"/>
      <c r="V163" s="62">
        <v>74427</v>
      </c>
      <c r="W163" s="61"/>
      <c r="X163" s="61">
        <v>0</v>
      </c>
      <c r="Y163" s="62">
        <v>13687050</v>
      </c>
      <c r="Z163" s="62">
        <v>10461708</v>
      </c>
      <c r="AA163" s="61"/>
      <c r="AB163" s="62">
        <v>11270685</v>
      </c>
      <c r="AC163" s="62">
        <v>13015065</v>
      </c>
      <c r="AD163" s="61"/>
      <c r="AE163" s="62">
        <v>14799323</v>
      </c>
      <c r="AF163" s="61"/>
      <c r="AG163" s="62">
        <v>741273</v>
      </c>
      <c r="AH163" s="62">
        <v>7219856</v>
      </c>
      <c r="AI163" s="61"/>
      <c r="AJ163" s="61">
        <v>0</v>
      </c>
      <c r="AK163" s="61">
        <v>0</v>
      </c>
      <c r="AL163" s="61">
        <v>0</v>
      </c>
      <c r="AM163" s="61">
        <v>0</v>
      </c>
      <c r="AN163" s="61">
        <v>0</v>
      </c>
      <c r="AO163" s="61">
        <v>0</v>
      </c>
      <c r="AP163" s="61"/>
      <c r="AQ163" s="61">
        <v>0</v>
      </c>
      <c r="AR163" s="61"/>
      <c r="AS163" s="61">
        <v>0</v>
      </c>
      <c r="AT163" s="62">
        <v>167826</v>
      </c>
      <c r="AU163" s="62">
        <v>2468434</v>
      </c>
      <c r="AV163" s="61"/>
      <c r="AW163" s="61">
        <v>0</v>
      </c>
      <c r="AX163" s="62">
        <v>142764</v>
      </c>
      <c r="AY163" s="61"/>
      <c r="AZ163" s="61">
        <v>0</v>
      </c>
      <c r="BA163" s="61"/>
      <c r="BB163" s="61">
        <v>0</v>
      </c>
      <c r="BC163" s="62">
        <v>1176</v>
      </c>
      <c r="BD163" s="61">
        <v>0</v>
      </c>
      <c r="BE163" s="61"/>
      <c r="BF163" s="62">
        <v>547972</v>
      </c>
      <c r="BG163" s="61"/>
      <c r="BH163" s="61">
        <v>0</v>
      </c>
      <c r="BI163" s="61"/>
      <c r="BJ163" s="62">
        <v>346663</v>
      </c>
      <c r="BK163" s="61"/>
      <c r="BL163" s="61">
        <v>0</v>
      </c>
      <c r="BM163" s="61">
        <v>0</v>
      </c>
      <c r="BN163" s="62">
        <v>-2644169</v>
      </c>
      <c r="BO163" s="61"/>
    </row>
    <row r="164" spans="1:67" x14ac:dyDescent="0.2">
      <c r="A164" s="57" t="s">
        <v>8</v>
      </c>
      <c r="B164" s="56" t="s">
        <v>8</v>
      </c>
      <c r="C164" s="56" t="s">
        <v>8</v>
      </c>
      <c r="D164" s="56">
        <v>2009</v>
      </c>
      <c r="E164" s="58">
        <v>82070982</v>
      </c>
      <c r="F164" s="58">
        <v>83151098</v>
      </c>
      <c r="G164" s="59">
        <v>82491097</v>
      </c>
      <c r="H164" s="59">
        <v>4049426</v>
      </c>
      <c r="I164" s="60">
        <v>4469541</v>
      </c>
      <c r="J164" s="58">
        <v>-3389425</v>
      </c>
      <c r="K164" s="61"/>
      <c r="L164" s="62">
        <v>181961</v>
      </c>
      <c r="M164" s="61"/>
      <c r="N164" s="62">
        <v>5968</v>
      </c>
      <c r="O164" s="62">
        <v>1163732</v>
      </c>
      <c r="P164" s="61"/>
      <c r="Q164" s="61"/>
      <c r="R164" s="61"/>
      <c r="S164" s="61">
        <v>0</v>
      </c>
      <c r="T164" s="62">
        <v>4469541</v>
      </c>
      <c r="U164" s="61"/>
      <c r="V164" s="62">
        <v>74427</v>
      </c>
      <c r="W164" s="61"/>
      <c r="X164" s="61">
        <v>0</v>
      </c>
      <c r="Y164" s="62">
        <v>14515671</v>
      </c>
      <c r="Z164" s="62">
        <v>10930306</v>
      </c>
      <c r="AA164" s="61"/>
      <c r="AB164" s="62">
        <v>11951689</v>
      </c>
      <c r="AC164" s="62">
        <v>14892508</v>
      </c>
      <c r="AD164" s="61"/>
      <c r="AE164" s="62">
        <v>15772997</v>
      </c>
      <c r="AF164" s="61"/>
      <c r="AG164" s="62">
        <v>887685</v>
      </c>
      <c r="AH164" s="62">
        <v>7644612</v>
      </c>
      <c r="AI164" s="61"/>
      <c r="AJ164" s="61">
        <v>0</v>
      </c>
      <c r="AK164" s="61">
        <v>0</v>
      </c>
      <c r="AL164" s="61">
        <v>0</v>
      </c>
      <c r="AM164" s="61">
        <v>0</v>
      </c>
      <c r="AN164" s="61">
        <v>0</v>
      </c>
      <c r="AO164" s="61">
        <v>0</v>
      </c>
      <c r="AP164" s="61"/>
      <c r="AQ164" s="61">
        <v>0</v>
      </c>
      <c r="AR164" s="61"/>
      <c r="AS164" s="61">
        <v>0</v>
      </c>
      <c r="AT164" s="62">
        <v>196355</v>
      </c>
      <c r="AU164" s="62">
        <v>2681297</v>
      </c>
      <c r="AV164" s="61"/>
      <c r="AW164" s="61">
        <v>0</v>
      </c>
      <c r="AX164" s="62">
        <v>178557</v>
      </c>
      <c r="AY164" s="61"/>
      <c r="AZ164" s="61">
        <v>0</v>
      </c>
      <c r="BA164" s="61"/>
      <c r="BB164" s="61">
        <v>0</v>
      </c>
      <c r="BC164" s="62">
        <v>1176</v>
      </c>
      <c r="BD164" s="61">
        <v>0</v>
      </c>
      <c r="BE164" s="61"/>
      <c r="BF164" s="62">
        <v>547972</v>
      </c>
      <c r="BG164" s="61"/>
      <c r="BH164" s="61">
        <v>0</v>
      </c>
      <c r="BI164" s="61"/>
      <c r="BJ164" s="62">
        <v>444069</v>
      </c>
      <c r="BK164" s="61"/>
      <c r="BL164" s="61">
        <v>0</v>
      </c>
      <c r="BM164" s="61">
        <v>0</v>
      </c>
      <c r="BN164" s="62">
        <v>-3389425</v>
      </c>
      <c r="BO164" s="61"/>
    </row>
    <row r="165" spans="1:67" x14ac:dyDescent="0.2">
      <c r="A165" s="57" t="s">
        <v>8</v>
      </c>
      <c r="B165" s="56" t="s">
        <v>8</v>
      </c>
      <c r="C165" s="56" t="s">
        <v>8</v>
      </c>
      <c r="D165" s="56">
        <v>2010</v>
      </c>
      <c r="E165" s="58">
        <v>87730085</v>
      </c>
      <c r="F165" s="58">
        <v>88613613</v>
      </c>
      <c r="G165" s="59">
        <v>87884818</v>
      </c>
      <c r="H165" s="59">
        <v>4314808</v>
      </c>
      <c r="I165" s="60">
        <v>4469541</v>
      </c>
      <c r="J165" s="58">
        <v>-3586013</v>
      </c>
      <c r="K165" s="61"/>
      <c r="L165" s="62">
        <v>181961</v>
      </c>
      <c r="M165" s="61"/>
      <c r="N165" s="62">
        <v>5968</v>
      </c>
      <c r="O165" s="62">
        <v>1163732</v>
      </c>
      <c r="P165" s="61"/>
      <c r="Q165" s="61"/>
      <c r="R165" s="61"/>
      <c r="S165" s="61">
        <v>0</v>
      </c>
      <c r="T165" s="62">
        <v>4469541</v>
      </c>
      <c r="U165" s="61"/>
      <c r="V165" s="62">
        <v>74427</v>
      </c>
      <c r="W165" s="61"/>
      <c r="X165" s="61">
        <v>0</v>
      </c>
      <c r="Y165" s="62">
        <v>15293731</v>
      </c>
      <c r="Z165" s="62">
        <v>11460981</v>
      </c>
      <c r="AA165" s="61"/>
      <c r="AB165" s="62">
        <v>12599181</v>
      </c>
      <c r="AC165" s="62">
        <v>16270666</v>
      </c>
      <c r="AD165" s="61"/>
      <c r="AE165" s="62">
        <v>16554086</v>
      </c>
      <c r="AF165" s="61"/>
      <c r="AG165" s="62">
        <v>1077423</v>
      </c>
      <c r="AH165" s="62">
        <v>8733121</v>
      </c>
      <c r="AI165" s="61"/>
      <c r="AJ165" s="61">
        <v>0</v>
      </c>
      <c r="AK165" s="61">
        <v>0</v>
      </c>
      <c r="AL165" s="61">
        <v>0</v>
      </c>
      <c r="AM165" s="61">
        <v>0</v>
      </c>
      <c r="AN165" s="61">
        <v>0</v>
      </c>
      <c r="AO165" s="61">
        <v>0</v>
      </c>
      <c r="AP165" s="61"/>
      <c r="AQ165" s="61">
        <v>0</v>
      </c>
      <c r="AR165" s="61"/>
      <c r="AS165" s="61">
        <v>0</v>
      </c>
      <c r="AT165" s="62">
        <v>196386</v>
      </c>
      <c r="AU165" s="62">
        <v>2723344</v>
      </c>
      <c r="AV165" s="61"/>
      <c r="AW165" s="61">
        <v>0</v>
      </c>
      <c r="AX165" s="62">
        <v>193313</v>
      </c>
      <c r="AY165" s="61"/>
      <c r="AZ165" s="61">
        <v>0</v>
      </c>
      <c r="BA165" s="61"/>
      <c r="BB165" s="61">
        <v>0</v>
      </c>
      <c r="BC165" s="62">
        <v>1176</v>
      </c>
      <c r="BD165" s="61">
        <v>0</v>
      </c>
      <c r="BE165" s="61"/>
      <c r="BF165" s="62">
        <v>547972</v>
      </c>
      <c r="BG165" s="61"/>
      <c r="BH165" s="61">
        <v>0</v>
      </c>
      <c r="BI165" s="61"/>
      <c r="BJ165" s="62">
        <v>652617</v>
      </c>
      <c r="BK165" s="61"/>
      <c r="BL165" s="61">
        <v>0</v>
      </c>
      <c r="BM165" s="61">
        <v>0</v>
      </c>
      <c r="BN165" s="62">
        <v>-3586013</v>
      </c>
      <c r="BO165" s="61"/>
    </row>
    <row r="166" spans="1:67" x14ac:dyDescent="0.2">
      <c r="A166" s="57" t="s">
        <v>8</v>
      </c>
      <c r="B166" s="56" t="s">
        <v>8</v>
      </c>
      <c r="C166" s="56" t="s">
        <v>8</v>
      </c>
      <c r="D166" s="56">
        <v>2011</v>
      </c>
      <c r="E166" s="58">
        <v>91934424</v>
      </c>
      <c r="F166" s="58">
        <v>92590763</v>
      </c>
      <c r="G166" s="59">
        <v>92173285</v>
      </c>
      <c r="H166" s="59">
        <v>4269051</v>
      </c>
      <c r="I166" s="60">
        <v>4507912</v>
      </c>
      <c r="J166" s="58">
        <v>-3851573</v>
      </c>
      <c r="K166" s="61"/>
      <c r="L166" s="62">
        <v>181961</v>
      </c>
      <c r="M166" s="61"/>
      <c r="N166" s="62">
        <v>5968</v>
      </c>
      <c r="O166" s="62">
        <v>1163732</v>
      </c>
      <c r="P166" s="61"/>
      <c r="Q166" s="61"/>
      <c r="R166" s="61"/>
      <c r="S166" s="61">
        <v>0</v>
      </c>
      <c r="T166" s="62">
        <v>4507912</v>
      </c>
      <c r="U166" s="61"/>
      <c r="V166" s="62">
        <v>74427</v>
      </c>
      <c r="W166" s="61"/>
      <c r="X166" s="61">
        <v>0</v>
      </c>
      <c r="Y166" s="62">
        <v>15974010</v>
      </c>
      <c r="Z166" s="62">
        <v>12116215</v>
      </c>
      <c r="AA166" s="61"/>
      <c r="AB166" s="62">
        <v>13286049</v>
      </c>
      <c r="AC166" s="62">
        <v>17416176</v>
      </c>
      <c r="AD166" s="61"/>
      <c r="AE166" s="62">
        <v>17032458</v>
      </c>
      <c r="AF166" s="61"/>
      <c r="AG166" s="62">
        <v>1269364</v>
      </c>
      <c r="AH166" s="62">
        <v>9145013</v>
      </c>
      <c r="AI166" s="61"/>
      <c r="AJ166" s="61">
        <v>0</v>
      </c>
      <c r="AK166" s="61">
        <v>0</v>
      </c>
      <c r="AL166" s="61">
        <v>0</v>
      </c>
      <c r="AM166" s="61">
        <v>0</v>
      </c>
      <c r="AN166" s="61">
        <v>0</v>
      </c>
      <c r="AO166" s="61">
        <v>0</v>
      </c>
      <c r="AP166" s="61"/>
      <c r="AQ166" s="61">
        <v>0</v>
      </c>
      <c r="AR166" s="61"/>
      <c r="AS166" s="61">
        <v>0</v>
      </c>
      <c r="AT166" s="62">
        <v>435329</v>
      </c>
      <c r="AU166" s="62">
        <v>3033111</v>
      </c>
      <c r="AV166" s="61"/>
      <c r="AW166" s="61">
        <v>0</v>
      </c>
      <c r="AX166" s="62">
        <v>140292</v>
      </c>
      <c r="AY166" s="61"/>
      <c r="AZ166" s="61">
        <v>0</v>
      </c>
      <c r="BA166" s="61"/>
      <c r="BB166" s="61">
        <v>0</v>
      </c>
      <c r="BC166" s="61">
        <v>0</v>
      </c>
      <c r="BD166" s="61">
        <v>0</v>
      </c>
      <c r="BE166" s="61"/>
      <c r="BF166" s="61">
        <v>0</v>
      </c>
      <c r="BG166" s="61"/>
      <c r="BH166" s="61">
        <v>0</v>
      </c>
      <c r="BI166" s="61"/>
      <c r="BJ166" s="62">
        <v>660319</v>
      </c>
      <c r="BK166" s="61"/>
      <c r="BL166" s="61">
        <v>0</v>
      </c>
      <c r="BM166" s="61">
        <v>0</v>
      </c>
      <c r="BN166" s="62">
        <v>-3851573</v>
      </c>
      <c r="BO166" s="61"/>
    </row>
    <row r="167" spans="1:67" x14ac:dyDescent="0.2">
      <c r="A167" s="57" t="s">
        <v>8</v>
      </c>
      <c r="B167" s="56" t="s">
        <v>8</v>
      </c>
      <c r="C167" s="56" t="s">
        <v>371</v>
      </c>
      <c r="D167" s="56">
        <v>1989</v>
      </c>
      <c r="E167" s="58">
        <v>33032546</v>
      </c>
      <c r="F167" s="58">
        <v>30662578</v>
      </c>
      <c r="G167" s="59">
        <v>31273465</v>
      </c>
      <c r="H167" s="59">
        <v>1759081</v>
      </c>
      <c r="I167" s="60">
        <v>0</v>
      </c>
      <c r="J167" s="58">
        <v>-2369968</v>
      </c>
      <c r="K167" s="62">
        <v>457578</v>
      </c>
      <c r="L167" s="61"/>
      <c r="M167" s="61"/>
      <c r="N167" s="61"/>
      <c r="O167" s="61"/>
      <c r="P167" s="62">
        <v>1135983</v>
      </c>
      <c r="Q167" s="61"/>
      <c r="R167" s="61"/>
      <c r="S167" s="61"/>
      <c r="T167" s="61"/>
      <c r="U167" s="61"/>
      <c r="V167" s="61"/>
      <c r="W167" s="62">
        <v>1517416</v>
      </c>
      <c r="X167" s="61"/>
      <c r="Y167" s="61"/>
      <c r="Z167" s="61"/>
      <c r="AA167" s="62">
        <v>10514747</v>
      </c>
      <c r="AB167" s="61"/>
      <c r="AC167" s="61"/>
      <c r="AD167" s="62">
        <v>7992102</v>
      </c>
      <c r="AE167" s="61"/>
      <c r="AF167" s="62">
        <v>6672390</v>
      </c>
      <c r="AG167" s="61"/>
      <c r="AH167" s="61"/>
      <c r="AI167" s="62">
        <v>2983249</v>
      </c>
      <c r="AJ167" s="61"/>
      <c r="AK167" s="61"/>
      <c r="AL167" s="61"/>
      <c r="AM167" s="61"/>
      <c r="AN167" s="61"/>
      <c r="AO167" s="61"/>
      <c r="AP167" s="62">
        <v>81363</v>
      </c>
      <c r="AQ167" s="61"/>
      <c r="AR167" s="62">
        <v>205097</v>
      </c>
      <c r="AS167" s="61"/>
      <c r="AT167" s="61"/>
      <c r="AU167" s="61"/>
      <c r="AV167" s="62">
        <v>77327</v>
      </c>
      <c r="AW167" s="61"/>
      <c r="AX167" s="61"/>
      <c r="AY167" s="62">
        <v>196182</v>
      </c>
      <c r="AZ167" s="61"/>
      <c r="BA167" s="62">
        <v>1045018</v>
      </c>
      <c r="BB167" s="61"/>
      <c r="BC167" s="61"/>
      <c r="BD167" s="61"/>
      <c r="BE167" s="61"/>
      <c r="BF167" s="61"/>
      <c r="BG167" s="61"/>
      <c r="BH167" s="61"/>
      <c r="BI167" s="61"/>
      <c r="BJ167" s="61"/>
      <c r="BK167" s="62">
        <v>154094</v>
      </c>
      <c r="BL167" s="61"/>
      <c r="BM167" s="61"/>
      <c r="BN167" s="61"/>
      <c r="BO167" s="62">
        <v>-2369968</v>
      </c>
    </row>
    <row r="168" spans="1:67" x14ac:dyDescent="0.2">
      <c r="A168" s="57" t="s">
        <v>8</v>
      </c>
      <c r="B168" s="56" t="s">
        <v>8</v>
      </c>
      <c r="C168" s="56" t="s">
        <v>371</v>
      </c>
      <c r="D168" s="56">
        <v>1990</v>
      </c>
      <c r="E168" s="58">
        <v>37281929</v>
      </c>
      <c r="F168" s="58">
        <v>34911961</v>
      </c>
      <c r="G168" s="59">
        <v>35340987</v>
      </c>
      <c r="H168" s="59">
        <v>1940942</v>
      </c>
      <c r="I168" s="60">
        <v>0</v>
      </c>
      <c r="J168" s="58">
        <v>-2369968</v>
      </c>
      <c r="K168" s="62">
        <v>457578</v>
      </c>
      <c r="L168" s="61"/>
      <c r="M168" s="61"/>
      <c r="N168" s="61"/>
      <c r="O168" s="61"/>
      <c r="P168" s="62">
        <v>1108701</v>
      </c>
      <c r="Q168" s="61"/>
      <c r="R168" s="61"/>
      <c r="S168" s="61"/>
      <c r="T168" s="61"/>
      <c r="U168" s="61"/>
      <c r="V168" s="61"/>
      <c r="W168" s="62">
        <v>1568437</v>
      </c>
      <c r="X168" s="61"/>
      <c r="Y168" s="61"/>
      <c r="Z168" s="61"/>
      <c r="AA168" s="62">
        <v>11639837</v>
      </c>
      <c r="AB168" s="61"/>
      <c r="AC168" s="61"/>
      <c r="AD168" s="62">
        <v>9063484</v>
      </c>
      <c r="AE168" s="61"/>
      <c r="AF168" s="62">
        <v>7892584</v>
      </c>
      <c r="AG168" s="61"/>
      <c r="AH168" s="61"/>
      <c r="AI168" s="62">
        <v>3610366</v>
      </c>
      <c r="AJ168" s="61"/>
      <c r="AK168" s="61"/>
      <c r="AL168" s="61"/>
      <c r="AM168" s="61"/>
      <c r="AN168" s="61"/>
      <c r="AO168" s="61"/>
      <c r="AP168" s="62">
        <v>119551</v>
      </c>
      <c r="AQ168" s="61"/>
      <c r="AR168" s="62">
        <v>220075</v>
      </c>
      <c r="AS168" s="61"/>
      <c r="AT168" s="61"/>
      <c r="AU168" s="61"/>
      <c r="AV168" s="62">
        <v>26584</v>
      </c>
      <c r="AW168" s="61"/>
      <c r="AX168" s="61"/>
      <c r="AY168" s="62">
        <v>296167</v>
      </c>
      <c r="AZ168" s="61"/>
      <c r="BA168" s="62">
        <v>1117051</v>
      </c>
      <c r="BB168" s="61"/>
      <c r="BC168" s="61"/>
      <c r="BD168" s="61"/>
      <c r="BE168" s="61"/>
      <c r="BF168" s="61"/>
      <c r="BG168" s="61"/>
      <c r="BH168" s="61"/>
      <c r="BI168" s="61"/>
      <c r="BJ168" s="61"/>
      <c r="BK168" s="62">
        <v>161514</v>
      </c>
      <c r="BL168" s="61"/>
      <c r="BM168" s="61"/>
      <c r="BN168" s="61"/>
      <c r="BO168" s="62">
        <v>-2369968</v>
      </c>
    </row>
    <row r="169" spans="1:67" x14ac:dyDescent="0.2">
      <c r="A169" s="57" t="s">
        <v>8</v>
      </c>
      <c r="B169" s="56" t="s">
        <v>8</v>
      </c>
      <c r="C169" s="56" t="s">
        <v>371</v>
      </c>
      <c r="D169" s="56">
        <v>1991</v>
      </c>
      <c r="E169" s="58">
        <v>42559182</v>
      </c>
      <c r="F169" s="58">
        <v>40189214</v>
      </c>
      <c r="G169" s="59">
        <v>40198230</v>
      </c>
      <c r="H169" s="59">
        <v>2360952</v>
      </c>
      <c r="I169" s="60">
        <v>0</v>
      </c>
      <c r="J169" s="58">
        <v>-2369968</v>
      </c>
      <c r="K169" s="62">
        <v>599908</v>
      </c>
      <c r="L169" s="61"/>
      <c r="M169" s="61"/>
      <c r="N169" s="61"/>
      <c r="O169" s="61"/>
      <c r="P169" s="62">
        <v>1400323</v>
      </c>
      <c r="Q169" s="61"/>
      <c r="R169" s="61"/>
      <c r="S169" s="61"/>
      <c r="T169" s="61"/>
      <c r="U169" s="61"/>
      <c r="V169" s="61"/>
      <c r="W169" s="62">
        <v>1594651</v>
      </c>
      <c r="X169" s="61"/>
      <c r="Y169" s="61"/>
      <c r="Z169" s="61"/>
      <c r="AA169" s="62">
        <v>13300885</v>
      </c>
      <c r="AB169" s="61"/>
      <c r="AC169" s="61"/>
      <c r="AD169" s="62">
        <v>10389050</v>
      </c>
      <c r="AE169" s="61"/>
      <c r="AF169" s="62">
        <v>9040520</v>
      </c>
      <c r="AG169" s="61"/>
      <c r="AH169" s="61"/>
      <c r="AI169" s="62">
        <v>3872893</v>
      </c>
      <c r="AJ169" s="61"/>
      <c r="AK169" s="61"/>
      <c r="AL169" s="61"/>
      <c r="AM169" s="61"/>
      <c r="AN169" s="61"/>
      <c r="AO169" s="61"/>
      <c r="AP169" s="62">
        <v>124351</v>
      </c>
      <c r="AQ169" s="61"/>
      <c r="AR169" s="62">
        <v>302470</v>
      </c>
      <c r="AS169" s="61"/>
      <c r="AT169" s="61"/>
      <c r="AU169" s="61"/>
      <c r="AV169" s="62">
        <v>34511</v>
      </c>
      <c r="AW169" s="61"/>
      <c r="AX169" s="61"/>
      <c r="AY169" s="62">
        <v>321736</v>
      </c>
      <c r="AZ169" s="61"/>
      <c r="BA169" s="62">
        <v>1403333</v>
      </c>
      <c r="BB169" s="61"/>
      <c r="BC169" s="61"/>
      <c r="BD169" s="61"/>
      <c r="BE169" s="61"/>
      <c r="BF169" s="61"/>
      <c r="BG169" s="61"/>
      <c r="BH169" s="61"/>
      <c r="BI169" s="61"/>
      <c r="BJ169" s="61"/>
      <c r="BK169" s="62">
        <v>174551</v>
      </c>
      <c r="BL169" s="61"/>
      <c r="BM169" s="61"/>
      <c r="BN169" s="61"/>
      <c r="BO169" s="62">
        <v>-2369968</v>
      </c>
    </row>
    <row r="170" spans="1:67" x14ac:dyDescent="0.2">
      <c r="A170" s="57" t="s">
        <v>8</v>
      </c>
      <c r="B170" s="56" t="s">
        <v>8</v>
      </c>
      <c r="C170" s="56" t="s">
        <v>371</v>
      </c>
      <c r="D170" s="56">
        <v>1992</v>
      </c>
      <c r="E170" s="58">
        <v>46704044</v>
      </c>
      <c r="F170" s="58">
        <v>44334076</v>
      </c>
      <c r="G170" s="59">
        <v>44066876</v>
      </c>
      <c r="H170" s="59">
        <v>2637168</v>
      </c>
      <c r="I170" s="60">
        <v>0</v>
      </c>
      <c r="J170" s="58">
        <v>-2369968</v>
      </c>
      <c r="K170" s="62">
        <v>599908</v>
      </c>
      <c r="L170" s="61"/>
      <c r="M170" s="61"/>
      <c r="N170" s="61"/>
      <c r="O170" s="61"/>
      <c r="P170" s="62">
        <v>1560907</v>
      </c>
      <c r="Q170" s="61"/>
      <c r="R170" s="61"/>
      <c r="S170" s="61"/>
      <c r="T170" s="61"/>
      <c r="U170" s="61"/>
      <c r="V170" s="61"/>
      <c r="W170" s="62">
        <v>1598438</v>
      </c>
      <c r="X170" s="61"/>
      <c r="Y170" s="61"/>
      <c r="Z170" s="61"/>
      <c r="AA170" s="62">
        <v>15308987</v>
      </c>
      <c r="AB170" s="61"/>
      <c r="AC170" s="61"/>
      <c r="AD170" s="62">
        <v>11023529</v>
      </c>
      <c r="AE170" s="61"/>
      <c r="AF170" s="62">
        <v>9876688</v>
      </c>
      <c r="AG170" s="61"/>
      <c r="AH170" s="61"/>
      <c r="AI170" s="62">
        <v>4098419</v>
      </c>
      <c r="AJ170" s="61"/>
      <c r="AK170" s="61"/>
      <c r="AL170" s="61"/>
      <c r="AM170" s="61"/>
      <c r="AN170" s="61"/>
      <c r="AO170" s="61"/>
      <c r="AP170" s="62">
        <v>132462</v>
      </c>
      <c r="AQ170" s="61"/>
      <c r="AR170" s="62">
        <v>390671</v>
      </c>
      <c r="AS170" s="61"/>
      <c r="AT170" s="61"/>
      <c r="AU170" s="61"/>
      <c r="AV170" s="62">
        <v>62791</v>
      </c>
      <c r="AW170" s="61"/>
      <c r="AX170" s="61"/>
      <c r="AY170" s="62">
        <v>385968</v>
      </c>
      <c r="AZ170" s="61"/>
      <c r="BA170" s="62">
        <v>1552733</v>
      </c>
      <c r="BB170" s="61"/>
      <c r="BC170" s="61"/>
      <c r="BD170" s="61"/>
      <c r="BE170" s="61"/>
      <c r="BF170" s="61"/>
      <c r="BG170" s="61"/>
      <c r="BH170" s="61"/>
      <c r="BI170" s="61"/>
      <c r="BJ170" s="61"/>
      <c r="BK170" s="62">
        <v>112543</v>
      </c>
      <c r="BL170" s="61"/>
      <c r="BM170" s="61"/>
      <c r="BN170" s="61"/>
      <c r="BO170" s="62">
        <v>-2369968</v>
      </c>
    </row>
    <row r="171" spans="1:67" x14ac:dyDescent="0.2">
      <c r="A171" s="57" t="s">
        <v>8</v>
      </c>
      <c r="B171" s="56" t="s">
        <v>8</v>
      </c>
      <c r="C171" s="56" t="s">
        <v>371</v>
      </c>
      <c r="D171" s="56">
        <v>1993</v>
      </c>
      <c r="E171" s="58">
        <v>50925956</v>
      </c>
      <c r="F171" s="58">
        <v>48555988</v>
      </c>
      <c r="G171" s="59">
        <v>48148126</v>
      </c>
      <c r="H171" s="59">
        <v>2777830</v>
      </c>
      <c r="I171" s="60">
        <v>0</v>
      </c>
      <c r="J171" s="58">
        <v>-2369968</v>
      </c>
      <c r="K171" s="62">
        <v>599908</v>
      </c>
      <c r="L171" s="61"/>
      <c r="M171" s="61"/>
      <c r="N171" s="61"/>
      <c r="O171" s="61"/>
      <c r="P171" s="62">
        <v>1588960</v>
      </c>
      <c r="Q171" s="61"/>
      <c r="R171" s="61"/>
      <c r="S171" s="61"/>
      <c r="T171" s="61"/>
      <c r="U171" s="61"/>
      <c r="V171" s="61"/>
      <c r="W171" s="62">
        <v>1598438</v>
      </c>
      <c r="X171" s="61"/>
      <c r="Y171" s="61"/>
      <c r="Z171" s="61"/>
      <c r="AA171" s="62">
        <v>17363593</v>
      </c>
      <c r="AB171" s="61"/>
      <c r="AC171" s="61"/>
      <c r="AD171" s="62">
        <v>11678748</v>
      </c>
      <c r="AE171" s="61"/>
      <c r="AF171" s="62">
        <v>10862689</v>
      </c>
      <c r="AG171" s="61"/>
      <c r="AH171" s="61"/>
      <c r="AI171" s="62">
        <v>4455790</v>
      </c>
      <c r="AJ171" s="61"/>
      <c r="AK171" s="61"/>
      <c r="AL171" s="61"/>
      <c r="AM171" s="61"/>
      <c r="AN171" s="61"/>
      <c r="AO171" s="61"/>
      <c r="AP171" s="62">
        <v>151369</v>
      </c>
      <c r="AQ171" s="61"/>
      <c r="AR171" s="62">
        <v>452844</v>
      </c>
      <c r="AS171" s="61"/>
      <c r="AT171" s="61"/>
      <c r="AU171" s="61"/>
      <c r="AV171" s="62">
        <v>66520</v>
      </c>
      <c r="AW171" s="61"/>
      <c r="AX171" s="61"/>
      <c r="AY171" s="62">
        <v>435236</v>
      </c>
      <c r="AZ171" s="61"/>
      <c r="BA171" s="62">
        <v>1558188</v>
      </c>
      <c r="BB171" s="61"/>
      <c r="BC171" s="61"/>
      <c r="BD171" s="61"/>
      <c r="BE171" s="61"/>
      <c r="BF171" s="61"/>
      <c r="BG171" s="61"/>
      <c r="BH171" s="61"/>
      <c r="BI171" s="61"/>
      <c r="BJ171" s="61"/>
      <c r="BK171" s="62">
        <v>113673</v>
      </c>
      <c r="BL171" s="61"/>
      <c r="BM171" s="61"/>
      <c r="BN171" s="61"/>
      <c r="BO171" s="62">
        <v>-2369968</v>
      </c>
    </row>
    <row r="172" spans="1:67" x14ac:dyDescent="0.2">
      <c r="A172" s="57" t="s">
        <v>8</v>
      </c>
      <c r="B172" s="56" t="s">
        <v>8</v>
      </c>
      <c r="C172" s="56" t="s">
        <v>371</v>
      </c>
      <c r="D172" s="56">
        <v>1994</v>
      </c>
      <c r="E172" s="58">
        <v>54508434</v>
      </c>
      <c r="F172" s="58">
        <v>48645630</v>
      </c>
      <c r="G172" s="59">
        <v>51341544</v>
      </c>
      <c r="H172" s="59">
        <v>3166890</v>
      </c>
      <c r="I172" s="60">
        <v>0</v>
      </c>
      <c r="J172" s="58">
        <v>-5862804</v>
      </c>
      <c r="K172" s="62">
        <v>655792</v>
      </c>
      <c r="L172" s="61"/>
      <c r="M172" s="61"/>
      <c r="N172" s="61"/>
      <c r="O172" s="61"/>
      <c r="P172" s="62">
        <v>1524612</v>
      </c>
      <c r="Q172" s="61"/>
      <c r="R172" s="61"/>
      <c r="S172" s="61"/>
      <c r="T172" s="61"/>
      <c r="U172" s="61"/>
      <c r="V172" s="61"/>
      <c r="W172" s="62">
        <v>941621</v>
      </c>
      <c r="X172" s="61"/>
      <c r="Y172" s="61"/>
      <c r="Z172" s="61"/>
      <c r="AA172" s="62">
        <v>19448879</v>
      </c>
      <c r="AB172" s="61"/>
      <c r="AC172" s="61"/>
      <c r="AD172" s="62">
        <v>12278594</v>
      </c>
      <c r="AE172" s="61"/>
      <c r="AF172" s="62">
        <v>11623089</v>
      </c>
      <c r="AG172" s="61"/>
      <c r="AH172" s="61"/>
      <c r="AI172" s="62">
        <v>4868957</v>
      </c>
      <c r="AJ172" s="61"/>
      <c r="AK172" s="61"/>
      <c r="AL172" s="61"/>
      <c r="AM172" s="61"/>
      <c r="AN172" s="61"/>
      <c r="AO172" s="61"/>
      <c r="AP172" s="62">
        <v>192252</v>
      </c>
      <c r="AQ172" s="61"/>
      <c r="AR172" s="62">
        <v>501522</v>
      </c>
      <c r="AS172" s="61"/>
      <c r="AT172" s="61"/>
      <c r="AU172" s="61"/>
      <c r="AV172" s="62">
        <v>76354</v>
      </c>
      <c r="AW172" s="61"/>
      <c r="AX172" s="61"/>
      <c r="AY172" s="62">
        <v>495701</v>
      </c>
      <c r="AZ172" s="61"/>
      <c r="BA172" s="62">
        <v>1782463</v>
      </c>
      <c r="BB172" s="61"/>
      <c r="BC172" s="61"/>
      <c r="BD172" s="61"/>
      <c r="BE172" s="62">
        <v>12322</v>
      </c>
      <c r="BF172" s="61"/>
      <c r="BG172" s="61"/>
      <c r="BH172" s="61"/>
      <c r="BI172" s="61"/>
      <c r="BJ172" s="61"/>
      <c r="BK172" s="62">
        <v>106276</v>
      </c>
      <c r="BL172" s="61"/>
      <c r="BM172" s="61"/>
      <c r="BN172" s="61"/>
      <c r="BO172" s="62">
        <v>-5862804</v>
      </c>
    </row>
    <row r="173" spans="1:67" x14ac:dyDescent="0.2">
      <c r="A173" s="57" t="s">
        <v>8</v>
      </c>
      <c r="B173" s="56" t="s">
        <v>8</v>
      </c>
      <c r="C173" s="56" t="s">
        <v>371</v>
      </c>
      <c r="D173" s="56">
        <v>1995</v>
      </c>
      <c r="E173" s="58">
        <v>58038197</v>
      </c>
      <c r="F173" s="58">
        <v>51911846</v>
      </c>
      <c r="G173" s="59">
        <v>54588637</v>
      </c>
      <c r="H173" s="59">
        <v>3449560</v>
      </c>
      <c r="I173" s="60">
        <v>0</v>
      </c>
      <c r="J173" s="58">
        <v>-6126351</v>
      </c>
      <c r="K173" s="62">
        <v>705433</v>
      </c>
      <c r="L173" s="61"/>
      <c r="M173" s="61"/>
      <c r="N173" s="61"/>
      <c r="O173" s="61"/>
      <c r="P173" s="62">
        <v>1524612</v>
      </c>
      <c r="Q173" s="61"/>
      <c r="R173" s="61"/>
      <c r="S173" s="61"/>
      <c r="T173" s="61"/>
      <c r="U173" s="61"/>
      <c r="V173" s="61"/>
      <c r="W173" s="62">
        <v>941621</v>
      </c>
      <c r="X173" s="61"/>
      <c r="Y173" s="61"/>
      <c r="Z173" s="61"/>
      <c r="AA173" s="62">
        <v>20894467</v>
      </c>
      <c r="AB173" s="61"/>
      <c r="AC173" s="61"/>
      <c r="AD173" s="62">
        <v>12878267</v>
      </c>
      <c r="AE173" s="61"/>
      <c r="AF173" s="62">
        <v>12308604</v>
      </c>
      <c r="AG173" s="61"/>
      <c r="AH173" s="61"/>
      <c r="AI173" s="62">
        <v>5335633</v>
      </c>
      <c r="AJ173" s="61"/>
      <c r="AK173" s="61"/>
      <c r="AL173" s="61"/>
      <c r="AM173" s="61"/>
      <c r="AN173" s="61"/>
      <c r="AO173" s="61"/>
      <c r="AP173" s="62">
        <v>196984</v>
      </c>
      <c r="AQ173" s="61"/>
      <c r="AR173" s="62">
        <v>517615</v>
      </c>
      <c r="AS173" s="61"/>
      <c r="AT173" s="61"/>
      <c r="AU173" s="61"/>
      <c r="AV173" s="62">
        <v>104156</v>
      </c>
      <c r="AW173" s="61"/>
      <c r="AX173" s="61"/>
      <c r="AY173" s="62">
        <v>544208</v>
      </c>
      <c r="AZ173" s="61"/>
      <c r="BA173" s="62">
        <v>1700078</v>
      </c>
      <c r="BB173" s="61"/>
      <c r="BC173" s="61"/>
      <c r="BD173" s="61"/>
      <c r="BE173" s="62">
        <v>262087</v>
      </c>
      <c r="BF173" s="61"/>
      <c r="BG173" s="61"/>
      <c r="BH173" s="61"/>
      <c r="BI173" s="61"/>
      <c r="BJ173" s="61"/>
      <c r="BK173" s="62">
        <v>124432</v>
      </c>
      <c r="BL173" s="61"/>
      <c r="BM173" s="61"/>
      <c r="BN173" s="61"/>
      <c r="BO173" s="62">
        <v>-6126351</v>
      </c>
    </row>
    <row r="174" spans="1:67" x14ac:dyDescent="0.2">
      <c r="A174" s="57" t="s">
        <v>8</v>
      </c>
      <c r="B174" s="56" t="s">
        <v>8</v>
      </c>
      <c r="C174" s="56" t="s">
        <v>371</v>
      </c>
      <c r="D174" s="56">
        <v>1996</v>
      </c>
      <c r="E174" s="58">
        <v>63410456</v>
      </c>
      <c r="F174" s="58">
        <v>57262262</v>
      </c>
      <c r="G174" s="59">
        <v>59605582</v>
      </c>
      <c r="H174" s="59">
        <v>3804874</v>
      </c>
      <c r="I174" s="60">
        <v>0</v>
      </c>
      <c r="J174" s="58">
        <v>-6148194</v>
      </c>
      <c r="K174" s="62">
        <v>728635</v>
      </c>
      <c r="L174" s="61"/>
      <c r="M174" s="61"/>
      <c r="N174" s="61"/>
      <c r="O174" s="61"/>
      <c r="P174" s="62">
        <v>1524612</v>
      </c>
      <c r="Q174" s="61"/>
      <c r="R174" s="61"/>
      <c r="S174" s="61"/>
      <c r="T174" s="61"/>
      <c r="U174" s="61"/>
      <c r="V174" s="61"/>
      <c r="W174" s="62">
        <v>941621</v>
      </c>
      <c r="X174" s="61"/>
      <c r="Y174" s="61"/>
      <c r="Z174" s="61"/>
      <c r="AA174" s="62">
        <v>22932626</v>
      </c>
      <c r="AB174" s="61"/>
      <c r="AC174" s="61"/>
      <c r="AD174" s="62">
        <v>14374912</v>
      </c>
      <c r="AE174" s="61"/>
      <c r="AF174" s="62">
        <v>13320188</v>
      </c>
      <c r="AG174" s="61"/>
      <c r="AH174" s="61"/>
      <c r="AI174" s="62">
        <v>5782988</v>
      </c>
      <c r="AJ174" s="61"/>
      <c r="AK174" s="61"/>
      <c r="AL174" s="61"/>
      <c r="AM174" s="61"/>
      <c r="AN174" s="61"/>
      <c r="AO174" s="61"/>
      <c r="AP174" s="62">
        <v>206166</v>
      </c>
      <c r="AQ174" s="61"/>
      <c r="AR174" s="62">
        <v>537220</v>
      </c>
      <c r="AS174" s="61"/>
      <c r="AT174" s="61"/>
      <c r="AU174" s="61"/>
      <c r="AV174" s="62">
        <v>109386</v>
      </c>
      <c r="AW174" s="61"/>
      <c r="AX174" s="61"/>
      <c r="AY174" s="62">
        <v>585490</v>
      </c>
      <c r="AZ174" s="61"/>
      <c r="BA174" s="62">
        <v>1706440</v>
      </c>
      <c r="BB174" s="61"/>
      <c r="BC174" s="61"/>
      <c r="BD174" s="61"/>
      <c r="BE174" s="62">
        <v>523862</v>
      </c>
      <c r="BF174" s="61"/>
      <c r="BG174" s="61"/>
      <c r="BH174" s="61"/>
      <c r="BI174" s="61"/>
      <c r="BJ174" s="61"/>
      <c r="BK174" s="62">
        <v>136310</v>
      </c>
      <c r="BL174" s="61"/>
      <c r="BM174" s="61"/>
      <c r="BN174" s="61"/>
      <c r="BO174" s="62">
        <v>-6148194</v>
      </c>
    </row>
    <row r="175" spans="1:67" x14ac:dyDescent="0.2">
      <c r="A175" s="57" t="s">
        <v>8</v>
      </c>
      <c r="B175" s="56" t="s">
        <v>8</v>
      </c>
      <c r="C175" s="56" t="s">
        <v>371</v>
      </c>
      <c r="D175" s="56">
        <v>1997</v>
      </c>
      <c r="E175" s="58">
        <v>68196464</v>
      </c>
      <c r="F175" s="58">
        <v>62059827</v>
      </c>
      <c r="G175" s="59">
        <v>64147304</v>
      </c>
      <c r="H175" s="59">
        <v>4049160</v>
      </c>
      <c r="I175" s="60">
        <v>0</v>
      </c>
      <c r="J175" s="58">
        <v>-6136637</v>
      </c>
      <c r="K175" s="62">
        <v>728635</v>
      </c>
      <c r="L175" s="61"/>
      <c r="M175" s="61"/>
      <c r="N175" s="61"/>
      <c r="O175" s="61"/>
      <c r="P175" s="62">
        <v>1524612</v>
      </c>
      <c r="Q175" s="61"/>
      <c r="R175" s="61"/>
      <c r="S175" s="61"/>
      <c r="T175" s="61"/>
      <c r="U175" s="61"/>
      <c r="V175" s="61"/>
      <c r="W175" s="62">
        <v>941621</v>
      </c>
      <c r="X175" s="61"/>
      <c r="Y175" s="61"/>
      <c r="Z175" s="61"/>
      <c r="AA175" s="62">
        <v>24919396</v>
      </c>
      <c r="AB175" s="61"/>
      <c r="AC175" s="61"/>
      <c r="AD175" s="62">
        <v>15508506</v>
      </c>
      <c r="AE175" s="61"/>
      <c r="AF175" s="62">
        <v>14350889</v>
      </c>
      <c r="AG175" s="61"/>
      <c r="AH175" s="61"/>
      <c r="AI175" s="62">
        <v>6173645</v>
      </c>
      <c r="AJ175" s="61"/>
      <c r="AK175" s="61"/>
      <c r="AL175" s="61"/>
      <c r="AM175" s="61"/>
      <c r="AN175" s="61"/>
      <c r="AO175" s="61"/>
      <c r="AP175" s="62">
        <v>221019</v>
      </c>
      <c r="AQ175" s="61"/>
      <c r="AR175" s="62">
        <v>630384</v>
      </c>
      <c r="AS175" s="61"/>
      <c r="AT175" s="61"/>
      <c r="AU175" s="61"/>
      <c r="AV175" s="62">
        <v>110002</v>
      </c>
      <c r="AW175" s="61"/>
      <c r="AX175" s="61"/>
      <c r="AY175" s="62">
        <v>634650</v>
      </c>
      <c r="AZ175" s="61"/>
      <c r="BA175" s="62">
        <v>1566868</v>
      </c>
      <c r="BB175" s="61"/>
      <c r="BC175" s="61"/>
      <c r="BD175" s="61"/>
      <c r="BE175" s="62">
        <v>742253</v>
      </c>
      <c r="BF175" s="61"/>
      <c r="BG175" s="61"/>
      <c r="BH175" s="61"/>
      <c r="BI175" s="61"/>
      <c r="BJ175" s="61"/>
      <c r="BK175" s="62">
        <v>143984</v>
      </c>
      <c r="BL175" s="61"/>
      <c r="BM175" s="61"/>
      <c r="BN175" s="61"/>
      <c r="BO175" s="62">
        <v>-6136637</v>
      </c>
    </row>
    <row r="176" spans="1:67" x14ac:dyDescent="0.2">
      <c r="A176" s="57" t="s">
        <v>8</v>
      </c>
      <c r="B176" s="56" t="s">
        <v>8</v>
      </c>
      <c r="C176" s="56" t="s">
        <v>371</v>
      </c>
      <c r="D176" s="56">
        <v>1998</v>
      </c>
      <c r="E176" s="58">
        <v>68233561</v>
      </c>
      <c r="F176" s="58">
        <v>63664329</v>
      </c>
      <c r="G176" s="59">
        <v>64902380</v>
      </c>
      <c r="H176" s="59">
        <v>3331181</v>
      </c>
      <c r="I176" s="60">
        <v>0</v>
      </c>
      <c r="J176" s="58">
        <v>-4569232</v>
      </c>
      <c r="K176" s="62">
        <v>52064</v>
      </c>
      <c r="L176" s="61"/>
      <c r="M176" s="61"/>
      <c r="N176" s="61"/>
      <c r="O176" s="61"/>
      <c r="P176" s="62">
        <v>170907</v>
      </c>
      <c r="Q176" s="61"/>
      <c r="R176" s="61"/>
      <c r="S176" s="61"/>
      <c r="T176" s="61"/>
      <c r="U176" s="61"/>
      <c r="V176" s="61"/>
      <c r="W176" s="62">
        <v>785704</v>
      </c>
      <c r="X176" s="61"/>
      <c r="Y176" s="61"/>
      <c r="Z176" s="61"/>
      <c r="AA176" s="62">
        <v>25471670</v>
      </c>
      <c r="AB176" s="61"/>
      <c r="AC176" s="61"/>
      <c r="AD176" s="62">
        <v>17004023</v>
      </c>
      <c r="AE176" s="61"/>
      <c r="AF176" s="62">
        <v>14947741</v>
      </c>
      <c r="AG176" s="61"/>
      <c r="AH176" s="61"/>
      <c r="AI176" s="62">
        <v>6470271</v>
      </c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2">
        <v>688444</v>
      </c>
      <c r="AZ176" s="61"/>
      <c r="BA176" s="62">
        <v>1577707</v>
      </c>
      <c r="BB176" s="61"/>
      <c r="BC176" s="61"/>
      <c r="BD176" s="61"/>
      <c r="BE176" s="62">
        <v>919897</v>
      </c>
      <c r="BF176" s="61"/>
      <c r="BG176" s="61"/>
      <c r="BH176" s="61"/>
      <c r="BI176" s="61"/>
      <c r="BJ176" s="61"/>
      <c r="BK176" s="62">
        <v>145133</v>
      </c>
      <c r="BL176" s="61"/>
      <c r="BM176" s="61"/>
      <c r="BN176" s="61"/>
      <c r="BO176" s="62">
        <v>-4569232</v>
      </c>
    </row>
    <row r="177" spans="1:67" x14ac:dyDescent="0.2">
      <c r="A177" s="57" t="s">
        <v>9</v>
      </c>
      <c r="B177" s="56" t="s">
        <v>9</v>
      </c>
      <c r="C177" s="56" t="s">
        <v>9</v>
      </c>
      <c r="D177" s="56">
        <v>1989</v>
      </c>
      <c r="E177" s="58">
        <v>65640037</v>
      </c>
      <c r="F177" s="58">
        <v>60940356</v>
      </c>
      <c r="G177" s="59">
        <v>62035408</v>
      </c>
      <c r="H177" s="59">
        <v>3604629</v>
      </c>
      <c r="I177" s="60">
        <v>0</v>
      </c>
      <c r="J177" s="58">
        <v>-4699681</v>
      </c>
      <c r="K177" s="62">
        <v>387815</v>
      </c>
      <c r="L177" s="61"/>
      <c r="M177" s="62">
        <v>12933</v>
      </c>
      <c r="N177" s="61"/>
      <c r="O177" s="61"/>
      <c r="P177" s="62">
        <v>2488012</v>
      </c>
      <c r="Q177" s="61"/>
      <c r="R177" s="61"/>
      <c r="S177" s="61"/>
      <c r="T177" s="61"/>
      <c r="U177" s="61"/>
      <c r="V177" s="61"/>
      <c r="W177" s="62">
        <v>7841204</v>
      </c>
      <c r="X177" s="61"/>
      <c r="Y177" s="61"/>
      <c r="Z177" s="61"/>
      <c r="AA177" s="62">
        <v>10744442</v>
      </c>
      <c r="AB177" s="61"/>
      <c r="AC177" s="61"/>
      <c r="AD177" s="62">
        <v>23548345</v>
      </c>
      <c r="AE177" s="61"/>
      <c r="AF177" s="62">
        <v>12674485</v>
      </c>
      <c r="AG177" s="61"/>
      <c r="AH177" s="61"/>
      <c r="AI177" s="62">
        <v>4338172</v>
      </c>
      <c r="AJ177" s="61"/>
      <c r="AK177" s="61"/>
      <c r="AL177" s="61"/>
      <c r="AM177" s="61"/>
      <c r="AN177" s="61"/>
      <c r="AO177" s="61"/>
      <c r="AP177" s="62">
        <v>241249</v>
      </c>
      <c r="AQ177" s="61"/>
      <c r="AR177" s="62">
        <v>336773</v>
      </c>
      <c r="AS177" s="61"/>
      <c r="AT177" s="61"/>
      <c r="AU177" s="61"/>
      <c r="AV177" s="62">
        <v>143193</v>
      </c>
      <c r="AW177" s="61"/>
      <c r="AX177" s="61"/>
      <c r="AY177" s="62">
        <v>655238</v>
      </c>
      <c r="AZ177" s="61"/>
      <c r="BA177" s="62">
        <v>2228176</v>
      </c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2">
        <v>-4699681</v>
      </c>
    </row>
    <row r="178" spans="1:67" x14ac:dyDescent="0.2">
      <c r="A178" s="57" t="s">
        <v>9</v>
      </c>
      <c r="B178" s="56" t="s">
        <v>9</v>
      </c>
      <c r="C178" s="56" t="s">
        <v>9</v>
      </c>
      <c r="D178" s="56">
        <v>1990</v>
      </c>
      <c r="E178" s="58">
        <v>72145234</v>
      </c>
      <c r="F178" s="58">
        <v>67445553</v>
      </c>
      <c r="G178" s="59">
        <v>68377235</v>
      </c>
      <c r="H178" s="59">
        <v>3767999</v>
      </c>
      <c r="I178" s="60">
        <v>0</v>
      </c>
      <c r="J178" s="58">
        <v>-4699681</v>
      </c>
      <c r="K178" s="62">
        <v>514415</v>
      </c>
      <c r="L178" s="61"/>
      <c r="M178" s="62">
        <v>12933</v>
      </c>
      <c r="N178" s="61"/>
      <c r="O178" s="61"/>
      <c r="P178" s="62">
        <v>2531498</v>
      </c>
      <c r="Q178" s="61"/>
      <c r="R178" s="61"/>
      <c r="S178" s="61"/>
      <c r="T178" s="61"/>
      <c r="U178" s="61"/>
      <c r="V178" s="61"/>
      <c r="W178" s="62">
        <v>8340193</v>
      </c>
      <c r="X178" s="61"/>
      <c r="Y178" s="61"/>
      <c r="Z178" s="61"/>
      <c r="AA178" s="62">
        <v>11398668</v>
      </c>
      <c r="AB178" s="61"/>
      <c r="AC178" s="61"/>
      <c r="AD178" s="62">
        <v>26334820</v>
      </c>
      <c r="AE178" s="61"/>
      <c r="AF178" s="62">
        <v>14299159</v>
      </c>
      <c r="AG178" s="61"/>
      <c r="AH178" s="61"/>
      <c r="AI178" s="62">
        <v>4945549</v>
      </c>
      <c r="AJ178" s="61"/>
      <c r="AK178" s="61"/>
      <c r="AL178" s="61"/>
      <c r="AM178" s="61"/>
      <c r="AN178" s="61"/>
      <c r="AO178" s="61"/>
      <c r="AP178" s="62">
        <v>295925</v>
      </c>
      <c r="AQ178" s="61"/>
      <c r="AR178" s="62">
        <v>446255</v>
      </c>
      <c r="AS178" s="61"/>
      <c r="AT178" s="61"/>
      <c r="AU178" s="61"/>
      <c r="AV178" s="62">
        <v>203896</v>
      </c>
      <c r="AW178" s="61"/>
      <c r="AX178" s="61"/>
      <c r="AY178" s="62">
        <v>723329</v>
      </c>
      <c r="AZ178" s="61"/>
      <c r="BA178" s="62">
        <v>2098594</v>
      </c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2">
        <v>-4699681</v>
      </c>
    </row>
    <row r="179" spans="1:67" x14ac:dyDescent="0.2">
      <c r="A179" s="57" t="s">
        <v>9</v>
      </c>
      <c r="B179" s="56" t="s">
        <v>9</v>
      </c>
      <c r="C179" s="56" t="s">
        <v>9</v>
      </c>
      <c r="D179" s="56">
        <v>1991</v>
      </c>
      <c r="E179" s="58">
        <v>81510696</v>
      </c>
      <c r="F179" s="58">
        <v>76811015</v>
      </c>
      <c r="G179" s="59">
        <v>77434664</v>
      </c>
      <c r="H179" s="59">
        <v>4076032</v>
      </c>
      <c r="I179" s="60">
        <v>0</v>
      </c>
      <c r="J179" s="58">
        <v>-4699681</v>
      </c>
      <c r="K179" s="62">
        <v>514415</v>
      </c>
      <c r="L179" s="61"/>
      <c r="M179" s="62">
        <v>12933</v>
      </c>
      <c r="N179" s="61"/>
      <c r="O179" s="61"/>
      <c r="P179" s="62">
        <v>7378666</v>
      </c>
      <c r="Q179" s="61"/>
      <c r="R179" s="61"/>
      <c r="S179" s="61"/>
      <c r="T179" s="61"/>
      <c r="U179" s="61"/>
      <c r="V179" s="61"/>
      <c r="W179" s="62">
        <v>8972828</v>
      </c>
      <c r="X179" s="61"/>
      <c r="Y179" s="61"/>
      <c r="Z179" s="61"/>
      <c r="AA179" s="62">
        <v>11941182</v>
      </c>
      <c r="AB179" s="61"/>
      <c r="AC179" s="61"/>
      <c r="AD179" s="62">
        <v>28097444</v>
      </c>
      <c r="AE179" s="61"/>
      <c r="AF179" s="62">
        <v>15131372</v>
      </c>
      <c r="AG179" s="61"/>
      <c r="AH179" s="61"/>
      <c r="AI179" s="62">
        <v>5385824</v>
      </c>
      <c r="AJ179" s="61"/>
      <c r="AK179" s="61"/>
      <c r="AL179" s="61"/>
      <c r="AM179" s="61"/>
      <c r="AN179" s="61"/>
      <c r="AO179" s="61"/>
      <c r="AP179" s="62">
        <v>438354</v>
      </c>
      <c r="AQ179" s="61"/>
      <c r="AR179" s="62">
        <v>483733</v>
      </c>
      <c r="AS179" s="61"/>
      <c r="AT179" s="61"/>
      <c r="AU179" s="61"/>
      <c r="AV179" s="62">
        <v>218644</v>
      </c>
      <c r="AW179" s="61"/>
      <c r="AX179" s="61"/>
      <c r="AY179" s="62">
        <v>804638</v>
      </c>
      <c r="AZ179" s="61"/>
      <c r="BA179" s="62">
        <v>2130663</v>
      </c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2">
        <v>-4699681</v>
      </c>
    </row>
    <row r="180" spans="1:67" x14ac:dyDescent="0.2">
      <c r="A180" s="57" t="s">
        <v>9</v>
      </c>
      <c r="B180" s="56" t="s">
        <v>9</v>
      </c>
      <c r="C180" s="56" t="s">
        <v>9</v>
      </c>
      <c r="D180" s="56">
        <v>1992</v>
      </c>
      <c r="E180" s="58">
        <v>85873976</v>
      </c>
      <c r="F180" s="58">
        <v>81174295</v>
      </c>
      <c r="G180" s="59">
        <v>81453516</v>
      </c>
      <c r="H180" s="59">
        <v>4420460</v>
      </c>
      <c r="I180" s="60">
        <v>0</v>
      </c>
      <c r="J180" s="58">
        <v>-4699681</v>
      </c>
      <c r="K180" s="62">
        <v>514415</v>
      </c>
      <c r="L180" s="61"/>
      <c r="M180" s="62">
        <v>12933</v>
      </c>
      <c r="N180" s="61"/>
      <c r="O180" s="61"/>
      <c r="P180" s="62">
        <v>7369339</v>
      </c>
      <c r="Q180" s="61"/>
      <c r="R180" s="61"/>
      <c r="S180" s="61"/>
      <c r="T180" s="61"/>
      <c r="U180" s="61"/>
      <c r="V180" s="61"/>
      <c r="W180" s="62">
        <v>8944153</v>
      </c>
      <c r="X180" s="61"/>
      <c r="Y180" s="61"/>
      <c r="Z180" s="61"/>
      <c r="AA180" s="62">
        <v>12850598</v>
      </c>
      <c r="AB180" s="61"/>
      <c r="AC180" s="61"/>
      <c r="AD180" s="62">
        <v>30254775</v>
      </c>
      <c r="AE180" s="61"/>
      <c r="AF180" s="62">
        <v>15755375</v>
      </c>
      <c r="AG180" s="61"/>
      <c r="AH180" s="61"/>
      <c r="AI180" s="62">
        <v>5751928</v>
      </c>
      <c r="AJ180" s="61"/>
      <c r="AK180" s="61"/>
      <c r="AL180" s="61"/>
      <c r="AM180" s="61"/>
      <c r="AN180" s="61"/>
      <c r="AO180" s="61"/>
      <c r="AP180" s="62">
        <v>482580</v>
      </c>
      <c r="AQ180" s="61"/>
      <c r="AR180" s="62">
        <v>486926</v>
      </c>
      <c r="AS180" s="61"/>
      <c r="AT180" s="61"/>
      <c r="AU180" s="61"/>
      <c r="AV180" s="62">
        <v>233147</v>
      </c>
      <c r="AW180" s="61"/>
      <c r="AX180" s="61"/>
      <c r="AY180" s="62">
        <v>846596</v>
      </c>
      <c r="AZ180" s="61"/>
      <c r="BA180" s="62">
        <v>2180001</v>
      </c>
      <c r="BB180" s="61"/>
      <c r="BC180" s="61"/>
      <c r="BD180" s="61"/>
      <c r="BE180" s="61"/>
      <c r="BF180" s="61"/>
      <c r="BG180" s="61"/>
      <c r="BH180" s="61"/>
      <c r="BI180" s="62">
        <v>191210</v>
      </c>
      <c r="BJ180" s="61"/>
      <c r="BK180" s="61"/>
      <c r="BL180" s="61"/>
      <c r="BM180" s="61"/>
      <c r="BN180" s="61"/>
      <c r="BO180" s="62">
        <v>-4699681</v>
      </c>
    </row>
    <row r="181" spans="1:67" x14ac:dyDescent="0.2">
      <c r="A181" s="57" t="s">
        <v>9</v>
      </c>
      <c r="B181" s="56" t="s">
        <v>9</v>
      </c>
      <c r="C181" s="56" t="s">
        <v>9</v>
      </c>
      <c r="D181" s="56">
        <v>1993</v>
      </c>
      <c r="E181" s="58">
        <v>91592515</v>
      </c>
      <c r="F181" s="58">
        <v>86892834</v>
      </c>
      <c r="G181" s="59">
        <v>86126751</v>
      </c>
      <c r="H181" s="59">
        <v>5465764</v>
      </c>
      <c r="I181" s="60">
        <v>0</v>
      </c>
      <c r="J181" s="58">
        <v>-4699681</v>
      </c>
      <c r="K181" s="62">
        <v>514415</v>
      </c>
      <c r="L181" s="61"/>
      <c r="M181" s="62">
        <v>12933</v>
      </c>
      <c r="N181" s="61"/>
      <c r="O181" s="61"/>
      <c r="P181" s="62">
        <v>7415556</v>
      </c>
      <c r="Q181" s="61"/>
      <c r="R181" s="61"/>
      <c r="S181" s="61"/>
      <c r="T181" s="61"/>
      <c r="U181" s="61"/>
      <c r="V181" s="61"/>
      <c r="W181" s="62">
        <v>9325409</v>
      </c>
      <c r="X181" s="61"/>
      <c r="Y181" s="61"/>
      <c r="Z181" s="61"/>
      <c r="AA181" s="62">
        <v>13336841</v>
      </c>
      <c r="AB181" s="61"/>
      <c r="AC181" s="61"/>
      <c r="AD181" s="62">
        <v>32525205</v>
      </c>
      <c r="AE181" s="61"/>
      <c r="AF181" s="62">
        <v>16895273</v>
      </c>
      <c r="AG181" s="61"/>
      <c r="AH181" s="61"/>
      <c r="AI181" s="62">
        <v>6101119</v>
      </c>
      <c r="AJ181" s="61"/>
      <c r="AK181" s="61"/>
      <c r="AL181" s="61"/>
      <c r="AM181" s="61"/>
      <c r="AN181" s="61"/>
      <c r="AO181" s="61"/>
      <c r="AP181" s="62">
        <v>710852</v>
      </c>
      <c r="AQ181" s="61"/>
      <c r="AR181" s="62">
        <v>657195</v>
      </c>
      <c r="AS181" s="61"/>
      <c r="AT181" s="61"/>
      <c r="AU181" s="61"/>
      <c r="AV181" s="62">
        <v>234968</v>
      </c>
      <c r="AW181" s="61"/>
      <c r="AX181" s="61"/>
      <c r="AY181" s="62">
        <v>891045</v>
      </c>
      <c r="AZ181" s="61"/>
      <c r="BA181" s="62">
        <v>2356145</v>
      </c>
      <c r="BB181" s="61"/>
      <c r="BC181" s="61"/>
      <c r="BD181" s="61"/>
      <c r="BE181" s="61"/>
      <c r="BF181" s="61"/>
      <c r="BG181" s="61"/>
      <c r="BH181" s="61"/>
      <c r="BI181" s="62">
        <v>615559</v>
      </c>
      <c r="BJ181" s="61"/>
      <c r="BK181" s="61"/>
      <c r="BL181" s="61"/>
      <c r="BM181" s="61"/>
      <c r="BN181" s="61"/>
      <c r="BO181" s="62">
        <v>-4699681</v>
      </c>
    </row>
    <row r="182" spans="1:67" x14ac:dyDescent="0.2">
      <c r="A182" s="57" t="s">
        <v>9</v>
      </c>
      <c r="B182" s="56" t="s">
        <v>9</v>
      </c>
      <c r="C182" s="56" t="s">
        <v>9</v>
      </c>
      <c r="D182" s="56">
        <v>1994</v>
      </c>
      <c r="E182" s="58">
        <v>96764680</v>
      </c>
      <c r="F182" s="58">
        <v>77291794</v>
      </c>
      <c r="G182" s="59">
        <v>88375896</v>
      </c>
      <c r="H182" s="59">
        <v>8388784</v>
      </c>
      <c r="I182" s="60">
        <v>0</v>
      </c>
      <c r="J182" s="58">
        <v>-19472886</v>
      </c>
      <c r="K182" s="62">
        <v>514415</v>
      </c>
      <c r="L182" s="61"/>
      <c r="M182" s="62">
        <v>12933</v>
      </c>
      <c r="N182" s="61"/>
      <c r="O182" s="61"/>
      <c r="P182" s="62">
        <v>7434449</v>
      </c>
      <c r="Q182" s="61"/>
      <c r="R182" s="61"/>
      <c r="S182" s="61"/>
      <c r="T182" s="61"/>
      <c r="U182" s="61"/>
      <c r="V182" s="61"/>
      <c r="W182" s="62">
        <v>8537775</v>
      </c>
      <c r="X182" s="61"/>
      <c r="Y182" s="61"/>
      <c r="Z182" s="61"/>
      <c r="AA182" s="62">
        <v>13978152</v>
      </c>
      <c r="AB182" s="61"/>
      <c r="AC182" s="61"/>
      <c r="AD182" s="62">
        <v>34090905</v>
      </c>
      <c r="AE182" s="61"/>
      <c r="AF182" s="62">
        <v>17395128</v>
      </c>
      <c r="AG182" s="61"/>
      <c r="AH182" s="61"/>
      <c r="AI182" s="62">
        <v>6412139</v>
      </c>
      <c r="AJ182" s="61"/>
      <c r="AK182" s="61"/>
      <c r="AL182" s="61"/>
      <c r="AM182" s="61"/>
      <c r="AN182" s="61"/>
      <c r="AO182" s="61"/>
      <c r="AP182" s="62">
        <v>815340</v>
      </c>
      <c r="AQ182" s="61"/>
      <c r="AR182" s="62">
        <v>880832</v>
      </c>
      <c r="AS182" s="61"/>
      <c r="AT182" s="61"/>
      <c r="AU182" s="61"/>
      <c r="AV182" s="62">
        <v>290547</v>
      </c>
      <c r="AW182" s="61"/>
      <c r="AX182" s="61"/>
      <c r="AY182" s="62">
        <v>1125460</v>
      </c>
      <c r="AZ182" s="61"/>
      <c r="BA182" s="62">
        <v>2903220</v>
      </c>
      <c r="BB182" s="61"/>
      <c r="BC182" s="61"/>
      <c r="BD182" s="61"/>
      <c r="BE182" s="61"/>
      <c r="BF182" s="61"/>
      <c r="BG182" s="61"/>
      <c r="BH182" s="61"/>
      <c r="BI182" s="62">
        <v>2373385</v>
      </c>
      <c r="BJ182" s="61"/>
      <c r="BK182" s="61"/>
      <c r="BL182" s="61"/>
      <c r="BM182" s="61"/>
      <c r="BN182" s="61"/>
      <c r="BO182" s="62">
        <v>-19472886</v>
      </c>
    </row>
    <row r="183" spans="1:67" x14ac:dyDescent="0.2">
      <c r="A183" s="57" t="s">
        <v>9</v>
      </c>
      <c r="B183" s="56" t="s">
        <v>9</v>
      </c>
      <c r="C183" s="56" t="s">
        <v>9</v>
      </c>
      <c r="D183" s="56">
        <v>1995</v>
      </c>
      <c r="E183" s="58">
        <v>95821529</v>
      </c>
      <c r="F183" s="58">
        <v>74697079</v>
      </c>
      <c r="G183" s="59">
        <v>86854819</v>
      </c>
      <c r="H183" s="59">
        <v>8966710</v>
      </c>
      <c r="I183" s="60">
        <v>0</v>
      </c>
      <c r="J183" s="58">
        <v>-21124450</v>
      </c>
      <c r="K183" s="62">
        <v>514415</v>
      </c>
      <c r="L183" s="61"/>
      <c r="M183" s="62">
        <v>12933</v>
      </c>
      <c r="N183" s="61"/>
      <c r="O183" s="61"/>
      <c r="P183" s="62">
        <v>7450363</v>
      </c>
      <c r="Q183" s="61"/>
      <c r="R183" s="61"/>
      <c r="S183" s="61"/>
      <c r="T183" s="61"/>
      <c r="U183" s="61"/>
      <c r="V183" s="61"/>
      <c r="W183" s="62">
        <v>8539649</v>
      </c>
      <c r="X183" s="61"/>
      <c r="Y183" s="61"/>
      <c r="Z183" s="61"/>
      <c r="AA183" s="62">
        <v>9550693</v>
      </c>
      <c r="AB183" s="61"/>
      <c r="AC183" s="61"/>
      <c r="AD183" s="62">
        <v>35763386</v>
      </c>
      <c r="AE183" s="61"/>
      <c r="AF183" s="62">
        <v>18249995</v>
      </c>
      <c r="AG183" s="61"/>
      <c r="AH183" s="61"/>
      <c r="AI183" s="62">
        <v>6773385</v>
      </c>
      <c r="AJ183" s="61"/>
      <c r="AK183" s="61"/>
      <c r="AL183" s="61"/>
      <c r="AM183" s="61"/>
      <c r="AN183" s="61"/>
      <c r="AO183" s="61"/>
      <c r="AP183" s="62">
        <v>885642</v>
      </c>
      <c r="AQ183" s="61"/>
      <c r="AR183" s="62">
        <v>908606</v>
      </c>
      <c r="AS183" s="61"/>
      <c r="AT183" s="61"/>
      <c r="AU183" s="61"/>
      <c r="AV183" s="62">
        <v>286678</v>
      </c>
      <c r="AW183" s="61"/>
      <c r="AX183" s="61"/>
      <c r="AY183" s="62">
        <v>1187614</v>
      </c>
      <c r="AZ183" s="61"/>
      <c r="BA183" s="62">
        <v>2722850</v>
      </c>
      <c r="BB183" s="61"/>
      <c r="BC183" s="61"/>
      <c r="BD183" s="61"/>
      <c r="BE183" s="61"/>
      <c r="BF183" s="61"/>
      <c r="BG183" s="61"/>
      <c r="BH183" s="61"/>
      <c r="BI183" s="62">
        <v>2975320</v>
      </c>
      <c r="BJ183" s="61"/>
      <c r="BK183" s="61"/>
      <c r="BL183" s="61"/>
      <c r="BM183" s="61"/>
      <c r="BN183" s="61"/>
      <c r="BO183" s="62">
        <v>-21124450</v>
      </c>
    </row>
    <row r="184" spans="1:67" x14ac:dyDescent="0.2">
      <c r="A184" s="57" t="s">
        <v>9</v>
      </c>
      <c r="B184" s="56" t="s">
        <v>9</v>
      </c>
      <c r="C184" s="56" t="s">
        <v>9</v>
      </c>
      <c r="D184" s="56">
        <v>1996</v>
      </c>
      <c r="E184" s="58">
        <v>99473875</v>
      </c>
      <c r="F184" s="58">
        <v>76912136</v>
      </c>
      <c r="G184" s="59">
        <v>90646724</v>
      </c>
      <c r="H184" s="59">
        <v>8827151</v>
      </c>
      <c r="I184" s="60">
        <v>0</v>
      </c>
      <c r="J184" s="58">
        <v>-22561739</v>
      </c>
      <c r="K184" s="62">
        <v>514415</v>
      </c>
      <c r="L184" s="61"/>
      <c r="M184" s="62">
        <v>12933</v>
      </c>
      <c r="N184" s="61"/>
      <c r="O184" s="61"/>
      <c r="P184" s="62">
        <v>7603869</v>
      </c>
      <c r="Q184" s="61"/>
      <c r="R184" s="61"/>
      <c r="S184" s="61"/>
      <c r="T184" s="61"/>
      <c r="U184" s="61"/>
      <c r="V184" s="61"/>
      <c r="W184" s="62">
        <v>8916516</v>
      </c>
      <c r="X184" s="61"/>
      <c r="Y184" s="61"/>
      <c r="Z184" s="61"/>
      <c r="AA184" s="62">
        <v>10189555</v>
      </c>
      <c r="AB184" s="61"/>
      <c r="AC184" s="61"/>
      <c r="AD184" s="62">
        <v>36893828</v>
      </c>
      <c r="AE184" s="61"/>
      <c r="AF184" s="62">
        <v>19342331</v>
      </c>
      <c r="AG184" s="61"/>
      <c r="AH184" s="61"/>
      <c r="AI184" s="62">
        <v>7173277</v>
      </c>
      <c r="AJ184" s="61"/>
      <c r="AK184" s="61"/>
      <c r="AL184" s="61"/>
      <c r="AM184" s="61"/>
      <c r="AN184" s="61"/>
      <c r="AO184" s="61"/>
      <c r="AP184" s="62">
        <v>931314</v>
      </c>
      <c r="AQ184" s="61"/>
      <c r="AR184" s="62">
        <v>940164</v>
      </c>
      <c r="AS184" s="61"/>
      <c r="AT184" s="61"/>
      <c r="AU184" s="61"/>
      <c r="AV184" s="62">
        <v>283002</v>
      </c>
      <c r="AW184" s="61"/>
      <c r="AX184" s="61"/>
      <c r="AY184" s="62">
        <v>1241827</v>
      </c>
      <c r="AZ184" s="61"/>
      <c r="BA184" s="62">
        <v>2791490</v>
      </c>
      <c r="BB184" s="61"/>
      <c r="BC184" s="61"/>
      <c r="BD184" s="61"/>
      <c r="BE184" s="61"/>
      <c r="BF184" s="61"/>
      <c r="BG184" s="61"/>
      <c r="BH184" s="61"/>
      <c r="BI184" s="62">
        <v>2639354</v>
      </c>
      <c r="BJ184" s="61"/>
      <c r="BK184" s="61"/>
      <c r="BL184" s="61"/>
      <c r="BM184" s="61"/>
      <c r="BN184" s="61"/>
      <c r="BO184" s="62">
        <v>-22561739</v>
      </c>
    </row>
    <row r="185" spans="1:67" x14ac:dyDescent="0.2">
      <c r="A185" s="57" t="s">
        <v>9</v>
      </c>
      <c r="B185" s="56" t="s">
        <v>9</v>
      </c>
      <c r="C185" s="56" t="s">
        <v>9</v>
      </c>
      <c r="D185" s="56">
        <v>1997</v>
      </c>
      <c r="E185" s="58">
        <v>104192297</v>
      </c>
      <c r="F185" s="58">
        <v>79289452</v>
      </c>
      <c r="G185" s="59">
        <v>94887847</v>
      </c>
      <c r="H185" s="59">
        <v>9304450</v>
      </c>
      <c r="I185" s="60">
        <v>0</v>
      </c>
      <c r="J185" s="58">
        <v>-24902845</v>
      </c>
      <c r="K185" s="62">
        <v>514415</v>
      </c>
      <c r="L185" s="61"/>
      <c r="M185" s="62">
        <v>12933</v>
      </c>
      <c r="N185" s="61"/>
      <c r="O185" s="61"/>
      <c r="P185" s="62">
        <v>7693261</v>
      </c>
      <c r="Q185" s="61"/>
      <c r="R185" s="61"/>
      <c r="S185" s="61"/>
      <c r="T185" s="61"/>
      <c r="U185" s="61"/>
      <c r="V185" s="61"/>
      <c r="W185" s="62">
        <v>9412236</v>
      </c>
      <c r="X185" s="61"/>
      <c r="Y185" s="61"/>
      <c r="Z185" s="61"/>
      <c r="AA185" s="62">
        <v>11031716</v>
      </c>
      <c r="AB185" s="61"/>
      <c r="AC185" s="61"/>
      <c r="AD185" s="62">
        <v>38173832</v>
      </c>
      <c r="AE185" s="61"/>
      <c r="AF185" s="62">
        <v>20383434</v>
      </c>
      <c r="AG185" s="61"/>
      <c r="AH185" s="61"/>
      <c r="AI185" s="62">
        <v>7666020</v>
      </c>
      <c r="AJ185" s="61"/>
      <c r="AK185" s="61"/>
      <c r="AL185" s="61"/>
      <c r="AM185" s="61"/>
      <c r="AN185" s="61"/>
      <c r="AO185" s="61"/>
      <c r="AP185" s="62">
        <v>975957</v>
      </c>
      <c r="AQ185" s="61"/>
      <c r="AR185" s="62">
        <v>1183860</v>
      </c>
      <c r="AS185" s="61"/>
      <c r="AT185" s="61"/>
      <c r="AU185" s="61"/>
      <c r="AV185" s="62">
        <v>283002</v>
      </c>
      <c r="AW185" s="61"/>
      <c r="AX185" s="61"/>
      <c r="AY185" s="62">
        <v>1297967</v>
      </c>
      <c r="AZ185" s="61"/>
      <c r="BA185" s="62">
        <v>3087307</v>
      </c>
      <c r="BB185" s="61"/>
      <c r="BC185" s="61"/>
      <c r="BD185" s="61"/>
      <c r="BE185" s="61"/>
      <c r="BF185" s="61"/>
      <c r="BG185" s="61"/>
      <c r="BH185" s="61"/>
      <c r="BI185" s="62">
        <v>2476357</v>
      </c>
      <c r="BJ185" s="61"/>
      <c r="BK185" s="61"/>
      <c r="BL185" s="61"/>
      <c r="BM185" s="61"/>
      <c r="BN185" s="61"/>
      <c r="BO185" s="62">
        <v>-24902845</v>
      </c>
    </row>
    <row r="186" spans="1:67" x14ac:dyDescent="0.2">
      <c r="A186" s="57" t="s">
        <v>9</v>
      </c>
      <c r="B186" s="56" t="s">
        <v>9</v>
      </c>
      <c r="C186" s="56" t="s">
        <v>9</v>
      </c>
      <c r="D186" s="56">
        <v>1998</v>
      </c>
      <c r="E186" s="58">
        <v>109974709</v>
      </c>
      <c r="F186" s="58">
        <v>81664781</v>
      </c>
      <c r="G186" s="59">
        <v>100572178</v>
      </c>
      <c r="H186" s="59">
        <v>9402531</v>
      </c>
      <c r="I186" s="60">
        <v>0</v>
      </c>
      <c r="J186" s="58">
        <v>-28309928</v>
      </c>
      <c r="K186" s="62">
        <v>514415</v>
      </c>
      <c r="L186" s="61"/>
      <c r="M186" s="62">
        <v>12933</v>
      </c>
      <c r="N186" s="61"/>
      <c r="O186" s="61"/>
      <c r="P186" s="62">
        <v>8025715</v>
      </c>
      <c r="Q186" s="61"/>
      <c r="R186" s="61"/>
      <c r="S186" s="61"/>
      <c r="T186" s="61"/>
      <c r="U186" s="61"/>
      <c r="V186" s="61"/>
      <c r="W186" s="62">
        <v>9946746</v>
      </c>
      <c r="X186" s="61"/>
      <c r="Y186" s="61"/>
      <c r="Z186" s="61"/>
      <c r="AA186" s="62">
        <v>11781771</v>
      </c>
      <c r="AB186" s="61"/>
      <c r="AC186" s="61"/>
      <c r="AD186" s="62">
        <v>40201820</v>
      </c>
      <c r="AE186" s="61"/>
      <c r="AF186" s="62">
        <v>21902862</v>
      </c>
      <c r="AG186" s="61"/>
      <c r="AH186" s="61"/>
      <c r="AI186" s="62">
        <v>8185916</v>
      </c>
      <c r="AJ186" s="61"/>
      <c r="AK186" s="61"/>
      <c r="AL186" s="61"/>
      <c r="AM186" s="61"/>
      <c r="AN186" s="61"/>
      <c r="AO186" s="61"/>
      <c r="AP186" s="62">
        <v>1038345</v>
      </c>
      <c r="AQ186" s="61"/>
      <c r="AR186" s="62">
        <v>1031032</v>
      </c>
      <c r="AS186" s="61"/>
      <c r="AT186" s="61"/>
      <c r="AU186" s="61"/>
      <c r="AV186" s="62">
        <v>288641</v>
      </c>
      <c r="AW186" s="61"/>
      <c r="AX186" s="61"/>
      <c r="AY186" s="62">
        <v>1355573</v>
      </c>
      <c r="AZ186" s="61"/>
      <c r="BA186" s="62">
        <v>3182779</v>
      </c>
      <c r="BB186" s="61"/>
      <c r="BC186" s="61"/>
      <c r="BD186" s="61"/>
      <c r="BE186" s="61"/>
      <c r="BF186" s="61"/>
      <c r="BG186" s="61"/>
      <c r="BH186" s="61"/>
      <c r="BI186" s="62">
        <v>2506161</v>
      </c>
      <c r="BJ186" s="61"/>
      <c r="BK186" s="61"/>
      <c r="BL186" s="61"/>
      <c r="BM186" s="61"/>
      <c r="BN186" s="61"/>
      <c r="BO186" s="62">
        <v>-28309928</v>
      </c>
    </row>
    <row r="187" spans="1:67" x14ac:dyDescent="0.2">
      <c r="A187" s="57" t="s">
        <v>9</v>
      </c>
      <c r="B187" s="56" t="s">
        <v>9</v>
      </c>
      <c r="C187" s="56" t="s">
        <v>9</v>
      </c>
      <c r="D187" s="56">
        <v>2002</v>
      </c>
      <c r="E187" s="58">
        <v>153439442</v>
      </c>
      <c r="F187" s="58">
        <v>149507840</v>
      </c>
      <c r="G187" s="59">
        <v>134563350</v>
      </c>
      <c r="H187" s="59">
        <v>18876092</v>
      </c>
      <c r="I187" s="60">
        <v>0</v>
      </c>
      <c r="J187" s="58">
        <v>-3931602</v>
      </c>
      <c r="K187" s="61"/>
      <c r="L187" s="62">
        <v>202703</v>
      </c>
      <c r="M187" s="61"/>
      <c r="N187" s="62">
        <v>12933</v>
      </c>
      <c r="O187" s="62">
        <v>1414411</v>
      </c>
      <c r="P187" s="61"/>
      <c r="Q187" s="61"/>
      <c r="R187" s="61"/>
      <c r="S187" s="61">
        <v>0</v>
      </c>
      <c r="T187" s="61">
        <v>0</v>
      </c>
      <c r="U187" s="61"/>
      <c r="V187" s="62">
        <v>10436424</v>
      </c>
      <c r="W187" s="61"/>
      <c r="X187" s="61">
        <v>0</v>
      </c>
      <c r="Y187" s="62">
        <v>15110919</v>
      </c>
      <c r="Z187" s="62">
        <v>25192726</v>
      </c>
      <c r="AA187" s="61"/>
      <c r="AB187" s="62">
        <v>8407165</v>
      </c>
      <c r="AC187" s="62">
        <v>14568701</v>
      </c>
      <c r="AD187" s="61"/>
      <c r="AE187" s="62">
        <v>29091288</v>
      </c>
      <c r="AF187" s="61"/>
      <c r="AG187" s="62">
        <v>19636843</v>
      </c>
      <c r="AH187" s="62">
        <v>10489237</v>
      </c>
      <c r="AI187" s="61"/>
      <c r="AJ187" s="61">
        <v>0</v>
      </c>
      <c r="AK187" s="61">
        <v>0</v>
      </c>
      <c r="AL187" s="61">
        <v>0</v>
      </c>
      <c r="AM187" s="62">
        <v>96300</v>
      </c>
      <c r="AN187" s="62">
        <v>6897893</v>
      </c>
      <c r="AO187" s="61">
        <v>0</v>
      </c>
      <c r="AP187" s="61"/>
      <c r="AQ187" s="62">
        <v>1046863</v>
      </c>
      <c r="AR187" s="61"/>
      <c r="AS187" s="62">
        <v>1335192</v>
      </c>
      <c r="AT187" s="62">
        <v>2227976</v>
      </c>
      <c r="AU187" s="62">
        <v>2773697</v>
      </c>
      <c r="AV187" s="61"/>
      <c r="AW187" s="62">
        <v>292425</v>
      </c>
      <c r="AX187" s="62">
        <v>1043740</v>
      </c>
      <c r="AY187" s="61"/>
      <c r="AZ187" s="62">
        <v>316147</v>
      </c>
      <c r="BA187" s="61"/>
      <c r="BB187" s="61">
        <v>0</v>
      </c>
      <c r="BC187" s="62">
        <v>192331</v>
      </c>
      <c r="BD187" s="61">
        <v>0</v>
      </c>
      <c r="BE187" s="61"/>
      <c r="BF187" s="61">
        <v>0</v>
      </c>
      <c r="BG187" s="61"/>
      <c r="BH187" s="61">
        <v>0</v>
      </c>
      <c r="BI187" s="61"/>
      <c r="BJ187" s="62">
        <v>2653528</v>
      </c>
      <c r="BK187" s="61"/>
      <c r="BL187" s="61">
        <v>0</v>
      </c>
      <c r="BM187" s="61">
        <v>0</v>
      </c>
      <c r="BN187" s="62">
        <v>-3931602</v>
      </c>
      <c r="BO187" s="61"/>
    </row>
    <row r="188" spans="1:67" x14ac:dyDescent="0.2">
      <c r="A188" s="57" t="s">
        <v>9</v>
      </c>
      <c r="B188" s="56" t="s">
        <v>9</v>
      </c>
      <c r="C188" s="56" t="s">
        <v>9</v>
      </c>
      <c r="D188" s="56">
        <v>2003</v>
      </c>
      <c r="E188" s="58">
        <v>160351620</v>
      </c>
      <c r="F188" s="58">
        <v>156016153</v>
      </c>
      <c r="G188" s="59">
        <v>141262712</v>
      </c>
      <c r="H188" s="59">
        <v>19088908</v>
      </c>
      <c r="I188" s="60">
        <v>0</v>
      </c>
      <c r="J188" s="58">
        <v>-4335467</v>
      </c>
      <c r="K188" s="61"/>
      <c r="L188" s="62">
        <v>202703</v>
      </c>
      <c r="M188" s="61"/>
      <c r="N188" s="62">
        <v>12933</v>
      </c>
      <c r="O188" s="62">
        <v>1445712</v>
      </c>
      <c r="P188" s="61"/>
      <c r="Q188" s="61"/>
      <c r="R188" s="61"/>
      <c r="S188" s="61">
        <v>0</v>
      </c>
      <c r="T188" s="61">
        <v>0</v>
      </c>
      <c r="U188" s="61"/>
      <c r="V188" s="62">
        <v>10915663</v>
      </c>
      <c r="W188" s="61"/>
      <c r="X188" s="61">
        <v>0</v>
      </c>
      <c r="Y188" s="62">
        <v>16157447</v>
      </c>
      <c r="Z188" s="62">
        <v>26343581</v>
      </c>
      <c r="AA188" s="61"/>
      <c r="AB188" s="62">
        <v>8511702</v>
      </c>
      <c r="AC188" s="62">
        <v>15797003</v>
      </c>
      <c r="AD188" s="61"/>
      <c r="AE188" s="62">
        <v>30475736</v>
      </c>
      <c r="AF188" s="61"/>
      <c r="AG188" s="62">
        <v>20333854</v>
      </c>
      <c r="AH188" s="62">
        <v>11066378</v>
      </c>
      <c r="AI188" s="61"/>
      <c r="AJ188" s="61">
        <v>0</v>
      </c>
      <c r="AK188" s="61">
        <v>0</v>
      </c>
      <c r="AL188" s="61">
        <v>0</v>
      </c>
      <c r="AM188" s="62">
        <v>96300</v>
      </c>
      <c r="AN188" s="62">
        <v>6918895</v>
      </c>
      <c r="AO188" s="61">
        <v>0</v>
      </c>
      <c r="AP188" s="61"/>
      <c r="AQ188" s="62">
        <v>1118592</v>
      </c>
      <c r="AR188" s="61"/>
      <c r="AS188" s="62">
        <v>1485457</v>
      </c>
      <c r="AT188" s="62">
        <v>2346393</v>
      </c>
      <c r="AU188" s="62">
        <v>2578125</v>
      </c>
      <c r="AV188" s="61"/>
      <c r="AW188" s="62">
        <v>292425</v>
      </c>
      <c r="AX188" s="62">
        <v>1081882</v>
      </c>
      <c r="AY188" s="61"/>
      <c r="AZ188" s="62">
        <v>324980</v>
      </c>
      <c r="BA188" s="61"/>
      <c r="BB188" s="61">
        <v>0</v>
      </c>
      <c r="BC188" s="62">
        <v>192331</v>
      </c>
      <c r="BD188" s="61">
        <v>0</v>
      </c>
      <c r="BE188" s="61"/>
      <c r="BF188" s="61">
        <v>0</v>
      </c>
      <c r="BG188" s="61"/>
      <c r="BH188" s="61">
        <v>0</v>
      </c>
      <c r="BI188" s="61"/>
      <c r="BJ188" s="62">
        <v>2653528</v>
      </c>
      <c r="BK188" s="61"/>
      <c r="BL188" s="61">
        <v>0</v>
      </c>
      <c r="BM188" s="61">
        <v>0</v>
      </c>
      <c r="BN188" s="62">
        <v>-4335467</v>
      </c>
      <c r="BO188" s="61"/>
    </row>
    <row r="189" spans="1:67" x14ac:dyDescent="0.2">
      <c r="A189" s="57" t="s">
        <v>9</v>
      </c>
      <c r="B189" s="56" t="s">
        <v>9</v>
      </c>
      <c r="C189" s="56" t="s">
        <v>9</v>
      </c>
      <c r="D189" s="56">
        <v>2004</v>
      </c>
      <c r="E189" s="58">
        <v>168531705</v>
      </c>
      <c r="F189" s="58">
        <v>163657593</v>
      </c>
      <c r="G189" s="59">
        <v>148946340</v>
      </c>
      <c r="H189" s="59">
        <v>19585365</v>
      </c>
      <c r="I189" s="60">
        <v>0</v>
      </c>
      <c r="J189" s="58">
        <v>-4874112</v>
      </c>
      <c r="K189" s="61"/>
      <c r="L189" s="62">
        <v>202703</v>
      </c>
      <c r="M189" s="61"/>
      <c r="N189" s="62">
        <v>12933</v>
      </c>
      <c r="O189" s="62">
        <v>1823286</v>
      </c>
      <c r="P189" s="61"/>
      <c r="Q189" s="61"/>
      <c r="R189" s="61"/>
      <c r="S189" s="61">
        <v>0</v>
      </c>
      <c r="T189" s="61">
        <v>0</v>
      </c>
      <c r="U189" s="61"/>
      <c r="V189" s="62">
        <v>11096521</v>
      </c>
      <c r="W189" s="61"/>
      <c r="X189" s="61">
        <v>0</v>
      </c>
      <c r="Y189" s="62">
        <v>16849888</v>
      </c>
      <c r="Z189" s="62">
        <v>27750374</v>
      </c>
      <c r="AA189" s="61"/>
      <c r="AB189" s="62">
        <v>8958248</v>
      </c>
      <c r="AC189" s="62">
        <v>16903654</v>
      </c>
      <c r="AD189" s="61"/>
      <c r="AE189" s="62">
        <v>32458767</v>
      </c>
      <c r="AF189" s="61"/>
      <c r="AG189" s="62">
        <v>21074964</v>
      </c>
      <c r="AH189" s="62">
        <v>11815002</v>
      </c>
      <c r="AI189" s="61"/>
      <c r="AJ189" s="61">
        <v>0</v>
      </c>
      <c r="AK189" s="61">
        <v>0</v>
      </c>
      <c r="AL189" s="61">
        <v>0</v>
      </c>
      <c r="AM189" s="62">
        <v>96300</v>
      </c>
      <c r="AN189" s="62">
        <v>6945723</v>
      </c>
      <c r="AO189" s="61">
        <v>0</v>
      </c>
      <c r="AP189" s="61"/>
      <c r="AQ189" s="62">
        <v>1079649</v>
      </c>
      <c r="AR189" s="61"/>
      <c r="AS189" s="62">
        <v>1546361</v>
      </c>
      <c r="AT189" s="62">
        <v>2491866</v>
      </c>
      <c r="AU189" s="62">
        <v>2813947</v>
      </c>
      <c r="AV189" s="61"/>
      <c r="AW189" s="62">
        <v>292425</v>
      </c>
      <c r="AX189" s="62">
        <v>1135627</v>
      </c>
      <c r="AY189" s="61"/>
      <c r="AZ189" s="62">
        <v>337608</v>
      </c>
      <c r="BA189" s="61"/>
      <c r="BB189" s="61">
        <v>0</v>
      </c>
      <c r="BC189" s="62">
        <v>192331</v>
      </c>
      <c r="BD189" s="61">
        <v>0</v>
      </c>
      <c r="BE189" s="61"/>
      <c r="BF189" s="61">
        <v>0</v>
      </c>
      <c r="BG189" s="61"/>
      <c r="BH189" s="61">
        <v>0</v>
      </c>
      <c r="BI189" s="61"/>
      <c r="BJ189" s="62">
        <v>2653528</v>
      </c>
      <c r="BK189" s="61"/>
      <c r="BL189" s="61">
        <v>0</v>
      </c>
      <c r="BM189" s="61">
        <v>0</v>
      </c>
      <c r="BN189" s="62">
        <v>-4874112</v>
      </c>
      <c r="BO189" s="61"/>
    </row>
    <row r="190" spans="1:67" x14ac:dyDescent="0.2">
      <c r="A190" s="57" t="s">
        <v>9</v>
      </c>
      <c r="B190" s="56" t="s">
        <v>9</v>
      </c>
      <c r="C190" s="56" t="s">
        <v>9</v>
      </c>
      <c r="D190" s="56">
        <v>2005</v>
      </c>
      <c r="E190" s="58">
        <v>175937131</v>
      </c>
      <c r="F190" s="58">
        <v>169768930</v>
      </c>
      <c r="G190" s="59">
        <v>155531947</v>
      </c>
      <c r="H190" s="59">
        <v>20405184</v>
      </c>
      <c r="I190" s="60">
        <v>0</v>
      </c>
      <c r="J190" s="58">
        <v>-6168201</v>
      </c>
      <c r="K190" s="61"/>
      <c r="L190" s="62">
        <v>202703</v>
      </c>
      <c r="M190" s="61"/>
      <c r="N190" s="62">
        <v>12933</v>
      </c>
      <c r="O190" s="62">
        <v>1823286</v>
      </c>
      <c r="P190" s="61"/>
      <c r="Q190" s="61"/>
      <c r="R190" s="61"/>
      <c r="S190" s="61">
        <v>0</v>
      </c>
      <c r="T190" s="61">
        <v>0</v>
      </c>
      <c r="U190" s="61"/>
      <c r="V190" s="62">
        <v>11573432</v>
      </c>
      <c r="W190" s="61"/>
      <c r="X190" s="61">
        <v>0</v>
      </c>
      <c r="Y190" s="62">
        <v>17566581</v>
      </c>
      <c r="Z190" s="62">
        <v>28812661</v>
      </c>
      <c r="AA190" s="61"/>
      <c r="AB190" s="62">
        <v>9198769</v>
      </c>
      <c r="AC190" s="62">
        <v>18022960</v>
      </c>
      <c r="AD190" s="61"/>
      <c r="AE190" s="62">
        <v>33969644</v>
      </c>
      <c r="AF190" s="61"/>
      <c r="AG190" s="62">
        <v>21811530</v>
      </c>
      <c r="AH190" s="62">
        <v>12537448</v>
      </c>
      <c r="AI190" s="61"/>
      <c r="AJ190" s="61">
        <v>0</v>
      </c>
      <c r="AK190" s="61">
        <v>0</v>
      </c>
      <c r="AL190" s="61">
        <v>0</v>
      </c>
      <c r="AM190" s="62">
        <v>96300</v>
      </c>
      <c r="AN190" s="62">
        <v>7072957</v>
      </c>
      <c r="AO190" s="61">
        <v>0</v>
      </c>
      <c r="AP190" s="61"/>
      <c r="AQ190" s="62">
        <v>1093705</v>
      </c>
      <c r="AR190" s="61"/>
      <c r="AS190" s="62">
        <v>1657665</v>
      </c>
      <c r="AT190" s="62">
        <v>2923909</v>
      </c>
      <c r="AU190" s="62">
        <v>2936993</v>
      </c>
      <c r="AV190" s="61"/>
      <c r="AW190" s="62">
        <v>292425</v>
      </c>
      <c r="AX190" s="62">
        <v>1148233</v>
      </c>
      <c r="AY190" s="61"/>
      <c r="AZ190" s="62">
        <v>337608</v>
      </c>
      <c r="BA190" s="61"/>
      <c r="BB190" s="61">
        <v>0</v>
      </c>
      <c r="BC190" s="62">
        <v>191861</v>
      </c>
      <c r="BD190" s="61">
        <v>0</v>
      </c>
      <c r="BE190" s="61"/>
      <c r="BF190" s="61">
        <v>0</v>
      </c>
      <c r="BG190" s="61"/>
      <c r="BH190" s="61">
        <v>0</v>
      </c>
      <c r="BI190" s="61"/>
      <c r="BJ190" s="62">
        <v>2653528</v>
      </c>
      <c r="BK190" s="61"/>
      <c r="BL190" s="61">
        <v>0</v>
      </c>
      <c r="BM190" s="61">
        <v>0</v>
      </c>
      <c r="BN190" s="62">
        <v>-6168201</v>
      </c>
      <c r="BO190" s="61"/>
    </row>
    <row r="191" spans="1:67" x14ac:dyDescent="0.2">
      <c r="A191" s="57" t="s">
        <v>9</v>
      </c>
      <c r="B191" s="56" t="s">
        <v>9</v>
      </c>
      <c r="C191" s="56" t="s">
        <v>9</v>
      </c>
      <c r="D191" s="56">
        <v>2006</v>
      </c>
      <c r="E191" s="58">
        <v>183852323</v>
      </c>
      <c r="F191" s="58">
        <v>174649667</v>
      </c>
      <c r="G191" s="59">
        <v>162927950</v>
      </c>
      <c r="H191" s="59">
        <v>20924373</v>
      </c>
      <c r="I191" s="60">
        <v>0</v>
      </c>
      <c r="J191" s="58">
        <v>-9202656</v>
      </c>
      <c r="K191" s="61"/>
      <c r="L191" s="62">
        <v>202703</v>
      </c>
      <c r="M191" s="61"/>
      <c r="N191" s="62">
        <v>12933</v>
      </c>
      <c r="O191" s="62">
        <v>1829386</v>
      </c>
      <c r="P191" s="61"/>
      <c r="Q191" s="61"/>
      <c r="R191" s="61"/>
      <c r="S191" s="61">
        <v>0</v>
      </c>
      <c r="T191" s="61">
        <v>0</v>
      </c>
      <c r="U191" s="61"/>
      <c r="V191" s="62">
        <v>11718256</v>
      </c>
      <c r="W191" s="61"/>
      <c r="X191" s="61">
        <v>0</v>
      </c>
      <c r="Y191" s="62">
        <v>18599786</v>
      </c>
      <c r="Z191" s="62">
        <v>30854105</v>
      </c>
      <c r="AA191" s="61"/>
      <c r="AB191" s="62">
        <v>9299739</v>
      </c>
      <c r="AC191" s="62">
        <v>18567240</v>
      </c>
      <c r="AD191" s="61"/>
      <c r="AE191" s="62">
        <v>35988759</v>
      </c>
      <c r="AF191" s="61"/>
      <c r="AG191" s="62">
        <v>22716215</v>
      </c>
      <c r="AH191" s="62">
        <v>13138828</v>
      </c>
      <c r="AI191" s="61"/>
      <c r="AJ191" s="61">
        <v>0</v>
      </c>
      <c r="AK191" s="61">
        <v>0</v>
      </c>
      <c r="AL191" s="61">
        <v>0</v>
      </c>
      <c r="AM191" s="62">
        <v>96300</v>
      </c>
      <c r="AN191" s="62">
        <v>7127585</v>
      </c>
      <c r="AO191" s="61">
        <v>0</v>
      </c>
      <c r="AP191" s="61"/>
      <c r="AQ191" s="62">
        <v>1161831</v>
      </c>
      <c r="AR191" s="61"/>
      <c r="AS191" s="62">
        <v>1741989</v>
      </c>
      <c r="AT191" s="62">
        <v>3047368</v>
      </c>
      <c r="AU191" s="62">
        <v>3097390</v>
      </c>
      <c r="AV191" s="61"/>
      <c r="AW191" s="62">
        <v>292425</v>
      </c>
      <c r="AX191" s="62">
        <v>1176488</v>
      </c>
      <c r="AY191" s="61"/>
      <c r="AZ191" s="62">
        <v>337608</v>
      </c>
      <c r="BA191" s="61"/>
      <c r="BB191" s="61">
        <v>0</v>
      </c>
      <c r="BC191" s="62">
        <v>191861</v>
      </c>
      <c r="BD191" s="61">
        <v>0</v>
      </c>
      <c r="BE191" s="61"/>
      <c r="BF191" s="61">
        <v>0</v>
      </c>
      <c r="BG191" s="61"/>
      <c r="BH191" s="61">
        <v>0</v>
      </c>
      <c r="BI191" s="61"/>
      <c r="BJ191" s="62">
        <v>2653528</v>
      </c>
      <c r="BK191" s="61"/>
      <c r="BL191" s="61">
        <v>0</v>
      </c>
      <c r="BM191" s="61">
        <v>0</v>
      </c>
      <c r="BN191" s="62">
        <v>-9202656</v>
      </c>
      <c r="BO191" s="61"/>
    </row>
    <row r="192" spans="1:67" x14ac:dyDescent="0.2">
      <c r="A192" s="57" t="s">
        <v>9</v>
      </c>
      <c r="B192" s="56" t="s">
        <v>9</v>
      </c>
      <c r="C192" s="56" t="s">
        <v>9</v>
      </c>
      <c r="D192" s="56">
        <v>2007</v>
      </c>
      <c r="E192" s="58">
        <v>193224614</v>
      </c>
      <c r="F192" s="58">
        <v>181777531</v>
      </c>
      <c r="G192" s="59">
        <v>171486523</v>
      </c>
      <c r="H192" s="59">
        <v>21738091</v>
      </c>
      <c r="I192" s="60">
        <v>0</v>
      </c>
      <c r="J192" s="58">
        <v>-11447083</v>
      </c>
      <c r="K192" s="61"/>
      <c r="L192" s="62">
        <v>202703</v>
      </c>
      <c r="M192" s="61"/>
      <c r="N192" s="62">
        <v>12933</v>
      </c>
      <c r="O192" s="62">
        <v>1882378</v>
      </c>
      <c r="P192" s="61"/>
      <c r="Q192" s="61"/>
      <c r="R192" s="61"/>
      <c r="S192" s="61">
        <v>0</v>
      </c>
      <c r="T192" s="61">
        <v>0</v>
      </c>
      <c r="U192" s="61"/>
      <c r="V192" s="62">
        <v>12436755</v>
      </c>
      <c r="W192" s="61"/>
      <c r="X192" s="61">
        <v>0</v>
      </c>
      <c r="Y192" s="62">
        <v>19774464</v>
      </c>
      <c r="Z192" s="62">
        <v>32920085</v>
      </c>
      <c r="AA192" s="61"/>
      <c r="AB192" s="62">
        <v>9877236</v>
      </c>
      <c r="AC192" s="62">
        <v>19608762</v>
      </c>
      <c r="AD192" s="61"/>
      <c r="AE192" s="62">
        <v>37693619</v>
      </c>
      <c r="AF192" s="61"/>
      <c r="AG192" s="62">
        <v>23565934</v>
      </c>
      <c r="AH192" s="62">
        <v>13511654</v>
      </c>
      <c r="AI192" s="61"/>
      <c r="AJ192" s="61">
        <v>0</v>
      </c>
      <c r="AK192" s="61">
        <v>0</v>
      </c>
      <c r="AL192" s="61">
        <v>0</v>
      </c>
      <c r="AM192" s="62">
        <v>96300</v>
      </c>
      <c r="AN192" s="62">
        <v>7324801</v>
      </c>
      <c r="AO192" s="61">
        <v>0</v>
      </c>
      <c r="AP192" s="61"/>
      <c r="AQ192" s="62">
        <v>1183589</v>
      </c>
      <c r="AR192" s="61"/>
      <c r="AS192" s="62">
        <v>1786300</v>
      </c>
      <c r="AT192" s="62">
        <v>3243125</v>
      </c>
      <c r="AU192" s="62">
        <v>3371030</v>
      </c>
      <c r="AV192" s="61"/>
      <c r="AW192" s="62">
        <v>292425</v>
      </c>
      <c r="AX192" s="62">
        <v>1257524</v>
      </c>
      <c r="AY192" s="61"/>
      <c r="AZ192" s="62">
        <v>337608</v>
      </c>
      <c r="BA192" s="61"/>
      <c r="BB192" s="61">
        <v>0</v>
      </c>
      <c r="BC192" s="62">
        <v>191861</v>
      </c>
      <c r="BD192" s="61">
        <v>0</v>
      </c>
      <c r="BE192" s="61"/>
      <c r="BF192" s="61">
        <v>0</v>
      </c>
      <c r="BG192" s="61"/>
      <c r="BH192" s="61">
        <v>0</v>
      </c>
      <c r="BI192" s="61"/>
      <c r="BJ192" s="62">
        <v>2653528</v>
      </c>
      <c r="BK192" s="61"/>
      <c r="BL192" s="61">
        <v>0</v>
      </c>
      <c r="BM192" s="61">
        <v>0</v>
      </c>
      <c r="BN192" s="62">
        <v>-11447083</v>
      </c>
      <c r="BO192" s="61"/>
    </row>
    <row r="193" spans="1:67" x14ac:dyDescent="0.2">
      <c r="A193" s="57" t="s">
        <v>9</v>
      </c>
      <c r="B193" s="56" t="s">
        <v>9</v>
      </c>
      <c r="C193" s="56" t="s">
        <v>9</v>
      </c>
      <c r="D193" s="56">
        <v>2008</v>
      </c>
      <c r="E193" s="58">
        <v>204646850</v>
      </c>
      <c r="F193" s="58">
        <v>191554785</v>
      </c>
      <c r="G193" s="59">
        <v>182088556</v>
      </c>
      <c r="H193" s="59">
        <v>22558294</v>
      </c>
      <c r="I193" s="60">
        <v>0</v>
      </c>
      <c r="J193" s="58">
        <v>-13092065</v>
      </c>
      <c r="K193" s="61"/>
      <c r="L193" s="62">
        <v>202703</v>
      </c>
      <c r="M193" s="61"/>
      <c r="N193" s="62">
        <v>189351</v>
      </c>
      <c r="O193" s="62">
        <v>2017246</v>
      </c>
      <c r="P193" s="61"/>
      <c r="Q193" s="61"/>
      <c r="R193" s="61"/>
      <c r="S193" s="61">
        <v>0</v>
      </c>
      <c r="T193" s="61">
        <v>0</v>
      </c>
      <c r="U193" s="61"/>
      <c r="V193" s="62">
        <v>12783395</v>
      </c>
      <c r="W193" s="61"/>
      <c r="X193" s="61">
        <v>0</v>
      </c>
      <c r="Y193" s="62">
        <v>22037933</v>
      </c>
      <c r="Z193" s="62">
        <v>35342997</v>
      </c>
      <c r="AA193" s="61"/>
      <c r="AB193" s="62">
        <v>10733310</v>
      </c>
      <c r="AC193" s="62">
        <v>20652799</v>
      </c>
      <c r="AD193" s="61"/>
      <c r="AE193" s="62">
        <v>39911353</v>
      </c>
      <c r="AF193" s="61"/>
      <c r="AG193" s="62">
        <v>24660397</v>
      </c>
      <c r="AH193" s="62">
        <v>13557072</v>
      </c>
      <c r="AI193" s="61"/>
      <c r="AJ193" s="61">
        <v>0</v>
      </c>
      <c r="AK193" s="61">
        <v>0</v>
      </c>
      <c r="AL193" s="61">
        <v>0</v>
      </c>
      <c r="AM193" s="62">
        <v>96300</v>
      </c>
      <c r="AN193" s="62">
        <v>7583713</v>
      </c>
      <c r="AO193" s="61">
        <v>0</v>
      </c>
      <c r="AP193" s="61"/>
      <c r="AQ193" s="62">
        <v>1191252</v>
      </c>
      <c r="AR193" s="61"/>
      <c r="AS193" s="62">
        <v>1836832</v>
      </c>
      <c r="AT193" s="62">
        <v>3501452</v>
      </c>
      <c r="AU193" s="62">
        <v>3473084</v>
      </c>
      <c r="AV193" s="61"/>
      <c r="AW193" s="62">
        <v>292425</v>
      </c>
      <c r="AX193" s="62">
        <v>1277349</v>
      </c>
      <c r="AY193" s="61"/>
      <c r="AZ193" s="62">
        <v>354348</v>
      </c>
      <c r="BA193" s="61"/>
      <c r="BB193" s="61">
        <v>0</v>
      </c>
      <c r="BC193" s="62">
        <v>191861</v>
      </c>
      <c r="BD193" s="61">
        <v>0</v>
      </c>
      <c r="BE193" s="61"/>
      <c r="BF193" s="61">
        <v>0</v>
      </c>
      <c r="BG193" s="61"/>
      <c r="BH193" s="61">
        <v>0</v>
      </c>
      <c r="BI193" s="61"/>
      <c r="BJ193" s="62">
        <v>2759678</v>
      </c>
      <c r="BK193" s="61"/>
      <c r="BL193" s="61">
        <v>0</v>
      </c>
      <c r="BM193" s="61">
        <v>0</v>
      </c>
      <c r="BN193" s="62">
        <v>-13092065</v>
      </c>
      <c r="BO193" s="61"/>
    </row>
    <row r="194" spans="1:67" x14ac:dyDescent="0.2">
      <c r="A194" s="57" t="s">
        <v>9</v>
      </c>
      <c r="B194" s="56" t="s">
        <v>9</v>
      </c>
      <c r="C194" s="56" t="s">
        <v>9</v>
      </c>
      <c r="D194" s="56">
        <v>2009</v>
      </c>
      <c r="E194" s="58">
        <v>217490578</v>
      </c>
      <c r="F194" s="58">
        <v>197736949</v>
      </c>
      <c r="G194" s="59">
        <v>194427822</v>
      </c>
      <c r="H194" s="59">
        <v>23062756</v>
      </c>
      <c r="I194" s="60">
        <v>0</v>
      </c>
      <c r="J194" s="58">
        <v>-19753629</v>
      </c>
      <c r="K194" s="61"/>
      <c r="L194" s="62">
        <v>202703</v>
      </c>
      <c r="M194" s="61"/>
      <c r="N194" s="62">
        <v>189351</v>
      </c>
      <c r="O194" s="62">
        <v>2229294</v>
      </c>
      <c r="P194" s="61"/>
      <c r="Q194" s="61"/>
      <c r="R194" s="61"/>
      <c r="S194" s="61">
        <v>0</v>
      </c>
      <c r="T194" s="61">
        <v>0</v>
      </c>
      <c r="U194" s="61"/>
      <c r="V194" s="62">
        <v>12965913</v>
      </c>
      <c r="W194" s="61"/>
      <c r="X194" s="61">
        <v>0</v>
      </c>
      <c r="Y194" s="62">
        <v>24151387</v>
      </c>
      <c r="Z194" s="62">
        <v>37300263</v>
      </c>
      <c r="AA194" s="61"/>
      <c r="AB194" s="62">
        <v>12088085</v>
      </c>
      <c r="AC194" s="62">
        <v>23584390</v>
      </c>
      <c r="AD194" s="61"/>
      <c r="AE194" s="62">
        <v>43726111</v>
      </c>
      <c r="AF194" s="61"/>
      <c r="AG194" s="62">
        <v>27927297</v>
      </c>
      <c r="AH194" s="62">
        <v>10063028</v>
      </c>
      <c r="AI194" s="61"/>
      <c r="AJ194" s="61">
        <v>0</v>
      </c>
      <c r="AK194" s="61">
        <v>0</v>
      </c>
      <c r="AL194" s="61">
        <v>0</v>
      </c>
      <c r="AM194" s="62">
        <v>96300</v>
      </c>
      <c r="AN194" s="62">
        <v>7847196</v>
      </c>
      <c r="AO194" s="61">
        <v>0</v>
      </c>
      <c r="AP194" s="61"/>
      <c r="AQ194" s="62">
        <v>1273709</v>
      </c>
      <c r="AR194" s="61"/>
      <c r="AS194" s="62">
        <v>738094</v>
      </c>
      <c r="AT194" s="62">
        <v>4191890</v>
      </c>
      <c r="AU194" s="62">
        <v>3892691</v>
      </c>
      <c r="AV194" s="61"/>
      <c r="AW194" s="62">
        <v>292425</v>
      </c>
      <c r="AX194" s="62">
        <v>1292993</v>
      </c>
      <c r="AY194" s="61"/>
      <c r="AZ194" s="62">
        <v>362219</v>
      </c>
      <c r="BA194" s="61"/>
      <c r="BB194" s="61">
        <v>0</v>
      </c>
      <c r="BC194" s="62">
        <v>191861</v>
      </c>
      <c r="BD194" s="61">
        <v>0</v>
      </c>
      <c r="BE194" s="61"/>
      <c r="BF194" s="61">
        <v>0</v>
      </c>
      <c r="BG194" s="61"/>
      <c r="BH194" s="61">
        <v>0</v>
      </c>
      <c r="BI194" s="61"/>
      <c r="BJ194" s="62">
        <v>2883378</v>
      </c>
      <c r="BK194" s="61"/>
      <c r="BL194" s="61">
        <v>0</v>
      </c>
      <c r="BM194" s="61">
        <v>0</v>
      </c>
      <c r="BN194" s="62">
        <v>-19753629</v>
      </c>
      <c r="BO194" s="61"/>
    </row>
    <row r="195" spans="1:67" x14ac:dyDescent="0.2">
      <c r="A195" s="57" t="s">
        <v>9</v>
      </c>
      <c r="B195" s="56" t="s">
        <v>9</v>
      </c>
      <c r="C195" s="56" t="s">
        <v>9</v>
      </c>
      <c r="D195" s="56">
        <v>2010</v>
      </c>
      <c r="E195" s="58">
        <v>225796212</v>
      </c>
      <c r="F195" s="58">
        <v>203137393</v>
      </c>
      <c r="G195" s="59">
        <v>202189019</v>
      </c>
      <c r="H195" s="59">
        <v>23607193</v>
      </c>
      <c r="I195" s="60">
        <v>0</v>
      </c>
      <c r="J195" s="58">
        <v>-22658819</v>
      </c>
      <c r="K195" s="61"/>
      <c r="L195" s="62">
        <v>202703</v>
      </c>
      <c r="M195" s="61"/>
      <c r="N195" s="62">
        <v>189351</v>
      </c>
      <c r="O195" s="62">
        <v>2264209</v>
      </c>
      <c r="P195" s="61"/>
      <c r="Q195" s="61"/>
      <c r="R195" s="61"/>
      <c r="S195" s="61">
        <v>0</v>
      </c>
      <c r="T195" s="61">
        <v>0</v>
      </c>
      <c r="U195" s="61"/>
      <c r="V195" s="62">
        <v>13180872</v>
      </c>
      <c r="W195" s="61"/>
      <c r="X195" s="61">
        <v>0</v>
      </c>
      <c r="Y195" s="62">
        <v>26038617</v>
      </c>
      <c r="Z195" s="62">
        <v>37408497</v>
      </c>
      <c r="AA195" s="61"/>
      <c r="AB195" s="62">
        <v>13529171</v>
      </c>
      <c r="AC195" s="62">
        <v>24767744</v>
      </c>
      <c r="AD195" s="61"/>
      <c r="AE195" s="62">
        <v>45814007</v>
      </c>
      <c r="AF195" s="61"/>
      <c r="AG195" s="62">
        <v>30591306</v>
      </c>
      <c r="AH195" s="62">
        <v>8202542</v>
      </c>
      <c r="AI195" s="61"/>
      <c r="AJ195" s="61">
        <v>0</v>
      </c>
      <c r="AK195" s="61">
        <v>0</v>
      </c>
      <c r="AL195" s="61">
        <v>0</v>
      </c>
      <c r="AM195" s="62">
        <v>96300</v>
      </c>
      <c r="AN195" s="62">
        <v>8038249</v>
      </c>
      <c r="AO195" s="61">
        <v>0</v>
      </c>
      <c r="AP195" s="61"/>
      <c r="AQ195" s="62">
        <v>1325173</v>
      </c>
      <c r="AR195" s="61"/>
      <c r="AS195" s="62">
        <v>813080</v>
      </c>
      <c r="AT195" s="62">
        <v>4441146</v>
      </c>
      <c r="AU195" s="62">
        <v>3751992</v>
      </c>
      <c r="AV195" s="61"/>
      <c r="AW195" s="62">
        <v>292425</v>
      </c>
      <c r="AX195" s="62">
        <v>1314552</v>
      </c>
      <c r="AY195" s="61"/>
      <c r="AZ195" s="62">
        <v>366214</v>
      </c>
      <c r="BA195" s="61"/>
      <c r="BB195" s="61">
        <v>0</v>
      </c>
      <c r="BC195" s="62">
        <v>191861</v>
      </c>
      <c r="BD195" s="61">
        <v>0</v>
      </c>
      <c r="BE195" s="61"/>
      <c r="BF195" s="61">
        <v>0</v>
      </c>
      <c r="BG195" s="61"/>
      <c r="BH195" s="61">
        <v>0</v>
      </c>
      <c r="BI195" s="61"/>
      <c r="BJ195" s="62">
        <v>2976201</v>
      </c>
      <c r="BK195" s="61"/>
      <c r="BL195" s="61">
        <v>0</v>
      </c>
      <c r="BM195" s="61">
        <v>0</v>
      </c>
      <c r="BN195" s="62">
        <v>-22658819</v>
      </c>
      <c r="BO195" s="61"/>
    </row>
    <row r="196" spans="1:67" x14ac:dyDescent="0.2">
      <c r="A196" s="57" t="s">
        <v>9</v>
      </c>
      <c r="B196" s="56" t="s">
        <v>9</v>
      </c>
      <c r="C196" s="56" t="s">
        <v>9</v>
      </c>
      <c r="D196" s="56">
        <v>2011</v>
      </c>
      <c r="E196" s="58">
        <v>234956170</v>
      </c>
      <c r="F196" s="58">
        <v>210849735</v>
      </c>
      <c r="G196" s="59">
        <v>210528051</v>
      </c>
      <c r="H196" s="59">
        <v>24428119</v>
      </c>
      <c r="I196" s="60">
        <v>0</v>
      </c>
      <c r="J196" s="58">
        <v>-24106435</v>
      </c>
      <c r="K196" s="61"/>
      <c r="L196" s="62">
        <v>202703</v>
      </c>
      <c r="M196" s="61"/>
      <c r="N196" s="62">
        <v>189351</v>
      </c>
      <c r="O196" s="62">
        <v>2291394</v>
      </c>
      <c r="P196" s="61"/>
      <c r="Q196" s="61"/>
      <c r="R196" s="61"/>
      <c r="S196" s="61">
        <v>0</v>
      </c>
      <c r="T196" s="61">
        <v>0</v>
      </c>
      <c r="U196" s="61"/>
      <c r="V196" s="62">
        <v>13826211</v>
      </c>
      <c r="W196" s="61"/>
      <c r="X196" s="61">
        <v>0</v>
      </c>
      <c r="Y196" s="62">
        <v>28701850</v>
      </c>
      <c r="Z196" s="62">
        <v>39610483</v>
      </c>
      <c r="AA196" s="61"/>
      <c r="AB196" s="62">
        <v>14422386</v>
      </c>
      <c r="AC196" s="62">
        <v>25777253</v>
      </c>
      <c r="AD196" s="61"/>
      <c r="AE196" s="62">
        <v>46417593</v>
      </c>
      <c r="AF196" s="61"/>
      <c r="AG196" s="62">
        <v>30612058</v>
      </c>
      <c r="AH196" s="62">
        <v>8476769</v>
      </c>
      <c r="AI196" s="61"/>
      <c r="AJ196" s="61">
        <v>0</v>
      </c>
      <c r="AK196" s="61">
        <v>0</v>
      </c>
      <c r="AL196" s="61">
        <v>0</v>
      </c>
      <c r="AM196" s="62">
        <v>96300</v>
      </c>
      <c r="AN196" s="62">
        <v>8237062</v>
      </c>
      <c r="AO196" s="61">
        <v>0</v>
      </c>
      <c r="AP196" s="61"/>
      <c r="AQ196" s="62">
        <v>1396963</v>
      </c>
      <c r="AR196" s="61"/>
      <c r="AS196" s="62">
        <v>855550</v>
      </c>
      <c r="AT196" s="62">
        <v>4972576</v>
      </c>
      <c r="AU196" s="62">
        <v>3664600</v>
      </c>
      <c r="AV196" s="61"/>
      <c r="AW196" s="62">
        <v>292425</v>
      </c>
      <c r="AX196" s="62">
        <v>1330286</v>
      </c>
      <c r="AY196" s="61"/>
      <c r="AZ196" s="62">
        <v>368936</v>
      </c>
      <c r="BA196" s="61"/>
      <c r="BB196" s="61">
        <v>0</v>
      </c>
      <c r="BC196" s="62">
        <v>191861</v>
      </c>
      <c r="BD196" s="61">
        <v>0</v>
      </c>
      <c r="BE196" s="61"/>
      <c r="BF196" s="61">
        <v>0</v>
      </c>
      <c r="BG196" s="61"/>
      <c r="BH196" s="61">
        <v>0</v>
      </c>
      <c r="BI196" s="61"/>
      <c r="BJ196" s="62">
        <v>3021560</v>
      </c>
      <c r="BK196" s="61"/>
      <c r="BL196" s="61">
        <v>0</v>
      </c>
      <c r="BM196" s="61">
        <v>0</v>
      </c>
      <c r="BN196" s="62">
        <v>-24106435</v>
      </c>
      <c r="BO196" s="61"/>
    </row>
    <row r="197" spans="1:67" x14ac:dyDescent="0.2">
      <c r="A197" s="57" t="s">
        <v>10</v>
      </c>
      <c r="B197" s="56" t="s">
        <v>10</v>
      </c>
      <c r="C197" s="56" t="s">
        <v>10</v>
      </c>
      <c r="D197" s="56">
        <v>1989</v>
      </c>
      <c r="E197" s="58">
        <v>50401939</v>
      </c>
      <c r="F197" s="58">
        <v>48188815</v>
      </c>
      <c r="G197" s="59">
        <v>47601063</v>
      </c>
      <c r="H197" s="59">
        <v>2800876</v>
      </c>
      <c r="I197" s="60">
        <v>0</v>
      </c>
      <c r="J197" s="58">
        <v>-2213124</v>
      </c>
      <c r="K197" s="62">
        <v>159614</v>
      </c>
      <c r="L197" s="61"/>
      <c r="M197" s="61"/>
      <c r="N197" s="61"/>
      <c r="O197" s="61"/>
      <c r="P197" s="62">
        <v>3664855</v>
      </c>
      <c r="Q197" s="61"/>
      <c r="R197" s="61"/>
      <c r="S197" s="61"/>
      <c r="T197" s="61"/>
      <c r="U197" s="61"/>
      <c r="V197" s="61"/>
      <c r="W197" s="62">
        <v>1419021</v>
      </c>
      <c r="X197" s="61"/>
      <c r="Y197" s="61"/>
      <c r="Z197" s="61"/>
      <c r="AA197" s="62">
        <v>19163595</v>
      </c>
      <c r="AB197" s="61"/>
      <c r="AC197" s="61"/>
      <c r="AD197" s="62">
        <v>11480470</v>
      </c>
      <c r="AE197" s="61"/>
      <c r="AF197" s="62">
        <v>8478820</v>
      </c>
      <c r="AG197" s="61"/>
      <c r="AH197" s="61"/>
      <c r="AI197" s="62">
        <v>3234688</v>
      </c>
      <c r="AJ197" s="61"/>
      <c r="AK197" s="61"/>
      <c r="AL197" s="61"/>
      <c r="AM197" s="61"/>
      <c r="AN197" s="61"/>
      <c r="AO197" s="61"/>
      <c r="AP197" s="62">
        <v>285709</v>
      </c>
      <c r="AQ197" s="61"/>
      <c r="AR197" s="62">
        <v>217821</v>
      </c>
      <c r="AS197" s="61"/>
      <c r="AT197" s="61"/>
      <c r="AU197" s="61"/>
      <c r="AV197" s="62">
        <v>74061</v>
      </c>
      <c r="AW197" s="61"/>
      <c r="AX197" s="61"/>
      <c r="AY197" s="62">
        <v>421845</v>
      </c>
      <c r="AZ197" s="61"/>
      <c r="BA197" s="62">
        <v>1400479</v>
      </c>
      <c r="BB197" s="61"/>
      <c r="BC197" s="61"/>
      <c r="BD197" s="61"/>
      <c r="BE197" s="61"/>
      <c r="BF197" s="61"/>
      <c r="BG197" s="61"/>
      <c r="BH197" s="61"/>
      <c r="BI197" s="62">
        <v>371765</v>
      </c>
      <c r="BJ197" s="61"/>
      <c r="BK197" s="62">
        <v>29196</v>
      </c>
      <c r="BL197" s="61"/>
      <c r="BM197" s="61"/>
      <c r="BN197" s="61"/>
      <c r="BO197" s="62">
        <v>-2213124</v>
      </c>
    </row>
    <row r="198" spans="1:67" x14ac:dyDescent="0.2">
      <c r="A198" s="57" t="s">
        <v>10</v>
      </c>
      <c r="B198" s="56" t="s">
        <v>10</v>
      </c>
      <c r="C198" s="56" t="s">
        <v>10</v>
      </c>
      <c r="D198" s="56">
        <v>1990</v>
      </c>
      <c r="E198" s="58">
        <v>55039562</v>
      </c>
      <c r="F198" s="58">
        <v>52826438</v>
      </c>
      <c r="G198" s="59">
        <v>52074618</v>
      </c>
      <c r="H198" s="59">
        <v>2964944</v>
      </c>
      <c r="I198" s="60">
        <v>0</v>
      </c>
      <c r="J198" s="58">
        <v>-2213124</v>
      </c>
      <c r="K198" s="62">
        <v>159614</v>
      </c>
      <c r="L198" s="61"/>
      <c r="M198" s="61"/>
      <c r="N198" s="61"/>
      <c r="O198" s="61"/>
      <c r="P198" s="62">
        <v>3701492</v>
      </c>
      <c r="Q198" s="61"/>
      <c r="R198" s="61"/>
      <c r="S198" s="61"/>
      <c r="T198" s="61"/>
      <c r="U198" s="61"/>
      <c r="V198" s="61"/>
      <c r="W198" s="62">
        <v>1419021</v>
      </c>
      <c r="X198" s="61"/>
      <c r="Y198" s="61"/>
      <c r="Z198" s="61"/>
      <c r="AA198" s="62">
        <v>20233440</v>
      </c>
      <c r="AB198" s="61"/>
      <c r="AC198" s="61"/>
      <c r="AD198" s="62">
        <v>13692385</v>
      </c>
      <c r="AE198" s="61"/>
      <c r="AF198" s="62">
        <v>9189693</v>
      </c>
      <c r="AG198" s="61"/>
      <c r="AH198" s="61"/>
      <c r="AI198" s="62">
        <v>3678973</v>
      </c>
      <c r="AJ198" s="61"/>
      <c r="AK198" s="61"/>
      <c r="AL198" s="61"/>
      <c r="AM198" s="61"/>
      <c r="AN198" s="61"/>
      <c r="AO198" s="61"/>
      <c r="AP198" s="62">
        <v>327027</v>
      </c>
      <c r="AQ198" s="61"/>
      <c r="AR198" s="62">
        <v>319653</v>
      </c>
      <c r="AS198" s="61"/>
      <c r="AT198" s="61"/>
      <c r="AU198" s="61"/>
      <c r="AV198" s="62">
        <v>79203</v>
      </c>
      <c r="AW198" s="61"/>
      <c r="AX198" s="61"/>
      <c r="AY198" s="62">
        <v>461712</v>
      </c>
      <c r="AZ198" s="61"/>
      <c r="BA198" s="62">
        <v>1426154</v>
      </c>
      <c r="BB198" s="61"/>
      <c r="BC198" s="61"/>
      <c r="BD198" s="61"/>
      <c r="BE198" s="61"/>
      <c r="BF198" s="61"/>
      <c r="BG198" s="61"/>
      <c r="BH198" s="61"/>
      <c r="BI198" s="62">
        <v>324573</v>
      </c>
      <c r="BJ198" s="61"/>
      <c r="BK198" s="62">
        <v>26622</v>
      </c>
      <c r="BL198" s="61"/>
      <c r="BM198" s="61"/>
      <c r="BN198" s="61"/>
      <c r="BO198" s="62">
        <v>-2213124</v>
      </c>
    </row>
    <row r="199" spans="1:67" x14ac:dyDescent="0.2">
      <c r="A199" s="57" t="s">
        <v>10</v>
      </c>
      <c r="B199" s="56" t="s">
        <v>10</v>
      </c>
      <c r="C199" s="56" t="s">
        <v>10</v>
      </c>
      <c r="D199" s="56">
        <v>1991</v>
      </c>
      <c r="E199" s="58">
        <v>60741538</v>
      </c>
      <c r="F199" s="58">
        <v>58528414</v>
      </c>
      <c r="G199" s="59">
        <v>57342430</v>
      </c>
      <c r="H199" s="59">
        <v>3399108</v>
      </c>
      <c r="I199" s="60">
        <v>0</v>
      </c>
      <c r="J199" s="58">
        <v>-2213124</v>
      </c>
      <c r="K199" s="62">
        <v>159614</v>
      </c>
      <c r="L199" s="61"/>
      <c r="M199" s="61"/>
      <c r="N199" s="61"/>
      <c r="O199" s="61"/>
      <c r="P199" s="62">
        <v>3757323</v>
      </c>
      <c r="Q199" s="61"/>
      <c r="R199" s="61"/>
      <c r="S199" s="61"/>
      <c r="T199" s="61"/>
      <c r="U199" s="61"/>
      <c r="V199" s="61"/>
      <c r="W199" s="62">
        <v>1465126</v>
      </c>
      <c r="X199" s="61"/>
      <c r="Y199" s="61"/>
      <c r="Z199" s="61"/>
      <c r="AA199" s="62">
        <v>21323235</v>
      </c>
      <c r="AB199" s="61"/>
      <c r="AC199" s="61"/>
      <c r="AD199" s="62">
        <v>16565675</v>
      </c>
      <c r="AE199" s="61"/>
      <c r="AF199" s="62">
        <v>10118160</v>
      </c>
      <c r="AG199" s="61"/>
      <c r="AH199" s="61"/>
      <c r="AI199" s="62">
        <v>3953297</v>
      </c>
      <c r="AJ199" s="61"/>
      <c r="AK199" s="61"/>
      <c r="AL199" s="61"/>
      <c r="AM199" s="61"/>
      <c r="AN199" s="61"/>
      <c r="AO199" s="61"/>
      <c r="AP199" s="62">
        <v>377038</v>
      </c>
      <c r="AQ199" s="61"/>
      <c r="AR199" s="62">
        <v>368349</v>
      </c>
      <c r="AS199" s="61"/>
      <c r="AT199" s="61"/>
      <c r="AU199" s="61"/>
      <c r="AV199" s="62">
        <v>79961</v>
      </c>
      <c r="AW199" s="61"/>
      <c r="AX199" s="61"/>
      <c r="AY199" s="62">
        <v>506125</v>
      </c>
      <c r="AZ199" s="61"/>
      <c r="BA199" s="62">
        <v>1502656</v>
      </c>
      <c r="BB199" s="61"/>
      <c r="BC199" s="61"/>
      <c r="BD199" s="61"/>
      <c r="BE199" s="61"/>
      <c r="BF199" s="61"/>
      <c r="BG199" s="61"/>
      <c r="BH199" s="61"/>
      <c r="BI199" s="62">
        <v>564979</v>
      </c>
      <c r="BJ199" s="61"/>
      <c r="BK199" s="61"/>
      <c r="BL199" s="61"/>
      <c r="BM199" s="61"/>
      <c r="BN199" s="61"/>
      <c r="BO199" s="62">
        <v>-2213124</v>
      </c>
    </row>
    <row r="200" spans="1:67" x14ac:dyDescent="0.2">
      <c r="A200" s="57" t="s">
        <v>10</v>
      </c>
      <c r="B200" s="56" t="s">
        <v>10</v>
      </c>
      <c r="C200" s="56" t="s">
        <v>10</v>
      </c>
      <c r="D200" s="56">
        <v>1992</v>
      </c>
      <c r="E200" s="58">
        <v>66089308</v>
      </c>
      <c r="F200" s="58">
        <v>63876184</v>
      </c>
      <c r="G200" s="59">
        <v>61999877</v>
      </c>
      <c r="H200" s="59">
        <v>4089431</v>
      </c>
      <c r="I200" s="60">
        <v>0</v>
      </c>
      <c r="J200" s="58">
        <v>-2213124</v>
      </c>
      <c r="K200" s="62">
        <v>159614</v>
      </c>
      <c r="L200" s="61"/>
      <c r="M200" s="61"/>
      <c r="N200" s="61"/>
      <c r="O200" s="61"/>
      <c r="P200" s="62">
        <v>3765973</v>
      </c>
      <c r="Q200" s="61"/>
      <c r="R200" s="61"/>
      <c r="S200" s="61"/>
      <c r="T200" s="61"/>
      <c r="U200" s="61"/>
      <c r="V200" s="61"/>
      <c r="W200" s="62">
        <v>1473572</v>
      </c>
      <c r="X200" s="61"/>
      <c r="Y200" s="61"/>
      <c r="Z200" s="61"/>
      <c r="AA200" s="62">
        <v>22761043</v>
      </c>
      <c r="AB200" s="61"/>
      <c r="AC200" s="61"/>
      <c r="AD200" s="62">
        <v>18739459</v>
      </c>
      <c r="AE200" s="61"/>
      <c r="AF200" s="62">
        <v>10873704</v>
      </c>
      <c r="AG200" s="61"/>
      <c r="AH200" s="61"/>
      <c r="AI200" s="62">
        <v>4226512</v>
      </c>
      <c r="AJ200" s="61"/>
      <c r="AK200" s="61"/>
      <c r="AL200" s="61"/>
      <c r="AM200" s="61"/>
      <c r="AN200" s="61"/>
      <c r="AO200" s="61"/>
      <c r="AP200" s="62">
        <v>387075</v>
      </c>
      <c r="AQ200" s="61"/>
      <c r="AR200" s="62">
        <v>534113</v>
      </c>
      <c r="AS200" s="61"/>
      <c r="AT200" s="61"/>
      <c r="AU200" s="61"/>
      <c r="AV200" s="62">
        <v>82484</v>
      </c>
      <c r="AW200" s="61"/>
      <c r="AX200" s="61"/>
      <c r="AY200" s="62">
        <v>760796</v>
      </c>
      <c r="AZ200" s="61"/>
      <c r="BA200" s="62">
        <v>1633746</v>
      </c>
      <c r="BB200" s="61"/>
      <c r="BC200" s="61"/>
      <c r="BD200" s="61"/>
      <c r="BE200" s="61"/>
      <c r="BF200" s="61"/>
      <c r="BG200" s="61"/>
      <c r="BH200" s="61"/>
      <c r="BI200" s="62">
        <v>691217</v>
      </c>
      <c r="BJ200" s="61"/>
      <c r="BK200" s="61"/>
      <c r="BL200" s="61"/>
      <c r="BM200" s="61"/>
      <c r="BN200" s="61"/>
      <c r="BO200" s="62">
        <v>-2213124</v>
      </c>
    </row>
    <row r="201" spans="1:67" x14ac:dyDescent="0.2">
      <c r="A201" s="57" t="s">
        <v>10</v>
      </c>
      <c r="B201" s="56" t="s">
        <v>10</v>
      </c>
      <c r="C201" s="56" t="s">
        <v>10</v>
      </c>
      <c r="D201" s="56">
        <v>1993</v>
      </c>
      <c r="E201" s="58">
        <v>69374675</v>
      </c>
      <c r="F201" s="58">
        <v>67161551</v>
      </c>
      <c r="G201" s="59">
        <v>65101369</v>
      </c>
      <c r="H201" s="59">
        <v>4273306</v>
      </c>
      <c r="I201" s="60">
        <v>0</v>
      </c>
      <c r="J201" s="58">
        <v>-2213124</v>
      </c>
      <c r="K201" s="62">
        <v>159614</v>
      </c>
      <c r="L201" s="61"/>
      <c r="M201" s="61"/>
      <c r="N201" s="61"/>
      <c r="O201" s="61"/>
      <c r="P201" s="62">
        <v>3765973</v>
      </c>
      <c r="Q201" s="61"/>
      <c r="R201" s="61"/>
      <c r="S201" s="61"/>
      <c r="T201" s="61"/>
      <c r="U201" s="61"/>
      <c r="V201" s="61"/>
      <c r="W201" s="62">
        <v>1463400</v>
      </c>
      <c r="X201" s="61"/>
      <c r="Y201" s="61"/>
      <c r="Z201" s="61"/>
      <c r="AA201" s="62">
        <v>23711247</v>
      </c>
      <c r="AB201" s="61"/>
      <c r="AC201" s="61"/>
      <c r="AD201" s="62">
        <v>20205020</v>
      </c>
      <c r="AE201" s="61"/>
      <c r="AF201" s="62">
        <v>11447902</v>
      </c>
      <c r="AG201" s="61"/>
      <c r="AH201" s="61"/>
      <c r="AI201" s="62">
        <v>4348213</v>
      </c>
      <c r="AJ201" s="61"/>
      <c r="AK201" s="61"/>
      <c r="AL201" s="61"/>
      <c r="AM201" s="61"/>
      <c r="AN201" s="61"/>
      <c r="AO201" s="61"/>
      <c r="AP201" s="62">
        <v>390771</v>
      </c>
      <c r="AQ201" s="61"/>
      <c r="AR201" s="62">
        <v>591307</v>
      </c>
      <c r="AS201" s="61"/>
      <c r="AT201" s="61"/>
      <c r="AU201" s="61"/>
      <c r="AV201" s="62">
        <v>83480</v>
      </c>
      <c r="AW201" s="61"/>
      <c r="AX201" s="61"/>
      <c r="AY201" s="62">
        <v>788394</v>
      </c>
      <c r="AZ201" s="61"/>
      <c r="BA201" s="62">
        <v>1705140</v>
      </c>
      <c r="BB201" s="61"/>
      <c r="BC201" s="61"/>
      <c r="BD201" s="61"/>
      <c r="BE201" s="61"/>
      <c r="BF201" s="61"/>
      <c r="BG201" s="61"/>
      <c r="BH201" s="61"/>
      <c r="BI201" s="62">
        <v>714214</v>
      </c>
      <c r="BJ201" s="61"/>
      <c r="BK201" s="61"/>
      <c r="BL201" s="61"/>
      <c r="BM201" s="61"/>
      <c r="BN201" s="61"/>
      <c r="BO201" s="62">
        <v>-2213124</v>
      </c>
    </row>
    <row r="202" spans="1:67" x14ac:dyDescent="0.2">
      <c r="A202" s="57" t="s">
        <v>10</v>
      </c>
      <c r="B202" s="56" t="s">
        <v>10</v>
      </c>
      <c r="C202" s="56" t="s">
        <v>10</v>
      </c>
      <c r="D202" s="56">
        <v>1994</v>
      </c>
      <c r="E202" s="58">
        <v>64232184</v>
      </c>
      <c r="F202" s="58">
        <v>43437220</v>
      </c>
      <c r="G202" s="59">
        <v>59868271</v>
      </c>
      <c r="H202" s="59">
        <v>4363913</v>
      </c>
      <c r="I202" s="60">
        <v>0</v>
      </c>
      <c r="J202" s="58">
        <v>-20794964</v>
      </c>
      <c r="K202" s="62">
        <v>159614</v>
      </c>
      <c r="L202" s="61"/>
      <c r="M202" s="61"/>
      <c r="N202" s="61"/>
      <c r="O202" s="61"/>
      <c r="P202" s="62">
        <v>3814653</v>
      </c>
      <c r="Q202" s="61"/>
      <c r="R202" s="61"/>
      <c r="S202" s="61"/>
      <c r="T202" s="61"/>
      <c r="U202" s="61"/>
      <c r="V202" s="61"/>
      <c r="W202" s="62">
        <v>1488436</v>
      </c>
      <c r="X202" s="61"/>
      <c r="Y202" s="61"/>
      <c r="Z202" s="61"/>
      <c r="AA202" s="62">
        <v>16537076</v>
      </c>
      <c r="AB202" s="61"/>
      <c r="AC202" s="61"/>
      <c r="AD202" s="62">
        <v>21709242</v>
      </c>
      <c r="AE202" s="61"/>
      <c r="AF202" s="62">
        <v>11789915</v>
      </c>
      <c r="AG202" s="61"/>
      <c r="AH202" s="61"/>
      <c r="AI202" s="62">
        <v>4369335</v>
      </c>
      <c r="AJ202" s="61"/>
      <c r="AK202" s="61"/>
      <c r="AL202" s="61"/>
      <c r="AM202" s="61"/>
      <c r="AN202" s="61"/>
      <c r="AO202" s="61"/>
      <c r="AP202" s="62">
        <v>418192</v>
      </c>
      <c r="AQ202" s="61"/>
      <c r="AR202" s="62">
        <v>681641</v>
      </c>
      <c r="AS202" s="61"/>
      <c r="AT202" s="61"/>
      <c r="AU202" s="61"/>
      <c r="AV202" s="62">
        <v>82381</v>
      </c>
      <c r="AW202" s="61"/>
      <c r="AX202" s="61"/>
      <c r="AY202" s="62">
        <v>692203</v>
      </c>
      <c r="AZ202" s="61"/>
      <c r="BA202" s="62">
        <v>1775282</v>
      </c>
      <c r="BB202" s="61"/>
      <c r="BC202" s="61"/>
      <c r="BD202" s="61"/>
      <c r="BE202" s="61"/>
      <c r="BF202" s="61"/>
      <c r="BG202" s="61"/>
      <c r="BH202" s="61"/>
      <c r="BI202" s="62">
        <v>714214</v>
      </c>
      <c r="BJ202" s="61"/>
      <c r="BK202" s="61"/>
      <c r="BL202" s="61"/>
      <c r="BM202" s="61"/>
      <c r="BN202" s="61"/>
      <c r="BO202" s="62">
        <v>-20794964</v>
      </c>
    </row>
    <row r="203" spans="1:67" x14ac:dyDescent="0.2">
      <c r="A203" s="57" t="s">
        <v>10</v>
      </c>
      <c r="B203" s="56" t="s">
        <v>10</v>
      </c>
      <c r="C203" s="56" t="s">
        <v>10</v>
      </c>
      <c r="D203" s="56">
        <v>1995</v>
      </c>
      <c r="E203" s="58">
        <v>68543248</v>
      </c>
      <c r="F203" s="58">
        <v>45450502</v>
      </c>
      <c r="G203" s="59">
        <v>63868349</v>
      </c>
      <c r="H203" s="59">
        <v>4674899</v>
      </c>
      <c r="I203" s="60">
        <v>0</v>
      </c>
      <c r="J203" s="58">
        <v>-23092746</v>
      </c>
      <c r="K203" s="62">
        <v>159614</v>
      </c>
      <c r="L203" s="61"/>
      <c r="M203" s="61"/>
      <c r="N203" s="61"/>
      <c r="O203" s="61"/>
      <c r="P203" s="62">
        <v>3886163</v>
      </c>
      <c r="Q203" s="61"/>
      <c r="R203" s="61"/>
      <c r="S203" s="61"/>
      <c r="T203" s="61"/>
      <c r="U203" s="61"/>
      <c r="V203" s="61"/>
      <c r="W203" s="62">
        <v>1489382</v>
      </c>
      <c r="X203" s="61"/>
      <c r="Y203" s="61"/>
      <c r="Z203" s="61"/>
      <c r="AA203" s="62">
        <v>18171388</v>
      </c>
      <c r="AB203" s="61"/>
      <c r="AC203" s="61"/>
      <c r="AD203" s="62">
        <v>23298631</v>
      </c>
      <c r="AE203" s="61"/>
      <c r="AF203" s="62">
        <v>12425878</v>
      </c>
      <c r="AG203" s="61"/>
      <c r="AH203" s="61"/>
      <c r="AI203" s="62">
        <v>4437293</v>
      </c>
      <c r="AJ203" s="61"/>
      <c r="AK203" s="61"/>
      <c r="AL203" s="61"/>
      <c r="AM203" s="61"/>
      <c r="AN203" s="61"/>
      <c r="AO203" s="61"/>
      <c r="AP203" s="62">
        <v>448846</v>
      </c>
      <c r="AQ203" s="61"/>
      <c r="AR203" s="62">
        <v>830222</v>
      </c>
      <c r="AS203" s="61"/>
      <c r="AT203" s="61"/>
      <c r="AU203" s="61"/>
      <c r="AV203" s="62">
        <v>82381</v>
      </c>
      <c r="AW203" s="61"/>
      <c r="AX203" s="61"/>
      <c r="AY203" s="62">
        <v>720363</v>
      </c>
      <c r="AZ203" s="61"/>
      <c r="BA203" s="62">
        <v>1878873</v>
      </c>
      <c r="BB203" s="61"/>
      <c r="BC203" s="61"/>
      <c r="BD203" s="61"/>
      <c r="BE203" s="61"/>
      <c r="BF203" s="61"/>
      <c r="BG203" s="61"/>
      <c r="BH203" s="61"/>
      <c r="BI203" s="62">
        <v>714214</v>
      </c>
      <c r="BJ203" s="61"/>
      <c r="BK203" s="61"/>
      <c r="BL203" s="61"/>
      <c r="BM203" s="61"/>
      <c r="BN203" s="61"/>
      <c r="BO203" s="62">
        <v>-23092746</v>
      </c>
    </row>
    <row r="204" spans="1:67" x14ac:dyDescent="0.2">
      <c r="A204" s="57" t="s">
        <v>10</v>
      </c>
      <c r="B204" s="56" t="s">
        <v>10</v>
      </c>
      <c r="C204" s="56" t="s">
        <v>10</v>
      </c>
      <c r="D204" s="56">
        <v>1996</v>
      </c>
      <c r="E204" s="58">
        <v>73443454</v>
      </c>
      <c r="F204" s="58">
        <v>47836474</v>
      </c>
      <c r="G204" s="59">
        <v>68357796</v>
      </c>
      <c r="H204" s="59">
        <v>5085658</v>
      </c>
      <c r="I204" s="60">
        <v>0</v>
      </c>
      <c r="J204" s="58">
        <v>-25606980</v>
      </c>
      <c r="K204" s="62">
        <v>159614</v>
      </c>
      <c r="L204" s="61"/>
      <c r="M204" s="61"/>
      <c r="N204" s="61"/>
      <c r="O204" s="61"/>
      <c r="P204" s="62">
        <v>3958247</v>
      </c>
      <c r="Q204" s="61"/>
      <c r="R204" s="61"/>
      <c r="S204" s="61"/>
      <c r="T204" s="61"/>
      <c r="U204" s="61"/>
      <c r="V204" s="61"/>
      <c r="W204" s="62">
        <v>1438202</v>
      </c>
      <c r="X204" s="61"/>
      <c r="Y204" s="61"/>
      <c r="Z204" s="61"/>
      <c r="AA204" s="62">
        <v>20953840</v>
      </c>
      <c r="AB204" s="61"/>
      <c r="AC204" s="61"/>
      <c r="AD204" s="62">
        <v>24347873</v>
      </c>
      <c r="AE204" s="61"/>
      <c r="AF204" s="62">
        <v>12907126</v>
      </c>
      <c r="AG204" s="61"/>
      <c r="AH204" s="61"/>
      <c r="AI204" s="62">
        <v>4592894</v>
      </c>
      <c r="AJ204" s="61"/>
      <c r="AK204" s="61"/>
      <c r="AL204" s="61"/>
      <c r="AM204" s="61"/>
      <c r="AN204" s="61"/>
      <c r="AO204" s="61"/>
      <c r="AP204" s="62">
        <v>458816</v>
      </c>
      <c r="AQ204" s="61"/>
      <c r="AR204" s="62">
        <v>898848</v>
      </c>
      <c r="AS204" s="61"/>
      <c r="AT204" s="61"/>
      <c r="AU204" s="61"/>
      <c r="AV204" s="62">
        <v>83062</v>
      </c>
      <c r="AW204" s="61"/>
      <c r="AX204" s="61"/>
      <c r="AY204" s="62">
        <v>775719</v>
      </c>
      <c r="AZ204" s="61"/>
      <c r="BA204" s="62">
        <v>2154999</v>
      </c>
      <c r="BB204" s="61"/>
      <c r="BC204" s="61"/>
      <c r="BD204" s="61"/>
      <c r="BE204" s="61"/>
      <c r="BF204" s="61"/>
      <c r="BG204" s="61"/>
      <c r="BH204" s="61"/>
      <c r="BI204" s="62">
        <v>714214</v>
      </c>
      <c r="BJ204" s="61"/>
      <c r="BK204" s="61"/>
      <c r="BL204" s="61"/>
      <c r="BM204" s="61"/>
      <c r="BN204" s="61"/>
      <c r="BO204" s="62">
        <v>-25606980</v>
      </c>
    </row>
    <row r="205" spans="1:67" x14ac:dyDescent="0.2">
      <c r="A205" s="57" t="s">
        <v>10</v>
      </c>
      <c r="B205" s="56" t="s">
        <v>10</v>
      </c>
      <c r="C205" s="56" t="s">
        <v>10</v>
      </c>
      <c r="D205" s="56">
        <v>1997</v>
      </c>
      <c r="E205" s="58">
        <v>79909649</v>
      </c>
      <c r="F205" s="58">
        <v>51910386</v>
      </c>
      <c r="G205" s="59">
        <v>74337606</v>
      </c>
      <c r="H205" s="59">
        <v>5572043</v>
      </c>
      <c r="I205" s="60">
        <v>0</v>
      </c>
      <c r="J205" s="58">
        <v>-27999263</v>
      </c>
      <c r="K205" s="62">
        <v>159614</v>
      </c>
      <c r="L205" s="61"/>
      <c r="M205" s="61"/>
      <c r="N205" s="61"/>
      <c r="O205" s="61"/>
      <c r="P205" s="62">
        <v>3992121</v>
      </c>
      <c r="Q205" s="61"/>
      <c r="R205" s="61"/>
      <c r="S205" s="61"/>
      <c r="T205" s="61"/>
      <c r="U205" s="61"/>
      <c r="V205" s="61"/>
      <c r="W205" s="62">
        <v>1438202</v>
      </c>
      <c r="X205" s="61"/>
      <c r="Y205" s="61"/>
      <c r="Z205" s="61"/>
      <c r="AA205" s="62">
        <v>23562176</v>
      </c>
      <c r="AB205" s="61"/>
      <c r="AC205" s="61"/>
      <c r="AD205" s="62">
        <v>26205114</v>
      </c>
      <c r="AE205" s="61"/>
      <c r="AF205" s="62">
        <v>14140610</v>
      </c>
      <c r="AG205" s="61"/>
      <c r="AH205" s="61"/>
      <c r="AI205" s="62">
        <v>4839769</v>
      </c>
      <c r="AJ205" s="61"/>
      <c r="AK205" s="61"/>
      <c r="AL205" s="61"/>
      <c r="AM205" s="61"/>
      <c r="AN205" s="61"/>
      <c r="AO205" s="61"/>
      <c r="AP205" s="62">
        <v>494252</v>
      </c>
      <c r="AQ205" s="61"/>
      <c r="AR205" s="62">
        <v>1206735</v>
      </c>
      <c r="AS205" s="61"/>
      <c r="AT205" s="61"/>
      <c r="AU205" s="61"/>
      <c r="AV205" s="62">
        <v>107880</v>
      </c>
      <c r="AW205" s="61"/>
      <c r="AX205" s="61"/>
      <c r="AY205" s="62">
        <v>843256</v>
      </c>
      <c r="AZ205" s="61"/>
      <c r="BA205" s="62">
        <v>2205706</v>
      </c>
      <c r="BB205" s="61"/>
      <c r="BC205" s="61"/>
      <c r="BD205" s="61"/>
      <c r="BE205" s="61"/>
      <c r="BF205" s="61"/>
      <c r="BG205" s="61"/>
      <c r="BH205" s="61"/>
      <c r="BI205" s="62">
        <v>714214</v>
      </c>
      <c r="BJ205" s="61"/>
      <c r="BK205" s="61"/>
      <c r="BL205" s="61"/>
      <c r="BM205" s="61"/>
      <c r="BN205" s="61"/>
      <c r="BO205" s="62">
        <v>-27999263</v>
      </c>
    </row>
    <row r="206" spans="1:67" x14ac:dyDescent="0.2">
      <c r="A206" s="57" t="s">
        <v>10</v>
      </c>
      <c r="B206" s="56" t="s">
        <v>10</v>
      </c>
      <c r="C206" s="56" t="s">
        <v>10</v>
      </c>
      <c r="D206" s="56">
        <v>1998</v>
      </c>
      <c r="E206" s="58">
        <v>88172266</v>
      </c>
      <c r="F206" s="58">
        <v>56080984</v>
      </c>
      <c r="G206" s="59">
        <v>82386167</v>
      </c>
      <c r="H206" s="59">
        <v>5786099</v>
      </c>
      <c r="I206" s="60">
        <v>0</v>
      </c>
      <c r="J206" s="58">
        <v>-32091282</v>
      </c>
      <c r="K206" s="62">
        <v>157250</v>
      </c>
      <c r="L206" s="61"/>
      <c r="M206" s="61"/>
      <c r="N206" s="61"/>
      <c r="O206" s="61"/>
      <c r="P206" s="62">
        <v>4023747</v>
      </c>
      <c r="Q206" s="61"/>
      <c r="R206" s="61"/>
      <c r="S206" s="61"/>
      <c r="T206" s="61"/>
      <c r="U206" s="61"/>
      <c r="V206" s="61"/>
      <c r="W206" s="62">
        <v>1359695</v>
      </c>
      <c r="X206" s="61"/>
      <c r="Y206" s="61"/>
      <c r="Z206" s="61"/>
      <c r="AA206" s="62">
        <v>26607104</v>
      </c>
      <c r="AB206" s="61"/>
      <c r="AC206" s="61"/>
      <c r="AD206" s="62">
        <v>29358691</v>
      </c>
      <c r="AE206" s="61"/>
      <c r="AF206" s="62">
        <v>15722812</v>
      </c>
      <c r="AG206" s="61"/>
      <c r="AH206" s="61"/>
      <c r="AI206" s="62">
        <v>5156868</v>
      </c>
      <c r="AJ206" s="61"/>
      <c r="AK206" s="61"/>
      <c r="AL206" s="61"/>
      <c r="AM206" s="61"/>
      <c r="AN206" s="61"/>
      <c r="AO206" s="61"/>
      <c r="AP206" s="62">
        <v>530766</v>
      </c>
      <c r="AQ206" s="61"/>
      <c r="AR206" s="62">
        <v>1071179</v>
      </c>
      <c r="AS206" s="61"/>
      <c r="AT206" s="61"/>
      <c r="AU206" s="61"/>
      <c r="AV206" s="62">
        <v>107880</v>
      </c>
      <c r="AW206" s="61"/>
      <c r="AX206" s="61"/>
      <c r="AY206" s="62">
        <v>931039</v>
      </c>
      <c r="AZ206" s="61"/>
      <c r="BA206" s="62">
        <v>2431021</v>
      </c>
      <c r="BB206" s="61"/>
      <c r="BC206" s="61"/>
      <c r="BD206" s="61"/>
      <c r="BE206" s="61"/>
      <c r="BF206" s="61"/>
      <c r="BG206" s="61"/>
      <c r="BH206" s="61"/>
      <c r="BI206" s="62">
        <v>714214</v>
      </c>
      <c r="BJ206" s="61"/>
      <c r="BK206" s="61"/>
      <c r="BL206" s="61"/>
      <c r="BM206" s="61"/>
      <c r="BN206" s="61"/>
      <c r="BO206" s="62">
        <v>-32091282</v>
      </c>
    </row>
    <row r="207" spans="1:67" x14ac:dyDescent="0.2">
      <c r="A207" s="57" t="s">
        <v>10</v>
      </c>
      <c r="B207" s="56" t="s">
        <v>10</v>
      </c>
      <c r="C207" s="56" t="s">
        <v>10</v>
      </c>
      <c r="D207" s="56">
        <v>2002</v>
      </c>
      <c r="E207" s="58">
        <v>119955622</v>
      </c>
      <c r="F207" s="58">
        <v>123659173</v>
      </c>
      <c r="G207" s="59">
        <v>122525026</v>
      </c>
      <c r="H207" s="59">
        <v>6710623</v>
      </c>
      <c r="I207" s="60">
        <v>9280027</v>
      </c>
      <c r="J207" s="58">
        <v>-5576476</v>
      </c>
      <c r="K207" s="61"/>
      <c r="L207" s="62">
        <v>403833</v>
      </c>
      <c r="M207" s="61"/>
      <c r="N207" s="61">
        <v>0</v>
      </c>
      <c r="O207" s="62">
        <v>5458038</v>
      </c>
      <c r="P207" s="61"/>
      <c r="Q207" s="61"/>
      <c r="R207" s="61"/>
      <c r="S207" s="61">
        <v>0</v>
      </c>
      <c r="T207" s="62">
        <v>9280027</v>
      </c>
      <c r="U207" s="61"/>
      <c r="V207" s="62">
        <v>971687</v>
      </c>
      <c r="W207" s="61"/>
      <c r="X207" s="61">
        <v>0</v>
      </c>
      <c r="Y207" s="62">
        <v>16368631</v>
      </c>
      <c r="Z207" s="62">
        <v>16893539</v>
      </c>
      <c r="AA207" s="61"/>
      <c r="AB207" s="62">
        <v>15511904</v>
      </c>
      <c r="AC207" s="62">
        <v>12318195</v>
      </c>
      <c r="AD207" s="61"/>
      <c r="AE207" s="62">
        <v>27052611</v>
      </c>
      <c r="AF207" s="61"/>
      <c r="AG207" s="62">
        <v>11656997</v>
      </c>
      <c r="AH207" s="62">
        <v>6609564</v>
      </c>
      <c r="AI207" s="61"/>
      <c r="AJ207" s="61">
        <v>0</v>
      </c>
      <c r="AK207" s="61">
        <v>0</v>
      </c>
      <c r="AL207" s="61">
        <v>0</v>
      </c>
      <c r="AM207" s="61">
        <v>0</v>
      </c>
      <c r="AN207" s="61">
        <v>0</v>
      </c>
      <c r="AO207" s="61">
        <v>0</v>
      </c>
      <c r="AP207" s="61"/>
      <c r="AQ207" s="62">
        <v>625710</v>
      </c>
      <c r="AR207" s="61"/>
      <c r="AS207" s="62">
        <v>1445885</v>
      </c>
      <c r="AT207" s="61">
        <v>0</v>
      </c>
      <c r="AU207" s="62">
        <v>2699785</v>
      </c>
      <c r="AV207" s="61"/>
      <c r="AW207" s="62">
        <v>105013</v>
      </c>
      <c r="AX207" s="62">
        <v>1120016</v>
      </c>
      <c r="AY207" s="61"/>
      <c r="AZ207" s="61">
        <v>0</v>
      </c>
      <c r="BA207" s="61"/>
      <c r="BB207" s="61">
        <v>0</v>
      </c>
      <c r="BC207" s="61">
        <v>0</v>
      </c>
      <c r="BD207" s="61">
        <v>0</v>
      </c>
      <c r="BE207" s="61"/>
      <c r="BF207" s="61">
        <v>0</v>
      </c>
      <c r="BG207" s="61"/>
      <c r="BH207" s="61">
        <v>0</v>
      </c>
      <c r="BI207" s="61"/>
      <c r="BJ207" s="62">
        <v>714214</v>
      </c>
      <c r="BK207" s="61"/>
      <c r="BL207" s="61">
        <v>0</v>
      </c>
      <c r="BM207" s="61">
        <v>0</v>
      </c>
      <c r="BN207" s="62">
        <v>-5576476</v>
      </c>
      <c r="BO207" s="61"/>
    </row>
    <row r="208" spans="1:67" x14ac:dyDescent="0.2">
      <c r="A208" s="57" t="s">
        <v>10</v>
      </c>
      <c r="B208" s="56" t="s">
        <v>10</v>
      </c>
      <c r="C208" s="56" t="s">
        <v>10</v>
      </c>
      <c r="D208" s="56">
        <v>2003</v>
      </c>
      <c r="E208" s="58">
        <v>124882748</v>
      </c>
      <c r="F208" s="58">
        <v>127972622</v>
      </c>
      <c r="G208" s="59">
        <v>127499386</v>
      </c>
      <c r="H208" s="59">
        <v>6673540</v>
      </c>
      <c r="I208" s="60">
        <v>9290178</v>
      </c>
      <c r="J208" s="58">
        <v>-6200304</v>
      </c>
      <c r="K208" s="61"/>
      <c r="L208" s="62">
        <v>398582</v>
      </c>
      <c r="M208" s="61"/>
      <c r="N208" s="61">
        <v>0</v>
      </c>
      <c r="O208" s="62">
        <v>5459697</v>
      </c>
      <c r="P208" s="61"/>
      <c r="Q208" s="61"/>
      <c r="R208" s="61"/>
      <c r="S208" s="61">
        <v>0</v>
      </c>
      <c r="T208" s="62">
        <v>9290178</v>
      </c>
      <c r="U208" s="61"/>
      <c r="V208" s="62">
        <v>700361</v>
      </c>
      <c r="W208" s="61"/>
      <c r="X208" s="61">
        <v>0</v>
      </c>
      <c r="Y208" s="62">
        <v>17388390</v>
      </c>
      <c r="Z208" s="62">
        <v>17945999</v>
      </c>
      <c r="AA208" s="61"/>
      <c r="AB208" s="62">
        <v>16182650</v>
      </c>
      <c r="AC208" s="62">
        <v>12858199</v>
      </c>
      <c r="AD208" s="61"/>
      <c r="AE208" s="62">
        <v>28225640</v>
      </c>
      <c r="AF208" s="61"/>
      <c r="AG208" s="62">
        <v>12201291</v>
      </c>
      <c r="AH208" s="62">
        <v>6848399</v>
      </c>
      <c r="AI208" s="61"/>
      <c r="AJ208" s="61">
        <v>0</v>
      </c>
      <c r="AK208" s="61">
        <v>0</v>
      </c>
      <c r="AL208" s="61">
        <v>0</v>
      </c>
      <c r="AM208" s="61">
        <v>0</v>
      </c>
      <c r="AN208" s="61">
        <v>0</v>
      </c>
      <c r="AO208" s="61">
        <v>0</v>
      </c>
      <c r="AP208" s="61"/>
      <c r="AQ208" s="62">
        <v>658339</v>
      </c>
      <c r="AR208" s="61"/>
      <c r="AS208" s="62">
        <v>1425936</v>
      </c>
      <c r="AT208" s="61">
        <v>0</v>
      </c>
      <c r="AU208" s="62">
        <v>2625204</v>
      </c>
      <c r="AV208" s="61"/>
      <c r="AW208" s="62">
        <v>105013</v>
      </c>
      <c r="AX208" s="62">
        <v>1144834</v>
      </c>
      <c r="AY208" s="61"/>
      <c r="AZ208" s="61">
        <v>0</v>
      </c>
      <c r="BA208" s="61"/>
      <c r="BB208" s="61">
        <v>0</v>
      </c>
      <c r="BC208" s="61">
        <v>0</v>
      </c>
      <c r="BD208" s="61">
        <v>0</v>
      </c>
      <c r="BE208" s="61"/>
      <c r="BF208" s="61">
        <v>0</v>
      </c>
      <c r="BG208" s="61"/>
      <c r="BH208" s="61">
        <v>0</v>
      </c>
      <c r="BI208" s="61"/>
      <c r="BJ208" s="62">
        <v>714214</v>
      </c>
      <c r="BK208" s="61"/>
      <c r="BL208" s="61">
        <v>0</v>
      </c>
      <c r="BM208" s="61">
        <v>0</v>
      </c>
      <c r="BN208" s="62">
        <v>-6200304</v>
      </c>
      <c r="BO208" s="61"/>
    </row>
    <row r="209" spans="1:67" x14ac:dyDescent="0.2">
      <c r="A209" s="57" t="s">
        <v>10</v>
      </c>
      <c r="B209" s="56" t="s">
        <v>10</v>
      </c>
      <c r="C209" s="56" t="s">
        <v>10</v>
      </c>
      <c r="D209" s="56">
        <v>2004</v>
      </c>
      <c r="E209" s="58">
        <v>130393062</v>
      </c>
      <c r="F209" s="58">
        <v>131433001</v>
      </c>
      <c r="G209" s="59">
        <v>132688109</v>
      </c>
      <c r="H209" s="59">
        <v>6995131</v>
      </c>
      <c r="I209" s="60">
        <v>9290178</v>
      </c>
      <c r="J209" s="58">
        <v>-8250239</v>
      </c>
      <c r="K209" s="61"/>
      <c r="L209" s="62">
        <v>398582</v>
      </c>
      <c r="M209" s="61"/>
      <c r="N209" s="61">
        <v>0</v>
      </c>
      <c r="O209" s="62">
        <v>5506611</v>
      </c>
      <c r="P209" s="61"/>
      <c r="Q209" s="61"/>
      <c r="R209" s="61"/>
      <c r="S209" s="61">
        <v>0</v>
      </c>
      <c r="T209" s="62">
        <v>9290178</v>
      </c>
      <c r="U209" s="61"/>
      <c r="V209" s="62">
        <v>628136</v>
      </c>
      <c r="W209" s="61"/>
      <c r="X209" s="61">
        <v>0</v>
      </c>
      <c r="Y209" s="62">
        <v>18292671</v>
      </c>
      <c r="Z209" s="62">
        <v>18879277</v>
      </c>
      <c r="AA209" s="61"/>
      <c r="AB209" s="62">
        <v>16849385</v>
      </c>
      <c r="AC209" s="62">
        <v>13392395</v>
      </c>
      <c r="AD209" s="61"/>
      <c r="AE209" s="62">
        <v>29388939</v>
      </c>
      <c r="AF209" s="61"/>
      <c r="AG209" s="62">
        <v>12728223</v>
      </c>
      <c r="AH209" s="62">
        <v>7333712</v>
      </c>
      <c r="AI209" s="61"/>
      <c r="AJ209" s="61">
        <v>0</v>
      </c>
      <c r="AK209" s="61">
        <v>0</v>
      </c>
      <c r="AL209" s="61">
        <v>0</v>
      </c>
      <c r="AM209" s="61">
        <v>0</v>
      </c>
      <c r="AN209" s="61">
        <v>0</v>
      </c>
      <c r="AO209" s="61">
        <v>0</v>
      </c>
      <c r="AP209" s="61"/>
      <c r="AQ209" s="62">
        <v>683273</v>
      </c>
      <c r="AR209" s="61"/>
      <c r="AS209" s="62">
        <v>1449153</v>
      </c>
      <c r="AT209" s="61">
        <v>0</v>
      </c>
      <c r="AU209" s="62">
        <v>2870576</v>
      </c>
      <c r="AV209" s="61"/>
      <c r="AW209" s="62">
        <v>105013</v>
      </c>
      <c r="AX209" s="62">
        <v>1172902</v>
      </c>
      <c r="AY209" s="61"/>
      <c r="AZ209" s="61">
        <v>0</v>
      </c>
      <c r="BA209" s="61"/>
      <c r="BB209" s="61">
        <v>0</v>
      </c>
      <c r="BC209" s="61">
        <v>0</v>
      </c>
      <c r="BD209" s="61">
        <v>0</v>
      </c>
      <c r="BE209" s="61"/>
      <c r="BF209" s="61">
        <v>0</v>
      </c>
      <c r="BG209" s="61"/>
      <c r="BH209" s="61">
        <v>0</v>
      </c>
      <c r="BI209" s="61"/>
      <c r="BJ209" s="62">
        <v>714214</v>
      </c>
      <c r="BK209" s="61"/>
      <c r="BL209" s="61">
        <v>0</v>
      </c>
      <c r="BM209" s="61">
        <v>0</v>
      </c>
      <c r="BN209" s="62">
        <v>-8250239</v>
      </c>
      <c r="BO209" s="61"/>
    </row>
    <row r="210" spans="1:67" x14ac:dyDescent="0.2">
      <c r="A210" s="57" t="s">
        <v>10</v>
      </c>
      <c r="B210" s="56" t="s">
        <v>10</v>
      </c>
      <c r="C210" s="56" t="s">
        <v>10</v>
      </c>
      <c r="D210" s="56">
        <v>2005</v>
      </c>
      <c r="E210" s="58">
        <v>137493181</v>
      </c>
      <c r="F210" s="58">
        <v>138243542</v>
      </c>
      <c r="G210" s="59">
        <v>139774831</v>
      </c>
      <c r="H210" s="59">
        <v>7008528</v>
      </c>
      <c r="I210" s="60">
        <v>9290178</v>
      </c>
      <c r="J210" s="58">
        <v>-8539817</v>
      </c>
      <c r="K210" s="61"/>
      <c r="L210" s="62">
        <v>431238</v>
      </c>
      <c r="M210" s="61"/>
      <c r="N210" s="61">
        <v>0</v>
      </c>
      <c r="O210" s="62">
        <v>5616678</v>
      </c>
      <c r="P210" s="61"/>
      <c r="Q210" s="61"/>
      <c r="R210" s="61"/>
      <c r="S210" s="61">
        <v>0</v>
      </c>
      <c r="T210" s="62">
        <v>9290178</v>
      </c>
      <c r="U210" s="61"/>
      <c r="V210" s="62">
        <v>628136</v>
      </c>
      <c r="W210" s="61"/>
      <c r="X210" s="61">
        <v>0</v>
      </c>
      <c r="Y210" s="62">
        <v>19546660</v>
      </c>
      <c r="Z210" s="62">
        <v>20173479</v>
      </c>
      <c r="AA210" s="61"/>
      <c r="AB210" s="62">
        <v>17738567</v>
      </c>
      <c r="AC210" s="62">
        <v>14105949</v>
      </c>
      <c r="AD210" s="61"/>
      <c r="AE210" s="62">
        <v>30976417</v>
      </c>
      <c r="AF210" s="61"/>
      <c r="AG210" s="62">
        <v>13453451</v>
      </c>
      <c r="AH210" s="62">
        <v>7814078</v>
      </c>
      <c r="AI210" s="61"/>
      <c r="AJ210" s="61">
        <v>0</v>
      </c>
      <c r="AK210" s="61">
        <v>0</v>
      </c>
      <c r="AL210" s="61">
        <v>0</v>
      </c>
      <c r="AM210" s="61">
        <v>0</v>
      </c>
      <c r="AN210" s="61">
        <v>0</v>
      </c>
      <c r="AO210" s="61">
        <v>0</v>
      </c>
      <c r="AP210" s="61"/>
      <c r="AQ210" s="62">
        <v>583632</v>
      </c>
      <c r="AR210" s="61"/>
      <c r="AS210" s="62">
        <v>1450460</v>
      </c>
      <c r="AT210" s="61">
        <v>0</v>
      </c>
      <c r="AU210" s="62">
        <v>2943227</v>
      </c>
      <c r="AV210" s="61"/>
      <c r="AW210" s="62">
        <v>105013</v>
      </c>
      <c r="AX210" s="62">
        <v>1211982</v>
      </c>
      <c r="AY210" s="61"/>
      <c r="AZ210" s="61">
        <v>0</v>
      </c>
      <c r="BA210" s="61"/>
      <c r="BB210" s="61">
        <v>0</v>
      </c>
      <c r="BC210" s="61">
        <v>0</v>
      </c>
      <c r="BD210" s="61">
        <v>0</v>
      </c>
      <c r="BE210" s="61"/>
      <c r="BF210" s="61">
        <v>0</v>
      </c>
      <c r="BG210" s="61"/>
      <c r="BH210" s="61">
        <v>0</v>
      </c>
      <c r="BI210" s="61"/>
      <c r="BJ210" s="62">
        <v>714214</v>
      </c>
      <c r="BK210" s="61"/>
      <c r="BL210" s="61">
        <v>0</v>
      </c>
      <c r="BM210" s="61">
        <v>0</v>
      </c>
      <c r="BN210" s="62">
        <v>-8539817</v>
      </c>
      <c r="BO210" s="61"/>
    </row>
    <row r="211" spans="1:67" x14ac:dyDescent="0.2">
      <c r="A211" s="57" t="s">
        <v>10</v>
      </c>
      <c r="B211" s="56" t="s">
        <v>10</v>
      </c>
      <c r="C211" s="56" t="s">
        <v>10</v>
      </c>
      <c r="D211" s="56">
        <v>2006</v>
      </c>
      <c r="E211" s="58">
        <v>145394983</v>
      </c>
      <c r="F211" s="58">
        <v>144524787</v>
      </c>
      <c r="G211" s="59">
        <v>147941401</v>
      </c>
      <c r="H211" s="59">
        <v>6922503</v>
      </c>
      <c r="I211" s="60">
        <v>9468921</v>
      </c>
      <c r="J211" s="58">
        <v>-10339117</v>
      </c>
      <c r="K211" s="61"/>
      <c r="L211" s="62">
        <v>452455</v>
      </c>
      <c r="M211" s="61"/>
      <c r="N211" s="61">
        <v>0</v>
      </c>
      <c r="O211" s="62">
        <v>5728870</v>
      </c>
      <c r="P211" s="61"/>
      <c r="Q211" s="61"/>
      <c r="R211" s="61"/>
      <c r="S211" s="61">
        <v>0</v>
      </c>
      <c r="T211" s="62">
        <v>9468921</v>
      </c>
      <c r="U211" s="61"/>
      <c r="V211" s="62">
        <v>450798</v>
      </c>
      <c r="W211" s="61"/>
      <c r="X211" s="61">
        <v>0</v>
      </c>
      <c r="Y211" s="62">
        <v>20327868</v>
      </c>
      <c r="Z211" s="62">
        <v>20979741</v>
      </c>
      <c r="AA211" s="61"/>
      <c r="AB211" s="62">
        <v>19450497</v>
      </c>
      <c r="AC211" s="62">
        <v>15441239</v>
      </c>
      <c r="AD211" s="61"/>
      <c r="AE211" s="62">
        <v>32978837</v>
      </c>
      <c r="AF211" s="61"/>
      <c r="AG211" s="62">
        <v>14617856</v>
      </c>
      <c r="AH211" s="62">
        <v>8044319</v>
      </c>
      <c r="AI211" s="61"/>
      <c r="AJ211" s="61">
        <v>0</v>
      </c>
      <c r="AK211" s="61">
        <v>0</v>
      </c>
      <c r="AL211" s="61">
        <v>0</v>
      </c>
      <c r="AM211" s="61">
        <v>0</v>
      </c>
      <c r="AN211" s="61">
        <v>0</v>
      </c>
      <c r="AO211" s="61">
        <v>0</v>
      </c>
      <c r="AP211" s="61"/>
      <c r="AQ211" s="62">
        <v>605225</v>
      </c>
      <c r="AR211" s="61"/>
      <c r="AS211" s="62">
        <v>1281522</v>
      </c>
      <c r="AT211" s="61">
        <v>0</v>
      </c>
      <c r="AU211" s="62">
        <v>2929996</v>
      </c>
      <c r="AV211" s="61"/>
      <c r="AW211" s="62">
        <v>105013</v>
      </c>
      <c r="AX211" s="62">
        <v>1286533</v>
      </c>
      <c r="AY211" s="61"/>
      <c r="AZ211" s="61">
        <v>0</v>
      </c>
      <c r="BA211" s="61"/>
      <c r="BB211" s="61">
        <v>0</v>
      </c>
      <c r="BC211" s="61">
        <v>0</v>
      </c>
      <c r="BD211" s="61">
        <v>0</v>
      </c>
      <c r="BE211" s="61"/>
      <c r="BF211" s="61">
        <v>0</v>
      </c>
      <c r="BG211" s="61"/>
      <c r="BH211" s="61">
        <v>0</v>
      </c>
      <c r="BI211" s="61"/>
      <c r="BJ211" s="62">
        <v>714214</v>
      </c>
      <c r="BK211" s="61"/>
      <c r="BL211" s="61">
        <v>0</v>
      </c>
      <c r="BM211" s="61">
        <v>0</v>
      </c>
      <c r="BN211" s="62">
        <v>-10339117</v>
      </c>
      <c r="BO211" s="61"/>
    </row>
    <row r="212" spans="1:67" x14ac:dyDescent="0.2">
      <c r="A212" s="57" t="s">
        <v>10</v>
      </c>
      <c r="B212" s="56" t="s">
        <v>10</v>
      </c>
      <c r="C212" s="56" t="s">
        <v>10</v>
      </c>
      <c r="D212" s="56">
        <v>2007</v>
      </c>
      <c r="E212" s="58">
        <v>155073684</v>
      </c>
      <c r="F212" s="58">
        <v>154078856</v>
      </c>
      <c r="G212" s="59">
        <v>157000707</v>
      </c>
      <c r="H212" s="59">
        <v>7839092</v>
      </c>
      <c r="I212" s="60">
        <v>9766115</v>
      </c>
      <c r="J212" s="58">
        <v>-10760943</v>
      </c>
      <c r="K212" s="61"/>
      <c r="L212" s="62">
        <v>431797</v>
      </c>
      <c r="M212" s="61"/>
      <c r="N212" s="61">
        <v>0</v>
      </c>
      <c r="O212" s="62">
        <v>5749558</v>
      </c>
      <c r="P212" s="61"/>
      <c r="Q212" s="61"/>
      <c r="R212" s="61"/>
      <c r="S212" s="61">
        <v>0</v>
      </c>
      <c r="T212" s="62">
        <v>9766115</v>
      </c>
      <c r="U212" s="61"/>
      <c r="V212" s="62">
        <v>450798</v>
      </c>
      <c r="W212" s="61"/>
      <c r="X212" s="61">
        <v>0</v>
      </c>
      <c r="Y212" s="62">
        <v>21951188</v>
      </c>
      <c r="Z212" s="62">
        <v>22655116</v>
      </c>
      <c r="AA212" s="61"/>
      <c r="AB212" s="62">
        <v>20487261</v>
      </c>
      <c r="AC212" s="62">
        <v>16277026</v>
      </c>
      <c r="AD212" s="61"/>
      <c r="AE212" s="62">
        <v>35177679</v>
      </c>
      <c r="AF212" s="61"/>
      <c r="AG212" s="62">
        <v>15486338</v>
      </c>
      <c r="AH212" s="62">
        <v>8567831</v>
      </c>
      <c r="AI212" s="61"/>
      <c r="AJ212" s="61">
        <v>0</v>
      </c>
      <c r="AK212" s="61">
        <v>0</v>
      </c>
      <c r="AL212" s="61">
        <v>0</v>
      </c>
      <c r="AM212" s="61">
        <v>0</v>
      </c>
      <c r="AN212" s="61">
        <v>0</v>
      </c>
      <c r="AO212" s="61">
        <v>0</v>
      </c>
      <c r="AP212" s="61"/>
      <c r="AQ212" s="62">
        <v>611594</v>
      </c>
      <c r="AR212" s="61"/>
      <c r="AS212" s="62">
        <v>1383295</v>
      </c>
      <c r="AT212" s="62">
        <v>545683</v>
      </c>
      <c r="AU212" s="62">
        <v>3122827</v>
      </c>
      <c r="AV212" s="61"/>
      <c r="AW212" s="62">
        <v>105013</v>
      </c>
      <c r="AX212" s="62">
        <v>1356466</v>
      </c>
      <c r="AY212" s="61"/>
      <c r="AZ212" s="61">
        <v>0</v>
      </c>
      <c r="BA212" s="61"/>
      <c r="BB212" s="61">
        <v>0</v>
      </c>
      <c r="BC212" s="61">
        <v>0</v>
      </c>
      <c r="BD212" s="61">
        <v>0</v>
      </c>
      <c r="BE212" s="61"/>
      <c r="BF212" s="61">
        <v>0</v>
      </c>
      <c r="BG212" s="61"/>
      <c r="BH212" s="61">
        <v>0</v>
      </c>
      <c r="BI212" s="61"/>
      <c r="BJ212" s="62">
        <v>714214</v>
      </c>
      <c r="BK212" s="61"/>
      <c r="BL212" s="61">
        <v>0</v>
      </c>
      <c r="BM212" s="61">
        <v>0</v>
      </c>
      <c r="BN212" s="62">
        <v>-10760943</v>
      </c>
      <c r="BO212" s="61"/>
    </row>
    <row r="213" spans="1:67" x14ac:dyDescent="0.2">
      <c r="A213" s="57" t="s">
        <v>10</v>
      </c>
      <c r="B213" s="56" t="s">
        <v>10</v>
      </c>
      <c r="C213" s="56" t="s">
        <v>10</v>
      </c>
      <c r="D213" s="56">
        <v>2008</v>
      </c>
      <c r="E213" s="58">
        <v>162681568</v>
      </c>
      <c r="F213" s="58">
        <v>161033697</v>
      </c>
      <c r="G213" s="59">
        <v>163741024</v>
      </c>
      <c r="H213" s="59">
        <v>8711898</v>
      </c>
      <c r="I213" s="60">
        <v>9771354</v>
      </c>
      <c r="J213" s="58">
        <v>-11419225</v>
      </c>
      <c r="K213" s="61"/>
      <c r="L213" s="62">
        <v>395225</v>
      </c>
      <c r="M213" s="61"/>
      <c r="N213" s="61">
        <v>0</v>
      </c>
      <c r="O213" s="62">
        <v>5823244</v>
      </c>
      <c r="P213" s="61"/>
      <c r="Q213" s="61"/>
      <c r="R213" s="61"/>
      <c r="S213" s="61">
        <v>0</v>
      </c>
      <c r="T213" s="62">
        <v>9771354</v>
      </c>
      <c r="U213" s="61"/>
      <c r="V213" s="62">
        <v>55653</v>
      </c>
      <c r="W213" s="61"/>
      <c r="X213" s="61">
        <v>0</v>
      </c>
      <c r="Y213" s="62">
        <v>23328484</v>
      </c>
      <c r="Z213" s="62">
        <v>24076580</v>
      </c>
      <c r="AA213" s="61"/>
      <c r="AB213" s="62">
        <v>21273070</v>
      </c>
      <c r="AC213" s="62">
        <v>16913970</v>
      </c>
      <c r="AD213" s="61"/>
      <c r="AE213" s="62">
        <v>36801204</v>
      </c>
      <c r="AF213" s="61"/>
      <c r="AG213" s="62">
        <v>16165455</v>
      </c>
      <c r="AH213" s="62">
        <v>9136785</v>
      </c>
      <c r="AI213" s="61"/>
      <c r="AJ213" s="61">
        <v>0</v>
      </c>
      <c r="AK213" s="61">
        <v>0</v>
      </c>
      <c r="AL213" s="61">
        <v>0</v>
      </c>
      <c r="AM213" s="61">
        <v>0</v>
      </c>
      <c r="AN213" s="61">
        <v>0</v>
      </c>
      <c r="AO213" s="61">
        <v>0</v>
      </c>
      <c r="AP213" s="61"/>
      <c r="AQ213" s="62">
        <v>629090</v>
      </c>
      <c r="AR213" s="61"/>
      <c r="AS213" s="62">
        <v>1488617</v>
      </c>
      <c r="AT213" s="62">
        <v>1191464</v>
      </c>
      <c r="AU213" s="62">
        <v>3299888</v>
      </c>
      <c r="AV213" s="61"/>
      <c r="AW213" s="62">
        <v>105013</v>
      </c>
      <c r="AX213" s="62">
        <v>1283612</v>
      </c>
      <c r="AY213" s="61"/>
      <c r="AZ213" s="61">
        <v>0</v>
      </c>
      <c r="BA213" s="61"/>
      <c r="BB213" s="61">
        <v>0</v>
      </c>
      <c r="BC213" s="61">
        <v>0</v>
      </c>
      <c r="BD213" s="61">
        <v>0</v>
      </c>
      <c r="BE213" s="61"/>
      <c r="BF213" s="61">
        <v>0</v>
      </c>
      <c r="BG213" s="61"/>
      <c r="BH213" s="61">
        <v>0</v>
      </c>
      <c r="BI213" s="61"/>
      <c r="BJ213" s="62">
        <v>714214</v>
      </c>
      <c r="BK213" s="61"/>
      <c r="BL213" s="61">
        <v>0</v>
      </c>
      <c r="BM213" s="61">
        <v>0</v>
      </c>
      <c r="BN213" s="62">
        <v>-11419225</v>
      </c>
      <c r="BO213" s="61"/>
    </row>
    <row r="214" spans="1:67" x14ac:dyDescent="0.2">
      <c r="A214" s="57" t="s">
        <v>10</v>
      </c>
      <c r="B214" s="56" t="s">
        <v>10</v>
      </c>
      <c r="C214" s="56" t="s">
        <v>10</v>
      </c>
      <c r="D214" s="56">
        <v>2009</v>
      </c>
      <c r="E214" s="58">
        <v>172311731</v>
      </c>
      <c r="F214" s="58">
        <v>168337690</v>
      </c>
      <c r="G214" s="59">
        <v>172952612</v>
      </c>
      <c r="H214" s="59">
        <v>9130473</v>
      </c>
      <c r="I214" s="60">
        <v>9771354</v>
      </c>
      <c r="J214" s="58">
        <v>-13745395</v>
      </c>
      <c r="K214" s="61"/>
      <c r="L214" s="62">
        <v>413170</v>
      </c>
      <c r="M214" s="61"/>
      <c r="N214" s="61">
        <v>0</v>
      </c>
      <c r="O214" s="62">
        <v>5826116</v>
      </c>
      <c r="P214" s="61"/>
      <c r="Q214" s="61"/>
      <c r="R214" s="61"/>
      <c r="S214" s="61">
        <v>0</v>
      </c>
      <c r="T214" s="62">
        <v>9771354</v>
      </c>
      <c r="U214" s="61"/>
      <c r="V214" s="61">
        <v>0</v>
      </c>
      <c r="W214" s="61"/>
      <c r="X214" s="61">
        <v>0</v>
      </c>
      <c r="Y214" s="62">
        <v>24661561</v>
      </c>
      <c r="Z214" s="62">
        <v>25452406</v>
      </c>
      <c r="AA214" s="61"/>
      <c r="AB214" s="62">
        <v>22954441</v>
      </c>
      <c r="AC214" s="62">
        <v>18238766</v>
      </c>
      <c r="AD214" s="61"/>
      <c r="AE214" s="62">
        <v>39005190</v>
      </c>
      <c r="AF214" s="61"/>
      <c r="AG214" s="62">
        <v>17389410</v>
      </c>
      <c r="AH214" s="62">
        <v>9240198</v>
      </c>
      <c r="AI214" s="61"/>
      <c r="AJ214" s="61">
        <v>0</v>
      </c>
      <c r="AK214" s="61">
        <v>0</v>
      </c>
      <c r="AL214" s="61">
        <v>0</v>
      </c>
      <c r="AM214" s="61">
        <v>0</v>
      </c>
      <c r="AN214" s="61">
        <v>0</v>
      </c>
      <c r="AO214" s="61">
        <v>0</v>
      </c>
      <c r="AP214" s="61"/>
      <c r="AQ214" s="62">
        <v>629090</v>
      </c>
      <c r="AR214" s="61"/>
      <c r="AS214" s="62">
        <v>1513494</v>
      </c>
      <c r="AT214" s="62">
        <v>1126689</v>
      </c>
      <c r="AU214" s="62">
        <v>3607971</v>
      </c>
      <c r="AV214" s="61"/>
      <c r="AW214" s="62">
        <v>105013</v>
      </c>
      <c r="AX214" s="62">
        <v>1434002</v>
      </c>
      <c r="AY214" s="61"/>
      <c r="AZ214" s="61">
        <v>0</v>
      </c>
      <c r="BA214" s="61"/>
      <c r="BB214" s="61">
        <v>0</v>
      </c>
      <c r="BC214" s="61">
        <v>0</v>
      </c>
      <c r="BD214" s="61">
        <v>0</v>
      </c>
      <c r="BE214" s="61"/>
      <c r="BF214" s="61">
        <v>0</v>
      </c>
      <c r="BG214" s="61"/>
      <c r="BH214" s="61">
        <v>0</v>
      </c>
      <c r="BI214" s="61"/>
      <c r="BJ214" s="62">
        <v>714214</v>
      </c>
      <c r="BK214" s="61"/>
      <c r="BL214" s="61">
        <v>0</v>
      </c>
      <c r="BM214" s="61">
        <v>0</v>
      </c>
      <c r="BN214" s="62">
        <v>-13745395</v>
      </c>
      <c r="BO214" s="61"/>
    </row>
    <row r="215" spans="1:67" x14ac:dyDescent="0.2">
      <c r="A215" s="57" t="s">
        <v>10</v>
      </c>
      <c r="B215" s="56" t="s">
        <v>10</v>
      </c>
      <c r="C215" s="56" t="s">
        <v>10</v>
      </c>
      <c r="D215" s="56">
        <v>2010</v>
      </c>
      <c r="E215" s="58">
        <v>173161439</v>
      </c>
      <c r="F215" s="58">
        <v>167383710</v>
      </c>
      <c r="G215" s="59">
        <v>174455129</v>
      </c>
      <c r="H215" s="59">
        <v>8477664</v>
      </c>
      <c r="I215" s="60">
        <v>9771354</v>
      </c>
      <c r="J215" s="58">
        <v>-15549083</v>
      </c>
      <c r="K215" s="61"/>
      <c r="L215" s="62">
        <v>488261</v>
      </c>
      <c r="M215" s="61"/>
      <c r="N215" s="61">
        <v>0</v>
      </c>
      <c r="O215" s="62">
        <v>5880544</v>
      </c>
      <c r="P215" s="61"/>
      <c r="Q215" s="61"/>
      <c r="R215" s="61"/>
      <c r="S215" s="61">
        <v>0</v>
      </c>
      <c r="T215" s="62">
        <v>9771354</v>
      </c>
      <c r="U215" s="61"/>
      <c r="V215" s="61">
        <v>0</v>
      </c>
      <c r="W215" s="61"/>
      <c r="X215" s="61">
        <v>0</v>
      </c>
      <c r="Y215" s="62">
        <v>26142948</v>
      </c>
      <c r="Z215" s="62">
        <v>27004680</v>
      </c>
      <c r="AA215" s="61"/>
      <c r="AB215" s="62">
        <v>24714646</v>
      </c>
      <c r="AC215" s="62">
        <v>19630896</v>
      </c>
      <c r="AD215" s="61"/>
      <c r="AE215" s="62">
        <v>41119695</v>
      </c>
      <c r="AF215" s="61"/>
      <c r="AG215" s="62">
        <v>18657781</v>
      </c>
      <c r="AH215" s="62">
        <v>1044324</v>
      </c>
      <c r="AI215" s="61"/>
      <c r="AJ215" s="61">
        <v>0</v>
      </c>
      <c r="AK215" s="61">
        <v>0</v>
      </c>
      <c r="AL215" s="61">
        <v>0</v>
      </c>
      <c r="AM215" s="61">
        <v>0</v>
      </c>
      <c r="AN215" s="61">
        <v>0</v>
      </c>
      <c r="AO215" s="61">
        <v>0</v>
      </c>
      <c r="AP215" s="61"/>
      <c r="AQ215" s="62">
        <v>537887</v>
      </c>
      <c r="AR215" s="61"/>
      <c r="AS215" s="62">
        <v>1559937</v>
      </c>
      <c r="AT215" s="62">
        <v>947211</v>
      </c>
      <c r="AU215" s="62">
        <v>3621019</v>
      </c>
      <c r="AV215" s="61"/>
      <c r="AW215" s="62">
        <v>93729</v>
      </c>
      <c r="AX215" s="62">
        <v>1003667</v>
      </c>
      <c r="AY215" s="61"/>
      <c r="AZ215" s="61">
        <v>0</v>
      </c>
      <c r="BA215" s="61"/>
      <c r="BB215" s="61">
        <v>0</v>
      </c>
      <c r="BC215" s="61">
        <v>0</v>
      </c>
      <c r="BD215" s="61">
        <v>0</v>
      </c>
      <c r="BE215" s="61"/>
      <c r="BF215" s="61">
        <v>0</v>
      </c>
      <c r="BG215" s="61"/>
      <c r="BH215" s="61">
        <v>0</v>
      </c>
      <c r="BI215" s="61"/>
      <c r="BJ215" s="62">
        <v>714214</v>
      </c>
      <c r="BK215" s="61"/>
      <c r="BL215" s="61">
        <v>0</v>
      </c>
      <c r="BM215" s="61">
        <v>0</v>
      </c>
      <c r="BN215" s="62">
        <v>-15549083</v>
      </c>
      <c r="BO215" s="61"/>
    </row>
    <row r="216" spans="1:67" x14ac:dyDescent="0.2">
      <c r="A216" s="57" t="s">
        <v>10</v>
      </c>
      <c r="B216" s="56" t="s">
        <v>10</v>
      </c>
      <c r="C216" s="56" t="s">
        <v>10</v>
      </c>
      <c r="D216" s="56">
        <v>2011</v>
      </c>
      <c r="E216" s="58">
        <v>182573890</v>
      </c>
      <c r="F216" s="58">
        <v>175459718</v>
      </c>
      <c r="G216" s="59">
        <v>182239882</v>
      </c>
      <c r="H216" s="59">
        <v>10111751</v>
      </c>
      <c r="I216" s="60">
        <v>9777743</v>
      </c>
      <c r="J216" s="58">
        <v>-16891915</v>
      </c>
      <c r="K216" s="61"/>
      <c r="L216" s="62">
        <v>466720</v>
      </c>
      <c r="M216" s="61"/>
      <c r="N216" s="61">
        <v>0</v>
      </c>
      <c r="O216" s="62">
        <v>5884044</v>
      </c>
      <c r="P216" s="61"/>
      <c r="Q216" s="61"/>
      <c r="R216" s="61"/>
      <c r="S216" s="61">
        <v>0</v>
      </c>
      <c r="T216" s="62">
        <v>9777743</v>
      </c>
      <c r="U216" s="61"/>
      <c r="V216" s="61">
        <v>0</v>
      </c>
      <c r="W216" s="61"/>
      <c r="X216" s="61">
        <v>0</v>
      </c>
      <c r="Y216" s="62">
        <v>27673333</v>
      </c>
      <c r="Z216" s="62">
        <v>28607464</v>
      </c>
      <c r="AA216" s="61"/>
      <c r="AB216" s="62">
        <v>25645937</v>
      </c>
      <c r="AC216" s="62">
        <v>20386644</v>
      </c>
      <c r="AD216" s="61"/>
      <c r="AE216" s="62">
        <v>43046100</v>
      </c>
      <c r="AF216" s="61"/>
      <c r="AG216" s="62">
        <v>19422233</v>
      </c>
      <c r="AH216" s="62">
        <v>1329664</v>
      </c>
      <c r="AI216" s="61"/>
      <c r="AJ216" s="61">
        <v>0</v>
      </c>
      <c r="AK216" s="61">
        <v>0</v>
      </c>
      <c r="AL216" s="61">
        <v>0</v>
      </c>
      <c r="AM216" s="61">
        <v>0</v>
      </c>
      <c r="AN216" s="61">
        <v>0</v>
      </c>
      <c r="AO216" s="61">
        <v>0</v>
      </c>
      <c r="AP216" s="61"/>
      <c r="AQ216" s="62">
        <v>565368</v>
      </c>
      <c r="AR216" s="61"/>
      <c r="AS216" s="62">
        <v>1743523</v>
      </c>
      <c r="AT216" s="62">
        <v>2126649</v>
      </c>
      <c r="AU216" s="62">
        <v>3844415</v>
      </c>
      <c r="AV216" s="61"/>
      <c r="AW216" s="62">
        <v>93729</v>
      </c>
      <c r="AX216" s="62">
        <v>1023853</v>
      </c>
      <c r="AY216" s="61"/>
      <c r="AZ216" s="61">
        <v>0</v>
      </c>
      <c r="BA216" s="61"/>
      <c r="BB216" s="61">
        <v>0</v>
      </c>
      <c r="BC216" s="61">
        <v>0</v>
      </c>
      <c r="BD216" s="61">
        <v>0</v>
      </c>
      <c r="BE216" s="61"/>
      <c r="BF216" s="61">
        <v>0</v>
      </c>
      <c r="BG216" s="61"/>
      <c r="BH216" s="61">
        <v>0</v>
      </c>
      <c r="BI216" s="61"/>
      <c r="BJ216" s="62">
        <v>714214</v>
      </c>
      <c r="BK216" s="61"/>
      <c r="BL216" s="61">
        <v>0</v>
      </c>
      <c r="BM216" s="61">
        <v>0</v>
      </c>
      <c r="BN216" s="62">
        <v>-16891915</v>
      </c>
      <c r="BO216" s="61"/>
    </row>
    <row r="217" spans="1:67" x14ac:dyDescent="0.2">
      <c r="A217" s="57" t="s">
        <v>11</v>
      </c>
      <c r="B217" s="56" t="s">
        <v>11</v>
      </c>
      <c r="C217" s="56" t="s">
        <v>11</v>
      </c>
      <c r="D217" s="56">
        <v>2005</v>
      </c>
      <c r="E217" s="58">
        <v>53937279</v>
      </c>
      <c r="F217" s="58">
        <v>51056834</v>
      </c>
      <c r="G217" s="59">
        <v>42698086</v>
      </c>
      <c r="H217" s="59">
        <v>11239193</v>
      </c>
      <c r="I217" s="60">
        <v>0</v>
      </c>
      <c r="J217" s="58">
        <v>-2880445</v>
      </c>
      <c r="K217" s="61"/>
      <c r="L217" s="61">
        <v>0</v>
      </c>
      <c r="M217" s="61"/>
      <c r="N217" s="62">
        <v>71251</v>
      </c>
      <c r="O217" s="62">
        <v>2876879</v>
      </c>
      <c r="P217" s="61"/>
      <c r="Q217" s="61"/>
      <c r="R217" s="61"/>
      <c r="S217" s="61">
        <v>0</v>
      </c>
      <c r="T217" s="61">
        <v>0</v>
      </c>
      <c r="U217" s="61"/>
      <c r="V217" s="62">
        <v>1780690</v>
      </c>
      <c r="W217" s="61"/>
      <c r="X217" s="61">
        <v>0</v>
      </c>
      <c r="Y217" s="62">
        <v>9386764</v>
      </c>
      <c r="Z217" s="62">
        <v>12877216</v>
      </c>
      <c r="AA217" s="61"/>
      <c r="AB217" s="62">
        <v>506617</v>
      </c>
      <c r="AC217" s="62">
        <v>6232829</v>
      </c>
      <c r="AD217" s="61"/>
      <c r="AE217" s="62">
        <v>6865958</v>
      </c>
      <c r="AF217" s="61"/>
      <c r="AG217" s="61">
        <v>0</v>
      </c>
      <c r="AH217" s="62">
        <v>2099882</v>
      </c>
      <c r="AI217" s="61"/>
      <c r="AJ217" s="61">
        <v>0</v>
      </c>
      <c r="AK217" s="61">
        <v>0</v>
      </c>
      <c r="AL217" s="61">
        <v>0</v>
      </c>
      <c r="AM217" s="61">
        <v>0</v>
      </c>
      <c r="AN217" s="61">
        <v>0</v>
      </c>
      <c r="AO217" s="61">
        <v>0</v>
      </c>
      <c r="AP217" s="61"/>
      <c r="AQ217" s="62">
        <v>1198570</v>
      </c>
      <c r="AR217" s="61"/>
      <c r="AS217" s="62">
        <v>2410567</v>
      </c>
      <c r="AT217" s="62">
        <v>4398667</v>
      </c>
      <c r="AU217" s="62">
        <v>1560334</v>
      </c>
      <c r="AV217" s="61"/>
      <c r="AW217" s="62">
        <v>139739</v>
      </c>
      <c r="AX217" s="62">
        <v>631937</v>
      </c>
      <c r="AY217" s="61"/>
      <c r="AZ217" s="62">
        <v>339572</v>
      </c>
      <c r="BA217" s="61"/>
      <c r="BB217" s="62">
        <v>66375</v>
      </c>
      <c r="BC217" s="62">
        <v>331112</v>
      </c>
      <c r="BD217" s="62">
        <v>162320</v>
      </c>
      <c r="BE217" s="61"/>
      <c r="BF217" s="61">
        <v>0</v>
      </c>
      <c r="BG217" s="61"/>
      <c r="BH217" s="61">
        <v>0</v>
      </c>
      <c r="BI217" s="61"/>
      <c r="BJ217" s="61">
        <v>0</v>
      </c>
      <c r="BK217" s="61"/>
      <c r="BL217" s="61">
        <v>0</v>
      </c>
      <c r="BM217" s="61">
        <v>0</v>
      </c>
      <c r="BN217" s="62">
        <v>-2880445</v>
      </c>
      <c r="BO217" s="61"/>
    </row>
    <row r="218" spans="1:67" x14ac:dyDescent="0.2">
      <c r="A218" s="57" t="s">
        <v>11</v>
      </c>
      <c r="B218" s="56" t="s">
        <v>11</v>
      </c>
      <c r="C218" s="56" t="s">
        <v>11</v>
      </c>
      <c r="D218" s="56">
        <v>2006</v>
      </c>
      <c r="E218" s="58">
        <v>57715707</v>
      </c>
      <c r="F218" s="58">
        <v>54446251</v>
      </c>
      <c r="G218" s="59">
        <v>45608942</v>
      </c>
      <c r="H218" s="59">
        <v>12106765</v>
      </c>
      <c r="I218" s="60">
        <v>0</v>
      </c>
      <c r="J218" s="58">
        <v>-3269456</v>
      </c>
      <c r="K218" s="61"/>
      <c r="L218" s="61">
        <v>0</v>
      </c>
      <c r="M218" s="61"/>
      <c r="N218" s="62">
        <v>74647</v>
      </c>
      <c r="O218" s="62">
        <v>2719543</v>
      </c>
      <c r="P218" s="61"/>
      <c r="Q218" s="61"/>
      <c r="R218" s="61"/>
      <c r="S218" s="61">
        <v>0</v>
      </c>
      <c r="T218" s="61">
        <v>0</v>
      </c>
      <c r="U218" s="61"/>
      <c r="V218" s="62">
        <v>2122808</v>
      </c>
      <c r="W218" s="61"/>
      <c r="X218" s="61">
        <v>0</v>
      </c>
      <c r="Y218" s="62">
        <v>9731303</v>
      </c>
      <c r="Z218" s="62">
        <v>14445770</v>
      </c>
      <c r="AA218" s="61"/>
      <c r="AB218" s="62">
        <v>553044</v>
      </c>
      <c r="AC218" s="62">
        <v>6626547</v>
      </c>
      <c r="AD218" s="61"/>
      <c r="AE218" s="62">
        <v>7209792</v>
      </c>
      <c r="AF218" s="61"/>
      <c r="AG218" s="61">
        <v>0</v>
      </c>
      <c r="AH218" s="62">
        <v>2125488</v>
      </c>
      <c r="AI218" s="61"/>
      <c r="AJ218" s="61">
        <v>0</v>
      </c>
      <c r="AK218" s="61">
        <v>0</v>
      </c>
      <c r="AL218" s="61">
        <v>0</v>
      </c>
      <c r="AM218" s="61">
        <v>0</v>
      </c>
      <c r="AN218" s="62">
        <v>374498</v>
      </c>
      <c r="AO218" s="61">
        <v>0</v>
      </c>
      <c r="AP218" s="61"/>
      <c r="AQ218" s="62">
        <v>1243956</v>
      </c>
      <c r="AR218" s="61"/>
      <c r="AS218" s="62">
        <v>1897900</v>
      </c>
      <c r="AT218" s="62">
        <v>4549405</v>
      </c>
      <c r="AU218" s="62">
        <v>1778093</v>
      </c>
      <c r="AV218" s="61"/>
      <c r="AW218" s="62">
        <v>166152</v>
      </c>
      <c r="AX218" s="62">
        <v>617440</v>
      </c>
      <c r="AY218" s="61"/>
      <c r="AZ218" s="62">
        <v>428518</v>
      </c>
      <c r="BA218" s="61"/>
      <c r="BB218" s="62">
        <v>85203</v>
      </c>
      <c r="BC218" s="62">
        <v>344868</v>
      </c>
      <c r="BD218" s="62">
        <v>6751</v>
      </c>
      <c r="BE218" s="61"/>
      <c r="BF218" s="61">
        <v>0</v>
      </c>
      <c r="BG218" s="61"/>
      <c r="BH218" s="61">
        <v>0</v>
      </c>
      <c r="BI218" s="61"/>
      <c r="BJ218" s="62">
        <v>613981</v>
      </c>
      <c r="BK218" s="61"/>
      <c r="BL218" s="61">
        <v>0</v>
      </c>
      <c r="BM218" s="61">
        <v>0</v>
      </c>
      <c r="BN218" s="62">
        <v>-3269456</v>
      </c>
      <c r="BO218" s="61"/>
    </row>
    <row r="219" spans="1:67" x14ac:dyDescent="0.2">
      <c r="A219" s="57" t="s">
        <v>11</v>
      </c>
      <c r="B219" s="56" t="s">
        <v>11</v>
      </c>
      <c r="C219" s="56" t="s">
        <v>11</v>
      </c>
      <c r="D219" s="56">
        <v>2007</v>
      </c>
      <c r="E219" s="58">
        <v>62070565</v>
      </c>
      <c r="F219" s="58">
        <v>58590235</v>
      </c>
      <c r="G219" s="59">
        <v>49063402</v>
      </c>
      <c r="H219" s="59">
        <v>13007163</v>
      </c>
      <c r="I219" s="60">
        <v>0</v>
      </c>
      <c r="J219" s="58">
        <v>-3480330</v>
      </c>
      <c r="K219" s="61"/>
      <c r="L219" s="62">
        <v>188431</v>
      </c>
      <c r="M219" s="61"/>
      <c r="N219" s="62">
        <v>76539</v>
      </c>
      <c r="O219" s="62">
        <v>2719543</v>
      </c>
      <c r="P219" s="61"/>
      <c r="Q219" s="61"/>
      <c r="R219" s="61"/>
      <c r="S219" s="61">
        <v>0</v>
      </c>
      <c r="T219" s="61">
        <v>0</v>
      </c>
      <c r="U219" s="61"/>
      <c r="V219" s="62">
        <v>2343714</v>
      </c>
      <c r="W219" s="61"/>
      <c r="X219" s="61">
        <v>0</v>
      </c>
      <c r="Y219" s="62">
        <v>10393799</v>
      </c>
      <c r="Z219" s="62">
        <v>14794388</v>
      </c>
      <c r="AA219" s="61"/>
      <c r="AB219" s="62">
        <v>573648</v>
      </c>
      <c r="AC219" s="62">
        <v>4052352</v>
      </c>
      <c r="AD219" s="61"/>
      <c r="AE219" s="62">
        <v>7389560</v>
      </c>
      <c r="AF219" s="61"/>
      <c r="AG219" s="62">
        <v>4215154</v>
      </c>
      <c r="AH219" s="62">
        <v>2316274</v>
      </c>
      <c r="AI219" s="61"/>
      <c r="AJ219" s="61">
        <v>0</v>
      </c>
      <c r="AK219" s="61">
        <v>0</v>
      </c>
      <c r="AL219" s="61">
        <v>0</v>
      </c>
      <c r="AM219" s="61">
        <v>0</v>
      </c>
      <c r="AN219" s="62">
        <v>329881</v>
      </c>
      <c r="AO219" s="61">
        <v>0</v>
      </c>
      <c r="AP219" s="61"/>
      <c r="AQ219" s="62">
        <v>1255719</v>
      </c>
      <c r="AR219" s="61"/>
      <c r="AS219" s="62">
        <v>2063808</v>
      </c>
      <c r="AT219" s="62">
        <v>4783124</v>
      </c>
      <c r="AU219" s="62">
        <v>2019161</v>
      </c>
      <c r="AV219" s="61"/>
      <c r="AW219" s="62">
        <v>166152</v>
      </c>
      <c r="AX219" s="62">
        <v>623159</v>
      </c>
      <c r="AY219" s="61"/>
      <c r="AZ219" s="62">
        <v>458573</v>
      </c>
      <c r="BA219" s="61"/>
      <c r="BB219" s="62">
        <v>85203</v>
      </c>
      <c r="BC219" s="62">
        <v>350927</v>
      </c>
      <c r="BD219" s="62">
        <v>159622</v>
      </c>
      <c r="BE219" s="61"/>
      <c r="BF219" s="61">
        <v>0</v>
      </c>
      <c r="BG219" s="61"/>
      <c r="BH219" s="61">
        <v>0</v>
      </c>
      <c r="BI219" s="61"/>
      <c r="BJ219" s="62">
        <v>711834</v>
      </c>
      <c r="BK219" s="61"/>
      <c r="BL219" s="61">
        <v>0</v>
      </c>
      <c r="BM219" s="61">
        <v>0</v>
      </c>
      <c r="BN219" s="62">
        <v>-3480330</v>
      </c>
      <c r="BO219" s="61"/>
    </row>
    <row r="220" spans="1:67" x14ac:dyDescent="0.2">
      <c r="A220" s="57" t="s">
        <v>11</v>
      </c>
      <c r="B220" s="56" t="s">
        <v>11</v>
      </c>
      <c r="C220" s="56" t="s">
        <v>11</v>
      </c>
      <c r="D220" s="56">
        <v>2008</v>
      </c>
      <c r="E220" s="58">
        <v>65983152</v>
      </c>
      <c r="F220" s="58">
        <v>61789390</v>
      </c>
      <c r="G220" s="59">
        <v>51866492</v>
      </c>
      <c r="H220" s="59">
        <v>14116660</v>
      </c>
      <c r="I220" s="60">
        <v>0</v>
      </c>
      <c r="J220" s="58">
        <v>-4193762</v>
      </c>
      <c r="K220" s="61"/>
      <c r="L220" s="62">
        <v>188431</v>
      </c>
      <c r="M220" s="61"/>
      <c r="N220" s="62">
        <v>77721</v>
      </c>
      <c r="O220" s="62">
        <v>2719543</v>
      </c>
      <c r="P220" s="61"/>
      <c r="Q220" s="61"/>
      <c r="R220" s="61"/>
      <c r="S220" s="61">
        <v>0</v>
      </c>
      <c r="T220" s="61">
        <v>0</v>
      </c>
      <c r="U220" s="61"/>
      <c r="V220" s="62">
        <v>2638897</v>
      </c>
      <c r="W220" s="61"/>
      <c r="X220" s="61">
        <v>0</v>
      </c>
      <c r="Y220" s="62">
        <v>10962507</v>
      </c>
      <c r="Z220" s="62">
        <v>15705108</v>
      </c>
      <c r="AA220" s="61"/>
      <c r="AB220" s="62">
        <v>590686</v>
      </c>
      <c r="AC220" s="62">
        <v>4178186</v>
      </c>
      <c r="AD220" s="61"/>
      <c r="AE220" s="62">
        <v>7726879</v>
      </c>
      <c r="AF220" s="61"/>
      <c r="AG220" s="62">
        <v>4739607</v>
      </c>
      <c r="AH220" s="62">
        <v>2338927</v>
      </c>
      <c r="AI220" s="61"/>
      <c r="AJ220" s="61">
        <v>0</v>
      </c>
      <c r="AK220" s="61">
        <v>0</v>
      </c>
      <c r="AL220" s="61">
        <v>0</v>
      </c>
      <c r="AM220" s="61">
        <v>0</v>
      </c>
      <c r="AN220" s="62">
        <v>329881</v>
      </c>
      <c r="AO220" s="61">
        <v>0</v>
      </c>
      <c r="AP220" s="61"/>
      <c r="AQ220" s="62">
        <v>1276562</v>
      </c>
      <c r="AR220" s="61"/>
      <c r="AS220" s="62">
        <v>2170890</v>
      </c>
      <c r="AT220" s="62">
        <v>5071762</v>
      </c>
      <c r="AU220" s="62">
        <v>2443587</v>
      </c>
      <c r="AV220" s="61"/>
      <c r="AW220" s="62">
        <v>166152</v>
      </c>
      <c r="AX220" s="62">
        <v>646385</v>
      </c>
      <c r="AY220" s="61"/>
      <c r="AZ220" s="62">
        <v>458573</v>
      </c>
      <c r="BA220" s="61"/>
      <c r="BB220" s="62">
        <v>85203</v>
      </c>
      <c r="BC220" s="62">
        <v>627065</v>
      </c>
      <c r="BD220" s="62">
        <v>99929</v>
      </c>
      <c r="BE220" s="61"/>
      <c r="BF220" s="61">
        <v>0</v>
      </c>
      <c r="BG220" s="61"/>
      <c r="BH220" s="61">
        <v>0</v>
      </c>
      <c r="BI220" s="61"/>
      <c r="BJ220" s="62">
        <v>740671</v>
      </c>
      <c r="BK220" s="61"/>
      <c r="BL220" s="61">
        <v>0</v>
      </c>
      <c r="BM220" s="61">
        <v>0</v>
      </c>
      <c r="BN220" s="62">
        <v>-4193762</v>
      </c>
      <c r="BO220" s="61"/>
    </row>
    <row r="221" spans="1:67" x14ac:dyDescent="0.2">
      <c r="A221" s="57" t="s">
        <v>11</v>
      </c>
      <c r="B221" s="56" t="s">
        <v>11</v>
      </c>
      <c r="C221" s="56" t="s">
        <v>11</v>
      </c>
      <c r="D221" s="56">
        <v>2009</v>
      </c>
      <c r="E221" s="58">
        <v>83587553</v>
      </c>
      <c r="F221" s="58">
        <v>77896497</v>
      </c>
      <c r="G221" s="59">
        <v>67798023</v>
      </c>
      <c r="H221" s="59">
        <v>15789530</v>
      </c>
      <c r="I221" s="60">
        <v>0</v>
      </c>
      <c r="J221" s="58">
        <v>-5691056</v>
      </c>
      <c r="K221" s="61"/>
      <c r="L221" s="62">
        <v>189861</v>
      </c>
      <c r="M221" s="61"/>
      <c r="N221" s="62">
        <v>155234</v>
      </c>
      <c r="O221" s="62">
        <v>3725084</v>
      </c>
      <c r="P221" s="61"/>
      <c r="Q221" s="61"/>
      <c r="R221" s="61"/>
      <c r="S221" s="61">
        <v>0</v>
      </c>
      <c r="T221" s="61">
        <v>0</v>
      </c>
      <c r="U221" s="61"/>
      <c r="V221" s="62">
        <v>5656808</v>
      </c>
      <c r="W221" s="61"/>
      <c r="X221" s="61">
        <v>0</v>
      </c>
      <c r="Y221" s="62">
        <v>15009245</v>
      </c>
      <c r="Z221" s="62">
        <v>18458219</v>
      </c>
      <c r="AA221" s="61"/>
      <c r="AB221" s="62">
        <v>656038</v>
      </c>
      <c r="AC221" s="62">
        <v>5368093</v>
      </c>
      <c r="AD221" s="61"/>
      <c r="AE221" s="62">
        <v>9451203</v>
      </c>
      <c r="AF221" s="61"/>
      <c r="AG221" s="62">
        <v>6084886</v>
      </c>
      <c r="AH221" s="62">
        <v>3042864</v>
      </c>
      <c r="AI221" s="61"/>
      <c r="AJ221" s="61">
        <v>488</v>
      </c>
      <c r="AK221" s="61">
        <v>0</v>
      </c>
      <c r="AL221" s="61">
        <v>0</v>
      </c>
      <c r="AM221" s="61">
        <v>0</v>
      </c>
      <c r="AN221" s="62">
        <v>806102</v>
      </c>
      <c r="AO221" s="62">
        <v>60390</v>
      </c>
      <c r="AP221" s="61"/>
      <c r="AQ221" s="62">
        <v>1318506</v>
      </c>
      <c r="AR221" s="61"/>
      <c r="AS221" s="62">
        <v>1757297</v>
      </c>
      <c r="AT221" s="62">
        <v>5750703</v>
      </c>
      <c r="AU221" s="62">
        <v>3163235</v>
      </c>
      <c r="AV221" s="61"/>
      <c r="AW221" s="62">
        <v>166152</v>
      </c>
      <c r="AX221" s="62">
        <v>668380</v>
      </c>
      <c r="AY221" s="61"/>
      <c r="AZ221" s="62">
        <v>478244</v>
      </c>
      <c r="BA221" s="61"/>
      <c r="BB221" s="62">
        <v>96105</v>
      </c>
      <c r="BC221" s="62">
        <v>663824</v>
      </c>
      <c r="BD221" s="62">
        <v>115273</v>
      </c>
      <c r="BE221" s="61"/>
      <c r="BF221" s="61">
        <v>0</v>
      </c>
      <c r="BG221" s="61"/>
      <c r="BH221" s="61">
        <v>0</v>
      </c>
      <c r="BI221" s="61"/>
      <c r="BJ221" s="62">
        <v>745319</v>
      </c>
      <c r="BK221" s="61"/>
      <c r="BL221" s="61">
        <v>0</v>
      </c>
      <c r="BM221" s="61">
        <v>0</v>
      </c>
      <c r="BN221" s="62">
        <v>-5691056</v>
      </c>
      <c r="BO221" s="61"/>
    </row>
    <row r="222" spans="1:67" x14ac:dyDescent="0.2">
      <c r="A222" s="57" t="s">
        <v>11</v>
      </c>
      <c r="B222" s="56" t="s">
        <v>11</v>
      </c>
      <c r="C222" s="56" t="s">
        <v>11</v>
      </c>
      <c r="D222" s="56">
        <v>2010</v>
      </c>
      <c r="E222" s="58">
        <v>88039994</v>
      </c>
      <c r="F222" s="58">
        <v>81972841</v>
      </c>
      <c r="G222" s="59">
        <v>70053267</v>
      </c>
      <c r="H222" s="59">
        <v>17986727</v>
      </c>
      <c r="I222" s="60">
        <v>0</v>
      </c>
      <c r="J222" s="58">
        <v>-6067153</v>
      </c>
      <c r="K222" s="61"/>
      <c r="L222" s="62">
        <v>189861</v>
      </c>
      <c r="M222" s="61"/>
      <c r="N222" s="62">
        <v>173456</v>
      </c>
      <c r="O222" s="62">
        <v>3725084</v>
      </c>
      <c r="P222" s="61"/>
      <c r="Q222" s="61"/>
      <c r="R222" s="61"/>
      <c r="S222" s="61">
        <v>0</v>
      </c>
      <c r="T222" s="61">
        <v>0</v>
      </c>
      <c r="U222" s="61"/>
      <c r="V222" s="62">
        <v>5693360</v>
      </c>
      <c r="W222" s="61"/>
      <c r="X222" s="61">
        <v>0</v>
      </c>
      <c r="Y222" s="62">
        <v>15535267</v>
      </c>
      <c r="Z222" s="62">
        <v>19314427</v>
      </c>
      <c r="AA222" s="61"/>
      <c r="AB222" s="62">
        <v>678892</v>
      </c>
      <c r="AC222" s="62">
        <v>5458097</v>
      </c>
      <c r="AD222" s="61"/>
      <c r="AE222" s="62">
        <v>9824406</v>
      </c>
      <c r="AF222" s="61"/>
      <c r="AG222" s="62">
        <v>6427321</v>
      </c>
      <c r="AH222" s="62">
        <v>3032608</v>
      </c>
      <c r="AI222" s="61"/>
      <c r="AJ222" s="61">
        <v>488</v>
      </c>
      <c r="AK222" s="61">
        <v>0</v>
      </c>
      <c r="AL222" s="61">
        <v>0</v>
      </c>
      <c r="AM222" s="61">
        <v>0</v>
      </c>
      <c r="AN222" s="62">
        <v>847161</v>
      </c>
      <c r="AO222" s="62">
        <v>60390</v>
      </c>
      <c r="AP222" s="61"/>
      <c r="AQ222" s="62">
        <v>1325747</v>
      </c>
      <c r="AR222" s="61"/>
      <c r="AS222" s="62">
        <v>2303830</v>
      </c>
      <c r="AT222" s="62">
        <v>7205303</v>
      </c>
      <c r="AU222" s="62">
        <v>3264732</v>
      </c>
      <c r="AV222" s="61"/>
      <c r="AW222" s="62">
        <v>166152</v>
      </c>
      <c r="AX222" s="62">
        <v>673290</v>
      </c>
      <c r="AY222" s="61"/>
      <c r="AZ222" s="62">
        <v>478244</v>
      </c>
      <c r="BA222" s="61"/>
      <c r="BB222" s="62">
        <v>109339</v>
      </c>
      <c r="BC222" s="62">
        <v>664670</v>
      </c>
      <c r="BD222" s="62">
        <v>142550</v>
      </c>
      <c r="BE222" s="61"/>
      <c r="BF222" s="61">
        <v>0</v>
      </c>
      <c r="BG222" s="61"/>
      <c r="BH222" s="61">
        <v>0</v>
      </c>
      <c r="BI222" s="61"/>
      <c r="BJ222" s="62">
        <v>745319</v>
      </c>
      <c r="BK222" s="61"/>
      <c r="BL222" s="61">
        <v>0</v>
      </c>
      <c r="BM222" s="61">
        <v>0</v>
      </c>
      <c r="BN222" s="62">
        <v>-6067153</v>
      </c>
      <c r="BO222" s="61"/>
    </row>
    <row r="223" spans="1:67" x14ac:dyDescent="0.2">
      <c r="A223" s="57" t="s">
        <v>11</v>
      </c>
      <c r="B223" s="56" t="s">
        <v>11</v>
      </c>
      <c r="C223" s="56" t="s">
        <v>11</v>
      </c>
      <c r="D223" s="56">
        <v>2011</v>
      </c>
      <c r="E223" s="58">
        <v>93050477</v>
      </c>
      <c r="F223" s="58">
        <v>86733113</v>
      </c>
      <c r="G223" s="59">
        <v>73862285</v>
      </c>
      <c r="H223" s="59">
        <v>19188192</v>
      </c>
      <c r="I223" s="60">
        <v>0</v>
      </c>
      <c r="J223" s="58">
        <v>-6317364</v>
      </c>
      <c r="K223" s="61"/>
      <c r="L223" s="62">
        <v>189861</v>
      </c>
      <c r="M223" s="61"/>
      <c r="N223" s="62">
        <v>200966</v>
      </c>
      <c r="O223" s="62">
        <v>3725084</v>
      </c>
      <c r="P223" s="61"/>
      <c r="Q223" s="61"/>
      <c r="R223" s="61"/>
      <c r="S223" s="61">
        <v>0</v>
      </c>
      <c r="T223" s="61">
        <v>0</v>
      </c>
      <c r="U223" s="61"/>
      <c r="V223" s="62">
        <v>5963875</v>
      </c>
      <c r="W223" s="61"/>
      <c r="X223" s="61">
        <v>0</v>
      </c>
      <c r="Y223" s="62">
        <v>16083180</v>
      </c>
      <c r="Z223" s="62">
        <v>20282805</v>
      </c>
      <c r="AA223" s="61"/>
      <c r="AB223" s="62">
        <v>691451</v>
      </c>
      <c r="AC223" s="62">
        <v>5957249</v>
      </c>
      <c r="AD223" s="61"/>
      <c r="AE223" s="62">
        <v>10342789</v>
      </c>
      <c r="AF223" s="61"/>
      <c r="AG223" s="62">
        <v>7316165</v>
      </c>
      <c r="AH223" s="62">
        <v>3108372</v>
      </c>
      <c r="AI223" s="61"/>
      <c r="AJ223" s="61">
        <v>488</v>
      </c>
      <c r="AK223" s="61">
        <v>0</v>
      </c>
      <c r="AL223" s="61">
        <v>0</v>
      </c>
      <c r="AM223" s="61">
        <v>0</v>
      </c>
      <c r="AN223" s="62">
        <v>852372</v>
      </c>
      <c r="AO223" s="62">
        <v>393814</v>
      </c>
      <c r="AP223" s="61"/>
      <c r="AQ223" s="62">
        <v>1332178</v>
      </c>
      <c r="AR223" s="61"/>
      <c r="AS223" s="62">
        <v>2583125</v>
      </c>
      <c r="AT223" s="62">
        <v>7753721</v>
      </c>
      <c r="AU223" s="62">
        <v>3289281</v>
      </c>
      <c r="AV223" s="61"/>
      <c r="AW223" s="62">
        <v>166152</v>
      </c>
      <c r="AX223" s="62">
        <v>676100</v>
      </c>
      <c r="AY223" s="61"/>
      <c r="AZ223" s="62">
        <v>478244</v>
      </c>
      <c r="BA223" s="61"/>
      <c r="BB223" s="62">
        <v>109339</v>
      </c>
      <c r="BC223" s="62">
        <v>665750</v>
      </c>
      <c r="BD223" s="62">
        <v>142550</v>
      </c>
      <c r="BE223" s="61"/>
      <c r="BF223" s="61">
        <v>0</v>
      </c>
      <c r="BG223" s="61"/>
      <c r="BH223" s="61">
        <v>0</v>
      </c>
      <c r="BI223" s="61"/>
      <c r="BJ223" s="62">
        <v>745566</v>
      </c>
      <c r="BK223" s="61"/>
      <c r="BL223" s="61">
        <v>0</v>
      </c>
      <c r="BM223" s="61">
        <v>0</v>
      </c>
      <c r="BN223" s="62">
        <v>-6317364</v>
      </c>
      <c r="BO223" s="61"/>
    </row>
    <row r="224" spans="1:67" ht="12" customHeight="1" x14ac:dyDescent="0.2">
      <c r="A224" s="57" t="s">
        <v>11</v>
      </c>
      <c r="B224" s="56" t="s">
        <v>157</v>
      </c>
      <c r="C224" s="56" t="s">
        <v>157</v>
      </c>
      <c r="D224" s="56">
        <v>2002</v>
      </c>
      <c r="E224" s="58">
        <v>39737774</v>
      </c>
      <c r="F224" s="58">
        <v>38355324</v>
      </c>
      <c r="G224" s="59">
        <v>31670944</v>
      </c>
      <c r="H224" s="59">
        <v>8066830</v>
      </c>
      <c r="I224" s="60">
        <v>0</v>
      </c>
      <c r="J224" s="58">
        <v>-1382450</v>
      </c>
      <c r="K224" s="61"/>
      <c r="L224" s="61">
        <v>0</v>
      </c>
      <c r="M224" s="61"/>
      <c r="N224" s="62">
        <v>49918</v>
      </c>
      <c r="O224" s="62">
        <v>2677445</v>
      </c>
      <c r="P224" s="61"/>
      <c r="Q224" s="61"/>
      <c r="R224" s="61"/>
      <c r="S224" s="61">
        <v>0</v>
      </c>
      <c r="T224" s="61">
        <v>0</v>
      </c>
      <c r="U224" s="61"/>
      <c r="V224" s="62">
        <v>1675014</v>
      </c>
      <c r="W224" s="61"/>
      <c r="X224" s="61">
        <v>0</v>
      </c>
      <c r="Y224" s="62">
        <v>7152705</v>
      </c>
      <c r="Z224" s="62">
        <v>8443056</v>
      </c>
      <c r="AA224" s="61"/>
      <c r="AB224" s="62">
        <v>469032</v>
      </c>
      <c r="AC224" s="62">
        <v>3576604</v>
      </c>
      <c r="AD224" s="61"/>
      <c r="AE224" s="62">
        <v>5786776</v>
      </c>
      <c r="AF224" s="61"/>
      <c r="AG224" s="61">
        <v>0</v>
      </c>
      <c r="AH224" s="62">
        <v>1840394</v>
      </c>
      <c r="AI224" s="61"/>
      <c r="AJ224" s="61">
        <v>0</v>
      </c>
      <c r="AK224" s="61">
        <v>0</v>
      </c>
      <c r="AL224" s="61">
        <v>0</v>
      </c>
      <c r="AM224" s="61">
        <v>0</v>
      </c>
      <c r="AN224" s="62">
        <v>350095</v>
      </c>
      <c r="AO224" s="61">
        <v>0</v>
      </c>
      <c r="AP224" s="61"/>
      <c r="AQ224" s="62">
        <v>1071577</v>
      </c>
      <c r="AR224" s="61"/>
      <c r="AS224" s="62">
        <v>947539</v>
      </c>
      <c r="AT224" s="62">
        <v>3027190</v>
      </c>
      <c r="AU224" s="62">
        <v>1269809</v>
      </c>
      <c r="AV224" s="61"/>
      <c r="AW224" s="62">
        <v>95386</v>
      </c>
      <c r="AX224" s="62">
        <v>599877</v>
      </c>
      <c r="AY224" s="61"/>
      <c r="AZ224" s="62">
        <v>290863</v>
      </c>
      <c r="BA224" s="61"/>
      <c r="BB224" s="62">
        <v>66375</v>
      </c>
      <c r="BC224" s="62">
        <v>264318</v>
      </c>
      <c r="BD224" s="62">
        <v>83801</v>
      </c>
      <c r="BE224" s="61"/>
      <c r="BF224" s="61">
        <v>0</v>
      </c>
      <c r="BG224" s="61"/>
      <c r="BH224" s="61">
        <v>0</v>
      </c>
      <c r="BI224" s="61"/>
      <c r="BJ224" s="61">
        <v>0</v>
      </c>
      <c r="BK224" s="61"/>
      <c r="BL224" s="61">
        <v>0</v>
      </c>
      <c r="BM224" s="61">
        <v>0</v>
      </c>
      <c r="BN224" s="62">
        <v>-1382450</v>
      </c>
      <c r="BO224" s="61"/>
    </row>
    <row r="225" spans="1:67" x14ac:dyDescent="0.2">
      <c r="A225" s="57" t="s">
        <v>11</v>
      </c>
      <c r="B225" s="56" t="s">
        <v>157</v>
      </c>
      <c r="C225" s="56" t="s">
        <v>157</v>
      </c>
      <c r="D225" s="56">
        <v>2003</v>
      </c>
      <c r="E225" s="58">
        <v>42887182</v>
      </c>
      <c r="F225" s="58">
        <v>41142771</v>
      </c>
      <c r="G225" s="59">
        <v>33915153</v>
      </c>
      <c r="H225" s="59">
        <v>8972029</v>
      </c>
      <c r="I225" s="60">
        <v>0</v>
      </c>
      <c r="J225" s="58">
        <v>-1744411</v>
      </c>
      <c r="K225" s="61"/>
      <c r="L225" s="61">
        <v>0</v>
      </c>
      <c r="M225" s="61"/>
      <c r="N225" s="62">
        <v>50770</v>
      </c>
      <c r="O225" s="62">
        <v>2763511</v>
      </c>
      <c r="P225" s="61"/>
      <c r="Q225" s="61"/>
      <c r="R225" s="61"/>
      <c r="S225" s="61">
        <v>0</v>
      </c>
      <c r="T225" s="61">
        <v>0</v>
      </c>
      <c r="U225" s="61"/>
      <c r="V225" s="62">
        <v>1752988</v>
      </c>
      <c r="W225" s="61"/>
      <c r="X225" s="61">
        <v>0</v>
      </c>
      <c r="Y225" s="62">
        <v>7422244</v>
      </c>
      <c r="Z225" s="62">
        <v>9412724</v>
      </c>
      <c r="AA225" s="61"/>
      <c r="AB225" s="62">
        <v>478623</v>
      </c>
      <c r="AC225" s="62">
        <v>3979216</v>
      </c>
      <c r="AD225" s="61"/>
      <c r="AE225" s="62">
        <v>6167093</v>
      </c>
      <c r="AF225" s="61"/>
      <c r="AG225" s="61">
        <v>0</v>
      </c>
      <c r="AH225" s="62">
        <v>1887984</v>
      </c>
      <c r="AI225" s="61"/>
      <c r="AJ225" s="61">
        <v>0</v>
      </c>
      <c r="AK225" s="61">
        <v>0</v>
      </c>
      <c r="AL225" s="61">
        <v>0</v>
      </c>
      <c r="AM225" s="61">
        <v>0</v>
      </c>
      <c r="AN225" s="62">
        <v>352051</v>
      </c>
      <c r="AO225" s="61">
        <v>0</v>
      </c>
      <c r="AP225" s="61"/>
      <c r="AQ225" s="62">
        <v>1104159</v>
      </c>
      <c r="AR225" s="61"/>
      <c r="AS225" s="62">
        <v>1481319</v>
      </c>
      <c r="AT225" s="62">
        <v>3334625</v>
      </c>
      <c r="AU225" s="62">
        <v>1278017</v>
      </c>
      <c r="AV225" s="61"/>
      <c r="AW225" s="62">
        <v>96772</v>
      </c>
      <c r="AX225" s="62">
        <v>614319</v>
      </c>
      <c r="AY225" s="61"/>
      <c r="AZ225" s="62">
        <v>290863</v>
      </c>
      <c r="BA225" s="61"/>
      <c r="BB225" s="62">
        <v>66375</v>
      </c>
      <c r="BC225" s="62">
        <v>269599</v>
      </c>
      <c r="BD225" s="62">
        <v>83930</v>
      </c>
      <c r="BE225" s="61"/>
      <c r="BF225" s="61">
        <v>0</v>
      </c>
      <c r="BG225" s="61"/>
      <c r="BH225" s="61">
        <v>0</v>
      </c>
      <c r="BI225" s="61"/>
      <c r="BJ225" s="61">
        <v>0</v>
      </c>
      <c r="BK225" s="61"/>
      <c r="BL225" s="61">
        <v>0</v>
      </c>
      <c r="BM225" s="61">
        <v>0</v>
      </c>
      <c r="BN225" s="62">
        <v>-1744411</v>
      </c>
      <c r="BO225" s="61"/>
    </row>
    <row r="226" spans="1:67" x14ac:dyDescent="0.2">
      <c r="A226" s="57" t="s">
        <v>11</v>
      </c>
      <c r="B226" s="56" t="s">
        <v>157</v>
      </c>
      <c r="C226" s="56" t="s">
        <v>157</v>
      </c>
      <c r="D226" s="56">
        <v>2004</v>
      </c>
      <c r="E226" s="58">
        <v>50063657</v>
      </c>
      <c r="F226" s="58">
        <v>47538678</v>
      </c>
      <c r="G226" s="59">
        <v>39123951</v>
      </c>
      <c r="H226" s="59">
        <v>10939706</v>
      </c>
      <c r="I226" s="60">
        <v>0</v>
      </c>
      <c r="J226" s="58">
        <v>-2524979</v>
      </c>
      <c r="K226" s="61"/>
      <c r="L226" s="61">
        <v>0</v>
      </c>
      <c r="M226" s="61"/>
      <c r="N226" s="62">
        <v>50770</v>
      </c>
      <c r="O226" s="62">
        <v>2790706</v>
      </c>
      <c r="P226" s="61"/>
      <c r="Q226" s="61"/>
      <c r="R226" s="61"/>
      <c r="S226" s="61">
        <v>0</v>
      </c>
      <c r="T226" s="61">
        <v>0</v>
      </c>
      <c r="U226" s="61"/>
      <c r="V226" s="62">
        <v>1777534</v>
      </c>
      <c r="W226" s="61"/>
      <c r="X226" s="61">
        <v>0</v>
      </c>
      <c r="Y226" s="62">
        <v>8443438</v>
      </c>
      <c r="Z226" s="62">
        <v>11272233</v>
      </c>
      <c r="AA226" s="61"/>
      <c r="AB226" s="62">
        <v>486005</v>
      </c>
      <c r="AC226" s="62">
        <v>5650070</v>
      </c>
      <c r="AD226" s="61"/>
      <c r="AE226" s="62">
        <v>6673484</v>
      </c>
      <c r="AF226" s="61"/>
      <c r="AG226" s="61">
        <v>0</v>
      </c>
      <c r="AH226" s="62">
        <v>1979711</v>
      </c>
      <c r="AI226" s="61"/>
      <c r="AJ226" s="61">
        <v>0</v>
      </c>
      <c r="AK226" s="61">
        <v>0</v>
      </c>
      <c r="AL226" s="61">
        <v>0</v>
      </c>
      <c r="AM226" s="61">
        <v>0</v>
      </c>
      <c r="AN226" s="62">
        <v>410170</v>
      </c>
      <c r="AO226" s="61">
        <v>0</v>
      </c>
      <c r="AP226" s="61"/>
      <c r="AQ226" s="62">
        <v>1155660</v>
      </c>
      <c r="AR226" s="61"/>
      <c r="AS226" s="62">
        <v>2136638</v>
      </c>
      <c r="AT226" s="62">
        <v>4019390</v>
      </c>
      <c r="AU226" s="62">
        <v>1712217</v>
      </c>
      <c r="AV226" s="61"/>
      <c r="AW226" s="62">
        <v>96772</v>
      </c>
      <c r="AX226" s="62">
        <v>622267</v>
      </c>
      <c r="AY226" s="61"/>
      <c r="AZ226" s="62">
        <v>302107</v>
      </c>
      <c r="BA226" s="61"/>
      <c r="BB226" s="62">
        <v>66375</v>
      </c>
      <c r="BC226" s="62">
        <v>328045</v>
      </c>
      <c r="BD226" s="62">
        <v>90065</v>
      </c>
      <c r="BE226" s="61"/>
      <c r="BF226" s="61">
        <v>0</v>
      </c>
      <c r="BG226" s="61"/>
      <c r="BH226" s="61">
        <v>0</v>
      </c>
      <c r="BI226" s="61"/>
      <c r="BJ226" s="61">
        <v>0</v>
      </c>
      <c r="BK226" s="61"/>
      <c r="BL226" s="61">
        <v>0</v>
      </c>
      <c r="BM226" s="61">
        <v>0</v>
      </c>
      <c r="BN226" s="62">
        <v>-2524979</v>
      </c>
      <c r="BO226" s="61"/>
    </row>
    <row r="227" spans="1:67" x14ac:dyDescent="0.2">
      <c r="A227" s="57" t="s">
        <v>11</v>
      </c>
      <c r="B227" s="56" t="s">
        <v>11</v>
      </c>
      <c r="C227" s="56" t="s">
        <v>156</v>
      </c>
      <c r="D227" s="56">
        <v>2003</v>
      </c>
      <c r="E227" s="58">
        <v>6694069</v>
      </c>
      <c r="F227" s="58">
        <v>5951372</v>
      </c>
      <c r="G227" s="59">
        <v>6462540</v>
      </c>
      <c r="H227" s="59">
        <v>231529</v>
      </c>
      <c r="I227" s="60">
        <v>0</v>
      </c>
      <c r="J227" s="58">
        <v>-742697</v>
      </c>
      <c r="K227" s="61"/>
      <c r="L227" s="61">
        <v>0</v>
      </c>
      <c r="M227" s="61"/>
      <c r="N227" s="62">
        <v>53369</v>
      </c>
      <c r="O227" s="62">
        <v>480258</v>
      </c>
      <c r="P227" s="61"/>
      <c r="Q227" s="61"/>
      <c r="R227" s="61"/>
      <c r="S227" s="61">
        <v>0</v>
      </c>
      <c r="T227" s="61">
        <v>0</v>
      </c>
      <c r="U227" s="61"/>
      <c r="V227" s="62">
        <v>1124512</v>
      </c>
      <c r="W227" s="61"/>
      <c r="X227" s="61">
        <v>0</v>
      </c>
      <c r="Y227" s="62">
        <v>2101324</v>
      </c>
      <c r="Z227" s="62">
        <v>946399</v>
      </c>
      <c r="AA227" s="61"/>
      <c r="AB227" s="62">
        <v>2356</v>
      </c>
      <c r="AC227" s="62">
        <v>358364</v>
      </c>
      <c r="AD227" s="61"/>
      <c r="AE227" s="62">
        <v>824643</v>
      </c>
      <c r="AF227" s="61"/>
      <c r="AG227" s="61">
        <v>0</v>
      </c>
      <c r="AH227" s="62">
        <v>571315</v>
      </c>
      <c r="AI227" s="61"/>
      <c r="AJ227" s="61">
        <v>0</v>
      </c>
      <c r="AK227" s="61">
        <v>0</v>
      </c>
      <c r="AL227" s="61">
        <v>0</v>
      </c>
      <c r="AM227" s="61">
        <v>0</v>
      </c>
      <c r="AN227" s="62">
        <v>5429</v>
      </c>
      <c r="AO227" s="61">
        <v>0</v>
      </c>
      <c r="AP227" s="61"/>
      <c r="AQ227" s="62">
        <v>19007</v>
      </c>
      <c r="AR227" s="61"/>
      <c r="AS227" s="62">
        <v>22547</v>
      </c>
      <c r="AT227" s="62">
        <v>106366</v>
      </c>
      <c r="AU227" s="62">
        <v>77640</v>
      </c>
      <c r="AV227" s="61"/>
      <c r="AW227" s="61">
        <v>0</v>
      </c>
      <c r="AX227" s="61">
        <v>540</v>
      </c>
      <c r="AY227" s="61"/>
      <c r="AZ227" s="61">
        <v>0</v>
      </c>
      <c r="BA227" s="61"/>
      <c r="BB227" s="61">
        <v>0</v>
      </c>
      <c r="BC227" s="61">
        <v>0</v>
      </c>
      <c r="BD227" s="61">
        <v>0</v>
      </c>
      <c r="BE227" s="61"/>
      <c r="BF227" s="61">
        <v>0</v>
      </c>
      <c r="BG227" s="61"/>
      <c r="BH227" s="61">
        <v>0</v>
      </c>
      <c r="BI227" s="61"/>
      <c r="BJ227" s="61">
        <v>0</v>
      </c>
      <c r="BK227" s="61"/>
      <c r="BL227" s="61">
        <v>0</v>
      </c>
      <c r="BM227" s="61">
        <v>0</v>
      </c>
      <c r="BN227" s="62">
        <v>-742697</v>
      </c>
      <c r="BO227" s="61"/>
    </row>
    <row r="228" spans="1:67" x14ac:dyDescent="0.2">
      <c r="A228" s="57" t="s">
        <v>11</v>
      </c>
      <c r="B228" s="56" t="s">
        <v>11</v>
      </c>
      <c r="C228" s="56" t="s">
        <v>156</v>
      </c>
      <c r="D228" s="56">
        <v>2004</v>
      </c>
      <c r="E228" s="58">
        <v>7284045</v>
      </c>
      <c r="F228" s="58">
        <v>6580376</v>
      </c>
      <c r="G228" s="59">
        <v>6794930</v>
      </c>
      <c r="H228" s="59">
        <v>489115</v>
      </c>
      <c r="I228" s="60">
        <v>0</v>
      </c>
      <c r="J228" s="58">
        <v>-703669</v>
      </c>
      <c r="K228" s="61"/>
      <c r="L228" s="61">
        <v>0</v>
      </c>
      <c r="M228" s="61"/>
      <c r="N228" s="62">
        <v>53369</v>
      </c>
      <c r="O228" s="62">
        <v>104191</v>
      </c>
      <c r="P228" s="61"/>
      <c r="Q228" s="61"/>
      <c r="R228" s="61"/>
      <c r="S228" s="61">
        <v>0</v>
      </c>
      <c r="T228" s="61">
        <v>0</v>
      </c>
      <c r="U228" s="61"/>
      <c r="V228" s="62">
        <v>1677681</v>
      </c>
      <c r="W228" s="61"/>
      <c r="X228" s="61">
        <v>0</v>
      </c>
      <c r="Y228" s="62">
        <v>2203612</v>
      </c>
      <c r="Z228" s="62">
        <v>853096</v>
      </c>
      <c r="AA228" s="61"/>
      <c r="AB228" s="62">
        <v>6990</v>
      </c>
      <c r="AC228" s="62">
        <v>451667</v>
      </c>
      <c r="AD228" s="61"/>
      <c r="AE228" s="62">
        <v>865374</v>
      </c>
      <c r="AF228" s="61"/>
      <c r="AG228" s="61">
        <v>0</v>
      </c>
      <c r="AH228" s="62">
        <v>578950</v>
      </c>
      <c r="AI228" s="61"/>
      <c r="AJ228" s="61">
        <v>0</v>
      </c>
      <c r="AK228" s="61">
        <v>0</v>
      </c>
      <c r="AL228" s="61">
        <v>0</v>
      </c>
      <c r="AM228" s="61">
        <v>0</v>
      </c>
      <c r="AN228" s="62">
        <v>5429</v>
      </c>
      <c r="AO228" s="61">
        <v>0</v>
      </c>
      <c r="AP228" s="61"/>
      <c r="AQ228" s="62">
        <v>22754</v>
      </c>
      <c r="AR228" s="61"/>
      <c r="AS228" s="62">
        <v>23032</v>
      </c>
      <c r="AT228" s="62">
        <v>295763</v>
      </c>
      <c r="AU228" s="62">
        <v>101586</v>
      </c>
      <c r="AV228" s="61"/>
      <c r="AW228" s="61">
        <v>0</v>
      </c>
      <c r="AX228" s="62">
        <v>9856</v>
      </c>
      <c r="AY228" s="61"/>
      <c r="AZ228" s="61">
        <v>0</v>
      </c>
      <c r="BA228" s="61"/>
      <c r="BB228" s="61">
        <v>0</v>
      </c>
      <c r="BC228" s="62">
        <v>30695</v>
      </c>
      <c r="BD228" s="61">
        <v>0</v>
      </c>
      <c r="BE228" s="61"/>
      <c r="BF228" s="61">
        <v>0</v>
      </c>
      <c r="BG228" s="61"/>
      <c r="BH228" s="61">
        <v>0</v>
      </c>
      <c r="BI228" s="61"/>
      <c r="BJ228" s="61">
        <v>0</v>
      </c>
      <c r="BK228" s="61"/>
      <c r="BL228" s="61">
        <v>0</v>
      </c>
      <c r="BM228" s="61">
        <v>0</v>
      </c>
      <c r="BN228" s="62">
        <v>-703669</v>
      </c>
      <c r="BO228" s="61"/>
    </row>
    <row r="229" spans="1:67" x14ac:dyDescent="0.2">
      <c r="A229" s="57" t="s">
        <v>11</v>
      </c>
      <c r="B229" s="56" t="s">
        <v>11</v>
      </c>
      <c r="C229" s="56" t="s">
        <v>156</v>
      </c>
      <c r="D229" s="56">
        <v>2005</v>
      </c>
      <c r="E229" s="58">
        <v>8199586</v>
      </c>
      <c r="F229" s="58">
        <v>7480244</v>
      </c>
      <c r="G229" s="59">
        <v>7631438</v>
      </c>
      <c r="H229" s="59">
        <v>568148</v>
      </c>
      <c r="I229" s="60">
        <v>0</v>
      </c>
      <c r="J229" s="58">
        <v>-719342</v>
      </c>
      <c r="K229" s="61"/>
      <c r="L229" s="61">
        <v>0</v>
      </c>
      <c r="M229" s="61"/>
      <c r="N229" s="62">
        <v>53369</v>
      </c>
      <c r="O229" s="62">
        <v>114808</v>
      </c>
      <c r="P229" s="61"/>
      <c r="Q229" s="61"/>
      <c r="R229" s="61"/>
      <c r="S229" s="61">
        <v>0</v>
      </c>
      <c r="T229" s="61">
        <v>0</v>
      </c>
      <c r="U229" s="61"/>
      <c r="V229" s="62">
        <v>2200601</v>
      </c>
      <c r="W229" s="61"/>
      <c r="X229" s="61">
        <v>0</v>
      </c>
      <c r="Y229" s="62">
        <v>2371741</v>
      </c>
      <c r="Z229" s="62">
        <v>1068154</v>
      </c>
      <c r="AA229" s="61"/>
      <c r="AB229" s="62">
        <v>6990</v>
      </c>
      <c r="AC229" s="62">
        <v>236609</v>
      </c>
      <c r="AD229" s="61"/>
      <c r="AE229" s="62">
        <v>939568</v>
      </c>
      <c r="AF229" s="61"/>
      <c r="AG229" s="61">
        <v>0</v>
      </c>
      <c r="AH229" s="62">
        <v>639110</v>
      </c>
      <c r="AI229" s="61"/>
      <c r="AJ229" s="61">
        <v>488</v>
      </c>
      <c r="AK229" s="61">
        <v>0</v>
      </c>
      <c r="AL229" s="61">
        <v>0</v>
      </c>
      <c r="AM229" s="61">
        <v>0</v>
      </c>
      <c r="AN229" s="61">
        <v>0</v>
      </c>
      <c r="AO229" s="61">
        <v>0</v>
      </c>
      <c r="AP229" s="61"/>
      <c r="AQ229" s="62">
        <v>26259</v>
      </c>
      <c r="AR229" s="61"/>
      <c r="AS229" s="62">
        <v>28985</v>
      </c>
      <c r="AT229" s="62">
        <v>295763</v>
      </c>
      <c r="AU229" s="62">
        <v>162995</v>
      </c>
      <c r="AV229" s="61"/>
      <c r="AW229" s="61">
        <v>0</v>
      </c>
      <c r="AX229" s="62">
        <v>22005</v>
      </c>
      <c r="AY229" s="61"/>
      <c r="AZ229" s="62">
        <v>1342</v>
      </c>
      <c r="BA229" s="61"/>
      <c r="BB229" s="61">
        <v>0</v>
      </c>
      <c r="BC229" s="62">
        <v>30799</v>
      </c>
      <c r="BD229" s="61">
        <v>0</v>
      </c>
      <c r="BE229" s="61"/>
      <c r="BF229" s="61">
        <v>0</v>
      </c>
      <c r="BG229" s="61"/>
      <c r="BH229" s="61">
        <v>0</v>
      </c>
      <c r="BI229" s="61"/>
      <c r="BJ229" s="61">
        <v>0</v>
      </c>
      <c r="BK229" s="61"/>
      <c r="BL229" s="61">
        <v>0</v>
      </c>
      <c r="BM229" s="61">
        <v>0</v>
      </c>
      <c r="BN229" s="62">
        <v>-719342</v>
      </c>
      <c r="BO229" s="61"/>
    </row>
    <row r="230" spans="1:67" x14ac:dyDescent="0.2">
      <c r="A230" s="57" t="s">
        <v>11</v>
      </c>
      <c r="B230" s="56" t="s">
        <v>11</v>
      </c>
      <c r="C230" s="56" t="s">
        <v>156</v>
      </c>
      <c r="D230" s="56">
        <v>2006</v>
      </c>
      <c r="E230" s="58">
        <v>8514808</v>
      </c>
      <c r="F230" s="58">
        <v>7822972</v>
      </c>
      <c r="G230" s="59">
        <v>7758739</v>
      </c>
      <c r="H230" s="59">
        <v>756069</v>
      </c>
      <c r="I230" s="60">
        <v>0</v>
      </c>
      <c r="J230" s="58">
        <v>-691836</v>
      </c>
      <c r="K230" s="61"/>
      <c r="L230" s="62">
        <v>1430</v>
      </c>
      <c r="M230" s="61"/>
      <c r="N230" s="62">
        <v>54555</v>
      </c>
      <c r="O230" s="62">
        <v>1005541</v>
      </c>
      <c r="P230" s="61"/>
      <c r="Q230" s="61"/>
      <c r="R230" s="61"/>
      <c r="S230" s="61">
        <v>0</v>
      </c>
      <c r="T230" s="61">
        <v>0</v>
      </c>
      <c r="U230" s="61"/>
      <c r="V230" s="62">
        <v>952701</v>
      </c>
      <c r="W230" s="61"/>
      <c r="X230" s="61">
        <v>0</v>
      </c>
      <c r="Y230" s="62">
        <v>2549059</v>
      </c>
      <c r="Z230" s="62">
        <v>1106033</v>
      </c>
      <c r="AA230" s="61"/>
      <c r="AB230" s="62">
        <v>9103</v>
      </c>
      <c r="AC230" s="62">
        <v>311038</v>
      </c>
      <c r="AD230" s="61"/>
      <c r="AE230" s="62">
        <v>1069895</v>
      </c>
      <c r="AF230" s="61"/>
      <c r="AG230" s="61">
        <v>0</v>
      </c>
      <c r="AH230" s="62">
        <v>698896</v>
      </c>
      <c r="AI230" s="61"/>
      <c r="AJ230" s="61">
        <v>488</v>
      </c>
      <c r="AK230" s="61">
        <v>0</v>
      </c>
      <c r="AL230" s="61">
        <v>0</v>
      </c>
      <c r="AM230" s="61">
        <v>0</v>
      </c>
      <c r="AN230" s="62">
        <v>187053</v>
      </c>
      <c r="AO230" s="61">
        <v>0</v>
      </c>
      <c r="AP230" s="61"/>
      <c r="AQ230" s="62">
        <v>30174</v>
      </c>
      <c r="AR230" s="61"/>
      <c r="AS230" s="62">
        <v>10839</v>
      </c>
      <c r="AT230" s="62">
        <v>295763</v>
      </c>
      <c r="AU230" s="62">
        <v>168088</v>
      </c>
      <c r="AV230" s="61"/>
      <c r="AW230" s="61">
        <v>0</v>
      </c>
      <c r="AX230" s="62">
        <v>9604</v>
      </c>
      <c r="AY230" s="61"/>
      <c r="AZ230" s="62">
        <v>18645</v>
      </c>
      <c r="BA230" s="61"/>
      <c r="BB230" s="61">
        <v>0</v>
      </c>
      <c r="BC230" s="62">
        <v>33714</v>
      </c>
      <c r="BD230" s="61">
        <v>0</v>
      </c>
      <c r="BE230" s="61"/>
      <c r="BF230" s="61">
        <v>0</v>
      </c>
      <c r="BG230" s="61"/>
      <c r="BH230" s="61">
        <v>0</v>
      </c>
      <c r="BI230" s="61"/>
      <c r="BJ230" s="62">
        <v>2189</v>
      </c>
      <c r="BK230" s="61"/>
      <c r="BL230" s="61">
        <v>0</v>
      </c>
      <c r="BM230" s="61">
        <v>0</v>
      </c>
      <c r="BN230" s="62">
        <v>-691836</v>
      </c>
      <c r="BO230" s="61"/>
    </row>
    <row r="231" spans="1:67" x14ac:dyDescent="0.2">
      <c r="A231" s="57" t="s">
        <v>11</v>
      </c>
      <c r="B231" s="56" t="s">
        <v>11</v>
      </c>
      <c r="C231" s="56" t="s">
        <v>156</v>
      </c>
      <c r="D231" s="56">
        <v>2007</v>
      </c>
      <c r="E231" s="58">
        <v>11403395</v>
      </c>
      <c r="F231" s="58">
        <v>10656083</v>
      </c>
      <c r="G231" s="59">
        <v>10137251</v>
      </c>
      <c r="H231" s="59">
        <v>1266144</v>
      </c>
      <c r="I231" s="60">
        <v>0</v>
      </c>
      <c r="J231" s="58">
        <v>-747312</v>
      </c>
      <c r="K231" s="61"/>
      <c r="L231" s="62">
        <v>1430</v>
      </c>
      <c r="M231" s="61"/>
      <c r="N231" s="62">
        <v>70947</v>
      </c>
      <c r="O231" s="62">
        <v>1005541</v>
      </c>
      <c r="P231" s="61"/>
      <c r="Q231" s="61"/>
      <c r="R231" s="61"/>
      <c r="S231" s="61">
        <v>0</v>
      </c>
      <c r="T231" s="61">
        <v>0</v>
      </c>
      <c r="U231" s="61"/>
      <c r="V231" s="62">
        <v>2853559</v>
      </c>
      <c r="W231" s="61"/>
      <c r="X231" s="61">
        <v>0</v>
      </c>
      <c r="Y231" s="62">
        <v>2696956</v>
      </c>
      <c r="Z231" s="62">
        <v>885468</v>
      </c>
      <c r="AA231" s="61"/>
      <c r="AB231" s="62">
        <v>10581</v>
      </c>
      <c r="AC231" s="62">
        <v>245158</v>
      </c>
      <c r="AD231" s="61"/>
      <c r="AE231" s="62">
        <v>1188139</v>
      </c>
      <c r="AF231" s="61"/>
      <c r="AG231" s="62">
        <v>454404</v>
      </c>
      <c r="AH231" s="62">
        <v>724580</v>
      </c>
      <c r="AI231" s="61"/>
      <c r="AJ231" s="61">
        <v>488</v>
      </c>
      <c r="AK231" s="61">
        <v>0</v>
      </c>
      <c r="AL231" s="61">
        <v>0</v>
      </c>
      <c r="AM231" s="61">
        <v>0</v>
      </c>
      <c r="AN231" s="62">
        <v>453829</v>
      </c>
      <c r="AO231" s="61">
        <v>0</v>
      </c>
      <c r="AP231" s="61"/>
      <c r="AQ231" s="62">
        <v>30877</v>
      </c>
      <c r="AR231" s="61"/>
      <c r="AS231" s="62">
        <v>20916</v>
      </c>
      <c r="AT231" s="62">
        <v>295763</v>
      </c>
      <c r="AU231" s="62">
        <v>397162</v>
      </c>
      <c r="AV231" s="61"/>
      <c r="AW231" s="61">
        <v>0</v>
      </c>
      <c r="AX231" s="62">
        <v>12023</v>
      </c>
      <c r="AY231" s="61"/>
      <c r="AZ231" s="62">
        <v>19671</v>
      </c>
      <c r="BA231" s="61"/>
      <c r="BB231" s="61">
        <v>0</v>
      </c>
      <c r="BC231" s="62">
        <v>33714</v>
      </c>
      <c r="BD231" s="61">
        <v>0</v>
      </c>
      <c r="BE231" s="61"/>
      <c r="BF231" s="61">
        <v>0</v>
      </c>
      <c r="BG231" s="61"/>
      <c r="BH231" s="61">
        <v>0</v>
      </c>
      <c r="BI231" s="61"/>
      <c r="BJ231" s="62">
        <v>2189</v>
      </c>
      <c r="BK231" s="61"/>
      <c r="BL231" s="61">
        <v>0</v>
      </c>
      <c r="BM231" s="61">
        <v>0</v>
      </c>
      <c r="BN231" s="62">
        <v>-747312</v>
      </c>
      <c r="BO231" s="61"/>
    </row>
    <row r="232" spans="1:67" x14ac:dyDescent="0.2">
      <c r="A232" s="57" t="s">
        <v>11</v>
      </c>
      <c r="B232" s="56" t="s">
        <v>11</v>
      </c>
      <c r="C232" s="56" t="s">
        <v>156</v>
      </c>
      <c r="D232" s="56">
        <v>2008</v>
      </c>
      <c r="E232" s="58">
        <v>12229077</v>
      </c>
      <c r="F232" s="58">
        <v>11142887</v>
      </c>
      <c r="G232" s="59">
        <v>10647498</v>
      </c>
      <c r="H232" s="59">
        <v>1581579</v>
      </c>
      <c r="I232" s="60">
        <v>0</v>
      </c>
      <c r="J232" s="58">
        <v>-1086190</v>
      </c>
      <c r="K232" s="61"/>
      <c r="L232" s="62">
        <v>1430</v>
      </c>
      <c r="M232" s="61"/>
      <c r="N232" s="62">
        <v>73347</v>
      </c>
      <c r="O232" s="62">
        <v>1005541</v>
      </c>
      <c r="P232" s="61"/>
      <c r="Q232" s="61"/>
      <c r="R232" s="61"/>
      <c r="S232" s="61">
        <v>0</v>
      </c>
      <c r="T232" s="61">
        <v>0</v>
      </c>
      <c r="U232" s="61"/>
      <c r="V232" s="62">
        <v>2922706</v>
      </c>
      <c r="W232" s="61"/>
      <c r="X232" s="61">
        <v>0</v>
      </c>
      <c r="Y232" s="62">
        <v>2844458</v>
      </c>
      <c r="Z232" s="62">
        <v>1032284</v>
      </c>
      <c r="AA232" s="61"/>
      <c r="AB232" s="62">
        <v>14713</v>
      </c>
      <c r="AC232" s="62">
        <v>252517</v>
      </c>
      <c r="AD232" s="61"/>
      <c r="AE232" s="62">
        <v>1274468</v>
      </c>
      <c r="AF232" s="61"/>
      <c r="AG232" s="62">
        <v>494159</v>
      </c>
      <c r="AH232" s="62">
        <v>731387</v>
      </c>
      <c r="AI232" s="61"/>
      <c r="AJ232" s="61">
        <v>488</v>
      </c>
      <c r="AK232" s="61">
        <v>0</v>
      </c>
      <c r="AL232" s="61">
        <v>0</v>
      </c>
      <c r="AM232" s="61">
        <v>0</v>
      </c>
      <c r="AN232" s="62">
        <v>466352</v>
      </c>
      <c r="AO232" s="61">
        <v>0</v>
      </c>
      <c r="AP232" s="61"/>
      <c r="AQ232" s="62">
        <v>31650</v>
      </c>
      <c r="AR232" s="61"/>
      <c r="AS232" s="62">
        <v>20916</v>
      </c>
      <c r="AT232" s="62">
        <v>295763</v>
      </c>
      <c r="AU232" s="62">
        <v>691769</v>
      </c>
      <c r="AV232" s="61"/>
      <c r="AW232" s="61">
        <v>0</v>
      </c>
      <c r="AX232" s="62">
        <v>12023</v>
      </c>
      <c r="AY232" s="61"/>
      <c r="AZ232" s="62">
        <v>19671</v>
      </c>
      <c r="BA232" s="61"/>
      <c r="BB232" s="62">
        <v>7532</v>
      </c>
      <c r="BC232" s="62">
        <v>33714</v>
      </c>
      <c r="BD232" s="61">
        <v>0</v>
      </c>
      <c r="BE232" s="61"/>
      <c r="BF232" s="61">
        <v>0</v>
      </c>
      <c r="BG232" s="61"/>
      <c r="BH232" s="61">
        <v>0</v>
      </c>
      <c r="BI232" s="61"/>
      <c r="BJ232" s="62">
        <v>2189</v>
      </c>
      <c r="BK232" s="61"/>
      <c r="BL232" s="61">
        <v>0</v>
      </c>
      <c r="BM232" s="61">
        <v>0</v>
      </c>
      <c r="BN232" s="62">
        <v>-1086190</v>
      </c>
      <c r="BO232" s="61"/>
    </row>
    <row r="233" spans="1:67" x14ac:dyDescent="0.2">
      <c r="A233" s="57" t="s">
        <v>11</v>
      </c>
      <c r="B233" s="56" t="s">
        <v>11</v>
      </c>
      <c r="C233" s="56" t="s">
        <v>155</v>
      </c>
      <c r="D233" s="56">
        <v>1989</v>
      </c>
      <c r="E233" s="58">
        <v>8868815</v>
      </c>
      <c r="F233" s="58">
        <v>8820245</v>
      </c>
      <c r="G233" s="59">
        <v>8165958</v>
      </c>
      <c r="H233" s="59">
        <v>702857</v>
      </c>
      <c r="I233" s="60">
        <v>0</v>
      </c>
      <c r="J233" s="58">
        <v>-48570</v>
      </c>
      <c r="K233" s="62">
        <v>35467</v>
      </c>
      <c r="L233" s="61"/>
      <c r="M233" s="62">
        <v>41702</v>
      </c>
      <c r="N233" s="61"/>
      <c r="O233" s="61"/>
      <c r="P233" s="62">
        <v>410639</v>
      </c>
      <c r="Q233" s="61"/>
      <c r="R233" s="61"/>
      <c r="S233" s="61"/>
      <c r="T233" s="61"/>
      <c r="U233" s="61"/>
      <c r="V233" s="61"/>
      <c r="W233" s="62">
        <v>672004</v>
      </c>
      <c r="X233" s="61"/>
      <c r="Y233" s="61"/>
      <c r="Z233" s="61"/>
      <c r="AA233" s="62">
        <v>4283639</v>
      </c>
      <c r="AB233" s="61"/>
      <c r="AC233" s="61"/>
      <c r="AD233" s="62">
        <v>291210</v>
      </c>
      <c r="AE233" s="61"/>
      <c r="AF233" s="62">
        <v>1551398</v>
      </c>
      <c r="AG233" s="61"/>
      <c r="AH233" s="61"/>
      <c r="AI233" s="62">
        <v>879899</v>
      </c>
      <c r="AJ233" s="61"/>
      <c r="AK233" s="61"/>
      <c r="AL233" s="61"/>
      <c r="AM233" s="61"/>
      <c r="AN233" s="61"/>
      <c r="AO233" s="61"/>
      <c r="AP233" s="62">
        <v>19028</v>
      </c>
      <c r="AQ233" s="61"/>
      <c r="AR233" s="62">
        <v>113783</v>
      </c>
      <c r="AS233" s="61"/>
      <c r="AT233" s="61"/>
      <c r="AU233" s="61"/>
      <c r="AV233" s="61">
        <v>537</v>
      </c>
      <c r="AW233" s="61"/>
      <c r="AX233" s="61"/>
      <c r="AY233" s="62">
        <v>82316</v>
      </c>
      <c r="AZ233" s="61"/>
      <c r="BA233" s="62">
        <v>465933</v>
      </c>
      <c r="BB233" s="61"/>
      <c r="BC233" s="61"/>
      <c r="BD233" s="61"/>
      <c r="BE233" s="61"/>
      <c r="BF233" s="61"/>
      <c r="BG233" s="61"/>
      <c r="BH233" s="61"/>
      <c r="BI233" s="61"/>
      <c r="BJ233" s="61"/>
      <c r="BK233" s="62">
        <v>21260</v>
      </c>
      <c r="BL233" s="61"/>
      <c r="BM233" s="61"/>
      <c r="BN233" s="61"/>
      <c r="BO233" s="62">
        <v>-48570</v>
      </c>
    </row>
    <row r="234" spans="1:67" x14ac:dyDescent="0.2">
      <c r="A234" s="57" t="s">
        <v>11</v>
      </c>
      <c r="B234" s="56" t="s">
        <v>11</v>
      </c>
      <c r="C234" s="56" t="s">
        <v>155</v>
      </c>
      <c r="D234" s="56">
        <v>1990</v>
      </c>
      <c r="E234" s="58">
        <v>10097276</v>
      </c>
      <c r="F234" s="58">
        <v>10048706</v>
      </c>
      <c r="G234" s="59">
        <v>9329838</v>
      </c>
      <c r="H234" s="59">
        <v>767438</v>
      </c>
      <c r="I234" s="60">
        <v>0</v>
      </c>
      <c r="J234" s="58">
        <v>-48570</v>
      </c>
      <c r="K234" s="62">
        <v>35467</v>
      </c>
      <c r="L234" s="61"/>
      <c r="M234" s="62">
        <v>41702</v>
      </c>
      <c r="N234" s="61"/>
      <c r="O234" s="61"/>
      <c r="P234" s="62">
        <v>433480</v>
      </c>
      <c r="Q234" s="61"/>
      <c r="R234" s="61"/>
      <c r="S234" s="61"/>
      <c r="T234" s="61"/>
      <c r="U234" s="61"/>
      <c r="V234" s="61"/>
      <c r="W234" s="62">
        <v>679857</v>
      </c>
      <c r="X234" s="61"/>
      <c r="Y234" s="61"/>
      <c r="Z234" s="61"/>
      <c r="AA234" s="62">
        <v>4804289</v>
      </c>
      <c r="AB234" s="61"/>
      <c r="AC234" s="61"/>
      <c r="AD234" s="62">
        <v>551505</v>
      </c>
      <c r="AE234" s="61"/>
      <c r="AF234" s="62">
        <v>1822682</v>
      </c>
      <c r="AG234" s="61"/>
      <c r="AH234" s="61"/>
      <c r="AI234" s="62">
        <v>960856</v>
      </c>
      <c r="AJ234" s="61"/>
      <c r="AK234" s="61"/>
      <c r="AL234" s="61"/>
      <c r="AM234" s="61"/>
      <c r="AN234" s="61"/>
      <c r="AO234" s="61"/>
      <c r="AP234" s="62">
        <v>39230</v>
      </c>
      <c r="AQ234" s="61"/>
      <c r="AR234" s="62">
        <v>129641</v>
      </c>
      <c r="AS234" s="61"/>
      <c r="AT234" s="61"/>
      <c r="AU234" s="61"/>
      <c r="AV234" s="61">
        <v>537</v>
      </c>
      <c r="AW234" s="61"/>
      <c r="AX234" s="61"/>
      <c r="AY234" s="62">
        <v>85235</v>
      </c>
      <c r="AZ234" s="61"/>
      <c r="BA234" s="62">
        <v>491535</v>
      </c>
      <c r="BB234" s="61"/>
      <c r="BC234" s="61"/>
      <c r="BD234" s="61"/>
      <c r="BE234" s="61"/>
      <c r="BF234" s="61"/>
      <c r="BG234" s="61"/>
      <c r="BH234" s="61"/>
      <c r="BI234" s="61"/>
      <c r="BJ234" s="61"/>
      <c r="BK234" s="62">
        <v>21260</v>
      </c>
      <c r="BL234" s="61"/>
      <c r="BM234" s="61"/>
      <c r="BN234" s="61"/>
      <c r="BO234" s="62">
        <v>-48570</v>
      </c>
    </row>
    <row r="235" spans="1:67" x14ac:dyDescent="0.2">
      <c r="A235" s="57" t="s">
        <v>11</v>
      </c>
      <c r="B235" s="56" t="s">
        <v>11</v>
      </c>
      <c r="C235" s="56" t="s">
        <v>155</v>
      </c>
      <c r="D235" s="56">
        <v>1991</v>
      </c>
      <c r="E235" s="58">
        <v>11156808</v>
      </c>
      <c r="F235" s="58">
        <v>11108238</v>
      </c>
      <c r="G235" s="59">
        <v>10277881</v>
      </c>
      <c r="H235" s="59">
        <v>878927</v>
      </c>
      <c r="I235" s="60">
        <v>0</v>
      </c>
      <c r="J235" s="58">
        <v>-48570</v>
      </c>
      <c r="K235" s="62">
        <v>35467</v>
      </c>
      <c r="L235" s="61"/>
      <c r="M235" s="62">
        <v>43855</v>
      </c>
      <c r="N235" s="61"/>
      <c r="O235" s="61"/>
      <c r="P235" s="62">
        <v>433480</v>
      </c>
      <c r="Q235" s="61"/>
      <c r="R235" s="61"/>
      <c r="S235" s="61"/>
      <c r="T235" s="61"/>
      <c r="U235" s="61"/>
      <c r="V235" s="61"/>
      <c r="W235" s="62">
        <v>679857</v>
      </c>
      <c r="X235" s="61"/>
      <c r="Y235" s="61"/>
      <c r="Z235" s="61"/>
      <c r="AA235" s="62">
        <v>5315134</v>
      </c>
      <c r="AB235" s="61"/>
      <c r="AC235" s="61"/>
      <c r="AD235" s="62">
        <v>607652</v>
      </c>
      <c r="AE235" s="61"/>
      <c r="AF235" s="62">
        <v>2142429</v>
      </c>
      <c r="AG235" s="61"/>
      <c r="AH235" s="61"/>
      <c r="AI235" s="62">
        <v>1020007</v>
      </c>
      <c r="AJ235" s="61"/>
      <c r="AK235" s="61"/>
      <c r="AL235" s="61"/>
      <c r="AM235" s="61"/>
      <c r="AN235" s="61"/>
      <c r="AO235" s="61"/>
      <c r="AP235" s="62">
        <v>57971</v>
      </c>
      <c r="AQ235" s="61"/>
      <c r="AR235" s="62">
        <v>136501</v>
      </c>
      <c r="AS235" s="61"/>
      <c r="AT235" s="61"/>
      <c r="AU235" s="61"/>
      <c r="AV235" s="62">
        <v>5887</v>
      </c>
      <c r="AW235" s="61"/>
      <c r="AX235" s="61"/>
      <c r="AY235" s="62">
        <v>111113</v>
      </c>
      <c r="AZ235" s="61"/>
      <c r="BA235" s="62">
        <v>567455</v>
      </c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2">
        <v>-48570</v>
      </c>
    </row>
    <row r="236" spans="1:67" x14ac:dyDescent="0.2">
      <c r="A236" s="57" t="s">
        <v>11</v>
      </c>
      <c r="B236" s="56" t="s">
        <v>11</v>
      </c>
      <c r="C236" s="56" t="s">
        <v>155</v>
      </c>
      <c r="D236" s="56">
        <v>1992</v>
      </c>
      <c r="E236" s="58">
        <v>12381840</v>
      </c>
      <c r="F236" s="58">
        <v>12333270</v>
      </c>
      <c r="G236" s="59">
        <v>11339180</v>
      </c>
      <c r="H236" s="59">
        <v>1042660</v>
      </c>
      <c r="I236" s="60">
        <v>0</v>
      </c>
      <c r="J236" s="58">
        <v>-48570</v>
      </c>
      <c r="K236" s="62">
        <v>35467</v>
      </c>
      <c r="L236" s="61"/>
      <c r="M236" s="62">
        <v>43855</v>
      </c>
      <c r="N236" s="61"/>
      <c r="O236" s="61"/>
      <c r="P236" s="62">
        <v>433480</v>
      </c>
      <c r="Q236" s="61"/>
      <c r="R236" s="61"/>
      <c r="S236" s="61"/>
      <c r="T236" s="61"/>
      <c r="U236" s="61"/>
      <c r="V236" s="61"/>
      <c r="W236" s="62">
        <v>679857</v>
      </c>
      <c r="X236" s="61"/>
      <c r="Y236" s="61"/>
      <c r="Z236" s="61"/>
      <c r="AA236" s="62">
        <v>5940924</v>
      </c>
      <c r="AB236" s="61"/>
      <c r="AC236" s="61"/>
      <c r="AD236" s="62">
        <v>823412</v>
      </c>
      <c r="AE236" s="61"/>
      <c r="AF236" s="62">
        <v>2295398</v>
      </c>
      <c r="AG236" s="61"/>
      <c r="AH236" s="61"/>
      <c r="AI236" s="62">
        <v>1086787</v>
      </c>
      <c r="AJ236" s="61"/>
      <c r="AK236" s="61"/>
      <c r="AL236" s="61"/>
      <c r="AM236" s="61"/>
      <c r="AN236" s="61"/>
      <c r="AO236" s="61"/>
      <c r="AP236" s="62">
        <v>57971</v>
      </c>
      <c r="AQ236" s="61"/>
      <c r="AR236" s="62">
        <v>185210</v>
      </c>
      <c r="AS236" s="61"/>
      <c r="AT236" s="61"/>
      <c r="AU236" s="61"/>
      <c r="AV236" s="62">
        <v>5887</v>
      </c>
      <c r="AW236" s="61"/>
      <c r="AX236" s="61"/>
      <c r="AY236" s="62">
        <v>116181</v>
      </c>
      <c r="AZ236" s="61"/>
      <c r="BA236" s="62">
        <v>677411</v>
      </c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2">
        <v>-48570</v>
      </c>
    </row>
    <row r="237" spans="1:67" x14ac:dyDescent="0.2">
      <c r="A237" s="57" t="s">
        <v>11</v>
      </c>
      <c r="B237" s="56" t="s">
        <v>11</v>
      </c>
      <c r="C237" s="56" t="s">
        <v>155</v>
      </c>
      <c r="D237" s="56">
        <v>1993</v>
      </c>
      <c r="E237" s="58">
        <v>13116179</v>
      </c>
      <c r="F237" s="58">
        <v>13067609</v>
      </c>
      <c r="G237" s="59">
        <v>12045551</v>
      </c>
      <c r="H237" s="59">
        <v>1070628</v>
      </c>
      <c r="I237" s="60">
        <v>0</v>
      </c>
      <c r="J237" s="58">
        <v>-48570</v>
      </c>
      <c r="K237" s="62">
        <v>35467</v>
      </c>
      <c r="L237" s="61"/>
      <c r="M237" s="62">
        <v>43855</v>
      </c>
      <c r="N237" s="61"/>
      <c r="O237" s="61"/>
      <c r="P237" s="62">
        <v>446650</v>
      </c>
      <c r="Q237" s="61"/>
      <c r="R237" s="61"/>
      <c r="S237" s="61"/>
      <c r="T237" s="61"/>
      <c r="U237" s="61"/>
      <c r="V237" s="61"/>
      <c r="W237" s="62">
        <v>679857</v>
      </c>
      <c r="X237" s="61"/>
      <c r="Y237" s="61"/>
      <c r="Z237" s="61"/>
      <c r="AA237" s="62">
        <v>6471037</v>
      </c>
      <c r="AB237" s="61"/>
      <c r="AC237" s="61"/>
      <c r="AD237" s="62">
        <v>859592</v>
      </c>
      <c r="AE237" s="61"/>
      <c r="AF237" s="62">
        <v>2378921</v>
      </c>
      <c r="AG237" s="61"/>
      <c r="AH237" s="61"/>
      <c r="AI237" s="62">
        <v>1130172</v>
      </c>
      <c r="AJ237" s="61"/>
      <c r="AK237" s="61"/>
      <c r="AL237" s="61"/>
      <c r="AM237" s="61"/>
      <c r="AN237" s="61"/>
      <c r="AO237" s="61"/>
      <c r="AP237" s="62">
        <v>57971</v>
      </c>
      <c r="AQ237" s="61"/>
      <c r="AR237" s="62">
        <v>192189</v>
      </c>
      <c r="AS237" s="61"/>
      <c r="AT237" s="61"/>
      <c r="AU237" s="61"/>
      <c r="AV237" s="62">
        <v>5887</v>
      </c>
      <c r="AW237" s="61"/>
      <c r="AX237" s="61"/>
      <c r="AY237" s="62">
        <v>137170</v>
      </c>
      <c r="AZ237" s="61"/>
      <c r="BA237" s="62">
        <v>677411</v>
      </c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2">
        <v>-48570</v>
      </c>
    </row>
    <row r="238" spans="1:67" x14ac:dyDescent="0.2">
      <c r="A238" s="57" t="s">
        <v>11</v>
      </c>
      <c r="B238" s="56" t="s">
        <v>11</v>
      </c>
      <c r="C238" s="56" t="s">
        <v>155</v>
      </c>
      <c r="D238" s="56">
        <v>1994</v>
      </c>
      <c r="E238" s="58">
        <v>11495597</v>
      </c>
      <c r="F238" s="58">
        <v>10258769</v>
      </c>
      <c r="G238" s="59">
        <v>10357629</v>
      </c>
      <c r="H238" s="59">
        <v>1137968</v>
      </c>
      <c r="I238" s="60">
        <v>0</v>
      </c>
      <c r="J238" s="58">
        <v>-1236828</v>
      </c>
      <c r="K238" s="62">
        <v>35467</v>
      </c>
      <c r="L238" s="61"/>
      <c r="M238" s="62">
        <v>43855</v>
      </c>
      <c r="N238" s="61"/>
      <c r="O238" s="61"/>
      <c r="P238" s="62">
        <v>494053</v>
      </c>
      <c r="Q238" s="61"/>
      <c r="R238" s="61"/>
      <c r="S238" s="61"/>
      <c r="T238" s="61"/>
      <c r="U238" s="61"/>
      <c r="V238" s="61"/>
      <c r="W238" s="62">
        <v>718107</v>
      </c>
      <c r="X238" s="61"/>
      <c r="Y238" s="61"/>
      <c r="Z238" s="61"/>
      <c r="AA238" s="62">
        <v>4427689</v>
      </c>
      <c r="AB238" s="61"/>
      <c r="AC238" s="61"/>
      <c r="AD238" s="62">
        <v>883647</v>
      </c>
      <c r="AE238" s="61"/>
      <c r="AF238" s="62">
        <v>2592003</v>
      </c>
      <c r="AG238" s="61"/>
      <c r="AH238" s="61"/>
      <c r="AI238" s="62">
        <v>1162808</v>
      </c>
      <c r="AJ238" s="61"/>
      <c r="AK238" s="61"/>
      <c r="AL238" s="61"/>
      <c r="AM238" s="61"/>
      <c r="AN238" s="61"/>
      <c r="AO238" s="61"/>
      <c r="AP238" s="62">
        <v>61241</v>
      </c>
      <c r="AQ238" s="61"/>
      <c r="AR238" s="62">
        <v>197504</v>
      </c>
      <c r="AS238" s="61"/>
      <c r="AT238" s="61"/>
      <c r="AU238" s="61"/>
      <c r="AV238" s="62">
        <v>5887</v>
      </c>
      <c r="AW238" s="61"/>
      <c r="AX238" s="61"/>
      <c r="AY238" s="62">
        <v>161865</v>
      </c>
      <c r="AZ238" s="61"/>
      <c r="BA238" s="62">
        <v>691611</v>
      </c>
      <c r="BB238" s="61"/>
      <c r="BC238" s="61"/>
      <c r="BD238" s="61"/>
      <c r="BE238" s="61"/>
      <c r="BF238" s="61"/>
      <c r="BG238" s="61"/>
      <c r="BH238" s="61"/>
      <c r="BI238" s="62">
        <v>19860</v>
      </c>
      <c r="BJ238" s="61"/>
      <c r="BK238" s="61"/>
      <c r="BL238" s="61"/>
      <c r="BM238" s="61"/>
      <c r="BN238" s="61"/>
      <c r="BO238" s="62">
        <v>-1236828</v>
      </c>
    </row>
    <row r="239" spans="1:67" x14ac:dyDescent="0.2">
      <c r="A239" s="57" t="s">
        <v>11</v>
      </c>
      <c r="B239" s="56" t="s">
        <v>11</v>
      </c>
      <c r="C239" s="56" t="s">
        <v>155</v>
      </c>
      <c r="D239" s="56">
        <v>1995</v>
      </c>
      <c r="E239" s="58">
        <v>12485381</v>
      </c>
      <c r="F239" s="58">
        <v>11115574</v>
      </c>
      <c r="G239" s="59">
        <v>11293817</v>
      </c>
      <c r="H239" s="59">
        <v>1191564</v>
      </c>
      <c r="I239" s="60">
        <v>0</v>
      </c>
      <c r="J239" s="58">
        <v>-1369807</v>
      </c>
      <c r="K239" s="62">
        <v>35467</v>
      </c>
      <c r="L239" s="61"/>
      <c r="M239" s="62">
        <v>43855</v>
      </c>
      <c r="N239" s="61"/>
      <c r="O239" s="61"/>
      <c r="P239" s="62">
        <v>496213</v>
      </c>
      <c r="Q239" s="61"/>
      <c r="R239" s="61"/>
      <c r="S239" s="61"/>
      <c r="T239" s="61"/>
      <c r="U239" s="61"/>
      <c r="V239" s="61"/>
      <c r="W239" s="62">
        <v>718107</v>
      </c>
      <c r="X239" s="61"/>
      <c r="Y239" s="61"/>
      <c r="Z239" s="61"/>
      <c r="AA239" s="62">
        <v>4935652</v>
      </c>
      <c r="AB239" s="61"/>
      <c r="AC239" s="61"/>
      <c r="AD239" s="62">
        <v>1004797</v>
      </c>
      <c r="AE239" s="61"/>
      <c r="AF239" s="62">
        <v>2870256</v>
      </c>
      <c r="AG239" s="61"/>
      <c r="AH239" s="61"/>
      <c r="AI239" s="62">
        <v>1189470</v>
      </c>
      <c r="AJ239" s="61"/>
      <c r="AK239" s="61"/>
      <c r="AL239" s="61"/>
      <c r="AM239" s="61"/>
      <c r="AN239" s="61"/>
      <c r="AO239" s="61"/>
      <c r="AP239" s="62">
        <v>68106</v>
      </c>
      <c r="AQ239" s="61"/>
      <c r="AR239" s="62">
        <v>210659</v>
      </c>
      <c r="AS239" s="61"/>
      <c r="AT239" s="61"/>
      <c r="AU239" s="61"/>
      <c r="AV239" s="62">
        <v>14963</v>
      </c>
      <c r="AW239" s="61"/>
      <c r="AX239" s="61"/>
      <c r="AY239" s="62">
        <v>172237</v>
      </c>
      <c r="AZ239" s="61"/>
      <c r="BA239" s="62">
        <v>693205</v>
      </c>
      <c r="BB239" s="61"/>
      <c r="BC239" s="61"/>
      <c r="BD239" s="61"/>
      <c r="BE239" s="61"/>
      <c r="BF239" s="61"/>
      <c r="BG239" s="61"/>
      <c r="BH239" s="61"/>
      <c r="BI239" s="62">
        <v>32394</v>
      </c>
      <c r="BJ239" s="61"/>
      <c r="BK239" s="61"/>
      <c r="BL239" s="61"/>
      <c r="BM239" s="61"/>
      <c r="BN239" s="61"/>
      <c r="BO239" s="62">
        <v>-1369807</v>
      </c>
    </row>
    <row r="240" spans="1:67" x14ac:dyDescent="0.2">
      <c r="A240" s="57" t="s">
        <v>11</v>
      </c>
      <c r="B240" s="56" t="s">
        <v>11</v>
      </c>
      <c r="C240" s="56" t="s">
        <v>155</v>
      </c>
      <c r="D240" s="56">
        <v>1996</v>
      </c>
      <c r="E240" s="58">
        <v>13644204</v>
      </c>
      <c r="F240" s="58">
        <v>12179122</v>
      </c>
      <c r="G240" s="59">
        <v>12390948</v>
      </c>
      <c r="H240" s="59">
        <v>1253256</v>
      </c>
      <c r="I240" s="60">
        <v>0</v>
      </c>
      <c r="J240" s="58">
        <v>-1465082</v>
      </c>
      <c r="K240" s="62">
        <v>35467</v>
      </c>
      <c r="L240" s="61"/>
      <c r="M240" s="62">
        <v>43855</v>
      </c>
      <c r="N240" s="61"/>
      <c r="O240" s="61"/>
      <c r="P240" s="62">
        <v>508241</v>
      </c>
      <c r="Q240" s="61"/>
      <c r="R240" s="61"/>
      <c r="S240" s="61"/>
      <c r="T240" s="61"/>
      <c r="U240" s="61"/>
      <c r="V240" s="61"/>
      <c r="W240" s="62">
        <v>718107</v>
      </c>
      <c r="X240" s="61"/>
      <c r="Y240" s="61"/>
      <c r="Z240" s="61"/>
      <c r="AA240" s="62">
        <v>5719925</v>
      </c>
      <c r="AB240" s="61"/>
      <c r="AC240" s="61"/>
      <c r="AD240" s="62">
        <v>1026223</v>
      </c>
      <c r="AE240" s="61"/>
      <c r="AF240" s="62">
        <v>3102913</v>
      </c>
      <c r="AG240" s="61"/>
      <c r="AH240" s="61"/>
      <c r="AI240" s="62">
        <v>1236217</v>
      </c>
      <c r="AJ240" s="61"/>
      <c r="AK240" s="61"/>
      <c r="AL240" s="61"/>
      <c r="AM240" s="61"/>
      <c r="AN240" s="61"/>
      <c r="AO240" s="61"/>
      <c r="AP240" s="62">
        <v>69350</v>
      </c>
      <c r="AQ240" s="61"/>
      <c r="AR240" s="62">
        <v>235999</v>
      </c>
      <c r="AS240" s="61"/>
      <c r="AT240" s="61"/>
      <c r="AU240" s="61"/>
      <c r="AV240" s="62">
        <v>16105</v>
      </c>
      <c r="AW240" s="61"/>
      <c r="AX240" s="61"/>
      <c r="AY240" s="62">
        <v>184886</v>
      </c>
      <c r="AZ240" s="61"/>
      <c r="BA240" s="62">
        <v>693205</v>
      </c>
      <c r="BB240" s="61"/>
      <c r="BC240" s="61"/>
      <c r="BD240" s="61"/>
      <c r="BE240" s="61"/>
      <c r="BF240" s="61"/>
      <c r="BG240" s="61"/>
      <c r="BH240" s="61"/>
      <c r="BI240" s="62">
        <v>53711</v>
      </c>
      <c r="BJ240" s="61"/>
      <c r="BK240" s="61"/>
      <c r="BL240" s="61"/>
      <c r="BM240" s="61"/>
      <c r="BN240" s="61"/>
      <c r="BO240" s="62">
        <v>-1465082</v>
      </c>
    </row>
    <row r="241" spans="1:67" x14ac:dyDescent="0.2">
      <c r="A241" s="57" t="s">
        <v>11</v>
      </c>
      <c r="B241" s="56" t="s">
        <v>11</v>
      </c>
      <c r="C241" s="56" t="s">
        <v>155</v>
      </c>
      <c r="D241" s="56">
        <v>1997</v>
      </c>
      <c r="E241" s="58">
        <v>14598191</v>
      </c>
      <c r="F241" s="58">
        <v>12886876</v>
      </c>
      <c r="G241" s="59">
        <v>13165705</v>
      </c>
      <c r="H241" s="59">
        <v>1432486</v>
      </c>
      <c r="I241" s="60">
        <v>0</v>
      </c>
      <c r="J241" s="58">
        <v>-1711315</v>
      </c>
      <c r="K241" s="62">
        <v>35467</v>
      </c>
      <c r="L241" s="61"/>
      <c r="M241" s="62">
        <v>61002</v>
      </c>
      <c r="N241" s="61"/>
      <c r="O241" s="61"/>
      <c r="P241" s="62">
        <v>508241</v>
      </c>
      <c r="Q241" s="61"/>
      <c r="R241" s="61"/>
      <c r="S241" s="61"/>
      <c r="T241" s="61"/>
      <c r="U241" s="61"/>
      <c r="V241" s="61"/>
      <c r="W241" s="62">
        <v>725458</v>
      </c>
      <c r="X241" s="61"/>
      <c r="Y241" s="61"/>
      <c r="Z241" s="61"/>
      <c r="AA241" s="62">
        <v>6220835</v>
      </c>
      <c r="AB241" s="61"/>
      <c r="AC241" s="61"/>
      <c r="AD241" s="62">
        <v>1067745</v>
      </c>
      <c r="AE241" s="61"/>
      <c r="AF241" s="62">
        <v>3265437</v>
      </c>
      <c r="AG241" s="61"/>
      <c r="AH241" s="61"/>
      <c r="AI241" s="62">
        <v>1281520</v>
      </c>
      <c r="AJ241" s="61"/>
      <c r="AK241" s="61"/>
      <c r="AL241" s="61"/>
      <c r="AM241" s="61"/>
      <c r="AN241" s="61"/>
      <c r="AO241" s="61"/>
      <c r="AP241" s="62">
        <v>70735</v>
      </c>
      <c r="AQ241" s="61"/>
      <c r="AR241" s="62">
        <v>237401</v>
      </c>
      <c r="AS241" s="61"/>
      <c r="AT241" s="61"/>
      <c r="AU241" s="61"/>
      <c r="AV241" s="62">
        <v>16105</v>
      </c>
      <c r="AW241" s="61"/>
      <c r="AX241" s="61"/>
      <c r="AY241" s="62">
        <v>189194</v>
      </c>
      <c r="AZ241" s="61"/>
      <c r="BA241" s="62">
        <v>857840</v>
      </c>
      <c r="BB241" s="61"/>
      <c r="BC241" s="61"/>
      <c r="BD241" s="61"/>
      <c r="BE241" s="61"/>
      <c r="BF241" s="61"/>
      <c r="BG241" s="61"/>
      <c r="BH241" s="61"/>
      <c r="BI241" s="62">
        <v>61211</v>
      </c>
      <c r="BJ241" s="61"/>
      <c r="BK241" s="61"/>
      <c r="BL241" s="61"/>
      <c r="BM241" s="61"/>
      <c r="BN241" s="61"/>
      <c r="BO241" s="62">
        <v>-1711315</v>
      </c>
    </row>
    <row r="242" spans="1:67" x14ac:dyDescent="0.2">
      <c r="A242" s="57" t="s">
        <v>11</v>
      </c>
      <c r="B242" s="56" t="s">
        <v>11</v>
      </c>
      <c r="C242" s="56" t="s">
        <v>155</v>
      </c>
      <c r="D242" s="56">
        <v>1998</v>
      </c>
      <c r="E242" s="58">
        <v>15318537</v>
      </c>
      <c r="F242" s="58">
        <v>13453860</v>
      </c>
      <c r="G242" s="59">
        <v>13860430</v>
      </c>
      <c r="H242" s="59">
        <v>1458107</v>
      </c>
      <c r="I242" s="60">
        <v>0</v>
      </c>
      <c r="J242" s="58">
        <v>-1864677</v>
      </c>
      <c r="K242" s="62">
        <v>35467</v>
      </c>
      <c r="L242" s="61"/>
      <c r="M242" s="62">
        <v>62033</v>
      </c>
      <c r="N242" s="61"/>
      <c r="O242" s="61"/>
      <c r="P242" s="62">
        <v>515650</v>
      </c>
      <c r="Q242" s="61"/>
      <c r="R242" s="61"/>
      <c r="S242" s="61"/>
      <c r="T242" s="61"/>
      <c r="U242" s="61"/>
      <c r="V242" s="61"/>
      <c r="W242" s="62">
        <v>737998</v>
      </c>
      <c r="X242" s="61"/>
      <c r="Y242" s="61"/>
      <c r="Z242" s="61"/>
      <c r="AA242" s="62">
        <v>6641180</v>
      </c>
      <c r="AB242" s="61"/>
      <c r="AC242" s="61"/>
      <c r="AD242" s="62">
        <v>1108185</v>
      </c>
      <c r="AE242" s="61"/>
      <c r="AF242" s="62">
        <v>3446013</v>
      </c>
      <c r="AG242" s="61"/>
      <c r="AH242" s="61"/>
      <c r="AI242" s="62">
        <v>1313904</v>
      </c>
      <c r="AJ242" s="61"/>
      <c r="AK242" s="61"/>
      <c r="AL242" s="61"/>
      <c r="AM242" s="61"/>
      <c r="AN242" s="61"/>
      <c r="AO242" s="61"/>
      <c r="AP242" s="62">
        <v>81580</v>
      </c>
      <c r="AQ242" s="61"/>
      <c r="AR242" s="62">
        <v>249796</v>
      </c>
      <c r="AS242" s="61"/>
      <c r="AT242" s="61"/>
      <c r="AU242" s="61"/>
      <c r="AV242" s="62">
        <v>16105</v>
      </c>
      <c r="AW242" s="61"/>
      <c r="AX242" s="61"/>
      <c r="AY242" s="62">
        <v>191575</v>
      </c>
      <c r="AZ242" s="61"/>
      <c r="BA242" s="62">
        <v>857840</v>
      </c>
      <c r="BB242" s="61"/>
      <c r="BC242" s="61"/>
      <c r="BD242" s="61"/>
      <c r="BE242" s="61"/>
      <c r="BF242" s="61"/>
      <c r="BG242" s="61"/>
      <c r="BH242" s="61"/>
      <c r="BI242" s="62">
        <v>61211</v>
      </c>
      <c r="BJ242" s="61"/>
      <c r="BK242" s="61"/>
      <c r="BL242" s="61"/>
      <c r="BM242" s="61"/>
      <c r="BN242" s="61"/>
      <c r="BO242" s="62">
        <v>-1864677</v>
      </c>
    </row>
    <row r="243" spans="1:67" x14ac:dyDescent="0.2">
      <c r="A243" s="57" t="s">
        <v>11</v>
      </c>
      <c r="B243" s="56" t="s">
        <v>11</v>
      </c>
      <c r="C243" s="56" t="s">
        <v>155</v>
      </c>
      <c r="D243" s="56">
        <v>2002</v>
      </c>
      <c r="E243" s="58">
        <v>796008</v>
      </c>
      <c r="F243" s="58">
        <v>787170</v>
      </c>
      <c r="G243" s="59">
        <v>678910</v>
      </c>
      <c r="H243" s="59">
        <v>117098</v>
      </c>
      <c r="I243" s="60">
        <v>0</v>
      </c>
      <c r="J243" s="58">
        <v>-8838</v>
      </c>
      <c r="K243" s="61"/>
      <c r="L243" s="61">
        <v>0</v>
      </c>
      <c r="M243" s="61"/>
      <c r="N243" s="61">
        <v>0</v>
      </c>
      <c r="O243" s="62">
        <v>73511</v>
      </c>
      <c r="P243" s="61"/>
      <c r="Q243" s="61"/>
      <c r="R243" s="61"/>
      <c r="S243" s="61">
        <v>0</v>
      </c>
      <c r="T243" s="61">
        <v>0</v>
      </c>
      <c r="U243" s="61"/>
      <c r="V243" s="61">
        <v>0</v>
      </c>
      <c r="W243" s="61"/>
      <c r="X243" s="61">
        <v>0</v>
      </c>
      <c r="Y243" s="62">
        <v>124552</v>
      </c>
      <c r="Z243" s="62">
        <v>162409</v>
      </c>
      <c r="AA243" s="61"/>
      <c r="AB243" s="62">
        <v>1452</v>
      </c>
      <c r="AC243" s="62">
        <v>30277</v>
      </c>
      <c r="AD243" s="61"/>
      <c r="AE243" s="62">
        <v>277351</v>
      </c>
      <c r="AF243" s="61"/>
      <c r="AG243" s="61">
        <v>0</v>
      </c>
      <c r="AH243" s="62">
        <v>9358</v>
      </c>
      <c r="AI243" s="61"/>
      <c r="AJ243" s="61">
        <v>0</v>
      </c>
      <c r="AK243" s="61">
        <v>0</v>
      </c>
      <c r="AL243" s="61">
        <v>0</v>
      </c>
      <c r="AM243" s="61">
        <v>0</v>
      </c>
      <c r="AN243" s="62">
        <v>21827</v>
      </c>
      <c r="AO243" s="61">
        <v>0</v>
      </c>
      <c r="AP243" s="61"/>
      <c r="AQ243" s="61">
        <v>0</v>
      </c>
      <c r="AR243" s="61"/>
      <c r="AS243" s="61">
        <v>0</v>
      </c>
      <c r="AT243" s="61">
        <v>0</v>
      </c>
      <c r="AU243" s="61">
        <v>0</v>
      </c>
      <c r="AV243" s="61"/>
      <c r="AW243" s="61">
        <v>486</v>
      </c>
      <c r="AX243" s="62">
        <v>3813</v>
      </c>
      <c r="AY243" s="61"/>
      <c r="AZ243" s="61">
        <v>0</v>
      </c>
      <c r="BA243" s="61"/>
      <c r="BB243" s="61">
        <v>0</v>
      </c>
      <c r="BC243" s="62">
        <v>83363</v>
      </c>
      <c r="BD243" s="62">
        <v>7609</v>
      </c>
      <c r="BE243" s="61"/>
      <c r="BF243" s="61">
        <v>0</v>
      </c>
      <c r="BG243" s="61"/>
      <c r="BH243" s="61">
        <v>0</v>
      </c>
      <c r="BI243" s="61"/>
      <c r="BJ243" s="61">
        <v>0</v>
      </c>
      <c r="BK243" s="61"/>
      <c r="BL243" s="61">
        <v>0</v>
      </c>
      <c r="BM243" s="61">
        <v>0</v>
      </c>
      <c r="BN243" s="62">
        <v>-8838</v>
      </c>
      <c r="BO243" s="61"/>
    </row>
    <row r="244" spans="1:67" x14ac:dyDescent="0.2">
      <c r="A244" s="57" t="s">
        <v>11</v>
      </c>
      <c r="B244" s="56" t="s">
        <v>11</v>
      </c>
      <c r="C244" s="56" t="s">
        <v>155</v>
      </c>
      <c r="D244" s="56">
        <v>2003</v>
      </c>
      <c r="E244" s="58">
        <v>2579569</v>
      </c>
      <c r="F244" s="58">
        <v>2507641</v>
      </c>
      <c r="G244" s="59">
        <v>2462301</v>
      </c>
      <c r="H244" s="59">
        <v>117268</v>
      </c>
      <c r="I244" s="60">
        <v>0</v>
      </c>
      <c r="J244" s="58">
        <v>-71928</v>
      </c>
      <c r="K244" s="61"/>
      <c r="L244" s="61">
        <v>0</v>
      </c>
      <c r="M244" s="61"/>
      <c r="N244" s="61">
        <v>0</v>
      </c>
      <c r="O244" s="62">
        <v>112843</v>
      </c>
      <c r="P244" s="61"/>
      <c r="Q244" s="61"/>
      <c r="R244" s="61"/>
      <c r="S244" s="61">
        <v>0</v>
      </c>
      <c r="T244" s="61">
        <v>0</v>
      </c>
      <c r="U244" s="61"/>
      <c r="V244" s="61">
        <v>0</v>
      </c>
      <c r="W244" s="61"/>
      <c r="X244" s="61">
        <v>0</v>
      </c>
      <c r="Y244" s="62">
        <v>551853</v>
      </c>
      <c r="Z244" s="62">
        <v>918112</v>
      </c>
      <c r="AA244" s="61"/>
      <c r="AB244" s="62">
        <v>11023</v>
      </c>
      <c r="AC244" s="62">
        <v>179505</v>
      </c>
      <c r="AD244" s="61"/>
      <c r="AE244" s="62">
        <v>633611</v>
      </c>
      <c r="AF244" s="61"/>
      <c r="AG244" s="61">
        <v>0</v>
      </c>
      <c r="AH244" s="62">
        <v>55354</v>
      </c>
      <c r="AI244" s="61"/>
      <c r="AJ244" s="61">
        <v>0</v>
      </c>
      <c r="AK244" s="61">
        <v>0</v>
      </c>
      <c r="AL244" s="61">
        <v>0</v>
      </c>
      <c r="AM244" s="61">
        <v>0</v>
      </c>
      <c r="AN244" s="62">
        <v>21827</v>
      </c>
      <c r="AO244" s="61">
        <v>0</v>
      </c>
      <c r="AP244" s="61"/>
      <c r="AQ244" s="61">
        <v>0</v>
      </c>
      <c r="AR244" s="61"/>
      <c r="AS244" s="61">
        <v>0</v>
      </c>
      <c r="AT244" s="61">
        <v>0</v>
      </c>
      <c r="AU244" s="61">
        <v>0</v>
      </c>
      <c r="AV244" s="61"/>
      <c r="AW244" s="61">
        <v>486</v>
      </c>
      <c r="AX244" s="62">
        <v>3813</v>
      </c>
      <c r="AY244" s="61"/>
      <c r="AZ244" s="61">
        <v>0</v>
      </c>
      <c r="BA244" s="61"/>
      <c r="BB244" s="61">
        <v>0</v>
      </c>
      <c r="BC244" s="62">
        <v>83363</v>
      </c>
      <c r="BD244" s="62">
        <v>7609</v>
      </c>
      <c r="BE244" s="61"/>
      <c r="BF244" s="61">
        <v>0</v>
      </c>
      <c r="BG244" s="61"/>
      <c r="BH244" s="61">
        <v>0</v>
      </c>
      <c r="BI244" s="61"/>
      <c r="BJ244" s="61">
        <v>0</v>
      </c>
      <c r="BK244" s="61"/>
      <c r="BL244" s="61">
        <v>170</v>
      </c>
      <c r="BM244" s="61">
        <v>0</v>
      </c>
      <c r="BN244" s="62">
        <v>-71928</v>
      </c>
      <c r="BO244" s="61"/>
    </row>
    <row r="245" spans="1:67" x14ac:dyDescent="0.2">
      <c r="A245" s="57" t="s">
        <v>11</v>
      </c>
      <c r="B245" s="56" t="s">
        <v>11</v>
      </c>
      <c r="C245" s="56" t="s">
        <v>155</v>
      </c>
      <c r="D245" s="56">
        <v>2004</v>
      </c>
      <c r="E245" s="58">
        <v>5040914</v>
      </c>
      <c r="F245" s="58">
        <v>5037595</v>
      </c>
      <c r="G245" s="59">
        <v>4889579</v>
      </c>
      <c r="H245" s="59">
        <v>151335</v>
      </c>
      <c r="I245" s="60">
        <v>0</v>
      </c>
      <c r="J245" s="58">
        <v>-3319</v>
      </c>
      <c r="K245" s="61"/>
      <c r="L245" s="61">
        <v>0</v>
      </c>
      <c r="M245" s="61"/>
      <c r="N245" s="61">
        <v>0</v>
      </c>
      <c r="O245" s="62">
        <v>1569307</v>
      </c>
      <c r="P245" s="61"/>
      <c r="Q245" s="61"/>
      <c r="R245" s="61"/>
      <c r="S245" s="61">
        <v>0</v>
      </c>
      <c r="T245" s="61">
        <v>0</v>
      </c>
      <c r="U245" s="61"/>
      <c r="V245" s="61">
        <v>0</v>
      </c>
      <c r="W245" s="61"/>
      <c r="X245" s="61">
        <v>0</v>
      </c>
      <c r="Y245" s="62">
        <v>723104</v>
      </c>
      <c r="Z245" s="62">
        <v>1229803</v>
      </c>
      <c r="AA245" s="61"/>
      <c r="AB245" s="62">
        <v>17395</v>
      </c>
      <c r="AC245" s="62">
        <v>378506</v>
      </c>
      <c r="AD245" s="61"/>
      <c r="AE245" s="62">
        <v>841095</v>
      </c>
      <c r="AF245" s="61"/>
      <c r="AG245" s="61">
        <v>0</v>
      </c>
      <c r="AH245" s="62">
        <v>130369</v>
      </c>
      <c r="AI245" s="61"/>
      <c r="AJ245" s="61">
        <v>0</v>
      </c>
      <c r="AK245" s="61">
        <v>0</v>
      </c>
      <c r="AL245" s="61">
        <v>0</v>
      </c>
      <c r="AM245" s="61">
        <v>0</v>
      </c>
      <c r="AN245" s="62">
        <v>21827</v>
      </c>
      <c r="AO245" s="61">
        <v>0</v>
      </c>
      <c r="AP245" s="61"/>
      <c r="AQ245" s="61">
        <v>0</v>
      </c>
      <c r="AR245" s="61"/>
      <c r="AS245" s="61">
        <v>0</v>
      </c>
      <c r="AT245" s="61">
        <v>0</v>
      </c>
      <c r="AU245" s="61">
        <v>0</v>
      </c>
      <c r="AV245" s="61"/>
      <c r="AW245" s="61">
        <v>486</v>
      </c>
      <c r="AX245" s="62">
        <v>10293</v>
      </c>
      <c r="AY245" s="61"/>
      <c r="AZ245" s="61">
        <v>0</v>
      </c>
      <c r="BA245" s="61"/>
      <c r="BB245" s="61">
        <v>0</v>
      </c>
      <c r="BC245" s="62">
        <v>111120</v>
      </c>
      <c r="BD245" s="62">
        <v>7609</v>
      </c>
      <c r="BE245" s="61"/>
      <c r="BF245" s="61">
        <v>0</v>
      </c>
      <c r="BG245" s="61"/>
      <c r="BH245" s="61">
        <v>0</v>
      </c>
      <c r="BI245" s="61"/>
      <c r="BJ245" s="61">
        <v>0</v>
      </c>
      <c r="BK245" s="61"/>
      <c r="BL245" s="61">
        <v>0</v>
      </c>
      <c r="BM245" s="61">
        <v>0</v>
      </c>
      <c r="BN245" s="62">
        <v>-3319</v>
      </c>
      <c r="BO245" s="61"/>
    </row>
    <row r="246" spans="1:67" x14ac:dyDescent="0.2">
      <c r="A246" s="57" t="s">
        <v>11</v>
      </c>
      <c r="B246" s="56" t="s">
        <v>11</v>
      </c>
      <c r="C246" s="56" t="s">
        <v>155</v>
      </c>
      <c r="D246" s="56">
        <v>2005</v>
      </c>
      <c r="E246" s="58">
        <v>6757574</v>
      </c>
      <c r="F246" s="58">
        <v>6620903</v>
      </c>
      <c r="G246" s="59">
        <v>6606239</v>
      </c>
      <c r="H246" s="59">
        <v>151335</v>
      </c>
      <c r="I246" s="60">
        <v>0</v>
      </c>
      <c r="J246" s="58">
        <v>-136671</v>
      </c>
      <c r="K246" s="61"/>
      <c r="L246" s="61">
        <v>0</v>
      </c>
      <c r="M246" s="61"/>
      <c r="N246" s="62">
        <v>241652</v>
      </c>
      <c r="O246" s="61">
        <v>0</v>
      </c>
      <c r="P246" s="61"/>
      <c r="Q246" s="61"/>
      <c r="R246" s="61"/>
      <c r="S246" s="61">
        <v>0</v>
      </c>
      <c r="T246" s="61">
        <v>0</v>
      </c>
      <c r="U246" s="61"/>
      <c r="V246" s="62">
        <v>1519551</v>
      </c>
      <c r="W246" s="61"/>
      <c r="X246" s="61">
        <v>0</v>
      </c>
      <c r="Y246" s="62">
        <v>1257911</v>
      </c>
      <c r="Z246" s="62">
        <v>1538204</v>
      </c>
      <c r="AA246" s="61"/>
      <c r="AB246" s="62">
        <v>18854</v>
      </c>
      <c r="AC246" s="62">
        <v>543540</v>
      </c>
      <c r="AD246" s="61"/>
      <c r="AE246" s="62">
        <v>987614</v>
      </c>
      <c r="AF246" s="61"/>
      <c r="AG246" s="61">
        <v>0</v>
      </c>
      <c r="AH246" s="62">
        <v>498913</v>
      </c>
      <c r="AI246" s="61"/>
      <c r="AJ246" s="61">
        <v>0</v>
      </c>
      <c r="AK246" s="61">
        <v>0</v>
      </c>
      <c r="AL246" s="61">
        <v>0</v>
      </c>
      <c r="AM246" s="61">
        <v>0</v>
      </c>
      <c r="AN246" s="62">
        <v>21827</v>
      </c>
      <c r="AO246" s="61">
        <v>0</v>
      </c>
      <c r="AP246" s="61"/>
      <c r="AQ246" s="61">
        <v>0</v>
      </c>
      <c r="AR246" s="61"/>
      <c r="AS246" s="61">
        <v>0</v>
      </c>
      <c r="AT246" s="61">
        <v>0</v>
      </c>
      <c r="AU246" s="61">
        <v>0</v>
      </c>
      <c r="AV246" s="61"/>
      <c r="AW246" s="61">
        <v>486</v>
      </c>
      <c r="AX246" s="62">
        <v>10293</v>
      </c>
      <c r="AY246" s="61"/>
      <c r="AZ246" s="61">
        <v>0</v>
      </c>
      <c r="BA246" s="61"/>
      <c r="BB246" s="61">
        <v>0</v>
      </c>
      <c r="BC246" s="62">
        <v>111120</v>
      </c>
      <c r="BD246" s="62">
        <v>7609</v>
      </c>
      <c r="BE246" s="61"/>
      <c r="BF246" s="61">
        <v>0</v>
      </c>
      <c r="BG246" s="61"/>
      <c r="BH246" s="61">
        <v>0</v>
      </c>
      <c r="BI246" s="61"/>
      <c r="BJ246" s="61">
        <v>0</v>
      </c>
      <c r="BK246" s="61"/>
      <c r="BL246" s="61">
        <v>0</v>
      </c>
      <c r="BM246" s="61">
        <v>0</v>
      </c>
      <c r="BN246" s="62">
        <v>-136671</v>
      </c>
      <c r="BO246" s="61"/>
    </row>
    <row r="247" spans="1:67" x14ac:dyDescent="0.2">
      <c r="A247" s="57" t="s">
        <v>11</v>
      </c>
      <c r="B247" s="56" t="s">
        <v>11</v>
      </c>
      <c r="C247" s="56" t="s">
        <v>155</v>
      </c>
      <c r="D247" s="56">
        <v>2006</v>
      </c>
      <c r="E247" s="58">
        <v>8298639</v>
      </c>
      <c r="F247" s="58">
        <v>8057917</v>
      </c>
      <c r="G247" s="59">
        <v>7915279</v>
      </c>
      <c r="H247" s="59">
        <v>383360</v>
      </c>
      <c r="I247" s="60">
        <v>0</v>
      </c>
      <c r="J247" s="58">
        <v>-240722</v>
      </c>
      <c r="K247" s="61"/>
      <c r="L247" s="61">
        <v>0</v>
      </c>
      <c r="M247" s="61"/>
      <c r="N247" s="62">
        <v>3102</v>
      </c>
      <c r="O247" s="62">
        <v>241652</v>
      </c>
      <c r="P247" s="61"/>
      <c r="Q247" s="61"/>
      <c r="R247" s="61"/>
      <c r="S247" s="61">
        <v>0</v>
      </c>
      <c r="T247" s="61">
        <v>0</v>
      </c>
      <c r="U247" s="61"/>
      <c r="V247" s="62">
        <v>2134640</v>
      </c>
      <c r="W247" s="61"/>
      <c r="X247" s="61">
        <v>0</v>
      </c>
      <c r="Y247" s="62">
        <v>1478902</v>
      </c>
      <c r="Z247" s="62">
        <v>1809233</v>
      </c>
      <c r="AA247" s="61"/>
      <c r="AB247" s="62">
        <v>26939</v>
      </c>
      <c r="AC247" s="62">
        <v>699624</v>
      </c>
      <c r="AD247" s="61"/>
      <c r="AE247" s="62">
        <v>1148663</v>
      </c>
      <c r="AF247" s="61"/>
      <c r="AG247" s="61">
        <v>0</v>
      </c>
      <c r="AH247" s="62">
        <v>372524</v>
      </c>
      <c r="AI247" s="61"/>
      <c r="AJ247" s="61">
        <v>0</v>
      </c>
      <c r="AK247" s="61">
        <v>0</v>
      </c>
      <c r="AL247" s="61">
        <v>0</v>
      </c>
      <c r="AM247" s="61">
        <v>0</v>
      </c>
      <c r="AN247" s="62">
        <v>78382</v>
      </c>
      <c r="AO247" s="61">
        <v>0</v>
      </c>
      <c r="AP247" s="61"/>
      <c r="AQ247" s="62">
        <v>4935</v>
      </c>
      <c r="AR247" s="61"/>
      <c r="AS247" s="61">
        <v>0</v>
      </c>
      <c r="AT247" s="62">
        <v>153073</v>
      </c>
      <c r="AU247" s="61">
        <v>0</v>
      </c>
      <c r="AV247" s="61"/>
      <c r="AW247" s="61">
        <v>486</v>
      </c>
      <c r="AX247" s="62">
        <v>14089</v>
      </c>
      <c r="AY247" s="61"/>
      <c r="AZ247" s="61">
        <v>0</v>
      </c>
      <c r="BA247" s="61"/>
      <c r="BB247" s="61">
        <v>0</v>
      </c>
      <c r="BC247" s="62">
        <v>111120</v>
      </c>
      <c r="BD247" s="61">
        <v>0</v>
      </c>
      <c r="BE247" s="61"/>
      <c r="BF247" s="61">
        <v>0</v>
      </c>
      <c r="BG247" s="61"/>
      <c r="BH247" s="61">
        <v>0</v>
      </c>
      <c r="BI247" s="61"/>
      <c r="BJ247" s="62">
        <v>21275</v>
      </c>
      <c r="BK247" s="61"/>
      <c r="BL247" s="61">
        <v>0</v>
      </c>
      <c r="BM247" s="61">
        <v>0</v>
      </c>
      <c r="BN247" s="62">
        <v>-240722</v>
      </c>
      <c r="BO247" s="61"/>
    </row>
    <row r="248" spans="1:67" x14ac:dyDescent="0.2">
      <c r="A248" s="57" t="s">
        <v>11</v>
      </c>
      <c r="B248" s="56" t="s">
        <v>11</v>
      </c>
      <c r="C248" s="56" t="s">
        <v>155</v>
      </c>
      <c r="D248" s="56">
        <v>2007</v>
      </c>
      <c r="E248" s="58">
        <v>9695820</v>
      </c>
      <c r="F248" s="58">
        <v>9381057</v>
      </c>
      <c r="G248" s="59">
        <v>9122236</v>
      </c>
      <c r="H248" s="59">
        <v>573584</v>
      </c>
      <c r="I248" s="60">
        <v>0</v>
      </c>
      <c r="J248" s="58">
        <v>-314763</v>
      </c>
      <c r="K248" s="61"/>
      <c r="L248" s="61">
        <v>0</v>
      </c>
      <c r="M248" s="61"/>
      <c r="N248" s="62">
        <v>39900</v>
      </c>
      <c r="O248" s="62">
        <v>241652</v>
      </c>
      <c r="P248" s="61"/>
      <c r="Q248" s="61"/>
      <c r="R248" s="61"/>
      <c r="S248" s="61">
        <v>0</v>
      </c>
      <c r="T248" s="61">
        <v>0</v>
      </c>
      <c r="U248" s="61"/>
      <c r="V248" s="62">
        <v>2353873</v>
      </c>
      <c r="W248" s="61"/>
      <c r="X248" s="61">
        <v>0</v>
      </c>
      <c r="Y248" s="62">
        <v>1686888</v>
      </c>
      <c r="Z248" s="62">
        <v>2020874</v>
      </c>
      <c r="AA248" s="61"/>
      <c r="AB248" s="62">
        <v>33564</v>
      </c>
      <c r="AC248" s="62">
        <v>563856</v>
      </c>
      <c r="AD248" s="61"/>
      <c r="AE248" s="62">
        <v>1282758</v>
      </c>
      <c r="AF248" s="61"/>
      <c r="AG248" s="62">
        <v>500369</v>
      </c>
      <c r="AH248" s="62">
        <v>398502</v>
      </c>
      <c r="AI248" s="61"/>
      <c r="AJ248" s="61">
        <v>0</v>
      </c>
      <c r="AK248" s="61">
        <v>0</v>
      </c>
      <c r="AL248" s="61">
        <v>0</v>
      </c>
      <c r="AM248" s="61">
        <v>0</v>
      </c>
      <c r="AN248" s="62">
        <v>140139</v>
      </c>
      <c r="AO248" s="61">
        <v>0</v>
      </c>
      <c r="AP248" s="61"/>
      <c r="AQ248" s="62">
        <v>7486</v>
      </c>
      <c r="AR248" s="61"/>
      <c r="AS248" s="62">
        <v>114315</v>
      </c>
      <c r="AT248" s="62">
        <v>153073</v>
      </c>
      <c r="AU248" s="61">
        <v>0</v>
      </c>
      <c r="AV248" s="61"/>
      <c r="AW248" s="61">
        <v>486</v>
      </c>
      <c r="AX248" s="62">
        <v>14089</v>
      </c>
      <c r="AY248" s="61"/>
      <c r="AZ248" s="61">
        <v>0</v>
      </c>
      <c r="BA248" s="61"/>
      <c r="BB248" s="61">
        <v>0</v>
      </c>
      <c r="BC248" s="62">
        <v>111984</v>
      </c>
      <c r="BD248" s="61">
        <v>0</v>
      </c>
      <c r="BE248" s="61"/>
      <c r="BF248" s="61">
        <v>0</v>
      </c>
      <c r="BG248" s="61"/>
      <c r="BH248" s="61">
        <v>0</v>
      </c>
      <c r="BI248" s="61"/>
      <c r="BJ248" s="62">
        <v>32012</v>
      </c>
      <c r="BK248" s="61"/>
      <c r="BL248" s="61">
        <v>0</v>
      </c>
      <c r="BM248" s="61">
        <v>0</v>
      </c>
      <c r="BN248" s="62">
        <v>-314763</v>
      </c>
      <c r="BO248" s="61"/>
    </row>
    <row r="249" spans="1:67" x14ac:dyDescent="0.2">
      <c r="A249" s="57" t="s">
        <v>11</v>
      </c>
      <c r="B249" s="56" t="s">
        <v>11</v>
      </c>
      <c r="C249" s="56" t="s">
        <v>155</v>
      </c>
      <c r="D249" s="56">
        <v>2008</v>
      </c>
      <c r="E249" s="58">
        <v>10917519</v>
      </c>
      <c r="F249" s="58">
        <v>10510280</v>
      </c>
      <c r="G249" s="59">
        <v>10293861</v>
      </c>
      <c r="H249" s="59">
        <v>623658</v>
      </c>
      <c r="I249" s="60">
        <v>0</v>
      </c>
      <c r="J249" s="58">
        <v>-407239</v>
      </c>
      <c r="K249" s="61"/>
      <c r="L249" s="61">
        <v>0</v>
      </c>
      <c r="M249" s="61"/>
      <c r="N249" s="62">
        <v>42361</v>
      </c>
      <c r="O249" s="62">
        <v>241652</v>
      </c>
      <c r="P249" s="61"/>
      <c r="Q249" s="61"/>
      <c r="R249" s="61"/>
      <c r="S249" s="61">
        <v>0</v>
      </c>
      <c r="T249" s="61">
        <v>0</v>
      </c>
      <c r="U249" s="61"/>
      <c r="V249" s="62">
        <v>2365801</v>
      </c>
      <c r="W249" s="61"/>
      <c r="X249" s="61">
        <v>0</v>
      </c>
      <c r="Y249" s="62">
        <v>2054695</v>
      </c>
      <c r="Z249" s="62">
        <v>2345367</v>
      </c>
      <c r="AA249" s="61"/>
      <c r="AB249" s="62">
        <v>53773</v>
      </c>
      <c r="AC249" s="62">
        <v>639262</v>
      </c>
      <c r="AD249" s="61"/>
      <c r="AE249" s="62">
        <v>1503346</v>
      </c>
      <c r="AF249" s="61"/>
      <c r="AG249" s="62">
        <v>638895</v>
      </c>
      <c r="AH249" s="62">
        <v>408709</v>
      </c>
      <c r="AI249" s="61"/>
      <c r="AJ249" s="61">
        <v>0</v>
      </c>
      <c r="AK249" s="61">
        <v>0</v>
      </c>
      <c r="AL249" s="61">
        <v>0</v>
      </c>
      <c r="AM249" s="61">
        <v>0</v>
      </c>
      <c r="AN249" s="62">
        <v>140139</v>
      </c>
      <c r="AO249" s="61">
        <v>0</v>
      </c>
      <c r="AP249" s="61"/>
      <c r="AQ249" s="62">
        <v>7486</v>
      </c>
      <c r="AR249" s="61"/>
      <c r="AS249" s="62">
        <v>63851</v>
      </c>
      <c r="AT249" s="62">
        <v>153073</v>
      </c>
      <c r="AU249" s="62">
        <v>101988</v>
      </c>
      <c r="AV249" s="61"/>
      <c r="AW249" s="61">
        <v>486</v>
      </c>
      <c r="AX249" s="62">
        <v>14089</v>
      </c>
      <c r="AY249" s="61"/>
      <c r="AZ249" s="61">
        <v>0</v>
      </c>
      <c r="BA249" s="61"/>
      <c r="BB249" s="61">
        <v>0</v>
      </c>
      <c r="BC249" s="62">
        <v>111984</v>
      </c>
      <c r="BD249" s="61">
        <v>0</v>
      </c>
      <c r="BE249" s="61"/>
      <c r="BF249" s="61">
        <v>0</v>
      </c>
      <c r="BG249" s="61"/>
      <c r="BH249" s="61">
        <v>0</v>
      </c>
      <c r="BI249" s="61"/>
      <c r="BJ249" s="62">
        <v>30562</v>
      </c>
      <c r="BK249" s="61"/>
      <c r="BL249" s="61">
        <v>0</v>
      </c>
      <c r="BM249" s="61">
        <v>0</v>
      </c>
      <c r="BN249" s="62">
        <v>-407239</v>
      </c>
      <c r="BO249" s="61"/>
    </row>
    <row r="250" spans="1:67" x14ac:dyDescent="0.2">
      <c r="A250" s="57" t="s">
        <v>11</v>
      </c>
      <c r="B250" s="56" t="s">
        <v>11</v>
      </c>
      <c r="C250" s="56" t="s">
        <v>155</v>
      </c>
      <c r="D250" s="56">
        <v>2009</v>
      </c>
      <c r="E250" s="58">
        <v>14367513</v>
      </c>
      <c r="F250" s="58">
        <v>13107096</v>
      </c>
      <c r="G250" s="59">
        <v>13845843</v>
      </c>
      <c r="H250" s="59">
        <v>521670</v>
      </c>
      <c r="I250" s="60">
        <v>0</v>
      </c>
      <c r="J250" s="58">
        <v>-1260417</v>
      </c>
      <c r="K250" s="61"/>
      <c r="L250" s="61">
        <v>0</v>
      </c>
      <c r="M250" s="61"/>
      <c r="N250" s="62">
        <v>48883</v>
      </c>
      <c r="O250" s="62">
        <v>241652</v>
      </c>
      <c r="P250" s="61"/>
      <c r="Q250" s="61"/>
      <c r="R250" s="61"/>
      <c r="S250" s="61">
        <v>0</v>
      </c>
      <c r="T250" s="61">
        <v>0</v>
      </c>
      <c r="U250" s="61"/>
      <c r="V250" s="62">
        <v>5043149</v>
      </c>
      <c r="W250" s="61"/>
      <c r="X250" s="61">
        <v>0</v>
      </c>
      <c r="Y250" s="62">
        <v>2237652</v>
      </c>
      <c r="Z250" s="62">
        <v>2589038</v>
      </c>
      <c r="AA250" s="61"/>
      <c r="AB250" s="62">
        <v>145739</v>
      </c>
      <c r="AC250" s="62">
        <v>788450</v>
      </c>
      <c r="AD250" s="61"/>
      <c r="AE250" s="62">
        <v>1546220</v>
      </c>
      <c r="AF250" s="61"/>
      <c r="AG250" s="62">
        <v>781731</v>
      </c>
      <c r="AH250" s="62">
        <v>423329</v>
      </c>
      <c r="AI250" s="61"/>
      <c r="AJ250" s="61">
        <v>0</v>
      </c>
      <c r="AK250" s="61">
        <v>0</v>
      </c>
      <c r="AL250" s="61">
        <v>0</v>
      </c>
      <c r="AM250" s="61">
        <v>0</v>
      </c>
      <c r="AN250" s="62">
        <v>140139</v>
      </c>
      <c r="AO250" s="61">
        <v>0</v>
      </c>
      <c r="AP250" s="61"/>
      <c r="AQ250" s="62">
        <v>7486</v>
      </c>
      <c r="AR250" s="61"/>
      <c r="AS250" s="62">
        <v>63851</v>
      </c>
      <c r="AT250" s="62">
        <v>153073</v>
      </c>
      <c r="AU250" s="61">
        <v>0</v>
      </c>
      <c r="AV250" s="61"/>
      <c r="AW250" s="61">
        <v>486</v>
      </c>
      <c r="AX250" s="62">
        <v>14089</v>
      </c>
      <c r="AY250" s="61"/>
      <c r="AZ250" s="61">
        <v>0</v>
      </c>
      <c r="BA250" s="61"/>
      <c r="BB250" s="61">
        <v>0</v>
      </c>
      <c r="BC250" s="62">
        <v>111984</v>
      </c>
      <c r="BD250" s="61">
        <v>0</v>
      </c>
      <c r="BE250" s="61"/>
      <c r="BF250" s="61">
        <v>0</v>
      </c>
      <c r="BG250" s="61"/>
      <c r="BH250" s="61">
        <v>0</v>
      </c>
      <c r="BI250" s="61"/>
      <c r="BJ250" s="62">
        <v>30562</v>
      </c>
      <c r="BK250" s="61"/>
      <c r="BL250" s="61">
        <v>0</v>
      </c>
      <c r="BM250" s="61">
        <v>0</v>
      </c>
      <c r="BN250" s="62">
        <v>-1260417</v>
      </c>
      <c r="BO250" s="61"/>
    </row>
    <row r="251" spans="1:67" x14ac:dyDescent="0.2">
      <c r="A251" s="57" t="s">
        <v>11</v>
      </c>
      <c r="B251" s="56" t="s">
        <v>11</v>
      </c>
      <c r="C251" s="56" t="s">
        <v>155</v>
      </c>
      <c r="D251" s="56">
        <v>2010</v>
      </c>
      <c r="E251" s="58">
        <v>15387331</v>
      </c>
      <c r="F251" s="58">
        <v>13936720</v>
      </c>
      <c r="G251" s="59">
        <v>14852748</v>
      </c>
      <c r="H251" s="59">
        <v>534583</v>
      </c>
      <c r="I251" s="60">
        <v>0</v>
      </c>
      <c r="J251" s="58">
        <v>-1450611</v>
      </c>
      <c r="K251" s="61"/>
      <c r="L251" s="61">
        <v>0</v>
      </c>
      <c r="M251" s="61"/>
      <c r="N251" s="62">
        <v>58684</v>
      </c>
      <c r="O251" s="62">
        <v>241652</v>
      </c>
      <c r="P251" s="61"/>
      <c r="Q251" s="61"/>
      <c r="R251" s="61"/>
      <c r="S251" s="61">
        <v>0</v>
      </c>
      <c r="T251" s="61">
        <v>0</v>
      </c>
      <c r="U251" s="61"/>
      <c r="V251" s="62">
        <v>5207372</v>
      </c>
      <c r="W251" s="61"/>
      <c r="X251" s="61">
        <v>0</v>
      </c>
      <c r="Y251" s="62">
        <v>2325515</v>
      </c>
      <c r="Z251" s="62">
        <v>2832521</v>
      </c>
      <c r="AA251" s="61"/>
      <c r="AB251" s="62">
        <v>150314</v>
      </c>
      <c r="AC251" s="62">
        <v>867152</v>
      </c>
      <c r="AD251" s="61"/>
      <c r="AE251" s="62">
        <v>1739174</v>
      </c>
      <c r="AF251" s="61"/>
      <c r="AG251" s="62">
        <v>896139</v>
      </c>
      <c r="AH251" s="62">
        <v>477688</v>
      </c>
      <c r="AI251" s="61"/>
      <c r="AJ251" s="62">
        <v>56537</v>
      </c>
      <c r="AK251" s="61">
        <v>0</v>
      </c>
      <c r="AL251" s="61">
        <v>0</v>
      </c>
      <c r="AM251" s="61">
        <v>0</v>
      </c>
      <c r="AN251" s="62">
        <v>140139</v>
      </c>
      <c r="AO251" s="61">
        <v>0</v>
      </c>
      <c r="AP251" s="61"/>
      <c r="AQ251" s="62">
        <v>7486</v>
      </c>
      <c r="AR251" s="61"/>
      <c r="AS251" s="62">
        <v>76764</v>
      </c>
      <c r="AT251" s="62">
        <v>153073</v>
      </c>
      <c r="AU251" s="61">
        <v>0</v>
      </c>
      <c r="AV251" s="61"/>
      <c r="AW251" s="61">
        <v>486</v>
      </c>
      <c r="AX251" s="62">
        <v>14089</v>
      </c>
      <c r="AY251" s="61"/>
      <c r="AZ251" s="61">
        <v>0</v>
      </c>
      <c r="BA251" s="61"/>
      <c r="BB251" s="61">
        <v>0</v>
      </c>
      <c r="BC251" s="62">
        <v>111984</v>
      </c>
      <c r="BD251" s="61">
        <v>0</v>
      </c>
      <c r="BE251" s="61"/>
      <c r="BF251" s="61">
        <v>0</v>
      </c>
      <c r="BG251" s="61"/>
      <c r="BH251" s="61">
        <v>0</v>
      </c>
      <c r="BI251" s="61"/>
      <c r="BJ251" s="62">
        <v>30562</v>
      </c>
      <c r="BK251" s="61"/>
      <c r="BL251" s="61">
        <v>0</v>
      </c>
      <c r="BM251" s="61">
        <v>0</v>
      </c>
      <c r="BN251" s="62">
        <v>-1450611</v>
      </c>
      <c r="BO251" s="61"/>
    </row>
    <row r="252" spans="1:67" x14ac:dyDescent="0.2">
      <c r="A252" s="57" t="s">
        <v>11</v>
      </c>
      <c r="B252" s="56" t="s">
        <v>11</v>
      </c>
      <c r="C252" s="56" t="s">
        <v>155</v>
      </c>
      <c r="D252" s="56">
        <v>2011</v>
      </c>
      <c r="E252" s="58">
        <v>16816455</v>
      </c>
      <c r="F252" s="58">
        <v>15067019</v>
      </c>
      <c r="G252" s="59">
        <v>16249711</v>
      </c>
      <c r="H252" s="59">
        <v>566744</v>
      </c>
      <c r="I252" s="60">
        <v>0</v>
      </c>
      <c r="J252" s="58">
        <v>-1749436</v>
      </c>
      <c r="K252" s="61"/>
      <c r="L252" s="61">
        <v>0</v>
      </c>
      <c r="M252" s="61"/>
      <c r="N252" s="62">
        <v>66032</v>
      </c>
      <c r="O252" s="62">
        <v>241652</v>
      </c>
      <c r="P252" s="61"/>
      <c r="Q252" s="61"/>
      <c r="R252" s="61"/>
      <c r="S252" s="61">
        <v>0</v>
      </c>
      <c r="T252" s="61">
        <v>0</v>
      </c>
      <c r="U252" s="61"/>
      <c r="V252" s="62">
        <v>5363100</v>
      </c>
      <c r="W252" s="61"/>
      <c r="X252" s="61">
        <v>0</v>
      </c>
      <c r="Y252" s="62">
        <v>2512219</v>
      </c>
      <c r="Z252" s="62">
        <v>3066515</v>
      </c>
      <c r="AA252" s="61"/>
      <c r="AB252" s="62">
        <v>156361</v>
      </c>
      <c r="AC252" s="62">
        <v>1043904</v>
      </c>
      <c r="AD252" s="61"/>
      <c r="AE252" s="62">
        <v>1961749</v>
      </c>
      <c r="AF252" s="61"/>
      <c r="AG252" s="62">
        <v>1247079</v>
      </c>
      <c r="AH252" s="62">
        <v>527040</v>
      </c>
      <c r="AI252" s="61"/>
      <c r="AJ252" s="62">
        <v>64060</v>
      </c>
      <c r="AK252" s="61">
        <v>0</v>
      </c>
      <c r="AL252" s="61">
        <v>0</v>
      </c>
      <c r="AM252" s="61">
        <v>0</v>
      </c>
      <c r="AN252" s="62">
        <v>140288</v>
      </c>
      <c r="AO252" s="61">
        <v>0</v>
      </c>
      <c r="AP252" s="61"/>
      <c r="AQ252" s="62">
        <v>22668</v>
      </c>
      <c r="AR252" s="61"/>
      <c r="AS252" s="62">
        <v>93594</v>
      </c>
      <c r="AT252" s="62">
        <v>153073</v>
      </c>
      <c r="AU252" s="61">
        <v>0</v>
      </c>
      <c r="AV252" s="61"/>
      <c r="AW252" s="61">
        <v>486</v>
      </c>
      <c r="AX252" s="62">
        <v>14089</v>
      </c>
      <c r="AY252" s="61"/>
      <c r="AZ252" s="61">
        <v>0</v>
      </c>
      <c r="BA252" s="61"/>
      <c r="BB252" s="61">
        <v>0</v>
      </c>
      <c r="BC252" s="62">
        <v>111984</v>
      </c>
      <c r="BD252" s="61">
        <v>0</v>
      </c>
      <c r="BE252" s="61"/>
      <c r="BF252" s="61">
        <v>0</v>
      </c>
      <c r="BG252" s="61"/>
      <c r="BH252" s="61">
        <v>0</v>
      </c>
      <c r="BI252" s="61"/>
      <c r="BJ252" s="62">
        <v>30562</v>
      </c>
      <c r="BK252" s="61"/>
      <c r="BL252" s="61">
        <v>0</v>
      </c>
      <c r="BM252" s="61">
        <v>0</v>
      </c>
      <c r="BN252" s="62">
        <v>-1749436</v>
      </c>
      <c r="BO252" s="61"/>
    </row>
    <row r="253" spans="1:67" x14ac:dyDescent="0.2">
      <c r="A253" s="57" t="s">
        <v>12</v>
      </c>
      <c r="B253" s="56" t="s">
        <v>12</v>
      </c>
      <c r="C253" s="56" t="s">
        <v>12</v>
      </c>
      <c r="D253" s="56">
        <v>2002</v>
      </c>
      <c r="E253" s="58">
        <v>12796309</v>
      </c>
      <c r="F253" s="58">
        <v>12324824</v>
      </c>
      <c r="G253" s="59">
        <v>10658000</v>
      </c>
      <c r="H253" s="59">
        <v>2138309</v>
      </c>
      <c r="I253" s="60">
        <v>0</v>
      </c>
      <c r="J253" s="58">
        <v>-471485</v>
      </c>
      <c r="K253" s="61"/>
      <c r="L253" s="62">
        <v>46066</v>
      </c>
      <c r="M253" s="61"/>
      <c r="N253" s="62">
        <v>21056</v>
      </c>
      <c r="O253" s="62">
        <v>2308</v>
      </c>
      <c r="P253" s="61"/>
      <c r="Q253" s="61"/>
      <c r="R253" s="61"/>
      <c r="S253" s="61">
        <v>0</v>
      </c>
      <c r="T253" s="61">
        <v>0</v>
      </c>
      <c r="U253" s="61"/>
      <c r="V253" s="62">
        <v>1218443</v>
      </c>
      <c r="W253" s="61"/>
      <c r="X253" s="61">
        <v>0</v>
      </c>
      <c r="Y253" s="62">
        <v>1036937</v>
      </c>
      <c r="Z253" s="62">
        <v>741415</v>
      </c>
      <c r="AA253" s="61"/>
      <c r="AB253" s="62">
        <v>840003</v>
      </c>
      <c r="AC253" s="62">
        <v>1273629</v>
      </c>
      <c r="AD253" s="61"/>
      <c r="AE253" s="62">
        <v>2132504</v>
      </c>
      <c r="AF253" s="61"/>
      <c r="AG253" s="62">
        <v>2637876</v>
      </c>
      <c r="AH253" s="62">
        <v>707763</v>
      </c>
      <c r="AI253" s="61"/>
      <c r="AJ253" s="61">
        <v>0</v>
      </c>
      <c r="AK253" s="61">
        <v>0</v>
      </c>
      <c r="AL253" s="61">
        <v>0</v>
      </c>
      <c r="AM253" s="62">
        <v>8640</v>
      </c>
      <c r="AN253" s="62">
        <v>970027</v>
      </c>
      <c r="AO253" s="61">
        <v>0</v>
      </c>
      <c r="AP253" s="61"/>
      <c r="AQ253" s="62">
        <v>63775</v>
      </c>
      <c r="AR253" s="61"/>
      <c r="AS253" s="62">
        <v>162869</v>
      </c>
      <c r="AT253" s="62">
        <v>66110</v>
      </c>
      <c r="AU253" s="62">
        <v>545206</v>
      </c>
      <c r="AV253" s="61"/>
      <c r="AW253" s="62">
        <v>19513</v>
      </c>
      <c r="AX253" s="62">
        <v>37225</v>
      </c>
      <c r="AY253" s="61"/>
      <c r="AZ253" s="62">
        <v>40384</v>
      </c>
      <c r="BA253" s="61"/>
      <c r="BB253" s="62">
        <v>84511</v>
      </c>
      <c r="BC253" s="62">
        <v>23380</v>
      </c>
      <c r="BD253" s="61">
        <v>859</v>
      </c>
      <c r="BE253" s="61"/>
      <c r="BF253" s="61">
        <v>0</v>
      </c>
      <c r="BG253" s="61"/>
      <c r="BH253" s="61">
        <v>0</v>
      </c>
      <c r="BI253" s="61"/>
      <c r="BJ253" s="62">
        <v>113294</v>
      </c>
      <c r="BK253" s="61"/>
      <c r="BL253" s="62">
        <v>2516</v>
      </c>
      <c r="BM253" s="61">
        <v>0</v>
      </c>
      <c r="BN253" s="62">
        <v>-471485</v>
      </c>
      <c r="BO253" s="61"/>
    </row>
    <row r="254" spans="1:67" x14ac:dyDescent="0.2">
      <c r="A254" s="57" t="s">
        <v>12</v>
      </c>
      <c r="B254" s="56" t="s">
        <v>12</v>
      </c>
      <c r="C254" s="56" t="s">
        <v>12</v>
      </c>
      <c r="D254" s="56">
        <v>2003</v>
      </c>
      <c r="E254" s="58">
        <v>13391512</v>
      </c>
      <c r="F254" s="58">
        <v>12652529</v>
      </c>
      <c r="G254" s="59">
        <v>11145891</v>
      </c>
      <c r="H254" s="59">
        <v>2245621</v>
      </c>
      <c r="I254" s="60">
        <v>0</v>
      </c>
      <c r="J254" s="58">
        <v>-738983</v>
      </c>
      <c r="K254" s="61"/>
      <c r="L254" s="62">
        <v>46066</v>
      </c>
      <c r="M254" s="61"/>
      <c r="N254" s="62">
        <v>24408</v>
      </c>
      <c r="O254" s="62">
        <v>2308</v>
      </c>
      <c r="P254" s="61"/>
      <c r="Q254" s="61"/>
      <c r="R254" s="61"/>
      <c r="S254" s="61">
        <v>0</v>
      </c>
      <c r="T254" s="61">
        <v>0</v>
      </c>
      <c r="U254" s="61"/>
      <c r="V254" s="62">
        <v>1218443</v>
      </c>
      <c r="W254" s="61"/>
      <c r="X254" s="61">
        <v>0</v>
      </c>
      <c r="Y254" s="62">
        <v>1101223</v>
      </c>
      <c r="Z254" s="62">
        <v>788368</v>
      </c>
      <c r="AA254" s="61"/>
      <c r="AB254" s="62">
        <v>915471</v>
      </c>
      <c r="AC254" s="62">
        <v>1347794</v>
      </c>
      <c r="AD254" s="61"/>
      <c r="AE254" s="62">
        <v>2240606</v>
      </c>
      <c r="AF254" s="61"/>
      <c r="AG254" s="62">
        <v>2727244</v>
      </c>
      <c r="AH254" s="62">
        <v>733960</v>
      </c>
      <c r="AI254" s="61"/>
      <c r="AJ254" s="61">
        <v>0</v>
      </c>
      <c r="AK254" s="61">
        <v>0</v>
      </c>
      <c r="AL254" s="61">
        <v>0</v>
      </c>
      <c r="AM254" s="62">
        <v>8640</v>
      </c>
      <c r="AN254" s="62">
        <v>1020234</v>
      </c>
      <c r="AO254" s="61">
        <v>0</v>
      </c>
      <c r="AP254" s="61"/>
      <c r="AQ254" s="62">
        <v>71545</v>
      </c>
      <c r="AR254" s="61"/>
      <c r="AS254" s="62">
        <v>175273</v>
      </c>
      <c r="AT254" s="62">
        <v>66110</v>
      </c>
      <c r="AU254" s="62">
        <v>522716</v>
      </c>
      <c r="AV254" s="61"/>
      <c r="AW254" s="62">
        <v>19513</v>
      </c>
      <c r="AX254" s="62">
        <v>40764</v>
      </c>
      <c r="AY254" s="61"/>
      <c r="AZ254" s="62">
        <v>41282</v>
      </c>
      <c r="BA254" s="61"/>
      <c r="BB254" s="62">
        <v>84511</v>
      </c>
      <c r="BC254" s="62">
        <v>23380</v>
      </c>
      <c r="BD254" s="62">
        <v>1709</v>
      </c>
      <c r="BE254" s="61"/>
      <c r="BF254" s="61">
        <v>0</v>
      </c>
      <c r="BG254" s="61"/>
      <c r="BH254" s="61">
        <v>0</v>
      </c>
      <c r="BI254" s="61"/>
      <c r="BJ254" s="62">
        <v>167428</v>
      </c>
      <c r="BK254" s="61"/>
      <c r="BL254" s="62">
        <v>2516</v>
      </c>
      <c r="BM254" s="61">
        <v>0</v>
      </c>
      <c r="BN254" s="62">
        <v>-738983</v>
      </c>
      <c r="BO254" s="61"/>
    </row>
    <row r="255" spans="1:67" x14ac:dyDescent="0.2">
      <c r="A255" s="57" t="s">
        <v>12</v>
      </c>
      <c r="B255" s="56" t="s">
        <v>12</v>
      </c>
      <c r="C255" s="56" t="s">
        <v>12</v>
      </c>
      <c r="D255" s="56">
        <v>2004</v>
      </c>
      <c r="E255" s="58">
        <v>13972146</v>
      </c>
      <c r="F255" s="58">
        <v>13254695</v>
      </c>
      <c r="G255" s="59">
        <v>11477103</v>
      </c>
      <c r="H255" s="59">
        <v>2495043</v>
      </c>
      <c r="I255" s="60">
        <v>0</v>
      </c>
      <c r="J255" s="58">
        <v>-717451</v>
      </c>
      <c r="K255" s="61"/>
      <c r="L255" s="62">
        <v>46066</v>
      </c>
      <c r="M255" s="61"/>
      <c r="N255" s="62">
        <v>24408</v>
      </c>
      <c r="O255" s="62">
        <v>2308</v>
      </c>
      <c r="P255" s="61"/>
      <c r="Q255" s="61"/>
      <c r="R255" s="61"/>
      <c r="S255" s="61">
        <v>0</v>
      </c>
      <c r="T255" s="61">
        <v>0</v>
      </c>
      <c r="U255" s="61"/>
      <c r="V255" s="62">
        <v>1218443</v>
      </c>
      <c r="W255" s="61"/>
      <c r="X255" s="61">
        <v>0</v>
      </c>
      <c r="Y255" s="62">
        <v>1168712</v>
      </c>
      <c r="Z255" s="62">
        <v>860538</v>
      </c>
      <c r="AA255" s="61"/>
      <c r="AB255" s="62">
        <v>971936</v>
      </c>
      <c r="AC255" s="62">
        <v>1377610</v>
      </c>
      <c r="AD255" s="61"/>
      <c r="AE255" s="62">
        <v>2261721</v>
      </c>
      <c r="AF255" s="61"/>
      <c r="AG255" s="62">
        <v>2779551</v>
      </c>
      <c r="AH255" s="62">
        <v>765810</v>
      </c>
      <c r="AI255" s="61"/>
      <c r="AJ255" s="61">
        <v>0</v>
      </c>
      <c r="AK255" s="61">
        <v>0</v>
      </c>
      <c r="AL255" s="61">
        <v>0</v>
      </c>
      <c r="AM255" s="62">
        <v>8640</v>
      </c>
      <c r="AN255" s="62">
        <v>1020234</v>
      </c>
      <c r="AO255" s="61">
        <v>0</v>
      </c>
      <c r="AP255" s="61"/>
      <c r="AQ255" s="62">
        <v>72403</v>
      </c>
      <c r="AR255" s="61"/>
      <c r="AS255" s="62">
        <v>180523</v>
      </c>
      <c r="AT255" s="62">
        <v>69610</v>
      </c>
      <c r="AU255" s="62">
        <v>755440</v>
      </c>
      <c r="AV255" s="61"/>
      <c r="AW255" s="62">
        <v>19934</v>
      </c>
      <c r="AX255" s="62">
        <v>43043</v>
      </c>
      <c r="AY255" s="61"/>
      <c r="AZ255" s="62">
        <v>41282</v>
      </c>
      <c r="BA255" s="61"/>
      <c r="BB255" s="62">
        <v>84511</v>
      </c>
      <c r="BC255" s="62">
        <v>24328</v>
      </c>
      <c r="BD255" s="62">
        <v>1709</v>
      </c>
      <c r="BE255" s="61"/>
      <c r="BF255" s="61">
        <v>0</v>
      </c>
      <c r="BG255" s="61"/>
      <c r="BH255" s="61">
        <v>0</v>
      </c>
      <c r="BI255" s="61"/>
      <c r="BJ255" s="62">
        <v>170870</v>
      </c>
      <c r="BK255" s="61"/>
      <c r="BL255" s="62">
        <v>2516</v>
      </c>
      <c r="BM255" s="61">
        <v>0</v>
      </c>
      <c r="BN255" s="62">
        <v>-717451</v>
      </c>
      <c r="BO255" s="61"/>
    </row>
    <row r="256" spans="1:67" x14ac:dyDescent="0.2">
      <c r="A256" s="57" t="s">
        <v>12</v>
      </c>
      <c r="B256" s="56" t="s">
        <v>12</v>
      </c>
      <c r="C256" s="56" t="s">
        <v>12</v>
      </c>
      <c r="D256" s="56">
        <v>2005</v>
      </c>
      <c r="E256" s="58">
        <v>14440096</v>
      </c>
      <c r="F256" s="58">
        <v>13571176</v>
      </c>
      <c r="G256" s="59">
        <v>12020068</v>
      </c>
      <c r="H256" s="59">
        <v>2420028</v>
      </c>
      <c r="I256" s="60">
        <v>0</v>
      </c>
      <c r="J256" s="58">
        <v>-868920</v>
      </c>
      <c r="K256" s="61"/>
      <c r="L256" s="62">
        <v>46066</v>
      </c>
      <c r="M256" s="61"/>
      <c r="N256" s="62">
        <v>25809</v>
      </c>
      <c r="O256" s="62">
        <v>2308</v>
      </c>
      <c r="P256" s="61"/>
      <c r="Q256" s="61"/>
      <c r="R256" s="61"/>
      <c r="S256" s="61">
        <v>0</v>
      </c>
      <c r="T256" s="61">
        <v>0</v>
      </c>
      <c r="U256" s="61"/>
      <c r="V256" s="62">
        <v>1270184</v>
      </c>
      <c r="W256" s="61"/>
      <c r="X256" s="62">
        <v>2155</v>
      </c>
      <c r="Y256" s="62">
        <v>1203575</v>
      </c>
      <c r="Z256" s="62">
        <v>952103</v>
      </c>
      <c r="AA256" s="61"/>
      <c r="AB256" s="62">
        <v>1089060</v>
      </c>
      <c r="AC256" s="62">
        <v>1449171</v>
      </c>
      <c r="AD256" s="61"/>
      <c r="AE256" s="62">
        <v>2311115</v>
      </c>
      <c r="AF256" s="61"/>
      <c r="AG256" s="62">
        <v>2891059</v>
      </c>
      <c r="AH256" s="62">
        <v>777463</v>
      </c>
      <c r="AI256" s="61"/>
      <c r="AJ256" s="61">
        <v>0</v>
      </c>
      <c r="AK256" s="61">
        <v>0</v>
      </c>
      <c r="AL256" s="61">
        <v>0</v>
      </c>
      <c r="AM256" s="62">
        <v>8640</v>
      </c>
      <c r="AN256" s="62">
        <v>1020234</v>
      </c>
      <c r="AO256" s="61">
        <v>0</v>
      </c>
      <c r="AP256" s="61"/>
      <c r="AQ256" s="62">
        <v>72792</v>
      </c>
      <c r="AR256" s="61"/>
      <c r="AS256" s="62">
        <v>139386</v>
      </c>
      <c r="AT256" s="62">
        <v>69610</v>
      </c>
      <c r="AU256" s="62">
        <v>678520</v>
      </c>
      <c r="AV256" s="61"/>
      <c r="AW256" s="62">
        <v>19934</v>
      </c>
      <c r="AX256" s="62">
        <v>63270</v>
      </c>
      <c r="AY256" s="61"/>
      <c r="AZ256" s="62">
        <v>41282</v>
      </c>
      <c r="BA256" s="61"/>
      <c r="BB256" s="62">
        <v>98995</v>
      </c>
      <c r="BC256" s="62">
        <v>30808</v>
      </c>
      <c r="BD256" s="62">
        <v>3171</v>
      </c>
      <c r="BE256" s="61"/>
      <c r="BF256" s="61">
        <v>0</v>
      </c>
      <c r="BG256" s="61"/>
      <c r="BH256" s="61">
        <v>0</v>
      </c>
      <c r="BI256" s="61"/>
      <c r="BJ256" s="62">
        <v>170870</v>
      </c>
      <c r="BK256" s="61"/>
      <c r="BL256" s="62">
        <v>2516</v>
      </c>
      <c r="BM256" s="61">
        <v>0</v>
      </c>
      <c r="BN256" s="62">
        <v>-868920</v>
      </c>
      <c r="BO256" s="61"/>
    </row>
    <row r="257" spans="1:67" x14ac:dyDescent="0.2">
      <c r="A257" s="57" t="s">
        <v>12</v>
      </c>
      <c r="B257" s="56" t="s">
        <v>12</v>
      </c>
      <c r="C257" s="56" t="s">
        <v>12</v>
      </c>
      <c r="D257" s="56">
        <v>2006</v>
      </c>
      <c r="E257" s="58">
        <v>15268127</v>
      </c>
      <c r="F257" s="58">
        <v>14260661</v>
      </c>
      <c r="G257" s="59">
        <v>12508999</v>
      </c>
      <c r="H257" s="59">
        <v>2759128</v>
      </c>
      <c r="I257" s="60">
        <v>0</v>
      </c>
      <c r="J257" s="58">
        <v>-1007466</v>
      </c>
      <c r="K257" s="61"/>
      <c r="L257" s="62">
        <v>46066</v>
      </c>
      <c r="M257" s="61"/>
      <c r="N257" s="62">
        <v>27309</v>
      </c>
      <c r="O257" s="62">
        <v>2308</v>
      </c>
      <c r="P257" s="61"/>
      <c r="Q257" s="61"/>
      <c r="R257" s="61"/>
      <c r="S257" s="61">
        <v>0</v>
      </c>
      <c r="T257" s="61">
        <v>0</v>
      </c>
      <c r="U257" s="61"/>
      <c r="V257" s="62">
        <v>1270184</v>
      </c>
      <c r="W257" s="61"/>
      <c r="X257" s="62">
        <v>2155</v>
      </c>
      <c r="Y257" s="62">
        <v>1252952</v>
      </c>
      <c r="Z257" s="62">
        <v>984839</v>
      </c>
      <c r="AA257" s="61"/>
      <c r="AB257" s="62">
        <v>1168153</v>
      </c>
      <c r="AC257" s="62">
        <v>1565507</v>
      </c>
      <c r="AD257" s="61"/>
      <c r="AE257" s="62">
        <v>2440395</v>
      </c>
      <c r="AF257" s="61"/>
      <c r="AG257" s="62">
        <v>2958220</v>
      </c>
      <c r="AH257" s="62">
        <v>790911</v>
      </c>
      <c r="AI257" s="61"/>
      <c r="AJ257" s="61">
        <v>0</v>
      </c>
      <c r="AK257" s="61">
        <v>0</v>
      </c>
      <c r="AL257" s="61">
        <v>0</v>
      </c>
      <c r="AM257" s="62">
        <v>8640</v>
      </c>
      <c r="AN257" s="62">
        <v>1020234</v>
      </c>
      <c r="AO257" s="61">
        <v>0</v>
      </c>
      <c r="AP257" s="61"/>
      <c r="AQ257" s="62">
        <v>80345</v>
      </c>
      <c r="AR257" s="61"/>
      <c r="AS257" s="62">
        <v>159845</v>
      </c>
      <c r="AT257" s="62">
        <v>75811</v>
      </c>
      <c r="AU257" s="62">
        <v>969980</v>
      </c>
      <c r="AV257" s="61"/>
      <c r="AW257" s="62">
        <v>19934</v>
      </c>
      <c r="AX257" s="62">
        <v>69543</v>
      </c>
      <c r="AY257" s="61"/>
      <c r="AZ257" s="62">
        <v>42145</v>
      </c>
      <c r="BA257" s="61"/>
      <c r="BB257" s="62">
        <v>98995</v>
      </c>
      <c r="BC257" s="62">
        <v>30808</v>
      </c>
      <c r="BD257" s="62">
        <v>9462</v>
      </c>
      <c r="BE257" s="61"/>
      <c r="BF257" s="61">
        <v>0</v>
      </c>
      <c r="BG257" s="61"/>
      <c r="BH257" s="61">
        <v>0</v>
      </c>
      <c r="BI257" s="61"/>
      <c r="BJ257" s="62">
        <v>170870</v>
      </c>
      <c r="BK257" s="61"/>
      <c r="BL257" s="62">
        <v>2516</v>
      </c>
      <c r="BM257" s="61">
        <v>0</v>
      </c>
      <c r="BN257" s="62">
        <v>-1007466</v>
      </c>
      <c r="BO257" s="61"/>
    </row>
    <row r="258" spans="1:67" x14ac:dyDescent="0.2">
      <c r="A258" s="57" t="s">
        <v>12</v>
      </c>
      <c r="B258" s="56" t="s">
        <v>12</v>
      </c>
      <c r="C258" s="56" t="s">
        <v>12</v>
      </c>
      <c r="D258" s="56">
        <v>2007</v>
      </c>
      <c r="E258" s="58">
        <v>15541806</v>
      </c>
      <c r="F258" s="58">
        <v>14581315</v>
      </c>
      <c r="G258" s="59">
        <v>12811660</v>
      </c>
      <c r="H258" s="59">
        <v>2730146</v>
      </c>
      <c r="I258" s="60">
        <v>0</v>
      </c>
      <c r="J258" s="58">
        <v>-960491</v>
      </c>
      <c r="K258" s="61"/>
      <c r="L258" s="62">
        <v>46066</v>
      </c>
      <c r="M258" s="61"/>
      <c r="N258" s="62">
        <v>30690</v>
      </c>
      <c r="O258" s="62">
        <v>2308</v>
      </c>
      <c r="P258" s="61"/>
      <c r="Q258" s="61"/>
      <c r="R258" s="61"/>
      <c r="S258" s="61">
        <v>0</v>
      </c>
      <c r="T258" s="61">
        <v>0</v>
      </c>
      <c r="U258" s="61"/>
      <c r="V258" s="62">
        <v>1270184</v>
      </c>
      <c r="W258" s="61"/>
      <c r="X258" s="62">
        <v>2155</v>
      </c>
      <c r="Y258" s="62">
        <v>1337879</v>
      </c>
      <c r="Z258" s="62">
        <v>1049484</v>
      </c>
      <c r="AA258" s="61"/>
      <c r="AB258" s="62">
        <v>1186908</v>
      </c>
      <c r="AC258" s="62">
        <v>1575266</v>
      </c>
      <c r="AD258" s="61"/>
      <c r="AE258" s="62">
        <v>2527762</v>
      </c>
      <c r="AF258" s="61"/>
      <c r="AG258" s="62">
        <v>2985377</v>
      </c>
      <c r="AH258" s="62">
        <v>797581</v>
      </c>
      <c r="AI258" s="61"/>
      <c r="AJ258" s="61">
        <v>0</v>
      </c>
      <c r="AK258" s="61">
        <v>0</v>
      </c>
      <c r="AL258" s="61">
        <v>0</v>
      </c>
      <c r="AM258" s="62">
        <v>8640</v>
      </c>
      <c r="AN258" s="62">
        <v>1020234</v>
      </c>
      <c r="AO258" s="61">
        <v>0</v>
      </c>
      <c r="AP258" s="61"/>
      <c r="AQ258" s="62">
        <v>98611</v>
      </c>
      <c r="AR258" s="61"/>
      <c r="AS258" s="62">
        <v>185585</v>
      </c>
      <c r="AT258" s="62">
        <v>128082</v>
      </c>
      <c r="AU258" s="62">
        <v>840271</v>
      </c>
      <c r="AV258" s="61"/>
      <c r="AW258" s="62">
        <v>19934</v>
      </c>
      <c r="AX258" s="62">
        <v>73496</v>
      </c>
      <c r="AY258" s="61"/>
      <c r="AZ258" s="62">
        <v>42145</v>
      </c>
      <c r="BA258" s="61"/>
      <c r="BB258" s="62">
        <v>98995</v>
      </c>
      <c r="BC258" s="62">
        <v>31305</v>
      </c>
      <c r="BD258" s="62">
        <v>9462</v>
      </c>
      <c r="BE258" s="61"/>
      <c r="BF258" s="61">
        <v>0</v>
      </c>
      <c r="BG258" s="61"/>
      <c r="BH258" s="61">
        <v>0</v>
      </c>
      <c r="BI258" s="61"/>
      <c r="BJ258" s="62">
        <v>170870</v>
      </c>
      <c r="BK258" s="61"/>
      <c r="BL258" s="62">
        <v>2516</v>
      </c>
      <c r="BM258" s="61">
        <v>0</v>
      </c>
      <c r="BN258" s="62">
        <v>-960491</v>
      </c>
      <c r="BO258" s="61"/>
    </row>
    <row r="259" spans="1:67" x14ac:dyDescent="0.2">
      <c r="A259" s="57" t="s">
        <v>12</v>
      </c>
      <c r="B259" s="56" t="s">
        <v>12</v>
      </c>
      <c r="C259" s="56" t="s">
        <v>12</v>
      </c>
      <c r="D259" s="56">
        <v>2008</v>
      </c>
      <c r="E259" s="58">
        <v>15848670</v>
      </c>
      <c r="F259" s="58">
        <v>14638136</v>
      </c>
      <c r="G259" s="59">
        <v>13150359</v>
      </c>
      <c r="H259" s="59">
        <v>2698311</v>
      </c>
      <c r="I259" s="60">
        <v>0</v>
      </c>
      <c r="J259" s="58">
        <v>-1210534</v>
      </c>
      <c r="K259" s="61"/>
      <c r="L259" s="62">
        <v>46066</v>
      </c>
      <c r="M259" s="61"/>
      <c r="N259" s="62">
        <v>30690</v>
      </c>
      <c r="O259" s="62">
        <v>2308</v>
      </c>
      <c r="P259" s="61"/>
      <c r="Q259" s="61"/>
      <c r="R259" s="61"/>
      <c r="S259" s="61">
        <v>0</v>
      </c>
      <c r="T259" s="61">
        <v>0</v>
      </c>
      <c r="U259" s="61"/>
      <c r="V259" s="62">
        <v>1270184</v>
      </c>
      <c r="W259" s="61"/>
      <c r="X259" s="62">
        <v>2155</v>
      </c>
      <c r="Y259" s="62">
        <v>1395029</v>
      </c>
      <c r="Z259" s="62">
        <v>1105231</v>
      </c>
      <c r="AA259" s="61"/>
      <c r="AB259" s="62">
        <v>1190525</v>
      </c>
      <c r="AC259" s="62">
        <v>1610521</v>
      </c>
      <c r="AD259" s="61"/>
      <c r="AE259" s="62">
        <v>2673720</v>
      </c>
      <c r="AF259" s="61"/>
      <c r="AG259" s="62">
        <v>3011631</v>
      </c>
      <c r="AH259" s="62">
        <v>812299</v>
      </c>
      <c r="AI259" s="61"/>
      <c r="AJ259" s="61">
        <v>0</v>
      </c>
      <c r="AK259" s="61">
        <v>0</v>
      </c>
      <c r="AL259" s="61">
        <v>0</v>
      </c>
      <c r="AM259" s="62">
        <v>8640</v>
      </c>
      <c r="AN259" s="62">
        <v>1020234</v>
      </c>
      <c r="AO259" s="61">
        <v>0</v>
      </c>
      <c r="AP259" s="61"/>
      <c r="AQ259" s="62">
        <v>84138</v>
      </c>
      <c r="AR259" s="61"/>
      <c r="AS259" s="62">
        <v>136253</v>
      </c>
      <c r="AT259" s="62">
        <v>172677</v>
      </c>
      <c r="AU259" s="62">
        <v>840271</v>
      </c>
      <c r="AV259" s="61"/>
      <c r="AW259" s="62">
        <v>19934</v>
      </c>
      <c r="AX259" s="62">
        <v>67265</v>
      </c>
      <c r="AY259" s="61"/>
      <c r="AZ259" s="62">
        <v>42739</v>
      </c>
      <c r="BA259" s="61"/>
      <c r="BB259" s="62">
        <v>88275</v>
      </c>
      <c r="BC259" s="62">
        <v>31305</v>
      </c>
      <c r="BD259" s="62">
        <v>12044</v>
      </c>
      <c r="BE259" s="61"/>
      <c r="BF259" s="61">
        <v>0</v>
      </c>
      <c r="BG259" s="61"/>
      <c r="BH259" s="61">
        <v>0</v>
      </c>
      <c r="BI259" s="61"/>
      <c r="BJ259" s="62">
        <v>172020</v>
      </c>
      <c r="BK259" s="61"/>
      <c r="BL259" s="62">
        <v>2516</v>
      </c>
      <c r="BM259" s="61">
        <v>0</v>
      </c>
      <c r="BN259" s="62">
        <v>-1210534</v>
      </c>
      <c r="BO259" s="61"/>
    </row>
    <row r="260" spans="1:67" x14ac:dyDescent="0.2">
      <c r="A260" s="57" t="s">
        <v>12</v>
      </c>
      <c r="B260" s="56" t="s">
        <v>12</v>
      </c>
      <c r="C260" s="56" t="s">
        <v>12</v>
      </c>
      <c r="D260" s="56">
        <v>2009</v>
      </c>
      <c r="E260" s="58">
        <v>16579784</v>
      </c>
      <c r="F260" s="58">
        <v>15255117</v>
      </c>
      <c r="G260" s="59">
        <v>13702942</v>
      </c>
      <c r="H260" s="59">
        <v>2876842</v>
      </c>
      <c r="I260" s="60">
        <v>0</v>
      </c>
      <c r="J260" s="58">
        <v>-1324667</v>
      </c>
      <c r="K260" s="61"/>
      <c r="L260" s="62">
        <v>46066</v>
      </c>
      <c r="M260" s="61"/>
      <c r="N260" s="62">
        <v>34170</v>
      </c>
      <c r="O260" s="62">
        <v>2308</v>
      </c>
      <c r="P260" s="61"/>
      <c r="Q260" s="61"/>
      <c r="R260" s="61"/>
      <c r="S260" s="61">
        <v>0</v>
      </c>
      <c r="T260" s="61">
        <v>0</v>
      </c>
      <c r="U260" s="61"/>
      <c r="V260" s="62">
        <v>1270184</v>
      </c>
      <c r="W260" s="61"/>
      <c r="X260" s="62">
        <v>2155</v>
      </c>
      <c r="Y260" s="62">
        <v>1500097</v>
      </c>
      <c r="Z260" s="62">
        <v>1182275</v>
      </c>
      <c r="AA260" s="61"/>
      <c r="AB260" s="62">
        <v>1196123</v>
      </c>
      <c r="AC260" s="62">
        <v>1646305</v>
      </c>
      <c r="AD260" s="61"/>
      <c r="AE260" s="62">
        <v>2943253</v>
      </c>
      <c r="AF260" s="61"/>
      <c r="AG260" s="62">
        <v>3062094</v>
      </c>
      <c r="AH260" s="62">
        <v>817912</v>
      </c>
      <c r="AI260" s="61"/>
      <c r="AJ260" s="61">
        <v>0</v>
      </c>
      <c r="AK260" s="61">
        <v>0</v>
      </c>
      <c r="AL260" s="61">
        <v>0</v>
      </c>
      <c r="AM260" s="62">
        <v>8640</v>
      </c>
      <c r="AN260" s="62">
        <v>1020234</v>
      </c>
      <c r="AO260" s="61">
        <v>0</v>
      </c>
      <c r="AP260" s="61"/>
      <c r="AQ260" s="62">
        <v>85217</v>
      </c>
      <c r="AR260" s="61"/>
      <c r="AS260" s="62">
        <v>150040</v>
      </c>
      <c r="AT260" s="62">
        <v>300952</v>
      </c>
      <c r="AU260" s="62">
        <v>872486</v>
      </c>
      <c r="AV260" s="61"/>
      <c r="AW260" s="62">
        <v>19934</v>
      </c>
      <c r="AX260" s="62">
        <v>69846</v>
      </c>
      <c r="AY260" s="61"/>
      <c r="AZ260" s="62">
        <v>43333</v>
      </c>
      <c r="BA260" s="61"/>
      <c r="BB260" s="62">
        <v>88275</v>
      </c>
      <c r="BC260" s="62">
        <v>31305</v>
      </c>
      <c r="BD260" s="62">
        <v>12044</v>
      </c>
      <c r="BE260" s="61"/>
      <c r="BF260" s="61">
        <v>0</v>
      </c>
      <c r="BG260" s="61"/>
      <c r="BH260" s="61">
        <v>0</v>
      </c>
      <c r="BI260" s="61"/>
      <c r="BJ260" s="62">
        <v>172020</v>
      </c>
      <c r="BK260" s="61"/>
      <c r="BL260" s="62">
        <v>2516</v>
      </c>
      <c r="BM260" s="61">
        <v>0</v>
      </c>
      <c r="BN260" s="62">
        <v>-1324667</v>
      </c>
      <c r="BO260" s="61"/>
    </row>
    <row r="261" spans="1:67" x14ac:dyDescent="0.2">
      <c r="A261" s="57" t="s">
        <v>12</v>
      </c>
      <c r="B261" s="56" t="s">
        <v>12</v>
      </c>
      <c r="C261" s="56" t="s">
        <v>12</v>
      </c>
      <c r="D261" s="56">
        <v>2010</v>
      </c>
      <c r="E261" s="58">
        <v>17073299</v>
      </c>
      <c r="F261" s="58">
        <v>15675787</v>
      </c>
      <c r="G261" s="59">
        <v>14097912</v>
      </c>
      <c r="H261" s="59">
        <v>2975387</v>
      </c>
      <c r="I261" s="60">
        <v>0</v>
      </c>
      <c r="J261" s="58">
        <v>-1397512</v>
      </c>
      <c r="K261" s="61"/>
      <c r="L261" s="62">
        <v>46066</v>
      </c>
      <c r="M261" s="61"/>
      <c r="N261" s="62">
        <v>34170</v>
      </c>
      <c r="O261" s="62">
        <v>2308</v>
      </c>
      <c r="P261" s="61"/>
      <c r="Q261" s="61"/>
      <c r="R261" s="61"/>
      <c r="S261" s="61">
        <v>0</v>
      </c>
      <c r="T261" s="61">
        <v>0</v>
      </c>
      <c r="U261" s="61"/>
      <c r="V261" s="62">
        <v>1270184</v>
      </c>
      <c r="W261" s="61"/>
      <c r="X261" s="62">
        <v>2155</v>
      </c>
      <c r="Y261" s="62">
        <v>1601633</v>
      </c>
      <c r="Z261" s="62">
        <v>1241731</v>
      </c>
      <c r="AA261" s="61"/>
      <c r="AB261" s="62">
        <v>1236561</v>
      </c>
      <c r="AC261" s="62">
        <v>1700602</v>
      </c>
      <c r="AD261" s="61"/>
      <c r="AE261" s="62">
        <v>3011844</v>
      </c>
      <c r="AF261" s="61"/>
      <c r="AG261" s="62">
        <v>3110849</v>
      </c>
      <c r="AH261" s="62">
        <v>839809</v>
      </c>
      <c r="AI261" s="61"/>
      <c r="AJ261" s="61">
        <v>0</v>
      </c>
      <c r="AK261" s="61">
        <v>0</v>
      </c>
      <c r="AL261" s="61">
        <v>0</v>
      </c>
      <c r="AM261" s="62">
        <v>8640</v>
      </c>
      <c r="AN261" s="62">
        <v>1020234</v>
      </c>
      <c r="AO261" s="61">
        <v>0</v>
      </c>
      <c r="AP261" s="61"/>
      <c r="AQ261" s="62">
        <v>85217</v>
      </c>
      <c r="AR261" s="61"/>
      <c r="AS261" s="62">
        <v>188321</v>
      </c>
      <c r="AT261" s="62">
        <v>394653</v>
      </c>
      <c r="AU261" s="62">
        <v>835152</v>
      </c>
      <c r="AV261" s="61"/>
      <c r="AW261" s="62">
        <v>19934</v>
      </c>
      <c r="AX261" s="62">
        <v>70479</v>
      </c>
      <c r="AY261" s="61"/>
      <c r="AZ261" s="62">
        <v>46597</v>
      </c>
      <c r="BA261" s="61"/>
      <c r="BB261" s="62">
        <v>88275</v>
      </c>
      <c r="BC261" s="62">
        <v>31305</v>
      </c>
      <c r="BD261" s="62">
        <v>12044</v>
      </c>
      <c r="BE261" s="61"/>
      <c r="BF261" s="61">
        <v>0</v>
      </c>
      <c r="BG261" s="61"/>
      <c r="BH261" s="61">
        <v>0</v>
      </c>
      <c r="BI261" s="61"/>
      <c r="BJ261" s="62">
        <v>172020</v>
      </c>
      <c r="BK261" s="61"/>
      <c r="BL261" s="62">
        <v>2516</v>
      </c>
      <c r="BM261" s="61">
        <v>0</v>
      </c>
      <c r="BN261" s="62">
        <v>-1397512</v>
      </c>
      <c r="BO261" s="61"/>
    </row>
    <row r="262" spans="1:67" x14ac:dyDescent="0.2">
      <c r="A262" s="57" t="s">
        <v>12</v>
      </c>
      <c r="B262" s="56" t="s">
        <v>12</v>
      </c>
      <c r="C262" s="56" t="s">
        <v>12</v>
      </c>
      <c r="D262" s="56">
        <v>2011</v>
      </c>
      <c r="E262" s="58">
        <v>17807504</v>
      </c>
      <c r="F262" s="58">
        <v>16273093</v>
      </c>
      <c r="G262" s="59">
        <v>14727712</v>
      </c>
      <c r="H262" s="59">
        <v>3079792</v>
      </c>
      <c r="I262" s="60">
        <v>0</v>
      </c>
      <c r="J262" s="58">
        <v>-1534411</v>
      </c>
      <c r="K262" s="61"/>
      <c r="L262" s="62">
        <v>46066</v>
      </c>
      <c r="M262" s="61"/>
      <c r="N262" s="62">
        <v>37132</v>
      </c>
      <c r="O262" s="62">
        <v>2308</v>
      </c>
      <c r="P262" s="61"/>
      <c r="Q262" s="61"/>
      <c r="R262" s="61"/>
      <c r="S262" s="61">
        <v>0</v>
      </c>
      <c r="T262" s="61">
        <v>0</v>
      </c>
      <c r="U262" s="61"/>
      <c r="V262" s="62">
        <v>1270184</v>
      </c>
      <c r="W262" s="61"/>
      <c r="X262" s="62">
        <v>2155</v>
      </c>
      <c r="Y262" s="62">
        <v>2001144</v>
      </c>
      <c r="Z262" s="62">
        <v>1350833</v>
      </c>
      <c r="AA262" s="61"/>
      <c r="AB262" s="62">
        <v>1236561</v>
      </c>
      <c r="AC262" s="62">
        <v>1712203</v>
      </c>
      <c r="AD262" s="61"/>
      <c r="AE262" s="62">
        <v>3065025</v>
      </c>
      <c r="AF262" s="61"/>
      <c r="AG262" s="62">
        <v>3139749</v>
      </c>
      <c r="AH262" s="62">
        <v>864352</v>
      </c>
      <c r="AI262" s="61"/>
      <c r="AJ262" s="61">
        <v>0</v>
      </c>
      <c r="AK262" s="61">
        <v>0</v>
      </c>
      <c r="AL262" s="61">
        <v>0</v>
      </c>
      <c r="AM262" s="62">
        <v>8640</v>
      </c>
      <c r="AN262" s="62">
        <v>1058688</v>
      </c>
      <c r="AO262" s="61">
        <v>0</v>
      </c>
      <c r="AP262" s="61"/>
      <c r="AQ262" s="62">
        <v>91435</v>
      </c>
      <c r="AR262" s="61"/>
      <c r="AS262" s="62">
        <v>221193</v>
      </c>
      <c r="AT262" s="62">
        <v>397878</v>
      </c>
      <c r="AU262" s="62">
        <v>870342</v>
      </c>
      <c r="AV262" s="61"/>
      <c r="AW262" s="62">
        <v>19934</v>
      </c>
      <c r="AX262" s="62">
        <v>76941</v>
      </c>
      <c r="AY262" s="61"/>
      <c r="AZ262" s="62">
        <v>49923</v>
      </c>
      <c r="BA262" s="61"/>
      <c r="BB262" s="62">
        <v>66173</v>
      </c>
      <c r="BC262" s="62">
        <v>31305</v>
      </c>
      <c r="BD262" s="62">
        <v>12804</v>
      </c>
      <c r="BE262" s="61"/>
      <c r="BF262" s="61">
        <v>0</v>
      </c>
      <c r="BG262" s="61"/>
      <c r="BH262" s="61">
        <v>0</v>
      </c>
      <c r="BI262" s="61"/>
      <c r="BJ262" s="62">
        <v>172020</v>
      </c>
      <c r="BK262" s="61"/>
      <c r="BL262" s="62">
        <v>2516</v>
      </c>
      <c r="BM262" s="61">
        <v>0</v>
      </c>
      <c r="BN262" s="62">
        <v>-1534411</v>
      </c>
      <c r="BO262" s="61"/>
    </row>
    <row r="263" spans="1:67" x14ac:dyDescent="0.2">
      <c r="A263" s="57" t="s">
        <v>12</v>
      </c>
      <c r="B263" s="56" t="s">
        <v>12</v>
      </c>
      <c r="C263" s="56" t="s">
        <v>372</v>
      </c>
      <c r="D263" s="56">
        <v>1989</v>
      </c>
      <c r="E263" s="58">
        <v>1224115</v>
      </c>
      <c r="F263" s="58">
        <v>1212339</v>
      </c>
      <c r="G263" s="59">
        <v>1144973</v>
      </c>
      <c r="H263" s="59">
        <v>79142</v>
      </c>
      <c r="I263" s="60">
        <v>0</v>
      </c>
      <c r="J263" s="58">
        <v>-11776</v>
      </c>
      <c r="K263" s="61">
        <v>251</v>
      </c>
      <c r="L263" s="61"/>
      <c r="M263" s="61"/>
      <c r="N263" s="61"/>
      <c r="O263" s="61"/>
      <c r="P263" s="62">
        <v>23368</v>
      </c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2">
        <v>409670</v>
      </c>
      <c r="AB263" s="61"/>
      <c r="AC263" s="61"/>
      <c r="AD263" s="62">
        <v>378589</v>
      </c>
      <c r="AE263" s="61"/>
      <c r="AF263" s="62">
        <v>237301</v>
      </c>
      <c r="AG263" s="61"/>
      <c r="AH263" s="61"/>
      <c r="AI263" s="62">
        <v>95794</v>
      </c>
      <c r="AJ263" s="61"/>
      <c r="AK263" s="61"/>
      <c r="AL263" s="61"/>
      <c r="AM263" s="61"/>
      <c r="AN263" s="61"/>
      <c r="AO263" s="61"/>
      <c r="AP263" s="62">
        <v>13886</v>
      </c>
      <c r="AQ263" s="61"/>
      <c r="AR263" s="62">
        <v>17712</v>
      </c>
      <c r="AS263" s="61"/>
      <c r="AT263" s="61"/>
      <c r="AU263" s="61"/>
      <c r="AV263" s="61"/>
      <c r="AW263" s="61"/>
      <c r="AX263" s="61"/>
      <c r="AY263" s="62">
        <v>7565</v>
      </c>
      <c r="AZ263" s="61"/>
      <c r="BA263" s="62">
        <v>39653</v>
      </c>
      <c r="BB263" s="61"/>
      <c r="BC263" s="61"/>
      <c r="BD263" s="61"/>
      <c r="BE263" s="61"/>
      <c r="BF263" s="61"/>
      <c r="BG263" s="61"/>
      <c r="BH263" s="61"/>
      <c r="BI263" s="61"/>
      <c r="BJ263" s="61"/>
      <c r="BK263" s="61">
        <v>326</v>
      </c>
      <c r="BL263" s="61"/>
      <c r="BM263" s="61"/>
      <c r="BN263" s="61"/>
      <c r="BO263" s="62">
        <v>-11776</v>
      </c>
    </row>
    <row r="264" spans="1:67" x14ac:dyDescent="0.2">
      <c r="A264" s="57" t="s">
        <v>12</v>
      </c>
      <c r="B264" s="56" t="s">
        <v>12</v>
      </c>
      <c r="C264" s="56" t="s">
        <v>372</v>
      </c>
      <c r="D264" s="56">
        <v>1990</v>
      </c>
      <c r="E264" s="58">
        <v>1331200</v>
      </c>
      <c r="F264" s="58">
        <v>1319424</v>
      </c>
      <c r="G264" s="59">
        <v>1219045</v>
      </c>
      <c r="H264" s="59">
        <v>112155</v>
      </c>
      <c r="I264" s="60">
        <v>0</v>
      </c>
      <c r="J264" s="58">
        <v>-11776</v>
      </c>
      <c r="K264" s="61">
        <v>251</v>
      </c>
      <c r="L264" s="61"/>
      <c r="M264" s="61"/>
      <c r="N264" s="61"/>
      <c r="O264" s="61"/>
      <c r="P264" s="62">
        <v>23368</v>
      </c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2">
        <v>449076</v>
      </c>
      <c r="AB264" s="61"/>
      <c r="AC264" s="61"/>
      <c r="AD264" s="62">
        <v>388455</v>
      </c>
      <c r="AE264" s="61"/>
      <c r="AF264" s="62">
        <v>245838</v>
      </c>
      <c r="AG264" s="61"/>
      <c r="AH264" s="61"/>
      <c r="AI264" s="62">
        <v>112057</v>
      </c>
      <c r="AJ264" s="61"/>
      <c r="AK264" s="61"/>
      <c r="AL264" s="61"/>
      <c r="AM264" s="61"/>
      <c r="AN264" s="61"/>
      <c r="AO264" s="61"/>
      <c r="AP264" s="62">
        <v>14367</v>
      </c>
      <c r="AQ264" s="61"/>
      <c r="AR264" s="62">
        <v>17712</v>
      </c>
      <c r="AS264" s="61"/>
      <c r="AT264" s="61"/>
      <c r="AU264" s="61"/>
      <c r="AV264" s="61"/>
      <c r="AW264" s="61"/>
      <c r="AX264" s="61"/>
      <c r="AY264" s="62">
        <v>8588</v>
      </c>
      <c r="AZ264" s="61"/>
      <c r="BA264" s="62">
        <v>71488</v>
      </c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2">
        <v>-11776</v>
      </c>
    </row>
    <row r="265" spans="1:67" x14ac:dyDescent="0.2">
      <c r="A265" s="57" t="s">
        <v>12</v>
      </c>
      <c r="B265" s="56" t="s">
        <v>12</v>
      </c>
      <c r="C265" s="56" t="s">
        <v>372</v>
      </c>
      <c r="D265" s="56">
        <v>1991</v>
      </c>
      <c r="E265" s="58">
        <v>1476446</v>
      </c>
      <c r="F265" s="58">
        <v>1464670</v>
      </c>
      <c r="G265" s="59">
        <v>1357041</v>
      </c>
      <c r="H265" s="59">
        <v>119405</v>
      </c>
      <c r="I265" s="60">
        <v>0</v>
      </c>
      <c r="J265" s="58">
        <v>-11776</v>
      </c>
      <c r="K265" s="62">
        <v>51203</v>
      </c>
      <c r="L265" s="61"/>
      <c r="M265" s="61"/>
      <c r="N265" s="61"/>
      <c r="O265" s="61"/>
      <c r="P265" s="62">
        <v>23368</v>
      </c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2">
        <v>486140</v>
      </c>
      <c r="AB265" s="61"/>
      <c r="AC265" s="61"/>
      <c r="AD265" s="62">
        <v>416777</v>
      </c>
      <c r="AE265" s="61"/>
      <c r="AF265" s="62">
        <v>255509</v>
      </c>
      <c r="AG265" s="61"/>
      <c r="AH265" s="61"/>
      <c r="AI265" s="62">
        <v>124044</v>
      </c>
      <c r="AJ265" s="61"/>
      <c r="AK265" s="61"/>
      <c r="AL265" s="61"/>
      <c r="AM265" s="61"/>
      <c r="AN265" s="61"/>
      <c r="AO265" s="61"/>
      <c r="AP265" s="62">
        <v>15393</v>
      </c>
      <c r="AQ265" s="61"/>
      <c r="AR265" s="62">
        <v>20012</v>
      </c>
      <c r="AS265" s="61"/>
      <c r="AT265" s="61"/>
      <c r="AU265" s="61"/>
      <c r="AV265" s="61"/>
      <c r="AW265" s="61"/>
      <c r="AX265" s="61"/>
      <c r="AY265" s="62">
        <v>11015</v>
      </c>
      <c r="AZ265" s="61"/>
      <c r="BA265" s="62">
        <v>72985</v>
      </c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2">
        <v>-11776</v>
      </c>
    </row>
    <row r="266" spans="1:67" x14ac:dyDescent="0.2">
      <c r="A266" s="57" t="s">
        <v>12</v>
      </c>
      <c r="B266" s="56" t="s">
        <v>12</v>
      </c>
      <c r="C266" s="56" t="s">
        <v>372</v>
      </c>
      <c r="D266" s="56">
        <v>1992</v>
      </c>
      <c r="E266" s="58">
        <v>1658757</v>
      </c>
      <c r="F266" s="58">
        <v>1646981</v>
      </c>
      <c r="G266" s="59">
        <v>1540062</v>
      </c>
      <c r="H266" s="59">
        <v>118695</v>
      </c>
      <c r="I266" s="60">
        <v>0</v>
      </c>
      <c r="J266" s="58">
        <v>-11776</v>
      </c>
      <c r="K266" s="62">
        <v>53030</v>
      </c>
      <c r="L266" s="61"/>
      <c r="M266" s="61"/>
      <c r="N266" s="61"/>
      <c r="O266" s="61"/>
      <c r="P266" s="62">
        <v>172846</v>
      </c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2">
        <v>511184</v>
      </c>
      <c r="AB266" s="61"/>
      <c r="AC266" s="61"/>
      <c r="AD266" s="62">
        <v>418345</v>
      </c>
      <c r="AE266" s="61"/>
      <c r="AF266" s="62">
        <v>256231</v>
      </c>
      <c r="AG266" s="61"/>
      <c r="AH266" s="61"/>
      <c r="AI266" s="62">
        <v>128426</v>
      </c>
      <c r="AJ266" s="61"/>
      <c r="AK266" s="61"/>
      <c r="AL266" s="61"/>
      <c r="AM266" s="61"/>
      <c r="AN266" s="61"/>
      <c r="AO266" s="61"/>
      <c r="AP266" s="62">
        <v>15393</v>
      </c>
      <c r="AQ266" s="61"/>
      <c r="AR266" s="62">
        <v>20012</v>
      </c>
      <c r="AS266" s="61"/>
      <c r="AT266" s="61"/>
      <c r="AU266" s="61"/>
      <c r="AV266" s="61"/>
      <c r="AW266" s="61"/>
      <c r="AX266" s="61"/>
      <c r="AY266" s="62">
        <v>10305</v>
      </c>
      <c r="AZ266" s="61"/>
      <c r="BA266" s="62">
        <v>72985</v>
      </c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2">
        <v>-11776</v>
      </c>
    </row>
    <row r="267" spans="1:67" x14ac:dyDescent="0.2">
      <c r="A267" s="57" t="s">
        <v>12</v>
      </c>
      <c r="B267" s="56" t="s">
        <v>12</v>
      </c>
      <c r="C267" s="56" t="s">
        <v>372</v>
      </c>
      <c r="D267" s="56">
        <v>1993</v>
      </c>
      <c r="E267" s="58">
        <v>1881668</v>
      </c>
      <c r="F267" s="58">
        <v>1869892</v>
      </c>
      <c r="G267" s="59">
        <v>1762620</v>
      </c>
      <c r="H267" s="59">
        <v>119048</v>
      </c>
      <c r="I267" s="60">
        <v>0</v>
      </c>
      <c r="J267" s="58">
        <v>-11776</v>
      </c>
      <c r="K267" s="62">
        <v>52779</v>
      </c>
      <c r="L267" s="61"/>
      <c r="M267" s="61"/>
      <c r="N267" s="61"/>
      <c r="O267" s="61"/>
      <c r="P267" s="62">
        <v>151764</v>
      </c>
      <c r="Q267" s="61"/>
      <c r="R267" s="61"/>
      <c r="S267" s="61"/>
      <c r="T267" s="61"/>
      <c r="U267" s="61"/>
      <c r="V267" s="61"/>
      <c r="W267" s="62">
        <v>129754</v>
      </c>
      <c r="X267" s="61"/>
      <c r="Y267" s="61"/>
      <c r="Z267" s="61"/>
      <c r="AA267" s="62">
        <v>560564</v>
      </c>
      <c r="AB267" s="61"/>
      <c r="AC267" s="61"/>
      <c r="AD267" s="62">
        <v>468389</v>
      </c>
      <c r="AE267" s="61"/>
      <c r="AF267" s="62">
        <v>267254</v>
      </c>
      <c r="AG267" s="61"/>
      <c r="AH267" s="61"/>
      <c r="AI267" s="62">
        <v>132116</v>
      </c>
      <c r="AJ267" s="61"/>
      <c r="AK267" s="61"/>
      <c r="AL267" s="61"/>
      <c r="AM267" s="61"/>
      <c r="AN267" s="61"/>
      <c r="AO267" s="61"/>
      <c r="AP267" s="62">
        <v>15393</v>
      </c>
      <c r="AQ267" s="61"/>
      <c r="AR267" s="62">
        <v>20012</v>
      </c>
      <c r="AS267" s="61"/>
      <c r="AT267" s="61"/>
      <c r="AU267" s="61"/>
      <c r="AV267" s="61"/>
      <c r="AW267" s="61"/>
      <c r="AX267" s="61"/>
      <c r="AY267" s="62">
        <v>10658</v>
      </c>
      <c r="AZ267" s="61"/>
      <c r="BA267" s="62">
        <v>72985</v>
      </c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2">
        <v>-11776</v>
      </c>
    </row>
    <row r="268" spans="1:67" x14ac:dyDescent="0.2">
      <c r="A268" s="57" t="s">
        <v>12</v>
      </c>
      <c r="B268" s="56" t="s">
        <v>12</v>
      </c>
      <c r="C268" s="56" t="s">
        <v>372</v>
      </c>
      <c r="D268" s="56">
        <v>1994</v>
      </c>
      <c r="E268" s="58">
        <v>1718242</v>
      </c>
      <c r="F268" s="58">
        <v>1273684</v>
      </c>
      <c r="G268" s="59">
        <v>1598029</v>
      </c>
      <c r="H268" s="59">
        <v>120213</v>
      </c>
      <c r="I268" s="60">
        <v>0</v>
      </c>
      <c r="J268" s="58">
        <v>-444558</v>
      </c>
      <c r="K268" s="62">
        <v>52779</v>
      </c>
      <c r="L268" s="61"/>
      <c r="M268" s="61"/>
      <c r="N268" s="61"/>
      <c r="O268" s="61"/>
      <c r="P268" s="62">
        <v>151764</v>
      </c>
      <c r="Q268" s="61"/>
      <c r="R268" s="61"/>
      <c r="S268" s="61"/>
      <c r="T268" s="61"/>
      <c r="U268" s="61"/>
      <c r="V268" s="61"/>
      <c r="W268" s="62">
        <v>129754</v>
      </c>
      <c r="X268" s="61"/>
      <c r="Y268" s="61"/>
      <c r="Z268" s="61"/>
      <c r="AA268" s="62">
        <v>387957</v>
      </c>
      <c r="AB268" s="61"/>
      <c r="AC268" s="61"/>
      <c r="AD268" s="62">
        <v>469118</v>
      </c>
      <c r="AE268" s="61"/>
      <c r="AF268" s="62">
        <v>267621</v>
      </c>
      <c r="AG268" s="61"/>
      <c r="AH268" s="61"/>
      <c r="AI268" s="62">
        <v>139036</v>
      </c>
      <c r="AJ268" s="61"/>
      <c r="AK268" s="61"/>
      <c r="AL268" s="61"/>
      <c r="AM268" s="61"/>
      <c r="AN268" s="61"/>
      <c r="AO268" s="61"/>
      <c r="AP268" s="62">
        <v>13993</v>
      </c>
      <c r="AQ268" s="61"/>
      <c r="AR268" s="62">
        <v>20012</v>
      </c>
      <c r="AS268" s="61"/>
      <c r="AT268" s="61"/>
      <c r="AU268" s="61"/>
      <c r="AV268" s="61"/>
      <c r="AW268" s="61"/>
      <c r="AX268" s="61"/>
      <c r="AY268" s="62">
        <v>13223</v>
      </c>
      <c r="AZ268" s="61"/>
      <c r="BA268" s="62">
        <v>72985</v>
      </c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2">
        <v>-444558</v>
      </c>
    </row>
    <row r="269" spans="1:67" x14ac:dyDescent="0.2">
      <c r="A269" s="57" t="s">
        <v>12</v>
      </c>
      <c r="B269" s="56" t="s">
        <v>12</v>
      </c>
      <c r="C269" s="56" t="s">
        <v>372</v>
      </c>
      <c r="D269" s="56">
        <v>1995</v>
      </c>
      <c r="E269" s="58">
        <v>1853406</v>
      </c>
      <c r="F269" s="58">
        <v>1365746</v>
      </c>
      <c r="G269" s="59">
        <v>1722729</v>
      </c>
      <c r="H269" s="59">
        <v>130677</v>
      </c>
      <c r="I269" s="60">
        <v>0</v>
      </c>
      <c r="J269" s="58">
        <v>-487660</v>
      </c>
      <c r="K269" s="62">
        <v>52779</v>
      </c>
      <c r="L269" s="61"/>
      <c r="M269" s="61"/>
      <c r="N269" s="61"/>
      <c r="O269" s="61"/>
      <c r="P269" s="62">
        <v>151764</v>
      </c>
      <c r="Q269" s="61"/>
      <c r="R269" s="61"/>
      <c r="S269" s="61"/>
      <c r="T269" s="61"/>
      <c r="U269" s="61"/>
      <c r="V269" s="61"/>
      <c r="W269" s="62">
        <v>129754</v>
      </c>
      <c r="X269" s="61"/>
      <c r="Y269" s="61"/>
      <c r="Z269" s="61"/>
      <c r="AA269" s="62">
        <v>457520</v>
      </c>
      <c r="AB269" s="61"/>
      <c r="AC269" s="61"/>
      <c r="AD269" s="62">
        <v>515321</v>
      </c>
      <c r="AE269" s="61"/>
      <c r="AF269" s="62">
        <v>274336</v>
      </c>
      <c r="AG269" s="61"/>
      <c r="AH269" s="61"/>
      <c r="AI269" s="62">
        <v>141255</v>
      </c>
      <c r="AJ269" s="61"/>
      <c r="AK269" s="61"/>
      <c r="AL269" s="61"/>
      <c r="AM269" s="61"/>
      <c r="AN269" s="61"/>
      <c r="AO269" s="61"/>
      <c r="AP269" s="62">
        <v>13542</v>
      </c>
      <c r="AQ269" s="61"/>
      <c r="AR269" s="62">
        <v>21848</v>
      </c>
      <c r="AS269" s="61"/>
      <c r="AT269" s="61"/>
      <c r="AU269" s="61"/>
      <c r="AV269" s="61"/>
      <c r="AW269" s="61"/>
      <c r="AX269" s="61"/>
      <c r="AY269" s="62">
        <v>12836</v>
      </c>
      <c r="AZ269" s="61"/>
      <c r="BA269" s="62">
        <v>82451</v>
      </c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2">
        <v>-487660</v>
      </c>
    </row>
    <row r="270" spans="1:67" x14ac:dyDescent="0.2">
      <c r="A270" s="57" t="s">
        <v>12</v>
      </c>
      <c r="B270" s="56" t="s">
        <v>12</v>
      </c>
      <c r="C270" s="56" t="s">
        <v>372</v>
      </c>
      <c r="D270" s="56">
        <v>1996</v>
      </c>
      <c r="E270" s="58">
        <v>2090793</v>
      </c>
      <c r="F270" s="58">
        <v>1524490</v>
      </c>
      <c r="G270" s="59">
        <v>1933162</v>
      </c>
      <c r="H270" s="59">
        <v>157631</v>
      </c>
      <c r="I270" s="60">
        <v>0</v>
      </c>
      <c r="J270" s="58">
        <v>-566303</v>
      </c>
      <c r="K270" s="62">
        <v>80252</v>
      </c>
      <c r="L270" s="61"/>
      <c r="M270" s="61"/>
      <c r="N270" s="61"/>
      <c r="O270" s="61"/>
      <c r="P270" s="62">
        <v>151764</v>
      </c>
      <c r="Q270" s="61"/>
      <c r="R270" s="61"/>
      <c r="S270" s="61"/>
      <c r="T270" s="61"/>
      <c r="U270" s="61"/>
      <c r="V270" s="61"/>
      <c r="W270" s="62">
        <v>128545</v>
      </c>
      <c r="X270" s="61"/>
      <c r="Y270" s="61"/>
      <c r="Z270" s="61"/>
      <c r="AA270" s="62">
        <v>551251</v>
      </c>
      <c r="AB270" s="61"/>
      <c r="AC270" s="61"/>
      <c r="AD270" s="62">
        <v>581469</v>
      </c>
      <c r="AE270" s="61"/>
      <c r="AF270" s="62">
        <v>294053</v>
      </c>
      <c r="AG270" s="61"/>
      <c r="AH270" s="61"/>
      <c r="AI270" s="62">
        <v>145828</v>
      </c>
      <c r="AJ270" s="61"/>
      <c r="AK270" s="61"/>
      <c r="AL270" s="61"/>
      <c r="AM270" s="61"/>
      <c r="AN270" s="61"/>
      <c r="AO270" s="61"/>
      <c r="AP270" s="62">
        <v>13072</v>
      </c>
      <c r="AQ270" s="61"/>
      <c r="AR270" s="62">
        <v>23884</v>
      </c>
      <c r="AS270" s="61"/>
      <c r="AT270" s="61"/>
      <c r="AU270" s="61"/>
      <c r="AV270" s="61"/>
      <c r="AW270" s="61"/>
      <c r="AX270" s="61"/>
      <c r="AY270" s="62">
        <v>14893</v>
      </c>
      <c r="AZ270" s="61"/>
      <c r="BA270" s="62">
        <v>105782</v>
      </c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2">
        <v>-566303</v>
      </c>
    </row>
    <row r="271" spans="1:67" x14ac:dyDescent="0.2">
      <c r="A271" s="57" t="s">
        <v>12</v>
      </c>
      <c r="B271" s="56" t="s">
        <v>12</v>
      </c>
      <c r="C271" s="56" t="s">
        <v>372</v>
      </c>
      <c r="D271" s="56">
        <v>1997</v>
      </c>
      <c r="E271" s="58">
        <v>2481909</v>
      </c>
      <c r="F271" s="58">
        <v>1648974</v>
      </c>
      <c r="G271" s="59">
        <v>2316244</v>
      </c>
      <c r="H271" s="59">
        <v>165665</v>
      </c>
      <c r="I271" s="60">
        <v>0</v>
      </c>
      <c r="J271" s="58">
        <v>-832935</v>
      </c>
      <c r="K271" s="62">
        <v>80427</v>
      </c>
      <c r="L271" s="61"/>
      <c r="M271" s="61"/>
      <c r="N271" s="61"/>
      <c r="O271" s="61"/>
      <c r="P271" s="62">
        <v>151764</v>
      </c>
      <c r="Q271" s="61"/>
      <c r="R271" s="61"/>
      <c r="S271" s="61"/>
      <c r="T271" s="61"/>
      <c r="U271" s="61"/>
      <c r="V271" s="61"/>
      <c r="W271" s="62">
        <v>128545</v>
      </c>
      <c r="X271" s="61"/>
      <c r="Y271" s="61"/>
      <c r="Z271" s="61"/>
      <c r="AA271" s="62">
        <v>633035</v>
      </c>
      <c r="AB271" s="61"/>
      <c r="AC271" s="61"/>
      <c r="AD271" s="62">
        <v>797148</v>
      </c>
      <c r="AE271" s="61"/>
      <c r="AF271" s="62">
        <v>365200</v>
      </c>
      <c r="AG271" s="61"/>
      <c r="AH271" s="61"/>
      <c r="AI271" s="62">
        <v>160125</v>
      </c>
      <c r="AJ271" s="61"/>
      <c r="AK271" s="61"/>
      <c r="AL271" s="61"/>
      <c r="AM271" s="61"/>
      <c r="AN271" s="61"/>
      <c r="AO271" s="61"/>
      <c r="AP271" s="62">
        <v>13072</v>
      </c>
      <c r="AQ271" s="61"/>
      <c r="AR271" s="62">
        <v>23884</v>
      </c>
      <c r="AS271" s="61"/>
      <c r="AT271" s="61"/>
      <c r="AU271" s="61"/>
      <c r="AV271" s="61"/>
      <c r="AW271" s="61"/>
      <c r="AX271" s="61"/>
      <c r="AY271" s="62">
        <v>15825</v>
      </c>
      <c r="AZ271" s="61"/>
      <c r="BA271" s="62">
        <v>112884</v>
      </c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2">
        <v>-832935</v>
      </c>
    </row>
    <row r="272" spans="1:67" x14ac:dyDescent="0.2">
      <c r="A272" s="57" t="s">
        <v>12</v>
      </c>
      <c r="B272" s="56" t="s">
        <v>12</v>
      </c>
      <c r="C272" s="56" t="s">
        <v>372</v>
      </c>
      <c r="D272" s="56">
        <v>1998</v>
      </c>
      <c r="E272" s="58">
        <v>2792717</v>
      </c>
      <c r="F272" s="58">
        <v>1821718</v>
      </c>
      <c r="G272" s="59">
        <v>2626111</v>
      </c>
      <c r="H272" s="59">
        <v>166606</v>
      </c>
      <c r="I272" s="60">
        <v>0</v>
      </c>
      <c r="J272" s="58">
        <v>-970999</v>
      </c>
      <c r="K272" s="62">
        <v>27648</v>
      </c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2">
        <v>388811</v>
      </c>
      <c r="X272" s="61"/>
      <c r="Y272" s="61"/>
      <c r="Z272" s="61"/>
      <c r="AA272" s="62">
        <v>729664</v>
      </c>
      <c r="AB272" s="61"/>
      <c r="AC272" s="61"/>
      <c r="AD272" s="62">
        <v>874697</v>
      </c>
      <c r="AE272" s="61"/>
      <c r="AF272" s="62">
        <v>436400</v>
      </c>
      <c r="AG272" s="61"/>
      <c r="AH272" s="61"/>
      <c r="AI272" s="62">
        <v>168891</v>
      </c>
      <c r="AJ272" s="61"/>
      <c r="AK272" s="61"/>
      <c r="AL272" s="61"/>
      <c r="AM272" s="61"/>
      <c r="AN272" s="61"/>
      <c r="AO272" s="61"/>
      <c r="AP272" s="62">
        <v>13072</v>
      </c>
      <c r="AQ272" s="61"/>
      <c r="AR272" s="62">
        <v>23884</v>
      </c>
      <c r="AS272" s="61"/>
      <c r="AT272" s="61"/>
      <c r="AU272" s="61"/>
      <c r="AV272" s="61"/>
      <c r="AW272" s="61"/>
      <c r="AX272" s="61"/>
      <c r="AY272" s="62">
        <v>16766</v>
      </c>
      <c r="AZ272" s="61"/>
      <c r="BA272" s="62">
        <v>112884</v>
      </c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2">
        <v>-970999</v>
      </c>
    </row>
    <row r="273" spans="1:67" x14ac:dyDescent="0.2">
      <c r="A273" s="57" t="s">
        <v>12</v>
      </c>
      <c r="B273" s="56" t="s">
        <v>12</v>
      </c>
      <c r="C273" s="56" t="s">
        <v>373</v>
      </c>
      <c r="D273" s="56">
        <v>1989</v>
      </c>
      <c r="E273" s="58">
        <v>3295095</v>
      </c>
      <c r="F273" s="58">
        <v>3242793</v>
      </c>
      <c r="G273" s="59">
        <v>3005395</v>
      </c>
      <c r="H273" s="59">
        <v>289700</v>
      </c>
      <c r="I273" s="60">
        <v>0</v>
      </c>
      <c r="J273" s="58">
        <v>-52302</v>
      </c>
      <c r="K273" s="62">
        <v>27058</v>
      </c>
      <c r="L273" s="61"/>
      <c r="M273" s="61"/>
      <c r="N273" s="61"/>
      <c r="O273" s="61"/>
      <c r="P273" s="62">
        <v>123848</v>
      </c>
      <c r="Q273" s="61"/>
      <c r="R273" s="61"/>
      <c r="S273" s="61"/>
      <c r="T273" s="61"/>
      <c r="U273" s="61"/>
      <c r="V273" s="61"/>
      <c r="W273" s="62">
        <v>464193</v>
      </c>
      <c r="X273" s="61"/>
      <c r="Y273" s="61"/>
      <c r="Z273" s="61"/>
      <c r="AA273" s="62">
        <v>870758</v>
      </c>
      <c r="AB273" s="61"/>
      <c r="AC273" s="61"/>
      <c r="AD273" s="62">
        <v>723974</v>
      </c>
      <c r="AE273" s="61"/>
      <c r="AF273" s="62">
        <v>558412</v>
      </c>
      <c r="AG273" s="61"/>
      <c r="AH273" s="61"/>
      <c r="AI273" s="62">
        <v>237152</v>
      </c>
      <c r="AJ273" s="61"/>
      <c r="AK273" s="61"/>
      <c r="AL273" s="61"/>
      <c r="AM273" s="61"/>
      <c r="AN273" s="61"/>
      <c r="AO273" s="61"/>
      <c r="AP273" s="62">
        <v>25706</v>
      </c>
      <c r="AQ273" s="61"/>
      <c r="AR273" s="62">
        <v>10986</v>
      </c>
      <c r="AS273" s="61"/>
      <c r="AT273" s="61"/>
      <c r="AU273" s="61"/>
      <c r="AV273" s="61"/>
      <c r="AW273" s="61"/>
      <c r="AX273" s="61"/>
      <c r="AY273" s="62">
        <v>23209</v>
      </c>
      <c r="AZ273" s="61"/>
      <c r="BA273" s="62">
        <v>227283</v>
      </c>
      <c r="BB273" s="61"/>
      <c r="BC273" s="61"/>
      <c r="BD273" s="61"/>
      <c r="BE273" s="61"/>
      <c r="BF273" s="61"/>
      <c r="BG273" s="61"/>
      <c r="BH273" s="61"/>
      <c r="BI273" s="61"/>
      <c r="BJ273" s="61"/>
      <c r="BK273" s="62">
        <v>2516</v>
      </c>
      <c r="BL273" s="61"/>
      <c r="BM273" s="61"/>
      <c r="BN273" s="61"/>
      <c r="BO273" s="62">
        <v>-52302</v>
      </c>
    </row>
    <row r="274" spans="1:67" x14ac:dyDescent="0.2">
      <c r="A274" s="57" t="s">
        <v>12</v>
      </c>
      <c r="B274" s="56" t="s">
        <v>12</v>
      </c>
      <c r="C274" s="56" t="s">
        <v>373</v>
      </c>
      <c r="D274" s="56">
        <v>1990</v>
      </c>
      <c r="E274" s="58">
        <v>4076570</v>
      </c>
      <c r="F274" s="58">
        <v>4024268</v>
      </c>
      <c r="G274" s="59">
        <v>3777906</v>
      </c>
      <c r="H274" s="59">
        <v>298664</v>
      </c>
      <c r="I274" s="60">
        <v>0</v>
      </c>
      <c r="J274" s="58">
        <v>-52302</v>
      </c>
      <c r="K274" s="62">
        <v>27058</v>
      </c>
      <c r="L274" s="61"/>
      <c r="M274" s="61"/>
      <c r="N274" s="61"/>
      <c r="O274" s="61"/>
      <c r="P274" s="62">
        <v>123848</v>
      </c>
      <c r="Q274" s="61"/>
      <c r="R274" s="61"/>
      <c r="S274" s="61"/>
      <c r="T274" s="61"/>
      <c r="U274" s="61"/>
      <c r="V274" s="61"/>
      <c r="W274" s="62">
        <v>464193</v>
      </c>
      <c r="X274" s="61"/>
      <c r="Y274" s="61"/>
      <c r="Z274" s="61"/>
      <c r="AA274" s="62">
        <v>941646</v>
      </c>
      <c r="AB274" s="61"/>
      <c r="AC274" s="61"/>
      <c r="AD274" s="62">
        <v>1231382</v>
      </c>
      <c r="AE274" s="61"/>
      <c r="AF274" s="62">
        <v>724447</v>
      </c>
      <c r="AG274" s="61"/>
      <c r="AH274" s="61"/>
      <c r="AI274" s="62">
        <v>265332</v>
      </c>
      <c r="AJ274" s="61"/>
      <c r="AK274" s="61"/>
      <c r="AL274" s="61"/>
      <c r="AM274" s="61"/>
      <c r="AN274" s="61"/>
      <c r="AO274" s="61"/>
      <c r="AP274" s="62">
        <v>25706</v>
      </c>
      <c r="AQ274" s="61"/>
      <c r="AR274" s="62">
        <v>10986</v>
      </c>
      <c r="AS274" s="61"/>
      <c r="AT274" s="61"/>
      <c r="AU274" s="61"/>
      <c r="AV274" s="61"/>
      <c r="AW274" s="61"/>
      <c r="AX274" s="61"/>
      <c r="AY274" s="62">
        <v>25051</v>
      </c>
      <c r="AZ274" s="61"/>
      <c r="BA274" s="62">
        <v>234405</v>
      </c>
      <c r="BB274" s="61"/>
      <c r="BC274" s="61"/>
      <c r="BD274" s="61"/>
      <c r="BE274" s="61"/>
      <c r="BF274" s="61"/>
      <c r="BG274" s="61"/>
      <c r="BH274" s="61"/>
      <c r="BI274" s="61"/>
      <c r="BJ274" s="61"/>
      <c r="BK274" s="62">
        <v>2516</v>
      </c>
      <c r="BL274" s="61"/>
      <c r="BM274" s="61"/>
      <c r="BN274" s="61"/>
      <c r="BO274" s="62">
        <v>-52302</v>
      </c>
    </row>
    <row r="275" spans="1:67" x14ac:dyDescent="0.2">
      <c r="A275" s="57" t="s">
        <v>12</v>
      </c>
      <c r="B275" s="56" t="s">
        <v>12</v>
      </c>
      <c r="C275" s="56" t="s">
        <v>373</v>
      </c>
      <c r="D275" s="56">
        <v>1991</v>
      </c>
      <c r="E275" s="58">
        <v>4251173</v>
      </c>
      <c r="F275" s="58">
        <v>4198871</v>
      </c>
      <c r="G275" s="59">
        <v>3964086</v>
      </c>
      <c r="H275" s="59">
        <v>287087</v>
      </c>
      <c r="I275" s="60">
        <v>0</v>
      </c>
      <c r="J275" s="58">
        <v>-52302</v>
      </c>
      <c r="K275" s="62">
        <v>27058</v>
      </c>
      <c r="L275" s="61"/>
      <c r="M275" s="61"/>
      <c r="N275" s="61"/>
      <c r="O275" s="61"/>
      <c r="P275" s="62">
        <v>123848</v>
      </c>
      <c r="Q275" s="61"/>
      <c r="R275" s="61"/>
      <c r="S275" s="61"/>
      <c r="T275" s="61"/>
      <c r="U275" s="61"/>
      <c r="V275" s="61"/>
      <c r="W275" s="62">
        <v>464193</v>
      </c>
      <c r="X275" s="61"/>
      <c r="Y275" s="61"/>
      <c r="Z275" s="61"/>
      <c r="AA275" s="62">
        <v>1025117</v>
      </c>
      <c r="AB275" s="61"/>
      <c r="AC275" s="61"/>
      <c r="AD275" s="62">
        <v>1270543</v>
      </c>
      <c r="AE275" s="61"/>
      <c r="AF275" s="62">
        <v>764696</v>
      </c>
      <c r="AG275" s="61"/>
      <c r="AH275" s="61"/>
      <c r="AI275" s="62">
        <v>288631</v>
      </c>
      <c r="AJ275" s="61"/>
      <c r="AK275" s="61"/>
      <c r="AL275" s="61"/>
      <c r="AM275" s="61"/>
      <c r="AN275" s="61"/>
      <c r="AO275" s="61"/>
      <c r="AP275" s="62">
        <v>7108</v>
      </c>
      <c r="AQ275" s="61"/>
      <c r="AR275" s="62">
        <v>10986</v>
      </c>
      <c r="AS275" s="61"/>
      <c r="AT275" s="61"/>
      <c r="AU275" s="61"/>
      <c r="AV275" s="61"/>
      <c r="AW275" s="61"/>
      <c r="AX275" s="61"/>
      <c r="AY275" s="62">
        <v>28804</v>
      </c>
      <c r="AZ275" s="61"/>
      <c r="BA275" s="62">
        <v>237673</v>
      </c>
      <c r="BB275" s="61"/>
      <c r="BC275" s="61"/>
      <c r="BD275" s="61"/>
      <c r="BE275" s="61"/>
      <c r="BF275" s="61"/>
      <c r="BG275" s="61"/>
      <c r="BH275" s="61"/>
      <c r="BI275" s="61"/>
      <c r="BJ275" s="61"/>
      <c r="BK275" s="62">
        <v>2516</v>
      </c>
      <c r="BL275" s="61"/>
      <c r="BM275" s="61"/>
      <c r="BN275" s="61"/>
      <c r="BO275" s="62">
        <v>-52302</v>
      </c>
    </row>
    <row r="276" spans="1:67" x14ac:dyDescent="0.2">
      <c r="A276" s="57" t="s">
        <v>12</v>
      </c>
      <c r="B276" s="56" t="s">
        <v>12</v>
      </c>
      <c r="C276" s="56" t="s">
        <v>373</v>
      </c>
      <c r="D276" s="56">
        <v>1992</v>
      </c>
      <c r="E276" s="58">
        <v>4520404</v>
      </c>
      <c r="F276" s="58">
        <v>4468102</v>
      </c>
      <c r="G276" s="59">
        <v>4267544</v>
      </c>
      <c r="H276" s="59">
        <v>252860</v>
      </c>
      <c r="I276" s="60">
        <v>0</v>
      </c>
      <c r="J276" s="58">
        <v>-52302</v>
      </c>
      <c r="K276" s="62">
        <v>27058</v>
      </c>
      <c r="L276" s="61"/>
      <c r="M276" s="61"/>
      <c r="N276" s="61"/>
      <c r="O276" s="61"/>
      <c r="P276" s="62">
        <v>123848</v>
      </c>
      <c r="Q276" s="61"/>
      <c r="R276" s="61"/>
      <c r="S276" s="61"/>
      <c r="T276" s="61"/>
      <c r="U276" s="61"/>
      <c r="V276" s="61"/>
      <c r="W276" s="62">
        <v>464193</v>
      </c>
      <c r="X276" s="61"/>
      <c r="Y276" s="61"/>
      <c r="Z276" s="61"/>
      <c r="AA276" s="62">
        <v>1087657</v>
      </c>
      <c r="AB276" s="61"/>
      <c r="AC276" s="61"/>
      <c r="AD276" s="62">
        <v>1412237</v>
      </c>
      <c r="AE276" s="61"/>
      <c r="AF276" s="62">
        <v>844629</v>
      </c>
      <c r="AG276" s="61"/>
      <c r="AH276" s="61"/>
      <c r="AI276" s="62">
        <v>307922</v>
      </c>
      <c r="AJ276" s="61"/>
      <c r="AK276" s="61"/>
      <c r="AL276" s="61"/>
      <c r="AM276" s="61"/>
      <c r="AN276" s="61"/>
      <c r="AO276" s="61"/>
      <c r="AP276" s="62">
        <v>7801</v>
      </c>
      <c r="AQ276" s="61"/>
      <c r="AR276" s="62">
        <v>29886</v>
      </c>
      <c r="AS276" s="61"/>
      <c r="AT276" s="61"/>
      <c r="AU276" s="61"/>
      <c r="AV276" s="61"/>
      <c r="AW276" s="61"/>
      <c r="AX276" s="61"/>
      <c r="AY276" s="62">
        <v>32959</v>
      </c>
      <c r="AZ276" s="61"/>
      <c r="BA276" s="62">
        <v>179698</v>
      </c>
      <c r="BB276" s="61"/>
      <c r="BC276" s="61"/>
      <c r="BD276" s="61"/>
      <c r="BE276" s="61"/>
      <c r="BF276" s="61"/>
      <c r="BG276" s="61"/>
      <c r="BH276" s="61"/>
      <c r="BI276" s="61"/>
      <c r="BJ276" s="61"/>
      <c r="BK276" s="62">
        <v>2516</v>
      </c>
      <c r="BL276" s="61"/>
      <c r="BM276" s="61"/>
      <c r="BN276" s="61"/>
      <c r="BO276" s="62">
        <v>-52302</v>
      </c>
    </row>
    <row r="277" spans="1:67" x14ac:dyDescent="0.2">
      <c r="A277" s="57" t="s">
        <v>12</v>
      </c>
      <c r="B277" s="56" t="s">
        <v>12</v>
      </c>
      <c r="C277" s="56" t="s">
        <v>373</v>
      </c>
      <c r="D277" s="56">
        <v>1993</v>
      </c>
      <c r="E277" s="58">
        <v>4964390</v>
      </c>
      <c r="F277" s="58">
        <v>4912088</v>
      </c>
      <c r="G277" s="59">
        <v>4678799</v>
      </c>
      <c r="H277" s="59">
        <v>285591</v>
      </c>
      <c r="I277" s="60">
        <v>0</v>
      </c>
      <c r="J277" s="58">
        <v>-52302</v>
      </c>
      <c r="K277" s="62">
        <v>27058</v>
      </c>
      <c r="L277" s="61"/>
      <c r="M277" s="61"/>
      <c r="N277" s="61"/>
      <c r="O277" s="61"/>
      <c r="P277" s="62">
        <v>123848</v>
      </c>
      <c r="Q277" s="61"/>
      <c r="R277" s="61"/>
      <c r="S277" s="61"/>
      <c r="T277" s="61"/>
      <c r="U277" s="61"/>
      <c r="V277" s="61"/>
      <c r="W277" s="62">
        <v>464193</v>
      </c>
      <c r="X277" s="61"/>
      <c r="Y277" s="61"/>
      <c r="Z277" s="61"/>
      <c r="AA277" s="62">
        <v>1181785</v>
      </c>
      <c r="AB277" s="61"/>
      <c r="AC277" s="61"/>
      <c r="AD277" s="62">
        <v>1623878</v>
      </c>
      <c r="AE277" s="61"/>
      <c r="AF277" s="62">
        <v>926529</v>
      </c>
      <c r="AG277" s="61"/>
      <c r="AH277" s="61"/>
      <c r="AI277" s="62">
        <v>331508</v>
      </c>
      <c r="AJ277" s="61"/>
      <c r="AK277" s="61"/>
      <c r="AL277" s="61"/>
      <c r="AM277" s="61"/>
      <c r="AN277" s="61"/>
      <c r="AO277" s="61"/>
      <c r="AP277" s="62">
        <v>7801</v>
      </c>
      <c r="AQ277" s="61"/>
      <c r="AR277" s="62">
        <v>29886</v>
      </c>
      <c r="AS277" s="61"/>
      <c r="AT277" s="61"/>
      <c r="AU277" s="61"/>
      <c r="AV277" s="61"/>
      <c r="AW277" s="61"/>
      <c r="AX277" s="61"/>
      <c r="AY277" s="62">
        <v>35622</v>
      </c>
      <c r="AZ277" s="61"/>
      <c r="BA277" s="62">
        <v>179698</v>
      </c>
      <c r="BB277" s="61"/>
      <c r="BC277" s="61"/>
      <c r="BD277" s="61"/>
      <c r="BE277" s="61"/>
      <c r="BF277" s="61"/>
      <c r="BG277" s="61"/>
      <c r="BH277" s="61"/>
      <c r="BI277" s="62">
        <v>30068</v>
      </c>
      <c r="BJ277" s="61"/>
      <c r="BK277" s="62">
        <v>2516</v>
      </c>
      <c r="BL277" s="61"/>
      <c r="BM277" s="61"/>
      <c r="BN277" s="61"/>
      <c r="BO277" s="62">
        <v>-52302</v>
      </c>
    </row>
    <row r="278" spans="1:67" x14ac:dyDescent="0.2">
      <c r="A278" s="57" t="s">
        <v>12</v>
      </c>
      <c r="B278" s="56" t="s">
        <v>12</v>
      </c>
      <c r="C278" s="56" t="s">
        <v>373</v>
      </c>
      <c r="D278" s="56">
        <v>1994</v>
      </c>
      <c r="E278" s="58">
        <v>4907460</v>
      </c>
      <c r="F278" s="58">
        <v>3703884</v>
      </c>
      <c r="G278" s="59">
        <v>4513893</v>
      </c>
      <c r="H278" s="59">
        <v>393567</v>
      </c>
      <c r="I278" s="60">
        <v>0</v>
      </c>
      <c r="J278" s="58">
        <v>-1203576</v>
      </c>
      <c r="K278" s="62">
        <v>27058</v>
      </c>
      <c r="L278" s="61"/>
      <c r="M278" s="61"/>
      <c r="N278" s="61"/>
      <c r="O278" s="61"/>
      <c r="P278" s="62">
        <v>123848</v>
      </c>
      <c r="Q278" s="61"/>
      <c r="R278" s="61"/>
      <c r="S278" s="61"/>
      <c r="T278" s="61"/>
      <c r="U278" s="61"/>
      <c r="V278" s="61"/>
      <c r="W278" s="62">
        <v>464193</v>
      </c>
      <c r="X278" s="61"/>
      <c r="Y278" s="61"/>
      <c r="Z278" s="61"/>
      <c r="AA278" s="62">
        <v>800410</v>
      </c>
      <c r="AB278" s="61"/>
      <c r="AC278" s="61"/>
      <c r="AD278" s="62">
        <v>1824171</v>
      </c>
      <c r="AE278" s="61"/>
      <c r="AF278" s="62">
        <v>920487</v>
      </c>
      <c r="AG278" s="61"/>
      <c r="AH278" s="61"/>
      <c r="AI278" s="62">
        <v>353726</v>
      </c>
      <c r="AJ278" s="61"/>
      <c r="AK278" s="61"/>
      <c r="AL278" s="61"/>
      <c r="AM278" s="61"/>
      <c r="AN278" s="61"/>
      <c r="AO278" s="61"/>
      <c r="AP278" s="62">
        <v>7801</v>
      </c>
      <c r="AQ278" s="61"/>
      <c r="AR278" s="62">
        <v>29886</v>
      </c>
      <c r="AS278" s="61"/>
      <c r="AT278" s="61"/>
      <c r="AU278" s="61"/>
      <c r="AV278" s="61"/>
      <c r="AW278" s="61"/>
      <c r="AX278" s="61"/>
      <c r="AY278" s="62">
        <v>36459</v>
      </c>
      <c r="AZ278" s="61"/>
      <c r="BA278" s="62">
        <v>286837</v>
      </c>
      <c r="BB278" s="61"/>
      <c r="BC278" s="61"/>
      <c r="BD278" s="61"/>
      <c r="BE278" s="61"/>
      <c r="BF278" s="61"/>
      <c r="BG278" s="61"/>
      <c r="BH278" s="61"/>
      <c r="BI278" s="62">
        <v>30068</v>
      </c>
      <c r="BJ278" s="61"/>
      <c r="BK278" s="62">
        <v>2516</v>
      </c>
      <c r="BL278" s="61"/>
      <c r="BM278" s="61"/>
      <c r="BN278" s="61"/>
      <c r="BO278" s="62">
        <v>-1203576</v>
      </c>
    </row>
    <row r="279" spans="1:67" x14ac:dyDescent="0.2">
      <c r="A279" s="57" t="s">
        <v>12</v>
      </c>
      <c r="B279" s="56" t="s">
        <v>12</v>
      </c>
      <c r="C279" s="56" t="s">
        <v>373</v>
      </c>
      <c r="D279" s="56">
        <v>1995</v>
      </c>
      <c r="E279" s="58">
        <v>5309931</v>
      </c>
      <c r="F279" s="58">
        <v>4018558</v>
      </c>
      <c r="G279" s="59">
        <v>4787679</v>
      </c>
      <c r="H279" s="59">
        <v>522252</v>
      </c>
      <c r="I279" s="60">
        <v>0</v>
      </c>
      <c r="J279" s="58">
        <v>-1291373</v>
      </c>
      <c r="K279" s="62">
        <v>27058</v>
      </c>
      <c r="L279" s="61"/>
      <c r="M279" s="61"/>
      <c r="N279" s="61"/>
      <c r="O279" s="61"/>
      <c r="P279" s="62">
        <v>189616</v>
      </c>
      <c r="Q279" s="61"/>
      <c r="R279" s="61"/>
      <c r="S279" s="61"/>
      <c r="T279" s="61"/>
      <c r="U279" s="61"/>
      <c r="V279" s="61"/>
      <c r="W279" s="62">
        <v>464193</v>
      </c>
      <c r="X279" s="61"/>
      <c r="Y279" s="61"/>
      <c r="Z279" s="61"/>
      <c r="AA279" s="62">
        <v>852749</v>
      </c>
      <c r="AB279" s="61"/>
      <c r="AC279" s="61"/>
      <c r="AD279" s="62">
        <v>2004212</v>
      </c>
      <c r="AE279" s="61"/>
      <c r="AF279" s="62">
        <v>900805</v>
      </c>
      <c r="AG279" s="61"/>
      <c r="AH279" s="61"/>
      <c r="AI279" s="62">
        <v>349046</v>
      </c>
      <c r="AJ279" s="61"/>
      <c r="AK279" s="61"/>
      <c r="AL279" s="61"/>
      <c r="AM279" s="61"/>
      <c r="AN279" s="61"/>
      <c r="AO279" s="61"/>
      <c r="AP279" s="62">
        <v>7801</v>
      </c>
      <c r="AQ279" s="61"/>
      <c r="AR279" s="62">
        <v>40892</v>
      </c>
      <c r="AS279" s="61"/>
      <c r="AT279" s="61"/>
      <c r="AU279" s="61"/>
      <c r="AV279" s="61"/>
      <c r="AW279" s="61"/>
      <c r="AX279" s="61"/>
      <c r="AY279" s="62">
        <v>38288</v>
      </c>
      <c r="AZ279" s="61"/>
      <c r="BA279" s="62">
        <v>402687</v>
      </c>
      <c r="BB279" s="61"/>
      <c r="BC279" s="61"/>
      <c r="BD279" s="61"/>
      <c r="BE279" s="61"/>
      <c r="BF279" s="61"/>
      <c r="BG279" s="61"/>
      <c r="BH279" s="61"/>
      <c r="BI279" s="62">
        <v>30068</v>
      </c>
      <c r="BJ279" s="61"/>
      <c r="BK279" s="62">
        <v>2516</v>
      </c>
      <c r="BL279" s="61"/>
      <c r="BM279" s="61"/>
      <c r="BN279" s="61"/>
      <c r="BO279" s="62">
        <v>-1291373</v>
      </c>
    </row>
    <row r="280" spans="1:67" x14ac:dyDescent="0.2">
      <c r="A280" s="57" t="s">
        <v>12</v>
      </c>
      <c r="B280" s="56" t="s">
        <v>12</v>
      </c>
      <c r="C280" s="56" t="s">
        <v>373</v>
      </c>
      <c r="D280" s="56">
        <v>1996</v>
      </c>
      <c r="E280" s="58">
        <v>6266228</v>
      </c>
      <c r="F280" s="58">
        <v>4826456</v>
      </c>
      <c r="G280" s="59">
        <v>5729371</v>
      </c>
      <c r="H280" s="59">
        <v>536857</v>
      </c>
      <c r="I280" s="60">
        <v>0</v>
      </c>
      <c r="J280" s="58">
        <v>-1439772</v>
      </c>
      <c r="K280" s="62">
        <v>27058</v>
      </c>
      <c r="L280" s="61"/>
      <c r="M280" s="61"/>
      <c r="N280" s="61"/>
      <c r="O280" s="61"/>
      <c r="P280" s="62">
        <v>830129</v>
      </c>
      <c r="Q280" s="61"/>
      <c r="R280" s="61"/>
      <c r="S280" s="61"/>
      <c r="T280" s="61"/>
      <c r="U280" s="61"/>
      <c r="V280" s="61"/>
      <c r="W280" s="62">
        <v>464193</v>
      </c>
      <c r="X280" s="61"/>
      <c r="Y280" s="61"/>
      <c r="Z280" s="61"/>
      <c r="AA280" s="62">
        <v>876190</v>
      </c>
      <c r="AB280" s="61"/>
      <c r="AC280" s="61"/>
      <c r="AD280" s="62">
        <v>2170275</v>
      </c>
      <c r="AE280" s="61"/>
      <c r="AF280" s="62">
        <v>1006240</v>
      </c>
      <c r="AG280" s="61"/>
      <c r="AH280" s="61"/>
      <c r="AI280" s="62">
        <v>355286</v>
      </c>
      <c r="AJ280" s="61"/>
      <c r="AK280" s="61"/>
      <c r="AL280" s="61"/>
      <c r="AM280" s="61"/>
      <c r="AN280" s="61"/>
      <c r="AO280" s="61"/>
      <c r="AP280" s="62">
        <v>17603</v>
      </c>
      <c r="AQ280" s="61"/>
      <c r="AR280" s="62">
        <v>37881</v>
      </c>
      <c r="AS280" s="61"/>
      <c r="AT280" s="61"/>
      <c r="AU280" s="61"/>
      <c r="AV280" s="62">
        <v>6009</v>
      </c>
      <c r="AW280" s="61"/>
      <c r="AX280" s="61"/>
      <c r="AY280" s="62">
        <v>40093</v>
      </c>
      <c r="AZ280" s="61"/>
      <c r="BA280" s="62">
        <v>402687</v>
      </c>
      <c r="BB280" s="61"/>
      <c r="BC280" s="61"/>
      <c r="BD280" s="61"/>
      <c r="BE280" s="61"/>
      <c r="BF280" s="61"/>
      <c r="BG280" s="61"/>
      <c r="BH280" s="61"/>
      <c r="BI280" s="62">
        <v>30068</v>
      </c>
      <c r="BJ280" s="61"/>
      <c r="BK280" s="62">
        <v>2516</v>
      </c>
      <c r="BL280" s="61"/>
      <c r="BM280" s="61"/>
      <c r="BN280" s="61"/>
      <c r="BO280" s="62">
        <v>-1439772</v>
      </c>
    </row>
    <row r="281" spans="1:67" x14ac:dyDescent="0.2">
      <c r="A281" s="57" t="s">
        <v>12</v>
      </c>
      <c r="B281" s="56" t="s">
        <v>12</v>
      </c>
      <c r="C281" s="56" t="s">
        <v>373</v>
      </c>
      <c r="D281" s="56">
        <v>1997</v>
      </c>
      <c r="E281" s="58">
        <v>6513198</v>
      </c>
      <c r="F281" s="58">
        <v>4746340</v>
      </c>
      <c r="G281" s="59">
        <v>5977576</v>
      </c>
      <c r="H281" s="59">
        <v>535622</v>
      </c>
      <c r="I281" s="60">
        <v>0</v>
      </c>
      <c r="J281" s="58">
        <v>-1766858</v>
      </c>
      <c r="K281" s="62">
        <v>27058</v>
      </c>
      <c r="L281" s="61"/>
      <c r="M281" s="61"/>
      <c r="N281" s="61"/>
      <c r="O281" s="61"/>
      <c r="P281" s="62">
        <v>762164</v>
      </c>
      <c r="Q281" s="61"/>
      <c r="R281" s="61"/>
      <c r="S281" s="61"/>
      <c r="T281" s="61"/>
      <c r="U281" s="61"/>
      <c r="V281" s="61"/>
      <c r="W281" s="62">
        <v>464193</v>
      </c>
      <c r="X281" s="61"/>
      <c r="Y281" s="61"/>
      <c r="Z281" s="61"/>
      <c r="AA281" s="62">
        <v>933106</v>
      </c>
      <c r="AB281" s="61"/>
      <c r="AC281" s="61"/>
      <c r="AD281" s="62">
        <v>2326031</v>
      </c>
      <c r="AE281" s="61"/>
      <c r="AF281" s="62">
        <v>1097072</v>
      </c>
      <c r="AG281" s="61"/>
      <c r="AH281" s="61"/>
      <c r="AI281" s="62">
        <v>367952</v>
      </c>
      <c r="AJ281" s="61"/>
      <c r="AK281" s="61"/>
      <c r="AL281" s="61"/>
      <c r="AM281" s="61"/>
      <c r="AN281" s="61"/>
      <c r="AO281" s="61"/>
      <c r="AP281" s="62">
        <v>12378</v>
      </c>
      <c r="AQ281" s="61"/>
      <c r="AR281" s="62">
        <v>32481</v>
      </c>
      <c r="AS281" s="61"/>
      <c r="AT281" s="61"/>
      <c r="AU281" s="61"/>
      <c r="AV281" s="62">
        <v>11369</v>
      </c>
      <c r="AW281" s="61"/>
      <c r="AX281" s="61"/>
      <c r="AY281" s="62">
        <v>46848</v>
      </c>
      <c r="AZ281" s="61"/>
      <c r="BA281" s="62">
        <v>399962</v>
      </c>
      <c r="BB281" s="61"/>
      <c r="BC281" s="61"/>
      <c r="BD281" s="61"/>
      <c r="BE281" s="61"/>
      <c r="BF281" s="61"/>
      <c r="BG281" s="61"/>
      <c r="BH281" s="61"/>
      <c r="BI281" s="62">
        <v>30068</v>
      </c>
      <c r="BJ281" s="61"/>
      <c r="BK281" s="62">
        <v>2516</v>
      </c>
      <c r="BL281" s="61"/>
      <c r="BM281" s="61"/>
      <c r="BN281" s="61"/>
      <c r="BO281" s="62">
        <v>-1766858</v>
      </c>
    </row>
    <row r="282" spans="1:67" x14ac:dyDescent="0.2">
      <c r="A282" s="57" t="s">
        <v>12</v>
      </c>
      <c r="B282" s="56" t="s">
        <v>12</v>
      </c>
      <c r="C282" s="56" t="s">
        <v>373</v>
      </c>
      <c r="D282" s="56">
        <v>1998</v>
      </c>
      <c r="E282" s="58">
        <v>6868952</v>
      </c>
      <c r="F282" s="58">
        <v>4955224</v>
      </c>
      <c r="G282" s="59">
        <v>6298266</v>
      </c>
      <c r="H282" s="59">
        <v>570686</v>
      </c>
      <c r="I282" s="60">
        <v>0</v>
      </c>
      <c r="J282" s="58">
        <v>-1913728</v>
      </c>
      <c r="K282" s="62">
        <v>27058</v>
      </c>
      <c r="L282" s="61"/>
      <c r="M282" s="61">
        <v>976</v>
      </c>
      <c r="N282" s="61"/>
      <c r="O282" s="61"/>
      <c r="P282" s="62">
        <v>762164</v>
      </c>
      <c r="Q282" s="61"/>
      <c r="R282" s="61"/>
      <c r="S282" s="61"/>
      <c r="T282" s="61"/>
      <c r="U282" s="61"/>
      <c r="V282" s="61"/>
      <c r="W282" s="62">
        <v>464193</v>
      </c>
      <c r="X282" s="61"/>
      <c r="Y282" s="61"/>
      <c r="Z282" s="61"/>
      <c r="AA282" s="62">
        <v>1008433</v>
      </c>
      <c r="AB282" s="61"/>
      <c r="AC282" s="61"/>
      <c r="AD282" s="62">
        <v>2465251</v>
      </c>
      <c r="AE282" s="61"/>
      <c r="AF282" s="62">
        <v>1197102</v>
      </c>
      <c r="AG282" s="61"/>
      <c r="AH282" s="61"/>
      <c r="AI282" s="62">
        <v>373089</v>
      </c>
      <c r="AJ282" s="61"/>
      <c r="AK282" s="61"/>
      <c r="AL282" s="61"/>
      <c r="AM282" s="61"/>
      <c r="AN282" s="61"/>
      <c r="AO282" s="61"/>
      <c r="AP282" s="62">
        <v>17971</v>
      </c>
      <c r="AQ282" s="61"/>
      <c r="AR282" s="62">
        <v>38144</v>
      </c>
      <c r="AS282" s="61"/>
      <c r="AT282" s="61"/>
      <c r="AU282" s="61"/>
      <c r="AV282" s="62">
        <v>16985</v>
      </c>
      <c r="AW282" s="61"/>
      <c r="AX282" s="61"/>
      <c r="AY282" s="62">
        <v>52010</v>
      </c>
      <c r="AZ282" s="61"/>
      <c r="BA282" s="62">
        <v>399962</v>
      </c>
      <c r="BB282" s="61"/>
      <c r="BC282" s="61"/>
      <c r="BD282" s="61"/>
      <c r="BE282" s="61"/>
      <c r="BF282" s="61"/>
      <c r="BG282" s="61"/>
      <c r="BH282" s="61"/>
      <c r="BI282" s="62">
        <v>43098</v>
      </c>
      <c r="BJ282" s="61"/>
      <c r="BK282" s="62">
        <v>2516</v>
      </c>
      <c r="BL282" s="61"/>
      <c r="BM282" s="61"/>
      <c r="BN282" s="61"/>
      <c r="BO282" s="62">
        <v>-1913728</v>
      </c>
    </row>
    <row r="283" spans="1:67" x14ac:dyDescent="0.2">
      <c r="A283" s="57" t="s">
        <v>13</v>
      </c>
      <c r="B283" s="56" t="s">
        <v>13</v>
      </c>
      <c r="C283" s="56" t="s">
        <v>13</v>
      </c>
      <c r="D283" s="56">
        <v>1989</v>
      </c>
      <c r="E283" s="58">
        <v>1442902</v>
      </c>
      <c r="F283" s="58">
        <v>1434723</v>
      </c>
      <c r="G283" s="59">
        <v>1271776</v>
      </c>
      <c r="H283" s="59">
        <v>171126</v>
      </c>
      <c r="I283" s="60">
        <v>0</v>
      </c>
      <c r="J283" s="58">
        <v>-8179</v>
      </c>
      <c r="K283" s="62">
        <v>5345</v>
      </c>
      <c r="L283" s="61"/>
      <c r="M283" s="61"/>
      <c r="N283" s="61"/>
      <c r="O283" s="61"/>
      <c r="P283" s="62">
        <v>102611</v>
      </c>
      <c r="Q283" s="61"/>
      <c r="R283" s="61"/>
      <c r="S283" s="61"/>
      <c r="T283" s="61"/>
      <c r="U283" s="61"/>
      <c r="V283" s="61"/>
      <c r="W283" s="62">
        <v>82762</v>
      </c>
      <c r="X283" s="61"/>
      <c r="Y283" s="61"/>
      <c r="Z283" s="61"/>
      <c r="AA283" s="62">
        <v>702429</v>
      </c>
      <c r="AB283" s="61"/>
      <c r="AC283" s="61"/>
      <c r="AD283" s="62">
        <v>57671</v>
      </c>
      <c r="AE283" s="61"/>
      <c r="AF283" s="62">
        <v>229402</v>
      </c>
      <c r="AG283" s="61"/>
      <c r="AH283" s="61"/>
      <c r="AI283" s="62">
        <v>91556</v>
      </c>
      <c r="AJ283" s="61"/>
      <c r="AK283" s="61"/>
      <c r="AL283" s="61"/>
      <c r="AM283" s="61"/>
      <c r="AN283" s="61"/>
      <c r="AO283" s="61"/>
      <c r="AP283" s="62">
        <v>21116</v>
      </c>
      <c r="AQ283" s="61"/>
      <c r="AR283" s="62">
        <v>11002</v>
      </c>
      <c r="AS283" s="61"/>
      <c r="AT283" s="61"/>
      <c r="AU283" s="61"/>
      <c r="AV283" s="61"/>
      <c r="AW283" s="61"/>
      <c r="AX283" s="61"/>
      <c r="AY283" s="62">
        <v>14980</v>
      </c>
      <c r="AZ283" s="61"/>
      <c r="BA283" s="62">
        <v>124028</v>
      </c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2">
        <v>-8179</v>
      </c>
    </row>
    <row r="284" spans="1:67" x14ac:dyDescent="0.2">
      <c r="A284" s="57" t="s">
        <v>13</v>
      </c>
      <c r="B284" s="56" t="s">
        <v>13</v>
      </c>
      <c r="C284" s="56" t="s">
        <v>13</v>
      </c>
      <c r="D284" s="56">
        <v>1990</v>
      </c>
      <c r="E284" s="58">
        <v>1474910</v>
      </c>
      <c r="F284" s="58">
        <v>1466731</v>
      </c>
      <c r="G284" s="59">
        <v>1301581</v>
      </c>
      <c r="H284" s="59">
        <v>173329</v>
      </c>
      <c r="I284" s="60">
        <v>0</v>
      </c>
      <c r="J284" s="58">
        <v>-8179</v>
      </c>
      <c r="K284" s="62">
        <v>5345</v>
      </c>
      <c r="L284" s="61"/>
      <c r="M284" s="61"/>
      <c r="N284" s="61"/>
      <c r="O284" s="61"/>
      <c r="P284" s="62">
        <v>102611</v>
      </c>
      <c r="Q284" s="61"/>
      <c r="R284" s="61"/>
      <c r="S284" s="61"/>
      <c r="T284" s="61"/>
      <c r="U284" s="61"/>
      <c r="V284" s="61"/>
      <c r="W284" s="62">
        <v>90117</v>
      </c>
      <c r="X284" s="61"/>
      <c r="Y284" s="61"/>
      <c r="Z284" s="61"/>
      <c r="AA284" s="62">
        <v>712332</v>
      </c>
      <c r="AB284" s="61"/>
      <c r="AC284" s="61"/>
      <c r="AD284" s="62">
        <v>60890</v>
      </c>
      <c r="AE284" s="61"/>
      <c r="AF284" s="62">
        <v>233767</v>
      </c>
      <c r="AG284" s="61"/>
      <c r="AH284" s="61"/>
      <c r="AI284" s="62">
        <v>96519</v>
      </c>
      <c r="AJ284" s="61"/>
      <c r="AK284" s="61"/>
      <c r="AL284" s="61"/>
      <c r="AM284" s="61"/>
      <c r="AN284" s="61"/>
      <c r="AO284" s="61"/>
      <c r="AP284" s="62">
        <v>21116</v>
      </c>
      <c r="AQ284" s="61"/>
      <c r="AR284" s="62">
        <v>11002</v>
      </c>
      <c r="AS284" s="61"/>
      <c r="AT284" s="61"/>
      <c r="AU284" s="61"/>
      <c r="AV284" s="61"/>
      <c r="AW284" s="61"/>
      <c r="AX284" s="61"/>
      <c r="AY284" s="62">
        <v>17183</v>
      </c>
      <c r="AZ284" s="61"/>
      <c r="BA284" s="62">
        <v>124028</v>
      </c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2">
        <v>-8179</v>
      </c>
    </row>
    <row r="285" spans="1:67" x14ac:dyDescent="0.2">
      <c r="A285" s="57" t="s">
        <v>13</v>
      </c>
      <c r="B285" s="56" t="s">
        <v>13</v>
      </c>
      <c r="C285" s="56" t="s">
        <v>13</v>
      </c>
      <c r="D285" s="56">
        <v>1991</v>
      </c>
      <c r="E285" s="58">
        <v>1522075</v>
      </c>
      <c r="F285" s="58">
        <v>1513896</v>
      </c>
      <c r="G285" s="59">
        <v>1340020</v>
      </c>
      <c r="H285" s="59">
        <v>182055</v>
      </c>
      <c r="I285" s="60">
        <v>0</v>
      </c>
      <c r="J285" s="58">
        <v>-8179</v>
      </c>
      <c r="K285" s="62">
        <v>5345</v>
      </c>
      <c r="L285" s="61"/>
      <c r="M285" s="61"/>
      <c r="N285" s="61"/>
      <c r="O285" s="61"/>
      <c r="P285" s="62">
        <v>102611</v>
      </c>
      <c r="Q285" s="61"/>
      <c r="R285" s="61"/>
      <c r="S285" s="61"/>
      <c r="T285" s="61"/>
      <c r="U285" s="61"/>
      <c r="V285" s="61"/>
      <c r="W285" s="62">
        <v>90117</v>
      </c>
      <c r="X285" s="61"/>
      <c r="Y285" s="61"/>
      <c r="Z285" s="61"/>
      <c r="AA285" s="62">
        <v>735371</v>
      </c>
      <c r="AB285" s="61"/>
      <c r="AC285" s="61"/>
      <c r="AD285" s="62">
        <v>62122</v>
      </c>
      <c r="AE285" s="61"/>
      <c r="AF285" s="62">
        <v>241099</v>
      </c>
      <c r="AG285" s="61"/>
      <c r="AH285" s="61"/>
      <c r="AI285" s="62">
        <v>103355</v>
      </c>
      <c r="AJ285" s="61"/>
      <c r="AK285" s="61"/>
      <c r="AL285" s="61"/>
      <c r="AM285" s="61"/>
      <c r="AN285" s="61"/>
      <c r="AO285" s="61"/>
      <c r="AP285" s="62">
        <v>21116</v>
      </c>
      <c r="AQ285" s="61"/>
      <c r="AR285" s="62">
        <v>11002</v>
      </c>
      <c r="AS285" s="61"/>
      <c r="AT285" s="61"/>
      <c r="AU285" s="61"/>
      <c r="AV285" s="61"/>
      <c r="AW285" s="61"/>
      <c r="AX285" s="61"/>
      <c r="AY285" s="62">
        <v>18529</v>
      </c>
      <c r="AZ285" s="61"/>
      <c r="BA285" s="62">
        <v>131408</v>
      </c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2">
        <v>-8179</v>
      </c>
    </row>
    <row r="286" spans="1:67" x14ac:dyDescent="0.2">
      <c r="A286" s="57" t="s">
        <v>13</v>
      </c>
      <c r="B286" s="56" t="s">
        <v>13</v>
      </c>
      <c r="C286" s="56" t="s">
        <v>13</v>
      </c>
      <c r="D286" s="56">
        <v>1992</v>
      </c>
      <c r="E286" s="58">
        <v>1598211</v>
      </c>
      <c r="F286" s="58">
        <v>1590032</v>
      </c>
      <c r="G286" s="59">
        <v>1411565</v>
      </c>
      <c r="H286" s="59">
        <v>186646</v>
      </c>
      <c r="I286" s="60">
        <v>0</v>
      </c>
      <c r="J286" s="58">
        <v>-8179</v>
      </c>
      <c r="K286" s="62">
        <v>5345</v>
      </c>
      <c r="L286" s="61"/>
      <c r="M286" s="61"/>
      <c r="N286" s="61"/>
      <c r="O286" s="61"/>
      <c r="P286" s="62">
        <v>102611</v>
      </c>
      <c r="Q286" s="61"/>
      <c r="R286" s="61"/>
      <c r="S286" s="61"/>
      <c r="T286" s="61"/>
      <c r="U286" s="61"/>
      <c r="V286" s="61"/>
      <c r="W286" s="62">
        <v>108864</v>
      </c>
      <c r="X286" s="61"/>
      <c r="Y286" s="61"/>
      <c r="Z286" s="61"/>
      <c r="AA286" s="62">
        <v>772666</v>
      </c>
      <c r="AB286" s="61"/>
      <c r="AC286" s="61"/>
      <c r="AD286" s="62">
        <v>68983</v>
      </c>
      <c r="AE286" s="61"/>
      <c r="AF286" s="62">
        <v>247704</v>
      </c>
      <c r="AG286" s="61"/>
      <c r="AH286" s="61"/>
      <c r="AI286" s="62">
        <v>105392</v>
      </c>
      <c r="AJ286" s="61"/>
      <c r="AK286" s="61"/>
      <c r="AL286" s="61"/>
      <c r="AM286" s="61"/>
      <c r="AN286" s="61"/>
      <c r="AO286" s="61"/>
      <c r="AP286" s="62">
        <v>21116</v>
      </c>
      <c r="AQ286" s="61"/>
      <c r="AR286" s="62">
        <v>14025</v>
      </c>
      <c r="AS286" s="61"/>
      <c r="AT286" s="61"/>
      <c r="AU286" s="61"/>
      <c r="AV286" s="61"/>
      <c r="AW286" s="61"/>
      <c r="AX286" s="61"/>
      <c r="AY286" s="62">
        <v>20097</v>
      </c>
      <c r="AZ286" s="61"/>
      <c r="BA286" s="62">
        <v>131408</v>
      </c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2">
        <v>-8179</v>
      </c>
    </row>
    <row r="287" spans="1:67" x14ac:dyDescent="0.2">
      <c r="A287" s="57" t="s">
        <v>13</v>
      </c>
      <c r="B287" s="56" t="s">
        <v>13</v>
      </c>
      <c r="C287" s="56" t="s">
        <v>13</v>
      </c>
      <c r="D287" s="56">
        <v>1993</v>
      </c>
      <c r="E287" s="58">
        <v>1649955</v>
      </c>
      <c r="F287" s="58">
        <v>1641776</v>
      </c>
      <c r="G287" s="59">
        <v>1448608</v>
      </c>
      <c r="H287" s="59">
        <v>201347</v>
      </c>
      <c r="I287" s="60">
        <v>0</v>
      </c>
      <c r="J287" s="58">
        <v>-8179</v>
      </c>
      <c r="K287" s="62">
        <v>5345</v>
      </c>
      <c r="L287" s="61"/>
      <c r="M287" s="61"/>
      <c r="N287" s="61"/>
      <c r="O287" s="61"/>
      <c r="P287" s="62">
        <v>107219</v>
      </c>
      <c r="Q287" s="61"/>
      <c r="R287" s="61"/>
      <c r="S287" s="61"/>
      <c r="T287" s="61"/>
      <c r="U287" s="61"/>
      <c r="V287" s="61"/>
      <c r="W287" s="62">
        <v>108864</v>
      </c>
      <c r="X287" s="61"/>
      <c r="Y287" s="61"/>
      <c r="Z287" s="61"/>
      <c r="AA287" s="62">
        <v>791404</v>
      </c>
      <c r="AB287" s="61"/>
      <c r="AC287" s="61"/>
      <c r="AD287" s="62">
        <v>66770</v>
      </c>
      <c r="AE287" s="61"/>
      <c r="AF287" s="62">
        <v>262537</v>
      </c>
      <c r="AG287" s="61"/>
      <c r="AH287" s="61"/>
      <c r="AI287" s="62">
        <v>106469</v>
      </c>
      <c r="AJ287" s="61"/>
      <c r="AK287" s="61"/>
      <c r="AL287" s="61"/>
      <c r="AM287" s="61"/>
      <c r="AN287" s="61"/>
      <c r="AO287" s="61"/>
      <c r="AP287" s="62">
        <v>21116</v>
      </c>
      <c r="AQ287" s="61"/>
      <c r="AR287" s="62">
        <v>14025</v>
      </c>
      <c r="AS287" s="61"/>
      <c r="AT287" s="61"/>
      <c r="AU287" s="61"/>
      <c r="AV287" s="61"/>
      <c r="AW287" s="61"/>
      <c r="AX287" s="61"/>
      <c r="AY287" s="62">
        <v>21902</v>
      </c>
      <c r="AZ287" s="61"/>
      <c r="BA287" s="62">
        <v>144304</v>
      </c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2">
        <v>-8179</v>
      </c>
    </row>
    <row r="288" spans="1:67" x14ac:dyDescent="0.2">
      <c r="A288" s="57" t="s">
        <v>13</v>
      </c>
      <c r="B288" s="56" t="s">
        <v>13</v>
      </c>
      <c r="C288" s="56" t="s">
        <v>13</v>
      </c>
      <c r="D288" s="56">
        <v>1994</v>
      </c>
      <c r="E288" s="58">
        <v>1708800</v>
      </c>
      <c r="F288" s="58">
        <v>1649326</v>
      </c>
      <c r="G288" s="59">
        <v>1506538</v>
      </c>
      <c r="H288" s="59">
        <v>202262</v>
      </c>
      <c r="I288" s="60">
        <v>0</v>
      </c>
      <c r="J288" s="58">
        <v>-59474</v>
      </c>
      <c r="K288" s="62">
        <v>5345</v>
      </c>
      <c r="L288" s="61"/>
      <c r="M288" s="61"/>
      <c r="N288" s="61"/>
      <c r="O288" s="61"/>
      <c r="P288" s="62">
        <v>107219</v>
      </c>
      <c r="Q288" s="61"/>
      <c r="R288" s="61"/>
      <c r="S288" s="61"/>
      <c r="T288" s="61"/>
      <c r="U288" s="61"/>
      <c r="V288" s="61"/>
      <c r="W288" s="62">
        <v>108864</v>
      </c>
      <c r="X288" s="61"/>
      <c r="Y288" s="61"/>
      <c r="Z288" s="61"/>
      <c r="AA288" s="62">
        <v>834689</v>
      </c>
      <c r="AB288" s="61"/>
      <c r="AC288" s="61"/>
      <c r="AD288" s="62">
        <v>71243</v>
      </c>
      <c r="AE288" s="61"/>
      <c r="AF288" s="62">
        <v>267361</v>
      </c>
      <c r="AG288" s="61"/>
      <c r="AH288" s="61"/>
      <c r="AI288" s="62">
        <v>111817</v>
      </c>
      <c r="AJ288" s="61"/>
      <c r="AK288" s="61"/>
      <c r="AL288" s="61"/>
      <c r="AM288" s="61"/>
      <c r="AN288" s="61"/>
      <c r="AO288" s="61"/>
      <c r="AP288" s="62">
        <v>21116</v>
      </c>
      <c r="AQ288" s="61"/>
      <c r="AR288" s="62">
        <v>14025</v>
      </c>
      <c r="AS288" s="61"/>
      <c r="AT288" s="61"/>
      <c r="AU288" s="61"/>
      <c r="AV288" s="61"/>
      <c r="AW288" s="61"/>
      <c r="AX288" s="61"/>
      <c r="AY288" s="62">
        <v>22817</v>
      </c>
      <c r="AZ288" s="61"/>
      <c r="BA288" s="62">
        <v>144304</v>
      </c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2">
        <v>-59474</v>
      </c>
    </row>
    <row r="289" spans="1:67" x14ac:dyDescent="0.2">
      <c r="A289" s="57" t="s">
        <v>13</v>
      </c>
      <c r="B289" s="56" t="s">
        <v>13</v>
      </c>
      <c r="C289" s="56" t="s">
        <v>13</v>
      </c>
      <c r="D289" s="56">
        <v>1995</v>
      </c>
      <c r="E289" s="58">
        <v>1803104</v>
      </c>
      <c r="F289" s="58">
        <v>1743630</v>
      </c>
      <c r="G289" s="59">
        <v>1549830</v>
      </c>
      <c r="H289" s="59">
        <v>253274</v>
      </c>
      <c r="I289" s="60">
        <v>0</v>
      </c>
      <c r="J289" s="58">
        <v>-59474</v>
      </c>
      <c r="K289" s="62">
        <v>5345</v>
      </c>
      <c r="L289" s="61"/>
      <c r="M289" s="61"/>
      <c r="N289" s="61"/>
      <c r="O289" s="61"/>
      <c r="P289" s="62">
        <v>107219</v>
      </c>
      <c r="Q289" s="61"/>
      <c r="R289" s="61"/>
      <c r="S289" s="61"/>
      <c r="T289" s="61"/>
      <c r="U289" s="61"/>
      <c r="V289" s="61"/>
      <c r="W289" s="62">
        <v>108864</v>
      </c>
      <c r="X289" s="61"/>
      <c r="Y289" s="61"/>
      <c r="Z289" s="61"/>
      <c r="AA289" s="62">
        <v>867564</v>
      </c>
      <c r="AB289" s="61"/>
      <c r="AC289" s="61"/>
      <c r="AD289" s="62">
        <v>72436</v>
      </c>
      <c r="AE289" s="61"/>
      <c r="AF289" s="62">
        <v>272701</v>
      </c>
      <c r="AG289" s="61"/>
      <c r="AH289" s="61"/>
      <c r="AI289" s="62">
        <v>115701</v>
      </c>
      <c r="AJ289" s="61"/>
      <c r="AK289" s="61"/>
      <c r="AL289" s="61"/>
      <c r="AM289" s="61"/>
      <c r="AN289" s="61"/>
      <c r="AO289" s="61"/>
      <c r="AP289" s="62">
        <v>21979</v>
      </c>
      <c r="AQ289" s="61"/>
      <c r="AR289" s="62">
        <v>18308</v>
      </c>
      <c r="AS289" s="61"/>
      <c r="AT289" s="61"/>
      <c r="AU289" s="61"/>
      <c r="AV289" s="61"/>
      <c r="AW289" s="61"/>
      <c r="AX289" s="61"/>
      <c r="AY289" s="62">
        <v>45478</v>
      </c>
      <c r="AZ289" s="61"/>
      <c r="BA289" s="62">
        <v>167509</v>
      </c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2">
        <v>-59474</v>
      </c>
    </row>
    <row r="290" spans="1:67" x14ac:dyDescent="0.2">
      <c r="A290" s="57" t="s">
        <v>13</v>
      </c>
      <c r="B290" s="56" t="s">
        <v>13</v>
      </c>
      <c r="C290" s="56" t="s">
        <v>13</v>
      </c>
      <c r="D290" s="56">
        <v>1996</v>
      </c>
      <c r="E290" s="58">
        <v>1996337</v>
      </c>
      <c r="F290" s="58">
        <v>1936863</v>
      </c>
      <c r="G290" s="59">
        <v>1741921</v>
      </c>
      <c r="H290" s="59">
        <v>254416</v>
      </c>
      <c r="I290" s="60">
        <v>0</v>
      </c>
      <c r="J290" s="58">
        <v>-59474</v>
      </c>
      <c r="K290" s="62">
        <v>5345</v>
      </c>
      <c r="L290" s="61"/>
      <c r="M290" s="61"/>
      <c r="N290" s="61"/>
      <c r="O290" s="61"/>
      <c r="P290" s="62">
        <v>135221</v>
      </c>
      <c r="Q290" s="61"/>
      <c r="R290" s="61"/>
      <c r="S290" s="61"/>
      <c r="T290" s="61"/>
      <c r="U290" s="61"/>
      <c r="V290" s="61"/>
      <c r="W290" s="62">
        <v>108864</v>
      </c>
      <c r="X290" s="61"/>
      <c r="Y290" s="61"/>
      <c r="Z290" s="61"/>
      <c r="AA290" s="62">
        <v>1001130</v>
      </c>
      <c r="AB290" s="61"/>
      <c r="AC290" s="61"/>
      <c r="AD290" s="62">
        <v>71108</v>
      </c>
      <c r="AE290" s="61"/>
      <c r="AF290" s="62">
        <v>304017</v>
      </c>
      <c r="AG290" s="61"/>
      <c r="AH290" s="61"/>
      <c r="AI290" s="62">
        <v>116236</v>
      </c>
      <c r="AJ290" s="61"/>
      <c r="AK290" s="61"/>
      <c r="AL290" s="61"/>
      <c r="AM290" s="61"/>
      <c r="AN290" s="61"/>
      <c r="AO290" s="61"/>
      <c r="AP290" s="62">
        <v>21979</v>
      </c>
      <c r="AQ290" s="61"/>
      <c r="AR290" s="62">
        <v>18308</v>
      </c>
      <c r="AS290" s="61"/>
      <c r="AT290" s="61"/>
      <c r="AU290" s="61"/>
      <c r="AV290" s="61"/>
      <c r="AW290" s="61"/>
      <c r="AX290" s="61"/>
      <c r="AY290" s="62">
        <v>46620</v>
      </c>
      <c r="AZ290" s="61"/>
      <c r="BA290" s="62">
        <v>167509</v>
      </c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2">
        <v>-59474</v>
      </c>
    </row>
    <row r="291" spans="1:67" x14ac:dyDescent="0.2">
      <c r="A291" s="57" t="s">
        <v>13</v>
      </c>
      <c r="B291" s="56" t="s">
        <v>13</v>
      </c>
      <c r="C291" s="56" t="s">
        <v>13</v>
      </c>
      <c r="D291" s="56">
        <v>1997</v>
      </c>
      <c r="E291" s="58">
        <v>2040729</v>
      </c>
      <c r="F291" s="58">
        <v>1981254</v>
      </c>
      <c r="G291" s="59">
        <v>1781197</v>
      </c>
      <c r="H291" s="59">
        <v>259532</v>
      </c>
      <c r="I291" s="60">
        <v>0</v>
      </c>
      <c r="J291" s="58">
        <v>-59475</v>
      </c>
      <c r="K291" s="62">
        <v>5345</v>
      </c>
      <c r="L291" s="61"/>
      <c r="M291" s="61"/>
      <c r="N291" s="61"/>
      <c r="O291" s="61"/>
      <c r="P291" s="62">
        <v>135221</v>
      </c>
      <c r="Q291" s="61"/>
      <c r="R291" s="61"/>
      <c r="S291" s="61"/>
      <c r="T291" s="61"/>
      <c r="U291" s="61"/>
      <c r="V291" s="61"/>
      <c r="W291" s="62">
        <v>108864</v>
      </c>
      <c r="X291" s="61"/>
      <c r="Y291" s="61"/>
      <c r="Z291" s="61"/>
      <c r="AA291" s="62">
        <v>1023005</v>
      </c>
      <c r="AB291" s="61"/>
      <c r="AC291" s="61"/>
      <c r="AD291" s="62">
        <v>71108</v>
      </c>
      <c r="AE291" s="61"/>
      <c r="AF291" s="62">
        <v>315515</v>
      </c>
      <c r="AG291" s="61"/>
      <c r="AH291" s="61"/>
      <c r="AI291" s="62">
        <v>122139</v>
      </c>
      <c r="AJ291" s="61"/>
      <c r="AK291" s="61"/>
      <c r="AL291" s="61"/>
      <c r="AM291" s="61"/>
      <c r="AN291" s="61"/>
      <c r="AO291" s="61"/>
      <c r="AP291" s="62">
        <v>21979</v>
      </c>
      <c r="AQ291" s="61"/>
      <c r="AR291" s="62">
        <v>18308</v>
      </c>
      <c r="AS291" s="61"/>
      <c r="AT291" s="61"/>
      <c r="AU291" s="61"/>
      <c r="AV291" s="61"/>
      <c r="AW291" s="61"/>
      <c r="AX291" s="61"/>
      <c r="AY291" s="62">
        <v>51736</v>
      </c>
      <c r="AZ291" s="61"/>
      <c r="BA291" s="62">
        <v>167509</v>
      </c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2">
        <v>-59475</v>
      </c>
    </row>
    <row r="292" spans="1:67" x14ac:dyDescent="0.2">
      <c r="A292" s="57" t="s">
        <v>13</v>
      </c>
      <c r="B292" s="56" t="s">
        <v>13</v>
      </c>
      <c r="C292" s="56" t="s">
        <v>13</v>
      </c>
      <c r="D292" s="56">
        <v>1998</v>
      </c>
      <c r="E292" s="58">
        <v>2103649</v>
      </c>
      <c r="F292" s="58">
        <v>2041939</v>
      </c>
      <c r="G292" s="59">
        <v>1844117</v>
      </c>
      <c r="H292" s="59">
        <v>259532</v>
      </c>
      <c r="I292" s="60">
        <v>0</v>
      </c>
      <c r="J292" s="58">
        <v>-61710</v>
      </c>
      <c r="K292" s="62">
        <v>5345</v>
      </c>
      <c r="L292" s="61"/>
      <c r="M292" s="61"/>
      <c r="N292" s="61"/>
      <c r="O292" s="61"/>
      <c r="P292" s="62">
        <v>135221</v>
      </c>
      <c r="Q292" s="61"/>
      <c r="R292" s="61"/>
      <c r="S292" s="61"/>
      <c r="T292" s="61"/>
      <c r="U292" s="61"/>
      <c r="V292" s="61"/>
      <c r="W292" s="62">
        <v>108864</v>
      </c>
      <c r="X292" s="61"/>
      <c r="Y292" s="61"/>
      <c r="Z292" s="61"/>
      <c r="AA292" s="62">
        <v>1074073</v>
      </c>
      <c r="AB292" s="61"/>
      <c r="AC292" s="61"/>
      <c r="AD292" s="62">
        <v>75828</v>
      </c>
      <c r="AE292" s="61"/>
      <c r="AF292" s="62">
        <v>322535</v>
      </c>
      <c r="AG292" s="61"/>
      <c r="AH292" s="61"/>
      <c r="AI292" s="62">
        <v>122251</v>
      </c>
      <c r="AJ292" s="61"/>
      <c r="AK292" s="61"/>
      <c r="AL292" s="61"/>
      <c r="AM292" s="61"/>
      <c r="AN292" s="61"/>
      <c r="AO292" s="61"/>
      <c r="AP292" s="62">
        <v>21979</v>
      </c>
      <c r="AQ292" s="61"/>
      <c r="AR292" s="62">
        <v>18308</v>
      </c>
      <c r="AS292" s="61"/>
      <c r="AT292" s="61"/>
      <c r="AU292" s="61"/>
      <c r="AV292" s="61"/>
      <c r="AW292" s="61"/>
      <c r="AX292" s="61"/>
      <c r="AY292" s="62">
        <v>51736</v>
      </c>
      <c r="AZ292" s="61"/>
      <c r="BA292" s="62">
        <v>167509</v>
      </c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2">
        <v>-61710</v>
      </c>
    </row>
    <row r="293" spans="1:67" x14ac:dyDescent="0.2">
      <c r="A293" s="57" t="s">
        <v>13</v>
      </c>
      <c r="B293" s="56" t="s">
        <v>13</v>
      </c>
      <c r="C293" s="56" t="s">
        <v>13</v>
      </c>
      <c r="D293" s="56">
        <v>2002</v>
      </c>
      <c r="E293" s="58">
        <v>2072791</v>
      </c>
      <c r="F293" s="58">
        <v>2072791</v>
      </c>
      <c r="G293" s="59">
        <v>2072791</v>
      </c>
      <c r="H293" s="59">
        <v>0</v>
      </c>
      <c r="I293" s="60">
        <v>0</v>
      </c>
      <c r="J293" s="58">
        <v>0</v>
      </c>
      <c r="K293" s="61"/>
      <c r="L293" s="61">
        <v>141</v>
      </c>
      <c r="M293" s="61"/>
      <c r="N293" s="61">
        <v>0</v>
      </c>
      <c r="O293" s="61">
        <v>0</v>
      </c>
      <c r="P293" s="61"/>
      <c r="Q293" s="61"/>
      <c r="R293" s="61"/>
      <c r="S293" s="61">
        <v>0</v>
      </c>
      <c r="T293" s="61">
        <v>0</v>
      </c>
      <c r="U293" s="61"/>
      <c r="V293" s="62">
        <v>427586</v>
      </c>
      <c r="W293" s="61"/>
      <c r="X293" s="61">
        <v>0</v>
      </c>
      <c r="Y293" s="62">
        <v>1095343</v>
      </c>
      <c r="Z293" s="61">
        <v>0</v>
      </c>
      <c r="AA293" s="61"/>
      <c r="AB293" s="62">
        <v>77300</v>
      </c>
      <c r="AC293" s="61">
        <v>0</v>
      </c>
      <c r="AD293" s="61"/>
      <c r="AE293" s="62">
        <v>339041</v>
      </c>
      <c r="AF293" s="61"/>
      <c r="AG293" s="61">
        <v>0</v>
      </c>
      <c r="AH293" s="62">
        <v>133380</v>
      </c>
      <c r="AI293" s="61"/>
      <c r="AJ293" s="61">
        <v>0</v>
      </c>
      <c r="AK293" s="61">
        <v>0</v>
      </c>
      <c r="AL293" s="61">
        <v>0</v>
      </c>
      <c r="AM293" s="61">
        <v>0</v>
      </c>
      <c r="AN293" s="61">
        <v>0</v>
      </c>
      <c r="AO293" s="61">
        <v>0</v>
      </c>
      <c r="AP293" s="61"/>
      <c r="AQ293" s="61">
        <v>0</v>
      </c>
      <c r="AR293" s="61"/>
      <c r="AS293" s="61">
        <v>0</v>
      </c>
      <c r="AT293" s="61">
        <v>0</v>
      </c>
      <c r="AU293" s="61">
        <v>0</v>
      </c>
      <c r="AV293" s="61"/>
      <c r="AW293" s="61">
        <v>0</v>
      </c>
      <c r="AX293" s="61">
        <v>0</v>
      </c>
      <c r="AY293" s="61"/>
      <c r="AZ293" s="61">
        <v>0</v>
      </c>
      <c r="BA293" s="61"/>
      <c r="BB293" s="61">
        <v>0</v>
      </c>
      <c r="BC293" s="61">
        <v>0</v>
      </c>
      <c r="BD293" s="61">
        <v>0</v>
      </c>
      <c r="BE293" s="61"/>
      <c r="BF293" s="61">
        <v>0</v>
      </c>
      <c r="BG293" s="61"/>
      <c r="BH293" s="61">
        <v>0</v>
      </c>
      <c r="BI293" s="61"/>
      <c r="BJ293" s="61">
        <v>0</v>
      </c>
      <c r="BK293" s="61"/>
      <c r="BL293" s="61">
        <v>0</v>
      </c>
      <c r="BM293" s="61">
        <v>0</v>
      </c>
      <c r="BN293" s="61">
        <v>0</v>
      </c>
      <c r="BO293" s="61"/>
    </row>
    <row r="294" spans="1:67" x14ac:dyDescent="0.2">
      <c r="A294" s="57" t="s">
        <v>13</v>
      </c>
      <c r="B294" s="56" t="s">
        <v>13</v>
      </c>
      <c r="C294" s="56" t="s">
        <v>13</v>
      </c>
      <c r="D294" s="56">
        <v>2003</v>
      </c>
      <c r="E294" s="58">
        <v>2083781</v>
      </c>
      <c r="F294" s="58">
        <v>2083781</v>
      </c>
      <c r="G294" s="59">
        <v>2083781</v>
      </c>
      <c r="H294" s="59">
        <v>0</v>
      </c>
      <c r="I294" s="60">
        <v>0</v>
      </c>
      <c r="J294" s="58">
        <v>0</v>
      </c>
      <c r="K294" s="61"/>
      <c r="L294" s="61">
        <v>141</v>
      </c>
      <c r="M294" s="61"/>
      <c r="N294" s="61">
        <v>0</v>
      </c>
      <c r="O294" s="61">
        <v>0</v>
      </c>
      <c r="P294" s="61"/>
      <c r="Q294" s="61"/>
      <c r="R294" s="61"/>
      <c r="S294" s="61">
        <v>0</v>
      </c>
      <c r="T294" s="61">
        <v>0</v>
      </c>
      <c r="U294" s="61"/>
      <c r="V294" s="62">
        <v>427586</v>
      </c>
      <c r="W294" s="61"/>
      <c r="X294" s="61">
        <v>0</v>
      </c>
      <c r="Y294" s="62">
        <v>1101440</v>
      </c>
      <c r="Z294" s="61">
        <v>0</v>
      </c>
      <c r="AA294" s="61"/>
      <c r="AB294" s="62">
        <v>77300</v>
      </c>
      <c r="AC294" s="61">
        <v>0</v>
      </c>
      <c r="AD294" s="61"/>
      <c r="AE294" s="62">
        <v>339041</v>
      </c>
      <c r="AF294" s="61"/>
      <c r="AG294" s="61">
        <v>0</v>
      </c>
      <c r="AH294" s="62">
        <v>138273</v>
      </c>
      <c r="AI294" s="61"/>
      <c r="AJ294" s="61">
        <v>0</v>
      </c>
      <c r="AK294" s="61">
        <v>0</v>
      </c>
      <c r="AL294" s="61">
        <v>0</v>
      </c>
      <c r="AM294" s="61">
        <v>0</v>
      </c>
      <c r="AN294" s="61">
        <v>0</v>
      </c>
      <c r="AO294" s="61">
        <v>0</v>
      </c>
      <c r="AP294" s="61"/>
      <c r="AQ294" s="61">
        <v>0</v>
      </c>
      <c r="AR294" s="61"/>
      <c r="AS294" s="61">
        <v>0</v>
      </c>
      <c r="AT294" s="61">
        <v>0</v>
      </c>
      <c r="AU294" s="61">
        <v>0</v>
      </c>
      <c r="AV294" s="61"/>
      <c r="AW294" s="61">
        <v>0</v>
      </c>
      <c r="AX294" s="61">
        <v>0</v>
      </c>
      <c r="AY294" s="61"/>
      <c r="AZ294" s="61">
        <v>0</v>
      </c>
      <c r="BA294" s="61"/>
      <c r="BB294" s="61">
        <v>0</v>
      </c>
      <c r="BC294" s="61">
        <v>0</v>
      </c>
      <c r="BD294" s="61">
        <v>0</v>
      </c>
      <c r="BE294" s="61"/>
      <c r="BF294" s="61">
        <v>0</v>
      </c>
      <c r="BG294" s="61"/>
      <c r="BH294" s="61">
        <v>0</v>
      </c>
      <c r="BI294" s="61"/>
      <c r="BJ294" s="61">
        <v>0</v>
      </c>
      <c r="BK294" s="61"/>
      <c r="BL294" s="61">
        <v>0</v>
      </c>
      <c r="BM294" s="61">
        <v>0</v>
      </c>
      <c r="BN294" s="61">
        <v>0</v>
      </c>
      <c r="BO294" s="61"/>
    </row>
    <row r="295" spans="1:67" x14ac:dyDescent="0.2">
      <c r="A295" s="57" t="s">
        <v>13</v>
      </c>
      <c r="B295" s="56" t="s">
        <v>13</v>
      </c>
      <c r="C295" s="56" t="s">
        <v>13</v>
      </c>
      <c r="D295" s="56">
        <v>2004</v>
      </c>
      <c r="E295" s="58">
        <v>2118567</v>
      </c>
      <c r="F295" s="58">
        <v>2118567</v>
      </c>
      <c r="G295" s="59">
        <v>2118567</v>
      </c>
      <c r="H295" s="59">
        <v>0</v>
      </c>
      <c r="I295" s="60">
        <v>0</v>
      </c>
      <c r="J295" s="58">
        <v>0</v>
      </c>
      <c r="K295" s="61"/>
      <c r="L295" s="61">
        <v>141</v>
      </c>
      <c r="M295" s="61"/>
      <c r="N295" s="61">
        <v>0</v>
      </c>
      <c r="O295" s="61">
        <v>0</v>
      </c>
      <c r="P295" s="61"/>
      <c r="Q295" s="61"/>
      <c r="R295" s="61"/>
      <c r="S295" s="61">
        <v>0</v>
      </c>
      <c r="T295" s="61">
        <v>0</v>
      </c>
      <c r="U295" s="61"/>
      <c r="V295" s="62">
        <v>457508</v>
      </c>
      <c r="W295" s="61"/>
      <c r="X295" s="61">
        <v>0</v>
      </c>
      <c r="Y295" s="62">
        <v>1106304</v>
      </c>
      <c r="Z295" s="61">
        <v>0</v>
      </c>
      <c r="AA295" s="61"/>
      <c r="AB295" s="62">
        <v>77300</v>
      </c>
      <c r="AC295" s="61">
        <v>0</v>
      </c>
      <c r="AD295" s="61"/>
      <c r="AE295" s="62">
        <v>339041</v>
      </c>
      <c r="AF295" s="61"/>
      <c r="AG295" s="61">
        <v>0</v>
      </c>
      <c r="AH295" s="62">
        <v>138273</v>
      </c>
      <c r="AI295" s="61"/>
      <c r="AJ295" s="61">
        <v>0</v>
      </c>
      <c r="AK295" s="61">
        <v>0</v>
      </c>
      <c r="AL295" s="61">
        <v>0</v>
      </c>
      <c r="AM295" s="61">
        <v>0</v>
      </c>
      <c r="AN295" s="61">
        <v>0</v>
      </c>
      <c r="AO295" s="61">
        <v>0</v>
      </c>
      <c r="AP295" s="61"/>
      <c r="AQ295" s="61">
        <v>0</v>
      </c>
      <c r="AR295" s="61"/>
      <c r="AS295" s="61">
        <v>0</v>
      </c>
      <c r="AT295" s="61">
        <v>0</v>
      </c>
      <c r="AU295" s="61">
        <v>0</v>
      </c>
      <c r="AV295" s="61"/>
      <c r="AW295" s="61">
        <v>0</v>
      </c>
      <c r="AX295" s="61">
        <v>0</v>
      </c>
      <c r="AY295" s="61"/>
      <c r="AZ295" s="61">
        <v>0</v>
      </c>
      <c r="BA295" s="61"/>
      <c r="BB295" s="61">
        <v>0</v>
      </c>
      <c r="BC295" s="61">
        <v>0</v>
      </c>
      <c r="BD295" s="61">
        <v>0</v>
      </c>
      <c r="BE295" s="61"/>
      <c r="BF295" s="61">
        <v>0</v>
      </c>
      <c r="BG295" s="61"/>
      <c r="BH295" s="61">
        <v>0</v>
      </c>
      <c r="BI295" s="61"/>
      <c r="BJ295" s="61">
        <v>0</v>
      </c>
      <c r="BK295" s="61"/>
      <c r="BL295" s="61">
        <v>0</v>
      </c>
      <c r="BM295" s="61">
        <v>0</v>
      </c>
      <c r="BN295" s="61">
        <v>0</v>
      </c>
      <c r="BO295" s="61"/>
    </row>
    <row r="296" spans="1:67" x14ac:dyDescent="0.2">
      <c r="A296" s="57" t="s">
        <v>13</v>
      </c>
      <c r="B296" s="56" t="s">
        <v>13</v>
      </c>
      <c r="C296" s="56" t="s">
        <v>13</v>
      </c>
      <c r="D296" s="56">
        <v>2005</v>
      </c>
      <c r="E296" s="58">
        <v>2151647</v>
      </c>
      <c r="F296" s="58">
        <v>2151647</v>
      </c>
      <c r="G296" s="59">
        <v>2151647</v>
      </c>
      <c r="H296" s="59">
        <v>0</v>
      </c>
      <c r="I296" s="60">
        <v>0</v>
      </c>
      <c r="J296" s="58">
        <v>0</v>
      </c>
      <c r="K296" s="61"/>
      <c r="L296" s="61">
        <v>141</v>
      </c>
      <c r="M296" s="61"/>
      <c r="N296" s="61">
        <v>0</v>
      </c>
      <c r="O296" s="61">
        <v>0</v>
      </c>
      <c r="P296" s="61"/>
      <c r="Q296" s="61"/>
      <c r="R296" s="61"/>
      <c r="S296" s="61">
        <v>0</v>
      </c>
      <c r="T296" s="61">
        <v>0</v>
      </c>
      <c r="U296" s="61"/>
      <c r="V296" s="62">
        <v>457508</v>
      </c>
      <c r="W296" s="61"/>
      <c r="X296" s="61">
        <v>0</v>
      </c>
      <c r="Y296" s="62">
        <v>1110648</v>
      </c>
      <c r="Z296" s="61">
        <v>0</v>
      </c>
      <c r="AA296" s="61"/>
      <c r="AB296" s="62">
        <v>77300</v>
      </c>
      <c r="AC296" s="61">
        <v>0</v>
      </c>
      <c r="AD296" s="61"/>
      <c r="AE296" s="62">
        <v>339041</v>
      </c>
      <c r="AF296" s="61"/>
      <c r="AG296" s="61">
        <v>0</v>
      </c>
      <c r="AH296" s="62">
        <v>167009</v>
      </c>
      <c r="AI296" s="61"/>
      <c r="AJ296" s="61">
        <v>0</v>
      </c>
      <c r="AK296" s="61">
        <v>0</v>
      </c>
      <c r="AL296" s="61">
        <v>0</v>
      </c>
      <c r="AM296" s="61">
        <v>0</v>
      </c>
      <c r="AN296" s="61">
        <v>0</v>
      </c>
      <c r="AO296" s="61">
        <v>0</v>
      </c>
      <c r="AP296" s="61"/>
      <c r="AQ296" s="61">
        <v>0</v>
      </c>
      <c r="AR296" s="61"/>
      <c r="AS296" s="61">
        <v>0</v>
      </c>
      <c r="AT296" s="61">
        <v>0</v>
      </c>
      <c r="AU296" s="61">
        <v>0</v>
      </c>
      <c r="AV296" s="61"/>
      <c r="AW296" s="61">
        <v>0</v>
      </c>
      <c r="AX296" s="61">
        <v>0</v>
      </c>
      <c r="AY296" s="61"/>
      <c r="AZ296" s="61">
        <v>0</v>
      </c>
      <c r="BA296" s="61"/>
      <c r="BB296" s="61">
        <v>0</v>
      </c>
      <c r="BC296" s="61">
        <v>0</v>
      </c>
      <c r="BD296" s="61">
        <v>0</v>
      </c>
      <c r="BE296" s="61"/>
      <c r="BF296" s="61">
        <v>0</v>
      </c>
      <c r="BG296" s="61"/>
      <c r="BH296" s="61">
        <v>0</v>
      </c>
      <c r="BI296" s="61"/>
      <c r="BJ296" s="61">
        <v>0</v>
      </c>
      <c r="BK296" s="61"/>
      <c r="BL296" s="61">
        <v>0</v>
      </c>
      <c r="BM296" s="61">
        <v>0</v>
      </c>
      <c r="BN296" s="61">
        <v>0</v>
      </c>
      <c r="BO296" s="61"/>
    </row>
    <row r="297" spans="1:67" x14ac:dyDescent="0.2">
      <c r="A297" s="57" t="s">
        <v>13</v>
      </c>
      <c r="B297" s="56" t="s">
        <v>13</v>
      </c>
      <c r="C297" s="56" t="s">
        <v>13</v>
      </c>
      <c r="D297" s="56">
        <v>2006</v>
      </c>
      <c r="E297" s="58">
        <v>2175940</v>
      </c>
      <c r="F297" s="58">
        <v>2175940</v>
      </c>
      <c r="G297" s="59">
        <v>2175940</v>
      </c>
      <c r="H297" s="59">
        <v>0</v>
      </c>
      <c r="I297" s="60">
        <v>0</v>
      </c>
      <c r="J297" s="58">
        <v>0</v>
      </c>
      <c r="K297" s="61"/>
      <c r="L297" s="61">
        <v>141</v>
      </c>
      <c r="M297" s="61"/>
      <c r="N297" s="61">
        <v>0</v>
      </c>
      <c r="O297" s="61">
        <v>0</v>
      </c>
      <c r="P297" s="61"/>
      <c r="Q297" s="61"/>
      <c r="R297" s="61"/>
      <c r="S297" s="61">
        <v>0</v>
      </c>
      <c r="T297" s="61">
        <v>0</v>
      </c>
      <c r="U297" s="61"/>
      <c r="V297" s="62">
        <v>457508</v>
      </c>
      <c r="W297" s="61"/>
      <c r="X297" s="61">
        <v>0</v>
      </c>
      <c r="Y297" s="62">
        <v>1112199</v>
      </c>
      <c r="Z297" s="61">
        <v>0</v>
      </c>
      <c r="AA297" s="61"/>
      <c r="AB297" s="62">
        <v>77300</v>
      </c>
      <c r="AC297" s="61">
        <v>0</v>
      </c>
      <c r="AD297" s="61"/>
      <c r="AE297" s="62">
        <v>360940</v>
      </c>
      <c r="AF297" s="61"/>
      <c r="AG297" s="61">
        <v>0</v>
      </c>
      <c r="AH297" s="62">
        <v>167852</v>
      </c>
      <c r="AI297" s="61"/>
      <c r="AJ297" s="61">
        <v>0</v>
      </c>
      <c r="AK297" s="61">
        <v>0</v>
      </c>
      <c r="AL297" s="61">
        <v>0</v>
      </c>
      <c r="AM297" s="61">
        <v>0</v>
      </c>
      <c r="AN297" s="61">
        <v>0</v>
      </c>
      <c r="AO297" s="61">
        <v>0</v>
      </c>
      <c r="AP297" s="61"/>
      <c r="AQ297" s="61">
        <v>0</v>
      </c>
      <c r="AR297" s="61"/>
      <c r="AS297" s="61">
        <v>0</v>
      </c>
      <c r="AT297" s="61">
        <v>0</v>
      </c>
      <c r="AU297" s="61">
        <v>0</v>
      </c>
      <c r="AV297" s="61"/>
      <c r="AW297" s="61">
        <v>0</v>
      </c>
      <c r="AX297" s="61">
        <v>0</v>
      </c>
      <c r="AY297" s="61"/>
      <c r="AZ297" s="61">
        <v>0</v>
      </c>
      <c r="BA297" s="61"/>
      <c r="BB297" s="61">
        <v>0</v>
      </c>
      <c r="BC297" s="61">
        <v>0</v>
      </c>
      <c r="BD297" s="61">
        <v>0</v>
      </c>
      <c r="BE297" s="61"/>
      <c r="BF297" s="61">
        <v>0</v>
      </c>
      <c r="BG297" s="61"/>
      <c r="BH297" s="61">
        <v>0</v>
      </c>
      <c r="BI297" s="61"/>
      <c r="BJ297" s="61">
        <v>0</v>
      </c>
      <c r="BK297" s="61"/>
      <c r="BL297" s="61">
        <v>0</v>
      </c>
      <c r="BM297" s="61">
        <v>0</v>
      </c>
      <c r="BN297" s="61">
        <v>0</v>
      </c>
      <c r="BO297" s="61"/>
    </row>
    <row r="298" spans="1:67" x14ac:dyDescent="0.2">
      <c r="A298" s="57" t="s">
        <v>13</v>
      </c>
      <c r="B298" s="56" t="s">
        <v>13</v>
      </c>
      <c r="C298" s="56" t="s">
        <v>13</v>
      </c>
      <c r="D298" s="56">
        <v>2007</v>
      </c>
      <c r="E298" s="58">
        <v>2175940</v>
      </c>
      <c r="F298" s="58">
        <v>2175940</v>
      </c>
      <c r="G298" s="59">
        <v>2175940</v>
      </c>
      <c r="H298" s="59">
        <v>0</v>
      </c>
      <c r="I298" s="60">
        <v>0</v>
      </c>
      <c r="J298" s="58">
        <v>0</v>
      </c>
      <c r="K298" s="61"/>
      <c r="L298" s="61">
        <v>141</v>
      </c>
      <c r="M298" s="61"/>
      <c r="N298" s="61">
        <v>0</v>
      </c>
      <c r="O298" s="61">
        <v>0</v>
      </c>
      <c r="P298" s="61"/>
      <c r="Q298" s="61"/>
      <c r="R298" s="61"/>
      <c r="S298" s="61">
        <v>0</v>
      </c>
      <c r="T298" s="61">
        <v>0</v>
      </c>
      <c r="U298" s="61"/>
      <c r="V298" s="62">
        <v>457508</v>
      </c>
      <c r="W298" s="61"/>
      <c r="X298" s="61">
        <v>0</v>
      </c>
      <c r="Y298" s="62">
        <v>1112199</v>
      </c>
      <c r="Z298" s="61">
        <v>0</v>
      </c>
      <c r="AA298" s="61"/>
      <c r="AB298" s="62">
        <v>77300</v>
      </c>
      <c r="AC298" s="61">
        <v>0</v>
      </c>
      <c r="AD298" s="61"/>
      <c r="AE298" s="62">
        <v>360940</v>
      </c>
      <c r="AF298" s="61"/>
      <c r="AG298" s="61">
        <v>0</v>
      </c>
      <c r="AH298" s="62">
        <v>167852</v>
      </c>
      <c r="AI298" s="61"/>
      <c r="AJ298" s="61">
        <v>0</v>
      </c>
      <c r="AK298" s="61">
        <v>0</v>
      </c>
      <c r="AL298" s="61">
        <v>0</v>
      </c>
      <c r="AM298" s="61">
        <v>0</v>
      </c>
      <c r="AN298" s="61">
        <v>0</v>
      </c>
      <c r="AO298" s="61">
        <v>0</v>
      </c>
      <c r="AP298" s="61"/>
      <c r="AQ298" s="61">
        <v>0</v>
      </c>
      <c r="AR298" s="61"/>
      <c r="AS298" s="61">
        <v>0</v>
      </c>
      <c r="AT298" s="61">
        <v>0</v>
      </c>
      <c r="AU298" s="61">
        <v>0</v>
      </c>
      <c r="AV298" s="61"/>
      <c r="AW298" s="61">
        <v>0</v>
      </c>
      <c r="AX298" s="61">
        <v>0</v>
      </c>
      <c r="AY298" s="61"/>
      <c r="AZ298" s="61">
        <v>0</v>
      </c>
      <c r="BA298" s="61"/>
      <c r="BB298" s="61">
        <v>0</v>
      </c>
      <c r="BC298" s="61">
        <v>0</v>
      </c>
      <c r="BD298" s="61">
        <v>0</v>
      </c>
      <c r="BE298" s="61"/>
      <c r="BF298" s="61">
        <v>0</v>
      </c>
      <c r="BG298" s="61"/>
      <c r="BH298" s="61">
        <v>0</v>
      </c>
      <c r="BI298" s="61"/>
      <c r="BJ298" s="61">
        <v>0</v>
      </c>
      <c r="BK298" s="61"/>
      <c r="BL298" s="61">
        <v>0</v>
      </c>
      <c r="BM298" s="61">
        <v>0</v>
      </c>
      <c r="BN298" s="61">
        <v>0</v>
      </c>
      <c r="BO298" s="61"/>
    </row>
    <row r="299" spans="1:67" x14ac:dyDescent="0.2">
      <c r="A299" s="57" t="s">
        <v>13</v>
      </c>
      <c r="B299" s="56" t="s">
        <v>13</v>
      </c>
      <c r="C299" s="56" t="s">
        <v>13</v>
      </c>
      <c r="D299" s="56">
        <v>2008</v>
      </c>
      <c r="E299" s="58">
        <v>2228164</v>
      </c>
      <c r="F299" s="58">
        <v>2228164</v>
      </c>
      <c r="G299" s="59">
        <v>2206988</v>
      </c>
      <c r="H299" s="59">
        <v>21176</v>
      </c>
      <c r="I299" s="60">
        <v>0</v>
      </c>
      <c r="J299" s="58">
        <v>0</v>
      </c>
      <c r="K299" s="61"/>
      <c r="L299" s="61">
        <v>0</v>
      </c>
      <c r="M299" s="61"/>
      <c r="N299" s="61">
        <v>0</v>
      </c>
      <c r="O299" s="61">
        <v>0</v>
      </c>
      <c r="P299" s="61"/>
      <c r="Q299" s="61"/>
      <c r="R299" s="61"/>
      <c r="S299" s="61">
        <v>0</v>
      </c>
      <c r="T299" s="61">
        <v>0</v>
      </c>
      <c r="U299" s="61"/>
      <c r="V299" s="62">
        <v>457508</v>
      </c>
      <c r="W299" s="61"/>
      <c r="X299" s="61">
        <v>0</v>
      </c>
      <c r="Y299" s="62">
        <v>1116729</v>
      </c>
      <c r="Z299" s="61">
        <v>0</v>
      </c>
      <c r="AA299" s="61"/>
      <c r="AB299" s="62">
        <v>77300</v>
      </c>
      <c r="AC299" s="61">
        <v>0</v>
      </c>
      <c r="AD299" s="61"/>
      <c r="AE299" s="62">
        <v>386303</v>
      </c>
      <c r="AF299" s="61"/>
      <c r="AG299" s="61">
        <v>0</v>
      </c>
      <c r="AH299" s="62">
        <v>169148</v>
      </c>
      <c r="AI299" s="61"/>
      <c r="AJ299" s="61">
        <v>0</v>
      </c>
      <c r="AK299" s="61">
        <v>0</v>
      </c>
      <c r="AL299" s="61">
        <v>0</v>
      </c>
      <c r="AM299" s="61">
        <v>0</v>
      </c>
      <c r="AN299" s="61">
        <v>0</v>
      </c>
      <c r="AO299" s="61">
        <v>0</v>
      </c>
      <c r="AP299" s="61"/>
      <c r="AQ299" s="61">
        <v>0</v>
      </c>
      <c r="AR299" s="61"/>
      <c r="AS299" s="61">
        <v>0</v>
      </c>
      <c r="AT299" s="62">
        <v>11186</v>
      </c>
      <c r="AU299" s="61">
        <v>0</v>
      </c>
      <c r="AV299" s="61"/>
      <c r="AW299" s="61">
        <v>0</v>
      </c>
      <c r="AX299" s="61">
        <v>0</v>
      </c>
      <c r="AY299" s="61"/>
      <c r="AZ299" s="61">
        <v>0</v>
      </c>
      <c r="BA299" s="61"/>
      <c r="BB299" s="61">
        <v>0</v>
      </c>
      <c r="BC299" s="61">
        <v>0</v>
      </c>
      <c r="BD299" s="61">
        <v>0</v>
      </c>
      <c r="BE299" s="61"/>
      <c r="BF299" s="61">
        <v>0</v>
      </c>
      <c r="BG299" s="61"/>
      <c r="BH299" s="61">
        <v>0</v>
      </c>
      <c r="BI299" s="61"/>
      <c r="BJ299" s="61">
        <v>0</v>
      </c>
      <c r="BK299" s="61"/>
      <c r="BL299" s="61">
        <v>0</v>
      </c>
      <c r="BM299" s="62">
        <v>9990</v>
      </c>
      <c r="BN299" s="61">
        <v>0</v>
      </c>
      <c r="BO299" s="61"/>
    </row>
    <row r="300" spans="1:67" x14ac:dyDescent="0.2">
      <c r="A300" s="57" t="s">
        <v>13</v>
      </c>
      <c r="B300" s="56" t="s">
        <v>13</v>
      </c>
      <c r="C300" s="56" t="s">
        <v>13</v>
      </c>
      <c r="D300" s="56">
        <v>2009</v>
      </c>
      <c r="E300" s="58">
        <v>2233375</v>
      </c>
      <c r="F300" s="58">
        <v>2233375</v>
      </c>
      <c r="G300" s="59">
        <v>2214580</v>
      </c>
      <c r="H300" s="59">
        <v>18795</v>
      </c>
      <c r="I300" s="60">
        <v>0</v>
      </c>
      <c r="J300" s="58">
        <v>0</v>
      </c>
      <c r="K300" s="61"/>
      <c r="L300" s="61">
        <v>0</v>
      </c>
      <c r="M300" s="61"/>
      <c r="N300" s="61">
        <v>0</v>
      </c>
      <c r="O300" s="61">
        <v>0</v>
      </c>
      <c r="P300" s="61"/>
      <c r="Q300" s="61"/>
      <c r="R300" s="61"/>
      <c r="S300" s="61">
        <v>0</v>
      </c>
      <c r="T300" s="61">
        <v>0</v>
      </c>
      <c r="U300" s="61"/>
      <c r="V300" s="62">
        <v>460589</v>
      </c>
      <c r="W300" s="61"/>
      <c r="X300" s="61">
        <v>0</v>
      </c>
      <c r="Y300" s="62">
        <v>1118665</v>
      </c>
      <c r="Z300" s="61">
        <v>0</v>
      </c>
      <c r="AA300" s="61"/>
      <c r="AB300" s="62">
        <v>77511</v>
      </c>
      <c r="AC300" s="61">
        <v>0</v>
      </c>
      <c r="AD300" s="61"/>
      <c r="AE300" s="62">
        <v>388667</v>
      </c>
      <c r="AF300" s="61"/>
      <c r="AG300" s="61">
        <v>0</v>
      </c>
      <c r="AH300" s="62">
        <v>169148</v>
      </c>
      <c r="AI300" s="61"/>
      <c r="AJ300" s="61">
        <v>0</v>
      </c>
      <c r="AK300" s="61">
        <v>0</v>
      </c>
      <c r="AL300" s="61">
        <v>0</v>
      </c>
      <c r="AM300" s="61">
        <v>0</v>
      </c>
      <c r="AN300" s="61">
        <v>0</v>
      </c>
      <c r="AO300" s="61">
        <v>0</v>
      </c>
      <c r="AP300" s="61"/>
      <c r="AQ300" s="61">
        <v>0</v>
      </c>
      <c r="AR300" s="61"/>
      <c r="AS300" s="61">
        <v>661</v>
      </c>
      <c r="AT300" s="62">
        <v>11186</v>
      </c>
      <c r="AU300" s="61">
        <v>0</v>
      </c>
      <c r="AV300" s="61"/>
      <c r="AW300" s="61">
        <v>0</v>
      </c>
      <c r="AX300" s="61">
        <v>0</v>
      </c>
      <c r="AY300" s="61"/>
      <c r="AZ300" s="61">
        <v>0</v>
      </c>
      <c r="BA300" s="61"/>
      <c r="BB300" s="61">
        <v>0</v>
      </c>
      <c r="BC300" s="61">
        <v>0</v>
      </c>
      <c r="BD300" s="61">
        <v>0</v>
      </c>
      <c r="BE300" s="61"/>
      <c r="BF300" s="61">
        <v>0</v>
      </c>
      <c r="BG300" s="61"/>
      <c r="BH300" s="61">
        <v>0</v>
      </c>
      <c r="BI300" s="61"/>
      <c r="BJ300" s="61">
        <v>0</v>
      </c>
      <c r="BK300" s="61"/>
      <c r="BL300" s="61">
        <v>0</v>
      </c>
      <c r="BM300" s="62">
        <v>6948</v>
      </c>
      <c r="BN300" s="61">
        <v>0</v>
      </c>
      <c r="BO300" s="61"/>
    </row>
    <row r="301" spans="1:67" x14ac:dyDescent="0.2">
      <c r="A301" s="57" t="s">
        <v>13</v>
      </c>
      <c r="B301" s="56" t="s">
        <v>13</v>
      </c>
      <c r="C301" s="56" t="s">
        <v>13</v>
      </c>
      <c r="D301" s="56">
        <v>2010</v>
      </c>
      <c r="E301" s="58">
        <v>2244525</v>
      </c>
      <c r="F301" s="58">
        <v>2244525</v>
      </c>
      <c r="G301" s="59">
        <v>2224097</v>
      </c>
      <c r="H301" s="59">
        <v>20428</v>
      </c>
      <c r="I301" s="60">
        <v>0</v>
      </c>
      <c r="J301" s="58">
        <v>0</v>
      </c>
      <c r="K301" s="61"/>
      <c r="L301" s="61">
        <v>0</v>
      </c>
      <c r="M301" s="61"/>
      <c r="N301" s="61">
        <v>0</v>
      </c>
      <c r="O301" s="61">
        <v>0</v>
      </c>
      <c r="P301" s="61"/>
      <c r="Q301" s="61"/>
      <c r="R301" s="61"/>
      <c r="S301" s="61">
        <v>0</v>
      </c>
      <c r="T301" s="61">
        <v>0</v>
      </c>
      <c r="U301" s="61"/>
      <c r="V301" s="62">
        <v>462817</v>
      </c>
      <c r="W301" s="61"/>
      <c r="X301" s="61">
        <v>0</v>
      </c>
      <c r="Y301" s="62">
        <v>1120455</v>
      </c>
      <c r="Z301" s="61">
        <v>0</v>
      </c>
      <c r="AA301" s="61"/>
      <c r="AB301" s="62">
        <v>77511</v>
      </c>
      <c r="AC301" s="61">
        <v>0</v>
      </c>
      <c r="AD301" s="61"/>
      <c r="AE301" s="62">
        <v>388667</v>
      </c>
      <c r="AF301" s="61"/>
      <c r="AG301" s="61">
        <v>0</v>
      </c>
      <c r="AH301" s="62">
        <v>174647</v>
      </c>
      <c r="AI301" s="61"/>
      <c r="AJ301" s="61">
        <v>0</v>
      </c>
      <c r="AK301" s="61">
        <v>0</v>
      </c>
      <c r="AL301" s="61">
        <v>0</v>
      </c>
      <c r="AM301" s="61">
        <v>0</v>
      </c>
      <c r="AN301" s="61">
        <v>0</v>
      </c>
      <c r="AO301" s="61">
        <v>0</v>
      </c>
      <c r="AP301" s="61"/>
      <c r="AQ301" s="61">
        <v>0</v>
      </c>
      <c r="AR301" s="61"/>
      <c r="AS301" s="61">
        <v>661</v>
      </c>
      <c r="AT301" s="62">
        <v>11186</v>
      </c>
      <c r="AU301" s="61">
        <v>0</v>
      </c>
      <c r="AV301" s="61"/>
      <c r="AW301" s="61">
        <v>0</v>
      </c>
      <c r="AX301" s="61">
        <v>0</v>
      </c>
      <c r="AY301" s="61"/>
      <c r="AZ301" s="61">
        <v>0</v>
      </c>
      <c r="BA301" s="61"/>
      <c r="BB301" s="61">
        <v>0</v>
      </c>
      <c r="BC301" s="61">
        <v>0</v>
      </c>
      <c r="BD301" s="61">
        <v>0</v>
      </c>
      <c r="BE301" s="61"/>
      <c r="BF301" s="61">
        <v>0</v>
      </c>
      <c r="BG301" s="61"/>
      <c r="BH301" s="61">
        <v>0</v>
      </c>
      <c r="BI301" s="61"/>
      <c r="BJ301" s="61">
        <v>0</v>
      </c>
      <c r="BK301" s="61"/>
      <c r="BL301" s="61">
        <v>0</v>
      </c>
      <c r="BM301" s="62">
        <v>8581</v>
      </c>
      <c r="BN301" s="61">
        <v>0</v>
      </c>
      <c r="BO301" s="61"/>
    </row>
    <row r="302" spans="1:67" x14ac:dyDescent="0.2">
      <c r="A302" s="57" t="s">
        <v>13</v>
      </c>
      <c r="B302" s="56" t="s">
        <v>13</v>
      </c>
      <c r="C302" s="56" t="s">
        <v>13</v>
      </c>
      <c r="D302" s="56">
        <v>2011</v>
      </c>
      <c r="E302" s="58">
        <v>2107831</v>
      </c>
      <c r="F302" s="58">
        <v>2107831</v>
      </c>
      <c r="G302" s="59">
        <v>2088002</v>
      </c>
      <c r="H302" s="59">
        <v>19829</v>
      </c>
      <c r="I302" s="60">
        <v>0</v>
      </c>
      <c r="J302" s="58">
        <v>0</v>
      </c>
      <c r="K302" s="61"/>
      <c r="L302" s="61">
        <v>0</v>
      </c>
      <c r="M302" s="61"/>
      <c r="N302" s="61">
        <v>0</v>
      </c>
      <c r="O302" s="61">
        <v>0</v>
      </c>
      <c r="P302" s="61"/>
      <c r="Q302" s="61"/>
      <c r="R302" s="61"/>
      <c r="S302" s="61">
        <v>0</v>
      </c>
      <c r="T302" s="61">
        <v>0</v>
      </c>
      <c r="U302" s="61"/>
      <c r="V302" s="62">
        <v>462817</v>
      </c>
      <c r="W302" s="61"/>
      <c r="X302" s="61">
        <v>0</v>
      </c>
      <c r="Y302" s="62">
        <v>1127389</v>
      </c>
      <c r="Z302" s="61">
        <v>0</v>
      </c>
      <c r="AA302" s="61"/>
      <c r="AB302" s="62">
        <v>77511</v>
      </c>
      <c r="AC302" s="62">
        <v>3516</v>
      </c>
      <c r="AD302" s="61"/>
      <c r="AE302" s="62">
        <v>388667</v>
      </c>
      <c r="AF302" s="61"/>
      <c r="AG302" s="61">
        <v>0</v>
      </c>
      <c r="AH302" s="62">
        <v>28102</v>
      </c>
      <c r="AI302" s="61"/>
      <c r="AJ302" s="61">
        <v>0</v>
      </c>
      <c r="AK302" s="61">
        <v>0</v>
      </c>
      <c r="AL302" s="61">
        <v>0</v>
      </c>
      <c r="AM302" s="61">
        <v>0</v>
      </c>
      <c r="AN302" s="61">
        <v>0</v>
      </c>
      <c r="AO302" s="61">
        <v>0</v>
      </c>
      <c r="AP302" s="61"/>
      <c r="AQ302" s="61">
        <v>0</v>
      </c>
      <c r="AR302" s="61"/>
      <c r="AS302" s="61">
        <v>661</v>
      </c>
      <c r="AT302" s="62">
        <v>11186</v>
      </c>
      <c r="AU302" s="61">
        <v>0</v>
      </c>
      <c r="AV302" s="61"/>
      <c r="AW302" s="61">
        <v>0</v>
      </c>
      <c r="AX302" s="61">
        <v>0</v>
      </c>
      <c r="AY302" s="61"/>
      <c r="AZ302" s="61">
        <v>0</v>
      </c>
      <c r="BA302" s="61"/>
      <c r="BB302" s="61">
        <v>0</v>
      </c>
      <c r="BC302" s="61">
        <v>0</v>
      </c>
      <c r="BD302" s="61">
        <v>0</v>
      </c>
      <c r="BE302" s="61"/>
      <c r="BF302" s="61">
        <v>0</v>
      </c>
      <c r="BG302" s="61"/>
      <c r="BH302" s="61">
        <v>0</v>
      </c>
      <c r="BI302" s="61"/>
      <c r="BJ302" s="61">
        <v>0</v>
      </c>
      <c r="BK302" s="61"/>
      <c r="BL302" s="61">
        <v>0</v>
      </c>
      <c r="BM302" s="62">
        <v>7982</v>
      </c>
      <c r="BN302" s="61">
        <v>0</v>
      </c>
      <c r="BO302" s="61"/>
    </row>
    <row r="303" spans="1:67" x14ac:dyDescent="0.2">
      <c r="A303" s="63" t="s">
        <v>14</v>
      </c>
      <c r="B303" s="56" t="s">
        <v>159</v>
      </c>
      <c r="C303" s="56" t="s">
        <v>374</v>
      </c>
      <c r="D303" s="56">
        <v>1989</v>
      </c>
      <c r="E303" s="58">
        <v>1173723</v>
      </c>
      <c r="F303" s="58">
        <v>1112564</v>
      </c>
      <c r="G303" s="59">
        <v>1107996</v>
      </c>
      <c r="H303" s="59">
        <v>65727</v>
      </c>
      <c r="I303" s="60">
        <v>0</v>
      </c>
      <c r="J303" s="58">
        <v>-61159</v>
      </c>
      <c r="K303" s="61">
        <v>433</v>
      </c>
      <c r="L303" s="61"/>
      <c r="M303" s="61"/>
      <c r="N303" s="61"/>
      <c r="O303" s="61"/>
      <c r="P303" s="61"/>
      <c r="Q303" s="62">
        <v>53044</v>
      </c>
      <c r="R303" s="61"/>
      <c r="S303" s="61"/>
      <c r="T303" s="61"/>
      <c r="U303" s="61"/>
      <c r="V303" s="61"/>
      <c r="W303" s="62">
        <v>105759</v>
      </c>
      <c r="X303" s="61"/>
      <c r="Y303" s="61"/>
      <c r="Z303" s="61"/>
      <c r="AA303" s="62">
        <v>492905</v>
      </c>
      <c r="AB303" s="61"/>
      <c r="AC303" s="61"/>
      <c r="AD303" s="62">
        <v>192394</v>
      </c>
      <c r="AE303" s="61"/>
      <c r="AF303" s="62">
        <v>157719</v>
      </c>
      <c r="AG303" s="61"/>
      <c r="AH303" s="61"/>
      <c r="AI303" s="62">
        <v>105742</v>
      </c>
      <c r="AJ303" s="61"/>
      <c r="AK303" s="61"/>
      <c r="AL303" s="61"/>
      <c r="AM303" s="61"/>
      <c r="AN303" s="61"/>
      <c r="AO303" s="61"/>
      <c r="AP303" s="62">
        <v>7302</v>
      </c>
      <c r="AQ303" s="61"/>
      <c r="AR303" s="61"/>
      <c r="AS303" s="61"/>
      <c r="AT303" s="61"/>
      <c r="AU303" s="61"/>
      <c r="AV303" s="62">
        <v>3036</v>
      </c>
      <c r="AW303" s="61"/>
      <c r="AX303" s="61"/>
      <c r="AY303" s="62">
        <v>23762</v>
      </c>
      <c r="AZ303" s="61"/>
      <c r="BA303" s="62">
        <v>29591</v>
      </c>
      <c r="BB303" s="61"/>
      <c r="BC303" s="61"/>
      <c r="BD303" s="61"/>
      <c r="BE303" s="61"/>
      <c r="BF303" s="61"/>
      <c r="BG303" s="61"/>
      <c r="BH303" s="61"/>
      <c r="BI303" s="61"/>
      <c r="BJ303" s="61"/>
      <c r="BK303" s="62">
        <v>2036</v>
      </c>
      <c r="BL303" s="61"/>
      <c r="BM303" s="61"/>
      <c r="BN303" s="61"/>
      <c r="BO303" s="62">
        <v>-61159</v>
      </c>
    </row>
    <row r="304" spans="1:67" x14ac:dyDescent="0.2">
      <c r="A304" s="63" t="s">
        <v>14</v>
      </c>
      <c r="B304" s="56" t="s">
        <v>159</v>
      </c>
      <c r="C304" s="56" t="s">
        <v>374</v>
      </c>
      <c r="D304" s="56">
        <v>1990</v>
      </c>
      <c r="E304" s="58">
        <v>1401842</v>
      </c>
      <c r="F304" s="58">
        <v>1340683</v>
      </c>
      <c r="G304" s="59">
        <v>1333149</v>
      </c>
      <c r="H304" s="59">
        <v>68693</v>
      </c>
      <c r="I304" s="60">
        <v>0</v>
      </c>
      <c r="J304" s="58">
        <v>-61159</v>
      </c>
      <c r="K304" s="61">
        <v>433</v>
      </c>
      <c r="L304" s="61"/>
      <c r="M304" s="61"/>
      <c r="N304" s="61"/>
      <c r="O304" s="61"/>
      <c r="P304" s="61"/>
      <c r="Q304" s="62">
        <v>53044</v>
      </c>
      <c r="R304" s="61"/>
      <c r="S304" s="61"/>
      <c r="T304" s="61"/>
      <c r="U304" s="61"/>
      <c r="V304" s="61"/>
      <c r="W304" s="62">
        <v>260252</v>
      </c>
      <c r="X304" s="61"/>
      <c r="Y304" s="61"/>
      <c r="Z304" s="61"/>
      <c r="AA304" s="62">
        <v>544052</v>
      </c>
      <c r="AB304" s="61"/>
      <c r="AC304" s="61"/>
      <c r="AD304" s="62">
        <v>202949</v>
      </c>
      <c r="AE304" s="61"/>
      <c r="AF304" s="62">
        <v>162278</v>
      </c>
      <c r="AG304" s="61"/>
      <c r="AH304" s="61"/>
      <c r="AI304" s="62">
        <v>110141</v>
      </c>
      <c r="AJ304" s="61"/>
      <c r="AK304" s="61"/>
      <c r="AL304" s="61"/>
      <c r="AM304" s="61"/>
      <c r="AN304" s="61"/>
      <c r="AO304" s="61"/>
      <c r="AP304" s="62">
        <v>8735</v>
      </c>
      <c r="AQ304" s="61"/>
      <c r="AR304" s="61"/>
      <c r="AS304" s="61"/>
      <c r="AT304" s="61"/>
      <c r="AU304" s="61"/>
      <c r="AV304" s="62">
        <v>3036</v>
      </c>
      <c r="AW304" s="61"/>
      <c r="AX304" s="61"/>
      <c r="AY304" s="62">
        <v>25295</v>
      </c>
      <c r="AZ304" s="61"/>
      <c r="BA304" s="62">
        <v>29591</v>
      </c>
      <c r="BB304" s="61"/>
      <c r="BC304" s="61"/>
      <c r="BD304" s="61"/>
      <c r="BE304" s="61"/>
      <c r="BF304" s="61"/>
      <c r="BG304" s="61"/>
      <c r="BH304" s="61"/>
      <c r="BI304" s="61"/>
      <c r="BJ304" s="61"/>
      <c r="BK304" s="62">
        <v>2036</v>
      </c>
      <c r="BL304" s="61"/>
      <c r="BM304" s="61"/>
      <c r="BN304" s="61"/>
      <c r="BO304" s="62">
        <v>-61159</v>
      </c>
    </row>
    <row r="305" spans="1:67" x14ac:dyDescent="0.2">
      <c r="A305" s="63" t="s">
        <v>14</v>
      </c>
      <c r="B305" s="56" t="s">
        <v>159</v>
      </c>
      <c r="C305" s="56" t="s">
        <v>374</v>
      </c>
      <c r="D305" s="56">
        <v>1991</v>
      </c>
      <c r="E305" s="58">
        <v>1472481</v>
      </c>
      <c r="F305" s="58">
        <v>1411322</v>
      </c>
      <c r="G305" s="59">
        <v>1402099</v>
      </c>
      <c r="H305" s="59">
        <v>70382</v>
      </c>
      <c r="I305" s="60">
        <v>0</v>
      </c>
      <c r="J305" s="58">
        <v>-61159</v>
      </c>
      <c r="K305" s="61">
        <v>433</v>
      </c>
      <c r="L305" s="61"/>
      <c r="M305" s="61"/>
      <c r="N305" s="61"/>
      <c r="O305" s="61"/>
      <c r="P305" s="61"/>
      <c r="Q305" s="62">
        <v>53044</v>
      </c>
      <c r="R305" s="61"/>
      <c r="S305" s="61"/>
      <c r="T305" s="61"/>
      <c r="U305" s="61"/>
      <c r="V305" s="61"/>
      <c r="W305" s="62">
        <v>265259</v>
      </c>
      <c r="X305" s="61"/>
      <c r="Y305" s="61"/>
      <c r="Z305" s="61"/>
      <c r="AA305" s="62">
        <v>583502</v>
      </c>
      <c r="AB305" s="61"/>
      <c r="AC305" s="61"/>
      <c r="AD305" s="62">
        <v>214754</v>
      </c>
      <c r="AE305" s="61"/>
      <c r="AF305" s="62">
        <v>168909</v>
      </c>
      <c r="AG305" s="61"/>
      <c r="AH305" s="61"/>
      <c r="AI305" s="62">
        <v>116198</v>
      </c>
      <c r="AJ305" s="61"/>
      <c r="AK305" s="61"/>
      <c r="AL305" s="61"/>
      <c r="AM305" s="61"/>
      <c r="AN305" s="61"/>
      <c r="AO305" s="61"/>
      <c r="AP305" s="62">
        <v>9353</v>
      </c>
      <c r="AQ305" s="61"/>
      <c r="AR305" s="61"/>
      <c r="AS305" s="61"/>
      <c r="AT305" s="61"/>
      <c r="AU305" s="61"/>
      <c r="AV305" s="62">
        <v>3036</v>
      </c>
      <c r="AW305" s="61"/>
      <c r="AX305" s="61"/>
      <c r="AY305" s="62">
        <v>26366</v>
      </c>
      <c r="AZ305" s="61"/>
      <c r="BA305" s="62">
        <v>29591</v>
      </c>
      <c r="BB305" s="61"/>
      <c r="BC305" s="61"/>
      <c r="BD305" s="61"/>
      <c r="BE305" s="61"/>
      <c r="BF305" s="61"/>
      <c r="BG305" s="61"/>
      <c r="BH305" s="61"/>
      <c r="BI305" s="61"/>
      <c r="BJ305" s="61"/>
      <c r="BK305" s="62">
        <v>2036</v>
      </c>
      <c r="BL305" s="61"/>
      <c r="BM305" s="61"/>
      <c r="BN305" s="61"/>
      <c r="BO305" s="62">
        <v>-61159</v>
      </c>
    </row>
    <row r="306" spans="1:67" x14ac:dyDescent="0.2">
      <c r="A306" s="63" t="s">
        <v>14</v>
      </c>
      <c r="B306" s="56" t="s">
        <v>159</v>
      </c>
      <c r="C306" s="56" t="s">
        <v>374</v>
      </c>
      <c r="D306" s="56">
        <v>1992</v>
      </c>
      <c r="E306" s="58">
        <v>1575011</v>
      </c>
      <c r="F306" s="58">
        <v>1513852</v>
      </c>
      <c r="G306" s="59">
        <v>1501585</v>
      </c>
      <c r="H306" s="59">
        <v>73426</v>
      </c>
      <c r="I306" s="60">
        <v>0</v>
      </c>
      <c r="J306" s="58">
        <v>-61159</v>
      </c>
      <c r="K306" s="61">
        <v>433</v>
      </c>
      <c r="L306" s="61"/>
      <c r="M306" s="61"/>
      <c r="N306" s="61"/>
      <c r="O306" s="61"/>
      <c r="P306" s="61"/>
      <c r="Q306" s="62">
        <v>56944</v>
      </c>
      <c r="R306" s="61"/>
      <c r="S306" s="61"/>
      <c r="T306" s="61"/>
      <c r="U306" s="61"/>
      <c r="V306" s="61"/>
      <c r="W306" s="62">
        <v>265259</v>
      </c>
      <c r="X306" s="61"/>
      <c r="Y306" s="61"/>
      <c r="Z306" s="61"/>
      <c r="AA306" s="62">
        <v>651910</v>
      </c>
      <c r="AB306" s="61"/>
      <c r="AC306" s="61"/>
      <c r="AD306" s="62">
        <v>225066</v>
      </c>
      <c r="AE306" s="61"/>
      <c r="AF306" s="62">
        <v>181414</v>
      </c>
      <c r="AG306" s="61"/>
      <c r="AH306" s="61"/>
      <c r="AI306" s="62">
        <v>120559</v>
      </c>
      <c r="AJ306" s="61"/>
      <c r="AK306" s="61"/>
      <c r="AL306" s="61"/>
      <c r="AM306" s="61"/>
      <c r="AN306" s="61"/>
      <c r="AO306" s="61"/>
      <c r="AP306" s="62">
        <v>9547</v>
      </c>
      <c r="AQ306" s="61"/>
      <c r="AR306" s="61"/>
      <c r="AS306" s="61"/>
      <c r="AT306" s="61"/>
      <c r="AU306" s="61"/>
      <c r="AV306" s="62">
        <v>3036</v>
      </c>
      <c r="AW306" s="61"/>
      <c r="AX306" s="61"/>
      <c r="AY306" s="62">
        <v>29216</v>
      </c>
      <c r="AZ306" s="61"/>
      <c r="BA306" s="62">
        <v>29591</v>
      </c>
      <c r="BB306" s="61"/>
      <c r="BC306" s="61"/>
      <c r="BD306" s="61"/>
      <c r="BE306" s="61"/>
      <c r="BF306" s="61"/>
      <c r="BG306" s="61"/>
      <c r="BH306" s="61"/>
      <c r="BI306" s="61"/>
      <c r="BJ306" s="61"/>
      <c r="BK306" s="62">
        <v>2036</v>
      </c>
      <c r="BL306" s="61"/>
      <c r="BM306" s="61"/>
      <c r="BN306" s="61"/>
      <c r="BO306" s="62">
        <v>-61159</v>
      </c>
    </row>
    <row r="307" spans="1:67" x14ac:dyDescent="0.2">
      <c r="A307" s="63" t="s">
        <v>14</v>
      </c>
      <c r="B307" s="56" t="s">
        <v>159</v>
      </c>
      <c r="C307" s="56" t="s">
        <v>374</v>
      </c>
      <c r="D307" s="56">
        <v>1993</v>
      </c>
      <c r="E307" s="58">
        <v>1723938</v>
      </c>
      <c r="F307" s="58">
        <v>1662779</v>
      </c>
      <c r="G307" s="59">
        <v>1546917</v>
      </c>
      <c r="H307" s="59">
        <v>177021</v>
      </c>
      <c r="I307" s="60">
        <v>0</v>
      </c>
      <c r="J307" s="58">
        <v>-61159</v>
      </c>
      <c r="K307" s="61">
        <v>433</v>
      </c>
      <c r="L307" s="61"/>
      <c r="M307" s="61"/>
      <c r="N307" s="61"/>
      <c r="O307" s="61"/>
      <c r="P307" s="61"/>
      <c r="Q307" s="62">
        <v>56944</v>
      </c>
      <c r="R307" s="61"/>
      <c r="S307" s="61"/>
      <c r="T307" s="61"/>
      <c r="U307" s="61"/>
      <c r="V307" s="61"/>
      <c r="W307" s="62">
        <v>265259</v>
      </c>
      <c r="X307" s="61"/>
      <c r="Y307" s="61"/>
      <c r="Z307" s="61"/>
      <c r="AA307" s="62">
        <v>662648</v>
      </c>
      <c r="AB307" s="61"/>
      <c r="AC307" s="61"/>
      <c r="AD307" s="62">
        <v>241966</v>
      </c>
      <c r="AE307" s="61"/>
      <c r="AF307" s="62">
        <v>191995</v>
      </c>
      <c r="AG307" s="61"/>
      <c r="AH307" s="61"/>
      <c r="AI307" s="62">
        <v>127672</v>
      </c>
      <c r="AJ307" s="61"/>
      <c r="AK307" s="61"/>
      <c r="AL307" s="61"/>
      <c r="AM307" s="61"/>
      <c r="AN307" s="61"/>
      <c r="AO307" s="61"/>
      <c r="AP307" s="62">
        <v>9987</v>
      </c>
      <c r="AQ307" s="61"/>
      <c r="AR307" s="62">
        <v>4883</v>
      </c>
      <c r="AS307" s="61"/>
      <c r="AT307" s="61"/>
      <c r="AU307" s="61"/>
      <c r="AV307" s="62">
        <v>3036</v>
      </c>
      <c r="AW307" s="61"/>
      <c r="AX307" s="61"/>
      <c r="AY307" s="62">
        <v>31504</v>
      </c>
      <c r="AZ307" s="61"/>
      <c r="BA307" s="62">
        <v>125575</v>
      </c>
      <c r="BB307" s="61"/>
      <c r="BC307" s="61"/>
      <c r="BD307" s="61"/>
      <c r="BE307" s="61"/>
      <c r="BF307" s="61"/>
      <c r="BG307" s="61"/>
      <c r="BH307" s="61"/>
      <c r="BI307" s="61"/>
      <c r="BJ307" s="61"/>
      <c r="BK307" s="62">
        <v>2036</v>
      </c>
      <c r="BL307" s="61"/>
      <c r="BM307" s="61"/>
      <c r="BN307" s="61"/>
      <c r="BO307" s="62">
        <v>-61159</v>
      </c>
    </row>
    <row r="308" spans="1:67" x14ac:dyDescent="0.2">
      <c r="A308" s="63" t="s">
        <v>14</v>
      </c>
      <c r="B308" s="56" t="s">
        <v>159</v>
      </c>
      <c r="C308" s="56" t="s">
        <v>374</v>
      </c>
      <c r="D308" s="56">
        <v>1994</v>
      </c>
      <c r="E308" s="58">
        <v>1779210</v>
      </c>
      <c r="F308" s="58">
        <v>1462660</v>
      </c>
      <c r="G308" s="59">
        <v>1599953</v>
      </c>
      <c r="H308" s="59">
        <v>179257</v>
      </c>
      <c r="I308" s="60">
        <v>0</v>
      </c>
      <c r="J308" s="58">
        <v>-316550</v>
      </c>
      <c r="K308" s="61">
        <v>433</v>
      </c>
      <c r="L308" s="61"/>
      <c r="M308" s="61"/>
      <c r="N308" s="61"/>
      <c r="O308" s="61"/>
      <c r="P308" s="61"/>
      <c r="Q308" s="62">
        <v>58500</v>
      </c>
      <c r="R308" s="61"/>
      <c r="S308" s="61"/>
      <c r="T308" s="61"/>
      <c r="U308" s="61"/>
      <c r="V308" s="61"/>
      <c r="W308" s="62">
        <v>268756</v>
      </c>
      <c r="X308" s="61"/>
      <c r="Y308" s="61"/>
      <c r="Z308" s="61"/>
      <c r="AA308" s="62">
        <v>691660</v>
      </c>
      <c r="AB308" s="61"/>
      <c r="AC308" s="61"/>
      <c r="AD308" s="62">
        <v>252889</v>
      </c>
      <c r="AE308" s="61"/>
      <c r="AF308" s="62">
        <v>195895</v>
      </c>
      <c r="AG308" s="61"/>
      <c r="AH308" s="61"/>
      <c r="AI308" s="62">
        <v>131820</v>
      </c>
      <c r="AJ308" s="61"/>
      <c r="AK308" s="61"/>
      <c r="AL308" s="61"/>
      <c r="AM308" s="61"/>
      <c r="AN308" s="61"/>
      <c r="AO308" s="61"/>
      <c r="AP308" s="62">
        <v>9987</v>
      </c>
      <c r="AQ308" s="61"/>
      <c r="AR308" s="62">
        <v>6761</v>
      </c>
      <c r="AS308" s="61"/>
      <c r="AT308" s="61"/>
      <c r="AU308" s="61"/>
      <c r="AV308" s="62">
        <v>3036</v>
      </c>
      <c r="AW308" s="61"/>
      <c r="AX308" s="61"/>
      <c r="AY308" s="62">
        <v>31862</v>
      </c>
      <c r="AZ308" s="61"/>
      <c r="BA308" s="62">
        <v>125575</v>
      </c>
      <c r="BB308" s="61"/>
      <c r="BC308" s="61"/>
      <c r="BD308" s="61"/>
      <c r="BE308" s="61"/>
      <c r="BF308" s="61"/>
      <c r="BG308" s="61"/>
      <c r="BH308" s="61"/>
      <c r="BI308" s="61"/>
      <c r="BJ308" s="61"/>
      <c r="BK308" s="62">
        <v>2036</v>
      </c>
      <c r="BL308" s="61"/>
      <c r="BM308" s="61"/>
      <c r="BN308" s="61"/>
      <c r="BO308" s="62">
        <v>-316550</v>
      </c>
    </row>
    <row r="309" spans="1:67" x14ac:dyDescent="0.2">
      <c r="A309" s="63" t="s">
        <v>14</v>
      </c>
      <c r="B309" s="56" t="s">
        <v>159</v>
      </c>
      <c r="C309" s="56" t="s">
        <v>374</v>
      </c>
      <c r="D309" s="56">
        <v>1995</v>
      </c>
      <c r="E309" s="58">
        <v>1855867</v>
      </c>
      <c r="F309" s="58">
        <v>1520832</v>
      </c>
      <c r="G309" s="59">
        <v>1673801</v>
      </c>
      <c r="H309" s="59">
        <v>182066</v>
      </c>
      <c r="I309" s="60">
        <v>0</v>
      </c>
      <c r="J309" s="58">
        <v>-335035</v>
      </c>
      <c r="K309" s="61">
        <v>433</v>
      </c>
      <c r="L309" s="61"/>
      <c r="M309" s="61"/>
      <c r="N309" s="61"/>
      <c r="O309" s="61"/>
      <c r="P309" s="61"/>
      <c r="Q309" s="62">
        <v>58500</v>
      </c>
      <c r="R309" s="61"/>
      <c r="S309" s="61"/>
      <c r="T309" s="61"/>
      <c r="U309" s="61"/>
      <c r="V309" s="61"/>
      <c r="W309" s="62">
        <v>268756</v>
      </c>
      <c r="X309" s="61"/>
      <c r="Y309" s="61"/>
      <c r="Z309" s="61"/>
      <c r="AA309" s="62">
        <v>734955</v>
      </c>
      <c r="AB309" s="61"/>
      <c r="AC309" s="61"/>
      <c r="AD309" s="62">
        <v>258092</v>
      </c>
      <c r="AE309" s="61"/>
      <c r="AF309" s="62">
        <v>219410</v>
      </c>
      <c r="AG309" s="61"/>
      <c r="AH309" s="61"/>
      <c r="AI309" s="62">
        <v>133655</v>
      </c>
      <c r="AJ309" s="61"/>
      <c r="AK309" s="61"/>
      <c r="AL309" s="61"/>
      <c r="AM309" s="61"/>
      <c r="AN309" s="61"/>
      <c r="AO309" s="61"/>
      <c r="AP309" s="62">
        <v>10618</v>
      </c>
      <c r="AQ309" s="61"/>
      <c r="AR309" s="62">
        <v>6761</v>
      </c>
      <c r="AS309" s="61"/>
      <c r="AT309" s="61"/>
      <c r="AU309" s="61"/>
      <c r="AV309" s="62">
        <v>3036</v>
      </c>
      <c r="AW309" s="61"/>
      <c r="AX309" s="61"/>
      <c r="AY309" s="62">
        <v>34040</v>
      </c>
      <c r="AZ309" s="61"/>
      <c r="BA309" s="62">
        <v>125575</v>
      </c>
      <c r="BB309" s="61"/>
      <c r="BC309" s="61"/>
      <c r="BD309" s="61"/>
      <c r="BE309" s="61"/>
      <c r="BF309" s="61"/>
      <c r="BG309" s="61"/>
      <c r="BH309" s="61"/>
      <c r="BI309" s="61"/>
      <c r="BJ309" s="61"/>
      <c r="BK309" s="62">
        <v>2036</v>
      </c>
      <c r="BL309" s="61"/>
      <c r="BM309" s="61"/>
      <c r="BN309" s="61"/>
      <c r="BO309" s="62">
        <v>-335035</v>
      </c>
    </row>
    <row r="310" spans="1:67" x14ac:dyDescent="0.2">
      <c r="A310" s="63" t="s">
        <v>14</v>
      </c>
      <c r="B310" s="56" t="s">
        <v>159</v>
      </c>
      <c r="C310" s="56" t="s">
        <v>374</v>
      </c>
      <c r="D310" s="56">
        <v>1996</v>
      </c>
      <c r="E310" s="58">
        <v>1947743</v>
      </c>
      <c r="F310" s="58">
        <v>1608722</v>
      </c>
      <c r="G310" s="59">
        <v>1713773</v>
      </c>
      <c r="H310" s="59">
        <v>233970</v>
      </c>
      <c r="I310" s="60">
        <v>0</v>
      </c>
      <c r="J310" s="58">
        <v>-339021</v>
      </c>
      <c r="K310" s="61">
        <v>433</v>
      </c>
      <c r="L310" s="61"/>
      <c r="M310" s="61"/>
      <c r="N310" s="61"/>
      <c r="O310" s="61"/>
      <c r="P310" s="61"/>
      <c r="Q310" s="62">
        <v>58500</v>
      </c>
      <c r="R310" s="61"/>
      <c r="S310" s="61"/>
      <c r="T310" s="61"/>
      <c r="U310" s="61"/>
      <c r="V310" s="61"/>
      <c r="W310" s="62">
        <v>268756</v>
      </c>
      <c r="X310" s="61"/>
      <c r="Y310" s="61"/>
      <c r="Z310" s="61"/>
      <c r="AA310" s="62">
        <v>754271</v>
      </c>
      <c r="AB310" s="61"/>
      <c r="AC310" s="61"/>
      <c r="AD310" s="62">
        <v>274327</v>
      </c>
      <c r="AE310" s="61"/>
      <c r="AF310" s="62">
        <v>222368</v>
      </c>
      <c r="AG310" s="61"/>
      <c r="AH310" s="61"/>
      <c r="AI310" s="62">
        <v>135118</v>
      </c>
      <c r="AJ310" s="61"/>
      <c r="AK310" s="61"/>
      <c r="AL310" s="61"/>
      <c r="AM310" s="61"/>
      <c r="AN310" s="61"/>
      <c r="AO310" s="61"/>
      <c r="AP310" s="62">
        <v>10618</v>
      </c>
      <c r="AQ310" s="61"/>
      <c r="AR310" s="62">
        <v>17426</v>
      </c>
      <c r="AS310" s="61"/>
      <c r="AT310" s="61"/>
      <c r="AU310" s="61"/>
      <c r="AV310" s="62">
        <v>3696</v>
      </c>
      <c r="AW310" s="61"/>
      <c r="AX310" s="61"/>
      <c r="AY310" s="62">
        <v>34866</v>
      </c>
      <c r="AZ310" s="61"/>
      <c r="BA310" s="62">
        <v>125575</v>
      </c>
      <c r="BB310" s="61"/>
      <c r="BC310" s="61"/>
      <c r="BD310" s="61"/>
      <c r="BE310" s="62">
        <v>39753</v>
      </c>
      <c r="BF310" s="61"/>
      <c r="BG310" s="61"/>
      <c r="BH310" s="61"/>
      <c r="BI310" s="61"/>
      <c r="BJ310" s="61"/>
      <c r="BK310" s="62">
        <v>2036</v>
      </c>
      <c r="BL310" s="61"/>
      <c r="BM310" s="61"/>
      <c r="BN310" s="61"/>
      <c r="BO310" s="62">
        <v>-339021</v>
      </c>
    </row>
    <row r="311" spans="1:67" x14ac:dyDescent="0.2">
      <c r="A311" s="63" t="s">
        <v>14</v>
      </c>
      <c r="B311" s="56" t="s">
        <v>159</v>
      </c>
      <c r="C311" s="56" t="s">
        <v>374</v>
      </c>
      <c r="D311" s="56">
        <v>1997</v>
      </c>
      <c r="E311" s="58">
        <v>2116455</v>
      </c>
      <c r="F311" s="58">
        <v>1728002</v>
      </c>
      <c r="G311" s="59">
        <v>1840213</v>
      </c>
      <c r="H311" s="59">
        <v>276242</v>
      </c>
      <c r="I311" s="60">
        <v>0</v>
      </c>
      <c r="J311" s="58">
        <v>-388453</v>
      </c>
      <c r="K311" s="61">
        <v>433</v>
      </c>
      <c r="L311" s="61"/>
      <c r="M311" s="61"/>
      <c r="N311" s="61"/>
      <c r="O311" s="61"/>
      <c r="P311" s="61"/>
      <c r="Q311" s="62">
        <v>58500</v>
      </c>
      <c r="R311" s="61"/>
      <c r="S311" s="61"/>
      <c r="T311" s="61"/>
      <c r="U311" s="61"/>
      <c r="V311" s="61"/>
      <c r="W311" s="62">
        <v>268756</v>
      </c>
      <c r="X311" s="61"/>
      <c r="Y311" s="61"/>
      <c r="Z311" s="61"/>
      <c r="AA311" s="62">
        <v>781321</v>
      </c>
      <c r="AB311" s="61"/>
      <c r="AC311" s="61"/>
      <c r="AD311" s="62">
        <v>359203</v>
      </c>
      <c r="AE311" s="61"/>
      <c r="AF311" s="62">
        <v>235803</v>
      </c>
      <c r="AG311" s="61"/>
      <c r="AH311" s="61"/>
      <c r="AI311" s="62">
        <v>136197</v>
      </c>
      <c r="AJ311" s="61"/>
      <c r="AK311" s="61"/>
      <c r="AL311" s="61"/>
      <c r="AM311" s="61"/>
      <c r="AN311" s="61"/>
      <c r="AO311" s="61"/>
      <c r="AP311" s="62">
        <v>10618</v>
      </c>
      <c r="AQ311" s="61"/>
      <c r="AR311" s="62">
        <v>20477</v>
      </c>
      <c r="AS311" s="61"/>
      <c r="AT311" s="61"/>
      <c r="AU311" s="61"/>
      <c r="AV311" s="62">
        <v>3696</v>
      </c>
      <c r="AW311" s="61"/>
      <c r="AX311" s="61"/>
      <c r="AY311" s="62">
        <v>36566</v>
      </c>
      <c r="AZ311" s="61"/>
      <c r="BA311" s="62">
        <v>147846</v>
      </c>
      <c r="BB311" s="61"/>
      <c r="BC311" s="61"/>
      <c r="BD311" s="61"/>
      <c r="BE311" s="62">
        <v>55003</v>
      </c>
      <c r="BF311" s="61"/>
      <c r="BG311" s="61"/>
      <c r="BH311" s="61"/>
      <c r="BI311" s="61"/>
      <c r="BJ311" s="61"/>
      <c r="BK311" s="62">
        <v>2036</v>
      </c>
      <c r="BL311" s="61"/>
      <c r="BM311" s="61"/>
      <c r="BN311" s="61"/>
      <c r="BO311" s="62">
        <v>-388453</v>
      </c>
    </row>
    <row r="312" spans="1:67" x14ac:dyDescent="0.2">
      <c r="A312" s="63" t="s">
        <v>14</v>
      </c>
      <c r="B312" s="56" t="s">
        <v>159</v>
      </c>
      <c r="C312" s="56" t="s">
        <v>374</v>
      </c>
      <c r="D312" s="56">
        <v>1998</v>
      </c>
      <c r="E312" s="58">
        <v>2178958</v>
      </c>
      <c r="F312" s="58">
        <v>1788478</v>
      </c>
      <c r="G312" s="59">
        <v>1896740</v>
      </c>
      <c r="H312" s="59">
        <v>282218</v>
      </c>
      <c r="I312" s="60">
        <v>0</v>
      </c>
      <c r="J312" s="58">
        <v>-390480</v>
      </c>
      <c r="K312" s="61">
        <v>433</v>
      </c>
      <c r="L312" s="61"/>
      <c r="M312" s="61"/>
      <c r="N312" s="61"/>
      <c r="O312" s="61"/>
      <c r="P312" s="61"/>
      <c r="Q312" s="62">
        <v>58500</v>
      </c>
      <c r="R312" s="61"/>
      <c r="S312" s="61"/>
      <c r="T312" s="61"/>
      <c r="U312" s="61"/>
      <c r="V312" s="61"/>
      <c r="W312" s="62">
        <v>268756</v>
      </c>
      <c r="X312" s="61"/>
      <c r="Y312" s="61"/>
      <c r="Z312" s="61"/>
      <c r="AA312" s="62">
        <v>826529</v>
      </c>
      <c r="AB312" s="61"/>
      <c r="AC312" s="61"/>
      <c r="AD312" s="62">
        <v>367889</v>
      </c>
      <c r="AE312" s="61"/>
      <c r="AF312" s="62">
        <v>238413</v>
      </c>
      <c r="AG312" s="61"/>
      <c r="AH312" s="61"/>
      <c r="AI312" s="62">
        <v>136220</v>
      </c>
      <c r="AJ312" s="61"/>
      <c r="AK312" s="61"/>
      <c r="AL312" s="61"/>
      <c r="AM312" s="61"/>
      <c r="AN312" s="61"/>
      <c r="AO312" s="61"/>
      <c r="AP312" s="62">
        <v>10618</v>
      </c>
      <c r="AQ312" s="61"/>
      <c r="AR312" s="62">
        <v>20477</v>
      </c>
      <c r="AS312" s="61"/>
      <c r="AT312" s="61"/>
      <c r="AU312" s="61"/>
      <c r="AV312" s="62">
        <v>3696</v>
      </c>
      <c r="AW312" s="61"/>
      <c r="AX312" s="61"/>
      <c r="AY312" s="62">
        <v>36881</v>
      </c>
      <c r="AZ312" s="61"/>
      <c r="BA312" s="62">
        <v>151833</v>
      </c>
      <c r="BB312" s="61"/>
      <c r="BC312" s="61"/>
      <c r="BD312" s="61"/>
      <c r="BE312" s="62">
        <v>56397</v>
      </c>
      <c r="BF312" s="61"/>
      <c r="BG312" s="61"/>
      <c r="BH312" s="61"/>
      <c r="BI312" s="61"/>
      <c r="BJ312" s="61"/>
      <c r="BK312" s="62">
        <v>2316</v>
      </c>
      <c r="BL312" s="61"/>
      <c r="BM312" s="61"/>
      <c r="BN312" s="61"/>
      <c r="BO312" s="62">
        <v>-390480</v>
      </c>
    </row>
    <row r="313" spans="1:67" x14ac:dyDescent="0.2">
      <c r="A313" s="63" t="s">
        <v>14</v>
      </c>
      <c r="B313" s="56" t="s">
        <v>159</v>
      </c>
      <c r="C313" s="56" t="s">
        <v>375</v>
      </c>
      <c r="D313" s="56">
        <v>1994</v>
      </c>
      <c r="E313" s="58">
        <v>2607236</v>
      </c>
      <c r="F313" s="58">
        <v>2378405</v>
      </c>
      <c r="G313" s="59">
        <v>2259569</v>
      </c>
      <c r="H313" s="59">
        <v>347667</v>
      </c>
      <c r="I313" s="60">
        <v>0</v>
      </c>
      <c r="J313" s="58">
        <v>-228831</v>
      </c>
      <c r="K313" s="62">
        <v>8239</v>
      </c>
      <c r="L313" s="61"/>
      <c r="M313" s="62">
        <v>1463</v>
      </c>
      <c r="N313" s="61"/>
      <c r="O313" s="61"/>
      <c r="P313" s="62">
        <v>46226</v>
      </c>
      <c r="Q313" s="61"/>
      <c r="R313" s="61"/>
      <c r="S313" s="61"/>
      <c r="T313" s="61"/>
      <c r="U313" s="61"/>
      <c r="V313" s="61"/>
      <c r="W313" s="62">
        <v>255673</v>
      </c>
      <c r="X313" s="61"/>
      <c r="Y313" s="61"/>
      <c r="Z313" s="61"/>
      <c r="AA313" s="62">
        <v>1234521</v>
      </c>
      <c r="AB313" s="61"/>
      <c r="AC313" s="61"/>
      <c r="AD313" s="62">
        <v>215903</v>
      </c>
      <c r="AE313" s="61"/>
      <c r="AF313" s="62">
        <v>320533</v>
      </c>
      <c r="AG313" s="61"/>
      <c r="AH313" s="61"/>
      <c r="AI313" s="62">
        <v>177011</v>
      </c>
      <c r="AJ313" s="61"/>
      <c r="AK313" s="61"/>
      <c r="AL313" s="61"/>
      <c r="AM313" s="61"/>
      <c r="AN313" s="61"/>
      <c r="AO313" s="61"/>
      <c r="AP313" s="62">
        <v>11757</v>
      </c>
      <c r="AQ313" s="61"/>
      <c r="AR313" s="62">
        <v>16639</v>
      </c>
      <c r="AS313" s="61"/>
      <c r="AT313" s="61"/>
      <c r="AU313" s="61"/>
      <c r="AV313" s="61"/>
      <c r="AW313" s="61"/>
      <c r="AX313" s="61"/>
      <c r="AY313" s="62">
        <v>38878</v>
      </c>
      <c r="AZ313" s="61"/>
      <c r="BA313" s="62">
        <v>280393</v>
      </c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2">
        <v>-228831</v>
      </c>
    </row>
    <row r="314" spans="1:67" x14ac:dyDescent="0.2">
      <c r="A314" s="63" t="s">
        <v>14</v>
      </c>
      <c r="B314" s="56" t="s">
        <v>159</v>
      </c>
      <c r="C314" s="56" t="s">
        <v>375</v>
      </c>
      <c r="D314" s="56">
        <v>1995</v>
      </c>
      <c r="E314" s="58">
        <v>2696389</v>
      </c>
      <c r="F314" s="58">
        <v>2460425</v>
      </c>
      <c r="G314" s="59">
        <v>2344335</v>
      </c>
      <c r="H314" s="59">
        <v>352054</v>
      </c>
      <c r="I314" s="60">
        <v>0</v>
      </c>
      <c r="J314" s="58">
        <v>-235964</v>
      </c>
      <c r="K314" s="62">
        <v>8239</v>
      </c>
      <c r="L314" s="61"/>
      <c r="M314" s="62">
        <v>1463</v>
      </c>
      <c r="N314" s="61"/>
      <c r="O314" s="61"/>
      <c r="P314" s="62">
        <v>46226</v>
      </c>
      <c r="Q314" s="61"/>
      <c r="R314" s="61"/>
      <c r="S314" s="61"/>
      <c r="T314" s="61"/>
      <c r="U314" s="61"/>
      <c r="V314" s="61"/>
      <c r="W314" s="62">
        <v>255673</v>
      </c>
      <c r="X314" s="61"/>
      <c r="Y314" s="61"/>
      <c r="Z314" s="61"/>
      <c r="AA314" s="62">
        <v>1280082</v>
      </c>
      <c r="AB314" s="61"/>
      <c r="AC314" s="61"/>
      <c r="AD314" s="62">
        <v>227569</v>
      </c>
      <c r="AE314" s="61"/>
      <c r="AF314" s="62">
        <v>350253</v>
      </c>
      <c r="AG314" s="61"/>
      <c r="AH314" s="61"/>
      <c r="AI314" s="62">
        <v>174830</v>
      </c>
      <c r="AJ314" s="61"/>
      <c r="AK314" s="61"/>
      <c r="AL314" s="61"/>
      <c r="AM314" s="61"/>
      <c r="AN314" s="61"/>
      <c r="AO314" s="61"/>
      <c r="AP314" s="62">
        <v>12307</v>
      </c>
      <c r="AQ314" s="61"/>
      <c r="AR314" s="62">
        <v>16639</v>
      </c>
      <c r="AS314" s="61"/>
      <c r="AT314" s="61"/>
      <c r="AU314" s="61"/>
      <c r="AV314" s="61"/>
      <c r="AW314" s="61"/>
      <c r="AX314" s="61"/>
      <c r="AY314" s="62">
        <v>42715</v>
      </c>
      <c r="AZ314" s="61"/>
      <c r="BA314" s="62">
        <v>280393</v>
      </c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2">
        <v>-235964</v>
      </c>
    </row>
    <row r="315" spans="1:67" x14ac:dyDescent="0.2">
      <c r="A315" s="63" t="s">
        <v>14</v>
      </c>
      <c r="B315" s="56" t="s">
        <v>159</v>
      </c>
      <c r="C315" s="56" t="s">
        <v>375</v>
      </c>
      <c r="D315" s="56">
        <v>1996</v>
      </c>
      <c r="E315" s="58">
        <v>2820683</v>
      </c>
      <c r="F315" s="58">
        <v>2574360</v>
      </c>
      <c r="G315" s="59">
        <v>2462758</v>
      </c>
      <c r="H315" s="59">
        <v>357925</v>
      </c>
      <c r="I315" s="60">
        <v>0</v>
      </c>
      <c r="J315" s="58">
        <v>-246323</v>
      </c>
      <c r="K315" s="62">
        <v>8239</v>
      </c>
      <c r="L315" s="61"/>
      <c r="M315" s="62">
        <v>1463</v>
      </c>
      <c r="N315" s="61"/>
      <c r="O315" s="61"/>
      <c r="P315" s="62">
        <v>46226</v>
      </c>
      <c r="Q315" s="61"/>
      <c r="R315" s="61"/>
      <c r="S315" s="61"/>
      <c r="T315" s="61"/>
      <c r="U315" s="61"/>
      <c r="V315" s="61"/>
      <c r="W315" s="62">
        <v>255673</v>
      </c>
      <c r="X315" s="61"/>
      <c r="Y315" s="61"/>
      <c r="Z315" s="61"/>
      <c r="AA315" s="62">
        <v>1375462</v>
      </c>
      <c r="AB315" s="61"/>
      <c r="AC315" s="61"/>
      <c r="AD315" s="62">
        <v>236277</v>
      </c>
      <c r="AE315" s="61"/>
      <c r="AF315" s="62">
        <v>361664</v>
      </c>
      <c r="AG315" s="61"/>
      <c r="AH315" s="61"/>
      <c r="AI315" s="62">
        <v>177754</v>
      </c>
      <c r="AJ315" s="61"/>
      <c r="AK315" s="61"/>
      <c r="AL315" s="61"/>
      <c r="AM315" s="61"/>
      <c r="AN315" s="61"/>
      <c r="AO315" s="61"/>
      <c r="AP315" s="62">
        <v>12307</v>
      </c>
      <c r="AQ315" s="61"/>
      <c r="AR315" s="62">
        <v>17449</v>
      </c>
      <c r="AS315" s="61"/>
      <c r="AT315" s="61"/>
      <c r="AU315" s="61"/>
      <c r="AV315" s="61"/>
      <c r="AW315" s="61"/>
      <c r="AX315" s="61"/>
      <c r="AY315" s="62">
        <v>47776</v>
      </c>
      <c r="AZ315" s="61"/>
      <c r="BA315" s="62">
        <v>280393</v>
      </c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2">
        <v>-246323</v>
      </c>
    </row>
    <row r="316" spans="1:67" x14ac:dyDescent="0.2">
      <c r="A316" s="63" t="s">
        <v>14</v>
      </c>
      <c r="B316" s="56" t="s">
        <v>159</v>
      </c>
      <c r="C316" s="56" t="s">
        <v>375</v>
      </c>
      <c r="D316" s="56">
        <v>1997</v>
      </c>
      <c r="E316" s="58">
        <v>3078727</v>
      </c>
      <c r="F316" s="58">
        <v>2827156</v>
      </c>
      <c r="G316" s="59">
        <v>2718621</v>
      </c>
      <c r="H316" s="59">
        <v>360106</v>
      </c>
      <c r="I316" s="60">
        <v>0</v>
      </c>
      <c r="J316" s="58">
        <v>-251571</v>
      </c>
      <c r="K316" s="62">
        <v>59514</v>
      </c>
      <c r="L316" s="61"/>
      <c r="M316" s="62">
        <v>1463</v>
      </c>
      <c r="N316" s="61"/>
      <c r="O316" s="61"/>
      <c r="P316" s="62">
        <v>135494</v>
      </c>
      <c r="Q316" s="61"/>
      <c r="R316" s="61"/>
      <c r="S316" s="61"/>
      <c r="T316" s="61"/>
      <c r="U316" s="61"/>
      <c r="V316" s="61"/>
      <c r="W316" s="62">
        <v>255673</v>
      </c>
      <c r="X316" s="61"/>
      <c r="Y316" s="61"/>
      <c r="Z316" s="61"/>
      <c r="AA316" s="62">
        <v>1441759</v>
      </c>
      <c r="AB316" s="61"/>
      <c r="AC316" s="61"/>
      <c r="AD316" s="62">
        <v>268196</v>
      </c>
      <c r="AE316" s="61"/>
      <c r="AF316" s="62">
        <v>370322</v>
      </c>
      <c r="AG316" s="61"/>
      <c r="AH316" s="61"/>
      <c r="AI316" s="62">
        <v>186200</v>
      </c>
      <c r="AJ316" s="61"/>
      <c r="AK316" s="61"/>
      <c r="AL316" s="61"/>
      <c r="AM316" s="61"/>
      <c r="AN316" s="61"/>
      <c r="AO316" s="61"/>
      <c r="AP316" s="62">
        <v>12307</v>
      </c>
      <c r="AQ316" s="61"/>
      <c r="AR316" s="62">
        <v>18109</v>
      </c>
      <c r="AS316" s="61"/>
      <c r="AT316" s="61"/>
      <c r="AU316" s="61"/>
      <c r="AV316" s="61"/>
      <c r="AW316" s="61"/>
      <c r="AX316" s="61"/>
      <c r="AY316" s="62">
        <v>49297</v>
      </c>
      <c r="AZ316" s="61"/>
      <c r="BA316" s="62">
        <v>280393</v>
      </c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2">
        <v>-251571</v>
      </c>
    </row>
    <row r="317" spans="1:67" x14ac:dyDescent="0.2">
      <c r="A317" s="63" t="s">
        <v>14</v>
      </c>
      <c r="B317" s="56" t="s">
        <v>159</v>
      </c>
      <c r="C317" s="56" t="s">
        <v>375</v>
      </c>
      <c r="D317" s="56">
        <v>1998</v>
      </c>
      <c r="E317" s="58">
        <v>3223912</v>
      </c>
      <c r="F317" s="58">
        <v>2970714</v>
      </c>
      <c r="G317" s="59">
        <v>2861988</v>
      </c>
      <c r="H317" s="59">
        <v>361924</v>
      </c>
      <c r="I317" s="60">
        <v>0</v>
      </c>
      <c r="J317" s="58">
        <v>-253198</v>
      </c>
      <c r="K317" s="62">
        <v>59514</v>
      </c>
      <c r="L317" s="61"/>
      <c r="M317" s="62">
        <v>1463</v>
      </c>
      <c r="N317" s="61"/>
      <c r="O317" s="61"/>
      <c r="P317" s="62">
        <v>230166</v>
      </c>
      <c r="Q317" s="61"/>
      <c r="R317" s="61"/>
      <c r="S317" s="61"/>
      <c r="T317" s="61"/>
      <c r="U317" s="61"/>
      <c r="V317" s="61"/>
      <c r="W317" s="62">
        <v>255673</v>
      </c>
      <c r="X317" s="61"/>
      <c r="Y317" s="61"/>
      <c r="Z317" s="61"/>
      <c r="AA317" s="62">
        <v>1467013</v>
      </c>
      <c r="AB317" s="61"/>
      <c r="AC317" s="61"/>
      <c r="AD317" s="62">
        <v>281441</v>
      </c>
      <c r="AE317" s="61"/>
      <c r="AF317" s="62">
        <v>376277</v>
      </c>
      <c r="AG317" s="61"/>
      <c r="AH317" s="61"/>
      <c r="AI317" s="62">
        <v>190441</v>
      </c>
      <c r="AJ317" s="61"/>
      <c r="AK317" s="61"/>
      <c r="AL317" s="61"/>
      <c r="AM317" s="61"/>
      <c r="AN317" s="61"/>
      <c r="AO317" s="61"/>
      <c r="AP317" s="62">
        <v>12307</v>
      </c>
      <c r="AQ317" s="61"/>
      <c r="AR317" s="62">
        <v>18844</v>
      </c>
      <c r="AS317" s="61"/>
      <c r="AT317" s="61"/>
      <c r="AU317" s="61"/>
      <c r="AV317" s="61"/>
      <c r="AW317" s="61"/>
      <c r="AX317" s="61"/>
      <c r="AY317" s="62">
        <v>50676</v>
      </c>
      <c r="AZ317" s="61"/>
      <c r="BA317" s="62">
        <v>280097</v>
      </c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2">
        <v>-253198</v>
      </c>
    </row>
    <row r="318" spans="1:67" x14ac:dyDescent="0.2">
      <c r="A318" s="63" t="s">
        <v>14</v>
      </c>
      <c r="B318" s="56" t="s">
        <v>159</v>
      </c>
      <c r="C318" s="56" t="s">
        <v>159</v>
      </c>
      <c r="D318" s="56">
        <v>2002</v>
      </c>
      <c r="E318" s="58">
        <v>17955646</v>
      </c>
      <c r="F318" s="58">
        <v>17136404</v>
      </c>
      <c r="G318" s="59">
        <v>15766115</v>
      </c>
      <c r="H318" s="59">
        <v>2189531</v>
      </c>
      <c r="I318" s="60">
        <v>0</v>
      </c>
      <c r="J318" s="58">
        <v>-819242</v>
      </c>
      <c r="K318" s="64"/>
      <c r="L318" s="65">
        <v>90439</v>
      </c>
      <c r="M318" s="64"/>
      <c r="N318" s="64">
        <v>0</v>
      </c>
      <c r="O318" s="65">
        <v>80668</v>
      </c>
      <c r="P318" s="64"/>
      <c r="Q318" s="64"/>
      <c r="R318" s="64"/>
      <c r="S318" s="64">
        <v>0</v>
      </c>
      <c r="T318" s="64">
        <v>0</v>
      </c>
      <c r="U318" s="64"/>
      <c r="V318" s="65">
        <v>1541768</v>
      </c>
      <c r="W318" s="64"/>
      <c r="X318" s="64">
        <v>0</v>
      </c>
      <c r="Y318" s="64">
        <v>0</v>
      </c>
      <c r="Z318" s="65">
        <v>7300118</v>
      </c>
      <c r="AA318" s="64"/>
      <c r="AB318" s="64">
        <v>0</v>
      </c>
      <c r="AC318" s="65">
        <v>3595464</v>
      </c>
      <c r="AD318" s="64"/>
      <c r="AE318" s="65">
        <v>2142836</v>
      </c>
      <c r="AF318" s="64"/>
      <c r="AG318" s="64">
        <v>0</v>
      </c>
      <c r="AH318" s="65">
        <v>1014822</v>
      </c>
      <c r="AI318" s="64"/>
      <c r="AJ318" s="64">
        <v>0</v>
      </c>
      <c r="AK318" s="64">
        <v>0</v>
      </c>
      <c r="AL318" s="64">
        <v>0</v>
      </c>
      <c r="AM318" s="64">
        <v>0</v>
      </c>
      <c r="AN318" s="64">
        <v>0</v>
      </c>
      <c r="AO318" s="64">
        <v>0</v>
      </c>
      <c r="AP318" s="64"/>
      <c r="AQ318" s="65">
        <v>90327</v>
      </c>
      <c r="AR318" s="64"/>
      <c r="AS318" s="64">
        <v>0</v>
      </c>
      <c r="AT318" s="64">
        <v>0</v>
      </c>
      <c r="AU318" s="65">
        <v>642170</v>
      </c>
      <c r="AV318" s="64"/>
      <c r="AW318" s="65">
        <v>6635</v>
      </c>
      <c r="AX318" s="64">
        <v>0</v>
      </c>
      <c r="AY318" s="64"/>
      <c r="AZ318" s="65">
        <v>51800</v>
      </c>
      <c r="BA318" s="64"/>
      <c r="BB318" s="64">
        <v>0</v>
      </c>
      <c r="BC318" s="65">
        <v>40753</v>
      </c>
      <c r="BD318" s="65">
        <v>220014</v>
      </c>
      <c r="BE318" s="64"/>
      <c r="BF318" s="65">
        <v>878887</v>
      </c>
      <c r="BG318" s="64"/>
      <c r="BH318" s="64">
        <v>0</v>
      </c>
      <c r="BI318" s="64"/>
      <c r="BJ318" s="65">
        <v>251882</v>
      </c>
      <c r="BK318" s="64"/>
      <c r="BL318" s="65">
        <v>7063</v>
      </c>
      <c r="BM318" s="64">
        <v>0</v>
      </c>
      <c r="BN318" s="65">
        <v>-819242</v>
      </c>
      <c r="BO318" s="64"/>
    </row>
    <row r="319" spans="1:67" x14ac:dyDescent="0.2">
      <c r="A319" s="63" t="s">
        <v>14</v>
      </c>
      <c r="B319" s="56" t="s">
        <v>159</v>
      </c>
      <c r="C319" s="56" t="s">
        <v>159</v>
      </c>
      <c r="D319" s="56">
        <v>2003</v>
      </c>
      <c r="E319" s="58">
        <v>18669370</v>
      </c>
      <c r="F319" s="58">
        <v>17606145</v>
      </c>
      <c r="G319" s="59">
        <v>16455311</v>
      </c>
      <c r="H319" s="59">
        <v>2214059</v>
      </c>
      <c r="I319" s="60">
        <v>0</v>
      </c>
      <c r="J319" s="58">
        <v>-1063225</v>
      </c>
      <c r="K319" s="61"/>
      <c r="L319" s="62">
        <v>90439</v>
      </c>
      <c r="M319" s="61"/>
      <c r="N319" s="61">
        <v>0</v>
      </c>
      <c r="O319" s="62">
        <v>80668</v>
      </c>
      <c r="P319" s="61"/>
      <c r="Q319" s="61"/>
      <c r="R319" s="61"/>
      <c r="S319" s="61">
        <v>0</v>
      </c>
      <c r="T319" s="61">
        <v>0</v>
      </c>
      <c r="U319" s="61"/>
      <c r="V319" s="62">
        <v>1541768</v>
      </c>
      <c r="W319" s="61"/>
      <c r="X319" s="61">
        <v>0</v>
      </c>
      <c r="Y319" s="61">
        <v>0</v>
      </c>
      <c r="Z319" s="62">
        <v>7662636</v>
      </c>
      <c r="AA319" s="61"/>
      <c r="AB319" s="61">
        <v>0</v>
      </c>
      <c r="AC319" s="62">
        <v>3798260</v>
      </c>
      <c r="AD319" s="61"/>
      <c r="AE319" s="62">
        <v>2200763</v>
      </c>
      <c r="AF319" s="61"/>
      <c r="AG319" s="61">
        <v>0</v>
      </c>
      <c r="AH319" s="62">
        <v>1080777</v>
      </c>
      <c r="AI319" s="61"/>
      <c r="AJ319" s="61">
        <v>0</v>
      </c>
      <c r="AK319" s="61">
        <v>0</v>
      </c>
      <c r="AL319" s="61">
        <v>0</v>
      </c>
      <c r="AM319" s="61">
        <v>0</v>
      </c>
      <c r="AN319" s="61">
        <v>0</v>
      </c>
      <c r="AO319" s="61">
        <v>0</v>
      </c>
      <c r="AP319" s="61"/>
      <c r="AQ319" s="62">
        <v>90327</v>
      </c>
      <c r="AR319" s="61"/>
      <c r="AS319" s="61">
        <v>0</v>
      </c>
      <c r="AT319" s="61">
        <v>0</v>
      </c>
      <c r="AU319" s="62">
        <v>666698</v>
      </c>
      <c r="AV319" s="61"/>
      <c r="AW319" s="62">
        <v>6635</v>
      </c>
      <c r="AX319" s="61">
        <v>0</v>
      </c>
      <c r="AY319" s="61"/>
      <c r="AZ319" s="62">
        <v>51800</v>
      </c>
      <c r="BA319" s="61"/>
      <c r="BB319" s="61">
        <v>0</v>
      </c>
      <c r="BC319" s="62">
        <v>40753</v>
      </c>
      <c r="BD319" s="62">
        <v>220014</v>
      </c>
      <c r="BE319" s="61"/>
      <c r="BF319" s="62">
        <v>878887</v>
      </c>
      <c r="BG319" s="61"/>
      <c r="BH319" s="61">
        <v>0</v>
      </c>
      <c r="BI319" s="61"/>
      <c r="BJ319" s="62">
        <v>251882</v>
      </c>
      <c r="BK319" s="61"/>
      <c r="BL319" s="62">
        <v>7063</v>
      </c>
      <c r="BM319" s="61">
        <v>0</v>
      </c>
      <c r="BN319" s="62">
        <v>-1063225</v>
      </c>
      <c r="BO319" s="61"/>
    </row>
    <row r="320" spans="1:67" ht="12" customHeight="1" x14ac:dyDescent="0.2">
      <c r="A320" s="63" t="s">
        <v>14</v>
      </c>
      <c r="B320" s="56" t="s">
        <v>159</v>
      </c>
      <c r="C320" s="56" t="s">
        <v>159</v>
      </c>
      <c r="D320" s="56">
        <v>2004</v>
      </c>
      <c r="E320" s="58">
        <v>23075828</v>
      </c>
      <c r="F320" s="58">
        <v>18102174</v>
      </c>
      <c r="G320" s="59">
        <v>20710787</v>
      </c>
      <c r="H320" s="59">
        <v>2365041</v>
      </c>
      <c r="I320" s="60">
        <v>0</v>
      </c>
      <c r="J320" s="58">
        <v>-4973654</v>
      </c>
      <c r="K320" s="61"/>
      <c r="L320" s="62">
        <v>90439</v>
      </c>
      <c r="M320" s="61"/>
      <c r="N320" s="61">
        <v>0</v>
      </c>
      <c r="O320" s="62">
        <v>80668</v>
      </c>
      <c r="P320" s="61"/>
      <c r="Q320" s="61"/>
      <c r="R320" s="61"/>
      <c r="S320" s="61">
        <v>0</v>
      </c>
      <c r="T320" s="61">
        <v>0</v>
      </c>
      <c r="U320" s="61"/>
      <c r="V320" s="62">
        <v>1941972</v>
      </c>
      <c r="W320" s="61"/>
      <c r="X320" s="61">
        <v>0</v>
      </c>
      <c r="Y320" s="61">
        <v>0</v>
      </c>
      <c r="Z320" s="62">
        <v>7799055</v>
      </c>
      <c r="AA320" s="61"/>
      <c r="AB320" s="61">
        <v>0</v>
      </c>
      <c r="AC320" s="62">
        <v>6074442</v>
      </c>
      <c r="AD320" s="61"/>
      <c r="AE320" s="62">
        <v>3489050</v>
      </c>
      <c r="AF320" s="61"/>
      <c r="AG320" s="62">
        <v>132420</v>
      </c>
      <c r="AH320" s="62">
        <v>1102741</v>
      </c>
      <c r="AI320" s="61"/>
      <c r="AJ320" s="61">
        <v>0</v>
      </c>
      <c r="AK320" s="61">
        <v>0</v>
      </c>
      <c r="AL320" s="61">
        <v>0</v>
      </c>
      <c r="AM320" s="61">
        <v>0</v>
      </c>
      <c r="AN320" s="61">
        <v>0</v>
      </c>
      <c r="AO320" s="61">
        <v>0</v>
      </c>
      <c r="AP320" s="61"/>
      <c r="AQ320" s="62">
        <v>90327</v>
      </c>
      <c r="AR320" s="61"/>
      <c r="AS320" s="61">
        <v>0</v>
      </c>
      <c r="AT320" s="61">
        <v>0</v>
      </c>
      <c r="AU320" s="62">
        <v>718713</v>
      </c>
      <c r="AV320" s="61"/>
      <c r="AW320" s="62">
        <v>6635</v>
      </c>
      <c r="AX320" s="61">
        <v>0</v>
      </c>
      <c r="AY320" s="61"/>
      <c r="AZ320" s="62">
        <v>51800</v>
      </c>
      <c r="BA320" s="61"/>
      <c r="BB320" s="62">
        <v>37260</v>
      </c>
      <c r="BC320" s="62">
        <v>43155</v>
      </c>
      <c r="BD320" s="62">
        <v>203814</v>
      </c>
      <c r="BE320" s="61"/>
      <c r="BF320" s="62">
        <v>878887</v>
      </c>
      <c r="BG320" s="61"/>
      <c r="BH320" s="61">
        <v>0</v>
      </c>
      <c r="BI320" s="61"/>
      <c r="BJ320" s="62">
        <v>327387</v>
      </c>
      <c r="BK320" s="61"/>
      <c r="BL320" s="62">
        <v>7063</v>
      </c>
      <c r="BM320" s="61">
        <v>0</v>
      </c>
      <c r="BN320" s="62">
        <v>-4973654</v>
      </c>
      <c r="BO320" s="61"/>
    </row>
    <row r="321" spans="1:67" x14ac:dyDescent="0.2">
      <c r="A321" s="66" t="s">
        <v>14</v>
      </c>
      <c r="B321" s="56" t="s">
        <v>14</v>
      </c>
      <c r="C321" s="56" t="s">
        <v>14</v>
      </c>
      <c r="D321" s="56">
        <v>2005</v>
      </c>
      <c r="E321" s="58">
        <v>24414721</v>
      </c>
      <c r="F321" s="58">
        <v>19120903</v>
      </c>
      <c r="G321" s="59">
        <v>21868257</v>
      </c>
      <c r="H321" s="59">
        <v>2546464</v>
      </c>
      <c r="I321" s="60">
        <v>0</v>
      </c>
      <c r="J321" s="58">
        <v>-5293818</v>
      </c>
      <c r="K321" s="61"/>
      <c r="L321" s="62">
        <v>90439</v>
      </c>
      <c r="M321" s="61"/>
      <c r="N321" s="61">
        <v>0</v>
      </c>
      <c r="O321" s="62">
        <v>80668</v>
      </c>
      <c r="P321" s="61"/>
      <c r="Q321" s="61"/>
      <c r="R321" s="61"/>
      <c r="S321" s="61">
        <v>0</v>
      </c>
      <c r="T321" s="61">
        <v>0</v>
      </c>
      <c r="U321" s="61"/>
      <c r="V321" s="62">
        <v>1998839</v>
      </c>
      <c r="W321" s="61"/>
      <c r="X321" s="61">
        <v>0</v>
      </c>
      <c r="Y321" s="61">
        <v>0</v>
      </c>
      <c r="Z321" s="62">
        <v>8371481</v>
      </c>
      <c r="AA321" s="61"/>
      <c r="AB321" s="61">
        <v>0</v>
      </c>
      <c r="AC321" s="62">
        <v>6186513</v>
      </c>
      <c r="AD321" s="61"/>
      <c r="AE321" s="62">
        <v>3572611</v>
      </c>
      <c r="AF321" s="61"/>
      <c r="AG321" s="62">
        <v>299834</v>
      </c>
      <c r="AH321" s="62">
        <v>1267872</v>
      </c>
      <c r="AI321" s="61"/>
      <c r="AJ321" s="61">
        <v>0</v>
      </c>
      <c r="AK321" s="61">
        <v>0</v>
      </c>
      <c r="AL321" s="61">
        <v>0</v>
      </c>
      <c r="AM321" s="61">
        <v>0</v>
      </c>
      <c r="AN321" s="61">
        <v>0</v>
      </c>
      <c r="AO321" s="61">
        <v>0</v>
      </c>
      <c r="AP321" s="61"/>
      <c r="AQ321" s="62">
        <v>90327</v>
      </c>
      <c r="AR321" s="61"/>
      <c r="AS321" s="61">
        <v>0</v>
      </c>
      <c r="AT321" s="62">
        <v>38821</v>
      </c>
      <c r="AU321" s="62">
        <v>783080</v>
      </c>
      <c r="AV321" s="61"/>
      <c r="AW321" s="62">
        <v>6635</v>
      </c>
      <c r="AX321" s="61">
        <v>0</v>
      </c>
      <c r="AY321" s="61"/>
      <c r="AZ321" s="62">
        <v>51800</v>
      </c>
      <c r="BA321" s="61"/>
      <c r="BB321" s="62">
        <v>37260</v>
      </c>
      <c r="BC321" s="62">
        <v>70501</v>
      </c>
      <c r="BD321" s="62">
        <v>203814</v>
      </c>
      <c r="BE321" s="61"/>
      <c r="BF321" s="62">
        <v>878887</v>
      </c>
      <c r="BG321" s="61"/>
      <c r="BH321" s="61">
        <v>0</v>
      </c>
      <c r="BI321" s="61"/>
      <c r="BJ321" s="62">
        <v>378276</v>
      </c>
      <c r="BK321" s="61"/>
      <c r="BL321" s="62">
        <v>7063</v>
      </c>
      <c r="BM321" s="61">
        <v>0</v>
      </c>
      <c r="BN321" s="62">
        <v>-5293818</v>
      </c>
      <c r="BO321" s="61"/>
    </row>
    <row r="322" spans="1:67" x14ac:dyDescent="0.2">
      <c r="A322" s="66" t="s">
        <v>14</v>
      </c>
      <c r="B322" s="56" t="s">
        <v>14</v>
      </c>
      <c r="C322" s="56" t="s">
        <v>14</v>
      </c>
      <c r="D322" s="56">
        <v>2006</v>
      </c>
      <c r="E322" s="58">
        <v>25383862</v>
      </c>
      <c r="F322" s="58">
        <v>19735622</v>
      </c>
      <c r="G322" s="59">
        <v>22758165</v>
      </c>
      <c r="H322" s="59">
        <v>2625697</v>
      </c>
      <c r="I322" s="60">
        <v>0</v>
      </c>
      <c r="J322" s="58">
        <v>-5648240</v>
      </c>
      <c r="K322" s="61"/>
      <c r="L322" s="62">
        <v>90439</v>
      </c>
      <c r="M322" s="61"/>
      <c r="N322" s="61">
        <v>0</v>
      </c>
      <c r="O322" s="62">
        <v>80668</v>
      </c>
      <c r="P322" s="61"/>
      <c r="Q322" s="61"/>
      <c r="R322" s="61"/>
      <c r="S322" s="61">
        <v>0</v>
      </c>
      <c r="T322" s="61">
        <v>0</v>
      </c>
      <c r="U322" s="61"/>
      <c r="V322" s="62">
        <v>2051269</v>
      </c>
      <c r="W322" s="61"/>
      <c r="X322" s="61">
        <v>0</v>
      </c>
      <c r="Y322" s="61">
        <v>0</v>
      </c>
      <c r="Z322" s="62">
        <v>8696603</v>
      </c>
      <c r="AA322" s="61"/>
      <c r="AB322" s="61">
        <v>0</v>
      </c>
      <c r="AC322" s="62">
        <v>6325881</v>
      </c>
      <c r="AD322" s="61"/>
      <c r="AE322" s="62">
        <v>3751092</v>
      </c>
      <c r="AF322" s="61"/>
      <c r="AG322" s="62">
        <v>418735</v>
      </c>
      <c r="AH322" s="62">
        <v>1343478</v>
      </c>
      <c r="AI322" s="61"/>
      <c r="AJ322" s="61">
        <v>0</v>
      </c>
      <c r="AK322" s="61">
        <v>0</v>
      </c>
      <c r="AL322" s="61">
        <v>0</v>
      </c>
      <c r="AM322" s="61">
        <v>0</v>
      </c>
      <c r="AN322" s="61">
        <v>0</v>
      </c>
      <c r="AO322" s="61">
        <v>0</v>
      </c>
      <c r="AP322" s="61"/>
      <c r="AQ322" s="62">
        <v>90327</v>
      </c>
      <c r="AR322" s="61"/>
      <c r="AS322" s="61">
        <v>0</v>
      </c>
      <c r="AT322" s="62">
        <v>53588</v>
      </c>
      <c r="AU322" s="62">
        <v>819227</v>
      </c>
      <c r="AV322" s="61"/>
      <c r="AW322" s="62">
        <v>6635</v>
      </c>
      <c r="AX322" s="61">
        <v>0</v>
      </c>
      <c r="AY322" s="61"/>
      <c r="AZ322" s="62">
        <v>51800</v>
      </c>
      <c r="BA322" s="61"/>
      <c r="BB322" s="62">
        <v>37260</v>
      </c>
      <c r="BC322" s="62">
        <v>70501</v>
      </c>
      <c r="BD322" s="62">
        <v>203814</v>
      </c>
      <c r="BE322" s="61"/>
      <c r="BF322" s="62">
        <v>878887</v>
      </c>
      <c r="BG322" s="61"/>
      <c r="BH322" s="61">
        <v>0</v>
      </c>
      <c r="BI322" s="61"/>
      <c r="BJ322" s="62">
        <v>406595</v>
      </c>
      <c r="BK322" s="61"/>
      <c r="BL322" s="62">
        <v>7063</v>
      </c>
      <c r="BM322" s="61">
        <v>0</v>
      </c>
      <c r="BN322" s="62">
        <v>-5648240</v>
      </c>
      <c r="BO322" s="61"/>
    </row>
    <row r="323" spans="1:67" x14ac:dyDescent="0.2">
      <c r="A323" s="66" t="s">
        <v>14</v>
      </c>
      <c r="B323" s="56" t="s">
        <v>14</v>
      </c>
      <c r="C323" s="56" t="s">
        <v>14</v>
      </c>
      <c r="D323" s="56">
        <v>2007</v>
      </c>
      <c r="E323" s="58">
        <v>27744944</v>
      </c>
      <c r="F323" s="58">
        <v>21615714</v>
      </c>
      <c r="G323" s="59">
        <v>25002305</v>
      </c>
      <c r="H323" s="59">
        <v>2742639</v>
      </c>
      <c r="I323" s="60">
        <v>0</v>
      </c>
      <c r="J323" s="58">
        <v>-6129230</v>
      </c>
      <c r="K323" s="61"/>
      <c r="L323" s="62">
        <v>90439</v>
      </c>
      <c r="M323" s="61"/>
      <c r="N323" s="61">
        <v>0</v>
      </c>
      <c r="O323" s="62">
        <v>80668</v>
      </c>
      <c r="P323" s="61"/>
      <c r="Q323" s="61"/>
      <c r="R323" s="61"/>
      <c r="S323" s="61">
        <v>0</v>
      </c>
      <c r="T323" s="61">
        <v>0</v>
      </c>
      <c r="U323" s="61"/>
      <c r="V323" s="62">
        <v>3126647</v>
      </c>
      <c r="W323" s="61"/>
      <c r="X323" s="61">
        <v>0</v>
      </c>
      <c r="Y323" s="61">
        <v>0</v>
      </c>
      <c r="Z323" s="62">
        <v>9312501</v>
      </c>
      <c r="AA323" s="61"/>
      <c r="AB323" s="61">
        <v>0</v>
      </c>
      <c r="AC323" s="62">
        <v>6418891</v>
      </c>
      <c r="AD323" s="61"/>
      <c r="AE323" s="62">
        <v>4067170</v>
      </c>
      <c r="AF323" s="61"/>
      <c r="AG323" s="62">
        <v>528413</v>
      </c>
      <c r="AH323" s="62">
        <v>1377576</v>
      </c>
      <c r="AI323" s="61"/>
      <c r="AJ323" s="61">
        <v>0</v>
      </c>
      <c r="AK323" s="61">
        <v>0</v>
      </c>
      <c r="AL323" s="61">
        <v>0</v>
      </c>
      <c r="AM323" s="61">
        <v>0</v>
      </c>
      <c r="AN323" s="61">
        <v>0</v>
      </c>
      <c r="AO323" s="61">
        <v>0</v>
      </c>
      <c r="AP323" s="61"/>
      <c r="AQ323" s="62">
        <v>90327</v>
      </c>
      <c r="AR323" s="61"/>
      <c r="AS323" s="61">
        <v>0</v>
      </c>
      <c r="AT323" s="62">
        <v>58853</v>
      </c>
      <c r="AU323" s="62">
        <v>865997</v>
      </c>
      <c r="AV323" s="61"/>
      <c r="AW323" s="62">
        <v>6635</v>
      </c>
      <c r="AX323" s="61">
        <v>0</v>
      </c>
      <c r="AY323" s="61"/>
      <c r="AZ323" s="62">
        <v>51800</v>
      </c>
      <c r="BA323" s="61"/>
      <c r="BB323" s="62">
        <v>37260</v>
      </c>
      <c r="BC323" s="62">
        <v>71751</v>
      </c>
      <c r="BD323" s="62">
        <v>203814</v>
      </c>
      <c r="BE323" s="61"/>
      <c r="BF323" s="62">
        <v>878887</v>
      </c>
      <c r="BG323" s="61"/>
      <c r="BH323" s="61">
        <v>0</v>
      </c>
      <c r="BI323" s="61"/>
      <c r="BJ323" s="62">
        <v>470252</v>
      </c>
      <c r="BK323" s="61"/>
      <c r="BL323" s="62">
        <v>7063</v>
      </c>
      <c r="BM323" s="61">
        <v>0</v>
      </c>
      <c r="BN323" s="62">
        <v>-6129230</v>
      </c>
      <c r="BO323" s="61"/>
    </row>
    <row r="324" spans="1:67" x14ac:dyDescent="0.2">
      <c r="A324" s="66" t="s">
        <v>14</v>
      </c>
      <c r="B324" s="56" t="s">
        <v>14</v>
      </c>
      <c r="C324" s="56" t="s">
        <v>14</v>
      </c>
      <c r="D324" s="56">
        <v>2008</v>
      </c>
      <c r="E324" s="58">
        <v>30449837</v>
      </c>
      <c r="F324" s="58">
        <v>23710964</v>
      </c>
      <c r="G324" s="59">
        <v>27312391</v>
      </c>
      <c r="H324" s="59">
        <v>3137446</v>
      </c>
      <c r="I324" s="60">
        <v>0</v>
      </c>
      <c r="J324" s="58">
        <v>-6738873</v>
      </c>
      <c r="K324" s="61"/>
      <c r="L324" s="62">
        <v>90439</v>
      </c>
      <c r="M324" s="61"/>
      <c r="N324" s="61">
        <v>0</v>
      </c>
      <c r="O324" s="62">
        <v>80668</v>
      </c>
      <c r="P324" s="61"/>
      <c r="Q324" s="61"/>
      <c r="R324" s="61"/>
      <c r="S324" s="61">
        <v>0</v>
      </c>
      <c r="T324" s="61">
        <v>0</v>
      </c>
      <c r="U324" s="61"/>
      <c r="V324" s="62">
        <v>3150296</v>
      </c>
      <c r="W324" s="61"/>
      <c r="X324" s="61">
        <v>0</v>
      </c>
      <c r="Y324" s="62">
        <v>35977</v>
      </c>
      <c r="Z324" s="62">
        <v>10177049</v>
      </c>
      <c r="AA324" s="61"/>
      <c r="AB324" s="61">
        <v>0</v>
      </c>
      <c r="AC324" s="62">
        <v>6998140</v>
      </c>
      <c r="AD324" s="61"/>
      <c r="AE324" s="62">
        <v>4647854</v>
      </c>
      <c r="AF324" s="61"/>
      <c r="AG324" s="62">
        <v>653560</v>
      </c>
      <c r="AH324" s="62">
        <v>1478408</v>
      </c>
      <c r="AI324" s="61"/>
      <c r="AJ324" s="61">
        <v>0</v>
      </c>
      <c r="AK324" s="61">
        <v>0</v>
      </c>
      <c r="AL324" s="61">
        <v>0</v>
      </c>
      <c r="AM324" s="61">
        <v>0</v>
      </c>
      <c r="AN324" s="61">
        <v>0</v>
      </c>
      <c r="AO324" s="61">
        <v>0</v>
      </c>
      <c r="AP324" s="61"/>
      <c r="AQ324" s="62">
        <v>191478</v>
      </c>
      <c r="AR324" s="61"/>
      <c r="AS324" s="61">
        <v>0</v>
      </c>
      <c r="AT324" s="62">
        <v>70196</v>
      </c>
      <c r="AU324" s="62">
        <v>1079818</v>
      </c>
      <c r="AV324" s="61"/>
      <c r="AW324" s="62">
        <v>6635</v>
      </c>
      <c r="AX324" s="61">
        <v>0</v>
      </c>
      <c r="AY324" s="61"/>
      <c r="AZ324" s="62">
        <v>51800</v>
      </c>
      <c r="BA324" s="61"/>
      <c r="BB324" s="62">
        <v>37260</v>
      </c>
      <c r="BC324" s="62">
        <v>71751</v>
      </c>
      <c r="BD324" s="62">
        <v>203814</v>
      </c>
      <c r="BE324" s="61"/>
      <c r="BF324" s="62">
        <v>878887</v>
      </c>
      <c r="BG324" s="61"/>
      <c r="BH324" s="61">
        <v>0</v>
      </c>
      <c r="BI324" s="61"/>
      <c r="BJ324" s="62">
        <v>538744</v>
      </c>
      <c r="BK324" s="61"/>
      <c r="BL324" s="62">
        <v>7063</v>
      </c>
      <c r="BM324" s="61">
        <v>0</v>
      </c>
      <c r="BN324" s="62">
        <v>-6738873</v>
      </c>
      <c r="BO324" s="61"/>
    </row>
    <row r="325" spans="1:67" x14ac:dyDescent="0.2">
      <c r="A325" s="66" t="s">
        <v>14</v>
      </c>
      <c r="B325" s="56" t="s">
        <v>14</v>
      </c>
      <c r="C325" s="56" t="s">
        <v>14</v>
      </c>
      <c r="D325" s="56">
        <v>2009</v>
      </c>
      <c r="E325" s="58">
        <v>34119633</v>
      </c>
      <c r="F325" s="58">
        <v>24764827</v>
      </c>
      <c r="G325" s="59">
        <v>30386079</v>
      </c>
      <c r="H325" s="59">
        <v>3733554</v>
      </c>
      <c r="I325" s="60">
        <v>0</v>
      </c>
      <c r="J325" s="58">
        <v>-9354806</v>
      </c>
      <c r="K325" s="61"/>
      <c r="L325" s="62">
        <v>90439</v>
      </c>
      <c r="M325" s="61"/>
      <c r="N325" s="61">
        <v>0</v>
      </c>
      <c r="O325" s="62">
        <v>255668</v>
      </c>
      <c r="P325" s="61"/>
      <c r="Q325" s="61"/>
      <c r="R325" s="61"/>
      <c r="S325" s="61">
        <v>0</v>
      </c>
      <c r="T325" s="61">
        <v>0</v>
      </c>
      <c r="U325" s="61"/>
      <c r="V325" s="62">
        <v>3857578</v>
      </c>
      <c r="W325" s="61"/>
      <c r="X325" s="61">
        <v>0</v>
      </c>
      <c r="Y325" s="62">
        <v>180473</v>
      </c>
      <c r="Z325" s="62">
        <v>10757314</v>
      </c>
      <c r="AA325" s="61"/>
      <c r="AB325" s="61">
        <v>0</v>
      </c>
      <c r="AC325" s="62">
        <v>7802586</v>
      </c>
      <c r="AD325" s="61"/>
      <c r="AE325" s="62">
        <v>5020605</v>
      </c>
      <c r="AF325" s="61"/>
      <c r="AG325" s="62">
        <v>855854</v>
      </c>
      <c r="AH325" s="62">
        <v>1565562</v>
      </c>
      <c r="AI325" s="61"/>
      <c r="AJ325" s="61">
        <v>0</v>
      </c>
      <c r="AK325" s="61">
        <v>0</v>
      </c>
      <c r="AL325" s="61">
        <v>0</v>
      </c>
      <c r="AM325" s="61">
        <v>0</v>
      </c>
      <c r="AN325" s="61">
        <v>0</v>
      </c>
      <c r="AO325" s="61">
        <v>0</v>
      </c>
      <c r="AP325" s="61"/>
      <c r="AQ325" s="62">
        <v>191478</v>
      </c>
      <c r="AR325" s="61"/>
      <c r="AS325" s="61">
        <v>0</v>
      </c>
      <c r="AT325" s="62">
        <v>468306</v>
      </c>
      <c r="AU325" s="62">
        <v>1210914</v>
      </c>
      <c r="AV325" s="61"/>
      <c r="AW325" s="62">
        <v>6635</v>
      </c>
      <c r="AX325" s="61">
        <v>0</v>
      </c>
      <c r="AY325" s="61"/>
      <c r="AZ325" s="62">
        <v>51800</v>
      </c>
      <c r="BA325" s="61"/>
      <c r="BB325" s="62">
        <v>37260</v>
      </c>
      <c r="BC325" s="62">
        <v>71751</v>
      </c>
      <c r="BD325" s="62">
        <v>236175</v>
      </c>
      <c r="BE325" s="61"/>
      <c r="BF325" s="62">
        <v>878887</v>
      </c>
      <c r="BG325" s="61"/>
      <c r="BH325" s="61">
        <v>0</v>
      </c>
      <c r="BI325" s="61"/>
      <c r="BJ325" s="62">
        <v>580348</v>
      </c>
      <c r="BK325" s="61"/>
      <c r="BL325" s="61">
        <v>0</v>
      </c>
      <c r="BM325" s="61">
        <v>0</v>
      </c>
      <c r="BN325" s="62">
        <v>-9354806</v>
      </c>
      <c r="BO325" s="61"/>
    </row>
    <row r="326" spans="1:67" x14ac:dyDescent="0.2">
      <c r="A326" s="66" t="s">
        <v>14</v>
      </c>
      <c r="B326" s="56" t="s">
        <v>14</v>
      </c>
      <c r="C326" s="56" t="s">
        <v>14</v>
      </c>
      <c r="D326" s="56">
        <v>2010</v>
      </c>
      <c r="E326" s="58">
        <v>37254777</v>
      </c>
      <c r="F326" s="58">
        <v>27618008</v>
      </c>
      <c r="G326" s="59">
        <v>33231968</v>
      </c>
      <c r="H326" s="59">
        <v>4022809</v>
      </c>
      <c r="I326" s="60">
        <v>0</v>
      </c>
      <c r="J326" s="58">
        <v>-9636769</v>
      </c>
      <c r="K326" s="61"/>
      <c r="L326" s="62">
        <v>90439</v>
      </c>
      <c r="M326" s="61"/>
      <c r="N326" s="61">
        <v>0</v>
      </c>
      <c r="O326" s="62">
        <v>494142</v>
      </c>
      <c r="P326" s="61"/>
      <c r="Q326" s="61"/>
      <c r="R326" s="61"/>
      <c r="S326" s="61">
        <v>0</v>
      </c>
      <c r="T326" s="61">
        <v>0</v>
      </c>
      <c r="U326" s="61"/>
      <c r="V326" s="62">
        <v>5219952</v>
      </c>
      <c r="W326" s="61"/>
      <c r="X326" s="61">
        <v>0</v>
      </c>
      <c r="Y326" s="62">
        <v>265287</v>
      </c>
      <c r="Z326" s="62">
        <v>11422248</v>
      </c>
      <c r="AA326" s="61"/>
      <c r="AB326" s="61">
        <v>0</v>
      </c>
      <c r="AC326" s="62">
        <v>7932306</v>
      </c>
      <c r="AD326" s="61"/>
      <c r="AE326" s="62">
        <v>5184349</v>
      </c>
      <c r="AF326" s="61"/>
      <c r="AG326" s="62">
        <v>855854</v>
      </c>
      <c r="AH326" s="62">
        <v>1767391</v>
      </c>
      <c r="AI326" s="61"/>
      <c r="AJ326" s="61">
        <v>0</v>
      </c>
      <c r="AK326" s="61">
        <v>0</v>
      </c>
      <c r="AL326" s="61">
        <v>0</v>
      </c>
      <c r="AM326" s="61">
        <v>0</v>
      </c>
      <c r="AN326" s="61">
        <v>0</v>
      </c>
      <c r="AO326" s="61">
        <v>0</v>
      </c>
      <c r="AP326" s="61"/>
      <c r="AQ326" s="62">
        <v>191478</v>
      </c>
      <c r="AR326" s="61"/>
      <c r="AS326" s="61">
        <v>0</v>
      </c>
      <c r="AT326" s="62">
        <v>510328</v>
      </c>
      <c r="AU326" s="62">
        <v>1383943</v>
      </c>
      <c r="AV326" s="61"/>
      <c r="AW326" s="62">
        <v>18635</v>
      </c>
      <c r="AX326" s="61">
        <v>0</v>
      </c>
      <c r="AY326" s="61"/>
      <c r="AZ326" s="62">
        <v>51800</v>
      </c>
      <c r="BA326" s="61"/>
      <c r="BB326" s="62">
        <v>37260</v>
      </c>
      <c r="BC326" s="62">
        <v>71751</v>
      </c>
      <c r="BD326" s="62">
        <v>236175</v>
      </c>
      <c r="BE326" s="61"/>
      <c r="BF326" s="62">
        <v>878887</v>
      </c>
      <c r="BG326" s="61"/>
      <c r="BH326" s="61">
        <v>0</v>
      </c>
      <c r="BI326" s="61"/>
      <c r="BJ326" s="62">
        <v>642552</v>
      </c>
      <c r="BK326" s="61"/>
      <c r="BL326" s="61">
        <v>0</v>
      </c>
      <c r="BM326" s="61">
        <v>0</v>
      </c>
      <c r="BN326" s="62">
        <v>-9636769</v>
      </c>
      <c r="BO326" s="61"/>
    </row>
    <row r="327" spans="1:67" x14ac:dyDescent="0.2">
      <c r="A327" s="66" t="s">
        <v>14</v>
      </c>
      <c r="B327" s="56" t="s">
        <v>14</v>
      </c>
      <c r="C327" s="56" t="s">
        <v>14</v>
      </c>
      <c r="D327" s="56">
        <v>2011</v>
      </c>
      <c r="E327" s="58">
        <v>38306970</v>
      </c>
      <c r="F327" s="58">
        <v>28075190</v>
      </c>
      <c r="G327" s="59">
        <v>34889837</v>
      </c>
      <c r="H327" s="59">
        <v>3417133</v>
      </c>
      <c r="I327" s="60">
        <v>0</v>
      </c>
      <c r="J327" s="58">
        <v>-10231780</v>
      </c>
      <c r="K327" s="61"/>
      <c r="L327" s="62">
        <v>95439</v>
      </c>
      <c r="M327" s="61"/>
      <c r="N327" s="61">
        <v>0</v>
      </c>
      <c r="O327" s="62">
        <v>494142</v>
      </c>
      <c r="P327" s="61"/>
      <c r="Q327" s="61"/>
      <c r="R327" s="61"/>
      <c r="S327" s="61">
        <v>0</v>
      </c>
      <c r="T327" s="61">
        <v>0</v>
      </c>
      <c r="U327" s="61"/>
      <c r="V327" s="62">
        <v>5219952</v>
      </c>
      <c r="W327" s="61"/>
      <c r="X327" s="61">
        <v>0</v>
      </c>
      <c r="Y327" s="62">
        <v>644500</v>
      </c>
      <c r="Z327" s="62">
        <v>11606414</v>
      </c>
      <c r="AA327" s="61"/>
      <c r="AB327" s="61">
        <v>0</v>
      </c>
      <c r="AC327" s="62">
        <v>8324434</v>
      </c>
      <c r="AD327" s="61"/>
      <c r="AE327" s="62">
        <v>5578931</v>
      </c>
      <c r="AF327" s="61"/>
      <c r="AG327" s="62">
        <v>954481</v>
      </c>
      <c r="AH327" s="62">
        <v>1971544</v>
      </c>
      <c r="AI327" s="61"/>
      <c r="AJ327" s="61">
        <v>0</v>
      </c>
      <c r="AK327" s="61">
        <v>0</v>
      </c>
      <c r="AL327" s="61">
        <v>0</v>
      </c>
      <c r="AM327" s="61">
        <v>0</v>
      </c>
      <c r="AN327" s="61">
        <v>0</v>
      </c>
      <c r="AO327" s="61">
        <v>0</v>
      </c>
      <c r="AP327" s="61"/>
      <c r="AQ327" s="62">
        <v>191478</v>
      </c>
      <c r="AR327" s="61"/>
      <c r="AS327" s="62">
        <v>18014</v>
      </c>
      <c r="AT327" s="62">
        <v>511378</v>
      </c>
      <c r="AU327" s="62">
        <v>1611428</v>
      </c>
      <c r="AV327" s="61"/>
      <c r="AW327" s="62">
        <v>12000</v>
      </c>
      <c r="AX327" s="61">
        <v>0</v>
      </c>
      <c r="AY327" s="61"/>
      <c r="AZ327" s="62">
        <v>51800</v>
      </c>
      <c r="BA327" s="61"/>
      <c r="BB327" s="62">
        <v>37260</v>
      </c>
      <c r="BC327" s="62">
        <v>71751</v>
      </c>
      <c r="BD327" s="62">
        <v>239174</v>
      </c>
      <c r="BE327" s="61"/>
      <c r="BF327" s="61">
        <v>0</v>
      </c>
      <c r="BG327" s="61"/>
      <c r="BH327" s="61">
        <v>0</v>
      </c>
      <c r="BI327" s="61"/>
      <c r="BJ327" s="62">
        <v>672850</v>
      </c>
      <c r="BK327" s="61"/>
      <c r="BL327" s="61">
        <v>0</v>
      </c>
      <c r="BM327" s="61">
        <v>0</v>
      </c>
      <c r="BN327" s="62">
        <v>-10231780</v>
      </c>
      <c r="BO327" s="61"/>
    </row>
    <row r="328" spans="1:67" x14ac:dyDescent="0.2">
      <c r="A328" s="63" t="s">
        <v>14</v>
      </c>
      <c r="B328" s="56" t="s">
        <v>159</v>
      </c>
      <c r="C328" s="56" t="s">
        <v>376</v>
      </c>
      <c r="D328" s="56">
        <v>1989</v>
      </c>
      <c r="E328" s="58">
        <v>1500371</v>
      </c>
      <c r="F328" s="58">
        <v>1493556</v>
      </c>
      <c r="G328" s="59">
        <v>1433598</v>
      </c>
      <c r="H328" s="59">
        <v>66773</v>
      </c>
      <c r="I328" s="60">
        <v>0</v>
      </c>
      <c r="J328" s="58">
        <v>-6815</v>
      </c>
      <c r="K328" s="62">
        <v>8239</v>
      </c>
      <c r="L328" s="61"/>
      <c r="M328" s="62">
        <v>1463</v>
      </c>
      <c r="N328" s="61"/>
      <c r="O328" s="61"/>
      <c r="P328" s="62">
        <v>46226</v>
      </c>
      <c r="Q328" s="61"/>
      <c r="R328" s="61"/>
      <c r="S328" s="61"/>
      <c r="T328" s="61"/>
      <c r="U328" s="61"/>
      <c r="V328" s="61"/>
      <c r="W328" s="62">
        <v>255673</v>
      </c>
      <c r="X328" s="61"/>
      <c r="Y328" s="61"/>
      <c r="Z328" s="61"/>
      <c r="AA328" s="62">
        <v>711611</v>
      </c>
      <c r="AB328" s="61"/>
      <c r="AC328" s="61"/>
      <c r="AD328" s="62">
        <v>107685</v>
      </c>
      <c r="AE328" s="61"/>
      <c r="AF328" s="62">
        <v>203869</v>
      </c>
      <c r="AG328" s="61"/>
      <c r="AH328" s="61"/>
      <c r="AI328" s="62">
        <v>98832</v>
      </c>
      <c r="AJ328" s="61"/>
      <c r="AK328" s="61"/>
      <c r="AL328" s="61"/>
      <c r="AM328" s="61"/>
      <c r="AN328" s="61"/>
      <c r="AO328" s="61"/>
      <c r="AP328" s="62">
        <v>3030</v>
      </c>
      <c r="AQ328" s="61"/>
      <c r="AR328" s="62">
        <v>7058</v>
      </c>
      <c r="AS328" s="61"/>
      <c r="AT328" s="61"/>
      <c r="AU328" s="61"/>
      <c r="AV328" s="61"/>
      <c r="AW328" s="61"/>
      <c r="AX328" s="61"/>
      <c r="AY328" s="62">
        <v>16437</v>
      </c>
      <c r="AZ328" s="61"/>
      <c r="BA328" s="62">
        <v>40248</v>
      </c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2">
        <v>-6815</v>
      </c>
    </row>
    <row r="329" spans="1:67" x14ac:dyDescent="0.2">
      <c r="A329" s="63" t="s">
        <v>14</v>
      </c>
      <c r="B329" s="56" t="s">
        <v>159</v>
      </c>
      <c r="C329" s="56" t="s">
        <v>376</v>
      </c>
      <c r="D329" s="56">
        <v>1990</v>
      </c>
      <c r="E329" s="58">
        <v>1586401</v>
      </c>
      <c r="F329" s="58">
        <v>1579586</v>
      </c>
      <c r="G329" s="59">
        <v>1500911</v>
      </c>
      <c r="H329" s="59">
        <v>85490</v>
      </c>
      <c r="I329" s="60">
        <v>0</v>
      </c>
      <c r="J329" s="58">
        <v>-6815</v>
      </c>
      <c r="K329" s="62">
        <v>8239</v>
      </c>
      <c r="L329" s="61"/>
      <c r="M329" s="62">
        <v>1463</v>
      </c>
      <c r="N329" s="61"/>
      <c r="O329" s="61"/>
      <c r="P329" s="62">
        <v>46226</v>
      </c>
      <c r="Q329" s="61"/>
      <c r="R329" s="61"/>
      <c r="S329" s="61"/>
      <c r="T329" s="61"/>
      <c r="U329" s="61"/>
      <c r="V329" s="61"/>
      <c r="W329" s="62">
        <v>255673</v>
      </c>
      <c r="X329" s="61"/>
      <c r="Y329" s="61"/>
      <c r="Z329" s="61"/>
      <c r="AA329" s="62">
        <v>753713</v>
      </c>
      <c r="AB329" s="61"/>
      <c r="AC329" s="61"/>
      <c r="AD329" s="62">
        <v>119061</v>
      </c>
      <c r="AE329" s="61"/>
      <c r="AF329" s="62">
        <v>205054</v>
      </c>
      <c r="AG329" s="61"/>
      <c r="AH329" s="61"/>
      <c r="AI329" s="62">
        <v>111482</v>
      </c>
      <c r="AJ329" s="61"/>
      <c r="AK329" s="61"/>
      <c r="AL329" s="61"/>
      <c r="AM329" s="61"/>
      <c r="AN329" s="61"/>
      <c r="AO329" s="61"/>
      <c r="AP329" s="62">
        <v>3030</v>
      </c>
      <c r="AQ329" s="61"/>
      <c r="AR329" s="62">
        <v>7058</v>
      </c>
      <c r="AS329" s="61"/>
      <c r="AT329" s="61"/>
      <c r="AU329" s="61"/>
      <c r="AV329" s="61"/>
      <c r="AW329" s="61"/>
      <c r="AX329" s="61"/>
      <c r="AY329" s="62">
        <v>17560</v>
      </c>
      <c r="AZ329" s="61"/>
      <c r="BA329" s="62">
        <v>57842</v>
      </c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2">
        <v>-6815</v>
      </c>
    </row>
    <row r="330" spans="1:67" x14ac:dyDescent="0.2">
      <c r="A330" s="63" t="s">
        <v>14</v>
      </c>
      <c r="B330" s="56" t="s">
        <v>159</v>
      </c>
      <c r="C330" s="56" t="s">
        <v>376</v>
      </c>
      <c r="D330" s="56">
        <v>1991</v>
      </c>
      <c r="E330" s="58">
        <v>1741273</v>
      </c>
      <c r="F330" s="58">
        <v>1734458</v>
      </c>
      <c r="G330" s="59">
        <v>1550934</v>
      </c>
      <c r="H330" s="59">
        <v>190339</v>
      </c>
      <c r="I330" s="60">
        <v>0</v>
      </c>
      <c r="J330" s="58">
        <v>-6815</v>
      </c>
      <c r="K330" s="62">
        <v>8239</v>
      </c>
      <c r="L330" s="61"/>
      <c r="M330" s="62">
        <v>1463</v>
      </c>
      <c r="N330" s="61"/>
      <c r="O330" s="61"/>
      <c r="P330" s="62">
        <v>46226</v>
      </c>
      <c r="Q330" s="61"/>
      <c r="R330" s="61"/>
      <c r="S330" s="61"/>
      <c r="T330" s="61"/>
      <c r="U330" s="61"/>
      <c r="V330" s="61"/>
      <c r="W330" s="62">
        <v>255673</v>
      </c>
      <c r="X330" s="61"/>
      <c r="Y330" s="61"/>
      <c r="Z330" s="61"/>
      <c r="AA330" s="62">
        <v>791600</v>
      </c>
      <c r="AB330" s="61"/>
      <c r="AC330" s="61"/>
      <c r="AD330" s="62">
        <v>125030</v>
      </c>
      <c r="AE330" s="61"/>
      <c r="AF330" s="62">
        <v>206833</v>
      </c>
      <c r="AG330" s="61"/>
      <c r="AH330" s="61"/>
      <c r="AI330" s="62">
        <v>115870</v>
      </c>
      <c r="AJ330" s="61"/>
      <c r="AK330" s="61"/>
      <c r="AL330" s="61"/>
      <c r="AM330" s="61"/>
      <c r="AN330" s="61"/>
      <c r="AO330" s="61"/>
      <c r="AP330" s="62">
        <v>3030</v>
      </c>
      <c r="AQ330" s="61"/>
      <c r="AR330" s="62">
        <v>7058</v>
      </c>
      <c r="AS330" s="61"/>
      <c r="AT330" s="61"/>
      <c r="AU330" s="61"/>
      <c r="AV330" s="61"/>
      <c r="AW330" s="61"/>
      <c r="AX330" s="61"/>
      <c r="AY330" s="62">
        <v>21366</v>
      </c>
      <c r="AZ330" s="61"/>
      <c r="BA330" s="62">
        <v>158885</v>
      </c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2">
        <v>-6815</v>
      </c>
    </row>
    <row r="331" spans="1:67" x14ac:dyDescent="0.2">
      <c r="A331" s="63" t="s">
        <v>14</v>
      </c>
      <c r="B331" s="56" t="s">
        <v>159</v>
      </c>
      <c r="C331" s="56" t="s">
        <v>376</v>
      </c>
      <c r="D331" s="56">
        <v>1992</v>
      </c>
      <c r="E331" s="58">
        <v>1811962</v>
      </c>
      <c r="F331" s="58">
        <v>1805147</v>
      </c>
      <c r="G331" s="59">
        <v>1619196</v>
      </c>
      <c r="H331" s="59">
        <v>192766</v>
      </c>
      <c r="I331" s="60">
        <v>0</v>
      </c>
      <c r="J331" s="58">
        <v>-6815</v>
      </c>
      <c r="K331" s="62">
        <v>8239</v>
      </c>
      <c r="L331" s="61"/>
      <c r="M331" s="62">
        <v>1463</v>
      </c>
      <c r="N331" s="61"/>
      <c r="O331" s="61"/>
      <c r="P331" s="62">
        <v>46226</v>
      </c>
      <c r="Q331" s="61"/>
      <c r="R331" s="61"/>
      <c r="S331" s="61"/>
      <c r="T331" s="61"/>
      <c r="U331" s="61"/>
      <c r="V331" s="61"/>
      <c r="W331" s="62">
        <v>255673</v>
      </c>
      <c r="X331" s="61"/>
      <c r="Y331" s="61"/>
      <c r="Z331" s="61"/>
      <c r="AA331" s="62">
        <v>843175</v>
      </c>
      <c r="AB331" s="61"/>
      <c r="AC331" s="61"/>
      <c r="AD331" s="62">
        <v>131995</v>
      </c>
      <c r="AE331" s="61"/>
      <c r="AF331" s="62">
        <v>211810</v>
      </c>
      <c r="AG331" s="61"/>
      <c r="AH331" s="61"/>
      <c r="AI331" s="62">
        <v>120615</v>
      </c>
      <c r="AJ331" s="61"/>
      <c r="AK331" s="61"/>
      <c r="AL331" s="61"/>
      <c r="AM331" s="61"/>
      <c r="AN331" s="61"/>
      <c r="AO331" s="61"/>
      <c r="AP331" s="62">
        <v>3030</v>
      </c>
      <c r="AQ331" s="61"/>
      <c r="AR331" s="62">
        <v>7058</v>
      </c>
      <c r="AS331" s="61"/>
      <c r="AT331" s="61"/>
      <c r="AU331" s="61"/>
      <c r="AV331" s="61"/>
      <c r="AW331" s="61"/>
      <c r="AX331" s="61"/>
      <c r="AY331" s="62">
        <v>23793</v>
      </c>
      <c r="AZ331" s="61"/>
      <c r="BA331" s="62">
        <v>158885</v>
      </c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2">
        <v>-6815</v>
      </c>
    </row>
    <row r="332" spans="1:67" x14ac:dyDescent="0.2">
      <c r="A332" s="63" t="s">
        <v>14</v>
      </c>
      <c r="B332" s="56" t="s">
        <v>159</v>
      </c>
      <c r="C332" s="56" t="s">
        <v>376</v>
      </c>
      <c r="D332" s="56">
        <v>1993</v>
      </c>
      <c r="E332" s="58">
        <v>1991521</v>
      </c>
      <c r="F332" s="58">
        <v>1984706</v>
      </c>
      <c r="G332" s="59">
        <v>1692842</v>
      </c>
      <c r="H332" s="59">
        <v>298679</v>
      </c>
      <c r="I332" s="60">
        <v>0</v>
      </c>
      <c r="J332" s="58">
        <v>-6815</v>
      </c>
      <c r="K332" s="62">
        <v>8239</v>
      </c>
      <c r="L332" s="61"/>
      <c r="M332" s="62">
        <v>1463</v>
      </c>
      <c r="N332" s="61"/>
      <c r="O332" s="61"/>
      <c r="P332" s="62">
        <v>46226</v>
      </c>
      <c r="Q332" s="61"/>
      <c r="R332" s="61"/>
      <c r="S332" s="61"/>
      <c r="T332" s="61"/>
      <c r="U332" s="61"/>
      <c r="V332" s="61"/>
      <c r="W332" s="62">
        <v>255673</v>
      </c>
      <c r="X332" s="61"/>
      <c r="Y332" s="61"/>
      <c r="Z332" s="61"/>
      <c r="AA332" s="62">
        <v>904836</v>
      </c>
      <c r="AB332" s="61"/>
      <c r="AC332" s="61"/>
      <c r="AD332" s="62">
        <v>135711</v>
      </c>
      <c r="AE332" s="61"/>
      <c r="AF332" s="62">
        <v>216237</v>
      </c>
      <c r="AG332" s="61"/>
      <c r="AH332" s="61"/>
      <c r="AI332" s="62">
        <v>124457</v>
      </c>
      <c r="AJ332" s="61"/>
      <c r="AK332" s="61"/>
      <c r="AL332" s="61"/>
      <c r="AM332" s="61"/>
      <c r="AN332" s="61"/>
      <c r="AO332" s="61"/>
      <c r="AP332" s="62">
        <v>3030</v>
      </c>
      <c r="AQ332" s="61"/>
      <c r="AR332" s="62">
        <v>7058</v>
      </c>
      <c r="AS332" s="61"/>
      <c r="AT332" s="61"/>
      <c r="AU332" s="61"/>
      <c r="AV332" s="61"/>
      <c r="AW332" s="61"/>
      <c r="AX332" s="61"/>
      <c r="AY332" s="62">
        <v>26840</v>
      </c>
      <c r="AZ332" s="61"/>
      <c r="BA332" s="62">
        <v>261751</v>
      </c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2">
        <v>-6815</v>
      </c>
    </row>
    <row r="333" spans="1:67" x14ac:dyDescent="0.2">
      <c r="A333" s="63" t="s">
        <v>14</v>
      </c>
      <c r="B333" s="56" t="s">
        <v>159</v>
      </c>
      <c r="C333" s="56" t="s">
        <v>377</v>
      </c>
      <c r="D333" s="56">
        <v>1989</v>
      </c>
      <c r="E333" s="58">
        <v>5997262</v>
      </c>
      <c r="F333" s="58">
        <v>5658808</v>
      </c>
      <c r="G333" s="59">
        <v>5443078</v>
      </c>
      <c r="H333" s="59">
        <v>554184</v>
      </c>
      <c r="I333" s="60">
        <v>0</v>
      </c>
      <c r="J333" s="58">
        <v>-338454</v>
      </c>
      <c r="K333" s="62">
        <v>27631</v>
      </c>
      <c r="L333" s="61"/>
      <c r="M333" s="61"/>
      <c r="N333" s="61"/>
      <c r="O333" s="61"/>
      <c r="P333" s="62">
        <v>381344</v>
      </c>
      <c r="Q333" s="62">
        <v>47865</v>
      </c>
      <c r="R333" s="61"/>
      <c r="S333" s="61"/>
      <c r="T333" s="61"/>
      <c r="U333" s="61"/>
      <c r="V333" s="61"/>
      <c r="W333" s="62">
        <v>764555</v>
      </c>
      <c r="X333" s="61"/>
      <c r="Y333" s="61"/>
      <c r="Z333" s="61"/>
      <c r="AA333" s="62">
        <v>2218895</v>
      </c>
      <c r="AB333" s="61"/>
      <c r="AC333" s="61"/>
      <c r="AD333" s="62">
        <v>796588</v>
      </c>
      <c r="AE333" s="61"/>
      <c r="AF333" s="62">
        <v>746139</v>
      </c>
      <c r="AG333" s="61"/>
      <c r="AH333" s="61"/>
      <c r="AI333" s="62">
        <v>460061</v>
      </c>
      <c r="AJ333" s="61"/>
      <c r="AK333" s="61"/>
      <c r="AL333" s="61"/>
      <c r="AM333" s="61"/>
      <c r="AN333" s="61"/>
      <c r="AO333" s="61"/>
      <c r="AP333" s="62">
        <v>46180</v>
      </c>
      <c r="AQ333" s="61"/>
      <c r="AR333" s="62">
        <v>69435</v>
      </c>
      <c r="AS333" s="61"/>
      <c r="AT333" s="61"/>
      <c r="AU333" s="61"/>
      <c r="AV333" s="62">
        <v>6635</v>
      </c>
      <c r="AW333" s="61"/>
      <c r="AX333" s="61"/>
      <c r="AY333" s="62">
        <v>174246</v>
      </c>
      <c r="AZ333" s="61"/>
      <c r="BA333" s="62">
        <v>255458</v>
      </c>
      <c r="BB333" s="61"/>
      <c r="BC333" s="61"/>
      <c r="BD333" s="61"/>
      <c r="BE333" s="61"/>
      <c r="BF333" s="61"/>
      <c r="BG333" s="61"/>
      <c r="BH333" s="61"/>
      <c r="BI333" s="61"/>
      <c r="BJ333" s="61"/>
      <c r="BK333" s="62">
        <v>2230</v>
      </c>
      <c r="BL333" s="61"/>
      <c r="BM333" s="61"/>
      <c r="BN333" s="61"/>
      <c r="BO333" s="62">
        <v>-338454</v>
      </c>
    </row>
    <row r="334" spans="1:67" x14ac:dyDescent="0.2">
      <c r="A334" s="63" t="s">
        <v>14</v>
      </c>
      <c r="B334" s="56" t="s">
        <v>159</v>
      </c>
      <c r="C334" s="56" t="s">
        <v>377</v>
      </c>
      <c r="D334" s="56">
        <v>1990</v>
      </c>
      <c r="E334" s="58">
        <v>6724227</v>
      </c>
      <c r="F334" s="58">
        <v>6385773</v>
      </c>
      <c r="G334" s="59">
        <v>6119150</v>
      </c>
      <c r="H334" s="59">
        <v>605077</v>
      </c>
      <c r="I334" s="60">
        <v>0</v>
      </c>
      <c r="J334" s="58">
        <v>-338454</v>
      </c>
      <c r="K334" s="62">
        <v>27631</v>
      </c>
      <c r="L334" s="61"/>
      <c r="M334" s="61"/>
      <c r="N334" s="61"/>
      <c r="O334" s="61"/>
      <c r="P334" s="62">
        <v>381344</v>
      </c>
      <c r="Q334" s="62">
        <v>47865</v>
      </c>
      <c r="R334" s="61"/>
      <c r="S334" s="61"/>
      <c r="T334" s="61"/>
      <c r="U334" s="61"/>
      <c r="V334" s="61"/>
      <c r="W334" s="62">
        <v>1039201</v>
      </c>
      <c r="X334" s="61"/>
      <c r="Y334" s="61"/>
      <c r="Z334" s="61"/>
      <c r="AA334" s="62">
        <v>2352416</v>
      </c>
      <c r="AB334" s="61"/>
      <c r="AC334" s="61"/>
      <c r="AD334" s="62">
        <v>909177</v>
      </c>
      <c r="AE334" s="61"/>
      <c r="AF334" s="62">
        <v>796344</v>
      </c>
      <c r="AG334" s="61"/>
      <c r="AH334" s="61"/>
      <c r="AI334" s="62">
        <v>565172</v>
      </c>
      <c r="AJ334" s="61"/>
      <c r="AK334" s="61"/>
      <c r="AL334" s="61"/>
      <c r="AM334" s="61"/>
      <c r="AN334" s="61"/>
      <c r="AO334" s="61"/>
      <c r="AP334" s="62">
        <v>47487</v>
      </c>
      <c r="AQ334" s="61"/>
      <c r="AR334" s="62">
        <v>72913</v>
      </c>
      <c r="AS334" s="61"/>
      <c r="AT334" s="61"/>
      <c r="AU334" s="61"/>
      <c r="AV334" s="62">
        <v>6635</v>
      </c>
      <c r="AW334" s="61"/>
      <c r="AX334" s="61"/>
      <c r="AY334" s="62">
        <v>178079</v>
      </c>
      <c r="AZ334" s="61"/>
      <c r="BA334" s="62">
        <v>297733</v>
      </c>
      <c r="BB334" s="61"/>
      <c r="BC334" s="61"/>
      <c r="BD334" s="61"/>
      <c r="BE334" s="61"/>
      <c r="BF334" s="61"/>
      <c r="BG334" s="61"/>
      <c r="BH334" s="61"/>
      <c r="BI334" s="61"/>
      <c r="BJ334" s="61"/>
      <c r="BK334" s="62">
        <v>2230</v>
      </c>
      <c r="BL334" s="61"/>
      <c r="BM334" s="61"/>
      <c r="BN334" s="61"/>
      <c r="BO334" s="62">
        <v>-338454</v>
      </c>
    </row>
    <row r="335" spans="1:67" x14ac:dyDescent="0.2">
      <c r="A335" s="63" t="s">
        <v>14</v>
      </c>
      <c r="B335" s="56" t="s">
        <v>159</v>
      </c>
      <c r="C335" s="56" t="s">
        <v>377</v>
      </c>
      <c r="D335" s="56">
        <v>1991</v>
      </c>
      <c r="E335" s="58">
        <v>7004362</v>
      </c>
      <c r="F335" s="58">
        <v>6665908</v>
      </c>
      <c r="G335" s="59">
        <v>6381281</v>
      </c>
      <c r="H335" s="59">
        <v>623081</v>
      </c>
      <c r="I335" s="60">
        <v>0</v>
      </c>
      <c r="J335" s="58">
        <v>-338454</v>
      </c>
      <c r="K335" s="62">
        <v>27631</v>
      </c>
      <c r="L335" s="61"/>
      <c r="M335" s="61"/>
      <c r="N335" s="61"/>
      <c r="O335" s="61"/>
      <c r="P335" s="62">
        <v>393395</v>
      </c>
      <c r="Q335" s="62">
        <v>47865</v>
      </c>
      <c r="R335" s="61"/>
      <c r="S335" s="61"/>
      <c r="T335" s="61"/>
      <c r="U335" s="61"/>
      <c r="V335" s="61"/>
      <c r="W335" s="62">
        <v>1039201</v>
      </c>
      <c r="X335" s="61"/>
      <c r="Y335" s="61"/>
      <c r="Z335" s="61"/>
      <c r="AA335" s="62">
        <v>2520899</v>
      </c>
      <c r="AB335" s="61"/>
      <c r="AC335" s="61"/>
      <c r="AD335" s="62">
        <v>946054</v>
      </c>
      <c r="AE335" s="61"/>
      <c r="AF335" s="62">
        <v>821985</v>
      </c>
      <c r="AG335" s="61"/>
      <c r="AH335" s="61"/>
      <c r="AI335" s="62">
        <v>584251</v>
      </c>
      <c r="AJ335" s="61"/>
      <c r="AK335" s="61"/>
      <c r="AL335" s="61"/>
      <c r="AM335" s="61"/>
      <c r="AN335" s="61"/>
      <c r="AO335" s="61"/>
      <c r="AP335" s="62">
        <v>47756</v>
      </c>
      <c r="AQ335" s="61"/>
      <c r="AR335" s="62">
        <v>79839</v>
      </c>
      <c r="AS335" s="61"/>
      <c r="AT335" s="61"/>
      <c r="AU335" s="61"/>
      <c r="AV335" s="62">
        <v>6635</v>
      </c>
      <c r="AW335" s="61"/>
      <c r="AX335" s="61"/>
      <c r="AY335" s="62">
        <v>188888</v>
      </c>
      <c r="AZ335" s="61"/>
      <c r="BA335" s="62">
        <v>297733</v>
      </c>
      <c r="BB335" s="61"/>
      <c r="BC335" s="61"/>
      <c r="BD335" s="61"/>
      <c r="BE335" s="61"/>
      <c r="BF335" s="61"/>
      <c r="BG335" s="61"/>
      <c r="BH335" s="61"/>
      <c r="BI335" s="61"/>
      <c r="BJ335" s="61"/>
      <c r="BK335" s="62">
        <v>2230</v>
      </c>
      <c r="BL335" s="61"/>
      <c r="BM335" s="61"/>
      <c r="BN335" s="61"/>
      <c r="BO335" s="62">
        <v>-338454</v>
      </c>
    </row>
    <row r="336" spans="1:67" x14ac:dyDescent="0.2">
      <c r="A336" s="63" t="s">
        <v>14</v>
      </c>
      <c r="B336" s="56" t="s">
        <v>159</v>
      </c>
      <c r="C336" s="56" t="s">
        <v>377</v>
      </c>
      <c r="D336" s="56">
        <v>1992</v>
      </c>
      <c r="E336" s="58">
        <v>7397620</v>
      </c>
      <c r="F336" s="58">
        <v>7059166</v>
      </c>
      <c r="G336" s="59">
        <v>6704026</v>
      </c>
      <c r="H336" s="59">
        <v>693594</v>
      </c>
      <c r="I336" s="60">
        <v>0</v>
      </c>
      <c r="J336" s="58">
        <v>-338454</v>
      </c>
      <c r="K336" s="62">
        <v>27631</v>
      </c>
      <c r="L336" s="61"/>
      <c r="M336" s="61"/>
      <c r="N336" s="61"/>
      <c r="O336" s="61"/>
      <c r="P336" s="62">
        <v>393395</v>
      </c>
      <c r="Q336" s="62">
        <v>47865</v>
      </c>
      <c r="R336" s="62">
        <v>24467</v>
      </c>
      <c r="S336" s="61"/>
      <c r="T336" s="61"/>
      <c r="U336" s="61"/>
      <c r="V336" s="61"/>
      <c r="W336" s="62">
        <v>1039201</v>
      </c>
      <c r="X336" s="61"/>
      <c r="Y336" s="61"/>
      <c r="Z336" s="61"/>
      <c r="AA336" s="62">
        <v>2593451</v>
      </c>
      <c r="AB336" s="61"/>
      <c r="AC336" s="61"/>
      <c r="AD336" s="62">
        <v>1073035</v>
      </c>
      <c r="AE336" s="61"/>
      <c r="AF336" s="62">
        <v>874710</v>
      </c>
      <c r="AG336" s="61"/>
      <c r="AH336" s="61"/>
      <c r="AI336" s="62">
        <v>630271</v>
      </c>
      <c r="AJ336" s="61"/>
      <c r="AK336" s="61"/>
      <c r="AL336" s="61"/>
      <c r="AM336" s="61"/>
      <c r="AN336" s="61"/>
      <c r="AO336" s="61"/>
      <c r="AP336" s="62">
        <v>47756</v>
      </c>
      <c r="AQ336" s="61"/>
      <c r="AR336" s="62">
        <v>103322</v>
      </c>
      <c r="AS336" s="61"/>
      <c r="AT336" s="61"/>
      <c r="AU336" s="61"/>
      <c r="AV336" s="62">
        <v>6635</v>
      </c>
      <c r="AW336" s="61"/>
      <c r="AX336" s="61"/>
      <c r="AY336" s="62">
        <v>221354</v>
      </c>
      <c r="AZ336" s="61"/>
      <c r="BA336" s="62">
        <v>312297</v>
      </c>
      <c r="BB336" s="61"/>
      <c r="BC336" s="61"/>
      <c r="BD336" s="61"/>
      <c r="BE336" s="61"/>
      <c r="BF336" s="61"/>
      <c r="BG336" s="61"/>
      <c r="BH336" s="61"/>
      <c r="BI336" s="61"/>
      <c r="BJ336" s="61"/>
      <c r="BK336" s="62">
        <v>2230</v>
      </c>
      <c r="BL336" s="61"/>
      <c r="BM336" s="61"/>
      <c r="BN336" s="61"/>
      <c r="BO336" s="62">
        <v>-338454</v>
      </c>
    </row>
    <row r="337" spans="1:67" x14ac:dyDescent="0.2">
      <c r="A337" s="63" t="s">
        <v>14</v>
      </c>
      <c r="B337" s="56" t="s">
        <v>159</v>
      </c>
      <c r="C337" s="56" t="s">
        <v>377</v>
      </c>
      <c r="D337" s="56">
        <v>1993</v>
      </c>
      <c r="E337" s="58">
        <v>7772711</v>
      </c>
      <c r="F337" s="58">
        <v>7434257</v>
      </c>
      <c r="G337" s="59">
        <v>7030139</v>
      </c>
      <c r="H337" s="59">
        <v>742572</v>
      </c>
      <c r="I337" s="60">
        <v>0</v>
      </c>
      <c r="J337" s="58">
        <v>-338454</v>
      </c>
      <c r="K337" s="62">
        <v>27631</v>
      </c>
      <c r="L337" s="61"/>
      <c r="M337" s="61"/>
      <c r="N337" s="61"/>
      <c r="O337" s="61"/>
      <c r="P337" s="62">
        <v>393395</v>
      </c>
      <c r="Q337" s="62">
        <v>47865</v>
      </c>
      <c r="R337" s="62">
        <v>24467</v>
      </c>
      <c r="S337" s="61"/>
      <c r="T337" s="61"/>
      <c r="U337" s="61"/>
      <c r="V337" s="61"/>
      <c r="W337" s="62">
        <v>1052971</v>
      </c>
      <c r="X337" s="61"/>
      <c r="Y337" s="61"/>
      <c r="Z337" s="61"/>
      <c r="AA337" s="62">
        <v>2821362</v>
      </c>
      <c r="AB337" s="61"/>
      <c r="AC337" s="61"/>
      <c r="AD337" s="62">
        <v>1157467</v>
      </c>
      <c r="AE337" s="61"/>
      <c r="AF337" s="62">
        <v>874710</v>
      </c>
      <c r="AG337" s="61"/>
      <c r="AH337" s="61"/>
      <c r="AI337" s="62">
        <v>630271</v>
      </c>
      <c r="AJ337" s="61"/>
      <c r="AK337" s="61"/>
      <c r="AL337" s="61"/>
      <c r="AM337" s="61"/>
      <c r="AN337" s="61"/>
      <c r="AO337" s="61"/>
      <c r="AP337" s="62">
        <v>46695</v>
      </c>
      <c r="AQ337" s="61"/>
      <c r="AR337" s="62">
        <v>110004</v>
      </c>
      <c r="AS337" s="61"/>
      <c r="AT337" s="61"/>
      <c r="AU337" s="61"/>
      <c r="AV337" s="62">
        <v>6635</v>
      </c>
      <c r="AW337" s="61"/>
      <c r="AX337" s="61"/>
      <c r="AY337" s="62">
        <v>264711</v>
      </c>
      <c r="AZ337" s="61"/>
      <c r="BA337" s="62">
        <v>312297</v>
      </c>
      <c r="BB337" s="61"/>
      <c r="BC337" s="61"/>
      <c r="BD337" s="61"/>
      <c r="BE337" s="61"/>
      <c r="BF337" s="61"/>
      <c r="BG337" s="61"/>
      <c r="BH337" s="61"/>
      <c r="BI337" s="61"/>
      <c r="BJ337" s="61"/>
      <c r="BK337" s="62">
        <v>2230</v>
      </c>
      <c r="BL337" s="61"/>
      <c r="BM337" s="61"/>
      <c r="BN337" s="61"/>
      <c r="BO337" s="62">
        <v>-338454</v>
      </c>
    </row>
    <row r="338" spans="1:67" x14ac:dyDescent="0.2">
      <c r="A338" s="63" t="s">
        <v>14</v>
      </c>
      <c r="B338" s="56" t="s">
        <v>159</v>
      </c>
      <c r="C338" s="56" t="s">
        <v>377</v>
      </c>
      <c r="D338" s="56">
        <v>1994</v>
      </c>
      <c r="E338" s="58">
        <v>8425474</v>
      </c>
      <c r="F338" s="58">
        <v>7428987</v>
      </c>
      <c r="G338" s="59">
        <v>7495615</v>
      </c>
      <c r="H338" s="59">
        <v>929859</v>
      </c>
      <c r="I338" s="60">
        <v>0</v>
      </c>
      <c r="J338" s="58">
        <v>-996487</v>
      </c>
      <c r="K338" s="62">
        <v>27631</v>
      </c>
      <c r="L338" s="61"/>
      <c r="M338" s="61"/>
      <c r="N338" s="61"/>
      <c r="O338" s="61"/>
      <c r="P338" s="62">
        <v>393395</v>
      </c>
      <c r="Q338" s="62">
        <v>47865</v>
      </c>
      <c r="R338" s="62">
        <v>24467</v>
      </c>
      <c r="S338" s="61"/>
      <c r="T338" s="61"/>
      <c r="U338" s="61"/>
      <c r="V338" s="61"/>
      <c r="W338" s="62">
        <v>1052971</v>
      </c>
      <c r="X338" s="61"/>
      <c r="Y338" s="61"/>
      <c r="Z338" s="61"/>
      <c r="AA338" s="62">
        <v>3228891</v>
      </c>
      <c r="AB338" s="61"/>
      <c r="AC338" s="61"/>
      <c r="AD338" s="62">
        <v>1182748</v>
      </c>
      <c r="AE338" s="61"/>
      <c r="AF338" s="62">
        <v>891026</v>
      </c>
      <c r="AG338" s="61"/>
      <c r="AH338" s="61"/>
      <c r="AI338" s="62">
        <v>646621</v>
      </c>
      <c r="AJ338" s="61"/>
      <c r="AK338" s="61"/>
      <c r="AL338" s="61"/>
      <c r="AM338" s="61"/>
      <c r="AN338" s="61"/>
      <c r="AO338" s="61"/>
      <c r="AP338" s="62">
        <v>47115</v>
      </c>
      <c r="AQ338" s="61"/>
      <c r="AR338" s="62">
        <v>141593</v>
      </c>
      <c r="AS338" s="61"/>
      <c r="AT338" s="61"/>
      <c r="AU338" s="61"/>
      <c r="AV338" s="62">
        <v>6635</v>
      </c>
      <c r="AW338" s="61"/>
      <c r="AX338" s="61"/>
      <c r="AY338" s="62">
        <v>285282</v>
      </c>
      <c r="AZ338" s="61"/>
      <c r="BA338" s="62">
        <v>447004</v>
      </c>
      <c r="BB338" s="61"/>
      <c r="BC338" s="61"/>
      <c r="BD338" s="61"/>
      <c r="BE338" s="61"/>
      <c r="BF338" s="61"/>
      <c r="BG338" s="61"/>
      <c r="BH338" s="61"/>
      <c r="BI338" s="61"/>
      <c r="BJ338" s="61"/>
      <c r="BK338" s="62">
        <v>2230</v>
      </c>
      <c r="BL338" s="61"/>
      <c r="BM338" s="61"/>
      <c r="BN338" s="61"/>
      <c r="BO338" s="62">
        <v>-996487</v>
      </c>
    </row>
    <row r="339" spans="1:67" x14ac:dyDescent="0.2">
      <c r="A339" s="63" t="s">
        <v>14</v>
      </c>
      <c r="B339" s="56" t="s">
        <v>159</v>
      </c>
      <c r="C339" s="56" t="s">
        <v>377</v>
      </c>
      <c r="D339" s="56">
        <v>1995</v>
      </c>
      <c r="E339" s="58">
        <v>9071344</v>
      </c>
      <c r="F339" s="58">
        <v>7945324</v>
      </c>
      <c r="G339" s="59">
        <v>8090730</v>
      </c>
      <c r="H339" s="59">
        <v>980614</v>
      </c>
      <c r="I339" s="60">
        <v>0</v>
      </c>
      <c r="J339" s="58">
        <v>-1126020</v>
      </c>
      <c r="K339" s="62">
        <v>27631</v>
      </c>
      <c r="L339" s="61"/>
      <c r="M339" s="61"/>
      <c r="N339" s="61"/>
      <c r="O339" s="61"/>
      <c r="P339" s="62">
        <v>393395</v>
      </c>
      <c r="Q339" s="62">
        <v>47865</v>
      </c>
      <c r="R339" s="62">
        <v>24467</v>
      </c>
      <c r="S339" s="61"/>
      <c r="T339" s="61"/>
      <c r="U339" s="61"/>
      <c r="V339" s="61"/>
      <c r="W339" s="62">
        <v>1052971</v>
      </c>
      <c r="X339" s="61"/>
      <c r="Y339" s="61"/>
      <c r="Z339" s="61"/>
      <c r="AA339" s="62">
        <v>3553756</v>
      </c>
      <c r="AB339" s="61"/>
      <c r="AC339" s="61"/>
      <c r="AD339" s="62">
        <v>1413980</v>
      </c>
      <c r="AE339" s="61"/>
      <c r="AF339" s="62">
        <v>905101</v>
      </c>
      <c r="AG339" s="61"/>
      <c r="AH339" s="61"/>
      <c r="AI339" s="62">
        <v>671564</v>
      </c>
      <c r="AJ339" s="61"/>
      <c r="AK339" s="61"/>
      <c r="AL339" s="61"/>
      <c r="AM339" s="61"/>
      <c r="AN339" s="61"/>
      <c r="AO339" s="61"/>
      <c r="AP339" s="62">
        <v>54927</v>
      </c>
      <c r="AQ339" s="61"/>
      <c r="AR339" s="62">
        <v>171742</v>
      </c>
      <c r="AS339" s="61"/>
      <c r="AT339" s="61"/>
      <c r="AU339" s="61"/>
      <c r="AV339" s="62">
        <v>6635</v>
      </c>
      <c r="AW339" s="61"/>
      <c r="AX339" s="61"/>
      <c r="AY339" s="62">
        <v>293253</v>
      </c>
      <c r="AZ339" s="61"/>
      <c r="BA339" s="62">
        <v>451827</v>
      </c>
      <c r="BB339" s="61"/>
      <c r="BC339" s="61"/>
      <c r="BD339" s="61"/>
      <c r="BE339" s="61"/>
      <c r="BF339" s="61"/>
      <c r="BG339" s="61"/>
      <c r="BH339" s="61"/>
      <c r="BI339" s="61"/>
      <c r="BJ339" s="61"/>
      <c r="BK339" s="62">
        <v>2230</v>
      </c>
      <c r="BL339" s="61"/>
      <c r="BM339" s="61"/>
      <c r="BN339" s="61"/>
      <c r="BO339" s="62">
        <v>-1126020</v>
      </c>
    </row>
    <row r="340" spans="1:67" x14ac:dyDescent="0.2">
      <c r="A340" s="63" t="s">
        <v>14</v>
      </c>
      <c r="B340" s="56" t="s">
        <v>159</v>
      </c>
      <c r="C340" s="56" t="s">
        <v>377</v>
      </c>
      <c r="D340" s="56">
        <v>1996</v>
      </c>
      <c r="E340" s="58">
        <v>10472407</v>
      </c>
      <c r="F340" s="58">
        <v>8884968</v>
      </c>
      <c r="G340" s="59">
        <v>8833526</v>
      </c>
      <c r="H340" s="59">
        <v>1638881</v>
      </c>
      <c r="I340" s="60">
        <v>0</v>
      </c>
      <c r="J340" s="58">
        <v>-1587439</v>
      </c>
      <c r="K340" s="62">
        <v>15774</v>
      </c>
      <c r="L340" s="61"/>
      <c r="M340" s="61"/>
      <c r="N340" s="61"/>
      <c r="O340" s="61"/>
      <c r="P340" s="62">
        <v>528607</v>
      </c>
      <c r="Q340" s="61"/>
      <c r="R340" s="62">
        <v>24467</v>
      </c>
      <c r="S340" s="61"/>
      <c r="T340" s="61"/>
      <c r="U340" s="61"/>
      <c r="V340" s="61"/>
      <c r="W340" s="62">
        <v>1122272</v>
      </c>
      <c r="X340" s="61"/>
      <c r="Y340" s="61"/>
      <c r="Z340" s="61"/>
      <c r="AA340" s="62">
        <v>3909855</v>
      </c>
      <c r="AB340" s="61"/>
      <c r="AC340" s="61"/>
      <c r="AD340" s="62">
        <v>1647016</v>
      </c>
      <c r="AE340" s="61"/>
      <c r="AF340" s="62">
        <v>910134</v>
      </c>
      <c r="AG340" s="61"/>
      <c r="AH340" s="61"/>
      <c r="AI340" s="62">
        <v>675401</v>
      </c>
      <c r="AJ340" s="61"/>
      <c r="AK340" s="61"/>
      <c r="AL340" s="61"/>
      <c r="AM340" s="61"/>
      <c r="AN340" s="61"/>
      <c r="AO340" s="61"/>
      <c r="AP340" s="62">
        <v>58375</v>
      </c>
      <c r="AQ340" s="61"/>
      <c r="AR340" s="62">
        <v>220676</v>
      </c>
      <c r="AS340" s="61"/>
      <c r="AT340" s="61"/>
      <c r="AU340" s="61"/>
      <c r="AV340" s="62">
        <v>11830</v>
      </c>
      <c r="AW340" s="61"/>
      <c r="AX340" s="61"/>
      <c r="AY340" s="62">
        <v>322710</v>
      </c>
      <c r="AZ340" s="61"/>
      <c r="BA340" s="62">
        <v>586849</v>
      </c>
      <c r="BB340" s="61"/>
      <c r="BC340" s="61"/>
      <c r="BD340" s="61"/>
      <c r="BE340" s="62">
        <v>436211</v>
      </c>
      <c r="BF340" s="61"/>
      <c r="BG340" s="61"/>
      <c r="BH340" s="61"/>
      <c r="BI340" s="61"/>
      <c r="BJ340" s="61"/>
      <c r="BK340" s="62">
        <v>2230</v>
      </c>
      <c r="BL340" s="61"/>
      <c r="BM340" s="61"/>
      <c r="BN340" s="61"/>
      <c r="BO340" s="62">
        <v>-1587439</v>
      </c>
    </row>
    <row r="341" spans="1:67" x14ac:dyDescent="0.2">
      <c r="A341" s="63" t="s">
        <v>14</v>
      </c>
      <c r="B341" s="56" t="s">
        <v>159</v>
      </c>
      <c r="C341" s="56" t="s">
        <v>377</v>
      </c>
      <c r="D341" s="56">
        <v>1997</v>
      </c>
      <c r="E341" s="58">
        <v>11401962</v>
      </c>
      <c r="F341" s="58">
        <v>9569202</v>
      </c>
      <c r="G341" s="59">
        <v>9487927</v>
      </c>
      <c r="H341" s="59">
        <v>1914035</v>
      </c>
      <c r="I341" s="60">
        <v>0</v>
      </c>
      <c r="J341" s="58">
        <v>-1832760</v>
      </c>
      <c r="K341" s="62">
        <v>87333</v>
      </c>
      <c r="L341" s="61"/>
      <c r="M341" s="61"/>
      <c r="N341" s="61"/>
      <c r="O341" s="61"/>
      <c r="P341" s="62">
        <v>84953</v>
      </c>
      <c r="Q341" s="62">
        <v>467428</v>
      </c>
      <c r="R341" s="61"/>
      <c r="S341" s="61"/>
      <c r="T341" s="61"/>
      <c r="U341" s="61"/>
      <c r="V341" s="61"/>
      <c r="W341" s="62">
        <v>1122272</v>
      </c>
      <c r="X341" s="61"/>
      <c r="Y341" s="61"/>
      <c r="Z341" s="61"/>
      <c r="AA341" s="62">
        <v>4304928</v>
      </c>
      <c r="AB341" s="61"/>
      <c r="AC341" s="61"/>
      <c r="AD341" s="62">
        <v>1823443</v>
      </c>
      <c r="AE341" s="61"/>
      <c r="AF341" s="62">
        <v>918167</v>
      </c>
      <c r="AG341" s="61"/>
      <c r="AH341" s="61"/>
      <c r="AI341" s="62">
        <v>679403</v>
      </c>
      <c r="AJ341" s="61"/>
      <c r="AK341" s="61"/>
      <c r="AL341" s="61"/>
      <c r="AM341" s="61"/>
      <c r="AN341" s="61"/>
      <c r="AO341" s="61"/>
      <c r="AP341" s="62">
        <v>58375</v>
      </c>
      <c r="AQ341" s="61"/>
      <c r="AR341" s="62">
        <v>272266</v>
      </c>
      <c r="AS341" s="61"/>
      <c r="AT341" s="61"/>
      <c r="AU341" s="61"/>
      <c r="AV341" s="62">
        <v>11830</v>
      </c>
      <c r="AW341" s="61"/>
      <c r="AX341" s="61"/>
      <c r="AY341" s="62">
        <v>365523</v>
      </c>
      <c r="AZ341" s="61"/>
      <c r="BA341" s="62">
        <v>594193</v>
      </c>
      <c r="BB341" s="61"/>
      <c r="BC341" s="61"/>
      <c r="BD341" s="61"/>
      <c r="BE341" s="62">
        <v>572610</v>
      </c>
      <c r="BF341" s="61"/>
      <c r="BG341" s="61"/>
      <c r="BH341" s="61"/>
      <c r="BI341" s="62">
        <v>37008</v>
      </c>
      <c r="BJ341" s="61"/>
      <c r="BK341" s="62">
        <v>2230</v>
      </c>
      <c r="BL341" s="61"/>
      <c r="BM341" s="61"/>
      <c r="BN341" s="61"/>
      <c r="BO341" s="62">
        <v>-1832760</v>
      </c>
    </row>
    <row r="342" spans="1:67" x14ac:dyDescent="0.2">
      <c r="A342" s="63" t="s">
        <v>14</v>
      </c>
      <c r="B342" s="56" t="s">
        <v>159</v>
      </c>
      <c r="C342" s="56" t="s">
        <v>377</v>
      </c>
      <c r="D342" s="56">
        <v>1998</v>
      </c>
      <c r="E342" s="58">
        <v>10981671</v>
      </c>
      <c r="F342" s="58">
        <v>10154229</v>
      </c>
      <c r="G342" s="59">
        <v>9948459</v>
      </c>
      <c r="H342" s="59">
        <v>2155484</v>
      </c>
      <c r="I342" s="60">
        <v>1122272</v>
      </c>
      <c r="J342" s="58">
        <v>-1949714</v>
      </c>
      <c r="K342" s="62">
        <v>87333</v>
      </c>
      <c r="L342" s="61"/>
      <c r="M342" s="61"/>
      <c r="N342" s="61"/>
      <c r="O342" s="61"/>
      <c r="P342" s="62">
        <v>80668</v>
      </c>
      <c r="Q342" s="62">
        <v>522809</v>
      </c>
      <c r="R342" s="61"/>
      <c r="S342" s="61"/>
      <c r="T342" s="61"/>
      <c r="U342" s="62">
        <v>1122272</v>
      </c>
      <c r="V342" s="61"/>
      <c r="W342" s="61"/>
      <c r="X342" s="61"/>
      <c r="Y342" s="61"/>
      <c r="Z342" s="61"/>
      <c r="AA342" s="62">
        <v>4596184</v>
      </c>
      <c r="AB342" s="61"/>
      <c r="AC342" s="61"/>
      <c r="AD342" s="62">
        <v>1935781</v>
      </c>
      <c r="AE342" s="61"/>
      <c r="AF342" s="62">
        <v>924009</v>
      </c>
      <c r="AG342" s="61"/>
      <c r="AH342" s="61"/>
      <c r="AI342" s="62">
        <v>679403</v>
      </c>
      <c r="AJ342" s="61"/>
      <c r="AK342" s="61"/>
      <c r="AL342" s="61"/>
      <c r="AM342" s="61"/>
      <c r="AN342" s="61"/>
      <c r="AO342" s="61"/>
      <c r="AP342" s="62">
        <v>62729</v>
      </c>
      <c r="AQ342" s="61"/>
      <c r="AR342" s="62">
        <v>311698</v>
      </c>
      <c r="AS342" s="61"/>
      <c r="AT342" s="61"/>
      <c r="AU342" s="61"/>
      <c r="AV342" s="62">
        <v>11830</v>
      </c>
      <c r="AW342" s="61"/>
      <c r="AX342" s="61"/>
      <c r="AY342" s="62">
        <v>378947</v>
      </c>
      <c r="AZ342" s="61"/>
      <c r="BA342" s="62">
        <v>594193</v>
      </c>
      <c r="BB342" s="61"/>
      <c r="BC342" s="61"/>
      <c r="BD342" s="61"/>
      <c r="BE342" s="62">
        <v>650294</v>
      </c>
      <c r="BF342" s="61"/>
      <c r="BG342" s="62">
        <v>143563</v>
      </c>
      <c r="BH342" s="61"/>
      <c r="BI342" s="61"/>
      <c r="BJ342" s="61"/>
      <c r="BK342" s="62">
        <v>2230</v>
      </c>
      <c r="BL342" s="61"/>
      <c r="BM342" s="61"/>
      <c r="BN342" s="61"/>
      <c r="BO342" s="62">
        <v>-1949714</v>
      </c>
    </row>
    <row r="343" spans="1:67" x14ac:dyDescent="0.2">
      <c r="A343" s="63" t="s">
        <v>14</v>
      </c>
      <c r="B343" s="56" t="s">
        <v>159</v>
      </c>
      <c r="C343" s="56" t="s">
        <v>378</v>
      </c>
      <c r="D343" s="56">
        <v>1989</v>
      </c>
      <c r="E343" s="58">
        <v>429807</v>
      </c>
      <c r="F343" s="58">
        <v>429734</v>
      </c>
      <c r="G343" s="59">
        <v>397499</v>
      </c>
      <c r="H343" s="59">
        <v>32308</v>
      </c>
      <c r="I343" s="60">
        <v>0</v>
      </c>
      <c r="J343" s="58">
        <v>-73</v>
      </c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2">
        <v>222333</v>
      </c>
      <c r="AB343" s="61"/>
      <c r="AC343" s="61"/>
      <c r="AD343" s="62">
        <v>41295</v>
      </c>
      <c r="AE343" s="61"/>
      <c r="AF343" s="62">
        <v>89612</v>
      </c>
      <c r="AG343" s="61"/>
      <c r="AH343" s="61"/>
      <c r="AI343" s="62">
        <v>44259</v>
      </c>
      <c r="AJ343" s="61"/>
      <c r="AK343" s="61"/>
      <c r="AL343" s="61"/>
      <c r="AM343" s="61"/>
      <c r="AN343" s="61"/>
      <c r="AO343" s="61"/>
      <c r="AP343" s="62">
        <v>8286</v>
      </c>
      <c r="AQ343" s="61"/>
      <c r="AR343" s="61"/>
      <c r="AS343" s="61"/>
      <c r="AT343" s="61"/>
      <c r="AU343" s="61"/>
      <c r="AV343" s="61"/>
      <c r="AW343" s="61"/>
      <c r="AX343" s="61"/>
      <c r="AY343" s="62">
        <v>5379</v>
      </c>
      <c r="AZ343" s="61"/>
      <c r="BA343" s="62">
        <v>18643</v>
      </c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>
        <v>-73</v>
      </c>
    </row>
    <row r="344" spans="1:67" x14ac:dyDescent="0.2">
      <c r="A344" s="63" t="s">
        <v>14</v>
      </c>
      <c r="B344" s="56" t="s">
        <v>159</v>
      </c>
      <c r="C344" s="56" t="s">
        <v>378</v>
      </c>
      <c r="D344" s="56">
        <v>1990</v>
      </c>
      <c r="E344" s="58">
        <v>489595</v>
      </c>
      <c r="F344" s="58">
        <v>489522</v>
      </c>
      <c r="G344" s="59">
        <v>456846</v>
      </c>
      <c r="H344" s="59">
        <v>32749</v>
      </c>
      <c r="I344" s="60">
        <v>0</v>
      </c>
      <c r="J344" s="58">
        <v>-73</v>
      </c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2">
        <v>267941</v>
      </c>
      <c r="AB344" s="61"/>
      <c r="AC344" s="61"/>
      <c r="AD344" s="62">
        <v>44000</v>
      </c>
      <c r="AE344" s="61"/>
      <c r="AF344" s="62">
        <v>100646</v>
      </c>
      <c r="AG344" s="61"/>
      <c r="AH344" s="61"/>
      <c r="AI344" s="62">
        <v>44259</v>
      </c>
      <c r="AJ344" s="61"/>
      <c r="AK344" s="61"/>
      <c r="AL344" s="61"/>
      <c r="AM344" s="61"/>
      <c r="AN344" s="61"/>
      <c r="AO344" s="61"/>
      <c r="AP344" s="62">
        <v>8727</v>
      </c>
      <c r="AQ344" s="61"/>
      <c r="AR344" s="61"/>
      <c r="AS344" s="61"/>
      <c r="AT344" s="61"/>
      <c r="AU344" s="61"/>
      <c r="AV344" s="61"/>
      <c r="AW344" s="61"/>
      <c r="AX344" s="61"/>
      <c r="AY344" s="62">
        <v>5379</v>
      </c>
      <c r="AZ344" s="61"/>
      <c r="BA344" s="62">
        <v>18643</v>
      </c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>
        <v>-73</v>
      </c>
    </row>
    <row r="345" spans="1:67" x14ac:dyDescent="0.2">
      <c r="A345" s="63" t="s">
        <v>14</v>
      </c>
      <c r="B345" s="56" t="s">
        <v>159</v>
      </c>
      <c r="C345" s="56" t="s">
        <v>378</v>
      </c>
      <c r="D345" s="56">
        <v>1991</v>
      </c>
      <c r="E345" s="58">
        <v>494666</v>
      </c>
      <c r="F345" s="58">
        <v>494593</v>
      </c>
      <c r="G345" s="59">
        <v>461917</v>
      </c>
      <c r="H345" s="59">
        <v>32749</v>
      </c>
      <c r="I345" s="60">
        <v>0</v>
      </c>
      <c r="J345" s="58">
        <v>-73</v>
      </c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2">
        <v>270387</v>
      </c>
      <c r="AB345" s="61"/>
      <c r="AC345" s="61"/>
      <c r="AD345" s="62">
        <v>46625</v>
      </c>
      <c r="AE345" s="61"/>
      <c r="AF345" s="62">
        <v>100646</v>
      </c>
      <c r="AG345" s="61"/>
      <c r="AH345" s="61"/>
      <c r="AI345" s="62">
        <v>44259</v>
      </c>
      <c r="AJ345" s="61"/>
      <c r="AK345" s="61"/>
      <c r="AL345" s="61"/>
      <c r="AM345" s="61"/>
      <c r="AN345" s="61"/>
      <c r="AO345" s="61"/>
      <c r="AP345" s="62">
        <v>8727</v>
      </c>
      <c r="AQ345" s="61"/>
      <c r="AR345" s="61"/>
      <c r="AS345" s="61"/>
      <c r="AT345" s="61"/>
      <c r="AU345" s="61"/>
      <c r="AV345" s="61"/>
      <c r="AW345" s="61"/>
      <c r="AX345" s="61"/>
      <c r="AY345" s="62">
        <v>5379</v>
      </c>
      <c r="AZ345" s="61"/>
      <c r="BA345" s="62">
        <v>18643</v>
      </c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>
        <v>-73</v>
      </c>
    </row>
    <row r="346" spans="1:67" x14ac:dyDescent="0.2">
      <c r="A346" s="63" t="s">
        <v>14</v>
      </c>
      <c r="B346" s="56" t="s">
        <v>159</v>
      </c>
      <c r="C346" s="56" t="s">
        <v>378</v>
      </c>
      <c r="D346" s="56">
        <v>1992</v>
      </c>
      <c r="E346" s="58">
        <v>507309</v>
      </c>
      <c r="F346" s="58">
        <v>507236</v>
      </c>
      <c r="G346" s="59">
        <v>468368</v>
      </c>
      <c r="H346" s="59">
        <v>38941</v>
      </c>
      <c r="I346" s="60">
        <v>0</v>
      </c>
      <c r="J346" s="58">
        <v>-73</v>
      </c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2">
        <v>271262</v>
      </c>
      <c r="AB346" s="61"/>
      <c r="AC346" s="61"/>
      <c r="AD346" s="62">
        <v>47853</v>
      </c>
      <c r="AE346" s="61"/>
      <c r="AF346" s="62">
        <v>103795</v>
      </c>
      <c r="AG346" s="61"/>
      <c r="AH346" s="61"/>
      <c r="AI346" s="62">
        <v>45458</v>
      </c>
      <c r="AJ346" s="61"/>
      <c r="AK346" s="61"/>
      <c r="AL346" s="61"/>
      <c r="AM346" s="61"/>
      <c r="AN346" s="61"/>
      <c r="AO346" s="61"/>
      <c r="AP346" s="62">
        <v>8727</v>
      </c>
      <c r="AQ346" s="61"/>
      <c r="AR346" s="62">
        <v>4275</v>
      </c>
      <c r="AS346" s="61"/>
      <c r="AT346" s="61"/>
      <c r="AU346" s="61"/>
      <c r="AV346" s="61"/>
      <c r="AW346" s="61"/>
      <c r="AX346" s="61"/>
      <c r="AY346" s="62">
        <v>7296</v>
      </c>
      <c r="AZ346" s="61"/>
      <c r="BA346" s="62">
        <v>18643</v>
      </c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>
        <v>-73</v>
      </c>
    </row>
    <row r="347" spans="1:67" x14ac:dyDescent="0.2">
      <c r="A347" s="63" t="s">
        <v>14</v>
      </c>
      <c r="B347" s="56" t="s">
        <v>159</v>
      </c>
      <c r="C347" s="56" t="s">
        <v>378</v>
      </c>
      <c r="D347" s="56">
        <v>1993</v>
      </c>
      <c r="E347" s="58">
        <v>508464</v>
      </c>
      <c r="F347" s="58">
        <v>508391</v>
      </c>
      <c r="G347" s="59">
        <v>468906</v>
      </c>
      <c r="H347" s="59">
        <v>39558</v>
      </c>
      <c r="I347" s="60">
        <v>0</v>
      </c>
      <c r="J347" s="58">
        <v>-73</v>
      </c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2">
        <v>272399</v>
      </c>
      <c r="AB347" s="61"/>
      <c r="AC347" s="61"/>
      <c r="AD347" s="62">
        <v>47465</v>
      </c>
      <c r="AE347" s="61"/>
      <c r="AF347" s="62">
        <v>104296</v>
      </c>
      <c r="AG347" s="61"/>
      <c r="AH347" s="61"/>
      <c r="AI347" s="62">
        <v>44746</v>
      </c>
      <c r="AJ347" s="61"/>
      <c r="AK347" s="61"/>
      <c r="AL347" s="61"/>
      <c r="AM347" s="61"/>
      <c r="AN347" s="61"/>
      <c r="AO347" s="61"/>
      <c r="AP347" s="62">
        <v>8727</v>
      </c>
      <c r="AQ347" s="61"/>
      <c r="AR347" s="62">
        <v>4892</v>
      </c>
      <c r="AS347" s="61"/>
      <c r="AT347" s="61"/>
      <c r="AU347" s="61"/>
      <c r="AV347" s="61"/>
      <c r="AW347" s="61"/>
      <c r="AX347" s="61"/>
      <c r="AY347" s="62">
        <v>7296</v>
      </c>
      <c r="AZ347" s="61"/>
      <c r="BA347" s="62">
        <v>18643</v>
      </c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>
        <v>-73</v>
      </c>
    </row>
    <row r="348" spans="1:67" x14ac:dyDescent="0.2">
      <c r="A348" s="57" t="s">
        <v>15</v>
      </c>
      <c r="B348" s="56" t="s">
        <v>15</v>
      </c>
      <c r="C348" s="56" t="s">
        <v>15</v>
      </c>
      <c r="D348" s="56">
        <v>2002</v>
      </c>
      <c r="E348" s="58">
        <v>2102385</v>
      </c>
      <c r="F348" s="58">
        <v>2102385</v>
      </c>
      <c r="G348" s="59">
        <v>2089671</v>
      </c>
      <c r="H348" s="59">
        <v>12714</v>
      </c>
      <c r="I348" s="60">
        <v>0</v>
      </c>
      <c r="J348" s="58">
        <v>0</v>
      </c>
      <c r="K348" s="61"/>
      <c r="L348" s="62">
        <v>50000</v>
      </c>
      <c r="M348" s="61"/>
      <c r="N348" s="61">
        <v>0</v>
      </c>
      <c r="O348" s="61">
        <v>0</v>
      </c>
      <c r="P348" s="61"/>
      <c r="Q348" s="61"/>
      <c r="R348" s="61"/>
      <c r="S348" s="61">
        <v>0</v>
      </c>
      <c r="T348" s="61">
        <v>0</v>
      </c>
      <c r="U348" s="61"/>
      <c r="V348" s="62">
        <v>193600</v>
      </c>
      <c r="W348" s="61"/>
      <c r="X348" s="61">
        <v>0</v>
      </c>
      <c r="Y348" s="62">
        <v>363555</v>
      </c>
      <c r="Z348" s="62">
        <v>359853</v>
      </c>
      <c r="AA348" s="61"/>
      <c r="AB348" s="61">
        <v>0</v>
      </c>
      <c r="AC348" s="62">
        <v>630013</v>
      </c>
      <c r="AD348" s="61"/>
      <c r="AE348" s="62">
        <v>399344</v>
      </c>
      <c r="AF348" s="61"/>
      <c r="AG348" s="62">
        <v>28949</v>
      </c>
      <c r="AH348" s="62">
        <v>64357</v>
      </c>
      <c r="AI348" s="61"/>
      <c r="AJ348" s="61">
        <v>0</v>
      </c>
      <c r="AK348" s="61">
        <v>0</v>
      </c>
      <c r="AL348" s="61">
        <v>0</v>
      </c>
      <c r="AM348" s="61">
        <v>0</v>
      </c>
      <c r="AN348" s="61">
        <v>0</v>
      </c>
      <c r="AO348" s="61">
        <v>0</v>
      </c>
      <c r="AP348" s="61"/>
      <c r="AQ348" s="62">
        <v>3156</v>
      </c>
      <c r="AR348" s="61"/>
      <c r="AS348" s="62">
        <v>5202</v>
      </c>
      <c r="AT348" s="62">
        <v>1656</v>
      </c>
      <c r="AU348" s="61">
        <v>0</v>
      </c>
      <c r="AV348" s="61"/>
      <c r="AW348" s="61">
        <v>0</v>
      </c>
      <c r="AX348" s="61">
        <v>0</v>
      </c>
      <c r="AY348" s="61"/>
      <c r="AZ348" s="62">
        <v>2700</v>
      </c>
      <c r="BA348" s="61"/>
      <c r="BB348" s="61">
        <v>0</v>
      </c>
      <c r="BC348" s="61">
        <v>0</v>
      </c>
      <c r="BD348" s="61">
        <v>0</v>
      </c>
      <c r="BE348" s="61"/>
      <c r="BF348" s="61">
        <v>0</v>
      </c>
      <c r="BG348" s="61"/>
      <c r="BH348" s="61">
        <v>0</v>
      </c>
      <c r="BI348" s="61"/>
      <c r="BJ348" s="61">
        <v>0</v>
      </c>
      <c r="BK348" s="61"/>
      <c r="BL348" s="61">
        <v>0</v>
      </c>
      <c r="BM348" s="61">
        <v>0</v>
      </c>
      <c r="BN348" s="61">
        <v>0</v>
      </c>
      <c r="BO348" s="61"/>
    </row>
    <row r="349" spans="1:67" x14ac:dyDescent="0.2">
      <c r="A349" s="57" t="s">
        <v>15</v>
      </c>
      <c r="B349" s="56" t="s">
        <v>15</v>
      </c>
      <c r="C349" s="56" t="s">
        <v>15</v>
      </c>
      <c r="D349" s="56">
        <v>2003</v>
      </c>
      <c r="E349" s="58">
        <v>2298642</v>
      </c>
      <c r="F349" s="58">
        <v>2298642</v>
      </c>
      <c r="G349" s="59">
        <v>2282146</v>
      </c>
      <c r="H349" s="59">
        <v>16496</v>
      </c>
      <c r="I349" s="60">
        <v>0</v>
      </c>
      <c r="J349" s="58">
        <v>0</v>
      </c>
      <c r="K349" s="61"/>
      <c r="L349" s="62">
        <v>50000</v>
      </c>
      <c r="M349" s="61"/>
      <c r="N349" s="61">
        <v>0</v>
      </c>
      <c r="O349" s="61">
        <v>0</v>
      </c>
      <c r="P349" s="61"/>
      <c r="Q349" s="61"/>
      <c r="R349" s="61"/>
      <c r="S349" s="61">
        <v>0</v>
      </c>
      <c r="T349" s="61">
        <v>0</v>
      </c>
      <c r="U349" s="61"/>
      <c r="V349" s="62">
        <v>193600</v>
      </c>
      <c r="W349" s="61"/>
      <c r="X349" s="61">
        <v>0</v>
      </c>
      <c r="Y349" s="62">
        <v>365391</v>
      </c>
      <c r="Z349" s="62">
        <v>361352</v>
      </c>
      <c r="AA349" s="61"/>
      <c r="AB349" s="61">
        <v>0</v>
      </c>
      <c r="AC349" s="62">
        <v>728842</v>
      </c>
      <c r="AD349" s="61"/>
      <c r="AE349" s="62">
        <v>449262</v>
      </c>
      <c r="AF349" s="61"/>
      <c r="AG349" s="62">
        <v>63934</v>
      </c>
      <c r="AH349" s="62">
        <v>69765</v>
      </c>
      <c r="AI349" s="61"/>
      <c r="AJ349" s="61">
        <v>0</v>
      </c>
      <c r="AK349" s="61">
        <v>0</v>
      </c>
      <c r="AL349" s="61">
        <v>0</v>
      </c>
      <c r="AM349" s="61">
        <v>0</v>
      </c>
      <c r="AN349" s="61">
        <v>0</v>
      </c>
      <c r="AO349" s="61">
        <v>0</v>
      </c>
      <c r="AP349" s="61"/>
      <c r="AQ349" s="62">
        <v>4750</v>
      </c>
      <c r="AR349" s="61"/>
      <c r="AS349" s="62">
        <v>6394</v>
      </c>
      <c r="AT349" s="62">
        <v>2652</v>
      </c>
      <c r="AU349" s="61">
        <v>0</v>
      </c>
      <c r="AV349" s="61"/>
      <c r="AW349" s="61">
        <v>0</v>
      </c>
      <c r="AX349" s="61">
        <v>0</v>
      </c>
      <c r="AY349" s="61"/>
      <c r="AZ349" s="62">
        <v>2700</v>
      </c>
      <c r="BA349" s="61"/>
      <c r="BB349" s="61">
        <v>0</v>
      </c>
      <c r="BC349" s="61">
        <v>0</v>
      </c>
      <c r="BD349" s="61">
        <v>0</v>
      </c>
      <c r="BE349" s="61"/>
      <c r="BF349" s="61">
        <v>0</v>
      </c>
      <c r="BG349" s="61"/>
      <c r="BH349" s="61">
        <v>0</v>
      </c>
      <c r="BI349" s="61"/>
      <c r="BJ349" s="61">
        <v>0</v>
      </c>
      <c r="BK349" s="61"/>
      <c r="BL349" s="61">
        <v>0</v>
      </c>
      <c r="BM349" s="61">
        <v>0</v>
      </c>
      <c r="BN349" s="61">
        <v>0</v>
      </c>
      <c r="BO349" s="61"/>
    </row>
    <row r="350" spans="1:67" x14ac:dyDescent="0.2">
      <c r="A350" s="57" t="s">
        <v>15</v>
      </c>
      <c r="B350" s="56" t="s">
        <v>15</v>
      </c>
      <c r="C350" s="56" t="s">
        <v>15</v>
      </c>
      <c r="D350" s="56">
        <v>2004</v>
      </c>
      <c r="E350" s="58">
        <v>2473106</v>
      </c>
      <c r="F350" s="58">
        <v>2473106</v>
      </c>
      <c r="G350" s="59">
        <v>2448886</v>
      </c>
      <c r="H350" s="59">
        <v>24220</v>
      </c>
      <c r="I350" s="60">
        <v>0</v>
      </c>
      <c r="J350" s="58">
        <v>0</v>
      </c>
      <c r="K350" s="61"/>
      <c r="L350" s="62">
        <v>50000</v>
      </c>
      <c r="M350" s="61"/>
      <c r="N350" s="61">
        <v>0</v>
      </c>
      <c r="O350" s="62">
        <v>2808</v>
      </c>
      <c r="P350" s="61"/>
      <c r="Q350" s="61"/>
      <c r="R350" s="61"/>
      <c r="S350" s="61">
        <v>0</v>
      </c>
      <c r="T350" s="61">
        <v>0</v>
      </c>
      <c r="U350" s="61"/>
      <c r="V350" s="62">
        <v>193600</v>
      </c>
      <c r="W350" s="61"/>
      <c r="X350" s="61">
        <v>0</v>
      </c>
      <c r="Y350" s="62">
        <v>365444</v>
      </c>
      <c r="Z350" s="62">
        <v>364973</v>
      </c>
      <c r="AA350" s="61"/>
      <c r="AB350" s="61">
        <v>0</v>
      </c>
      <c r="AC350" s="62">
        <v>828913</v>
      </c>
      <c r="AD350" s="61"/>
      <c r="AE350" s="62">
        <v>490113</v>
      </c>
      <c r="AF350" s="61"/>
      <c r="AG350" s="62">
        <v>79871</v>
      </c>
      <c r="AH350" s="62">
        <v>73164</v>
      </c>
      <c r="AI350" s="61"/>
      <c r="AJ350" s="61">
        <v>0</v>
      </c>
      <c r="AK350" s="61">
        <v>0</v>
      </c>
      <c r="AL350" s="61">
        <v>0</v>
      </c>
      <c r="AM350" s="61">
        <v>0</v>
      </c>
      <c r="AN350" s="61">
        <v>0</v>
      </c>
      <c r="AO350" s="61">
        <v>0</v>
      </c>
      <c r="AP350" s="61"/>
      <c r="AQ350" s="62">
        <v>7593</v>
      </c>
      <c r="AR350" s="61"/>
      <c r="AS350" s="62">
        <v>7787</v>
      </c>
      <c r="AT350" s="62">
        <v>6140</v>
      </c>
      <c r="AU350" s="61">
        <v>0</v>
      </c>
      <c r="AV350" s="61"/>
      <c r="AW350" s="61">
        <v>0</v>
      </c>
      <c r="AX350" s="61">
        <v>0</v>
      </c>
      <c r="AY350" s="61"/>
      <c r="AZ350" s="62">
        <v>2700</v>
      </c>
      <c r="BA350" s="61"/>
      <c r="BB350" s="61">
        <v>0</v>
      </c>
      <c r="BC350" s="61">
        <v>0</v>
      </c>
      <c r="BD350" s="61">
        <v>0</v>
      </c>
      <c r="BE350" s="61"/>
      <c r="BF350" s="61">
        <v>0</v>
      </c>
      <c r="BG350" s="61"/>
      <c r="BH350" s="61">
        <v>0</v>
      </c>
      <c r="BI350" s="61"/>
      <c r="BJ350" s="61">
        <v>0</v>
      </c>
      <c r="BK350" s="61"/>
      <c r="BL350" s="61">
        <v>0</v>
      </c>
      <c r="BM350" s="61">
        <v>0</v>
      </c>
      <c r="BN350" s="61">
        <v>0</v>
      </c>
      <c r="BO350" s="61"/>
    </row>
    <row r="351" spans="1:67" x14ac:dyDescent="0.2">
      <c r="A351" s="57" t="s">
        <v>15</v>
      </c>
      <c r="B351" s="56" t="s">
        <v>15</v>
      </c>
      <c r="C351" s="56" t="s">
        <v>15</v>
      </c>
      <c r="D351" s="56">
        <v>2005</v>
      </c>
      <c r="E351" s="58">
        <v>2626850</v>
      </c>
      <c r="F351" s="58">
        <v>2360119</v>
      </c>
      <c r="G351" s="59">
        <v>2585406</v>
      </c>
      <c r="H351" s="59">
        <v>41444</v>
      </c>
      <c r="I351" s="60">
        <v>0</v>
      </c>
      <c r="J351" s="58">
        <v>-266731</v>
      </c>
      <c r="K351" s="61"/>
      <c r="L351" s="62">
        <v>50000</v>
      </c>
      <c r="M351" s="61"/>
      <c r="N351" s="61">
        <v>0</v>
      </c>
      <c r="O351" s="62">
        <v>2808</v>
      </c>
      <c r="P351" s="61"/>
      <c r="Q351" s="61"/>
      <c r="R351" s="61"/>
      <c r="S351" s="61">
        <v>0</v>
      </c>
      <c r="T351" s="61">
        <v>0</v>
      </c>
      <c r="U351" s="61"/>
      <c r="V351" s="62">
        <v>193600</v>
      </c>
      <c r="W351" s="61"/>
      <c r="X351" s="61">
        <v>0</v>
      </c>
      <c r="Y351" s="62">
        <v>380123</v>
      </c>
      <c r="Z351" s="62">
        <v>447714</v>
      </c>
      <c r="AA351" s="61"/>
      <c r="AB351" s="61">
        <v>0</v>
      </c>
      <c r="AC351" s="62">
        <v>840271</v>
      </c>
      <c r="AD351" s="61"/>
      <c r="AE351" s="62">
        <v>499423</v>
      </c>
      <c r="AF351" s="61"/>
      <c r="AG351" s="62">
        <v>92988</v>
      </c>
      <c r="AH351" s="62">
        <v>78479</v>
      </c>
      <c r="AI351" s="61"/>
      <c r="AJ351" s="61">
        <v>0</v>
      </c>
      <c r="AK351" s="61">
        <v>0</v>
      </c>
      <c r="AL351" s="61">
        <v>0</v>
      </c>
      <c r="AM351" s="61">
        <v>0</v>
      </c>
      <c r="AN351" s="61">
        <v>0</v>
      </c>
      <c r="AO351" s="61">
        <v>0</v>
      </c>
      <c r="AP351" s="61"/>
      <c r="AQ351" s="62">
        <v>13347</v>
      </c>
      <c r="AR351" s="61"/>
      <c r="AS351" s="62">
        <v>10603</v>
      </c>
      <c r="AT351" s="62">
        <v>13213</v>
      </c>
      <c r="AU351" s="61">
        <v>0</v>
      </c>
      <c r="AV351" s="61"/>
      <c r="AW351" s="61">
        <v>0</v>
      </c>
      <c r="AX351" s="61">
        <v>0</v>
      </c>
      <c r="AY351" s="61"/>
      <c r="AZ351" s="62">
        <v>4281</v>
      </c>
      <c r="BA351" s="61"/>
      <c r="BB351" s="61">
        <v>0</v>
      </c>
      <c r="BC351" s="61">
        <v>0</v>
      </c>
      <c r="BD351" s="61">
        <v>0</v>
      </c>
      <c r="BE351" s="61"/>
      <c r="BF351" s="61">
        <v>0</v>
      </c>
      <c r="BG351" s="61"/>
      <c r="BH351" s="61">
        <v>0</v>
      </c>
      <c r="BI351" s="61"/>
      <c r="BJ351" s="61">
        <v>0</v>
      </c>
      <c r="BK351" s="61"/>
      <c r="BL351" s="61">
        <v>0</v>
      </c>
      <c r="BM351" s="61">
        <v>0</v>
      </c>
      <c r="BN351" s="62">
        <v>-266731</v>
      </c>
      <c r="BO351" s="61"/>
    </row>
    <row r="352" spans="1:67" x14ac:dyDescent="0.2">
      <c r="A352" s="57" t="s">
        <v>15</v>
      </c>
      <c r="B352" s="56" t="s">
        <v>15</v>
      </c>
      <c r="C352" s="56" t="s">
        <v>15</v>
      </c>
      <c r="D352" s="56">
        <v>2006</v>
      </c>
      <c r="E352" s="58">
        <v>2738123</v>
      </c>
      <c r="F352" s="58">
        <v>2418013</v>
      </c>
      <c r="G352" s="59">
        <v>2681962</v>
      </c>
      <c r="H352" s="59">
        <v>56161</v>
      </c>
      <c r="I352" s="60">
        <v>0</v>
      </c>
      <c r="J352" s="58">
        <v>-320110</v>
      </c>
      <c r="K352" s="61"/>
      <c r="L352" s="62">
        <v>50000</v>
      </c>
      <c r="M352" s="61"/>
      <c r="N352" s="61">
        <v>0</v>
      </c>
      <c r="O352" s="61">
        <v>0</v>
      </c>
      <c r="P352" s="61"/>
      <c r="Q352" s="61"/>
      <c r="R352" s="61"/>
      <c r="S352" s="62">
        <v>4320</v>
      </c>
      <c r="T352" s="61">
        <v>0</v>
      </c>
      <c r="U352" s="61"/>
      <c r="V352" s="62">
        <v>195423</v>
      </c>
      <c r="W352" s="61"/>
      <c r="X352" s="61">
        <v>0</v>
      </c>
      <c r="Y352" s="62">
        <v>398806</v>
      </c>
      <c r="Z352" s="62">
        <v>451558</v>
      </c>
      <c r="AA352" s="61"/>
      <c r="AB352" s="61">
        <v>0</v>
      </c>
      <c r="AC352" s="62">
        <v>884334</v>
      </c>
      <c r="AD352" s="61"/>
      <c r="AE352" s="62">
        <v>508585</v>
      </c>
      <c r="AF352" s="61"/>
      <c r="AG352" s="62">
        <v>109085</v>
      </c>
      <c r="AH352" s="62">
        <v>79851</v>
      </c>
      <c r="AI352" s="61"/>
      <c r="AJ352" s="61">
        <v>0</v>
      </c>
      <c r="AK352" s="61">
        <v>0</v>
      </c>
      <c r="AL352" s="61">
        <v>0</v>
      </c>
      <c r="AM352" s="61">
        <v>0</v>
      </c>
      <c r="AN352" s="61">
        <v>0</v>
      </c>
      <c r="AO352" s="61">
        <v>0</v>
      </c>
      <c r="AP352" s="61"/>
      <c r="AQ352" s="62">
        <v>24122</v>
      </c>
      <c r="AR352" s="61"/>
      <c r="AS352" s="62">
        <v>12115</v>
      </c>
      <c r="AT352" s="62">
        <v>15643</v>
      </c>
      <c r="AU352" s="61">
        <v>0</v>
      </c>
      <c r="AV352" s="61"/>
      <c r="AW352" s="61">
        <v>0</v>
      </c>
      <c r="AX352" s="61">
        <v>0</v>
      </c>
      <c r="AY352" s="61"/>
      <c r="AZ352" s="62">
        <v>4281</v>
      </c>
      <c r="BA352" s="61"/>
      <c r="BB352" s="61">
        <v>0</v>
      </c>
      <c r="BC352" s="61">
        <v>0</v>
      </c>
      <c r="BD352" s="61">
        <v>0</v>
      </c>
      <c r="BE352" s="61"/>
      <c r="BF352" s="61">
        <v>0</v>
      </c>
      <c r="BG352" s="61"/>
      <c r="BH352" s="61">
        <v>0</v>
      </c>
      <c r="BI352" s="61"/>
      <c r="BJ352" s="61">
        <v>0</v>
      </c>
      <c r="BK352" s="61"/>
      <c r="BL352" s="61">
        <v>0</v>
      </c>
      <c r="BM352" s="61">
        <v>0</v>
      </c>
      <c r="BN352" s="62">
        <v>-320110</v>
      </c>
      <c r="BO352" s="61"/>
    </row>
    <row r="353" spans="1:67" x14ac:dyDescent="0.2">
      <c r="A353" s="57" t="s">
        <v>15</v>
      </c>
      <c r="B353" s="56" t="s">
        <v>15</v>
      </c>
      <c r="C353" s="56" t="s">
        <v>15</v>
      </c>
      <c r="D353" s="56">
        <v>2007</v>
      </c>
      <c r="E353" s="58">
        <v>2906234</v>
      </c>
      <c r="F353" s="58">
        <v>2511594</v>
      </c>
      <c r="G353" s="59">
        <v>2843148</v>
      </c>
      <c r="H353" s="59">
        <v>63086</v>
      </c>
      <c r="I353" s="60">
        <v>0</v>
      </c>
      <c r="J353" s="58">
        <v>-394640</v>
      </c>
      <c r="K353" s="61"/>
      <c r="L353" s="62">
        <v>50000</v>
      </c>
      <c r="M353" s="61"/>
      <c r="N353" s="61">
        <v>0</v>
      </c>
      <c r="O353" s="62">
        <v>4320</v>
      </c>
      <c r="P353" s="61"/>
      <c r="Q353" s="61"/>
      <c r="R353" s="61"/>
      <c r="S353" s="61">
        <v>0</v>
      </c>
      <c r="T353" s="61">
        <v>0</v>
      </c>
      <c r="U353" s="61"/>
      <c r="V353" s="62">
        <v>197522</v>
      </c>
      <c r="W353" s="61"/>
      <c r="X353" s="61">
        <v>0</v>
      </c>
      <c r="Y353" s="62">
        <v>417854</v>
      </c>
      <c r="Z353" s="62">
        <v>463183</v>
      </c>
      <c r="AA353" s="61"/>
      <c r="AB353" s="61">
        <v>0</v>
      </c>
      <c r="AC353" s="62">
        <v>939067</v>
      </c>
      <c r="AD353" s="61"/>
      <c r="AE353" s="62">
        <v>560586</v>
      </c>
      <c r="AF353" s="61"/>
      <c r="AG353" s="62">
        <v>131544</v>
      </c>
      <c r="AH353" s="62">
        <v>79072</v>
      </c>
      <c r="AI353" s="61"/>
      <c r="AJ353" s="61">
        <v>0</v>
      </c>
      <c r="AK353" s="61">
        <v>0</v>
      </c>
      <c r="AL353" s="61">
        <v>0</v>
      </c>
      <c r="AM353" s="61">
        <v>0</v>
      </c>
      <c r="AN353" s="61">
        <v>0</v>
      </c>
      <c r="AO353" s="61">
        <v>0</v>
      </c>
      <c r="AP353" s="61"/>
      <c r="AQ353" s="62">
        <v>28964</v>
      </c>
      <c r="AR353" s="61"/>
      <c r="AS353" s="62">
        <v>14198</v>
      </c>
      <c r="AT353" s="62">
        <v>15643</v>
      </c>
      <c r="AU353" s="61">
        <v>0</v>
      </c>
      <c r="AV353" s="61"/>
      <c r="AW353" s="61">
        <v>0</v>
      </c>
      <c r="AX353" s="61">
        <v>0</v>
      </c>
      <c r="AY353" s="61"/>
      <c r="AZ353" s="62">
        <v>4281</v>
      </c>
      <c r="BA353" s="61"/>
      <c r="BB353" s="61">
        <v>0</v>
      </c>
      <c r="BC353" s="61">
        <v>0</v>
      </c>
      <c r="BD353" s="61">
        <v>0</v>
      </c>
      <c r="BE353" s="61"/>
      <c r="BF353" s="61">
        <v>0</v>
      </c>
      <c r="BG353" s="61"/>
      <c r="BH353" s="61">
        <v>0</v>
      </c>
      <c r="BI353" s="61"/>
      <c r="BJ353" s="61">
        <v>0</v>
      </c>
      <c r="BK353" s="61"/>
      <c r="BL353" s="61">
        <v>0</v>
      </c>
      <c r="BM353" s="61">
        <v>0</v>
      </c>
      <c r="BN353" s="62">
        <v>-394640</v>
      </c>
      <c r="BO353" s="61"/>
    </row>
    <row r="354" spans="1:67" x14ac:dyDescent="0.2">
      <c r="A354" s="57" t="s">
        <v>15</v>
      </c>
      <c r="B354" s="56" t="s">
        <v>15</v>
      </c>
      <c r="C354" s="56" t="s">
        <v>15</v>
      </c>
      <c r="D354" s="56">
        <v>2008</v>
      </c>
      <c r="E354" s="58">
        <v>3070996</v>
      </c>
      <c r="F354" s="58">
        <v>2584097</v>
      </c>
      <c r="G354" s="59">
        <v>3005716</v>
      </c>
      <c r="H354" s="59">
        <v>65280</v>
      </c>
      <c r="I354" s="60">
        <v>0</v>
      </c>
      <c r="J354" s="58">
        <v>-486899</v>
      </c>
      <c r="K354" s="61"/>
      <c r="L354" s="62">
        <v>50000</v>
      </c>
      <c r="M354" s="61"/>
      <c r="N354" s="61">
        <v>0</v>
      </c>
      <c r="O354" s="61">
        <v>0</v>
      </c>
      <c r="P354" s="61"/>
      <c r="Q354" s="61"/>
      <c r="R354" s="61"/>
      <c r="S354" s="62">
        <v>4320</v>
      </c>
      <c r="T354" s="61">
        <v>0</v>
      </c>
      <c r="U354" s="61"/>
      <c r="V354" s="62">
        <v>211022</v>
      </c>
      <c r="W354" s="61"/>
      <c r="X354" s="61">
        <v>0</v>
      </c>
      <c r="Y354" s="62">
        <v>436177</v>
      </c>
      <c r="Z354" s="62">
        <v>536674</v>
      </c>
      <c r="AA354" s="61"/>
      <c r="AB354" s="61">
        <v>0</v>
      </c>
      <c r="AC354" s="62">
        <v>951271</v>
      </c>
      <c r="AD354" s="61"/>
      <c r="AE354" s="62">
        <v>587087</v>
      </c>
      <c r="AF354" s="61"/>
      <c r="AG354" s="62">
        <v>150093</v>
      </c>
      <c r="AH354" s="62">
        <v>79072</v>
      </c>
      <c r="AI354" s="61"/>
      <c r="AJ354" s="61">
        <v>0</v>
      </c>
      <c r="AK354" s="61">
        <v>0</v>
      </c>
      <c r="AL354" s="61">
        <v>0</v>
      </c>
      <c r="AM354" s="61">
        <v>0</v>
      </c>
      <c r="AN354" s="61">
        <v>0</v>
      </c>
      <c r="AO354" s="61">
        <v>0</v>
      </c>
      <c r="AP354" s="61"/>
      <c r="AQ354" s="62">
        <v>28964</v>
      </c>
      <c r="AR354" s="61"/>
      <c r="AS354" s="62">
        <v>16392</v>
      </c>
      <c r="AT354" s="62">
        <v>15643</v>
      </c>
      <c r="AU354" s="61">
        <v>0</v>
      </c>
      <c r="AV354" s="61"/>
      <c r="AW354" s="61">
        <v>0</v>
      </c>
      <c r="AX354" s="61">
        <v>0</v>
      </c>
      <c r="AY354" s="61"/>
      <c r="AZ354" s="62">
        <v>4281</v>
      </c>
      <c r="BA354" s="61"/>
      <c r="BB354" s="61">
        <v>0</v>
      </c>
      <c r="BC354" s="61">
        <v>0</v>
      </c>
      <c r="BD354" s="61">
        <v>0</v>
      </c>
      <c r="BE354" s="61"/>
      <c r="BF354" s="61">
        <v>0</v>
      </c>
      <c r="BG354" s="61"/>
      <c r="BH354" s="61">
        <v>0</v>
      </c>
      <c r="BI354" s="61"/>
      <c r="BJ354" s="61">
        <v>0</v>
      </c>
      <c r="BK354" s="61"/>
      <c r="BL354" s="61">
        <v>0</v>
      </c>
      <c r="BM354" s="61">
        <v>0</v>
      </c>
      <c r="BN354" s="62">
        <v>-486899</v>
      </c>
      <c r="BO354" s="61"/>
    </row>
    <row r="355" spans="1:67" x14ac:dyDescent="0.2">
      <c r="A355" s="57" t="s">
        <v>15</v>
      </c>
      <c r="B355" s="56" t="s">
        <v>15</v>
      </c>
      <c r="C355" s="56" t="s">
        <v>15</v>
      </c>
      <c r="D355" s="56">
        <v>2009</v>
      </c>
      <c r="E355" s="58">
        <v>3262563</v>
      </c>
      <c r="F355" s="58">
        <v>2841135</v>
      </c>
      <c r="G355" s="59">
        <v>3141067</v>
      </c>
      <c r="H355" s="59">
        <v>121496</v>
      </c>
      <c r="I355" s="60">
        <v>0</v>
      </c>
      <c r="J355" s="58">
        <v>-421428</v>
      </c>
      <c r="K355" s="61"/>
      <c r="L355" s="62">
        <v>50000</v>
      </c>
      <c r="M355" s="61"/>
      <c r="N355" s="61">
        <v>0</v>
      </c>
      <c r="O355" s="61">
        <v>0</v>
      </c>
      <c r="P355" s="61"/>
      <c r="Q355" s="61"/>
      <c r="R355" s="61"/>
      <c r="S355" s="62">
        <v>4320</v>
      </c>
      <c r="T355" s="61">
        <v>0</v>
      </c>
      <c r="U355" s="61"/>
      <c r="V355" s="62">
        <v>211022</v>
      </c>
      <c r="W355" s="61"/>
      <c r="X355" s="61">
        <v>0</v>
      </c>
      <c r="Y355" s="62">
        <v>480083</v>
      </c>
      <c r="Z355" s="62">
        <v>541906</v>
      </c>
      <c r="AA355" s="61"/>
      <c r="AB355" s="61">
        <v>0</v>
      </c>
      <c r="AC355" s="62">
        <v>952146</v>
      </c>
      <c r="AD355" s="61"/>
      <c r="AE355" s="62">
        <v>661053</v>
      </c>
      <c r="AF355" s="61"/>
      <c r="AG355" s="62">
        <v>161465</v>
      </c>
      <c r="AH355" s="62">
        <v>79072</v>
      </c>
      <c r="AI355" s="61"/>
      <c r="AJ355" s="61">
        <v>0</v>
      </c>
      <c r="AK355" s="61">
        <v>0</v>
      </c>
      <c r="AL355" s="61">
        <v>0</v>
      </c>
      <c r="AM355" s="61">
        <v>0</v>
      </c>
      <c r="AN355" s="61">
        <v>0</v>
      </c>
      <c r="AO355" s="61">
        <v>0</v>
      </c>
      <c r="AP355" s="61"/>
      <c r="AQ355" s="62">
        <v>31696</v>
      </c>
      <c r="AR355" s="61"/>
      <c r="AS355" s="62">
        <v>16392</v>
      </c>
      <c r="AT355" s="62">
        <v>69127</v>
      </c>
      <c r="AU355" s="61">
        <v>0</v>
      </c>
      <c r="AV355" s="61"/>
      <c r="AW355" s="61">
        <v>0</v>
      </c>
      <c r="AX355" s="61">
        <v>0</v>
      </c>
      <c r="AY355" s="61"/>
      <c r="AZ355" s="62">
        <v>4281</v>
      </c>
      <c r="BA355" s="61"/>
      <c r="BB355" s="61">
        <v>0</v>
      </c>
      <c r="BC355" s="61">
        <v>0</v>
      </c>
      <c r="BD355" s="61">
        <v>0</v>
      </c>
      <c r="BE355" s="61"/>
      <c r="BF355" s="61">
        <v>0</v>
      </c>
      <c r="BG355" s="61"/>
      <c r="BH355" s="61">
        <v>0</v>
      </c>
      <c r="BI355" s="61"/>
      <c r="BJ355" s="61">
        <v>0</v>
      </c>
      <c r="BK355" s="61"/>
      <c r="BL355" s="61">
        <v>0</v>
      </c>
      <c r="BM355" s="61">
        <v>0</v>
      </c>
      <c r="BN355" s="62">
        <v>-421428</v>
      </c>
      <c r="BO355" s="61"/>
    </row>
    <row r="356" spans="1:67" x14ac:dyDescent="0.2">
      <c r="A356" s="57" t="s">
        <v>15</v>
      </c>
      <c r="B356" s="56" t="s">
        <v>15</v>
      </c>
      <c r="C356" s="56" t="s">
        <v>15</v>
      </c>
      <c r="D356" s="56">
        <v>2010</v>
      </c>
      <c r="E356" s="58">
        <v>3423229</v>
      </c>
      <c r="F356" s="58">
        <v>3012122</v>
      </c>
      <c r="G356" s="59">
        <v>3277019</v>
      </c>
      <c r="H356" s="59">
        <v>146210</v>
      </c>
      <c r="I356" s="60">
        <v>0</v>
      </c>
      <c r="J356" s="58">
        <v>-411107</v>
      </c>
      <c r="K356" s="61"/>
      <c r="L356" s="62">
        <v>50000</v>
      </c>
      <c r="M356" s="61"/>
      <c r="N356" s="61">
        <v>0</v>
      </c>
      <c r="O356" s="61">
        <v>0</v>
      </c>
      <c r="P356" s="61"/>
      <c r="Q356" s="61"/>
      <c r="R356" s="61"/>
      <c r="S356" s="61">
        <v>0</v>
      </c>
      <c r="T356" s="61">
        <v>0</v>
      </c>
      <c r="U356" s="61"/>
      <c r="V356" s="62">
        <v>247218</v>
      </c>
      <c r="W356" s="61"/>
      <c r="X356" s="61">
        <v>0</v>
      </c>
      <c r="Y356" s="62">
        <v>542339</v>
      </c>
      <c r="Z356" s="62">
        <v>542762</v>
      </c>
      <c r="AA356" s="61"/>
      <c r="AB356" s="61">
        <v>0</v>
      </c>
      <c r="AC356" s="62">
        <v>952146</v>
      </c>
      <c r="AD356" s="61"/>
      <c r="AE356" s="62">
        <v>689380</v>
      </c>
      <c r="AF356" s="61"/>
      <c r="AG356" s="62">
        <v>174102</v>
      </c>
      <c r="AH356" s="62">
        <v>79072</v>
      </c>
      <c r="AI356" s="61"/>
      <c r="AJ356" s="61">
        <v>0</v>
      </c>
      <c r="AK356" s="61">
        <v>0</v>
      </c>
      <c r="AL356" s="61">
        <v>0</v>
      </c>
      <c r="AM356" s="61">
        <v>0</v>
      </c>
      <c r="AN356" s="61">
        <v>0</v>
      </c>
      <c r="AO356" s="61">
        <v>0</v>
      </c>
      <c r="AP356" s="61"/>
      <c r="AQ356" s="62">
        <v>34709</v>
      </c>
      <c r="AR356" s="61"/>
      <c r="AS356" s="62">
        <v>19473</v>
      </c>
      <c r="AT356" s="62">
        <v>83427</v>
      </c>
      <c r="AU356" s="61">
        <v>0</v>
      </c>
      <c r="AV356" s="61"/>
      <c r="AW356" s="62">
        <v>4320</v>
      </c>
      <c r="AX356" s="61">
        <v>0</v>
      </c>
      <c r="AY356" s="61"/>
      <c r="AZ356" s="62">
        <v>4281</v>
      </c>
      <c r="BA356" s="61"/>
      <c r="BB356" s="61">
        <v>0</v>
      </c>
      <c r="BC356" s="61">
        <v>0</v>
      </c>
      <c r="BD356" s="61">
        <v>0</v>
      </c>
      <c r="BE356" s="61"/>
      <c r="BF356" s="61">
        <v>0</v>
      </c>
      <c r="BG356" s="61"/>
      <c r="BH356" s="61">
        <v>0</v>
      </c>
      <c r="BI356" s="61"/>
      <c r="BJ356" s="61">
        <v>0</v>
      </c>
      <c r="BK356" s="61"/>
      <c r="BL356" s="61">
        <v>0</v>
      </c>
      <c r="BM356" s="61">
        <v>0</v>
      </c>
      <c r="BN356" s="62">
        <v>-411107</v>
      </c>
      <c r="BO356" s="61"/>
    </row>
    <row r="357" spans="1:67" x14ac:dyDescent="0.2">
      <c r="A357" s="57" t="s">
        <v>15</v>
      </c>
      <c r="B357" s="56" t="s">
        <v>15</v>
      </c>
      <c r="C357" s="56" t="s">
        <v>15</v>
      </c>
      <c r="D357" s="56">
        <v>2011</v>
      </c>
      <c r="E357" s="58">
        <v>3522013</v>
      </c>
      <c r="F357" s="58">
        <v>3125187</v>
      </c>
      <c r="G357" s="59">
        <v>3357289</v>
      </c>
      <c r="H357" s="59">
        <v>164724</v>
      </c>
      <c r="I357" s="60">
        <v>0</v>
      </c>
      <c r="J357" s="58">
        <v>-396826</v>
      </c>
      <c r="K357" s="61"/>
      <c r="L357" s="62">
        <v>50000</v>
      </c>
      <c r="M357" s="61"/>
      <c r="N357" s="61">
        <v>0</v>
      </c>
      <c r="O357" s="61">
        <v>0</v>
      </c>
      <c r="P357" s="61"/>
      <c r="Q357" s="61"/>
      <c r="R357" s="61"/>
      <c r="S357" s="61">
        <v>0</v>
      </c>
      <c r="T357" s="61">
        <v>0</v>
      </c>
      <c r="U357" s="61"/>
      <c r="V357" s="62">
        <v>279577</v>
      </c>
      <c r="W357" s="61"/>
      <c r="X357" s="61">
        <v>0</v>
      </c>
      <c r="Y357" s="62">
        <v>560435</v>
      </c>
      <c r="Z357" s="62">
        <v>546987</v>
      </c>
      <c r="AA357" s="61"/>
      <c r="AB357" s="61">
        <v>0</v>
      </c>
      <c r="AC357" s="62">
        <v>952146</v>
      </c>
      <c r="AD357" s="61"/>
      <c r="AE357" s="62">
        <v>710934</v>
      </c>
      <c r="AF357" s="61"/>
      <c r="AG357" s="62">
        <v>178138</v>
      </c>
      <c r="AH357" s="62">
        <v>79072</v>
      </c>
      <c r="AI357" s="61"/>
      <c r="AJ357" s="61">
        <v>0</v>
      </c>
      <c r="AK357" s="61">
        <v>0</v>
      </c>
      <c r="AL357" s="61">
        <v>0</v>
      </c>
      <c r="AM357" s="61">
        <v>0</v>
      </c>
      <c r="AN357" s="61">
        <v>0</v>
      </c>
      <c r="AO357" s="61">
        <v>0</v>
      </c>
      <c r="AP357" s="61"/>
      <c r="AQ357" s="62">
        <v>49403</v>
      </c>
      <c r="AR357" s="61"/>
      <c r="AS357" s="62">
        <v>21793</v>
      </c>
      <c r="AT357" s="62">
        <v>84927</v>
      </c>
      <c r="AU357" s="61">
        <v>0</v>
      </c>
      <c r="AV357" s="61"/>
      <c r="AW357" s="62">
        <v>4320</v>
      </c>
      <c r="AX357" s="61">
        <v>0</v>
      </c>
      <c r="AY357" s="61"/>
      <c r="AZ357" s="62">
        <v>4281</v>
      </c>
      <c r="BA357" s="61"/>
      <c r="BB357" s="61">
        <v>0</v>
      </c>
      <c r="BC357" s="61">
        <v>0</v>
      </c>
      <c r="BD357" s="61">
        <v>0</v>
      </c>
      <c r="BE357" s="61"/>
      <c r="BF357" s="61">
        <v>0</v>
      </c>
      <c r="BG357" s="61"/>
      <c r="BH357" s="61">
        <v>0</v>
      </c>
      <c r="BI357" s="61"/>
      <c r="BJ357" s="61">
        <v>0</v>
      </c>
      <c r="BK357" s="61"/>
      <c r="BL357" s="61">
        <v>0</v>
      </c>
      <c r="BM357" s="61">
        <v>0</v>
      </c>
      <c r="BN357" s="62">
        <v>-396826</v>
      </c>
      <c r="BO357" s="61"/>
    </row>
    <row r="358" spans="1:67" x14ac:dyDescent="0.2">
      <c r="A358" s="57" t="s">
        <v>15</v>
      </c>
      <c r="B358" s="56" t="s">
        <v>15</v>
      </c>
      <c r="C358" s="56" t="s">
        <v>379</v>
      </c>
      <c r="D358" s="56">
        <v>1989</v>
      </c>
      <c r="E358" s="58">
        <v>1850149</v>
      </c>
      <c r="F358" s="58">
        <v>1819954</v>
      </c>
      <c r="G358" s="59">
        <v>1836236</v>
      </c>
      <c r="H358" s="59">
        <v>13913</v>
      </c>
      <c r="I358" s="60">
        <v>0</v>
      </c>
      <c r="J358" s="58">
        <v>-30195</v>
      </c>
      <c r="K358" s="62">
        <v>20539</v>
      </c>
      <c r="L358" s="61"/>
      <c r="M358" s="62">
        <v>3504</v>
      </c>
      <c r="N358" s="61"/>
      <c r="O358" s="61"/>
      <c r="P358" s="61"/>
      <c r="Q358" s="61"/>
      <c r="R358" s="61"/>
      <c r="S358" s="61"/>
      <c r="T358" s="61"/>
      <c r="U358" s="61"/>
      <c r="V358" s="61"/>
      <c r="W358" s="62">
        <v>329250</v>
      </c>
      <c r="X358" s="61"/>
      <c r="Y358" s="61"/>
      <c r="Z358" s="61"/>
      <c r="AA358" s="62">
        <v>688572</v>
      </c>
      <c r="AB358" s="61"/>
      <c r="AC358" s="61"/>
      <c r="AD358" s="62">
        <v>350266</v>
      </c>
      <c r="AE358" s="61"/>
      <c r="AF358" s="62">
        <v>328274</v>
      </c>
      <c r="AG358" s="61"/>
      <c r="AH358" s="61"/>
      <c r="AI358" s="62">
        <v>115831</v>
      </c>
      <c r="AJ358" s="61"/>
      <c r="AK358" s="61"/>
      <c r="AL358" s="61"/>
      <c r="AM358" s="61"/>
      <c r="AN358" s="61"/>
      <c r="AO358" s="61"/>
      <c r="AP358" s="62">
        <v>8734</v>
      </c>
      <c r="AQ358" s="61"/>
      <c r="AR358" s="61"/>
      <c r="AS358" s="61"/>
      <c r="AT358" s="61"/>
      <c r="AU358" s="61"/>
      <c r="AV358" s="61"/>
      <c r="AW358" s="61"/>
      <c r="AX358" s="61"/>
      <c r="AY358" s="62">
        <v>5179</v>
      </c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2">
        <v>-30195</v>
      </c>
    </row>
    <row r="359" spans="1:67" x14ac:dyDescent="0.2">
      <c r="A359" s="57" t="s">
        <v>15</v>
      </c>
      <c r="B359" s="56" t="s">
        <v>15</v>
      </c>
      <c r="C359" s="56" t="s">
        <v>379</v>
      </c>
      <c r="D359" s="56">
        <v>1990</v>
      </c>
      <c r="E359" s="58">
        <v>2007236</v>
      </c>
      <c r="F359" s="58">
        <v>1977041</v>
      </c>
      <c r="G359" s="59">
        <v>1983077</v>
      </c>
      <c r="H359" s="59">
        <v>24159</v>
      </c>
      <c r="I359" s="60">
        <v>0</v>
      </c>
      <c r="J359" s="58">
        <v>-30195</v>
      </c>
      <c r="K359" s="62">
        <v>20539</v>
      </c>
      <c r="L359" s="61"/>
      <c r="M359" s="62">
        <v>3558</v>
      </c>
      <c r="N359" s="61"/>
      <c r="O359" s="61"/>
      <c r="P359" s="61"/>
      <c r="Q359" s="61"/>
      <c r="R359" s="61"/>
      <c r="S359" s="61"/>
      <c r="T359" s="61"/>
      <c r="U359" s="61"/>
      <c r="V359" s="61"/>
      <c r="W359" s="62">
        <v>344495</v>
      </c>
      <c r="X359" s="61"/>
      <c r="Y359" s="61"/>
      <c r="Z359" s="61"/>
      <c r="AA359" s="62">
        <v>780336</v>
      </c>
      <c r="AB359" s="61"/>
      <c r="AC359" s="61"/>
      <c r="AD359" s="62">
        <v>356365</v>
      </c>
      <c r="AE359" s="61"/>
      <c r="AF359" s="62">
        <v>357921</v>
      </c>
      <c r="AG359" s="61"/>
      <c r="AH359" s="61"/>
      <c r="AI359" s="62">
        <v>119863</v>
      </c>
      <c r="AJ359" s="61"/>
      <c r="AK359" s="61"/>
      <c r="AL359" s="61"/>
      <c r="AM359" s="61"/>
      <c r="AN359" s="61"/>
      <c r="AO359" s="61"/>
      <c r="AP359" s="62">
        <v>10108</v>
      </c>
      <c r="AQ359" s="61"/>
      <c r="AR359" s="62">
        <v>8872</v>
      </c>
      <c r="AS359" s="61"/>
      <c r="AT359" s="61"/>
      <c r="AU359" s="61"/>
      <c r="AV359" s="61"/>
      <c r="AW359" s="61"/>
      <c r="AX359" s="61"/>
      <c r="AY359" s="62">
        <v>5179</v>
      </c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2">
        <v>-30195</v>
      </c>
    </row>
    <row r="360" spans="1:67" x14ac:dyDescent="0.2">
      <c r="A360" s="57" t="s">
        <v>15</v>
      </c>
      <c r="B360" s="56" t="s">
        <v>15</v>
      </c>
      <c r="C360" s="56" t="s">
        <v>379</v>
      </c>
      <c r="D360" s="56">
        <v>1991</v>
      </c>
      <c r="E360" s="58">
        <v>2060280</v>
      </c>
      <c r="F360" s="58">
        <v>2030085</v>
      </c>
      <c r="G360" s="59">
        <v>2015765</v>
      </c>
      <c r="H360" s="59">
        <v>44515</v>
      </c>
      <c r="I360" s="60">
        <v>0</v>
      </c>
      <c r="J360" s="58">
        <v>-30195</v>
      </c>
      <c r="K360" s="62">
        <v>20539</v>
      </c>
      <c r="L360" s="61"/>
      <c r="M360" s="62">
        <v>3558</v>
      </c>
      <c r="N360" s="61"/>
      <c r="O360" s="61"/>
      <c r="P360" s="61"/>
      <c r="Q360" s="61"/>
      <c r="R360" s="61"/>
      <c r="S360" s="61"/>
      <c r="T360" s="61"/>
      <c r="U360" s="61"/>
      <c r="V360" s="61"/>
      <c r="W360" s="62">
        <v>344495</v>
      </c>
      <c r="X360" s="61"/>
      <c r="Y360" s="61"/>
      <c r="Z360" s="61"/>
      <c r="AA360" s="62">
        <v>806113</v>
      </c>
      <c r="AB360" s="61"/>
      <c r="AC360" s="61"/>
      <c r="AD360" s="62">
        <v>358423</v>
      </c>
      <c r="AE360" s="61"/>
      <c r="AF360" s="62">
        <v>361062</v>
      </c>
      <c r="AG360" s="61"/>
      <c r="AH360" s="61"/>
      <c r="AI360" s="62">
        <v>121575</v>
      </c>
      <c r="AJ360" s="61"/>
      <c r="AK360" s="61"/>
      <c r="AL360" s="61"/>
      <c r="AM360" s="61"/>
      <c r="AN360" s="61"/>
      <c r="AO360" s="61"/>
      <c r="AP360" s="62">
        <v>12787</v>
      </c>
      <c r="AQ360" s="61"/>
      <c r="AR360" s="62">
        <v>11356</v>
      </c>
      <c r="AS360" s="61"/>
      <c r="AT360" s="61"/>
      <c r="AU360" s="61"/>
      <c r="AV360" s="61"/>
      <c r="AW360" s="61"/>
      <c r="AX360" s="61"/>
      <c r="AY360" s="62">
        <v>5179</v>
      </c>
      <c r="AZ360" s="61"/>
      <c r="BA360" s="62">
        <v>15193</v>
      </c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2">
        <v>-30195</v>
      </c>
    </row>
    <row r="361" spans="1:67" x14ac:dyDescent="0.2">
      <c r="A361" s="57" t="s">
        <v>15</v>
      </c>
      <c r="B361" s="56" t="s">
        <v>15</v>
      </c>
      <c r="C361" s="56" t="s">
        <v>379</v>
      </c>
      <c r="D361" s="56">
        <v>1992</v>
      </c>
      <c r="E361" s="58">
        <v>2112419</v>
      </c>
      <c r="F361" s="58">
        <v>2082224</v>
      </c>
      <c r="G361" s="59">
        <v>2067487</v>
      </c>
      <c r="H361" s="59">
        <v>44932</v>
      </c>
      <c r="I361" s="60">
        <v>0</v>
      </c>
      <c r="J361" s="58">
        <v>-30195</v>
      </c>
      <c r="K361" s="62">
        <v>20539</v>
      </c>
      <c r="L361" s="61"/>
      <c r="M361" s="62">
        <v>3558</v>
      </c>
      <c r="N361" s="61"/>
      <c r="O361" s="61"/>
      <c r="P361" s="61"/>
      <c r="Q361" s="61"/>
      <c r="R361" s="61"/>
      <c r="S361" s="61"/>
      <c r="T361" s="61"/>
      <c r="U361" s="61"/>
      <c r="V361" s="61"/>
      <c r="W361" s="62">
        <v>344495</v>
      </c>
      <c r="X361" s="61"/>
      <c r="Y361" s="61"/>
      <c r="Z361" s="61"/>
      <c r="AA361" s="62">
        <v>850003</v>
      </c>
      <c r="AB361" s="61"/>
      <c r="AC361" s="61"/>
      <c r="AD361" s="62">
        <v>360047</v>
      </c>
      <c r="AE361" s="61"/>
      <c r="AF361" s="62">
        <v>361062</v>
      </c>
      <c r="AG361" s="61"/>
      <c r="AH361" s="61"/>
      <c r="AI361" s="62">
        <v>127783</v>
      </c>
      <c r="AJ361" s="61"/>
      <c r="AK361" s="61"/>
      <c r="AL361" s="61"/>
      <c r="AM361" s="61"/>
      <c r="AN361" s="61"/>
      <c r="AO361" s="61"/>
      <c r="AP361" s="62">
        <v>13204</v>
      </c>
      <c r="AQ361" s="61"/>
      <c r="AR361" s="62">
        <v>11356</v>
      </c>
      <c r="AS361" s="61"/>
      <c r="AT361" s="61"/>
      <c r="AU361" s="61"/>
      <c r="AV361" s="61"/>
      <c r="AW361" s="61"/>
      <c r="AX361" s="61"/>
      <c r="AY361" s="62">
        <v>5179</v>
      </c>
      <c r="AZ361" s="61"/>
      <c r="BA361" s="62">
        <v>15193</v>
      </c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2">
        <v>-30195</v>
      </c>
    </row>
    <row r="362" spans="1:67" x14ac:dyDescent="0.2">
      <c r="A362" s="57" t="s">
        <v>15</v>
      </c>
      <c r="B362" s="56" t="s">
        <v>15</v>
      </c>
      <c r="C362" s="56" t="s">
        <v>379</v>
      </c>
      <c r="D362" s="56">
        <v>1993</v>
      </c>
      <c r="E362" s="58">
        <v>2189909</v>
      </c>
      <c r="F362" s="58">
        <v>2159714</v>
      </c>
      <c r="G362" s="59">
        <v>2144977</v>
      </c>
      <c r="H362" s="59">
        <v>44932</v>
      </c>
      <c r="I362" s="60">
        <v>0</v>
      </c>
      <c r="J362" s="58">
        <v>-30195</v>
      </c>
      <c r="K362" s="62">
        <v>20539</v>
      </c>
      <c r="L362" s="61"/>
      <c r="M362" s="62">
        <v>3558</v>
      </c>
      <c r="N362" s="61"/>
      <c r="O362" s="61"/>
      <c r="P362" s="61"/>
      <c r="Q362" s="61"/>
      <c r="R362" s="61"/>
      <c r="S362" s="61"/>
      <c r="T362" s="61"/>
      <c r="U362" s="61"/>
      <c r="V362" s="61"/>
      <c r="W362" s="62">
        <v>344495</v>
      </c>
      <c r="X362" s="61"/>
      <c r="Y362" s="61"/>
      <c r="Z362" s="61"/>
      <c r="AA362" s="62">
        <v>919255</v>
      </c>
      <c r="AB362" s="61"/>
      <c r="AC362" s="61"/>
      <c r="AD362" s="62">
        <v>360047</v>
      </c>
      <c r="AE362" s="61"/>
      <c r="AF362" s="62">
        <v>368331</v>
      </c>
      <c r="AG362" s="61"/>
      <c r="AH362" s="61"/>
      <c r="AI362" s="62">
        <v>128752</v>
      </c>
      <c r="AJ362" s="61"/>
      <c r="AK362" s="61"/>
      <c r="AL362" s="61"/>
      <c r="AM362" s="61"/>
      <c r="AN362" s="61"/>
      <c r="AO362" s="61"/>
      <c r="AP362" s="62">
        <v>13204</v>
      </c>
      <c r="AQ362" s="61"/>
      <c r="AR362" s="62">
        <v>11356</v>
      </c>
      <c r="AS362" s="61"/>
      <c r="AT362" s="61"/>
      <c r="AU362" s="61"/>
      <c r="AV362" s="61"/>
      <c r="AW362" s="61"/>
      <c r="AX362" s="61"/>
      <c r="AY362" s="62">
        <v>5179</v>
      </c>
      <c r="AZ362" s="61"/>
      <c r="BA362" s="62">
        <v>15193</v>
      </c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2">
        <v>-30195</v>
      </c>
    </row>
    <row r="363" spans="1:67" x14ac:dyDescent="0.2">
      <c r="A363" s="57" t="s">
        <v>15</v>
      </c>
      <c r="B363" s="56" t="s">
        <v>15</v>
      </c>
      <c r="C363" s="56" t="s">
        <v>379</v>
      </c>
      <c r="D363" s="56">
        <v>1994</v>
      </c>
      <c r="E363" s="58">
        <v>2217989</v>
      </c>
      <c r="F363" s="58">
        <v>1741626</v>
      </c>
      <c r="G363" s="59">
        <v>2170592</v>
      </c>
      <c r="H363" s="59">
        <v>47397</v>
      </c>
      <c r="I363" s="60">
        <v>0</v>
      </c>
      <c r="J363" s="58">
        <v>-476363</v>
      </c>
      <c r="K363" s="62">
        <v>20539</v>
      </c>
      <c r="L363" s="61"/>
      <c r="M363" s="62">
        <v>3558</v>
      </c>
      <c r="N363" s="61"/>
      <c r="O363" s="61"/>
      <c r="P363" s="61"/>
      <c r="Q363" s="61"/>
      <c r="R363" s="61"/>
      <c r="S363" s="61"/>
      <c r="T363" s="61"/>
      <c r="U363" s="61"/>
      <c r="V363" s="61"/>
      <c r="W363" s="62">
        <v>344795</v>
      </c>
      <c r="X363" s="61"/>
      <c r="Y363" s="61"/>
      <c r="Z363" s="61"/>
      <c r="AA363" s="62">
        <v>923213</v>
      </c>
      <c r="AB363" s="61"/>
      <c r="AC363" s="61"/>
      <c r="AD363" s="62">
        <v>360047</v>
      </c>
      <c r="AE363" s="61"/>
      <c r="AF363" s="62">
        <v>380210</v>
      </c>
      <c r="AG363" s="61"/>
      <c r="AH363" s="61"/>
      <c r="AI363" s="62">
        <v>138230</v>
      </c>
      <c r="AJ363" s="61"/>
      <c r="AK363" s="61"/>
      <c r="AL363" s="61"/>
      <c r="AM363" s="61"/>
      <c r="AN363" s="61"/>
      <c r="AO363" s="61"/>
      <c r="AP363" s="62">
        <v>13204</v>
      </c>
      <c r="AQ363" s="61"/>
      <c r="AR363" s="62">
        <v>15395</v>
      </c>
      <c r="AS363" s="61"/>
      <c r="AT363" s="61"/>
      <c r="AU363" s="61"/>
      <c r="AV363" s="61"/>
      <c r="AW363" s="61"/>
      <c r="AX363" s="61"/>
      <c r="AY363" s="62">
        <v>3605</v>
      </c>
      <c r="AZ363" s="61"/>
      <c r="BA363" s="62">
        <v>15193</v>
      </c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2">
        <v>-476363</v>
      </c>
    </row>
    <row r="364" spans="1:67" x14ac:dyDescent="0.2">
      <c r="A364" s="57" t="s">
        <v>15</v>
      </c>
      <c r="B364" s="56" t="s">
        <v>15</v>
      </c>
      <c r="C364" s="56" t="s">
        <v>379</v>
      </c>
      <c r="D364" s="56">
        <v>1995</v>
      </c>
      <c r="E364" s="58">
        <v>2272349</v>
      </c>
      <c r="F364" s="58">
        <v>1795986</v>
      </c>
      <c r="G364" s="59">
        <v>2224952</v>
      </c>
      <c r="H364" s="59">
        <v>47397</v>
      </c>
      <c r="I364" s="60">
        <v>0</v>
      </c>
      <c r="J364" s="58">
        <v>-476363</v>
      </c>
      <c r="K364" s="62">
        <v>20539</v>
      </c>
      <c r="L364" s="61"/>
      <c r="M364" s="62">
        <v>3558</v>
      </c>
      <c r="N364" s="61"/>
      <c r="O364" s="61"/>
      <c r="P364" s="61"/>
      <c r="Q364" s="61"/>
      <c r="R364" s="61"/>
      <c r="S364" s="61"/>
      <c r="T364" s="61"/>
      <c r="U364" s="61"/>
      <c r="V364" s="61"/>
      <c r="W364" s="62">
        <v>344795</v>
      </c>
      <c r="X364" s="61"/>
      <c r="Y364" s="61"/>
      <c r="Z364" s="61"/>
      <c r="AA364" s="62">
        <v>968675</v>
      </c>
      <c r="AB364" s="61"/>
      <c r="AC364" s="61"/>
      <c r="AD364" s="62">
        <v>361163</v>
      </c>
      <c r="AE364" s="61"/>
      <c r="AF364" s="62">
        <v>386407</v>
      </c>
      <c r="AG364" s="61"/>
      <c r="AH364" s="61"/>
      <c r="AI364" s="62">
        <v>139815</v>
      </c>
      <c r="AJ364" s="61"/>
      <c r="AK364" s="61"/>
      <c r="AL364" s="61"/>
      <c r="AM364" s="61"/>
      <c r="AN364" s="61"/>
      <c r="AO364" s="61"/>
      <c r="AP364" s="62">
        <v>13204</v>
      </c>
      <c r="AQ364" s="61"/>
      <c r="AR364" s="62">
        <v>15395</v>
      </c>
      <c r="AS364" s="61"/>
      <c r="AT364" s="61"/>
      <c r="AU364" s="61"/>
      <c r="AV364" s="61"/>
      <c r="AW364" s="61"/>
      <c r="AX364" s="61"/>
      <c r="AY364" s="62">
        <v>3605</v>
      </c>
      <c r="AZ364" s="61"/>
      <c r="BA364" s="62">
        <v>15193</v>
      </c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2">
        <v>-476363</v>
      </c>
    </row>
    <row r="365" spans="1:67" x14ac:dyDescent="0.2">
      <c r="A365" s="57" t="s">
        <v>15</v>
      </c>
      <c r="B365" s="56" t="s">
        <v>15</v>
      </c>
      <c r="C365" s="56" t="s">
        <v>379</v>
      </c>
      <c r="D365" s="56">
        <v>1996</v>
      </c>
      <c r="E365" s="58">
        <v>2273749</v>
      </c>
      <c r="F365" s="58">
        <v>1796260</v>
      </c>
      <c r="G365" s="59">
        <v>2228209</v>
      </c>
      <c r="H365" s="59">
        <v>45540</v>
      </c>
      <c r="I365" s="60">
        <v>0</v>
      </c>
      <c r="J365" s="58">
        <v>-477489</v>
      </c>
      <c r="K365" s="62">
        <v>20539</v>
      </c>
      <c r="L365" s="61"/>
      <c r="M365" s="62">
        <v>3558</v>
      </c>
      <c r="N365" s="61"/>
      <c r="O365" s="61"/>
      <c r="P365" s="61"/>
      <c r="Q365" s="61"/>
      <c r="R365" s="61"/>
      <c r="S365" s="61"/>
      <c r="T365" s="61"/>
      <c r="U365" s="61"/>
      <c r="V365" s="61"/>
      <c r="W365" s="62">
        <v>344795</v>
      </c>
      <c r="X365" s="61"/>
      <c r="Y365" s="61"/>
      <c r="Z365" s="61"/>
      <c r="AA365" s="62">
        <v>968675</v>
      </c>
      <c r="AB365" s="61"/>
      <c r="AC365" s="61"/>
      <c r="AD365" s="62">
        <v>361163</v>
      </c>
      <c r="AE365" s="61"/>
      <c r="AF365" s="62">
        <v>386407</v>
      </c>
      <c r="AG365" s="61"/>
      <c r="AH365" s="61"/>
      <c r="AI365" s="62">
        <v>143072</v>
      </c>
      <c r="AJ365" s="61"/>
      <c r="AK365" s="61"/>
      <c r="AL365" s="61"/>
      <c r="AM365" s="61"/>
      <c r="AN365" s="61"/>
      <c r="AO365" s="61"/>
      <c r="AP365" s="62">
        <v>11347</v>
      </c>
      <c r="AQ365" s="61"/>
      <c r="AR365" s="62">
        <v>15395</v>
      </c>
      <c r="AS365" s="61"/>
      <c r="AT365" s="61"/>
      <c r="AU365" s="61"/>
      <c r="AV365" s="61"/>
      <c r="AW365" s="61"/>
      <c r="AX365" s="61"/>
      <c r="AY365" s="62">
        <v>3605</v>
      </c>
      <c r="AZ365" s="61"/>
      <c r="BA365" s="62">
        <v>15193</v>
      </c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2">
        <v>-477489</v>
      </c>
    </row>
    <row r="366" spans="1:67" x14ac:dyDescent="0.2">
      <c r="A366" s="57" t="s">
        <v>15</v>
      </c>
      <c r="B366" s="56" t="s">
        <v>15</v>
      </c>
      <c r="C366" s="56" t="s">
        <v>379</v>
      </c>
      <c r="D366" s="56">
        <v>1997</v>
      </c>
      <c r="E366" s="58">
        <v>2257882</v>
      </c>
      <c r="F366" s="58">
        <v>1769556</v>
      </c>
      <c r="G366" s="59">
        <v>2230580</v>
      </c>
      <c r="H366" s="59">
        <v>27302</v>
      </c>
      <c r="I366" s="60">
        <v>0</v>
      </c>
      <c r="J366" s="58">
        <v>-488326</v>
      </c>
      <c r="K366" s="62">
        <v>20539</v>
      </c>
      <c r="L366" s="61"/>
      <c r="M366" s="62">
        <v>3558</v>
      </c>
      <c r="N366" s="61"/>
      <c r="O366" s="61"/>
      <c r="P366" s="61"/>
      <c r="Q366" s="61"/>
      <c r="R366" s="61"/>
      <c r="S366" s="61"/>
      <c r="T366" s="61"/>
      <c r="U366" s="61"/>
      <c r="V366" s="61"/>
      <c r="W366" s="62">
        <v>344795</v>
      </c>
      <c r="X366" s="61"/>
      <c r="Y366" s="61"/>
      <c r="Z366" s="61"/>
      <c r="AA366" s="62">
        <v>968675</v>
      </c>
      <c r="AB366" s="61"/>
      <c r="AC366" s="61"/>
      <c r="AD366" s="62">
        <v>361163</v>
      </c>
      <c r="AE366" s="61"/>
      <c r="AF366" s="62">
        <v>388778</v>
      </c>
      <c r="AG366" s="61"/>
      <c r="AH366" s="61"/>
      <c r="AI366" s="62">
        <v>143072</v>
      </c>
      <c r="AJ366" s="61"/>
      <c r="AK366" s="61"/>
      <c r="AL366" s="61"/>
      <c r="AM366" s="61"/>
      <c r="AN366" s="61"/>
      <c r="AO366" s="61"/>
      <c r="AP366" s="62">
        <v>11347</v>
      </c>
      <c r="AQ366" s="61"/>
      <c r="AR366" s="62">
        <v>11972</v>
      </c>
      <c r="AS366" s="61"/>
      <c r="AT366" s="61"/>
      <c r="AU366" s="61"/>
      <c r="AV366" s="61"/>
      <c r="AW366" s="61"/>
      <c r="AX366" s="61"/>
      <c r="AY366" s="62">
        <v>3983</v>
      </c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2">
        <v>-488326</v>
      </c>
    </row>
    <row r="367" spans="1:67" x14ac:dyDescent="0.2">
      <c r="A367" s="57" t="s">
        <v>15</v>
      </c>
      <c r="B367" s="56" t="s">
        <v>15</v>
      </c>
      <c r="C367" s="56" t="s">
        <v>379</v>
      </c>
      <c r="D367" s="56">
        <v>1998</v>
      </c>
      <c r="E367" s="58">
        <v>2389863</v>
      </c>
      <c r="F367" s="58">
        <v>1837753</v>
      </c>
      <c r="G367" s="59">
        <v>2360325</v>
      </c>
      <c r="H367" s="59">
        <v>29538</v>
      </c>
      <c r="I367" s="60">
        <v>0</v>
      </c>
      <c r="J367" s="58">
        <v>-552110</v>
      </c>
      <c r="K367" s="62">
        <v>20539</v>
      </c>
      <c r="L367" s="61"/>
      <c r="M367" s="62">
        <v>3558</v>
      </c>
      <c r="N367" s="61"/>
      <c r="O367" s="61"/>
      <c r="P367" s="61"/>
      <c r="Q367" s="61"/>
      <c r="R367" s="61"/>
      <c r="S367" s="61"/>
      <c r="T367" s="61"/>
      <c r="U367" s="61"/>
      <c r="V367" s="61"/>
      <c r="W367" s="62">
        <v>344795</v>
      </c>
      <c r="X367" s="61"/>
      <c r="Y367" s="61"/>
      <c r="Z367" s="61"/>
      <c r="AA367" s="62">
        <v>980605</v>
      </c>
      <c r="AB367" s="61"/>
      <c r="AC367" s="61"/>
      <c r="AD367" s="62">
        <v>442872</v>
      </c>
      <c r="AE367" s="61"/>
      <c r="AF367" s="62">
        <v>418416</v>
      </c>
      <c r="AG367" s="61"/>
      <c r="AH367" s="61"/>
      <c r="AI367" s="62">
        <v>149540</v>
      </c>
      <c r="AJ367" s="61"/>
      <c r="AK367" s="61"/>
      <c r="AL367" s="61"/>
      <c r="AM367" s="61"/>
      <c r="AN367" s="61"/>
      <c r="AO367" s="61"/>
      <c r="AP367" s="62">
        <v>11347</v>
      </c>
      <c r="AQ367" s="61"/>
      <c r="AR367" s="62">
        <v>14208</v>
      </c>
      <c r="AS367" s="61"/>
      <c r="AT367" s="61"/>
      <c r="AU367" s="61"/>
      <c r="AV367" s="61"/>
      <c r="AW367" s="61"/>
      <c r="AX367" s="61"/>
      <c r="AY367" s="62">
        <v>3983</v>
      </c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2">
        <v>-552110</v>
      </c>
    </row>
    <row r="368" spans="1:67" x14ac:dyDescent="0.2">
      <c r="A368" s="57" t="s">
        <v>16</v>
      </c>
      <c r="B368" s="56" t="s">
        <v>16</v>
      </c>
      <c r="C368" s="56" t="s">
        <v>380</v>
      </c>
      <c r="D368" s="56">
        <v>1989</v>
      </c>
      <c r="E368" s="58">
        <v>717947</v>
      </c>
      <c r="F368" s="58">
        <v>569716</v>
      </c>
      <c r="G368" s="59">
        <v>717342</v>
      </c>
      <c r="H368" s="59">
        <v>605</v>
      </c>
      <c r="I368" s="60">
        <v>0</v>
      </c>
      <c r="J368" s="58">
        <v>-148231</v>
      </c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2">
        <v>48103</v>
      </c>
      <c r="AB368" s="61"/>
      <c r="AC368" s="61"/>
      <c r="AD368" s="62">
        <v>529043</v>
      </c>
      <c r="AE368" s="61"/>
      <c r="AF368" s="62">
        <v>114175</v>
      </c>
      <c r="AG368" s="61"/>
      <c r="AH368" s="61"/>
      <c r="AI368" s="62">
        <v>26021</v>
      </c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>
        <v>605</v>
      </c>
      <c r="BL368" s="61"/>
      <c r="BM368" s="61"/>
      <c r="BN368" s="61"/>
      <c r="BO368" s="62">
        <v>-148231</v>
      </c>
    </row>
    <row r="369" spans="1:67" x14ac:dyDescent="0.2">
      <c r="A369" s="57" t="s">
        <v>16</v>
      </c>
      <c r="B369" s="56" t="s">
        <v>16</v>
      </c>
      <c r="C369" s="56" t="s">
        <v>380</v>
      </c>
      <c r="D369" s="56">
        <v>1990</v>
      </c>
      <c r="E369" s="58">
        <v>740209</v>
      </c>
      <c r="F369" s="58">
        <v>591978</v>
      </c>
      <c r="G369" s="59">
        <v>739604</v>
      </c>
      <c r="H369" s="59">
        <v>605</v>
      </c>
      <c r="I369" s="60">
        <v>0</v>
      </c>
      <c r="J369" s="58">
        <v>-148231</v>
      </c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2">
        <v>52648</v>
      </c>
      <c r="AB369" s="61"/>
      <c r="AC369" s="61"/>
      <c r="AD369" s="62">
        <v>538361</v>
      </c>
      <c r="AE369" s="61"/>
      <c r="AF369" s="62">
        <v>121554</v>
      </c>
      <c r="AG369" s="61"/>
      <c r="AH369" s="61"/>
      <c r="AI369" s="62">
        <v>27041</v>
      </c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>
        <v>605</v>
      </c>
      <c r="BL369" s="61"/>
      <c r="BM369" s="61"/>
      <c r="BN369" s="61"/>
      <c r="BO369" s="62">
        <v>-148231</v>
      </c>
    </row>
    <row r="370" spans="1:67" x14ac:dyDescent="0.2">
      <c r="A370" s="57" t="s">
        <v>16</v>
      </c>
      <c r="B370" s="56" t="s">
        <v>16</v>
      </c>
      <c r="C370" s="56" t="s">
        <v>380</v>
      </c>
      <c r="D370" s="56">
        <v>1991</v>
      </c>
      <c r="E370" s="58">
        <v>755690</v>
      </c>
      <c r="F370" s="58">
        <v>607459</v>
      </c>
      <c r="G370" s="59">
        <v>755085</v>
      </c>
      <c r="H370" s="59">
        <v>605</v>
      </c>
      <c r="I370" s="60">
        <v>0</v>
      </c>
      <c r="J370" s="58">
        <v>-148231</v>
      </c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2">
        <v>58104</v>
      </c>
      <c r="AB370" s="61"/>
      <c r="AC370" s="61"/>
      <c r="AD370" s="62">
        <v>544143</v>
      </c>
      <c r="AE370" s="61"/>
      <c r="AF370" s="62">
        <v>125157</v>
      </c>
      <c r="AG370" s="61"/>
      <c r="AH370" s="61"/>
      <c r="AI370" s="62">
        <v>27681</v>
      </c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>
        <v>605</v>
      </c>
      <c r="BL370" s="61"/>
      <c r="BM370" s="61"/>
      <c r="BN370" s="61"/>
      <c r="BO370" s="62">
        <v>-148231</v>
      </c>
    </row>
    <row r="371" spans="1:67" x14ac:dyDescent="0.2">
      <c r="A371" s="57" t="s">
        <v>16</v>
      </c>
      <c r="B371" s="56" t="s">
        <v>16</v>
      </c>
      <c r="C371" s="56" t="s">
        <v>380</v>
      </c>
      <c r="D371" s="56">
        <v>1992</v>
      </c>
      <c r="E371" s="58">
        <v>816947</v>
      </c>
      <c r="F371" s="58">
        <v>668716</v>
      </c>
      <c r="G371" s="59">
        <v>816342</v>
      </c>
      <c r="H371" s="59">
        <v>605</v>
      </c>
      <c r="I371" s="60">
        <v>0</v>
      </c>
      <c r="J371" s="58">
        <v>-148231</v>
      </c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2">
        <v>75458</v>
      </c>
      <c r="AB371" s="61"/>
      <c r="AC371" s="61"/>
      <c r="AD371" s="62">
        <v>574986</v>
      </c>
      <c r="AE371" s="61"/>
      <c r="AF371" s="62">
        <v>135345</v>
      </c>
      <c r="AG371" s="61"/>
      <c r="AH371" s="61"/>
      <c r="AI371" s="62">
        <v>30553</v>
      </c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>
        <v>605</v>
      </c>
      <c r="BL371" s="61"/>
      <c r="BM371" s="61"/>
      <c r="BN371" s="61"/>
      <c r="BO371" s="62">
        <v>-148231</v>
      </c>
    </row>
    <row r="372" spans="1:67" x14ac:dyDescent="0.2">
      <c r="A372" s="57" t="s">
        <v>16</v>
      </c>
      <c r="B372" s="56" t="s">
        <v>16</v>
      </c>
      <c r="C372" s="56" t="s">
        <v>380</v>
      </c>
      <c r="D372" s="56">
        <v>1993</v>
      </c>
      <c r="E372" s="58">
        <v>849417</v>
      </c>
      <c r="F372" s="58">
        <v>701186</v>
      </c>
      <c r="G372" s="59">
        <v>848812</v>
      </c>
      <c r="H372" s="59">
        <v>605</v>
      </c>
      <c r="I372" s="60">
        <v>0</v>
      </c>
      <c r="J372" s="58">
        <v>-148231</v>
      </c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2">
        <v>99776</v>
      </c>
      <c r="AB372" s="61"/>
      <c r="AC372" s="61"/>
      <c r="AD372" s="62">
        <v>580419</v>
      </c>
      <c r="AE372" s="61"/>
      <c r="AF372" s="62">
        <v>134685</v>
      </c>
      <c r="AG372" s="61"/>
      <c r="AH372" s="61"/>
      <c r="AI372" s="62">
        <v>33932</v>
      </c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>
        <v>605</v>
      </c>
      <c r="BL372" s="61"/>
      <c r="BM372" s="61"/>
      <c r="BN372" s="61"/>
      <c r="BO372" s="62">
        <v>-148231</v>
      </c>
    </row>
    <row r="373" spans="1:67" x14ac:dyDescent="0.2">
      <c r="A373" s="57" t="s">
        <v>16</v>
      </c>
      <c r="B373" s="56" t="s">
        <v>16</v>
      </c>
      <c r="C373" s="56" t="s">
        <v>380</v>
      </c>
      <c r="D373" s="56">
        <v>1994</v>
      </c>
      <c r="E373" s="58">
        <v>867540</v>
      </c>
      <c r="F373" s="58">
        <v>388046</v>
      </c>
      <c r="G373" s="59">
        <v>866935</v>
      </c>
      <c r="H373" s="59">
        <v>605</v>
      </c>
      <c r="I373" s="60">
        <v>0</v>
      </c>
      <c r="J373" s="58">
        <v>-479494</v>
      </c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2">
        <v>105854</v>
      </c>
      <c r="AB373" s="61"/>
      <c r="AC373" s="61"/>
      <c r="AD373" s="62">
        <v>588855</v>
      </c>
      <c r="AE373" s="61"/>
      <c r="AF373" s="62">
        <v>135325</v>
      </c>
      <c r="AG373" s="61"/>
      <c r="AH373" s="61"/>
      <c r="AI373" s="62">
        <v>36901</v>
      </c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>
        <v>605</v>
      </c>
      <c r="BL373" s="61"/>
      <c r="BM373" s="61"/>
      <c r="BN373" s="61"/>
      <c r="BO373" s="62">
        <v>-479494</v>
      </c>
    </row>
    <row r="374" spans="1:67" x14ac:dyDescent="0.2">
      <c r="A374" s="57" t="s">
        <v>16</v>
      </c>
      <c r="B374" s="56" t="s">
        <v>16</v>
      </c>
      <c r="C374" s="56" t="s">
        <v>380</v>
      </c>
      <c r="D374" s="56">
        <v>1995</v>
      </c>
      <c r="E374" s="58">
        <v>902480</v>
      </c>
      <c r="F374" s="58">
        <v>402089</v>
      </c>
      <c r="G374" s="59">
        <v>901875</v>
      </c>
      <c r="H374" s="59">
        <v>605</v>
      </c>
      <c r="I374" s="60">
        <v>0</v>
      </c>
      <c r="J374" s="58">
        <v>-500391</v>
      </c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2">
        <v>123706</v>
      </c>
      <c r="AB374" s="61"/>
      <c r="AC374" s="61"/>
      <c r="AD374" s="62">
        <v>600956</v>
      </c>
      <c r="AE374" s="61"/>
      <c r="AF374" s="62">
        <v>138358</v>
      </c>
      <c r="AG374" s="61"/>
      <c r="AH374" s="61"/>
      <c r="AI374" s="62">
        <v>38855</v>
      </c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>
        <v>605</v>
      </c>
      <c r="BL374" s="61"/>
      <c r="BM374" s="61"/>
      <c r="BN374" s="61"/>
      <c r="BO374" s="62">
        <v>-500391</v>
      </c>
    </row>
    <row r="375" spans="1:67" x14ac:dyDescent="0.2">
      <c r="A375" s="57" t="s">
        <v>16</v>
      </c>
      <c r="B375" s="56" t="s">
        <v>16</v>
      </c>
      <c r="C375" s="56" t="s">
        <v>380</v>
      </c>
      <c r="D375" s="56">
        <v>1996</v>
      </c>
      <c r="E375" s="58">
        <v>1026371</v>
      </c>
      <c r="F375" s="58">
        <v>406882</v>
      </c>
      <c r="G375" s="59">
        <v>1025766</v>
      </c>
      <c r="H375" s="59">
        <v>605</v>
      </c>
      <c r="I375" s="60">
        <v>0</v>
      </c>
      <c r="J375" s="58">
        <v>-619489</v>
      </c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2">
        <v>135047</v>
      </c>
      <c r="AB375" s="61"/>
      <c r="AC375" s="61"/>
      <c r="AD375" s="62">
        <v>709815</v>
      </c>
      <c r="AE375" s="61"/>
      <c r="AF375" s="62">
        <v>139001</v>
      </c>
      <c r="AG375" s="61"/>
      <c r="AH375" s="61"/>
      <c r="AI375" s="62">
        <v>41903</v>
      </c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>
        <v>605</v>
      </c>
      <c r="BL375" s="61"/>
      <c r="BM375" s="61"/>
      <c r="BN375" s="61"/>
      <c r="BO375" s="62">
        <v>-619489</v>
      </c>
    </row>
    <row r="376" spans="1:67" x14ac:dyDescent="0.2">
      <c r="A376" s="57" t="s">
        <v>16</v>
      </c>
      <c r="B376" s="56" t="s">
        <v>16</v>
      </c>
      <c r="C376" s="56" t="s">
        <v>380</v>
      </c>
      <c r="D376" s="56">
        <v>1997</v>
      </c>
      <c r="E376" s="58">
        <v>1047402</v>
      </c>
      <c r="F376" s="58">
        <v>420350</v>
      </c>
      <c r="G376" s="59">
        <v>1046797</v>
      </c>
      <c r="H376" s="59">
        <v>605</v>
      </c>
      <c r="I376" s="60">
        <v>0</v>
      </c>
      <c r="J376" s="58">
        <v>-627052</v>
      </c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2">
        <v>147322</v>
      </c>
      <c r="AB376" s="61"/>
      <c r="AC376" s="61"/>
      <c r="AD376" s="62">
        <v>716031</v>
      </c>
      <c r="AE376" s="61"/>
      <c r="AF376" s="62">
        <v>140615</v>
      </c>
      <c r="AG376" s="61"/>
      <c r="AH376" s="61"/>
      <c r="AI376" s="62">
        <v>42829</v>
      </c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>
        <v>605</v>
      </c>
      <c r="BL376" s="61"/>
      <c r="BM376" s="61"/>
      <c r="BN376" s="61"/>
      <c r="BO376" s="62">
        <v>-627052</v>
      </c>
    </row>
    <row r="377" spans="1:67" x14ac:dyDescent="0.2">
      <c r="A377" s="57" t="s">
        <v>16</v>
      </c>
      <c r="B377" s="56" t="s">
        <v>16</v>
      </c>
      <c r="C377" s="56" t="s">
        <v>380</v>
      </c>
      <c r="D377" s="56">
        <v>1998</v>
      </c>
      <c r="E377" s="58">
        <v>1080758</v>
      </c>
      <c r="F377" s="58">
        <v>436323</v>
      </c>
      <c r="G377" s="59">
        <v>1080153</v>
      </c>
      <c r="H377" s="59">
        <v>605</v>
      </c>
      <c r="I377" s="60">
        <v>0</v>
      </c>
      <c r="J377" s="58">
        <v>-644435</v>
      </c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2">
        <v>165631</v>
      </c>
      <c r="AB377" s="61"/>
      <c r="AC377" s="61"/>
      <c r="AD377" s="62">
        <v>723073</v>
      </c>
      <c r="AE377" s="61"/>
      <c r="AF377" s="62">
        <v>146963</v>
      </c>
      <c r="AG377" s="61"/>
      <c r="AH377" s="61"/>
      <c r="AI377" s="62">
        <v>44486</v>
      </c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>
        <v>605</v>
      </c>
      <c r="BL377" s="61"/>
      <c r="BM377" s="61"/>
      <c r="BN377" s="61"/>
      <c r="BO377" s="62">
        <v>-644435</v>
      </c>
    </row>
    <row r="378" spans="1:67" x14ac:dyDescent="0.2">
      <c r="A378" s="57" t="s">
        <v>16</v>
      </c>
      <c r="B378" s="56" t="s">
        <v>16</v>
      </c>
      <c r="C378" s="56" t="s">
        <v>16</v>
      </c>
      <c r="D378" s="56">
        <v>2002</v>
      </c>
      <c r="E378" s="58">
        <v>18306915</v>
      </c>
      <c r="F378" s="58">
        <v>17462731</v>
      </c>
      <c r="G378" s="59">
        <v>15339977</v>
      </c>
      <c r="H378" s="59">
        <v>2966938</v>
      </c>
      <c r="I378" s="60">
        <v>0</v>
      </c>
      <c r="J378" s="58">
        <v>-844184</v>
      </c>
      <c r="K378" s="61"/>
      <c r="L378" s="62">
        <v>2112</v>
      </c>
      <c r="M378" s="61"/>
      <c r="N378" s="61">
        <v>0</v>
      </c>
      <c r="O378" s="61">
        <v>0</v>
      </c>
      <c r="P378" s="61"/>
      <c r="Q378" s="61"/>
      <c r="R378" s="61"/>
      <c r="S378" s="61">
        <v>0</v>
      </c>
      <c r="T378" s="61">
        <v>0</v>
      </c>
      <c r="U378" s="61"/>
      <c r="V378" s="62">
        <v>142098</v>
      </c>
      <c r="W378" s="61"/>
      <c r="X378" s="61">
        <v>0</v>
      </c>
      <c r="Y378" s="62">
        <v>141128</v>
      </c>
      <c r="Z378" s="62">
        <v>5070289</v>
      </c>
      <c r="AA378" s="61"/>
      <c r="AB378" s="62">
        <v>79068</v>
      </c>
      <c r="AC378" s="62">
        <v>5403078</v>
      </c>
      <c r="AD378" s="61"/>
      <c r="AE378" s="62">
        <v>3649363</v>
      </c>
      <c r="AF378" s="61"/>
      <c r="AG378" s="62">
        <v>84858</v>
      </c>
      <c r="AH378" s="62">
        <v>767983</v>
      </c>
      <c r="AI378" s="61"/>
      <c r="AJ378" s="61">
        <v>0</v>
      </c>
      <c r="AK378" s="61">
        <v>0</v>
      </c>
      <c r="AL378" s="61">
        <v>0</v>
      </c>
      <c r="AM378" s="62">
        <v>154265</v>
      </c>
      <c r="AN378" s="62">
        <v>789631</v>
      </c>
      <c r="AO378" s="61">
        <v>0</v>
      </c>
      <c r="AP378" s="61"/>
      <c r="AQ378" s="62">
        <v>175095</v>
      </c>
      <c r="AR378" s="61"/>
      <c r="AS378" s="62">
        <v>180422</v>
      </c>
      <c r="AT378" s="62">
        <v>20587</v>
      </c>
      <c r="AU378" s="62">
        <v>1379153</v>
      </c>
      <c r="AV378" s="61"/>
      <c r="AW378" s="61">
        <v>0</v>
      </c>
      <c r="AX378" s="62">
        <v>247057</v>
      </c>
      <c r="AY378" s="61"/>
      <c r="AZ378" s="61">
        <v>0</v>
      </c>
      <c r="BA378" s="61"/>
      <c r="BB378" s="61">
        <v>0</v>
      </c>
      <c r="BC378" s="62">
        <v>20728</v>
      </c>
      <c r="BD378" s="61">
        <v>0</v>
      </c>
      <c r="BE378" s="61"/>
      <c r="BF378" s="61">
        <v>0</v>
      </c>
      <c r="BG378" s="61"/>
      <c r="BH378" s="61">
        <v>0</v>
      </c>
      <c r="BI378" s="61"/>
      <c r="BJ378" s="61">
        <v>0</v>
      </c>
      <c r="BK378" s="61"/>
      <c r="BL378" s="61">
        <v>0</v>
      </c>
      <c r="BM378" s="61">
        <v>0</v>
      </c>
      <c r="BN378" s="62">
        <v>-844184</v>
      </c>
      <c r="BO378" s="61"/>
    </row>
    <row r="379" spans="1:67" x14ac:dyDescent="0.2">
      <c r="A379" s="57" t="s">
        <v>16</v>
      </c>
      <c r="B379" s="56" t="s">
        <v>16</v>
      </c>
      <c r="C379" s="56" t="s">
        <v>16</v>
      </c>
      <c r="D379" s="56">
        <v>2003</v>
      </c>
      <c r="E379" s="58">
        <v>18878964</v>
      </c>
      <c r="F379" s="58">
        <v>17683539</v>
      </c>
      <c r="G379" s="59">
        <v>15906973</v>
      </c>
      <c r="H379" s="59">
        <v>2971991</v>
      </c>
      <c r="I379" s="60">
        <v>0</v>
      </c>
      <c r="J379" s="58">
        <v>-1195425</v>
      </c>
      <c r="K379" s="61"/>
      <c r="L379" s="62">
        <v>2112</v>
      </c>
      <c r="M379" s="61"/>
      <c r="N379" s="61">
        <v>0</v>
      </c>
      <c r="O379" s="61">
        <v>0</v>
      </c>
      <c r="P379" s="61"/>
      <c r="Q379" s="61"/>
      <c r="R379" s="61"/>
      <c r="S379" s="61">
        <v>0</v>
      </c>
      <c r="T379" s="61">
        <v>0</v>
      </c>
      <c r="U379" s="61"/>
      <c r="V379" s="62">
        <v>142098</v>
      </c>
      <c r="W379" s="61"/>
      <c r="X379" s="61">
        <v>0</v>
      </c>
      <c r="Y379" s="62">
        <v>176915</v>
      </c>
      <c r="Z379" s="62">
        <v>5173645</v>
      </c>
      <c r="AA379" s="61"/>
      <c r="AB379" s="62">
        <v>127813</v>
      </c>
      <c r="AC379" s="62">
        <v>5524050</v>
      </c>
      <c r="AD379" s="61"/>
      <c r="AE379" s="62">
        <v>3869600</v>
      </c>
      <c r="AF379" s="61"/>
      <c r="AG379" s="62">
        <v>117601</v>
      </c>
      <c r="AH379" s="62">
        <v>773139</v>
      </c>
      <c r="AI379" s="61"/>
      <c r="AJ379" s="61">
        <v>0</v>
      </c>
      <c r="AK379" s="61">
        <v>0</v>
      </c>
      <c r="AL379" s="61">
        <v>0</v>
      </c>
      <c r="AM379" s="62">
        <v>154265</v>
      </c>
      <c r="AN379" s="62">
        <v>791547</v>
      </c>
      <c r="AO379" s="61">
        <v>0</v>
      </c>
      <c r="AP379" s="61"/>
      <c r="AQ379" s="62">
        <v>175572</v>
      </c>
      <c r="AR379" s="61"/>
      <c r="AS379" s="62">
        <v>181177</v>
      </c>
      <c r="AT379" s="62">
        <v>20587</v>
      </c>
      <c r="AU379" s="62">
        <v>1379153</v>
      </c>
      <c r="AV379" s="61"/>
      <c r="AW379" s="61">
        <v>0</v>
      </c>
      <c r="AX379" s="62">
        <v>248145</v>
      </c>
      <c r="AY379" s="61"/>
      <c r="AZ379" s="61">
        <v>0</v>
      </c>
      <c r="BA379" s="61"/>
      <c r="BB379" s="61">
        <v>0</v>
      </c>
      <c r="BC379" s="62">
        <v>21545</v>
      </c>
      <c r="BD379" s="61">
        <v>0</v>
      </c>
      <c r="BE379" s="61"/>
      <c r="BF379" s="61">
        <v>0</v>
      </c>
      <c r="BG379" s="61"/>
      <c r="BH379" s="61">
        <v>0</v>
      </c>
      <c r="BI379" s="61"/>
      <c r="BJ379" s="61">
        <v>0</v>
      </c>
      <c r="BK379" s="61"/>
      <c r="BL379" s="61">
        <v>0</v>
      </c>
      <c r="BM379" s="61">
        <v>0</v>
      </c>
      <c r="BN379" s="62">
        <v>-1195425</v>
      </c>
      <c r="BO379" s="61"/>
    </row>
    <row r="380" spans="1:67" x14ac:dyDescent="0.2">
      <c r="A380" s="57" t="s">
        <v>16</v>
      </c>
      <c r="B380" s="56" t="s">
        <v>16</v>
      </c>
      <c r="C380" s="56" t="s">
        <v>16</v>
      </c>
      <c r="D380" s="56">
        <v>2004</v>
      </c>
      <c r="E380" s="58">
        <v>19994043</v>
      </c>
      <c r="F380" s="58">
        <v>18099330</v>
      </c>
      <c r="G380" s="59">
        <v>16882233</v>
      </c>
      <c r="H380" s="59">
        <v>3111810</v>
      </c>
      <c r="I380" s="60">
        <v>0</v>
      </c>
      <c r="J380" s="58">
        <v>-1894713</v>
      </c>
      <c r="K380" s="61"/>
      <c r="L380" s="62">
        <v>2112</v>
      </c>
      <c r="M380" s="61"/>
      <c r="N380" s="61">
        <v>0</v>
      </c>
      <c r="O380" s="61">
        <v>0</v>
      </c>
      <c r="P380" s="61"/>
      <c r="Q380" s="61"/>
      <c r="R380" s="61"/>
      <c r="S380" s="61">
        <v>0</v>
      </c>
      <c r="T380" s="61">
        <v>0</v>
      </c>
      <c r="U380" s="61"/>
      <c r="V380" s="62">
        <v>142098</v>
      </c>
      <c r="W380" s="61"/>
      <c r="X380" s="61">
        <v>0</v>
      </c>
      <c r="Y380" s="62">
        <v>281610</v>
      </c>
      <c r="Z380" s="62">
        <v>5321632</v>
      </c>
      <c r="AA380" s="61"/>
      <c r="AB380" s="62">
        <v>262024</v>
      </c>
      <c r="AC380" s="62">
        <v>5772492</v>
      </c>
      <c r="AD380" s="61"/>
      <c r="AE380" s="62">
        <v>4129126</v>
      </c>
      <c r="AF380" s="61"/>
      <c r="AG380" s="62">
        <v>175551</v>
      </c>
      <c r="AH380" s="62">
        <v>795588</v>
      </c>
      <c r="AI380" s="61"/>
      <c r="AJ380" s="61">
        <v>0</v>
      </c>
      <c r="AK380" s="61">
        <v>0</v>
      </c>
      <c r="AL380" s="61">
        <v>0</v>
      </c>
      <c r="AM380" s="62">
        <v>154265</v>
      </c>
      <c r="AN380" s="62">
        <v>791547</v>
      </c>
      <c r="AO380" s="61">
        <v>0</v>
      </c>
      <c r="AP380" s="61"/>
      <c r="AQ380" s="62">
        <v>181895</v>
      </c>
      <c r="AR380" s="61"/>
      <c r="AS380" s="62">
        <v>249786</v>
      </c>
      <c r="AT380" s="62">
        <v>40806</v>
      </c>
      <c r="AU380" s="62">
        <v>1379153</v>
      </c>
      <c r="AV380" s="61"/>
      <c r="AW380" s="61">
        <v>0</v>
      </c>
      <c r="AX380" s="62">
        <v>292349</v>
      </c>
      <c r="AY380" s="61"/>
      <c r="AZ380" s="61">
        <v>0</v>
      </c>
      <c r="BA380" s="61"/>
      <c r="BB380" s="61">
        <v>0</v>
      </c>
      <c r="BC380" s="62">
        <v>22009</v>
      </c>
      <c r="BD380" s="61">
        <v>0</v>
      </c>
      <c r="BE380" s="61"/>
      <c r="BF380" s="61">
        <v>0</v>
      </c>
      <c r="BG380" s="61"/>
      <c r="BH380" s="61">
        <v>0</v>
      </c>
      <c r="BI380" s="61"/>
      <c r="BJ380" s="61">
        <v>0</v>
      </c>
      <c r="BK380" s="61"/>
      <c r="BL380" s="61">
        <v>0</v>
      </c>
      <c r="BM380" s="61">
        <v>0</v>
      </c>
      <c r="BN380" s="62">
        <v>-1894713</v>
      </c>
      <c r="BO380" s="61"/>
    </row>
    <row r="381" spans="1:67" x14ac:dyDescent="0.2">
      <c r="A381" s="57" t="s">
        <v>16</v>
      </c>
      <c r="B381" s="56" t="s">
        <v>16</v>
      </c>
      <c r="C381" s="56" t="s">
        <v>16</v>
      </c>
      <c r="D381" s="56">
        <v>2005</v>
      </c>
      <c r="E381" s="58">
        <v>21399439</v>
      </c>
      <c r="F381" s="58">
        <v>18925579</v>
      </c>
      <c r="G381" s="59">
        <v>18199072</v>
      </c>
      <c r="H381" s="59">
        <v>3200367</v>
      </c>
      <c r="I381" s="60">
        <v>0</v>
      </c>
      <c r="J381" s="58">
        <v>-2473860</v>
      </c>
      <c r="K381" s="61"/>
      <c r="L381" s="62">
        <v>2112</v>
      </c>
      <c r="M381" s="61"/>
      <c r="N381" s="61">
        <v>0</v>
      </c>
      <c r="O381" s="61">
        <v>0</v>
      </c>
      <c r="P381" s="61"/>
      <c r="Q381" s="61"/>
      <c r="R381" s="61"/>
      <c r="S381" s="61">
        <v>0</v>
      </c>
      <c r="T381" s="61">
        <v>0</v>
      </c>
      <c r="U381" s="61"/>
      <c r="V381" s="62">
        <v>142098</v>
      </c>
      <c r="W381" s="61"/>
      <c r="X381" s="61">
        <v>0</v>
      </c>
      <c r="Y381" s="62">
        <v>444430</v>
      </c>
      <c r="Z381" s="62">
        <v>5439115</v>
      </c>
      <c r="AA381" s="61"/>
      <c r="AB381" s="62">
        <v>488017</v>
      </c>
      <c r="AC381" s="62">
        <v>6156447</v>
      </c>
      <c r="AD381" s="61"/>
      <c r="AE381" s="62">
        <v>4411294</v>
      </c>
      <c r="AF381" s="61"/>
      <c r="AG381" s="62">
        <v>235737</v>
      </c>
      <c r="AH381" s="62">
        <v>879822</v>
      </c>
      <c r="AI381" s="61"/>
      <c r="AJ381" s="61">
        <v>0</v>
      </c>
      <c r="AK381" s="61">
        <v>0</v>
      </c>
      <c r="AL381" s="61">
        <v>0</v>
      </c>
      <c r="AM381" s="62">
        <v>154265</v>
      </c>
      <c r="AN381" s="62">
        <v>791547</v>
      </c>
      <c r="AO381" s="61">
        <v>0</v>
      </c>
      <c r="AP381" s="61"/>
      <c r="AQ381" s="62">
        <v>199499</v>
      </c>
      <c r="AR381" s="61"/>
      <c r="AS381" s="62">
        <v>277478</v>
      </c>
      <c r="AT381" s="62">
        <v>57700</v>
      </c>
      <c r="AU381" s="62">
        <v>1393825</v>
      </c>
      <c r="AV381" s="61"/>
      <c r="AW381" s="61">
        <v>0</v>
      </c>
      <c r="AX381" s="62">
        <v>304044</v>
      </c>
      <c r="AY381" s="61"/>
      <c r="AZ381" s="61">
        <v>0</v>
      </c>
      <c r="BA381" s="61"/>
      <c r="BB381" s="61">
        <v>0</v>
      </c>
      <c r="BC381" s="62">
        <v>22009</v>
      </c>
      <c r="BD381" s="61">
        <v>0</v>
      </c>
      <c r="BE381" s="61"/>
      <c r="BF381" s="61">
        <v>0</v>
      </c>
      <c r="BG381" s="61"/>
      <c r="BH381" s="61">
        <v>0</v>
      </c>
      <c r="BI381" s="61"/>
      <c r="BJ381" s="61">
        <v>0</v>
      </c>
      <c r="BK381" s="61"/>
      <c r="BL381" s="61">
        <v>0</v>
      </c>
      <c r="BM381" s="61">
        <v>0</v>
      </c>
      <c r="BN381" s="62">
        <v>-2473860</v>
      </c>
      <c r="BO381" s="61"/>
    </row>
    <row r="382" spans="1:67" x14ac:dyDescent="0.2">
      <c r="A382" s="57" t="s">
        <v>16</v>
      </c>
      <c r="B382" s="56" t="s">
        <v>16</v>
      </c>
      <c r="C382" s="56" t="s">
        <v>16</v>
      </c>
      <c r="D382" s="56">
        <v>2006</v>
      </c>
      <c r="E382" s="58">
        <v>22094200</v>
      </c>
      <c r="F382" s="58">
        <v>19228342</v>
      </c>
      <c r="G382" s="59">
        <v>18835455</v>
      </c>
      <c r="H382" s="59">
        <v>3258745</v>
      </c>
      <c r="I382" s="60">
        <v>0</v>
      </c>
      <c r="J382" s="58">
        <v>-2865858</v>
      </c>
      <c r="K382" s="61"/>
      <c r="L382" s="62">
        <v>2112</v>
      </c>
      <c r="M382" s="61"/>
      <c r="N382" s="61">
        <v>0</v>
      </c>
      <c r="O382" s="61">
        <v>0</v>
      </c>
      <c r="P382" s="61"/>
      <c r="Q382" s="61"/>
      <c r="R382" s="61"/>
      <c r="S382" s="61">
        <v>0</v>
      </c>
      <c r="T382" s="61">
        <v>0</v>
      </c>
      <c r="U382" s="61"/>
      <c r="V382" s="62">
        <v>142098</v>
      </c>
      <c r="W382" s="61"/>
      <c r="X382" s="61">
        <v>0</v>
      </c>
      <c r="Y382" s="62">
        <v>472155</v>
      </c>
      <c r="Z382" s="62">
        <v>5511219</v>
      </c>
      <c r="AA382" s="61"/>
      <c r="AB382" s="62">
        <v>619997</v>
      </c>
      <c r="AC382" s="62">
        <v>6364382</v>
      </c>
      <c r="AD382" s="61"/>
      <c r="AE382" s="62">
        <v>4467779</v>
      </c>
      <c r="AF382" s="61"/>
      <c r="AG382" s="62">
        <v>323829</v>
      </c>
      <c r="AH382" s="62">
        <v>931884</v>
      </c>
      <c r="AI382" s="61"/>
      <c r="AJ382" s="61">
        <v>0</v>
      </c>
      <c r="AK382" s="61">
        <v>0</v>
      </c>
      <c r="AL382" s="61">
        <v>0</v>
      </c>
      <c r="AM382" s="62">
        <v>171765</v>
      </c>
      <c r="AN382" s="62">
        <v>791547</v>
      </c>
      <c r="AO382" s="61">
        <v>0</v>
      </c>
      <c r="AP382" s="61"/>
      <c r="AQ382" s="62">
        <v>209453</v>
      </c>
      <c r="AR382" s="61"/>
      <c r="AS382" s="62">
        <v>281457</v>
      </c>
      <c r="AT382" s="62">
        <v>57700</v>
      </c>
      <c r="AU382" s="62">
        <v>1409920</v>
      </c>
      <c r="AV382" s="61"/>
      <c r="AW382" s="61">
        <v>0</v>
      </c>
      <c r="AX382" s="62">
        <v>312299</v>
      </c>
      <c r="AY382" s="61"/>
      <c r="AZ382" s="61">
        <v>0</v>
      </c>
      <c r="BA382" s="61"/>
      <c r="BB382" s="61">
        <v>0</v>
      </c>
      <c r="BC382" s="62">
        <v>24604</v>
      </c>
      <c r="BD382" s="61">
        <v>0</v>
      </c>
      <c r="BE382" s="61"/>
      <c r="BF382" s="61">
        <v>0</v>
      </c>
      <c r="BG382" s="61"/>
      <c r="BH382" s="61">
        <v>0</v>
      </c>
      <c r="BI382" s="61"/>
      <c r="BJ382" s="61">
        <v>0</v>
      </c>
      <c r="BK382" s="61"/>
      <c r="BL382" s="61">
        <v>0</v>
      </c>
      <c r="BM382" s="61">
        <v>0</v>
      </c>
      <c r="BN382" s="62">
        <v>-2865858</v>
      </c>
      <c r="BO382" s="61"/>
    </row>
    <row r="383" spans="1:67" x14ac:dyDescent="0.2">
      <c r="A383" s="57" t="s">
        <v>16</v>
      </c>
      <c r="B383" s="56" t="s">
        <v>16</v>
      </c>
      <c r="C383" s="56" t="s">
        <v>16</v>
      </c>
      <c r="D383" s="56">
        <v>2007</v>
      </c>
      <c r="E383" s="58">
        <v>23982312</v>
      </c>
      <c r="F383" s="58">
        <v>20662368</v>
      </c>
      <c r="G383" s="59">
        <v>20198007</v>
      </c>
      <c r="H383" s="59">
        <v>3784305</v>
      </c>
      <c r="I383" s="60">
        <v>0</v>
      </c>
      <c r="J383" s="58">
        <v>-3319944</v>
      </c>
      <c r="K383" s="61"/>
      <c r="L383" s="62">
        <v>2112</v>
      </c>
      <c r="M383" s="61"/>
      <c r="N383" s="61">
        <v>0</v>
      </c>
      <c r="O383" s="61">
        <v>0</v>
      </c>
      <c r="P383" s="61"/>
      <c r="Q383" s="61"/>
      <c r="R383" s="61"/>
      <c r="S383" s="61">
        <v>0</v>
      </c>
      <c r="T383" s="61">
        <v>0</v>
      </c>
      <c r="U383" s="61"/>
      <c r="V383" s="62">
        <v>142098</v>
      </c>
      <c r="W383" s="61"/>
      <c r="X383" s="61">
        <v>0</v>
      </c>
      <c r="Y383" s="62">
        <v>569220</v>
      </c>
      <c r="Z383" s="62">
        <v>5620644</v>
      </c>
      <c r="AA383" s="61"/>
      <c r="AB383" s="62">
        <v>696101</v>
      </c>
      <c r="AC383" s="62">
        <v>6592568</v>
      </c>
      <c r="AD383" s="61"/>
      <c r="AE383" s="62">
        <v>4954989</v>
      </c>
      <c r="AF383" s="61"/>
      <c r="AG383" s="62">
        <v>411941</v>
      </c>
      <c r="AH383" s="62">
        <v>1208334</v>
      </c>
      <c r="AI383" s="61"/>
      <c r="AJ383" s="61">
        <v>0</v>
      </c>
      <c r="AK383" s="61">
        <v>0</v>
      </c>
      <c r="AL383" s="61">
        <v>0</v>
      </c>
      <c r="AM383" s="62">
        <v>171765</v>
      </c>
      <c r="AN383" s="62">
        <v>849028</v>
      </c>
      <c r="AO383" s="61">
        <v>0</v>
      </c>
      <c r="AP383" s="61"/>
      <c r="AQ383" s="62">
        <v>214967</v>
      </c>
      <c r="AR383" s="61"/>
      <c r="AS383" s="62">
        <v>328598</v>
      </c>
      <c r="AT383" s="62">
        <v>143391</v>
      </c>
      <c r="AU383" s="62">
        <v>1735619</v>
      </c>
      <c r="AV383" s="61"/>
      <c r="AW383" s="61">
        <v>0</v>
      </c>
      <c r="AX383" s="62">
        <v>316333</v>
      </c>
      <c r="AY383" s="61"/>
      <c r="AZ383" s="61">
        <v>0</v>
      </c>
      <c r="BA383" s="61"/>
      <c r="BB383" s="61">
        <v>0</v>
      </c>
      <c r="BC383" s="62">
        <v>24604</v>
      </c>
      <c r="BD383" s="61">
        <v>0</v>
      </c>
      <c r="BE383" s="61"/>
      <c r="BF383" s="61">
        <v>0</v>
      </c>
      <c r="BG383" s="61"/>
      <c r="BH383" s="61">
        <v>0</v>
      </c>
      <c r="BI383" s="61"/>
      <c r="BJ383" s="61">
        <v>0</v>
      </c>
      <c r="BK383" s="61"/>
      <c r="BL383" s="61">
        <v>0</v>
      </c>
      <c r="BM383" s="61">
        <v>0</v>
      </c>
      <c r="BN383" s="62">
        <v>-3319944</v>
      </c>
      <c r="BO383" s="61"/>
    </row>
    <row r="384" spans="1:67" x14ac:dyDescent="0.2">
      <c r="A384" s="57" t="s">
        <v>16</v>
      </c>
      <c r="B384" s="56" t="s">
        <v>16</v>
      </c>
      <c r="C384" s="56" t="s">
        <v>16</v>
      </c>
      <c r="D384" s="56">
        <v>2008</v>
      </c>
      <c r="E384" s="58">
        <v>25315423</v>
      </c>
      <c r="F384" s="58">
        <v>21859792</v>
      </c>
      <c r="G384" s="59">
        <v>21307023</v>
      </c>
      <c r="H384" s="59">
        <v>4008400</v>
      </c>
      <c r="I384" s="60">
        <v>0</v>
      </c>
      <c r="J384" s="58">
        <v>-3455631</v>
      </c>
      <c r="K384" s="61"/>
      <c r="L384" s="62">
        <v>2112</v>
      </c>
      <c r="M384" s="61"/>
      <c r="N384" s="61">
        <v>0</v>
      </c>
      <c r="O384" s="61">
        <v>0</v>
      </c>
      <c r="P384" s="61"/>
      <c r="Q384" s="61"/>
      <c r="R384" s="61"/>
      <c r="S384" s="61">
        <v>0</v>
      </c>
      <c r="T384" s="61">
        <v>0</v>
      </c>
      <c r="U384" s="61"/>
      <c r="V384" s="62">
        <v>142098</v>
      </c>
      <c r="W384" s="61"/>
      <c r="X384" s="61">
        <v>0</v>
      </c>
      <c r="Y384" s="62">
        <v>669654</v>
      </c>
      <c r="Z384" s="62">
        <v>5823218</v>
      </c>
      <c r="AA384" s="61"/>
      <c r="AB384" s="62">
        <v>913132</v>
      </c>
      <c r="AC384" s="62">
        <v>6719112</v>
      </c>
      <c r="AD384" s="61"/>
      <c r="AE384" s="62">
        <v>5186517</v>
      </c>
      <c r="AF384" s="61"/>
      <c r="AG384" s="62">
        <v>511694</v>
      </c>
      <c r="AH384" s="62">
        <v>1339486</v>
      </c>
      <c r="AI384" s="61"/>
      <c r="AJ384" s="61">
        <v>0</v>
      </c>
      <c r="AK384" s="61">
        <v>0</v>
      </c>
      <c r="AL384" s="61">
        <v>0</v>
      </c>
      <c r="AM384" s="62">
        <v>171765</v>
      </c>
      <c r="AN384" s="62">
        <v>860528</v>
      </c>
      <c r="AO384" s="61">
        <v>0</v>
      </c>
      <c r="AP384" s="61"/>
      <c r="AQ384" s="62">
        <v>216992</v>
      </c>
      <c r="AR384" s="61"/>
      <c r="AS384" s="62">
        <v>346418</v>
      </c>
      <c r="AT384" s="62">
        <v>233445</v>
      </c>
      <c r="AU384" s="62">
        <v>1798926</v>
      </c>
      <c r="AV384" s="61"/>
      <c r="AW384" s="61">
        <v>0</v>
      </c>
      <c r="AX384" s="62">
        <v>355668</v>
      </c>
      <c r="AY384" s="61"/>
      <c r="AZ384" s="61">
        <v>0</v>
      </c>
      <c r="BA384" s="61"/>
      <c r="BB384" s="61">
        <v>0</v>
      </c>
      <c r="BC384" s="62">
        <v>24604</v>
      </c>
      <c r="BD384" s="61">
        <v>0</v>
      </c>
      <c r="BE384" s="61"/>
      <c r="BF384" s="61">
        <v>0</v>
      </c>
      <c r="BG384" s="61"/>
      <c r="BH384" s="61">
        <v>0</v>
      </c>
      <c r="BI384" s="61"/>
      <c r="BJ384" s="61">
        <v>0</v>
      </c>
      <c r="BK384" s="61"/>
      <c r="BL384" s="61">
        <v>54</v>
      </c>
      <c r="BM384" s="61">
        <v>0</v>
      </c>
      <c r="BN384" s="62">
        <v>-3455631</v>
      </c>
      <c r="BO384" s="61"/>
    </row>
    <row r="385" spans="1:67" x14ac:dyDescent="0.2">
      <c r="A385" s="57" t="s">
        <v>16</v>
      </c>
      <c r="B385" s="56" t="s">
        <v>16</v>
      </c>
      <c r="C385" s="56" t="s">
        <v>16</v>
      </c>
      <c r="D385" s="56">
        <v>2009</v>
      </c>
      <c r="E385" s="58">
        <v>26074494</v>
      </c>
      <c r="F385" s="58">
        <v>22429151</v>
      </c>
      <c r="G385" s="59">
        <v>21967416</v>
      </c>
      <c r="H385" s="59">
        <v>4107078</v>
      </c>
      <c r="I385" s="60">
        <v>0</v>
      </c>
      <c r="J385" s="58">
        <v>-3645343</v>
      </c>
      <c r="K385" s="61"/>
      <c r="L385" s="62">
        <v>2112</v>
      </c>
      <c r="M385" s="61"/>
      <c r="N385" s="61">
        <v>0</v>
      </c>
      <c r="O385" s="61">
        <v>0</v>
      </c>
      <c r="P385" s="61"/>
      <c r="Q385" s="61"/>
      <c r="R385" s="61"/>
      <c r="S385" s="61">
        <v>0</v>
      </c>
      <c r="T385" s="61">
        <v>0</v>
      </c>
      <c r="U385" s="61"/>
      <c r="V385" s="62">
        <v>142098</v>
      </c>
      <c r="W385" s="61"/>
      <c r="X385" s="61">
        <v>0</v>
      </c>
      <c r="Y385" s="62">
        <v>731962</v>
      </c>
      <c r="Z385" s="62">
        <v>5929701</v>
      </c>
      <c r="AA385" s="61"/>
      <c r="AB385" s="62">
        <v>1045814</v>
      </c>
      <c r="AC385" s="62">
        <v>6860078</v>
      </c>
      <c r="AD385" s="61"/>
      <c r="AE385" s="62">
        <v>5317718</v>
      </c>
      <c r="AF385" s="61"/>
      <c r="AG385" s="62">
        <v>562459</v>
      </c>
      <c r="AH385" s="62">
        <v>1375474</v>
      </c>
      <c r="AI385" s="61"/>
      <c r="AJ385" s="61">
        <v>0</v>
      </c>
      <c r="AK385" s="61">
        <v>0</v>
      </c>
      <c r="AL385" s="61">
        <v>0</v>
      </c>
      <c r="AM385" s="62">
        <v>171765</v>
      </c>
      <c r="AN385" s="62">
        <v>860528</v>
      </c>
      <c r="AO385" s="61">
        <v>0</v>
      </c>
      <c r="AP385" s="61"/>
      <c r="AQ385" s="62">
        <v>222316</v>
      </c>
      <c r="AR385" s="61"/>
      <c r="AS385" s="62">
        <v>354646</v>
      </c>
      <c r="AT385" s="62">
        <v>238832</v>
      </c>
      <c r="AU385" s="62">
        <v>1872447</v>
      </c>
      <c r="AV385" s="61"/>
      <c r="AW385" s="61">
        <v>0</v>
      </c>
      <c r="AX385" s="62">
        <v>361925</v>
      </c>
      <c r="AY385" s="61"/>
      <c r="AZ385" s="61">
        <v>0</v>
      </c>
      <c r="BA385" s="61"/>
      <c r="BB385" s="61">
        <v>0</v>
      </c>
      <c r="BC385" s="62">
        <v>24604</v>
      </c>
      <c r="BD385" s="61">
        <v>0</v>
      </c>
      <c r="BE385" s="61"/>
      <c r="BF385" s="61">
        <v>0</v>
      </c>
      <c r="BG385" s="61"/>
      <c r="BH385" s="61">
        <v>0</v>
      </c>
      <c r="BI385" s="61"/>
      <c r="BJ385" s="61">
        <v>0</v>
      </c>
      <c r="BK385" s="61"/>
      <c r="BL385" s="61">
        <v>15</v>
      </c>
      <c r="BM385" s="61">
        <v>0</v>
      </c>
      <c r="BN385" s="62">
        <v>-3645343</v>
      </c>
      <c r="BO385" s="61"/>
    </row>
    <row r="386" spans="1:67" x14ac:dyDescent="0.2">
      <c r="A386" s="57" t="s">
        <v>16</v>
      </c>
      <c r="B386" s="56" t="s">
        <v>16</v>
      </c>
      <c r="C386" s="56" t="s">
        <v>16</v>
      </c>
      <c r="D386" s="56">
        <v>2010</v>
      </c>
      <c r="E386" s="58">
        <v>25825507</v>
      </c>
      <c r="F386" s="58">
        <v>22145730</v>
      </c>
      <c r="G386" s="59">
        <v>21881124</v>
      </c>
      <c r="H386" s="59">
        <v>3944383</v>
      </c>
      <c r="I386" s="60">
        <v>0</v>
      </c>
      <c r="J386" s="58">
        <v>-3679777</v>
      </c>
      <c r="K386" s="61"/>
      <c r="L386" s="62">
        <v>2112</v>
      </c>
      <c r="M386" s="61"/>
      <c r="N386" s="61">
        <v>0</v>
      </c>
      <c r="O386" s="61">
        <v>0</v>
      </c>
      <c r="P386" s="61"/>
      <c r="Q386" s="61"/>
      <c r="R386" s="61"/>
      <c r="S386" s="61">
        <v>0</v>
      </c>
      <c r="T386" s="61">
        <v>0</v>
      </c>
      <c r="U386" s="61"/>
      <c r="V386" s="62">
        <v>142098</v>
      </c>
      <c r="W386" s="61"/>
      <c r="X386" s="61">
        <v>0</v>
      </c>
      <c r="Y386" s="62">
        <v>837724</v>
      </c>
      <c r="Z386" s="62">
        <v>6088866</v>
      </c>
      <c r="AA386" s="61"/>
      <c r="AB386" s="62">
        <v>1168908</v>
      </c>
      <c r="AC386" s="62">
        <v>7076329</v>
      </c>
      <c r="AD386" s="61"/>
      <c r="AE386" s="62">
        <v>5425508</v>
      </c>
      <c r="AF386" s="61"/>
      <c r="AG386" s="62">
        <v>629776</v>
      </c>
      <c r="AH386" s="62">
        <v>509803</v>
      </c>
      <c r="AI386" s="61"/>
      <c r="AJ386" s="61">
        <v>0</v>
      </c>
      <c r="AK386" s="61">
        <v>0</v>
      </c>
      <c r="AL386" s="61">
        <v>0</v>
      </c>
      <c r="AM386" s="62">
        <v>171765</v>
      </c>
      <c r="AN386" s="62">
        <v>658960</v>
      </c>
      <c r="AO386" s="61">
        <v>0</v>
      </c>
      <c r="AP386" s="61"/>
      <c r="AQ386" s="62">
        <v>242909</v>
      </c>
      <c r="AR386" s="61"/>
      <c r="AS386" s="62">
        <v>357976</v>
      </c>
      <c r="AT386" s="62">
        <v>239727</v>
      </c>
      <c r="AU386" s="62">
        <v>1872447</v>
      </c>
      <c r="AV386" s="61"/>
      <c r="AW386" s="61">
        <v>0</v>
      </c>
      <c r="AX386" s="62">
        <v>364753</v>
      </c>
      <c r="AY386" s="61"/>
      <c r="AZ386" s="61">
        <v>0</v>
      </c>
      <c r="BA386" s="61"/>
      <c r="BB386" s="61">
        <v>0</v>
      </c>
      <c r="BC386" s="62">
        <v>35831</v>
      </c>
      <c r="BD386" s="61">
        <v>0</v>
      </c>
      <c r="BE386" s="61"/>
      <c r="BF386" s="61">
        <v>0</v>
      </c>
      <c r="BG386" s="61"/>
      <c r="BH386" s="61">
        <v>0</v>
      </c>
      <c r="BI386" s="61"/>
      <c r="BJ386" s="61">
        <v>0</v>
      </c>
      <c r="BK386" s="61"/>
      <c r="BL386" s="61">
        <v>15</v>
      </c>
      <c r="BM386" s="61">
        <v>0</v>
      </c>
      <c r="BN386" s="62">
        <v>-3679777</v>
      </c>
      <c r="BO386" s="61"/>
    </row>
    <row r="387" spans="1:67" x14ac:dyDescent="0.2">
      <c r="A387" s="57" t="s">
        <v>16</v>
      </c>
      <c r="B387" s="56" t="s">
        <v>16</v>
      </c>
      <c r="C387" s="56" t="s">
        <v>16</v>
      </c>
      <c r="D387" s="56">
        <v>2011</v>
      </c>
      <c r="E387" s="58">
        <v>26496985</v>
      </c>
      <c r="F387" s="58">
        <v>22625564</v>
      </c>
      <c r="G387" s="59">
        <v>22532047</v>
      </c>
      <c r="H387" s="59">
        <v>3964938</v>
      </c>
      <c r="I387" s="60">
        <v>0</v>
      </c>
      <c r="J387" s="58">
        <v>-3871421</v>
      </c>
      <c r="K387" s="61"/>
      <c r="L387" s="62">
        <v>2112</v>
      </c>
      <c r="M387" s="61"/>
      <c r="N387" s="61">
        <v>0</v>
      </c>
      <c r="O387" s="61">
        <v>0</v>
      </c>
      <c r="P387" s="61"/>
      <c r="Q387" s="61"/>
      <c r="R387" s="61"/>
      <c r="S387" s="61">
        <v>0</v>
      </c>
      <c r="T387" s="61">
        <v>0</v>
      </c>
      <c r="U387" s="61"/>
      <c r="V387" s="62">
        <v>142098</v>
      </c>
      <c r="W387" s="61"/>
      <c r="X387" s="61">
        <v>0</v>
      </c>
      <c r="Y387" s="62">
        <v>888856</v>
      </c>
      <c r="Z387" s="62">
        <v>6275033</v>
      </c>
      <c r="AA387" s="61"/>
      <c r="AB387" s="62">
        <v>1251542</v>
      </c>
      <c r="AC387" s="62">
        <v>7246993</v>
      </c>
      <c r="AD387" s="61"/>
      <c r="AE387" s="62">
        <v>5511324</v>
      </c>
      <c r="AF387" s="61"/>
      <c r="AG387" s="62">
        <v>699827</v>
      </c>
      <c r="AH387" s="62">
        <v>514262</v>
      </c>
      <c r="AI387" s="61"/>
      <c r="AJ387" s="61">
        <v>0</v>
      </c>
      <c r="AK387" s="61">
        <v>0</v>
      </c>
      <c r="AL387" s="61">
        <v>0</v>
      </c>
      <c r="AM387" s="62">
        <v>171765</v>
      </c>
      <c r="AN387" s="62">
        <v>661840</v>
      </c>
      <c r="AO387" s="61">
        <v>0</v>
      </c>
      <c r="AP387" s="61"/>
      <c r="AQ387" s="62">
        <v>242909</v>
      </c>
      <c r="AR387" s="61"/>
      <c r="AS387" s="62">
        <v>360969</v>
      </c>
      <c r="AT387" s="62">
        <v>239727</v>
      </c>
      <c r="AU387" s="62">
        <v>1887065</v>
      </c>
      <c r="AV387" s="61"/>
      <c r="AW387" s="61">
        <v>-500</v>
      </c>
      <c r="AX387" s="62">
        <v>365317</v>
      </c>
      <c r="AY387" s="61"/>
      <c r="AZ387" s="61">
        <v>0</v>
      </c>
      <c r="BA387" s="61"/>
      <c r="BB387" s="61">
        <v>0</v>
      </c>
      <c r="BC387" s="62">
        <v>35831</v>
      </c>
      <c r="BD387" s="61">
        <v>0</v>
      </c>
      <c r="BE387" s="61"/>
      <c r="BF387" s="61">
        <v>0</v>
      </c>
      <c r="BG387" s="61"/>
      <c r="BH387" s="61">
        <v>0</v>
      </c>
      <c r="BI387" s="61"/>
      <c r="BJ387" s="61">
        <v>0</v>
      </c>
      <c r="BK387" s="61"/>
      <c r="BL387" s="61">
        <v>15</v>
      </c>
      <c r="BM387" s="61">
        <v>0</v>
      </c>
      <c r="BN387" s="62">
        <v>-3871421</v>
      </c>
      <c r="BO387" s="61"/>
    </row>
    <row r="388" spans="1:67" x14ac:dyDescent="0.2">
      <c r="A388" s="57" t="s">
        <v>16</v>
      </c>
      <c r="B388" s="56" t="s">
        <v>16</v>
      </c>
      <c r="C388" s="56" t="s">
        <v>381</v>
      </c>
      <c r="D388" s="56">
        <v>1989</v>
      </c>
      <c r="E388" s="58">
        <v>2658253</v>
      </c>
      <c r="F388" s="58">
        <v>2459050</v>
      </c>
      <c r="G388" s="59">
        <v>2350732</v>
      </c>
      <c r="H388" s="59">
        <v>307521</v>
      </c>
      <c r="I388" s="60">
        <v>0</v>
      </c>
      <c r="J388" s="58">
        <v>-199203</v>
      </c>
      <c r="K388" s="62">
        <v>14221</v>
      </c>
      <c r="L388" s="61"/>
      <c r="M388" s="61"/>
      <c r="N388" s="61"/>
      <c r="O388" s="61"/>
      <c r="P388" s="62">
        <v>296127</v>
      </c>
      <c r="Q388" s="61"/>
      <c r="R388" s="61"/>
      <c r="S388" s="61"/>
      <c r="T388" s="61"/>
      <c r="U388" s="61"/>
      <c r="V388" s="61"/>
      <c r="W388" s="62">
        <v>68809</v>
      </c>
      <c r="X388" s="61"/>
      <c r="Y388" s="61"/>
      <c r="Z388" s="61"/>
      <c r="AA388" s="62">
        <v>601803</v>
      </c>
      <c r="AB388" s="61"/>
      <c r="AC388" s="61"/>
      <c r="AD388" s="62">
        <v>629642</v>
      </c>
      <c r="AE388" s="61"/>
      <c r="AF388" s="62">
        <v>571835</v>
      </c>
      <c r="AG388" s="61"/>
      <c r="AH388" s="61"/>
      <c r="AI388" s="62">
        <v>168295</v>
      </c>
      <c r="AJ388" s="61"/>
      <c r="AK388" s="61"/>
      <c r="AL388" s="61"/>
      <c r="AM388" s="61"/>
      <c r="AN388" s="61"/>
      <c r="AO388" s="61"/>
      <c r="AP388" s="62">
        <v>46467</v>
      </c>
      <c r="AQ388" s="61"/>
      <c r="AR388" s="62">
        <v>45700</v>
      </c>
      <c r="AS388" s="61"/>
      <c r="AT388" s="61"/>
      <c r="AU388" s="61"/>
      <c r="AV388" s="61"/>
      <c r="AW388" s="61"/>
      <c r="AX388" s="61"/>
      <c r="AY388" s="62">
        <v>29595</v>
      </c>
      <c r="AZ388" s="61"/>
      <c r="BA388" s="62">
        <v>160579</v>
      </c>
      <c r="BB388" s="61"/>
      <c r="BC388" s="61"/>
      <c r="BD388" s="61"/>
      <c r="BE388" s="61"/>
      <c r="BF388" s="61"/>
      <c r="BG388" s="61"/>
      <c r="BH388" s="61"/>
      <c r="BI388" s="61"/>
      <c r="BJ388" s="61"/>
      <c r="BK388" s="62">
        <v>25180</v>
      </c>
      <c r="BL388" s="61"/>
      <c r="BM388" s="61"/>
      <c r="BN388" s="61"/>
      <c r="BO388" s="62">
        <v>-199203</v>
      </c>
    </row>
    <row r="389" spans="1:67" x14ac:dyDescent="0.2">
      <c r="A389" s="57" t="s">
        <v>16</v>
      </c>
      <c r="B389" s="56" t="s">
        <v>16</v>
      </c>
      <c r="C389" s="56" t="s">
        <v>381</v>
      </c>
      <c r="D389" s="56">
        <v>1990</v>
      </c>
      <c r="E389" s="58">
        <v>2647797</v>
      </c>
      <c r="F389" s="58">
        <v>2448594</v>
      </c>
      <c r="G389" s="59">
        <v>2319246</v>
      </c>
      <c r="H389" s="59">
        <v>328551</v>
      </c>
      <c r="I389" s="60">
        <v>0</v>
      </c>
      <c r="J389" s="58">
        <v>-199203</v>
      </c>
      <c r="K389" s="62">
        <v>14221</v>
      </c>
      <c r="L389" s="61"/>
      <c r="M389" s="61"/>
      <c r="N389" s="61"/>
      <c r="O389" s="61"/>
      <c r="P389" s="62">
        <v>296127</v>
      </c>
      <c r="Q389" s="61"/>
      <c r="R389" s="61"/>
      <c r="S389" s="61"/>
      <c r="T389" s="61"/>
      <c r="U389" s="61"/>
      <c r="V389" s="61"/>
      <c r="W389" s="62">
        <v>68809</v>
      </c>
      <c r="X389" s="61"/>
      <c r="Y389" s="61"/>
      <c r="Z389" s="61"/>
      <c r="AA389" s="62">
        <v>512980</v>
      </c>
      <c r="AB389" s="61"/>
      <c r="AC389" s="61"/>
      <c r="AD389" s="62">
        <v>670313</v>
      </c>
      <c r="AE389" s="61"/>
      <c r="AF389" s="62">
        <v>583697</v>
      </c>
      <c r="AG389" s="61"/>
      <c r="AH389" s="61"/>
      <c r="AI389" s="62">
        <v>173099</v>
      </c>
      <c r="AJ389" s="61"/>
      <c r="AK389" s="61"/>
      <c r="AL389" s="61"/>
      <c r="AM389" s="61"/>
      <c r="AN389" s="61"/>
      <c r="AO389" s="61"/>
      <c r="AP389" s="62">
        <v>46342</v>
      </c>
      <c r="AQ389" s="61"/>
      <c r="AR389" s="62">
        <v>65805</v>
      </c>
      <c r="AS389" s="61"/>
      <c r="AT389" s="61"/>
      <c r="AU389" s="61"/>
      <c r="AV389" s="61"/>
      <c r="AW389" s="61"/>
      <c r="AX389" s="61"/>
      <c r="AY389" s="62">
        <v>30645</v>
      </c>
      <c r="AZ389" s="61"/>
      <c r="BA389" s="62">
        <v>160579</v>
      </c>
      <c r="BB389" s="61"/>
      <c r="BC389" s="61"/>
      <c r="BD389" s="61"/>
      <c r="BE389" s="61"/>
      <c r="BF389" s="61"/>
      <c r="BG389" s="61"/>
      <c r="BH389" s="61"/>
      <c r="BI389" s="61"/>
      <c r="BJ389" s="61"/>
      <c r="BK389" s="62">
        <v>25180</v>
      </c>
      <c r="BL389" s="61"/>
      <c r="BM389" s="61"/>
      <c r="BN389" s="61"/>
      <c r="BO389" s="62">
        <v>-199203</v>
      </c>
    </row>
    <row r="390" spans="1:67" x14ac:dyDescent="0.2">
      <c r="A390" s="57" t="s">
        <v>16</v>
      </c>
      <c r="B390" s="56" t="s">
        <v>16</v>
      </c>
      <c r="C390" s="56" t="s">
        <v>381</v>
      </c>
      <c r="D390" s="56">
        <v>1991</v>
      </c>
      <c r="E390" s="58">
        <v>2841079</v>
      </c>
      <c r="F390" s="58">
        <v>2641876</v>
      </c>
      <c r="G390" s="59">
        <v>2506085</v>
      </c>
      <c r="H390" s="59">
        <v>334994</v>
      </c>
      <c r="I390" s="60">
        <v>0</v>
      </c>
      <c r="J390" s="58">
        <v>-199203</v>
      </c>
      <c r="K390" s="62">
        <v>14221</v>
      </c>
      <c r="L390" s="61"/>
      <c r="M390" s="61"/>
      <c r="N390" s="61"/>
      <c r="O390" s="61"/>
      <c r="P390" s="62">
        <v>296127</v>
      </c>
      <c r="Q390" s="61"/>
      <c r="R390" s="61"/>
      <c r="S390" s="61"/>
      <c r="T390" s="61"/>
      <c r="U390" s="61"/>
      <c r="V390" s="61"/>
      <c r="W390" s="62">
        <v>68809</v>
      </c>
      <c r="X390" s="61"/>
      <c r="Y390" s="61"/>
      <c r="Z390" s="61"/>
      <c r="AA390" s="62">
        <v>548163</v>
      </c>
      <c r="AB390" s="61"/>
      <c r="AC390" s="61"/>
      <c r="AD390" s="62">
        <v>811413</v>
      </c>
      <c r="AE390" s="61"/>
      <c r="AF390" s="62">
        <v>588972</v>
      </c>
      <c r="AG390" s="61"/>
      <c r="AH390" s="61"/>
      <c r="AI390" s="62">
        <v>178380</v>
      </c>
      <c r="AJ390" s="61"/>
      <c r="AK390" s="61"/>
      <c r="AL390" s="61"/>
      <c r="AM390" s="61"/>
      <c r="AN390" s="61"/>
      <c r="AO390" s="61"/>
      <c r="AP390" s="62">
        <v>46342</v>
      </c>
      <c r="AQ390" s="61"/>
      <c r="AR390" s="62">
        <v>65805</v>
      </c>
      <c r="AS390" s="61"/>
      <c r="AT390" s="61"/>
      <c r="AU390" s="61"/>
      <c r="AV390" s="61"/>
      <c r="AW390" s="61"/>
      <c r="AX390" s="61"/>
      <c r="AY390" s="62">
        <v>36053</v>
      </c>
      <c r="AZ390" s="61"/>
      <c r="BA390" s="62">
        <v>160579</v>
      </c>
      <c r="BB390" s="61"/>
      <c r="BC390" s="61"/>
      <c r="BD390" s="61"/>
      <c r="BE390" s="61"/>
      <c r="BF390" s="61"/>
      <c r="BG390" s="61"/>
      <c r="BH390" s="61"/>
      <c r="BI390" s="61"/>
      <c r="BJ390" s="61"/>
      <c r="BK390" s="62">
        <v>26215</v>
      </c>
      <c r="BL390" s="61"/>
      <c r="BM390" s="61"/>
      <c r="BN390" s="61"/>
      <c r="BO390" s="62">
        <v>-199203</v>
      </c>
    </row>
    <row r="391" spans="1:67" x14ac:dyDescent="0.2">
      <c r="A391" s="57" t="s">
        <v>16</v>
      </c>
      <c r="B391" s="56" t="s">
        <v>16</v>
      </c>
      <c r="C391" s="56" t="s">
        <v>381</v>
      </c>
      <c r="D391" s="56">
        <v>1992</v>
      </c>
      <c r="E391" s="58">
        <v>3060215</v>
      </c>
      <c r="F391" s="58">
        <v>2861012</v>
      </c>
      <c r="G391" s="59">
        <v>2600016</v>
      </c>
      <c r="H391" s="59">
        <v>460199</v>
      </c>
      <c r="I391" s="60">
        <v>0</v>
      </c>
      <c r="J391" s="58">
        <v>-199203</v>
      </c>
      <c r="K391" s="62">
        <v>14221</v>
      </c>
      <c r="L391" s="61"/>
      <c r="M391" s="61"/>
      <c r="N391" s="61"/>
      <c r="O391" s="61"/>
      <c r="P391" s="62">
        <v>296127</v>
      </c>
      <c r="Q391" s="61"/>
      <c r="R391" s="61"/>
      <c r="S391" s="61"/>
      <c r="T391" s="61"/>
      <c r="U391" s="61"/>
      <c r="V391" s="61"/>
      <c r="W391" s="62">
        <v>68809</v>
      </c>
      <c r="X391" s="61"/>
      <c r="Y391" s="61"/>
      <c r="Z391" s="61"/>
      <c r="AA391" s="62">
        <v>581904</v>
      </c>
      <c r="AB391" s="61"/>
      <c r="AC391" s="61"/>
      <c r="AD391" s="62">
        <v>826256</v>
      </c>
      <c r="AE391" s="61"/>
      <c r="AF391" s="62">
        <v>627046</v>
      </c>
      <c r="AG391" s="61"/>
      <c r="AH391" s="61"/>
      <c r="AI391" s="62">
        <v>185653</v>
      </c>
      <c r="AJ391" s="61"/>
      <c r="AK391" s="61"/>
      <c r="AL391" s="61"/>
      <c r="AM391" s="61"/>
      <c r="AN391" s="61"/>
      <c r="AO391" s="61"/>
      <c r="AP391" s="62">
        <v>48393</v>
      </c>
      <c r="AQ391" s="61"/>
      <c r="AR391" s="62">
        <v>68403</v>
      </c>
      <c r="AS391" s="61"/>
      <c r="AT391" s="61"/>
      <c r="AU391" s="61"/>
      <c r="AV391" s="61"/>
      <c r="AW391" s="61"/>
      <c r="AX391" s="61"/>
      <c r="AY391" s="62">
        <v>42869</v>
      </c>
      <c r="AZ391" s="61"/>
      <c r="BA391" s="62">
        <v>273064</v>
      </c>
      <c r="BB391" s="61"/>
      <c r="BC391" s="61"/>
      <c r="BD391" s="61"/>
      <c r="BE391" s="61"/>
      <c r="BF391" s="61"/>
      <c r="BG391" s="61"/>
      <c r="BH391" s="61"/>
      <c r="BI391" s="61"/>
      <c r="BJ391" s="61"/>
      <c r="BK391" s="62">
        <v>27470</v>
      </c>
      <c r="BL391" s="61"/>
      <c r="BM391" s="61"/>
      <c r="BN391" s="61"/>
      <c r="BO391" s="62">
        <v>-199203</v>
      </c>
    </row>
    <row r="392" spans="1:67" x14ac:dyDescent="0.2">
      <c r="A392" s="57" t="s">
        <v>16</v>
      </c>
      <c r="B392" s="56" t="s">
        <v>16</v>
      </c>
      <c r="C392" s="56" t="s">
        <v>381</v>
      </c>
      <c r="D392" s="56">
        <v>1993</v>
      </c>
      <c r="E392" s="58">
        <v>3133817</v>
      </c>
      <c r="F392" s="58">
        <v>2934614</v>
      </c>
      <c r="G392" s="59">
        <v>2659059</v>
      </c>
      <c r="H392" s="59">
        <v>474758</v>
      </c>
      <c r="I392" s="60">
        <v>0</v>
      </c>
      <c r="J392" s="58">
        <v>-199203</v>
      </c>
      <c r="K392" s="62">
        <v>14221</v>
      </c>
      <c r="L392" s="61"/>
      <c r="M392" s="61"/>
      <c r="N392" s="61"/>
      <c r="O392" s="61"/>
      <c r="P392" s="62">
        <v>296127</v>
      </c>
      <c r="Q392" s="61"/>
      <c r="R392" s="61"/>
      <c r="S392" s="61"/>
      <c r="T392" s="61"/>
      <c r="U392" s="61"/>
      <c r="V392" s="61"/>
      <c r="W392" s="62">
        <v>68809</v>
      </c>
      <c r="X392" s="61"/>
      <c r="Y392" s="61"/>
      <c r="Z392" s="61"/>
      <c r="AA392" s="62">
        <v>613652</v>
      </c>
      <c r="AB392" s="61"/>
      <c r="AC392" s="61"/>
      <c r="AD392" s="62">
        <v>846378</v>
      </c>
      <c r="AE392" s="61"/>
      <c r="AF392" s="62">
        <v>632866</v>
      </c>
      <c r="AG392" s="61"/>
      <c r="AH392" s="61"/>
      <c r="AI392" s="62">
        <v>187006</v>
      </c>
      <c r="AJ392" s="61"/>
      <c r="AK392" s="61"/>
      <c r="AL392" s="61"/>
      <c r="AM392" s="61"/>
      <c r="AN392" s="61"/>
      <c r="AO392" s="61"/>
      <c r="AP392" s="62">
        <v>55694</v>
      </c>
      <c r="AQ392" s="61"/>
      <c r="AR392" s="62">
        <v>70833</v>
      </c>
      <c r="AS392" s="61"/>
      <c r="AT392" s="61"/>
      <c r="AU392" s="61"/>
      <c r="AV392" s="61"/>
      <c r="AW392" s="61"/>
      <c r="AX392" s="61"/>
      <c r="AY392" s="62">
        <v>46476</v>
      </c>
      <c r="AZ392" s="61"/>
      <c r="BA392" s="62">
        <v>273064</v>
      </c>
      <c r="BB392" s="61"/>
      <c r="BC392" s="61"/>
      <c r="BD392" s="61"/>
      <c r="BE392" s="61"/>
      <c r="BF392" s="61"/>
      <c r="BG392" s="61"/>
      <c r="BH392" s="61"/>
      <c r="BI392" s="61"/>
      <c r="BJ392" s="61"/>
      <c r="BK392" s="62">
        <v>28691</v>
      </c>
      <c r="BL392" s="61"/>
      <c r="BM392" s="61"/>
      <c r="BN392" s="61"/>
      <c r="BO392" s="62">
        <v>-199203</v>
      </c>
    </row>
    <row r="393" spans="1:67" x14ac:dyDescent="0.2">
      <c r="A393" s="57" t="s">
        <v>16</v>
      </c>
      <c r="B393" s="56" t="s">
        <v>16</v>
      </c>
      <c r="C393" s="56" t="s">
        <v>381</v>
      </c>
      <c r="D393" s="56">
        <v>1994</v>
      </c>
      <c r="E393" s="58">
        <v>3268122</v>
      </c>
      <c r="F393" s="58">
        <v>2544757</v>
      </c>
      <c r="G393" s="59">
        <v>2790468</v>
      </c>
      <c r="H393" s="59">
        <v>477654</v>
      </c>
      <c r="I393" s="60">
        <v>0</v>
      </c>
      <c r="J393" s="58">
        <v>-723365</v>
      </c>
      <c r="K393" s="62">
        <v>14221</v>
      </c>
      <c r="L393" s="61"/>
      <c r="M393" s="61"/>
      <c r="N393" s="61"/>
      <c r="O393" s="61"/>
      <c r="P393" s="62">
        <v>298647</v>
      </c>
      <c r="Q393" s="61"/>
      <c r="R393" s="61"/>
      <c r="S393" s="61"/>
      <c r="T393" s="61"/>
      <c r="U393" s="61"/>
      <c r="V393" s="61"/>
      <c r="W393" s="62">
        <v>68809</v>
      </c>
      <c r="X393" s="61"/>
      <c r="Y393" s="61"/>
      <c r="Z393" s="61"/>
      <c r="AA393" s="62">
        <v>672652</v>
      </c>
      <c r="AB393" s="61"/>
      <c r="AC393" s="61"/>
      <c r="AD393" s="62">
        <v>884659</v>
      </c>
      <c r="AE393" s="61"/>
      <c r="AF393" s="62">
        <v>658453</v>
      </c>
      <c r="AG393" s="61"/>
      <c r="AH393" s="61"/>
      <c r="AI393" s="62">
        <v>193027</v>
      </c>
      <c r="AJ393" s="61"/>
      <c r="AK393" s="61"/>
      <c r="AL393" s="61"/>
      <c r="AM393" s="61"/>
      <c r="AN393" s="61"/>
      <c r="AO393" s="61"/>
      <c r="AP393" s="62">
        <v>67062</v>
      </c>
      <c r="AQ393" s="61"/>
      <c r="AR393" s="62">
        <v>54531</v>
      </c>
      <c r="AS393" s="61"/>
      <c r="AT393" s="61"/>
      <c r="AU393" s="61"/>
      <c r="AV393" s="61"/>
      <c r="AW393" s="61"/>
      <c r="AX393" s="61"/>
      <c r="AY393" s="62">
        <v>52298</v>
      </c>
      <c r="AZ393" s="61"/>
      <c r="BA393" s="62">
        <v>273064</v>
      </c>
      <c r="BB393" s="61"/>
      <c r="BC393" s="61"/>
      <c r="BD393" s="61"/>
      <c r="BE393" s="61"/>
      <c r="BF393" s="61"/>
      <c r="BG393" s="61"/>
      <c r="BH393" s="61"/>
      <c r="BI393" s="61"/>
      <c r="BJ393" s="61"/>
      <c r="BK393" s="62">
        <v>30699</v>
      </c>
      <c r="BL393" s="61"/>
      <c r="BM393" s="61"/>
      <c r="BN393" s="61"/>
      <c r="BO393" s="62">
        <v>-723365</v>
      </c>
    </row>
    <row r="394" spans="1:67" x14ac:dyDescent="0.2">
      <c r="A394" s="57" t="s">
        <v>16</v>
      </c>
      <c r="B394" s="56" t="s">
        <v>16</v>
      </c>
      <c r="C394" s="56" t="s">
        <v>381</v>
      </c>
      <c r="D394" s="56">
        <v>1995</v>
      </c>
      <c r="E394" s="58">
        <v>3373759</v>
      </c>
      <c r="F394" s="58">
        <v>2633740</v>
      </c>
      <c r="G394" s="59">
        <v>2894706</v>
      </c>
      <c r="H394" s="59">
        <v>479053</v>
      </c>
      <c r="I394" s="60">
        <v>0</v>
      </c>
      <c r="J394" s="58">
        <v>-740019</v>
      </c>
      <c r="K394" s="62">
        <v>14221</v>
      </c>
      <c r="L394" s="61"/>
      <c r="M394" s="61"/>
      <c r="N394" s="61"/>
      <c r="O394" s="61"/>
      <c r="P394" s="62">
        <v>319978</v>
      </c>
      <c r="Q394" s="61"/>
      <c r="R394" s="61"/>
      <c r="S394" s="61"/>
      <c r="T394" s="61"/>
      <c r="U394" s="61"/>
      <c r="V394" s="61"/>
      <c r="W394" s="62">
        <v>68809</v>
      </c>
      <c r="X394" s="61"/>
      <c r="Y394" s="61"/>
      <c r="Z394" s="61"/>
      <c r="AA394" s="62">
        <v>701392</v>
      </c>
      <c r="AB394" s="61"/>
      <c r="AC394" s="61"/>
      <c r="AD394" s="62">
        <v>892181</v>
      </c>
      <c r="AE394" s="61"/>
      <c r="AF394" s="62">
        <v>701520</v>
      </c>
      <c r="AG394" s="61"/>
      <c r="AH394" s="61"/>
      <c r="AI394" s="62">
        <v>196605</v>
      </c>
      <c r="AJ394" s="61"/>
      <c r="AK394" s="61"/>
      <c r="AL394" s="61"/>
      <c r="AM394" s="61"/>
      <c r="AN394" s="61"/>
      <c r="AO394" s="61"/>
      <c r="AP394" s="62">
        <v>69213</v>
      </c>
      <c r="AQ394" s="61"/>
      <c r="AR394" s="62">
        <v>38269</v>
      </c>
      <c r="AS394" s="61"/>
      <c r="AT394" s="61"/>
      <c r="AU394" s="61"/>
      <c r="AV394" s="61"/>
      <c r="AW394" s="61"/>
      <c r="AX394" s="61"/>
      <c r="AY394" s="62">
        <v>58620</v>
      </c>
      <c r="AZ394" s="61"/>
      <c r="BA394" s="62">
        <v>281854</v>
      </c>
      <c r="BB394" s="61"/>
      <c r="BC394" s="61"/>
      <c r="BD394" s="61"/>
      <c r="BE394" s="61"/>
      <c r="BF394" s="61"/>
      <c r="BG394" s="61"/>
      <c r="BH394" s="61"/>
      <c r="BI394" s="61"/>
      <c r="BJ394" s="61"/>
      <c r="BK394" s="62">
        <v>31097</v>
      </c>
      <c r="BL394" s="61"/>
      <c r="BM394" s="61"/>
      <c r="BN394" s="61"/>
      <c r="BO394" s="62">
        <v>-740019</v>
      </c>
    </row>
    <row r="395" spans="1:67" x14ac:dyDescent="0.2">
      <c r="A395" s="57" t="s">
        <v>16</v>
      </c>
      <c r="B395" s="56" t="s">
        <v>16</v>
      </c>
      <c r="C395" s="56" t="s">
        <v>381</v>
      </c>
      <c r="D395" s="56">
        <v>1996</v>
      </c>
      <c r="E395" s="58">
        <v>3500372</v>
      </c>
      <c r="F395" s="58">
        <v>2736628</v>
      </c>
      <c r="G395" s="59">
        <v>2952803</v>
      </c>
      <c r="H395" s="59">
        <v>547569</v>
      </c>
      <c r="I395" s="60">
        <v>0</v>
      </c>
      <c r="J395" s="58">
        <v>-763744</v>
      </c>
      <c r="K395" s="62">
        <v>14221</v>
      </c>
      <c r="L395" s="61"/>
      <c r="M395" s="61"/>
      <c r="N395" s="61"/>
      <c r="O395" s="61"/>
      <c r="P395" s="62">
        <v>326124</v>
      </c>
      <c r="Q395" s="61"/>
      <c r="R395" s="61"/>
      <c r="S395" s="61"/>
      <c r="T395" s="61"/>
      <c r="U395" s="61"/>
      <c r="V395" s="61"/>
      <c r="W395" s="62">
        <v>44873</v>
      </c>
      <c r="X395" s="61"/>
      <c r="Y395" s="61"/>
      <c r="Z395" s="61"/>
      <c r="AA395" s="62">
        <v>746623</v>
      </c>
      <c r="AB395" s="61"/>
      <c r="AC395" s="61"/>
      <c r="AD395" s="62">
        <v>904620</v>
      </c>
      <c r="AE395" s="61"/>
      <c r="AF395" s="62">
        <v>714237</v>
      </c>
      <c r="AG395" s="61"/>
      <c r="AH395" s="61"/>
      <c r="AI395" s="62">
        <v>202105</v>
      </c>
      <c r="AJ395" s="61"/>
      <c r="AK395" s="61"/>
      <c r="AL395" s="61"/>
      <c r="AM395" s="61"/>
      <c r="AN395" s="61"/>
      <c r="AO395" s="61"/>
      <c r="AP395" s="62">
        <v>84756</v>
      </c>
      <c r="AQ395" s="61"/>
      <c r="AR395" s="62">
        <v>50256</v>
      </c>
      <c r="AS395" s="61"/>
      <c r="AT395" s="61"/>
      <c r="AU395" s="61"/>
      <c r="AV395" s="61"/>
      <c r="AW395" s="61"/>
      <c r="AX395" s="61"/>
      <c r="AY395" s="62">
        <v>59374</v>
      </c>
      <c r="AZ395" s="61"/>
      <c r="BA395" s="62">
        <v>322086</v>
      </c>
      <c r="BB395" s="61"/>
      <c r="BC395" s="61"/>
      <c r="BD395" s="61"/>
      <c r="BE395" s="61"/>
      <c r="BF395" s="61"/>
      <c r="BG395" s="61"/>
      <c r="BH395" s="61"/>
      <c r="BI395" s="61"/>
      <c r="BJ395" s="61"/>
      <c r="BK395" s="62">
        <v>31097</v>
      </c>
      <c r="BL395" s="61"/>
      <c r="BM395" s="61"/>
      <c r="BN395" s="61"/>
      <c r="BO395" s="62">
        <v>-763744</v>
      </c>
    </row>
    <row r="396" spans="1:67" x14ac:dyDescent="0.2">
      <c r="A396" s="57" t="s">
        <v>16</v>
      </c>
      <c r="B396" s="56" t="s">
        <v>16</v>
      </c>
      <c r="C396" s="56" t="s">
        <v>381</v>
      </c>
      <c r="D396" s="56">
        <v>1997</v>
      </c>
      <c r="E396" s="58">
        <v>3572440</v>
      </c>
      <c r="F396" s="58">
        <v>2778512</v>
      </c>
      <c r="G396" s="59">
        <v>3034778</v>
      </c>
      <c r="H396" s="59">
        <v>537662</v>
      </c>
      <c r="I396" s="60">
        <v>0</v>
      </c>
      <c r="J396" s="58">
        <v>-793928</v>
      </c>
      <c r="K396" s="62">
        <v>14221</v>
      </c>
      <c r="L396" s="61"/>
      <c r="M396" s="61"/>
      <c r="N396" s="61"/>
      <c r="O396" s="61"/>
      <c r="P396" s="62">
        <v>326124</v>
      </c>
      <c r="Q396" s="61"/>
      <c r="R396" s="61"/>
      <c r="S396" s="61"/>
      <c r="T396" s="61"/>
      <c r="U396" s="61"/>
      <c r="V396" s="61"/>
      <c r="W396" s="62">
        <v>44873</v>
      </c>
      <c r="X396" s="61"/>
      <c r="Y396" s="61"/>
      <c r="Z396" s="61"/>
      <c r="AA396" s="62">
        <v>794629</v>
      </c>
      <c r="AB396" s="61"/>
      <c r="AC396" s="61"/>
      <c r="AD396" s="62">
        <v>930675</v>
      </c>
      <c r="AE396" s="61"/>
      <c r="AF396" s="62">
        <v>720386</v>
      </c>
      <c r="AG396" s="61"/>
      <c r="AH396" s="61"/>
      <c r="AI396" s="62">
        <v>203870</v>
      </c>
      <c r="AJ396" s="61"/>
      <c r="AK396" s="61"/>
      <c r="AL396" s="61"/>
      <c r="AM396" s="61"/>
      <c r="AN396" s="61"/>
      <c r="AO396" s="61"/>
      <c r="AP396" s="62">
        <v>73139</v>
      </c>
      <c r="AQ396" s="61"/>
      <c r="AR396" s="62">
        <v>50256</v>
      </c>
      <c r="AS396" s="61"/>
      <c r="AT396" s="61"/>
      <c r="AU396" s="61"/>
      <c r="AV396" s="61"/>
      <c r="AW396" s="61"/>
      <c r="AX396" s="61"/>
      <c r="AY396" s="62">
        <v>61084</v>
      </c>
      <c r="AZ396" s="61"/>
      <c r="BA396" s="62">
        <v>322086</v>
      </c>
      <c r="BB396" s="61"/>
      <c r="BC396" s="61"/>
      <c r="BD396" s="61"/>
      <c r="BE396" s="61"/>
      <c r="BF396" s="61"/>
      <c r="BG396" s="61"/>
      <c r="BH396" s="61"/>
      <c r="BI396" s="61"/>
      <c r="BJ396" s="61"/>
      <c r="BK396" s="62">
        <v>31097</v>
      </c>
      <c r="BL396" s="61"/>
      <c r="BM396" s="61"/>
      <c r="BN396" s="61"/>
      <c r="BO396" s="62">
        <v>-793928</v>
      </c>
    </row>
    <row r="397" spans="1:67" x14ac:dyDescent="0.2">
      <c r="A397" s="57" t="s">
        <v>16</v>
      </c>
      <c r="B397" s="56" t="s">
        <v>16</v>
      </c>
      <c r="C397" s="56" t="s">
        <v>381</v>
      </c>
      <c r="D397" s="56">
        <v>1998</v>
      </c>
      <c r="E397" s="58">
        <v>3829915</v>
      </c>
      <c r="F397" s="58">
        <v>2823315</v>
      </c>
      <c r="G397" s="59">
        <v>3285494</v>
      </c>
      <c r="H397" s="59">
        <v>544421</v>
      </c>
      <c r="I397" s="60">
        <v>0</v>
      </c>
      <c r="J397" s="58">
        <v>-1006600</v>
      </c>
      <c r="K397" s="62">
        <v>14221</v>
      </c>
      <c r="L397" s="61"/>
      <c r="M397" s="61"/>
      <c r="N397" s="61"/>
      <c r="O397" s="61"/>
      <c r="P397" s="62">
        <v>334402</v>
      </c>
      <c r="Q397" s="61"/>
      <c r="R397" s="61"/>
      <c r="S397" s="61"/>
      <c r="T397" s="61"/>
      <c r="U397" s="61"/>
      <c r="V397" s="61"/>
      <c r="W397" s="62">
        <v>36373</v>
      </c>
      <c r="X397" s="61"/>
      <c r="Y397" s="61"/>
      <c r="Z397" s="61"/>
      <c r="AA397" s="62">
        <v>847583</v>
      </c>
      <c r="AB397" s="61"/>
      <c r="AC397" s="61"/>
      <c r="AD397" s="62">
        <v>1061673</v>
      </c>
      <c r="AE397" s="61"/>
      <c r="AF397" s="62">
        <v>779810</v>
      </c>
      <c r="AG397" s="61"/>
      <c r="AH397" s="61"/>
      <c r="AI397" s="62">
        <v>211432</v>
      </c>
      <c r="AJ397" s="61"/>
      <c r="AK397" s="61"/>
      <c r="AL397" s="61"/>
      <c r="AM397" s="61"/>
      <c r="AN397" s="61"/>
      <c r="AO397" s="61"/>
      <c r="AP397" s="62">
        <v>73355</v>
      </c>
      <c r="AQ397" s="61"/>
      <c r="AR397" s="62">
        <v>50256</v>
      </c>
      <c r="AS397" s="61"/>
      <c r="AT397" s="61"/>
      <c r="AU397" s="61"/>
      <c r="AV397" s="61"/>
      <c r="AW397" s="61"/>
      <c r="AX397" s="61"/>
      <c r="AY397" s="62">
        <v>62596</v>
      </c>
      <c r="AZ397" s="61"/>
      <c r="BA397" s="62">
        <v>327117</v>
      </c>
      <c r="BB397" s="61"/>
      <c r="BC397" s="61"/>
      <c r="BD397" s="61"/>
      <c r="BE397" s="61"/>
      <c r="BF397" s="61"/>
      <c r="BG397" s="61"/>
      <c r="BH397" s="61"/>
      <c r="BI397" s="61"/>
      <c r="BJ397" s="61"/>
      <c r="BK397" s="62">
        <v>31097</v>
      </c>
      <c r="BL397" s="61"/>
      <c r="BM397" s="61"/>
      <c r="BN397" s="61"/>
      <c r="BO397" s="62">
        <v>-1006600</v>
      </c>
    </row>
    <row r="398" spans="1:67" x14ac:dyDescent="0.2">
      <c r="A398" s="57" t="s">
        <v>16</v>
      </c>
      <c r="B398" s="56" t="s">
        <v>16</v>
      </c>
      <c r="C398" s="56" t="s">
        <v>382</v>
      </c>
      <c r="D398" s="56">
        <v>1989</v>
      </c>
      <c r="E398" s="58">
        <v>1415208</v>
      </c>
      <c r="F398" s="58">
        <v>1235539</v>
      </c>
      <c r="G398" s="59">
        <v>1213381</v>
      </c>
      <c r="H398" s="59">
        <v>201827</v>
      </c>
      <c r="I398" s="60">
        <v>0</v>
      </c>
      <c r="J398" s="58">
        <v>-179669</v>
      </c>
      <c r="K398" s="62">
        <v>3000</v>
      </c>
      <c r="L398" s="61"/>
      <c r="M398" s="61"/>
      <c r="N398" s="61"/>
      <c r="O398" s="61"/>
      <c r="P398" s="62">
        <v>64587</v>
      </c>
      <c r="Q398" s="61"/>
      <c r="R398" s="61"/>
      <c r="S398" s="61"/>
      <c r="T398" s="61"/>
      <c r="U398" s="61"/>
      <c r="V398" s="61"/>
      <c r="W398" s="62">
        <v>79871</v>
      </c>
      <c r="X398" s="61"/>
      <c r="Y398" s="61"/>
      <c r="Z398" s="61"/>
      <c r="AA398" s="62">
        <v>409577</v>
      </c>
      <c r="AB398" s="61"/>
      <c r="AC398" s="61"/>
      <c r="AD398" s="62">
        <v>285705</v>
      </c>
      <c r="AE398" s="61"/>
      <c r="AF398" s="62">
        <v>293937</v>
      </c>
      <c r="AG398" s="61"/>
      <c r="AH398" s="61"/>
      <c r="AI398" s="62">
        <v>76704</v>
      </c>
      <c r="AJ398" s="61"/>
      <c r="AK398" s="61"/>
      <c r="AL398" s="61"/>
      <c r="AM398" s="61"/>
      <c r="AN398" s="61"/>
      <c r="AO398" s="61"/>
      <c r="AP398" s="62">
        <v>6548</v>
      </c>
      <c r="AQ398" s="61"/>
      <c r="AR398" s="61"/>
      <c r="AS398" s="61"/>
      <c r="AT398" s="61"/>
      <c r="AU398" s="61"/>
      <c r="AV398" s="61"/>
      <c r="AW398" s="61"/>
      <c r="AX398" s="61"/>
      <c r="AY398" s="62">
        <v>32277</v>
      </c>
      <c r="AZ398" s="61"/>
      <c r="BA398" s="62">
        <v>149768</v>
      </c>
      <c r="BB398" s="61"/>
      <c r="BC398" s="61"/>
      <c r="BD398" s="61"/>
      <c r="BE398" s="61"/>
      <c r="BF398" s="61"/>
      <c r="BG398" s="61"/>
      <c r="BH398" s="61"/>
      <c r="BI398" s="61"/>
      <c r="BJ398" s="61"/>
      <c r="BK398" s="62">
        <v>13234</v>
      </c>
      <c r="BL398" s="61"/>
      <c r="BM398" s="61"/>
      <c r="BN398" s="61"/>
      <c r="BO398" s="62">
        <v>-179669</v>
      </c>
    </row>
    <row r="399" spans="1:67" x14ac:dyDescent="0.2">
      <c r="A399" s="57" t="s">
        <v>16</v>
      </c>
      <c r="B399" s="56" t="s">
        <v>16</v>
      </c>
      <c r="C399" s="56" t="s">
        <v>382</v>
      </c>
      <c r="D399" s="56">
        <v>1990</v>
      </c>
      <c r="E399" s="58">
        <v>1495160</v>
      </c>
      <c r="F399" s="58">
        <v>1315491</v>
      </c>
      <c r="G399" s="59">
        <v>1289963</v>
      </c>
      <c r="H399" s="59">
        <v>205197</v>
      </c>
      <c r="I399" s="60">
        <v>0</v>
      </c>
      <c r="J399" s="58">
        <v>-179669</v>
      </c>
      <c r="K399" s="62">
        <v>3000</v>
      </c>
      <c r="L399" s="61"/>
      <c r="M399" s="61"/>
      <c r="N399" s="61"/>
      <c r="O399" s="61"/>
      <c r="P399" s="62">
        <v>64587</v>
      </c>
      <c r="Q399" s="61"/>
      <c r="R399" s="61"/>
      <c r="S399" s="61"/>
      <c r="T399" s="61"/>
      <c r="U399" s="61"/>
      <c r="V399" s="61"/>
      <c r="W399" s="62">
        <v>79871</v>
      </c>
      <c r="X399" s="61"/>
      <c r="Y399" s="61"/>
      <c r="Z399" s="61"/>
      <c r="AA399" s="62">
        <v>457903</v>
      </c>
      <c r="AB399" s="61"/>
      <c r="AC399" s="61"/>
      <c r="AD399" s="62">
        <v>291136</v>
      </c>
      <c r="AE399" s="61"/>
      <c r="AF399" s="62">
        <v>308017</v>
      </c>
      <c r="AG399" s="61"/>
      <c r="AH399" s="61"/>
      <c r="AI399" s="62">
        <v>85449</v>
      </c>
      <c r="AJ399" s="61"/>
      <c r="AK399" s="61"/>
      <c r="AL399" s="61"/>
      <c r="AM399" s="61"/>
      <c r="AN399" s="61"/>
      <c r="AO399" s="61"/>
      <c r="AP399" s="62">
        <v>6548</v>
      </c>
      <c r="AQ399" s="61"/>
      <c r="AR399" s="61"/>
      <c r="AS399" s="61"/>
      <c r="AT399" s="61"/>
      <c r="AU399" s="61"/>
      <c r="AV399" s="61"/>
      <c r="AW399" s="61"/>
      <c r="AX399" s="61"/>
      <c r="AY399" s="62">
        <v>32733</v>
      </c>
      <c r="AZ399" s="61"/>
      <c r="BA399" s="62">
        <v>149768</v>
      </c>
      <c r="BB399" s="61"/>
      <c r="BC399" s="61"/>
      <c r="BD399" s="61"/>
      <c r="BE399" s="61"/>
      <c r="BF399" s="61"/>
      <c r="BG399" s="61"/>
      <c r="BH399" s="61"/>
      <c r="BI399" s="61"/>
      <c r="BJ399" s="61"/>
      <c r="BK399" s="62">
        <v>16148</v>
      </c>
      <c r="BL399" s="61"/>
      <c r="BM399" s="61"/>
      <c r="BN399" s="61"/>
      <c r="BO399" s="62">
        <v>-179669</v>
      </c>
    </row>
    <row r="400" spans="1:67" x14ac:dyDescent="0.2">
      <c r="A400" s="57" t="s">
        <v>16</v>
      </c>
      <c r="B400" s="56" t="s">
        <v>16</v>
      </c>
      <c r="C400" s="56" t="s">
        <v>382</v>
      </c>
      <c r="D400" s="56">
        <v>1991</v>
      </c>
      <c r="E400" s="58">
        <v>1407866</v>
      </c>
      <c r="F400" s="58">
        <v>1228197</v>
      </c>
      <c r="G400" s="59">
        <v>1175083</v>
      </c>
      <c r="H400" s="59">
        <v>232783</v>
      </c>
      <c r="I400" s="60">
        <v>0</v>
      </c>
      <c r="J400" s="58">
        <v>-179669</v>
      </c>
      <c r="K400" s="62">
        <v>3000</v>
      </c>
      <c r="L400" s="61"/>
      <c r="M400" s="61"/>
      <c r="N400" s="61"/>
      <c r="O400" s="61"/>
      <c r="P400" s="62">
        <v>64587</v>
      </c>
      <c r="Q400" s="61"/>
      <c r="R400" s="61"/>
      <c r="S400" s="61"/>
      <c r="T400" s="61"/>
      <c r="U400" s="61"/>
      <c r="V400" s="61"/>
      <c r="W400" s="62">
        <v>79871</v>
      </c>
      <c r="X400" s="61"/>
      <c r="Y400" s="61"/>
      <c r="Z400" s="61"/>
      <c r="AA400" s="62">
        <v>313076</v>
      </c>
      <c r="AB400" s="61"/>
      <c r="AC400" s="61"/>
      <c r="AD400" s="62">
        <v>295778</v>
      </c>
      <c r="AE400" s="61"/>
      <c r="AF400" s="62">
        <v>328434</v>
      </c>
      <c r="AG400" s="61"/>
      <c r="AH400" s="61"/>
      <c r="AI400" s="62">
        <v>90337</v>
      </c>
      <c r="AJ400" s="61"/>
      <c r="AK400" s="61"/>
      <c r="AL400" s="61"/>
      <c r="AM400" s="61"/>
      <c r="AN400" s="61"/>
      <c r="AO400" s="61"/>
      <c r="AP400" s="62">
        <v>6548</v>
      </c>
      <c r="AQ400" s="61"/>
      <c r="AR400" s="62">
        <v>4841</v>
      </c>
      <c r="AS400" s="61"/>
      <c r="AT400" s="61"/>
      <c r="AU400" s="61"/>
      <c r="AV400" s="61"/>
      <c r="AW400" s="61"/>
      <c r="AX400" s="61"/>
      <c r="AY400" s="62">
        <v>34630</v>
      </c>
      <c r="AZ400" s="61"/>
      <c r="BA400" s="62">
        <v>169479</v>
      </c>
      <c r="BB400" s="61"/>
      <c r="BC400" s="61"/>
      <c r="BD400" s="61"/>
      <c r="BE400" s="61"/>
      <c r="BF400" s="61"/>
      <c r="BG400" s="61"/>
      <c r="BH400" s="61"/>
      <c r="BI400" s="61"/>
      <c r="BJ400" s="61"/>
      <c r="BK400" s="62">
        <v>17285</v>
      </c>
      <c r="BL400" s="61"/>
      <c r="BM400" s="61"/>
      <c r="BN400" s="61"/>
      <c r="BO400" s="62">
        <v>-179669</v>
      </c>
    </row>
    <row r="401" spans="1:67" x14ac:dyDescent="0.2">
      <c r="A401" s="57" t="s">
        <v>16</v>
      </c>
      <c r="B401" s="56" t="s">
        <v>16</v>
      </c>
      <c r="C401" s="56" t="s">
        <v>382</v>
      </c>
      <c r="D401" s="56">
        <v>1992</v>
      </c>
      <c r="E401" s="58">
        <v>1532040</v>
      </c>
      <c r="F401" s="58">
        <v>1352371</v>
      </c>
      <c r="G401" s="59">
        <v>1251446</v>
      </c>
      <c r="H401" s="59">
        <v>280594</v>
      </c>
      <c r="I401" s="60">
        <v>0</v>
      </c>
      <c r="J401" s="58">
        <v>-179669</v>
      </c>
      <c r="K401" s="62">
        <v>1500</v>
      </c>
      <c r="L401" s="61"/>
      <c r="M401" s="61"/>
      <c r="N401" s="61"/>
      <c r="O401" s="61"/>
      <c r="P401" s="62">
        <v>64587</v>
      </c>
      <c r="Q401" s="61"/>
      <c r="R401" s="61"/>
      <c r="S401" s="61"/>
      <c r="T401" s="61"/>
      <c r="U401" s="61"/>
      <c r="V401" s="61"/>
      <c r="W401" s="62">
        <v>79871</v>
      </c>
      <c r="X401" s="61"/>
      <c r="Y401" s="61"/>
      <c r="Z401" s="61"/>
      <c r="AA401" s="62">
        <v>361639</v>
      </c>
      <c r="AB401" s="61"/>
      <c r="AC401" s="61"/>
      <c r="AD401" s="62">
        <v>302491</v>
      </c>
      <c r="AE401" s="61"/>
      <c r="AF401" s="62">
        <v>343641</v>
      </c>
      <c r="AG401" s="61"/>
      <c r="AH401" s="61"/>
      <c r="AI401" s="62">
        <v>97717</v>
      </c>
      <c r="AJ401" s="61"/>
      <c r="AK401" s="61"/>
      <c r="AL401" s="61"/>
      <c r="AM401" s="61"/>
      <c r="AN401" s="61"/>
      <c r="AO401" s="61"/>
      <c r="AP401" s="62">
        <v>6548</v>
      </c>
      <c r="AQ401" s="61"/>
      <c r="AR401" s="62">
        <v>4841</v>
      </c>
      <c r="AS401" s="61"/>
      <c r="AT401" s="61"/>
      <c r="AU401" s="61"/>
      <c r="AV401" s="61"/>
      <c r="AW401" s="61"/>
      <c r="AX401" s="61"/>
      <c r="AY401" s="62">
        <v>36217</v>
      </c>
      <c r="AZ401" s="61"/>
      <c r="BA401" s="62">
        <v>214812</v>
      </c>
      <c r="BB401" s="61"/>
      <c r="BC401" s="61"/>
      <c r="BD401" s="61"/>
      <c r="BE401" s="61"/>
      <c r="BF401" s="61"/>
      <c r="BG401" s="61"/>
      <c r="BH401" s="61"/>
      <c r="BI401" s="61"/>
      <c r="BJ401" s="61"/>
      <c r="BK401" s="62">
        <v>18176</v>
      </c>
      <c r="BL401" s="61"/>
      <c r="BM401" s="61"/>
      <c r="BN401" s="61"/>
      <c r="BO401" s="62">
        <v>-179669</v>
      </c>
    </row>
    <row r="402" spans="1:67" x14ac:dyDescent="0.2">
      <c r="A402" s="57" t="s">
        <v>16</v>
      </c>
      <c r="B402" s="56" t="s">
        <v>16</v>
      </c>
      <c r="C402" s="56" t="s">
        <v>382</v>
      </c>
      <c r="D402" s="56">
        <v>1993</v>
      </c>
      <c r="E402" s="58">
        <v>1633290</v>
      </c>
      <c r="F402" s="58">
        <v>1453621</v>
      </c>
      <c r="G402" s="59">
        <v>1328447</v>
      </c>
      <c r="H402" s="59">
        <v>304843</v>
      </c>
      <c r="I402" s="60">
        <v>0</v>
      </c>
      <c r="J402" s="58">
        <v>-179669</v>
      </c>
      <c r="K402" s="62">
        <v>1500</v>
      </c>
      <c r="L402" s="61"/>
      <c r="M402" s="61"/>
      <c r="N402" s="61"/>
      <c r="O402" s="61"/>
      <c r="P402" s="62">
        <v>64587</v>
      </c>
      <c r="Q402" s="61"/>
      <c r="R402" s="61"/>
      <c r="S402" s="61"/>
      <c r="T402" s="61"/>
      <c r="U402" s="61"/>
      <c r="V402" s="61"/>
      <c r="W402" s="62">
        <v>79871</v>
      </c>
      <c r="X402" s="61"/>
      <c r="Y402" s="61"/>
      <c r="Z402" s="61"/>
      <c r="AA402" s="62">
        <v>396191</v>
      </c>
      <c r="AB402" s="61"/>
      <c r="AC402" s="61"/>
      <c r="AD402" s="62">
        <v>312303</v>
      </c>
      <c r="AE402" s="61"/>
      <c r="AF402" s="62">
        <v>366139</v>
      </c>
      <c r="AG402" s="61"/>
      <c r="AH402" s="61"/>
      <c r="AI402" s="62">
        <v>107856</v>
      </c>
      <c r="AJ402" s="61"/>
      <c r="AK402" s="61"/>
      <c r="AL402" s="61"/>
      <c r="AM402" s="61"/>
      <c r="AN402" s="61"/>
      <c r="AO402" s="61"/>
      <c r="AP402" s="62">
        <v>10052</v>
      </c>
      <c r="AQ402" s="61"/>
      <c r="AR402" s="62">
        <v>4841</v>
      </c>
      <c r="AS402" s="61"/>
      <c r="AT402" s="61"/>
      <c r="AU402" s="61"/>
      <c r="AV402" s="61"/>
      <c r="AW402" s="61"/>
      <c r="AX402" s="61"/>
      <c r="AY402" s="62">
        <v>36217</v>
      </c>
      <c r="AZ402" s="61"/>
      <c r="BA402" s="62">
        <v>234983</v>
      </c>
      <c r="BB402" s="61"/>
      <c r="BC402" s="61"/>
      <c r="BD402" s="61"/>
      <c r="BE402" s="61"/>
      <c r="BF402" s="61"/>
      <c r="BG402" s="61"/>
      <c r="BH402" s="61"/>
      <c r="BI402" s="61"/>
      <c r="BJ402" s="61"/>
      <c r="BK402" s="62">
        <v>18750</v>
      </c>
      <c r="BL402" s="61"/>
      <c r="BM402" s="61"/>
      <c r="BN402" s="61"/>
      <c r="BO402" s="62">
        <v>-179669</v>
      </c>
    </row>
    <row r="403" spans="1:67" x14ac:dyDescent="0.2">
      <c r="A403" s="57" t="s">
        <v>16</v>
      </c>
      <c r="B403" s="56" t="s">
        <v>16</v>
      </c>
      <c r="C403" s="56" t="s">
        <v>382</v>
      </c>
      <c r="D403" s="56">
        <v>1994</v>
      </c>
      <c r="E403" s="58">
        <v>1658721</v>
      </c>
      <c r="F403" s="58">
        <v>1367090</v>
      </c>
      <c r="G403" s="59">
        <v>1366253</v>
      </c>
      <c r="H403" s="59">
        <v>292468</v>
      </c>
      <c r="I403" s="60">
        <v>0</v>
      </c>
      <c r="J403" s="58">
        <v>-291631</v>
      </c>
      <c r="K403" s="62">
        <v>1500</v>
      </c>
      <c r="L403" s="61"/>
      <c r="M403" s="61"/>
      <c r="N403" s="61"/>
      <c r="O403" s="61"/>
      <c r="P403" s="62">
        <v>64587</v>
      </c>
      <c r="Q403" s="61"/>
      <c r="R403" s="61"/>
      <c r="S403" s="61"/>
      <c r="T403" s="61"/>
      <c r="U403" s="61"/>
      <c r="V403" s="61"/>
      <c r="W403" s="62">
        <v>79871</v>
      </c>
      <c r="X403" s="61"/>
      <c r="Y403" s="61"/>
      <c r="Z403" s="61"/>
      <c r="AA403" s="62">
        <v>413733</v>
      </c>
      <c r="AB403" s="61"/>
      <c r="AC403" s="61"/>
      <c r="AD403" s="62">
        <v>314742</v>
      </c>
      <c r="AE403" s="61"/>
      <c r="AF403" s="62">
        <v>378952</v>
      </c>
      <c r="AG403" s="61"/>
      <c r="AH403" s="61"/>
      <c r="AI403" s="62">
        <v>112868</v>
      </c>
      <c r="AJ403" s="61"/>
      <c r="AK403" s="61"/>
      <c r="AL403" s="61"/>
      <c r="AM403" s="61"/>
      <c r="AN403" s="61"/>
      <c r="AO403" s="61"/>
      <c r="AP403" s="62">
        <v>10052</v>
      </c>
      <c r="AQ403" s="61"/>
      <c r="AR403" s="62">
        <v>4841</v>
      </c>
      <c r="AS403" s="61"/>
      <c r="AT403" s="61"/>
      <c r="AU403" s="61"/>
      <c r="AV403" s="61"/>
      <c r="AW403" s="61"/>
      <c r="AX403" s="61"/>
      <c r="AY403" s="62">
        <v>40762</v>
      </c>
      <c r="AZ403" s="61"/>
      <c r="BA403" s="62">
        <v>215528</v>
      </c>
      <c r="BB403" s="61"/>
      <c r="BC403" s="61"/>
      <c r="BD403" s="61"/>
      <c r="BE403" s="61"/>
      <c r="BF403" s="61"/>
      <c r="BG403" s="61"/>
      <c r="BH403" s="61"/>
      <c r="BI403" s="61"/>
      <c r="BJ403" s="61"/>
      <c r="BK403" s="62">
        <v>21285</v>
      </c>
      <c r="BL403" s="61"/>
      <c r="BM403" s="61"/>
      <c r="BN403" s="61"/>
      <c r="BO403" s="62">
        <v>-291631</v>
      </c>
    </row>
    <row r="404" spans="1:67" x14ac:dyDescent="0.2">
      <c r="A404" s="57" t="s">
        <v>16</v>
      </c>
      <c r="B404" s="56" t="s">
        <v>16</v>
      </c>
      <c r="C404" s="56" t="s">
        <v>382</v>
      </c>
      <c r="D404" s="56">
        <v>1995</v>
      </c>
      <c r="E404" s="58">
        <v>1712735</v>
      </c>
      <c r="F404" s="58">
        <v>1416525</v>
      </c>
      <c r="G404" s="59">
        <v>1418436</v>
      </c>
      <c r="H404" s="59">
        <v>294299</v>
      </c>
      <c r="I404" s="60">
        <v>0</v>
      </c>
      <c r="J404" s="58">
        <v>-296210</v>
      </c>
      <c r="K404" s="62">
        <v>1500</v>
      </c>
      <c r="L404" s="61"/>
      <c r="M404" s="61"/>
      <c r="N404" s="61"/>
      <c r="O404" s="61"/>
      <c r="P404" s="62">
        <v>64587</v>
      </c>
      <c r="Q404" s="61"/>
      <c r="R404" s="61"/>
      <c r="S404" s="61"/>
      <c r="T404" s="61"/>
      <c r="U404" s="61"/>
      <c r="V404" s="61"/>
      <c r="W404" s="62">
        <v>79871</v>
      </c>
      <c r="X404" s="61"/>
      <c r="Y404" s="61"/>
      <c r="Z404" s="61"/>
      <c r="AA404" s="62">
        <v>446333</v>
      </c>
      <c r="AB404" s="61"/>
      <c r="AC404" s="61"/>
      <c r="AD404" s="62">
        <v>321214</v>
      </c>
      <c r="AE404" s="61"/>
      <c r="AF404" s="62">
        <v>389313</v>
      </c>
      <c r="AG404" s="61"/>
      <c r="AH404" s="61"/>
      <c r="AI404" s="62">
        <v>115618</v>
      </c>
      <c r="AJ404" s="61"/>
      <c r="AK404" s="61"/>
      <c r="AL404" s="61"/>
      <c r="AM404" s="61"/>
      <c r="AN404" s="61"/>
      <c r="AO404" s="61"/>
      <c r="AP404" s="62">
        <v>11348</v>
      </c>
      <c r="AQ404" s="61"/>
      <c r="AR404" s="62">
        <v>4841</v>
      </c>
      <c r="AS404" s="61"/>
      <c r="AT404" s="61"/>
      <c r="AU404" s="61"/>
      <c r="AV404" s="61"/>
      <c r="AW404" s="61"/>
      <c r="AX404" s="61"/>
      <c r="AY404" s="62">
        <v>41233</v>
      </c>
      <c r="AZ404" s="61"/>
      <c r="BA404" s="62">
        <v>215129</v>
      </c>
      <c r="BB404" s="61"/>
      <c r="BC404" s="61"/>
      <c r="BD404" s="61"/>
      <c r="BE404" s="61"/>
      <c r="BF404" s="61"/>
      <c r="BG404" s="61"/>
      <c r="BH404" s="61"/>
      <c r="BI404" s="61"/>
      <c r="BJ404" s="61"/>
      <c r="BK404" s="62">
        <v>21748</v>
      </c>
      <c r="BL404" s="61"/>
      <c r="BM404" s="61"/>
      <c r="BN404" s="61"/>
      <c r="BO404" s="62">
        <v>-296210</v>
      </c>
    </row>
    <row r="405" spans="1:67" x14ac:dyDescent="0.2">
      <c r="A405" s="57" t="s">
        <v>16</v>
      </c>
      <c r="B405" s="56" t="s">
        <v>16</v>
      </c>
      <c r="C405" s="56" t="s">
        <v>382</v>
      </c>
      <c r="D405" s="56">
        <v>1996</v>
      </c>
      <c r="E405" s="58">
        <v>1762760</v>
      </c>
      <c r="F405" s="58">
        <v>1461454</v>
      </c>
      <c r="G405" s="59">
        <v>1459663</v>
      </c>
      <c r="H405" s="59">
        <v>303097</v>
      </c>
      <c r="I405" s="60">
        <v>0</v>
      </c>
      <c r="J405" s="58">
        <v>-301306</v>
      </c>
      <c r="K405" s="62">
        <v>1500</v>
      </c>
      <c r="L405" s="61"/>
      <c r="M405" s="61"/>
      <c r="N405" s="61"/>
      <c r="O405" s="61"/>
      <c r="P405" s="62">
        <v>64587</v>
      </c>
      <c r="Q405" s="61"/>
      <c r="R405" s="61"/>
      <c r="S405" s="61"/>
      <c r="T405" s="61"/>
      <c r="U405" s="61"/>
      <c r="V405" s="61"/>
      <c r="W405" s="62">
        <v>79871</v>
      </c>
      <c r="X405" s="61"/>
      <c r="Y405" s="61"/>
      <c r="Z405" s="61"/>
      <c r="AA405" s="62">
        <v>478241</v>
      </c>
      <c r="AB405" s="61"/>
      <c r="AC405" s="61"/>
      <c r="AD405" s="62">
        <v>324941</v>
      </c>
      <c r="AE405" s="61"/>
      <c r="AF405" s="62">
        <v>389955</v>
      </c>
      <c r="AG405" s="61"/>
      <c r="AH405" s="61"/>
      <c r="AI405" s="62">
        <v>120568</v>
      </c>
      <c r="AJ405" s="61"/>
      <c r="AK405" s="61"/>
      <c r="AL405" s="61"/>
      <c r="AM405" s="61"/>
      <c r="AN405" s="61"/>
      <c r="AO405" s="61"/>
      <c r="AP405" s="62">
        <v>11348</v>
      </c>
      <c r="AQ405" s="61"/>
      <c r="AR405" s="62">
        <v>6250</v>
      </c>
      <c r="AS405" s="61"/>
      <c r="AT405" s="61"/>
      <c r="AU405" s="61"/>
      <c r="AV405" s="61"/>
      <c r="AW405" s="61"/>
      <c r="AX405" s="61"/>
      <c r="AY405" s="62">
        <v>44502</v>
      </c>
      <c r="AZ405" s="61"/>
      <c r="BA405" s="62">
        <v>219109</v>
      </c>
      <c r="BB405" s="61"/>
      <c r="BC405" s="61"/>
      <c r="BD405" s="61"/>
      <c r="BE405" s="61"/>
      <c r="BF405" s="61"/>
      <c r="BG405" s="61"/>
      <c r="BH405" s="61"/>
      <c r="BI405" s="61"/>
      <c r="BJ405" s="61"/>
      <c r="BK405" s="62">
        <v>21888</v>
      </c>
      <c r="BL405" s="61"/>
      <c r="BM405" s="61"/>
      <c r="BN405" s="61"/>
      <c r="BO405" s="62">
        <v>-301306</v>
      </c>
    </row>
    <row r="406" spans="1:67" x14ac:dyDescent="0.2">
      <c r="A406" s="57" t="s">
        <v>16</v>
      </c>
      <c r="B406" s="56" t="s">
        <v>16</v>
      </c>
      <c r="C406" s="56" t="s">
        <v>382</v>
      </c>
      <c r="D406" s="56">
        <v>1997</v>
      </c>
      <c r="E406" s="58">
        <v>2045174</v>
      </c>
      <c r="F406" s="58">
        <v>1736647</v>
      </c>
      <c r="G406" s="59">
        <v>1687521</v>
      </c>
      <c r="H406" s="59">
        <v>357653</v>
      </c>
      <c r="I406" s="60">
        <v>0</v>
      </c>
      <c r="J406" s="58">
        <v>-308527</v>
      </c>
      <c r="K406" s="62">
        <v>1500</v>
      </c>
      <c r="L406" s="61"/>
      <c r="M406" s="61"/>
      <c r="N406" s="61"/>
      <c r="O406" s="61"/>
      <c r="P406" s="62">
        <v>182851</v>
      </c>
      <c r="Q406" s="61"/>
      <c r="R406" s="61"/>
      <c r="S406" s="61"/>
      <c r="T406" s="61"/>
      <c r="U406" s="61"/>
      <c r="V406" s="61"/>
      <c r="W406" s="62">
        <v>79871</v>
      </c>
      <c r="X406" s="61"/>
      <c r="Y406" s="61"/>
      <c r="Z406" s="61"/>
      <c r="AA406" s="62">
        <v>555793</v>
      </c>
      <c r="AB406" s="61"/>
      <c r="AC406" s="61"/>
      <c r="AD406" s="62">
        <v>339378</v>
      </c>
      <c r="AE406" s="61"/>
      <c r="AF406" s="62">
        <v>399339</v>
      </c>
      <c r="AG406" s="61"/>
      <c r="AH406" s="61"/>
      <c r="AI406" s="62">
        <v>128789</v>
      </c>
      <c r="AJ406" s="61"/>
      <c r="AK406" s="61"/>
      <c r="AL406" s="61"/>
      <c r="AM406" s="61"/>
      <c r="AN406" s="61"/>
      <c r="AO406" s="61"/>
      <c r="AP406" s="62">
        <v>11348</v>
      </c>
      <c r="AQ406" s="61"/>
      <c r="AR406" s="62">
        <v>7549</v>
      </c>
      <c r="AS406" s="61"/>
      <c r="AT406" s="61"/>
      <c r="AU406" s="61"/>
      <c r="AV406" s="61"/>
      <c r="AW406" s="61"/>
      <c r="AX406" s="61"/>
      <c r="AY406" s="62">
        <v>52160</v>
      </c>
      <c r="AZ406" s="61"/>
      <c r="BA406" s="62">
        <v>264598</v>
      </c>
      <c r="BB406" s="61"/>
      <c r="BC406" s="61"/>
      <c r="BD406" s="61"/>
      <c r="BE406" s="61"/>
      <c r="BF406" s="61"/>
      <c r="BG406" s="61"/>
      <c r="BH406" s="61"/>
      <c r="BI406" s="61"/>
      <c r="BJ406" s="61"/>
      <c r="BK406" s="62">
        <v>21998</v>
      </c>
      <c r="BL406" s="61"/>
      <c r="BM406" s="61"/>
      <c r="BN406" s="61"/>
      <c r="BO406" s="62">
        <v>-308527</v>
      </c>
    </row>
    <row r="407" spans="1:67" x14ac:dyDescent="0.2">
      <c r="A407" s="57" t="s">
        <v>16</v>
      </c>
      <c r="B407" s="56" t="s">
        <v>16</v>
      </c>
      <c r="C407" s="56" t="s">
        <v>382</v>
      </c>
      <c r="D407" s="56">
        <v>1998</v>
      </c>
      <c r="E407" s="58">
        <v>2196892</v>
      </c>
      <c r="F407" s="58">
        <v>1879767</v>
      </c>
      <c r="G407" s="59">
        <v>1834537</v>
      </c>
      <c r="H407" s="59">
        <v>362355</v>
      </c>
      <c r="I407" s="60">
        <v>0</v>
      </c>
      <c r="J407" s="58">
        <v>-317125</v>
      </c>
      <c r="K407" s="62">
        <v>1500</v>
      </c>
      <c r="L407" s="61"/>
      <c r="M407" s="61"/>
      <c r="N407" s="61"/>
      <c r="O407" s="61"/>
      <c r="P407" s="62">
        <v>201887</v>
      </c>
      <c r="Q407" s="61"/>
      <c r="R407" s="61"/>
      <c r="S407" s="61"/>
      <c r="T407" s="61"/>
      <c r="U407" s="61"/>
      <c r="V407" s="61"/>
      <c r="W407" s="62">
        <v>79871</v>
      </c>
      <c r="X407" s="61"/>
      <c r="Y407" s="61"/>
      <c r="Z407" s="61"/>
      <c r="AA407" s="62">
        <v>644484</v>
      </c>
      <c r="AB407" s="61"/>
      <c r="AC407" s="61"/>
      <c r="AD407" s="62">
        <v>352058</v>
      </c>
      <c r="AE407" s="61"/>
      <c r="AF407" s="62">
        <v>417490</v>
      </c>
      <c r="AG407" s="61"/>
      <c r="AH407" s="61"/>
      <c r="AI407" s="62">
        <v>137247</v>
      </c>
      <c r="AJ407" s="61"/>
      <c r="AK407" s="61"/>
      <c r="AL407" s="61"/>
      <c r="AM407" s="61"/>
      <c r="AN407" s="61"/>
      <c r="AO407" s="61"/>
      <c r="AP407" s="62">
        <v>13442</v>
      </c>
      <c r="AQ407" s="61"/>
      <c r="AR407" s="62">
        <v>7549</v>
      </c>
      <c r="AS407" s="61"/>
      <c r="AT407" s="61"/>
      <c r="AU407" s="61"/>
      <c r="AV407" s="61"/>
      <c r="AW407" s="61"/>
      <c r="AX407" s="61"/>
      <c r="AY407" s="62">
        <v>53817</v>
      </c>
      <c r="AZ407" s="61"/>
      <c r="BA407" s="62">
        <v>264598</v>
      </c>
      <c r="BB407" s="61"/>
      <c r="BC407" s="61"/>
      <c r="BD407" s="61"/>
      <c r="BE407" s="61"/>
      <c r="BF407" s="61"/>
      <c r="BG407" s="61"/>
      <c r="BH407" s="61"/>
      <c r="BI407" s="61"/>
      <c r="BJ407" s="61"/>
      <c r="BK407" s="62">
        <v>22949</v>
      </c>
      <c r="BL407" s="61"/>
      <c r="BM407" s="61"/>
      <c r="BN407" s="61"/>
      <c r="BO407" s="62">
        <v>-317125</v>
      </c>
    </row>
    <row r="408" spans="1:67" x14ac:dyDescent="0.2">
      <c r="A408" s="57" t="s">
        <v>16</v>
      </c>
      <c r="B408" s="56" t="s">
        <v>16</v>
      </c>
      <c r="C408" s="56" t="s">
        <v>383</v>
      </c>
      <c r="D408" s="56">
        <v>1989</v>
      </c>
      <c r="E408" s="58">
        <v>2702193</v>
      </c>
      <c r="F408" s="58">
        <v>2449870</v>
      </c>
      <c r="G408" s="59">
        <v>2409877</v>
      </c>
      <c r="H408" s="59">
        <v>292316</v>
      </c>
      <c r="I408" s="60">
        <v>0</v>
      </c>
      <c r="J408" s="58">
        <v>-252323</v>
      </c>
      <c r="K408" s="62">
        <v>46631</v>
      </c>
      <c r="L408" s="61"/>
      <c r="M408" s="61"/>
      <c r="N408" s="61"/>
      <c r="O408" s="61"/>
      <c r="P408" s="62">
        <v>41831</v>
      </c>
      <c r="Q408" s="61"/>
      <c r="R408" s="61"/>
      <c r="S408" s="61"/>
      <c r="T408" s="61"/>
      <c r="U408" s="61"/>
      <c r="V408" s="61"/>
      <c r="W408" s="62">
        <v>25969</v>
      </c>
      <c r="X408" s="61"/>
      <c r="Y408" s="61"/>
      <c r="Z408" s="61"/>
      <c r="AA408" s="62">
        <v>1110802</v>
      </c>
      <c r="AB408" s="61"/>
      <c r="AC408" s="61"/>
      <c r="AD408" s="62">
        <v>557987</v>
      </c>
      <c r="AE408" s="61"/>
      <c r="AF408" s="62">
        <v>453827</v>
      </c>
      <c r="AG408" s="61"/>
      <c r="AH408" s="61"/>
      <c r="AI408" s="62">
        <v>172830</v>
      </c>
      <c r="AJ408" s="61"/>
      <c r="AK408" s="61"/>
      <c r="AL408" s="61"/>
      <c r="AM408" s="61"/>
      <c r="AN408" s="61"/>
      <c r="AO408" s="61"/>
      <c r="AP408" s="62">
        <v>13379</v>
      </c>
      <c r="AQ408" s="61"/>
      <c r="AR408" s="61"/>
      <c r="AS408" s="61"/>
      <c r="AT408" s="61"/>
      <c r="AU408" s="61"/>
      <c r="AV408" s="61"/>
      <c r="AW408" s="61"/>
      <c r="AX408" s="61"/>
      <c r="AY408" s="62">
        <v>33363</v>
      </c>
      <c r="AZ408" s="61"/>
      <c r="BA408" s="62">
        <v>245574</v>
      </c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2">
        <v>-252323</v>
      </c>
    </row>
    <row r="409" spans="1:67" x14ac:dyDescent="0.2">
      <c r="A409" s="57" t="s">
        <v>16</v>
      </c>
      <c r="B409" s="56" t="s">
        <v>16</v>
      </c>
      <c r="C409" s="56" t="s">
        <v>383</v>
      </c>
      <c r="D409" s="56">
        <v>1990</v>
      </c>
      <c r="E409" s="58">
        <v>3178777</v>
      </c>
      <c r="F409" s="58">
        <v>2926454</v>
      </c>
      <c r="G409" s="59">
        <v>2899172</v>
      </c>
      <c r="H409" s="59">
        <v>279605</v>
      </c>
      <c r="I409" s="60">
        <v>0</v>
      </c>
      <c r="J409" s="58">
        <v>-252323</v>
      </c>
      <c r="K409" s="62">
        <v>46631</v>
      </c>
      <c r="L409" s="61"/>
      <c r="M409" s="61"/>
      <c r="N409" s="61"/>
      <c r="O409" s="61"/>
      <c r="P409" s="62">
        <v>268450</v>
      </c>
      <c r="Q409" s="61"/>
      <c r="R409" s="61"/>
      <c r="S409" s="61"/>
      <c r="T409" s="61"/>
      <c r="U409" s="61"/>
      <c r="V409" s="61"/>
      <c r="W409" s="62">
        <v>25969</v>
      </c>
      <c r="X409" s="61"/>
      <c r="Y409" s="61"/>
      <c r="Z409" s="61"/>
      <c r="AA409" s="62">
        <v>1253419</v>
      </c>
      <c r="AB409" s="61"/>
      <c r="AC409" s="61"/>
      <c r="AD409" s="62">
        <v>620804</v>
      </c>
      <c r="AE409" s="61"/>
      <c r="AF409" s="62">
        <v>500624</v>
      </c>
      <c r="AG409" s="61"/>
      <c r="AH409" s="61"/>
      <c r="AI409" s="62">
        <v>183275</v>
      </c>
      <c r="AJ409" s="61"/>
      <c r="AK409" s="61"/>
      <c r="AL409" s="61"/>
      <c r="AM409" s="61"/>
      <c r="AN409" s="61"/>
      <c r="AO409" s="61"/>
      <c r="AP409" s="62">
        <v>13379</v>
      </c>
      <c r="AQ409" s="61"/>
      <c r="AR409" s="61"/>
      <c r="AS409" s="61"/>
      <c r="AT409" s="61"/>
      <c r="AU409" s="61"/>
      <c r="AV409" s="61"/>
      <c r="AW409" s="61"/>
      <c r="AX409" s="61"/>
      <c r="AY409" s="62">
        <v>33866</v>
      </c>
      <c r="AZ409" s="61"/>
      <c r="BA409" s="62">
        <v>232360</v>
      </c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2">
        <v>-252323</v>
      </c>
    </row>
    <row r="410" spans="1:67" x14ac:dyDescent="0.2">
      <c r="A410" s="57" t="s">
        <v>16</v>
      </c>
      <c r="B410" s="56" t="s">
        <v>16</v>
      </c>
      <c r="C410" s="56" t="s">
        <v>383</v>
      </c>
      <c r="D410" s="56">
        <v>1991</v>
      </c>
      <c r="E410" s="58">
        <v>3391814</v>
      </c>
      <c r="F410" s="58">
        <v>3139491</v>
      </c>
      <c r="G410" s="59">
        <v>3073174</v>
      </c>
      <c r="H410" s="59">
        <v>318640</v>
      </c>
      <c r="I410" s="60">
        <v>0</v>
      </c>
      <c r="J410" s="58">
        <v>-252323</v>
      </c>
      <c r="K410" s="62">
        <v>46631</v>
      </c>
      <c r="L410" s="61"/>
      <c r="M410" s="61"/>
      <c r="N410" s="61"/>
      <c r="O410" s="61"/>
      <c r="P410" s="62">
        <v>277960</v>
      </c>
      <c r="Q410" s="61"/>
      <c r="R410" s="61"/>
      <c r="S410" s="61"/>
      <c r="T410" s="61"/>
      <c r="U410" s="61"/>
      <c r="V410" s="61"/>
      <c r="W410" s="62">
        <v>25969</v>
      </c>
      <c r="X410" s="61"/>
      <c r="Y410" s="61"/>
      <c r="Z410" s="61"/>
      <c r="AA410" s="62">
        <v>1339355</v>
      </c>
      <c r="AB410" s="61"/>
      <c r="AC410" s="61"/>
      <c r="AD410" s="62">
        <v>664864</v>
      </c>
      <c r="AE410" s="61"/>
      <c r="AF410" s="62">
        <v>531009</v>
      </c>
      <c r="AG410" s="61"/>
      <c r="AH410" s="61"/>
      <c r="AI410" s="62">
        <v>187386</v>
      </c>
      <c r="AJ410" s="61"/>
      <c r="AK410" s="61"/>
      <c r="AL410" s="61"/>
      <c r="AM410" s="61"/>
      <c r="AN410" s="61"/>
      <c r="AO410" s="61"/>
      <c r="AP410" s="62">
        <v>26258</v>
      </c>
      <c r="AQ410" s="61"/>
      <c r="AR410" s="62">
        <v>14000</v>
      </c>
      <c r="AS410" s="61"/>
      <c r="AT410" s="61"/>
      <c r="AU410" s="61"/>
      <c r="AV410" s="61"/>
      <c r="AW410" s="61"/>
      <c r="AX410" s="61"/>
      <c r="AY410" s="62">
        <v>35454</v>
      </c>
      <c r="AZ410" s="61"/>
      <c r="BA410" s="62">
        <v>242928</v>
      </c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2">
        <v>-252323</v>
      </c>
    </row>
    <row r="411" spans="1:67" ht="12" thickBot="1" x14ac:dyDescent="0.25">
      <c r="A411" s="67" t="s">
        <v>16</v>
      </c>
      <c r="B411" s="56" t="s">
        <v>16</v>
      </c>
      <c r="C411" s="56" t="s">
        <v>383</v>
      </c>
      <c r="D411" s="56">
        <v>1992</v>
      </c>
      <c r="E411" s="58">
        <v>3160175</v>
      </c>
      <c r="F411" s="58">
        <v>2907852</v>
      </c>
      <c r="G411" s="59">
        <v>2812642</v>
      </c>
      <c r="H411" s="59">
        <v>347533</v>
      </c>
      <c r="I411" s="60">
        <v>0</v>
      </c>
      <c r="J411" s="58">
        <v>-252323</v>
      </c>
      <c r="K411" s="62">
        <v>46631</v>
      </c>
      <c r="L411" s="61"/>
      <c r="M411" s="61"/>
      <c r="N411" s="61"/>
      <c r="O411" s="61"/>
      <c r="P411" s="62">
        <v>277960</v>
      </c>
      <c r="Q411" s="61"/>
      <c r="R411" s="61"/>
      <c r="S411" s="61"/>
      <c r="T411" s="61"/>
      <c r="U411" s="61"/>
      <c r="V411" s="61"/>
      <c r="W411" s="62">
        <v>25969</v>
      </c>
      <c r="X411" s="61"/>
      <c r="Y411" s="61"/>
      <c r="Z411" s="61"/>
      <c r="AA411" s="62">
        <v>994908</v>
      </c>
      <c r="AB411" s="61"/>
      <c r="AC411" s="61"/>
      <c r="AD411" s="62">
        <v>712810</v>
      </c>
      <c r="AE411" s="61"/>
      <c r="AF411" s="62">
        <v>563439</v>
      </c>
      <c r="AG411" s="61"/>
      <c r="AH411" s="61"/>
      <c r="AI411" s="62">
        <v>190925</v>
      </c>
      <c r="AJ411" s="61"/>
      <c r="AK411" s="61"/>
      <c r="AL411" s="61"/>
      <c r="AM411" s="61"/>
      <c r="AN411" s="61"/>
      <c r="AO411" s="61"/>
      <c r="AP411" s="62">
        <v>44312</v>
      </c>
      <c r="AQ411" s="61"/>
      <c r="AR411" s="62">
        <v>17235</v>
      </c>
      <c r="AS411" s="61"/>
      <c r="AT411" s="61"/>
      <c r="AU411" s="61"/>
      <c r="AV411" s="61"/>
      <c r="AW411" s="61"/>
      <c r="AX411" s="61"/>
      <c r="AY411" s="62">
        <v>37754</v>
      </c>
      <c r="AZ411" s="61"/>
      <c r="BA411" s="62">
        <v>248232</v>
      </c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2">
        <v>-252323</v>
      </c>
    </row>
    <row r="412" spans="1:67" ht="12" thickBot="1" x14ac:dyDescent="0.25">
      <c r="A412" s="67" t="s">
        <v>16</v>
      </c>
      <c r="B412" s="56" t="s">
        <v>16</v>
      </c>
      <c r="C412" s="56" t="s">
        <v>383</v>
      </c>
      <c r="D412" s="56">
        <v>1993</v>
      </c>
      <c r="E412" s="58">
        <v>3386378</v>
      </c>
      <c r="F412" s="58">
        <v>3134055</v>
      </c>
      <c r="G412" s="59">
        <v>3035759</v>
      </c>
      <c r="H412" s="59">
        <v>350619</v>
      </c>
      <c r="I412" s="60">
        <v>0</v>
      </c>
      <c r="J412" s="58">
        <v>-252323</v>
      </c>
      <c r="K412" s="62">
        <v>46631</v>
      </c>
      <c r="L412" s="61"/>
      <c r="M412" s="61"/>
      <c r="N412" s="61"/>
      <c r="O412" s="61"/>
      <c r="P412" s="62">
        <v>277960</v>
      </c>
      <c r="Q412" s="61"/>
      <c r="R412" s="61"/>
      <c r="S412" s="61"/>
      <c r="T412" s="61"/>
      <c r="U412" s="61"/>
      <c r="V412" s="61"/>
      <c r="W412" s="62">
        <v>25969</v>
      </c>
      <c r="X412" s="61"/>
      <c r="Y412" s="61"/>
      <c r="Z412" s="61"/>
      <c r="AA412" s="62">
        <v>1128914</v>
      </c>
      <c r="AB412" s="61"/>
      <c r="AC412" s="61"/>
      <c r="AD412" s="62">
        <v>760538</v>
      </c>
      <c r="AE412" s="61"/>
      <c r="AF412" s="62">
        <v>596342</v>
      </c>
      <c r="AG412" s="61"/>
      <c r="AH412" s="61"/>
      <c r="AI412" s="62">
        <v>199405</v>
      </c>
      <c r="AJ412" s="61"/>
      <c r="AK412" s="61"/>
      <c r="AL412" s="61"/>
      <c r="AM412" s="61"/>
      <c r="AN412" s="61"/>
      <c r="AO412" s="61"/>
      <c r="AP412" s="62">
        <v>44312</v>
      </c>
      <c r="AQ412" s="61"/>
      <c r="AR412" s="62">
        <v>19941</v>
      </c>
      <c r="AS412" s="61"/>
      <c r="AT412" s="61"/>
      <c r="AU412" s="61"/>
      <c r="AV412" s="61"/>
      <c r="AW412" s="61"/>
      <c r="AX412" s="61"/>
      <c r="AY412" s="62">
        <v>38134</v>
      </c>
      <c r="AZ412" s="61"/>
      <c r="BA412" s="62">
        <v>248232</v>
      </c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2">
        <v>-252323</v>
      </c>
    </row>
    <row r="413" spans="1:67" ht="12" thickBot="1" x14ac:dyDescent="0.25">
      <c r="A413" s="67" t="s">
        <v>16</v>
      </c>
      <c r="B413" s="56" t="s">
        <v>16</v>
      </c>
      <c r="C413" s="56" t="s">
        <v>383</v>
      </c>
      <c r="D413" s="56">
        <v>1994</v>
      </c>
      <c r="E413" s="58">
        <v>3624750</v>
      </c>
      <c r="F413" s="58">
        <v>2834774</v>
      </c>
      <c r="G413" s="59">
        <v>3212361</v>
      </c>
      <c r="H413" s="59">
        <v>412389</v>
      </c>
      <c r="I413" s="60">
        <v>0</v>
      </c>
      <c r="J413" s="58">
        <v>-789976</v>
      </c>
      <c r="K413" s="62">
        <v>47231</v>
      </c>
      <c r="L413" s="61"/>
      <c r="M413" s="61"/>
      <c r="N413" s="61"/>
      <c r="O413" s="61"/>
      <c r="P413" s="62">
        <v>277960</v>
      </c>
      <c r="Q413" s="61"/>
      <c r="R413" s="61"/>
      <c r="S413" s="61"/>
      <c r="T413" s="61"/>
      <c r="U413" s="61"/>
      <c r="V413" s="61"/>
      <c r="W413" s="62">
        <v>25969</v>
      </c>
      <c r="X413" s="61"/>
      <c r="Y413" s="61"/>
      <c r="Z413" s="61"/>
      <c r="AA413" s="62">
        <v>1151140</v>
      </c>
      <c r="AB413" s="61"/>
      <c r="AC413" s="61"/>
      <c r="AD413" s="62">
        <v>824940</v>
      </c>
      <c r="AE413" s="61"/>
      <c r="AF413" s="62">
        <v>662306</v>
      </c>
      <c r="AG413" s="61"/>
      <c r="AH413" s="61"/>
      <c r="AI413" s="62">
        <v>222815</v>
      </c>
      <c r="AJ413" s="61"/>
      <c r="AK413" s="61"/>
      <c r="AL413" s="61"/>
      <c r="AM413" s="61"/>
      <c r="AN413" s="61"/>
      <c r="AO413" s="61"/>
      <c r="AP413" s="62">
        <v>44312</v>
      </c>
      <c r="AQ413" s="61"/>
      <c r="AR413" s="62">
        <v>20625</v>
      </c>
      <c r="AS413" s="61"/>
      <c r="AT413" s="61"/>
      <c r="AU413" s="61"/>
      <c r="AV413" s="61"/>
      <c r="AW413" s="61"/>
      <c r="AX413" s="61"/>
      <c r="AY413" s="62">
        <v>99220</v>
      </c>
      <c r="AZ413" s="61"/>
      <c r="BA413" s="62">
        <v>248232</v>
      </c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2">
        <v>-789976</v>
      </c>
    </row>
    <row r="414" spans="1:67" ht="12" thickBot="1" x14ac:dyDescent="0.25">
      <c r="A414" s="67" t="s">
        <v>16</v>
      </c>
      <c r="B414" s="56" t="s">
        <v>16</v>
      </c>
      <c r="C414" s="56" t="s">
        <v>383</v>
      </c>
      <c r="D414" s="56">
        <v>1995</v>
      </c>
      <c r="E414" s="58">
        <v>3569008</v>
      </c>
      <c r="F414" s="58">
        <v>2733898</v>
      </c>
      <c r="G414" s="59">
        <v>3128904</v>
      </c>
      <c r="H414" s="59">
        <v>440104</v>
      </c>
      <c r="I414" s="60">
        <v>0</v>
      </c>
      <c r="J414" s="58">
        <v>-835110</v>
      </c>
      <c r="K414" s="62">
        <v>127612</v>
      </c>
      <c r="L414" s="61"/>
      <c r="M414" s="62">
        <v>1757</v>
      </c>
      <c r="N414" s="61"/>
      <c r="O414" s="61"/>
      <c r="P414" s="62">
        <v>264367</v>
      </c>
      <c r="Q414" s="61"/>
      <c r="R414" s="61"/>
      <c r="S414" s="61"/>
      <c r="T414" s="61"/>
      <c r="U414" s="61"/>
      <c r="V414" s="61"/>
      <c r="W414" s="62">
        <v>23995</v>
      </c>
      <c r="X414" s="61"/>
      <c r="Y414" s="61"/>
      <c r="Z414" s="61"/>
      <c r="AA414" s="62">
        <v>1190946</v>
      </c>
      <c r="AB414" s="61"/>
      <c r="AC414" s="61"/>
      <c r="AD414" s="62">
        <v>830367</v>
      </c>
      <c r="AE414" s="61"/>
      <c r="AF414" s="62">
        <v>547801</v>
      </c>
      <c r="AG414" s="61"/>
      <c r="AH414" s="61"/>
      <c r="AI414" s="62">
        <v>142059</v>
      </c>
      <c r="AJ414" s="61"/>
      <c r="AK414" s="61"/>
      <c r="AL414" s="61"/>
      <c r="AM414" s="61"/>
      <c r="AN414" s="61"/>
      <c r="AO414" s="61"/>
      <c r="AP414" s="62">
        <v>34165</v>
      </c>
      <c r="AQ414" s="61"/>
      <c r="AR414" s="62">
        <v>24214</v>
      </c>
      <c r="AS414" s="61"/>
      <c r="AT414" s="61"/>
      <c r="AU414" s="61"/>
      <c r="AV414" s="61"/>
      <c r="AW414" s="61"/>
      <c r="AX414" s="61"/>
      <c r="AY414" s="62">
        <v>69296</v>
      </c>
      <c r="AZ414" s="61"/>
      <c r="BA414" s="62">
        <v>312429</v>
      </c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2">
        <v>-835110</v>
      </c>
    </row>
    <row r="415" spans="1:67" ht="12" thickBot="1" x14ac:dyDescent="0.25">
      <c r="A415" s="67" t="s">
        <v>16</v>
      </c>
      <c r="B415" s="56" t="s">
        <v>16</v>
      </c>
      <c r="C415" s="56" t="s">
        <v>383</v>
      </c>
      <c r="D415" s="56">
        <v>1996</v>
      </c>
      <c r="E415" s="58">
        <v>3821797</v>
      </c>
      <c r="F415" s="58">
        <v>2851560</v>
      </c>
      <c r="G415" s="59">
        <v>3359802</v>
      </c>
      <c r="H415" s="59">
        <v>461995</v>
      </c>
      <c r="I415" s="60">
        <v>0</v>
      </c>
      <c r="J415" s="58">
        <v>-970237</v>
      </c>
      <c r="K415" s="62">
        <v>129462</v>
      </c>
      <c r="L415" s="61"/>
      <c r="M415" s="62">
        <v>2725</v>
      </c>
      <c r="N415" s="61"/>
      <c r="O415" s="61"/>
      <c r="P415" s="62">
        <v>267235</v>
      </c>
      <c r="Q415" s="61"/>
      <c r="R415" s="61"/>
      <c r="S415" s="61"/>
      <c r="T415" s="61"/>
      <c r="U415" s="61"/>
      <c r="V415" s="61"/>
      <c r="W415" s="62">
        <v>23995</v>
      </c>
      <c r="X415" s="61"/>
      <c r="Y415" s="61"/>
      <c r="Z415" s="61"/>
      <c r="AA415" s="62">
        <v>1297318</v>
      </c>
      <c r="AB415" s="61"/>
      <c r="AC415" s="61"/>
      <c r="AD415" s="62">
        <v>907676</v>
      </c>
      <c r="AE415" s="61"/>
      <c r="AF415" s="62">
        <v>590192</v>
      </c>
      <c r="AG415" s="61"/>
      <c r="AH415" s="61"/>
      <c r="AI415" s="62">
        <v>141199</v>
      </c>
      <c r="AJ415" s="61"/>
      <c r="AK415" s="61"/>
      <c r="AL415" s="61"/>
      <c r="AM415" s="61"/>
      <c r="AN415" s="61"/>
      <c r="AO415" s="61"/>
      <c r="AP415" s="62">
        <v>35902</v>
      </c>
      <c r="AQ415" s="61"/>
      <c r="AR415" s="62">
        <v>26557</v>
      </c>
      <c r="AS415" s="61"/>
      <c r="AT415" s="61"/>
      <c r="AU415" s="61"/>
      <c r="AV415" s="61"/>
      <c r="AW415" s="61"/>
      <c r="AX415" s="61"/>
      <c r="AY415" s="62">
        <v>72160</v>
      </c>
      <c r="AZ415" s="61"/>
      <c r="BA415" s="62">
        <v>327376</v>
      </c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2">
        <v>-970237</v>
      </c>
    </row>
    <row r="416" spans="1:67" ht="12" thickBot="1" x14ac:dyDescent="0.25">
      <c r="A416" s="67" t="s">
        <v>16</v>
      </c>
      <c r="B416" s="56" t="s">
        <v>16</v>
      </c>
      <c r="C416" s="56" t="s">
        <v>383</v>
      </c>
      <c r="D416" s="56">
        <v>1997</v>
      </c>
      <c r="E416" s="58">
        <v>4377870</v>
      </c>
      <c r="F416" s="58">
        <v>3280642</v>
      </c>
      <c r="G416" s="59">
        <v>3745462</v>
      </c>
      <c r="H416" s="59">
        <v>632408</v>
      </c>
      <c r="I416" s="60">
        <v>0</v>
      </c>
      <c r="J416" s="58">
        <v>-1097228</v>
      </c>
      <c r="K416" s="62">
        <v>131194</v>
      </c>
      <c r="L416" s="61"/>
      <c r="M416" s="62">
        <v>2725</v>
      </c>
      <c r="N416" s="61"/>
      <c r="O416" s="61"/>
      <c r="P416" s="62">
        <v>268503</v>
      </c>
      <c r="Q416" s="61"/>
      <c r="R416" s="61"/>
      <c r="S416" s="61"/>
      <c r="T416" s="61"/>
      <c r="U416" s="61"/>
      <c r="V416" s="61"/>
      <c r="W416" s="62">
        <v>23995</v>
      </c>
      <c r="X416" s="61"/>
      <c r="Y416" s="61"/>
      <c r="Z416" s="61"/>
      <c r="AA416" s="62">
        <v>1385002</v>
      </c>
      <c r="AB416" s="61"/>
      <c r="AC416" s="61"/>
      <c r="AD416" s="62">
        <v>1165515</v>
      </c>
      <c r="AE416" s="61"/>
      <c r="AF416" s="62">
        <v>626922</v>
      </c>
      <c r="AG416" s="61"/>
      <c r="AH416" s="61"/>
      <c r="AI416" s="62">
        <v>141606</v>
      </c>
      <c r="AJ416" s="61"/>
      <c r="AK416" s="61"/>
      <c r="AL416" s="61"/>
      <c r="AM416" s="61"/>
      <c r="AN416" s="61"/>
      <c r="AO416" s="61"/>
      <c r="AP416" s="62">
        <v>36285</v>
      </c>
      <c r="AQ416" s="61"/>
      <c r="AR416" s="62">
        <v>44142</v>
      </c>
      <c r="AS416" s="61"/>
      <c r="AT416" s="61"/>
      <c r="AU416" s="61"/>
      <c r="AV416" s="61"/>
      <c r="AW416" s="61"/>
      <c r="AX416" s="61"/>
      <c r="AY416" s="62">
        <v>74442</v>
      </c>
      <c r="AZ416" s="61"/>
      <c r="BA416" s="62">
        <v>477539</v>
      </c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2">
        <v>-1097228</v>
      </c>
    </row>
    <row r="417" spans="1:67" ht="12" thickBot="1" x14ac:dyDescent="0.25">
      <c r="A417" s="67" t="s">
        <v>16</v>
      </c>
      <c r="B417" s="56" t="s">
        <v>16</v>
      </c>
      <c r="C417" s="56" t="s">
        <v>383</v>
      </c>
      <c r="D417" s="56">
        <v>1998</v>
      </c>
      <c r="E417" s="58">
        <v>5007677</v>
      </c>
      <c r="F417" s="58">
        <v>3752229</v>
      </c>
      <c r="G417" s="59">
        <v>4319255</v>
      </c>
      <c r="H417" s="59">
        <v>688422</v>
      </c>
      <c r="I417" s="60">
        <v>0</v>
      </c>
      <c r="J417" s="58">
        <v>-1255448</v>
      </c>
      <c r="K417" s="62">
        <v>136118</v>
      </c>
      <c r="L417" s="61"/>
      <c r="M417" s="62">
        <v>2725</v>
      </c>
      <c r="N417" s="61"/>
      <c r="O417" s="61"/>
      <c r="P417" s="62">
        <v>286774</v>
      </c>
      <c r="Q417" s="61"/>
      <c r="R417" s="61"/>
      <c r="S417" s="61"/>
      <c r="T417" s="61"/>
      <c r="U417" s="61"/>
      <c r="V417" s="61"/>
      <c r="W417" s="62">
        <v>23995</v>
      </c>
      <c r="X417" s="61"/>
      <c r="Y417" s="61"/>
      <c r="Z417" s="61"/>
      <c r="AA417" s="62">
        <v>1642928</v>
      </c>
      <c r="AB417" s="61"/>
      <c r="AC417" s="61"/>
      <c r="AD417" s="62">
        <v>1352839</v>
      </c>
      <c r="AE417" s="61"/>
      <c r="AF417" s="62">
        <v>719782</v>
      </c>
      <c r="AG417" s="61"/>
      <c r="AH417" s="61"/>
      <c r="AI417" s="62">
        <v>154094</v>
      </c>
      <c r="AJ417" s="61"/>
      <c r="AK417" s="61"/>
      <c r="AL417" s="61"/>
      <c r="AM417" s="61"/>
      <c r="AN417" s="61"/>
      <c r="AO417" s="61"/>
      <c r="AP417" s="62">
        <v>36285</v>
      </c>
      <c r="AQ417" s="61"/>
      <c r="AR417" s="62">
        <v>44142</v>
      </c>
      <c r="AS417" s="61"/>
      <c r="AT417" s="61"/>
      <c r="AU417" s="61"/>
      <c r="AV417" s="61"/>
      <c r="AW417" s="61"/>
      <c r="AX417" s="61"/>
      <c r="AY417" s="62">
        <v>80341</v>
      </c>
      <c r="AZ417" s="61"/>
      <c r="BA417" s="62">
        <v>527654</v>
      </c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2">
        <v>-1255448</v>
      </c>
    </row>
    <row r="418" spans="1:67" ht="12" thickBot="1" x14ac:dyDescent="0.25">
      <c r="A418" s="67" t="s">
        <v>16</v>
      </c>
      <c r="B418" s="56" t="s">
        <v>16</v>
      </c>
      <c r="C418" s="56" t="s">
        <v>384</v>
      </c>
      <c r="D418" s="56">
        <v>1989</v>
      </c>
      <c r="E418" s="58">
        <v>1724702</v>
      </c>
      <c r="F418" s="58">
        <v>1501945</v>
      </c>
      <c r="G418" s="59">
        <v>1599956</v>
      </c>
      <c r="H418" s="59">
        <v>124746</v>
      </c>
      <c r="I418" s="60">
        <v>0</v>
      </c>
      <c r="J418" s="58">
        <v>-222757</v>
      </c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2">
        <v>748076</v>
      </c>
      <c r="AB418" s="61"/>
      <c r="AC418" s="61"/>
      <c r="AD418" s="62">
        <v>362387</v>
      </c>
      <c r="AE418" s="61"/>
      <c r="AF418" s="62">
        <v>394422</v>
      </c>
      <c r="AG418" s="61"/>
      <c r="AH418" s="61"/>
      <c r="AI418" s="62">
        <v>95071</v>
      </c>
      <c r="AJ418" s="61"/>
      <c r="AK418" s="61"/>
      <c r="AL418" s="61"/>
      <c r="AM418" s="61"/>
      <c r="AN418" s="61"/>
      <c r="AO418" s="61"/>
      <c r="AP418" s="62">
        <v>4598</v>
      </c>
      <c r="AQ418" s="61"/>
      <c r="AR418" s="62">
        <v>14496</v>
      </c>
      <c r="AS418" s="61"/>
      <c r="AT418" s="61"/>
      <c r="AU418" s="61"/>
      <c r="AV418" s="61"/>
      <c r="AW418" s="61"/>
      <c r="AX418" s="61"/>
      <c r="AY418" s="62">
        <v>26565</v>
      </c>
      <c r="AZ418" s="61"/>
      <c r="BA418" s="62">
        <v>79087</v>
      </c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2">
        <v>-222757</v>
      </c>
    </row>
    <row r="419" spans="1:67" ht="12" thickBot="1" x14ac:dyDescent="0.25">
      <c r="A419" s="67" t="s">
        <v>16</v>
      </c>
      <c r="B419" s="56" t="s">
        <v>16</v>
      </c>
      <c r="C419" s="56" t="s">
        <v>384</v>
      </c>
      <c r="D419" s="56">
        <v>1990</v>
      </c>
      <c r="E419" s="58">
        <v>1860381</v>
      </c>
      <c r="F419" s="58">
        <v>1637624</v>
      </c>
      <c r="G419" s="59">
        <v>1730526</v>
      </c>
      <c r="H419" s="59">
        <v>129855</v>
      </c>
      <c r="I419" s="60">
        <v>0</v>
      </c>
      <c r="J419" s="58">
        <v>-222757</v>
      </c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2">
        <v>789090</v>
      </c>
      <c r="AB419" s="61"/>
      <c r="AC419" s="61"/>
      <c r="AD419" s="62">
        <v>426155</v>
      </c>
      <c r="AE419" s="61"/>
      <c r="AF419" s="62">
        <v>409914</v>
      </c>
      <c r="AG419" s="61"/>
      <c r="AH419" s="61"/>
      <c r="AI419" s="62">
        <v>105367</v>
      </c>
      <c r="AJ419" s="61"/>
      <c r="AK419" s="61"/>
      <c r="AL419" s="61"/>
      <c r="AM419" s="61"/>
      <c r="AN419" s="61"/>
      <c r="AO419" s="61"/>
      <c r="AP419" s="62">
        <v>6588</v>
      </c>
      <c r="AQ419" s="61"/>
      <c r="AR419" s="62">
        <v>14496</v>
      </c>
      <c r="AS419" s="61"/>
      <c r="AT419" s="61"/>
      <c r="AU419" s="61"/>
      <c r="AV419" s="61"/>
      <c r="AW419" s="61"/>
      <c r="AX419" s="61"/>
      <c r="AY419" s="62">
        <v>29684</v>
      </c>
      <c r="AZ419" s="61"/>
      <c r="BA419" s="62">
        <v>79087</v>
      </c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2">
        <v>-222757</v>
      </c>
    </row>
    <row r="420" spans="1:67" ht="12" thickBot="1" x14ac:dyDescent="0.25">
      <c r="A420" s="67" t="s">
        <v>16</v>
      </c>
      <c r="B420" s="56" t="s">
        <v>16</v>
      </c>
      <c r="C420" s="56" t="s">
        <v>384</v>
      </c>
      <c r="D420" s="56">
        <v>1991</v>
      </c>
      <c r="E420" s="58">
        <v>2038205</v>
      </c>
      <c r="F420" s="58">
        <v>1815448</v>
      </c>
      <c r="G420" s="59">
        <v>1833639</v>
      </c>
      <c r="H420" s="59">
        <v>204566</v>
      </c>
      <c r="I420" s="60">
        <v>0</v>
      </c>
      <c r="J420" s="58">
        <v>-222757</v>
      </c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2">
        <v>840954</v>
      </c>
      <c r="AB420" s="61"/>
      <c r="AC420" s="61"/>
      <c r="AD420" s="62">
        <v>457375</v>
      </c>
      <c r="AE420" s="61"/>
      <c r="AF420" s="62">
        <v>423865</v>
      </c>
      <c r="AG420" s="61"/>
      <c r="AH420" s="61"/>
      <c r="AI420" s="62">
        <v>111445</v>
      </c>
      <c r="AJ420" s="61"/>
      <c r="AK420" s="61"/>
      <c r="AL420" s="61"/>
      <c r="AM420" s="61"/>
      <c r="AN420" s="61"/>
      <c r="AO420" s="61"/>
      <c r="AP420" s="62">
        <v>6588</v>
      </c>
      <c r="AQ420" s="61"/>
      <c r="AR420" s="62">
        <v>26338</v>
      </c>
      <c r="AS420" s="61"/>
      <c r="AT420" s="61"/>
      <c r="AU420" s="61"/>
      <c r="AV420" s="61"/>
      <c r="AW420" s="61"/>
      <c r="AX420" s="61"/>
      <c r="AY420" s="62">
        <v>34735</v>
      </c>
      <c r="AZ420" s="61"/>
      <c r="BA420" s="62">
        <v>136905</v>
      </c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2">
        <v>-222757</v>
      </c>
    </row>
    <row r="421" spans="1:67" ht="12" thickBot="1" x14ac:dyDescent="0.25">
      <c r="A421" s="67" t="s">
        <v>16</v>
      </c>
      <c r="B421" s="56" t="s">
        <v>16</v>
      </c>
      <c r="C421" s="56" t="s">
        <v>384</v>
      </c>
      <c r="D421" s="56">
        <v>1992</v>
      </c>
      <c r="E421" s="58">
        <v>2326868</v>
      </c>
      <c r="F421" s="58">
        <v>2104111</v>
      </c>
      <c r="G421" s="59">
        <v>2092951</v>
      </c>
      <c r="H421" s="59">
        <v>233917</v>
      </c>
      <c r="I421" s="60">
        <v>0</v>
      </c>
      <c r="J421" s="58">
        <v>-222757</v>
      </c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2">
        <v>953183</v>
      </c>
      <c r="AB421" s="61"/>
      <c r="AC421" s="61"/>
      <c r="AD421" s="62">
        <v>560618</v>
      </c>
      <c r="AE421" s="61"/>
      <c r="AF421" s="62">
        <v>461878</v>
      </c>
      <c r="AG421" s="61"/>
      <c r="AH421" s="61"/>
      <c r="AI421" s="62">
        <v>117272</v>
      </c>
      <c r="AJ421" s="61"/>
      <c r="AK421" s="61"/>
      <c r="AL421" s="61"/>
      <c r="AM421" s="61"/>
      <c r="AN421" s="61"/>
      <c r="AO421" s="61"/>
      <c r="AP421" s="62">
        <v>9864</v>
      </c>
      <c r="AQ421" s="61"/>
      <c r="AR421" s="62">
        <v>27991</v>
      </c>
      <c r="AS421" s="61"/>
      <c r="AT421" s="61"/>
      <c r="AU421" s="61"/>
      <c r="AV421" s="61"/>
      <c r="AW421" s="61"/>
      <c r="AX421" s="61"/>
      <c r="AY421" s="62">
        <v>40829</v>
      </c>
      <c r="AZ421" s="61"/>
      <c r="BA421" s="62">
        <v>155233</v>
      </c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2">
        <v>-222757</v>
      </c>
    </row>
    <row r="422" spans="1:67" ht="12" thickBot="1" x14ac:dyDescent="0.25">
      <c r="A422" s="67" t="s">
        <v>16</v>
      </c>
      <c r="B422" s="56" t="s">
        <v>16</v>
      </c>
      <c r="C422" s="56" t="s">
        <v>384</v>
      </c>
      <c r="D422" s="56">
        <v>1993</v>
      </c>
      <c r="E422" s="58">
        <v>2490416</v>
      </c>
      <c r="F422" s="58">
        <v>2267659</v>
      </c>
      <c r="G422" s="59">
        <v>2245065</v>
      </c>
      <c r="H422" s="59">
        <v>245351</v>
      </c>
      <c r="I422" s="60">
        <v>0</v>
      </c>
      <c r="J422" s="58">
        <v>-222757</v>
      </c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2">
        <v>1066444</v>
      </c>
      <c r="AB422" s="61"/>
      <c r="AC422" s="61"/>
      <c r="AD422" s="62">
        <v>579025</v>
      </c>
      <c r="AE422" s="61"/>
      <c r="AF422" s="62">
        <v>478031</v>
      </c>
      <c r="AG422" s="61"/>
      <c r="AH422" s="61"/>
      <c r="AI422" s="62">
        <v>121565</v>
      </c>
      <c r="AJ422" s="61"/>
      <c r="AK422" s="61"/>
      <c r="AL422" s="61"/>
      <c r="AM422" s="61"/>
      <c r="AN422" s="61"/>
      <c r="AO422" s="61"/>
      <c r="AP422" s="62">
        <v>9864</v>
      </c>
      <c r="AQ422" s="61"/>
      <c r="AR422" s="62">
        <v>31382</v>
      </c>
      <c r="AS422" s="61"/>
      <c r="AT422" s="61"/>
      <c r="AU422" s="61"/>
      <c r="AV422" s="61"/>
      <c r="AW422" s="61"/>
      <c r="AX422" s="61"/>
      <c r="AY422" s="62">
        <v>42804</v>
      </c>
      <c r="AZ422" s="61"/>
      <c r="BA422" s="62">
        <v>161301</v>
      </c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2">
        <v>-222757</v>
      </c>
    </row>
    <row r="423" spans="1:67" ht="12" thickBot="1" x14ac:dyDescent="0.25">
      <c r="A423" s="67" t="s">
        <v>16</v>
      </c>
      <c r="B423" s="56" t="s">
        <v>16</v>
      </c>
      <c r="C423" s="56" t="s">
        <v>384</v>
      </c>
      <c r="D423" s="56">
        <v>1994</v>
      </c>
      <c r="E423" s="58">
        <v>2685788</v>
      </c>
      <c r="F423" s="58">
        <v>2092767</v>
      </c>
      <c r="G423" s="59">
        <v>2417854</v>
      </c>
      <c r="H423" s="59">
        <v>267934</v>
      </c>
      <c r="I423" s="60">
        <v>0</v>
      </c>
      <c r="J423" s="58">
        <v>-593021</v>
      </c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2">
        <v>1166443</v>
      </c>
      <c r="AB423" s="61"/>
      <c r="AC423" s="61"/>
      <c r="AD423" s="62">
        <v>630629</v>
      </c>
      <c r="AE423" s="61"/>
      <c r="AF423" s="62">
        <v>497615</v>
      </c>
      <c r="AG423" s="61"/>
      <c r="AH423" s="61"/>
      <c r="AI423" s="62">
        <v>123167</v>
      </c>
      <c r="AJ423" s="61"/>
      <c r="AK423" s="61"/>
      <c r="AL423" s="61"/>
      <c r="AM423" s="61"/>
      <c r="AN423" s="61"/>
      <c r="AO423" s="61"/>
      <c r="AP423" s="62">
        <v>10179</v>
      </c>
      <c r="AQ423" s="61"/>
      <c r="AR423" s="62">
        <v>32296</v>
      </c>
      <c r="AS423" s="61"/>
      <c r="AT423" s="61"/>
      <c r="AU423" s="61"/>
      <c r="AV423" s="61"/>
      <c r="AW423" s="61"/>
      <c r="AX423" s="61"/>
      <c r="AY423" s="62">
        <v>46411</v>
      </c>
      <c r="AZ423" s="61"/>
      <c r="BA423" s="62">
        <v>175629</v>
      </c>
      <c r="BB423" s="61"/>
      <c r="BC423" s="61"/>
      <c r="BD423" s="61"/>
      <c r="BE423" s="61"/>
      <c r="BF423" s="61"/>
      <c r="BG423" s="61"/>
      <c r="BH423" s="61"/>
      <c r="BI423" s="61"/>
      <c r="BJ423" s="61"/>
      <c r="BK423" s="62">
        <v>3419</v>
      </c>
      <c r="BL423" s="61"/>
      <c r="BM423" s="61"/>
      <c r="BN423" s="61"/>
      <c r="BO423" s="62">
        <v>-593021</v>
      </c>
    </row>
    <row r="424" spans="1:67" ht="12" thickBot="1" x14ac:dyDescent="0.25">
      <c r="A424" s="67" t="s">
        <v>16</v>
      </c>
      <c r="B424" s="56" t="s">
        <v>16</v>
      </c>
      <c r="C424" s="56" t="s">
        <v>384</v>
      </c>
      <c r="D424" s="56">
        <v>1995</v>
      </c>
      <c r="E424" s="58">
        <v>2881152</v>
      </c>
      <c r="F424" s="58">
        <v>2198680</v>
      </c>
      <c r="G424" s="59">
        <v>2640375</v>
      </c>
      <c r="H424" s="59">
        <v>240777</v>
      </c>
      <c r="I424" s="60">
        <v>0</v>
      </c>
      <c r="J424" s="58">
        <v>-682472</v>
      </c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2">
        <v>1223790</v>
      </c>
      <c r="AB424" s="61"/>
      <c r="AC424" s="61"/>
      <c r="AD424" s="62">
        <v>696462</v>
      </c>
      <c r="AE424" s="61"/>
      <c r="AF424" s="62">
        <v>591242</v>
      </c>
      <c r="AG424" s="61"/>
      <c r="AH424" s="61"/>
      <c r="AI424" s="62">
        <v>128881</v>
      </c>
      <c r="AJ424" s="61"/>
      <c r="AK424" s="61"/>
      <c r="AL424" s="61"/>
      <c r="AM424" s="61"/>
      <c r="AN424" s="61"/>
      <c r="AO424" s="61"/>
      <c r="AP424" s="62">
        <v>8789</v>
      </c>
      <c r="AQ424" s="61"/>
      <c r="AR424" s="62">
        <v>17800</v>
      </c>
      <c r="AS424" s="61"/>
      <c r="AT424" s="61"/>
      <c r="AU424" s="61"/>
      <c r="AV424" s="61"/>
      <c r="AW424" s="61"/>
      <c r="AX424" s="61"/>
      <c r="AY424" s="62">
        <v>32948</v>
      </c>
      <c r="AZ424" s="61"/>
      <c r="BA424" s="62">
        <v>177482</v>
      </c>
      <c r="BB424" s="61"/>
      <c r="BC424" s="61"/>
      <c r="BD424" s="61"/>
      <c r="BE424" s="61"/>
      <c r="BF424" s="61"/>
      <c r="BG424" s="61"/>
      <c r="BH424" s="61"/>
      <c r="BI424" s="61"/>
      <c r="BJ424" s="61"/>
      <c r="BK424" s="62">
        <v>3758</v>
      </c>
      <c r="BL424" s="61"/>
      <c r="BM424" s="61"/>
      <c r="BN424" s="61"/>
      <c r="BO424" s="62">
        <v>-682472</v>
      </c>
    </row>
    <row r="425" spans="1:67" ht="12" thickBot="1" x14ac:dyDescent="0.25">
      <c r="A425" s="67" t="s">
        <v>16</v>
      </c>
      <c r="B425" s="56" t="s">
        <v>16</v>
      </c>
      <c r="C425" s="56" t="s">
        <v>384</v>
      </c>
      <c r="D425" s="56">
        <v>1996</v>
      </c>
      <c r="E425" s="58">
        <v>3060619</v>
      </c>
      <c r="F425" s="58">
        <v>2277793</v>
      </c>
      <c r="G425" s="59">
        <v>2813915</v>
      </c>
      <c r="H425" s="59">
        <v>246704</v>
      </c>
      <c r="I425" s="60">
        <v>0</v>
      </c>
      <c r="J425" s="58">
        <v>-782826</v>
      </c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2">
        <v>1260186</v>
      </c>
      <c r="AB425" s="61"/>
      <c r="AC425" s="61"/>
      <c r="AD425" s="62">
        <v>786451</v>
      </c>
      <c r="AE425" s="61"/>
      <c r="AF425" s="62">
        <v>631855</v>
      </c>
      <c r="AG425" s="61"/>
      <c r="AH425" s="61"/>
      <c r="AI425" s="62">
        <v>135423</v>
      </c>
      <c r="AJ425" s="61"/>
      <c r="AK425" s="61"/>
      <c r="AL425" s="61"/>
      <c r="AM425" s="61"/>
      <c r="AN425" s="61"/>
      <c r="AO425" s="61"/>
      <c r="AP425" s="62">
        <v>9691</v>
      </c>
      <c r="AQ425" s="61"/>
      <c r="AR425" s="62">
        <v>18188</v>
      </c>
      <c r="AS425" s="61"/>
      <c r="AT425" s="61"/>
      <c r="AU425" s="61"/>
      <c r="AV425" s="61"/>
      <c r="AW425" s="61"/>
      <c r="AX425" s="61"/>
      <c r="AY425" s="62">
        <v>37357</v>
      </c>
      <c r="AZ425" s="61"/>
      <c r="BA425" s="62">
        <v>177482</v>
      </c>
      <c r="BB425" s="61"/>
      <c r="BC425" s="61"/>
      <c r="BD425" s="61"/>
      <c r="BE425" s="61"/>
      <c r="BF425" s="61"/>
      <c r="BG425" s="61"/>
      <c r="BH425" s="61"/>
      <c r="BI425" s="61"/>
      <c r="BJ425" s="61"/>
      <c r="BK425" s="62">
        <v>3986</v>
      </c>
      <c r="BL425" s="61"/>
      <c r="BM425" s="61"/>
      <c r="BN425" s="61"/>
      <c r="BO425" s="62">
        <v>-782826</v>
      </c>
    </row>
    <row r="426" spans="1:67" ht="12" thickBot="1" x14ac:dyDescent="0.25">
      <c r="A426" s="67" t="s">
        <v>16</v>
      </c>
      <c r="B426" s="56" t="s">
        <v>16</v>
      </c>
      <c r="C426" s="56" t="s">
        <v>384</v>
      </c>
      <c r="D426" s="56">
        <v>1997</v>
      </c>
      <c r="E426" s="58">
        <v>3078944</v>
      </c>
      <c r="F426" s="58">
        <v>2109569</v>
      </c>
      <c r="G426" s="59">
        <v>2828724</v>
      </c>
      <c r="H426" s="59">
        <v>250220</v>
      </c>
      <c r="I426" s="60">
        <v>0</v>
      </c>
      <c r="J426" s="58">
        <v>-969375</v>
      </c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2">
        <v>961297</v>
      </c>
      <c r="AB426" s="61"/>
      <c r="AC426" s="61"/>
      <c r="AD426" s="62">
        <v>999134</v>
      </c>
      <c r="AE426" s="61"/>
      <c r="AF426" s="62">
        <v>728835</v>
      </c>
      <c r="AG426" s="61"/>
      <c r="AH426" s="61"/>
      <c r="AI426" s="62">
        <v>139458</v>
      </c>
      <c r="AJ426" s="61"/>
      <c r="AK426" s="61"/>
      <c r="AL426" s="61"/>
      <c r="AM426" s="61"/>
      <c r="AN426" s="61"/>
      <c r="AO426" s="61"/>
      <c r="AP426" s="62">
        <v>9691</v>
      </c>
      <c r="AQ426" s="61"/>
      <c r="AR426" s="62">
        <v>18462</v>
      </c>
      <c r="AS426" s="61"/>
      <c r="AT426" s="61"/>
      <c r="AU426" s="61"/>
      <c r="AV426" s="61"/>
      <c r="AW426" s="61"/>
      <c r="AX426" s="61"/>
      <c r="AY426" s="62">
        <v>39978</v>
      </c>
      <c r="AZ426" s="61"/>
      <c r="BA426" s="62">
        <v>177482</v>
      </c>
      <c r="BB426" s="61"/>
      <c r="BC426" s="61"/>
      <c r="BD426" s="61"/>
      <c r="BE426" s="61"/>
      <c r="BF426" s="61"/>
      <c r="BG426" s="61"/>
      <c r="BH426" s="61"/>
      <c r="BI426" s="61"/>
      <c r="BJ426" s="61"/>
      <c r="BK426" s="62">
        <v>4607</v>
      </c>
      <c r="BL426" s="61"/>
      <c r="BM426" s="61"/>
      <c r="BN426" s="61"/>
      <c r="BO426" s="62">
        <v>-969375</v>
      </c>
    </row>
    <row r="427" spans="1:67" ht="12" thickBot="1" x14ac:dyDescent="0.25">
      <c r="A427" s="67" t="s">
        <v>16</v>
      </c>
      <c r="B427" s="56" t="s">
        <v>16</v>
      </c>
      <c r="C427" s="56" t="s">
        <v>384</v>
      </c>
      <c r="D427" s="56">
        <v>1998</v>
      </c>
      <c r="E427" s="58">
        <v>3332531</v>
      </c>
      <c r="F427" s="58">
        <v>2314914</v>
      </c>
      <c r="G427" s="59">
        <v>3078700</v>
      </c>
      <c r="H427" s="59">
        <v>253831</v>
      </c>
      <c r="I427" s="60">
        <v>0</v>
      </c>
      <c r="J427" s="58">
        <v>-1017617</v>
      </c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2">
        <v>1022751</v>
      </c>
      <c r="AB427" s="61"/>
      <c r="AC427" s="61"/>
      <c r="AD427" s="62">
        <v>1133280</v>
      </c>
      <c r="AE427" s="61"/>
      <c r="AF427" s="62">
        <v>774506</v>
      </c>
      <c r="AG427" s="61"/>
      <c r="AH427" s="61"/>
      <c r="AI427" s="62">
        <v>148163</v>
      </c>
      <c r="AJ427" s="61"/>
      <c r="AK427" s="61"/>
      <c r="AL427" s="61"/>
      <c r="AM427" s="61"/>
      <c r="AN427" s="61"/>
      <c r="AO427" s="61"/>
      <c r="AP427" s="62">
        <v>9691</v>
      </c>
      <c r="AQ427" s="61"/>
      <c r="AR427" s="62">
        <v>20264</v>
      </c>
      <c r="AS427" s="61"/>
      <c r="AT427" s="61"/>
      <c r="AU427" s="61"/>
      <c r="AV427" s="61"/>
      <c r="AW427" s="61"/>
      <c r="AX427" s="61"/>
      <c r="AY427" s="62">
        <v>41787</v>
      </c>
      <c r="AZ427" s="61"/>
      <c r="BA427" s="62">
        <v>177482</v>
      </c>
      <c r="BB427" s="61"/>
      <c r="BC427" s="61"/>
      <c r="BD427" s="61"/>
      <c r="BE427" s="61"/>
      <c r="BF427" s="61"/>
      <c r="BG427" s="61"/>
      <c r="BH427" s="61"/>
      <c r="BI427" s="61"/>
      <c r="BJ427" s="61"/>
      <c r="BK427" s="62">
        <v>4607</v>
      </c>
      <c r="BL427" s="61"/>
      <c r="BM427" s="61"/>
      <c r="BN427" s="61"/>
      <c r="BO427" s="62">
        <v>-1017617</v>
      </c>
    </row>
    <row r="428" spans="1:67" ht="12" thickBot="1" x14ac:dyDescent="0.25">
      <c r="A428" s="67" t="s">
        <v>16</v>
      </c>
      <c r="B428" s="56" t="s">
        <v>16</v>
      </c>
      <c r="C428" s="56" t="s">
        <v>385</v>
      </c>
      <c r="D428" s="56">
        <v>1989</v>
      </c>
      <c r="E428" s="58">
        <v>234976</v>
      </c>
      <c r="F428" s="58">
        <v>203971</v>
      </c>
      <c r="G428" s="59">
        <v>223055</v>
      </c>
      <c r="H428" s="59">
        <v>11921</v>
      </c>
      <c r="I428" s="60">
        <v>0</v>
      </c>
      <c r="J428" s="58">
        <v>-31005</v>
      </c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2">
        <v>64130</v>
      </c>
      <c r="AB428" s="61"/>
      <c r="AC428" s="61"/>
      <c r="AD428" s="62">
        <v>41850</v>
      </c>
      <c r="AE428" s="61"/>
      <c r="AF428" s="62">
        <v>88198</v>
      </c>
      <c r="AG428" s="61"/>
      <c r="AH428" s="61"/>
      <c r="AI428" s="62">
        <v>28877</v>
      </c>
      <c r="AJ428" s="61"/>
      <c r="AK428" s="61"/>
      <c r="AL428" s="61"/>
      <c r="AM428" s="61"/>
      <c r="AN428" s="61"/>
      <c r="AO428" s="61"/>
      <c r="AP428" s="62">
        <v>1478</v>
      </c>
      <c r="AQ428" s="61"/>
      <c r="AR428" s="61"/>
      <c r="AS428" s="61"/>
      <c r="AT428" s="61"/>
      <c r="AU428" s="61"/>
      <c r="AV428" s="61"/>
      <c r="AW428" s="61"/>
      <c r="AX428" s="61"/>
      <c r="AY428" s="62">
        <v>3156</v>
      </c>
      <c r="AZ428" s="61"/>
      <c r="BA428" s="62">
        <v>6418</v>
      </c>
      <c r="BB428" s="61"/>
      <c r="BC428" s="61"/>
      <c r="BD428" s="61"/>
      <c r="BE428" s="61"/>
      <c r="BF428" s="61"/>
      <c r="BG428" s="61"/>
      <c r="BH428" s="61"/>
      <c r="BI428" s="61"/>
      <c r="BJ428" s="61"/>
      <c r="BK428" s="61">
        <v>869</v>
      </c>
      <c r="BL428" s="61"/>
      <c r="BM428" s="61"/>
      <c r="BN428" s="61"/>
      <c r="BO428" s="62">
        <v>-31005</v>
      </c>
    </row>
    <row r="429" spans="1:67" ht="12" thickBot="1" x14ac:dyDescent="0.25">
      <c r="A429" s="67" t="s">
        <v>16</v>
      </c>
      <c r="B429" s="56" t="s">
        <v>16</v>
      </c>
      <c r="C429" s="56" t="s">
        <v>385</v>
      </c>
      <c r="D429" s="56">
        <v>1990</v>
      </c>
      <c r="E429" s="58">
        <v>245884</v>
      </c>
      <c r="F429" s="58">
        <v>214879</v>
      </c>
      <c r="G429" s="59">
        <v>233428</v>
      </c>
      <c r="H429" s="59">
        <v>12456</v>
      </c>
      <c r="I429" s="60">
        <v>0</v>
      </c>
      <c r="J429" s="58">
        <v>-31005</v>
      </c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2">
        <v>73756</v>
      </c>
      <c r="AB429" s="61"/>
      <c r="AC429" s="61"/>
      <c r="AD429" s="62">
        <v>42809</v>
      </c>
      <c r="AE429" s="61"/>
      <c r="AF429" s="62">
        <v>88198</v>
      </c>
      <c r="AG429" s="61"/>
      <c r="AH429" s="61"/>
      <c r="AI429" s="62">
        <v>28665</v>
      </c>
      <c r="AJ429" s="61"/>
      <c r="AK429" s="61"/>
      <c r="AL429" s="61"/>
      <c r="AM429" s="61"/>
      <c r="AN429" s="61"/>
      <c r="AO429" s="61"/>
      <c r="AP429" s="62">
        <v>1478</v>
      </c>
      <c r="AQ429" s="61"/>
      <c r="AR429" s="61"/>
      <c r="AS429" s="61"/>
      <c r="AT429" s="61"/>
      <c r="AU429" s="61"/>
      <c r="AV429" s="61"/>
      <c r="AW429" s="61"/>
      <c r="AX429" s="61"/>
      <c r="AY429" s="62">
        <v>3691</v>
      </c>
      <c r="AZ429" s="61"/>
      <c r="BA429" s="62">
        <v>6418</v>
      </c>
      <c r="BB429" s="61"/>
      <c r="BC429" s="61"/>
      <c r="BD429" s="61"/>
      <c r="BE429" s="61"/>
      <c r="BF429" s="61"/>
      <c r="BG429" s="61"/>
      <c r="BH429" s="61"/>
      <c r="BI429" s="61"/>
      <c r="BJ429" s="61"/>
      <c r="BK429" s="61">
        <v>869</v>
      </c>
      <c r="BL429" s="61"/>
      <c r="BM429" s="61"/>
      <c r="BN429" s="61"/>
      <c r="BO429" s="62">
        <v>-31005</v>
      </c>
    </row>
    <row r="430" spans="1:67" ht="12" thickBot="1" x14ac:dyDescent="0.25">
      <c r="A430" s="67" t="s">
        <v>16</v>
      </c>
      <c r="B430" s="56" t="s">
        <v>16</v>
      </c>
      <c r="C430" s="56" t="s">
        <v>385</v>
      </c>
      <c r="D430" s="56">
        <v>1991</v>
      </c>
      <c r="E430" s="58">
        <v>258965</v>
      </c>
      <c r="F430" s="58">
        <v>227960</v>
      </c>
      <c r="G430" s="59">
        <v>244972</v>
      </c>
      <c r="H430" s="59">
        <v>13993</v>
      </c>
      <c r="I430" s="60">
        <v>0</v>
      </c>
      <c r="J430" s="58">
        <v>-31005</v>
      </c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2">
        <v>79528</v>
      </c>
      <c r="AB430" s="61"/>
      <c r="AC430" s="61"/>
      <c r="AD430" s="62">
        <v>43487</v>
      </c>
      <c r="AE430" s="61"/>
      <c r="AF430" s="62">
        <v>89669</v>
      </c>
      <c r="AG430" s="61"/>
      <c r="AH430" s="61"/>
      <c r="AI430" s="62">
        <v>32288</v>
      </c>
      <c r="AJ430" s="61"/>
      <c r="AK430" s="61"/>
      <c r="AL430" s="61"/>
      <c r="AM430" s="61"/>
      <c r="AN430" s="61"/>
      <c r="AO430" s="61"/>
      <c r="AP430" s="62">
        <v>1478</v>
      </c>
      <c r="AQ430" s="61"/>
      <c r="AR430" s="61"/>
      <c r="AS430" s="61"/>
      <c r="AT430" s="61"/>
      <c r="AU430" s="61"/>
      <c r="AV430" s="61"/>
      <c r="AW430" s="61"/>
      <c r="AX430" s="61"/>
      <c r="AY430" s="62">
        <v>3691</v>
      </c>
      <c r="AZ430" s="61"/>
      <c r="BA430" s="62">
        <v>6418</v>
      </c>
      <c r="BB430" s="61"/>
      <c r="BC430" s="61"/>
      <c r="BD430" s="61"/>
      <c r="BE430" s="61"/>
      <c r="BF430" s="61"/>
      <c r="BG430" s="61"/>
      <c r="BH430" s="61"/>
      <c r="BI430" s="61"/>
      <c r="BJ430" s="61"/>
      <c r="BK430" s="62">
        <v>2406</v>
      </c>
      <c r="BL430" s="61"/>
      <c r="BM430" s="61"/>
      <c r="BN430" s="61"/>
      <c r="BO430" s="62">
        <v>-31005</v>
      </c>
    </row>
    <row r="431" spans="1:67" ht="12" thickBot="1" x14ac:dyDescent="0.25">
      <c r="A431" s="67" t="s">
        <v>16</v>
      </c>
      <c r="B431" s="56" t="s">
        <v>16</v>
      </c>
      <c r="C431" s="56" t="s">
        <v>385</v>
      </c>
      <c r="D431" s="56">
        <v>1992</v>
      </c>
      <c r="E431" s="58">
        <v>269360</v>
      </c>
      <c r="F431" s="58">
        <v>238355</v>
      </c>
      <c r="G431" s="59">
        <v>250083</v>
      </c>
      <c r="H431" s="59">
        <v>19277</v>
      </c>
      <c r="I431" s="60">
        <v>0</v>
      </c>
      <c r="J431" s="58">
        <v>-31005</v>
      </c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2">
        <v>82282</v>
      </c>
      <c r="AB431" s="61"/>
      <c r="AC431" s="61"/>
      <c r="AD431" s="62">
        <v>43487</v>
      </c>
      <c r="AE431" s="61"/>
      <c r="AF431" s="62">
        <v>92026</v>
      </c>
      <c r="AG431" s="61"/>
      <c r="AH431" s="61"/>
      <c r="AI431" s="62">
        <v>32288</v>
      </c>
      <c r="AJ431" s="61"/>
      <c r="AK431" s="61"/>
      <c r="AL431" s="61"/>
      <c r="AM431" s="61"/>
      <c r="AN431" s="61"/>
      <c r="AO431" s="61"/>
      <c r="AP431" s="62">
        <v>1478</v>
      </c>
      <c r="AQ431" s="61"/>
      <c r="AR431" s="61"/>
      <c r="AS431" s="61"/>
      <c r="AT431" s="61"/>
      <c r="AU431" s="61"/>
      <c r="AV431" s="61"/>
      <c r="AW431" s="61"/>
      <c r="AX431" s="61"/>
      <c r="AY431" s="62">
        <v>8975</v>
      </c>
      <c r="AZ431" s="61"/>
      <c r="BA431" s="62">
        <v>6418</v>
      </c>
      <c r="BB431" s="61"/>
      <c r="BC431" s="61"/>
      <c r="BD431" s="61"/>
      <c r="BE431" s="61"/>
      <c r="BF431" s="61"/>
      <c r="BG431" s="61"/>
      <c r="BH431" s="61"/>
      <c r="BI431" s="61"/>
      <c r="BJ431" s="61"/>
      <c r="BK431" s="62">
        <v>2406</v>
      </c>
      <c r="BL431" s="61"/>
      <c r="BM431" s="61"/>
      <c r="BN431" s="61"/>
      <c r="BO431" s="62">
        <v>-31005</v>
      </c>
    </row>
    <row r="432" spans="1:67" ht="12" thickBot="1" x14ac:dyDescent="0.25">
      <c r="A432" s="67" t="s">
        <v>16</v>
      </c>
      <c r="B432" s="56" t="s">
        <v>16</v>
      </c>
      <c r="C432" s="56" t="s">
        <v>385</v>
      </c>
      <c r="D432" s="56">
        <v>1993</v>
      </c>
      <c r="E432" s="58">
        <v>270937</v>
      </c>
      <c r="F432" s="58">
        <v>239932</v>
      </c>
      <c r="G432" s="59">
        <v>251660</v>
      </c>
      <c r="H432" s="59">
        <v>19277</v>
      </c>
      <c r="I432" s="60">
        <v>0</v>
      </c>
      <c r="J432" s="58">
        <v>-31005</v>
      </c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2">
        <v>82282</v>
      </c>
      <c r="AB432" s="61"/>
      <c r="AC432" s="61"/>
      <c r="AD432" s="62">
        <v>45064</v>
      </c>
      <c r="AE432" s="61"/>
      <c r="AF432" s="62">
        <v>92026</v>
      </c>
      <c r="AG432" s="61"/>
      <c r="AH432" s="61"/>
      <c r="AI432" s="62">
        <v>32288</v>
      </c>
      <c r="AJ432" s="61"/>
      <c r="AK432" s="61"/>
      <c r="AL432" s="61"/>
      <c r="AM432" s="61"/>
      <c r="AN432" s="61"/>
      <c r="AO432" s="61"/>
      <c r="AP432" s="62">
        <v>1478</v>
      </c>
      <c r="AQ432" s="61"/>
      <c r="AR432" s="61"/>
      <c r="AS432" s="61"/>
      <c r="AT432" s="61"/>
      <c r="AU432" s="61"/>
      <c r="AV432" s="61"/>
      <c r="AW432" s="61"/>
      <c r="AX432" s="61"/>
      <c r="AY432" s="62">
        <v>8975</v>
      </c>
      <c r="AZ432" s="61"/>
      <c r="BA432" s="62">
        <v>6418</v>
      </c>
      <c r="BB432" s="61"/>
      <c r="BC432" s="61"/>
      <c r="BD432" s="61"/>
      <c r="BE432" s="61"/>
      <c r="BF432" s="61"/>
      <c r="BG432" s="61"/>
      <c r="BH432" s="61"/>
      <c r="BI432" s="61"/>
      <c r="BJ432" s="61"/>
      <c r="BK432" s="62">
        <v>2406</v>
      </c>
      <c r="BL432" s="61"/>
      <c r="BM432" s="61"/>
      <c r="BN432" s="61"/>
      <c r="BO432" s="62">
        <v>-31005</v>
      </c>
    </row>
    <row r="433" spans="1:67" ht="12" thickBot="1" x14ac:dyDescent="0.25">
      <c r="A433" s="67" t="s">
        <v>16</v>
      </c>
      <c r="B433" s="56" t="s">
        <v>16</v>
      </c>
      <c r="C433" s="56" t="s">
        <v>385</v>
      </c>
      <c r="D433" s="56">
        <v>1994</v>
      </c>
      <c r="E433" s="58">
        <v>253179</v>
      </c>
      <c r="F433" s="58">
        <v>169901</v>
      </c>
      <c r="G433" s="59">
        <v>217114</v>
      </c>
      <c r="H433" s="59">
        <v>36065</v>
      </c>
      <c r="I433" s="60">
        <v>0</v>
      </c>
      <c r="J433" s="58">
        <v>-83278</v>
      </c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2">
        <v>101463</v>
      </c>
      <c r="AB433" s="61"/>
      <c r="AC433" s="61"/>
      <c r="AD433" s="62">
        <v>47189</v>
      </c>
      <c r="AE433" s="61"/>
      <c r="AF433" s="62">
        <v>49261</v>
      </c>
      <c r="AG433" s="61"/>
      <c r="AH433" s="61"/>
      <c r="AI433" s="62">
        <v>19201</v>
      </c>
      <c r="AJ433" s="61"/>
      <c r="AK433" s="61"/>
      <c r="AL433" s="61"/>
      <c r="AM433" s="61"/>
      <c r="AN433" s="61"/>
      <c r="AO433" s="61"/>
      <c r="AP433" s="62">
        <v>2018</v>
      </c>
      <c r="AQ433" s="61"/>
      <c r="AR433" s="62">
        <v>1182</v>
      </c>
      <c r="AS433" s="61"/>
      <c r="AT433" s="61"/>
      <c r="AU433" s="61"/>
      <c r="AV433" s="61"/>
      <c r="AW433" s="61"/>
      <c r="AX433" s="61"/>
      <c r="AY433" s="62">
        <v>8975</v>
      </c>
      <c r="AZ433" s="61"/>
      <c r="BA433" s="62">
        <v>21484</v>
      </c>
      <c r="BB433" s="61"/>
      <c r="BC433" s="61"/>
      <c r="BD433" s="61"/>
      <c r="BE433" s="61"/>
      <c r="BF433" s="61"/>
      <c r="BG433" s="61"/>
      <c r="BH433" s="61"/>
      <c r="BI433" s="61"/>
      <c r="BJ433" s="61"/>
      <c r="BK433" s="62">
        <v>2406</v>
      </c>
      <c r="BL433" s="61"/>
      <c r="BM433" s="61"/>
      <c r="BN433" s="61"/>
      <c r="BO433" s="62">
        <v>-83278</v>
      </c>
    </row>
    <row r="434" spans="1:67" ht="12" thickBot="1" x14ac:dyDescent="0.25">
      <c r="A434" s="67" t="s">
        <v>16</v>
      </c>
      <c r="B434" s="56" t="s">
        <v>16</v>
      </c>
      <c r="C434" s="56" t="s">
        <v>385</v>
      </c>
      <c r="D434" s="56">
        <v>1995</v>
      </c>
      <c r="E434" s="58">
        <v>275584</v>
      </c>
      <c r="F434" s="58">
        <v>178306</v>
      </c>
      <c r="G434" s="59">
        <v>239080</v>
      </c>
      <c r="H434" s="59">
        <v>36504</v>
      </c>
      <c r="I434" s="60">
        <v>0</v>
      </c>
      <c r="J434" s="58">
        <v>-97278</v>
      </c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2">
        <v>104836</v>
      </c>
      <c r="AB434" s="61"/>
      <c r="AC434" s="61"/>
      <c r="AD434" s="62">
        <v>59553</v>
      </c>
      <c r="AE434" s="61"/>
      <c r="AF434" s="62">
        <v>54010</v>
      </c>
      <c r="AG434" s="61"/>
      <c r="AH434" s="61"/>
      <c r="AI434" s="62">
        <v>20681</v>
      </c>
      <c r="AJ434" s="61"/>
      <c r="AK434" s="61"/>
      <c r="AL434" s="61"/>
      <c r="AM434" s="61"/>
      <c r="AN434" s="61"/>
      <c r="AO434" s="61"/>
      <c r="AP434" s="62">
        <v>2018</v>
      </c>
      <c r="AQ434" s="61"/>
      <c r="AR434" s="62">
        <v>1182</v>
      </c>
      <c r="AS434" s="61"/>
      <c r="AT434" s="61"/>
      <c r="AU434" s="61"/>
      <c r="AV434" s="61"/>
      <c r="AW434" s="61"/>
      <c r="AX434" s="61"/>
      <c r="AY434" s="62">
        <v>9414</v>
      </c>
      <c r="AZ434" s="61"/>
      <c r="BA434" s="62">
        <v>21484</v>
      </c>
      <c r="BB434" s="61"/>
      <c r="BC434" s="61"/>
      <c r="BD434" s="61"/>
      <c r="BE434" s="61"/>
      <c r="BF434" s="61"/>
      <c r="BG434" s="61"/>
      <c r="BH434" s="61"/>
      <c r="BI434" s="61"/>
      <c r="BJ434" s="61"/>
      <c r="BK434" s="62">
        <v>2406</v>
      </c>
      <c r="BL434" s="61"/>
      <c r="BM434" s="61"/>
      <c r="BN434" s="61"/>
      <c r="BO434" s="62">
        <v>-97278</v>
      </c>
    </row>
    <row r="435" spans="1:67" ht="12" thickBot="1" x14ac:dyDescent="0.25">
      <c r="A435" s="67" t="s">
        <v>16</v>
      </c>
      <c r="B435" s="56" t="s">
        <v>16</v>
      </c>
      <c r="C435" s="56" t="s">
        <v>385</v>
      </c>
      <c r="D435" s="56">
        <v>1996</v>
      </c>
      <c r="E435" s="58">
        <v>314363</v>
      </c>
      <c r="F435" s="58">
        <v>190085</v>
      </c>
      <c r="G435" s="59">
        <v>276529</v>
      </c>
      <c r="H435" s="59">
        <v>37834</v>
      </c>
      <c r="I435" s="60">
        <v>0</v>
      </c>
      <c r="J435" s="58">
        <v>-124278</v>
      </c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2">
        <v>104921</v>
      </c>
      <c r="AB435" s="61"/>
      <c r="AC435" s="61"/>
      <c r="AD435" s="62">
        <v>81506</v>
      </c>
      <c r="AE435" s="61"/>
      <c r="AF435" s="62">
        <v>67920</v>
      </c>
      <c r="AG435" s="61"/>
      <c r="AH435" s="61"/>
      <c r="AI435" s="62">
        <v>22182</v>
      </c>
      <c r="AJ435" s="61"/>
      <c r="AK435" s="61"/>
      <c r="AL435" s="61"/>
      <c r="AM435" s="61"/>
      <c r="AN435" s="61"/>
      <c r="AO435" s="61"/>
      <c r="AP435" s="62">
        <v>2731</v>
      </c>
      <c r="AQ435" s="61"/>
      <c r="AR435" s="62">
        <v>1182</v>
      </c>
      <c r="AS435" s="61"/>
      <c r="AT435" s="61"/>
      <c r="AU435" s="61"/>
      <c r="AV435" s="61"/>
      <c r="AW435" s="61"/>
      <c r="AX435" s="61"/>
      <c r="AY435" s="62">
        <v>10031</v>
      </c>
      <c r="AZ435" s="61"/>
      <c r="BA435" s="62">
        <v>21484</v>
      </c>
      <c r="BB435" s="61"/>
      <c r="BC435" s="61"/>
      <c r="BD435" s="61"/>
      <c r="BE435" s="61"/>
      <c r="BF435" s="61"/>
      <c r="BG435" s="61"/>
      <c r="BH435" s="61"/>
      <c r="BI435" s="61"/>
      <c r="BJ435" s="61"/>
      <c r="BK435" s="62">
        <v>2406</v>
      </c>
      <c r="BL435" s="61"/>
      <c r="BM435" s="61"/>
      <c r="BN435" s="61"/>
      <c r="BO435" s="62">
        <v>-124278</v>
      </c>
    </row>
    <row r="436" spans="1:67" ht="12" thickBot="1" x14ac:dyDescent="0.25">
      <c r="A436" s="67" t="s">
        <v>16</v>
      </c>
      <c r="B436" s="56" t="s">
        <v>16</v>
      </c>
      <c r="C436" s="56" t="s">
        <v>385</v>
      </c>
      <c r="D436" s="56">
        <v>1997</v>
      </c>
      <c r="E436" s="58">
        <v>323641</v>
      </c>
      <c r="F436" s="58">
        <v>199363</v>
      </c>
      <c r="G436" s="59">
        <v>285807</v>
      </c>
      <c r="H436" s="59">
        <v>37834</v>
      </c>
      <c r="I436" s="60">
        <v>0</v>
      </c>
      <c r="J436" s="58">
        <v>-124278</v>
      </c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2">
        <v>113393</v>
      </c>
      <c r="AB436" s="61"/>
      <c r="AC436" s="61"/>
      <c r="AD436" s="62">
        <v>81506</v>
      </c>
      <c r="AE436" s="61"/>
      <c r="AF436" s="62">
        <v>67920</v>
      </c>
      <c r="AG436" s="61"/>
      <c r="AH436" s="61"/>
      <c r="AI436" s="62">
        <v>22988</v>
      </c>
      <c r="AJ436" s="61"/>
      <c r="AK436" s="61"/>
      <c r="AL436" s="61"/>
      <c r="AM436" s="61"/>
      <c r="AN436" s="61"/>
      <c r="AO436" s="61"/>
      <c r="AP436" s="62">
        <v>2731</v>
      </c>
      <c r="AQ436" s="61"/>
      <c r="AR436" s="62">
        <v>1182</v>
      </c>
      <c r="AS436" s="61"/>
      <c r="AT436" s="61"/>
      <c r="AU436" s="61"/>
      <c r="AV436" s="61"/>
      <c r="AW436" s="61"/>
      <c r="AX436" s="61"/>
      <c r="AY436" s="62">
        <v>10031</v>
      </c>
      <c r="AZ436" s="61"/>
      <c r="BA436" s="62">
        <v>21484</v>
      </c>
      <c r="BB436" s="61"/>
      <c r="BC436" s="61"/>
      <c r="BD436" s="61"/>
      <c r="BE436" s="61"/>
      <c r="BF436" s="61"/>
      <c r="BG436" s="61"/>
      <c r="BH436" s="61"/>
      <c r="BI436" s="61"/>
      <c r="BJ436" s="61"/>
      <c r="BK436" s="62">
        <v>2406</v>
      </c>
      <c r="BL436" s="61"/>
      <c r="BM436" s="61"/>
      <c r="BN436" s="61"/>
      <c r="BO436" s="62">
        <v>-124278</v>
      </c>
    </row>
    <row r="437" spans="1:67" ht="12" thickBot="1" x14ac:dyDescent="0.25">
      <c r="A437" s="67" t="s">
        <v>16</v>
      </c>
      <c r="B437" s="56" t="s">
        <v>16</v>
      </c>
      <c r="C437" s="56" t="s">
        <v>385</v>
      </c>
      <c r="D437" s="56">
        <v>1998</v>
      </c>
      <c r="E437" s="58">
        <v>374537</v>
      </c>
      <c r="F437" s="58">
        <v>234418</v>
      </c>
      <c r="G437" s="59">
        <v>336703</v>
      </c>
      <c r="H437" s="59">
        <v>37834</v>
      </c>
      <c r="I437" s="60">
        <v>0</v>
      </c>
      <c r="J437" s="58">
        <v>-140119</v>
      </c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2">
        <v>159989</v>
      </c>
      <c r="AB437" s="61"/>
      <c r="AC437" s="61"/>
      <c r="AD437" s="62">
        <v>82618</v>
      </c>
      <c r="AE437" s="61"/>
      <c r="AF437" s="62">
        <v>67920</v>
      </c>
      <c r="AG437" s="61"/>
      <c r="AH437" s="61"/>
      <c r="AI437" s="62">
        <v>26176</v>
      </c>
      <c r="AJ437" s="61"/>
      <c r="AK437" s="61"/>
      <c r="AL437" s="61"/>
      <c r="AM437" s="61"/>
      <c r="AN437" s="61"/>
      <c r="AO437" s="61"/>
      <c r="AP437" s="62">
        <v>2731</v>
      </c>
      <c r="AQ437" s="61"/>
      <c r="AR437" s="62">
        <v>1182</v>
      </c>
      <c r="AS437" s="61"/>
      <c r="AT437" s="61"/>
      <c r="AU437" s="61"/>
      <c r="AV437" s="61"/>
      <c r="AW437" s="61"/>
      <c r="AX437" s="61"/>
      <c r="AY437" s="62">
        <v>10031</v>
      </c>
      <c r="AZ437" s="61"/>
      <c r="BA437" s="62">
        <v>21484</v>
      </c>
      <c r="BB437" s="61"/>
      <c r="BC437" s="61"/>
      <c r="BD437" s="61"/>
      <c r="BE437" s="61"/>
      <c r="BF437" s="61"/>
      <c r="BG437" s="61"/>
      <c r="BH437" s="61"/>
      <c r="BI437" s="61"/>
      <c r="BJ437" s="61"/>
      <c r="BK437" s="62">
        <v>2406</v>
      </c>
      <c r="BL437" s="61"/>
      <c r="BM437" s="61"/>
      <c r="BN437" s="61"/>
      <c r="BO437" s="62">
        <v>-140119</v>
      </c>
    </row>
    <row r="438" spans="1:67" ht="12" thickBot="1" x14ac:dyDescent="0.25">
      <c r="A438" s="67" t="s">
        <v>17</v>
      </c>
      <c r="B438" s="56" t="s">
        <v>17</v>
      </c>
      <c r="C438" s="56" t="s">
        <v>17</v>
      </c>
      <c r="D438" s="56">
        <v>2002</v>
      </c>
      <c r="E438" s="58">
        <v>657351646</v>
      </c>
      <c r="F438" s="58">
        <v>625814187</v>
      </c>
      <c r="G438" s="59">
        <v>616984839</v>
      </c>
      <c r="H438" s="59">
        <v>40366807</v>
      </c>
      <c r="I438" s="60">
        <v>0</v>
      </c>
      <c r="J438" s="58">
        <v>-31537459</v>
      </c>
      <c r="K438" s="61"/>
      <c r="L438" s="61">
        <v>0</v>
      </c>
      <c r="M438" s="61"/>
      <c r="N438" s="61">
        <v>0</v>
      </c>
      <c r="O438" s="62">
        <v>12843984</v>
      </c>
      <c r="P438" s="61"/>
      <c r="Q438" s="61"/>
      <c r="R438" s="61"/>
      <c r="S438" s="61">
        <v>0</v>
      </c>
      <c r="T438" s="61">
        <v>0</v>
      </c>
      <c r="U438" s="61"/>
      <c r="V438" s="62">
        <v>54637932</v>
      </c>
      <c r="W438" s="61"/>
      <c r="X438" s="61">
        <v>0</v>
      </c>
      <c r="Y438" s="62">
        <v>114752620</v>
      </c>
      <c r="Z438" s="61">
        <v>0</v>
      </c>
      <c r="AA438" s="61"/>
      <c r="AB438" s="62">
        <v>335829097</v>
      </c>
      <c r="AC438" s="61">
        <v>0</v>
      </c>
      <c r="AD438" s="61"/>
      <c r="AE438" s="62">
        <v>69010885</v>
      </c>
      <c r="AF438" s="61"/>
      <c r="AG438" s="61">
        <v>0</v>
      </c>
      <c r="AH438" s="62">
        <v>29910321</v>
      </c>
      <c r="AI438" s="61"/>
      <c r="AJ438" s="61">
        <v>0</v>
      </c>
      <c r="AK438" s="61">
        <v>0</v>
      </c>
      <c r="AL438" s="61">
        <v>0</v>
      </c>
      <c r="AM438" s="62">
        <v>3921238</v>
      </c>
      <c r="AN438" s="61">
        <v>0</v>
      </c>
      <c r="AO438" s="61">
        <v>0</v>
      </c>
      <c r="AP438" s="61"/>
      <c r="AQ438" s="62">
        <v>1481064</v>
      </c>
      <c r="AR438" s="61"/>
      <c r="AS438" s="62">
        <v>3052829</v>
      </c>
      <c r="AT438" s="62">
        <v>2986444</v>
      </c>
      <c r="AU438" s="62">
        <v>13831730</v>
      </c>
      <c r="AV438" s="61"/>
      <c r="AW438" s="61">
        <v>0</v>
      </c>
      <c r="AX438" s="62">
        <v>1139138</v>
      </c>
      <c r="AY438" s="61"/>
      <c r="AZ438" s="61">
        <v>0</v>
      </c>
      <c r="BA438" s="61"/>
      <c r="BB438" s="61">
        <v>0</v>
      </c>
      <c r="BC438" s="62">
        <v>336337</v>
      </c>
      <c r="BD438" s="61">
        <v>0</v>
      </c>
      <c r="BE438" s="61"/>
      <c r="BF438" s="61">
        <v>0</v>
      </c>
      <c r="BG438" s="61"/>
      <c r="BH438" s="61">
        <v>0</v>
      </c>
      <c r="BI438" s="61"/>
      <c r="BJ438" s="62">
        <v>13618027</v>
      </c>
      <c r="BK438" s="61"/>
      <c r="BL438" s="61">
        <v>0</v>
      </c>
      <c r="BM438" s="61">
        <v>0</v>
      </c>
      <c r="BN438" s="62">
        <v>-31537459</v>
      </c>
      <c r="BO438" s="61"/>
    </row>
    <row r="439" spans="1:67" ht="12" thickBot="1" x14ac:dyDescent="0.25">
      <c r="A439" s="67" t="s">
        <v>17</v>
      </c>
      <c r="B439" s="56" t="s">
        <v>17</v>
      </c>
      <c r="C439" s="56" t="s">
        <v>17</v>
      </c>
      <c r="D439" s="56">
        <v>2003</v>
      </c>
      <c r="E439" s="58">
        <v>688008997</v>
      </c>
      <c r="F439" s="58">
        <v>648563598</v>
      </c>
      <c r="G439" s="59">
        <v>644580943</v>
      </c>
      <c r="H439" s="59">
        <v>43428054</v>
      </c>
      <c r="I439" s="60">
        <v>0</v>
      </c>
      <c r="J439" s="58">
        <v>-39445399</v>
      </c>
      <c r="K439" s="61"/>
      <c r="L439" s="61">
        <v>0</v>
      </c>
      <c r="M439" s="61"/>
      <c r="N439" s="61">
        <v>0</v>
      </c>
      <c r="O439" s="62">
        <v>12843984</v>
      </c>
      <c r="P439" s="61"/>
      <c r="Q439" s="61"/>
      <c r="R439" s="61"/>
      <c r="S439" s="61">
        <v>0</v>
      </c>
      <c r="T439" s="61">
        <v>0</v>
      </c>
      <c r="U439" s="61"/>
      <c r="V439" s="62">
        <v>57564086</v>
      </c>
      <c r="W439" s="61"/>
      <c r="X439" s="61">
        <v>0</v>
      </c>
      <c r="Y439" s="62">
        <v>120678694</v>
      </c>
      <c r="Z439" s="61">
        <v>0</v>
      </c>
      <c r="AA439" s="61"/>
      <c r="AB439" s="62">
        <v>353448401</v>
      </c>
      <c r="AC439" s="61">
        <v>0</v>
      </c>
      <c r="AD439" s="61"/>
      <c r="AE439" s="62">
        <v>69679802</v>
      </c>
      <c r="AF439" s="61"/>
      <c r="AG439" s="61">
        <v>0</v>
      </c>
      <c r="AH439" s="62">
        <v>30365976</v>
      </c>
      <c r="AI439" s="61"/>
      <c r="AJ439" s="61">
        <v>0</v>
      </c>
      <c r="AK439" s="61">
        <v>0</v>
      </c>
      <c r="AL439" s="61">
        <v>0</v>
      </c>
      <c r="AM439" s="62">
        <v>3921238</v>
      </c>
      <c r="AN439" s="61">
        <v>0</v>
      </c>
      <c r="AO439" s="61">
        <v>0</v>
      </c>
      <c r="AP439" s="61"/>
      <c r="AQ439" s="62">
        <v>1713616</v>
      </c>
      <c r="AR439" s="61"/>
      <c r="AS439" s="62">
        <v>3196595</v>
      </c>
      <c r="AT439" s="62">
        <v>5570842</v>
      </c>
      <c r="AU439" s="62">
        <v>13686772</v>
      </c>
      <c r="AV439" s="61"/>
      <c r="AW439" s="61">
        <v>0</v>
      </c>
      <c r="AX439" s="62">
        <v>1150565</v>
      </c>
      <c r="AY439" s="61"/>
      <c r="AZ439" s="61">
        <v>0</v>
      </c>
      <c r="BA439" s="61"/>
      <c r="BB439" s="61">
        <v>0</v>
      </c>
      <c r="BC439" s="62">
        <v>219327</v>
      </c>
      <c r="BD439" s="61">
        <v>0</v>
      </c>
      <c r="BE439" s="61"/>
      <c r="BF439" s="61">
        <v>0</v>
      </c>
      <c r="BG439" s="61"/>
      <c r="BH439" s="61">
        <v>0</v>
      </c>
      <c r="BI439" s="61"/>
      <c r="BJ439" s="62">
        <v>13969099</v>
      </c>
      <c r="BK439" s="61"/>
      <c r="BL439" s="61">
        <v>0</v>
      </c>
      <c r="BM439" s="61">
        <v>0</v>
      </c>
      <c r="BN439" s="62">
        <v>-39445399</v>
      </c>
      <c r="BO439" s="61"/>
    </row>
    <row r="440" spans="1:67" ht="12" thickBot="1" x14ac:dyDescent="0.25">
      <c r="A440" s="67" t="s">
        <v>17</v>
      </c>
      <c r="B440" s="56" t="s">
        <v>17</v>
      </c>
      <c r="C440" s="56" t="s">
        <v>17</v>
      </c>
      <c r="D440" s="56">
        <v>2004</v>
      </c>
      <c r="E440" s="58">
        <v>723550785</v>
      </c>
      <c r="F440" s="58">
        <v>678536596</v>
      </c>
      <c r="G440" s="59">
        <v>677651985</v>
      </c>
      <c r="H440" s="59">
        <v>45898800</v>
      </c>
      <c r="I440" s="60">
        <v>0</v>
      </c>
      <c r="J440" s="58">
        <v>-45014189</v>
      </c>
      <c r="K440" s="61"/>
      <c r="L440" s="61">
        <v>0</v>
      </c>
      <c r="M440" s="61"/>
      <c r="N440" s="61">
        <v>0</v>
      </c>
      <c r="O440" s="62">
        <v>13745712</v>
      </c>
      <c r="P440" s="61"/>
      <c r="Q440" s="61"/>
      <c r="R440" s="61"/>
      <c r="S440" s="61">
        <v>0</v>
      </c>
      <c r="T440" s="61">
        <v>0</v>
      </c>
      <c r="U440" s="61"/>
      <c r="V440" s="62">
        <v>60993571</v>
      </c>
      <c r="W440" s="61"/>
      <c r="X440" s="61">
        <v>0</v>
      </c>
      <c r="Y440" s="62">
        <v>130969497</v>
      </c>
      <c r="Z440" s="61">
        <v>0</v>
      </c>
      <c r="AA440" s="61"/>
      <c r="AB440" s="62">
        <v>370695472</v>
      </c>
      <c r="AC440" s="61">
        <v>0</v>
      </c>
      <c r="AD440" s="61"/>
      <c r="AE440" s="62">
        <v>69934541</v>
      </c>
      <c r="AF440" s="61"/>
      <c r="AG440" s="61">
        <v>0</v>
      </c>
      <c r="AH440" s="62">
        <v>31313192</v>
      </c>
      <c r="AI440" s="61"/>
      <c r="AJ440" s="61">
        <v>0</v>
      </c>
      <c r="AK440" s="61">
        <v>0</v>
      </c>
      <c r="AL440" s="61">
        <v>0</v>
      </c>
      <c r="AM440" s="62">
        <v>3921238</v>
      </c>
      <c r="AN440" s="61">
        <v>0</v>
      </c>
      <c r="AO440" s="61">
        <v>0</v>
      </c>
      <c r="AP440" s="61"/>
      <c r="AQ440" s="62">
        <v>1933881</v>
      </c>
      <c r="AR440" s="61"/>
      <c r="AS440" s="62">
        <v>4232858</v>
      </c>
      <c r="AT440" s="62">
        <v>5599273</v>
      </c>
      <c r="AU440" s="62">
        <v>14212846</v>
      </c>
      <c r="AV440" s="61"/>
      <c r="AW440" s="61">
        <v>0</v>
      </c>
      <c r="AX440" s="62">
        <v>1165101</v>
      </c>
      <c r="AY440" s="61"/>
      <c r="AZ440" s="61">
        <v>0</v>
      </c>
      <c r="BA440" s="61"/>
      <c r="BB440" s="61">
        <v>0</v>
      </c>
      <c r="BC440" s="61">
        <v>0</v>
      </c>
      <c r="BD440" s="61">
        <v>0</v>
      </c>
      <c r="BE440" s="61"/>
      <c r="BF440" s="61">
        <v>0</v>
      </c>
      <c r="BG440" s="61"/>
      <c r="BH440" s="61">
        <v>0</v>
      </c>
      <c r="BI440" s="61"/>
      <c r="BJ440" s="62">
        <v>14833603</v>
      </c>
      <c r="BK440" s="61"/>
      <c r="BL440" s="61">
        <v>0</v>
      </c>
      <c r="BM440" s="61">
        <v>0</v>
      </c>
      <c r="BN440" s="62">
        <v>-45014189</v>
      </c>
      <c r="BO440" s="61"/>
    </row>
    <row r="441" spans="1:67" ht="12" thickBot="1" x14ac:dyDescent="0.25">
      <c r="A441" s="67" t="s">
        <v>17</v>
      </c>
      <c r="B441" s="56" t="s">
        <v>17</v>
      </c>
      <c r="C441" s="56" t="s">
        <v>17</v>
      </c>
      <c r="D441" s="56">
        <v>2005</v>
      </c>
      <c r="E441" s="58">
        <v>751819811</v>
      </c>
      <c r="F441" s="58">
        <v>700164278</v>
      </c>
      <c r="G441" s="59">
        <v>706628524</v>
      </c>
      <c r="H441" s="59">
        <v>45191287</v>
      </c>
      <c r="I441" s="60">
        <v>0</v>
      </c>
      <c r="J441" s="58">
        <v>-51655533</v>
      </c>
      <c r="K441" s="61"/>
      <c r="L441" s="61">
        <v>0</v>
      </c>
      <c r="M441" s="61"/>
      <c r="N441" s="61">
        <v>0</v>
      </c>
      <c r="O441" s="62">
        <v>14065362</v>
      </c>
      <c r="P441" s="61"/>
      <c r="Q441" s="61"/>
      <c r="R441" s="61"/>
      <c r="S441" s="61">
        <v>0</v>
      </c>
      <c r="T441" s="61">
        <v>0</v>
      </c>
      <c r="U441" s="61"/>
      <c r="V441" s="62">
        <v>62884573</v>
      </c>
      <c r="W441" s="61"/>
      <c r="X441" s="61">
        <v>0</v>
      </c>
      <c r="Y441" s="62">
        <v>139588164</v>
      </c>
      <c r="Z441" s="61">
        <v>0</v>
      </c>
      <c r="AA441" s="61"/>
      <c r="AB441" s="62">
        <v>387995338</v>
      </c>
      <c r="AC441" s="61">
        <v>0</v>
      </c>
      <c r="AD441" s="61"/>
      <c r="AE441" s="62">
        <v>69701910</v>
      </c>
      <c r="AF441" s="61"/>
      <c r="AG441" s="61">
        <v>0</v>
      </c>
      <c r="AH441" s="62">
        <v>32393177</v>
      </c>
      <c r="AI441" s="61"/>
      <c r="AJ441" s="61">
        <v>0</v>
      </c>
      <c r="AK441" s="61">
        <v>0</v>
      </c>
      <c r="AL441" s="61">
        <v>0</v>
      </c>
      <c r="AM441" s="62">
        <v>4071238</v>
      </c>
      <c r="AN441" s="61">
        <v>0</v>
      </c>
      <c r="AO441" s="61">
        <v>0</v>
      </c>
      <c r="AP441" s="61"/>
      <c r="AQ441" s="62">
        <v>3234006</v>
      </c>
      <c r="AR441" s="61"/>
      <c r="AS441" s="62">
        <v>3795789</v>
      </c>
      <c r="AT441" s="62">
        <v>2226025</v>
      </c>
      <c r="AU441" s="62">
        <v>15331041</v>
      </c>
      <c r="AV441" s="61"/>
      <c r="AW441" s="61">
        <v>0</v>
      </c>
      <c r="AX441" s="62">
        <v>1249663</v>
      </c>
      <c r="AY441" s="61"/>
      <c r="AZ441" s="61">
        <v>0</v>
      </c>
      <c r="BA441" s="61"/>
      <c r="BB441" s="61">
        <v>0</v>
      </c>
      <c r="BC441" s="61">
        <v>0</v>
      </c>
      <c r="BD441" s="61">
        <v>0</v>
      </c>
      <c r="BE441" s="61"/>
      <c r="BF441" s="61">
        <v>0</v>
      </c>
      <c r="BG441" s="61"/>
      <c r="BH441" s="61">
        <v>0</v>
      </c>
      <c r="BI441" s="61"/>
      <c r="BJ441" s="62">
        <v>15283525</v>
      </c>
      <c r="BK441" s="61"/>
      <c r="BL441" s="61">
        <v>0</v>
      </c>
      <c r="BM441" s="61">
        <v>0</v>
      </c>
      <c r="BN441" s="62">
        <v>-51655533</v>
      </c>
      <c r="BO441" s="61"/>
    </row>
    <row r="442" spans="1:67" ht="12" thickBot="1" x14ac:dyDescent="0.25">
      <c r="A442" s="67" t="s">
        <v>17</v>
      </c>
      <c r="B442" s="56" t="s">
        <v>17</v>
      </c>
      <c r="C442" s="56" t="s">
        <v>17</v>
      </c>
      <c r="D442" s="56">
        <v>2006</v>
      </c>
      <c r="E442" s="58">
        <v>778433979</v>
      </c>
      <c r="F442" s="58">
        <v>726238129</v>
      </c>
      <c r="G442" s="59">
        <v>732033825</v>
      </c>
      <c r="H442" s="59">
        <v>46400154</v>
      </c>
      <c r="I442" s="60">
        <v>0</v>
      </c>
      <c r="J442" s="58">
        <v>-52195850</v>
      </c>
      <c r="K442" s="61"/>
      <c r="L442" s="61">
        <v>0</v>
      </c>
      <c r="M442" s="61"/>
      <c r="N442" s="61">
        <v>0</v>
      </c>
      <c r="O442" s="62">
        <v>14575506</v>
      </c>
      <c r="P442" s="61"/>
      <c r="Q442" s="61"/>
      <c r="R442" s="61"/>
      <c r="S442" s="61">
        <v>0</v>
      </c>
      <c r="T442" s="61">
        <v>0</v>
      </c>
      <c r="U442" s="61"/>
      <c r="V442" s="62">
        <v>64460706</v>
      </c>
      <c r="W442" s="61"/>
      <c r="X442" s="61">
        <v>0</v>
      </c>
      <c r="Y442" s="62">
        <v>149112814</v>
      </c>
      <c r="Z442" s="61">
        <v>0</v>
      </c>
      <c r="AA442" s="61"/>
      <c r="AB442" s="62">
        <v>401345193</v>
      </c>
      <c r="AC442" s="61">
        <v>0</v>
      </c>
      <c r="AD442" s="61"/>
      <c r="AE442" s="62">
        <v>68981391</v>
      </c>
      <c r="AF442" s="61"/>
      <c r="AG442" s="61">
        <v>0</v>
      </c>
      <c r="AH442" s="62">
        <v>33558215</v>
      </c>
      <c r="AI442" s="61"/>
      <c r="AJ442" s="61">
        <v>0</v>
      </c>
      <c r="AK442" s="61">
        <v>0</v>
      </c>
      <c r="AL442" s="61">
        <v>0</v>
      </c>
      <c r="AM442" s="62">
        <v>4071238</v>
      </c>
      <c r="AN442" s="61">
        <v>0</v>
      </c>
      <c r="AO442" s="61">
        <v>0</v>
      </c>
      <c r="AP442" s="61"/>
      <c r="AQ442" s="62">
        <v>4308634</v>
      </c>
      <c r="AR442" s="61"/>
      <c r="AS442" s="62">
        <v>4567435</v>
      </c>
      <c r="AT442" s="62">
        <v>2862567</v>
      </c>
      <c r="AU442" s="62">
        <v>15446027</v>
      </c>
      <c r="AV442" s="61"/>
      <c r="AW442" s="61">
        <v>0</v>
      </c>
      <c r="AX442" s="62">
        <v>1452086</v>
      </c>
      <c r="AY442" s="61"/>
      <c r="AZ442" s="61">
        <v>0</v>
      </c>
      <c r="BA442" s="61"/>
      <c r="BB442" s="61">
        <v>0</v>
      </c>
      <c r="BC442" s="61">
        <v>0</v>
      </c>
      <c r="BD442" s="61">
        <v>0</v>
      </c>
      <c r="BE442" s="61"/>
      <c r="BF442" s="61">
        <v>0</v>
      </c>
      <c r="BG442" s="61"/>
      <c r="BH442" s="61">
        <v>0</v>
      </c>
      <c r="BI442" s="61"/>
      <c r="BJ442" s="62">
        <v>13692167</v>
      </c>
      <c r="BK442" s="61"/>
      <c r="BL442" s="61">
        <v>0</v>
      </c>
      <c r="BM442" s="61">
        <v>0</v>
      </c>
      <c r="BN442" s="62">
        <v>-52195850</v>
      </c>
      <c r="BO442" s="61"/>
    </row>
    <row r="443" spans="1:67" ht="12" thickBot="1" x14ac:dyDescent="0.25">
      <c r="A443" s="67" t="s">
        <v>17</v>
      </c>
      <c r="B443" s="56" t="s">
        <v>17</v>
      </c>
      <c r="C443" s="56" t="s">
        <v>17</v>
      </c>
      <c r="D443" s="56">
        <v>2007</v>
      </c>
      <c r="E443" s="58">
        <v>820627085</v>
      </c>
      <c r="F443" s="58">
        <v>761116898</v>
      </c>
      <c r="G443" s="59">
        <v>771386197</v>
      </c>
      <c r="H443" s="59">
        <v>49240888</v>
      </c>
      <c r="I443" s="60">
        <v>0</v>
      </c>
      <c r="J443" s="58">
        <v>-59510187</v>
      </c>
      <c r="K443" s="61"/>
      <c r="L443" s="61">
        <v>0</v>
      </c>
      <c r="M443" s="61"/>
      <c r="N443" s="61">
        <v>0</v>
      </c>
      <c r="O443" s="62">
        <v>15329720</v>
      </c>
      <c r="P443" s="61"/>
      <c r="Q443" s="61"/>
      <c r="R443" s="61"/>
      <c r="S443" s="61">
        <v>0</v>
      </c>
      <c r="T443" s="61">
        <v>0</v>
      </c>
      <c r="U443" s="61"/>
      <c r="V443" s="62">
        <v>67914420</v>
      </c>
      <c r="W443" s="61"/>
      <c r="X443" s="61">
        <v>0</v>
      </c>
      <c r="Y443" s="62">
        <v>160578836</v>
      </c>
      <c r="Z443" s="61">
        <v>0</v>
      </c>
      <c r="AA443" s="61"/>
      <c r="AB443" s="62">
        <v>425598970</v>
      </c>
      <c r="AC443" s="61">
        <v>0</v>
      </c>
      <c r="AD443" s="61"/>
      <c r="AE443" s="62">
        <v>68461664</v>
      </c>
      <c r="AF443" s="61"/>
      <c r="AG443" s="61">
        <v>0</v>
      </c>
      <c r="AH443" s="62">
        <v>33502587</v>
      </c>
      <c r="AI443" s="61"/>
      <c r="AJ443" s="61">
        <v>0</v>
      </c>
      <c r="AK443" s="61">
        <v>0</v>
      </c>
      <c r="AL443" s="61">
        <v>0</v>
      </c>
      <c r="AM443" s="62">
        <v>4070514</v>
      </c>
      <c r="AN443" s="61">
        <v>0</v>
      </c>
      <c r="AO443" s="61">
        <v>0</v>
      </c>
      <c r="AP443" s="61"/>
      <c r="AQ443" s="62">
        <v>5341312</v>
      </c>
      <c r="AR443" s="61"/>
      <c r="AS443" s="62">
        <v>5037128</v>
      </c>
      <c r="AT443" s="62">
        <v>3611825</v>
      </c>
      <c r="AU443" s="62">
        <v>15818663</v>
      </c>
      <c r="AV443" s="61"/>
      <c r="AW443" s="61">
        <v>0</v>
      </c>
      <c r="AX443" s="62">
        <v>1478192</v>
      </c>
      <c r="AY443" s="61"/>
      <c r="AZ443" s="61">
        <v>0</v>
      </c>
      <c r="BA443" s="61"/>
      <c r="BB443" s="61">
        <v>0</v>
      </c>
      <c r="BC443" s="61">
        <v>0</v>
      </c>
      <c r="BD443" s="61">
        <v>0</v>
      </c>
      <c r="BE443" s="61"/>
      <c r="BF443" s="61">
        <v>0</v>
      </c>
      <c r="BG443" s="61"/>
      <c r="BH443" s="61">
        <v>0</v>
      </c>
      <c r="BI443" s="61"/>
      <c r="BJ443" s="62">
        <v>13883254</v>
      </c>
      <c r="BK443" s="61"/>
      <c r="BL443" s="61">
        <v>0</v>
      </c>
      <c r="BM443" s="61">
        <v>0</v>
      </c>
      <c r="BN443" s="62">
        <v>-59510187</v>
      </c>
      <c r="BO443" s="61"/>
    </row>
    <row r="444" spans="1:67" ht="12" thickBot="1" x14ac:dyDescent="0.25">
      <c r="A444" s="67" t="s">
        <v>17</v>
      </c>
      <c r="B444" s="56" t="s">
        <v>17</v>
      </c>
      <c r="C444" s="56" t="s">
        <v>17</v>
      </c>
      <c r="D444" s="56">
        <v>2008</v>
      </c>
      <c r="E444" s="58">
        <v>856957907</v>
      </c>
      <c r="F444" s="58">
        <v>793501765</v>
      </c>
      <c r="G444" s="59">
        <v>811042684</v>
      </c>
      <c r="H444" s="59">
        <v>45915223</v>
      </c>
      <c r="I444" s="60">
        <v>0</v>
      </c>
      <c r="J444" s="58">
        <v>-63456142</v>
      </c>
      <c r="K444" s="61"/>
      <c r="L444" s="61">
        <v>0</v>
      </c>
      <c r="M444" s="61"/>
      <c r="N444" s="61">
        <v>0</v>
      </c>
      <c r="O444" s="62">
        <v>16613639</v>
      </c>
      <c r="P444" s="61"/>
      <c r="Q444" s="61"/>
      <c r="R444" s="61"/>
      <c r="S444" s="61">
        <v>0</v>
      </c>
      <c r="T444" s="61">
        <v>0</v>
      </c>
      <c r="U444" s="61"/>
      <c r="V444" s="62">
        <v>70462018</v>
      </c>
      <c r="W444" s="61"/>
      <c r="X444" s="61">
        <v>0</v>
      </c>
      <c r="Y444" s="62">
        <v>171974786</v>
      </c>
      <c r="Z444" s="61">
        <v>0</v>
      </c>
      <c r="AA444" s="61"/>
      <c r="AB444" s="62">
        <v>442904002</v>
      </c>
      <c r="AC444" s="61">
        <v>0</v>
      </c>
      <c r="AD444" s="61"/>
      <c r="AE444" s="62">
        <v>68124046</v>
      </c>
      <c r="AF444" s="61"/>
      <c r="AG444" s="61">
        <v>0</v>
      </c>
      <c r="AH444" s="62">
        <v>40964193</v>
      </c>
      <c r="AI444" s="61"/>
      <c r="AJ444" s="61">
        <v>0</v>
      </c>
      <c r="AK444" s="61">
        <v>0</v>
      </c>
      <c r="AL444" s="61">
        <v>0</v>
      </c>
      <c r="AM444" s="62">
        <v>4070367</v>
      </c>
      <c r="AN444" s="61">
        <v>0</v>
      </c>
      <c r="AO444" s="61">
        <v>0</v>
      </c>
      <c r="AP444" s="61"/>
      <c r="AQ444" s="62">
        <v>5774335</v>
      </c>
      <c r="AR444" s="61"/>
      <c r="AS444" s="62">
        <v>4901548</v>
      </c>
      <c r="AT444" s="62">
        <v>139452</v>
      </c>
      <c r="AU444" s="62">
        <v>15208576</v>
      </c>
      <c r="AV444" s="61"/>
      <c r="AW444" s="61">
        <v>0</v>
      </c>
      <c r="AX444" s="62">
        <v>1596941</v>
      </c>
      <c r="AY444" s="61"/>
      <c r="AZ444" s="61">
        <v>0</v>
      </c>
      <c r="BA444" s="61"/>
      <c r="BB444" s="61">
        <v>0</v>
      </c>
      <c r="BC444" s="61">
        <v>0</v>
      </c>
      <c r="BD444" s="61">
        <v>0</v>
      </c>
      <c r="BE444" s="61"/>
      <c r="BF444" s="61">
        <v>0</v>
      </c>
      <c r="BG444" s="61"/>
      <c r="BH444" s="61">
        <v>0</v>
      </c>
      <c r="BI444" s="61"/>
      <c r="BJ444" s="62">
        <v>14224004</v>
      </c>
      <c r="BK444" s="61"/>
      <c r="BL444" s="61">
        <v>0</v>
      </c>
      <c r="BM444" s="61">
        <v>0</v>
      </c>
      <c r="BN444" s="62">
        <v>-63456142</v>
      </c>
      <c r="BO444" s="61"/>
    </row>
    <row r="445" spans="1:67" ht="12" thickBot="1" x14ac:dyDescent="0.25">
      <c r="A445" s="67" t="s">
        <v>17</v>
      </c>
      <c r="B445" s="56" t="s">
        <v>17</v>
      </c>
      <c r="C445" s="56" t="s">
        <v>17</v>
      </c>
      <c r="D445" s="56">
        <v>2009</v>
      </c>
      <c r="E445" s="58">
        <v>898904168</v>
      </c>
      <c r="F445" s="58">
        <v>844720332</v>
      </c>
      <c r="G445" s="59">
        <v>848455012</v>
      </c>
      <c r="H445" s="59">
        <v>50449156</v>
      </c>
      <c r="I445" s="60">
        <v>0</v>
      </c>
      <c r="J445" s="58">
        <v>-54183836</v>
      </c>
      <c r="K445" s="61"/>
      <c r="L445" s="61">
        <v>0</v>
      </c>
      <c r="M445" s="61"/>
      <c r="N445" s="61">
        <v>0</v>
      </c>
      <c r="O445" s="62">
        <v>17112615</v>
      </c>
      <c r="P445" s="61"/>
      <c r="Q445" s="61"/>
      <c r="R445" s="61"/>
      <c r="S445" s="61">
        <v>0</v>
      </c>
      <c r="T445" s="61">
        <v>0</v>
      </c>
      <c r="U445" s="61"/>
      <c r="V445" s="62">
        <v>76218073</v>
      </c>
      <c r="W445" s="61"/>
      <c r="X445" s="61">
        <v>0</v>
      </c>
      <c r="Y445" s="62">
        <v>180145628</v>
      </c>
      <c r="Z445" s="61">
        <v>0</v>
      </c>
      <c r="AA445" s="61"/>
      <c r="AB445" s="62">
        <v>455526883</v>
      </c>
      <c r="AC445" s="61">
        <v>0</v>
      </c>
      <c r="AD445" s="61"/>
      <c r="AE445" s="62">
        <v>67225143</v>
      </c>
      <c r="AF445" s="61"/>
      <c r="AG445" s="61">
        <v>0</v>
      </c>
      <c r="AH445" s="62">
        <v>52226670</v>
      </c>
      <c r="AI445" s="61"/>
      <c r="AJ445" s="61">
        <v>0</v>
      </c>
      <c r="AK445" s="61">
        <v>0</v>
      </c>
      <c r="AL445" s="61">
        <v>0</v>
      </c>
      <c r="AM445" s="62">
        <v>4070367</v>
      </c>
      <c r="AN445" s="61">
        <v>0</v>
      </c>
      <c r="AO445" s="61">
        <v>0</v>
      </c>
      <c r="AP445" s="61"/>
      <c r="AQ445" s="62">
        <v>6862650</v>
      </c>
      <c r="AR445" s="61"/>
      <c r="AS445" s="62">
        <v>6651995</v>
      </c>
      <c r="AT445" s="61">
        <v>0</v>
      </c>
      <c r="AU445" s="62">
        <v>15017273</v>
      </c>
      <c r="AV445" s="61"/>
      <c r="AW445" s="61">
        <v>0</v>
      </c>
      <c r="AX445" s="62">
        <v>1766059</v>
      </c>
      <c r="AY445" s="61"/>
      <c r="AZ445" s="61">
        <v>0</v>
      </c>
      <c r="BA445" s="61"/>
      <c r="BB445" s="61">
        <v>0</v>
      </c>
      <c r="BC445" s="61">
        <v>0</v>
      </c>
      <c r="BD445" s="61">
        <v>0</v>
      </c>
      <c r="BE445" s="61"/>
      <c r="BF445" s="61">
        <v>0</v>
      </c>
      <c r="BG445" s="61"/>
      <c r="BH445" s="61">
        <v>0</v>
      </c>
      <c r="BI445" s="61"/>
      <c r="BJ445" s="62">
        <v>16080812</v>
      </c>
      <c r="BK445" s="61"/>
      <c r="BL445" s="61">
        <v>0</v>
      </c>
      <c r="BM445" s="61">
        <v>0</v>
      </c>
      <c r="BN445" s="62">
        <v>-54183836</v>
      </c>
      <c r="BO445" s="61"/>
    </row>
    <row r="446" spans="1:67" ht="12" thickBot="1" x14ac:dyDescent="0.25">
      <c r="A446" s="67" t="s">
        <v>17</v>
      </c>
      <c r="B446" s="56" t="s">
        <v>17</v>
      </c>
      <c r="C446" s="56" t="s">
        <v>17</v>
      </c>
      <c r="D446" s="56">
        <v>2010</v>
      </c>
      <c r="E446" s="58">
        <v>925082421</v>
      </c>
      <c r="F446" s="58">
        <v>863567105</v>
      </c>
      <c r="G446" s="59">
        <v>873699757</v>
      </c>
      <c r="H446" s="59">
        <v>51382664</v>
      </c>
      <c r="I446" s="60">
        <v>0</v>
      </c>
      <c r="J446" s="58">
        <v>-61515316</v>
      </c>
      <c r="K446" s="61"/>
      <c r="L446" s="61">
        <v>0</v>
      </c>
      <c r="M446" s="61"/>
      <c r="N446" s="61">
        <v>0</v>
      </c>
      <c r="O446" s="62">
        <v>18598660</v>
      </c>
      <c r="P446" s="61"/>
      <c r="Q446" s="61"/>
      <c r="R446" s="61"/>
      <c r="S446" s="61">
        <v>0</v>
      </c>
      <c r="T446" s="61">
        <v>0</v>
      </c>
      <c r="U446" s="61"/>
      <c r="V446" s="62">
        <v>79857443</v>
      </c>
      <c r="W446" s="61"/>
      <c r="X446" s="61">
        <v>0</v>
      </c>
      <c r="Y446" s="62">
        <v>190731737</v>
      </c>
      <c r="Z446" s="61">
        <v>0</v>
      </c>
      <c r="AA446" s="61"/>
      <c r="AB446" s="62">
        <v>484088661</v>
      </c>
      <c r="AC446" s="61">
        <v>0</v>
      </c>
      <c r="AD446" s="61"/>
      <c r="AE446" s="62">
        <v>63439136</v>
      </c>
      <c r="AF446" s="61"/>
      <c r="AG446" s="61">
        <v>0</v>
      </c>
      <c r="AH446" s="62">
        <v>36984120</v>
      </c>
      <c r="AI446" s="61"/>
      <c r="AJ446" s="61">
        <v>0</v>
      </c>
      <c r="AK446" s="61">
        <v>0</v>
      </c>
      <c r="AL446" s="61">
        <v>0</v>
      </c>
      <c r="AM446" s="62">
        <v>4070367</v>
      </c>
      <c r="AN446" s="61">
        <v>0</v>
      </c>
      <c r="AO446" s="61">
        <v>0</v>
      </c>
      <c r="AP446" s="61"/>
      <c r="AQ446" s="62">
        <v>6892684</v>
      </c>
      <c r="AR446" s="61"/>
      <c r="AS446" s="62">
        <v>6441872</v>
      </c>
      <c r="AT446" s="62">
        <v>136701</v>
      </c>
      <c r="AU446" s="62">
        <v>15015688</v>
      </c>
      <c r="AV446" s="61"/>
      <c r="AW446" s="61">
        <v>0</v>
      </c>
      <c r="AX446" s="62">
        <v>1777011</v>
      </c>
      <c r="AY446" s="61"/>
      <c r="AZ446" s="61">
        <v>0</v>
      </c>
      <c r="BA446" s="61"/>
      <c r="BB446" s="61">
        <v>0</v>
      </c>
      <c r="BC446" s="61">
        <v>0</v>
      </c>
      <c r="BD446" s="61">
        <v>0</v>
      </c>
      <c r="BE446" s="61"/>
      <c r="BF446" s="61">
        <v>0</v>
      </c>
      <c r="BG446" s="61"/>
      <c r="BH446" s="61">
        <v>0</v>
      </c>
      <c r="BI446" s="61"/>
      <c r="BJ446" s="62">
        <v>17048341</v>
      </c>
      <c r="BK446" s="61"/>
      <c r="BL446" s="61">
        <v>0</v>
      </c>
      <c r="BM446" s="61">
        <v>0</v>
      </c>
      <c r="BN446" s="62">
        <v>-61515316</v>
      </c>
      <c r="BO446" s="61"/>
    </row>
    <row r="447" spans="1:67" ht="12" thickBot="1" x14ac:dyDescent="0.25">
      <c r="A447" s="67" t="s">
        <v>17</v>
      </c>
      <c r="B447" s="56" t="s">
        <v>17</v>
      </c>
      <c r="C447" s="56" t="s">
        <v>17</v>
      </c>
      <c r="D447" s="56">
        <v>2011</v>
      </c>
      <c r="E447" s="58">
        <v>873886466</v>
      </c>
      <c r="F447" s="58">
        <v>873069870</v>
      </c>
      <c r="G447" s="59">
        <v>801096345</v>
      </c>
      <c r="H447" s="59">
        <v>72790121</v>
      </c>
      <c r="I447" s="60">
        <v>0</v>
      </c>
      <c r="J447" s="58">
        <v>-816596</v>
      </c>
      <c r="K447" s="61"/>
      <c r="L447" s="61">
        <v>0</v>
      </c>
      <c r="M447" s="61"/>
      <c r="N447" s="61">
        <v>0</v>
      </c>
      <c r="O447" s="62">
        <v>20995673</v>
      </c>
      <c r="P447" s="61"/>
      <c r="Q447" s="61"/>
      <c r="R447" s="61"/>
      <c r="S447" s="61">
        <v>0</v>
      </c>
      <c r="T447" s="61">
        <v>0</v>
      </c>
      <c r="U447" s="61"/>
      <c r="V447" s="62">
        <v>88038097</v>
      </c>
      <c r="W447" s="61"/>
      <c r="X447" s="61">
        <v>0</v>
      </c>
      <c r="Y447" s="62">
        <v>144088823</v>
      </c>
      <c r="Z447" s="62">
        <v>25930757</v>
      </c>
      <c r="AA447" s="61"/>
      <c r="AB447" s="62">
        <v>69100129</v>
      </c>
      <c r="AC447" s="62">
        <v>303962247</v>
      </c>
      <c r="AD447" s="61"/>
      <c r="AE447" s="62">
        <v>129784485</v>
      </c>
      <c r="AF447" s="61"/>
      <c r="AG447" s="61">
        <v>0</v>
      </c>
      <c r="AH447" s="62">
        <v>19196134</v>
      </c>
      <c r="AI447" s="61"/>
      <c r="AJ447" s="61">
        <v>0</v>
      </c>
      <c r="AK447" s="61">
        <v>0</v>
      </c>
      <c r="AL447" s="61">
        <v>0</v>
      </c>
      <c r="AM447" s="62">
        <v>4069317</v>
      </c>
      <c r="AN447" s="61">
        <v>0</v>
      </c>
      <c r="AO447" s="61">
        <v>0</v>
      </c>
      <c r="AP447" s="61"/>
      <c r="AQ447" s="62">
        <v>6697784</v>
      </c>
      <c r="AR447" s="61"/>
      <c r="AS447" s="62">
        <v>6530559</v>
      </c>
      <c r="AT447" s="62">
        <v>19662703</v>
      </c>
      <c r="AU447" s="62">
        <v>14167483</v>
      </c>
      <c r="AV447" s="61"/>
      <c r="AW447" s="61">
        <v>0</v>
      </c>
      <c r="AX447" s="62">
        <v>1907283</v>
      </c>
      <c r="AY447" s="61"/>
      <c r="AZ447" s="61">
        <v>0</v>
      </c>
      <c r="BA447" s="61"/>
      <c r="BB447" s="61">
        <v>0</v>
      </c>
      <c r="BC447" s="61">
        <v>0</v>
      </c>
      <c r="BD447" s="61">
        <v>0</v>
      </c>
      <c r="BE447" s="61"/>
      <c r="BF447" s="61">
        <v>0</v>
      </c>
      <c r="BG447" s="61"/>
      <c r="BH447" s="61">
        <v>0</v>
      </c>
      <c r="BI447" s="61"/>
      <c r="BJ447" s="62">
        <v>19754992</v>
      </c>
      <c r="BK447" s="61"/>
      <c r="BL447" s="61">
        <v>0</v>
      </c>
      <c r="BM447" s="61">
        <v>0</v>
      </c>
      <c r="BN447" s="62">
        <v>-816596</v>
      </c>
      <c r="BO447" s="61"/>
    </row>
    <row r="448" spans="1:67" ht="12" thickBot="1" x14ac:dyDescent="0.25">
      <c r="A448" s="67" t="s">
        <v>17</v>
      </c>
      <c r="B448" s="56" t="s">
        <v>17</v>
      </c>
      <c r="C448" s="56" t="s">
        <v>386</v>
      </c>
      <c r="D448" s="56">
        <v>1989</v>
      </c>
      <c r="E448" s="58">
        <v>228371417</v>
      </c>
      <c r="F448" s="58">
        <v>203348346</v>
      </c>
      <c r="G448" s="59">
        <v>214879750</v>
      </c>
      <c r="H448" s="59">
        <v>13491667</v>
      </c>
      <c r="I448" s="60">
        <v>0</v>
      </c>
      <c r="J448" s="58">
        <v>-25023071</v>
      </c>
      <c r="K448" s="62">
        <v>1735189</v>
      </c>
      <c r="L448" s="61"/>
      <c r="M448" s="61"/>
      <c r="N448" s="61"/>
      <c r="O448" s="61"/>
      <c r="P448" s="62">
        <v>7378762</v>
      </c>
      <c r="Q448" s="62">
        <v>40786</v>
      </c>
      <c r="R448" s="61"/>
      <c r="S448" s="61"/>
      <c r="T448" s="61"/>
      <c r="U448" s="61"/>
      <c r="V448" s="61"/>
      <c r="W448" s="62">
        <v>22064072</v>
      </c>
      <c r="X448" s="61"/>
      <c r="Y448" s="61"/>
      <c r="Z448" s="61"/>
      <c r="AA448" s="62">
        <v>41433537</v>
      </c>
      <c r="AB448" s="61"/>
      <c r="AC448" s="61"/>
      <c r="AD448" s="62">
        <v>87568986</v>
      </c>
      <c r="AE448" s="61"/>
      <c r="AF448" s="62">
        <v>38197068</v>
      </c>
      <c r="AG448" s="61"/>
      <c r="AH448" s="61"/>
      <c r="AI448" s="62">
        <v>16461350</v>
      </c>
      <c r="AJ448" s="61"/>
      <c r="AK448" s="61"/>
      <c r="AL448" s="61"/>
      <c r="AM448" s="61"/>
      <c r="AN448" s="61"/>
      <c r="AO448" s="61"/>
      <c r="AP448" s="62">
        <v>1813751</v>
      </c>
      <c r="AQ448" s="61"/>
      <c r="AR448" s="62">
        <v>4054135</v>
      </c>
      <c r="AS448" s="61"/>
      <c r="AT448" s="61"/>
      <c r="AU448" s="61"/>
      <c r="AV448" s="62">
        <v>25321</v>
      </c>
      <c r="AW448" s="61"/>
      <c r="AX448" s="61"/>
      <c r="AY448" s="62">
        <v>1363172</v>
      </c>
      <c r="AZ448" s="61"/>
      <c r="BA448" s="62">
        <v>4784252</v>
      </c>
      <c r="BB448" s="61"/>
      <c r="BC448" s="61"/>
      <c r="BD448" s="61"/>
      <c r="BE448" s="61"/>
      <c r="BF448" s="61"/>
      <c r="BG448" s="61"/>
      <c r="BH448" s="61"/>
      <c r="BI448" s="62">
        <v>1451036</v>
      </c>
      <c r="BJ448" s="61"/>
      <c r="BK448" s="61"/>
      <c r="BL448" s="61"/>
      <c r="BM448" s="61"/>
      <c r="BN448" s="61"/>
      <c r="BO448" s="62">
        <v>-25023071</v>
      </c>
    </row>
    <row r="449" spans="1:67" ht="12" thickBot="1" x14ac:dyDescent="0.25">
      <c r="A449" s="67" t="s">
        <v>17</v>
      </c>
      <c r="B449" s="56" t="s">
        <v>17</v>
      </c>
      <c r="C449" s="56" t="s">
        <v>386</v>
      </c>
      <c r="D449" s="56">
        <v>1990</v>
      </c>
      <c r="E449" s="58">
        <v>237372538</v>
      </c>
      <c r="F449" s="58">
        <v>212349467</v>
      </c>
      <c r="G449" s="59">
        <v>223952272</v>
      </c>
      <c r="H449" s="59">
        <v>13420266</v>
      </c>
      <c r="I449" s="60">
        <v>0</v>
      </c>
      <c r="J449" s="58">
        <v>-25023071</v>
      </c>
      <c r="K449" s="62">
        <v>1935479</v>
      </c>
      <c r="L449" s="61"/>
      <c r="M449" s="61"/>
      <c r="N449" s="61"/>
      <c r="O449" s="61"/>
      <c r="P449" s="62">
        <v>7610283</v>
      </c>
      <c r="Q449" s="62">
        <v>40786</v>
      </c>
      <c r="R449" s="61"/>
      <c r="S449" s="61"/>
      <c r="T449" s="61"/>
      <c r="U449" s="61"/>
      <c r="V449" s="61"/>
      <c r="W449" s="62">
        <v>22081885</v>
      </c>
      <c r="X449" s="61"/>
      <c r="Y449" s="61"/>
      <c r="Z449" s="61"/>
      <c r="AA449" s="62">
        <v>37347877</v>
      </c>
      <c r="AB449" s="61"/>
      <c r="AC449" s="61"/>
      <c r="AD449" s="62">
        <v>95600886</v>
      </c>
      <c r="AE449" s="61"/>
      <c r="AF449" s="62">
        <v>41031405</v>
      </c>
      <c r="AG449" s="61"/>
      <c r="AH449" s="61"/>
      <c r="AI449" s="62">
        <v>18303671</v>
      </c>
      <c r="AJ449" s="61"/>
      <c r="AK449" s="61"/>
      <c r="AL449" s="61"/>
      <c r="AM449" s="61"/>
      <c r="AN449" s="61"/>
      <c r="AO449" s="61"/>
      <c r="AP449" s="62">
        <v>1932332</v>
      </c>
      <c r="AQ449" s="61"/>
      <c r="AR449" s="62">
        <v>2559504</v>
      </c>
      <c r="AS449" s="61"/>
      <c r="AT449" s="61"/>
      <c r="AU449" s="61"/>
      <c r="AV449" s="61">
        <v>-19</v>
      </c>
      <c r="AW449" s="61"/>
      <c r="AX449" s="61"/>
      <c r="AY449" s="62">
        <v>1642509</v>
      </c>
      <c r="AZ449" s="61"/>
      <c r="BA449" s="62">
        <v>5822500</v>
      </c>
      <c r="BB449" s="61"/>
      <c r="BC449" s="61"/>
      <c r="BD449" s="61"/>
      <c r="BE449" s="61"/>
      <c r="BF449" s="61"/>
      <c r="BG449" s="61"/>
      <c r="BH449" s="61"/>
      <c r="BI449" s="62">
        <v>1463440</v>
      </c>
      <c r="BJ449" s="61"/>
      <c r="BK449" s="61"/>
      <c r="BL449" s="61"/>
      <c r="BM449" s="61"/>
      <c r="BN449" s="61"/>
      <c r="BO449" s="62">
        <v>-25023071</v>
      </c>
    </row>
    <row r="450" spans="1:67" ht="12" thickBot="1" x14ac:dyDescent="0.25">
      <c r="A450" s="67" t="s">
        <v>17</v>
      </c>
      <c r="B450" s="56" t="s">
        <v>17</v>
      </c>
      <c r="C450" s="56" t="s">
        <v>386</v>
      </c>
      <c r="D450" s="56">
        <v>1991</v>
      </c>
      <c r="E450" s="58">
        <v>290195473</v>
      </c>
      <c r="F450" s="58">
        <v>265172402</v>
      </c>
      <c r="G450" s="59">
        <v>271585165</v>
      </c>
      <c r="H450" s="59">
        <v>18610308</v>
      </c>
      <c r="I450" s="60">
        <v>0</v>
      </c>
      <c r="J450" s="58">
        <v>-25023071</v>
      </c>
      <c r="K450" s="62">
        <v>1980379</v>
      </c>
      <c r="L450" s="61"/>
      <c r="M450" s="61"/>
      <c r="N450" s="61"/>
      <c r="O450" s="61"/>
      <c r="P450" s="62">
        <v>10214682</v>
      </c>
      <c r="Q450" s="62">
        <v>40786</v>
      </c>
      <c r="R450" s="61"/>
      <c r="S450" s="61"/>
      <c r="T450" s="61"/>
      <c r="U450" s="61"/>
      <c r="V450" s="61"/>
      <c r="W450" s="62">
        <v>23209845</v>
      </c>
      <c r="X450" s="61"/>
      <c r="Y450" s="61"/>
      <c r="Z450" s="61"/>
      <c r="AA450" s="62">
        <v>45778844</v>
      </c>
      <c r="AB450" s="61"/>
      <c r="AC450" s="61"/>
      <c r="AD450" s="62">
        <v>122146967</v>
      </c>
      <c r="AE450" s="61"/>
      <c r="AF450" s="62">
        <v>48751217</v>
      </c>
      <c r="AG450" s="61"/>
      <c r="AH450" s="61"/>
      <c r="AI450" s="62">
        <v>19462445</v>
      </c>
      <c r="AJ450" s="61"/>
      <c r="AK450" s="61"/>
      <c r="AL450" s="61"/>
      <c r="AM450" s="61"/>
      <c r="AN450" s="61"/>
      <c r="AO450" s="61"/>
      <c r="AP450" s="62">
        <v>2138814</v>
      </c>
      <c r="AQ450" s="61"/>
      <c r="AR450" s="62">
        <v>2572701</v>
      </c>
      <c r="AS450" s="61"/>
      <c r="AT450" s="61"/>
      <c r="AU450" s="61"/>
      <c r="AV450" s="61"/>
      <c r="AW450" s="61"/>
      <c r="AX450" s="61"/>
      <c r="AY450" s="62">
        <v>1827918</v>
      </c>
      <c r="AZ450" s="61"/>
      <c r="BA450" s="62">
        <v>6763424</v>
      </c>
      <c r="BB450" s="61"/>
      <c r="BC450" s="61"/>
      <c r="BD450" s="61"/>
      <c r="BE450" s="61"/>
      <c r="BF450" s="61"/>
      <c r="BG450" s="61"/>
      <c r="BH450" s="61"/>
      <c r="BI450" s="62">
        <v>5307451</v>
      </c>
      <c r="BJ450" s="61"/>
      <c r="BK450" s="61"/>
      <c r="BL450" s="61"/>
      <c r="BM450" s="61"/>
      <c r="BN450" s="61"/>
      <c r="BO450" s="62">
        <v>-25023071</v>
      </c>
    </row>
    <row r="451" spans="1:67" ht="12" thickBot="1" x14ac:dyDescent="0.25">
      <c r="A451" s="67" t="s">
        <v>17</v>
      </c>
      <c r="B451" s="56" t="s">
        <v>17</v>
      </c>
      <c r="C451" s="56" t="s">
        <v>386</v>
      </c>
      <c r="D451" s="56">
        <v>1992</v>
      </c>
      <c r="E451" s="58">
        <v>366141560</v>
      </c>
      <c r="F451" s="58">
        <v>341118489</v>
      </c>
      <c r="G451" s="59">
        <v>344484034</v>
      </c>
      <c r="H451" s="59">
        <v>21657526</v>
      </c>
      <c r="I451" s="60">
        <v>0</v>
      </c>
      <c r="J451" s="58">
        <v>-25023071</v>
      </c>
      <c r="K451" s="62">
        <v>2071300</v>
      </c>
      <c r="L451" s="61"/>
      <c r="M451" s="61"/>
      <c r="N451" s="61"/>
      <c r="O451" s="61"/>
      <c r="P451" s="62">
        <v>10913273</v>
      </c>
      <c r="Q451" s="62">
        <v>40786</v>
      </c>
      <c r="R451" s="61"/>
      <c r="S451" s="61"/>
      <c r="T451" s="61"/>
      <c r="U451" s="61"/>
      <c r="V451" s="61"/>
      <c r="W451" s="62">
        <v>29935991</v>
      </c>
      <c r="X451" s="61"/>
      <c r="Y451" s="61"/>
      <c r="Z451" s="61"/>
      <c r="AA451" s="62">
        <v>60320891</v>
      </c>
      <c r="AB451" s="61"/>
      <c r="AC451" s="61"/>
      <c r="AD451" s="62">
        <v>164288215</v>
      </c>
      <c r="AE451" s="61"/>
      <c r="AF451" s="62">
        <v>56212980</v>
      </c>
      <c r="AG451" s="61"/>
      <c r="AH451" s="61"/>
      <c r="AI451" s="62">
        <v>20700598</v>
      </c>
      <c r="AJ451" s="61"/>
      <c r="AK451" s="61"/>
      <c r="AL451" s="61"/>
      <c r="AM451" s="61"/>
      <c r="AN451" s="61"/>
      <c r="AO451" s="61"/>
      <c r="AP451" s="62">
        <v>2070866</v>
      </c>
      <c r="AQ451" s="61"/>
      <c r="AR451" s="62">
        <v>2598024</v>
      </c>
      <c r="AS451" s="61"/>
      <c r="AT451" s="61"/>
      <c r="AU451" s="61"/>
      <c r="AV451" s="61"/>
      <c r="AW451" s="61"/>
      <c r="AX451" s="61"/>
      <c r="AY451" s="62">
        <v>2033066</v>
      </c>
      <c r="AZ451" s="61"/>
      <c r="BA451" s="62">
        <v>6476584</v>
      </c>
      <c r="BB451" s="61"/>
      <c r="BC451" s="61"/>
      <c r="BD451" s="61"/>
      <c r="BE451" s="61"/>
      <c r="BF451" s="61"/>
      <c r="BG451" s="61"/>
      <c r="BH451" s="61"/>
      <c r="BI451" s="62">
        <v>8478986</v>
      </c>
      <c r="BJ451" s="61"/>
      <c r="BK451" s="61"/>
      <c r="BL451" s="61"/>
      <c r="BM451" s="61"/>
      <c r="BN451" s="61"/>
      <c r="BO451" s="62">
        <v>-25023071</v>
      </c>
    </row>
    <row r="452" spans="1:67" ht="12" thickBot="1" x14ac:dyDescent="0.25">
      <c r="A452" s="67" t="s">
        <v>17</v>
      </c>
      <c r="B452" s="56" t="s">
        <v>17</v>
      </c>
      <c r="C452" s="56" t="s">
        <v>386</v>
      </c>
      <c r="D452" s="56">
        <v>1993</v>
      </c>
      <c r="E452" s="58">
        <v>397690949</v>
      </c>
      <c r="F452" s="58">
        <v>372667878</v>
      </c>
      <c r="G452" s="59">
        <v>377049823</v>
      </c>
      <c r="H452" s="59">
        <v>20641126</v>
      </c>
      <c r="I452" s="60">
        <v>0</v>
      </c>
      <c r="J452" s="58">
        <v>-25023071</v>
      </c>
      <c r="K452" s="62">
        <v>2076849</v>
      </c>
      <c r="L452" s="61"/>
      <c r="M452" s="61"/>
      <c r="N452" s="61"/>
      <c r="O452" s="61"/>
      <c r="P452" s="62">
        <v>11066740</v>
      </c>
      <c r="Q452" s="62">
        <v>40786</v>
      </c>
      <c r="R452" s="61"/>
      <c r="S452" s="61"/>
      <c r="T452" s="61"/>
      <c r="U452" s="61"/>
      <c r="V452" s="61"/>
      <c r="W452" s="62">
        <v>31926213</v>
      </c>
      <c r="X452" s="61"/>
      <c r="Y452" s="61"/>
      <c r="Z452" s="61"/>
      <c r="AA452" s="62">
        <v>68363106</v>
      </c>
      <c r="AB452" s="61"/>
      <c r="AC452" s="61"/>
      <c r="AD452" s="62">
        <v>182101741</v>
      </c>
      <c r="AE452" s="61"/>
      <c r="AF452" s="62">
        <v>59618013</v>
      </c>
      <c r="AG452" s="61"/>
      <c r="AH452" s="61"/>
      <c r="AI452" s="62">
        <v>21856375</v>
      </c>
      <c r="AJ452" s="61"/>
      <c r="AK452" s="61"/>
      <c r="AL452" s="61"/>
      <c r="AM452" s="61"/>
      <c r="AN452" s="61"/>
      <c r="AO452" s="61"/>
      <c r="AP452" s="62">
        <v>2060421</v>
      </c>
      <c r="AQ452" s="61"/>
      <c r="AR452" s="62">
        <v>1481489</v>
      </c>
      <c r="AS452" s="61"/>
      <c r="AT452" s="61"/>
      <c r="AU452" s="61"/>
      <c r="AV452" s="61"/>
      <c r="AW452" s="61"/>
      <c r="AX452" s="61"/>
      <c r="AY452" s="62">
        <v>2119298</v>
      </c>
      <c r="AZ452" s="61"/>
      <c r="BA452" s="62">
        <v>6109169</v>
      </c>
      <c r="BB452" s="61"/>
      <c r="BC452" s="61"/>
      <c r="BD452" s="61"/>
      <c r="BE452" s="61"/>
      <c r="BF452" s="61"/>
      <c r="BG452" s="61"/>
      <c r="BH452" s="61"/>
      <c r="BI452" s="62">
        <v>8870749</v>
      </c>
      <c r="BJ452" s="61"/>
      <c r="BK452" s="61"/>
      <c r="BL452" s="61"/>
      <c r="BM452" s="61"/>
      <c r="BN452" s="61"/>
      <c r="BO452" s="62">
        <v>-25023071</v>
      </c>
    </row>
    <row r="453" spans="1:67" ht="12" thickBot="1" x14ac:dyDescent="0.25">
      <c r="A453" s="67" t="s">
        <v>17</v>
      </c>
      <c r="B453" s="56" t="s">
        <v>17</v>
      </c>
      <c r="C453" s="56" t="s">
        <v>386</v>
      </c>
      <c r="D453" s="56">
        <v>1994</v>
      </c>
      <c r="E453" s="58">
        <v>427219708</v>
      </c>
      <c r="F453" s="58">
        <v>243691988</v>
      </c>
      <c r="G453" s="59">
        <v>402557020</v>
      </c>
      <c r="H453" s="59">
        <v>24662688</v>
      </c>
      <c r="I453" s="60">
        <v>0</v>
      </c>
      <c r="J453" s="58">
        <v>-183527720</v>
      </c>
      <c r="K453" s="62">
        <v>2076849</v>
      </c>
      <c r="L453" s="61"/>
      <c r="M453" s="61"/>
      <c r="N453" s="61"/>
      <c r="O453" s="61"/>
      <c r="P453" s="62">
        <v>11257363</v>
      </c>
      <c r="Q453" s="62">
        <v>40786</v>
      </c>
      <c r="R453" s="61"/>
      <c r="S453" s="61"/>
      <c r="T453" s="61"/>
      <c r="U453" s="61"/>
      <c r="V453" s="61"/>
      <c r="W453" s="62">
        <v>36391295</v>
      </c>
      <c r="X453" s="61"/>
      <c r="Y453" s="61"/>
      <c r="Z453" s="61"/>
      <c r="AA453" s="62">
        <v>72436161</v>
      </c>
      <c r="AB453" s="61"/>
      <c r="AC453" s="61"/>
      <c r="AD453" s="62">
        <v>196154356</v>
      </c>
      <c r="AE453" s="61"/>
      <c r="AF453" s="62">
        <v>61310077</v>
      </c>
      <c r="AG453" s="61"/>
      <c r="AH453" s="61"/>
      <c r="AI453" s="62">
        <v>22890133</v>
      </c>
      <c r="AJ453" s="61"/>
      <c r="AK453" s="61"/>
      <c r="AL453" s="61"/>
      <c r="AM453" s="61"/>
      <c r="AN453" s="61"/>
      <c r="AO453" s="61"/>
      <c r="AP453" s="62">
        <v>2157913</v>
      </c>
      <c r="AQ453" s="61"/>
      <c r="AR453" s="62">
        <v>1933714</v>
      </c>
      <c r="AS453" s="61"/>
      <c r="AT453" s="61"/>
      <c r="AU453" s="61"/>
      <c r="AV453" s="61"/>
      <c r="AW453" s="61"/>
      <c r="AX453" s="61"/>
      <c r="AY453" s="62">
        <v>2217018</v>
      </c>
      <c r="AZ453" s="61"/>
      <c r="BA453" s="62">
        <v>8853012</v>
      </c>
      <c r="BB453" s="61"/>
      <c r="BC453" s="61"/>
      <c r="BD453" s="61"/>
      <c r="BE453" s="61"/>
      <c r="BF453" s="61"/>
      <c r="BG453" s="61"/>
      <c r="BH453" s="61"/>
      <c r="BI453" s="62">
        <v>9501031</v>
      </c>
      <c r="BJ453" s="61"/>
      <c r="BK453" s="61"/>
      <c r="BL453" s="61"/>
      <c r="BM453" s="61"/>
      <c r="BN453" s="61"/>
      <c r="BO453" s="62">
        <v>-183527720</v>
      </c>
    </row>
    <row r="454" spans="1:67" ht="12" thickBot="1" x14ac:dyDescent="0.25">
      <c r="A454" s="67" t="s">
        <v>17</v>
      </c>
      <c r="B454" s="56" t="s">
        <v>17</v>
      </c>
      <c r="C454" s="56" t="s">
        <v>386</v>
      </c>
      <c r="D454" s="56">
        <v>1995</v>
      </c>
      <c r="E454" s="58">
        <v>450541346</v>
      </c>
      <c r="F454" s="58">
        <v>255458831</v>
      </c>
      <c r="G454" s="59">
        <v>424097874</v>
      </c>
      <c r="H454" s="59">
        <v>26443472</v>
      </c>
      <c r="I454" s="60">
        <v>0</v>
      </c>
      <c r="J454" s="58">
        <v>-195082515</v>
      </c>
      <c r="K454" s="62">
        <v>3424056</v>
      </c>
      <c r="L454" s="61"/>
      <c r="M454" s="61"/>
      <c r="N454" s="61"/>
      <c r="O454" s="61"/>
      <c r="P454" s="62">
        <v>11606546</v>
      </c>
      <c r="Q454" s="62">
        <v>40786</v>
      </c>
      <c r="R454" s="61"/>
      <c r="S454" s="61"/>
      <c r="T454" s="61"/>
      <c r="U454" s="61"/>
      <c r="V454" s="61"/>
      <c r="W454" s="62">
        <v>37343874</v>
      </c>
      <c r="X454" s="61"/>
      <c r="Y454" s="61"/>
      <c r="Z454" s="61"/>
      <c r="AA454" s="62">
        <v>75118545</v>
      </c>
      <c r="AB454" s="61"/>
      <c r="AC454" s="61"/>
      <c r="AD454" s="62">
        <v>210470731</v>
      </c>
      <c r="AE454" s="61"/>
      <c r="AF454" s="62">
        <v>62362254</v>
      </c>
      <c r="AG454" s="61"/>
      <c r="AH454" s="61"/>
      <c r="AI454" s="62">
        <v>23731082</v>
      </c>
      <c r="AJ454" s="61"/>
      <c r="AK454" s="61"/>
      <c r="AL454" s="61"/>
      <c r="AM454" s="61"/>
      <c r="AN454" s="61"/>
      <c r="AO454" s="61"/>
      <c r="AP454" s="62">
        <v>2323133</v>
      </c>
      <c r="AQ454" s="61"/>
      <c r="AR454" s="62">
        <v>2779101</v>
      </c>
      <c r="AS454" s="61"/>
      <c r="AT454" s="61"/>
      <c r="AU454" s="61"/>
      <c r="AV454" s="61"/>
      <c r="AW454" s="61"/>
      <c r="AX454" s="61"/>
      <c r="AY454" s="62">
        <v>2017427</v>
      </c>
      <c r="AZ454" s="61"/>
      <c r="BA454" s="62">
        <v>9540312</v>
      </c>
      <c r="BB454" s="61"/>
      <c r="BC454" s="61"/>
      <c r="BD454" s="61"/>
      <c r="BE454" s="61"/>
      <c r="BF454" s="61"/>
      <c r="BG454" s="61"/>
      <c r="BH454" s="61"/>
      <c r="BI454" s="62">
        <v>9783499</v>
      </c>
      <c r="BJ454" s="61"/>
      <c r="BK454" s="61"/>
      <c r="BL454" s="61"/>
      <c r="BM454" s="61"/>
      <c r="BN454" s="61"/>
      <c r="BO454" s="62">
        <v>-195082515</v>
      </c>
    </row>
    <row r="455" spans="1:67" ht="12" thickBot="1" x14ac:dyDescent="0.25">
      <c r="A455" s="67" t="s">
        <v>17</v>
      </c>
      <c r="B455" s="56" t="s">
        <v>17</v>
      </c>
      <c r="C455" s="56" t="s">
        <v>386</v>
      </c>
      <c r="D455" s="56">
        <v>1996</v>
      </c>
      <c r="E455" s="58">
        <v>479001450</v>
      </c>
      <c r="F455" s="58">
        <v>276092232</v>
      </c>
      <c r="G455" s="59">
        <v>451576418</v>
      </c>
      <c r="H455" s="59">
        <v>27425032</v>
      </c>
      <c r="I455" s="60">
        <v>0</v>
      </c>
      <c r="J455" s="58">
        <v>-202909218</v>
      </c>
      <c r="K455" s="62">
        <v>3430066</v>
      </c>
      <c r="L455" s="61"/>
      <c r="M455" s="61"/>
      <c r="N455" s="61"/>
      <c r="O455" s="61"/>
      <c r="P455" s="62">
        <v>11721784</v>
      </c>
      <c r="Q455" s="62">
        <v>40786</v>
      </c>
      <c r="R455" s="61"/>
      <c r="S455" s="61"/>
      <c r="T455" s="61"/>
      <c r="U455" s="61"/>
      <c r="V455" s="61"/>
      <c r="W455" s="62">
        <v>39120964</v>
      </c>
      <c r="X455" s="61"/>
      <c r="Y455" s="61"/>
      <c r="Z455" s="61"/>
      <c r="AA455" s="62">
        <v>80529134</v>
      </c>
      <c r="AB455" s="61"/>
      <c r="AC455" s="61"/>
      <c r="AD455" s="62">
        <v>230163633</v>
      </c>
      <c r="AE455" s="61"/>
      <c r="AF455" s="62">
        <v>62161773</v>
      </c>
      <c r="AG455" s="61"/>
      <c r="AH455" s="61"/>
      <c r="AI455" s="62">
        <v>24408278</v>
      </c>
      <c r="AJ455" s="61"/>
      <c r="AK455" s="61"/>
      <c r="AL455" s="61"/>
      <c r="AM455" s="61"/>
      <c r="AN455" s="61"/>
      <c r="AO455" s="61"/>
      <c r="AP455" s="62">
        <v>2018136</v>
      </c>
      <c r="AQ455" s="61"/>
      <c r="AR455" s="62">
        <v>3442995</v>
      </c>
      <c r="AS455" s="61"/>
      <c r="AT455" s="61"/>
      <c r="AU455" s="61"/>
      <c r="AV455" s="61"/>
      <c r="AW455" s="61"/>
      <c r="AX455" s="61"/>
      <c r="AY455" s="62">
        <v>1941177</v>
      </c>
      <c r="AZ455" s="61"/>
      <c r="BA455" s="62">
        <v>10165572</v>
      </c>
      <c r="BB455" s="61"/>
      <c r="BC455" s="61"/>
      <c r="BD455" s="61"/>
      <c r="BE455" s="61"/>
      <c r="BF455" s="61"/>
      <c r="BG455" s="61"/>
      <c r="BH455" s="61"/>
      <c r="BI455" s="62">
        <v>9857152</v>
      </c>
      <c r="BJ455" s="61"/>
      <c r="BK455" s="61"/>
      <c r="BL455" s="61"/>
      <c r="BM455" s="61"/>
      <c r="BN455" s="61"/>
      <c r="BO455" s="62">
        <v>-202909218</v>
      </c>
    </row>
    <row r="456" spans="1:67" x14ac:dyDescent="0.2">
      <c r="A456" s="57" t="s">
        <v>17</v>
      </c>
      <c r="B456" s="56" t="s">
        <v>17</v>
      </c>
      <c r="C456" s="56" t="s">
        <v>386</v>
      </c>
      <c r="D456" s="56">
        <v>1997</v>
      </c>
      <c r="E456" s="58">
        <v>505236674</v>
      </c>
      <c r="F456" s="58">
        <v>293810079</v>
      </c>
      <c r="G456" s="59">
        <v>476493661</v>
      </c>
      <c r="H456" s="59">
        <v>28743013</v>
      </c>
      <c r="I456" s="60">
        <v>0</v>
      </c>
      <c r="J456" s="58">
        <v>-211426595</v>
      </c>
      <c r="K456" s="62">
        <v>5043496</v>
      </c>
      <c r="L456" s="61"/>
      <c r="M456" s="61"/>
      <c r="N456" s="61"/>
      <c r="O456" s="61"/>
      <c r="P456" s="62">
        <v>11944853</v>
      </c>
      <c r="Q456" s="62">
        <v>32518</v>
      </c>
      <c r="R456" s="61"/>
      <c r="S456" s="61"/>
      <c r="T456" s="61"/>
      <c r="U456" s="61"/>
      <c r="V456" s="61"/>
      <c r="W456" s="62">
        <v>41584768</v>
      </c>
      <c r="X456" s="61"/>
      <c r="Y456" s="61"/>
      <c r="Z456" s="61"/>
      <c r="AA456" s="62">
        <v>85223829</v>
      </c>
      <c r="AB456" s="61"/>
      <c r="AC456" s="61"/>
      <c r="AD456" s="62">
        <v>245212571</v>
      </c>
      <c r="AE456" s="61"/>
      <c r="AF456" s="62">
        <v>62009973</v>
      </c>
      <c r="AG456" s="61"/>
      <c r="AH456" s="61"/>
      <c r="AI456" s="62">
        <v>25441653</v>
      </c>
      <c r="AJ456" s="61"/>
      <c r="AK456" s="61"/>
      <c r="AL456" s="61"/>
      <c r="AM456" s="61"/>
      <c r="AN456" s="61"/>
      <c r="AO456" s="61"/>
      <c r="AP456" s="62">
        <v>1508280</v>
      </c>
      <c r="AQ456" s="61"/>
      <c r="AR456" s="62">
        <v>4009332</v>
      </c>
      <c r="AS456" s="61"/>
      <c r="AT456" s="61"/>
      <c r="AU456" s="61"/>
      <c r="AV456" s="61"/>
      <c r="AW456" s="61"/>
      <c r="AX456" s="61"/>
      <c r="AY456" s="62">
        <v>1797200</v>
      </c>
      <c r="AZ456" s="61"/>
      <c r="BA456" s="62">
        <v>10713186</v>
      </c>
      <c r="BB456" s="61"/>
      <c r="BC456" s="61"/>
      <c r="BD456" s="61"/>
      <c r="BE456" s="61"/>
      <c r="BF456" s="61"/>
      <c r="BG456" s="61"/>
      <c r="BH456" s="61"/>
      <c r="BI456" s="62">
        <v>10715015</v>
      </c>
      <c r="BJ456" s="61"/>
      <c r="BK456" s="61"/>
      <c r="BL456" s="61"/>
      <c r="BM456" s="61"/>
      <c r="BN456" s="61"/>
      <c r="BO456" s="62">
        <v>-211426595</v>
      </c>
    </row>
    <row r="457" spans="1:67" x14ac:dyDescent="0.2">
      <c r="A457" s="57" t="s">
        <v>17</v>
      </c>
      <c r="B457" s="56" t="s">
        <v>17</v>
      </c>
      <c r="C457" s="56" t="s">
        <v>386</v>
      </c>
      <c r="D457" s="56">
        <v>1998</v>
      </c>
      <c r="E457" s="58">
        <v>532913719</v>
      </c>
      <c r="F457" s="58">
        <v>336136258</v>
      </c>
      <c r="G457" s="59">
        <v>504853695</v>
      </c>
      <c r="H457" s="59">
        <v>28060024</v>
      </c>
      <c r="I457" s="60">
        <v>0</v>
      </c>
      <c r="J457" s="58">
        <v>-196777461</v>
      </c>
      <c r="K457" s="62">
        <v>5325462</v>
      </c>
      <c r="L457" s="61"/>
      <c r="M457" s="61"/>
      <c r="N457" s="61"/>
      <c r="O457" s="61"/>
      <c r="P457" s="62">
        <v>12200043</v>
      </c>
      <c r="Q457" s="62">
        <v>32518</v>
      </c>
      <c r="R457" s="61"/>
      <c r="S457" s="61"/>
      <c r="T457" s="61"/>
      <c r="U457" s="61"/>
      <c r="V457" s="61"/>
      <c r="W457" s="62">
        <v>45448549</v>
      </c>
      <c r="X457" s="61"/>
      <c r="Y457" s="61"/>
      <c r="Z457" s="61"/>
      <c r="AA457" s="62">
        <v>88811760</v>
      </c>
      <c r="AB457" s="61"/>
      <c r="AC457" s="61"/>
      <c r="AD457" s="62">
        <v>263355921</v>
      </c>
      <c r="AE457" s="61"/>
      <c r="AF457" s="62">
        <v>63170962</v>
      </c>
      <c r="AG457" s="61"/>
      <c r="AH457" s="61"/>
      <c r="AI457" s="62">
        <v>26508480</v>
      </c>
      <c r="AJ457" s="61"/>
      <c r="AK457" s="61"/>
      <c r="AL457" s="61"/>
      <c r="AM457" s="61"/>
      <c r="AN457" s="61"/>
      <c r="AO457" s="61"/>
      <c r="AP457" s="62">
        <v>933289</v>
      </c>
      <c r="AQ457" s="61"/>
      <c r="AR457" s="62">
        <v>3212961</v>
      </c>
      <c r="AS457" s="61"/>
      <c r="AT457" s="61"/>
      <c r="AU457" s="61"/>
      <c r="AV457" s="61"/>
      <c r="AW457" s="61"/>
      <c r="AX457" s="61"/>
      <c r="AY457" s="62">
        <v>1626940</v>
      </c>
      <c r="AZ457" s="61"/>
      <c r="BA457" s="62">
        <v>11532681</v>
      </c>
      <c r="BB457" s="61"/>
      <c r="BC457" s="61"/>
      <c r="BD457" s="61"/>
      <c r="BE457" s="61"/>
      <c r="BF457" s="61"/>
      <c r="BG457" s="61"/>
      <c r="BH457" s="61"/>
      <c r="BI457" s="62">
        <v>10754153</v>
      </c>
      <c r="BJ457" s="61"/>
      <c r="BK457" s="61"/>
      <c r="BL457" s="61"/>
      <c r="BM457" s="61"/>
      <c r="BN457" s="61"/>
      <c r="BO457" s="62">
        <v>-196777461</v>
      </c>
    </row>
    <row r="458" spans="1:67" x14ac:dyDescent="0.2">
      <c r="A458" s="63" t="s">
        <v>97</v>
      </c>
      <c r="B458" s="56" t="s">
        <v>158</v>
      </c>
      <c r="C458" s="56" t="s">
        <v>158</v>
      </c>
      <c r="D458" s="56">
        <v>2002</v>
      </c>
      <c r="E458" s="58">
        <v>46845289</v>
      </c>
      <c r="F458" s="58">
        <v>45510878</v>
      </c>
      <c r="G458" s="59">
        <v>40371135</v>
      </c>
      <c r="H458" s="59">
        <v>6474154</v>
      </c>
      <c r="I458" s="60">
        <v>0</v>
      </c>
      <c r="J458" s="58">
        <v>-1334411</v>
      </c>
      <c r="K458" s="61"/>
      <c r="L458" s="62">
        <v>203145</v>
      </c>
      <c r="M458" s="61"/>
      <c r="N458" s="61">
        <v>0</v>
      </c>
      <c r="O458" s="62">
        <v>482022</v>
      </c>
      <c r="P458" s="61"/>
      <c r="Q458" s="61"/>
      <c r="R458" s="61"/>
      <c r="S458" s="61">
        <v>0</v>
      </c>
      <c r="T458" s="61">
        <v>0</v>
      </c>
      <c r="U458" s="61"/>
      <c r="V458" s="62">
        <v>211364</v>
      </c>
      <c r="W458" s="61"/>
      <c r="X458" s="61">
        <v>0</v>
      </c>
      <c r="Y458" s="62">
        <v>1048935</v>
      </c>
      <c r="Z458" s="62">
        <v>13323177</v>
      </c>
      <c r="AA458" s="61"/>
      <c r="AB458" s="62">
        <v>360144</v>
      </c>
      <c r="AC458" s="62">
        <v>11631965</v>
      </c>
      <c r="AD458" s="61"/>
      <c r="AE458" s="62">
        <v>9902947</v>
      </c>
      <c r="AF458" s="61"/>
      <c r="AG458" s="62">
        <v>1043608</v>
      </c>
      <c r="AH458" s="62">
        <v>2163828</v>
      </c>
      <c r="AI458" s="61"/>
      <c r="AJ458" s="61">
        <v>0</v>
      </c>
      <c r="AK458" s="61">
        <v>0</v>
      </c>
      <c r="AL458" s="61">
        <v>0</v>
      </c>
      <c r="AM458" s="62">
        <v>205766</v>
      </c>
      <c r="AN458" s="62">
        <v>2520959</v>
      </c>
      <c r="AO458" s="61">
        <v>0</v>
      </c>
      <c r="AP458" s="61"/>
      <c r="AQ458" s="62">
        <v>61131</v>
      </c>
      <c r="AR458" s="61"/>
      <c r="AS458" s="62">
        <v>257322</v>
      </c>
      <c r="AT458" s="62">
        <v>11294</v>
      </c>
      <c r="AU458" s="62">
        <v>1129224</v>
      </c>
      <c r="AV458" s="61"/>
      <c r="AW458" s="61">
        <v>0</v>
      </c>
      <c r="AX458" s="62">
        <v>451211</v>
      </c>
      <c r="AY458" s="61"/>
      <c r="AZ458" s="61">
        <v>0</v>
      </c>
      <c r="BA458" s="61"/>
      <c r="BB458" s="61">
        <v>0</v>
      </c>
      <c r="BC458" s="61">
        <v>0</v>
      </c>
      <c r="BD458" s="61">
        <v>0</v>
      </c>
      <c r="BE458" s="61"/>
      <c r="BF458" s="61">
        <v>0</v>
      </c>
      <c r="BG458" s="61"/>
      <c r="BH458" s="61">
        <v>0</v>
      </c>
      <c r="BI458" s="61"/>
      <c r="BJ458" s="62">
        <v>551422</v>
      </c>
      <c r="BK458" s="61"/>
      <c r="BL458" s="61">
        <v>0</v>
      </c>
      <c r="BM458" s="62">
        <v>1285825</v>
      </c>
      <c r="BN458" s="62">
        <v>-1334411</v>
      </c>
      <c r="BO458" s="61"/>
    </row>
    <row r="459" spans="1:67" x14ac:dyDescent="0.2">
      <c r="A459" s="63" t="s">
        <v>97</v>
      </c>
      <c r="B459" s="56" t="s">
        <v>158</v>
      </c>
      <c r="C459" s="56" t="s">
        <v>158</v>
      </c>
      <c r="D459" s="56">
        <v>2003</v>
      </c>
      <c r="E459" s="58">
        <v>50712739</v>
      </c>
      <c r="F459" s="58">
        <v>48503021</v>
      </c>
      <c r="G459" s="59">
        <v>43961086</v>
      </c>
      <c r="H459" s="59">
        <v>6751653</v>
      </c>
      <c r="I459" s="60">
        <v>0</v>
      </c>
      <c r="J459" s="58">
        <v>-2209718</v>
      </c>
      <c r="K459" s="61"/>
      <c r="L459" s="62">
        <v>195144</v>
      </c>
      <c r="M459" s="61"/>
      <c r="N459" s="61">
        <v>0</v>
      </c>
      <c r="O459" s="62">
        <v>482022</v>
      </c>
      <c r="P459" s="61"/>
      <c r="Q459" s="61"/>
      <c r="R459" s="61"/>
      <c r="S459" s="61">
        <v>0</v>
      </c>
      <c r="T459" s="61">
        <v>0</v>
      </c>
      <c r="U459" s="61"/>
      <c r="V459" s="62">
        <v>211364</v>
      </c>
      <c r="W459" s="61"/>
      <c r="X459" s="61">
        <v>0</v>
      </c>
      <c r="Y459" s="62">
        <v>1648490</v>
      </c>
      <c r="Z459" s="62">
        <v>14573256</v>
      </c>
      <c r="AA459" s="61"/>
      <c r="AB459" s="62">
        <v>546511</v>
      </c>
      <c r="AC459" s="62">
        <v>11949143</v>
      </c>
      <c r="AD459" s="61"/>
      <c r="AE459" s="62">
        <v>10477985</v>
      </c>
      <c r="AF459" s="61"/>
      <c r="AG459" s="62">
        <v>1498414</v>
      </c>
      <c r="AH459" s="62">
        <v>2378757</v>
      </c>
      <c r="AI459" s="61"/>
      <c r="AJ459" s="61">
        <v>0</v>
      </c>
      <c r="AK459" s="61">
        <v>0</v>
      </c>
      <c r="AL459" s="61">
        <v>0</v>
      </c>
      <c r="AM459" s="62">
        <v>205766</v>
      </c>
      <c r="AN459" s="62">
        <v>2542546</v>
      </c>
      <c r="AO459" s="61">
        <v>0</v>
      </c>
      <c r="AP459" s="61"/>
      <c r="AQ459" s="62">
        <v>63502</v>
      </c>
      <c r="AR459" s="61"/>
      <c r="AS459" s="62">
        <v>298303</v>
      </c>
      <c r="AT459" s="62">
        <v>8361</v>
      </c>
      <c r="AU459" s="62">
        <v>1279325</v>
      </c>
      <c r="AV459" s="61"/>
      <c r="AW459" s="61">
        <v>0</v>
      </c>
      <c r="AX459" s="62">
        <v>483433</v>
      </c>
      <c r="AY459" s="61"/>
      <c r="AZ459" s="61">
        <v>0</v>
      </c>
      <c r="BA459" s="61"/>
      <c r="BB459" s="61">
        <v>0</v>
      </c>
      <c r="BC459" s="61">
        <v>0</v>
      </c>
      <c r="BD459" s="61">
        <v>0</v>
      </c>
      <c r="BE459" s="61"/>
      <c r="BF459" s="61">
        <v>0</v>
      </c>
      <c r="BG459" s="61"/>
      <c r="BH459" s="61">
        <v>0</v>
      </c>
      <c r="BI459" s="61"/>
      <c r="BJ459" s="62">
        <v>584592</v>
      </c>
      <c r="BK459" s="61"/>
      <c r="BL459" s="61">
        <v>0</v>
      </c>
      <c r="BM459" s="62">
        <v>1285825</v>
      </c>
      <c r="BN459" s="62">
        <v>-2209718</v>
      </c>
      <c r="BO459" s="61"/>
    </row>
    <row r="460" spans="1:67" x14ac:dyDescent="0.2">
      <c r="A460" s="63" t="s">
        <v>97</v>
      </c>
      <c r="B460" s="56" t="s">
        <v>158</v>
      </c>
      <c r="C460" s="56" t="s">
        <v>158</v>
      </c>
      <c r="D460" s="56">
        <v>2004</v>
      </c>
      <c r="E460" s="58">
        <v>54809595</v>
      </c>
      <c r="F460" s="58">
        <v>52042473</v>
      </c>
      <c r="G460" s="59">
        <v>47426847</v>
      </c>
      <c r="H460" s="59">
        <v>7382748</v>
      </c>
      <c r="I460" s="60">
        <v>0</v>
      </c>
      <c r="J460" s="58">
        <v>-2767122</v>
      </c>
      <c r="K460" s="61"/>
      <c r="L460" s="62">
        <v>183280</v>
      </c>
      <c r="M460" s="61"/>
      <c r="N460" s="61">
        <v>0</v>
      </c>
      <c r="O460" s="62">
        <v>389198</v>
      </c>
      <c r="P460" s="61"/>
      <c r="Q460" s="61"/>
      <c r="R460" s="61"/>
      <c r="S460" s="61">
        <v>0</v>
      </c>
      <c r="T460" s="61">
        <v>0</v>
      </c>
      <c r="U460" s="61"/>
      <c r="V460" s="62">
        <v>210290</v>
      </c>
      <c r="W460" s="61"/>
      <c r="X460" s="61">
        <v>0</v>
      </c>
      <c r="Y460" s="62">
        <v>2111443</v>
      </c>
      <c r="Z460" s="62">
        <v>15565751</v>
      </c>
      <c r="AA460" s="61"/>
      <c r="AB460" s="62">
        <v>686933</v>
      </c>
      <c r="AC460" s="62">
        <v>12441247</v>
      </c>
      <c r="AD460" s="61"/>
      <c r="AE460" s="62">
        <v>11191031</v>
      </c>
      <c r="AF460" s="61"/>
      <c r="AG460" s="62">
        <v>1929132</v>
      </c>
      <c r="AH460" s="62">
        <v>2718542</v>
      </c>
      <c r="AI460" s="61"/>
      <c r="AJ460" s="61">
        <v>0</v>
      </c>
      <c r="AK460" s="61">
        <v>0</v>
      </c>
      <c r="AL460" s="61">
        <v>0</v>
      </c>
      <c r="AM460" s="62">
        <v>205766</v>
      </c>
      <c r="AN460" s="62">
        <v>2745607</v>
      </c>
      <c r="AO460" s="61">
        <v>0</v>
      </c>
      <c r="AP460" s="61"/>
      <c r="AQ460" s="62">
        <v>88553</v>
      </c>
      <c r="AR460" s="61"/>
      <c r="AS460" s="62">
        <v>318351</v>
      </c>
      <c r="AT460" s="62">
        <v>9928</v>
      </c>
      <c r="AU460" s="62">
        <v>1573355</v>
      </c>
      <c r="AV460" s="61"/>
      <c r="AW460" s="61">
        <v>0</v>
      </c>
      <c r="AX460" s="62">
        <v>492096</v>
      </c>
      <c r="AY460" s="61"/>
      <c r="AZ460" s="61">
        <v>0</v>
      </c>
      <c r="BA460" s="61"/>
      <c r="BB460" s="61">
        <v>0</v>
      </c>
      <c r="BC460" s="61">
        <v>0</v>
      </c>
      <c r="BD460" s="61">
        <v>0</v>
      </c>
      <c r="BE460" s="61"/>
      <c r="BF460" s="61">
        <v>0</v>
      </c>
      <c r="BG460" s="61"/>
      <c r="BH460" s="61">
        <v>0</v>
      </c>
      <c r="BI460" s="61"/>
      <c r="BJ460" s="62">
        <v>611319</v>
      </c>
      <c r="BK460" s="61"/>
      <c r="BL460" s="61">
        <v>0</v>
      </c>
      <c r="BM460" s="62">
        <v>1337773</v>
      </c>
      <c r="BN460" s="62">
        <v>-2767122</v>
      </c>
      <c r="BO460" s="61"/>
    </row>
    <row r="461" spans="1:67" x14ac:dyDescent="0.2">
      <c r="A461" s="63" t="s">
        <v>97</v>
      </c>
      <c r="B461" s="56" t="s">
        <v>158</v>
      </c>
      <c r="C461" s="56" t="s">
        <v>158</v>
      </c>
      <c r="D461" s="56">
        <v>2005</v>
      </c>
      <c r="E461" s="58">
        <v>58527887</v>
      </c>
      <c r="F461" s="58">
        <v>55642046</v>
      </c>
      <c r="G461" s="59">
        <v>50581111</v>
      </c>
      <c r="H461" s="59">
        <v>7946776</v>
      </c>
      <c r="I461" s="60">
        <v>0</v>
      </c>
      <c r="J461" s="58">
        <v>-2885841</v>
      </c>
      <c r="K461" s="61"/>
      <c r="L461" s="62">
        <v>181059</v>
      </c>
      <c r="M461" s="61"/>
      <c r="N461" s="61">
        <v>0</v>
      </c>
      <c r="O461" s="62">
        <v>554301</v>
      </c>
      <c r="P461" s="61"/>
      <c r="Q461" s="61"/>
      <c r="R461" s="61"/>
      <c r="S461" s="61">
        <v>0</v>
      </c>
      <c r="T461" s="61">
        <v>0</v>
      </c>
      <c r="U461" s="61"/>
      <c r="V461" s="62">
        <v>199845</v>
      </c>
      <c r="W461" s="61"/>
      <c r="X461" s="61">
        <v>0</v>
      </c>
      <c r="Y461" s="62">
        <v>2631728</v>
      </c>
      <c r="Z461" s="62">
        <v>16261286</v>
      </c>
      <c r="AA461" s="61"/>
      <c r="AB461" s="62">
        <v>967848</v>
      </c>
      <c r="AC461" s="62">
        <v>12843559</v>
      </c>
      <c r="AD461" s="61"/>
      <c r="AE461" s="62">
        <v>11858568</v>
      </c>
      <c r="AF461" s="61"/>
      <c r="AG461" s="62">
        <v>2273554</v>
      </c>
      <c r="AH461" s="62">
        <v>2809363</v>
      </c>
      <c r="AI461" s="61"/>
      <c r="AJ461" s="61">
        <v>0</v>
      </c>
      <c r="AK461" s="61">
        <v>0</v>
      </c>
      <c r="AL461" s="61">
        <v>0</v>
      </c>
      <c r="AM461" s="62">
        <v>205766</v>
      </c>
      <c r="AN461" s="62">
        <v>2935117</v>
      </c>
      <c r="AO461" s="61">
        <v>0</v>
      </c>
      <c r="AP461" s="61"/>
      <c r="AQ461" s="62">
        <v>91964</v>
      </c>
      <c r="AR461" s="61"/>
      <c r="AS461" s="62">
        <v>333567</v>
      </c>
      <c r="AT461" s="62">
        <v>5995</v>
      </c>
      <c r="AU461" s="62">
        <v>1754146</v>
      </c>
      <c r="AV461" s="61"/>
      <c r="AW461" s="61">
        <v>0</v>
      </c>
      <c r="AX461" s="62">
        <v>526281</v>
      </c>
      <c r="AY461" s="61"/>
      <c r="AZ461" s="61">
        <v>0</v>
      </c>
      <c r="BA461" s="61"/>
      <c r="BB461" s="61">
        <v>0</v>
      </c>
      <c r="BC461" s="61">
        <v>0</v>
      </c>
      <c r="BD461" s="61">
        <v>0</v>
      </c>
      <c r="BE461" s="61"/>
      <c r="BF461" s="61">
        <v>0</v>
      </c>
      <c r="BG461" s="61"/>
      <c r="BH461" s="61">
        <v>0</v>
      </c>
      <c r="BI461" s="61"/>
      <c r="BJ461" s="62">
        <v>653619</v>
      </c>
      <c r="BK461" s="61"/>
      <c r="BL461" s="61">
        <v>0</v>
      </c>
      <c r="BM461" s="62">
        <v>1440321</v>
      </c>
      <c r="BN461" s="62">
        <v>-2885841</v>
      </c>
      <c r="BO461" s="61"/>
    </row>
    <row r="462" spans="1:67" x14ac:dyDescent="0.2">
      <c r="A462" s="63" t="s">
        <v>97</v>
      </c>
      <c r="B462" s="56" t="s">
        <v>158</v>
      </c>
      <c r="C462" s="56" t="s">
        <v>158</v>
      </c>
      <c r="D462" s="56">
        <v>2006</v>
      </c>
      <c r="E462" s="58">
        <v>63816078</v>
      </c>
      <c r="F462" s="58">
        <v>60477371</v>
      </c>
      <c r="G462" s="59">
        <v>55005535</v>
      </c>
      <c r="H462" s="59">
        <v>8810543</v>
      </c>
      <c r="I462" s="60">
        <v>0</v>
      </c>
      <c r="J462" s="58">
        <v>-3338707</v>
      </c>
      <c r="K462" s="61"/>
      <c r="L462" s="62">
        <v>528744</v>
      </c>
      <c r="M462" s="61"/>
      <c r="N462" s="61">
        <v>0</v>
      </c>
      <c r="O462" s="62">
        <v>539693</v>
      </c>
      <c r="P462" s="61"/>
      <c r="Q462" s="61"/>
      <c r="R462" s="61"/>
      <c r="S462" s="61">
        <v>0</v>
      </c>
      <c r="T462" s="61">
        <v>0</v>
      </c>
      <c r="U462" s="61"/>
      <c r="V462" s="62">
        <v>199845</v>
      </c>
      <c r="W462" s="61"/>
      <c r="X462" s="61">
        <v>0</v>
      </c>
      <c r="Y462" s="62">
        <v>3420621</v>
      </c>
      <c r="Z462" s="62">
        <v>17138099</v>
      </c>
      <c r="AA462" s="61"/>
      <c r="AB462" s="62">
        <v>1030303</v>
      </c>
      <c r="AC462" s="62">
        <v>13575016</v>
      </c>
      <c r="AD462" s="61"/>
      <c r="AE462" s="62">
        <v>12575923</v>
      </c>
      <c r="AF462" s="61"/>
      <c r="AG462" s="62">
        <v>2691307</v>
      </c>
      <c r="AH462" s="62">
        <v>3305984</v>
      </c>
      <c r="AI462" s="61"/>
      <c r="AJ462" s="61">
        <v>0</v>
      </c>
      <c r="AK462" s="61">
        <v>0</v>
      </c>
      <c r="AL462" s="61">
        <v>0</v>
      </c>
      <c r="AM462" s="62">
        <v>205766</v>
      </c>
      <c r="AN462" s="62">
        <v>3175420</v>
      </c>
      <c r="AO462" s="61">
        <v>0</v>
      </c>
      <c r="AP462" s="61"/>
      <c r="AQ462" s="62">
        <v>106601</v>
      </c>
      <c r="AR462" s="61"/>
      <c r="AS462" s="62">
        <v>353641</v>
      </c>
      <c r="AT462" s="62">
        <v>12734</v>
      </c>
      <c r="AU462" s="62">
        <v>2056130</v>
      </c>
      <c r="AV462" s="61"/>
      <c r="AW462" s="61">
        <v>0</v>
      </c>
      <c r="AX462" s="62">
        <v>543142</v>
      </c>
      <c r="AY462" s="61"/>
      <c r="AZ462" s="61">
        <v>0</v>
      </c>
      <c r="BA462" s="61"/>
      <c r="BB462" s="61">
        <v>0</v>
      </c>
      <c r="BC462" s="61">
        <v>0</v>
      </c>
      <c r="BD462" s="61">
        <v>0</v>
      </c>
      <c r="BE462" s="61"/>
      <c r="BF462" s="61">
        <v>0</v>
      </c>
      <c r="BG462" s="61"/>
      <c r="BH462" s="61">
        <v>0</v>
      </c>
      <c r="BI462" s="61"/>
      <c r="BJ462" s="62">
        <v>742450</v>
      </c>
      <c r="BK462" s="61"/>
      <c r="BL462" s="61">
        <v>0</v>
      </c>
      <c r="BM462" s="62">
        <v>1614659</v>
      </c>
      <c r="BN462" s="62">
        <v>-3338707</v>
      </c>
      <c r="BO462" s="61"/>
    </row>
    <row r="463" spans="1:67" x14ac:dyDescent="0.2">
      <c r="A463" s="63" t="s">
        <v>97</v>
      </c>
      <c r="B463" s="56" t="s">
        <v>158</v>
      </c>
      <c r="C463" s="56" t="s">
        <v>158</v>
      </c>
      <c r="D463" s="56">
        <v>2007</v>
      </c>
      <c r="E463" s="58">
        <v>69948925</v>
      </c>
      <c r="F463" s="58">
        <v>66397077</v>
      </c>
      <c r="G463" s="59">
        <v>62944276</v>
      </c>
      <c r="H463" s="59">
        <v>7004649</v>
      </c>
      <c r="I463" s="60">
        <v>0</v>
      </c>
      <c r="J463" s="58">
        <v>-3551848</v>
      </c>
      <c r="K463" s="61"/>
      <c r="L463" s="62">
        <v>482614</v>
      </c>
      <c r="M463" s="61"/>
      <c r="N463" s="61">
        <v>0</v>
      </c>
      <c r="O463" s="62">
        <v>3042168</v>
      </c>
      <c r="P463" s="61"/>
      <c r="Q463" s="61"/>
      <c r="R463" s="61"/>
      <c r="S463" s="61">
        <v>0</v>
      </c>
      <c r="T463" s="61">
        <v>0</v>
      </c>
      <c r="U463" s="61"/>
      <c r="V463" s="62">
        <v>199845</v>
      </c>
      <c r="W463" s="61"/>
      <c r="X463" s="61">
        <v>0</v>
      </c>
      <c r="Y463" s="62">
        <v>3876676</v>
      </c>
      <c r="Z463" s="62">
        <v>17907877</v>
      </c>
      <c r="AA463" s="61"/>
      <c r="AB463" s="62">
        <v>1110511</v>
      </c>
      <c r="AC463" s="62">
        <v>13937710</v>
      </c>
      <c r="AD463" s="61"/>
      <c r="AE463" s="62">
        <v>13618480</v>
      </c>
      <c r="AF463" s="61"/>
      <c r="AG463" s="62">
        <v>3006411</v>
      </c>
      <c r="AH463" s="62">
        <v>5761984</v>
      </c>
      <c r="AI463" s="61"/>
      <c r="AJ463" s="61">
        <v>0</v>
      </c>
      <c r="AK463" s="61">
        <v>0</v>
      </c>
      <c r="AL463" s="61">
        <v>0</v>
      </c>
      <c r="AM463" s="62">
        <v>205766</v>
      </c>
      <c r="AN463" s="62">
        <v>574900</v>
      </c>
      <c r="AO463" s="61">
        <v>0</v>
      </c>
      <c r="AP463" s="61"/>
      <c r="AQ463" s="62">
        <v>105183</v>
      </c>
      <c r="AR463" s="61"/>
      <c r="AS463" s="62">
        <v>477352</v>
      </c>
      <c r="AT463" s="62">
        <v>269379</v>
      </c>
      <c r="AU463" s="62">
        <v>2341913</v>
      </c>
      <c r="AV463" s="61"/>
      <c r="AW463" s="61">
        <v>0</v>
      </c>
      <c r="AX463" s="62">
        <v>586282</v>
      </c>
      <c r="AY463" s="61"/>
      <c r="AZ463" s="61">
        <v>0</v>
      </c>
      <c r="BA463" s="61"/>
      <c r="BB463" s="61">
        <v>0</v>
      </c>
      <c r="BC463" s="61">
        <v>0</v>
      </c>
      <c r="BD463" s="61">
        <v>0</v>
      </c>
      <c r="BE463" s="61"/>
      <c r="BF463" s="61">
        <v>0</v>
      </c>
      <c r="BG463" s="61"/>
      <c r="BH463" s="61">
        <v>0</v>
      </c>
      <c r="BI463" s="61"/>
      <c r="BJ463" s="62">
        <v>767510</v>
      </c>
      <c r="BK463" s="61"/>
      <c r="BL463" s="61">
        <v>0</v>
      </c>
      <c r="BM463" s="62">
        <v>1676364</v>
      </c>
      <c r="BN463" s="62">
        <v>-3551848</v>
      </c>
      <c r="BO463" s="61"/>
    </row>
    <row r="464" spans="1:67" x14ac:dyDescent="0.2">
      <c r="A464" s="63" t="s">
        <v>97</v>
      </c>
      <c r="B464" s="56" t="s">
        <v>158</v>
      </c>
      <c r="C464" s="56" t="s">
        <v>158</v>
      </c>
      <c r="D464" s="56">
        <v>2008</v>
      </c>
      <c r="E464" s="58">
        <v>75554432</v>
      </c>
      <c r="F464" s="58">
        <v>71667679</v>
      </c>
      <c r="G464" s="59">
        <v>64828160</v>
      </c>
      <c r="H464" s="59">
        <v>10726272</v>
      </c>
      <c r="I464" s="60">
        <v>0</v>
      </c>
      <c r="J464" s="58">
        <v>-3886753</v>
      </c>
      <c r="K464" s="61"/>
      <c r="L464" s="62">
        <v>117846</v>
      </c>
      <c r="M464" s="61"/>
      <c r="N464" s="61">
        <v>0</v>
      </c>
      <c r="O464" s="62">
        <v>339972</v>
      </c>
      <c r="P464" s="61"/>
      <c r="Q464" s="61"/>
      <c r="R464" s="61"/>
      <c r="S464" s="61">
        <v>0</v>
      </c>
      <c r="T464" s="61">
        <v>0</v>
      </c>
      <c r="U464" s="61"/>
      <c r="V464" s="62">
        <v>262044</v>
      </c>
      <c r="W464" s="61"/>
      <c r="X464" s="61">
        <v>0</v>
      </c>
      <c r="Y464" s="62">
        <v>4392510</v>
      </c>
      <c r="Z464" s="62">
        <v>18773029</v>
      </c>
      <c r="AA464" s="61"/>
      <c r="AB464" s="62">
        <v>1204240</v>
      </c>
      <c r="AC464" s="62">
        <v>14616203</v>
      </c>
      <c r="AD464" s="61"/>
      <c r="AE464" s="62">
        <v>14359933</v>
      </c>
      <c r="AF464" s="61"/>
      <c r="AG464" s="62">
        <v>3354546</v>
      </c>
      <c r="AH464" s="62">
        <v>7407837</v>
      </c>
      <c r="AI464" s="61"/>
      <c r="AJ464" s="61">
        <v>0</v>
      </c>
      <c r="AK464" s="61">
        <v>0</v>
      </c>
      <c r="AL464" s="61">
        <v>0</v>
      </c>
      <c r="AM464" s="62">
        <v>568511</v>
      </c>
      <c r="AN464" s="62">
        <v>3334581</v>
      </c>
      <c r="AO464" s="61">
        <v>0</v>
      </c>
      <c r="AP464" s="61"/>
      <c r="AQ464" s="62">
        <v>124426</v>
      </c>
      <c r="AR464" s="61"/>
      <c r="AS464" s="62">
        <v>523217</v>
      </c>
      <c r="AT464" s="62">
        <v>479663</v>
      </c>
      <c r="AU464" s="62">
        <v>2519106</v>
      </c>
      <c r="AV464" s="61"/>
      <c r="AW464" s="61">
        <v>0</v>
      </c>
      <c r="AX464" s="62">
        <v>638613</v>
      </c>
      <c r="AY464" s="61"/>
      <c r="AZ464" s="61">
        <v>0</v>
      </c>
      <c r="BA464" s="61"/>
      <c r="BB464" s="61">
        <v>0</v>
      </c>
      <c r="BC464" s="61">
        <v>0</v>
      </c>
      <c r="BD464" s="61">
        <v>0</v>
      </c>
      <c r="BE464" s="61"/>
      <c r="BF464" s="61">
        <v>0</v>
      </c>
      <c r="BG464" s="61"/>
      <c r="BH464" s="61">
        <v>0</v>
      </c>
      <c r="BI464" s="61"/>
      <c r="BJ464" s="62">
        <v>787728</v>
      </c>
      <c r="BK464" s="61"/>
      <c r="BL464" s="61">
        <v>0</v>
      </c>
      <c r="BM464" s="62">
        <v>1750427</v>
      </c>
      <c r="BN464" s="62">
        <v>-3886753</v>
      </c>
      <c r="BO464" s="61"/>
    </row>
    <row r="465" spans="1:67" x14ac:dyDescent="0.2">
      <c r="A465" s="66" t="s">
        <v>97</v>
      </c>
      <c r="B465" s="56" t="s">
        <v>158</v>
      </c>
      <c r="C465" s="56" t="s">
        <v>158</v>
      </c>
      <c r="D465" s="56">
        <v>2009</v>
      </c>
      <c r="E465" s="58">
        <v>79747852</v>
      </c>
      <c r="F465" s="58">
        <v>75580335</v>
      </c>
      <c r="G465" s="59">
        <v>68376874</v>
      </c>
      <c r="H465" s="59">
        <v>11370978</v>
      </c>
      <c r="I465" s="60">
        <v>0</v>
      </c>
      <c r="J465" s="58">
        <v>-4167517</v>
      </c>
      <c r="K465" s="61"/>
      <c r="L465" s="62">
        <v>138846</v>
      </c>
      <c r="M465" s="61"/>
      <c r="N465" s="61">
        <v>0</v>
      </c>
      <c r="O465" s="62">
        <v>360571</v>
      </c>
      <c r="P465" s="61"/>
      <c r="Q465" s="61"/>
      <c r="R465" s="61"/>
      <c r="S465" s="61">
        <v>0</v>
      </c>
      <c r="T465" s="61">
        <v>0</v>
      </c>
      <c r="U465" s="61"/>
      <c r="V465" s="62">
        <v>856006</v>
      </c>
      <c r="W465" s="61"/>
      <c r="X465" s="61">
        <v>0</v>
      </c>
      <c r="Y465" s="62">
        <v>4727920</v>
      </c>
      <c r="Z465" s="62">
        <v>19720572</v>
      </c>
      <c r="AA465" s="61"/>
      <c r="AB465" s="62">
        <v>1438246</v>
      </c>
      <c r="AC465" s="62">
        <v>15162586</v>
      </c>
      <c r="AD465" s="61"/>
      <c r="AE465" s="62">
        <v>14974649</v>
      </c>
      <c r="AF465" s="61"/>
      <c r="AG465" s="62">
        <v>3701746</v>
      </c>
      <c r="AH465" s="62">
        <v>7295732</v>
      </c>
      <c r="AI465" s="61"/>
      <c r="AJ465" s="61">
        <v>0</v>
      </c>
      <c r="AK465" s="61">
        <v>0</v>
      </c>
      <c r="AL465" s="61">
        <v>0</v>
      </c>
      <c r="AM465" s="62">
        <v>603391</v>
      </c>
      <c r="AN465" s="62">
        <v>3450659</v>
      </c>
      <c r="AO465" s="61">
        <v>0</v>
      </c>
      <c r="AP465" s="61"/>
      <c r="AQ465" s="62">
        <v>131282</v>
      </c>
      <c r="AR465" s="61"/>
      <c r="AS465" s="62">
        <v>542537</v>
      </c>
      <c r="AT465" s="62">
        <v>553230</v>
      </c>
      <c r="AU465" s="62">
        <v>2770547</v>
      </c>
      <c r="AV465" s="61"/>
      <c r="AW465" s="61">
        <v>0</v>
      </c>
      <c r="AX465" s="62">
        <v>685665</v>
      </c>
      <c r="AY465" s="61"/>
      <c r="AZ465" s="61">
        <v>0</v>
      </c>
      <c r="BA465" s="61"/>
      <c r="BB465" s="61">
        <v>0</v>
      </c>
      <c r="BC465" s="61">
        <v>0</v>
      </c>
      <c r="BD465" s="61">
        <v>0</v>
      </c>
      <c r="BE465" s="61"/>
      <c r="BF465" s="61">
        <v>0</v>
      </c>
      <c r="BG465" s="61"/>
      <c r="BH465" s="61">
        <v>0</v>
      </c>
      <c r="BI465" s="61"/>
      <c r="BJ465" s="62">
        <v>802591</v>
      </c>
      <c r="BK465" s="61"/>
      <c r="BL465" s="61">
        <v>0</v>
      </c>
      <c r="BM465" s="62">
        <v>1831076</v>
      </c>
      <c r="BN465" s="62">
        <v>-4167517</v>
      </c>
      <c r="BO465" s="61"/>
    </row>
    <row r="466" spans="1:67" x14ac:dyDescent="0.2">
      <c r="A466" s="66" t="s">
        <v>97</v>
      </c>
      <c r="B466" s="56" t="s">
        <v>158</v>
      </c>
      <c r="C466" s="56" t="s">
        <v>158</v>
      </c>
      <c r="D466" s="56">
        <v>2010</v>
      </c>
      <c r="E466" s="58">
        <v>85609842</v>
      </c>
      <c r="F466" s="58">
        <v>81164874</v>
      </c>
      <c r="G466" s="59">
        <v>72649458</v>
      </c>
      <c r="H466" s="59">
        <v>12960384</v>
      </c>
      <c r="I466" s="60">
        <v>0</v>
      </c>
      <c r="J466" s="58">
        <v>-4444968</v>
      </c>
      <c r="K466" s="61"/>
      <c r="L466" s="62">
        <v>136346</v>
      </c>
      <c r="M466" s="61"/>
      <c r="N466" s="61">
        <v>0</v>
      </c>
      <c r="O466" s="62">
        <v>339434</v>
      </c>
      <c r="P466" s="61"/>
      <c r="Q466" s="61"/>
      <c r="R466" s="61"/>
      <c r="S466" s="61">
        <v>0</v>
      </c>
      <c r="T466" s="61">
        <v>0</v>
      </c>
      <c r="U466" s="61"/>
      <c r="V466" s="62">
        <v>853332</v>
      </c>
      <c r="W466" s="61"/>
      <c r="X466" s="61">
        <v>0</v>
      </c>
      <c r="Y466" s="62">
        <v>5387831</v>
      </c>
      <c r="Z466" s="62">
        <v>20773735</v>
      </c>
      <c r="AA466" s="61"/>
      <c r="AB466" s="62">
        <v>1978614</v>
      </c>
      <c r="AC466" s="62">
        <v>15805294</v>
      </c>
      <c r="AD466" s="61"/>
      <c r="AE466" s="62">
        <v>15780622</v>
      </c>
      <c r="AF466" s="61"/>
      <c r="AG466" s="62">
        <v>4105563</v>
      </c>
      <c r="AH466" s="62">
        <v>7488687</v>
      </c>
      <c r="AI466" s="61"/>
      <c r="AJ466" s="61">
        <v>0</v>
      </c>
      <c r="AK466" s="61">
        <v>0</v>
      </c>
      <c r="AL466" s="61">
        <v>0</v>
      </c>
      <c r="AM466" s="62">
        <v>909454</v>
      </c>
      <c r="AN466" s="62">
        <v>3755199</v>
      </c>
      <c r="AO466" s="61">
        <v>0</v>
      </c>
      <c r="AP466" s="61"/>
      <c r="AQ466" s="62">
        <v>141143</v>
      </c>
      <c r="AR466" s="61"/>
      <c r="AS466" s="62">
        <v>644505</v>
      </c>
      <c r="AT466" s="62">
        <v>549807</v>
      </c>
      <c r="AU466" s="62">
        <v>3347618</v>
      </c>
      <c r="AV466" s="61"/>
      <c r="AW466" s="61">
        <v>0</v>
      </c>
      <c r="AX466" s="62">
        <v>787237</v>
      </c>
      <c r="AY466" s="61"/>
      <c r="AZ466" s="61">
        <v>0</v>
      </c>
      <c r="BA466" s="61"/>
      <c r="BB466" s="61">
        <v>0</v>
      </c>
      <c r="BC466" s="61">
        <v>0</v>
      </c>
      <c r="BD466" s="61">
        <v>0</v>
      </c>
      <c r="BE466" s="61"/>
      <c r="BF466" s="61">
        <v>0</v>
      </c>
      <c r="BG466" s="61"/>
      <c r="BH466" s="61">
        <v>0</v>
      </c>
      <c r="BI466" s="61"/>
      <c r="BJ466" s="62">
        <v>822367</v>
      </c>
      <c r="BK466" s="61"/>
      <c r="BL466" s="61">
        <v>0</v>
      </c>
      <c r="BM466" s="62">
        <v>2003054</v>
      </c>
      <c r="BN466" s="62">
        <v>-4444968</v>
      </c>
      <c r="BO466" s="61"/>
    </row>
    <row r="467" spans="1:67" x14ac:dyDescent="0.2">
      <c r="A467" s="66" t="s">
        <v>97</v>
      </c>
      <c r="B467" s="56" t="s">
        <v>158</v>
      </c>
      <c r="C467" s="56" t="s">
        <v>158</v>
      </c>
      <c r="D467" s="56">
        <v>2011</v>
      </c>
      <c r="E467" s="58">
        <v>89517793</v>
      </c>
      <c r="F467" s="58">
        <v>84750571</v>
      </c>
      <c r="G467" s="59">
        <v>76622292</v>
      </c>
      <c r="H467" s="59">
        <v>12895501</v>
      </c>
      <c r="I467" s="60">
        <v>0</v>
      </c>
      <c r="J467" s="58">
        <v>-4767222</v>
      </c>
      <c r="K467" s="61"/>
      <c r="L467" s="62">
        <v>440280</v>
      </c>
      <c r="M467" s="61"/>
      <c r="N467" s="61">
        <v>0</v>
      </c>
      <c r="O467" s="62">
        <v>794120</v>
      </c>
      <c r="P467" s="61"/>
      <c r="Q467" s="61"/>
      <c r="R467" s="61"/>
      <c r="S467" s="61">
        <v>0</v>
      </c>
      <c r="T467" s="61">
        <v>0</v>
      </c>
      <c r="U467" s="61"/>
      <c r="V467" s="62">
        <v>917869</v>
      </c>
      <c r="W467" s="61"/>
      <c r="X467" s="61">
        <v>0</v>
      </c>
      <c r="Y467" s="62">
        <v>5851870</v>
      </c>
      <c r="Z467" s="62">
        <v>21943674</v>
      </c>
      <c r="AA467" s="61"/>
      <c r="AB467" s="62">
        <v>2197109</v>
      </c>
      <c r="AC467" s="62">
        <v>16819816</v>
      </c>
      <c r="AD467" s="61"/>
      <c r="AE467" s="62">
        <v>16433800</v>
      </c>
      <c r="AF467" s="61"/>
      <c r="AG467" s="62">
        <v>4156973</v>
      </c>
      <c r="AH467" s="62">
        <v>7066781</v>
      </c>
      <c r="AI467" s="61"/>
      <c r="AJ467" s="61">
        <v>0</v>
      </c>
      <c r="AK467" s="61">
        <v>0</v>
      </c>
      <c r="AL467" s="61">
        <v>0</v>
      </c>
      <c r="AM467" s="62">
        <v>938209</v>
      </c>
      <c r="AN467" s="62">
        <v>3447554</v>
      </c>
      <c r="AO467" s="61">
        <v>0</v>
      </c>
      <c r="AP467" s="61"/>
      <c r="AQ467" s="62">
        <v>169398</v>
      </c>
      <c r="AR467" s="61"/>
      <c r="AS467" s="62">
        <v>703658</v>
      </c>
      <c r="AT467" s="62">
        <v>484666</v>
      </c>
      <c r="AU467" s="62">
        <v>3464038</v>
      </c>
      <c r="AV467" s="61"/>
      <c r="AW467" s="61">
        <v>0</v>
      </c>
      <c r="AX467" s="62">
        <v>809870</v>
      </c>
      <c r="AY467" s="61"/>
      <c r="AZ467" s="61">
        <v>0</v>
      </c>
      <c r="BA467" s="61"/>
      <c r="BB467" s="61">
        <v>0</v>
      </c>
      <c r="BC467" s="61">
        <v>0</v>
      </c>
      <c r="BD467" s="61">
        <v>0</v>
      </c>
      <c r="BE467" s="61"/>
      <c r="BF467" s="61">
        <v>0</v>
      </c>
      <c r="BG467" s="61"/>
      <c r="BH467" s="61">
        <v>0</v>
      </c>
      <c r="BI467" s="61"/>
      <c r="BJ467" s="62">
        <v>777800</v>
      </c>
      <c r="BK467" s="61"/>
      <c r="BL467" s="61">
        <v>0</v>
      </c>
      <c r="BM467" s="62">
        <v>2100308</v>
      </c>
      <c r="BN467" s="62">
        <v>-4767222</v>
      </c>
      <c r="BO467" s="61"/>
    </row>
    <row r="468" spans="1:67" x14ac:dyDescent="0.2">
      <c r="A468" s="66" t="s">
        <v>97</v>
      </c>
      <c r="B468" s="56" t="s">
        <v>158</v>
      </c>
      <c r="C468" s="56" t="s">
        <v>387</v>
      </c>
      <c r="D468" s="56">
        <v>1989</v>
      </c>
      <c r="E468" s="58">
        <v>1038133</v>
      </c>
      <c r="F468" s="58">
        <v>1004998</v>
      </c>
      <c r="G468" s="59">
        <v>841458</v>
      </c>
      <c r="H468" s="59">
        <v>196675</v>
      </c>
      <c r="I468" s="60">
        <v>0</v>
      </c>
      <c r="J468" s="58">
        <v>-33135</v>
      </c>
      <c r="K468" s="62">
        <v>9731</v>
      </c>
      <c r="L468" s="61"/>
      <c r="M468" s="61"/>
      <c r="N468" s="61"/>
      <c r="O468" s="61"/>
      <c r="P468" s="62">
        <v>64358</v>
      </c>
      <c r="Q468" s="61"/>
      <c r="R468" s="61"/>
      <c r="S468" s="61"/>
      <c r="T468" s="61"/>
      <c r="U468" s="61"/>
      <c r="V468" s="61"/>
      <c r="W468" s="62">
        <v>56125</v>
      </c>
      <c r="X468" s="61"/>
      <c r="Y468" s="61"/>
      <c r="Z468" s="61"/>
      <c r="AA468" s="62">
        <v>318060</v>
      </c>
      <c r="AB468" s="61"/>
      <c r="AC468" s="61"/>
      <c r="AD468" s="62">
        <v>210266</v>
      </c>
      <c r="AE468" s="61"/>
      <c r="AF468" s="62">
        <v>122389</v>
      </c>
      <c r="AG468" s="61"/>
      <c r="AH468" s="61"/>
      <c r="AI468" s="62">
        <v>60529</v>
      </c>
      <c r="AJ468" s="61"/>
      <c r="AK468" s="61"/>
      <c r="AL468" s="61"/>
      <c r="AM468" s="61"/>
      <c r="AN468" s="61"/>
      <c r="AO468" s="61"/>
      <c r="AP468" s="62">
        <v>5381</v>
      </c>
      <c r="AQ468" s="61"/>
      <c r="AR468" s="62">
        <v>4803</v>
      </c>
      <c r="AS468" s="61"/>
      <c r="AT468" s="61"/>
      <c r="AU468" s="61"/>
      <c r="AV468" s="61"/>
      <c r="AW468" s="61"/>
      <c r="AX468" s="61"/>
      <c r="AY468" s="62">
        <v>21991</v>
      </c>
      <c r="AZ468" s="61"/>
      <c r="BA468" s="62">
        <v>164500</v>
      </c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2">
        <v>-33135</v>
      </c>
    </row>
    <row r="469" spans="1:67" x14ac:dyDescent="0.2">
      <c r="A469" s="66" t="s">
        <v>97</v>
      </c>
      <c r="B469" s="56" t="s">
        <v>158</v>
      </c>
      <c r="C469" s="56" t="s">
        <v>387</v>
      </c>
      <c r="D469" s="56">
        <v>1990</v>
      </c>
      <c r="E469" s="58">
        <v>1097994</v>
      </c>
      <c r="F469" s="58">
        <v>1064859</v>
      </c>
      <c r="G469" s="59">
        <v>859778</v>
      </c>
      <c r="H469" s="59">
        <v>238216</v>
      </c>
      <c r="I469" s="60">
        <v>0</v>
      </c>
      <c r="J469" s="58">
        <v>-33135</v>
      </c>
      <c r="K469" s="62">
        <v>9731</v>
      </c>
      <c r="L469" s="61"/>
      <c r="M469" s="61"/>
      <c r="N469" s="61"/>
      <c r="O469" s="61"/>
      <c r="P469" s="62">
        <v>64358</v>
      </c>
      <c r="Q469" s="61"/>
      <c r="R469" s="61"/>
      <c r="S469" s="61"/>
      <c r="T469" s="61"/>
      <c r="U469" s="61"/>
      <c r="V469" s="61"/>
      <c r="W469" s="62">
        <v>56125</v>
      </c>
      <c r="X469" s="61"/>
      <c r="Y469" s="61"/>
      <c r="Z469" s="61"/>
      <c r="AA469" s="62">
        <v>331109</v>
      </c>
      <c r="AB469" s="61"/>
      <c r="AC469" s="61"/>
      <c r="AD469" s="62">
        <v>214577</v>
      </c>
      <c r="AE469" s="61"/>
      <c r="AF469" s="62">
        <v>122527</v>
      </c>
      <c r="AG469" s="61"/>
      <c r="AH469" s="61"/>
      <c r="AI469" s="62">
        <v>61351</v>
      </c>
      <c r="AJ469" s="61"/>
      <c r="AK469" s="61"/>
      <c r="AL469" s="61"/>
      <c r="AM469" s="61"/>
      <c r="AN469" s="61"/>
      <c r="AO469" s="61"/>
      <c r="AP469" s="62">
        <v>6662</v>
      </c>
      <c r="AQ469" s="61"/>
      <c r="AR469" s="62">
        <v>4803</v>
      </c>
      <c r="AS469" s="61"/>
      <c r="AT469" s="61"/>
      <c r="AU469" s="61"/>
      <c r="AV469" s="61"/>
      <c r="AW469" s="61"/>
      <c r="AX469" s="61"/>
      <c r="AY469" s="62">
        <v>24450</v>
      </c>
      <c r="AZ469" s="61"/>
      <c r="BA469" s="62">
        <v>202301</v>
      </c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2">
        <v>-33135</v>
      </c>
    </row>
    <row r="470" spans="1:67" x14ac:dyDescent="0.2">
      <c r="A470" s="66" t="s">
        <v>97</v>
      </c>
      <c r="B470" s="56" t="s">
        <v>158</v>
      </c>
      <c r="C470" s="56" t="s">
        <v>387</v>
      </c>
      <c r="D470" s="56">
        <v>1991</v>
      </c>
      <c r="E470" s="58">
        <v>1138487</v>
      </c>
      <c r="F470" s="58">
        <v>1105352</v>
      </c>
      <c r="G470" s="59">
        <v>898188</v>
      </c>
      <c r="H470" s="59">
        <v>240299</v>
      </c>
      <c r="I470" s="60">
        <v>0</v>
      </c>
      <c r="J470" s="58">
        <v>-33135</v>
      </c>
      <c r="K470" s="62">
        <v>9731</v>
      </c>
      <c r="L470" s="61"/>
      <c r="M470" s="61"/>
      <c r="N470" s="61"/>
      <c r="O470" s="61"/>
      <c r="P470" s="62">
        <v>64358</v>
      </c>
      <c r="Q470" s="61"/>
      <c r="R470" s="61"/>
      <c r="S470" s="61"/>
      <c r="T470" s="61"/>
      <c r="U470" s="61"/>
      <c r="V470" s="61"/>
      <c r="W470" s="62">
        <v>56125</v>
      </c>
      <c r="X470" s="61"/>
      <c r="Y470" s="61"/>
      <c r="Z470" s="61"/>
      <c r="AA470" s="62">
        <v>352881</v>
      </c>
      <c r="AB470" s="61"/>
      <c r="AC470" s="61"/>
      <c r="AD470" s="62">
        <v>227736</v>
      </c>
      <c r="AE470" s="61"/>
      <c r="AF470" s="62">
        <v>123662</v>
      </c>
      <c r="AG470" s="61"/>
      <c r="AH470" s="61"/>
      <c r="AI470" s="62">
        <v>63695</v>
      </c>
      <c r="AJ470" s="61"/>
      <c r="AK470" s="61"/>
      <c r="AL470" s="61"/>
      <c r="AM470" s="61"/>
      <c r="AN470" s="61"/>
      <c r="AO470" s="61"/>
      <c r="AP470" s="62">
        <v>7077</v>
      </c>
      <c r="AQ470" s="61"/>
      <c r="AR470" s="62">
        <v>4803</v>
      </c>
      <c r="AS470" s="61"/>
      <c r="AT470" s="61"/>
      <c r="AU470" s="61"/>
      <c r="AV470" s="61"/>
      <c r="AW470" s="61"/>
      <c r="AX470" s="61"/>
      <c r="AY470" s="62">
        <v>25596</v>
      </c>
      <c r="AZ470" s="61"/>
      <c r="BA470" s="62">
        <v>202823</v>
      </c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2">
        <v>-33135</v>
      </c>
    </row>
    <row r="471" spans="1:67" x14ac:dyDescent="0.2">
      <c r="A471" s="66" t="s">
        <v>97</v>
      </c>
      <c r="B471" s="56" t="s">
        <v>158</v>
      </c>
      <c r="C471" s="56" t="s">
        <v>387</v>
      </c>
      <c r="D471" s="56">
        <v>1992</v>
      </c>
      <c r="E471" s="58">
        <v>1186975</v>
      </c>
      <c r="F471" s="58">
        <v>1153840</v>
      </c>
      <c r="G471" s="59">
        <v>944860</v>
      </c>
      <c r="H471" s="59">
        <v>242115</v>
      </c>
      <c r="I471" s="60">
        <v>0</v>
      </c>
      <c r="J471" s="58">
        <v>-33135</v>
      </c>
      <c r="K471" s="62">
        <v>9731</v>
      </c>
      <c r="L471" s="61"/>
      <c r="M471" s="61"/>
      <c r="N471" s="61"/>
      <c r="O471" s="61"/>
      <c r="P471" s="62">
        <v>64358</v>
      </c>
      <c r="Q471" s="61"/>
      <c r="R471" s="61"/>
      <c r="S471" s="61"/>
      <c r="T471" s="61"/>
      <c r="U471" s="61"/>
      <c r="V471" s="61"/>
      <c r="W471" s="62">
        <v>56125</v>
      </c>
      <c r="X471" s="61"/>
      <c r="Y471" s="61"/>
      <c r="Z471" s="61"/>
      <c r="AA471" s="62">
        <v>372501</v>
      </c>
      <c r="AB471" s="61"/>
      <c r="AC471" s="61"/>
      <c r="AD471" s="62">
        <v>242844</v>
      </c>
      <c r="AE471" s="61"/>
      <c r="AF471" s="62">
        <v>125615</v>
      </c>
      <c r="AG471" s="61"/>
      <c r="AH471" s="61"/>
      <c r="AI471" s="62">
        <v>73686</v>
      </c>
      <c r="AJ471" s="61"/>
      <c r="AK471" s="61"/>
      <c r="AL471" s="61"/>
      <c r="AM471" s="61"/>
      <c r="AN471" s="61"/>
      <c r="AO471" s="61"/>
      <c r="AP471" s="62">
        <v>8309</v>
      </c>
      <c r="AQ471" s="61"/>
      <c r="AR471" s="62">
        <v>6719</v>
      </c>
      <c r="AS471" s="61"/>
      <c r="AT471" s="61"/>
      <c r="AU471" s="61"/>
      <c r="AV471" s="61"/>
      <c r="AW471" s="61"/>
      <c r="AX471" s="61"/>
      <c r="AY471" s="62">
        <v>26859</v>
      </c>
      <c r="AZ471" s="61"/>
      <c r="BA471" s="62">
        <v>200228</v>
      </c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2">
        <v>-33135</v>
      </c>
    </row>
    <row r="472" spans="1:67" x14ac:dyDescent="0.2">
      <c r="A472" s="66" t="s">
        <v>97</v>
      </c>
      <c r="B472" s="56" t="s">
        <v>158</v>
      </c>
      <c r="C472" s="56" t="s">
        <v>387</v>
      </c>
      <c r="D472" s="56">
        <v>1993</v>
      </c>
      <c r="E472" s="58">
        <v>1248903</v>
      </c>
      <c r="F472" s="58">
        <v>1215768</v>
      </c>
      <c r="G472" s="59">
        <v>984534</v>
      </c>
      <c r="H472" s="59">
        <v>264369</v>
      </c>
      <c r="I472" s="60">
        <v>0</v>
      </c>
      <c r="J472" s="58">
        <v>-33135</v>
      </c>
      <c r="K472" s="62">
        <v>9731</v>
      </c>
      <c r="L472" s="61"/>
      <c r="M472" s="61"/>
      <c r="N472" s="61"/>
      <c r="O472" s="61"/>
      <c r="P472" s="62">
        <v>77187</v>
      </c>
      <c r="Q472" s="61"/>
      <c r="R472" s="61"/>
      <c r="S472" s="61"/>
      <c r="T472" s="61"/>
      <c r="U472" s="61"/>
      <c r="V472" s="61"/>
      <c r="W472" s="62">
        <v>56125</v>
      </c>
      <c r="X472" s="61"/>
      <c r="Y472" s="61"/>
      <c r="Z472" s="61"/>
      <c r="AA472" s="62">
        <v>379739</v>
      </c>
      <c r="AB472" s="61"/>
      <c r="AC472" s="61"/>
      <c r="AD472" s="62">
        <v>251949</v>
      </c>
      <c r="AE472" s="61"/>
      <c r="AF472" s="62">
        <v>127356</v>
      </c>
      <c r="AG472" s="61"/>
      <c r="AH472" s="61"/>
      <c r="AI472" s="62">
        <v>82447</v>
      </c>
      <c r="AJ472" s="61"/>
      <c r="AK472" s="61"/>
      <c r="AL472" s="61"/>
      <c r="AM472" s="61"/>
      <c r="AN472" s="61"/>
      <c r="AO472" s="61"/>
      <c r="AP472" s="62">
        <v>8309</v>
      </c>
      <c r="AQ472" s="61"/>
      <c r="AR472" s="62">
        <v>7028</v>
      </c>
      <c r="AS472" s="61"/>
      <c r="AT472" s="61"/>
      <c r="AU472" s="61"/>
      <c r="AV472" s="61"/>
      <c r="AW472" s="61"/>
      <c r="AX472" s="61"/>
      <c r="AY472" s="62">
        <v>26155</v>
      </c>
      <c r="AZ472" s="61"/>
      <c r="BA472" s="62">
        <v>222877</v>
      </c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2">
        <v>-33135</v>
      </c>
    </row>
    <row r="473" spans="1:67" x14ac:dyDescent="0.2">
      <c r="A473" s="66" t="s">
        <v>97</v>
      </c>
      <c r="B473" s="56" t="s">
        <v>158</v>
      </c>
      <c r="C473" s="56" t="s">
        <v>387</v>
      </c>
      <c r="D473" s="56">
        <v>1994</v>
      </c>
      <c r="E473" s="58">
        <v>1325492</v>
      </c>
      <c r="F473" s="58">
        <v>1225310</v>
      </c>
      <c r="G473" s="59">
        <v>1042998</v>
      </c>
      <c r="H473" s="59">
        <v>282494</v>
      </c>
      <c r="I473" s="60">
        <v>0</v>
      </c>
      <c r="J473" s="58">
        <v>-100182</v>
      </c>
      <c r="K473" s="62">
        <v>9731</v>
      </c>
      <c r="L473" s="61"/>
      <c r="M473" s="61"/>
      <c r="N473" s="61"/>
      <c r="O473" s="61"/>
      <c r="P473" s="62">
        <v>103015</v>
      </c>
      <c r="Q473" s="61"/>
      <c r="R473" s="61"/>
      <c r="S473" s="61"/>
      <c r="T473" s="61"/>
      <c r="U473" s="61"/>
      <c r="V473" s="61"/>
      <c r="W473" s="62">
        <v>56125</v>
      </c>
      <c r="X473" s="61"/>
      <c r="Y473" s="61"/>
      <c r="Z473" s="61"/>
      <c r="AA473" s="62">
        <v>387386</v>
      </c>
      <c r="AB473" s="61"/>
      <c r="AC473" s="61"/>
      <c r="AD473" s="62">
        <v>262797</v>
      </c>
      <c r="AE473" s="61"/>
      <c r="AF473" s="62">
        <v>129911</v>
      </c>
      <c r="AG473" s="61"/>
      <c r="AH473" s="61"/>
      <c r="AI473" s="62">
        <v>94033</v>
      </c>
      <c r="AJ473" s="61"/>
      <c r="AK473" s="61"/>
      <c r="AL473" s="61"/>
      <c r="AM473" s="61"/>
      <c r="AN473" s="61"/>
      <c r="AO473" s="61"/>
      <c r="AP473" s="62">
        <v>8818</v>
      </c>
      <c r="AQ473" s="61"/>
      <c r="AR473" s="62">
        <v>7028</v>
      </c>
      <c r="AS473" s="61"/>
      <c r="AT473" s="61"/>
      <c r="AU473" s="61"/>
      <c r="AV473" s="61"/>
      <c r="AW473" s="61"/>
      <c r="AX473" s="61"/>
      <c r="AY473" s="62">
        <v>29337</v>
      </c>
      <c r="AZ473" s="61"/>
      <c r="BA473" s="62">
        <v>237311</v>
      </c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2">
        <v>-100182</v>
      </c>
    </row>
    <row r="474" spans="1:67" x14ac:dyDescent="0.2">
      <c r="A474" s="66" t="s">
        <v>97</v>
      </c>
      <c r="B474" s="56" t="s">
        <v>158</v>
      </c>
      <c r="C474" s="56" t="s">
        <v>387</v>
      </c>
      <c r="D474" s="56">
        <v>1995</v>
      </c>
      <c r="E474" s="58">
        <v>1403508</v>
      </c>
      <c r="F474" s="58">
        <v>1298680</v>
      </c>
      <c r="G474" s="59">
        <v>1099569</v>
      </c>
      <c r="H474" s="59">
        <v>303939</v>
      </c>
      <c r="I474" s="60">
        <v>0</v>
      </c>
      <c r="J474" s="58">
        <v>-104828</v>
      </c>
      <c r="K474" s="62">
        <v>9731</v>
      </c>
      <c r="L474" s="61"/>
      <c r="M474" s="61"/>
      <c r="N474" s="61"/>
      <c r="O474" s="61"/>
      <c r="P474" s="62">
        <v>110898</v>
      </c>
      <c r="Q474" s="61"/>
      <c r="R474" s="61"/>
      <c r="S474" s="61"/>
      <c r="T474" s="61"/>
      <c r="U474" s="61"/>
      <c r="V474" s="61"/>
      <c r="W474" s="62">
        <v>56125</v>
      </c>
      <c r="X474" s="61"/>
      <c r="Y474" s="61"/>
      <c r="Z474" s="61"/>
      <c r="AA474" s="62">
        <v>412357</v>
      </c>
      <c r="AB474" s="61"/>
      <c r="AC474" s="61"/>
      <c r="AD474" s="62">
        <v>277343</v>
      </c>
      <c r="AE474" s="61"/>
      <c r="AF474" s="62">
        <v>129911</v>
      </c>
      <c r="AG474" s="61"/>
      <c r="AH474" s="61"/>
      <c r="AI474" s="62">
        <v>103204</v>
      </c>
      <c r="AJ474" s="61"/>
      <c r="AK474" s="61"/>
      <c r="AL474" s="61"/>
      <c r="AM474" s="61"/>
      <c r="AN474" s="61"/>
      <c r="AO474" s="61"/>
      <c r="AP474" s="62">
        <v>9372</v>
      </c>
      <c r="AQ474" s="61"/>
      <c r="AR474" s="62">
        <v>7028</v>
      </c>
      <c r="AS474" s="61"/>
      <c r="AT474" s="61"/>
      <c r="AU474" s="61"/>
      <c r="AV474" s="61"/>
      <c r="AW474" s="61"/>
      <c r="AX474" s="61"/>
      <c r="AY474" s="62">
        <v>30145</v>
      </c>
      <c r="AZ474" s="61"/>
      <c r="BA474" s="62">
        <v>257394</v>
      </c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2">
        <v>-104828</v>
      </c>
    </row>
    <row r="475" spans="1:67" x14ac:dyDescent="0.2">
      <c r="A475" s="66" t="s">
        <v>97</v>
      </c>
      <c r="B475" s="56" t="s">
        <v>158</v>
      </c>
      <c r="C475" s="56" t="s">
        <v>387</v>
      </c>
      <c r="D475" s="56">
        <v>1996</v>
      </c>
      <c r="E475" s="58">
        <v>1640801</v>
      </c>
      <c r="F475" s="58">
        <v>1534101</v>
      </c>
      <c r="G475" s="59">
        <v>1158555</v>
      </c>
      <c r="H475" s="59">
        <v>482246</v>
      </c>
      <c r="I475" s="60">
        <v>0</v>
      </c>
      <c r="J475" s="58">
        <v>-106700</v>
      </c>
      <c r="K475" s="62">
        <v>14203</v>
      </c>
      <c r="L475" s="61"/>
      <c r="M475" s="61"/>
      <c r="N475" s="61"/>
      <c r="O475" s="61"/>
      <c r="P475" s="62">
        <v>110898</v>
      </c>
      <c r="Q475" s="61"/>
      <c r="R475" s="61"/>
      <c r="S475" s="61"/>
      <c r="T475" s="61"/>
      <c r="U475" s="61"/>
      <c r="V475" s="61"/>
      <c r="W475" s="62">
        <v>56125</v>
      </c>
      <c r="X475" s="61"/>
      <c r="Y475" s="61"/>
      <c r="Z475" s="61"/>
      <c r="AA475" s="62">
        <v>453076</v>
      </c>
      <c r="AB475" s="61"/>
      <c r="AC475" s="61"/>
      <c r="AD475" s="62">
        <v>288038</v>
      </c>
      <c r="AE475" s="61"/>
      <c r="AF475" s="62">
        <v>129911</v>
      </c>
      <c r="AG475" s="61"/>
      <c r="AH475" s="61"/>
      <c r="AI475" s="62">
        <v>106304</v>
      </c>
      <c r="AJ475" s="61"/>
      <c r="AK475" s="61"/>
      <c r="AL475" s="61"/>
      <c r="AM475" s="61"/>
      <c r="AN475" s="61"/>
      <c r="AO475" s="61"/>
      <c r="AP475" s="62">
        <v>9372</v>
      </c>
      <c r="AQ475" s="61"/>
      <c r="AR475" s="62">
        <v>9147</v>
      </c>
      <c r="AS475" s="61"/>
      <c r="AT475" s="61"/>
      <c r="AU475" s="61"/>
      <c r="AV475" s="61"/>
      <c r="AW475" s="61"/>
      <c r="AX475" s="61"/>
      <c r="AY475" s="62">
        <v>31740</v>
      </c>
      <c r="AZ475" s="61"/>
      <c r="BA475" s="62">
        <v>431987</v>
      </c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2">
        <v>-106700</v>
      </c>
    </row>
    <row r="476" spans="1:67" x14ac:dyDescent="0.2">
      <c r="A476" s="66" t="s">
        <v>97</v>
      </c>
      <c r="B476" s="56" t="s">
        <v>158</v>
      </c>
      <c r="C476" s="56" t="s">
        <v>387</v>
      </c>
      <c r="D476" s="56">
        <v>1997</v>
      </c>
      <c r="E476" s="58">
        <v>1702245</v>
      </c>
      <c r="F476" s="58">
        <v>1591565</v>
      </c>
      <c r="G476" s="59">
        <v>1213902</v>
      </c>
      <c r="H476" s="59">
        <v>488343</v>
      </c>
      <c r="I476" s="60">
        <v>0</v>
      </c>
      <c r="J476" s="58">
        <v>-110680</v>
      </c>
      <c r="K476" s="62">
        <v>14203</v>
      </c>
      <c r="L476" s="61"/>
      <c r="M476" s="61"/>
      <c r="N476" s="61"/>
      <c r="O476" s="61"/>
      <c r="P476" s="62">
        <v>110898</v>
      </c>
      <c r="Q476" s="61"/>
      <c r="R476" s="61"/>
      <c r="S476" s="61"/>
      <c r="T476" s="61"/>
      <c r="U476" s="61"/>
      <c r="V476" s="61"/>
      <c r="W476" s="62">
        <v>56125</v>
      </c>
      <c r="X476" s="61"/>
      <c r="Y476" s="61"/>
      <c r="Z476" s="61"/>
      <c r="AA476" s="62">
        <v>491066</v>
      </c>
      <c r="AB476" s="61"/>
      <c r="AC476" s="61"/>
      <c r="AD476" s="62">
        <v>299986</v>
      </c>
      <c r="AE476" s="61"/>
      <c r="AF476" s="62">
        <v>130666</v>
      </c>
      <c r="AG476" s="61"/>
      <c r="AH476" s="61"/>
      <c r="AI476" s="62">
        <v>110958</v>
      </c>
      <c r="AJ476" s="61"/>
      <c r="AK476" s="61"/>
      <c r="AL476" s="61"/>
      <c r="AM476" s="61"/>
      <c r="AN476" s="61"/>
      <c r="AO476" s="61"/>
      <c r="AP476" s="62">
        <v>9372</v>
      </c>
      <c r="AQ476" s="61"/>
      <c r="AR476" s="62">
        <v>10427</v>
      </c>
      <c r="AS476" s="61"/>
      <c r="AT476" s="61"/>
      <c r="AU476" s="61"/>
      <c r="AV476" s="61"/>
      <c r="AW476" s="61"/>
      <c r="AX476" s="61"/>
      <c r="AY476" s="62">
        <v>36557</v>
      </c>
      <c r="AZ476" s="61"/>
      <c r="BA476" s="62">
        <v>431987</v>
      </c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2">
        <v>-110680</v>
      </c>
    </row>
    <row r="477" spans="1:67" x14ac:dyDescent="0.2">
      <c r="A477" s="66" t="s">
        <v>97</v>
      </c>
      <c r="B477" s="56" t="s">
        <v>171</v>
      </c>
      <c r="C477" s="56" t="s">
        <v>172</v>
      </c>
      <c r="D477" s="56">
        <v>1989</v>
      </c>
      <c r="E477" s="58">
        <v>464988</v>
      </c>
      <c r="F477" s="58">
        <v>460154</v>
      </c>
      <c r="G477" s="59">
        <v>391642</v>
      </c>
      <c r="H477" s="59">
        <v>73346</v>
      </c>
      <c r="I477" s="60">
        <v>0</v>
      </c>
      <c r="J477" s="58">
        <v>-4834</v>
      </c>
      <c r="K477" s="62">
        <v>14500</v>
      </c>
      <c r="L477" s="61"/>
      <c r="M477" s="61"/>
      <c r="N477" s="61"/>
      <c r="O477" s="61"/>
      <c r="P477" s="62">
        <v>11553</v>
      </c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2">
        <v>226366</v>
      </c>
      <c r="AB477" s="61"/>
      <c r="AC477" s="61"/>
      <c r="AD477" s="62">
        <v>40854</v>
      </c>
      <c r="AE477" s="61"/>
      <c r="AF477" s="62">
        <v>65792</v>
      </c>
      <c r="AG477" s="61"/>
      <c r="AH477" s="61"/>
      <c r="AI477" s="62">
        <v>32577</v>
      </c>
      <c r="AJ477" s="61"/>
      <c r="AK477" s="61"/>
      <c r="AL477" s="61"/>
      <c r="AM477" s="61"/>
      <c r="AN477" s="61"/>
      <c r="AO477" s="61"/>
      <c r="AP477" s="62">
        <v>3234</v>
      </c>
      <c r="AQ477" s="61"/>
      <c r="AR477" s="61"/>
      <c r="AS477" s="61"/>
      <c r="AT477" s="61"/>
      <c r="AU477" s="61"/>
      <c r="AV477" s="61"/>
      <c r="AW477" s="61"/>
      <c r="AX477" s="61"/>
      <c r="AY477" s="62">
        <v>24781</v>
      </c>
      <c r="AZ477" s="61"/>
      <c r="BA477" s="62">
        <v>45331</v>
      </c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2">
        <v>-4834</v>
      </c>
    </row>
    <row r="478" spans="1:67" x14ac:dyDescent="0.2">
      <c r="A478" s="66" t="s">
        <v>97</v>
      </c>
      <c r="B478" s="56" t="s">
        <v>171</v>
      </c>
      <c r="C478" s="56" t="s">
        <v>172</v>
      </c>
      <c r="D478" s="56">
        <v>1990</v>
      </c>
      <c r="E478" s="58">
        <v>491819</v>
      </c>
      <c r="F478" s="58">
        <v>486985</v>
      </c>
      <c r="G478" s="59">
        <v>410373</v>
      </c>
      <c r="H478" s="59">
        <v>81446</v>
      </c>
      <c r="I478" s="60">
        <v>0</v>
      </c>
      <c r="J478" s="58">
        <v>-4834</v>
      </c>
      <c r="K478" s="62">
        <v>14500</v>
      </c>
      <c r="L478" s="61"/>
      <c r="M478" s="61"/>
      <c r="N478" s="61"/>
      <c r="O478" s="61"/>
      <c r="P478" s="62">
        <v>11553</v>
      </c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2">
        <v>232961</v>
      </c>
      <c r="AB478" s="61"/>
      <c r="AC478" s="61"/>
      <c r="AD478" s="62">
        <v>45826</v>
      </c>
      <c r="AE478" s="61"/>
      <c r="AF478" s="62">
        <v>72534</v>
      </c>
      <c r="AG478" s="61"/>
      <c r="AH478" s="61"/>
      <c r="AI478" s="62">
        <v>32999</v>
      </c>
      <c r="AJ478" s="61"/>
      <c r="AK478" s="61"/>
      <c r="AL478" s="61"/>
      <c r="AM478" s="61"/>
      <c r="AN478" s="61"/>
      <c r="AO478" s="61"/>
      <c r="AP478" s="62">
        <v>4218</v>
      </c>
      <c r="AQ478" s="61"/>
      <c r="AR478" s="62">
        <v>5400</v>
      </c>
      <c r="AS478" s="61"/>
      <c r="AT478" s="61"/>
      <c r="AU478" s="61"/>
      <c r="AV478" s="61"/>
      <c r="AW478" s="61"/>
      <c r="AX478" s="61"/>
      <c r="AY478" s="62">
        <v>26497</v>
      </c>
      <c r="AZ478" s="61"/>
      <c r="BA478" s="62">
        <v>45331</v>
      </c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2">
        <v>-4834</v>
      </c>
    </row>
    <row r="479" spans="1:67" x14ac:dyDescent="0.2">
      <c r="A479" s="66" t="s">
        <v>97</v>
      </c>
      <c r="B479" s="56" t="s">
        <v>171</v>
      </c>
      <c r="C479" s="56" t="s">
        <v>172</v>
      </c>
      <c r="D479" s="56">
        <v>1991</v>
      </c>
      <c r="E479" s="58">
        <v>575375</v>
      </c>
      <c r="F479" s="58">
        <v>570541</v>
      </c>
      <c r="G479" s="59">
        <v>418131</v>
      </c>
      <c r="H479" s="59">
        <v>157244</v>
      </c>
      <c r="I479" s="60">
        <v>0</v>
      </c>
      <c r="J479" s="58">
        <v>-4834</v>
      </c>
      <c r="K479" s="62">
        <v>14500</v>
      </c>
      <c r="L479" s="61"/>
      <c r="M479" s="61"/>
      <c r="N479" s="61"/>
      <c r="O479" s="61"/>
      <c r="P479" s="62">
        <v>11553</v>
      </c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2">
        <v>235529</v>
      </c>
      <c r="AB479" s="61"/>
      <c r="AC479" s="61"/>
      <c r="AD479" s="62">
        <v>46316</v>
      </c>
      <c r="AE479" s="61"/>
      <c r="AF479" s="62">
        <v>72534</v>
      </c>
      <c r="AG479" s="61"/>
      <c r="AH479" s="61"/>
      <c r="AI479" s="62">
        <v>37699</v>
      </c>
      <c r="AJ479" s="61"/>
      <c r="AK479" s="61"/>
      <c r="AL479" s="61"/>
      <c r="AM479" s="61"/>
      <c r="AN479" s="61"/>
      <c r="AO479" s="61"/>
      <c r="AP479" s="62">
        <v>4218</v>
      </c>
      <c r="AQ479" s="61"/>
      <c r="AR479" s="62">
        <v>5400</v>
      </c>
      <c r="AS479" s="61"/>
      <c r="AT479" s="61"/>
      <c r="AU479" s="61"/>
      <c r="AV479" s="61"/>
      <c r="AW479" s="61"/>
      <c r="AX479" s="61"/>
      <c r="AY479" s="62">
        <v>28992</v>
      </c>
      <c r="AZ479" s="61"/>
      <c r="BA479" s="62">
        <v>118634</v>
      </c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2">
        <v>-4834</v>
      </c>
    </row>
    <row r="480" spans="1:67" x14ac:dyDescent="0.2">
      <c r="A480" s="66" t="s">
        <v>97</v>
      </c>
      <c r="B480" s="56" t="s">
        <v>171</v>
      </c>
      <c r="C480" s="56" t="s">
        <v>172</v>
      </c>
      <c r="D480" s="56">
        <v>1992</v>
      </c>
      <c r="E480" s="58">
        <v>610792</v>
      </c>
      <c r="F480" s="58">
        <v>605958</v>
      </c>
      <c r="G480" s="59">
        <v>452514</v>
      </c>
      <c r="H480" s="59">
        <v>158278</v>
      </c>
      <c r="I480" s="60">
        <v>0</v>
      </c>
      <c r="J480" s="58">
        <v>-4834</v>
      </c>
      <c r="K480" s="62">
        <v>14500</v>
      </c>
      <c r="L480" s="61"/>
      <c r="M480" s="61"/>
      <c r="N480" s="61"/>
      <c r="O480" s="61"/>
      <c r="P480" s="62">
        <v>11553</v>
      </c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2">
        <v>270387</v>
      </c>
      <c r="AB480" s="61"/>
      <c r="AC480" s="61"/>
      <c r="AD480" s="62">
        <v>47108</v>
      </c>
      <c r="AE480" s="61"/>
      <c r="AF480" s="62">
        <v>68516</v>
      </c>
      <c r="AG480" s="61"/>
      <c r="AH480" s="61"/>
      <c r="AI480" s="62">
        <v>40450</v>
      </c>
      <c r="AJ480" s="61"/>
      <c r="AK480" s="61"/>
      <c r="AL480" s="61"/>
      <c r="AM480" s="61"/>
      <c r="AN480" s="61"/>
      <c r="AO480" s="61"/>
      <c r="AP480" s="62">
        <v>4424</v>
      </c>
      <c r="AQ480" s="61"/>
      <c r="AR480" s="62">
        <v>5400</v>
      </c>
      <c r="AS480" s="61"/>
      <c r="AT480" s="61"/>
      <c r="AU480" s="61"/>
      <c r="AV480" s="61"/>
      <c r="AW480" s="61"/>
      <c r="AX480" s="61"/>
      <c r="AY480" s="62">
        <v>29820</v>
      </c>
      <c r="AZ480" s="61"/>
      <c r="BA480" s="62">
        <v>118634</v>
      </c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2">
        <v>-4834</v>
      </c>
    </row>
    <row r="481" spans="1:67" x14ac:dyDescent="0.2">
      <c r="A481" s="66" t="s">
        <v>97</v>
      </c>
      <c r="B481" s="56" t="s">
        <v>171</v>
      </c>
      <c r="C481" s="56" t="s">
        <v>172</v>
      </c>
      <c r="D481" s="56">
        <v>1993</v>
      </c>
      <c r="E481" s="58">
        <v>646088</v>
      </c>
      <c r="F481" s="58">
        <v>641254</v>
      </c>
      <c r="G481" s="59">
        <v>513498</v>
      </c>
      <c r="H481" s="59">
        <v>132590</v>
      </c>
      <c r="I481" s="60">
        <v>0</v>
      </c>
      <c r="J481" s="58">
        <v>-4834</v>
      </c>
      <c r="K481" s="62">
        <v>14500</v>
      </c>
      <c r="L481" s="61"/>
      <c r="M481" s="61"/>
      <c r="N481" s="61"/>
      <c r="O481" s="61"/>
      <c r="P481" s="62">
        <v>11553</v>
      </c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2">
        <v>289742</v>
      </c>
      <c r="AB481" s="61"/>
      <c r="AC481" s="61"/>
      <c r="AD481" s="62">
        <v>68512</v>
      </c>
      <c r="AE481" s="61"/>
      <c r="AF481" s="62">
        <v>83687</v>
      </c>
      <c r="AG481" s="61"/>
      <c r="AH481" s="61"/>
      <c r="AI481" s="62">
        <v>45504</v>
      </c>
      <c r="AJ481" s="61"/>
      <c r="AK481" s="61"/>
      <c r="AL481" s="61"/>
      <c r="AM481" s="61"/>
      <c r="AN481" s="61"/>
      <c r="AO481" s="61"/>
      <c r="AP481" s="62">
        <v>4424</v>
      </c>
      <c r="AQ481" s="61"/>
      <c r="AR481" s="62">
        <v>5400</v>
      </c>
      <c r="AS481" s="61"/>
      <c r="AT481" s="61"/>
      <c r="AU481" s="61"/>
      <c r="AV481" s="61"/>
      <c r="AW481" s="61"/>
      <c r="AX481" s="61"/>
      <c r="AY481" s="62">
        <v>30201</v>
      </c>
      <c r="AZ481" s="61"/>
      <c r="BA481" s="62">
        <v>92565</v>
      </c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2">
        <v>-4834</v>
      </c>
    </row>
    <row r="482" spans="1:67" x14ac:dyDescent="0.2">
      <c r="A482" s="66" t="s">
        <v>97</v>
      </c>
      <c r="B482" s="56" t="s">
        <v>171</v>
      </c>
      <c r="C482" s="56" t="s">
        <v>172</v>
      </c>
      <c r="D482" s="56">
        <v>1994</v>
      </c>
      <c r="E482" s="58">
        <v>657264</v>
      </c>
      <c r="F482" s="58">
        <v>613211</v>
      </c>
      <c r="G482" s="59">
        <v>521632</v>
      </c>
      <c r="H482" s="59">
        <v>135632</v>
      </c>
      <c r="I482" s="60">
        <v>0</v>
      </c>
      <c r="J482" s="58">
        <v>-44053</v>
      </c>
      <c r="K482" s="62">
        <v>14500</v>
      </c>
      <c r="L482" s="61"/>
      <c r="M482" s="61"/>
      <c r="N482" s="61"/>
      <c r="O482" s="61"/>
      <c r="P482" s="62">
        <v>11553</v>
      </c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2">
        <v>291467</v>
      </c>
      <c r="AB482" s="61"/>
      <c r="AC482" s="61"/>
      <c r="AD482" s="62">
        <v>73126</v>
      </c>
      <c r="AE482" s="61"/>
      <c r="AF482" s="62">
        <v>84084</v>
      </c>
      <c r="AG482" s="61"/>
      <c r="AH482" s="61"/>
      <c r="AI482" s="62">
        <v>46902</v>
      </c>
      <c r="AJ482" s="61"/>
      <c r="AK482" s="61"/>
      <c r="AL482" s="61"/>
      <c r="AM482" s="61"/>
      <c r="AN482" s="61"/>
      <c r="AO482" s="61"/>
      <c r="AP482" s="62">
        <v>4959</v>
      </c>
      <c r="AQ482" s="61"/>
      <c r="AR482" s="62">
        <v>5400</v>
      </c>
      <c r="AS482" s="61"/>
      <c r="AT482" s="61"/>
      <c r="AU482" s="61"/>
      <c r="AV482" s="61"/>
      <c r="AW482" s="61"/>
      <c r="AX482" s="61"/>
      <c r="AY482" s="62">
        <v>30201</v>
      </c>
      <c r="AZ482" s="61"/>
      <c r="BA482" s="62">
        <v>92565</v>
      </c>
      <c r="BB482" s="61"/>
      <c r="BC482" s="61"/>
      <c r="BD482" s="61"/>
      <c r="BE482" s="62">
        <v>2507</v>
      </c>
      <c r="BF482" s="61"/>
      <c r="BG482" s="61"/>
      <c r="BH482" s="61"/>
      <c r="BI482" s="61"/>
      <c r="BJ482" s="61"/>
      <c r="BK482" s="61"/>
      <c r="BL482" s="61"/>
      <c r="BM482" s="61"/>
      <c r="BN482" s="61"/>
      <c r="BO482" s="62">
        <v>-44053</v>
      </c>
    </row>
    <row r="483" spans="1:67" x14ac:dyDescent="0.2">
      <c r="A483" s="66" t="s">
        <v>97</v>
      </c>
      <c r="B483" s="56" t="s">
        <v>171</v>
      </c>
      <c r="C483" s="56" t="s">
        <v>172</v>
      </c>
      <c r="D483" s="56">
        <v>1995</v>
      </c>
      <c r="E483" s="58">
        <v>600656</v>
      </c>
      <c r="F483" s="58">
        <v>531603</v>
      </c>
      <c r="G483" s="59">
        <v>438009</v>
      </c>
      <c r="H483" s="59">
        <v>162647</v>
      </c>
      <c r="I483" s="60">
        <v>0</v>
      </c>
      <c r="J483" s="58">
        <v>-69053</v>
      </c>
      <c r="K483" s="62">
        <v>14500</v>
      </c>
      <c r="L483" s="61"/>
      <c r="M483" s="61"/>
      <c r="N483" s="61"/>
      <c r="O483" s="61"/>
      <c r="P483" s="62">
        <v>11553</v>
      </c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2">
        <v>168441</v>
      </c>
      <c r="AB483" s="61"/>
      <c r="AC483" s="61"/>
      <c r="AD483" s="62">
        <v>102615</v>
      </c>
      <c r="AE483" s="61"/>
      <c r="AF483" s="62">
        <v>93476</v>
      </c>
      <c r="AG483" s="61"/>
      <c r="AH483" s="61"/>
      <c r="AI483" s="62">
        <v>47424</v>
      </c>
      <c r="AJ483" s="61"/>
      <c r="AK483" s="61"/>
      <c r="AL483" s="61"/>
      <c r="AM483" s="61"/>
      <c r="AN483" s="61"/>
      <c r="AO483" s="61"/>
      <c r="AP483" s="62">
        <v>4959</v>
      </c>
      <c r="AQ483" s="61"/>
      <c r="AR483" s="62">
        <v>14171</v>
      </c>
      <c r="AS483" s="61"/>
      <c r="AT483" s="61"/>
      <c r="AU483" s="61"/>
      <c r="AV483" s="61"/>
      <c r="AW483" s="61"/>
      <c r="AX483" s="61"/>
      <c r="AY483" s="62">
        <v>30744</v>
      </c>
      <c r="AZ483" s="61"/>
      <c r="BA483" s="62">
        <v>92565</v>
      </c>
      <c r="BB483" s="61"/>
      <c r="BC483" s="61"/>
      <c r="BD483" s="61"/>
      <c r="BE483" s="62">
        <v>20208</v>
      </c>
      <c r="BF483" s="61"/>
      <c r="BG483" s="61"/>
      <c r="BH483" s="61"/>
      <c r="BI483" s="61"/>
      <c r="BJ483" s="61"/>
      <c r="BK483" s="61"/>
      <c r="BL483" s="61"/>
      <c r="BM483" s="61"/>
      <c r="BN483" s="61"/>
      <c r="BO483" s="62">
        <v>-69053</v>
      </c>
    </row>
    <row r="484" spans="1:67" x14ac:dyDescent="0.2">
      <c r="A484" s="66" t="s">
        <v>97</v>
      </c>
      <c r="B484" s="56" t="s">
        <v>171</v>
      </c>
      <c r="C484" s="56" t="s">
        <v>172</v>
      </c>
      <c r="D484" s="56">
        <v>1996</v>
      </c>
      <c r="E484" s="58">
        <v>611932</v>
      </c>
      <c r="F484" s="58">
        <v>542879</v>
      </c>
      <c r="G484" s="59">
        <v>449170</v>
      </c>
      <c r="H484" s="59">
        <v>162762</v>
      </c>
      <c r="I484" s="60">
        <v>0</v>
      </c>
      <c r="J484" s="58">
        <v>-69053</v>
      </c>
      <c r="K484" s="62">
        <v>14500</v>
      </c>
      <c r="L484" s="61"/>
      <c r="M484" s="61"/>
      <c r="N484" s="61"/>
      <c r="O484" s="61"/>
      <c r="P484" s="62">
        <v>11553</v>
      </c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2">
        <v>172135</v>
      </c>
      <c r="AB484" s="61"/>
      <c r="AC484" s="61"/>
      <c r="AD484" s="62">
        <v>107577</v>
      </c>
      <c r="AE484" s="61"/>
      <c r="AF484" s="62">
        <v>94186</v>
      </c>
      <c r="AG484" s="61"/>
      <c r="AH484" s="61"/>
      <c r="AI484" s="62">
        <v>49219</v>
      </c>
      <c r="AJ484" s="61"/>
      <c r="AK484" s="61"/>
      <c r="AL484" s="61"/>
      <c r="AM484" s="61"/>
      <c r="AN484" s="61"/>
      <c r="AO484" s="61"/>
      <c r="AP484" s="62">
        <v>4959</v>
      </c>
      <c r="AQ484" s="61"/>
      <c r="AR484" s="62">
        <v>14171</v>
      </c>
      <c r="AS484" s="61"/>
      <c r="AT484" s="61"/>
      <c r="AU484" s="61"/>
      <c r="AV484" s="61"/>
      <c r="AW484" s="61"/>
      <c r="AX484" s="61"/>
      <c r="AY484" s="62">
        <v>30744</v>
      </c>
      <c r="AZ484" s="61"/>
      <c r="BA484" s="62">
        <v>92565</v>
      </c>
      <c r="BB484" s="61"/>
      <c r="BC484" s="61"/>
      <c r="BD484" s="61"/>
      <c r="BE484" s="62">
        <v>20323</v>
      </c>
      <c r="BF484" s="61"/>
      <c r="BG484" s="61"/>
      <c r="BH484" s="61"/>
      <c r="BI484" s="61"/>
      <c r="BJ484" s="61"/>
      <c r="BK484" s="61"/>
      <c r="BL484" s="61"/>
      <c r="BM484" s="61"/>
      <c r="BN484" s="61"/>
      <c r="BO484" s="62">
        <v>-69053</v>
      </c>
    </row>
    <row r="485" spans="1:67" x14ac:dyDescent="0.2">
      <c r="A485" s="66" t="s">
        <v>97</v>
      </c>
      <c r="B485" s="56" t="s">
        <v>171</v>
      </c>
      <c r="C485" s="56" t="s">
        <v>172</v>
      </c>
      <c r="D485" s="56">
        <v>1997</v>
      </c>
      <c r="E485" s="58">
        <v>654809</v>
      </c>
      <c r="F485" s="58">
        <v>585756</v>
      </c>
      <c r="G485" s="59">
        <v>477536</v>
      </c>
      <c r="H485" s="59">
        <v>177273</v>
      </c>
      <c r="I485" s="60">
        <v>0</v>
      </c>
      <c r="J485" s="58">
        <v>-69053</v>
      </c>
      <c r="K485" s="62">
        <v>14500</v>
      </c>
      <c r="L485" s="61"/>
      <c r="M485" s="61"/>
      <c r="N485" s="61"/>
      <c r="O485" s="61"/>
      <c r="P485" s="62">
        <v>11553</v>
      </c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2">
        <v>196935</v>
      </c>
      <c r="AB485" s="61"/>
      <c r="AC485" s="61"/>
      <c r="AD485" s="62">
        <v>108911</v>
      </c>
      <c r="AE485" s="61"/>
      <c r="AF485" s="62">
        <v>95945</v>
      </c>
      <c r="AG485" s="61"/>
      <c r="AH485" s="61"/>
      <c r="AI485" s="62">
        <v>49692</v>
      </c>
      <c r="AJ485" s="61"/>
      <c r="AK485" s="61"/>
      <c r="AL485" s="61"/>
      <c r="AM485" s="61"/>
      <c r="AN485" s="61"/>
      <c r="AO485" s="61"/>
      <c r="AP485" s="62">
        <v>4959</v>
      </c>
      <c r="AQ485" s="61"/>
      <c r="AR485" s="62">
        <v>25192</v>
      </c>
      <c r="AS485" s="61"/>
      <c r="AT485" s="61"/>
      <c r="AU485" s="61"/>
      <c r="AV485" s="61"/>
      <c r="AW485" s="61"/>
      <c r="AX485" s="61"/>
      <c r="AY485" s="62">
        <v>31284</v>
      </c>
      <c r="AZ485" s="61"/>
      <c r="BA485" s="62">
        <v>92565</v>
      </c>
      <c r="BB485" s="61"/>
      <c r="BC485" s="61"/>
      <c r="BD485" s="61"/>
      <c r="BE485" s="62">
        <v>23273</v>
      </c>
      <c r="BF485" s="61"/>
      <c r="BG485" s="61"/>
      <c r="BH485" s="61"/>
      <c r="BI485" s="61"/>
      <c r="BJ485" s="61"/>
      <c r="BK485" s="61"/>
      <c r="BL485" s="61"/>
      <c r="BM485" s="61"/>
      <c r="BN485" s="61"/>
      <c r="BO485" s="62">
        <v>-69053</v>
      </c>
    </row>
    <row r="486" spans="1:67" x14ac:dyDescent="0.2">
      <c r="A486" s="66" t="s">
        <v>97</v>
      </c>
      <c r="B486" s="56" t="s">
        <v>171</v>
      </c>
      <c r="C486" s="56" t="s">
        <v>172</v>
      </c>
      <c r="D486" s="56">
        <v>1998</v>
      </c>
      <c r="E486" s="58">
        <v>699491</v>
      </c>
      <c r="F486" s="58">
        <v>630438</v>
      </c>
      <c r="G486" s="59">
        <v>511422</v>
      </c>
      <c r="H486" s="59">
        <v>188069</v>
      </c>
      <c r="I486" s="60">
        <v>0</v>
      </c>
      <c r="J486" s="58">
        <v>-69053</v>
      </c>
      <c r="K486" s="62">
        <v>14500</v>
      </c>
      <c r="L486" s="61"/>
      <c r="M486" s="61"/>
      <c r="N486" s="61"/>
      <c r="O486" s="61"/>
      <c r="P486" s="62">
        <v>11553</v>
      </c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2">
        <v>212813</v>
      </c>
      <c r="AB486" s="61"/>
      <c r="AC486" s="61"/>
      <c r="AD486" s="62">
        <v>113922</v>
      </c>
      <c r="AE486" s="61"/>
      <c r="AF486" s="62">
        <v>98779</v>
      </c>
      <c r="AG486" s="61"/>
      <c r="AH486" s="61"/>
      <c r="AI486" s="62">
        <v>59855</v>
      </c>
      <c r="AJ486" s="61"/>
      <c r="AK486" s="61"/>
      <c r="AL486" s="61"/>
      <c r="AM486" s="61"/>
      <c r="AN486" s="61"/>
      <c r="AO486" s="61"/>
      <c r="AP486" s="62">
        <v>4959</v>
      </c>
      <c r="AQ486" s="61"/>
      <c r="AR486" s="62">
        <v>25192</v>
      </c>
      <c r="AS486" s="61"/>
      <c r="AT486" s="61"/>
      <c r="AU486" s="61"/>
      <c r="AV486" s="61"/>
      <c r="AW486" s="61"/>
      <c r="AX486" s="61"/>
      <c r="AY486" s="62">
        <v>31284</v>
      </c>
      <c r="AZ486" s="61"/>
      <c r="BA486" s="62">
        <v>102895</v>
      </c>
      <c r="BB486" s="61"/>
      <c r="BC486" s="61"/>
      <c r="BD486" s="61"/>
      <c r="BE486" s="62">
        <v>23739</v>
      </c>
      <c r="BF486" s="61"/>
      <c r="BG486" s="61"/>
      <c r="BH486" s="61"/>
      <c r="BI486" s="61"/>
      <c r="BJ486" s="61"/>
      <c r="BK486" s="61"/>
      <c r="BL486" s="61"/>
      <c r="BM486" s="61"/>
      <c r="BN486" s="61"/>
      <c r="BO486" s="62">
        <v>-69053</v>
      </c>
    </row>
    <row r="487" spans="1:67" x14ac:dyDescent="0.2">
      <c r="A487" s="66" t="s">
        <v>97</v>
      </c>
      <c r="B487" s="56" t="s">
        <v>171</v>
      </c>
      <c r="C487" s="56" t="s">
        <v>172</v>
      </c>
      <c r="D487" s="56">
        <v>2002</v>
      </c>
      <c r="E487" s="58">
        <v>593867</v>
      </c>
      <c r="F487" s="58">
        <v>593867</v>
      </c>
      <c r="G487" s="59">
        <v>534234</v>
      </c>
      <c r="H487" s="59">
        <v>59633</v>
      </c>
      <c r="I487" s="60">
        <v>0</v>
      </c>
      <c r="J487" s="58">
        <v>0</v>
      </c>
      <c r="K487" s="61"/>
      <c r="L487" s="61">
        <v>0</v>
      </c>
      <c r="M487" s="61"/>
      <c r="N487" s="61">
        <v>0</v>
      </c>
      <c r="O487" s="61">
        <v>0</v>
      </c>
      <c r="P487" s="61"/>
      <c r="Q487" s="61"/>
      <c r="R487" s="61"/>
      <c r="S487" s="61">
        <v>0</v>
      </c>
      <c r="T487" s="61">
        <v>0</v>
      </c>
      <c r="U487" s="61"/>
      <c r="V487" s="61">
        <v>0</v>
      </c>
      <c r="W487" s="61"/>
      <c r="X487" s="61">
        <v>0</v>
      </c>
      <c r="Y487" s="62">
        <v>221032</v>
      </c>
      <c r="Z487" s="61">
        <v>0</v>
      </c>
      <c r="AA487" s="61"/>
      <c r="AB487" s="62">
        <v>124562</v>
      </c>
      <c r="AC487" s="61">
        <v>0</v>
      </c>
      <c r="AD487" s="61"/>
      <c r="AE487" s="62">
        <v>123329</v>
      </c>
      <c r="AF487" s="61"/>
      <c r="AG487" s="61">
        <v>0</v>
      </c>
      <c r="AH487" s="62">
        <v>65311</v>
      </c>
      <c r="AI487" s="61"/>
      <c r="AJ487" s="61">
        <v>0</v>
      </c>
      <c r="AK487" s="61">
        <v>0</v>
      </c>
      <c r="AL487" s="61">
        <v>0</v>
      </c>
      <c r="AM487" s="61">
        <v>0</v>
      </c>
      <c r="AN487" s="61">
        <v>0</v>
      </c>
      <c r="AO487" s="61">
        <v>0</v>
      </c>
      <c r="AP487" s="61"/>
      <c r="AQ487" s="61">
        <v>0</v>
      </c>
      <c r="AR487" s="61"/>
      <c r="AS487" s="61">
        <v>0</v>
      </c>
      <c r="AT487" s="61">
        <v>0</v>
      </c>
      <c r="AU487" s="61">
        <v>0</v>
      </c>
      <c r="AV487" s="61"/>
      <c r="AW487" s="61">
        <v>0</v>
      </c>
      <c r="AX487" s="62">
        <v>34517</v>
      </c>
      <c r="AY487" s="61"/>
      <c r="AZ487" s="61">
        <v>0</v>
      </c>
      <c r="BA487" s="61"/>
      <c r="BB487" s="61">
        <v>0</v>
      </c>
      <c r="BC487" s="61">
        <v>0</v>
      </c>
      <c r="BD487" s="61">
        <v>0</v>
      </c>
      <c r="BE487" s="61"/>
      <c r="BF487" s="62">
        <v>25116</v>
      </c>
      <c r="BG487" s="61"/>
      <c r="BH487" s="61">
        <v>0</v>
      </c>
      <c r="BI487" s="61"/>
      <c r="BJ487" s="61">
        <v>0</v>
      </c>
      <c r="BK487" s="61"/>
      <c r="BL487" s="61">
        <v>0</v>
      </c>
      <c r="BM487" s="61">
        <v>0</v>
      </c>
      <c r="BN487" s="61">
        <v>0</v>
      </c>
      <c r="BO487" s="61"/>
    </row>
    <row r="488" spans="1:67" x14ac:dyDescent="0.2">
      <c r="A488" s="66" t="s">
        <v>97</v>
      </c>
      <c r="B488" s="56" t="s">
        <v>171</v>
      </c>
      <c r="C488" s="56" t="s">
        <v>172</v>
      </c>
      <c r="D488" s="56">
        <v>2003</v>
      </c>
      <c r="E488" s="58">
        <v>600233</v>
      </c>
      <c r="F488" s="58">
        <v>600233</v>
      </c>
      <c r="G488" s="59">
        <v>538474</v>
      </c>
      <c r="H488" s="59">
        <v>61759</v>
      </c>
      <c r="I488" s="60">
        <v>0</v>
      </c>
      <c r="J488" s="58">
        <v>0</v>
      </c>
      <c r="K488" s="61"/>
      <c r="L488" s="61">
        <v>0</v>
      </c>
      <c r="M488" s="61"/>
      <c r="N488" s="61">
        <v>0</v>
      </c>
      <c r="O488" s="61">
        <v>0</v>
      </c>
      <c r="P488" s="61"/>
      <c r="Q488" s="61"/>
      <c r="R488" s="61"/>
      <c r="S488" s="61">
        <v>0</v>
      </c>
      <c r="T488" s="61">
        <v>0</v>
      </c>
      <c r="U488" s="61"/>
      <c r="V488" s="61">
        <v>0</v>
      </c>
      <c r="W488" s="61"/>
      <c r="X488" s="61">
        <v>0</v>
      </c>
      <c r="Y488" s="62">
        <v>222771</v>
      </c>
      <c r="Z488" s="61">
        <v>0</v>
      </c>
      <c r="AA488" s="61"/>
      <c r="AB488" s="62">
        <v>127204</v>
      </c>
      <c r="AC488" s="61">
        <v>0</v>
      </c>
      <c r="AD488" s="61"/>
      <c r="AE488" s="62">
        <v>123329</v>
      </c>
      <c r="AF488" s="61"/>
      <c r="AG488" s="61">
        <v>0</v>
      </c>
      <c r="AH488" s="62">
        <v>65170</v>
      </c>
      <c r="AI488" s="61"/>
      <c r="AJ488" s="61">
        <v>0</v>
      </c>
      <c r="AK488" s="61">
        <v>0</v>
      </c>
      <c r="AL488" s="61">
        <v>0</v>
      </c>
      <c r="AM488" s="61">
        <v>0</v>
      </c>
      <c r="AN488" s="61">
        <v>0</v>
      </c>
      <c r="AO488" s="61">
        <v>0</v>
      </c>
      <c r="AP488" s="61"/>
      <c r="AQ488" s="61">
        <v>0</v>
      </c>
      <c r="AR488" s="61"/>
      <c r="AS488" s="62">
        <v>2126</v>
      </c>
      <c r="AT488" s="61">
        <v>0</v>
      </c>
      <c r="AU488" s="61">
        <v>0</v>
      </c>
      <c r="AV488" s="61"/>
      <c r="AW488" s="61">
        <v>0</v>
      </c>
      <c r="AX488" s="62">
        <v>34517</v>
      </c>
      <c r="AY488" s="61"/>
      <c r="AZ488" s="61">
        <v>0</v>
      </c>
      <c r="BA488" s="61"/>
      <c r="BB488" s="61">
        <v>0</v>
      </c>
      <c r="BC488" s="61">
        <v>0</v>
      </c>
      <c r="BD488" s="61">
        <v>0</v>
      </c>
      <c r="BE488" s="61"/>
      <c r="BF488" s="62">
        <v>25116</v>
      </c>
      <c r="BG488" s="61"/>
      <c r="BH488" s="61">
        <v>0</v>
      </c>
      <c r="BI488" s="61"/>
      <c r="BJ488" s="61">
        <v>0</v>
      </c>
      <c r="BK488" s="61"/>
      <c r="BL488" s="61">
        <v>0</v>
      </c>
      <c r="BM488" s="61">
        <v>0</v>
      </c>
      <c r="BN488" s="61">
        <v>0</v>
      </c>
      <c r="BO488" s="61"/>
    </row>
    <row r="489" spans="1:67" x14ac:dyDescent="0.2">
      <c r="A489" s="66" t="s">
        <v>97</v>
      </c>
      <c r="B489" s="56" t="s">
        <v>171</v>
      </c>
      <c r="C489" s="56" t="s">
        <v>172</v>
      </c>
      <c r="D489" s="56">
        <v>2004</v>
      </c>
      <c r="E489" s="58">
        <v>600695</v>
      </c>
      <c r="F489" s="58">
        <v>600695</v>
      </c>
      <c r="G489" s="59">
        <v>538936</v>
      </c>
      <c r="H489" s="59">
        <v>61759</v>
      </c>
      <c r="I489" s="60">
        <v>0</v>
      </c>
      <c r="J489" s="58">
        <v>0</v>
      </c>
      <c r="K489" s="61"/>
      <c r="L489" s="61">
        <v>0</v>
      </c>
      <c r="M489" s="61"/>
      <c r="N489" s="61">
        <v>0</v>
      </c>
      <c r="O489" s="61">
        <v>0</v>
      </c>
      <c r="P489" s="61"/>
      <c r="Q489" s="61"/>
      <c r="R489" s="61"/>
      <c r="S489" s="61">
        <v>0</v>
      </c>
      <c r="T489" s="61">
        <v>0</v>
      </c>
      <c r="U489" s="61"/>
      <c r="V489" s="61">
        <v>0</v>
      </c>
      <c r="W489" s="61"/>
      <c r="X489" s="61">
        <v>0</v>
      </c>
      <c r="Y489" s="62">
        <v>222771</v>
      </c>
      <c r="Z489" s="61">
        <v>0</v>
      </c>
      <c r="AA489" s="61"/>
      <c r="AB489" s="62">
        <v>127204</v>
      </c>
      <c r="AC489" s="61">
        <v>0</v>
      </c>
      <c r="AD489" s="61"/>
      <c r="AE489" s="62">
        <v>123329</v>
      </c>
      <c r="AF489" s="61"/>
      <c r="AG489" s="61">
        <v>0</v>
      </c>
      <c r="AH489" s="62">
        <v>65632</v>
      </c>
      <c r="AI489" s="61"/>
      <c r="AJ489" s="61">
        <v>0</v>
      </c>
      <c r="AK489" s="61">
        <v>0</v>
      </c>
      <c r="AL489" s="61">
        <v>0</v>
      </c>
      <c r="AM489" s="61">
        <v>0</v>
      </c>
      <c r="AN489" s="61">
        <v>0</v>
      </c>
      <c r="AO489" s="61">
        <v>0</v>
      </c>
      <c r="AP489" s="61"/>
      <c r="AQ489" s="61">
        <v>0</v>
      </c>
      <c r="AR489" s="61"/>
      <c r="AS489" s="62">
        <v>2126</v>
      </c>
      <c r="AT489" s="61">
        <v>0</v>
      </c>
      <c r="AU489" s="61">
        <v>0</v>
      </c>
      <c r="AV489" s="61"/>
      <c r="AW489" s="61">
        <v>0</v>
      </c>
      <c r="AX489" s="62">
        <v>34517</v>
      </c>
      <c r="AY489" s="61"/>
      <c r="AZ489" s="61">
        <v>0</v>
      </c>
      <c r="BA489" s="61"/>
      <c r="BB489" s="61">
        <v>0</v>
      </c>
      <c r="BC489" s="61">
        <v>0</v>
      </c>
      <c r="BD489" s="61">
        <v>0</v>
      </c>
      <c r="BE489" s="61"/>
      <c r="BF489" s="62">
        <v>25116</v>
      </c>
      <c r="BG489" s="61"/>
      <c r="BH489" s="61">
        <v>0</v>
      </c>
      <c r="BI489" s="61"/>
      <c r="BJ489" s="61">
        <v>0</v>
      </c>
      <c r="BK489" s="61"/>
      <c r="BL489" s="61">
        <v>0</v>
      </c>
      <c r="BM489" s="61">
        <v>0</v>
      </c>
      <c r="BN489" s="61">
        <v>0</v>
      </c>
      <c r="BO489" s="61"/>
    </row>
    <row r="490" spans="1:67" x14ac:dyDescent="0.2">
      <c r="A490" s="66" t="s">
        <v>97</v>
      </c>
      <c r="B490" s="56" t="s">
        <v>171</v>
      </c>
      <c r="C490" s="56" t="s">
        <v>172</v>
      </c>
      <c r="D490" s="56">
        <v>2005</v>
      </c>
      <c r="E490" s="58">
        <v>603900</v>
      </c>
      <c r="F490" s="58">
        <v>603900</v>
      </c>
      <c r="G490" s="59">
        <v>541756</v>
      </c>
      <c r="H490" s="59">
        <v>62144</v>
      </c>
      <c r="I490" s="60">
        <v>0</v>
      </c>
      <c r="J490" s="58">
        <v>0</v>
      </c>
      <c r="K490" s="61"/>
      <c r="L490" s="61">
        <v>0</v>
      </c>
      <c r="M490" s="61"/>
      <c r="N490" s="61">
        <v>0</v>
      </c>
      <c r="O490" s="61">
        <v>0</v>
      </c>
      <c r="P490" s="61"/>
      <c r="Q490" s="61"/>
      <c r="R490" s="61"/>
      <c r="S490" s="61">
        <v>0</v>
      </c>
      <c r="T490" s="61">
        <v>0</v>
      </c>
      <c r="U490" s="61"/>
      <c r="V490" s="61">
        <v>0</v>
      </c>
      <c r="W490" s="61"/>
      <c r="X490" s="61">
        <v>0</v>
      </c>
      <c r="Y490" s="62">
        <v>222771</v>
      </c>
      <c r="Z490" s="61">
        <v>0</v>
      </c>
      <c r="AA490" s="61"/>
      <c r="AB490" s="62">
        <v>130024</v>
      </c>
      <c r="AC490" s="61">
        <v>0</v>
      </c>
      <c r="AD490" s="61"/>
      <c r="AE490" s="62">
        <v>123329</v>
      </c>
      <c r="AF490" s="61"/>
      <c r="AG490" s="61">
        <v>0</v>
      </c>
      <c r="AH490" s="62">
        <v>65632</v>
      </c>
      <c r="AI490" s="61"/>
      <c r="AJ490" s="61">
        <v>0</v>
      </c>
      <c r="AK490" s="61">
        <v>0</v>
      </c>
      <c r="AL490" s="61">
        <v>0</v>
      </c>
      <c r="AM490" s="61">
        <v>0</v>
      </c>
      <c r="AN490" s="61">
        <v>0</v>
      </c>
      <c r="AO490" s="61">
        <v>0</v>
      </c>
      <c r="AP490" s="61"/>
      <c r="AQ490" s="61">
        <v>0</v>
      </c>
      <c r="AR490" s="61"/>
      <c r="AS490" s="62">
        <v>2126</v>
      </c>
      <c r="AT490" s="61">
        <v>0</v>
      </c>
      <c r="AU490" s="61">
        <v>0</v>
      </c>
      <c r="AV490" s="61"/>
      <c r="AW490" s="61">
        <v>0</v>
      </c>
      <c r="AX490" s="62">
        <v>34902</v>
      </c>
      <c r="AY490" s="61"/>
      <c r="AZ490" s="61">
        <v>0</v>
      </c>
      <c r="BA490" s="61"/>
      <c r="BB490" s="61">
        <v>0</v>
      </c>
      <c r="BC490" s="61">
        <v>0</v>
      </c>
      <c r="BD490" s="61">
        <v>0</v>
      </c>
      <c r="BE490" s="61"/>
      <c r="BF490" s="62">
        <v>25116</v>
      </c>
      <c r="BG490" s="61"/>
      <c r="BH490" s="61">
        <v>0</v>
      </c>
      <c r="BI490" s="61"/>
      <c r="BJ490" s="61">
        <v>0</v>
      </c>
      <c r="BK490" s="61"/>
      <c r="BL490" s="61">
        <v>0</v>
      </c>
      <c r="BM490" s="61">
        <v>0</v>
      </c>
      <c r="BN490" s="61">
        <v>0</v>
      </c>
      <c r="BO490" s="61"/>
    </row>
    <row r="491" spans="1:67" x14ac:dyDescent="0.2">
      <c r="A491" s="66" t="s">
        <v>97</v>
      </c>
      <c r="B491" s="56" t="s">
        <v>171</v>
      </c>
      <c r="C491" s="56" t="s">
        <v>172</v>
      </c>
      <c r="D491" s="56">
        <v>2006</v>
      </c>
      <c r="E491" s="58">
        <v>613304</v>
      </c>
      <c r="F491" s="58">
        <v>613304</v>
      </c>
      <c r="G491" s="59">
        <v>550669</v>
      </c>
      <c r="H491" s="59">
        <v>62635</v>
      </c>
      <c r="I491" s="60">
        <v>0</v>
      </c>
      <c r="J491" s="58">
        <v>0</v>
      </c>
      <c r="K491" s="61"/>
      <c r="L491" s="61">
        <v>0</v>
      </c>
      <c r="M491" s="61"/>
      <c r="N491" s="61">
        <v>0</v>
      </c>
      <c r="O491" s="61">
        <v>0</v>
      </c>
      <c r="P491" s="61"/>
      <c r="Q491" s="61"/>
      <c r="R491" s="61"/>
      <c r="S491" s="61">
        <v>0</v>
      </c>
      <c r="T491" s="61">
        <v>0</v>
      </c>
      <c r="U491" s="61"/>
      <c r="V491" s="61">
        <v>0</v>
      </c>
      <c r="W491" s="61"/>
      <c r="X491" s="61">
        <v>0</v>
      </c>
      <c r="Y491" s="62">
        <v>223337</v>
      </c>
      <c r="Z491" s="61">
        <v>0</v>
      </c>
      <c r="AA491" s="61"/>
      <c r="AB491" s="62">
        <v>130644</v>
      </c>
      <c r="AC491" s="61">
        <v>0</v>
      </c>
      <c r="AD491" s="61"/>
      <c r="AE491" s="62">
        <v>130376</v>
      </c>
      <c r="AF491" s="61"/>
      <c r="AG491" s="61">
        <v>0</v>
      </c>
      <c r="AH491" s="62">
        <v>66312</v>
      </c>
      <c r="AI491" s="61"/>
      <c r="AJ491" s="61">
        <v>0</v>
      </c>
      <c r="AK491" s="61">
        <v>0</v>
      </c>
      <c r="AL491" s="61">
        <v>0</v>
      </c>
      <c r="AM491" s="61">
        <v>0</v>
      </c>
      <c r="AN491" s="61">
        <v>0</v>
      </c>
      <c r="AO491" s="61">
        <v>0</v>
      </c>
      <c r="AP491" s="61"/>
      <c r="AQ491" s="61">
        <v>0</v>
      </c>
      <c r="AR491" s="61"/>
      <c r="AS491" s="62">
        <v>2126</v>
      </c>
      <c r="AT491" s="61">
        <v>0</v>
      </c>
      <c r="AU491" s="61">
        <v>0</v>
      </c>
      <c r="AV491" s="61"/>
      <c r="AW491" s="61">
        <v>0</v>
      </c>
      <c r="AX491" s="62">
        <v>35393</v>
      </c>
      <c r="AY491" s="61"/>
      <c r="AZ491" s="61">
        <v>0</v>
      </c>
      <c r="BA491" s="61"/>
      <c r="BB491" s="61">
        <v>0</v>
      </c>
      <c r="BC491" s="61">
        <v>0</v>
      </c>
      <c r="BD491" s="61">
        <v>0</v>
      </c>
      <c r="BE491" s="61"/>
      <c r="BF491" s="62">
        <v>25116</v>
      </c>
      <c r="BG491" s="61"/>
      <c r="BH491" s="61">
        <v>0</v>
      </c>
      <c r="BI491" s="61"/>
      <c r="BJ491" s="61">
        <v>0</v>
      </c>
      <c r="BK491" s="61"/>
      <c r="BL491" s="61">
        <v>0</v>
      </c>
      <c r="BM491" s="61">
        <v>0</v>
      </c>
      <c r="BN491" s="61">
        <v>0</v>
      </c>
      <c r="BO491" s="61"/>
    </row>
    <row r="492" spans="1:67" x14ac:dyDescent="0.2">
      <c r="A492" s="66" t="s">
        <v>97</v>
      </c>
      <c r="B492" s="56" t="s">
        <v>158</v>
      </c>
      <c r="C492" s="56" t="s">
        <v>388</v>
      </c>
      <c r="D492" s="56">
        <v>1989</v>
      </c>
      <c r="E492" s="58">
        <v>340068</v>
      </c>
      <c r="F492" s="58">
        <v>332560</v>
      </c>
      <c r="G492" s="59">
        <v>299733</v>
      </c>
      <c r="H492" s="59">
        <v>40335</v>
      </c>
      <c r="I492" s="60">
        <v>0</v>
      </c>
      <c r="J492" s="58">
        <v>-7508</v>
      </c>
      <c r="K492" s="61">
        <v>909</v>
      </c>
      <c r="L492" s="61"/>
      <c r="M492" s="61"/>
      <c r="N492" s="61"/>
      <c r="O492" s="61"/>
      <c r="P492" s="61"/>
      <c r="Q492" s="62">
        <v>59218</v>
      </c>
      <c r="R492" s="61"/>
      <c r="S492" s="61"/>
      <c r="T492" s="61"/>
      <c r="U492" s="61"/>
      <c r="V492" s="61"/>
      <c r="W492" s="61"/>
      <c r="X492" s="61"/>
      <c r="Y492" s="61"/>
      <c r="Z492" s="61"/>
      <c r="AA492" s="62">
        <v>140158</v>
      </c>
      <c r="AB492" s="61"/>
      <c r="AC492" s="61"/>
      <c r="AD492" s="62">
        <v>14464</v>
      </c>
      <c r="AE492" s="61"/>
      <c r="AF492" s="62">
        <v>55251</v>
      </c>
      <c r="AG492" s="61"/>
      <c r="AH492" s="61"/>
      <c r="AI492" s="62">
        <v>29733</v>
      </c>
      <c r="AJ492" s="61"/>
      <c r="AK492" s="61"/>
      <c r="AL492" s="61"/>
      <c r="AM492" s="61"/>
      <c r="AN492" s="61"/>
      <c r="AO492" s="61"/>
      <c r="AP492" s="62">
        <v>6484</v>
      </c>
      <c r="AQ492" s="61"/>
      <c r="AR492" s="61"/>
      <c r="AS492" s="61"/>
      <c r="AT492" s="61"/>
      <c r="AU492" s="61"/>
      <c r="AV492" s="61"/>
      <c r="AW492" s="61"/>
      <c r="AX492" s="61"/>
      <c r="AY492" s="62">
        <v>4273</v>
      </c>
      <c r="AZ492" s="61"/>
      <c r="BA492" s="62">
        <v>27327</v>
      </c>
      <c r="BB492" s="61"/>
      <c r="BC492" s="61"/>
      <c r="BD492" s="61"/>
      <c r="BE492" s="61"/>
      <c r="BF492" s="61"/>
      <c r="BG492" s="61"/>
      <c r="BH492" s="61"/>
      <c r="BI492" s="61"/>
      <c r="BJ492" s="61"/>
      <c r="BK492" s="62">
        <v>2251</v>
      </c>
      <c r="BL492" s="61"/>
      <c r="BM492" s="61"/>
      <c r="BN492" s="61"/>
      <c r="BO492" s="62">
        <v>-7508</v>
      </c>
    </row>
    <row r="493" spans="1:67" x14ac:dyDescent="0.2">
      <c r="A493" s="66" t="s">
        <v>97</v>
      </c>
      <c r="B493" s="56" t="s">
        <v>158</v>
      </c>
      <c r="C493" s="56" t="s">
        <v>388</v>
      </c>
      <c r="D493" s="56">
        <v>1990</v>
      </c>
      <c r="E493" s="58">
        <v>265563</v>
      </c>
      <c r="F493" s="58">
        <v>258055</v>
      </c>
      <c r="G493" s="59">
        <v>217611</v>
      </c>
      <c r="H493" s="59">
        <v>47952</v>
      </c>
      <c r="I493" s="60">
        <v>0</v>
      </c>
      <c r="J493" s="58">
        <v>-7508</v>
      </c>
      <c r="K493" s="61">
        <v>909</v>
      </c>
      <c r="L493" s="61"/>
      <c r="M493" s="61"/>
      <c r="N493" s="61"/>
      <c r="O493" s="61"/>
      <c r="P493" s="61"/>
      <c r="Q493" s="62">
        <v>59218</v>
      </c>
      <c r="R493" s="61"/>
      <c r="S493" s="61"/>
      <c r="T493" s="61"/>
      <c r="U493" s="61"/>
      <c r="V493" s="61"/>
      <c r="W493" s="61"/>
      <c r="X493" s="61"/>
      <c r="Y493" s="61"/>
      <c r="Z493" s="61"/>
      <c r="AA493" s="62">
        <v>57092</v>
      </c>
      <c r="AB493" s="61"/>
      <c r="AC493" s="61"/>
      <c r="AD493" s="62">
        <v>15408</v>
      </c>
      <c r="AE493" s="61"/>
      <c r="AF493" s="62">
        <v>55251</v>
      </c>
      <c r="AG493" s="61"/>
      <c r="AH493" s="61"/>
      <c r="AI493" s="62">
        <v>29733</v>
      </c>
      <c r="AJ493" s="61"/>
      <c r="AK493" s="61"/>
      <c r="AL493" s="61"/>
      <c r="AM493" s="61"/>
      <c r="AN493" s="61"/>
      <c r="AO493" s="61"/>
      <c r="AP493" s="62">
        <v>9051</v>
      </c>
      <c r="AQ493" s="61"/>
      <c r="AR493" s="62">
        <v>4186</v>
      </c>
      <c r="AS493" s="61"/>
      <c r="AT493" s="61"/>
      <c r="AU493" s="61"/>
      <c r="AV493" s="61"/>
      <c r="AW493" s="61"/>
      <c r="AX493" s="61"/>
      <c r="AY493" s="62">
        <v>5137</v>
      </c>
      <c r="AZ493" s="61"/>
      <c r="BA493" s="62">
        <v>27327</v>
      </c>
      <c r="BB493" s="61"/>
      <c r="BC493" s="61"/>
      <c r="BD493" s="61"/>
      <c r="BE493" s="61"/>
      <c r="BF493" s="61"/>
      <c r="BG493" s="61"/>
      <c r="BH493" s="61"/>
      <c r="BI493" s="61"/>
      <c r="BJ493" s="61"/>
      <c r="BK493" s="62">
        <v>2251</v>
      </c>
      <c r="BL493" s="61"/>
      <c r="BM493" s="61"/>
      <c r="BN493" s="61"/>
      <c r="BO493" s="62">
        <v>-7508</v>
      </c>
    </row>
    <row r="494" spans="1:67" x14ac:dyDescent="0.2">
      <c r="A494" s="66" t="s">
        <v>97</v>
      </c>
      <c r="B494" s="56" t="s">
        <v>158</v>
      </c>
      <c r="C494" s="56" t="s">
        <v>388</v>
      </c>
      <c r="D494" s="56">
        <v>1991</v>
      </c>
      <c r="E494" s="58">
        <v>271404</v>
      </c>
      <c r="F494" s="58">
        <v>263896</v>
      </c>
      <c r="G494" s="59">
        <v>223155</v>
      </c>
      <c r="H494" s="59">
        <v>48249</v>
      </c>
      <c r="I494" s="60">
        <v>0</v>
      </c>
      <c r="J494" s="58">
        <v>-7508</v>
      </c>
      <c r="K494" s="61">
        <v>909</v>
      </c>
      <c r="L494" s="61"/>
      <c r="M494" s="61"/>
      <c r="N494" s="61"/>
      <c r="O494" s="61"/>
      <c r="P494" s="61"/>
      <c r="Q494" s="62">
        <v>59218</v>
      </c>
      <c r="R494" s="61"/>
      <c r="S494" s="61"/>
      <c r="T494" s="61"/>
      <c r="U494" s="61"/>
      <c r="V494" s="61"/>
      <c r="W494" s="61"/>
      <c r="X494" s="61"/>
      <c r="Y494" s="61"/>
      <c r="Z494" s="61"/>
      <c r="AA494" s="62">
        <v>61617</v>
      </c>
      <c r="AB494" s="61"/>
      <c r="AC494" s="61"/>
      <c r="AD494" s="62">
        <v>15801</v>
      </c>
      <c r="AE494" s="61"/>
      <c r="AF494" s="62">
        <v>55877</v>
      </c>
      <c r="AG494" s="61"/>
      <c r="AH494" s="61"/>
      <c r="AI494" s="62">
        <v>29733</v>
      </c>
      <c r="AJ494" s="61"/>
      <c r="AK494" s="61"/>
      <c r="AL494" s="61"/>
      <c r="AM494" s="61"/>
      <c r="AN494" s="61"/>
      <c r="AO494" s="61"/>
      <c r="AP494" s="62">
        <v>9051</v>
      </c>
      <c r="AQ494" s="61"/>
      <c r="AR494" s="62">
        <v>4186</v>
      </c>
      <c r="AS494" s="61"/>
      <c r="AT494" s="61"/>
      <c r="AU494" s="61"/>
      <c r="AV494" s="61"/>
      <c r="AW494" s="61"/>
      <c r="AX494" s="61"/>
      <c r="AY494" s="62">
        <v>5434</v>
      </c>
      <c r="AZ494" s="61"/>
      <c r="BA494" s="62">
        <v>27327</v>
      </c>
      <c r="BB494" s="61"/>
      <c r="BC494" s="61"/>
      <c r="BD494" s="61"/>
      <c r="BE494" s="61"/>
      <c r="BF494" s="61"/>
      <c r="BG494" s="61"/>
      <c r="BH494" s="61"/>
      <c r="BI494" s="61"/>
      <c r="BJ494" s="61"/>
      <c r="BK494" s="62">
        <v>2251</v>
      </c>
      <c r="BL494" s="61"/>
      <c r="BM494" s="61"/>
      <c r="BN494" s="61"/>
      <c r="BO494" s="62">
        <v>-7508</v>
      </c>
    </row>
    <row r="495" spans="1:67" x14ac:dyDescent="0.2">
      <c r="A495" s="66" t="s">
        <v>97</v>
      </c>
      <c r="B495" s="56" t="s">
        <v>158</v>
      </c>
      <c r="C495" s="56" t="s">
        <v>388</v>
      </c>
      <c r="D495" s="56">
        <v>1992</v>
      </c>
      <c r="E495" s="58">
        <v>236027</v>
      </c>
      <c r="F495" s="58">
        <v>228519</v>
      </c>
      <c r="G495" s="59">
        <v>186285</v>
      </c>
      <c r="H495" s="59">
        <v>49742</v>
      </c>
      <c r="I495" s="60">
        <v>0</v>
      </c>
      <c r="J495" s="58">
        <v>-7508</v>
      </c>
      <c r="K495" s="61">
        <v>909</v>
      </c>
      <c r="L495" s="61"/>
      <c r="M495" s="61"/>
      <c r="N495" s="61"/>
      <c r="O495" s="61"/>
      <c r="P495" s="61"/>
      <c r="Q495" s="62">
        <v>59218</v>
      </c>
      <c r="R495" s="61"/>
      <c r="S495" s="61"/>
      <c r="T495" s="61"/>
      <c r="U495" s="61"/>
      <c r="V495" s="61"/>
      <c r="W495" s="61"/>
      <c r="X495" s="61"/>
      <c r="Y495" s="61"/>
      <c r="Z495" s="61"/>
      <c r="AA495" s="62">
        <v>65302</v>
      </c>
      <c r="AB495" s="61"/>
      <c r="AC495" s="61"/>
      <c r="AD495" s="62">
        <v>16180</v>
      </c>
      <c r="AE495" s="61"/>
      <c r="AF495" s="62">
        <v>14376</v>
      </c>
      <c r="AG495" s="61"/>
      <c r="AH495" s="61"/>
      <c r="AI495" s="62">
        <v>30300</v>
      </c>
      <c r="AJ495" s="61"/>
      <c r="AK495" s="61"/>
      <c r="AL495" s="61"/>
      <c r="AM495" s="61"/>
      <c r="AN495" s="61"/>
      <c r="AO495" s="61"/>
      <c r="AP495" s="62">
        <v>9864</v>
      </c>
      <c r="AQ495" s="61"/>
      <c r="AR495" s="62">
        <v>4186</v>
      </c>
      <c r="AS495" s="61"/>
      <c r="AT495" s="61"/>
      <c r="AU495" s="61"/>
      <c r="AV495" s="61"/>
      <c r="AW495" s="61"/>
      <c r="AX495" s="61"/>
      <c r="AY495" s="62">
        <v>6114</v>
      </c>
      <c r="AZ495" s="61"/>
      <c r="BA495" s="62">
        <v>27327</v>
      </c>
      <c r="BB495" s="61"/>
      <c r="BC495" s="61"/>
      <c r="BD495" s="61"/>
      <c r="BE495" s="61"/>
      <c r="BF495" s="61"/>
      <c r="BG495" s="61"/>
      <c r="BH495" s="61"/>
      <c r="BI495" s="61"/>
      <c r="BJ495" s="61"/>
      <c r="BK495" s="62">
        <v>2251</v>
      </c>
      <c r="BL495" s="61"/>
      <c r="BM495" s="61"/>
      <c r="BN495" s="61"/>
      <c r="BO495" s="62">
        <v>-7508</v>
      </c>
    </row>
    <row r="496" spans="1:67" x14ac:dyDescent="0.2">
      <c r="A496" s="66" t="s">
        <v>97</v>
      </c>
      <c r="B496" s="56" t="s">
        <v>158</v>
      </c>
      <c r="C496" s="56" t="s">
        <v>388</v>
      </c>
      <c r="D496" s="56">
        <v>1993</v>
      </c>
      <c r="E496" s="58">
        <v>243668</v>
      </c>
      <c r="F496" s="58">
        <v>236160</v>
      </c>
      <c r="G496" s="59">
        <v>193698</v>
      </c>
      <c r="H496" s="59">
        <v>49970</v>
      </c>
      <c r="I496" s="60">
        <v>0</v>
      </c>
      <c r="J496" s="58">
        <v>-7508</v>
      </c>
      <c r="K496" s="61">
        <v>909</v>
      </c>
      <c r="L496" s="61"/>
      <c r="M496" s="61"/>
      <c r="N496" s="61"/>
      <c r="O496" s="61"/>
      <c r="P496" s="61"/>
      <c r="Q496" s="62">
        <v>59218</v>
      </c>
      <c r="R496" s="61"/>
      <c r="S496" s="61"/>
      <c r="T496" s="61"/>
      <c r="U496" s="61"/>
      <c r="V496" s="61"/>
      <c r="W496" s="61"/>
      <c r="X496" s="61"/>
      <c r="Y496" s="61"/>
      <c r="Z496" s="61"/>
      <c r="AA496" s="62">
        <v>67992</v>
      </c>
      <c r="AB496" s="61"/>
      <c r="AC496" s="61"/>
      <c r="AD496" s="62">
        <v>16573</v>
      </c>
      <c r="AE496" s="61"/>
      <c r="AF496" s="62">
        <v>16246</v>
      </c>
      <c r="AG496" s="61"/>
      <c r="AH496" s="61"/>
      <c r="AI496" s="62">
        <v>32760</v>
      </c>
      <c r="AJ496" s="61"/>
      <c r="AK496" s="61"/>
      <c r="AL496" s="61"/>
      <c r="AM496" s="61"/>
      <c r="AN496" s="61"/>
      <c r="AO496" s="61"/>
      <c r="AP496" s="62">
        <v>9864</v>
      </c>
      <c r="AQ496" s="61"/>
      <c r="AR496" s="62">
        <v>4186</v>
      </c>
      <c r="AS496" s="61"/>
      <c r="AT496" s="61"/>
      <c r="AU496" s="61"/>
      <c r="AV496" s="61"/>
      <c r="AW496" s="61"/>
      <c r="AX496" s="61"/>
      <c r="AY496" s="62">
        <v>6342</v>
      </c>
      <c r="AZ496" s="61"/>
      <c r="BA496" s="62">
        <v>27327</v>
      </c>
      <c r="BB496" s="61"/>
      <c r="BC496" s="61"/>
      <c r="BD496" s="61"/>
      <c r="BE496" s="61"/>
      <c r="BF496" s="61"/>
      <c r="BG496" s="61"/>
      <c r="BH496" s="61"/>
      <c r="BI496" s="61"/>
      <c r="BJ496" s="61"/>
      <c r="BK496" s="62">
        <v>2251</v>
      </c>
      <c r="BL496" s="61"/>
      <c r="BM496" s="61"/>
      <c r="BN496" s="61"/>
      <c r="BO496" s="62">
        <v>-7508</v>
      </c>
    </row>
    <row r="497" spans="1:67" x14ac:dyDescent="0.2">
      <c r="A497" s="66" t="s">
        <v>97</v>
      </c>
      <c r="B497" s="56" t="s">
        <v>158</v>
      </c>
      <c r="C497" s="56" t="s">
        <v>388</v>
      </c>
      <c r="D497" s="56">
        <v>1994</v>
      </c>
      <c r="E497" s="58">
        <v>262504</v>
      </c>
      <c r="F497" s="58">
        <v>246391</v>
      </c>
      <c r="G497" s="59">
        <v>209862</v>
      </c>
      <c r="H497" s="59">
        <v>52642</v>
      </c>
      <c r="I497" s="60">
        <v>0</v>
      </c>
      <c r="J497" s="58">
        <v>-16113</v>
      </c>
      <c r="K497" s="61">
        <v>909</v>
      </c>
      <c r="L497" s="61"/>
      <c r="M497" s="61"/>
      <c r="N497" s="61"/>
      <c r="O497" s="61"/>
      <c r="P497" s="61"/>
      <c r="Q497" s="62">
        <v>64935</v>
      </c>
      <c r="R497" s="61"/>
      <c r="S497" s="61"/>
      <c r="T497" s="61"/>
      <c r="U497" s="61"/>
      <c r="V497" s="61"/>
      <c r="W497" s="61"/>
      <c r="X497" s="61"/>
      <c r="Y497" s="61"/>
      <c r="Z497" s="61"/>
      <c r="AA497" s="62">
        <v>71247</v>
      </c>
      <c r="AB497" s="61"/>
      <c r="AC497" s="61"/>
      <c r="AD497" s="62">
        <v>20885</v>
      </c>
      <c r="AE497" s="61"/>
      <c r="AF497" s="62">
        <v>18522</v>
      </c>
      <c r="AG497" s="61"/>
      <c r="AH497" s="61"/>
      <c r="AI497" s="62">
        <v>33364</v>
      </c>
      <c r="AJ497" s="61"/>
      <c r="AK497" s="61"/>
      <c r="AL497" s="61"/>
      <c r="AM497" s="61"/>
      <c r="AN497" s="61"/>
      <c r="AO497" s="61"/>
      <c r="AP497" s="62">
        <v>10178</v>
      </c>
      <c r="AQ497" s="61"/>
      <c r="AR497" s="62">
        <v>4186</v>
      </c>
      <c r="AS497" s="61"/>
      <c r="AT497" s="61"/>
      <c r="AU497" s="61"/>
      <c r="AV497" s="61"/>
      <c r="AW497" s="61"/>
      <c r="AX497" s="61"/>
      <c r="AY497" s="62">
        <v>8700</v>
      </c>
      <c r="AZ497" s="61"/>
      <c r="BA497" s="62">
        <v>27327</v>
      </c>
      <c r="BB497" s="61"/>
      <c r="BC497" s="61"/>
      <c r="BD497" s="61"/>
      <c r="BE497" s="61"/>
      <c r="BF497" s="61"/>
      <c r="BG497" s="61"/>
      <c r="BH497" s="61"/>
      <c r="BI497" s="61"/>
      <c r="BJ497" s="61"/>
      <c r="BK497" s="62">
        <v>2251</v>
      </c>
      <c r="BL497" s="61"/>
      <c r="BM497" s="61"/>
      <c r="BN497" s="61"/>
      <c r="BO497" s="62">
        <v>-16113</v>
      </c>
    </row>
    <row r="498" spans="1:67" x14ac:dyDescent="0.2">
      <c r="A498" s="66" t="s">
        <v>97</v>
      </c>
      <c r="B498" s="56" t="s">
        <v>158</v>
      </c>
      <c r="C498" s="56" t="s">
        <v>388</v>
      </c>
      <c r="D498" s="56">
        <v>1995</v>
      </c>
      <c r="E498" s="58">
        <v>269774</v>
      </c>
      <c r="F498" s="58">
        <v>252430</v>
      </c>
      <c r="G498" s="59">
        <v>220265</v>
      </c>
      <c r="H498" s="59">
        <v>49509</v>
      </c>
      <c r="I498" s="60">
        <v>0</v>
      </c>
      <c r="J498" s="58">
        <v>-17344</v>
      </c>
      <c r="K498" s="62">
        <v>3909</v>
      </c>
      <c r="L498" s="61"/>
      <c r="M498" s="61"/>
      <c r="N498" s="61"/>
      <c r="O498" s="61"/>
      <c r="P498" s="61"/>
      <c r="Q498" s="62">
        <v>64935</v>
      </c>
      <c r="R498" s="61"/>
      <c r="S498" s="61"/>
      <c r="T498" s="61"/>
      <c r="U498" s="61"/>
      <c r="V498" s="61"/>
      <c r="W498" s="61"/>
      <c r="X498" s="61"/>
      <c r="Y498" s="61"/>
      <c r="Z498" s="61"/>
      <c r="AA498" s="62">
        <v>72516</v>
      </c>
      <c r="AB498" s="61"/>
      <c r="AC498" s="61"/>
      <c r="AD498" s="62">
        <v>23954</v>
      </c>
      <c r="AE498" s="61"/>
      <c r="AF498" s="62">
        <v>20711</v>
      </c>
      <c r="AG498" s="61"/>
      <c r="AH498" s="61"/>
      <c r="AI498" s="62">
        <v>34240</v>
      </c>
      <c r="AJ498" s="61"/>
      <c r="AK498" s="61"/>
      <c r="AL498" s="61"/>
      <c r="AM498" s="61"/>
      <c r="AN498" s="61"/>
      <c r="AO498" s="61"/>
      <c r="AP498" s="62">
        <v>10372</v>
      </c>
      <c r="AQ498" s="61"/>
      <c r="AR498" s="62">
        <v>3110</v>
      </c>
      <c r="AS498" s="61"/>
      <c r="AT498" s="61"/>
      <c r="AU498" s="61"/>
      <c r="AV498" s="61"/>
      <c r="AW498" s="61"/>
      <c r="AX498" s="61"/>
      <c r="AY498" s="62">
        <v>8700</v>
      </c>
      <c r="AZ498" s="61"/>
      <c r="BA498" s="62">
        <v>27327</v>
      </c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2">
        <v>-17344</v>
      </c>
    </row>
    <row r="499" spans="1:67" x14ac:dyDescent="0.2">
      <c r="A499" s="66" t="s">
        <v>97</v>
      </c>
      <c r="B499" s="56" t="s">
        <v>158</v>
      </c>
      <c r="C499" s="56" t="s">
        <v>388</v>
      </c>
      <c r="D499" s="56">
        <v>1996</v>
      </c>
      <c r="E499" s="58">
        <v>270054</v>
      </c>
      <c r="F499" s="58">
        <v>252191</v>
      </c>
      <c r="G499" s="59">
        <v>220297</v>
      </c>
      <c r="H499" s="59">
        <v>49757</v>
      </c>
      <c r="I499" s="60">
        <v>0</v>
      </c>
      <c r="J499" s="58">
        <v>-17863</v>
      </c>
      <c r="K499" s="62">
        <v>3909</v>
      </c>
      <c r="L499" s="61"/>
      <c r="M499" s="61"/>
      <c r="N499" s="61"/>
      <c r="O499" s="61"/>
      <c r="P499" s="61"/>
      <c r="Q499" s="62">
        <v>64935</v>
      </c>
      <c r="R499" s="61"/>
      <c r="S499" s="61"/>
      <c r="T499" s="61"/>
      <c r="U499" s="61"/>
      <c r="V499" s="61"/>
      <c r="W499" s="61"/>
      <c r="X499" s="61"/>
      <c r="Y499" s="61"/>
      <c r="Z499" s="61"/>
      <c r="AA499" s="62">
        <v>72440</v>
      </c>
      <c r="AB499" s="61"/>
      <c r="AC499" s="61"/>
      <c r="AD499" s="62">
        <v>24062</v>
      </c>
      <c r="AE499" s="61"/>
      <c r="AF499" s="62">
        <v>20711</v>
      </c>
      <c r="AG499" s="61"/>
      <c r="AH499" s="61"/>
      <c r="AI499" s="62">
        <v>34240</v>
      </c>
      <c r="AJ499" s="61"/>
      <c r="AK499" s="61"/>
      <c r="AL499" s="61"/>
      <c r="AM499" s="61"/>
      <c r="AN499" s="61"/>
      <c r="AO499" s="61"/>
      <c r="AP499" s="62">
        <v>10372</v>
      </c>
      <c r="AQ499" s="61"/>
      <c r="AR499" s="62">
        <v>3110</v>
      </c>
      <c r="AS499" s="61"/>
      <c r="AT499" s="61"/>
      <c r="AU499" s="61"/>
      <c r="AV499" s="61"/>
      <c r="AW499" s="61"/>
      <c r="AX499" s="61"/>
      <c r="AY499" s="62">
        <v>8948</v>
      </c>
      <c r="AZ499" s="61"/>
      <c r="BA499" s="62">
        <v>27327</v>
      </c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2">
        <v>-17863</v>
      </c>
    </row>
    <row r="500" spans="1:67" x14ac:dyDescent="0.2">
      <c r="A500" s="66" t="s">
        <v>97</v>
      </c>
      <c r="B500" s="56" t="s">
        <v>158</v>
      </c>
      <c r="C500" s="56" t="s">
        <v>388</v>
      </c>
      <c r="D500" s="56">
        <v>1997</v>
      </c>
      <c r="E500" s="58">
        <v>286211</v>
      </c>
      <c r="F500" s="58">
        <v>267657</v>
      </c>
      <c r="G500" s="59">
        <v>224229</v>
      </c>
      <c r="H500" s="59">
        <v>61982</v>
      </c>
      <c r="I500" s="60">
        <v>0</v>
      </c>
      <c r="J500" s="58">
        <v>-18554</v>
      </c>
      <c r="K500" s="62">
        <v>3909</v>
      </c>
      <c r="L500" s="61"/>
      <c r="M500" s="61"/>
      <c r="N500" s="61"/>
      <c r="O500" s="61"/>
      <c r="P500" s="61"/>
      <c r="Q500" s="62">
        <v>64935</v>
      </c>
      <c r="R500" s="61"/>
      <c r="S500" s="61"/>
      <c r="T500" s="61"/>
      <c r="U500" s="61"/>
      <c r="V500" s="61"/>
      <c r="W500" s="61"/>
      <c r="X500" s="61"/>
      <c r="Y500" s="61"/>
      <c r="Z500" s="61"/>
      <c r="AA500" s="62">
        <v>72440</v>
      </c>
      <c r="AB500" s="61"/>
      <c r="AC500" s="61"/>
      <c r="AD500" s="62">
        <v>24568</v>
      </c>
      <c r="AE500" s="61"/>
      <c r="AF500" s="62">
        <v>23772</v>
      </c>
      <c r="AG500" s="61"/>
      <c r="AH500" s="61"/>
      <c r="AI500" s="62">
        <v>34605</v>
      </c>
      <c r="AJ500" s="61"/>
      <c r="AK500" s="61"/>
      <c r="AL500" s="61"/>
      <c r="AM500" s="61"/>
      <c r="AN500" s="61"/>
      <c r="AO500" s="61"/>
      <c r="AP500" s="62">
        <v>11555</v>
      </c>
      <c r="AQ500" s="61"/>
      <c r="AR500" s="62">
        <v>3110</v>
      </c>
      <c r="AS500" s="61"/>
      <c r="AT500" s="61"/>
      <c r="AU500" s="61"/>
      <c r="AV500" s="61"/>
      <c r="AW500" s="61"/>
      <c r="AX500" s="61"/>
      <c r="AY500" s="62">
        <v>8948</v>
      </c>
      <c r="AZ500" s="61"/>
      <c r="BA500" s="62">
        <v>38369</v>
      </c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2">
        <v>-18554</v>
      </c>
    </row>
    <row r="501" spans="1:67" x14ac:dyDescent="0.2">
      <c r="A501" s="66" t="s">
        <v>97</v>
      </c>
      <c r="B501" s="56" t="s">
        <v>158</v>
      </c>
      <c r="C501" s="56" t="s">
        <v>389</v>
      </c>
      <c r="D501" s="56">
        <v>1989</v>
      </c>
      <c r="E501" s="58">
        <v>6952933</v>
      </c>
      <c r="F501" s="58">
        <v>6742878</v>
      </c>
      <c r="G501" s="59">
        <v>5708974</v>
      </c>
      <c r="H501" s="59">
        <v>1243959</v>
      </c>
      <c r="I501" s="60">
        <v>0</v>
      </c>
      <c r="J501" s="58">
        <v>-210055</v>
      </c>
      <c r="K501" s="62">
        <v>59682</v>
      </c>
      <c r="L501" s="61"/>
      <c r="M501" s="61"/>
      <c r="N501" s="61"/>
      <c r="O501" s="61"/>
      <c r="P501" s="62">
        <v>791737</v>
      </c>
      <c r="Q501" s="61"/>
      <c r="R501" s="61"/>
      <c r="S501" s="61"/>
      <c r="T501" s="61"/>
      <c r="U501" s="61"/>
      <c r="V501" s="61"/>
      <c r="W501" s="62">
        <v>440993</v>
      </c>
      <c r="X501" s="61"/>
      <c r="Y501" s="61"/>
      <c r="Z501" s="61"/>
      <c r="AA501" s="62">
        <v>1953802</v>
      </c>
      <c r="AB501" s="61"/>
      <c r="AC501" s="61"/>
      <c r="AD501" s="62">
        <v>1246240</v>
      </c>
      <c r="AE501" s="61"/>
      <c r="AF501" s="62">
        <v>765720</v>
      </c>
      <c r="AG501" s="61"/>
      <c r="AH501" s="61"/>
      <c r="AI501" s="62">
        <v>450800</v>
      </c>
      <c r="AJ501" s="61"/>
      <c r="AK501" s="61"/>
      <c r="AL501" s="61"/>
      <c r="AM501" s="61"/>
      <c r="AN501" s="61"/>
      <c r="AO501" s="61"/>
      <c r="AP501" s="62">
        <v>126891</v>
      </c>
      <c r="AQ501" s="61"/>
      <c r="AR501" s="62">
        <v>220311</v>
      </c>
      <c r="AS501" s="61"/>
      <c r="AT501" s="61"/>
      <c r="AU501" s="61"/>
      <c r="AV501" s="62">
        <v>13238</v>
      </c>
      <c r="AW501" s="61"/>
      <c r="AX501" s="61"/>
      <c r="AY501" s="62">
        <v>95711</v>
      </c>
      <c r="AZ501" s="61"/>
      <c r="BA501" s="62">
        <v>499765</v>
      </c>
      <c r="BB501" s="61"/>
      <c r="BC501" s="61"/>
      <c r="BD501" s="61"/>
      <c r="BE501" s="61"/>
      <c r="BF501" s="61"/>
      <c r="BG501" s="61"/>
      <c r="BH501" s="61"/>
      <c r="BI501" s="62">
        <v>261852</v>
      </c>
      <c r="BJ501" s="61"/>
      <c r="BK501" s="62">
        <v>26191</v>
      </c>
      <c r="BL501" s="61"/>
      <c r="BM501" s="61"/>
      <c r="BN501" s="61"/>
      <c r="BO501" s="62">
        <v>-210055</v>
      </c>
    </row>
    <row r="502" spans="1:67" x14ac:dyDescent="0.2">
      <c r="A502" s="66" t="s">
        <v>97</v>
      </c>
      <c r="B502" s="56" t="s">
        <v>158</v>
      </c>
      <c r="C502" s="56" t="s">
        <v>389</v>
      </c>
      <c r="D502" s="56">
        <v>1990</v>
      </c>
      <c r="E502" s="58">
        <v>7725229</v>
      </c>
      <c r="F502" s="58">
        <v>7515174</v>
      </c>
      <c r="G502" s="59">
        <v>6389327</v>
      </c>
      <c r="H502" s="59">
        <v>1335902</v>
      </c>
      <c r="I502" s="60">
        <v>0</v>
      </c>
      <c r="J502" s="58">
        <v>-210055</v>
      </c>
      <c r="K502" s="62">
        <v>59682</v>
      </c>
      <c r="L502" s="61"/>
      <c r="M502" s="61"/>
      <c r="N502" s="61"/>
      <c r="O502" s="61"/>
      <c r="P502" s="62">
        <v>813314</v>
      </c>
      <c r="Q502" s="61"/>
      <c r="R502" s="61"/>
      <c r="S502" s="61"/>
      <c r="T502" s="61"/>
      <c r="U502" s="61"/>
      <c r="V502" s="61"/>
      <c r="W502" s="62">
        <v>450387</v>
      </c>
      <c r="X502" s="61"/>
      <c r="Y502" s="61"/>
      <c r="Z502" s="61"/>
      <c r="AA502" s="62">
        <v>2161905</v>
      </c>
      <c r="AB502" s="61"/>
      <c r="AC502" s="61"/>
      <c r="AD502" s="62">
        <v>1557478</v>
      </c>
      <c r="AE502" s="61"/>
      <c r="AF502" s="62">
        <v>806819</v>
      </c>
      <c r="AG502" s="61"/>
      <c r="AH502" s="61"/>
      <c r="AI502" s="62">
        <v>539742</v>
      </c>
      <c r="AJ502" s="61"/>
      <c r="AK502" s="61"/>
      <c r="AL502" s="61"/>
      <c r="AM502" s="61"/>
      <c r="AN502" s="61"/>
      <c r="AO502" s="61"/>
      <c r="AP502" s="62">
        <v>170557</v>
      </c>
      <c r="AQ502" s="61"/>
      <c r="AR502" s="62">
        <v>235736</v>
      </c>
      <c r="AS502" s="61"/>
      <c r="AT502" s="61"/>
      <c r="AU502" s="61"/>
      <c r="AV502" s="62">
        <v>13238</v>
      </c>
      <c r="AW502" s="61"/>
      <c r="AX502" s="61"/>
      <c r="AY502" s="62">
        <v>121338</v>
      </c>
      <c r="AZ502" s="61"/>
      <c r="BA502" s="62">
        <v>505156</v>
      </c>
      <c r="BB502" s="61"/>
      <c r="BC502" s="61"/>
      <c r="BD502" s="61"/>
      <c r="BE502" s="61"/>
      <c r="BF502" s="61"/>
      <c r="BG502" s="61"/>
      <c r="BH502" s="61"/>
      <c r="BI502" s="62">
        <v>262247</v>
      </c>
      <c r="BJ502" s="61"/>
      <c r="BK502" s="62">
        <v>27630</v>
      </c>
      <c r="BL502" s="61"/>
      <c r="BM502" s="61"/>
      <c r="BN502" s="61"/>
      <c r="BO502" s="62">
        <v>-210055</v>
      </c>
    </row>
    <row r="503" spans="1:67" x14ac:dyDescent="0.2">
      <c r="A503" s="66" t="s">
        <v>97</v>
      </c>
      <c r="B503" s="56" t="s">
        <v>158</v>
      </c>
      <c r="C503" s="56" t="s">
        <v>389</v>
      </c>
      <c r="D503" s="56">
        <v>1991</v>
      </c>
      <c r="E503" s="58">
        <v>7038622</v>
      </c>
      <c r="F503" s="58">
        <v>6828567</v>
      </c>
      <c r="G503" s="59">
        <v>5690177</v>
      </c>
      <c r="H503" s="59">
        <v>1348445</v>
      </c>
      <c r="I503" s="60">
        <v>0</v>
      </c>
      <c r="J503" s="58">
        <v>-210055</v>
      </c>
      <c r="K503" s="62">
        <v>59682</v>
      </c>
      <c r="L503" s="61"/>
      <c r="M503" s="61"/>
      <c r="N503" s="61"/>
      <c r="O503" s="61"/>
      <c r="P503" s="62">
        <v>813314</v>
      </c>
      <c r="Q503" s="61"/>
      <c r="R503" s="61"/>
      <c r="S503" s="61"/>
      <c r="T503" s="61"/>
      <c r="U503" s="61"/>
      <c r="V503" s="61"/>
      <c r="W503" s="62">
        <v>453913</v>
      </c>
      <c r="X503" s="61"/>
      <c r="Y503" s="61"/>
      <c r="Z503" s="61"/>
      <c r="AA503" s="62">
        <v>1242267</v>
      </c>
      <c r="AB503" s="61"/>
      <c r="AC503" s="61"/>
      <c r="AD503" s="62">
        <v>1648068</v>
      </c>
      <c r="AE503" s="61"/>
      <c r="AF503" s="62">
        <v>902431</v>
      </c>
      <c r="AG503" s="61"/>
      <c r="AH503" s="61"/>
      <c r="AI503" s="62">
        <v>570502</v>
      </c>
      <c r="AJ503" s="61"/>
      <c r="AK503" s="61"/>
      <c r="AL503" s="61"/>
      <c r="AM503" s="61"/>
      <c r="AN503" s="61"/>
      <c r="AO503" s="61"/>
      <c r="AP503" s="62">
        <v>175354</v>
      </c>
      <c r="AQ503" s="61"/>
      <c r="AR503" s="62">
        <v>233609</v>
      </c>
      <c r="AS503" s="61"/>
      <c r="AT503" s="61"/>
      <c r="AU503" s="61"/>
      <c r="AV503" s="62">
        <v>13238</v>
      </c>
      <c r="AW503" s="61"/>
      <c r="AX503" s="61"/>
      <c r="AY503" s="62">
        <v>127372</v>
      </c>
      <c r="AZ503" s="61"/>
      <c r="BA503" s="62">
        <v>505156</v>
      </c>
      <c r="BB503" s="61"/>
      <c r="BC503" s="61"/>
      <c r="BD503" s="61"/>
      <c r="BE503" s="61"/>
      <c r="BF503" s="61"/>
      <c r="BG503" s="61"/>
      <c r="BH503" s="61"/>
      <c r="BI503" s="62">
        <v>262247</v>
      </c>
      <c r="BJ503" s="61"/>
      <c r="BK503" s="62">
        <v>31469</v>
      </c>
      <c r="BL503" s="61"/>
      <c r="BM503" s="61"/>
      <c r="BN503" s="61"/>
      <c r="BO503" s="62">
        <v>-210055</v>
      </c>
    </row>
    <row r="504" spans="1:67" x14ac:dyDescent="0.2">
      <c r="A504" s="66" t="s">
        <v>97</v>
      </c>
      <c r="B504" s="56" t="s">
        <v>158</v>
      </c>
      <c r="C504" s="56" t="s">
        <v>389</v>
      </c>
      <c r="D504" s="56">
        <v>1992</v>
      </c>
      <c r="E504" s="58">
        <v>7429362</v>
      </c>
      <c r="F504" s="58">
        <v>7219307</v>
      </c>
      <c r="G504" s="59">
        <v>6038740</v>
      </c>
      <c r="H504" s="59">
        <v>1390622</v>
      </c>
      <c r="I504" s="60">
        <v>0</v>
      </c>
      <c r="J504" s="58">
        <v>-210055</v>
      </c>
      <c r="K504" s="62">
        <v>49717</v>
      </c>
      <c r="L504" s="61"/>
      <c r="M504" s="61"/>
      <c r="N504" s="61"/>
      <c r="O504" s="61"/>
      <c r="P504" s="62">
        <v>822516</v>
      </c>
      <c r="Q504" s="61"/>
      <c r="R504" s="61"/>
      <c r="S504" s="61"/>
      <c r="T504" s="61"/>
      <c r="U504" s="61"/>
      <c r="V504" s="61"/>
      <c r="W504" s="62">
        <v>462908</v>
      </c>
      <c r="X504" s="61"/>
      <c r="Y504" s="61"/>
      <c r="Z504" s="61"/>
      <c r="AA504" s="62">
        <v>1398985</v>
      </c>
      <c r="AB504" s="61"/>
      <c r="AC504" s="61"/>
      <c r="AD504" s="62">
        <v>1776756</v>
      </c>
      <c r="AE504" s="61"/>
      <c r="AF504" s="62">
        <v>923163</v>
      </c>
      <c r="AG504" s="61"/>
      <c r="AH504" s="61"/>
      <c r="AI504" s="62">
        <v>604695</v>
      </c>
      <c r="AJ504" s="61"/>
      <c r="AK504" s="61"/>
      <c r="AL504" s="61"/>
      <c r="AM504" s="61"/>
      <c r="AN504" s="61"/>
      <c r="AO504" s="61"/>
      <c r="AP504" s="62">
        <v>195293</v>
      </c>
      <c r="AQ504" s="61"/>
      <c r="AR504" s="62">
        <v>243538</v>
      </c>
      <c r="AS504" s="61"/>
      <c r="AT504" s="61"/>
      <c r="AU504" s="61"/>
      <c r="AV504" s="62">
        <v>13238</v>
      </c>
      <c r="AW504" s="61"/>
      <c r="AX504" s="61"/>
      <c r="AY504" s="62">
        <v>133583</v>
      </c>
      <c r="AZ504" s="61"/>
      <c r="BA504" s="62">
        <v>507899</v>
      </c>
      <c r="BB504" s="61"/>
      <c r="BC504" s="61"/>
      <c r="BD504" s="61"/>
      <c r="BE504" s="61"/>
      <c r="BF504" s="61"/>
      <c r="BG504" s="61"/>
      <c r="BH504" s="61"/>
      <c r="BI504" s="62">
        <v>264569</v>
      </c>
      <c r="BJ504" s="61"/>
      <c r="BK504" s="62">
        <v>32502</v>
      </c>
      <c r="BL504" s="61"/>
      <c r="BM504" s="61"/>
      <c r="BN504" s="61"/>
      <c r="BO504" s="62">
        <v>-210055</v>
      </c>
    </row>
    <row r="505" spans="1:67" x14ac:dyDescent="0.2">
      <c r="A505" s="66" t="s">
        <v>97</v>
      </c>
      <c r="B505" s="56" t="s">
        <v>158</v>
      </c>
      <c r="C505" s="56" t="s">
        <v>389</v>
      </c>
      <c r="D505" s="56">
        <v>1993</v>
      </c>
      <c r="E505" s="58">
        <v>7930077</v>
      </c>
      <c r="F505" s="58">
        <v>7720022</v>
      </c>
      <c r="G505" s="59">
        <v>6466928</v>
      </c>
      <c r="H505" s="59">
        <v>1463149</v>
      </c>
      <c r="I505" s="60">
        <v>0</v>
      </c>
      <c r="J505" s="58">
        <v>-210055</v>
      </c>
      <c r="K505" s="62">
        <v>49717</v>
      </c>
      <c r="L505" s="61"/>
      <c r="M505" s="61"/>
      <c r="N505" s="61"/>
      <c r="O505" s="61"/>
      <c r="P505" s="62">
        <v>823558</v>
      </c>
      <c r="Q505" s="61"/>
      <c r="R505" s="61"/>
      <c r="S505" s="61"/>
      <c r="T505" s="61"/>
      <c r="U505" s="61"/>
      <c r="V505" s="61"/>
      <c r="W505" s="62">
        <v>462908</v>
      </c>
      <c r="X505" s="61"/>
      <c r="Y505" s="61"/>
      <c r="Z505" s="61"/>
      <c r="AA505" s="62">
        <v>1637721</v>
      </c>
      <c r="AB505" s="61"/>
      <c r="AC505" s="61"/>
      <c r="AD505" s="62">
        <v>1872553</v>
      </c>
      <c r="AE505" s="61"/>
      <c r="AF505" s="62">
        <v>975430</v>
      </c>
      <c r="AG505" s="61"/>
      <c r="AH505" s="61"/>
      <c r="AI505" s="62">
        <v>645041</v>
      </c>
      <c r="AJ505" s="61"/>
      <c r="AK505" s="61"/>
      <c r="AL505" s="61"/>
      <c r="AM505" s="61"/>
      <c r="AN505" s="61"/>
      <c r="AO505" s="61"/>
      <c r="AP505" s="62">
        <v>199617</v>
      </c>
      <c r="AQ505" s="61"/>
      <c r="AR505" s="62">
        <v>250988</v>
      </c>
      <c r="AS505" s="61"/>
      <c r="AT505" s="61"/>
      <c r="AU505" s="61"/>
      <c r="AV505" s="62">
        <v>13238</v>
      </c>
      <c r="AW505" s="61"/>
      <c r="AX505" s="61"/>
      <c r="AY505" s="62">
        <v>141395</v>
      </c>
      <c r="AZ505" s="61"/>
      <c r="BA505" s="62">
        <v>507899</v>
      </c>
      <c r="BB505" s="61"/>
      <c r="BC505" s="61"/>
      <c r="BD505" s="61"/>
      <c r="BE505" s="61"/>
      <c r="BF505" s="61"/>
      <c r="BG505" s="61"/>
      <c r="BH505" s="61"/>
      <c r="BI505" s="62">
        <v>317012</v>
      </c>
      <c r="BJ505" s="61"/>
      <c r="BK505" s="62">
        <v>33000</v>
      </c>
      <c r="BL505" s="61"/>
      <c r="BM505" s="61"/>
      <c r="BN505" s="61"/>
      <c r="BO505" s="62">
        <v>-210055</v>
      </c>
    </row>
    <row r="506" spans="1:67" x14ac:dyDescent="0.2">
      <c r="A506" s="66" t="s">
        <v>97</v>
      </c>
      <c r="B506" s="56" t="s">
        <v>158</v>
      </c>
      <c r="C506" s="56" t="s">
        <v>389</v>
      </c>
      <c r="D506" s="56">
        <v>1994</v>
      </c>
      <c r="E506" s="58">
        <v>8517086</v>
      </c>
      <c r="F506" s="58">
        <v>7873745</v>
      </c>
      <c r="G506" s="59">
        <v>6974177</v>
      </c>
      <c r="H506" s="59">
        <v>1542909</v>
      </c>
      <c r="I506" s="60">
        <v>0</v>
      </c>
      <c r="J506" s="58">
        <v>-643341</v>
      </c>
      <c r="K506" s="62">
        <v>49717</v>
      </c>
      <c r="L506" s="61"/>
      <c r="M506" s="61"/>
      <c r="N506" s="61"/>
      <c r="O506" s="61"/>
      <c r="P506" s="62">
        <v>828020</v>
      </c>
      <c r="Q506" s="61"/>
      <c r="R506" s="61"/>
      <c r="S506" s="61"/>
      <c r="T506" s="61"/>
      <c r="U506" s="61"/>
      <c r="V506" s="61"/>
      <c r="W506" s="62">
        <v>462908</v>
      </c>
      <c r="X506" s="61"/>
      <c r="Y506" s="61"/>
      <c r="Z506" s="61"/>
      <c r="AA506" s="62">
        <v>1820975</v>
      </c>
      <c r="AB506" s="61"/>
      <c r="AC506" s="61"/>
      <c r="AD506" s="62">
        <v>1962786</v>
      </c>
      <c r="AE506" s="61"/>
      <c r="AF506" s="62">
        <v>1177412</v>
      </c>
      <c r="AG506" s="61"/>
      <c r="AH506" s="61"/>
      <c r="AI506" s="62">
        <v>672359</v>
      </c>
      <c r="AJ506" s="61"/>
      <c r="AK506" s="61"/>
      <c r="AL506" s="61"/>
      <c r="AM506" s="61"/>
      <c r="AN506" s="61"/>
      <c r="AO506" s="61"/>
      <c r="AP506" s="62">
        <v>183602</v>
      </c>
      <c r="AQ506" s="61"/>
      <c r="AR506" s="62">
        <v>289790</v>
      </c>
      <c r="AS506" s="61"/>
      <c r="AT506" s="61"/>
      <c r="AU506" s="61"/>
      <c r="AV506" s="62">
        <v>14561</v>
      </c>
      <c r="AW506" s="61"/>
      <c r="AX506" s="61"/>
      <c r="AY506" s="62">
        <v>170728</v>
      </c>
      <c r="AZ506" s="61"/>
      <c r="BA506" s="62">
        <v>531916</v>
      </c>
      <c r="BB506" s="61"/>
      <c r="BC506" s="61"/>
      <c r="BD506" s="61"/>
      <c r="BE506" s="61"/>
      <c r="BF506" s="61"/>
      <c r="BG506" s="61"/>
      <c r="BH506" s="61"/>
      <c r="BI506" s="62">
        <v>317879</v>
      </c>
      <c r="BJ506" s="61"/>
      <c r="BK506" s="62">
        <v>34433</v>
      </c>
      <c r="BL506" s="61"/>
      <c r="BM506" s="61"/>
      <c r="BN506" s="61"/>
      <c r="BO506" s="62">
        <v>-643341</v>
      </c>
    </row>
    <row r="507" spans="1:67" x14ac:dyDescent="0.2">
      <c r="A507" s="66" t="s">
        <v>97</v>
      </c>
      <c r="B507" s="56" t="s">
        <v>158</v>
      </c>
      <c r="C507" s="56" t="s">
        <v>389</v>
      </c>
      <c r="D507" s="56">
        <v>1995</v>
      </c>
      <c r="E507" s="58">
        <v>9146974</v>
      </c>
      <c r="F507" s="58">
        <v>8433797</v>
      </c>
      <c r="G507" s="59">
        <v>7561232</v>
      </c>
      <c r="H507" s="59">
        <v>1585742</v>
      </c>
      <c r="I507" s="60">
        <v>0</v>
      </c>
      <c r="J507" s="58">
        <v>-713177</v>
      </c>
      <c r="K507" s="62">
        <v>49717</v>
      </c>
      <c r="L507" s="61"/>
      <c r="M507" s="61"/>
      <c r="N507" s="61"/>
      <c r="O507" s="61"/>
      <c r="P507" s="62">
        <v>831738</v>
      </c>
      <c r="Q507" s="61"/>
      <c r="R507" s="61"/>
      <c r="S507" s="61"/>
      <c r="T507" s="61"/>
      <c r="U507" s="61"/>
      <c r="V507" s="61"/>
      <c r="W507" s="62">
        <v>462908</v>
      </c>
      <c r="X507" s="61"/>
      <c r="Y507" s="61"/>
      <c r="Z507" s="61"/>
      <c r="AA507" s="62">
        <v>2036605</v>
      </c>
      <c r="AB507" s="61"/>
      <c r="AC507" s="61"/>
      <c r="AD507" s="62">
        <v>2026543</v>
      </c>
      <c r="AE507" s="61"/>
      <c r="AF507" s="62">
        <v>1467116</v>
      </c>
      <c r="AG507" s="61"/>
      <c r="AH507" s="61"/>
      <c r="AI507" s="62">
        <v>686605</v>
      </c>
      <c r="AJ507" s="61"/>
      <c r="AK507" s="61"/>
      <c r="AL507" s="61"/>
      <c r="AM507" s="61"/>
      <c r="AN507" s="61"/>
      <c r="AO507" s="61"/>
      <c r="AP507" s="62">
        <v>186458</v>
      </c>
      <c r="AQ507" s="61"/>
      <c r="AR507" s="62">
        <v>321722</v>
      </c>
      <c r="AS507" s="61"/>
      <c r="AT507" s="61"/>
      <c r="AU507" s="61"/>
      <c r="AV507" s="62">
        <v>14561</v>
      </c>
      <c r="AW507" s="61"/>
      <c r="AX507" s="61"/>
      <c r="AY507" s="62">
        <v>167541</v>
      </c>
      <c r="AZ507" s="61"/>
      <c r="BA507" s="62">
        <v>537580</v>
      </c>
      <c r="BB507" s="61"/>
      <c r="BC507" s="61"/>
      <c r="BD507" s="61"/>
      <c r="BE507" s="61"/>
      <c r="BF507" s="61"/>
      <c r="BG507" s="61"/>
      <c r="BH507" s="61"/>
      <c r="BI507" s="62">
        <v>317879</v>
      </c>
      <c r="BJ507" s="61"/>
      <c r="BK507" s="62">
        <v>40001</v>
      </c>
      <c r="BL507" s="61"/>
      <c r="BM507" s="61"/>
      <c r="BN507" s="61"/>
      <c r="BO507" s="62">
        <v>-713177</v>
      </c>
    </row>
    <row r="508" spans="1:67" x14ac:dyDescent="0.2">
      <c r="A508" s="66" t="s">
        <v>97</v>
      </c>
      <c r="B508" s="56" t="s">
        <v>158</v>
      </c>
      <c r="C508" s="56" t="s">
        <v>389</v>
      </c>
      <c r="D508" s="56">
        <v>1996</v>
      </c>
      <c r="E508" s="58">
        <v>10023333</v>
      </c>
      <c r="F508" s="58">
        <v>9290156</v>
      </c>
      <c r="G508" s="59">
        <v>8311687</v>
      </c>
      <c r="H508" s="59">
        <v>1711646</v>
      </c>
      <c r="I508" s="60">
        <v>0</v>
      </c>
      <c r="J508" s="58">
        <v>-733177</v>
      </c>
      <c r="K508" s="62">
        <v>49717</v>
      </c>
      <c r="L508" s="61"/>
      <c r="M508" s="61"/>
      <c r="N508" s="61"/>
      <c r="O508" s="61"/>
      <c r="P508" s="62">
        <v>833313</v>
      </c>
      <c r="Q508" s="61"/>
      <c r="R508" s="61"/>
      <c r="S508" s="61"/>
      <c r="T508" s="61"/>
      <c r="U508" s="61"/>
      <c r="V508" s="61"/>
      <c r="W508" s="62">
        <v>462908</v>
      </c>
      <c r="X508" s="61"/>
      <c r="Y508" s="61"/>
      <c r="Z508" s="61"/>
      <c r="AA508" s="62">
        <v>2193657</v>
      </c>
      <c r="AB508" s="61"/>
      <c r="AC508" s="61"/>
      <c r="AD508" s="62">
        <v>2145523</v>
      </c>
      <c r="AE508" s="61"/>
      <c r="AF508" s="62">
        <v>1928340</v>
      </c>
      <c r="AG508" s="61"/>
      <c r="AH508" s="61"/>
      <c r="AI508" s="62">
        <v>698229</v>
      </c>
      <c r="AJ508" s="61"/>
      <c r="AK508" s="61"/>
      <c r="AL508" s="61"/>
      <c r="AM508" s="61"/>
      <c r="AN508" s="61"/>
      <c r="AO508" s="61"/>
      <c r="AP508" s="62">
        <v>206495</v>
      </c>
      <c r="AQ508" s="61"/>
      <c r="AR508" s="62">
        <v>300792</v>
      </c>
      <c r="AS508" s="61"/>
      <c r="AT508" s="61"/>
      <c r="AU508" s="61"/>
      <c r="AV508" s="62">
        <v>14561</v>
      </c>
      <c r="AW508" s="61"/>
      <c r="AX508" s="61"/>
      <c r="AY508" s="62">
        <v>170741</v>
      </c>
      <c r="AZ508" s="61"/>
      <c r="BA508" s="62">
        <v>655938</v>
      </c>
      <c r="BB508" s="61"/>
      <c r="BC508" s="61"/>
      <c r="BD508" s="61"/>
      <c r="BE508" s="61"/>
      <c r="BF508" s="61"/>
      <c r="BG508" s="61"/>
      <c r="BH508" s="61"/>
      <c r="BI508" s="62">
        <v>317879</v>
      </c>
      <c r="BJ508" s="61"/>
      <c r="BK508" s="62">
        <v>45240</v>
      </c>
      <c r="BL508" s="61"/>
      <c r="BM508" s="61"/>
      <c r="BN508" s="61"/>
      <c r="BO508" s="62">
        <v>-733177</v>
      </c>
    </row>
    <row r="509" spans="1:67" x14ac:dyDescent="0.2">
      <c r="A509" s="66" t="s">
        <v>97</v>
      </c>
      <c r="B509" s="56" t="s">
        <v>158</v>
      </c>
      <c r="C509" s="56" t="s">
        <v>389</v>
      </c>
      <c r="D509" s="56">
        <v>1997</v>
      </c>
      <c r="E509" s="58">
        <v>10726618</v>
      </c>
      <c r="F509" s="58">
        <v>9989941</v>
      </c>
      <c r="G509" s="59">
        <v>8977417</v>
      </c>
      <c r="H509" s="59">
        <v>1749201</v>
      </c>
      <c r="I509" s="60">
        <v>0</v>
      </c>
      <c r="J509" s="58">
        <v>-736677</v>
      </c>
      <c r="K509" s="62">
        <v>49717</v>
      </c>
      <c r="L509" s="61"/>
      <c r="M509" s="61"/>
      <c r="N509" s="61"/>
      <c r="O509" s="61"/>
      <c r="P509" s="62">
        <v>833313</v>
      </c>
      <c r="Q509" s="61"/>
      <c r="R509" s="61"/>
      <c r="S509" s="61"/>
      <c r="T509" s="61"/>
      <c r="U509" s="61"/>
      <c r="V509" s="61"/>
      <c r="W509" s="62">
        <v>462908</v>
      </c>
      <c r="X509" s="61"/>
      <c r="Y509" s="61"/>
      <c r="Z509" s="61"/>
      <c r="AA509" s="62">
        <v>2443536</v>
      </c>
      <c r="AB509" s="61"/>
      <c r="AC509" s="61"/>
      <c r="AD509" s="62">
        <v>2188125</v>
      </c>
      <c r="AE509" s="61"/>
      <c r="AF509" s="62">
        <v>2301589</v>
      </c>
      <c r="AG509" s="61"/>
      <c r="AH509" s="61"/>
      <c r="AI509" s="62">
        <v>698229</v>
      </c>
      <c r="AJ509" s="61"/>
      <c r="AK509" s="61"/>
      <c r="AL509" s="61"/>
      <c r="AM509" s="61"/>
      <c r="AN509" s="61"/>
      <c r="AO509" s="61"/>
      <c r="AP509" s="62">
        <v>206495</v>
      </c>
      <c r="AQ509" s="61"/>
      <c r="AR509" s="62">
        <v>329458</v>
      </c>
      <c r="AS509" s="61"/>
      <c r="AT509" s="61"/>
      <c r="AU509" s="61"/>
      <c r="AV509" s="62">
        <v>14561</v>
      </c>
      <c r="AW509" s="61"/>
      <c r="AX509" s="61"/>
      <c r="AY509" s="62">
        <v>173970</v>
      </c>
      <c r="AZ509" s="61"/>
      <c r="BA509" s="62">
        <v>661598</v>
      </c>
      <c r="BB509" s="61"/>
      <c r="BC509" s="61"/>
      <c r="BD509" s="61"/>
      <c r="BE509" s="61"/>
      <c r="BF509" s="61"/>
      <c r="BG509" s="61"/>
      <c r="BH509" s="61"/>
      <c r="BI509" s="62">
        <v>317879</v>
      </c>
      <c r="BJ509" s="61"/>
      <c r="BK509" s="62">
        <v>45240</v>
      </c>
      <c r="BL509" s="61"/>
      <c r="BM509" s="61"/>
      <c r="BN509" s="61"/>
      <c r="BO509" s="62">
        <v>-736677</v>
      </c>
    </row>
    <row r="510" spans="1:67" x14ac:dyDescent="0.2">
      <c r="A510" s="66" t="s">
        <v>97</v>
      </c>
      <c r="B510" s="56" t="s">
        <v>171</v>
      </c>
      <c r="C510" s="56" t="s">
        <v>171</v>
      </c>
      <c r="D510" s="56">
        <v>2002</v>
      </c>
      <c r="E510" s="58">
        <v>14969879</v>
      </c>
      <c r="F510" s="58">
        <v>14621767</v>
      </c>
      <c r="G510" s="59">
        <v>11997277</v>
      </c>
      <c r="H510" s="59">
        <v>2972602</v>
      </c>
      <c r="I510" s="60">
        <v>0</v>
      </c>
      <c r="J510" s="58">
        <v>-348112</v>
      </c>
      <c r="K510" s="61"/>
      <c r="L510" s="62">
        <v>11982</v>
      </c>
      <c r="M510" s="61"/>
      <c r="N510" s="61">
        <v>0</v>
      </c>
      <c r="O510" s="62">
        <v>585502</v>
      </c>
      <c r="P510" s="61"/>
      <c r="Q510" s="61"/>
      <c r="R510" s="61"/>
      <c r="S510" s="61">
        <v>0</v>
      </c>
      <c r="T510" s="61">
        <v>0</v>
      </c>
      <c r="U510" s="61"/>
      <c r="V510" s="62">
        <v>556467</v>
      </c>
      <c r="W510" s="61"/>
      <c r="X510" s="61">
        <v>0</v>
      </c>
      <c r="Y510" s="62">
        <v>2209241</v>
      </c>
      <c r="Z510" s="62">
        <v>2521983</v>
      </c>
      <c r="AA510" s="61"/>
      <c r="AB510" s="62">
        <v>1108092</v>
      </c>
      <c r="AC510" s="62">
        <v>1541837</v>
      </c>
      <c r="AD510" s="61"/>
      <c r="AE510" s="62">
        <v>2424257</v>
      </c>
      <c r="AF510" s="61"/>
      <c r="AG510" s="62">
        <v>145988</v>
      </c>
      <c r="AH510" s="62">
        <v>891564</v>
      </c>
      <c r="AI510" s="61"/>
      <c r="AJ510" s="61">
        <v>0</v>
      </c>
      <c r="AK510" s="61">
        <v>0</v>
      </c>
      <c r="AL510" s="61">
        <v>364</v>
      </c>
      <c r="AM510" s="62">
        <v>297509</v>
      </c>
      <c r="AN510" s="62">
        <v>1633959</v>
      </c>
      <c r="AO510" s="61">
        <v>0</v>
      </c>
      <c r="AP510" s="61"/>
      <c r="AQ510" s="62">
        <v>76585</v>
      </c>
      <c r="AR510" s="61"/>
      <c r="AS510" s="62">
        <v>22931</v>
      </c>
      <c r="AT510" s="62">
        <v>8320</v>
      </c>
      <c r="AU510" s="62">
        <v>595760</v>
      </c>
      <c r="AV510" s="61"/>
      <c r="AW510" s="62">
        <v>35460</v>
      </c>
      <c r="AX510" s="62">
        <v>286736</v>
      </c>
      <c r="AY510" s="61"/>
      <c r="AZ510" s="62">
        <v>8719</v>
      </c>
      <c r="BA510" s="61"/>
      <c r="BB510" s="61">
        <v>0</v>
      </c>
      <c r="BC510" s="62">
        <v>6623</v>
      </c>
      <c r="BD510" s="61">
        <v>0</v>
      </c>
      <c r="BE510" s="61"/>
      <c r="BF510" s="61">
        <v>0</v>
      </c>
      <c r="BG510" s="61"/>
      <c r="BH510" s="61">
        <v>0</v>
      </c>
      <c r="BI510" s="61"/>
      <c r="BJ510" s="61">
        <v>0</v>
      </c>
      <c r="BK510" s="61"/>
      <c r="BL510" s="61">
        <v>0</v>
      </c>
      <c r="BM510" s="61">
        <v>0</v>
      </c>
      <c r="BN510" s="62">
        <v>-348112</v>
      </c>
      <c r="BO510" s="61"/>
    </row>
    <row r="511" spans="1:67" x14ac:dyDescent="0.2">
      <c r="A511" s="66" t="s">
        <v>97</v>
      </c>
      <c r="B511" s="56" t="s">
        <v>171</v>
      </c>
      <c r="C511" s="56" t="s">
        <v>171</v>
      </c>
      <c r="D511" s="56">
        <v>2003</v>
      </c>
      <c r="E511" s="58">
        <v>15289204</v>
      </c>
      <c r="F511" s="58">
        <v>14831639</v>
      </c>
      <c r="G511" s="59">
        <v>12294736</v>
      </c>
      <c r="H511" s="59">
        <v>2994468</v>
      </c>
      <c r="I511" s="60">
        <v>0</v>
      </c>
      <c r="J511" s="58">
        <v>-457565</v>
      </c>
      <c r="K511" s="61"/>
      <c r="L511" s="62">
        <v>11982</v>
      </c>
      <c r="M511" s="61"/>
      <c r="N511" s="61">
        <v>0</v>
      </c>
      <c r="O511" s="62">
        <v>585502</v>
      </c>
      <c r="P511" s="61"/>
      <c r="Q511" s="61"/>
      <c r="R511" s="61"/>
      <c r="S511" s="61">
        <v>0</v>
      </c>
      <c r="T511" s="61">
        <v>0</v>
      </c>
      <c r="U511" s="61"/>
      <c r="V511" s="62">
        <v>558593</v>
      </c>
      <c r="W511" s="61"/>
      <c r="X511" s="61">
        <v>0</v>
      </c>
      <c r="Y511" s="62">
        <v>2263459</v>
      </c>
      <c r="Z511" s="62">
        <v>2570077</v>
      </c>
      <c r="AA511" s="61"/>
      <c r="AB511" s="62">
        <v>1119518</v>
      </c>
      <c r="AC511" s="62">
        <v>1561934</v>
      </c>
      <c r="AD511" s="61"/>
      <c r="AE511" s="62">
        <v>2511017</v>
      </c>
      <c r="AF511" s="61"/>
      <c r="AG511" s="62">
        <v>201345</v>
      </c>
      <c r="AH511" s="62">
        <v>910945</v>
      </c>
      <c r="AI511" s="61"/>
      <c r="AJ511" s="61">
        <v>0</v>
      </c>
      <c r="AK511" s="61">
        <v>0</v>
      </c>
      <c r="AL511" s="61">
        <v>364</v>
      </c>
      <c r="AM511" s="62">
        <v>297509</v>
      </c>
      <c r="AN511" s="62">
        <v>1633959</v>
      </c>
      <c r="AO511" s="61">
        <v>0</v>
      </c>
      <c r="AP511" s="61"/>
      <c r="AQ511" s="62">
        <v>76585</v>
      </c>
      <c r="AR511" s="61"/>
      <c r="AS511" s="62">
        <v>25818</v>
      </c>
      <c r="AT511" s="62">
        <v>8320</v>
      </c>
      <c r="AU511" s="62">
        <v>610235</v>
      </c>
      <c r="AV511" s="61"/>
      <c r="AW511" s="62">
        <v>35460</v>
      </c>
      <c r="AX511" s="62">
        <v>291240</v>
      </c>
      <c r="AY511" s="61"/>
      <c r="AZ511" s="62">
        <v>8719</v>
      </c>
      <c r="BA511" s="61"/>
      <c r="BB511" s="61">
        <v>0</v>
      </c>
      <c r="BC511" s="62">
        <v>6623</v>
      </c>
      <c r="BD511" s="61">
        <v>0</v>
      </c>
      <c r="BE511" s="61"/>
      <c r="BF511" s="61">
        <v>0</v>
      </c>
      <c r="BG511" s="61"/>
      <c r="BH511" s="61">
        <v>0</v>
      </c>
      <c r="BI511" s="61"/>
      <c r="BJ511" s="61">
        <v>0</v>
      </c>
      <c r="BK511" s="61"/>
      <c r="BL511" s="61">
        <v>0</v>
      </c>
      <c r="BM511" s="61">
        <v>0</v>
      </c>
      <c r="BN511" s="62">
        <v>-457565</v>
      </c>
      <c r="BO511" s="61"/>
    </row>
    <row r="512" spans="1:67" x14ac:dyDescent="0.2">
      <c r="A512" s="66" t="s">
        <v>97</v>
      </c>
      <c r="B512" s="56" t="s">
        <v>171</v>
      </c>
      <c r="C512" s="56" t="s">
        <v>171</v>
      </c>
      <c r="D512" s="56">
        <v>2004</v>
      </c>
      <c r="E512" s="58">
        <v>15833305</v>
      </c>
      <c r="F512" s="58">
        <v>15085203</v>
      </c>
      <c r="G512" s="59">
        <v>12824174</v>
      </c>
      <c r="H512" s="59">
        <v>3009131</v>
      </c>
      <c r="I512" s="60">
        <v>0</v>
      </c>
      <c r="J512" s="58">
        <v>-748102</v>
      </c>
      <c r="K512" s="61"/>
      <c r="L512" s="62">
        <v>11982</v>
      </c>
      <c r="M512" s="61"/>
      <c r="N512" s="61">
        <v>0</v>
      </c>
      <c r="O512" s="62">
        <v>585502</v>
      </c>
      <c r="P512" s="61"/>
      <c r="Q512" s="61"/>
      <c r="R512" s="61"/>
      <c r="S512" s="61">
        <v>0</v>
      </c>
      <c r="T512" s="61">
        <v>0</v>
      </c>
      <c r="U512" s="61"/>
      <c r="V512" s="62">
        <v>575068</v>
      </c>
      <c r="W512" s="61"/>
      <c r="X512" s="61">
        <v>0</v>
      </c>
      <c r="Y512" s="62">
        <v>2318166</v>
      </c>
      <c r="Z512" s="62">
        <v>2648513</v>
      </c>
      <c r="AA512" s="61"/>
      <c r="AB512" s="62">
        <v>1134148</v>
      </c>
      <c r="AC512" s="62">
        <v>1647699</v>
      </c>
      <c r="AD512" s="61"/>
      <c r="AE512" s="62">
        <v>2658782</v>
      </c>
      <c r="AF512" s="61"/>
      <c r="AG512" s="62">
        <v>271705</v>
      </c>
      <c r="AH512" s="62">
        <v>972245</v>
      </c>
      <c r="AI512" s="61"/>
      <c r="AJ512" s="61">
        <v>0</v>
      </c>
      <c r="AK512" s="61">
        <v>0</v>
      </c>
      <c r="AL512" s="61">
        <v>364</v>
      </c>
      <c r="AM512" s="62">
        <v>297509</v>
      </c>
      <c r="AN512" s="62">
        <v>1633959</v>
      </c>
      <c r="AO512" s="61">
        <v>0</v>
      </c>
      <c r="AP512" s="61"/>
      <c r="AQ512" s="62">
        <v>76585</v>
      </c>
      <c r="AR512" s="61"/>
      <c r="AS512" s="62">
        <v>31200</v>
      </c>
      <c r="AT512" s="62">
        <v>8320</v>
      </c>
      <c r="AU512" s="62">
        <v>610235</v>
      </c>
      <c r="AV512" s="61"/>
      <c r="AW512" s="62">
        <v>35460</v>
      </c>
      <c r="AX512" s="62">
        <v>300521</v>
      </c>
      <c r="AY512" s="61"/>
      <c r="AZ512" s="62">
        <v>8719</v>
      </c>
      <c r="BA512" s="61"/>
      <c r="BB512" s="61">
        <v>0</v>
      </c>
      <c r="BC512" s="62">
        <v>6623</v>
      </c>
      <c r="BD512" s="61">
        <v>0</v>
      </c>
      <c r="BE512" s="61"/>
      <c r="BF512" s="61">
        <v>0</v>
      </c>
      <c r="BG512" s="61"/>
      <c r="BH512" s="61">
        <v>0</v>
      </c>
      <c r="BI512" s="61"/>
      <c r="BJ512" s="61">
        <v>0</v>
      </c>
      <c r="BK512" s="61"/>
      <c r="BL512" s="61">
        <v>0</v>
      </c>
      <c r="BM512" s="61">
        <v>0</v>
      </c>
      <c r="BN512" s="62">
        <v>-748102</v>
      </c>
      <c r="BO512" s="61"/>
    </row>
    <row r="513" spans="1:67" x14ac:dyDescent="0.2">
      <c r="A513" s="66" t="s">
        <v>97</v>
      </c>
      <c r="B513" s="56" t="s">
        <v>171</v>
      </c>
      <c r="C513" s="56" t="s">
        <v>171</v>
      </c>
      <c r="D513" s="56">
        <v>2005</v>
      </c>
      <c r="E513" s="58">
        <v>14382193</v>
      </c>
      <c r="F513" s="58">
        <v>13640094</v>
      </c>
      <c r="G513" s="59">
        <v>13193316</v>
      </c>
      <c r="H513" s="59">
        <v>1188877</v>
      </c>
      <c r="I513" s="60">
        <v>0</v>
      </c>
      <c r="J513" s="58">
        <v>-742099</v>
      </c>
      <c r="K513" s="61"/>
      <c r="L513" s="62">
        <v>11982</v>
      </c>
      <c r="M513" s="61"/>
      <c r="N513" s="61">
        <v>0</v>
      </c>
      <c r="O513" s="61">
        <v>0</v>
      </c>
      <c r="P513" s="61"/>
      <c r="Q513" s="61"/>
      <c r="R513" s="61"/>
      <c r="S513" s="61">
        <v>0</v>
      </c>
      <c r="T513" s="61">
        <v>0</v>
      </c>
      <c r="U513" s="61"/>
      <c r="V513" s="62">
        <v>575068</v>
      </c>
      <c r="W513" s="61"/>
      <c r="X513" s="61">
        <v>0</v>
      </c>
      <c r="Y513" s="62">
        <v>2397089</v>
      </c>
      <c r="Z513" s="62">
        <v>3374950</v>
      </c>
      <c r="AA513" s="61"/>
      <c r="AB513" s="62">
        <v>1663192</v>
      </c>
      <c r="AC513" s="62">
        <v>1144559</v>
      </c>
      <c r="AD513" s="61"/>
      <c r="AE513" s="62">
        <v>2715133</v>
      </c>
      <c r="AF513" s="61"/>
      <c r="AG513" s="62">
        <v>299326</v>
      </c>
      <c r="AH513" s="62">
        <v>1012017</v>
      </c>
      <c r="AI513" s="61"/>
      <c r="AJ513" s="61">
        <v>0</v>
      </c>
      <c r="AK513" s="61">
        <v>0</v>
      </c>
      <c r="AL513" s="61">
        <v>0</v>
      </c>
      <c r="AM513" s="61">
        <v>0</v>
      </c>
      <c r="AN513" s="62">
        <v>91365</v>
      </c>
      <c r="AO513" s="61">
        <v>0</v>
      </c>
      <c r="AP513" s="61"/>
      <c r="AQ513" s="62">
        <v>82963</v>
      </c>
      <c r="AR513" s="61"/>
      <c r="AS513" s="62">
        <v>35917</v>
      </c>
      <c r="AT513" s="62">
        <v>2676</v>
      </c>
      <c r="AU513" s="62">
        <v>623604</v>
      </c>
      <c r="AV513" s="61"/>
      <c r="AW513" s="62">
        <v>35460</v>
      </c>
      <c r="AX513" s="62">
        <v>302300</v>
      </c>
      <c r="AY513" s="61"/>
      <c r="AZ513" s="62">
        <v>8719</v>
      </c>
      <c r="BA513" s="61"/>
      <c r="BB513" s="61">
        <v>0</v>
      </c>
      <c r="BC513" s="62">
        <v>5873</v>
      </c>
      <c r="BD513" s="61">
        <v>0</v>
      </c>
      <c r="BE513" s="61"/>
      <c r="BF513" s="61">
        <v>0</v>
      </c>
      <c r="BG513" s="61"/>
      <c r="BH513" s="61">
        <v>0</v>
      </c>
      <c r="BI513" s="61"/>
      <c r="BJ513" s="61">
        <v>0</v>
      </c>
      <c r="BK513" s="61"/>
      <c r="BL513" s="61">
        <v>0</v>
      </c>
      <c r="BM513" s="61">
        <v>0</v>
      </c>
      <c r="BN513" s="62">
        <v>-742099</v>
      </c>
      <c r="BO513" s="61"/>
    </row>
    <row r="514" spans="1:67" x14ac:dyDescent="0.2">
      <c r="A514" s="66" t="s">
        <v>97</v>
      </c>
      <c r="B514" s="56" t="s">
        <v>171</v>
      </c>
      <c r="C514" s="56" t="s">
        <v>171</v>
      </c>
      <c r="D514" s="56">
        <v>2006</v>
      </c>
      <c r="E514" s="58">
        <v>15338132</v>
      </c>
      <c r="F514" s="58">
        <v>14627784</v>
      </c>
      <c r="G514" s="59">
        <v>14043223</v>
      </c>
      <c r="H514" s="59">
        <v>1294909</v>
      </c>
      <c r="I514" s="60">
        <v>0</v>
      </c>
      <c r="J514" s="58">
        <v>-710348</v>
      </c>
      <c r="K514" s="61"/>
      <c r="L514" s="62">
        <v>11982</v>
      </c>
      <c r="M514" s="61"/>
      <c r="N514" s="61">
        <v>0</v>
      </c>
      <c r="O514" s="61">
        <v>0</v>
      </c>
      <c r="P514" s="61"/>
      <c r="Q514" s="61"/>
      <c r="R514" s="61"/>
      <c r="S514" s="61">
        <v>0</v>
      </c>
      <c r="T514" s="61">
        <v>0</v>
      </c>
      <c r="U514" s="61"/>
      <c r="V514" s="62">
        <v>575068</v>
      </c>
      <c r="W514" s="61"/>
      <c r="X514" s="61">
        <v>0</v>
      </c>
      <c r="Y514" s="62">
        <v>2563173</v>
      </c>
      <c r="Z514" s="62">
        <v>3521222</v>
      </c>
      <c r="AA514" s="61"/>
      <c r="AB514" s="62">
        <v>1698866</v>
      </c>
      <c r="AC514" s="62">
        <v>1179924</v>
      </c>
      <c r="AD514" s="61"/>
      <c r="AE514" s="62">
        <v>2895901</v>
      </c>
      <c r="AF514" s="61"/>
      <c r="AG514" s="62">
        <v>364399</v>
      </c>
      <c r="AH514" s="62">
        <v>1232688</v>
      </c>
      <c r="AI514" s="61"/>
      <c r="AJ514" s="61">
        <v>0</v>
      </c>
      <c r="AK514" s="61">
        <v>0</v>
      </c>
      <c r="AL514" s="61">
        <v>0</v>
      </c>
      <c r="AM514" s="61">
        <v>0</v>
      </c>
      <c r="AN514" s="62">
        <v>91365</v>
      </c>
      <c r="AO514" s="61">
        <v>0</v>
      </c>
      <c r="AP514" s="61"/>
      <c r="AQ514" s="62">
        <v>82963</v>
      </c>
      <c r="AR514" s="61"/>
      <c r="AS514" s="62">
        <v>46103</v>
      </c>
      <c r="AT514" s="61">
        <v>0</v>
      </c>
      <c r="AU514" s="62">
        <v>720129</v>
      </c>
      <c r="AV514" s="61"/>
      <c r="AW514" s="62">
        <v>35460</v>
      </c>
      <c r="AX514" s="62">
        <v>304297</v>
      </c>
      <c r="AY514" s="61"/>
      <c r="AZ514" s="62">
        <v>8719</v>
      </c>
      <c r="BA514" s="61"/>
      <c r="BB514" s="61">
        <v>0</v>
      </c>
      <c r="BC514" s="62">
        <v>5873</v>
      </c>
      <c r="BD514" s="61">
        <v>0</v>
      </c>
      <c r="BE514" s="61"/>
      <c r="BF514" s="61">
        <v>0</v>
      </c>
      <c r="BG514" s="61"/>
      <c r="BH514" s="61">
        <v>0</v>
      </c>
      <c r="BI514" s="61"/>
      <c r="BJ514" s="61">
        <v>0</v>
      </c>
      <c r="BK514" s="61"/>
      <c r="BL514" s="61">
        <v>0</v>
      </c>
      <c r="BM514" s="61">
        <v>0</v>
      </c>
      <c r="BN514" s="62">
        <v>-710348</v>
      </c>
      <c r="BO514" s="61"/>
    </row>
    <row r="515" spans="1:67" x14ac:dyDescent="0.2">
      <c r="A515" s="66" t="s">
        <v>97</v>
      </c>
      <c r="B515" s="56" t="s">
        <v>171</v>
      </c>
      <c r="C515" s="56" t="s">
        <v>171</v>
      </c>
      <c r="D515" s="56">
        <v>2007</v>
      </c>
      <c r="E515" s="58">
        <v>16542041</v>
      </c>
      <c r="F515" s="58">
        <v>15785646</v>
      </c>
      <c r="G515" s="59">
        <v>15077344</v>
      </c>
      <c r="H515" s="59">
        <v>1464697</v>
      </c>
      <c r="I515" s="60">
        <v>0</v>
      </c>
      <c r="J515" s="58">
        <v>-756395</v>
      </c>
      <c r="K515" s="61"/>
      <c r="L515" s="62">
        <v>11982</v>
      </c>
      <c r="M515" s="61"/>
      <c r="N515" s="61">
        <v>0</v>
      </c>
      <c r="O515" s="61">
        <v>0</v>
      </c>
      <c r="P515" s="61"/>
      <c r="Q515" s="61"/>
      <c r="R515" s="61"/>
      <c r="S515" s="61">
        <v>0</v>
      </c>
      <c r="T515" s="61">
        <v>0</v>
      </c>
      <c r="U515" s="61"/>
      <c r="V515" s="62">
        <v>575068</v>
      </c>
      <c r="W515" s="61"/>
      <c r="X515" s="61">
        <v>0</v>
      </c>
      <c r="Y515" s="62">
        <v>2691054</v>
      </c>
      <c r="Z515" s="62">
        <v>3666526</v>
      </c>
      <c r="AA515" s="61"/>
      <c r="AB515" s="62">
        <v>1738827</v>
      </c>
      <c r="AC515" s="62">
        <v>1202962</v>
      </c>
      <c r="AD515" s="61"/>
      <c r="AE515" s="62">
        <v>3068748</v>
      </c>
      <c r="AF515" s="61"/>
      <c r="AG515" s="62">
        <v>413537</v>
      </c>
      <c r="AH515" s="62">
        <v>1708640</v>
      </c>
      <c r="AI515" s="61"/>
      <c r="AJ515" s="61">
        <v>0</v>
      </c>
      <c r="AK515" s="61">
        <v>0</v>
      </c>
      <c r="AL515" s="61">
        <v>0</v>
      </c>
      <c r="AM515" s="61">
        <v>0</v>
      </c>
      <c r="AN515" s="62">
        <v>91365</v>
      </c>
      <c r="AO515" s="61">
        <v>0</v>
      </c>
      <c r="AP515" s="61"/>
      <c r="AQ515" s="62">
        <v>88248</v>
      </c>
      <c r="AR515" s="61"/>
      <c r="AS515" s="62">
        <v>81068</v>
      </c>
      <c r="AT515" s="62">
        <v>46911</v>
      </c>
      <c r="AU515" s="62">
        <v>773450</v>
      </c>
      <c r="AV515" s="61"/>
      <c r="AW515" s="62">
        <v>35460</v>
      </c>
      <c r="AX515" s="62">
        <v>304297</v>
      </c>
      <c r="AY515" s="61"/>
      <c r="AZ515" s="62">
        <v>8719</v>
      </c>
      <c r="BA515" s="61"/>
      <c r="BB515" s="61">
        <v>0</v>
      </c>
      <c r="BC515" s="62">
        <v>5873</v>
      </c>
      <c r="BD515" s="61">
        <v>0</v>
      </c>
      <c r="BE515" s="61"/>
      <c r="BF515" s="61">
        <v>0</v>
      </c>
      <c r="BG515" s="61"/>
      <c r="BH515" s="61">
        <v>0</v>
      </c>
      <c r="BI515" s="61"/>
      <c r="BJ515" s="62">
        <v>29306</v>
      </c>
      <c r="BK515" s="61"/>
      <c r="BL515" s="61">
        <v>0</v>
      </c>
      <c r="BM515" s="61">
        <v>0</v>
      </c>
      <c r="BN515" s="62">
        <v>-756395</v>
      </c>
      <c r="BO515" s="61"/>
    </row>
    <row r="516" spans="1:67" x14ac:dyDescent="0.2">
      <c r="A516" s="66" t="s">
        <v>97</v>
      </c>
      <c r="B516" s="56" t="s">
        <v>171</v>
      </c>
      <c r="C516" s="56" t="s">
        <v>171</v>
      </c>
      <c r="D516" s="56">
        <v>2008</v>
      </c>
      <c r="E516" s="58">
        <v>17740772</v>
      </c>
      <c r="F516" s="58">
        <v>16902027</v>
      </c>
      <c r="G516" s="59">
        <v>16142661</v>
      </c>
      <c r="H516" s="59">
        <v>1598111</v>
      </c>
      <c r="I516" s="60">
        <v>0</v>
      </c>
      <c r="J516" s="58">
        <v>-838745</v>
      </c>
      <c r="K516" s="61"/>
      <c r="L516" s="62">
        <v>11982</v>
      </c>
      <c r="M516" s="61"/>
      <c r="N516" s="61">
        <v>0</v>
      </c>
      <c r="O516" s="61">
        <v>0</v>
      </c>
      <c r="P516" s="61"/>
      <c r="Q516" s="61"/>
      <c r="R516" s="61"/>
      <c r="S516" s="61">
        <v>0</v>
      </c>
      <c r="T516" s="61">
        <v>0</v>
      </c>
      <c r="U516" s="61"/>
      <c r="V516" s="62">
        <v>595868</v>
      </c>
      <c r="W516" s="61"/>
      <c r="X516" s="61">
        <v>0</v>
      </c>
      <c r="Y516" s="62">
        <v>2811498</v>
      </c>
      <c r="Z516" s="62">
        <v>3969295</v>
      </c>
      <c r="AA516" s="61"/>
      <c r="AB516" s="62">
        <v>1756983</v>
      </c>
      <c r="AC516" s="62">
        <v>1212832</v>
      </c>
      <c r="AD516" s="61"/>
      <c r="AE516" s="62">
        <v>3216923</v>
      </c>
      <c r="AF516" s="61"/>
      <c r="AG516" s="62">
        <v>457850</v>
      </c>
      <c r="AH516" s="62">
        <v>2109430</v>
      </c>
      <c r="AI516" s="61"/>
      <c r="AJ516" s="61">
        <v>0</v>
      </c>
      <c r="AK516" s="61">
        <v>0</v>
      </c>
      <c r="AL516" s="61">
        <v>0</v>
      </c>
      <c r="AM516" s="61">
        <v>0</v>
      </c>
      <c r="AN516" s="62">
        <v>91365</v>
      </c>
      <c r="AO516" s="61">
        <v>0</v>
      </c>
      <c r="AP516" s="61"/>
      <c r="AQ516" s="62">
        <v>88248</v>
      </c>
      <c r="AR516" s="61"/>
      <c r="AS516" s="62">
        <v>99879</v>
      </c>
      <c r="AT516" s="62">
        <v>49434</v>
      </c>
      <c r="AU516" s="62">
        <v>813825</v>
      </c>
      <c r="AV516" s="61"/>
      <c r="AW516" s="62">
        <v>35460</v>
      </c>
      <c r="AX516" s="62">
        <v>308482</v>
      </c>
      <c r="AY516" s="61"/>
      <c r="AZ516" s="62">
        <v>8719</v>
      </c>
      <c r="BA516" s="61"/>
      <c r="BB516" s="61">
        <v>0</v>
      </c>
      <c r="BC516" s="62">
        <v>5873</v>
      </c>
      <c r="BD516" s="61">
        <v>0</v>
      </c>
      <c r="BE516" s="61"/>
      <c r="BF516" s="61">
        <v>0</v>
      </c>
      <c r="BG516" s="61"/>
      <c r="BH516" s="61">
        <v>0</v>
      </c>
      <c r="BI516" s="61"/>
      <c r="BJ516" s="62">
        <v>96826</v>
      </c>
      <c r="BK516" s="61"/>
      <c r="BL516" s="61">
        <v>0</v>
      </c>
      <c r="BM516" s="61">
        <v>0</v>
      </c>
      <c r="BN516" s="62">
        <v>-838745</v>
      </c>
      <c r="BO516" s="61"/>
    </row>
    <row r="517" spans="1:67" x14ac:dyDescent="0.2">
      <c r="A517" s="66" t="s">
        <v>97</v>
      </c>
      <c r="B517" s="56" t="s">
        <v>171</v>
      </c>
      <c r="C517" s="56" t="s">
        <v>171</v>
      </c>
      <c r="D517" s="56">
        <v>2009</v>
      </c>
      <c r="E517" s="58">
        <v>19356388</v>
      </c>
      <c r="F517" s="58">
        <v>18377066</v>
      </c>
      <c r="G517" s="59">
        <v>17695475</v>
      </c>
      <c r="H517" s="59">
        <v>1660913</v>
      </c>
      <c r="I517" s="60">
        <v>0</v>
      </c>
      <c r="J517" s="58">
        <v>-979322</v>
      </c>
      <c r="K517" s="61"/>
      <c r="L517" s="62">
        <v>11982</v>
      </c>
      <c r="M517" s="61"/>
      <c r="N517" s="61">
        <v>0</v>
      </c>
      <c r="O517" s="61">
        <v>0</v>
      </c>
      <c r="P517" s="61"/>
      <c r="Q517" s="61"/>
      <c r="R517" s="61"/>
      <c r="S517" s="61">
        <v>0</v>
      </c>
      <c r="T517" s="61">
        <v>0</v>
      </c>
      <c r="U517" s="61"/>
      <c r="V517" s="62">
        <v>680891</v>
      </c>
      <c r="W517" s="61"/>
      <c r="X517" s="61">
        <v>0</v>
      </c>
      <c r="Y517" s="62">
        <v>2961570</v>
      </c>
      <c r="Z517" s="62">
        <v>4578019</v>
      </c>
      <c r="AA517" s="61"/>
      <c r="AB517" s="62">
        <v>1780095</v>
      </c>
      <c r="AC517" s="62">
        <v>1464445</v>
      </c>
      <c r="AD517" s="61"/>
      <c r="AE517" s="62">
        <v>3507210</v>
      </c>
      <c r="AF517" s="61"/>
      <c r="AG517" s="62">
        <v>536627</v>
      </c>
      <c r="AH517" s="62">
        <v>2174636</v>
      </c>
      <c r="AI517" s="61"/>
      <c r="AJ517" s="61">
        <v>0</v>
      </c>
      <c r="AK517" s="61">
        <v>0</v>
      </c>
      <c r="AL517" s="61">
        <v>0</v>
      </c>
      <c r="AM517" s="61">
        <v>0</v>
      </c>
      <c r="AN517" s="61">
        <v>0</v>
      </c>
      <c r="AO517" s="61">
        <v>0</v>
      </c>
      <c r="AP517" s="61"/>
      <c r="AQ517" s="62">
        <v>102220</v>
      </c>
      <c r="AR517" s="61"/>
      <c r="AS517" s="62">
        <v>114260</v>
      </c>
      <c r="AT517" s="62">
        <v>55784</v>
      </c>
      <c r="AU517" s="62">
        <v>813825</v>
      </c>
      <c r="AV517" s="61"/>
      <c r="AW517" s="62">
        <v>35460</v>
      </c>
      <c r="AX517" s="62">
        <v>361157</v>
      </c>
      <c r="AY517" s="61"/>
      <c r="AZ517" s="62">
        <v>8719</v>
      </c>
      <c r="BA517" s="61"/>
      <c r="BB517" s="61">
        <v>0</v>
      </c>
      <c r="BC517" s="62">
        <v>5873</v>
      </c>
      <c r="BD517" s="61">
        <v>0</v>
      </c>
      <c r="BE517" s="61"/>
      <c r="BF517" s="61">
        <v>0</v>
      </c>
      <c r="BG517" s="61"/>
      <c r="BH517" s="61">
        <v>0</v>
      </c>
      <c r="BI517" s="61"/>
      <c r="BJ517" s="62">
        <v>129678</v>
      </c>
      <c r="BK517" s="61"/>
      <c r="BL517" s="61">
        <v>0</v>
      </c>
      <c r="BM517" s="62">
        <v>33937</v>
      </c>
      <c r="BN517" s="62">
        <v>-979322</v>
      </c>
      <c r="BO517" s="61"/>
    </row>
    <row r="518" spans="1:67" x14ac:dyDescent="0.2">
      <c r="A518" s="66" t="s">
        <v>97</v>
      </c>
      <c r="B518" s="56" t="s">
        <v>171</v>
      </c>
      <c r="C518" s="56" t="s">
        <v>171</v>
      </c>
      <c r="D518" s="56">
        <v>2010</v>
      </c>
      <c r="E518" s="58">
        <v>20373468</v>
      </c>
      <c r="F518" s="58">
        <v>19296068</v>
      </c>
      <c r="G518" s="59">
        <v>18582400</v>
      </c>
      <c r="H518" s="59">
        <v>1791068</v>
      </c>
      <c r="I518" s="60">
        <v>0</v>
      </c>
      <c r="J518" s="58">
        <v>-1077400</v>
      </c>
      <c r="K518" s="61"/>
      <c r="L518" s="62">
        <v>11982</v>
      </c>
      <c r="M518" s="61"/>
      <c r="N518" s="61">
        <v>0</v>
      </c>
      <c r="O518" s="61">
        <v>0</v>
      </c>
      <c r="P518" s="61"/>
      <c r="Q518" s="61"/>
      <c r="R518" s="61"/>
      <c r="S518" s="61">
        <v>0</v>
      </c>
      <c r="T518" s="61">
        <v>0</v>
      </c>
      <c r="U518" s="61"/>
      <c r="V518" s="62">
        <v>680891</v>
      </c>
      <c r="W518" s="61"/>
      <c r="X518" s="61">
        <v>0</v>
      </c>
      <c r="Y518" s="62">
        <v>3146860</v>
      </c>
      <c r="Z518" s="62">
        <v>4856224</v>
      </c>
      <c r="AA518" s="61"/>
      <c r="AB518" s="62">
        <v>1827221</v>
      </c>
      <c r="AC518" s="62">
        <v>1484835</v>
      </c>
      <c r="AD518" s="61"/>
      <c r="AE518" s="62">
        <v>3810046</v>
      </c>
      <c r="AF518" s="61"/>
      <c r="AG518" s="62">
        <v>626206</v>
      </c>
      <c r="AH518" s="62">
        <v>2138135</v>
      </c>
      <c r="AI518" s="61"/>
      <c r="AJ518" s="61">
        <v>0</v>
      </c>
      <c r="AK518" s="61">
        <v>0</v>
      </c>
      <c r="AL518" s="61">
        <v>0</v>
      </c>
      <c r="AM518" s="61">
        <v>0</v>
      </c>
      <c r="AN518" s="62">
        <v>91365</v>
      </c>
      <c r="AO518" s="61">
        <v>0</v>
      </c>
      <c r="AP518" s="61"/>
      <c r="AQ518" s="62">
        <v>102220</v>
      </c>
      <c r="AR518" s="61"/>
      <c r="AS518" s="62">
        <v>117410</v>
      </c>
      <c r="AT518" s="62">
        <v>9757</v>
      </c>
      <c r="AU518" s="62">
        <v>893951</v>
      </c>
      <c r="AV518" s="61"/>
      <c r="AW518" s="61">
        <v>0</v>
      </c>
      <c r="AX518" s="62">
        <v>365941</v>
      </c>
      <c r="AY518" s="61"/>
      <c r="AZ518" s="61">
        <v>0</v>
      </c>
      <c r="BA518" s="61"/>
      <c r="BB518" s="61">
        <v>0</v>
      </c>
      <c r="BC518" s="61">
        <v>0</v>
      </c>
      <c r="BD518" s="61">
        <v>0</v>
      </c>
      <c r="BE518" s="61"/>
      <c r="BF518" s="61">
        <v>0</v>
      </c>
      <c r="BG518" s="61"/>
      <c r="BH518" s="61">
        <v>0</v>
      </c>
      <c r="BI518" s="61"/>
      <c r="BJ518" s="62">
        <v>130968</v>
      </c>
      <c r="BK518" s="61"/>
      <c r="BL518" s="61">
        <v>0</v>
      </c>
      <c r="BM518" s="62">
        <v>79456</v>
      </c>
      <c r="BN518" s="62">
        <v>-1077400</v>
      </c>
      <c r="BO518" s="61"/>
    </row>
    <row r="519" spans="1:67" x14ac:dyDescent="0.2">
      <c r="A519" s="66" t="s">
        <v>97</v>
      </c>
      <c r="B519" s="56" t="s">
        <v>171</v>
      </c>
      <c r="C519" s="56" t="s">
        <v>171</v>
      </c>
      <c r="D519" s="56">
        <v>2011</v>
      </c>
      <c r="E519" s="58">
        <v>21175697</v>
      </c>
      <c r="F519" s="58">
        <v>19913128</v>
      </c>
      <c r="G519" s="59">
        <v>19229367</v>
      </c>
      <c r="H519" s="59">
        <v>1946330</v>
      </c>
      <c r="I519" s="60">
        <v>0</v>
      </c>
      <c r="J519" s="58">
        <v>-1262569</v>
      </c>
      <c r="K519" s="61"/>
      <c r="L519" s="62">
        <v>11982</v>
      </c>
      <c r="M519" s="61"/>
      <c r="N519" s="61">
        <v>0</v>
      </c>
      <c r="O519" s="62">
        <v>97935</v>
      </c>
      <c r="P519" s="61"/>
      <c r="Q519" s="61"/>
      <c r="R519" s="61"/>
      <c r="S519" s="61">
        <v>0</v>
      </c>
      <c r="T519" s="61">
        <v>0</v>
      </c>
      <c r="U519" s="61"/>
      <c r="V519" s="62">
        <v>686076</v>
      </c>
      <c r="W519" s="61"/>
      <c r="X519" s="61">
        <v>0</v>
      </c>
      <c r="Y519" s="62">
        <v>3419401</v>
      </c>
      <c r="Z519" s="62">
        <v>5176276</v>
      </c>
      <c r="AA519" s="61"/>
      <c r="AB519" s="62">
        <v>1857071</v>
      </c>
      <c r="AC519" s="62">
        <v>1607065</v>
      </c>
      <c r="AD519" s="61"/>
      <c r="AE519" s="62">
        <v>4009049</v>
      </c>
      <c r="AF519" s="61"/>
      <c r="AG519" s="62">
        <v>721369</v>
      </c>
      <c r="AH519" s="62">
        <v>1643143</v>
      </c>
      <c r="AI519" s="61"/>
      <c r="AJ519" s="61">
        <v>0</v>
      </c>
      <c r="AK519" s="61">
        <v>0</v>
      </c>
      <c r="AL519" s="61">
        <v>0</v>
      </c>
      <c r="AM519" s="61">
        <v>0</v>
      </c>
      <c r="AN519" s="61">
        <v>0</v>
      </c>
      <c r="AO519" s="61">
        <v>0</v>
      </c>
      <c r="AP519" s="61"/>
      <c r="AQ519" s="62">
        <v>103925</v>
      </c>
      <c r="AR519" s="61"/>
      <c r="AS519" s="62">
        <v>119049</v>
      </c>
      <c r="AT519" s="62">
        <v>64477</v>
      </c>
      <c r="AU519" s="62">
        <v>992506</v>
      </c>
      <c r="AV519" s="61"/>
      <c r="AW519" s="62">
        <v>35460</v>
      </c>
      <c r="AX519" s="62">
        <v>367866</v>
      </c>
      <c r="AY519" s="61"/>
      <c r="AZ519" s="62">
        <v>8719</v>
      </c>
      <c r="BA519" s="61"/>
      <c r="BB519" s="61">
        <v>0</v>
      </c>
      <c r="BC519" s="62">
        <v>5873</v>
      </c>
      <c r="BD519" s="61">
        <v>0</v>
      </c>
      <c r="BE519" s="61"/>
      <c r="BF519" s="61">
        <v>0</v>
      </c>
      <c r="BG519" s="61"/>
      <c r="BH519" s="61">
        <v>0</v>
      </c>
      <c r="BI519" s="61"/>
      <c r="BJ519" s="62">
        <v>138592</v>
      </c>
      <c r="BK519" s="61"/>
      <c r="BL519" s="61">
        <v>0</v>
      </c>
      <c r="BM519" s="62">
        <v>109863</v>
      </c>
      <c r="BN519" s="62">
        <v>-1262569</v>
      </c>
      <c r="BO519" s="61"/>
    </row>
    <row r="520" spans="1:67" x14ac:dyDescent="0.2">
      <c r="A520" s="66" t="s">
        <v>97</v>
      </c>
      <c r="B520" s="56" t="s">
        <v>171</v>
      </c>
      <c r="C520" s="56" t="s">
        <v>173</v>
      </c>
      <c r="D520" s="56">
        <v>1989</v>
      </c>
      <c r="E520" s="58">
        <v>126213</v>
      </c>
      <c r="F520" s="58">
        <v>122798</v>
      </c>
      <c r="G520" s="59">
        <v>125043</v>
      </c>
      <c r="H520" s="59">
        <v>1170</v>
      </c>
      <c r="I520" s="60">
        <v>0</v>
      </c>
      <c r="J520" s="58">
        <v>-3415</v>
      </c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2">
        <v>76585</v>
      </c>
      <c r="AB520" s="61"/>
      <c r="AC520" s="61"/>
      <c r="AD520" s="62">
        <v>4601</v>
      </c>
      <c r="AE520" s="61"/>
      <c r="AF520" s="62">
        <v>29286</v>
      </c>
      <c r="AG520" s="61"/>
      <c r="AH520" s="61"/>
      <c r="AI520" s="62">
        <v>14571</v>
      </c>
      <c r="AJ520" s="61"/>
      <c r="AK520" s="61"/>
      <c r="AL520" s="61"/>
      <c r="AM520" s="61"/>
      <c r="AN520" s="61"/>
      <c r="AO520" s="61"/>
      <c r="AP520" s="62">
        <v>1170</v>
      </c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2">
        <v>-3415</v>
      </c>
    </row>
    <row r="521" spans="1:67" x14ac:dyDescent="0.2">
      <c r="A521" s="66" t="s">
        <v>97</v>
      </c>
      <c r="B521" s="56" t="s">
        <v>171</v>
      </c>
      <c r="C521" s="56" t="s">
        <v>173</v>
      </c>
      <c r="D521" s="56">
        <v>1990</v>
      </c>
      <c r="E521" s="58">
        <v>90612</v>
      </c>
      <c r="F521" s="58">
        <v>87197</v>
      </c>
      <c r="G521" s="59">
        <v>89442</v>
      </c>
      <c r="H521" s="59">
        <v>1170</v>
      </c>
      <c r="I521" s="60">
        <v>0</v>
      </c>
      <c r="J521" s="58">
        <v>-3415</v>
      </c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2">
        <v>40384</v>
      </c>
      <c r="AB521" s="61"/>
      <c r="AC521" s="61"/>
      <c r="AD521" s="62">
        <v>4601</v>
      </c>
      <c r="AE521" s="61"/>
      <c r="AF521" s="62">
        <v>29886</v>
      </c>
      <c r="AG521" s="61"/>
      <c r="AH521" s="61"/>
      <c r="AI521" s="62">
        <v>14571</v>
      </c>
      <c r="AJ521" s="61"/>
      <c r="AK521" s="61"/>
      <c r="AL521" s="61"/>
      <c r="AM521" s="61"/>
      <c r="AN521" s="61"/>
      <c r="AO521" s="61"/>
      <c r="AP521" s="62">
        <v>1170</v>
      </c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2">
        <v>-3415</v>
      </c>
    </row>
    <row r="522" spans="1:67" x14ac:dyDescent="0.2">
      <c r="A522" s="66" t="s">
        <v>97</v>
      </c>
      <c r="B522" s="56" t="s">
        <v>171</v>
      </c>
      <c r="C522" s="56" t="s">
        <v>173</v>
      </c>
      <c r="D522" s="56">
        <v>1991</v>
      </c>
      <c r="E522" s="58">
        <v>91143</v>
      </c>
      <c r="F522" s="58">
        <v>87728</v>
      </c>
      <c r="G522" s="59">
        <v>89973</v>
      </c>
      <c r="H522" s="59">
        <v>1170</v>
      </c>
      <c r="I522" s="60">
        <v>0</v>
      </c>
      <c r="J522" s="58">
        <v>-3415</v>
      </c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2">
        <v>40090</v>
      </c>
      <c r="AB522" s="61"/>
      <c r="AC522" s="61"/>
      <c r="AD522" s="62">
        <v>5426</v>
      </c>
      <c r="AE522" s="61"/>
      <c r="AF522" s="62">
        <v>29886</v>
      </c>
      <c r="AG522" s="61"/>
      <c r="AH522" s="61"/>
      <c r="AI522" s="62">
        <v>14571</v>
      </c>
      <c r="AJ522" s="61"/>
      <c r="AK522" s="61"/>
      <c r="AL522" s="61"/>
      <c r="AM522" s="61"/>
      <c r="AN522" s="61"/>
      <c r="AO522" s="61"/>
      <c r="AP522" s="62">
        <v>1170</v>
      </c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2">
        <v>-3415</v>
      </c>
    </row>
    <row r="523" spans="1:67" x14ac:dyDescent="0.2">
      <c r="A523" s="66" t="s">
        <v>97</v>
      </c>
      <c r="B523" s="56" t="s">
        <v>171</v>
      </c>
      <c r="C523" s="56" t="s">
        <v>173</v>
      </c>
      <c r="D523" s="56">
        <v>1992</v>
      </c>
      <c r="E523" s="58">
        <v>94656</v>
      </c>
      <c r="F523" s="58">
        <v>91241</v>
      </c>
      <c r="G523" s="59">
        <v>90497</v>
      </c>
      <c r="H523" s="59">
        <v>4159</v>
      </c>
      <c r="I523" s="60">
        <v>0</v>
      </c>
      <c r="J523" s="58">
        <v>-3415</v>
      </c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2">
        <v>40911</v>
      </c>
      <c r="AB523" s="61"/>
      <c r="AC523" s="61"/>
      <c r="AD523" s="62">
        <v>5129</v>
      </c>
      <c r="AE523" s="61"/>
      <c r="AF523" s="62">
        <v>29886</v>
      </c>
      <c r="AG523" s="61"/>
      <c r="AH523" s="61"/>
      <c r="AI523" s="62">
        <v>14571</v>
      </c>
      <c r="AJ523" s="61"/>
      <c r="AK523" s="61"/>
      <c r="AL523" s="61"/>
      <c r="AM523" s="61"/>
      <c r="AN523" s="61"/>
      <c r="AO523" s="61"/>
      <c r="AP523" s="62">
        <v>1170</v>
      </c>
      <c r="AQ523" s="61"/>
      <c r="AR523" s="62">
        <v>2989</v>
      </c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2">
        <v>-3415</v>
      </c>
    </row>
    <row r="524" spans="1:67" x14ac:dyDescent="0.2">
      <c r="A524" s="66" t="s">
        <v>97</v>
      </c>
      <c r="B524" s="56" t="s">
        <v>171</v>
      </c>
      <c r="C524" s="56" t="s">
        <v>173</v>
      </c>
      <c r="D524" s="56">
        <v>1993</v>
      </c>
      <c r="E524" s="58">
        <v>98021</v>
      </c>
      <c r="F524" s="58">
        <v>94606</v>
      </c>
      <c r="G524" s="59">
        <v>93862</v>
      </c>
      <c r="H524" s="59">
        <v>4159</v>
      </c>
      <c r="I524" s="60">
        <v>0</v>
      </c>
      <c r="J524" s="58">
        <v>-3415</v>
      </c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2">
        <v>40911</v>
      </c>
      <c r="AB524" s="61"/>
      <c r="AC524" s="61"/>
      <c r="AD524" s="62">
        <v>7457</v>
      </c>
      <c r="AE524" s="61"/>
      <c r="AF524" s="62">
        <v>29886</v>
      </c>
      <c r="AG524" s="61"/>
      <c r="AH524" s="61"/>
      <c r="AI524" s="62">
        <v>15608</v>
      </c>
      <c r="AJ524" s="61"/>
      <c r="AK524" s="61"/>
      <c r="AL524" s="61"/>
      <c r="AM524" s="61"/>
      <c r="AN524" s="61"/>
      <c r="AO524" s="61"/>
      <c r="AP524" s="62">
        <v>1170</v>
      </c>
      <c r="AQ524" s="61"/>
      <c r="AR524" s="62">
        <v>2989</v>
      </c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2">
        <v>-3415</v>
      </c>
    </row>
    <row r="525" spans="1:67" x14ac:dyDescent="0.2">
      <c r="A525" s="66" t="s">
        <v>97</v>
      </c>
      <c r="B525" s="56" t="s">
        <v>171</v>
      </c>
      <c r="C525" s="56" t="s">
        <v>173</v>
      </c>
      <c r="D525" s="56">
        <v>1994</v>
      </c>
      <c r="E525" s="58">
        <v>126337</v>
      </c>
      <c r="F525" s="58">
        <v>94473</v>
      </c>
      <c r="G525" s="59">
        <v>122178</v>
      </c>
      <c r="H525" s="59">
        <v>4159</v>
      </c>
      <c r="I525" s="60">
        <v>0</v>
      </c>
      <c r="J525" s="58">
        <v>-31864</v>
      </c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2">
        <v>47969</v>
      </c>
      <c r="AB525" s="61"/>
      <c r="AC525" s="61"/>
      <c r="AD525" s="62">
        <v>11525</v>
      </c>
      <c r="AE525" s="61"/>
      <c r="AF525" s="62">
        <v>44998</v>
      </c>
      <c r="AG525" s="61"/>
      <c r="AH525" s="61"/>
      <c r="AI525" s="62">
        <v>17686</v>
      </c>
      <c r="AJ525" s="61"/>
      <c r="AK525" s="61"/>
      <c r="AL525" s="61"/>
      <c r="AM525" s="61"/>
      <c r="AN525" s="61"/>
      <c r="AO525" s="61"/>
      <c r="AP525" s="62">
        <v>1170</v>
      </c>
      <c r="AQ525" s="61"/>
      <c r="AR525" s="62">
        <v>2989</v>
      </c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2">
        <v>-31864</v>
      </c>
    </row>
    <row r="526" spans="1:67" x14ac:dyDescent="0.2">
      <c r="A526" s="66" t="s">
        <v>97</v>
      </c>
      <c r="B526" s="56" t="s">
        <v>171</v>
      </c>
      <c r="C526" s="56" t="s">
        <v>173</v>
      </c>
      <c r="D526" s="56">
        <v>1995</v>
      </c>
      <c r="E526" s="58">
        <v>132867</v>
      </c>
      <c r="F526" s="58">
        <v>100426</v>
      </c>
      <c r="G526" s="59">
        <v>128708</v>
      </c>
      <c r="H526" s="59">
        <v>4159</v>
      </c>
      <c r="I526" s="60">
        <v>0</v>
      </c>
      <c r="J526" s="58">
        <v>-32441</v>
      </c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2">
        <v>50396</v>
      </c>
      <c r="AB526" s="61"/>
      <c r="AC526" s="61"/>
      <c r="AD526" s="62">
        <v>11525</v>
      </c>
      <c r="AE526" s="61"/>
      <c r="AF526" s="62">
        <v>49101</v>
      </c>
      <c r="AG526" s="61"/>
      <c r="AH526" s="61"/>
      <c r="AI526" s="62">
        <v>17686</v>
      </c>
      <c r="AJ526" s="61"/>
      <c r="AK526" s="61"/>
      <c r="AL526" s="61"/>
      <c r="AM526" s="61"/>
      <c r="AN526" s="61"/>
      <c r="AO526" s="61"/>
      <c r="AP526" s="62">
        <v>1170</v>
      </c>
      <c r="AQ526" s="61"/>
      <c r="AR526" s="62">
        <v>2989</v>
      </c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2">
        <v>-32441</v>
      </c>
    </row>
    <row r="527" spans="1:67" x14ac:dyDescent="0.2">
      <c r="A527" s="66" t="s">
        <v>97</v>
      </c>
      <c r="B527" s="56" t="s">
        <v>171</v>
      </c>
      <c r="C527" s="56" t="s">
        <v>173</v>
      </c>
      <c r="D527" s="56">
        <v>1996</v>
      </c>
      <c r="E527" s="58">
        <v>140509</v>
      </c>
      <c r="F527" s="58">
        <v>108068</v>
      </c>
      <c r="G527" s="59">
        <v>136350</v>
      </c>
      <c r="H527" s="59">
        <v>4159</v>
      </c>
      <c r="I527" s="60">
        <v>0</v>
      </c>
      <c r="J527" s="58">
        <v>-32441</v>
      </c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2">
        <v>52106</v>
      </c>
      <c r="AB527" s="61"/>
      <c r="AC527" s="61"/>
      <c r="AD527" s="62">
        <v>11525</v>
      </c>
      <c r="AE527" s="61"/>
      <c r="AF527" s="62">
        <v>55033</v>
      </c>
      <c r="AG527" s="61"/>
      <c r="AH527" s="61"/>
      <c r="AI527" s="62">
        <v>17686</v>
      </c>
      <c r="AJ527" s="61"/>
      <c r="AK527" s="61"/>
      <c r="AL527" s="61"/>
      <c r="AM527" s="61"/>
      <c r="AN527" s="61"/>
      <c r="AO527" s="61"/>
      <c r="AP527" s="62">
        <v>1170</v>
      </c>
      <c r="AQ527" s="61"/>
      <c r="AR527" s="62">
        <v>2989</v>
      </c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2">
        <v>-32441</v>
      </c>
    </row>
    <row r="528" spans="1:67" x14ac:dyDescent="0.2">
      <c r="A528" s="66" t="s">
        <v>97</v>
      </c>
      <c r="B528" s="56" t="s">
        <v>171</v>
      </c>
      <c r="C528" s="56" t="s">
        <v>173</v>
      </c>
      <c r="D528" s="56">
        <v>1997</v>
      </c>
      <c r="E528" s="58">
        <v>148032</v>
      </c>
      <c r="F528" s="58">
        <v>115591</v>
      </c>
      <c r="G528" s="59">
        <v>143873</v>
      </c>
      <c r="H528" s="59">
        <v>4159</v>
      </c>
      <c r="I528" s="60">
        <v>0</v>
      </c>
      <c r="J528" s="58">
        <v>-32441</v>
      </c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2">
        <v>59629</v>
      </c>
      <c r="AB528" s="61"/>
      <c r="AC528" s="61"/>
      <c r="AD528" s="62">
        <v>11525</v>
      </c>
      <c r="AE528" s="61"/>
      <c r="AF528" s="62">
        <v>55033</v>
      </c>
      <c r="AG528" s="61"/>
      <c r="AH528" s="61"/>
      <c r="AI528" s="62">
        <v>17686</v>
      </c>
      <c r="AJ528" s="61"/>
      <c r="AK528" s="61"/>
      <c r="AL528" s="61"/>
      <c r="AM528" s="61"/>
      <c r="AN528" s="61"/>
      <c r="AO528" s="61"/>
      <c r="AP528" s="62">
        <v>1170</v>
      </c>
      <c r="AQ528" s="61"/>
      <c r="AR528" s="62">
        <v>2989</v>
      </c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2">
        <v>-32441</v>
      </c>
    </row>
    <row r="529" spans="1:67" x14ac:dyDescent="0.2">
      <c r="A529" s="66" t="s">
        <v>97</v>
      </c>
      <c r="B529" s="56" t="s">
        <v>171</v>
      </c>
      <c r="C529" s="56" t="s">
        <v>173</v>
      </c>
      <c r="D529" s="56">
        <v>1998</v>
      </c>
      <c r="E529" s="58">
        <v>166398</v>
      </c>
      <c r="F529" s="58">
        <v>133957</v>
      </c>
      <c r="G529" s="59">
        <v>161861</v>
      </c>
      <c r="H529" s="59">
        <v>4537</v>
      </c>
      <c r="I529" s="60">
        <v>0</v>
      </c>
      <c r="J529" s="58">
        <v>-32441</v>
      </c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2">
        <v>70582</v>
      </c>
      <c r="AB529" s="61"/>
      <c r="AC529" s="61"/>
      <c r="AD529" s="62">
        <v>11525</v>
      </c>
      <c r="AE529" s="61"/>
      <c r="AF529" s="62">
        <v>61255</v>
      </c>
      <c r="AG529" s="61"/>
      <c r="AH529" s="61"/>
      <c r="AI529" s="62">
        <v>18499</v>
      </c>
      <c r="AJ529" s="61"/>
      <c r="AK529" s="61"/>
      <c r="AL529" s="61"/>
      <c r="AM529" s="61"/>
      <c r="AN529" s="61"/>
      <c r="AO529" s="61"/>
      <c r="AP529" s="62">
        <v>1170</v>
      </c>
      <c r="AQ529" s="61"/>
      <c r="AR529" s="62">
        <v>3367</v>
      </c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2">
        <v>-32441</v>
      </c>
    </row>
    <row r="530" spans="1:67" x14ac:dyDescent="0.2">
      <c r="A530" s="66" t="s">
        <v>97</v>
      </c>
      <c r="B530" s="56" t="s">
        <v>171</v>
      </c>
      <c r="C530" s="56" t="s">
        <v>173</v>
      </c>
      <c r="D530" s="56">
        <v>2005</v>
      </c>
      <c r="E530" s="58">
        <v>278026</v>
      </c>
      <c r="F530" s="58">
        <v>278026</v>
      </c>
      <c r="G530" s="59">
        <v>270935</v>
      </c>
      <c r="H530" s="59">
        <v>7091</v>
      </c>
      <c r="I530" s="60">
        <v>0</v>
      </c>
      <c r="J530" s="58">
        <v>0</v>
      </c>
      <c r="K530" s="61"/>
      <c r="L530" s="61">
        <v>0</v>
      </c>
      <c r="M530" s="61"/>
      <c r="N530" s="61">
        <v>0</v>
      </c>
      <c r="O530" s="61">
        <v>0</v>
      </c>
      <c r="P530" s="61"/>
      <c r="Q530" s="61"/>
      <c r="R530" s="61"/>
      <c r="S530" s="61">
        <v>0</v>
      </c>
      <c r="T530" s="61">
        <v>0</v>
      </c>
      <c r="U530" s="61"/>
      <c r="V530" s="61">
        <v>0</v>
      </c>
      <c r="W530" s="61"/>
      <c r="X530" s="61">
        <v>0</v>
      </c>
      <c r="Y530" s="61">
        <v>0</v>
      </c>
      <c r="Z530" s="62">
        <v>151704</v>
      </c>
      <c r="AA530" s="61"/>
      <c r="AB530" s="61">
        <v>0</v>
      </c>
      <c r="AC530" s="62">
        <v>41445</v>
      </c>
      <c r="AD530" s="61"/>
      <c r="AE530" s="62">
        <v>58265</v>
      </c>
      <c r="AF530" s="61"/>
      <c r="AG530" s="61">
        <v>0</v>
      </c>
      <c r="AH530" s="62">
        <v>19521</v>
      </c>
      <c r="AI530" s="61"/>
      <c r="AJ530" s="61">
        <v>0</v>
      </c>
      <c r="AK530" s="61">
        <v>0</v>
      </c>
      <c r="AL530" s="61">
        <v>0</v>
      </c>
      <c r="AM530" s="61">
        <v>0</v>
      </c>
      <c r="AN530" s="61">
        <v>0</v>
      </c>
      <c r="AO530" s="61">
        <v>0</v>
      </c>
      <c r="AP530" s="61"/>
      <c r="AQ530" s="62">
        <v>7091</v>
      </c>
      <c r="AR530" s="61"/>
      <c r="AS530" s="61">
        <v>0</v>
      </c>
      <c r="AT530" s="61">
        <v>0</v>
      </c>
      <c r="AU530" s="61">
        <v>0</v>
      </c>
      <c r="AV530" s="61"/>
      <c r="AW530" s="61">
        <v>0</v>
      </c>
      <c r="AX530" s="61">
        <v>0</v>
      </c>
      <c r="AY530" s="61"/>
      <c r="AZ530" s="61">
        <v>0</v>
      </c>
      <c r="BA530" s="61"/>
      <c r="BB530" s="61">
        <v>0</v>
      </c>
      <c r="BC530" s="61">
        <v>0</v>
      </c>
      <c r="BD530" s="61">
        <v>0</v>
      </c>
      <c r="BE530" s="61"/>
      <c r="BF530" s="61">
        <v>0</v>
      </c>
      <c r="BG530" s="61"/>
      <c r="BH530" s="61">
        <v>0</v>
      </c>
      <c r="BI530" s="61"/>
      <c r="BJ530" s="61">
        <v>0</v>
      </c>
      <c r="BK530" s="61"/>
      <c r="BL530" s="61">
        <v>0</v>
      </c>
      <c r="BM530" s="61">
        <v>0</v>
      </c>
      <c r="BN530" s="61">
        <v>0</v>
      </c>
      <c r="BO530" s="61"/>
    </row>
    <row r="531" spans="1:67" x14ac:dyDescent="0.2">
      <c r="A531" s="66" t="s">
        <v>97</v>
      </c>
      <c r="B531" s="56" t="s">
        <v>171</v>
      </c>
      <c r="C531" s="56" t="s">
        <v>173</v>
      </c>
      <c r="D531" s="56">
        <v>2006</v>
      </c>
      <c r="E531" s="58">
        <v>278026</v>
      </c>
      <c r="F531" s="58">
        <v>278026</v>
      </c>
      <c r="G531" s="59">
        <v>278026</v>
      </c>
      <c r="H531" s="59">
        <v>0</v>
      </c>
      <c r="I531" s="60">
        <v>0</v>
      </c>
      <c r="J531" s="58">
        <v>0</v>
      </c>
      <c r="K531" s="61"/>
      <c r="L531" s="61">
        <v>0</v>
      </c>
      <c r="M531" s="61"/>
      <c r="N531" s="61">
        <v>0</v>
      </c>
      <c r="O531" s="61">
        <v>0</v>
      </c>
      <c r="P531" s="61"/>
      <c r="Q531" s="61"/>
      <c r="R531" s="61"/>
      <c r="S531" s="61">
        <v>0</v>
      </c>
      <c r="T531" s="61">
        <v>0</v>
      </c>
      <c r="U531" s="61"/>
      <c r="V531" s="61">
        <v>0</v>
      </c>
      <c r="W531" s="61"/>
      <c r="X531" s="61">
        <v>0</v>
      </c>
      <c r="Y531" s="62">
        <v>278026</v>
      </c>
      <c r="Z531" s="61">
        <v>0</v>
      </c>
      <c r="AA531" s="61"/>
      <c r="AB531" s="61">
        <v>0</v>
      </c>
      <c r="AC531" s="61">
        <v>0</v>
      </c>
      <c r="AD531" s="61"/>
      <c r="AE531" s="61">
        <v>0</v>
      </c>
      <c r="AF531" s="61"/>
      <c r="AG531" s="61">
        <v>0</v>
      </c>
      <c r="AH531" s="61">
        <v>0</v>
      </c>
      <c r="AI531" s="61"/>
      <c r="AJ531" s="61">
        <v>0</v>
      </c>
      <c r="AK531" s="61">
        <v>0</v>
      </c>
      <c r="AL531" s="61">
        <v>0</v>
      </c>
      <c r="AM531" s="61">
        <v>0</v>
      </c>
      <c r="AN531" s="61">
        <v>0</v>
      </c>
      <c r="AO531" s="61">
        <v>0</v>
      </c>
      <c r="AP531" s="61"/>
      <c r="AQ531" s="61">
        <v>0</v>
      </c>
      <c r="AR531" s="61"/>
      <c r="AS531" s="61">
        <v>0</v>
      </c>
      <c r="AT531" s="61">
        <v>0</v>
      </c>
      <c r="AU531" s="61">
        <v>0</v>
      </c>
      <c r="AV531" s="61"/>
      <c r="AW531" s="61">
        <v>0</v>
      </c>
      <c r="AX531" s="61">
        <v>0</v>
      </c>
      <c r="AY531" s="61"/>
      <c r="AZ531" s="61">
        <v>0</v>
      </c>
      <c r="BA531" s="61"/>
      <c r="BB531" s="61">
        <v>0</v>
      </c>
      <c r="BC531" s="61">
        <v>0</v>
      </c>
      <c r="BD531" s="61">
        <v>0</v>
      </c>
      <c r="BE531" s="61"/>
      <c r="BF531" s="61">
        <v>0</v>
      </c>
      <c r="BG531" s="61"/>
      <c r="BH531" s="61">
        <v>0</v>
      </c>
      <c r="BI531" s="61"/>
      <c r="BJ531" s="61">
        <v>0</v>
      </c>
      <c r="BK531" s="61"/>
      <c r="BL531" s="61">
        <v>0</v>
      </c>
      <c r="BM531" s="61">
        <v>0</v>
      </c>
      <c r="BN531" s="61">
        <v>0</v>
      </c>
      <c r="BO531" s="61"/>
    </row>
    <row r="532" spans="1:67" x14ac:dyDescent="0.2">
      <c r="A532" s="66" t="s">
        <v>97</v>
      </c>
      <c r="B532" s="56" t="s">
        <v>171</v>
      </c>
      <c r="C532" s="56" t="s">
        <v>173</v>
      </c>
      <c r="D532" s="56">
        <v>2007</v>
      </c>
      <c r="E532" s="58">
        <v>278424</v>
      </c>
      <c r="F532" s="58">
        <v>278424</v>
      </c>
      <c r="G532" s="59">
        <v>271333</v>
      </c>
      <c r="H532" s="59">
        <v>7091</v>
      </c>
      <c r="I532" s="60">
        <v>0</v>
      </c>
      <c r="J532" s="58">
        <v>0</v>
      </c>
      <c r="K532" s="61"/>
      <c r="L532" s="61">
        <v>0</v>
      </c>
      <c r="M532" s="61"/>
      <c r="N532" s="61">
        <v>0</v>
      </c>
      <c r="O532" s="61">
        <v>0</v>
      </c>
      <c r="P532" s="61"/>
      <c r="Q532" s="61"/>
      <c r="R532" s="61"/>
      <c r="S532" s="61">
        <v>0</v>
      </c>
      <c r="T532" s="61">
        <v>0</v>
      </c>
      <c r="U532" s="61"/>
      <c r="V532" s="61">
        <v>0</v>
      </c>
      <c r="W532" s="61"/>
      <c r="X532" s="61">
        <v>0</v>
      </c>
      <c r="Y532" s="62">
        <v>151704</v>
      </c>
      <c r="Z532" s="61">
        <v>0</v>
      </c>
      <c r="AA532" s="61"/>
      <c r="AB532" s="61">
        <v>0</v>
      </c>
      <c r="AC532" s="62">
        <v>41843</v>
      </c>
      <c r="AD532" s="61"/>
      <c r="AE532" s="62">
        <v>58265</v>
      </c>
      <c r="AF532" s="61"/>
      <c r="AG532" s="61">
        <v>0</v>
      </c>
      <c r="AH532" s="62">
        <v>19521</v>
      </c>
      <c r="AI532" s="61"/>
      <c r="AJ532" s="61">
        <v>0</v>
      </c>
      <c r="AK532" s="61">
        <v>0</v>
      </c>
      <c r="AL532" s="61">
        <v>0</v>
      </c>
      <c r="AM532" s="61">
        <v>0</v>
      </c>
      <c r="AN532" s="61">
        <v>0</v>
      </c>
      <c r="AO532" s="61">
        <v>0</v>
      </c>
      <c r="AP532" s="61"/>
      <c r="AQ532" s="62">
        <v>7091</v>
      </c>
      <c r="AR532" s="61"/>
      <c r="AS532" s="61">
        <v>0</v>
      </c>
      <c r="AT532" s="61">
        <v>0</v>
      </c>
      <c r="AU532" s="61">
        <v>0</v>
      </c>
      <c r="AV532" s="61"/>
      <c r="AW532" s="61">
        <v>0</v>
      </c>
      <c r="AX532" s="61">
        <v>0</v>
      </c>
      <c r="AY532" s="61"/>
      <c r="AZ532" s="61">
        <v>0</v>
      </c>
      <c r="BA532" s="61"/>
      <c r="BB532" s="61">
        <v>0</v>
      </c>
      <c r="BC532" s="61">
        <v>0</v>
      </c>
      <c r="BD532" s="61">
        <v>0</v>
      </c>
      <c r="BE532" s="61"/>
      <c r="BF532" s="61">
        <v>0</v>
      </c>
      <c r="BG532" s="61"/>
      <c r="BH532" s="61">
        <v>0</v>
      </c>
      <c r="BI532" s="61"/>
      <c r="BJ532" s="61">
        <v>0</v>
      </c>
      <c r="BK532" s="61"/>
      <c r="BL532" s="61">
        <v>0</v>
      </c>
      <c r="BM532" s="61">
        <v>0</v>
      </c>
      <c r="BN532" s="61">
        <v>0</v>
      </c>
      <c r="BO532" s="61"/>
    </row>
    <row r="533" spans="1:67" x14ac:dyDescent="0.2">
      <c r="A533" s="66" t="s">
        <v>97</v>
      </c>
      <c r="B533" s="56" t="s">
        <v>171</v>
      </c>
      <c r="C533" s="56" t="s">
        <v>390</v>
      </c>
      <c r="D533" s="56">
        <v>1989</v>
      </c>
      <c r="E533" s="58">
        <v>729422</v>
      </c>
      <c r="F533" s="58">
        <v>706759</v>
      </c>
      <c r="G533" s="59">
        <v>692267</v>
      </c>
      <c r="H533" s="59">
        <v>37155</v>
      </c>
      <c r="I533" s="60">
        <v>0</v>
      </c>
      <c r="J533" s="58">
        <v>-22663</v>
      </c>
      <c r="K533" s="61">
        <v>500</v>
      </c>
      <c r="L533" s="61"/>
      <c r="M533" s="61"/>
      <c r="N533" s="61"/>
      <c r="O533" s="61"/>
      <c r="P533" s="62">
        <v>13000</v>
      </c>
      <c r="Q533" s="61"/>
      <c r="R533" s="61"/>
      <c r="S533" s="61"/>
      <c r="T533" s="61"/>
      <c r="U533" s="61"/>
      <c r="V533" s="61"/>
      <c r="W533" s="62">
        <v>160941</v>
      </c>
      <c r="X533" s="61"/>
      <c r="Y533" s="61"/>
      <c r="Z533" s="61"/>
      <c r="AA533" s="62">
        <v>308453</v>
      </c>
      <c r="AB533" s="61"/>
      <c r="AC533" s="61"/>
      <c r="AD533" s="62">
        <v>35434</v>
      </c>
      <c r="AE533" s="61"/>
      <c r="AF533" s="62">
        <v>113404</v>
      </c>
      <c r="AG533" s="61"/>
      <c r="AH533" s="61"/>
      <c r="AI533" s="62">
        <v>60535</v>
      </c>
      <c r="AJ533" s="61"/>
      <c r="AK533" s="61"/>
      <c r="AL533" s="61"/>
      <c r="AM533" s="61"/>
      <c r="AN533" s="61"/>
      <c r="AO533" s="61"/>
      <c r="AP533" s="62">
        <v>2008</v>
      </c>
      <c r="AQ533" s="61"/>
      <c r="AR533" s="61"/>
      <c r="AS533" s="61"/>
      <c r="AT533" s="61"/>
      <c r="AU533" s="61"/>
      <c r="AV533" s="61"/>
      <c r="AW533" s="61"/>
      <c r="AX533" s="61"/>
      <c r="AY533" s="62">
        <v>8460</v>
      </c>
      <c r="AZ533" s="61"/>
      <c r="BA533" s="62">
        <v>25871</v>
      </c>
      <c r="BB533" s="61"/>
      <c r="BC533" s="61"/>
      <c r="BD533" s="61"/>
      <c r="BE533" s="61"/>
      <c r="BF533" s="61"/>
      <c r="BG533" s="61"/>
      <c r="BH533" s="61"/>
      <c r="BI533" s="61"/>
      <c r="BJ533" s="61"/>
      <c r="BK533" s="61">
        <v>816</v>
      </c>
      <c r="BL533" s="61"/>
      <c r="BM533" s="61"/>
      <c r="BN533" s="61"/>
      <c r="BO533" s="62">
        <v>-22663</v>
      </c>
    </row>
    <row r="534" spans="1:67" x14ac:dyDescent="0.2">
      <c r="A534" s="66" t="s">
        <v>97</v>
      </c>
      <c r="B534" s="56" t="s">
        <v>171</v>
      </c>
      <c r="C534" s="56" t="s">
        <v>390</v>
      </c>
      <c r="D534" s="56">
        <v>1990</v>
      </c>
      <c r="E534" s="58">
        <v>766943</v>
      </c>
      <c r="F534" s="58">
        <v>744280</v>
      </c>
      <c r="G534" s="59">
        <v>728819</v>
      </c>
      <c r="H534" s="59">
        <v>38124</v>
      </c>
      <c r="I534" s="60">
        <v>0</v>
      </c>
      <c r="J534" s="58">
        <v>-22663</v>
      </c>
      <c r="K534" s="61">
        <v>500</v>
      </c>
      <c r="L534" s="61"/>
      <c r="M534" s="61"/>
      <c r="N534" s="61"/>
      <c r="O534" s="61"/>
      <c r="P534" s="62">
        <v>13000</v>
      </c>
      <c r="Q534" s="61"/>
      <c r="R534" s="61"/>
      <c r="S534" s="61"/>
      <c r="T534" s="61"/>
      <c r="U534" s="61"/>
      <c r="V534" s="61"/>
      <c r="W534" s="62">
        <v>160941</v>
      </c>
      <c r="X534" s="61"/>
      <c r="Y534" s="61"/>
      <c r="Z534" s="61"/>
      <c r="AA534" s="62">
        <v>336405</v>
      </c>
      <c r="AB534" s="61"/>
      <c r="AC534" s="61"/>
      <c r="AD534" s="62">
        <v>36145</v>
      </c>
      <c r="AE534" s="61"/>
      <c r="AF534" s="62">
        <v>118740</v>
      </c>
      <c r="AG534" s="61"/>
      <c r="AH534" s="61"/>
      <c r="AI534" s="62">
        <v>63088</v>
      </c>
      <c r="AJ534" s="61"/>
      <c r="AK534" s="61"/>
      <c r="AL534" s="61"/>
      <c r="AM534" s="61"/>
      <c r="AN534" s="61"/>
      <c r="AO534" s="61"/>
      <c r="AP534" s="62">
        <v>2977</v>
      </c>
      <c r="AQ534" s="61"/>
      <c r="AR534" s="61"/>
      <c r="AS534" s="61"/>
      <c r="AT534" s="61"/>
      <c r="AU534" s="61"/>
      <c r="AV534" s="61"/>
      <c r="AW534" s="61"/>
      <c r="AX534" s="61"/>
      <c r="AY534" s="62">
        <v>8460</v>
      </c>
      <c r="AZ534" s="61"/>
      <c r="BA534" s="62">
        <v>25871</v>
      </c>
      <c r="BB534" s="61"/>
      <c r="BC534" s="61"/>
      <c r="BD534" s="61"/>
      <c r="BE534" s="61"/>
      <c r="BF534" s="61"/>
      <c r="BG534" s="61"/>
      <c r="BH534" s="61"/>
      <c r="BI534" s="61"/>
      <c r="BJ534" s="61"/>
      <c r="BK534" s="61">
        <v>816</v>
      </c>
      <c r="BL534" s="61"/>
      <c r="BM534" s="61"/>
      <c r="BN534" s="61"/>
      <c r="BO534" s="62">
        <v>-22663</v>
      </c>
    </row>
    <row r="535" spans="1:67" x14ac:dyDescent="0.2">
      <c r="A535" s="66" t="s">
        <v>97</v>
      </c>
      <c r="B535" s="56" t="s">
        <v>171</v>
      </c>
      <c r="C535" s="56" t="s">
        <v>390</v>
      </c>
      <c r="D535" s="56">
        <v>1991</v>
      </c>
      <c r="E535" s="58">
        <v>800610</v>
      </c>
      <c r="F535" s="58">
        <v>777947</v>
      </c>
      <c r="G535" s="59">
        <v>753573</v>
      </c>
      <c r="H535" s="59">
        <v>47037</v>
      </c>
      <c r="I535" s="60">
        <v>0</v>
      </c>
      <c r="J535" s="58">
        <v>-22663</v>
      </c>
      <c r="K535" s="61">
        <v>500</v>
      </c>
      <c r="L535" s="61"/>
      <c r="M535" s="61"/>
      <c r="N535" s="61"/>
      <c r="O535" s="61"/>
      <c r="P535" s="62">
        <v>13000</v>
      </c>
      <c r="Q535" s="61"/>
      <c r="R535" s="61"/>
      <c r="S535" s="61"/>
      <c r="T535" s="61"/>
      <c r="U535" s="61"/>
      <c r="V535" s="61"/>
      <c r="W535" s="62">
        <v>160941</v>
      </c>
      <c r="X535" s="61"/>
      <c r="Y535" s="61"/>
      <c r="Z535" s="61"/>
      <c r="AA535" s="62">
        <v>357391</v>
      </c>
      <c r="AB535" s="61"/>
      <c r="AC535" s="61"/>
      <c r="AD535" s="62">
        <v>36327</v>
      </c>
      <c r="AE535" s="61"/>
      <c r="AF535" s="62">
        <v>120810</v>
      </c>
      <c r="AG535" s="61"/>
      <c r="AH535" s="61"/>
      <c r="AI535" s="62">
        <v>64604</v>
      </c>
      <c r="AJ535" s="61"/>
      <c r="AK535" s="61"/>
      <c r="AL535" s="61"/>
      <c r="AM535" s="61"/>
      <c r="AN535" s="61"/>
      <c r="AO535" s="61"/>
      <c r="AP535" s="62">
        <v>3655</v>
      </c>
      <c r="AQ535" s="61"/>
      <c r="AR535" s="62">
        <v>8235</v>
      </c>
      <c r="AS535" s="61"/>
      <c r="AT535" s="61"/>
      <c r="AU535" s="61"/>
      <c r="AV535" s="61"/>
      <c r="AW535" s="61"/>
      <c r="AX535" s="61"/>
      <c r="AY535" s="62">
        <v>8460</v>
      </c>
      <c r="AZ535" s="61"/>
      <c r="BA535" s="62">
        <v>25871</v>
      </c>
      <c r="BB535" s="61"/>
      <c r="BC535" s="61"/>
      <c r="BD535" s="61"/>
      <c r="BE535" s="61"/>
      <c r="BF535" s="61"/>
      <c r="BG535" s="61"/>
      <c r="BH535" s="61"/>
      <c r="BI535" s="61"/>
      <c r="BJ535" s="61"/>
      <c r="BK535" s="61">
        <v>816</v>
      </c>
      <c r="BL535" s="61"/>
      <c r="BM535" s="61"/>
      <c r="BN535" s="61"/>
      <c r="BO535" s="62">
        <v>-22663</v>
      </c>
    </row>
    <row r="536" spans="1:67" ht="12" customHeight="1" x14ac:dyDescent="0.2">
      <c r="A536" s="66" t="s">
        <v>97</v>
      </c>
      <c r="B536" s="56" t="s">
        <v>171</v>
      </c>
      <c r="C536" s="56" t="s">
        <v>390</v>
      </c>
      <c r="D536" s="56">
        <v>1992</v>
      </c>
      <c r="E536" s="58">
        <v>811509</v>
      </c>
      <c r="F536" s="58">
        <v>788846</v>
      </c>
      <c r="G536" s="59">
        <v>763576</v>
      </c>
      <c r="H536" s="59">
        <v>47933</v>
      </c>
      <c r="I536" s="60">
        <v>0</v>
      </c>
      <c r="J536" s="58">
        <v>-22663</v>
      </c>
      <c r="K536" s="61">
        <v>500</v>
      </c>
      <c r="L536" s="61"/>
      <c r="M536" s="61"/>
      <c r="N536" s="61"/>
      <c r="O536" s="61"/>
      <c r="P536" s="62">
        <v>13000</v>
      </c>
      <c r="Q536" s="61"/>
      <c r="R536" s="61"/>
      <c r="S536" s="61"/>
      <c r="T536" s="61"/>
      <c r="U536" s="61"/>
      <c r="V536" s="61"/>
      <c r="W536" s="62">
        <v>160941</v>
      </c>
      <c r="X536" s="61"/>
      <c r="Y536" s="61"/>
      <c r="Z536" s="61"/>
      <c r="AA536" s="62">
        <v>367394</v>
      </c>
      <c r="AB536" s="61"/>
      <c r="AC536" s="61"/>
      <c r="AD536" s="62">
        <v>36327</v>
      </c>
      <c r="AE536" s="61"/>
      <c r="AF536" s="62">
        <v>120810</v>
      </c>
      <c r="AG536" s="61"/>
      <c r="AH536" s="61"/>
      <c r="AI536" s="62">
        <v>64604</v>
      </c>
      <c r="AJ536" s="61"/>
      <c r="AK536" s="61"/>
      <c r="AL536" s="61"/>
      <c r="AM536" s="61"/>
      <c r="AN536" s="61"/>
      <c r="AO536" s="61"/>
      <c r="AP536" s="62">
        <v>3655</v>
      </c>
      <c r="AQ536" s="61"/>
      <c r="AR536" s="62">
        <v>8698</v>
      </c>
      <c r="AS536" s="61"/>
      <c r="AT536" s="61"/>
      <c r="AU536" s="61"/>
      <c r="AV536" s="61"/>
      <c r="AW536" s="61"/>
      <c r="AX536" s="61"/>
      <c r="AY536" s="62">
        <v>8893</v>
      </c>
      <c r="AZ536" s="61"/>
      <c r="BA536" s="62">
        <v>25871</v>
      </c>
      <c r="BB536" s="61"/>
      <c r="BC536" s="61"/>
      <c r="BD536" s="61"/>
      <c r="BE536" s="61"/>
      <c r="BF536" s="61"/>
      <c r="BG536" s="61"/>
      <c r="BH536" s="61"/>
      <c r="BI536" s="61"/>
      <c r="BJ536" s="61"/>
      <c r="BK536" s="61">
        <v>816</v>
      </c>
      <c r="BL536" s="61"/>
      <c r="BM536" s="61"/>
      <c r="BN536" s="61"/>
      <c r="BO536" s="62">
        <v>-22663</v>
      </c>
    </row>
    <row r="537" spans="1:67" x14ac:dyDescent="0.2">
      <c r="A537" s="66" t="s">
        <v>97</v>
      </c>
      <c r="B537" s="56" t="s">
        <v>171</v>
      </c>
      <c r="C537" s="56" t="s">
        <v>390</v>
      </c>
      <c r="D537" s="56">
        <v>1993</v>
      </c>
      <c r="E537" s="58">
        <v>825776</v>
      </c>
      <c r="F537" s="58">
        <v>803113</v>
      </c>
      <c r="G537" s="59">
        <v>775305</v>
      </c>
      <c r="H537" s="59">
        <v>50471</v>
      </c>
      <c r="I537" s="60">
        <v>0</v>
      </c>
      <c r="J537" s="58">
        <v>-22663</v>
      </c>
      <c r="K537" s="61">
        <v>500</v>
      </c>
      <c r="L537" s="61"/>
      <c r="M537" s="61"/>
      <c r="N537" s="61"/>
      <c r="O537" s="61"/>
      <c r="P537" s="62">
        <v>13000</v>
      </c>
      <c r="Q537" s="61"/>
      <c r="R537" s="61"/>
      <c r="S537" s="61"/>
      <c r="T537" s="61"/>
      <c r="U537" s="61"/>
      <c r="V537" s="61"/>
      <c r="W537" s="62">
        <v>160941</v>
      </c>
      <c r="X537" s="61"/>
      <c r="Y537" s="61"/>
      <c r="Z537" s="61"/>
      <c r="AA537" s="62">
        <v>374774</v>
      </c>
      <c r="AB537" s="61"/>
      <c r="AC537" s="61"/>
      <c r="AD537" s="62">
        <v>37693</v>
      </c>
      <c r="AE537" s="61"/>
      <c r="AF537" s="62">
        <v>121785</v>
      </c>
      <c r="AG537" s="61"/>
      <c r="AH537" s="61"/>
      <c r="AI537" s="62">
        <v>66612</v>
      </c>
      <c r="AJ537" s="61"/>
      <c r="AK537" s="61"/>
      <c r="AL537" s="61"/>
      <c r="AM537" s="61"/>
      <c r="AN537" s="61"/>
      <c r="AO537" s="61"/>
      <c r="AP537" s="62">
        <v>3655</v>
      </c>
      <c r="AQ537" s="61"/>
      <c r="AR537" s="62">
        <v>11236</v>
      </c>
      <c r="AS537" s="61"/>
      <c r="AT537" s="61"/>
      <c r="AU537" s="61"/>
      <c r="AV537" s="61"/>
      <c r="AW537" s="61"/>
      <c r="AX537" s="61"/>
      <c r="AY537" s="62">
        <v>8893</v>
      </c>
      <c r="AZ537" s="61"/>
      <c r="BA537" s="62">
        <v>25871</v>
      </c>
      <c r="BB537" s="61"/>
      <c r="BC537" s="61"/>
      <c r="BD537" s="61"/>
      <c r="BE537" s="61"/>
      <c r="BF537" s="61"/>
      <c r="BG537" s="61"/>
      <c r="BH537" s="61"/>
      <c r="BI537" s="61"/>
      <c r="BJ537" s="61"/>
      <c r="BK537" s="61">
        <v>816</v>
      </c>
      <c r="BL537" s="61"/>
      <c r="BM537" s="61"/>
      <c r="BN537" s="61"/>
      <c r="BO537" s="62">
        <v>-22663</v>
      </c>
    </row>
    <row r="538" spans="1:67" x14ac:dyDescent="0.2">
      <c r="A538" s="66" t="s">
        <v>97</v>
      </c>
      <c r="B538" s="56" t="s">
        <v>171</v>
      </c>
      <c r="C538" s="56" t="s">
        <v>390</v>
      </c>
      <c r="D538" s="56">
        <v>1994</v>
      </c>
      <c r="E538" s="58">
        <v>630494</v>
      </c>
      <c r="F538" s="58">
        <v>565297</v>
      </c>
      <c r="G538" s="59">
        <v>608617</v>
      </c>
      <c r="H538" s="59">
        <v>21877</v>
      </c>
      <c r="I538" s="60">
        <v>0</v>
      </c>
      <c r="J538" s="58">
        <v>-65197</v>
      </c>
      <c r="K538" s="61">
        <v>500</v>
      </c>
      <c r="L538" s="61"/>
      <c r="M538" s="61"/>
      <c r="N538" s="61"/>
      <c r="O538" s="61"/>
      <c r="P538" s="62">
        <v>9052</v>
      </c>
      <c r="Q538" s="61"/>
      <c r="R538" s="61"/>
      <c r="S538" s="61"/>
      <c r="T538" s="61"/>
      <c r="U538" s="61"/>
      <c r="V538" s="61"/>
      <c r="W538" s="62">
        <v>160941</v>
      </c>
      <c r="X538" s="61"/>
      <c r="Y538" s="61"/>
      <c r="Z538" s="61"/>
      <c r="AA538" s="62">
        <v>240088</v>
      </c>
      <c r="AB538" s="61"/>
      <c r="AC538" s="61"/>
      <c r="AD538" s="62">
        <v>36358</v>
      </c>
      <c r="AE538" s="61"/>
      <c r="AF538" s="62">
        <v>102713</v>
      </c>
      <c r="AG538" s="61"/>
      <c r="AH538" s="61"/>
      <c r="AI538" s="62">
        <v>58965</v>
      </c>
      <c r="AJ538" s="61"/>
      <c r="AK538" s="61"/>
      <c r="AL538" s="61"/>
      <c r="AM538" s="61"/>
      <c r="AN538" s="61"/>
      <c r="AO538" s="61"/>
      <c r="AP538" s="62">
        <v>3696</v>
      </c>
      <c r="AQ538" s="61"/>
      <c r="AR538" s="62">
        <v>12056</v>
      </c>
      <c r="AS538" s="61"/>
      <c r="AT538" s="61"/>
      <c r="AU538" s="61"/>
      <c r="AV538" s="61"/>
      <c r="AW538" s="61"/>
      <c r="AX538" s="61"/>
      <c r="AY538" s="62">
        <v>5596</v>
      </c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>
        <v>529</v>
      </c>
      <c r="BL538" s="61"/>
      <c r="BM538" s="61"/>
      <c r="BN538" s="61"/>
      <c r="BO538" s="62">
        <v>-65197</v>
      </c>
    </row>
    <row r="539" spans="1:67" x14ac:dyDescent="0.2">
      <c r="A539" s="66" t="s">
        <v>97</v>
      </c>
      <c r="B539" s="56" t="s">
        <v>171</v>
      </c>
      <c r="C539" s="56" t="s">
        <v>390</v>
      </c>
      <c r="D539" s="56">
        <v>1995</v>
      </c>
      <c r="E539" s="58">
        <v>661872</v>
      </c>
      <c r="F539" s="58">
        <v>587002</v>
      </c>
      <c r="G539" s="59">
        <v>618116</v>
      </c>
      <c r="H539" s="59">
        <v>43756</v>
      </c>
      <c r="I539" s="60">
        <v>0</v>
      </c>
      <c r="J539" s="58">
        <v>-74870</v>
      </c>
      <c r="K539" s="61">
        <v>500</v>
      </c>
      <c r="L539" s="61"/>
      <c r="M539" s="61"/>
      <c r="N539" s="61"/>
      <c r="O539" s="61"/>
      <c r="P539" s="62">
        <v>9052</v>
      </c>
      <c r="Q539" s="61"/>
      <c r="R539" s="61"/>
      <c r="S539" s="61"/>
      <c r="T539" s="61"/>
      <c r="U539" s="61"/>
      <c r="V539" s="61"/>
      <c r="W539" s="62">
        <v>160941</v>
      </c>
      <c r="X539" s="61"/>
      <c r="Y539" s="61"/>
      <c r="Z539" s="61"/>
      <c r="AA539" s="62">
        <v>243513</v>
      </c>
      <c r="AB539" s="61"/>
      <c r="AC539" s="61"/>
      <c r="AD539" s="62">
        <v>37373</v>
      </c>
      <c r="AE539" s="61"/>
      <c r="AF539" s="62">
        <v>105413</v>
      </c>
      <c r="AG539" s="61"/>
      <c r="AH539" s="61"/>
      <c r="AI539" s="62">
        <v>61324</v>
      </c>
      <c r="AJ539" s="61"/>
      <c r="AK539" s="61"/>
      <c r="AL539" s="61"/>
      <c r="AM539" s="61"/>
      <c r="AN539" s="61"/>
      <c r="AO539" s="61"/>
      <c r="AP539" s="62">
        <v>3696</v>
      </c>
      <c r="AQ539" s="61"/>
      <c r="AR539" s="62">
        <v>12056</v>
      </c>
      <c r="AS539" s="61"/>
      <c r="AT539" s="61"/>
      <c r="AU539" s="61"/>
      <c r="AV539" s="61"/>
      <c r="AW539" s="61"/>
      <c r="AX539" s="61"/>
      <c r="AY539" s="62">
        <v>6074</v>
      </c>
      <c r="AZ539" s="61"/>
      <c r="BA539" s="62">
        <v>21000</v>
      </c>
      <c r="BB539" s="61"/>
      <c r="BC539" s="61"/>
      <c r="BD539" s="61"/>
      <c r="BE539" s="61"/>
      <c r="BF539" s="61"/>
      <c r="BG539" s="61"/>
      <c r="BH539" s="61"/>
      <c r="BI539" s="61"/>
      <c r="BJ539" s="61"/>
      <c r="BK539" s="61">
        <v>930</v>
      </c>
      <c r="BL539" s="61"/>
      <c r="BM539" s="61"/>
      <c r="BN539" s="61"/>
      <c r="BO539" s="62">
        <v>-74870</v>
      </c>
    </row>
    <row r="540" spans="1:67" x14ac:dyDescent="0.2">
      <c r="A540" s="66" t="s">
        <v>97</v>
      </c>
      <c r="B540" s="56" t="s">
        <v>171</v>
      </c>
      <c r="C540" s="56" t="s">
        <v>390</v>
      </c>
      <c r="D540" s="56">
        <v>1996</v>
      </c>
      <c r="E540" s="58">
        <v>669327</v>
      </c>
      <c r="F540" s="58">
        <v>586489</v>
      </c>
      <c r="G540" s="59">
        <v>625571</v>
      </c>
      <c r="H540" s="59">
        <v>43756</v>
      </c>
      <c r="I540" s="60">
        <v>0</v>
      </c>
      <c r="J540" s="58">
        <v>-82838</v>
      </c>
      <c r="K540" s="61">
        <v>500</v>
      </c>
      <c r="L540" s="61"/>
      <c r="M540" s="61"/>
      <c r="N540" s="61"/>
      <c r="O540" s="61"/>
      <c r="P540" s="62">
        <v>9052</v>
      </c>
      <c r="Q540" s="61"/>
      <c r="R540" s="61"/>
      <c r="S540" s="61"/>
      <c r="T540" s="61"/>
      <c r="U540" s="61"/>
      <c r="V540" s="61"/>
      <c r="W540" s="62">
        <v>160941</v>
      </c>
      <c r="X540" s="61"/>
      <c r="Y540" s="61"/>
      <c r="Z540" s="61"/>
      <c r="AA540" s="62">
        <v>247414</v>
      </c>
      <c r="AB540" s="61"/>
      <c r="AC540" s="61"/>
      <c r="AD540" s="62">
        <v>37373</v>
      </c>
      <c r="AE540" s="61"/>
      <c r="AF540" s="62">
        <v>106338</v>
      </c>
      <c r="AG540" s="61"/>
      <c r="AH540" s="61"/>
      <c r="AI540" s="62">
        <v>63953</v>
      </c>
      <c r="AJ540" s="61"/>
      <c r="AK540" s="61"/>
      <c r="AL540" s="61"/>
      <c r="AM540" s="61"/>
      <c r="AN540" s="61"/>
      <c r="AO540" s="61"/>
      <c r="AP540" s="62">
        <v>3696</v>
      </c>
      <c r="AQ540" s="61"/>
      <c r="AR540" s="62">
        <v>12056</v>
      </c>
      <c r="AS540" s="61"/>
      <c r="AT540" s="61"/>
      <c r="AU540" s="61"/>
      <c r="AV540" s="61"/>
      <c r="AW540" s="61"/>
      <c r="AX540" s="61"/>
      <c r="AY540" s="62">
        <v>6074</v>
      </c>
      <c r="AZ540" s="61"/>
      <c r="BA540" s="62">
        <v>21000</v>
      </c>
      <c r="BB540" s="61"/>
      <c r="BC540" s="61"/>
      <c r="BD540" s="61"/>
      <c r="BE540" s="61"/>
      <c r="BF540" s="61"/>
      <c r="BG540" s="61"/>
      <c r="BH540" s="61"/>
      <c r="BI540" s="61"/>
      <c r="BJ540" s="61"/>
      <c r="BK540" s="61">
        <v>930</v>
      </c>
      <c r="BL540" s="61"/>
      <c r="BM540" s="61"/>
      <c r="BN540" s="61"/>
      <c r="BO540" s="62">
        <v>-82838</v>
      </c>
    </row>
    <row r="541" spans="1:67" x14ac:dyDescent="0.2">
      <c r="A541" s="66" t="s">
        <v>97</v>
      </c>
      <c r="B541" s="56" t="s">
        <v>171</v>
      </c>
      <c r="C541" s="56" t="s">
        <v>390</v>
      </c>
      <c r="D541" s="56">
        <v>1997</v>
      </c>
      <c r="E541" s="58">
        <v>724629</v>
      </c>
      <c r="F541" s="58">
        <v>638200</v>
      </c>
      <c r="G541" s="59">
        <v>679361</v>
      </c>
      <c r="H541" s="59">
        <v>45268</v>
      </c>
      <c r="I541" s="60">
        <v>0</v>
      </c>
      <c r="J541" s="58">
        <v>-86429</v>
      </c>
      <c r="K541" s="61">
        <v>500</v>
      </c>
      <c r="L541" s="61"/>
      <c r="M541" s="61"/>
      <c r="N541" s="61"/>
      <c r="O541" s="61"/>
      <c r="P541" s="62">
        <v>9052</v>
      </c>
      <c r="Q541" s="61"/>
      <c r="R541" s="61"/>
      <c r="S541" s="61"/>
      <c r="T541" s="61"/>
      <c r="U541" s="61"/>
      <c r="V541" s="61"/>
      <c r="W541" s="62">
        <v>165914</v>
      </c>
      <c r="X541" s="61"/>
      <c r="Y541" s="61"/>
      <c r="Z541" s="61"/>
      <c r="AA541" s="62">
        <v>280746</v>
      </c>
      <c r="AB541" s="61"/>
      <c r="AC541" s="61"/>
      <c r="AD541" s="62">
        <v>39185</v>
      </c>
      <c r="AE541" s="61"/>
      <c r="AF541" s="62">
        <v>113878</v>
      </c>
      <c r="AG541" s="61"/>
      <c r="AH541" s="61"/>
      <c r="AI541" s="62">
        <v>70086</v>
      </c>
      <c r="AJ541" s="61"/>
      <c r="AK541" s="61"/>
      <c r="AL541" s="61"/>
      <c r="AM541" s="61"/>
      <c r="AN541" s="61"/>
      <c r="AO541" s="61"/>
      <c r="AP541" s="62">
        <v>3696</v>
      </c>
      <c r="AQ541" s="61"/>
      <c r="AR541" s="62">
        <v>12056</v>
      </c>
      <c r="AS541" s="61"/>
      <c r="AT541" s="61"/>
      <c r="AU541" s="61"/>
      <c r="AV541" s="61"/>
      <c r="AW541" s="61"/>
      <c r="AX541" s="61"/>
      <c r="AY541" s="62">
        <v>7586</v>
      </c>
      <c r="AZ541" s="61"/>
      <c r="BA541" s="62">
        <v>21000</v>
      </c>
      <c r="BB541" s="61"/>
      <c r="BC541" s="61"/>
      <c r="BD541" s="61"/>
      <c r="BE541" s="61"/>
      <c r="BF541" s="61"/>
      <c r="BG541" s="61"/>
      <c r="BH541" s="61"/>
      <c r="BI541" s="61"/>
      <c r="BJ541" s="61"/>
      <c r="BK541" s="61">
        <v>930</v>
      </c>
      <c r="BL541" s="61"/>
      <c r="BM541" s="61"/>
      <c r="BN541" s="61"/>
      <c r="BO541" s="62">
        <v>-86429</v>
      </c>
    </row>
    <row r="542" spans="1:67" x14ac:dyDescent="0.2">
      <c r="A542" s="66" t="s">
        <v>97</v>
      </c>
      <c r="B542" s="56" t="s">
        <v>171</v>
      </c>
      <c r="C542" s="56" t="s">
        <v>390</v>
      </c>
      <c r="D542" s="56">
        <v>1998</v>
      </c>
      <c r="E542" s="58">
        <v>801898</v>
      </c>
      <c r="F542" s="58">
        <v>714817</v>
      </c>
      <c r="G542" s="59">
        <v>730432</v>
      </c>
      <c r="H542" s="59">
        <v>71466</v>
      </c>
      <c r="I542" s="60">
        <v>0</v>
      </c>
      <c r="J542" s="58">
        <v>-87081</v>
      </c>
      <c r="K542" s="61">
        <v>500</v>
      </c>
      <c r="L542" s="61"/>
      <c r="M542" s="61"/>
      <c r="N542" s="61"/>
      <c r="O542" s="61"/>
      <c r="P542" s="62">
        <v>9052</v>
      </c>
      <c r="Q542" s="61"/>
      <c r="R542" s="61"/>
      <c r="S542" s="61"/>
      <c r="T542" s="61"/>
      <c r="U542" s="61"/>
      <c r="V542" s="61"/>
      <c r="W542" s="62">
        <v>165914</v>
      </c>
      <c r="X542" s="61"/>
      <c r="Y542" s="61"/>
      <c r="Z542" s="61"/>
      <c r="AA542" s="62">
        <v>331817</v>
      </c>
      <c r="AB542" s="61"/>
      <c r="AC542" s="61"/>
      <c r="AD542" s="62">
        <v>39185</v>
      </c>
      <c r="AE542" s="61"/>
      <c r="AF542" s="62">
        <v>113878</v>
      </c>
      <c r="AG542" s="61"/>
      <c r="AH542" s="61"/>
      <c r="AI542" s="62">
        <v>70086</v>
      </c>
      <c r="AJ542" s="61"/>
      <c r="AK542" s="61"/>
      <c r="AL542" s="61"/>
      <c r="AM542" s="61"/>
      <c r="AN542" s="61"/>
      <c r="AO542" s="61"/>
      <c r="AP542" s="62">
        <v>3696</v>
      </c>
      <c r="AQ542" s="61"/>
      <c r="AR542" s="62">
        <v>12056</v>
      </c>
      <c r="AS542" s="61"/>
      <c r="AT542" s="61"/>
      <c r="AU542" s="61"/>
      <c r="AV542" s="61"/>
      <c r="AW542" s="61"/>
      <c r="AX542" s="61"/>
      <c r="AY542" s="62">
        <v>8966</v>
      </c>
      <c r="AZ542" s="61"/>
      <c r="BA542" s="62">
        <v>45818</v>
      </c>
      <c r="BB542" s="61"/>
      <c r="BC542" s="61"/>
      <c r="BD542" s="61"/>
      <c r="BE542" s="61"/>
      <c r="BF542" s="61"/>
      <c r="BG542" s="61"/>
      <c r="BH542" s="61"/>
      <c r="BI542" s="61"/>
      <c r="BJ542" s="61"/>
      <c r="BK542" s="61">
        <v>930</v>
      </c>
      <c r="BL542" s="61"/>
      <c r="BM542" s="61"/>
      <c r="BN542" s="61"/>
      <c r="BO542" s="62">
        <v>-87081</v>
      </c>
    </row>
    <row r="543" spans="1:67" x14ac:dyDescent="0.2">
      <c r="A543" s="66" t="s">
        <v>97</v>
      </c>
      <c r="B543" s="56" t="s">
        <v>158</v>
      </c>
      <c r="C543" s="56" t="s">
        <v>391</v>
      </c>
      <c r="D543" s="56">
        <v>1989</v>
      </c>
      <c r="E543" s="58">
        <v>202298</v>
      </c>
      <c r="F543" s="58">
        <v>178227</v>
      </c>
      <c r="G543" s="59">
        <v>189374</v>
      </c>
      <c r="H543" s="59">
        <v>12924</v>
      </c>
      <c r="I543" s="60">
        <v>0</v>
      </c>
      <c r="J543" s="58">
        <v>-24071</v>
      </c>
      <c r="K543" s="62">
        <v>1000</v>
      </c>
      <c r="L543" s="61"/>
      <c r="M543" s="61"/>
      <c r="N543" s="61"/>
      <c r="O543" s="61"/>
      <c r="P543" s="62">
        <v>57620</v>
      </c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2">
        <v>54342</v>
      </c>
      <c r="AB543" s="61"/>
      <c r="AC543" s="61"/>
      <c r="AD543" s="62">
        <v>27441</v>
      </c>
      <c r="AE543" s="61"/>
      <c r="AF543" s="62">
        <v>30120</v>
      </c>
      <c r="AG543" s="61"/>
      <c r="AH543" s="61"/>
      <c r="AI543" s="62">
        <v>18851</v>
      </c>
      <c r="AJ543" s="61"/>
      <c r="AK543" s="61"/>
      <c r="AL543" s="61"/>
      <c r="AM543" s="61"/>
      <c r="AN543" s="61"/>
      <c r="AO543" s="61"/>
      <c r="AP543" s="62">
        <v>4365</v>
      </c>
      <c r="AQ543" s="61"/>
      <c r="AR543" s="61"/>
      <c r="AS543" s="61"/>
      <c r="AT543" s="61"/>
      <c r="AU543" s="61"/>
      <c r="AV543" s="61"/>
      <c r="AW543" s="61"/>
      <c r="AX543" s="61"/>
      <c r="AY543" s="62">
        <v>1665</v>
      </c>
      <c r="AZ543" s="61"/>
      <c r="BA543" s="62">
        <v>5500</v>
      </c>
      <c r="BB543" s="61"/>
      <c r="BC543" s="61"/>
      <c r="BD543" s="61"/>
      <c r="BE543" s="61"/>
      <c r="BF543" s="61"/>
      <c r="BG543" s="61"/>
      <c r="BH543" s="61"/>
      <c r="BI543" s="61"/>
      <c r="BJ543" s="61"/>
      <c r="BK543" s="62">
        <v>1394</v>
      </c>
      <c r="BL543" s="61"/>
      <c r="BM543" s="61"/>
      <c r="BN543" s="61"/>
      <c r="BO543" s="62">
        <v>-24071</v>
      </c>
    </row>
    <row r="544" spans="1:67" x14ac:dyDescent="0.2">
      <c r="A544" s="66" t="s">
        <v>97</v>
      </c>
      <c r="B544" s="56" t="s">
        <v>158</v>
      </c>
      <c r="C544" s="56" t="s">
        <v>391</v>
      </c>
      <c r="D544" s="56">
        <v>1990</v>
      </c>
      <c r="E544" s="58">
        <v>205864</v>
      </c>
      <c r="F544" s="58">
        <v>181793</v>
      </c>
      <c r="G544" s="59">
        <v>192940</v>
      </c>
      <c r="H544" s="59">
        <v>12924</v>
      </c>
      <c r="I544" s="60">
        <v>0</v>
      </c>
      <c r="J544" s="58">
        <v>-24071</v>
      </c>
      <c r="K544" s="62">
        <v>1000</v>
      </c>
      <c r="L544" s="61"/>
      <c r="M544" s="61"/>
      <c r="N544" s="61"/>
      <c r="O544" s="61"/>
      <c r="P544" s="62">
        <v>57620</v>
      </c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2">
        <v>54342</v>
      </c>
      <c r="AB544" s="61"/>
      <c r="AC544" s="61"/>
      <c r="AD544" s="62">
        <v>29605</v>
      </c>
      <c r="AE544" s="61"/>
      <c r="AF544" s="62">
        <v>30120</v>
      </c>
      <c r="AG544" s="61"/>
      <c r="AH544" s="61"/>
      <c r="AI544" s="62">
        <v>20253</v>
      </c>
      <c r="AJ544" s="61"/>
      <c r="AK544" s="61"/>
      <c r="AL544" s="61"/>
      <c r="AM544" s="61"/>
      <c r="AN544" s="61"/>
      <c r="AO544" s="61"/>
      <c r="AP544" s="62">
        <v>4365</v>
      </c>
      <c r="AQ544" s="61"/>
      <c r="AR544" s="61"/>
      <c r="AS544" s="61"/>
      <c r="AT544" s="61"/>
      <c r="AU544" s="61"/>
      <c r="AV544" s="61"/>
      <c r="AW544" s="61"/>
      <c r="AX544" s="61"/>
      <c r="AY544" s="62">
        <v>1665</v>
      </c>
      <c r="AZ544" s="61"/>
      <c r="BA544" s="62">
        <v>5500</v>
      </c>
      <c r="BB544" s="61"/>
      <c r="BC544" s="61"/>
      <c r="BD544" s="61"/>
      <c r="BE544" s="61"/>
      <c r="BF544" s="61"/>
      <c r="BG544" s="61"/>
      <c r="BH544" s="61"/>
      <c r="BI544" s="61"/>
      <c r="BJ544" s="61"/>
      <c r="BK544" s="62">
        <v>1394</v>
      </c>
      <c r="BL544" s="61"/>
      <c r="BM544" s="61"/>
      <c r="BN544" s="61"/>
      <c r="BO544" s="62">
        <v>-24071</v>
      </c>
    </row>
    <row r="545" spans="1:67" x14ac:dyDescent="0.2">
      <c r="A545" s="66" t="s">
        <v>97</v>
      </c>
      <c r="B545" s="56" t="s">
        <v>158</v>
      </c>
      <c r="C545" s="56" t="s">
        <v>391</v>
      </c>
      <c r="D545" s="56">
        <v>1991</v>
      </c>
      <c r="E545" s="58">
        <v>142509</v>
      </c>
      <c r="F545" s="58">
        <v>118438</v>
      </c>
      <c r="G545" s="59">
        <v>129585</v>
      </c>
      <c r="H545" s="59">
        <v>12924</v>
      </c>
      <c r="I545" s="60">
        <v>0</v>
      </c>
      <c r="J545" s="58">
        <v>-24071</v>
      </c>
      <c r="K545" s="62">
        <v>1000</v>
      </c>
      <c r="L545" s="61"/>
      <c r="M545" s="61"/>
      <c r="N545" s="61"/>
      <c r="O545" s="61"/>
      <c r="P545" s="62">
        <v>57620</v>
      </c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2">
        <v>20053</v>
      </c>
      <c r="AB545" s="61"/>
      <c r="AC545" s="61"/>
      <c r="AD545" s="62">
        <v>29605</v>
      </c>
      <c r="AE545" s="61"/>
      <c r="AF545" s="61"/>
      <c r="AG545" s="61"/>
      <c r="AH545" s="61"/>
      <c r="AI545" s="62">
        <v>21307</v>
      </c>
      <c r="AJ545" s="61"/>
      <c r="AK545" s="61"/>
      <c r="AL545" s="61"/>
      <c r="AM545" s="61"/>
      <c r="AN545" s="61"/>
      <c r="AO545" s="61"/>
      <c r="AP545" s="62">
        <v>4365</v>
      </c>
      <c r="AQ545" s="61"/>
      <c r="AR545" s="61"/>
      <c r="AS545" s="61"/>
      <c r="AT545" s="61"/>
      <c r="AU545" s="61"/>
      <c r="AV545" s="61"/>
      <c r="AW545" s="61"/>
      <c r="AX545" s="61"/>
      <c r="AY545" s="62">
        <v>1665</v>
      </c>
      <c r="AZ545" s="61"/>
      <c r="BA545" s="62">
        <v>5500</v>
      </c>
      <c r="BB545" s="61"/>
      <c r="BC545" s="61"/>
      <c r="BD545" s="61"/>
      <c r="BE545" s="61"/>
      <c r="BF545" s="61"/>
      <c r="BG545" s="61"/>
      <c r="BH545" s="61"/>
      <c r="BI545" s="61"/>
      <c r="BJ545" s="61"/>
      <c r="BK545" s="62">
        <v>1394</v>
      </c>
      <c r="BL545" s="61"/>
      <c r="BM545" s="61"/>
      <c r="BN545" s="61"/>
      <c r="BO545" s="62">
        <v>-24071</v>
      </c>
    </row>
    <row r="546" spans="1:67" x14ac:dyDescent="0.2">
      <c r="A546" s="66" t="s">
        <v>97</v>
      </c>
      <c r="B546" s="56" t="s">
        <v>158</v>
      </c>
      <c r="C546" s="56" t="s">
        <v>391</v>
      </c>
      <c r="D546" s="56">
        <v>1992</v>
      </c>
      <c r="E546" s="58">
        <v>143292</v>
      </c>
      <c r="F546" s="58">
        <v>119221</v>
      </c>
      <c r="G546" s="59">
        <v>129585</v>
      </c>
      <c r="H546" s="59">
        <v>13707</v>
      </c>
      <c r="I546" s="60">
        <v>0</v>
      </c>
      <c r="J546" s="58">
        <v>-24071</v>
      </c>
      <c r="K546" s="62">
        <v>1000</v>
      </c>
      <c r="L546" s="61"/>
      <c r="M546" s="61"/>
      <c r="N546" s="61"/>
      <c r="O546" s="61"/>
      <c r="P546" s="62">
        <v>57620</v>
      </c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2">
        <v>20053</v>
      </c>
      <c r="AB546" s="61"/>
      <c r="AC546" s="61"/>
      <c r="AD546" s="62">
        <v>29605</v>
      </c>
      <c r="AE546" s="61"/>
      <c r="AF546" s="61"/>
      <c r="AG546" s="61"/>
      <c r="AH546" s="61"/>
      <c r="AI546" s="62">
        <v>21307</v>
      </c>
      <c r="AJ546" s="61"/>
      <c r="AK546" s="61"/>
      <c r="AL546" s="61"/>
      <c r="AM546" s="61"/>
      <c r="AN546" s="61"/>
      <c r="AO546" s="61"/>
      <c r="AP546" s="62">
        <v>5148</v>
      </c>
      <c r="AQ546" s="61"/>
      <c r="AR546" s="61"/>
      <c r="AS546" s="61"/>
      <c r="AT546" s="61"/>
      <c r="AU546" s="61"/>
      <c r="AV546" s="61"/>
      <c r="AW546" s="61"/>
      <c r="AX546" s="61"/>
      <c r="AY546" s="62">
        <v>1665</v>
      </c>
      <c r="AZ546" s="61"/>
      <c r="BA546" s="62">
        <v>5500</v>
      </c>
      <c r="BB546" s="61"/>
      <c r="BC546" s="61"/>
      <c r="BD546" s="61"/>
      <c r="BE546" s="61"/>
      <c r="BF546" s="61"/>
      <c r="BG546" s="61"/>
      <c r="BH546" s="61"/>
      <c r="BI546" s="61"/>
      <c r="BJ546" s="61"/>
      <c r="BK546" s="62">
        <v>1394</v>
      </c>
      <c r="BL546" s="61"/>
      <c r="BM546" s="61"/>
      <c r="BN546" s="61"/>
      <c r="BO546" s="62">
        <v>-24071</v>
      </c>
    </row>
    <row r="547" spans="1:67" x14ac:dyDescent="0.2">
      <c r="A547" s="66" t="s">
        <v>97</v>
      </c>
      <c r="B547" s="56" t="s">
        <v>158</v>
      </c>
      <c r="C547" s="56" t="s">
        <v>391</v>
      </c>
      <c r="D547" s="56">
        <v>1993</v>
      </c>
      <c r="E547" s="58">
        <v>130291</v>
      </c>
      <c r="F547" s="58">
        <v>106220</v>
      </c>
      <c r="G547" s="59">
        <v>116584</v>
      </c>
      <c r="H547" s="59">
        <v>13707</v>
      </c>
      <c r="I547" s="60">
        <v>0</v>
      </c>
      <c r="J547" s="58">
        <v>-24071</v>
      </c>
      <c r="K547" s="62">
        <v>1000</v>
      </c>
      <c r="L547" s="61"/>
      <c r="M547" s="61"/>
      <c r="N547" s="61"/>
      <c r="O547" s="61"/>
      <c r="P547" s="62">
        <v>57620</v>
      </c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2">
        <v>20053</v>
      </c>
      <c r="AB547" s="61"/>
      <c r="AC547" s="61"/>
      <c r="AD547" s="62">
        <v>31063</v>
      </c>
      <c r="AE547" s="61"/>
      <c r="AF547" s="61"/>
      <c r="AG547" s="61"/>
      <c r="AH547" s="61"/>
      <c r="AI547" s="62">
        <v>6848</v>
      </c>
      <c r="AJ547" s="61"/>
      <c r="AK547" s="61"/>
      <c r="AL547" s="61"/>
      <c r="AM547" s="61"/>
      <c r="AN547" s="61"/>
      <c r="AO547" s="61"/>
      <c r="AP547" s="62">
        <v>5148</v>
      </c>
      <c r="AQ547" s="61"/>
      <c r="AR547" s="61"/>
      <c r="AS547" s="61"/>
      <c r="AT547" s="61"/>
      <c r="AU547" s="61"/>
      <c r="AV547" s="61"/>
      <c r="AW547" s="61"/>
      <c r="AX547" s="61"/>
      <c r="AY547" s="62">
        <v>1665</v>
      </c>
      <c r="AZ547" s="61"/>
      <c r="BA547" s="62">
        <v>5500</v>
      </c>
      <c r="BB547" s="61"/>
      <c r="BC547" s="61"/>
      <c r="BD547" s="61"/>
      <c r="BE547" s="61"/>
      <c r="BF547" s="61"/>
      <c r="BG547" s="61"/>
      <c r="BH547" s="61"/>
      <c r="BI547" s="61"/>
      <c r="BJ547" s="61"/>
      <c r="BK547" s="62">
        <v>1394</v>
      </c>
      <c r="BL547" s="61"/>
      <c r="BM547" s="61"/>
      <c r="BN547" s="61"/>
      <c r="BO547" s="62">
        <v>-24071</v>
      </c>
    </row>
    <row r="548" spans="1:67" x14ac:dyDescent="0.2">
      <c r="A548" s="66" t="s">
        <v>97</v>
      </c>
      <c r="B548" s="56" t="s">
        <v>158</v>
      </c>
      <c r="C548" s="56" t="s">
        <v>391</v>
      </c>
      <c r="D548" s="56">
        <v>1994</v>
      </c>
      <c r="E548" s="58">
        <v>148442</v>
      </c>
      <c r="F548" s="58">
        <v>120578</v>
      </c>
      <c r="G548" s="59">
        <v>134735</v>
      </c>
      <c r="H548" s="59">
        <v>13707</v>
      </c>
      <c r="I548" s="60">
        <v>0</v>
      </c>
      <c r="J548" s="58">
        <v>-27864</v>
      </c>
      <c r="K548" s="62">
        <v>1000</v>
      </c>
      <c r="L548" s="61"/>
      <c r="M548" s="61"/>
      <c r="N548" s="61"/>
      <c r="O548" s="61"/>
      <c r="P548" s="62">
        <v>57620</v>
      </c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2">
        <v>36819</v>
      </c>
      <c r="AB548" s="61"/>
      <c r="AC548" s="61"/>
      <c r="AD548" s="62">
        <v>32448</v>
      </c>
      <c r="AE548" s="61"/>
      <c r="AF548" s="61"/>
      <c r="AG548" s="61"/>
      <c r="AH548" s="61"/>
      <c r="AI548" s="62">
        <v>6848</v>
      </c>
      <c r="AJ548" s="61"/>
      <c r="AK548" s="61"/>
      <c r="AL548" s="61"/>
      <c r="AM548" s="61"/>
      <c r="AN548" s="61"/>
      <c r="AO548" s="61"/>
      <c r="AP548" s="62">
        <v>5148</v>
      </c>
      <c r="AQ548" s="61"/>
      <c r="AR548" s="61"/>
      <c r="AS548" s="61"/>
      <c r="AT548" s="61"/>
      <c r="AU548" s="61"/>
      <c r="AV548" s="61"/>
      <c r="AW548" s="61"/>
      <c r="AX548" s="61"/>
      <c r="AY548" s="62">
        <v>1665</v>
      </c>
      <c r="AZ548" s="61"/>
      <c r="BA548" s="62">
        <v>5500</v>
      </c>
      <c r="BB548" s="61"/>
      <c r="BC548" s="61"/>
      <c r="BD548" s="61"/>
      <c r="BE548" s="61"/>
      <c r="BF548" s="61"/>
      <c r="BG548" s="61"/>
      <c r="BH548" s="61"/>
      <c r="BI548" s="61"/>
      <c r="BJ548" s="61"/>
      <c r="BK548" s="62">
        <v>1394</v>
      </c>
      <c r="BL548" s="61"/>
      <c r="BM548" s="61"/>
      <c r="BN548" s="61"/>
      <c r="BO548" s="62">
        <v>-27864</v>
      </c>
    </row>
    <row r="549" spans="1:67" x14ac:dyDescent="0.2">
      <c r="A549" s="66" t="s">
        <v>97</v>
      </c>
      <c r="B549" s="56" t="s">
        <v>158</v>
      </c>
      <c r="C549" s="56" t="s">
        <v>391</v>
      </c>
      <c r="D549" s="56">
        <v>1995</v>
      </c>
      <c r="E549" s="58">
        <v>169486</v>
      </c>
      <c r="F549" s="58">
        <v>141622</v>
      </c>
      <c r="G549" s="59">
        <v>157553</v>
      </c>
      <c r="H549" s="59">
        <v>11933</v>
      </c>
      <c r="I549" s="60">
        <v>0</v>
      </c>
      <c r="J549" s="58">
        <v>-27864</v>
      </c>
      <c r="K549" s="62">
        <v>1000</v>
      </c>
      <c r="L549" s="61"/>
      <c r="M549" s="61"/>
      <c r="N549" s="61"/>
      <c r="O549" s="61"/>
      <c r="P549" s="62">
        <v>57620</v>
      </c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2">
        <v>59637</v>
      </c>
      <c r="AB549" s="61"/>
      <c r="AC549" s="61"/>
      <c r="AD549" s="62">
        <v>32448</v>
      </c>
      <c r="AE549" s="61"/>
      <c r="AF549" s="61"/>
      <c r="AG549" s="61"/>
      <c r="AH549" s="61"/>
      <c r="AI549" s="62">
        <v>6848</v>
      </c>
      <c r="AJ549" s="61"/>
      <c r="AK549" s="61"/>
      <c r="AL549" s="61"/>
      <c r="AM549" s="61"/>
      <c r="AN549" s="61"/>
      <c r="AO549" s="61"/>
      <c r="AP549" s="62">
        <v>8874</v>
      </c>
      <c r="AQ549" s="61"/>
      <c r="AR549" s="61"/>
      <c r="AS549" s="61"/>
      <c r="AT549" s="61"/>
      <c r="AU549" s="61"/>
      <c r="AV549" s="61"/>
      <c r="AW549" s="61"/>
      <c r="AX549" s="61"/>
      <c r="AY549" s="62">
        <v>1665</v>
      </c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2">
        <v>1394</v>
      </c>
      <c r="BL549" s="61"/>
      <c r="BM549" s="61"/>
      <c r="BN549" s="61"/>
      <c r="BO549" s="62">
        <v>-27864</v>
      </c>
    </row>
    <row r="550" spans="1:67" x14ac:dyDescent="0.2">
      <c r="A550" s="66" t="s">
        <v>97</v>
      </c>
      <c r="B550" s="56" t="s">
        <v>158</v>
      </c>
      <c r="C550" s="56" t="s">
        <v>391</v>
      </c>
      <c r="D550" s="56">
        <v>1996</v>
      </c>
      <c r="E550" s="58">
        <v>171097</v>
      </c>
      <c r="F550" s="58">
        <v>143233</v>
      </c>
      <c r="G550" s="59">
        <v>159164</v>
      </c>
      <c r="H550" s="59">
        <v>11933</v>
      </c>
      <c r="I550" s="60">
        <v>0</v>
      </c>
      <c r="J550" s="58">
        <v>-27864</v>
      </c>
      <c r="K550" s="62">
        <v>1000</v>
      </c>
      <c r="L550" s="61"/>
      <c r="M550" s="61"/>
      <c r="N550" s="61"/>
      <c r="O550" s="61"/>
      <c r="P550" s="62">
        <v>57620</v>
      </c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2">
        <v>59637</v>
      </c>
      <c r="AB550" s="61"/>
      <c r="AC550" s="61"/>
      <c r="AD550" s="62">
        <v>32448</v>
      </c>
      <c r="AE550" s="61"/>
      <c r="AF550" s="61"/>
      <c r="AG550" s="61"/>
      <c r="AH550" s="61"/>
      <c r="AI550" s="62">
        <v>8459</v>
      </c>
      <c r="AJ550" s="61"/>
      <c r="AK550" s="61"/>
      <c r="AL550" s="61"/>
      <c r="AM550" s="61"/>
      <c r="AN550" s="61"/>
      <c r="AO550" s="61"/>
      <c r="AP550" s="62">
        <v>8874</v>
      </c>
      <c r="AQ550" s="61"/>
      <c r="AR550" s="61"/>
      <c r="AS550" s="61"/>
      <c r="AT550" s="61"/>
      <c r="AU550" s="61"/>
      <c r="AV550" s="61"/>
      <c r="AW550" s="61"/>
      <c r="AX550" s="61"/>
      <c r="AY550" s="62">
        <v>1665</v>
      </c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2">
        <v>1394</v>
      </c>
      <c r="BL550" s="61"/>
      <c r="BM550" s="61"/>
      <c r="BN550" s="61"/>
      <c r="BO550" s="62">
        <v>-27864</v>
      </c>
    </row>
    <row r="551" spans="1:67" x14ac:dyDescent="0.2">
      <c r="A551" s="66" t="s">
        <v>97</v>
      </c>
      <c r="B551" s="56" t="s">
        <v>158</v>
      </c>
      <c r="C551" s="56" t="s">
        <v>391</v>
      </c>
      <c r="D551" s="56">
        <v>1997</v>
      </c>
      <c r="E551" s="58">
        <v>192959</v>
      </c>
      <c r="F551" s="58">
        <v>165095</v>
      </c>
      <c r="G551" s="59">
        <v>181026</v>
      </c>
      <c r="H551" s="59">
        <v>11933</v>
      </c>
      <c r="I551" s="60">
        <v>0</v>
      </c>
      <c r="J551" s="58">
        <v>-27864</v>
      </c>
      <c r="K551" s="62">
        <v>1000</v>
      </c>
      <c r="L551" s="61"/>
      <c r="M551" s="61"/>
      <c r="N551" s="61"/>
      <c r="O551" s="61"/>
      <c r="P551" s="62">
        <v>57620</v>
      </c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2">
        <v>78210</v>
      </c>
      <c r="AB551" s="61"/>
      <c r="AC551" s="61"/>
      <c r="AD551" s="62">
        <v>32448</v>
      </c>
      <c r="AE551" s="61"/>
      <c r="AF551" s="62">
        <v>1860</v>
      </c>
      <c r="AG551" s="61"/>
      <c r="AH551" s="61"/>
      <c r="AI551" s="62">
        <v>9888</v>
      </c>
      <c r="AJ551" s="61"/>
      <c r="AK551" s="61"/>
      <c r="AL551" s="61"/>
      <c r="AM551" s="61"/>
      <c r="AN551" s="61"/>
      <c r="AO551" s="61"/>
      <c r="AP551" s="62">
        <v>8874</v>
      </c>
      <c r="AQ551" s="61"/>
      <c r="AR551" s="61"/>
      <c r="AS551" s="61"/>
      <c r="AT551" s="61"/>
      <c r="AU551" s="61"/>
      <c r="AV551" s="61"/>
      <c r="AW551" s="61"/>
      <c r="AX551" s="61"/>
      <c r="AY551" s="62">
        <v>1665</v>
      </c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2">
        <v>1394</v>
      </c>
      <c r="BL551" s="61"/>
      <c r="BM551" s="61"/>
      <c r="BN551" s="61"/>
      <c r="BO551" s="62">
        <v>-27864</v>
      </c>
    </row>
    <row r="552" spans="1:67" x14ac:dyDescent="0.2">
      <c r="A552" s="66" t="s">
        <v>97</v>
      </c>
      <c r="B552" s="56" t="s">
        <v>171</v>
      </c>
      <c r="C552" s="56" t="s">
        <v>392</v>
      </c>
      <c r="D552" s="56">
        <v>1989</v>
      </c>
      <c r="E552" s="58">
        <v>750297</v>
      </c>
      <c r="F552" s="58">
        <v>722736</v>
      </c>
      <c r="G552" s="59">
        <v>746667</v>
      </c>
      <c r="H552" s="59">
        <v>3630</v>
      </c>
      <c r="I552" s="60">
        <v>0</v>
      </c>
      <c r="J552" s="58">
        <v>-27561</v>
      </c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2">
        <v>379303</v>
      </c>
      <c r="AB552" s="61"/>
      <c r="AC552" s="61"/>
      <c r="AD552" s="62">
        <v>177193</v>
      </c>
      <c r="AE552" s="61"/>
      <c r="AF552" s="62">
        <v>137948</v>
      </c>
      <c r="AG552" s="61"/>
      <c r="AH552" s="61"/>
      <c r="AI552" s="62">
        <v>52223</v>
      </c>
      <c r="AJ552" s="61"/>
      <c r="AK552" s="61"/>
      <c r="AL552" s="61"/>
      <c r="AM552" s="61"/>
      <c r="AN552" s="61"/>
      <c r="AO552" s="61"/>
      <c r="AP552" s="62">
        <v>3630</v>
      </c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2">
        <v>-27561</v>
      </c>
    </row>
    <row r="553" spans="1:67" x14ac:dyDescent="0.2">
      <c r="A553" s="66" t="s">
        <v>97</v>
      </c>
      <c r="B553" s="56" t="s">
        <v>171</v>
      </c>
      <c r="C553" s="56" t="s">
        <v>392</v>
      </c>
      <c r="D553" s="56">
        <v>1990</v>
      </c>
      <c r="E553" s="58">
        <v>815536</v>
      </c>
      <c r="F553" s="58">
        <v>787975</v>
      </c>
      <c r="G553" s="59">
        <v>811476</v>
      </c>
      <c r="H553" s="59">
        <v>4060</v>
      </c>
      <c r="I553" s="60">
        <v>0</v>
      </c>
      <c r="J553" s="58">
        <v>-27561</v>
      </c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2">
        <v>403745</v>
      </c>
      <c r="AB553" s="61"/>
      <c r="AC553" s="61"/>
      <c r="AD553" s="62">
        <v>188405</v>
      </c>
      <c r="AE553" s="61"/>
      <c r="AF553" s="62">
        <v>161459</v>
      </c>
      <c r="AG553" s="61"/>
      <c r="AH553" s="61"/>
      <c r="AI553" s="62">
        <v>57867</v>
      </c>
      <c r="AJ553" s="61"/>
      <c r="AK553" s="61"/>
      <c r="AL553" s="61"/>
      <c r="AM553" s="61"/>
      <c r="AN553" s="61"/>
      <c r="AO553" s="61"/>
      <c r="AP553" s="62">
        <v>4060</v>
      </c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2">
        <v>-27561</v>
      </c>
    </row>
    <row r="554" spans="1:67" x14ac:dyDescent="0.2">
      <c r="A554" s="66" t="s">
        <v>97</v>
      </c>
      <c r="B554" s="56" t="s">
        <v>171</v>
      </c>
      <c r="C554" s="56" t="s">
        <v>392</v>
      </c>
      <c r="D554" s="56">
        <v>1991</v>
      </c>
      <c r="E554" s="58">
        <v>834269</v>
      </c>
      <c r="F554" s="58">
        <v>806708</v>
      </c>
      <c r="G554" s="59">
        <v>830209</v>
      </c>
      <c r="H554" s="59">
        <v>4060</v>
      </c>
      <c r="I554" s="60">
        <v>0</v>
      </c>
      <c r="J554" s="58">
        <v>-27561</v>
      </c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2">
        <v>411497</v>
      </c>
      <c r="AB554" s="61"/>
      <c r="AC554" s="61"/>
      <c r="AD554" s="62">
        <v>192077</v>
      </c>
      <c r="AE554" s="61"/>
      <c r="AF554" s="62">
        <v>168451</v>
      </c>
      <c r="AG554" s="61"/>
      <c r="AH554" s="61"/>
      <c r="AI554" s="62">
        <v>58184</v>
      </c>
      <c r="AJ554" s="61"/>
      <c r="AK554" s="61"/>
      <c r="AL554" s="61"/>
      <c r="AM554" s="61"/>
      <c r="AN554" s="61"/>
      <c r="AO554" s="61"/>
      <c r="AP554" s="62">
        <v>4060</v>
      </c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2">
        <v>-27561</v>
      </c>
    </row>
    <row r="555" spans="1:67" x14ac:dyDescent="0.2">
      <c r="A555" s="66" t="s">
        <v>97</v>
      </c>
      <c r="B555" s="56" t="s">
        <v>171</v>
      </c>
      <c r="C555" s="56" t="s">
        <v>392</v>
      </c>
      <c r="D555" s="56">
        <v>1992</v>
      </c>
      <c r="E555" s="58">
        <v>868952</v>
      </c>
      <c r="F555" s="58">
        <v>841391</v>
      </c>
      <c r="G555" s="59">
        <v>864892</v>
      </c>
      <c r="H555" s="59">
        <v>4060</v>
      </c>
      <c r="I555" s="60">
        <v>0</v>
      </c>
      <c r="J555" s="58">
        <v>-27561</v>
      </c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2">
        <v>442789</v>
      </c>
      <c r="AB555" s="61"/>
      <c r="AC555" s="61"/>
      <c r="AD555" s="62">
        <v>192612</v>
      </c>
      <c r="AE555" s="61"/>
      <c r="AF555" s="62">
        <v>169375</v>
      </c>
      <c r="AG555" s="61"/>
      <c r="AH555" s="61"/>
      <c r="AI555" s="62">
        <v>60116</v>
      </c>
      <c r="AJ555" s="61"/>
      <c r="AK555" s="61"/>
      <c r="AL555" s="61"/>
      <c r="AM555" s="61"/>
      <c r="AN555" s="61"/>
      <c r="AO555" s="61"/>
      <c r="AP555" s="62">
        <v>4060</v>
      </c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2">
        <v>-27561</v>
      </c>
    </row>
    <row r="556" spans="1:67" x14ac:dyDescent="0.2">
      <c r="A556" s="66" t="s">
        <v>97</v>
      </c>
      <c r="B556" s="56" t="s">
        <v>171</v>
      </c>
      <c r="C556" s="56" t="s">
        <v>392</v>
      </c>
      <c r="D556" s="56">
        <v>1993</v>
      </c>
      <c r="E556" s="58">
        <v>904919</v>
      </c>
      <c r="F556" s="58">
        <v>877358</v>
      </c>
      <c r="G556" s="59">
        <v>899564</v>
      </c>
      <c r="H556" s="59">
        <v>5355</v>
      </c>
      <c r="I556" s="60">
        <v>0</v>
      </c>
      <c r="J556" s="58">
        <v>-27561</v>
      </c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2">
        <v>459528</v>
      </c>
      <c r="AB556" s="61"/>
      <c r="AC556" s="61"/>
      <c r="AD556" s="62">
        <v>196717</v>
      </c>
      <c r="AE556" s="61"/>
      <c r="AF556" s="62">
        <v>182696</v>
      </c>
      <c r="AG556" s="61"/>
      <c r="AH556" s="61"/>
      <c r="AI556" s="62">
        <v>60623</v>
      </c>
      <c r="AJ556" s="61"/>
      <c r="AK556" s="61"/>
      <c r="AL556" s="61"/>
      <c r="AM556" s="61"/>
      <c r="AN556" s="61"/>
      <c r="AO556" s="61"/>
      <c r="AP556" s="62">
        <v>5355</v>
      </c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2">
        <v>-27561</v>
      </c>
    </row>
    <row r="557" spans="1:67" x14ac:dyDescent="0.2">
      <c r="A557" s="66" t="s">
        <v>97</v>
      </c>
      <c r="B557" s="56" t="s">
        <v>171</v>
      </c>
      <c r="C557" s="56" t="s">
        <v>392</v>
      </c>
      <c r="D557" s="56">
        <v>1994</v>
      </c>
      <c r="E557" s="58">
        <v>955074</v>
      </c>
      <c r="F557" s="58">
        <v>702010</v>
      </c>
      <c r="G557" s="59">
        <v>949719</v>
      </c>
      <c r="H557" s="59">
        <v>5355</v>
      </c>
      <c r="I557" s="60">
        <v>0</v>
      </c>
      <c r="J557" s="58">
        <v>-253064</v>
      </c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2">
        <v>506387</v>
      </c>
      <c r="AB557" s="61"/>
      <c r="AC557" s="61"/>
      <c r="AD557" s="62">
        <v>198200</v>
      </c>
      <c r="AE557" s="61"/>
      <c r="AF557" s="62">
        <v>182696</v>
      </c>
      <c r="AG557" s="61"/>
      <c r="AH557" s="61"/>
      <c r="AI557" s="62">
        <v>62436</v>
      </c>
      <c r="AJ557" s="61"/>
      <c r="AK557" s="61"/>
      <c r="AL557" s="61"/>
      <c r="AM557" s="61"/>
      <c r="AN557" s="61"/>
      <c r="AO557" s="61"/>
      <c r="AP557" s="62">
        <v>5355</v>
      </c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2">
        <v>-253064</v>
      </c>
    </row>
    <row r="558" spans="1:67" x14ac:dyDescent="0.2">
      <c r="A558" s="66" t="s">
        <v>97</v>
      </c>
      <c r="B558" s="56" t="s">
        <v>171</v>
      </c>
      <c r="C558" s="56" t="s">
        <v>392</v>
      </c>
      <c r="D558" s="56">
        <v>1995</v>
      </c>
      <c r="E558" s="58">
        <v>876818</v>
      </c>
      <c r="F558" s="58">
        <v>623753</v>
      </c>
      <c r="G558" s="59">
        <v>871463</v>
      </c>
      <c r="H558" s="59">
        <v>5355</v>
      </c>
      <c r="I558" s="60">
        <v>0</v>
      </c>
      <c r="J558" s="58">
        <v>-253065</v>
      </c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2">
        <v>422002</v>
      </c>
      <c r="AB558" s="61"/>
      <c r="AC558" s="61"/>
      <c r="AD558" s="62">
        <v>198200</v>
      </c>
      <c r="AE558" s="61"/>
      <c r="AF558" s="62">
        <v>188492</v>
      </c>
      <c r="AG558" s="61"/>
      <c r="AH558" s="61"/>
      <c r="AI558" s="62">
        <v>62769</v>
      </c>
      <c r="AJ558" s="61"/>
      <c r="AK558" s="61"/>
      <c r="AL558" s="61"/>
      <c r="AM558" s="61"/>
      <c r="AN558" s="61"/>
      <c r="AO558" s="61"/>
      <c r="AP558" s="62">
        <v>5355</v>
      </c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2">
        <v>-253065</v>
      </c>
    </row>
    <row r="559" spans="1:67" x14ac:dyDescent="0.2">
      <c r="A559" s="66" t="s">
        <v>97</v>
      </c>
      <c r="B559" s="56" t="s">
        <v>171</v>
      </c>
      <c r="C559" s="56" t="s">
        <v>392</v>
      </c>
      <c r="D559" s="56">
        <v>1996</v>
      </c>
      <c r="E559" s="58">
        <v>919070</v>
      </c>
      <c r="F559" s="58">
        <v>665689</v>
      </c>
      <c r="G559" s="59">
        <v>913715</v>
      </c>
      <c r="H559" s="59">
        <v>5355</v>
      </c>
      <c r="I559" s="60">
        <v>0</v>
      </c>
      <c r="J559" s="58">
        <v>-253381</v>
      </c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2">
        <v>460267</v>
      </c>
      <c r="AB559" s="61"/>
      <c r="AC559" s="61"/>
      <c r="AD559" s="62">
        <v>198836</v>
      </c>
      <c r="AE559" s="61"/>
      <c r="AF559" s="62">
        <v>191223</v>
      </c>
      <c r="AG559" s="61"/>
      <c r="AH559" s="61"/>
      <c r="AI559" s="62">
        <v>63389</v>
      </c>
      <c r="AJ559" s="61"/>
      <c r="AK559" s="61"/>
      <c r="AL559" s="61"/>
      <c r="AM559" s="61"/>
      <c r="AN559" s="61"/>
      <c r="AO559" s="61"/>
      <c r="AP559" s="62">
        <v>5355</v>
      </c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2">
        <v>-253381</v>
      </c>
    </row>
    <row r="560" spans="1:67" x14ac:dyDescent="0.2">
      <c r="A560" s="66" t="s">
        <v>97</v>
      </c>
      <c r="B560" s="56" t="s">
        <v>171</v>
      </c>
      <c r="C560" s="56" t="s">
        <v>392</v>
      </c>
      <c r="D560" s="56">
        <v>1997</v>
      </c>
      <c r="E560" s="58">
        <v>1039099</v>
      </c>
      <c r="F560" s="58">
        <v>769497</v>
      </c>
      <c r="G560" s="59">
        <v>1033744</v>
      </c>
      <c r="H560" s="59">
        <v>5355</v>
      </c>
      <c r="I560" s="60">
        <v>0</v>
      </c>
      <c r="J560" s="58">
        <v>-269602</v>
      </c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2">
        <v>560132</v>
      </c>
      <c r="AB560" s="61"/>
      <c r="AC560" s="61"/>
      <c r="AD560" s="62">
        <v>212793</v>
      </c>
      <c r="AE560" s="61"/>
      <c r="AF560" s="62">
        <v>195233</v>
      </c>
      <c r="AG560" s="61"/>
      <c r="AH560" s="61"/>
      <c r="AI560" s="62">
        <v>65586</v>
      </c>
      <c r="AJ560" s="61"/>
      <c r="AK560" s="61"/>
      <c r="AL560" s="61"/>
      <c r="AM560" s="61"/>
      <c r="AN560" s="61"/>
      <c r="AO560" s="61"/>
      <c r="AP560" s="62">
        <v>5355</v>
      </c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2">
        <v>-269602</v>
      </c>
    </row>
    <row r="561" spans="1:67" x14ac:dyDescent="0.2">
      <c r="A561" s="66" t="s">
        <v>97</v>
      </c>
      <c r="B561" s="56" t="s">
        <v>171</v>
      </c>
      <c r="C561" s="56" t="s">
        <v>392</v>
      </c>
      <c r="D561" s="56">
        <v>1998</v>
      </c>
      <c r="E561" s="58">
        <v>1067974</v>
      </c>
      <c r="F561" s="58">
        <v>763748</v>
      </c>
      <c r="G561" s="59">
        <v>1062619</v>
      </c>
      <c r="H561" s="59">
        <v>5355</v>
      </c>
      <c r="I561" s="60">
        <v>0</v>
      </c>
      <c r="J561" s="58">
        <v>-304226</v>
      </c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2">
        <v>586304</v>
      </c>
      <c r="AB561" s="61"/>
      <c r="AC561" s="61"/>
      <c r="AD561" s="62">
        <v>213143</v>
      </c>
      <c r="AE561" s="61"/>
      <c r="AF561" s="62">
        <v>195233</v>
      </c>
      <c r="AG561" s="61"/>
      <c r="AH561" s="61"/>
      <c r="AI561" s="62">
        <v>67939</v>
      </c>
      <c r="AJ561" s="61"/>
      <c r="AK561" s="61"/>
      <c r="AL561" s="61"/>
      <c r="AM561" s="61"/>
      <c r="AN561" s="61"/>
      <c r="AO561" s="61"/>
      <c r="AP561" s="62">
        <v>5355</v>
      </c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2">
        <v>-304226</v>
      </c>
    </row>
    <row r="562" spans="1:67" x14ac:dyDescent="0.2">
      <c r="A562" s="66" t="s">
        <v>97</v>
      </c>
      <c r="B562" s="56" t="s">
        <v>158</v>
      </c>
      <c r="C562" s="56" t="s">
        <v>393</v>
      </c>
      <c r="D562" s="56">
        <v>1989</v>
      </c>
      <c r="E562" s="58">
        <v>21125824</v>
      </c>
      <c r="F562" s="58">
        <v>20193840</v>
      </c>
      <c r="G562" s="59">
        <v>19680334</v>
      </c>
      <c r="H562" s="59">
        <v>1445490</v>
      </c>
      <c r="I562" s="60">
        <v>0</v>
      </c>
      <c r="J562" s="58">
        <v>-931984</v>
      </c>
      <c r="K562" s="62">
        <v>283606</v>
      </c>
      <c r="L562" s="61"/>
      <c r="M562" s="61"/>
      <c r="N562" s="61"/>
      <c r="O562" s="61"/>
      <c r="P562" s="62">
        <v>3684762</v>
      </c>
      <c r="Q562" s="61"/>
      <c r="R562" s="61"/>
      <c r="S562" s="61"/>
      <c r="T562" s="61"/>
      <c r="U562" s="61"/>
      <c r="V562" s="61"/>
      <c r="W562" s="62">
        <v>787358</v>
      </c>
      <c r="X562" s="61"/>
      <c r="Y562" s="61"/>
      <c r="Z562" s="61"/>
      <c r="AA562" s="62">
        <v>2673523</v>
      </c>
      <c r="AB562" s="61"/>
      <c r="AC562" s="61"/>
      <c r="AD562" s="62">
        <v>6996000</v>
      </c>
      <c r="AE562" s="61"/>
      <c r="AF562" s="62">
        <v>3948465</v>
      </c>
      <c r="AG562" s="61"/>
      <c r="AH562" s="61"/>
      <c r="AI562" s="62">
        <v>1306620</v>
      </c>
      <c r="AJ562" s="61"/>
      <c r="AK562" s="61"/>
      <c r="AL562" s="61"/>
      <c r="AM562" s="61"/>
      <c r="AN562" s="61"/>
      <c r="AO562" s="61"/>
      <c r="AP562" s="62">
        <v>232010</v>
      </c>
      <c r="AQ562" s="61"/>
      <c r="AR562" s="62">
        <v>194669</v>
      </c>
      <c r="AS562" s="61"/>
      <c r="AT562" s="61"/>
      <c r="AU562" s="61"/>
      <c r="AV562" s="61"/>
      <c r="AW562" s="61"/>
      <c r="AX562" s="61"/>
      <c r="AY562" s="62">
        <v>310160</v>
      </c>
      <c r="AZ562" s="61"/>
      <c r="BA562" s="62">
        <v>650007</v>
      </c>
      <c r="BB562" s="61"/>
      <c r="BC562" s="61"/>
      <c r="BD562" s="61"/>
      <c r="BE562" s="61"/>
      <c r="BF562" s="61"/>
      <c r="BG562" s="61"/>
      <c r="BH562" s="61"/>
      <c r="BI562" s="62">
        <v>17311</v>
      </c>
      <c r="BJ562" s="61"/>
      <c r="BK562" s="62">
        <v>41333</v>
      </c>
      <c r="BL562" s="61"/>
      <c r="BM562" s="61"/>
      <c r="BN562" s="61"/>
      <c r="BO562" s="62">
        <v>-931984</v>
      </c>
    </row>
    <row r="563" spans="1:67" x14ac:dyDescent="0.2">
      <c r="A563" s="66" t="s">
        <v>97</v>
      </c>
      <c r="B563" s="56" t="s">
        <v>158</v>
      </c>
      <c r="C563" s="56" t="s">
        <v>393</v>
      </c>
      <c r="D563" s="56">
        <v>1990</v>
      </c>
      <c r="E563" s="58">
        <v>24372729</v>
      </c>
      <c r="F563" s="58">
        <v>23440745</v>
      </c>
      <c r="G563" s="59">
        <v>22667827</v>
      </c>
      <c r="H563" s="59">
        <v>1704902</v>
      </c>
      <c r="I563" s="60">
        <v>0</v>
      </c>
      <c r="J563" s="58">
        <v>-931984</v>
      </c>
      <c r="K563" s="62">
        <v>283606</v>
      </c>
      <c r="L563" s="61"/>
      <c r="M563" s="61"/>
      <c r="N563" s="61"/>
      <c r="O563" s="61"/>
      <c r="P563" s="62">
        <v>3684762</v>
      </c>
      <c r="Q563" s="61"/>
      <c r="R563" s="61"/>
      <c r="S563" s="61"/>
      <c r="T563" s="61"/>
      <c r="U563" s="61"/>
      <c r="V563" s="61"/>
      <c r="W563" s="62">
        <v>787358</v>
      </c>
      <c r="X563" s="61"/>
      <c r="Y563" s="61"/>
      <c r="Z563" s="61"/>
      <c r="AA563" s="62">
        <v>4715145</v>
      </c>
      <c r="AB563" s="61"/>
      <c r="AC563" s="61"/>
      <c r="AD563" s="62">
        <v>7467839</v>
      </c>
      <c r="AE563" s="61"/>
      <c r="AF563" s="62">
        <v>4343170</v>
      </c>
      <c r="AG563" s="61"/>
      <c r="AH563" s="61"/>
      <c r="AI563" s="62">
        <v>1385947</v>
      </c>
      <c r="AJ563" s="61"/>
      <c r="AK563" s="61"/>
      <c r="AL563" s="61"/>
      <c r="AM563" s="61"/>
      <c r="AN563" s="61"/>
      <c r="AO563" s="61"/>
      <c r="AP563" s="62">
        <v>297910</v>
      </c>
      <c r="AQ563" s="61"/>
      <c r="AR563" s="62">
        <v>239686</v>
      </c>
      <c r="AS563" s="61"/>
      <c r="AT563" s="61"/>
      <c r="AU563" s="61"/>
      <c r="AV563" s="61"/>
      <c r="AW563" s="61"/>
      <c r="AX563" s="61"/>
      <c r="AY563" s="62">
        <v>304092</v>
      </c>
      <c r="AZ563" s="61"/>
      <c r="BA563" s="62">
        <v>580167</v>
      </c>
      <c r="BB563" s="61"/>
      <c r="BC563" s="61"/>
      <c r="BD563" s="61"/>
      <c r="BE563" s="61"/>
      <c r="BF563" s="61"/>
      <c r="BG563" s="61"/>
      <c r="BH563" s="61"/>
      <c r="BI563" s="62">
        <v>241896</v>
      </c>
      <c r="BJ563" s="61"/>
      <c r="BK563" s="62">
        <v>41151</v>
      </c>
      <c r="BL563" s="61"/>
      <c r="BM563" s="61"/>
      <c r="BN563" s="61"/>
      <c r="BO563" s="62">
        <v>-931984</v>
      </c>
    </row>
    <row r="564" spans="1:67" x14ac:dyDescent="0.2">
      <c r="A564" s="66" t="s">
        <v>97</v>
      </c>
      <c r="B564" s="56" t="s">
        <v>158</v>
      </c>
      <c r="C564" s="56" t="s">
        <v>393</v>
      </c>
      <c r="D564" s="56">
        <v>1991</v>
      </c>
      <c r="E564" s="58">
        <v>25991768</v>
      </c>
      <c r="F564" s="58">
        <v>25059784</v>
      </c>
      <c r="G564" s="59">
        <v>24161491</v>
      </c>
      <c r="H564" s="59">
        <v>1830277</v>
      </c>
      <c r="I564" s="60">
        <v>0</v>
      </c>
      <c r="J564" s="58">
        <v>-931984</v>
      </c>
      <c r="K564" s="62">
        <v>283606</v>
      </c>
      <c r="L564" s="61"/>
      <c r="M564" s="61"/>
      <c r="N564" s="61"/>
      <c r="O564" s="61"/>
      <c r="P564" s="62">
        <v>3689637</v>
      </c>
      <c r="Q564" s="61"/>
      <c r="R564" s="61"/>
      <c r="S564" s="61"/>
      <c r="T564" s="61"/>
      <c r="U564" s="61"/>
      <c r="V564" s="61"/>
      <c r="W564" s="62">
        <v>807521</v>
      </c>
      <c r="X564" s="61"/>
      <c r="Y564" s="61"/>
      <c r="Z564" s="61"/>
      <c r="AA564" s="62">
        <v>5218961</v>
      </c>
      <c r="AB564" s="61"/>
      <c r="AC564" s="61"/>
      <c r="AD564" s="62">
        <v>7866619</v>
      </c>
      <c r="AE564" s="61"/>
      <c r="AF564" s="62">
        <v>4836286</v>
      </c>
      <c r="AG564" s="61"/>
      <c r="AH564" s="61"/>
      <c r="AI564" s="62">
        <v>1458861</v>
      </c>
      <c r="AJ564" s="61"/>
      <c r="AK564" s="61"/>
      <c r="AL564" s="61"/>
      <c r="AM564" s="61"/>
      <c r="AN564" s="61"/>
      <c r="AO564" s="61"/>
      <c r="AP564" s="62">
        <v>303892</v>
      </c>
      <c r="AQ564" s="61"/>
      <c r="AR564" s="62">
        <v>246664</v>
      </c>
      <c r="AS564" s="61"/>
      <c r="AT564" s="61"/>
      <c r="AU564" s="61"/>
      <c r="AV564" s="61"/>
      <c r="AW564" s="61"/>
      <c r="AX564" s="61"/>
      <c r="AY564" s="62">
        <v>304676</v>
      </c>
      <c r="AZ564" s="61"/>
      <c r="BA564" s="62">
        <v>587780</v>
      </c>
      <c r="BB564" s="61"/>
      <c r="BC564" s="61"/>
      <c r="BD564" s="61"/>
      <c r="BE564" s="61"/>
      <c r="BF564" s="61"/>
      <c r="BG564" s="61"/>
      <c r="BH564" s="61"/>
      <c r="BI564" s="62">
        <v>347537</v>
      </c>
      <c r="BJ564" s="61"/>
      <c r="BK564" s="62">
        <v>39728</v>
      </c>
      <c r="BL564" s="61"/>
      <c r="BM564" s="61"/>
      <c r="BN564" s="61"/>
      <c r="BO564" s="62">
        <v>-931984</v>
      </c>
    </row>
    <row r="565" spans="1:67" x14ac:dyDescent="0.2">
      <c r="A565" s="66" t="s">
        <v>97</v>
      </c>
      <c r="B565" s="56" t="s">
        <v>158</v>
      </c>
      <c r="C565" s="56" t="s">
        <v>393</v>
      </c>
      <c r="D565" s="56">
        <v>1992</v>
      </c>
      <c r="E565" s="58">
        <v>27526906</v>
      </c>
      <c r="F565" s="58">
        <v>26594922</v>
      </c>
      <c r="G565" s="59">
        <v>25454095</v>
      </c>
      <c r="H565" s="59">
        <v>2072811</v>
      </c>
      <c r="I565" s="60">
        <v>0</v>
      </c>
      <c r="J565" s="58">
        <v>-931984</v>
      </c>
      <c r="K565" s="62">
        <v>283606</v>
      </c>
      <c r="L565" s="61"/>
      <c r="M565" s="61"/>
      <c r="N565" s="61"/>
      <c r="O565" s="61"/>
      <c r="P565" s="62">
        <v>3721697</v>
      </c>
      <c r="Q565" s="61"/>
      <c r="R565" s="61"/>
      <c r="S565" s="61"/>
      <c r="T565" s="61"/>
      <c r="U565" s="61"/>
      <c r="V565" s="61"/>
      <c r="W565" s="62">
        <v>807521</v>
      </c>
      <c r="X565" s="61"/>
      <c r="Y565" s="61"/>
      <c r="Z565" s="61"/>
      <c r="AA565" s="62">
        <v>5789713</v>
      </c>
      <c r="AB565" s="61"/>
      <c r="AC565" s="61"/>
      <c r="AD565" s="62">
        <v>8246375</v>
      </c>
      <c r="AE565" s="61"/>
      <c r="AF565" s="62">
        <v>5103680</v>
      </c>
      <c r="AG565" s="61"/>
      <c r="AH565" s="61"/>
      <c r="AI565" s="62">
        <v>1501503</v>
      </c>
      <c r="AJ565" s="61"/>
      <c r="AK565" s="61"/>
      <c r="AL565" s="61"/>
      <c r="AM565" s="61"/>
      <c r="AN565" s="61"/>
      <c r="AO565" s="61"/>
      <c r="AP565" s="62">
        <v>319325</v>
      </c>
      <c r="AQ565" s="61"/>
      <c r="AR565" s="62">
        <v>163911</v>
      </c>
      <c r="AS565" s="61"/>
      <c r="AT565" s="61"/>
      <c r="AU565" s="61"/>
      <c r="AV565" s="61"/>
      <c r="AW565" s="61"/>
      <c r="AX565" s="61"/>
      <c r="AY565" s="62">
        <v>339085</v>
      </c>
      <c r="AZ565" s="61"/>
      <c r="BA565" s="62">
        <v>856235</v>
      </c>
      <c r="BB565" s="61"/>
      <c r="BC565" s="61"/>
      <c r="BD565" s="61"/>
      <c r="BE565" s="61"/>
      <c r="BF565" s="61"/>
      <c r="BG565" s="61"/>
      <c r="BH565" s="61"/>
      <c r="BI565" s="62">
        <v>356109</v>
      </c>
      <c r="BJ565" s="61"/>
      <c r="BK565" s="62">
        <v>38146</v>
      </c>
      <c r="BL565" s="61"/>
      <c r="BM565" s="61"/>
      <c r="BN565" s="61"/>
      <c r="BO565" s="62">
        <v>-931984</v>
      </c>
    </row>
    <row r="566" spans="1:67" x14ac:dyDescent="0.2">
      <c r="A566" s="66" t="s">
        <v>97</v>
      </c>
      <c r="B566" s="56" t="s">
        <v>158</v>
      </c>
      <c r="C566" s="56" t="s">
        <v>393</v>
      </c>
      <c r="D566" s="56">
        <v>1993</v>
      </c>
      <c r="E566" s="58">
        <v>28414992</v>
      </c>
      <c r="F566" s="58">
        <v>27483008</v>
      </c>
      <c r="G566" s="59">
        <v>26055912</v>
      </c>
      <c r="H566" s="59">
        <v>2359080</v>
      </c>
      <c r="I566" s="60">
        <v>0</v>
      </c>
      <c r="J566" s="58">
        <v>-931984</v>
      </c>
      <c r="K566" s="62">
        <v>283606</v>
      </c>
      <c r="L566" s="61"/>
      <c r="M566" s="61"/>
      <c r="N566" s="61"/>
      <c r="O566" s="61"/>
      <c r="P566" s="62">
        <v>3732552</v>
      </c>
      <c r="Q566" s="61"/>
      <c r="R566" s="61"/>
      <c r="S566" s="61"/>
      <c r="T566" s="61"/>
      <c r="U566" s="61"/>
      <c r="V566" s="61"/>
      <c r="W566" s="62">
        <v>807521</v>
      </c>
      <c r="X566" s="61"/>
      <c r="Y566" s="61"/>
      <c r="Z566" s="61"/>
      <c r="AA566" s="62">
        <v>5468032</v>
      </c>
      <c r="AB566" s="61"/>
      <c r="AC566" s="61"/>
      <c r="AD566" s="62">
        <v>8628582</v>
      </c>
      <c r="AE566" s="61"/>
      <c r="AF566" s="62">
        <v>5549824</v>
      </c>
      <c r="AG566" s="61"/>
      <c r="AH566" s="61"/>
      <c r="AI566" s="62">
        <v>1585795</v>
      </c>
      <c r="AJ566" s="61"/>
      <c r="AK566" s="61"/>
      <c r="AL566" s="61"/>
      <c r="AM566" s="61"/>
      <c r="AN566" s="61"/>
      <c r="AO566" s="61"/>
      <c r="AP566" s="62">
        <v>343141</v>
      </c>
      <c r="AQ566" s="61"/>
      <c r="AR566" s="62">
        <v>239962</v>
      </c>
      <c r="AS566" s="61"/>
      <c r="AT566" s="61"/>
      <c r="AU566" s="61"/>
      <c r="AV566" s="61"/>
      <c r="AW566" s="61"/>
      <c r="AX566" s="61"/>
      <c r="AY566" s="62">
        <v>370210</v>
      </c>
      <c r="AZ566" s="61"/>
      <c r="BA566" s="62">
        <v>967861</v>
      </c>
      <c r="BB566" s="61"/>
      <c r="BC566" s="61"/>
      <c r="BD566" s="61"/>
      <c r="BE566" s="61"/>
      <c r="BF566" s="61"/>
      <c r="BG566" s="61"/>
      <c r="BH566" s="61"/>
      <c r="BI566" s="62">
        <v>399747</v>
      </c>
      <c r="BJ566" s="61"/>
      <c r="BK566" s="62">
        <v>38159</v>
      </c>
      <c r="BL566" s="61"/>
      <c r="BM566" s="61"/>
      <c r="BN566" s="61"/>
      <c r="BO566" s="62">
        <v>-931984</v>
      </c>
    </row>
    <row r="567" spans="1:67" x14ac:dyDescent="0.2">
      <c r="A567" s="66" t="s">
        <v>97</v>
      </c>
      <c r="B567" s="56" t="s">
        <v>158</v>
      </c>
      <c r="C567" s="56" t="s">
        <v>393</v>
      </c>
      <c r="D567" s="56">
        <v>1994</v>
      </c>
      <c r="E567" s="58">
        <v>29919818</v>
      </c>
      <c r="F567" s="58">
        <v>27032776</v>
      </c>
      <c r="G567" s="59">
        <v>27219369</v>
      </c>
      <c r="H567" s="59">
        <v>2700449</v>
      </c>
      <c r="I567" s="60">
        <v>0</v>
      </c>
      <c r="J567" s="58">
        <v>-2887042</v>
      </c>
      <c r="K567" s="62">
        <v>283606</v>
      </c>
      <c r="L567" s="61"/>
      <c r="M567" s="61"/>
      <c r="N567" s="61"/>
      <c r="O567" s="61"/>
      <c r="P567" s="62">
        <v>3732552</v>
      </c>
      <c r="Q567" s="61"/>
      <c r="R567" s="61"/>
      <c r="S567" s="61"/>
      <c r="T567" s="61"/>
      <c r="U567" s="61"/>
      <c r="V567" s="61"/>
      <c r="W567" s="62">
        <v>807521</v>
      </c>
      <c r="X567" s="61"/>
      <c r="Y567" s="61"/>
      <c r="Z567" s="61"/>
      <c r="AA567" s="62">
        <v>5544094</v>
      </c>
      <c r="AB567" s="61"/>
      <c r="AC567" s="61"/>
      <c r="AD567" s="62">
        <v>9255333</v>
      </c>
      <c r="AE567" s="61"/>
      <c r="AF567" s="62">
        <v>5937755</v>
      </c>
      <c r="AG567" s="61"/>
      <c r="AH567" s="61"/>
      <c r="AI567" s="62">
        <v>1658508</v>
      </c>
      <c r="AJ567" s="61"/>
      <c r="AK567" s="61"/>
      <c r="AL567" s="61"/>
      <c r="AM567" s="61"/>
      <c r="AN567" s="61"/>
      <c r="AO567" s="61"/>
      <c r="AP567" s="62">
        <v>362073</v>
      </c>
      <c r="AQ567" s="61"/>
      <c r="AR567" s="62">
        <v>277135</v>
      </c>
      <c r="AS567" s="61"/>
      <c r="AT567" s="61"/>
      <c r="AU567" s="61"/>
      <c r="AV567" s="61"/>
      <c r="AW567" s="61"/>
      <c r="AX567" s="61"/>
      <c r="AY567" s="62">
        <v>450119</v>
      </c>
      <c r="AZ567" s="61"/>
      <c r="BA567" s="62">
        <v>1171354</v>
      </c>
      <c r="BB567" s="61"/>
      <c r="BC567" s="61"/>
      <c r="BD567" s="61"/>
      <c r="BE567" s="61"/>
      <c r="BF567" s="61"/>
      <c r="BG567" s="61"/>
      <c r="BH567" s="61"/>
      <c r="BI567" s="62">
        <v>402836</v>
      </c>
      <c r="BJ567" s="61"/>
      <c r="BK567" s="62">
        <v>36932</v>
      </c>
      <c r="BL567" s="61"/>
      <c r="BM567" s="61"/>
      <c r="BN567" s="61"/>
      <c r="BO567" s="62">
        <v>-2887042</v>
      </c>
    </row>
    <row r="568" spans="1:67" x14ac:dyDescent="0.2">
      <c r="A568" s="66" t="s">
        <v>97</v>
      </c>
      <c r="B568" s="56" t="s">
        <v>158</v>
      </c>
      <c r="C568" s="56" t="s">
        <v>393</v>
      </c>
      <c r="D568" s="56">
        <v>1995</v>
      </c>
      <c r="E568" s="58">
        <v>32407219</v>
      </c>
      <c r="F568" s="58">
        <v>29227552</v>
      </c>
      <c r="G568" s="59">
        <v>29305001</v>
      </c>
      <c r="H568" s="59">
        <v>3102218</v>
      </c>
      <c r="I568" s="60">
        <v>0</v>
      </c>
      <c r="J568" s="58">
        <v>-3179667</v>
      </c>
      <c r="K568" s="62">
        <v>283606</v>
      </c>
      <c r="L568" s="61"/>
      <c r="M568" s="61"/>
      <c r="N568" s="61"/>
      <c r="O568" s="61"/>
      <c r="P568" s="62">
        <v>3732552</v>
      </c>
      <c r="Q568" s="61"/>
      <c r="R568" s="61"/>
      <c r="S568" s="61"/>
      <c r="T568" s="61"/>
      <c r="U568" s="61"/>
      <c r="V568" s="61"/>
      <c r="W568" s="62">
        <v>807521</v>
      </c>
      <c r="X568" s="61"/>
      <c r="Y568" s="61"/>
      <c r="Z568" s="61"/>
      <c r="AA568" s="62">
        <v>6025969</v>
      </c>
      <c r="AB568" s="61"/>
      <c r="AC568" s="61"/>
      <c r="AD568" s="62">
        <v>10141022</v>
      </c>
      <c r="AE568" s="61"/>
      <c r="AF568" s="62">
        <v>6557274</v>
      </c>
      <c r="AG568" s="61"/>
      <c r="AH568" s="61"/>
      <c r="AI568" s="62">
        <v>1757057</v>
      </c>
      <c r="AJ568" s="61"/>
      <c r="AK568" s="61"/>
      <c r="AL568" s="61"/>
      <c r="AM568" s="61"/>
      <c r="AN568" s="61"/>
      <c r="AO568" s="61"/>
      <c r="AP568" s="62">
        <v>403557</v>
      </c>
      <c r="AQ568" s="61"/>
      <c r="AR568" s="62">
        <v>369913</v>
      </c>
      <c r="AS568" s="61"/>
      <c r="AT568" s="61"/>
      <c r="AU568" s="61"/>
      <c r="AV568" s="61"/>
      <c r="AW568" s="61"/>
      <c r="AX568" s="61"/>
      <c r="AY568" s="62">
        <v>505696</v>
      </c>
      <c r="AZ568" s="61"/>
      <c r="BA568" s="62">
        <v>1383284</v>
      </c>
      <c r="BB568" s="61"/>
      <c r="BC568" s="61"/>
      <c r="BD568" s="61"/>
      <c r="BE568" s="61"/>
      <c r="BF568" s="61"/>
      <c r="BG568" s="61"/>
      <c r="BH568" s="61"/>
      <c r="BI568" s="62">
        <v>402836</v>
      </c>
      <c r="BJ568" s="61"/>
      <c r="BK568" s="62">
        <v>36932</v>
      </c>
      <c r="BL568" s="61"/>
      <c r="BM568" s="61"/>
      <c r="BN568" s="61"/>
      <c r="BO568" s="62">
        <v>-3179667</v>
      </c>
    </row>
    <row r="569" spans="1:67" x14ac:dyDescent="0.2">
      <c r="A569" s="66" t="s">
        <v>97</v>
      </c>
      <c r="B569" s="56" t="s">
        <v>158</v>
      </c>
      <c r="C569" s="56" t="s">
        <v>393</v>
      </c>
      <c r="D569" s="56">
        <v>1996</v>
      </c>
      <c r="E569" s="58">
        <v>34930523</v>
      </c>
      <c r="F569" s="58">
        <v>31612919</v>
      </c>
      <c r="G569" s="59">
        <v>31394393</v>
      </c>
      <c r="H569" s="59">
        <v>3536130</v>
      </c>
      <c r="I569" s="60">
        <v>0</v>
      </c>
      <c r="J569" s="58">
        <v>-3317604</v>
      </c>
      <c r="K569" s="62">
        <v>283606</v>
      </c>
      <c r="L569" s="61"/>
      <c r="M569" s="61"/>
      <c r="N569" s="61"/>
      <c r="O569" s="61"/>
      <c r="P569" s="62">
        <v>3732552</v>
      </c>
      <c r="Q569" s="61"/>
      <c r="R569" s="61"/>
      <c r="S569" s="61"/>
      <c r="T569" s="61"/>
      <c r="U569" s="61"/>
      <c r="V569" s="61"/>
      <c r="W569" s="62">
        <v>807521</v>
      </c>
      <c r="X569" s="61"/>
      <c r="Y569" s="61"/>
      <c r="Z569" s="61"/>
      <c r="AA569" s="62">
        <v>6923108</v>
      </c>
      <c r="AB569" s="61"/>
      <c r="AC569" s="61"/>
      <c r="AD569" s="62">
        <v>10674374</v>
      </c>
      <c r="AE569" s="61"/>
      <c r="AF569" s="62">
        <v>7123771</v>
      </c>
      <c r="AG569" s="61"/>
      <c r="AH569" s="61"/>
      <c r="AI569" s="62">
        <v>1849461</v>
      </c>
      <c r="AJ569" s="61"/>
      <c r="AK569" s="61"/>
      <c r="AL569" s="61"/>
      <c r="AM569" s="61"/>
      <c r="AN569" s="61"/>
      <c r="AO569" s="61"/>
      <c r="AP569" s="62">
        <v>481196</v>
      </c>
      <c r="AQ569" s="61"/>
      <c r="AR569" s="62">
        <v>406110</v>
      </c>
      <c r="AS569" s="61"/>
      <c r="AT569" s="61"/>
      <c r="AU569" s="61"/>
      <c r="AV569" s="61"/>
      <c r="AW569" s="61"/>
      <c r="AX569" s="61"/>
      <c r="AY569" s="62">
        <v>662873</v>
      </c>
      <c r="AZ569" s="61"/>
      <c r="BA569" s="62">
        <v>1501564</v>
      </c>
      <c r="BB569" s="61"/>
      <c r="BC569" s="61"/>
      <c r="BD569" s="61"/>
      <c r="BE569" s="61"/>
      <c r="BF569" s="61"/>
      <c r="BG569" s="61"/>
      <c r="BH569" s="61"/>
      <c r="BI569" s="62">
        <v>447729</v>
      </c>
      <c r="BJ569" s="61"/>
      <c r="BK569" s="62">
        <v>36658</v>
      </c>
      <c r="BL569" s="61"/>
      <c r="BM569" s="61"/>
      <c r="BN569" s="61"/>
      <c r="BO569" s="62">
        <v>-3317604</v>
      </c>
    </row>
    <row r="570" spans="1:67" x14ac:dyDescent="0.2">
      <c r="A570" s="66" t="s">
        <v>97</v>
      </c>
      <c r="B570" s="56" t="s">
        <v>158</v>
      </c>
      <c r="C570" s="56" t="s">
        <v>393</v>
      </c>
      <c r="D570" s="56">
        <v>1997</v>
      </c>
      <c r="E570" s="58">
        <v>37348547</v>
      </c>
      <c r="F570" s="58">
        <v>33638353</v>
      </c>
      <c r="G570" s="59">
        <v>33383723</v>
      </c>
      <c r="H570" s="59">
        <v>3964824</v>
      </c>
      <c r="I570" s="60">
        <v>0</v>
      </c>
      <c r="J570" s="58">
        <v>-3710194</v>
      </c>
      <c r="K570" s="62">
        <v>283606</v>
      </c>
      <c r="L570" s="61"/>
      <c r="M570" s="61"/>
      <c r="N570" s="61"/>
      <c r="O570" s="61"/>
      <c r="P570" s="62">
        <v>3732552</v>
      </c>
      <c r="Q570" s="62">
        <v>82029</v>
      </c>
      <c r="R570" s="61"/>
      <c r="S570" s="61"/>
      <c r="T570" s="61"/>
      <c r="U570" s="61"/>
      <c r="V570" s="61"/>
      <c r="W570" s="62">
        <v>807521</v>
      </c>
      <c r="X570" s="61"/>
      <c r="Y570" s="61"/>
      <c r="Z570" s="61"/>
      <c r="AA570" s="62">
        <v>7443809</v>
      </c>
      <c r="AB570" s="61"/>
      <c r="AC570" s="61"/>
      <c r="AD570" s="62">
        <v>11436192</v>
      </c>
      <c r="AE570" s="61"/>
      <c r="AF570" s="62">
        <v>7669544</v>
      </c>
      <c r="AG570" s="61"/>
      <c r="AH570" s="61"/>
      <c r="AI570" s="62">
        <v>1928470</v>
      </c>
      <c r="AJ570" s="61"/>
      <c r="AK570" s="61"/>
      <c r="AL570" s="61"/>
      <c r="AM570" s="61"/>
      <c r="AN570" s="61"/>
      <c r="AO570" s="61"/>
      <c r="AP570" s="62">
        <v>464248</v>
      </c>
      <c r="AQ570" s="61"/>
      <c r="AR570" s="62">
        <v>469946</v>
      </c>
      <c r="AS570" s="61"/>
      <c r="AT570" s="61"/>
      <c r="AU570" s="61"/>
      <c r="AV570" s="61"/>
      <c r="AW570" s="61"/>
      <c r="AX570" s="61"/>
      <c r="AY570" s="62">
        <v>794576</v>
      </c>
      <c r="AZ570" s="61"/>
      <c r="BA570" s="62">
        <v>1641743</v>
      </c>
      <c r="BB570" s="61"/>
      <c r="BC570" s="61"/>
      <c r="BD570" s="61"/>
      <c r="BE570" s="61"/>
      <c r="BF570" s="61"/>
      <c r="BG570" s="61"/>
      <c r="BH570" s="61"/>
      <c r="BI570" s="62">
        <v>560627</v>
      </c>
      <c r="BJ570" s="61"/>
      <c r="BK570" s="62">
        <v>33684</v>
      </c>
      <c r="BL570" s="61"/>
      <c r="BM570" s="61"/>
      <c r="BN570" s="61"/>
      <c r="BO570" s="62">
        <v>-3710194</v>
      </c>
    </row>
    <row r="571" spans="1:67" x14ac:dyDescent="0.2">
      <c r="A571" s="66" t="s">
        <v>97</v>
      </c>
      <c r="B571" s="56" t="s">
        <v>158</v>
      </c>
      <c r="C571" s="56" t="s">
        <v>394</v>
      </c>
      <c r="D571" s="56">
        <v>1989</v>
      </c>
      <c r="E571" s="58">
        <v>1471242</v>
      </c>
      <c r="F571" s="58">
        <v>1445926</v>
      </c>
      <c r="G571" s="59">
        <v>1274757</v>
      </c>
      <c r="H571" s="59">
        <v>196485</v>
      </c>
      <c r="I571" s="60">
        <v>0</v>
      </c>
      <c r="J571" s="58">
        <v>-25316</v>
      </c>
      <c r="K571" s="62">
        <v>6672</v>
      </c>
      <c r="L571" s="61"/>
      <c r="M571" s="61"/>
      <c r="N571" s="61"/>
      <c r="O571" s="61"/>
      <c r="P571" s="62">
        <v>29755</v>
      </c>
      <c r="Q571" s="62">
        <v>63839</v>
      </c>
      <c r="R571" s="61"/>
      <c r="S571" s="61"/>
      <c r="T571" s="61"/>
      <c r="U571" s="61"/>
      <c r="V571" s="61"/>
      <c r="W571" s="62">
        <v>74778</v>
      </c>
      <c r="X571" s="61"/>
      <c r="Y571" s="61"/>
      <c r="Z571" s="61"/>
      <c r="AA571" s="62">
        <v>572533</v>
      </c>
      <c r="AB571" s="61"/>
      <c r="AC571" s="61"/>
      <c r="AD571" s="62">
        <v>214811</v>
      </c>
      <c r="AE571" s="61"/>
      <c r="AF571" s="62">
        <v>168389</v>
      </c>
      <c r="AG571" s="61"/>
      <c r="AH571" s="61"/>
      <c r="AI571" s="62">
        <v>143980</v>
      </c>
      <c r="AJ571" s="61"/>
      <c r="AK571" s="61"/>
      <c r="AL571" s="61"/>
      <c r="AM571" s="61"/>
      <c r="AN571" s="61"/>
      <c r="AO571" s="61"/>
      <c r="AP571" s="62">
        <v>19668</v>
      </c>
      <c r="AQ571" s="61"/>
      <c r="AR571" s="62">
        <v>20783</v>
      </c>
      <c r="AS571" s="61"/>
      <c r="AT571" s="61"/>
      <c r="AU571" s="61"/>
      <c r="AV571" s="61"/>
      <c r="AW571" s="61"/>
      <c r="AX571" s="61"/>
      <c r="AY571" s="62">
        <v>35415</v>
      </c>
      <c r="AZ571" s="61"/>
      <c r="BA571" s="62">
        <v>115286</v>
      </c>
      <c r="BB571" s="61"/>
      <c r="BC571" s="61"/>
      <c r="BD571" s="61"/>
      <c r="BE571" s="61"/>
      <c r="BF571" s="61"/>
      <c r="BG571" s="61"/>
      <c r="BH571" s="61"/>
      <c r="BI571" s="61"/>
      <c r="BJ571" s="61"/>
      <c r="BK571" s="62">
        <v>5333</v>
      </c>
      <c r="BL571" s="61"/>
      <c r="BM571" s="61"/>
      <c r="BN571" s="61"/>
      <c r="BO571" s="62">
        <v>-25316</v>
      </c>
    </row>
    <row r="572" spans="1:67" x14ac:dyDescent="0.2">
      <c r="A572" s="66" t="s">
        <v>97</v>
      </c>
      <c r="B572" s="56" t="s">
        <v>158</v>
      </c>
      <c r="C572" s="56" t="s">
        <v>394</v>
      </c>
      <c r="D572" s="56">
        <v>1990</v>
      </c>
      <c r="E572" s="58">
        <v>1214103</v>
      </c>
      <c r="F572" s="58">
        <v>1188787</v>
      </c>
      <c r="G572" s="59">
        <v>1014050</v>
      </c>
      <c r="H572" s="59">
        <v>200053</v>
      </c>
      <c r="I572" s="60">
        <v>0</v>
      </c>
      <c r="J572" s="58">
        <v>-25316</v>
      </c>
      <c r="K572" s="62">
        <v>6672</v>
      </c>
      <c r="L572" s="61"/>
      <c r="M572" s="61"/>
      <c r="N572" s="61"/>
      <c r="O572" s="61"/>
      <c r="P572" s="62">
        <v>29755</v>
      </c>
      <c r="Q572" s="62">
        <v>63839</v>
      </c>
      <c r="R572" s="61"/>
      <c r="S572" s="61"/>
      <c r="T572" s="61"/>
      <c r="U572" s="61"/>
      <c r="V572" s="61"/>
      <c r="W572" s="62">
        <v>75974</v>
      </c>
      <c r="X572" s="61"/>
      <c r="Y572" s="61"/>
      <c r="Z572" s="61"/>
      <c r="AA572" s="62">
        <v>282789</v>
      </c>
      <c r="AB572" s="61"/>
      <c r="AC572" s="61"/>
      <c r="AD572" s="62">
        <v>229991</v>
      </c>
      <c r="AE572" s="61"/>
      <c r="AF572" s="62">
        <v>175275</v>
      </c>
      <c r="AG572" s="61"/>
      <c r="AH572" s="61"/>
      <c r="AI572" s="62">
        <v>149755</v>
      </c>
      <c r="AJ572" s="61"/>
      <c r="AK572" s="61"/>
      <c r="AL572" s="61"/>
      <c r="AM572" s="61"/>
      <c r="AN572" s="61"/>
      <c r="AO572" s="61"/>
      <c r="AP572" s="62">
        <v>19668</v>
      </c>
      <c r="AQ572" s="61"/>
      <c r="AR572" s="62">
        <v>22945</v>
      </c>
      <c r="AS572" s="61"/>
      <c r="AT572" s="61"/>
      <c r="AU572" s="61"/>
      <c r="AV572" s="61"/>
      <c r="AW572" s="61"/>
      <c r="AX572" s="61"/>
      <c r="AY572" s="62">
        <v>36821</v>
      </c>
      <c r="AZ572" s="61"/>
      <c r="BA572" s="62">
        <v>115286</v>
      </c>
      <c r="BB572" s="61"/>
      <c r="BC572" s="61"/>
      <c r="BD572" s="61"/>
      <c r="BE572" s="61"/>
      <c r="BF572" s="61"/>
      <c r="BG572" s="61"/>
      <c r="BH572" s="61"/>
      <c r="BI572" s="61"/>
      <c r="BJ572" s="61"/>
      <c r="BK572" s="62">
        <v>5333</v>
      </c>
      <c r="BL572" s="61"/>
      <c r="BM572" s="61"/>
      <c r="BN572" s="61"/>
      <c r="BO572" s="62">
        <v>-25316</v>
      </c>
    </row>
    <row r="573" spans="1:67" x14ac:dyDescent="0.2">
      <c r="A573" s="66" t="s">
        <v>97</v>
      </c>
      <c r="B573" s="56" t="s">
        <v>158</v>
      </c>
      <c r="C573" s="56" t="s">
        <v>394</v>
      </c>
      <c r="D573" s="56">
        <v>1991</v>
      </c>
      <c r="E573" s="58">
        <v>1184071</v>
      </c>
      <c r="F573" s="58">
        <v>1158755</v>
      </c>
      <c r="G573" s="59">
        <v>980677</v>
      </c>
      <c r="H573" s="59">
        <v>203394</v>
      </c>
      <c r="I573" s="60">
        <v>0</v>
      </c>
      <c r="J573" s="58">
        <v>-25316</v>
      </c>
      <c r="K573" s="62">
        <v>6672</v>
      </c>
      <c r="L573" s="61"/>
      <c r="M573" s="61"/>
      <c r="N573" s="61"/>
      <c r="O573" s="61"/>
      <c r="P573" s="62">
        <v>29755</v>
      </c>
      <c r="Q573" s="62">
        <v>63839</v>
      </c>
      <c r="R573" s="61"/>
      <c r="S573" s="61"/>
      <c r="T573" s="61"/>
      <c r="U573" s="61"/>
      <c r="V573" s="61"/>
      <c r="W573" s="62">
        <v>75974</v>
      </c>
      <c r="X573" s="61"/>
      <c r="Y573" s="61"/>
      <c r="Z573" s="61"/>
      <c r="AA573" s="62">
        <v>297475</v>
      </c>
      <c r="AB573" s="61"/>
      <c r="AC573" s="61"/>
      <c r="AD573" s="62">
        <v>241225</v>
      </c>
      <c r="AE573" s="61"/>
      <c r="AF573" s="62">
        <v>115474</v>
      </c>
      <c r="AG573" s="61"/>
      <c r="AH573" s="61"/>
      <c r="AI573" s="62">
        <v>150263</v>
      </c>
      <c r="AJ573" s="61"/>
      <c r="AK573" s="61"/>
      <c r="AL573" s="61"/>
      <c r="AM573" s="61"/>
      <c r="AN573" s="61"/>
      <c r="AO573" s="61"/>
      <c r="AP573" s="62">
        <v>19668</v>
      </c>
      <c r="AQ573" s="61"/>
      <c r="AR573" s="62">
        <v>22945</v>
      </c>
      <c r="AS573" s="61"/>
      <c r="AT573" s="61"/>
      <c r="AU573" s="61"/>
      <c r="AV573" s="61"/>
      <c r="AW573" s="61"/>
      <c r="AX573" s="61"/>
      <c r="AY573" s="62">
        <v>39662</v>
      </c>
      <c r="AZ573" s="61"/>
      <c r="BA573" s="62">
        <v>115286</v>
      </c>
      <c r="BB573" s="61"/>
      <c r="BC573" s="61"/>
      <c r="BD573" s="61"/>
      <c r="BE573" s="61"/>
      <c r="BF573" s="61"/>
      <c r="BG573" s="61"/>
      <c r="BH573" s="61"/>
      <c r="BI573" s="61"/>
      <c r="BJ573" s="61"/>
      <c r="BK573" s="62">
        <v>5833</v>
      </c>
      <c r="BL573" s="61"/>
      <c r="BM573" s="61"/>
      <c r="BN573" s="61"/>
      <c r="BO573" s="62">
        <v>-25316</v>
      </c>
    </row>
    <row r="574" spans="1:67" x14ac:dyDescent="0.2">
      <c r="A574" s="66" t="s">
        <v>97</v>
      </c>
      <c r="B574" s="56" t="s">
        <v>158</v>
      </c>
      <c r="C574" s="56" t="s">
        <v>394</v>
      </c>
      <c r="D574" s="56">
        <v>1992</v>
      </c>
      <c r="E574" s="58">
        <v>1300049</v>
      </c>
      <c r="F574" s="58">
        <v>1274733</v>
      </c>
      <c r="G574" s="59">
        <v>1026175</v>
      </c>
      <c r="H574" s="59">
        <v>273874</v>
      </c>
      <c r="I574" s="60">
        <v>0</v>
      </c>
      <c r="J574" s="58">
        <v>-25316</v>
      </c>
      <c r="K574" s="62">
        <v>6672</v>
      </c>
      <c r="L574" s="61"/>
      <c r="M574" s="61"/>
      <c r="N574" s="61"/>
      <c r="O574" s="61"/>
      <c r="P574" s="62">
        <v>29755</v>
      </c>
      <c r="Q574" s="62">
        <v>63839</v>
      </c>
      <c r="R574" s="61"/>
      <c r="S574" s="61"/>
      <c r="T574" s="61"/>
      <c r="U574" s="61"/>
      <c r="V574" s="61"/>
      <c r="W574" s="62">
        <v>75974</v>
      </c>
      <c r="X574" s="61"/>
      <c r="Y574" s="61"/>
      <c r="Z574" s="61"/>
      <c r="AA574" s="62">
        <v>319654</v>
      </c>
      <c r="AB574" s="61"/>
      <c r="AC574" s="61"/>
      <c r="AD574" s="62">
        <v>249998</v>
      </c>
      <c r="AE574" s="61"/>
      <c r="AF574" s="62">
        <v>120592</v>
      </c>
      <c r="AG574" s="61"/>
      <c r="AH574" s="61"/>
      <c r="AI574" s="62">
        <v>159691</v>
      </c>
      <c r="AJ574" s="61"/>
      <c r="AK574" s="61"/>
      <c r="AL574" s="61"/>
      <c r="AM574" s="61"/>
      <c r="AN574" s="61"/>
      <c r="AO574" s="61"/>
      <c r="AP574" s="62">
        <v>19970</v>
      </c>
      <c r="AQ574" s="61"/>
      <c r="AR574" s="62">
        <v>26666</v>
      </c>
      <c r="AS574" s="61"/>
      <c r="AT574" s="61"/>
      <c r="AU574" s="61"/>
      <c r="AV574" s="61"/>
      <c r="AW574" s="61"/>
      <c r="AX574" s="61"/>
      <c r="AY574" s="62">
        <v>44259</v>
      </c>
      <c r="AZ574" s="61"/>
      <c r="BA574" s="62">
        <v>177146</v>
      </c>
      <c r="BB574" s="61"/>
      <c r="BC574" s="61"/>
      <c r="BD574" s="61"/>
      <c r="BE574" s="61"/>
      <c r="BF574" s="61"/>
      <c r="BG574" s="61"/>
      <c r="BH574" s="61"/>
      <c r="BI574" s="61"/>
      <c r="BJ574" s="61"/>
      <c r="BK574" s="62">
        <v>5833</v>
      </c>
      <c r="BL574" s="61"/>
      <c r="BM574" s="61"/>
      <c r="BN574" s="61"/>
      <c r="BO574" s="62">
        <v>-25316</v>
      </c>
    </row>
    <row r="575" spans="1:67" x14ac:dyDescent="0.2">
      <c r="A575" s="66" t="s">
        <v>97</v>
      </c>
      <c r="B575" s="56" t="s">
        <v>158</v>
      </c>
      <c r="C575" s="56" t="s">
        <v>394</v>
      </c>
      <c r="D575" s="56">
        <v>1993</v>
      </c>
      <c r="E575" s="58">
        <v>1370540</v>
      </c>
      <c r="F575" s="58">
        <v>1345224</v>
      </c>
      <c r="G575" s="59">
        <v>1095570</v>
      </c>
      <c r="H575" s="59">
        <v>274970</v>
      </c>
      <c r="I575" s="60">
        <v>0</v>
      </c>
      <c r="J575" s="58">
        <v>-25316</v>
      </c>
      <c r="K575" s="62">
        <v>6672</v>
      </c>
      <c r="L575" s="61"/>
      <c r="M575" s="61"/>
      <c r="N575" s="61"/>
      <c r="O575" s="61"/>
      <c r="P575" s="62">
        <v>29755</v>
      </c>
      <c r="Q575" s="62">
        <v>63839</v>
      </c>
      <c r="R575" s="61"/>
      <c r="S575" s="61"/>
      <c r="T575" s="61"/>
      <c r="U575" s="61"/>
      <c r="V575" s="61"/>
      <c r="W575" s="62">
        <v>75974</v>
      </c>
      <c r="X575" s="61"/>
      <c r="Y575" s="61"/>
      <c r="Z575" s="61"/>
      <c r="AA575" s="62">
        <v>353327</v>
      </c>
      <c r="AB575" s="61"/>
      <c r="AC575" s="61"/>
      <c r="AD575" s="62">
        <v>270948</v>
      </c>
      <c r="AE575" s="61"/>
      <c r="AF575" s="62">
        <v>131481</v>
      </c>
      <c r="AG575" s="61"/>
      <c r="AH575" s="61"/>
      <c r="AI575" s="62">
        <v>163574</v>
      </c>
      <c r="AJ575" s="61"/>
      <c r="AK575" s="61"/>
      <c r="AL575" s="61"/>
      <c r="AM575" s="61"/>
      <c r="AN575" s="61"/>
      <c r="AO575" s="61"/>
      <c r="AP575" s="62">
        <v>21066</v>
      </c>
      <c r="AQ575" s="61"/>
      <c r="AR575" s="62">
        <v>26666</v>
      </c>
      <c r="AS575" s="61"/>
      <c r="AT575" s="61"/>
      <c r="AU575" s="61"/>
      <c r="AV575" s="61"/>
      <c r="AW575" s="61"/>
      <c r="AX575" s="61"/>
      <c r="AY575" s="62">
        <v>44259</v>
      </c>
      <c r="AZ575" s="61"/>
      <c r="BA575" s="62">
        <v>177146</v>
      </c>
      <c r="BB575" s="61"/>
      <c r="BC575" s="61"/>
      <c r="BD575" s="61"/>
      <c r="BE575" s="61"/>
      <c r="BF575" s="61"/>
      <c r="BG575" s="61"/>
      <c r="BH575" s="61"/>
      <c r="BI575" s="61"/>
      <c r="BJ575" s="61"/>
      <c r="BK575" s="62">
        <v>5833</v>
      </c>
      <c r="BL575" s="61"/>
      <c r="BM575" s="61"/>
      <c r="BN575" s="61"/>
      <c r="BO575" s="62">
        <v>-25316</v>
      </c>
    </row>
    <row r="576" spans="1:67" x14ac:dyDescent="0.2">
      <c r="A576" s="66" t="s">
        <v>97</v>
      </c>
      <c r="B576" s="56" t="s">
        <v>158</v>
      </c>
      <c r="C576" s="56" t="s">
        <v>394</v>
      </c>
      <c r="D576" s="56">
        <v>1994</v>
      </c>
      <c r="E576" s="58">
        <v>1406319</v>
      </c>
      <c r="F576" s="58">
        <v>1297575</v>
      </c>
      <c r="G576" s="59">
        <v>1130062</v>
      </c>
      <c r="H576" s="59">
        <v>276257</v>
      </c>
      <c r="I576" s="60">
        <v>0</v>
      </c>
      <c r="J576" s="58">
        <v>-108744</v>
      </c>
      <c r="K576" s="62">
        <v>6672</v>
      </c>
      <c r="L576" s="61"/>
      <c r="M576" s="61"/>
      <c r="N576" s="61"/>
      <c r="O576" s="61"/>
      <c r="P576" s="62">
        <v>29755</v>
      </c>
      <c r="Q576" s="62">
        <v>63839</v>
      </c>
      <c r="R576" s="61"/>
      <c r="S576" s="61"/>
      <c r="T576" s="61"/>
      <c r="U576" s="61"/>
      <c r="V576" s="61"/>
      <c r="W576" s="62">
        <v>75974</v>
      </c>
      <c r="X576" s="61"/>
      <c r="Y576" s="61"/>
      <c r="Z576" s="61"/>
      <c r="AA576" s="62">
        <v>359047</v>
      </c>
      <c r="AB576" s="61"/>
      <c r="AC576" s="61"/>
      <c r="AD576" s="62">
        <v>275327</v>
      </c>
      <c r="AE576" s="61"/>
      <c r="AF576" s="62">
        <v>147259</v>
      </c>
      <c r="AG576" s="61"/>
      <c r="AH576" s="61"/>
      <c r="AI576" s="62">
        <v>172189</v>
      </c>
      <c r="AJ576" s="61"/>
      <c r="AK576" s="61"/>
      <c r="AL576" s="61"/>
      <c r="AM576" s="61"/>
      <c r="AN576" s="61"/>
      <c r="AO576" s="61"/>
      <c r="AP576" s="62">
        <v>21422</v>
      </c>
      <c r="AQ576" s="61"/>
      <c r="AR576" s="62">
        <v>26666</v>
      </c>
      <c r="AS576" s="61"/>
      <c r="AT576" s="61"/>
      <c r="AU576" s="61"/>
      <c r="AV576" s="61"/>
      <c r="AW576" s="61"/>
      <c r="AX576" s="61"/>
      <c r="AY576" s="62">
        <v>45190</v>
      </c>
      <c r="AZ576" s="61"/>
      <c r="BA576" s="62">
        <v>177146</v>
      </c>
      <c r="BB576" s="61"/>
      <c r="BC576" s="61"/>
      <c r="BD576" s="61"/>
      <c r="BE576" s="61"/>
      <c r="BF576" s="61"/>
      <c r="BG576" s="61"/>
      <c r="BH576" s="61"/>
      <c r="BI576" s="61"/>
      <c r="BJ576" s="61"/>
      <c r="BK576" s="62">
        <v>5833</v>
      </c>
      <c r="BL576" s="61"/>
      <c r="BM576" s="61"/>
      <c r="BN576" s="61"/>
      <c r="BO576" s="62">
        <v>-108744</v>
      </c>
    </row>
    <row r="577" spans="1:67" x14ac:dyDescent="0.2">
      <c r="A577" s="66" t="s">
        <v>97</v>
      </c>
      <c r="B577" s="56" t="s">
        <v>158</v>
      </c>
      <c r="C577" s="56" t="s">
        <v>394</v>
      </c>
      <c r="D577" s="56">
        <v>1995</v>
      </c>
      <c r="E577" s="58">
        <v>1498819</v>
      </c>
      <c r="F577" s="58">
        <v>1387100</v>
      </c>
      <c r="G577" s="59">
        <v>1167744</v>
      </c>
      <c r="H577" s="59">
        <v>331075</v>
      </c>
      <c r="I577" s="60">
        <v>0</v>
      </c>
      <c r="J577" s="58">
        <v>-111719</v>
      </c>
      <c r="K577" s="62">
        <v>6672</v>
      </c>
      <c r="L577" s="61"/>
      <c r="M577" s="61"/>
      <c r="N577" s="61"/>
      <c r="O577" s="61"/>
      <c r="P577" s="62">
        <v>29755</v>
      </c>
      <c r="Q577" s="62">
        <v>63839</v>
      </c>
      <c r="R577" s="61"/>
      <c r="S577" s="61"/>
      <c r="T577" s="61"/>
      <c r="U577" s="61"/>
      <c r="V577" s="61"/>
      <c r="W577" s="62">
        <v>75974</v>
      </c>
      <c r="X577" s="61"/>
      <c r="Y577" s="61"/>
      <c r="Z577" s="61"/>
      <c r="AA577" s="62">
        <v>376672</v>
      </c>
      <c r="AB577" s="61"/>
      <c r="AC577" s="61"/>
      <c r="AD577" s="62">
        <v>280739</v>
      </c>
      <c r="AE577" s="61"/>
      <c r="AF577" s="62">
        <v>158029</v>
      </c>
      <c r="AG577" s="61"/>
      <c r="AH577" s="61"/>
      <c r="AI577" s="62">
        <v>176064</v>
      </c>
      <c r="AJ577" s="61"/>
      <c r="AK577" s="61"/>
      <c r="AL577" s="61"/>
      <c r="AM577" s="61"/>
      <c r="AN577" s="61"/>
      <c r="AO577" s="61"/>
      <c r="AP577" s="62">
        <v>26612</v>
      </c>
      <c r="AQ577" s="61"/>
      <c r="AR577" s="62">
        <v>40885</v>
      </c>
      <c r="AS577" s="61"/>
      <c r="AT577" s="61"/>
      <c r="AU577" s="61"/>
      <c r="AV577" s="61"/>
      <c r="AW577" s="61"/>
      <c r="AX577" s="61"/>
      <c r="AY577" s="62">
        <v>57725</v>
      </c>
      <c r="AZ577" s="61"/>
      <c r="BA577" s="62">
        <v>200020</v>
      </c>
      <c r="BB577" s="61"/>
      <c r="BC577" s="61"/>
      <c r="BD577" s="61"/>
      <c r="BE577" s="61"/>
      <c r="BF577" s="61"/>
      <c r="BG577" s="61"/>
      <c r="BH577" s="61"/>
      <c r="BI577" s="61"/>
      <c r="BJ577" s="61"/>
      <c r="BK577" s="62">
        <v>5833</v>
      </c>
      <c r="BL577" s="61"/>
      <c r="BM577" s="61"/>
      <c r="BN577" s="61"/>
      <c r="BO577" s="62">
        <v>-111719</v>
      </c>
    </row>
    <row r="578" spans="1:67" x14ac:dyDescent="0.2">
      <c r="A578" s="66" t="s">
        <v>97</v>
      </c>
      <c r="B578" s="56" t="s">
        <v>158</v>
      </c>
      <c r="C578" s="56" t="s">
        <v>394</v>
      </c>
      <c r="D578" s="56">
        <v>1996</v>
      </c>
      <c r="E578" s="58">
        <v>1599532</v>
      </c>
      <c r="F578" s="58">
        <v>1486796</v>
      </c>
      <c r="G578" s="59">
        <v>1233385</v>
      </c>
      <c r="H578" s="59">
        <v>366147</v>
      </c>
      <c r="I578" s="60">
        <v>0</v>
      </c>
      <c r="J578" s="58">
        <v>-112736</v>
      </c>
      <c r="K578" s="62">
        <v>6672</v>
      </c>
      <c r="L578" s="61"/>
      <c r="M578" s="61"/>
      <c r="N578" s="61"/>
      <c r="O578" s="61"/>
      <c r="P578" s="62">
        <v>29755</v>
      </c>
      <c r="Q578" s="62">
        <v>63839</v>
      </c>
      <c r="R578" s="61"/>
      <c r="S578" s="61"/>
      <c r="T578" s="61"/>
      <c r="U578" s="61"/>
      <c r="V578" s="61"/>
      <c r="W578" s="62">
        <v>75974</v>
      </c>
      <c r="X578" s="61"/>
      <c r="Y578" s="61"/>
      <c r="Z578" s="61"/>
      <c r="AA578" s="62">
        <v>408378</v>
      </c>
      <c r="AB578" s="61"/>
      <c r="AC578" s="61"/>
      <c r="AD578" s="62">
        <v>284599</v>
      </c>
      <c r="AE578" s="61"/>
      <c r="AF578" s="62">
        <v>172410</v>
      </c>
      <c r="AG578" s="61"/>
      <c r="AH578" s="61"/>
      <c r="AI578" s="62">
        <v>191758</v>
      </c>
      <c r="AJ578" s="61"/>
      <c r="AK578" s="61"/>
      <c r="AL578" s="61"/>
      <c r="AM578" s="61"/>
      <c r="AN578" s="61"/>
      <c r="AO578" s="61"/>
      <c r="AP578" s="62">
        <v>30286</v>
      </c>
      <c r="AQ578" s="61"/>
      <c r="AR578" s="62">
        <v>47568</v>
      </c>
      <c r="AS578" s="61"/>
      <c r="AT578" s="61"/>
      <c r="AU578" s="61"/>
      <c r="AV578" s="61"/>
      <c r="AW578" s="61"/>
      <c r="AX578" s="61"/>
      <c r="AY578" s="62">
        <v>82440</v>
      </c>
      <c r="AZ578" s="61"/>
      <c r="BA578" s="62">
        <v>200020</v>
      </c>
      <c r="BB578" s="61"/>
      <c r="BC578" s="61"/>
      <c r="BD578" s="61"/>
      <c r="BE578" s="61"/>
      <c r="BF578" s="61"/>
      <c r="BG578" s="61"/>
      <c r="BH578" s="61"/>
      <c r="BI578" s="61"/>
      <c r="BJ578" s="61"/>
      <c r="BK578" s="62">
        <v>5833</v>
      </c>
      <c r="BL578" s="61"/>
      <c r="BM578" s="61"/>
      <c r="BN578" s="61"/>
      <c r="BO578" s="62">
        <v>-112736</v>
      </c>
    </row>
    <row r="579" spans="1:67" x14ac:dyDescent="0.2">
      <c r="A579" s="66" t="s">
        <v>97</v>
      </c>
      <c r="B579" s="56" t="s">
        <v>158</v>
      </c>
      <c r="C579" s="56" t="s">
        <v>394</v>
      </c>
      <c r="D579" s="56">
        <v>1997</v>
      </c>
      <c r="E579" s="58">
        <v>1692127</v>
      </c>
      <c r="F579" s="58">
        <v>1572275</v>
      </c>
      <c r="G579" s="59">
        <v>1320847</v>
      </c>
      <c r="H579" s="59">
        <v>371280</v>
      </c>
      <c r="I579" s="60">
        <v>0</v>
      </c>
      <c r="J579" s="58">
        <v>-119852</v>
      </c>
      <c r="K579" s="62">
        <v>6672</v>
      </c>
      <c r="L579" s="61"/>
      <c r="M579" s="61"/>
      <c r="N579" s="61"/>
      <c r="O579" s="61"/>
      <c r="P579" s="62">
        <v>29755</v>
      </c>
      <c r="Q579" s="62">
        <v>63839</v>
      </c>
      <c r="R579" s="61"/>
      <c r="S579" s="61"/>
      <c r="T579" s="61"/>
      <c r="U579" s="61"/>
      <c r="V579" s="61"/>
      <c r="W579" s="62">
        <v>80114</v>
      </c>
      <c r="X579" s="61"/>
      <c r="Y579" s="61"/>
      <c r="Z579" s="61"/>
      <c r="AA579" s="62">
        <v>454064</v>
      </c>
      <c r="AB579" s="61"/>
      <c r="AC579" s="61"/>
      <c r="AD579" s="62">
        <v>315080</v>
      </c>
      <c r="AE579" s="61"/>
      <c r="AF579" s="62">
        <v>176301</v>
      </c>
      <c r="AG579" s="61"/>
      <c r="AH579" s="61"/>
      <c r="AI579" s="62">
        <v>195022</v>
      </c>
      <c r="AJ579" s="61"/>
      <c r="AK579" s="61"/>
      <c r="AL579" s="61"/>
      <c r="AM579" s="61"/>
      <c r="AN579" s="61"/>
      <c r="AO579" s="61"/>
      <c r="AP579" s="62">
        <v>30286</v>
      </c>
      <c r="AQ579" s="61"/>
      <c r="AR579" s="62">
        <v>50305</v>
      </c>
      <c r="AS579" s="61"/>
      <c r="AT579" s="61"/>
      <c r="AU579" s="61"/>
      <c r="AV579" s="61"/>
      <c r="AW579" s="61"/>
      <c r="AX579" s="61"/>
      <c r="AY579" s="62">
        <v>84836</v>
      </c>
      <c r="AZ579" s="61"/>
      <c r="BA579" s="62">
        <v>200020</v>
      </c>
      <c r="BB579" s="61"/>
      <c r="BC579" s="61"/>
      <c r="BD579" s="61"/>
      <c r="BE579" s="61"/>
      <c r="BF579" s="61"/>
      <c r="BG579" s="61"/>
      <c r="BH579" s="61"/>
      <c r="BI579" s="61"/>
      <c r="BJ579" s="61"/>
      <c r="BK579" s="62">
        <v>5833</v>
      </c>
      <c r="BL579" s="61"/>
      <c r="BM579" s="61"/>
      <c r="BN579" s="61"/>
      <c r="BO579" s="62">
        <v>-119852</v>
      </c>
    </row>
    <row r="580" spans="1:67" x14ac:dyDescent="0.2">
      <c r="A580" s="66" t="s">
        <v>97</v>
      </c>
      <c r="B580" s="56" t="s">
        <v>158</v>
      </c>
      <c r="C580" s="56" t="s">
        <v>395</v>
      </c>
      <c r="D580" s="56">
        <v>1989</v>
      </c>
      <c r="E580" s="58">
        <v>1218812</v>
      </c>
      <c r="F580" s="58">
        <v>1183441</v>
      </c>
      <c r="G580" s="59">
        <v>993470</v>
      </c>
      <c r="H580" s="59">
        <v>225342</v>
      </c>
      <c r="I580" s="60">
        <v>0</v>
      </c>
      <c r="J580" s="58">
        <v>-35371</v>
      </c>
      <c r="K580" s="62">
        <v>12431</v>
      </c>
      <c r="L580" s="61"/>
      <c r="M580" s="61"/>
      <c r="N580" s="61"/>
      <c r="O580" s="61"/>
      <c r="P580" s="62">
        <v>57201</v>
      </c>
      <c r="Q580" s="61"/>
      <c r="R580" s="61"/>
      <c r="S580" s="61"/>
      <c r="T580" s="61"/>
      <c r="U580" s="61"/>
      <c r="V580" s="61"/>
      <c r="W580" s="62">
        <v>64114</v>
      </c>
      <c r="X580" s="61"/>
      <c r="Y580" s="61"/>
      <c r="Z580" s="61"/>
      <c r="AA580" s="62">
        <v>384298</v>
      </c>
      <c r="AB580" s="61"/>
      <c r="AC580" s="61"/>
      <c r="AD580" s="62">
        <v>213081</v>
      </c>
      <c r="AE580" s="61"/>
      <c r="AF580" s="62">
        <v>155559</v>
      </c>
      <c r="AG580" s="61"/>
      <c r="AH580" s="61"/>
      <c r="AI580" s="62">
        <v>106786</v>
      </c>
      <c r="AJ580" s="61"/>
      <c r="AK580" s="61"/>
      <c r="AL580" s="61"/>
      <c r="AM580" s="61"/>
      <c r="AN580" s="61"/>
      <c r="AO580" s="61"/>
      <c r="AP580" s="62">
        <v>19079</v>
      </c>
      <c r="AQ580" s="61"/>
      <c r="AR580" s="62">
        <v>35401</v>
      </c>
      <c r="AS580" s="61"/>
      <c r="AT580" s="61"/>
      <c r="AU580" s="61"/>
      <c r="AV580" s="61"/>
      <c r="AW580" s="61"/>
      <c r="AX580" s="61"/>
      <c r="AY580" s="62">
        <v>27936</v>
      </c>
      <c r="AZ580" s="61"/>
      <c r="BA580" s="62">
        <v>140190</v>
      </c>
      <c r="BB580" s="61"/>
      <c r="BC580" s="61"/>
      <c r="BD580" s="61"/>
      <c r="BE580" s="61"/>
      <c r="BF580" s="61"/>
      <c r="BG580" s="61"/>
      <c r="BH580" s="61"/>
      <c r="BI580" s="61"/>
      <c r="BJ580" s="61"/>
      <c r="BK580" s="62">
        <v>2736</v>
      </c>
      <c r="BL580" s="61"/>
      <c r="BM580" s="61"/>
      <c r="BN580" s="61"/>
      <c r="BO580" s="62">
        <v>-35371</v>
      </c>
    </row>
    <row r="581" spans="1:67" x14ac:dyDescent="0.2">
      <c r="A581" s="66" t="s">
        <v>97</v>
      </c>
      <c r="B581" s="56" t="s">
        <v>158</v>
      </c>
      <c r="C581" s="56" t="s">
        <v>395</v>
      </c>
      <c r="D581" s="56">
        <v>1990</v>
      </c>
      <c r="E581" s="58">
        <v>1317642</v>
      </c>
      <c r="F581" s="58">
        <v>1282271</v>
      </c>
      <c r="G581" s="59">
        <v>1041274</v>
      </c>
      <c r="H581" s="59">
        <v>276368</v>
      </c>
      <c r="I581" s="60">
        <v>0</v>
      </c>
      <c r="J581" s="58">
        <v>-35371</v>
      </c>
      <c r="K581" s="62">
        <v>12431</v>
      </c>
      <c r="L581" s="61"/>
      <c r="M581" s="61"/>
      <c r="N581" s="61"/>
      <c r="O581" s="61"/>
      <c r="P581" s="62">
        <v>57201</v>
      </c>
      <c r="Q581" s="61"/>
      <c r="R581" s="61"/>
      <c r="S581" s="61"/>
      <c r="T581" s="61"/>
      <c r="U581" s="61"/>
      <c r="V581" s="61"/>
      <c r="W581" s="62">
        <v>64114</v>
      </c>
      <c r="X581" s="61"/>
      <c r="Y581" s="61"/>
      <c r="Z581" s="61"/>
      <c r="AA581" s="62">
        <v>416772</v>
      </c>
      <c r="AB581" s="61"/>
      <c r="AC581" s="61"/>
      <c r="AD581" s="62">
        <v>218828</v>
      </c>
      <c r="AE581" s="61"/>
      <c r="AF581" s="62">
        <v>160895</v>
      </c>
      <c r="AG581" s="61"/>
      <c r="AH581" s="61"/>
      <c r="AI581" s="62">
        <v>111033</v>
      </c>
      <c r="AJ581" s="61"/>
      <c r="AK581" s="61"/>
      <c r="AL581" s="61"/>
      <c r="AM581" s="61"/>
      <c r="AN581" s="61"/>
      <c r="AO581" s="61"/>
      <c r="AP581" s="62">
        <v>13411</v>
      </c>
      <c r="AQ581" s="61"/>
      <c r="AR581" s="62">
        <v>35401</v>
      </c>
      <c r="AS581" s="61"/>
      <c r="AT581" s="61"/>
      <c r="AU581" s="61"/>
      <c r="AV581" s="61"/>
      <c r="AW581" s="61"/>
      <c r="AX581" s="61"/>
      <c r="AY581" s="62">
        <v>36138</v>
      </c>
      <c r="AZ581" s="61"/>
      <c r="BA581" s="62">
        <v>188497</v>
      </c>
      <c r="BB581" s="61"/>
      <c r="BC581" s="61"/>
      <c r="BD581" s="61"/>
      <c r="BE581" s="61"/>
      <c r="BF581" s="61"/>
      <c r="BG581" s="61"/>
      <c r="BH581" s="61"/>
      <c r="BI581" s="61"/>
      <c r="BJ581" s="61"/>
      <c r="BK581" s="62">
        <v>2921</v>
      </c>
      <c r="BL581" s="61"/>
      <c r="BM581" s="61"/>
      <c r="BN581" s="61"/>
      <c r="BO581" s="62">
        <v>-35371</v>
      </c>
    </row>
    <row r="582" spans="1:67" x14ac:dyDescent="0.2">
      <c r="A582" s="66" t="s">
        <v>97</v>
      </c>
      <c r="B582" s="56" t="s">
        <v>158</v>
      </c>
      <c r="C582" s="56" t="s">
        <v>395</v>
      </c>
      <c r="D582" s="56">
        <v>1991</v>
      </c>
      <c r="E582" s="58">
        <v>1370140</v>
      </c>
      <c r="F582" s="58">
        <v>1334769</v>
      </c>
      <c r="G582" s="59">
        <v>1091629</v>
      </c>
      <c r="H582" s="59">
        <v>278511</v>
      </c>
      <c r="I582" s="60">
        <v>0</v>
      </c>
      <c r="J582" s="58">
        <v>-35371</v>
      </c>
      <c r="K582" s="62">
        <v>12431</v>
      </c>
      <c r="L582" s="61"/>
      <c r="M582" s="61"/>
      <c r="N582" s="61"/>
      <c r="O582" s="61"/>
      <c r="P582" s="62">
        <v>57201</v>
      </c>
      <c r="Q582" s="61"/>
      <c r="R582" s="61"/>
      <c r="S582" s="61"/>
      <c r="T582" s="61"/>
      <c r="U582" s="61"/>
      <c r="V582" s="61"/>
      <c r="W582" s="62">
        <v>64114</v>
      </c>
      <c r="X582" s="61"/>
      <c r="Y582" s="61"/>
      <c r="Z582" s="61"/>
      <c r="AA582" s="62">
        <v>418374</v>
      </c>
      <c r="AB582" s="61"/>
      <c r="AC582" s="61"/>
      <c r="AD582" s="62">
        <v>239477</v>
      </c>
      <c r="AE582" s="61"/>
      <c r="AF582" s="62">
        <v>178807</v>
      </c>
      <c r="AG582" s="61"/>
      <c r="AH582" s="61"/>
      <c r="AI582" s="62">
        <v>121225</v>
      </c>
      <c r="AJ582" s="61"/>
      <c r="AK582" s="61"/>
      <c r="AL582" s="61"/>
      <c r="AM582" s="61"/>
      <c r="AN582" s="61"/>
      <c r="AO582" s="61"/>
      <c r="AP582" s="62">
        <v>15350</v>
      </c>
      <c r="AQ582" s="61"/>
      <c r="AR582" s="62">
        <v>35401</v>
      </c>
      <c r="AS582" s="61"/>
      <c r="AT582" s="61"/>
      <c r="AU582" s="61"/>
      <c r="AV582" s="61"/>
      <c r="AW582" s="61"/>
      <c r="AX582" s="61"/>
      <c r="AY582" s="62">
        <v>36138</v>
      </c>
      <c r="AZ582" s="61"/>
      <c r="BA582" s="62">
        <v>188497</v>
      </c>
      <c r="BB582" s="61"/>
      <c r="BC582" s="61"/>
      <c r="BD582" s="61"/>
      <c r="BE582" s="61"/>
      <c r="BF582" s="61"/>
      <c r="BG582" s="61"/>
      <c r="BH582" s="61"/>
      <c r="BI582" s="61"/>
      <c r="BJ582" s="61"/>
      <c r="BK582" s="62">
        <v>3125</v>
      </c>
      <c r="BL582" s="61"/>
      <c r="BM582" s="61"/>
      <c r="BN582" s="61"/>
      <c r="BO582" s="62">
        <v>-35371</v>
      </c>
    </row>
    <row r="583" spans="1:67" x14ac:dyDescent="0.2">
      <c r="A583" s="66" t="s">
        <v>97</v>
      </c>
      <c r="B583" s="56" t="s">
        <v>158</v>
      </c>
      <c r="C583" s="56" t="s">
        <v>395</v>
      </c>
      <c r="D583" s="56">
        <v>1992</v>
      </c>
      <c r="E583" s="58">
        <v>1393877</v>
      </c>
      <c r="F583" s="58">
        <v>1358506</v>
      </c>
      <c r="G583" s="59">
        <v>1132616</v>
      </c>
      <c r="H583" s="59">
        <v>261261</v>
      </c>
      <c r="I583" s="60">
        <v>0</v>
      </c>
      <c r="J583" s="58">
        <v>-35371</v>
      </c>
      <c r="K583" s="62">
        <v>12431</v>
      </c>
      <c r="L583" s="61"/>
      <c r="M583" s="61"/>
      <c r="N583" s="61"/>
      <c r="O583" s="61"/>
      <c r="P583" s="62">
        <v>57201</v>
      </c>
      <c r="Q583" s="61"/>
      <c r="R583" s="61"/>
      <c r="S583" s="61"/>
      <c r="T583" s="61"/>
      <c r="U583" s="61"/>
      <c r="V583" s="61"/>
      <c r="W583" s="62">
        <v>64114</v>
      </c>
      <c r="X583" s="61"/>
      <c r="Y583" s="61"/>
      <c r="Z583" s="61"/>
      <c r="AA583" s="62">
        <v>451703</v>
      </c>
      <c r="AB583" s="61"/>
      <c r="AC583" s="61"/>
      <c r="AD583" s="62">
        <v>250086</v>
      </c>
      <c r="AE583" s="61"/>
      <c r="AF583" s="62">
        <v>170786</v>
      </c>
      <c r="AG583" s="61"/>
      <c r="AH583" s="61"/>
      <c r="AI583" s="62">
        <v>126295</v>
      </c>
      <c r="AJ583" s="61"/>
      <c r="AK583" s="61"/>
      <c r="AL583" s="61"/>
      <c r="AM583" s="61"/>
      <c r="AN583" s="61"/>
      <c r="AO583" s="61"/>
      <c r="AP583" s="62">
        <v>15324</v>
      </c>
      <c r="AQ583" s="61"/>
      <c r="AR583" s="62">
        <v>17272</v>
      </c>
      <c r="AS583" s="61"/>
      <c r="AT583" s="61"/>
      <c r="AU583" s="61"/>
      <c r="AV583" s="61"/>
      <c r="AW583" s="61"/>
      <c r="AX583" s="61"/>
      <c r="AY583" s="62">
        <v>36624</v>
      </c>
      <c r="AZ583" s="61"/>
      <c r="BA583" s="62">
        <v>188497</v>
      </c>
      <c r="BB583" s="61"/>
      <c r="BC583" s="61"/>
      <c r="BD583" s="61"/>
      <c r="BE583" s="61"/>
      <c r="BF583" s="61"/>
      <c r="BG583" s="61"/>
      <c r="BH583" s="61"/>
      <c r="BI583" s="61"/>
      <c r="BJ583" s="61"/>
      <c r="BK583" s="62">
        <v>3544</v>
      </c>
      <c r="BL583" s="61"/>
      <c r="BM583" s="61"/>
      <c r="BN583" s="61"/>
      <c r="BO583" s="62">
        <v>-35371</v>
      </c>
    </row>
    <row r="584" spans="1:67" x14ac:dyDescent="0.2">
      <c r="A584" s="66" t="s">
        <v>97</v>
      </c>
      <c r="B584" s="56" t="s">
        <v>158</v>
      </c>
      <c r="C584" s="56" t="s">
        <v>395</v>
      </c>
      <c r="D584" s="56">
        <v>1993</v>
      </c>
      <c r="E584" s="58">
        <v>1311873</v>
      </c>
      <c r="F584" s="58">
        <v>1276502</v>
      </c>
      <c r="G584" s="59">
        <v>1043189</v>
      </c>
      <c r="H584" s="59">
        <v>268684</v>
      </c>
      <c r="I584" s="60">
        <v>0</v>
      </c>
      <c r="J584" s="58">
        <v>-35371</v>
      </c>
      <c r="K584" s="62">
        <v>12431</v>
      </c>
      <c r="L584" s="61"/>
      <c r="M584" s="61"/>
      <c r="N584" s="61"/>
      <c r="O584" s="61"/>
      <c r="P584" s="62">
        <v>57201</v>
      </c>
      <c r="Q584" s="61"/>
      <c r="R584" s="61"/>
      <c r="S584" s="61"/>
      <c r="T584" s="61"/>
      <c r="U584" s="61"/>
      <c r="V584" s="61"/>
      <c r="W584" s="62">
        <v>64114</v>
      </c>
      <c r="X584" s="61"/>
      <c r="Y584" s="61"/>
      <c r="Z584" s="61"/>
      <c r="AA584" s="62">
        <v>336944</v>
      </c>
      <c r="AB584" s="61"/>
      <c r="AC584" s="61"/>
      <c r="AD584" s="62">
        <v>255950</v>
      </c>
      <c r="AE584" s="61"/>
      <c r="AF584" s="62">
        <v>186114</v>
      </c>
      <c r="AG584" s="61"/>
      <c r="AH584" s="61"/>
      <c r="AI584" s="62">
        <v>130435</v>
      </c>
      <c r="AJ584" s="61"/>
      <c r="AK584" s="61"/>
      <c r="AL584" s="61"/>
      <c r="AM584" s="61"/>
      <c r="AN584" s="61"/>
      <c r="AO584" s="61"/>
      <c r="AP584" s="62">
        <v>15895</v>
      </c>
      <c r="AQ584" s="61"/>
      <c r="AR584" s="62">
        <v>21910</v>
      </c>
      <c r="AS584" s="61"/>
      <c r="AT584" s="61"/>
      <c r="AU584" s="61"/>
      <c r="AV584" s="61"/>
      <c r="AW584" s="61"/>
      <c r="AX584" s="61"/>
      <c r="AY584" s="62">
        <v>37848</v>
      </c>
      <c r="AZ584" s="61"/>
      <c r="BA584" s="62">
        <v>188497</v>
      </c>
      <c r="BB584" s="61"/>
      <c r="BC584" s="61"/>
      <c r="BD584" s="61"/>
      <c r="BE584" s="61"/>
      <c r="BF584" s="61"/>
      <c r="BG584" s="61"/>
      <c r="BH584" s="61"/>
      <c r="BI584" s="61"/>
      <c r="BJ584" s="61"/>
      <c r="BK584" s="62">
        <v>4534</v>
      </c>
      <c r="BL584" s="61"/>
      <c r="BM584" s="61"/>
      <c r="BN584" s="61"/>
      <c r="BO584" s="62">
        <v>-35371</v>
      </c>
    </row>
    <row r="585" spans="1:67" x14ac:dyDescent="0.2">
      <c r="A585" s="66" t="s">
        <v>97</v>
      </c>
      <c r="B585" s="56" t="s">
        <v>158</v>
      </c>
      <c r="C585" s="56" t="s">
        <v>395</v>
      </c>
      <c r="D585" s="56">
        <v>1994</v>
      </c>
      <c r="E585" s="58">
        <v>1449808</v>
      </c>
      <c r="F585" s="58">
        <v>1354201</v>
      </c>
      <c r="G585" s="59">
        <v>1092451</v>
      </c>
      <c r="H585" s="59">
        <v>357357</v>
      </c>
      <c r="I585" s="60">
        <v>0</v>
      </c>
      <c r="J585" s="58">
        <v>-95607</v>
      </c>
      <c r="K585" s="62">
        <v>12431</v>
      </c>
      <c r="L585" s="61"/>
      <c r="M585" s="61"/>
      <c r="N585" s="61"/>
      <c r="O585" s="61"/>
      <c r="P585" s="62">
        <v>57201</v>
      </c>
      <c r="Q585" s="61"/>
      <c r="R585" s="61"/>
      <c r="S585" s="61"/>
      <c r="T585" s="61"/>
      <c r="U585" s="61"/>
      <c r="V585" s="61"/>
      <c r="W585" s="62">
        <v>64114</v>
      </c>
      <c r="X585" s="61"/>
      <c r="Y585" s="61"/>
      <c r="Z585" s="61"/>
      <c r="AA585" s="62">
        <v>352598</v>
      </c>
      <c r="AB585" s="61"/>
      <c r="AC585" s="61"/>
      <c r="AD585" s="62">
        <v>276497</v>
      </c>
      <c r="AE585" s="61"/>
      <c r="AF585" s="62">
        <v>195768</v>
      </c>
      <c r="AG585" s="61"/>
      <c r="AH585" s="61"/>
      <c r="AI585" s="62">
        <v>133842</v>
      </c>
      <c r="AJ585" s="61"/>
      <c r="AK585" s="61"/>
      <c r="AL585" s="61"/>
      <c r="AM585" s="61"/>
      <c r="AN585" s="61"/>
      <c r="AO585" s="61"/>
      <c r="AP585" s="62">
        <v>17235</v>
      </c>
      <c r="AQ585" s="61"/>
      <c r="AR585" s="62">
        <v>21625</v>
      </c>
      <c r="AS585" s="61"/>
      <c r="AT585" s="61"/>
      <c r="AU585" s="61"/>
      <c r="AV585" s="61"/>
      <c r="AW585" s="61"/>
      <c r="AX585" s="61"/>
      <c r="AY585" s="62">
        <v>39194</v>
      </c>
      <c r="AZ585" s="61"/>
      <c r="BA585" s="62">
        <v>273684</v>
      </c>
      <c r="BB585" s="61"/>
      <c r="BC585" s="61"/>
      <c r="BD585" s="61"/>
      <c r="BE585" s="61"/>
      <c r="BF585" s="61"/>
      <c r="BG585" s="61"/>
      <c r="BH585" s="61"/>
      <c r="BI585" s="61"/>
      <c r="BJ585" s="61"/>
      <c r="BK585" s="62">
        <v>5619</v>
      </c>
      <c r="BL585" s="61"/>
      <c r="BM585" s="61"/>
      <c r="BN585" s="61"/>
      <c r="BO585" s="62">
        <v>-95607</v>
      </c>
    </row>
    <row r="586" spans="1:67" x14ac:dyDescent="0.2">
      <c r="A586" s="66" t="s">
        <v>97</v>
      </c>
      <c r="B586" s="56" t="s">
        <v>158</v>
      </c>
      <c r="C586" s="56" t="s">
        <v>395</v>
      </c>
      <c r="D586" s="56">
        <v>1995</v>
      </c>
      <c r="E586" s="58">
        <v>1545483</v>
      </c>
      <c r="F586" s="58">
        <v>1416156</v>
      </c>
      <c r="G586" s="59">
        <v>1168930</v>
      </c>
      <c r="H586" s="59">
        <v>376553</v>
      </c>
      <c r="I586" s="60">
        <v>0</v>
      </c>
      <c r="J586" s="58">
        <v>-129327</v>
      </c>
      <c r="K586" s="62">
        <v>12431</v>
      </c>
      <c r="L586" s="61"/>
      <c r="M586" s="61"/>
      <c r="N586" s="61"/>
      <c r="O586" s="61"/>
      <c r="P586" s="62">
        <v>57201</v>
      </c>
      <c r="Q586" s="61"/>
      <c r="R586" s="61"/>
      <c r="S586" s="61"/>
      <c r="T586" s="61"/>
      <c r="U586" s="61"/>
      <c r="V586" s="61"/>
      <c r="W586" s="62">
        <v>64114</v>
      </c>
      <c r="X586" s="61"/>
      <c r="Y586" s="61"/>
      <c r="Z586" s="61"/>
      <c r="AA586" s="62">
        <v>381978</v>
      </c>
      <c r="AB586" s="61"/>
      <c r="AC586" s="61"/>
      <c r="AD586" s="62">
        <v>308710</v>
      </c>
      <c r="AE586" s="61"/>
      <c r="AF586" s="62">
        <v>207748</v>
      </c>
      <c r="AG586" s="61"/>
      <c r="AH586" s="61"/>
      <c r="AI586" s="62">
        <v>136748</v>
      </c>
      <c r="AJ586" s="61"/>
      <c r="AK586" s="61"/>
      <c r="AL586" s="61"/>
      <c r="AM586" s="61"/>
      <c r="AN586" s="61"/>
      <c r="AO586" s="61"/>
      <c r="AP586" s="62">
        <v>17337</v>
      </c>
      <c r="AQ586" s="61"/>
      <c r="AR586" s="62">
        <v>27434</v>
      </c>
      <c r="AS586" s="61"/>
      <c r="AT586" s="61"/>
      <c r="AU586" s="61"/>
      <c r="AV586" s="61"/>
      <c r="AW586" s="61"/>
      <c r="AX586" s="61"/>
      <c r="AY586" s="62">
        <v>40212</v>
      </c>
      <c r="AZ586" s="61"/>
      <c r="BA586" s="62">
        <v>285439</v>
      </c>
      <c r="BB586" s="61"/>
      <c r="BC586" s="61"/>
      <c r="BD586" s="61"/>
      <c r="BE586" s="61"/>
      <c r="BF586" s="61"/>
      <c r="BG586" s="61"/>
      <c r="BH586" s="61"/>
      <c r="BI586" s="61"/>
      <c r="BJ586" s="61"/>
      <c r="BK586" s="62">
        <v>6131</v>
      </c>
      <c r="BL586" s="61"/>
      <c r="BM586" s="61"/>
      <c r="BN586" s="61"/>
      <c r="BO586" s="62">
        <v>-129327</v>
      </c>
    </row>
    <row r="587" spans="1:67" x14ac:dyDescent="0.2">
      <c r="A587" s="66" t="s">
        <v>97</v>
      </c>
      <c r="B587" s="56" t="s">
        <v>158</v>
      </c>
      <c r="C587" s="56" t="s">
        <v>395</v>
      </c>
      <c r="D587" s="56">
        <v>1996</v>
      </c>
      <c r="E587" s="58">
        <v>1615104</v>
      </c>
      <c r="F587" s="58">
        <v>1482777</v>
      </c>
      <c r="G587" s="59">
        <v>1237313</v>
      </c>
      <c r="H587" s="59">
        <v>377791</v>
      </c>
      <c r="I587" s="60">
        <v>0</v>
      </c>
      <c r="J587" s="58">
        <v>-132327</v>
      </c>
      <c r="K587" s="62">
        <v>12431</v>
      </c>
      <c r="L587" s="61"/>
      <c r="M587" s="61"/>
      <c r="N587" s="61"/>
      <c r="O587" s="61"/>
      <c r="P587" s="62">
        <v>57201</v>
      </c>
      <c r="Q587" s="61"/>
      <c r="R587" s="61"/>
      <c r="S587" s="61"/>
      <c r="T587" s="61"/>
      <c r="U587" s="61"/>
      <c r="V587" s="61"/>
      <c r="W587" s="62">
        <v>64114</v>
      </c>
      <c r="X587" s="61"/>
      <c r="Y587" s="61"/>
      <c r="Z587" s="61"/>
      <c r="AA587" s="62">
        <v>428632</v>
      </c>
      <c r="AB587" s="61"/>
      <c r="AC587" s="61"/>
      <c r="AD587" s="62">
        <v>320581</v>
      </c>
      <c r="AE587" s="61"/>
      <c r="AF587" s="62">
        <v>213507</v>
      </c>
      <c r="AG587" s="61"/>
      <c r="AH587" s="61"/>
      <c r="AI587" s="62">
        <v>140847</v>
      </c>
      <c r="AJ587" s="61"/>
      <c r="AK587" s="61"/>
      <c r="AL587" s="61"/>
      <c r="AM587" s="61"/>
      <c r="AN587" s="61"/>
      <c r="AO587" s="61"/>
      <c r="AP587" s="62">
        <v>17337</v>
      </c>
      <c r="AQ587" s="61"/>
      <c r="AR587" s="62">
        <v>27164</v>
      </c>
      <c r="AS587" s="61"/>
      <c r="AT587" s="61"/>
      <c r="AU587" s="61"/>
      <c r="AV587" s="61"/>
      <c r="AW587" s="61"/>
      <c r="AX587" s="61"/>
      <c r="AY587" s="62">
        <v>41300</v>
      </c>
      <c r="AZ587" s="61"/>
      <c r="BA587" s="62">
        <v>285859</v>
      </c>
      <c r="BB587" s="61"/>
      <c r="BC587" s="61"/>
      <c r="BD587" s="61"/>
      <c r="BE587" s="61"/>
      <c r="BF587" s="61"/>
      <c r="BG587" s="61"/>
      <c r="BH587" s="61"/>
      <c r="BI587" s="61"/>
      <c r="BJ587" s="61"/>
      <c r="BK587" s="62">
        <v>6131</v>
      </c>
      <c r="BL587" s="61"/>
      <c r="BM587" s="61"/>
      <c r="BN587" s="61"/>
      <c r="BO587" s="62">
        <v>-132327</v>
      </c>
    </row>
    <row r="588" spans="1:67" x14ac:dyDescent="0.2">
      <c r="A588" s="66" t="s">
        <v>97</v>
      </c>
      <c r="B588" s="56" t="s">
        <v>158</v>
      </c>
      <c r="C588" s="56" t="s">
        <v>395</v>
      </c>
      <c r="D588" s="56">
        <v>1997</v>
      </c>
      <c r="E588" s="58">
        <v>1704058</v>
      </c>
      <c r="F588" s="58">
        <v>1571731</v>
      </c>
      <c r="G588" s="59">
        <v>1342904</v>
      </c>
      <c r="H588" s="59">
        <v>361154</v>
      </c>
      <c r="I588" s="60">
        <v>0</v>
      </c>
      <c r="J588" s="58">
        <v>-132327</v>
      </c>
      <c r="K588" s="62">
        <v>12431</v>
      </c>
      <c r="L588" s="61"/>
      <c r="M588" s="61"/>
      <c r="N588" s="61"/>
      <c r="O588" s="61"/>
      <c r="P588" s="62">
        <v>59151</v>
      </c>
      <c r="Q588" s="61"/>
      <c r="R588" s="61"/>
      <c r="S588" s="61"/>
      <c r="T588" s="61"/>
      <c r="U588" s="61"/>
      <c r="V588" s="61"/>
      <c r="W588" s="62">
        <v>64114</v>
      </c>
      <c r="X588" s="61"/>
      <c r="Y588" s="61"/>
      <c r="Z588" s="61"/>
      <c r="AA588" s="62">
        <v>483571</v>
      </c>
      <c r="AB588" s="61"/>
      <c r="AC588" s="61"/>
      <c r="AD588" s="62">
        <v>358660</v>
      </c>
      <c r="AE588" s="61"/>
      <c r="AF588" s="62">
        <v>222627</v>
      </c>
      <c r="AG588" s="61"/>
      <c r="AH588" s="61"/>
      <c r="AI588" s="62">
        <v>142350</v>
      </c>
      <c r="AJ588" s="61"/>
      <c r="AK588" s="61"/>
      <c r="AL588" s="61"/>
      <c r="AM588" s="61"/>
      <c r="AN588" s="61"/>
      <c r="AO588" s="61"/>
      <c r="AP588" s="62">
        <v>17337</v>
      </c>
      <c r="AQ588" s="61"/>
      <c r="AR588" s="62">
        <v>8303</v>
      </c>
      <c r="AS588" s="61"/>
      <c r="AT588" s="61"/>
      <c r="AU588" s="61"/>
      <c r="AV588" s="61"/>
      <c r="AW588" s="61"/>
      <c r="AX588" s="61"/>
      <c r="AY588" s="62">
        <v>42197</v>
      </c>
      <c r="AZ588" s="61"/>
      <c r="BA588" s="62">
        <v>285859</v>
      </c>
      <c r="BB588" s="61"/>
      <c r="BC588" s="61"/>
      <c r="BD588" s="61"/>
      <c r="BE588" s="61"/>
      <c r="BF588" s="61"/>
      <c r="BG588" s="61"/>
      <c r="BH588" s="61"/>
      <c r="BI588" s="61"/>
      <c r="BJ588" s="61"/>
      <c r="BK588" s="62">
        <v>7458</v>
      </c>
      <c r="BL588" s="61"/>
      <c r="BM588" s="61"/>
      <c r="BN588" s="61"/>
      <c r="BO588" s="62">
        <v>-132327</v>
      </c>
    </row>
    <row r="589" spans="1:67" x14ac:dyDescent="0.2">
      <c r="A589" s="66" t="s">
        <v>97</v>
      </c>
      <c r="B589" s="56" t="s">
        <v>158</v>
      </c>
      <c r="C589" s="56" t="s">
        <v>396</v>
      </c>
      <c r="D589" s="56">
        <v>1989</v>
      </c>
      <c r="E589" s="58">
        <v>2063859</v>
      </c>
      <c r="F589" s="58">
        <v>1973013</v>
      </c>
      <c r="G589" s="59">
        <v>1767436</v>
      </c>
      <c r="H589" s="59">
        <v>296423</v>
      </c>
      <c r="I589" s="60">
        <v>0</v>
      </c>
      <c r="J589" s="58">
        <v>-90846</v>
      </c>
      <c r="K589" s="62">
        <v>37008</v>
      </c>
      <c r="L589" s="61"/>
      <c r="M589" s="61"/>
      <c r="N589" s="61"/>
      <c r="O589" s="61"/>
      <c r="P589" s="62">
        <v>139368</v>
      </c>
      <c r="Q589" s="61"/>
      <c r="R589" s="61"/>
      <c r="S589" s="61"/>
      <c r="T589" s="61"/>
      <c r="U589" s="61"/>
      <c r="V589" s="61"/>
      <c r="W589" s="62">
        <v>61865</v>
      </c>
      <c r="X589" s="61"/>
      <c r="Y589" s="61"/>
      <c r="Z589" s="61"/>
      <c r="AA589" s="62">
        <v>580467</v>
      </c>
      <c r="AB589" s="61"/>
      <c r="AC589" s="61"/>
      <c r="AD589" s="62">
        <v>421558</v>
      </c>
      <c r="AE589" s="61"/>
      <c r="AF589" s="62">
        <v>357797</v>
      </c>
      <c r="AG589" s="61"/>
      <c r="AH589" s="61"/>
      <c r="AI589" s="62">
        <v>169373</v>
      </c>
      <c r="AJ589" s="61"/>
      <c r="AK589" s="61"/>
      <c r="AL589" s="61"/>
      <c r="AM589" s="61"/>
      <c r="AN589" s="61"/>
      <c r="AO589" s="61"/>
      <c r="AP589" s="62">
        <v>16390</v>
      </c>
      <c r="AQ589" s="61"/>
      <c r="AR589" s="61"/>
      <c r="AS589" s="61"/>
      <c r="AT589" s="61"/>
      <c r="AU589" s="61"/>
      <c r="AV589" s="61"/>
      <c r="AW589" s="61"/>
      <c r="AX589" s="61"/>
      <c r="AY589" s="62">
        <v>22695</v>
      </c>
      <c r="AZ589" s="61"/>
      <c r="BA589" s="62">
        <v>251913</v>
      </c>
      <c r="BB589" s="61"/>
      <c r="BC589" s="61"/>
      <c r="BD589" s="61"/>
      <c r="BE589" s="61"/>
      <c r="BF589" s="61"/>
      <c r="BG589" s="61"/>
      <c r="BH589" s="61"/>
      <c r="BI589" s="61"/>
      <c r="BJ589" s="61"/>
      <c r="BK589" s="62">
        <v>5425</v>
      </c>
      <c r="BL589" s="61"/>
      <c r="BM589" s="61"/>
      <c r="BN589" s="61"/>
      <c r="BO589" s="62">
        <v>-90846</v>
      </c>
    </row>
    <row r="590" spans="1:67" x14ac:dyDescent="0.2">
      <c r="A590" s="66" t="s">
        <v>97</v>
      </c>
      <c r="B590" s="56" t="s">
        <v>158</v>
      </c>
      <c r="C590" s="56" t="s">
        <v>396</v>
      </c>
      <c r="D590" s="56">
        <v>1990</v>
      </c>
      <c r="E590" s="58">
        <v>2171298</v>
      </c>
      <c r="F590" s="58">
        <v>2080452</v>
      </c>
      <c r="G590" s="59">
        <v>1867215</v>
      </c>
      <c r="H590" s="59">
        <v>304083</v>
      </c>
      <c r="I590" s="60">
        <v>0</v>
      </c>
      <c r="J590" s="58">
        <v>-90846</v>
      </c>
      <c r="K590" s="62">
        <v>37008</v>
      </c>
      <c r="L590" s="61"/>
      <c r="M590" s="61"/>
      <c r="N590" s="61"/>
      <c r="O590" s="61"/>
      <c r="P590" s="62">
        <v>139368</v>
      </c>
      <c r="Q590" s="61"/>
      <c r="R590" s="61"/>
      <c r="S590" s="61"/>
      <c r="T590" s="61"/>
      <c r="U590" s="61"/>
      <c r="V590" s="61"/>
      <c r="W590" s="62">
        <v>61865</v>
      </c>
      <c r="X590" s="61"/>
      <c r="Y590" s="61"/>
      <c r="Z590" s="61"/>
      <c r="AA590" s="62">
        <v>602890</v>
      </c>
      <c r="AB590" s="61"/>
      <c r="AC590" s="61"/>
      <c r="AD590" s="62">
        <v>437851</v>
      </c>
      <c r="AE590" s="61"/>
      <c r="AF590" s="62">
        <v>407161</v>
      </c>
      <c r="AG590" s="61"/>
      <c r="AH590" s="61"/>
      <c r="AI590" s="62">
        <v>181072</v>
      </c>
      <c r="AJ590" s="61"/>
      <c r="AK590" s="61"/>
      <c r="AL590" s="61"/>
      <c r="AM590" s="61"/>
      <c r="AN590" s="61"/>
      <c r="AO590" s="61"/>
      <c r="AP590" s="62">
        <v>19162</v>
      </c>
      <c r="AQ590" s="61"/>
      <c r="AR590" s="61"/>
      <c r="AS590" s="61"/>
      <c r="AT590" s="61"/>
      <c r="AU590" s="61"/>
      <c r="AV590" s="61"/>
      <c r="AW590" s="61"/>
      <c r="AX590" s="61"/>
      <c r="AY590" s="62">
        <v>27583</v>
      </c>
      <c r="AZ590" s="61"/>
      <c r="BA590" s="62">
        <v>251913</v>
      </c>
      <c r="BB590" s="61"/>
      <c r="BC590" s="61"/>
      <c r="BD590" s="61"/>
      <c r="BE590" s="61"/>
      <c r="BF590" s="61"/>
      <c r="BG590" s="61"/>
      <c r="BH590" s="61"/>
      <c r="BI590" s="61"/>
      <c r="BJ590" s="61"/>
      <c r="BK590" s="62">
        <v>5425</v>
      </c>
      <c r="BL590" s="61"/>
      <c r="BM590" s="61"/>
      <c r="BN590" s="61"/>
      <c r="BO590" s="62">
        <v>-90846</v>
      </c>
    </row>
    <row r="591" spans="1:67" x14ac:dyDescent="0.2">
      <c r="A591" s="66" t="s">
        <v>97</v>
      </c>
      <c r="B591" s="56" t="s">
        <v>158</v>
      </c>
      <c r="C591" s="56" t="s">
        <v>396</v>
      </c>
      <c r="D591" s="56">
        <v>1991</v>
      </c>
      <c r="E591" s="58">
        <v>2243652</v>
      </c>
      <c r="F591" s="58">
        <v>2152806</v>
      </c>
      <c r="G591" s="59">
        <v>1934752</v>
      </c>
      <c r="H591" s="59">
        <v>308900</v>
      </c>
      <c r="I591" s="60">
        <v>0</v>
      </c>
      <c r="J591" s="58">
        <v>-90846</v>
      </c>
      <c r="K591" s="62">
        <v>37008</v>
      </c>
      <c r="L591" s="61"/>
      <c r="M591" s="61"/>
      <c r="N591" s="61"/>
      <c r="O591" s="61"/>
      <c r="P591" s="62">
        <v>139368</v>
      </c>
      <c r="Q591" s="61"/>
      <c r="R591" s="61"/>
      <c r="S591" s="61"/>
      <c r="T591" s="61"/>
      <c r="U591" s="61"/>
      <c r="V591" s="61"/>
      <c r="W591" s="62">
        <v>61865</v>
      </c>
      <c r="X591" s="61"/>
      <c r="Y591" s="61"/>
      <c r="Z591" s="61"/>
      <c r="AA591" s="62">
        <v>628481</v>
      </c>
      <c r="AB591" s="61"/>
      <c r="AC591" s="61"/>
      <c r="AD591" s="62">
        <v>458679</v>
      </c>
      <c r="AE591" s="61"/>
      <c r="AF591" s="62">
        <v>407764</v>
      </c>
      <c r="AG591" s="61"/>
      <c r="AH591" s="61"/>
      <c r="AI591" s="62">
        <v>201587</v>
      </c>
      <c r="AJ591" s="61"/>
      <c r="AK591" s="61"/>
      <c r="AL591" s="61"/>
      <c r="AM591" s="61"/>
      <c r="AN591" s="61"/>
      <c r="AO591" s="61"/>
      <c r="AP591" s="62">
        <v>19162</v>
      </c>
      <c r="AQ591" s="61"/>
      <c r="AR591" s="61"/>
      <c r="AS591" s="61"/>
      <c r="AT591" s="61"/>
      <c r="AU591" s="61"/>
      <c r="AV591" s="61"/>
      <c r="AW591" s="61"/>
      <c r="AX591" s="61"/>
      <c r="AY591" s="62">
        <v>31835</v>
      </c>
      <c r="AZ591" s="61"/>
      <c r="BA591" s="62">
        <v>252478</v>
      </c>
      <c r="BB591" s="61"/>
      <c r="BC591" s="61"/>
      <c r="BD591" s="61"/>
      <c r="BE591" s="61"/>
      <c r="BF591" s="61"/>
      <c r="BG591" s="61"/>
      <c r="BH591" s="61"/>
      <c r="BI591" s="61"/>
      <c r="BJ591" s="61"/>
      <c r="BK591" s="62">
        <v>5425</v>
      </c>
      <c r="BL591" s="61"/>
      <c r="BM591" s="61"/>
      <c r="BN591" s="61"/>
      <c r="BO591" s="62">
        <v>-90846</v>
      </c>
    </row>
    <row r="592" spans="1:67" x14ac:dyDescent="0.2">
      <c r="A592" s="66" t="s">
        <v>97</v>
      </c>
      <c r="B592" s="56" t="s">
        <v>158</v>
      </c>
      <c r="C592" s="56" t="s">
        <v>396</v>
      </c>
      <c r="D592" s="56">
        <v>1992</v>
      </c>
      <c r="E592" s="58">
        <v>2056583</v>
      </c>
      <c r="F592" s="58">
        <v>1965737</v>
      </c>
      <c r="G592" s="59">
        <v>1706200</v>
      </c>
      <c r="H592" s="59">
        <v>350383</v>
      </c>
      <c r="I592" s="60">
        <v>0</v>
      </c>
      <c r="J592" s="58">
        <v>-90846</v>
      </c>
      <c r="K592" s="62">
        <v>37008</v>
      </c>
      <c r="L592" s="61"/>
      <c r="M592" s="61"/>
      <c r="N592" s="61"/>
      <c r="O592" s="61"/>
      <c r="P592" s="62">
        <v>139368</v>
      </c>
      <c r="Q592" s="61"/>
      <c r="R592" s="61"/>
      <c r="S592" s="61"/>
      <c r="T592" s="61"/>
      <c r="U592" s="61"/>
      <c r="V592" s="61"/>
      <c r="W592" s="62">
        <v>61865</v>
      </c>
      <c r="X592" s="61"/>
      <c r="Y592" s="61"/>
      <c r="Z592" s="61"/>
      <c r="AA592" s="62">
        <v>372027</v>
      </c>
      <c r="AB592" s="61"/>
      <c r="AC592" s="61"/>
      <c r="AD592" s="62">
        <v>481454</v>
      </c>
      <c r="AE592" s="61"/>
      <c r="AF592" s="62">
        <v>412856</v>
      </c>
      <c r="AG592" s="61"/>
      <c r="AH592" s="61"/>
      <c r="AI592" s="62">
        <v>201622</v>
      </c>
      <c r="AJ592" s="61"/>
      <c r="AK592" s="61"/>
      <c r="AL592" s="61"/>
      <c r="AM592" s="61"/>
      <c r="AN592" s="61"/>
      <c r="AO592" s="61"/>
      <c r="AP592" s="62">
        <v>38531</v>
      </c>
      <c r="AQ592" s="61"/>
      <c r="AR592" s="62">
        <v>17139</v>
      </c>
      <c r="AS592" s="61"/>
      <c r="AT592" s="61"/>
      <c r="AU592" s="61"/>
      <c r="AV592" s="61"/>
      <c r="AW592" s="61"/>
      <c r="AX592" s="61"/>
      <c r="AY592" s="62">
        <v>36810</v>
      </c>
      <c r="AZ592" s="61"/>
      <c r="BA592" s="62">
        <v>252478</v>
      </c>
      <c r="BB592" s="61"/>
      <c r="BC592" s="61"/>
      <c r="BD592" s="61"/>
      <c r="BE592" s="61"/>
      <c r="BF592" s="61"/>
      <c r="BG592" s="61"/>
      <c r="BH592" s="61"/>
      <c r="BI592" s="61"/>
      <c r="BJ592" s="61"/>
      <c r="BK592" s="62">
        <v>5425</v>
      </c>
      <c r="BL592" s="61"/>
      <c r="BM592" s="61"/>
      <c r="BN592" s="61"/>
      <c r="BO592" s="62">
        <v>-90846</v>
      </c>
    </row>
    <row r="593" spans="1:67" x14ac:dyDescent="0.2">
      <c r="A593" s="66" t="s">
        <v>97</v>
      </c>
      <c r="B593" s="56" t="s">
        <v>158</v>
      </c>
      <c r="C593" s="56" t="s">
        <v>396</v>
      </c>
      <c r="D593" s="56">
        <v>1993</v>
      </c>
      <c r="E593" s="58">
        <v>2139818</v>
      </c>
      <c r="F593" s="58">
        <v>2048972</v>
      </c>
      <c r="G593" s="59">
        <v>1741558</v>
      </c>
      <c r="H593" s="59">
        <v>398260</v>
      </c>
      <c r="I593" s="60">
        <v>0</v>
      </c>
      <c r="J593" s="58">
        <v>-90846</v>
      </c>
      <c r="K593" s="62">
        <v>37008</v>
      </c>
      <c r="L593" s="61"/>
      <c r="M593" s="61"/>
      <c r="N593" s="61"/>
      <c r="O593" s="61"/>
      <c r="P593" s="62">
        <v>139368</v>
      </c>
      <c r="Q593" s="61"/>
      <c r="R593" s="61"/>
      <c r="S593" s="61"/>
      <c r="T593" s="61"/>
      <c r="U593" s="61"/>
      <c r="V593" s="61"/>
      <c r="W593" s="62">
        <v>61865</v>
      </c>
      <c r="X593" s="61"/>
      <c r="Y593" s="61"/>
      <c r="Z593" s="61"/>
      <c r="AA593" s="62">
        <v>381677</v>
      </c>
      <c r="AB593" s="61"/>
      <c r="AC593" s="61"/>
      <c r="AD593" s="62">
        <v>491978</v>
      </c>
      <c r="AE593" s="61"/>
      <c r="AF593" s="62">
        <v>419580</v>
      </c>
      <c r="AG593" s="61"/>
      <c r="AH593" s="61"/>
      <c r="AI593" s="62">
        <v>210082</v>
      </c>
      <c r="AJ593" s="61"/>
      <c r="AK593" s="61"/>
      <c r="AL593" s="61"/>
      <c r="AM593" s="61"/>
      <c r="AN593" s="61"/>
      <c r="AO593" s="61"/>
      <c r="AP593" s="62">
        <v>42074</v>
      </c>
      <c r="AQ593" s="61"/>
      <c r="AR593" s="62">
        <v>17526</v>
      </c>
      <c r="AS593" s="61"/>
      <c r="AT593" s="61"/>
      <c r="AU593" s="61"/>
      <c r="AV593" s="61"/>
      <c r="AW593" s="61"/>
      <c r="AX593" s="61"/>
      <c r="AY593" s="62">
        <v>36810</v>
      </c>
      <c r="AZ593" s="61"/>
      <c r="BA593" s="62">
        <v>296425</v>
      </c>
      <c r="BB593" s="61"/>
      <c r="BC593" s="61"/>
      <c r="BD593" s="61"/>
      <c r="BE593" s="61"/>
      <c r="BF593" s="61"/>
      <c r="BG593" s="61"/>
      <c r="BH593" s="61"/>
      <c r="BI593" s="61"/>
      <c r="BJ593" s="61"/>
      <c r="BK593" s="62">
        <v>5425</v>
      </c>
      <c r="BL593" s="61"/>
      <c r="BM593" s="61"/>
      <c r="BN593" s="61"/>
      <c r="BO593" s="62">
        <v>-90846</v>
      </c>
    </row>
    <row r="594" spans="1:67" x14ac:dyDescent="0.2">
      <c r="A594" s="66" t="s">
        <v>97</v>
      </c>
      <c r="B594" s="56" t="s">
        <v>158</v>
      </c>
      <c r="C594" s="56" t="s">
        <v>396</v>
      </c>
      <c r="D594" s="56">
        <v>1994</v>
      </c>
      <c r="E594" s="58">
        <v>2193742</v>
      </c>
      <c r="F594" s="58">
        <v>2009694</v>
      </c>
      <c r="G594" s="59">
        <v>1782596</v>
      </c>
      <c r="H594" s="59">
        <v>411146</v>
      </c>
      <c r="I594" s="60">
        <v>0</v>
      </c>
      <c r="J594" s="58">
        <v>-184048</v>
      </c>
      <c r="K594" s="62">
        <v>37008</v>
      </c>
      <c r="L594" s="61"/>
      <c r="M594" s="61"/>
      <c r="N594" s="61"/>
      <c r="O594" s="61"/>
      <c r="P594" s="62">
        <v>139368</v>
      </c>
      <c r="Q594" s="61"/>
      <c r="R594" s="61"/>
      <c r="S594" s="61"/>
      <c r="T594" s="61"/>
      <c r="U594" s="61"/>
      <c r="V594" s="61"/>
      <c r="W594" s="62">
        <v>61865</v>
      </c>
      <c r="X594" s="61"/>
      <c r="Y594" s="61"/>
      <c r="Z594" s="61"/>
      <c r="AA594" s="62">
        <v>383767</v>
      </c>
      <c r="AB594" s="61"/>
      <c r="AC594" s="61"/>
      <c r="AD594" s="62">
        <v>506659</v>
      </c>
      <c r="AE594" s="61"/>
      <c r="AF594" s="62">
        <v>421770</v>
      </c>
      <c r="AG594" s="61"/>
      <c r="AH594" s="61"/>
      <c r="AI594" s="62">
        <v>232159</v>
      </c>
      <c r="AJ594" s="61"/>
      <c r="AK594" s="61"/>
      <c r="AL594" s="61"/>
      <c r="AM594" s="61"/>
      <c r="AN594" s="61"/>
      <c r="AO594" s="61"/>
      <c r="AP594" s="62">
        <v>45882</v>
      </c>
      <c r="AQ594" s="61"/>
      <c r="AR594" s="62">
        <v>26604</v>
      </c>
      <c r="AS594" s="61"/>
      <c r="AT594" s="61"/>
      <c r="AU594" s="61"/>
      <c r="AV594" s="61"/>
      <c r="AW594" s="61"/>
      <c r="AX594" s="61"/>
      <c r="AY594" s="62">
        <v>36810</v>
      </c>
      <c r="AZ594" s="61"/>
      <c r="BA594" s="62">
        <v>296425</v>
      </c>
      <c r="BB594" s="61"/>
      <c r="BC594" s="61"/>
      <c r="BD594" s="61"/>
      <c r="BE594" s="61"/>
      <c r="BF594" s="61"/>
      <c r="BG594" s="61"/>
      <c r="BH594" s="61"/>
      <c r="BI594" s="61"/>
      <c r="BJ594" s="61"/>
      <c r="BK594" s="62">
        <v>5425</v>
      </c>
      <c r="BL594" s="61"/>
      <c r="BM594" s="61"/>
      <c r="BN594" s="61"/>
      <c r="BO594" s="62">
        <v>-184048</v>
      </c>
    </row>
    <row r="595" spans="1:67" x14ac:dyDescent="0.2">
      <c r="A595" s="66" t="s">
        <v>97</v>
      </c>
      <c r="B595" s="56" t="s">
        <v>158</v>
      </c>
      <c r="C595" s="56" t="s">
        <v>396</v>
      </c>
      <c r="D595" s="56">
        <v>1995</v>
      </c>
      <c r="E595" s="58">
        <v>2443951</v>
      </c>
      <c r="F595" s="58">
        <v>2223753</v>
      </c>
      <c r="G595" s="59">
        <v>2033138</v>
      </c>
      <c r="H595" s="59">
        <v>410813</v>
      </c>
      <c r="I595" s="60">
        <v>0</v>
      </c>
      <c r="J595" s="58">
        <v>-220198</v>
      </c>
      <c r="K595" s="62">
        <v>37008</v>
      </c>
      <c r="L595" s="61"/>
      <c r="M595" s="61"/>
      <c r="N595" s="61"/>
      <c r="O595" s="61"/>
      <c r="P595" s="62">
        <v>139368</v>
      </c>
      <c r="Q595" s="62">
        <v>85119</v>
      </c>
      <c r="R595" s="61"/>
      <c r="S595" s="61"/>
      <c r="T595" s="61"/>
      <c r="U595" s="61"/>
      <c r="V595" s="61"/>
      <c r="W595" s="62">
        <v>61865</v>
      </c>
      <c r="X595" s="61"/>
      <c r="Y595" s="61"/>
      <c r="Z595" s="61"/>
      <c r="AA595" s="62">
        <v>429589</v>
      </c>
      <c r="AB595" s="61"/>
      <c r="AC595" s="61"/>
      <c r="AD595" s="62">
        <v>582444</v>
      </c>
      <c r="AE595" s="61"/>
      <c r="AF595" s="62">
        <v>459277</v>
      </c>
      <c r="AG595" s="61"/>
      <c r="AH595" s="61"/>
      <c r="AI595" s="62">
        <v>238468</v>
      </c>
      <c r="AJ595" s="61"/>
      <c r="AK595" s="61"/>
      <c r="AL595" s="61"/>
      <c r="AM595" s="61"/>
      <c r="AN595" s="61"/>
      <c r="AO595" s="61"/>
      <c r="AP595" s="62">
        <v>42072</v>
      </c>
      <c r="AQ595" s="61"/>
      <c r="AR595" s="62">
        <v>29628</v>
      </c>
      <c r="AS595" s="61"/>
      <c r="AT595" s="61"/>
      <c r="AU595" s="61"/>
      <c r="AV595" s="61"/>
      <c r="AW595" s="61"/>
      <c r="AX595" s="61"/>
      <c r="AY595" s="62">
        <v>37263</v>
      </c>
      <c r="AZ595" s="61"/>
      <c r="BA595" s="62">
        <v>296425</v>
      </c>
      <c r="BB595" s="61"/>
      <c r="BC595" s="61"/>
      <c r="BD595" s="61"/>
      <c r="BE595" s="61"/>
      <c r="BF595" s="61"/>
      <c r="BG595" s="61"/>
      <c r="BH595" s="61"/>
      <c r="BI595" s="61"/>
      <c r="BJ595" s="61"/>
      <c r="BK595" s="62">
        <v>5425</v>
      </c>
      <c r="BL595" s="61"/>
      <c r="BM595" s="61"/>
      <c r="BN595" s="61"/>
      <c r="BO595" s="62">
        <v>-220198</v>
      </c>
    </row>
    <row r="596" spans="1:67" x14ac:dyDescent="0.2">
      <c r="A596" s="66" t="s">
        <v>97</v>
      </c>
      <c r="B596" s="56" t="s">
        <v>158</v>
      </c>
      <c r="C596" s="56" t="s">
        <v>396</v>
      </c>
      <c r="D596" s="56">
        <v>1996</v>
      </c>
      <c r="E596" s="58">
        <v>2728792</v>
      </c>
      <c r="F596" s="58">
        <v>2496034</v>
      </c>
      <c r="G596" s="59">
        <v>2151285</v>
      </c>
      <c r="H596" s="59">
        <v>577507</v>
      </c>
      <c r="I596" s="60">
        <v>0</v>
      </c>
      <c r="J596" s="58">
        <v>-232758</v>
      </c>
      <c r="K596" s="62">
        <v>37008</v>
      </c>
      <c r="L596" s="61"/>
      <c r="M596" s="61"/>
      <c r="N596" s="61"/>
      <c r="O596" s="61"/>
      <c r="P596" s="62">
        <v>139368</v>
      </c>
      <c r="Q596" s="62">
        <v>85119</v>
      </c>
      <c r="R596" s="61"/>
      <c r="S596" s="61"/>
      <c r="T596" s="61"/>
      <c r="U596" s="61"/>
      <c r="V596" s="61"/>
      <c r="W596" s="62">
        <v>61865</v>
      </c>
      <c r="X596" s="61"/>
      <c r="Y596" s="61"/>
      <c r="Z596" s="61"/>
      <c r="AA596" s="62">
        <v>463503</v>
      </c>
      <c r="AB596" s="61"/>
      <c r="AC596" s="61"/>
      <c r="AD596" s="62">
        <v>608441</v>
      </c>
      <c r="AE596" s="61"/>
      <c r="AF596" s="62">
        <v>511492</v>
      </c>
      <c r="AG596" s="61"/>
      <c r="AH596" s="61"/>
      <c r="AI596" s="62">
        <v>244489</v>
      </c>
      <c r="AJ596" s="61"/>
      <c r="AK596" s="61"/>
      <c r="AL596" s="61"/>
      <c r="AM596" s="61"/>
      <c r="AN596" s="61"/>
      <c r="AO596" s="61"/>
      <c r="AP596" s="62">
        <v>42751</v>
      </c>
      <c r="AQ596" s="61"/>
      <c r="AR596" s="62">
        <v>34369</v>
      </c>
      <c r="AS596" s="61"/>
      <c r="AT596" s="61"/>
      <c r="AU596" s="61"/>
      <c r="AV596" s="61"/>
      <c r="AW596" s="61"/>
      <c r="AX596" s="61"/>
      <c r="AY596" s="62">
        <v>39964</v>
      </c>
      <c r="AZ596" s="61"/>
      <c r="BA596" s="62">
        <v>454998</v>
      </c>
      <c r="BB596" s="61"/>
      <c r="BC596" s="61"/>
      <c r="BD596" s="61"/>
      <c r="BE596" s="61"/>
      <c r="BF596" s="61"/>
      <c r="BG596" s="61"/>
      <c r="BH596" s="61"/>
      <c r="BI596" s="61"/>
      <c r="BJ596" s="61"/>
      <c r="BK596" s="62">
        <v>5425</v>
      </c>
      <c r="BL596" s="61"/>
      <c r="BM596" s="61"/>
      <c r="BN596" s="61"/>
      <c r="BO596" s="62">
        <v>-232758</v>
      </c>
    </row>
    <row r="597" spans="1:67" x14ac:dyDescent="0.2">
      <c r="A597" s="66" t="s">
        <v>97</v>
      </c>
      <c r="B597" s="56" t="s">
        <v>158</v>
      </c>
      <c r="C597" s="56" t="s">
        <v>396</v>
      </c>
      <c r="D597" s="56">
        <v>1997</v>
      </c>
      <c r="E597" s="58">
        <v>2836045</v>
      </c>
      <c r="F597" s="58">
        <v>2586887</v>
      </c>
      <c r="G597" s="59">
        <v>2331506</v>
      </c>
      <c r="H597" s="59">
        <v>504539</v>
      </c>
      <c r="I597" s="60">
        <v>0</v>
      </c>
      <c r="J597" s="58">
        <v>-249158</v>
      </c>
      <c r="K597" s="62">
        <v>37008</v>
      </c>
      <c r="L597" s="61"/>
      <c r="M597" s="61"/>
      <c r="N597" s="61"/>
      <c r="O597" s="61"/>
      <c r="P597" s="62">
        <v>139368</v>
      </c>
      <c r="Q597" s="62">
        <v>85119</v>
      </c>
      <c r="R597" s="61"/>
      <c r="S597" s="61"/>
      <c r="T597" s="61"/>
      <c r="U597" s="61"/>
      <c r="V597" s="61"/>
      <c r="W597" s="62">
        <v>61865</v>
      </c>
      <c r="X597" s="61"/>
      <c r="Y597" s="61"/>
      <c r="Z597" s="61"/>
      <c r="AA597" s="62">
        <v>498161</v>
      </c>
      <c r="AB597" s="61"/>
      <c r="AC597" s="61"/>
      <c r="AD597" s="62">
        <v>810186</v>
      </c>
      <c r="AE597" s="61"/>
      <c r="AF597" s="62">
        <v>543645</v>
      </c>
      <c r="AG597" s="61"/>
      <c r="AH597" s="61"/>
      <c r="AI597" s="62">
        <v>156154</v>
      </c>
      <c r="AJ597" s="61"/>
      <c r="AK597" s="61"/>
      <c r="AL597" s="61"/>
      <c r="AM597" s="61"/>
      <c r="AN597" s="61"/>
      <c r="AO597" s="61"/>
      <c r="AP597" s="62">
        <v>45017</v>
      </c>
      <c r="AQ597" s="61"/>
      <c r="AR597" s="62">
        <v>34369</v>
      </c>
      <c r="AS597" s="61"/>
      <c r="AT597" s="61"/>
      <c r="AU597" s="61"/>
      <c r="AV597" s="61"/>
      <c r="AW597" s="61"/>
      <c r="AX597" s="61"/>
      <c r="AY597" s="62">
        <v>39964</v>
      </c>
      <c r="AZ597" s="61"/>
      <c r="BA597" s="62">
        <v>379764</v>
      </c>
      <c r="BB597" s="61"/>
      <c r="BC597" s="61"/>
      <c r="BD597" s="61"/>
      <c r="BE597" s="61"/>
      <c r="BF597" s="61"/>
      <c r="BG597" s="61"/>
      <c r="BH597" s="61"/>
      <c r="BI597" s="61"/>
      <c r="BJ597" s="61"/>
      <c r="BK597" s="62">
        <v>5425</v>
      </c>
      <c r="BL597" s="61"/>
      <c r="BM597" s="61"/>
      <c r="BN597" s="61"/>
      <c r="BO597" s="62">
        <v>-249158</v>
      </c>
    </row>
    <row r="598" spans="1:67" x14ac:dyDescent="0.2">
      <c r="A598" s="66" t="s">
        <v>97</v>
      </c>
      <c r="B598" s="56" t="s">
        <v>158</v>
      </c>
      <c r="C598" s="56" t="s">
        <v>397</v>
      </c>
      <c r="D598" s="56">
        <v>1989</v>
      </c>
      <c r="E598" s="58">
        <v>226067</v>
      </c>
      <c r="F598" s="58">
        <v>221354</v>
      </c>
      <c r="G598" s="59">
        <v>171863</v>
      </c>
      <c r="H598" s="59">
        <v>54204</v>
      </c>
      <c r="I598" s="60">
        <v>0</v>
      </c>
      <c r="J598" s="58">
        <v>-4713</v>
      </c>
      <c r="K598" s="62">
        <v>6970</v>
      </c>
      <c r="L598" s="61"/>
      <c r="M598" s="61"/>
      <c r="N598" s="61"/>
      <c r="O598" s="61"/>
      <c r="P598" s="62">
        <v>28576</v>
      </c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2">
        <v>90683</v>
      </c>
      <c r="AB598" s="61"/>
      <c r="AC598" s="61"/>
      <c r="AD598" s="61">
        <v>994</v>
      </c>
      <c r="AE598" s="61"/>
      <c r="AF598" s="62">
        <v>7510</v>
      </c>
      <c r="AG598" s="61"/>
      <c r="AH598" s="61"/>
      <c r="AI598" s="62">
        <v>37130</v>
      </c>
      <c r="AJ598" s="61"/>
      <c r="AK598" s="61"/>
      <c r="AL598" s="61"/>
      <c r="AM598" s="61"/>
      <c r="AN598" s="61"/>
      <c r="AO598" s="61"/>
      <c r="AP598" s="62">
        <v>3411</v>
      </c>
      <c r="AQ598" s="61"/>
      <c r="AR598" s="61"/>
      <c r="AS598" s="61"/>
      <c r="AT598" s="61"/>
      <c r="AU598" s="61"/>
      <c r="AV598" s="61"/>
      <c r="AW598" s="61"/>
      <c r="AX598" s="61"/>
      <c r="AY598" s="62">
        <v>2438</v>
      </c>
      <c r="AZ598" s="61"/>
      <c r="BA598" s="62">
        <v>46604</v>
      </c>
      <c r="BB598" s="61"/>
      <c r="BC598" s="61"/>
      <c r="BD598" s="61"/>
      <c r="BE598" s="61"/>
      <c r="BF598" s="61"/>
      <c r="BG598" s="61"/>
      <c r="BH598" s="61"/>
      <c r="BI598" s="61"/>
      <c r="BJ598" s="61"/>
      <c r="BK598" s="62">
        <v>1751</v>
      </c>
      <c r="BL598" s="61"/>
      <c r="BM598" s="61"/>
      <c r="BN598" s="61"/>
      <c r="BO598" s="62">
        <v>-4713</v>
      </c>
    </row>
    <row r="599" spans="1:67" x14ac:dyDescent="0.2">
      <c r="A599" s="66" t="s">
        <v>97</v>
      </c>
      <c r="B599" s="56" t="s">
        <v>158</v>
      </c>
      <c r="C599" s="56" t="s">
        <v>397</v>
      </c>
      <c r="D599" s="56">
        <v>1990</v>
      </c>
      <c r="E599" s="58">
        <v>307377</v>
      </c>
      <c r="F599" s="58">
        <v>302664</v>
      </c>
      <c r="G599" s="59">
        <v>254823</v>
      </c>
      <c r="H599" s="59">
        <v>52554</v>
      </c>
      <c r="I599" s="60">
        <v>0</v>
      </c>
      <c r="J599" s="58">
        <v>-4713</v>
      </c>
      <c r="K599" s="62">
        <v>6970</v>
      </c>
      <c r="L599" s="61"/>
      <c r="M599" s="61"/>
      <c r="N599" s="61"/>
      <c r="O599" s="61"/>
      <c r="P599" s="62">
        <v>28576</v>
      </c>
      <c r="Q599" s="61"/>
      <c r="R599" s="61"/>
      <c r="S599" s="61"/>
      <c r="T599" s="61"/>
      <c r="U599" s="61"/>
      <c r="V599" s="61"/>
      <c r="W599" s="62">
        <v>74299</v>
      </c>
      <c r="X599" s="61"/>
      <c r="Y599" s="61"/>
      <c r="Z599" s="61"/>
      <c r="AA599" s="62">
        <v>98215</v>
      </c>
      <c r="AB599" s="61"/>
      <c r="AC599" s="61"/>
      <c r="AD599" s="62">
        <v>1090</v>
      </c>
      <c r="AE599" s="61"/>
      <c r="AF599" s="62">
        <v>7510</v>
      </c>
      <c r="AG599" s="61"/>
      <c r="AH599" s="61"/>
      <c r="AI599" s="62">
        <v>38163</v>
      </c>
      <c r="AJ599" s="61"/>
      <c r="AK599" s="61"/>
      <c r="AL599" s="61"/>
      <c r="AM599" s="61"/>
      <c r="AN599" s="61"/>
      <c r="AO599" s="61"/>
      <c r="AP599" s="62">
        <v>3411</v>
      </c>
      <c r="AQ599" s="61"/>
      <c r="AR599" s="61"/>
      <c r="AS599" s="61"/>
      <c r="AT599" s="61"/>
      <c r="AU599" s="61"/>
      <c r="AV599" s="61"/>
      <c r="AW599" s="61"/>
      <c r="AX599" s="61"/>
      <c r="AY599" s="62">
        <v>2438</v>
      </c>
      <c r="AZ599" s="61"/>
      <c r="BA599" s="62">
        <v>44364</v>
      </c>
      <c r="BB599" s="61"/>
      <c r="BC599" s="61"/>
      <c r="BD599" s="61"/>
      <c r="BE599" s="61"/>
      <c r="BF599" s="61"/>
      <c r="BG599" s="61"/>
      <c r="BH599" s="61"/>
      <c r="BI599" s="61"/>
      <c r="BJ599" s="61"/>
      <c r="BK599" s="62">
        <v>2341</v>
      </c>
      <c r="BL599" s="61"/>
      <c r="BM599" s="61"/>
      <c r="BN599" s="61"/>
      <c r="BO599" s="62">
        <v>-4713</v>
      </c>
    </row>
    <row r="600" spans="1:67" x14ac:dyDescent="0.2">
      <c r="A600" s="66" t="s">
        <v>97</v>
      </c>
      <c r="B600" s="56" t="s">
        <v>158</v>
      </c>
      <c r="C600" s="56" t="s">
        <v>397</v>
      </c>
      <c r="D600" s="56">
        <v>1991</v>
      </c>
      <c r="E600" s="58">
        <v>309502</v>
      </c>
      <c r="F600" s="58">
        <v>304789</v>
      </c>
      <c r="G600" s="59">
        <v>256826</v>
      </c>
      <c r="H600" s="59">
        <v>52676</v>
      </c>
      <c r="I600" s="60">
        <v>0</v>
      </c>
      <c r="J600" s="58">
        <v>-4713</v>
      </c>
      <c r="K600" s="62">
        <v>6970</v>
      </c>
      <c r="L600" s="61"/>
      <c r="M600" s="61"/>
      <c r="N600" s="61"/>
      <c r="O600" s="61"/>
      <c r="P600" s="62">
        <v>28576</v>
      </c>
      <c r="Q600" s="61"/>
      <c r="R600" s="61"/>
      <c r="S600" s="61"/>
      <c r="T600" s="61"/>
      <c r="U600" s="61"/>
      <c r="V600" s="61"/>
      <c r="W600" s="62">
        <v>74299</v>
      </c>
      <c r="X600" s="61"/>
      <c r="Y600" s="61"/>
      <c r="Z600" s="61"/>
      <c r="AA600" s="62">
        <v>100226</v>
      </c>
      <c r="AB600" s="61"/>
      <c r="AC600" s="61"/>
      <c r="AD600" s="62">
        <v>1090</v>
      </c>
      <c r="AE600" s="61"/>
      <c r="AF600" s="62">
        <v>7772</v>
      </c>
      <c r="AG600" s="61"/>
      <c r="AH600" s="61"/>
      <c r="AI600" s="62">
        <v>37893</v>
      </c>
      <c r="AJ600" s="61"/>
      <c r="AK600" s="61"/>
      <c r="AL600" s="61"/>
      <c r="AM600" s="61"/>
      <c r="AN600" s="61"/>
      <c r="AO600" s="61"/>
      <c r="AP600" s="62">
        <v>3411</v>
      </c>
      <c r="AQ600" s="61"/>
      <c r="AR600" s="61"/>
      <c r="AS600" s="61"/>
      <c r="AT600" s="61"/>
      <c r="AU600" s="61"/>
      <c r="AV600" s="61"/>
      <c r="AW600" s="61"/>
      <c r="AX600" s="61"/>
      <c r="AY600" s="62">
        <v>2538</v>
      </c>
      <c r="AZ600" s="61"/>
      <c r="BA600" s="62">
        <v>44364</v>
      </c>
      <c r="BB600" s="61"/>
      <c r="BC600" s="61"/>
      <c r="BD600" s="61"/>
      <c r="BE600" s="61"/>
      <c r="BF600" s="61"/>
      <c r="BG600" s="61"/>
      <c r="BH600" s="61"/>
      <c r="BI600" s="61"/>
      <c r="BJ600" s="61"/>
      <c r="BK600" s="62">
        <v>2363</v>
      </c>
      <c r="BL600" s="61"/>
      <c r="BM600" s="61"/>
      <c r="BN600" s="61"/>
      <c r="BO600" s="62">
        <v>-4713</v>
      </c>
    </row>
    <row r="601" spans="1:67" x14ac:dyDescent="0.2">
      <c r="A601" s="66" t="s">
        <v>97</v>
      </c>
      <c r="B601" s="56" t="s">
        <v>158</v>
      </c>
      <c r="C601" s="56" t="s">
        <v>397</v>
      </c>
      <c r="D601" s="56">
        <v>1992</v>
      </c>
      <c r="E601" s="58">
        <v>311455</v>
      </c>
      <c r="F601" s="58">
        <v>306742</v>
      </c>
      <c r="G601" s="59">
        <v>257845</v>
      </c>
      <c r="H601" s="59">
        <v>53610</v>
      </c>
      <c r="I601" s="60">
        <v>0</v>
      </c>
      <c r="J601" s="58">
        <v>-4713</v>
      </c>
      <c r="K601" s="62">
        <v>6970</v>
      </c>
      <c r="L601" s="61"/>
      <c r="M601" s="61"/>
      <c r="N601" s="61"/>
      <c r="O601" s="61"/>
      <c r="P601" s="62">
        <v>28576</v>
      </c>
      <c r="Q601" s="61"/>
      <c r="R601" s="61"/>
      <c r="S601" s="61"/>
      <c r="T601" s="61"/>
      <c r="U601" s="61"/>
      <c r="V601" s="61"/>
      <c r="W601" s="62">
        <v>74299</v>
      </c>
      <c r="X601" s="61"/>
      <c r="Y601" s="61"/>
      <c r="Z601" s="61"/>
      <c r="AA601" s="62">
        <v>100665</v>
      </c>
      <c r="AB601" s="61"/>
      <c r="AC601" s="61"/>
      <c r="AD601" s="62">
        <v>1329</v>
      </c>
      <c r="AE601" s="61"/>
      <c r="AF601" s="62">
        <v>7772</v>
      </c>
      <c r="AG601" s="61"/>
      <c r="AH601" s="61"/>
      <c r="AI601" s="62">
        <v>38234</v>
      </c>
      <c r="AJ601" s="61"/>
      <c r="AK601" s="61"/>
      <c r="AL601" s="61"/>
      <c r="AM601" s="61"/>
      <c r="AN601" s="61"/>
      <c r="AO601" s="61"/>
      <c r="AP601" s="62">
        <v>4345</v>
      </c>
      <c r="AQ601" s="61"/>
      <c r="AR601" s="61"/>
      <c r="AS601" s="61"/>
      <c r="AT601" s="61"/>
      <c r="AU601" s="61"/>
      <c r="AV601" s="61"/>
      <c r="AW601" s="61"/>
      <c r="AX601" s="61"/>
      <c r="AY601" s="62">
        <v>2538</v>
      </c>
      <c r="AZ601" s="61"/>
      <c r="BA601" s="62">
        <v>44364</v>
      </c>
      <c r="BB601" s="61"/>
      <c r="BC601" s="61"/>
      <c r="BD601" s="61"/>
      <c r="BE601" s="61"/>
      <c r="BF601" s="61"/>
      <c r="BG601" s="61"/>
      <c r="BH601" s="61"/>
      <c r="BI601" s="61"/>
      <c r="BJ601" s="61"/>
      <c r="BK601" s="62">
        <v>2363</v>
      </c>
      <c r="BL601" s="61"/>
      <c r="BM601" s="61"/>
      <c r="BN601" s="61"/>
      <c r="BO601" s="62">
        <v>-4713</v>
      </c>
    </row>
    <row r="602" spans="1:67" x14ac:dyDescent="0.2">
      <c r="A602" s="66" t="s">
        <v>97</v>
      </c>
      <c r="B602" s="56" t="s">
        <v>158</v>
      </c>
      <c r="C602" s="56" t="s">
        <v>397</v>
      </c>
      <c r="D602" s="56">
        <v>1993</v>
      </c>
      <c r="E602" s="58">
        <v>318580</v>
      </c>
      <c r="F602" s="58">
        <v>313867</v>
      </c>
      <c r="G602" s="59">
        <v>264062</v>
      </c>
      <c r="H602" s="59">
        <v>54518</v>
      </c>
      <c r="I602" s="60">
        <v>0</v>
      </c>
      <c r="J602" s="58">
        <v>-4713</v>
      </c>
      <c r="K602" s="62">
        <v>6970</v>
      </c>
      <c r="L602" s="61"/>
      <c r="M602" s="61"/>
      <c r="N602" s="61"/>
      <c r="O602" s="61"/>
      <c r="P602" s="62">
        <v>28576</v>
      </c>
      <c r="Q602" s="61"/>
      <c r="R602" s="61"/>
      <c r="S602" s="61"/>
      <c r="T602" s="61"/>
      <c r="U602" s="61"/>
      <c r="V602" s="61"/>
      <c r="W602" s="62">
        <v>74299</v>
      </c>
      <c r="X602" s="61"/>
      <c r="Y602" s="61"/>
      <c r="Z602" s="61"/>
      <c r="AA602" s="62">
        <v>102812</v>
      </c>
      <c r="AB602" s="61"/>
      <c r="AC602" s="61"/>
      <c r="AD602" s="62">
        <v>1641</v>
      </c>
      <c r="AE602" s="61"/>
      <c r="AF602" s="62">
        <v>10163</v>
      </c>
      <c r="AG602" s="61"/>
      <c r="AH602" s="61"/>
      <c r="AI602" s="62">
        <v>39601</v>
      </c>
      <c r="AJ602" s="61"/>
      <c r="AK602" s="61"/>
      <c r="AL602" s="61"/>
      <c r="AM602" s="61"/>
      <c r="AN602" s="61"/>
      <c r="AO602" s="61"/>
      <c r="AP602" s="62">
        <v>4345</v>
      </c>
      <c r="AQ602" s="61"/>
      <c r="AR602" s="61"/>
      <c r="AS602" s="61"/>
      <c r="AT602" s="61"/>
      <c r="AU602" s="61"/>
      <c r="AV602" s="61"/>
      <c r="AW602" s="61"/>
      <c r="AX602" s="61"/>
      <c r="AY602" s="62">
        <v>3446</v>
      </c>
      <c r="AZ602" s="61"/>
      <c r="BA602" s="62">
        <v>44364</v>
      </c>
      <c r="BB602" s="61"/>
      <c r="BC602" s="61"/>
      <c r="BD602" s="61"/>
      <c r="BE602" s="61"/>
      <c r="BF602" s="61"/>
      <c r="BG602" s="61"/>
      <c r="BH602" s="61"/>
      <c r="BI602" s="61"/>
      <c r="BJ602" s="61"/>
      <c r="BK602" s="62">
        <v>2363</v>
      </c>
      <c r="BL602" s="61"/>
      <c r="BM602" s="61"/>
      <c r="BN602" s="61"/>
      <c r="BO602" s="62">
        <v>-4713</v>
      </c>
    </row>
    <row r="603" spans="1:67" x14ac:dyDescent="0.2">
      <c r="A603" s="66" t="s">
        <v>97</v>
      </c>
      <c r="B603" s="56" t="s">
        <v>158</v>
      </c>
      <c r="C603" s="56" t="s">
        <v>397</v>
      </c>
      <c r="D603" s="56">
        <v>1994</v>
      </c>
      <c r="E603" s="58">
        <v>301626</v>
      </c>
      <c r="F603" s="58">
        <v>282236</v>
      </c>
      <c r="G603" s="59">
        <v>275174</v>
      </c>
      <c r="H603" s="59">
        <v>26452</v>
      </c>
      <c r="I603" s="60">
        <v>0</v>
      </c>
      <c r="J603" s="58">
        <v>-19390</v>
      </c>
      <c r="K603" s="62">
        <v>6970</v>
      </c>
      <c r="L603" s="61"/>
      <c r="M603" s="61"/>
      <c r="N603" s="61"/>
      <c r="O603" s="61"/>
      <c r="P603" s="62">
        <v>28576</v>
      </c>
      <c r="Q603" s="61"/>
      <c r="R603" s="61"/>
      <c r="S603" s="61"/>
      <c r="T603" s="61"/>
      <c r="U603" s="61"/>
      <c r="V603" s="61"/>
      <c r="W603" s="62">
        <v>74299</v>
      </c>
      <c r="X603" s="61"/>
      <c r="Y603" s="61"/>
      <c r="Z603" s="61"/>
      <c r="AA603" s="62">
        <v>112264</v>
      </c>
      <c r="AB603" s="61"/>
      <c r="AC603" s="61"/>
      <c r="AD603" s="62">
        <v>2276</v>
      </c>
      <c r="AE603" s="61"/>
      <c r="AF603" s="62">
        <v>10595</v>
      </c>
      <c r="AG603" s="61"/>
      <c r="AH603" s="61"/>
      <c r="AI603" s="62">
        <v>40194</v>
      </c>
      <c r="AJ603" s="61"/>
      <c r="AK603" s="61"/>
      <c r="AL603" s="61"/>
      <c r="AM603" s="61"/>
      <c r="AN603" s="61"/>
      <c r="AO603" s="61"/>
      <c r="AP603" s="62">
        <v>4777</v>
      </c>
      <c r="AQ603" s="61"/>
      <c r="AR603" s="61"/>
      <c r="AS603" s="61"/>
      <c r="AT603" s="61"/>
      <c r="AU603" s="61"/>
      <c r="AV603" s="61"/>
      <c r="AW603" s="61"/>
      <c r="AX603" s="61"/>
      <c r="AY603" s="62">
        <v>4129</v>
      </c>
      <c r="AZ603" s="61"/>
      <c r="BA603" s="62">
        <v>15113</v>
      </c>
      <c r="BB603" s="61"/>
      <c r="BC603" s="61"/>
      <c r="BD603" s="61"/>
      <c r="BE603" s="61"/>
      <c r="BF603" s="61"/>
      <c r="BG603" s="61"/>
      <c r="BH603" s="61"/>
      <c r="BI603" s="61"/>
      <c r="BJ603" s="61"/>
      <c r="BK603" s="62">
        <v>2433</v>
      </c>
      <c r="BL603" s="61"/>
      <c r="BM603" s="61"/>
      <c r="BN603" s="61"/>
      <c r="BO603" s="62">
        <v>-19390</v>
      </c>
    </row>
    <row r="604" spans="1:67" x14ac:dyDescent="0.2">
      <c r="A604" s="66" t="s">
        <v>97</v>
      </c>
      <c r="B604" s="56" t="s">
        <v>158</v>
      </c>
      <c r="C604" s="56" t="s">
        <v>397</v>
      </c>
      <c r="D604" s="56">
        <v>1995</v>
      </c>
      <c r="E604" s="58">
        <v>326317</v>
      </c>
      <c r="F604" s="58">
        <v>306927</v>
      </c>
      <c r="G604" s="59">
        <v>299865</v>
      </c>
      <c r="H604" s="59">
        <v>26452</v>
      </c>
      <c r="I604" s="60">
        <v>0</v>
      </c>
      <c r="J604" s="58">
        <v>-19390</v>
      </c>
      <c r="K604" s="62">
        <v>6970</v>
      </c>
      <c r="L604" s="61"/>
      <c r="M604" s="61"/>
      <c r="N604" s="61"/>
      <c r="O604" s="61"/>
      <c r="P604" s="62">
        <v>28576</v>
      </c>
      <c r="Q604" s="61"/>
      <c r="R604" s="61"/>
      <c r="S604" s="61"/>
      <c r="T604" s="61"/>
      <c r="U604" s="61"/>
      <c r="V604" s="61"/>
      <c r="W604" s="62">
        <v>74299</v>
      </c>
      <c r="X604" s="61"/>
      <c r="Y604" s="61"/>
      <c r="Z604" s="61"/>
      <c r="AA604" s="62">
        <v>134387</v>
      </c>
      <c r="AB604" s="61"/>
      <c r="AC604" s="61"/>
      <c r="AD604" s="62">
        <v>3550</v>
      </c>
      <c r="AE604" s="61"/>
      <c r="AF604" s="62">
        <v>10595</v>
      </c>
      <c r="AG604" s="61"/>
      <c r="AH604" s="61"/>
      <c r="AI604" s="62">
        <v>41488</v>
      </c>
      <c r="AJ604" s="61"/>
      <c r="AK604" s="61"/>
      <c r="AL604" s="61"/>
      <c r="AM604" s="61"/>
      <c r="AN604" s="61"/>
      <c r="AO604" s="61"/>
      <c r="AP604" s="62">
        <v>4777</v>
      </c>
      <c r="AQ604" s="61"/>
      <c r="AR604" s="61"/>
      <c r="AS604" s="61"/>
      <c r="AT604" s="61"/>
      <c r="AU604" s="61"/>
      <c r="AV604" s="61"/>
      <c r="AW604" s="61"/>
      <c r="AX604" s="61"/>
      <c r="AY604" s="62">
        <v>4129</v>
      </c>
      <c r="AZ604" s="61"/>
      <c r="BA604" s="62">
        <v>15113</v>
      </c>
      <c r="BB604" s="61"/>
      <c r="BC604" s="61"/>
      <c r="BD604" s="61"/>
      <c r="BE604" s="61"/>
      <c r="BF604" s="61"/>
      <c r="BG604" s="61"/>
      <c r="BH604" s="61"/>
      <c r="BI604" s="61"/>
      <c r="BJ604" s="61"/>
      <c r="BK604" s="62">
        <v>2433</v>
      </c>
      <c r="BL604" s="61"/>
      <c r="BM604" s="61"/>
      <c r="BN604" s="61"/>
      <c r="BO604" s="62">
        <v>-19390</v>
      </c>
    </row>
    <row r="605" spans="1:67" x14ac:dyDescent="0.2">
      <c r="A605" s="66" t="s">
        <v>97</v>
      </c>
      <c r="B605" s="56" t="s">
        <v>158</v>
      </c>
      <c r="C605" s="56" t="s">
        <v>397</v>
      </c>
      <c r="D605" s="56">
        <v>1996</v>
      </c>
      <c r="E605" s="58">
        <v>346988</v>
      </c>
      <c r="F605" s="58">
        <v>327598</v>
      </c>
      <c r="G605" s="59">
        <v>317071</v>
      </c>
      <c r="H605" s="59">
        <v>29917</v>
      </c>
      <c r="I605" s="60">
        <v>0</v>
      </c>
      <c r="J605" s="58">
        <v>-19390</v>
      </c>
      <c r="K605" s="62">
        <v>6970</v>
      </c>
      <c r="L605" s="61"/>
      <c r="M605" s="61"/>
      <c r="N605" s="61"/>
      <c r="O605" s="61"/>
      <c r="P605" s="62">
        <v>28576</v>
      </c>
      <c r="Q605" s="61"/>
      <c r="R605" s="61"/>
      <c r="S605" s="61"/>
      <c r="T605" s="61"/>
      <c r="U605" s="61"/>
      <c r="V605" s="61"/>
      <c r="W605" s="62">
        <v>74299</v>
      </c>
      <c r="X605" s="61"/>
      <c r="Y605" s="61"/>
      <c r="Z605" s="61"/>
      <c r="AA605" s="62">
        <v>147947</v>
      </c>
      <c r="AB605" s="61"/>
      <c r="AC605" s="61"/>
      <c r="AD605" s="62">
        <v>5487</v>
      </c>
      <c r="AE605" s="61"/>
      <c r="AF605" s="62">
        <v>10595</v>
      </c>
      <c r="AG605" s="61"/>
      <c r="AH605" s="61"/>
      <c r="AI605" s="62">
        <v>43197</v>
      </c>
      <c r="AJ605" s="61"/>
      <c r="AK605" s="61"/>
      <c r="AL605" s="61"/>
      <c r="AM605" s="61"/>
      <c r="AN605" s="61"/>
      <c r="AO605" s="61"/>
      <c r="AP605" s="62">
        <v>5450</v>
      </c>
      <c r="AQ605" s="61"/>
      <c r="AR605" s="62">
        <v>2792</v>
      </c>
      <c r="AS605" s="61"/>
      <c r="AT605" s="61"/>
      <c r="AU605" s="61"/>
      <c r="AV605" s="61"/>
      <c r="AW605" s="61"/>
      <c r="AX605" s="61"/>
      <c r="AY605" s="62">
        <v>4129</v>
      </c>
      <c r="AZ605" s="61"/>
      <c r="BA605" s="62">
        <v>15113</v>
      </c>
      <c r="BB605" s="61"/>
      <c r="BC605" s="61"/>
      <c r="BD605" s="61"/>
      <c r="BE605" s="61"/>
      <c r="BF605" s="61"/>
      <c r="BG605" s="61"/>
      <c r="BH605" s="61"/>
      <c r="BI605" s="61"/>
      <c r="BJ605" s="61"/>
      <c r="BK605" s="62">
        <v>2433</v>
      </c>
      <c r="BL605" s="61"/>
      <c r="BM605" s="61"/>
      <c r="BN605" s="61"/>
      <c r="BO605" s="62">
        <v>-19390</v>
      </c>
    </row>
    <row r="606" spans="1:67" x14ac:dyDescent="0.2">
      <c r="A606" s="66" t="s">
        <v>97</v>
      </c>
      <c r="B606" s="56" t="s">
        <v>158</v>
      </c>
      <c r="C606" s="56" t="s">
        <v>397</v>
      </c>
      <c r="D606" s="56">
        <v>1997</v>
      </c>
      <c r="E606" s="58">
        <v>367537</v>
      </c>
      <c r="F606" s="58">
        <v>348147</v>
      </c>
      <c r="G606" s="59">
        <v>337620</v>
      </c>
      <c r="H606" s="59">
        <v>29917</v>
      </c>
      <c r="I606" s="60">
        <v>0</v>
      </c>
      <c r="J606" s="58">
        <v>-19390</v>
      </c>
      <c r="K606" s="62">
        <v>6970</v>
      </c>
      <c r="L606" s="61"/>
      <c r="M606" s="61"/>
      <c r="N606" s="61"/>
      <c r="O606" s="61"/>
      <c r="P606" s="62">
        <v>28576</v>
      </c>
      <c r="Q606" s="61"/>
      <c r="R606" s="61"/>
      <c r="S606" s="61"/>
      <c r="T606" s="61"/>
      <c r="U606" s="61"/>
      <c r="V606" s="61"/>
      <c r="W606" s="62">
        <v>74299</v>
      </c>
      <c r="X606" s="61"/>
      <c r="Y606" s="61"/>
      <c r="Z606" s="61"/>
      <c r="AA606" s="62">
        <v>167267</v>
      </c>
      <c r="AB606" s="61"/>
      <c r="AC606" s="61"/>
      <c r="AD606" s="62">
        <v>6390</v>
      </c>
      <c r="AE606" s="61"/>
      <c r="AF606" s="62">
        <v>10595</v>
      </c>
      <c r="AG606" s="61"/>
      <c r="AH606" s="61"/>
      <c r="AI606" s="62">
        <v>43523</v>
      </c>
      <c r="AJ606" s="61"/>
      <c r="AK606" s="61"/>
      <c r="AL606" s="61"/>
      <c r="AM606" s="61"/>
      <c r="AN606" s="61"/>
      <c r="AO606" s="61"/>
      <c r="AP606" s="62">
        <v>5450</v>
      </c>
      <c r="AQ606" s="61"/>
      <c r="AR606" s="62">
        <v>2792</v>
      </c>
      <c r="AS606" s="61"/>
      <c r="AT606" s="61"/>
      <c r="AU606" s="61"/>
      <c r="AV606" s="61"/>
      <c r="AW606" s="61"/>
      <c r="AX606" s="61"/>
      <c r="AY606" s="62">
        <v>4129</v>
      </c>
      <c r="AZ606" s="61"/>
      <c r="BA606" s="62">
        <v>15113</v>
      </c>
      <c r="BB606" s="61"/>
      <c r="BC606" s="61"/>
      <c r="BD606" s="61"/>
      <c r="BE606" s="61"/>
      <c r="BF606" s="61"/>
      <c r="BG606" s="61"/>
      <c r="BH606" s="61"/>
      <c r="BI606" s="61"/>
      <c r="BJ606" s="61"/>
      <c r="BK606" s="62">
        <v>2433</v>
      </c>
      <c r="BL606" s="61"/>
      <c r="BM606" s="61"/>
      <c r="BN606" s="61"/>
      <c r="BO606" s="62">
        <v>-19390</v>
      </c>
    </row>
    <row r="607" spans="1:67" x14ac:dyDescent="0.2">
      <c r="A607" s="66" t="s">
        <v>97</v>
      </c>
      <c r="B607" s="56" t="s">
        <v>158</v>
      </c>
      <c r="C607" s="56" t="s">
        <v>398</v>
      </c>
      <c r="D607" s="56">
        <v>1989</v>
      </c>
      <c r="E607" s="58">
        <v>602633</v>
      </c>
      <c r="F607" s="58">
        <v>592706</v>
      </c>
      <c r="G607" s="59">
        <v>543088</v>
      </c>
      <c r="H607" s="59">
        <v>59545</v>
      </c>
      <c r="I607" s="60">
        <v>0</v>
      </c>
      <c r="J607" s="58">
        <v>-9927</v>
      </c>
      <c r="K607" s="62">
        <v>8198</v>
      </c>
      <c r="L607" s="61"/>
      <c r="M607" s="61"/>
      <c r="N607" s="61"/>
      <c r="O607" s="61"/>
      <c r="P607" s="62">
        <v>47498</v>
      </c>
      <c r="Q607" s="61"/>
      <c r="R607" s="61"/>
      <c r="S607" s="61"/>
      <c r="T607" s="61"/>
      <c r="U607" s="61"/>
      <c r="V607" s="61"/>
      <c r="W607" s="62">
        <v>36511</v>
      </c>
      <c r="X607" s="61"/>
      <c r="Y607" s="61"/>
      <c r="Z607" s="61"/>
      <c r="AA607" s="62">
        <v>243287</v>
      </c>
      <c r="AB607" s="61"/>
      <c r="AC607" s="61"/>
      <c r="AD607" s="62">
        <v>43007</v>
      </c>
      <c r="AE607" s="61"/>
      <c r="AF607" s="62">
        <v>112110</v>
      </c>
      <c r="AG607" s="61"/>
      <c r="AH607" s="61"/>
      <c r="AI607" s="62">
        <v>52477</v>
      </c>
      <c r="AJ607" s="61"/>
      <c r="AK607" s="61"/>
      <c r="AL607" s="61"/>
      <c r="AM607" s="61"/>
      <c r="AN607" s="61"/>
      <c r="AO607" s="61"/>
      <c r="AP607" s="62">
        <v>3100</v>
      </c>
      <c r="AQ607" s="61"/>
      <c r="AR607" s="61"/>
      <c r="AS607" s="61"/>
      <c r="AT607" s="61"/>
      <c r="AU607" s="61"/>
      <c r="AV607" s="61"/>
      <c r="AW607" s="61"/>
      <c r="AX607" s="61"/>
      <c r="AY607" s="62">
        <v>8713</v>
      </c>
      <c r="AZ607" s="61"/>
      <c r="BA607" s="62">
        <v>45181</v>
      </c>
      <c r="BB607" s="61"/>
      <c r="BC607" s="61"/>
      <c r="BD607" s="61"/>
      <c r="BE607" s="61"/>
      <c r="BF607" s="61"/>
      <c r="BG607" s="61"/>
      <c r="BH607" s="61"/>
      <c r="BI607" s="61"/>
      <c r="BJ607" s="61"/>
      <c r="BK607" s="62">
        <v>2551</v>
      </c>
      <c r="BL607" s="61"/>
      <c r="BM607" s="61"/>
      <c r="BN607" s="61"/>
      <c r="BO607" s="62">
        <v>-9927</v>
      </c>
    </row>
    <row r="608" spans="1:67" x14ac:dyDescent="0.2">
      <c r="A608" s="66" t="s">
        <v>97</v>
      </c>
      <c r="B608" s="56" t="s">
        <v>158</v>
      </c>
      <c r="C608" s="56" t="s">
        <v>398</v>
      </c>
      <c r="D608" s="56">
        <v>1990</v>
      </c>
      <c r="E608" s="58">
        <v>692952</v>
      </c>
      <c r="F608" s="58">
        <v>683025</v>
      </c>
      <c r="G608" s="59">
        <v>581065</v>
      </c>
      <c r="H608" s="59">
        <v>111887</v>
      </c>
      <c r="I608" s="60">
        <v>0</v>
      </c>
      <c r="J608" s="58">
        <v>-9927</v>
      </c>
      <c r="K608" s="62">
        <v>8198</v>
      </c>
      <c r="L608" s="61"/>
      <c r="M608" s="61"/>
      <c r="N608" s="61"/>
      <c r="O608" s="61"/>
      <c r="P608" s="62">
        <v>47498</v>
      </c>
      <c r="Q608" s="61"/>
      <c r="R608" s="61"/>
      <c r="S608" s="61"/>
      <c r="T608" s="61"/>
      <c r="U608" s="61"/>
      <c r="V608" s="61"/>
      <c r="W608" s="62">
        <v>36511</v>
      </c>
      <c r="X608" s="61"/>
      <c r="Y608" s="61"/>
      <c r="Z608" s="61"/>
      <c r="AA608" s="62">
        <v>261327</v>
      </c>
      <c r="AB608" s="61"/>
      <c r="AC608" s="61"/>
      <c r="AD608" s="62">
        <v>48223</v>
      </c>
      <c r="AE608" s="61"/>
      <c r="AF608" s="62">
        <v>125659</v>
      </c>
      <c r="AG608" s="61"/>
      <c r="AH608" s="61"/>
      <c r="AI608" s="62">
        <v>53649</v>
      </c>
      <c r="AJ608" s="61"/>
      <c r="AK608" s="61"/>
      <c r="AL608" s="61"/>
      <c r="AM608" s="61"/>
      <c r="AN608" s="61"/>
      <c r="AO608" s="61"/>
      <c r="AP608" s="62">
        <v>3519</v>
      </c>
      <c r="AQ608" s="61"/>
      <c r="AR608" s="61"/>
      <c r="AS608" s="61"/>
      <c r="AT608" s="61"/>
      <c r="AU608" s="61"/>
      <c r="AV608" s="61"/>
      <c r="AW608" s="61"/>
      <c r="AX608" s="61"/>
      <c r="AY608" s="62">
        <v>8713</v>
      </c>
      <c r="AZ608" s="61"/>
      <c r="BA608" s="62">
        <v>96784</v>
      </c>
      <c r="BB608" s="61"/>
      <c r="BC608" s="61"/>
      <c r="BD608" s="61"/>
      <c r="BE608" s="61"/>
      <c r="BF608" s="61"/>
      <c r="BG608" s="61"/>
      <c r="BH608" s="61"/>
      <c r="BI608" s="61"/>
      <c r="BJ608" s="61"/>
      <c r="BK608" s="62">
        <v>2871</v>
      </c>
      <c r="BL608" s="61"/>
      <c r="BM608" s="61"/>
      <c r="BN608" s="61"/>
      <c r="BO608" s="62">
        <v>-9927</v>
      </c>
    </row>
    <row r="609" spans="1:67" x14ac:dyDescent="0.2">
      <c r="A609" s="66" t="s">
        <v>97</v>
      </c>
      <c r="B609" s="56" t="s">
        <v>158</v>
      </c>
      <c r="C609" s="56" t="s">
        <v>398</v>
      </c>
      <c r="D609" s="56">
        <v>1991</v>
      </c>
      <c r="E609" s="58">
        <v>700469</v>
      </c>
      <c r="F609" s="58">
        <v>690542</v>
      </c>
      <c r="G609" s="59">
        <v>587105</v>
      </c>
      <c r="H609" s="59">
        <v>113364</v>
      </c>
      <c r="I609" s="60">
        <v>0</v>
      </c>
      <c r="J609" s="58">
        <v>-9927</v>
      </c>
      <c r="K609" s="62">
        <v>8198</v>
      </c>
      <c r="L609" s="61"/>
      <c r="M609" s="61"/>
      <c r="N609" s="61"/>
      <c r="O609" s="61"/>
      <c r="P609" s="62">
        <v>47498</v>
      </c>
      <c r="Q609" s="61"/>
      <c r="R609" s="61"/>
      <c r="S609" s="61"/>
      <c r="T609" s="61"/>
      <c r="U609" s="61"/>
      <c r="V609" s="61"/>
      <c r="W609" s="62">
        <v>36511</v>
      </c>
      <c r="X609" s="61"/>
      <c r="Y609" s="61"/>
      <c r="Z609" s="61"/>
      <c r="AA609" s="62">
        <v>262601</v>
      </c>
      <c r="AB609" s="61"/>
      <c r="AC609" s="61"/>
      <c r="AD609" s="62">
        <v>48223</v>
      </c>
      <c r="AE609" s="61"/>
      <c r="AF609" s="62">
        <v>124885</v>
      </c>
      <c r="AG609" s="61"/>
      <c r="AH609" s="61"/>
      <c r="AI609" s="62">
        <v>59189</v>
      </c>
      <c r="AJ609" s="61"/>
      <c r="AK609" s="61"/>
      <c r="AL609" s="61"/>
      <c r="AM609" s="61"/>
      <c r="AN609" s="61"/>
      <c r="AO609" s="61"/>
      <c r="AP609" s="62">
        <v>3519</v>
      </c>
      <c r="AQ609" s="61"/>
      <c r="AR609" s="61"/>
      <c r="AS609" s="61"/>
      <c r="AT609" s="61"/>
      <c r="AU609" s="61"/>
      <c r="AV609" s="61"/>
      <c r="AW609" s="61"/>
      <c r="AX609" s="61"/>
      <c r="AY609" s="62">
        <v>9877</v>
      </c>
      <c r="AZ609" s="61"/>
      <c r="BA609" s="62">
        <v>96784</v>
      </c>
      <c r="BB609" s="61"/>
      <c r="BC609" s="61"/>
      <c r="BD609" s="61"/>
      <c r="BE609" s="61"/>
      <c r="BF609" s="61"/>
      <c r="BG609" s="61"/>
      <c r="BH609" s="61"/>
      <c r="BI609" s="61"/>
      <c r="BJ609" s="61"/>
      <c r="BK609" s="62">
        <v>3184</v>
      </c>
      <c r="BL609" s="61"/>
      <c r="BM609" s="61"/>
      <c r="BN609" s="61"/>
      <c r="BO609" s="62">
        <v>-9927</v>
      </c>
    </row>
    <row r="610" spans="1:67" x14ac:dyDescent="0.2">
      <c r="A610" s="66" t="s">
        <v>97</v>
      </c>
      <c r="B610" s="56" t="s">
        <v>158</v>
      </c>
      <c r="C610" s="56" t="s">
        <v>398</v>
      </c>
      <c r="D610" s="56">
        <v>1992</v>
      </c>
      <c r="E610" s="58">
        <v>742126</v>
      </c>
      <c r="F610" s="58">
        <v>732199</v>
      </c>
      <c r="G610" s="59">
        <v>624217</v>
      </c>
      <c r="H610" s="59">
        <v>117909</v>
      </c>
      <c r="I610" s="60">
        <v>0</v>
      </c>
      <c r="J610" s="58">
        <v>-9927</v>
      </c>
      <c r="K610" s="62">
        <v>8198</v>
      </c>
      <c r="L610" s="61"/>
      <c r="M610" s="61"/>
      <c r="N610" s="61"/>
      <c r="O610" s="61"/>
      <c r="P610" s="62">
        <v>47498</v>
      </c>
      <c r="Q610" s="61"/>
      <c r="R610" s="61"/>
      <c r="S610" s="61"/>
      <c r="T610" s="61"/>
      <c r="U610" s="61"/>
      <c r="V610" s="61"/>
      <c r="W610" s="62">
        <v>36511</v>
      </c>
      <c r="X610" s="61"/>
      <c r="Y610" s="61"/>
      <c r="Z610" s="61"/>
      <c r="AA610" s="62">
        <v>282901</v>
      </c>
      <c r="AB610" s="61"/>
      <c r="AC610" s="61"/>
      <c r="AD610" s="62">
        <v>52295</v>
      </c>
      <c r="AE610" s="61"/>
      <c r="AF610" s="62">
        <v>134772</v>
      </c>
      <c r="AG610" s="61"/>
      <c r="AH610" s="61"/>
      <c r="AI610" s="62">
        <v>62042</v>
      </c>
      <c r="AJ610" s="61"/>
      <c r="AK610" s="61"/>
      <c r="AL610" s="61"/>
      <c r="AM610" s="61"/>
      <c r="AN610" s="61"/>
      <c r="AO610" s="61"/>
      <c r="AP610" s="62">
        <v>3519</v>
      </c>
      <c r="AQ610" s="61"/>
      <c r="AR610" s="62">
        <v>3337</v>
      </c>
      <c r="AS610" s="61"/>
      <c r="AT610" s="61"/>
      <c r="AU610" s="61"/>
      <c r="AV610" s="61"/>
      <c r="AW610" s="61"/>
      <c r="AX610" s="61"/>
      <c r="AY610" s="62">
        <v>10930</v>
      </c>
      <c r="AZ610" s="61"/>
      <c r="BA610" s="62">
        <v>96784</v>
      </c>
      <c r="BB610" s="61"/>
      <c r="BC610" s="61"/>
      <c r="BD610" s="61"/>
      <c r="BE610" s="61"/>
      <c r="BF610" s="61"/>
      <c r="BG610" s="61"/>
      <c r="BH610" s="61"/>
      <c r="BI610" s="61"/>
      <c r="BJ610" s="61"/>
      <c r="BK610" s="62">
        <v>3339</v>
      </c>
      <c r="BL610" s="61"/>
      <c r="BM610" s="61"/>
      <c r="BN610" s="61"/>
      <c r="BO610" s="62">
        <v>-9927</v>
      </c>
    </row>
    <row r="611" spans="1:67" x14ac:dyDescent="0.2">
      <c r="A611" s="66" t="s">
        <v>97</v>
      </c>
      <c r="B611" s="56" t="s">
        <v>158</v>
      </c>
      <c r="C611" s="56" t="s">
        <v>398</v>
      </c>
      <c r="D611" s="56">
        <v>1993</v>
      </c>
      <c r="E611" s="58">
        <v>722926</v>
      </c>
      <c r="F611" s="58">
        <v>712999</v>
      </c>
      <c r="G611" s="59">
        <v>604715</v>
      </c>
      <c r="H611" s="59">
        <v>118211</v>
      </c>
      <c r="I611" s="60">
        <v>0</v>
      </c>
      <c r="J611" s="58">
        <v>-9927</v>
      </c>
      <c r="K611" s="62">
        <v>8198</v>
      </c>
      <c r="L611" s="61"/>
      <c r="M611" s="61"/>
      <c r="N611" s="61"/>
      <c r="O611" s="61"/>
      <c r="P611" s="62">
        <v>47498</v>
      </c>
      <c r="Q611" s="61"/>
      <c r="R611" s="61"/>
      <c r="S611" s="61"/>
      <c r="T611" s="61"/>
      <c r="U611" s="61"/>
      <c r="V611" s="61"/>
      <c r="W611" s="62">
        <v>36511</v>
      </c>
      <c r="X611" s="61"/>
      <c r="Y611" s="61"/>
      <c r="Z611" s="61"/>
      <c r="AA611" s="62">
        <v>187247</v>
      </c>
      <c r="AB611" s="61"/>
      <c r="AC611" s="61"/>
      <c r="AD611" s="62">
        <v>101223</v>
      </c>
      <c r="AE611" s="61"/>
      <c r="AF611" s="62">
        <v>156112</v>
      </c>
      <c r="AG611" s="61"/>
      <c r="AH611" s="61"/>
      <c r="AI611" s="62">
        <v>67926</v>
      </c>
      <c r="AJ611" s="61"/>
      <c r="AK611" s="61"/>
      <c r="AL611" s="61"/>
      <c r="AM611" s="61"/>
      <c r="AN611" s="61"/>
      <c r="AO611" s="61"/>
      <c r="AP611" s="62">
        <v>3519</v>
      </c>
      <c r="AQ611" s="61"/>
      <c r="AR611" s="62">
        <v>3337</v>
      </c>
      <c r="AS611" s="61"/>
      <c r="AT611" s="61"/>
      <c r="AU611" s="61"/>
      <c r="AV611" s="61"/>
      <c r="AW611" s="61"/>
      <c r="AX611" s="61"/>
      <c r="AY611" s="62">
        <v>11232</v>
      </c>
      <c r="AZ611" s="61"/>
      <c r="BA611" s="62">
        <v>96784</v>
      </c>
      <c r="BB611" s="61"/>
      <c r="BC611" s="61"/>
      <c r="BD611" s="61"/>
      <c r="BE611" s="61"/>
      <c r="BF611" s="61"/>
      <c r="BG611" s="61"/>
      <c r="BH611" s="61"/>
      <c r="BI611" s="61"/>
      <c r="BJ611" s="61"/>
      <c r="BK611" s="62">
        <v>3339</v>
      </c>
      <c r="BL611" s="61"/>
      <c r="BM611" s="61"/>
      <c r="BN611" s="61"/>
      <c r="BO611" s="62">
        <v>-9927</v>
      </c>
    </row>
    <row r="612" spans="1:67" x14ac:dyDescent="0.2">
      <c r="A612" s="66" t="s">
        <v>97</v>
      </c>
      <c r="B612" s="56" t="s">
        <v>158</v>
      </c>
      <c r="C612" s="56" t="s">
        <v>398</v>
      </c>
      <c r="D612" s="56">
        <v>1994</v>
      </c>
      <c r="E612" s="58">
        <v>743808</v>
      </c>
      <c r="F612" s="58">
        <v>631142</v>
      </c>
      <c r="G612" s="59">
        <v>621179</v>
      </c>
      <c r="H612" s="59">
        <v>122629</v>
      </c>
      <c r="I612" s="60">
        <v>0</v>
      </c>
      <c r="J612" s="58">
        <v>-112666</v>
      </c>
      <c r="K612" s="62">
        <v>8198</v>
      </c>
      <c r="L612" s="61"/>
      <c r="M612" s="61"/>
      <c r="N612" s="61"/>
      <c r="O612" s="61"/>
      <c r="P612" s="62">
        <v>47498</v>
      </c>
      <c r="Q612" s="61"/>
      <c r="R612" s="61"/>
      <c r="S612" s="61"/>
      <c r="T612" s="61"/>
      <c r="U612" s="61"/>
      <c r="V612" s="61"/>
      <c r="W612" s="62">
        <v>36511</v>
      </c>
      <c r="X612" s="61"/>
      <c r="Y612" s="61"/>
      <c r="Z612" s="61"/>
      <c r="AA612" s="62">
        <v>196457</v>
      </c>
      <c r="AB612" s="61"/>
      <c r="AC612" s="61"/>
      <c r="AD612" s="62">
        <v>103771</v>
      </c>
      <c r="AE612" s="61"/>
      <c r="AF612" s="62">
        <v>157684</v>
      </c>
      <c r="AG612" s="61"/>
      <c r="AH612" s="61"/>
      <c r="AI612" s="62">
        <v>71060</v>
      </c>
      <c r="AJ612" s="61"/>
      <c r="AK612" s="61"/>
      <c r="AL612" s="61"/>
      <c r="AM612" s="61"/>
      <c r="AN612" s="61"/>
      <c r="AO612" s="61"/>
      <c r="AP612" s="62">
        <v>3519</v>
      </c>
      <c r="AQ612" s="61"/>
      <c r="AR612" s="62">
        <v>3337</v>
      </c>
      <c r="AS612" s="61"/>
      <c r="AT612" s="61"/>
      <c r="AU612" s="61"/>
      <c r="AV612" s="61"/>
      <c r="AW612" s="61"/>
      <c r="AX612" s="61"/>
      <c r="AY612" s="62">
        <v>15650</v>
      </c>
      <c r="AZ612" s="61"/>
      <c r="BA612" s="62">
        <v>96784</v>
      </c>
      <c r="BB612" s="61"/>
      <c r="BC612" s="61"/>
      <c r="BD612" s="61"/>
      <c r="BE612" s="61"/>
      <c r="BF612" s="61"/>
      <c r="BG612" s="61"/>
      <c r="BH612" s="61"/>
      <c r="BI612" s="61"/>
      <c r="BJ612" s="61"/>
      <c r="BK612" s="62">
        <v>3339</v>
      </c>
      <c r="BL612" s="61"/>
      <c r="BM612" s="61"/>
      <c r="BN612" s="61"/>
      <c r="BO612" s="62">
        <v>-112666</v>
      </c>
    </row>
    <row r="613" spans="1:67" x14ac:dyDescent="0.2">
      <c r="A613" s="66" t="s">
        <v>97</v>
      </c>
      <c r="B613" s="56" t="s">
        <v>158</v>
      </c>
      <c r="C613" s="56" t="s">
        <v>398</v>
      </c>
      <c r="D613" s="56">
        <v>1995</v>
      </c>
      <c r="E613" s="58">
        <v>804072</v>
      </c>
      <c r="F613" s="58">
        <v>688199</v>
      </c>
      <c r="G613" s="59">
        <v>678663</v>
      </c>
      <c r="H613" s="59">
        <v>125409</v>
      </c>
      <c r="I613" s="60">
        <v>0</v>
      </c>
      <c r="J613" s="58">
        <v>-115873</v>
      </c>
      <c r="K613" s="62">
        <v>8198</v>
      </c>
      <c r="L613" s="61"/>
      <c r="M613" s="61"/>
      <c r="N613" s="61"/>
      <c r="O613" s="61"/>
      <c r="P613" s="62">
        <v>47498</v>
      </c>
      <c r="Q613" s="61"/>
      <c r="R613" s="61"/>
      <c r="S613" s="61"/>
      <c r="T613" s="61"/>
      <c r="U613" s="61"/>
      <c r="V613" s="61"/>
      <c r="W613" s="62">
        <v>36511</v>
      </c>
      <c r="X613" s="61"/>
      <c r="Y613" s="61"/>
      <c r="Z613" s="61"/>
      <c r="AA613" s="62">
        <v>224382</v>
      </c>
      <c r="AB613" s="61"/>
      <c r="AC613" s="61"/>
      <c r="AD613" s="62">
        <v>109164</v>
      </c>
      <c r="AE613" s="61"/>
      <c r="AF613" s="62">
        <v>176442</v>
      </c>
      <c r="AG613" s="61"/>
      <c r="AH613" s="61"/>
      <c r="AI613" s="62">
        <v>76468</v>
      </c>
      <c r="AJ613" s="61"/>
      <c r="AK613" s="61"/>
      <c r="AL613" s="61"/>
      <c r="AM613" s="61"/>
      <c r="AN613" s="61"/>
      <c r="AO613" s="61"/>
      <c r="AP613" s="62">
        <v>3519</v>
      </c>
      <c r="AQ613" s="61"/>
      <c r="AR613" s="62">
        <v>3337</v>
      </c>
      <c r="AS613" s="61"/>
      <c r="AT613" s="61"/>
      <c r="AU613" s="61"/>
      <c r="AV613" s="61"/>
      <c r="AW613" s="61"/>
      <c r="AX613" s="61"/>
      <c r="AY613" s="62">
        <v>18430</v>
      </c>
      <c r="AZ613" s="61"/>
      <c r="BA613" s="62">
        <v>96784</v>
      </c>
      <c r="BB613" s="61"/>
      <c r="BC613" s="61"/>
      <c r="BD613" s="61"/>
      <c r="BE613" s="61"/>
      <c r="BF613" s="61"/>
      <c r="BG613" s="61"/>
      <c r="BH613" s="61"/>
      <c r="BI613" s="61"/>
      <c r="BJ613" s="61"/>
      <c r="BK613" s="62">
        <v>3339</v>
      </c>
      <c r="BL613" s="61"/>
      <c r="BM613" s="61"/>
      <c r="BN613" s="61"/>
      <c r="BO613" s="62">
        <v>-115873</v>
      </c>
    </row>
    <row r="614" spans="1:67" x14ac:dyDescent="0.2">
      <c r="A614" s="66" t="s">
        <v>97</v>
      </c>
      <c r="B614" s="56" t="s">
        <v>158</v>
      </c>
      <c r="C614" s="56" t="s">
        <v>398</v>
      </c>
      <c r="D614" s="56">
        <v>1996</v>
      </c>
      <c r="E614" s="58">
        <v>856176</v>
      </c>
      <c r="F614" s="58">
        <v>737566</v>
      </c>
      <c r="G614" s="59">
        <v>727263</v>
      </c>
      <c r="H614" s="59">
        <v>128913</v>
      </c>
      <c r="I614" s="60">
        <v>0</v>
      </c>
      <c r="J614" s="58">
        <v>-118610</v>
      </c>
      <c r="K614" s="62">
        <v>8198</v>
      </c>
      <c r="L614" s="61"/>
      <c r="M614" s="61"/>
      <c r="N614" s="61"/>
      <c r="O614" s="61"/>
      <c r="P614" s="62">
        <v>47498</v>
      </c>
      <c r="Q614" s="61"/>
      <c r="R614" s="61"/>
      <c r="S614" s="61"/>
      <c r="T614" s="61"/>
      <c r="U614" s="61"/>
      <c r="V614" s="61"/>
      <c r="W614" s="62">
        <v>36511</v>
      </c>
      <c r="X614" s="61"/>
      <c r="Y614" s="61"/>
      <c r="Z614" s="61"/>
      <c r="AA614" s="62">
        <v>268951</v>
      </c>
      <c r="AB614" s="61"/>
      <c r="AC614" s="61"/>
      <c r="AD614" s="62">
        <v>109975</v>
      </c>
      <c r="AE614" s="61"/>
      <c r="AF614" s="62">
        <v>176442</v>
      </c>
      <c r="AG614" s="61"/>
      <c r="AH614" s="61"/>
      <c r="AI614" s="62">
        <v>79688</v>
      </c>
      <c r="AJ614" s="61"/>
      <c r="AK614" s="61"/>
      <c r="AL614" s="61"/>
      <c r="AM614" s="61"/>
      <c r="AN614" s="61"/>
      <c r="AO614" s="61"/>
      <c r="AP614" s="62">
        <v>3519</v>
      </c>
      <c r="AQ614" s="61"/>
      <c r="AR614" s="62">
        <v>6144</v>
      </c>
      <c r="AS614" s="61"/>
      <c r="AT614" s="61"/>
      <c r="AU614" s="61"/>
      <c r="AV614" s="61"/>
      <c r="AW614" s="61"/>
      <c r="AX614" s="61"/>
      <c r="AY614" s="62">
        <v>19127</v>
      </c>
      <c r="AZ614" s="61"/>
      <c r="BA614" s="62">
        <v>96784</v>
      </c>
      <c r="BB614" s="61"/>
      <c r="BC614" s="61"/>
      <c r="BD614" s="61"/>
      <c r="BE614" s="61"/>
      <c r="BF614" s="61"/>
      <c r="BG614" s="61"/>
      <c r="BH614" s="61"/>
      <c r="BI614" s="61"/>
      <c r="BJ614" s="61"/>
      <c r="BK614" s="62">
        <v>3339</v>
      </c>
      <c r="BL614" s="61"/>
      <c r="BM614" s="61"/>
      <c r="BN614" s="61"/>
      <c r="BO614" s="62">
        <v>-118610</v>
      </c>
    </row>
    <row r="615" spans="1:67" x14ac:dyDescent="0.2">
      <c r="A615" s="66" t="s">
        <v>97</v>
      </c>
      <c r="B615" s="56" t="s">
        <v>158</v>
      </c>
      <c r="C615" s="56" t="s">
        <v>398</v>
      </c>
      <c r="D615" s="56">
        <v>1997</v>
      </c>
      <c r="E615" s="58">
        <v>969891</v>
      </c>
      <c r="F615" s="58">
        <v>850208</v>
      </c>
      <c r="G615" s="59">
        <v>839879</v>
      </c>
      <c r="H615" s="59">
        <v>130012</v>
      </c>
      <c r="I615" s="60">
        <v>0</v>
      </c>
      <c r="J615" s="58">
        <v>-119683</v>
      </c>
      <c r="K615" s="62">
        <v>8198</v>
      </c>
      <c r="L615" s="61"/>
      <c r="M615" s="61"/>
      <c r="N615" s="61"/>
      <c r="O615" s="61"/>
      <c r="P615" s="62">
        <v>54584</v>
      </c>
      <c r="Q615" s="61"/>
      <c r="R615" s="61"/>
      <c r="S615" s="61"/>
      <c r="T615" s="61"/>
      <c r="U615" s="61"/>
      <c r="V615" s="61"/>
      <c r="W615" s="62">
        <v>36511</v>
      </c>
      <c r="X615" s="61"/>
      <c r="Y615" s="61"/>
      <c r="Z615" s="61"/>
      <c r="AA615" s="62">
        <v>363502</v>
      </c>
      <c r="AB615" s="61"/>
      <c r="AC615" s="61"/>
      <c r="AD615" s="62">
        <v>111044</v>
      </c>
      <c r="AE615" s="61"/>
      <c r="AF615" s="62">
        <v>186004</v>
      </c>
      <c r="AG615" s="61"/>
      <c r="AH615" s="61"/>
      <c r="AI615" s="62">
        <v>80036</v>
      </c>
      <c r="AJ615" s="61"/>
      <c r="AK615" s="61"/>
      <c r="AL615" s="61"/>
      <c r="AM615" s="61"/>
      <c r="AN615" s="61"/>
      <c r="AO615" s="61"/>
      <c r="AP615" s="62">
        <v>3519</v>
      </c>
      <c r="AQ615" s="61"/>
      <c r="AR615" s="62">
        <v>6144</v>
      </c>
      <c r="AS615" s="61"/>
      <c r="AT615" s="61"/>
      <c r="AU615" s="61"/>
      <c r="AV615" s="61"/>
      <c r="AW615" s="61"/>
      <c r="AX615" s="61"/>
      <c r="AY615" s="62">
        <v>19980</v>
      </c>
      <c r="AZ615" s="61"/>
      <c r="BA615" s="62">
        <v>96784</v>
      </c>
      <c r="BB615" s="61"/>
      <c r="BC615" s="61"/>
      <c r="BD615" s="61"/>
      <c r="BE615" s="61"/>
      <c r="BF615" s="61"/>
      <c r="BG615" s="61"/>
      <c r="BH615" s="61"/>
      <c r="BI615" s="61"/>
      <c r="BJ615" s="61"/>
      <c r="BK615" s="62">
        <v>3585</v>
      </c>
      <c r="BL615" s="61"/>
      <c r="BM615" s="61"/>
      <c r="BN615" s="61"/>
      <c r="BO615" s="62">
        <v>-119683</v>
      </c>
    </row>
    <row r="616" spans="1:67" x14ac:dyDescent="0.2">
      <c r="A616" s="66" t="s">
        <v>97</v>
      </c>
      <c r="B616" s="56" t="s">
        <v>158</v>
      </c>
      <c r="C616" s="56" t="s">
        <v>399</v>
      </c>
      <c r="D616" s="56">
        <v>1989</v>
      </c>
      <c r="E616" s="58">
        <v>180717</v>
      </c>
      <c r="F616" s="58">
        <v>179084</v>
      </c>
      <c r="G616" s="59">
        <v>179712</v>
      </c>
      <c r="H616" s="59">
        <v>1005</v>
      </c>
      <c r="I616" s="60">
        <v>0</v>
      </c>
      <c r="J616" s="58">
        <v>-1633</v>
      </c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2">
        <v>85106</v>
      </c>
      <c r="AB616" s="61"/>
      <c r="AC616" s="61"/>
      <c r="AD616" s="62">
        <v>46821</v>
      </c>
      <c r="AE616" s="61"/>
      <c r="AF616" s="62">
        <v>21074</v>
      </c>
      <c r="AG616" s="61"/>
      <c r="AH616" s="61"/>
      <c r="AI616" s="62">
        <v>26711</v>
      </c>
      <c r="AJ616" s="61"/>
      <c r="AK616" s="61"/>
      <c r="AL616" s="61"/>
      <c r="AM616" s="61"/>
      <c r="AN616" s="61"/>
      <c r="AO616" s="61"/>
      <c r="AP616" s="62">
        <v>1005</v>
      </c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2">
        <v>-1633</v>
      </c>
    </row>
    <row r="617" spans="1:67" x14ac:dyDescent="0.2">
      <c r="A617" s="66" t="s">
        <v>97</v>
      </c>
      <c r="B617" s="56" t="s">
        <v>158</v>
      </c>
      <c r="C617" s="56" t="s">
        <v>399</v>
      </c>
      <c r="D617" s="56">
        <v>1990</v>
      </c>
      <c r="E617" s="58">
        <v>189803</v>
      </c>
      <c r="F617" s="58">
        <v>188170</v>
      </c>
      <c r="G617" s="59">
        <v>188798</v>
      </c>
      <c r="H617" s="59">
        <v>1005</v>
      </c>
      <c r="I617" s="60">
        <v>0</v>
      </c>
      <c r="J617" s="58">
        <v>-1633</v>
      </c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2">
        <v>85367</v>
      </c>
      <c r="AB617" s="61"/>
      <c r="AC617" s="61"/>
      <c r="AD617" s="62">
        <v>52233</v>
      </c>
      <c r="AE617" s="61"/>
      <c r="AF617" s="62">
        <v>24251</v>
      </c>
      <c r="AG617" s="61"/>
      <c r="AH617" s="61"/>
      <c r="AI617" s="62">
        <v>26947</v>
      </c>
      <c r="AJ617" s="61"/>
      <c r="AK617" s="61"/>
      <c r="AL617" s="61"/>
      <c r="AM617" s="61"/>
      <c r="AN617" s="61"/>
      <c r="AO617" s="61"/>
      <c r="AP617" s="62">
        <v>1005</v>
      </c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2">
        <v>-1633</v>
      </c>
    </row>
    <row r="618" spans="1:67" x14ac:dyDescent="0.2">
      <c r="A618" s="66" t="s">
        <v>97</v>
      </c>
      <c r="B618" s="56" t="s">
        <v>158</v>
      </c>
      <c r="C618" s="56" t="s">
        <v>399</v>
      </c>
      <c r="D618" s="56">
        <v>1991</v>
      </c>
      <c r="E618" s="58">
        <v>180807</v>
      </c>
      <c r="F618" s="58">
        <v>179174</v>
      </c>
      <c r="G618" s="59">
        <v>179802</v>
      </c>
      <c r="H618" s="59">
        <v>1005</v>
      </c>
      <c r="I618" s="60">
        <v>0</v>
      </c>
      <c r="J618" s="58">
        <v>-1633</v>
      </c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2">
        <v>85367</v>
      </c>
      <c r="AB618" s="61"/>
      <c r="AC618" s="61"/>
      <c r="AD618" s="62">
        <v>53629</v>
      </c>
      <c r="AE618" s="61"/>
      <c r="AF618" s="62">
        <v>30352</v>
      </c>
      <c r="AG618" s="61"/>
      <c r="AH618" s="61"/>
      <c r="AI618" s="62">
        <v>10454</v>
      </c>
      <c r="AJ618" s="61"/>
      <c r="AK618" s="61"/>
      <c r="AL618" s="61"/>
      <c r="AM618" s="61"/>
      <c r="AN618" s="61"/>
      <c r="AO618" s="61"/>
      <c r="AP618" s="62">
        <v>1005</v>
      </c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2">
        <v>-1633</v>
      </c>
    </row>
    <row r="619" spans="1:67" x14ac:dyDescent="0.2">
      <c r="A619" s="66" t="s">
        <v>97</v>
      </c>
      <c r="B619" s="56" t="s">
        <v>158</v>
      </c>
      <c r="C619" s="56" t="s">
        <v>399</v>
      </c>
      <c r="D619" s="56">
        <v>1992</v>
      </c>
      <c r="E619" s="58">
        <v>194250</v>
      </c>
      <c r="F619" s="58">
        <v>192617</v>
      </c>
      <c r="G619" s="59">
        <v>193245</v>
      </c>
      <c r="H619" s="59">
        <v>1005</v>
      </c>
      <c r="I619" s="60">
        <v>0</v>
      </c>
      <c r="J619" s="58">
        <v>-1633</v>
      </c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2">
        <v>94915</v>
      </c>
      <c r="AB619" s="61"/>
      <c r="AC619" s="61"/>
      <c r="AD619" s="62">
        <v>55513</v>
      </c>
      <c r="AE619" s="61"/>
      <c r="AF619" s="62">
        <v>31764</v>
      </c>
      <c r="AG619" s="61"/>
      <c r="AH619" s="61"/>
      <c r="AI619" s="62">
        <v>11053</v>
      </c>
      <c r="AJ619" s="61"/>
      <c r="AK619" s="61"/>
      <c r="AL619" s="61"/>
      <c r="AM619" s="61"/>
      <c r="AN619" s="61"/>
      <c r="AO619" s="61"/>
      <c r="AP619" s="62">
        <v>1005</v>
      </c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2">
        <v>-1633</v>
      </c>
    </row>
    <row r="620" spans="1:67" x14ac:dyDescent="0.2">
      <c r="A620" s="66" t="s">
        <v>97</v>
      </c>
      <c r="B620" s="56" t="s">
        <v>158</v>
      </c>
      <c r="C620" s="56" t="s">
        <v>399</v>
      </c>
      <c r="D620" s="56">
        <v>1993</v>
      </c>
      <c r="E620" s="58">
        <v>206656</v>
      </c>
      <c r="F620" s="58">
        <v>205023</v>
      </c>
      <c r="G620" s="59">
        <v>205651</v>
      </c>
      <c r="H620" s="59">
        <v>1005</v>
      </c>
      <c r="I620" s="60">
        <v>0</v>
      </c>
      <c r="J620" s="58">
        <v>-1633</v>
      </c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2">
        <v>95991</v>
      </c>
      <c r="AB620" s="61"/>
      <c r="AC620" s="61"/>
      <c r="AD620" s="62">
        <v>57866</v>
      </c>
      <c r="AE620" s="61"/>
      <c r="AF620" s="62">
        <v>35056</v>
      </c>
      <c r="AG620" s="61"/>
      <c r="AH620" s="61"/>
      <c r="AI620" s="62">
        <v>16738</v>
      </c>
      <c r="AJ620" s="61"/>
      <c r="AK620" s="61"/>
      <c r="AL620" s="61"/>
      <c r="AM620" s="61"/>
      <c r="AN620" s="61"/>
      <c r="AO620" s="61"/>
      <c r="AP620" s="62">
        <v>1005</v>
      </c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2">
        <v>-1633</v>
      </c>
    </row>
    <row r="621" spans="1:67" x14ac:dyDescent="0.2">
      <c r="A621" s="66" t="s">
        <v>97</v>
      </c>
      <c r="B621" s="56" t="s">
        <v>158</v>
      </c>
      <c r="C621" s="56" t="s">
        <v>399</v>
      </c>
      <c r="D621" s="56">
        <v>1994</v>
      </c>
      <c r="E621" s="58">
        <v>212932</v>
      </c>
      <c r="F621" s="58">
        <v>185488</v>
      </c>
      <c r="G621" s="59">
        <v>211927</v>
      </c>
      <c r="H621" s="59">
        <v>1005</v>
      </c>
      <c r="I621" s="60">
        <v>0</v>
      </c>
      <c r="J621" s="58">
        <v>-27444</v>
      </c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2">
        <v>95991</v>
      </c>
      <c r="AB621" s="61"/>
      <c r="AC621" s="61"/>
      <c r="AD621" s="62">
        <v>58850</v>
      </c>
      <c r="AE621" s="61"/>
      <c r="AF621" s="62">
        <v>35056</v>
      </c>
      <c r="AG621" s="61"/>
      <c r="AH621" s="61"/>
      <c r="AI621" s="62">
        <v>22030</v>
      </c>
      <c r="AJ621" s="61"/>
      <c r="AK621" s="61"/>
      <c r="AL621" s="61"/>
      <c r="AM621" s="61"/>
      <c r="AN621" s="61"/>
      <c r="AO621" s="61"/>
      <c r="AP621" s="62">
        <v>1005</v>
      </c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2">
        <v>-27444</v>
      </c>
    </row>
    <row r="622" spans="1:67" x14ac:dyDescent="0.2">
      <c r="A622" s="66" t="s">
        <v>97</v>
      </c>
      <c r="B622" s="56" t="s">
        <v>158</v>
      </c>
      <c r="C622" s="56" t="s">
        <v>399</v>
      </c>
      <c r="D622" s="56">
        <v>1995</v>
      </c>
      <c r="E622" s="58">
        <v>212932</v>
      </c>
      <c r="F622" s="58">
        <v>185488</v>
      </c>
      <c r="G622" s="59">
        <v>211927</v>
      </c>
      <c r="H622" s="59">
        <v>1005</v>
      </c>
      <c r="I622" s="60">
        <v>0</v>
      </c>
      <c r="J622" s="58">
        <v>-27444</v>
      </c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2">
        <v>95991</v>
      </c>
      <c r="AB622" s="61"/>
      <c r="AC622" s="61"/>
      <c r="AD622" s="62">
        <v>58850</v>
      </c>
      <c r="AE622" s="61"/>
      <c r="AF622" s="62">
        <v>35056</v>
      </c>
      <c r="AG622" s="61"/>
      <c r="AH622" s="61"/>
      <c r="AI622" s="62">
        <v>22030</v>
      </c>
      <c r="AJ622" s="61"/>
      <c r="AK622" s="61"/>
      <c r="AL622" s="61"/>
      <c r="AM622" s="61"/>
      <c r="AN622" s="61"/>
      <c r="AO622" s="61"/>
      <c r="AP622" s="62">
        <v>1005</v>
      </c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2">
        <v>-27444</v>
      </c>
    </row>
    <row r="623" spans="1:67" x14ac:dyDescent="0.2">
      <c r="A623" s="66" t="s">
        <v>97</v>
      </c>
      <c r="B623" s="56" t="s">
        <v>158</v>
      </c>
      <c r="C623" s="56" t="s">
        <v>399</v>
      </c>
      <c r="D623" s="56">
        <v>1996</v>
      </c>
      <c r="E623" s="58">
        <v>233584</v>
      </c>
      <c r="F623" s="58">
        <v>206140</v>
      </c>
      <c r="G623" s="59">
        <v>232579</v>
      </c>
      <c r="H623" s="59">
        <v>1005</v>
      </c>
      <c r="I623" s="60">
        <v>0</v>
      </c>
      <c r="J623" s="58">
        <v>-27444</v>
      </c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2">
        <v>116643</v>
      </c>
      <c r="AB623" s="61"/>
      <c r="AC623" s="61"/>
      <c r="AD623" s="62">
        <v>58850</v>
      </c>
      <c r="AE623" s="61"/>
      <c r="AF623" s="62">
        <v>35056</v>
      </c>
      <c r="AG623" s="61"/>
      <c r="AH623" s="61"/>
      <c r="AI623" s="62">
        <v>22030</v>
      </c>
      <c r="AJ623" s="61"/>
      <c r="AK623" s="61"/>
      <c r="AL623" s="61"/>
      <c r="AM623" s="61"/>
      <c r="AN623" s="61"/>
      <c r="AO623" s="61"/>
      <c r="AP623" s="62">
        <v>1005</v>
      </c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2">
        <v>-27444</v>
      </c>
    </row>
    <row r="624" spans="1:67" x14ac:dyDescent="0.2">
      <c r="A624" s="66" t="s">
        <v>97</v>
      </c>
      <c r="B624" s="56" t="s">
        <v>158</v>
      </c>
      <c r="C624" s="56" t="s">
        <v>399</v>
      </c>
      <c r="D624" s="56">
        <v>1997</v>
      </c>
      <c r="E624" s="58">
        <v>292381</v>
      </c>
      <c r="F624" s="58">
        <v>264937</v>
      </c>
      <c r="G624" s="59">
        <v>291376</v>
      </c>
      <c r="H624" s="59">
        <v>1005</v>
      </c>
      <c r="I624" s="60">
        <v>0</v>
      </c>
      <c r="J624" s="58">
        <v>-27444</v>
      </c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2">
        <v>169380</v>
      </c>
      <c r="AB624" s="61"/>
      <c r="AC624" s="61"/>
      <c r="AD624" s="62">
        <v>58850</v>
      </c>
      <c r="AE624" s="61"/>
      <c r="AF624" s="62">
        <v>40283</v>
      </c>
      <c r="AG624" s="61"/>
      <c r="AH624" s="61"/>
      <c r="AI624" s="62">
        <v>22863</v>
      </c>
      <c r="AJ624" s="61"/>
      <c r="AK624" s="61"/>
      <c r="AL624" s="61"/>
      <c r="AM624" s="61"/>
      <c r="AN624" s="61"/>
      <c r="AO624" s="61"/>
      <c r="AP624" s="62">
        <v>1005</v>
      </c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2">
        <v>-27444</v>
      </c>
    </row>
    <row r="625" spans="1:67" x14ac:dyDescent="0.2">
      <c r="A625" s="57" t="s">
        <v>18</v>
      </c>
      <c r="B625" s="56" t="s">
        <v>18</v>
      </c>
      <c r="C625" s="56" t="s">
        <v>18</v>
      </c>
      <c r="D625" s="56">
        <v>2002</v>
      </c>
      <c r="E625" s="58">
        <v>142937672</v>
      </c>
      <c r="F625" s="58">
        <v>161400284</v>
      </c>
      <c r="G625" s="59">
        <v>163802835</v>
      </c>
      <c r="H625" s="59">
        <v>740983</v>
      </c>
      <c r="I625" s="60">
        <v>21606146</v>
      </c>
      <c r="J625" s="58">
        <v>-3143534</v>
      </c>
      <c r="K625" s="61"/>
      <c r="L625" s="62">
        <v>184816</v>
      </c>
      <c r="M625" s="61"/>
      <c r="N625" s="62">
        <v>30889</v>
      </c>
      <c r="O625" s="62">
        <v>128963</v>
      </c>
      <c r="P625" s="61"/>
      <c r="Q625" s="61"/>
      <c r="R625" s="61"/>
      <c r="S625" s="61">
        <v>0</v>
      </c>
      <c r="T625" s="62">
        <v>21606146</v>
      </c>
      <c r="U625" s="61"/>
      <c r="V625" s="62">
        <v>2186887</v>
      </c>
      <c r="W625" s="61"/>
      <c r="X625" s="61">
        <v>0</v>
      </c>
      <c r="Y625" s="62">
        <v>44069928</v>
      </c>
      <c r="Z625" s="61">
        <v>0</v>
      </c>
      <c r="AA625" s="61"/>
      <c r="AB625" s="62">
        <v>54457429</v>
      </c>
      <c r="AC625" s="61">
        <v>0</v>
      </c>
      <c r="AD625" s="61"/>
      <c r="AE625" s="62">
        <v>35394612</v>
      </c>
      <c r="AF625" s="61"/>
      <c r="AG625" s="61">
        <v>0</v>
      </c>
      <c r="AH625" s="62">
        <v>5743165</v>
      </c>
      <c r="AI625" s="61"/>
      <c r="AJ625" s="61">
        <v>0</v>
      </c>
      <c r="AK625" s="61">
        <v>0</v>
      </c>
      <c r="AL625" s="61">
        <v>0</v>
      </c>
      <c r="AM625" s="61">
        <v>0</v>
      </c>
      <c r="AN625" s="61">
        <v>0</v>
      </c>
      <c r="AO625" s="61">
        <v>0</v>
      </c>
      <c r="AP625" s="61"/>
      <c r="AQ625" s="61">
        <v>0</v>
      </c>
      <c r="AR625" s="61"/>
      <c r="AS625" s="61">
        <v>0</v>
      </c>
      <c r="AT625" s="61">
        <v>0</v>
      </c>
      <c r="AU625" s="61">
        <v>0</v>
      </c>
      <c r="AV625" s="61"/>
      <c r="AW625" s="61">
        <v>0</v>
      </c>
      <c r="AX625" s="61">
        <v>0</v>
      </c>
      <c r="AY625" s="61"/>
      <c r="AZ625" s="62">
        <v>226279</v>
      </c>
      <c r="BA625" s="61"/>
      <c r="BB625" s="61">
        <v>0</v>
      </c>
      <c r="BC625" s="61">
        <v>0</v>
      </c>
      <c r="BD625" s="62">
        <v>514704</v>
      </c>
      <c r="BE625" s="61"/>
      <c r="BF625" s="61">
        <v>0</v>
      </c>
      <c r="BG625" s="61"/>
      <c r="BH625" s="61">
        <v>0</v>
      </c>
      <c r="BI625" s="61"/>
      <c r="BJ625" s="61">
        <v>0</v>
      </c>
      <c r="BK625" s="61"/>
      <c r="BL625" s="61">
        <v>0</v>
      </c>
      <c r="BM625" s="61">
        <v>0</v>
      </c>
      <c r="BN625" s="62">
        <v>-3143534</v>
      </c>
      <c r="BO625" s="61"/>
    </row>
    <row r="626" spans="1:67" x14ac:dyDescent="0.2">
      <c r="A626" s="57" t="s">
        <v>18</v>
      </c>
      <c r="B626" s="56" t="s">
        <v>18</v>
      </c>
      <c r="C626" s="56" t="s">
        <v>18</v>
      </c>
      <c r="D626" s="56">
        <v>2003</v>
      </c>
      <c r="E626" s="58">
        <v>157737718</v>
      </c>
      <c r="F626" s="58">
        <v>175060712</v>
      </c>
      <c r="G626" s="59">
        <v>178139582</v>
      </c>
      <c r="H626" s="59">
        <v>905086</v>
      </c>
      <c r="I626" s="60">
        <v>21306950</v>
      </c>
      <c r="J626" s="58">
        <v>-3983956</v>
      </c>
      <c r="K626" s="61"/>
      <c r="L626" s="62">
        <v>184816</v>
      </c>
      <c r="M626" s="61"/>
      <c r="N626" s="62">
        <v>30889</v>
      </c>
      <c r="O626" s="62">
        <v>128963</v>
      </c>
      <c r="P626" s="61"/>
      <c r="Q626" s="61"/>
      <c r="R626" s="61"/>
      <c r="S626" s="61">
        <v>0</v>
      </c>
      <c r="T626" s="62">
        <v>21306950</v>
      </c>
      <c r="U626" s="61"/>
      <c r="V626" s="62">
        <v>2186887</v>
      </c>
      <c r="W626" s="61"/>
      <c r="X626" s="61">
        <v>0</v>
      </c>
      <c r="Y626" s="62">
        <v>50846001</v>
      </c>
      <c r="Z626" s="61">
        <v>0</v>
      </c>
      <c r="AA626" s="61"/>
      <c r="AB626" s="62">
        <v>58259034</v>
      </c>
      <c r="AC626" s="61">
        <v>0</v>
      </c>
      <c r="AD626" s="61"/>
      <c r="AE626" s="62">
        <v>39245778</v>
      </c>
      <c r="AF626" s="61"/>
      <c r="AG626" s="61">
        <v>0</v>
      </c>
      <c r="AH626" s="62">
        <v>5950264</v>
      </c>
      <c r="AI626" s="61"/>
      <c r="AJ626" s="61">
        <v>0</v>
      </c>
      <c r="AK626" s="61">
        <v>0</v>
      </c>
      <c r="AL626" s="61">
        <v>0</v>
      </c>
      <c r="AM626" s="61">
        <v>0</v>
      </c>
      <c r="AN626" s="61">
        <v>0</v>
      </c>
      <c r="AO626" s="61">
        <v>0</v>
      </c>
      <c r="AP626" s="61"/>
      <c r="AQ626" s="61">
        <v>0</v>
      </c>
      <c r="AR626" s="61"/>
      <c r="AS626" s="61">
        <v>0</v>
      </c>
      <c r="AT626" s="61">
        <v>0</v>
      </c>
      <c r="AU626" s="61">
        <v>0</v>
      </c>
      <c r="AV626" s="61"/>
      <c r="AW626" s="61">
        <v>0</v>
      </c>
      <c r="AX626" s="61">
        <v>0</v>
      </c>
      <c r="AY626" s="61"/>
      <c r="AZ626" s="62">
        <v>294500</v>
      </c>
      <c r="BA626" s="61"/>
      <c r="BB626" s="61">
        <v>0</v>
      </c>
      <c r="BC626" s="61">
        <v>0</v>
      </c>
      <c r="BD626" s="62">
        <v>610586</v>
      </c>
      <c r="BE626" s="61"/>
      <c r="BF626" s="61">
        <v>0</v>
      </c>
      <c r="BG626" s="61"/>
      <c r="BH626" s="61">
        <v>0</v>
      </c>
      <c r="BI626" s="61"/>
      <c r="BJ626" s="61">
        <v>0</v>
      </c>
      <c r="BK626" s="61"/>
      <c r="BL626" s="61">
        <v>0</v>
      </c>
      <c r="BM626" s="61">
        <v>0</v>
      </c>
      <c r="BN626" s="62">
        <v>-3983956</v>
      </c>
      <c r="BO626" s="61"/>
    </row>
    <row r="627" spans="1:67" x14ac:dyDescent="0.2">
      <c r="A627" s="57" t="s">
        <v>18</v>
      </c>
      <c r="B627" s="56" t="s">
        <v>18</v>
      </c>
      <c r="C627" s="56" t="s">
        <v>18</v>
      </c>
      <c r="D627" s="56">
        <v>2004</v>
      </c>
      <c r="E627" s="58">
        <v>167341383</v>
      </c>
      <c r="F627" s="58">
        <v>183203914</v>
      </c>
      <c r="G627" s="59">
        <v>187359560</v>
      </c>
      <c r="H627" s="59">
        <v>1243382</v>
      </c>
      <c r="I627" s="60">
        <v>21261559</v>
      </c>
      <c r="J627" s="58">
        <v>-5399028</v>
      </c>
      <c r="K627" s="61"/>
      <c r="L627" s="62">
        <v>180797</v>
      </c>
      <c r="M627" s="61"/>
      <c r="N627" s="62">
        <v>30889</v>
      </c>
      <c r="O627" s="62">
        <v>105606</v>
      </c>
      <c r="P627" s="61"/>
      <c r="Q627" s="61"/>
      <c r="R627" s="61"/>
      <c r="S627" s="61">
        <v>0</v>
      </c>
      <c r="T627" s="62">
        <v>21261559</v>
      </c>
      <c r="U627" s="61"/>
      <c r="V627" s="62">
        <v>2246726</v>
      </c>
      <c r="W627" s="61"/>
      <c r="X627" s="61">
        <v>0</v>
      </c>
      <c r="Y627" s="62">
        <v>54479523</v>
      </c>
      <c r="Z627" s="61">
        <v>0</v>
      </c>
      <c r="AA627" s="61"/>
      <c r="AB627" s="62">
        <v>61041187</v>
      </c>
      <c r="AC627" s="61">
        <v>0</v>
      </c>
      <c r="AD627" s="61"/>
      <c r="AE627" s="62">
        <v>41676897</v>
      </c>
      <c r="AF627" s="61"/>
      <c r="AG627" s="61">
        <v>0</v>
      </c>
      <c r="AH627" s="62">
        <v>6336376</v>
      </c>
      <c r="AI627" s="61"/>
      <c r="AJ627" s="61">
        <v>0</v>
      </c>
      <c r="AK627" s="61">
        <v>0</v>
      </c>
      <c r="AL627" s="61">
        <v>0</v>
      </c>
      <c r="AM627" s="61">
        <v>0</v>
      </c>
      <c r="AN627" s="61">
        <v>0</v>
      </c>
      <c r="AO627" s="61">
        <v>0</v>
      </c>
      <c r="AP627" s="61"/>
      <c r="AQ627" s="61">
        <v>0</v>
      </c>
      <c r="AR627" s="61"/>
      <c r="AS627" s="61">
        <v>0</v>
      </c>
      <c r="AT627" s="61">
        <v>0</v>
      </c>
      <c r="AU627" s="62">
        <v>15891</v>
      </c>
      <c r="AV627" s="61"/>
      <c r="AW627" s="61">
        <v>0</v>
      </c>
      <c r="AX627" s="61">
        <v>0</v>
      </c>
      <c r="AY627" s="61"/>
      <c r="AZ627" s="62">
        <v>294500</v>
      </c>
      <c r="BA627" s="61"/>
      <c r="BB627" s="61">
        <v>0</v>
      </c>
      <c r="BC627" s="61">
        <v>0</v>
      </c>
      <c r="BD627" s="62">
        <v>932991</v>
      </c>
      <c r="BE627" s="61"/>
      <c r="BF627" s="61">
        <v>0</v>
      </c>
      <c r="BG627" s="61"/>
      <c r="BH627" s="61">
        <v>0</v>
      </c>
      <c r="BI627" s="61"/>
      <c r="BJ627" s="61">
        <v>0</v>
      </c>
      <c r="BK627" s="61"/>
      <c r="BL627" s="61">
        <v>0</v>
      </c>
      <c r="BM627" s="61">
        <v>0</v>
      </c>
      <c r="BN627" s="62">
        <v>-5399028</v>
      </c>
      <c r="BO627" s="61"/>
    </row>
    <row r="628" spans="1:67" x14ac:dyDescent="0.2">
      <c r="A628" s="57" t="s">
        <v>18</v>
      </c>
      <c r="B628" s="56" t="s">
        <v>18</v>
      </c>
      <c r="C628" s="56" t="s">
        <v>18</v>
      </c>
      <c r="D628" s="56">
        <v>2005</v>
      </c>
      <c r="E628" s="58">
        <v>176112476</v>
      </c>
      <c r="F628" s="58">
        <v>190775755</v>
      </c>
      <c r="G628" s="59">
        <v>196078935</v>
      </c>
      <c r="H628" s="59">
        <v>1422183</v>
      </c>
      <c r="I628" s="60">
        <v>21388642</v>
      </c>
      <c r="J628" s="58">
        <v>-6725363</v>
      </c>
      <c r="K628" s="61"/>
      <c r="L628" s="62">
        <v>173737</v>
      </c>
      <c r="M628" s="61"/>
      <c r="N628" s="62">
        <v>30889</v>
      </c>
      <c r="O628" s="62">
        <v>105606</v>
      </c>
      <c r="P628" s="61"/>
      <c r="Q628" s="61"/>
      <c r="R628" s="61"/>
      <c r="S628" s="61">
        <v>0</v>
      </c>
      <c r="T628" s="62">
        <v>21388642</v>
      </c>
      <c r="U628" s="61"/>
      <c r="V628" s="62">
        <v>2246726</v>
      </c>
      <c r="W628" s="61"/>
      <c r="X628" s="61">
        <v>0</v>
      </c>
      <c r="Y628" s="62">
        <v>58850532</v>
      </c>
      <c r="Z628" s="61">
        <v>0</v>
      </c>
      <c r="AA628" s="61"/>
      <c r="AB628" s="62">
        <v>62959701</v>
      </c>
      <c r="AC628" s="61">
        <v>0</v>
      </c>
      <c r="AD628" s="61"/>
      <c r="AE628" s="62">
        <v>43462876</v>
      </c>
      <c r="AF628" s="61"/>
      <c r="AG628" s="61">
        <v>0</v>
      </c>
      <c r="AH628" s="62">
        <v>6860226</v>
      </c>
      <c r="AI628" s="61"/>
      <c r="AJ628" s="61">
        <v>0</v>
      </c>
      <c r="AK628" s="61">
        <v>0</v>
      </c>
      <c r="AL628" s="61">
        <v>0</v>
      </c>
      <c r="AM628" s="61">
        <v>0</v>
      </c>
      <c r="AN628" s="61">
        <v>0</v>
      </c>
      <c r="AO628" s="61">
        <v>0</v>
      </c>
      <c r="AP628" s="61"/>
      <c r="AQ628" s="61">
        <v>0</v>
      </c>
      <c r="AR628" s="61"/>
      <c r="AS628" s="61">
        <v>0</v>
      </c>
      <c r="AT628" s="62">
        <v>9847</v>
      </c>
      <c r="AU628" s="62">
        <v>38072</v>
      </c>
      <c r="AV628" s="61"/>
      <c r="AW628" s="61">
        <v>0</v>
      </c>
      <c r="AX628" s="61">
        <v>0</v>
      </c>
      <c r="AY628" s="61"/>
      <c r="AZ628" s="62">
        <v>294500</v>
      </c>
      <c r="BA628" s="61"/>
      <c r="BB628" s="61">
        <v>0</v>
      </c>
      <c r="BC628" s="61">
        <v>0</v>
      </c>
      <c r="BD628" s="62">
        <v>1079764</v>
      </c>
      <c r="BE628" s="61"/>
      <c r="BF628" s="61">
        <v>0</v>
      </c>
      <c r="BG628" s="61"/>
      <c r="BH628" s="61">
        <v>0</v>
      </c>
      <c r="BI628" s="61"/>
      <c r="BJ628" s="61">
        <v>0</v>
      </c>
      <c r="BK628" s="61"/>
      <c r="BL628" s="61">
        <v>0</v>
      </c>
      <c r="BM628" s="61">
        <v>0</v>
      </c>
      <c r="BN628" s="62">
        <v>-6725363</v>
      </c>
      <c r="BO628" s="61"/>
    </row>
    <row r="629" spans="1:67" x14ac:dyDescent="0.2">
      <c r="A629" s="57" t="s">
        <v>18</v>
      </c>
      <c r="B629" s="56" t="s">
        <v>18</v>
      </c>
      <c r="C629" s="56" t="s">
        <v>18</v>
      </c>
      <c r="D629" s="56">
        <v>2006</v>
      </c>
      <c r="E629" s="58">
        <v>184146345</v>
      </c>
      <c r="F629" s="58">
        <v>205696422</v>
      </c>
      <c r="G629" s="59">
        <v>212816749</v>
      </c>
      <c r="H629" s="59">
        <v>1498099</v>
      </c>
      <c r="I629" s="60">
        <v>30168503</v>
      </c>
      <c r="J629" s="58">
        <v>-8618426</v>
      </c>
      <c r="K629" s="61"/>
      <c r="L629" s="62">
        <v>164319</v>
      </c>
      <c r="M629" s="61"/>
      <c r="N629" s="62">
        <v>30889</v>
      </c>
      <c r="O629" s="62">
        <v>71323</v>
      </c>
      <c r="P629" s="61"/>
      <c r="Q629" s="61"/>
      <c r="R629" s="61"/>
      <c r="S629" s="61">
        <v>0</v>
      </c>
      <c r="T629" s="62">
        <v>30168503</v>
      </c>
      <c r="U629" s="61"/>
      <c r="V629" s="62">
        <v>2334680</v>
      </c>
      <c r="W629" s="61"/>
      <c r="X629" s="61">
        <v>0</v>
      </c>
      <c r="Y629" s="62">
        <v>62098318</v>
      </c>
      <c r="Z629" s="61">
        <v>0</v>
      </c>
      <c r="AA629" s="61"/>
      <c r="AB629" s="62">
        <v>64938453</v>
      </c>
      <c r="AC629" s="61">
        <v>0</v>
      </c>
      <c r="AD629" s="61"/>
      <c r="AE629" s="62">
        <v>45781207</v>
      </c>
      <c r="AF629" s="61"/>
      <c r="AG629" s="61">
        <v>0</v>
      </c>
      <c r="AH629" s="62">
        <v>7229057</v>
      </c>
      <c r="AI629" s="61"/>
      <c r="AJ629" s="61">
        <v>0</v>
      </c>
      <c r="AK629" s="61">
        <v>0</v>
      </c>
      <c r="AL629" s="61">
        <v>0</v>
      </c>
      <c r="AM629" s="61">
        <v>0</v>
      </c>
      <c r="AN629" s="61">
        <v>0</v>
      </c>
      <c r="AO629" s="61">
        <v>0</v>
      </c>
      <c r="AP629" s="61"/>
      <c r="AQ629" s="61">
        <v>0</v>
      </c>
      <c r="AR629" s="61"/>
      <c r="AS629" s="61">
        <v>0</v>
      </c>
      <c r="AT629" s="62">
        <v>9847</v>
      </c>
      <c r="AU629" s="62">
        <v>38072</v>
      </c>
      <c r="AV629" s="61"/>
      <c r="AW629" s="61">
        <v>0</v>
      </c>
      <c r="AX629" s="61">
        <v>0</v>
      </c>
      <c r="AY629" s="61"/>
      <c r="AZ629" s="62">
        <v>294500</v>
      </c>
      <c r="BA629" s="61"/>
      <c r="BB629" s="61">
        <v>0</v>
      </c>
      <c r="BC629" s="61">
        <v>0</v>
      </c>
      <c r="BD629" s="62">
        <v>1155680</v>
      </c>
      <c r="BE629" s="61"/>
      <c r="BF629" s="61">
        <v>0</v>
      </c>
      <c r="BG629" s="61"/>
      <c r="BH629" s="61">
        <v>0</v>
      </c>
      <c r="BI629" s="61"/>
      <c r="BJ629" s="61">
        <v>0</v>
      </c>
      <c r="BK629" s="61"/>
      <c r="BL629" s="61">
        <v>0</v>
      </c>
      <c r="BM629" s="61">
        <v>0</v>
      </c>
      <c r="BN629" s="62">
        <v>-8618426</v>
      </c>
      <c r="BO629" s="61"/>
    </row>
    <row r="630" spans="1:67" x14ac:dyDescent="0.2">
      <c r="A630" s="57" t="s">
        <v>18</v>
      </c>
      <c r="B630" s="56" t="s">
        <v>18</v>
      </c>
      <c r="C630" s="56" t="s">
        <v>18</v>
      </c>
      <c r="D630" s="56">
        <v>2007</v>
      </c>
      <c r="E630" s="58">
        <v>235310503</v>
      </c>
      <c r="F630" s="58">
        <v>255513001</v>
      </c>
      <c r="G630" s="59">
        <v>221160162</v>
      </c>
      <c r="H630" s="59">
        <v>44399034</v>
      </c>
      <c r="I630" s="60">
        <v>30248693</v>
      </c>
      <c r="J630" s="58">
        <v>-10046195</v>
      </c>
      <c r="K630" s="64"/>
      <c r="L630" s="65">
        <v>104771</v>
      </c>
      <c r="M630" s="64"/>
      <c r="N630" s="65">
        <v>30889</v>
      </c>
      <c r="O630" s="65">
        <v>64527</v>
      </c>
      <c r="P630" s="64"/>
      <c r="Q630" s="64"/>
      <c r="R630" s="64"/>
      <c r="S630" s="64">
        <v>0</v>
      </c>
      <c r="T630" s="65">
        <v>30248693</v>
      </c>
      <c r="U630" s="64"/>
      <c r="V630" s="65">
        <v>2334680</v>
      </c>
      <c r="W630" s="64"/>
      <c r="X630" s="64">
        <v>0</v>
      </c>
      <c r="Y630" s="65">
        <v>65984013</v>
      </c>
      <c r="Z630" s="64">
        <v>0</v>
      </c>
      <c r="AA630" s="64"/>
      <c r="AB630" s="65">
        <v>66508714</v>
      </c>
      <c r="AC630" s="64">
        <v>0</v>
      </c>
      <c r="AD630" s="64"/>
      <c r="AE630" s="65">
        <v>47975240</v>
      </c>
      <c r="AF630" s="64"/>
      <c r="AG630" s="65">
        <v>152715</v>
      </c>
      <c r="AH630" s="65">
        <v>7755920</v>
      </c>
      <c r="AI630" s="64"/>
      <c r="AJ630" s="64">
        <v>0</v>
      </c>
      <c r="AK630" s="64">
        <v>0</v>
      </c>
      <c r="AL630" s="64">
        <v>0</v>
      </c>
      <c r="AM630" s="65">
        <v>1322514</v>
      </c>
      <c r="AN630" s="65">
        <v>21292695</v>
      </c>
      <c r="AO630" s="64">
        <v>0</v>
      </c>
      <c r="AP630" s="64"/>
      <c r="AQ630" s="65">
        <v>1192393</v>
      </c>
      <c r="AR630" s="64"/>
      <c r="AS630" s="65">
        <v>2601332</v>
      </c>
      <c r="AT630" s="65">
        <v>12891123</v>
      </c>
      <c r="AU630" s="65">
        <v>2060925</v>
      </c>
      <c r="AV630" s="64"/>
      <c r="AW630" s="65">
        <v>22086</v>
      </c>
      <c r="AX630" s="65">
        <v>464152</v>
      </c>
      <c r="AY630" s="64"/>
      <c r="AZ630" s="65">
        <v>362110</v>
      </c>
      <c r="BA630" s="64"/>
      <c r="BB630" s="65">
        <v>15143</v>
      </c>
      <c r="BC630" s="65">
        <v>116840</v>
      </c>
      <c r="BD630" s="65">
        <v>2057721</v>
      </c>
      <c r="BE630" s="64"/>
      <c r="BF630" s="64">
        <v>0</v>
      </c>
      <c r="BG630" s="64"/>
      <c r="BH630" s="64">
        <v>0</v>
      </c>
      <c r="BI630" s="64"/>
      <c r="BJ630" s="64">
        <v>0</v>
      </c>
      <c r="BK630" s="64"/>
      <c r="BL630" s="64">
        <v>0</v>
      </c>
      <c r="BM630" s="64">
        <v>0</v>
      </c>
      <c r="BN630" s="65">
        <v>-10046195</v>
      </c>
      <c r="BO630" s="64"/>
    </row>
    <row r="631" spans="1:67" x14ac:dyDescent="0.2">
      <c r="A631" s="57" t="s">
        <v>18</v>
      </c>
      <c r="B631" s="56" t="s">
        <v>18</v>
      </c>
      <c r="C631" s="56" t="s">
        <v>18</v>
      </c>
      <c r="D631" s="56">
        <v>2008</v>
      </c>
      <c r="E631" s="58">
        <v>250715856</v>
      </c>
      <c r="F631" s="58">
        <v>269566548</v>
      </c>
      <c r="G631" s="59">
        <v>234908157</v>
      </c>
      <c r="H631" s="59">
        <v>46058370</v>
      </c>
      <c r="I631" s="60">
        <v>30250671</v>
      </c>
      <c r="J631" s="58">
        <v>-11399979</v>
      </c>
      <c r="K631" s="61"/>
      <c r="L631" s="62">
        <v>103434</v>
      </c>
      <c r="M631" s="61"/>
      <c r="N631" s="62">
        <v>30889</v>
      </c>
      <c r="O631" s="62">
        <v>63857</v>
      </c>
      <c r="P631" s="61"/>
      <c r="Q631" s="61"/>
      <c r="R631" s="61"/>
      <c r="S631" s="61">
        <v>0</v>
      </c>
      <c r="T631" s="62">
        <v>30250671</v>
      </c>
      <c r="U631" s="61"/>
      <c r="V631" s="62">
        <v>2334680</v>
      </c>
      <c r="W631" s="61"/>
      <c r="X631" s="61">
        <v>0</v>
      </c>
      <c r="Y631" s="62">
        <v>74752831</v>
      </c>
      <c r="Z631" s="61">
        <v>0</v>
      </c>
      <c r="AA631" s="61"/>
      <c r="AB631" s="62">
        <v>67493417</v>
      </c>
      <c r="AC631" s="61">
        <v>0</v>
      </c>
      <c r="AD631" s="61"/>
      <c r="AE631" s="62">
        <v>50686043</v>
      </c>
      <c r="AF631" s="61"/>
      <c r="AG631" s="62">
        <v>851996</v>
      </c>
      <c r="AH631" s="62">
        <v>8340339</v>
      </c>
      <c r="AI631" s="61"/>
      <c r="AJ631" s="61">
        <v>0</v>
      </c>
      <c r="AK631" s="61">
        <v>0</v>
      </c>
      <c r="AL631" s="61">
        <v>0</v>
      </c>
      <c r="AM631" s="62">
        <v>1322514</v>
      </c>
      <c r="AN631" s="62">
        <v>21307844</v>
      </c>
      <c r="AO631" s="61">
        <v>0</v>
      </c>
      <c r="AP631" s="61"/>
      <c r="AQ631" s="62">
        <v>1344042</v>
      </c>
      <c r="AR631" s="61"/>
      <c r="AS631" s="62">
        <v>2969529</v>
      </c>
      <c r="AT631" s="62">
        <v>13196363</v>
      </c>
      <c r="AU631" s="62">
        <v>2621735</v>
      </c>
      <c r="AV631" s="61"/>
      <c r="AW631" s="62">
        <v>24072</v>
      </c>
      <c r="AX631" s="62">
        <v>476553</v>
      </c>
      <c r="AY631" s="61"/>
      <c r="AZ631" s="62">
        <v>362110</v>
      </c>
      <c r="BA631" s="61"/>
      <c r="BB631" s="62">
        <v>15143</v>
      </c>
      <c r="BC631" s="62">
        <v>116840</v>
      </c>
      <c r="BD631" s="62">
        <v>2301625</v>
      </c>
      <c r="BE631" s="61"/>
      <c r="BF631" s="61">
        <v>0</v>
      </c>
      <c r="BG631" s="61"/>
      <c r="BH631" s="61">
        <v>0</v>
      </c>
      <c r="BI631" s="61"/>
      <c r="BJ631" s="61">
        <v>0</v>
      </c>
      <c r="BK631" s="61"/>
      <c r="BL631" s="61">
        <v>0</v>
      </c>
      <c r="BM631" s="61">
        <v>0</v>
      </c>
      <c r="BN631" s="62">
        <v>-11399979</v>
      </c>
      <c r="BO631" s="61"/>
    </row>
    <row r="632" spans="1:67" ht="12" customHeight="1" x14ac:dyDescent="0.2">
      <c r="A632" s="57" t="s">
        <v>18</v>
      </c>
      <c r="B632" s="56" t="s">
        <v>18</v>
      </c>
      <c r="C632" s="56" t="s">
        <v>18</v>
      </c>
      <c r="D632" s="56">
        <v>2009</v>
      </c>
      <c r="E632" s="58">
        <v>261156497</v>
      </c>
      <c r="F632" s="58">
        <v>279523356</v>
      </c>
      <c r="G632" s="59">
        <v>244017578</v>
      </c>
      <c r="H632" s="59">
        <v>47456810</v>
      </c>
      <c r="I632" s="60">
        <v>30317891</v>
      </c>
      <c r="J632" s="58">
        <v>-11951032</v>
      </c>
      <c r="K632" s="61"/>
      <c r="L632" s="62">
        <v>100519</v>
      </c>
      <c r="M632" s="61"/>
      <c r="N632" s="62">
        <v>30889</v>
      </c>
      <c r="O632" s="62">
        <v>89273</v>
      </c>
      <c r="P632" s="61"/>
      <c r="Q632" s="61"/>
      <c r="R632" s="61"/>
      <c r="S632" s="61">
        <v>0</v>
      </c>
      <c r="T632" s="62">
        <v>30317891</v>
      </c>
      <c r="U632" s="61"/>
      <c r="V632" s="62">
        <v>2333532</v>
      </c>
      <c r="W632" s="61"/>
      <c r="X632" s="61">
        <v>0</v>
      </c>
      <c r="Y632" s="62">
        <v>78436069</v>
      </c>
      <c r="Z632" s="61">
        <v>0</v>
      </c>
      <c r="AA632" s="61"/>
      <c r="AB632" s="62">
        <v>68774086</v>
      </c>
      <c r="AC632" s="61">
        <v>0</v>
      </c>
      <c r="AD632" s="61"/>
      <c r="AE632" s="62">
        <v>53366473</v>
      </c>
      <c r="AF632" s="61"/>
      <c r="AG632" s="62">
        <v>2021827</v>
      </c>
      <c r="AH632" s="62">
        <v>8547019</v>
      </c>
      <c r="AI632" s="61"/>
      <c r="AJ632" s="61">
        <v>0</v>
      </c>
      <c r="AK632" s="61">
        <v>0</v>
      </c>
      <c r="AL632" s="61">
        <v>0</v>
      </c>
      <c r="AM632" s="62">
        <v>1322514</v>
      </c>
      <c r="AN632" s="62">
        <v>21461354</v>
      </c>
      <c r="AO632" s="61">
        <v>0</v>
      </c>
      <c r="AP632" s="61"/>
      <c r="AQ632" s="62">
        <v>1429816</v>
      </c>
      <c r="AR632" s="61"/>
      <c r="AS632" s="62">
        <v>3388807</v>
      </c>
      <c r="AT632" s="62">
        <v>13201788</v>
      </c>
      <c r="AU632" s="62">
        <v>3129585</v>
      </c>
      <c r="AV632" s="61"/>
      <c r="AW632" s="62">
        <v>21420</v>
      </c>
      <c r="AX632" s="62">
        <v>462467</v>
      </c>
      <c r="AY632" s="61"/>
      <c r="AZ632" s="62">
        <v>352291</v>
      </c>
      <c r="BA632" s="61"/>
      <c r="BB632" s="62">
        <v>12639</v>
      </c>
      <c r="BC632" s="62">
        <v>229434</v>
      </c>
      <c r="BD632" s="62">
        <v>2444695</v>
      </c>
      <c r="BE632" s="61"/>
      <c r="BF632" s="61">
        <v>0</v>
      </c>
      <c r="BG632" s="61"/>
      <c r="BH632" s="61">
        <v>0</v>
      </c>
      <c r="BI632" s="61"/>
      <c r="BJ632" s="61">
        <v>0</v>
      </c>
      <c r="BK632" s="61"/>
      <c r="BL632" s="61">
        <v>0</v>
      </c>
      <c r="BM632" s="61">
        <v>0</v>
      </c>
      <c r="BN632" s="62">
        <v>-11951032</v>
      </c>
      <c r="BO632" s="61"/>
    </row>
    <row r="633" spans="1:67" x14ac:dyDescent="0.2">
      <c r="A633" s="57" t="s">
        <v>18</v>
      </c>
      <c r="B633" s="56" t="s">
        <v>18</v>
      </c>
      <c r="C633" s="56" t="s">
        <v>18</v>
      </c>
      <c r="D633" s="56">
        <v>2010</v>
      </c>
      <c r="E633" s="58">
        <v>278403320</v>
      </c>
      <c r="F633" s="58">
        <v>296548970</v>
      </c>
      <c r="G633" s="59">
        <v>250812202</v>
      </c>
      <c r="H633" s="59">
        <v>57909009</v>
      </c>
      <c r="I633" s="60">
        <v>30317891</v>
      </c>
      <c r="J633" s="58">
        <v>-12172241</v>
      </c>
      <c r="K633" s="61"/>
      <c r="L633" s="62">
        <v>100519</v>
      </c>
      <c r="M633" s="61"/>
      <c r="N633" s="62">
        <v>30889</v>
      </c>
      <c r="O633" s="62">
        <v>89273</v>
      </c>
      <c r="P633" s="61"/>
      <c r="Q633" s="61"/>
      <c r="R633" s="61"/>
      <c r="S633" s="61">
        <v>0</v>
      </c>
      <c r="T633" s="62">
        <v>30317891</v>
      </c>
      <c r="U633" s="61"/>
      <c r="V633" s="62">
        <v>2333532</v>
      </c>
      <c r="W633" s="61"/>
      <c r="X633" s="61">
        <v>0</v>
      </c>
      <c r="Y633" s="62">
        <v>82508516</v>
      </c>
      <c r="Z633" s="61">
        <v>0</v>
      </c>
      <c r="AA633" s="61"/>
      <c r="AB633" s="62">
        <v>70256667</v>
      </c>
      <c r="AC633" s="61">
        <v>0</v>
      </c>
      <c r="AD633" s="61"/>
      <c r="AE633" s="62">
        <v>55449007</v>
      </c>
      <c r="AF633" s="61"/>
      <c r="AG633" s="62">
        <v>3568053</v>
      </c>
      <c r="AH633" s="62">
        <v>6157855</v>
      </c>
      <c r="AI633" s="61"/>
      <c r="AJ633" s="61">
        <v>0</v>
      </c>
      <c r="AK633" s="61">
        <v>0</v>
      </c>
      <c r="AL633" s="61">
        <v>0</v>
      </c>
      <c r="AM633" s="62">
        <v>1322514</v>
      </c>
      <c r="AN633" s="62">
        <v>21746704</v>
      </c>
      <c r="AO633" s="61">
        <v>0</v>
      </c>
      <c r="AP633" s="61"/>
      <c r="AQ633" s="62">
        <v>1470882</v>
      </c>
      <c r="AR633" s="61"/>
      <c r="AS633" s="62">
        <v>4402713</v>
      </c>
      <c r="AT633" s="62">
        <v>21981690</v>
      </c>
      <c r="AU633" s="62">
        <v>3130601</v>
      </c>
      <c r="AV633" s="61"/>
      <c r="AW633" s="62">
        <v>36930</v>
      </c>
      <c r="AX633" s="62">
        <v>462467</v>
      </c>
      <c r="AY633" s="61"/>
      <c r="AZ633" s="62">
        <v>382745</v>
      </c>
      <c r="BA633" s="61"/>
      <c r="BB633" s="62">
        <v>12639</v>
      </c>
      <c r="BC633" s="62">
        <v>426304</v>
      </c>
      <c r="BD633" s="62">
        <v>2532820</v>
      </c>
      <c r="BE633" s="61"/>
      <c r="BF633" s="61">
        <v>0</v>
      </c>
      <c r="BG633" s="61"/>
      <c r="BH633" s="61">
        <v>0</v>
      </c>
      <c r="BI633" s="61"/>
      <c r="BJ633" s="61">
        <v>0</v>
      </c>
      <c r="BK633" s="61"/>
      <c r="BL633" s="61">
        <v>0</v>
      </c>
      <c r="BM633" s="61">
        <v>0</v>
      </c>
      <c r="BN633" s="62">
        <v>-12172241</v>
      </c>
      <c r="BO633" s="61"/>
    </row>
    <row r="634" spans="1:67" x14ac:dyDescent="0.2">
      <c r="A634" s="57" t="s">
        <v>18</v>
      </c>
      <c r="B634" s="56" t="s">
        <v>18</v>
      </c>
      <c r="C634" s="56" t="s">
        <v>18</v>
      </c>
      <c r="D634" s="56">
        <v>2011</v>
      </c>
      <c r="E634" s="58">
        <v>289084798</v>
      </c>
      <c r="F634" s="58">
        <v>306927031</v>
      </c>
      <c r="G634" s="59">
        <v>259834292</v>
      </c>
      <c r="H634" s="59">
        <v>59592035</v>
      </c>
      <c r="I634" s="60">
        <v>30341529</v>
      </c>
      <c r="J634" s="58">
        <v>-12499296</v>
      </c>
      <c r="K634" s="61"/>
      <c r="L634" s="62">
        <v>94411</v>
      </c>
      <c r="M634" s="61"/>
      <c r="N634" s="62">
        <v>30889</v>
      </c>
      <c r="O634" s="62">
        <v>120372</v>
      </c>
      <c r="P634" s="61"/>
      <c r="Q634" s="61"/>
      <c r="R634" s="61"/>
      <c r="S634" s="61">
        <v>0</v>
      </c>
      <c r="T634" s="62">
        <v>30341529</v>
      </c>
      <c r="U634" s="61"/>
      <c r="V634" s="62">
        <v>2333532</v>
      </c>
      <c r="W634" s="61"/>
      <c r="X634" s="61">
        <v>0</v>
      </c>
      <c r="Y634" s="62">
        <v>88716777</v>
      </c>
      <c r="Z634" s="61">
        <v>0</v>
      </c>
      <c r="AA634" s="61"/>
      <c r="AB634" s="62">
        <v>71584815</v>
      </c>
      <c r="AC634" s="61">
        <v>0</v>
      </c>
      <c r="AD634" s="61"/>
      <c r="AE634" s="62">
        <v>57038999</v>
      </c>
      <c r="AF634" s="61"/>
      <c r="AG634" s="62">
        <v>4772823</v>
      </c>
      <c r="AH634" s="62">
        <v>4800145</v>
      </c>
      <c r="AI634" s="61"/>
      <c r="AJ634" s="61">
        <v>0</v>
      </c>
      <c r="AK634" s="61">
        <v>0</v>
      </c>
      <c r="AL634" s="61">
        <v>0</v>
      </c>
      <c r="AM634" s="62">
        <v>1322514</v>
      </c>
      <c r="AN634" s="62">
        <v>22075977</v>
      </c>
      <c r="AO634" s="61">
        <v>0</v>
      </c>
      <c r="AP634" s="61"/>
      <c r="AQ634" s="62">
        <v>1510448</v>
      </c>
      <c r="AR634" s="61"/>
      <c r="AS634" s="62">
        <v>4612577</v>
      </c>
      <c r="AT634" s="62">
        <v>22740681</v>
      </c>
      <c r="AU634" s="62">
        <v>3032296</v>
      </c>
      <c r="AV634" s="61"/>
      <c r="AW634" s="62">
        <v>103849</v>
      </c>
      <c r="AX634" s="62">
        <v>484352</v>
      </c>
      <c r="AY634" s="61"/>
      <c r="AZ634" s="62">
        <v>636092</v>
      </c>
      <c r="BA634" s="61"/>
      <c r="BB634" s="62">
        <v>12639</v>
      </c>
      <c r="BC634" s="62">
        <v>455857</v>
      </c>
      <c r="BD634" s="62">
        <v>2604753</v>
      </c>
      <c r="BE634" s="61"/>
      <c r="BF634" s="61">
        <v>0</v>
      </c>
      <c r="BG634" s="61"/>
      <c r="BH634" s="61">
        <v>0</v>
      </c>
      <c r="BI634" s="61"/>
      <c r="BJ634" s="61">
        <v>0</v>
      </c>
      <c r="BK634" s="61"/>
      <c r="BL634" s="61">
        <v>0</v>
      </c>
      <c r="BM634" s="61">
        <v>0</v>
      </c>
      <c r="BN634" s="62">
        <v>-12499296</v>
      </c>
      <c r="BO634" s="61"/>
    </row>
    <row r="635" spans="1:67" x14ac:dyDescent="0.2">
      <c r="A635" s="57" t="s">
        <v>18</v>
      </c>
      <c r="B635" s="56" t="s">
        <v>18</v>
      </c>
      <c r="C635" s="56" t="s">
        <v>400</v>
      </c>
      <c r="D635" s="56">
        <v>1989</v>
      </c>
      <c r="E635" s="58">
        <v>99413131</v>
      </c>
      <c r="F635" s="58">
        <v>97865182</v>
      </c>
      <c r="G635" s="59">
        <v>92562090</v>
      </c>
      <c r="H635" s="59">
        <v>6851041</v>
      </c>
      <c r="I635" s="60">
        <v>0</v>
      </c>
      <c r="J635" s="58">
        <v>-1547949</v>
      </c>
      <c r="K635" s="62">
        <v>732493</v>
      </c>
      <c r="L635" s="61"/>
      <c r="M635" s="62">
        <v>27643</v>
      </c>
      <c r="N635" s="61"/>
      <c r="O635" s="61"/>
      <c r="P635" s="62">
        <v>3286526</v>
      </c>
      <c r="Q635" s="61"/>
      <c r="R635" s="61"/>
      <c r="S635" s="61"/>
      <c r="T635" s="61"/>
      <c r="U635" s="61"/>
      <c r="V635" s="61"/>
      <c r="W635" s="62">
        <v>8382058</v>
      </c>
      <c r="X635" s="61"/>
      <c r="Y635" s="61"/>
      <c r="Z635" s="61"/>
      <c r="AA635" s="62">
        <v>28976185</v>
      </c>
      <c r="AB635" s="61"/>
      <c r="AC635" s="61"/>
      <c r="AD635" s="62">
        <v>21333230</v>
      </c>
      <c r="AE635" s="61"/>
      <c r="AF635" s="62">
        <v>22371027</v>
      </c>
      <c r="AG635" s="61"/>
      <c r="AH635" s="61"/>
      <c r="AI635" s="62">
        <v>7452928</v>
      </c>
      <c r="AJ635" s="61"/>
      <c r="AK635" s="61"/>
      <c r="AL635" s="61"/>
      <c r="AM635" s="61"/>
      <c r="AN635" s="61"/>
      <c r="AO635" s="61"/>
      <c r="AP635" s="62">
        <v>826612</v>
      </c>
      <c r="AQ635" s="61"/>
      <c r="AR635" s="62">
        <v>1378068</v>
      </c>
      <c r="AS635" s="61"/>
      <c r="AT635" s="61"/>
      <c r="AU635" s="61"/>
      <c r="AV635" s="62">
        <v>3762</v>
      </c>
      <c r="AW635" s="61"/>
      <c r="AX635" s="61"/>
      <c r="AY635" s="62">
        <v>866875</v>
      </c>
      <c r="AZ635" s="61"/>
      <c r="BA635" s="62">
        <v>3280995</v>
      </c>
      <c r="BB635" s="61"/>
      <c r="BC635" s="61"/>
      <c r="BD635" s="61"/>
      <c r="BE635" s="61"/>
      <c r="BF635" s="61"/>
      <c r="BG635" s="61"/>
      <c r="BH635" s="61"/>
      <c r="BI635" s="61"/>
      <c r="BJ635" s="61"/>
      <c r="BK635" s="62">
        <v>494729</v>
      </c>
      <c r="BL635" s="61"/>
      <c r="BM635" s="61"/>
      <c r="BN635" s="61"/>
      <c r="BO635" s="62">
        <v>-1547949</v>
      </c>
    </row>
    <row r="636" spans="1:67" x14ac:dyDescent="0.2">
      <c r="A636" s="57" t="s">
        <v>18</v>
      </c>
      <c r="B636" s="56" t="s">
        <v>18</v>
      </c>
      <c r="C636" s="56" t="s">
        <v>400</v>
      </c>
      <c r="D636" s="56">
        <v>1990</v>
      </c>
      <c r="E636" s="58">
        <v>107849464</v>
      </c>
      <c r="F636" s="58">
        <v>106301515</v>
      </c>
      <c r="G636" s="59">
        <v>100202503</v>
      </c>
      <c r="H636" s="59">
        <v>7646961</v>
      </c>
      <c r="I636" s="60">
        <v>0</v>
      </c>
      <c r="J636" s="58">
        <v>-1547949</v>
      </c>
      <c r="K636" s="62">
        <v>732493</v>
      </c>
      <c r="L636" s="61"/>
      <c r="M636" s="62">
        <v>27643</v>
      </c>
      <c r="N636" s="61"/>
      <c r="O636" s="61"/>
      <c r="P636" s="62">
        <v>3286526</v>
      </c>
      <c r="Q636" s="61"/>
      <c r="R636" s="61"/>
      <c r="S636" s="61"/>
      <c r="T636" s="61"/>
      <c r="U636" s="61"/>
      <c r="V636" s="61"/>
      <c r="W636" s="62">
        <v>8438587</v>
      </c>
      <c r="X636" s="61"/>
      <c r="Y636" s="61"/>
      <c r="Z636" s="61"/>
      <c r="AA636" s="62">
        <v>31335888</v>
      </c>
      <c r="AB636" s="61"/>
      <c r="AC636" s="61"/>
      <c r="AD636" s="62">
        <v>23513584</v>
      </c>
      <c r="AE636" s="61"/>
      <c r="AF636" s="62">
        <v>24977585</v>
      </c>
      <c r="AG636" s="61"/>
      <c r="AH636" s="61"/>
      <c r="AI636" s="62">
        <v>7890197</v>
      </c>
      <c r="AJ636" s="61"/>
      <c r="AK636" s="61"/>
      <c r="AL636" s="61"/>
      <c r="AM636" s="61"/>
      <c r="AN636" s="61"/>
      <c r="AO636" s="61"/>
      <c r="AP636" s="62">
        <v>1049961</v>
      </c>
      <c r="AQ636" s="61"/>
      <c r="AR636" s="62">
        <v>1425766</v>
      </c>
      <c r="AS636" s="61"/>
      <c r="AT636" s="61"/>
      <c r="AU636" s="61"/>
      <c r="AV636" s="62">
        <v>3762</v>
      </c>
      <c r="AW636" s="61"/>
      <c r="AX636" s="61"/>
      <c r="AY636" s="62">
        <v>952599</v>
      </c>
      <c r="AZ636" s="61"/>
      <c r="BA636" s="62">
        <v>3683045</v>
      </c>
      <c r="BB636" s="61"/>
      <c r="BC636" s="61"/>
      <c r="BD636" s="61"/>
      <c r="BE636" s="61"/>
      <c r="BF636" s="61"/>
      <c r="BG636" s="61"/>
      <c r="BH636" s="61"/>
      <c r="BI636" s="61"/>
      <c r="BJ636" s="61"/>
      <c r="BK636" s="62">
        <v>531828</v>
      </c>
      <c r="BL636" s="61"/>
      <c r="BM636" s="61"/>
      <c r="BN636" s="61"/>
      <c r="BO636" s="62">
        <v>-1547949</v>
      </c>
    </row>
    <row r="637" spans="1:67" x14ac:dyDescent="0.2">
      <c r="A637" s="57" t="s">
        <v>18</v>
      </c>
      <c r="B637" s="56" t="s">
        <v>18</v>
      </c>
      <c r="C637" s="56" t="s">
        <v>400</v>
      </c>
      <c r="D637" s="56">
        <v>1991</v>
      </c>
      <c r="E637" s="58">
        <v>100457887</v>
      </c>
      <c r="F637" s="58">
        <v>103369578</v>
      </c>
      <c r="G637" s="59">
        <v>97195402</v>
      </c>
      <c r="H637" s="59">
        <v>7722125</v>
      </c>
      <c r="I637" s="60">
        <v>4459640</v>
      </c>
      <c r="J637" s="58">
        <v>-1547949</v>
      </c>
      <c r="K637" s="62">
        <v>732492</v>
      </c>
      <c r="L637" s="61"/>
      <c r="M637" s="62">
        <v>27643</v>
      </c>
      <c r="N637" s="61"/>
      <c r="O637" s="61"/>
      <c r="P637" s="62">
        <v>3286526</v>
      </c>
      <c r="Q637" s="61"/>
      <c r="R637" s="61"/>
      <c r="S637" s="61"/>
      <c r="T637" s="61"/>
      <c r="U637" s="62">
        <v>4459640</v>
      </c>
      <c r="V637" s="61"/>
      <c r="W637" s="62">
        <v>4094338</v>
      </c>
      <c r="X637" s="61"/>
      <c r="Y637" s="61"/>
      <c r="Z637" s="61"/>
      <c r="AA637" s="62">
        <v>22198950</v>
      </c>
      <c r="AB637" s="61"/>
      <c r="AC637" s="61"/>
      <c r="AD637" s="62">
        <v>27242144</v>
      </c>
      <c r="AE637" s="61"/>
      <c r="AF637" s="62">
        <v>26931376</v>
      </c>
      <c r="AG637" s="61"/>
      <c r="AH637" s="61"/>
      <c r="AI637" s="62">
        <v>8222293</v>
      </c>
      <c r="AJ637" s="61"/>
      <c r="AK637" s="61"/>
      <c r="AL637" s="61"/>
      <c r="AM637" s="61"/>
      <c r="AN637" s="61"/>
      <c r="AO637" s="61"/>
      <c r="AP637" s="62">
        <v>1286783</v>
      </c>
      <c r="AQ637" s="61"/>
      <c r="AR637" s="62">
        <v>1425766</v>
      </c>
      <c r="AS637" s="61"/>
      <c r="AT637" s="61"/>
      <c r="AU637" s="61"/>
      <c r="AV637" s="61"/>
      <c r="AW637" s="61"/>
      <c r="AX637" s="61"/>
      <c r="AY637" s="62">
        <v>1121947</v>
      </c>
      <c r="AZ637" s="61"/>
      <c r="BA637" s="62">
        <v>3665902</v>
      </c>
      <c r="BB637" s="61"/>
      <c r="BC637" s="61"/>
      <c r="BD637" s="61"/>
      <c r="BE637" s="61"/>
      <c r="BF637" s="61"/>
      <c r="BG637" s="61"/>
      <c r="BH637" s="61"/>
      <c r="BI637" s="61"/>
      <c r="BJ637" s="61"/>
      <c r="BK637" s="62">
        <v>221727</v>
      </c>
      <c r="BL637" s="61"/>
      <c r="BM637" s="61"/>
      <c r="BN637" s="61"/>
      <c r="BO637" s="62">
        <v>-1547949</v>
      </c>
    </row>
    <row r="638" spans="1:67" x14ac:dyDescent="0.2">
      <c r="A638" s="57" t="s">
        <v>18</v>
      </c>
      <c r="B638" s="56" t="s">
        <v>18</v>
      </c>
      <c r="C638" s="56" t="s">
        <v>400</v>
      </c>
      <c r="D638" s="56">
        <v>1992</v>
      </c>
      <c r="E638" s="58">
        <v>111405009</v>
      </c>
      <c r="F638" s="58">
        <v>114526541</v>
      </c>
      <c r="G638" s="59">
        <v>106855370</v>
      </c>
      <c r="H638" s="59">
        <v>9219120</v>
      </c>
      <c r="I638" s="60">
        <v>4669481</v>
      </c>
      <c r="J638" s="58">
        <v>-1547949</v>
      </c>
      <c r="K638" s="62">
        <v>797493</v>
      </c>
      <c r="L638" s="61"/>
      <c r="M638" s="62">
        <v>27643</v>
      </c>
      <c r="N638" s="61"/>
      <c r="O638" s="61"/>
      <c r="P638" s="62">
        <v>3323272</v>
      </c>
      <c r="Q638" s="61"/>
      <c r="R638" s="61"/>
      <c r="S638" s="61"/>
      <c r="T638" s="61"/>
      <c r="U638" s="62">
        <v>4669481</v>
      </c>
      <c r="V638" s="61"/>
      <c r="W638" s="62">
        <v>4263651</v>
      </c>
      <c r="X638" s="61"/>
      <c r="Y638" s="61"/>
      <c r="Z638" s="61"/>
      <c r="AA638" s="62">
        <v>25026140</v>
      </c>
      <c r="AB638" s="61"/>
      <c r="AC638" s="61"/>
      <c r="AD638" s="62">
        <v>31636132</v>
      </c>
      <c r="AE638" s="61"/>
      <c r="AF638" s="62">
        <v>28371146</v>
      </c>
      <c r="AG638" s="61"/>
      <c r="AH638" s="61"/>
      <c r="AI638" s="62">
        <v>8740412</v>
      </c>
      <c r="AJ638" s="61"/>
      <c r="AK638" s="61"/>
      <c r="AL638" s="61"/>
      <c r="AM638" s="61"/>
      <c r="AN638" s="61"/>
      <c r="AO638" s="61"/>
      <c r="AP638" s="62">
        <v>1717405</v>
      </c>
      <c r="AQ638" s="61"/>
      <c r="AR638" s="62">
        <v>1425766</v>
      </c>
      <c r="AS638" s="61"/>
      <c r="AT638" s="61"/>
      <c r="AU638" s="61"/>
      <c r="AV638" s="62">
        <v>300139</v>
      </c>
      <c r="AW638" s="61"/>
      <c r="AX638" s="61"/>
      <c r="AY638" s="62">
        <v>1195498</v>
      </c>
      <c r="AZ638" s="61"/>
      <c r="BA638" s="62">
        <v>4328868</v>
      </c>
      <c r="BB638" s="61"/>
      <c r="BC638" s="61"/>
      <c r="BD638" s="61"/>
      <c r="BE638" s="61"/>
      <c r="BF638" s="61"/>
      <c r="BG638" s="61"/>
      <c r="BH638" s="61"/>
      <c r="BI638" s="61"/>
      <c r="BJ638" s="61"/>
      <c r="BK638" s="62">
        <v>251444</v>
      </c>
      <c r="BL638" s="61"/>
      <c r="BM638" s="61"/>
      <c r="BN638" s="61"/>
      <c r="BO638" s="62">
        <v>-1547949</v>
      </c>
    </row>
    <row r="639" spans="1:67" x14ac:dyDescent="0.2">
      <c r="A639" s="57" t="s">
        <v>18</v>
      </c>
      <c r="B639" s="56" t="s">
        <v>18</v>
      </c>
      <c r="C639" s="56" t="s">
        <v>400</v>
      </c>
      <c r="D639" s="56">
        <v>1993</v>
      </c>
      <c r="E639" s="58">
        <v>127452142</v>
      </c>
      <c r="F639" s="58">
        <v>125904193</v>
      </c>
      <c r="G639" s="59">
        <v>117243535</v>
      </c>
      <c r="H639" s="59">
        <v>10208607</v>
      </c>
      <c r="I639" s="60">
        <v>0</v>
      </c>
      <c r="J639" s="58">
        <v>-1547949</v>
      </c>
      <c r="K639" s="62">
        <v>798724</v>
      </c>
      <c r="L639" s="61"/>
      <c r="M639" s="62">
        <v>27643</v>
      </c>
      <c r="N639" s="61"/>
      <c r="O639" s="61"/>
      <c r="P639" s="62">
        <v>3337287</v>
      </c>
      <c r="Q639" s="62">
        <v>5323857</v>
      </c>
      <c r="R639" s="61"/>
      <c r="S639" s="61"/>
      <c r="T639" s="61"/>
      <c r="U639" s="61"/>
      <c r="V639" s="61"/>
      <c r="W639" s="62">
        <v>4279150</v>
      </c>
      <c r="X639" s="61"/>
      <c r="Y639" s="61"/>
      <c r="Z639" s="61"/>
      <c r="AA639" s="62">
        <v>28344925</v>
      </c>
      <c r="AB639" s="61"/>
      <c r="AC639" s="61"/>
      <c r="AD639" s="62">
        <v>36112260</v>
      </c>
      <c r="AE639" s="61"/>
      <c r="AF639" s="62">
        <v>29902119</v>
      </c>
      <c r="AG639" s="61"/>
      <c r="AH639" s="61"/>
      <c r="AI639" s="62">
        <v>9117570</v>
      </c>
      <c r="AJ639" s="61"/>
      <c r="AK639" s="61"/>
      <c r="AL639" s="61"/>
      <c r="AM639" s="61"/>
      <c r="AN639" s="61"/>
      <c r="AO639" s="61"/>
      <c r="AP639" s="62">
        <v>1794182</v>
      </c>
      <c r="AQ639" s="61"/>
      <c r="AR639" s="62">
        <v>1744902</v>
      </c>
      <c r="AS639" s="61"/>
      <c r="AT639" s="61"/>
      <c r="AU639" s="61"/>
      <c r="AV639" s="62">
        <v>300139</v>
      </c>
      <c r="AW639" s="61"/>
      <c r="AX639" s="61"/>
      <c r="AY639" s="62">
        <v>1318062</v>
      </c>
      <c r="AZ639" s="61"/>
      <c r="BA639" s="62">
        <v>4780615</v>
      </c>
      <c r="BB639" s="61"/>
      <c r="BC639" s="61"/>
      <c r="BD639" s="61"/>
      <c r="BE639" s="61"/>
      <c r="BF639" s="61"/>
      <c r="BG639" s="61"/>
      <c r="BH639" s="61"/>
      <c r="BI639" s="61"/>
      <c r="BJ639" s="61"/>
      <c r="BK639" s="62">
        <v>270707</v>
      </c>
      <c r="BL639" s="61"/>
      <c r="BM639" s="61"/>
      <c r="BN639" s="61"/>
      <c r="BO639" s="62">
        <v>-1547949</v>
      </c>
    </row>
    <row r="640" spans="1:67" x14ac:dyDescent="0.2">
      <c r="A640" s="57" t="s">
        <v>18</v>
      </c>
      <c r="B640" s="56" t="s">
        <v>18</v>
      </c>
      <c r="C640" s="56" t="s">
        <v>400</v>
      </c>
      <c r="D640" s="56">
        <v>1994</v>
      </c>
      <c r="E640" s="58">
        <v>138204666</v>
      </c>
      <c r="F640" s="58">
        <v>132006368</v>
      </c>
      <c r="G640" s="59">
        <v>127519840</v>
      </c>
      <c r="H640" s="59">
        <v>10684826</v>
      </c>
      <c r="I640" s="60">
        <v>0</v>
      </c>
      <c r="J640" s="58">
        <v>-6198298</v>
      </c>
      <c r="K640" s="62">
        <v>745411</v>
      </c>
      <c r="L640" s="61"/>
      <c r="M640" s="62">
        <v>27643</v>
      </c>
      <c r="N640" s="61"/>
      <c r="O640" s="61"/>
      <c r="P640" s="62">
        <v>3342420</v>
      </c>
      <c r="Q640" s="62">
        <v>5648871</v>
      </c>
      <c r="R640" s="61"/>
      <c r="S640" s="61"/>
      <c r="T640" s="61"/>
      <c r="U640" s="61"/>
      <c r="V640" s="61"/>
      <c r="W640" s="62">
        <v>4327708</v>
      </c>
      <c r="X640" s="61"/>
      <c r="Y640" s="61"/>
      <c r="Z640" s="61"/>
      <c r="AA640" s="62">
        <v>30974359</v>
      </c>
      <c r="AB640" s="61"/>
      <c r="AC640" s="61"/>
      <c r="AD640" s="62">
        <v>40293101</v>
      </c>
      <c r="AE640" s="61"/>
      <c r="AF640" s="62">
        <v>32630669</v>
      </c>
      <c r="AG640" s="61"/>
      <c r="AH640" s="61"/>
      <c r="AI640" s="62">
        <v>9529658</v>
      </c>
      <c r="AJ640" s="61"/>
      <c r="AK640" s="61"/>
      <c r="AL640" s="61"/>
      <c r="AM640" s="61"/>
      <c r="AN640" s="61"/>
      <c r="AO640" s="61"/>
      <c r="AP640" s="62">
        <v>1785845</v>
      </c>
      <c r="AQ640" s="61"/>
      <c r="AR640" s="62">
        <v>1856466</v>
      </c>
      <c r="AS640" s="61"/>
      <c r="AT640" s="61"/>
      <c r="AU640" s="61"/>
      <c r="AV640" s="62">
        <v>300139</v>
      </c>
      <c r="AW640" s="61"/>
      <c r="AX640" s="61"/>
      <c r="AY640" s="62">
        <v>1350184</v>
      </c>
      <c r="AZ640" s="61"/>
      <c r="BA640" s="62">
        <v>5067761</v>
      </c>
      <c r="BB640" s="61"/>
      <c r="BC640" s="61"/>
      <c r="BD640" s="61"/>
      <c r="BE640" s="61"/>
      <c r="BF640" s="61"/>
      <c r="BG640" s="61"/>
      <c r="BH640" s="61"/>
      <c r="BI640" s="61"/>
      <c r="BJ640" s="61"/>
      <c r="BK640" s="62">
        <v>324431</v>
      </c>
      <c r="BL640" s="61"/>
      <c r="BM640" s="61"/>
      <c r="BN640" s="61"/>
      <c r="BO640" s="62">
        <v>-6198298</v>
      </c>
    </row>
    <row r="641" spans="1:67" x14ac:dyDescent="0.2">
      <c r="A641" s="57" t="s">
        <v>18</v>
      </c>
      <c r="B641" s="56" t="s">
        <v>18</v>
      </c>
      <c r="C641" s="56" t="s">
        <v>400</v>
      </c>
      <c r="D641" s="56">
        <v>1995</v>
      </c>
      <c r="E641" s="58">
        <v>151957763</v>
      </c>
      <c r="F641" s="58">
        <v>144693564</v>
      </c>
      <c r="G641" s="59">
        <v>139897903</v>
      </c>
      <c r="H641" s="59">
        <v>12059860</v>
      </c>
      <c r="I641" s="60">
        <v>0</v>
      </c>
      <c r="J641" s="58">
        <v>-7264199</v>
      </c>
      <c r="K641" s="62">
        <v>745411</v>
      </c>
      <c r="L641" s="61"/>
      <c r="M641" s="62">
        <v>30889</v>
      </c>
      <c r="N641" s="61"/>
      <c r="O641" s="61"/>
      <c r="P641" s="62">
        <v>3455397</v>
      </c>
      <c r="Q641" s="62">
        <v>5925053</v>
      </c>
      <c r="R641" s="61"/>
      <c r="S641" s="61"/>
      <c r="T641" s="61"/>
      <c r="U641" s="61"/>
      <c r="V641" s="61"/>
      <c r="W641" s="62">
        <v>4675813</v>
      </c>
      <c r="X641" s="61"/>
      <c r="Y641" s="61"/>
      <c r="Z641" s="61"/>
      <c r="AA641" s="62">
        <v>33640978</v>
      </c>
      <c r="AB641" s="61"/>
      <c r="AC641" s="61"/>
      <c r="AD641" s="62">
        <v>46458915</v>
      </c>
      <c r="AE641" s="61"/>
      <c r="AF641" s="62">
        <v>35058599</v>
      </c>
      <c r="AG641" s="61"/>
      <c r="AH641" s="61"/>
      <c r="AI641" s="62">
        <v>9906848</v>
      </c>
      <c r="AJ641" s="61"/>
      <c r="AK641" s="61"/>
      <c r="AL641" s="61"/>
      <c r="AM641" s="61"/>
      <c r="AN641" s="61"/>
      <c r="AO641" s="61"/>
      <c r="AP641" s="62">
        <v>1892856</v>
      </c>
      <c r="AQ641" s="61"/>
      <c r="AR641" s="62">
        <v>2522535</v>
      </c>
      <c r="AS641" s="61"/>
      <c r="AT641" s="61"/>
      <c r="AU641" s="61"/>
      <c r="AV641" s="62">
        <v>300139</v>
      </c>
      <c r="AW641" s="61"/>
      <c r="AX641" s="61"/>
      <c r="AY641" s="62">
        <v>1454678</v>
      </c>
      <c r="AZ641" s="61"/>
      <c r="BA641" s="62">
        <v>5487170</v>
      </c>
      <c r="BB641" s="61"/>
      <c r="BC641" s="61"/>
      <c r="BD641" s="61"/>
      <c r="BE641" s="61"/>
      <c r="BF641" s="61"/>
      <c r="BG641" s="61"/>
      <c r="BH641" s="61"/>
      <c r="BI641" s="62">
        <v>47310</v>
      </c>
      <c r="BJ641" s="61"/>
      <c r="BK641" s="62">
        <v>355172</v>
      </c>
      <c r="BL641" s="61"/>
      <c r="BM641" s="61"/>
      <c r="BN641" s="61"/>
      <c r="BO641" s="62">
        <v>-7264199</v>
      </c>
    </row>
    <row r="642" spans="1:67" x14ac:dyDescent="0.2">
      <c r="A642" s="57" t="s">
        <v>18</v>
      </c>
      <c r="B642" s="56" t="s">
        <v>18</v>
      </c>
      <c r="C642" s="56" t="s">
        <v>400</v>
      </c>
      <c r="D642" s="56">
        <v>1996</v>
      </c>
      <c r="E642" s="58">
        <v>165183458</v>
      </c>
      <c r="F642" s="58">
        <v>156842046</v>
      </c>
      <c r="G642" s="59">
        <v>151864692</v>
      </c>
      <c r="H642" s="59">
        <v>13318766</v>
      </c>
      <c r="I642" s="60">
        <v>0</v>
      </c>
      <c r="J642" s="58">
        <v>-8341412</v>
      </c>
      <c r="K642" s="62">
        <v>1736697</v>
      </c>
      <c r="L642" s="61"/>
      <c r="M642" s="62">
        <v>30889</v>
      </c>
      <c r="N642" s="61"/>
      <c r="O642" s="61"/>
      <c r="P642" s="62">
        <v>3462937</v>
      </c>
      <c r="Q642" s="62">
        <v>6100652</v>
      </c>
      <c r="R642" s="61"/>
      <c r="S642" s="61"/>
      <c r="T642" s="61"/>
      <c r="U642" s="61"/>
      <c r="V642" s="61"/>
      <c r="W642" s="62">
        <v>4851072</v>
      </c>
      <c r="X642" s="61"/>
      <c r="Y642" s="61"/>
      <c r="Z642" s="61"/>
      <c r="AA642" s="62">
        <v>36909178</v>
      </c>
      <c r="AB642" s="61"/>
      <c r="AC642" s="61"/>
      <c r="AD642" s="62">
        <v>51102629</v>
      </c>
      <c r="AE642" s="61"/>
      <c r="AF642" s="62">
        <v>37285693</v>
      </c>
      <c r="AG642" s="61"/>
      <c r="AH642" s="61"/>
      <c r="AI642" s="62">
        <v>10384945</v>
      </c>
      <c r="AJ642" s="61"/>
      <c r="AK642" s="61"/>
      <c r="AL642" s="61"/>
      <c r="AM642" s="61"/>
      <c r="AN642" s="61"/>
      <c r="AO642" s="61"/>
      <c r="AP642" s="62">
        <v>920703</v>
      </c>
      <c r="AQ642" s="61"/>
      <c r="AR642" s="62">
        <v>3970627</v>
      </c>
      <c r="AS642" s="61"/>
      <c r="AT642" s="61"/>
      <c r="AU642" s="61"/>
      <c r="AV642" s="62">
        <v>300139</v>
      </c>
      <c r="AW642" s="61"/>
      <c r="AX642" s="61"/>
      <c r="AY642" s="62">
        <v>1597274</v>
      </c>
      <c r="AZ642" s="61"/>
      <c r="BA642" s="62">
        <v>5731442</v>
      </c>
      <c r="BB642" s="61"/>
      <c r="BC642" s="61"/>
      <c r="BD642" s="61"/>
      <c r="BE642" s="61"/>
      <c r="BF642" s="61"/>
      <c r="BG642" s="61"/>
      <c r="BH642" s="61"/>
      <c r="BI642" s="62">
        <v>428757</v>
      </c>
      <c r="BJ642" s="61"/>
      <c r="BK642" s="62">
        <v>369824</v>
      </c>
      <c r="BL642" s="61"/>
      <c r="BM642" s="61"/>
      <c r="BN642" s="61"/>
      <c r="BO642" s="62">
        <v>-8341412</v>
      </c>
    </row>
    <row r="643" spans="1:67" x14ac:dyDescent="0.2">
      <c r="A643" s="57" t="s">
        <v>18</v>
      </c>
      <c r="B643" s="56" t="s">
        <v>18</v>
      </c>
      <c r="C643" s="56" t="s">
        <v>400</v>
      </c>
      <c r="D643" s="56">
        <v>1997</v>
      </c>
      <c r="E643" s="58">
        <v>182771191</v>
      </c>
      <c r="F643" s="58">
        <v>172002299</v>
      </c>
      <c r="G643" s="59">
        <v>165498021</v>
      </c>
      <c r="H643" s="59">
        <v>17273170</v>
      </c>
      <c r="I643" s="60">
        <v>0</v>
      </c>
      <c r="J643" s="58">
        <v>-10768892</v>
      </c>
      <c r="K643" s="62">
        <v>1736697</v>
      </c>
      <c r="L643" s="61"/>
      <c r="M643" s="62">
        <v>30889</v>
      </c>
      <c r="N643" s="61"/>
      <c r="O643" s="61"/>
      <c r="P643" s="62">
        <v>3513455</v>
      </c>
      <c r="Q643" s="62">
        <v>6274212</v>
      </c>
      <c r="R643" s="61"/>
      <c r="S643" s="61"/>
      <c r="T643" s="61"/>
      <c r="U643" s="61"/>
      <c r="V643" s="61"/>
      <c r="W643" s="62">
        <v>4931636</v>
      </c>
      <c r="X643" s="61"/>
      <c r="Y643" s="61"/>
      <c r="Z643" s="61"/>
      <c r="AA643" s="62">
        <v>40472915</v>
      </c>
      <c r="AB643" s="61"/>
      <c r="AC643" s="61"/>
      <c r="AD643" s="62">
        <v>57307274</v>
      </c>
      <c r="AE643" s="61"/>
      <c r="AF643" s="62">
        <v>40419357</v>
      </c>
      <c r="AG643" s="61"/>
      <c r="AH643" s="61"/>
      <c r="AI643" s="62">
        <v>10811586</v>
      </c>
      <c r="AJ643" s="61"/>
      <c r="AK643" s="61"/>
      <c r="AL643" s="61"/>
      <c r="AM643" s="61"/>
      <c r="AN643" s="61"/>
      <c r="AO643" s="61"/>
      <c r="AP643" s="62">
        <v>959892</v>
      </c>
      <c r="AQ643" s="61"/>
      <c r="AR643" s="62">
        <v>4472612</v>
      </c>
      <c r="AS643" s="61"/>
      <c r="AT643" s="61"/>
      <c r="AU643" s="61"/>
      <c r="AV643" s="62">
        <v>300139</v>
      </c>
      <c r="AW643" s="61"/>
      <c r="AX643" s="61"/>
      <c r="AY643" s="62">
        <v>1723354</v>
      </c>
      <c r="AZ643" s="61"/>
      <c r="BA643" s="62">
        <v>5848577</v>
      </c>
      <c r="BB643" s="61"/>
      <c r="BC643" s="61"/>
      <c r="BD643" s="61"/>
      <c r="BE643" s="61"/>
      <c r="BF643" s="61"/>
      <c r="BG643" s="61"/>
      <c r="BH643" s="61"/>
      <c r="BI643" s="62">
        <v>3576607</v>
      </c>
      <c r="BJ643" s="61"/>
      <c r="BK643" s="62">
        <v>391989</v>
      </c>
      <c r="BL643" s="61"/>
      <c r="BM643" s="61"/>
      <c r="BN643" s="61"/>
      <c r="BO643" s="62">
        <v>-10768892</v>
      </c>
    </row>
    <row r="644" spans="1:67" x14ac:dyDescent="0.2">
      <c r="A644" s="57" t="s">
        <v>19</v>
      </c>
      <c r="B644" s="56" t="s">
        <v>19</v>
      </c>
      <c r="C644" s="56" t="s">
        <v>401</v>
      </c>
      <c r="D644" s="56">
        <v>1989</v>
      </c>
      <c r="E644" s="58">
        <v>2113085</v>
      </c>
      <c r="F644" s="58">
        <v>2034551</v>
      </c>
      <c r="G644" s="59">
        <v>1937453</v>
      </c>
      <c r="H644" s="59">
        <v>175632</v>
      </c>
      <c r="I644" s="60">
        <v>0</v>
      </c>
      <c r="J644" s="58">
        <v>-78534</v>
      </c>
      <c r="K644" s="62">
        <v>12250</v>
      </c>
      <c r="L644" s="61"/>
      <c r="M644" s="61"/>
      <c r="N644" s="61"/>
      <c r="O644" s="61"/>
      <c r="P644" s="62">
        <v>84226</v>
      </c>
      <c r="Q644" s="61"/>
      <c r="R644" s="61"/>
      <c r="S644" s="61"/>
      <c r="T644" s="61"/>
      <c r="U644" s="61"/>
      <c r="V644" s="61"/>
      <c r="W644" s="62">
        <v>161507</v>
      </c>
      <c r="X644" s="61"/>
      <c r="Y644" s="61"/>
      <c r="Z644" s="61"/>
      <c r="AA644" s="62">
        <v>500730</v>
      </c>
      <c r="AB644" s="61"/>
      <c r="AC644" s="61"/>
      <c r="AD644" s="62">
        <v>603721</v>
      </c>
      <c r="AE644" s="61"/>
      <c r="AF644" s="62">
        <v>410211</v>
      </c>
      <c r="AG644" s="61"/>
      <c r="AH644" s="61"/>
      <c r="AI644" s="62">
        <v>164808</v>
      </c>
      <c r="AJ644" s="61"/>
      <c r="AK644" s="61"/>
      <c r="AL644" s="61"/>
      <c r="AM644" s="61"/>
      <c r="AN644" s="61"/>
      <c r="AO644" s="61"/>
      <c r="AP644" s="62">
        <v>11703</v>
      </c>
      <c r="AQ644" s="61"/>
      <c r="AR644" s="62">
        <v>31662</v>
      </c>
      <c r="AS644" s="61"/>
      <c r="AT644" s="61"/>
      <c r="AU644" s="61"/>
      <c r="AV644" s="61"/>
      <c r="AW644" s="61"/>
      <c r="AX644" s="61"/>
      <c r="AY644" s="62">
        <v>21932</v>
      </c>
      <c r="AZ644" s="61"/>
      <c r="BA644" s="62">
        <v>109405</v>
      </c>
      <c r="BB644" s="61"/>
      <c r="BC644" s="61"/>
      <c r="BD644" s="61"/>
      <c r="BE644" s="61"/>
      <c r="BF644" s="61"/>
      <c r="BG644" s="61"/>
      <c r="BH644" s="61"/>
      <c r="BI644" s="61"/>
      <c r="BJ644" s="61"/>
      <c r="BK644" s="61">
        <v>930</v>
      </c>
      <c r="BL644" s="61"/>
      <c r="BM644" s="61"/>
      <c r="BN644" s="61"/>
      <c r="BO644" s="62">
        <v>-78534</v>
      </c>
    </row>
    <row r="645" spans="1:67" x14ac:dyDescent="0.2">
      <c r="A645" s="57" t="s">
        <v>19</v>
      </c>
      <c r="B645" s="56" t="s">
        <v>19</v>
      </c>
      <c r="C645" s="56" t="s">
        <v>401</v>
      </c>
      <c r="D645" s="56">
        <v>1990</v>
      </c>
      <c r="E645" s="58">
        <v>2348474</v>
      </c>
      <c r="F645" s="58">
        <v>2269940</v>
      </c>
      <c r="G645" s="59">
        <v>2168139</v>
      </c>
      <c r="H645" s="59">
        <v>180335</v>
      </c>
      <c r="I645" s="60">
        <v>0</v>
      </c>
      <c r="J645" s="58">
        <v>-78534</v>
      </c>
      <c r="K645" s="62">
        <v>63849</v>
      </c>
      <c r="L645" s="61"/>
      <c r="M645" s="61"/>
      <c r="N645" s="61"/>
      <c r="O645" s="61"/>
      <c r="P645" s="62">
        <v>66222</v>
      </c>
      <c r="Q645" s="62">
        <v>67811</v>
      </c>
      <c r="R645" s="61"/>
      <c r="S645" s="61"/>
      <c r="T645" s="61"/>
      <c r="U645" s="61"/>
      <c r="V645" s="61"/>
      <c r="W645" s="62">
        <v>161507</v>
      </c>
      <c r="X645" s="61"/>
      <c r="Y645" s="61"/>
      <c r="Z645" s="61"/>
      <c r="AA645" s="62">
        <v>549825</v>
      </c>
      <c r="AB645" s="61"/>
      <c r="AC645" s="61"/>
      <c r="AD645" s="62">
        <v>616214</v>
      </c>
      <c r="AE645" s="61"/>
      <c r="AF645" s="62">
        <v>455685</v>
      </c>
      <c r="AG645" s="61"/>
      <c r="AH645" s="61"/>
      <c r="AI645" s="62">
        <v>187026</v>
      </c>
      <c r="AJ645" s="61"/>
      <c r="AK645" s="61"/>
      <c r="AL645" s="61"/>
      <c r="AM645" s="61"/>
      <c r="AN645" s="61"/>
      <c r="AO645" s="61"/>
      <c r="AP645" s="62">
        <v>12004</v>
      </c>
      <c r="AQ645" s="61"/>
      <c r="AR645" s="62">
        <v>34624</v>
      </c>
      <c r="AS645" s="61"/>
      <c r="AT645" s="61"/>
      <c r="AU645" s="61"/>
      <c r="AV645" s="61"/>
      <c r="AW645" s="61"/>
      <c r="AX645" s="61"/>
      <c r="AY645" s="62">
        <v>23372</v>
      </c>
      <c r="AZ645" s="61"/>
      <c r="BA645" s="62">
        <v>109405</v>
      </c>
      <c r="BB645" s="61"/>
      <c r="BC645" s="61"/>
      <c r="BD645" s="61"/>
      <c r="BE645" s="61"/>
      <c r="BF645" s="61"/>
      <c r="BG645" s="61"/>
      <c r="BH645" s="61"/>
      <c r="BI645" s="61"/>
      <c r="BJ645" s="61"/>
      <c r="BK645" s="61">
        <v>930</v>
      </c>
      <c r="BL645" s="61"/>
      <c r="BM645" s="61"/>
      <c r="BN645" s="61"/>
      <c r="BO645" s="62">
        <v>-78534</v>
      </c>
    </row>
    <row r="646" spans="1:67" x14ac:dyDescent="0.2">
      <c r="A646" s="57" t="s">
        <v>19</v>
      </c>
      <c r="B646" s="56" t="s">
        <v>19</v>
      </c>
      <c r="C646" s="56" t="s">
        <v>401</v>
      </c>
      <c r="D646" s="56">
        <v>1991</v>
      </c>
      <c r="E646" s="58">
        <v>2504533</v>
      </c>
      <c r="F646" s="58">
        <v>2425999</v>
      </c>
      <c r="G646" s="59">
        <v>2217753</v>
      </c>
      <c r="H646" s="59">
        <v>286780</v>
      </c>
      <c r="I646" s="60">
        <v>0</v>
      </c>
      <c r="J646" s="58">
        <v>-78534</v>
      </c>
      <c r="K646" s="62">
        <v>77870</v>
      </c>
      <c r="L646" s="61"/>
      <c r="M646" s="61"/>
      <c r="N646" s="61"/>
      <c r="O646" s="61"/>
      <c r="P646" s="62">
        <v>66222</v>
      </c>
      <c r="Q646" s="62">
        <v>88750</v>
      </c>
      <c r="R646" s="61"/>
      <c r="S646" s="61"/>
      <c r="T646" s="61"/>
      <c r="U646" s="61"/>
      <c r="V646" s="61"/>
      <c r="W646" s="62">
        <v>161507</v>
      </c>
      <c r="X646" s="61"/>
      <c r="Y646" s="61"/>
      <c r="Z646" s="61"/>
      <c r="AA646" s="62">
        <v>639840</v>
      </c>
      <c r="AB646" s="61"/>
      <c r="AC646" s="61"/>
      <c r="AD646" s="62">
        <v>684721</v>
      </c>
      <c r="AE646" s="61"/>
      <c r="AF646" s="62">
        <v>296666</v>
      </c>
      <c r="AG646" s="61"/>
      <c r="AH646" s="61"/>
      <c r="AI646" s="62">
        <v>202177</v>
      </c>
      <c r="AJ646" s="61"/>
      <c r="AK646" s="61"/>
      <c r="AL646" s="61"/>
      <c r="AM646" s="61"/>
      <c r="AN646" s="61"/>
      <c r="AO646" s="61"/>
      <c r="AP646" s="62">
        <v>15923</v>
      </c>
      <c r="AQ646" s="61"/>
      <c r="AR646" s="62">
        <v>35639</v>
      </c>
      <c r="AS646" s="61"/>
      <c r="AT646" s="61"/>
      <c r="AU646" s="61"/>
      <c r="AV646" s="61"/>
      <c r="AW646" s="61"/>
      <c r="AX646" s="61"/>
      <c r="AY646" s="62">
        <v>30059</v>
      </c>
      <c r="AZ646" s="61"/>
      <c r="BA646" s="62">
        <v>204229</v>
      </c>
      <c r="BB646" s="61"/>
      <c r="BC646" s="61"/>
      <c r="BD646" s="61"/>
      <c r="BE646" s="61"/>
      <c r="BF646" s="61"/>
      <c r="BG646" s="61"/>
      <c r="BH646" s="61"/>
      <c r="BI646" s="61"/>
      <c r="BJ646" s="61"/>
      <c r="BK646" s="61">
        <v>930</v>
      </c>
      <c r="BL646" s="61"/>
      <c r="BM646" s="61"/>
      <c r="BN646" s="61"/>
      <c r="BO646" s="62">
        <v>-78534</v>
      </c>
    </row>
    <row r="647" spans="1:67" x14ac:dyDescent="0.2">
      <c r="A647" s="57" t="s">
        <v>19</v>
      </c>
      <c r="B647" s="56" t="s">
        <v>19</v>
      </c>
      <c r="C647" s="56" t="s">
        <v>401</v>
      </c>
      <c r="D647" s="56">
        <v>1992</v>
      </c>
      <c r="E647" s="58">
        <v>2805632</v>
      </c>
      <c r="F647" s="58">
        <v>2727098</v>
      </c>
      <c r="G647" s="59">
        <v>2444317</v>
      </c>
      <c r="H647" s="59">
        <v>361315</v>
      </c>
      <c r="I647" s="60">
        <v>0</v>
      </c>
      <c r="J647" s="58">
        <v>-78534</v>
      </c>
      <c r="K647" s="62">
        <v>77870</v>
      </c>
      <c r="L647" s="61"/>
      <c r="M647" s="61"/>
      <c r="N647" s="61"/>
      <c r="O647" s="61"/>
      <c r="P647" s="62">
        <v>70692</v>
      </c>
      <c r="Q647" s="62">
        <v>88750</v>
      </c>
      <c r="R647" s="61"/>
      <c r="S647" s="61"/>
      <c r="T647" s="61"/>
      <c r="U647" s="61"/>
      <c r="V647" s="61"/>
      <c r="W647" s="62">
        <v>204302</v>
      </c>
      <c r="X647" s="61"/>
      <c r="Y647" s="61"/>
      <c r="Z647" s="61"/>
      <c r="AA647" s="62">
        <v>723278</v>
      </c>
      <c r="AB647" s="61"/>
      <c r="AC647" s="61"/>
      <c r="AD647" s="62">
        <v>739277</v>
      </c>
      <c r="AE647" s="61"/>
      <c r="AF647" s="62">
        <v>326259</v>
      </c>
      <c r="AG647" s="61"/>
      <c r="AH647" s="61"/>
      <c r="AI647" s="62">
        <v>213889</v>
      </c>
      <c r="AJ647" s="61"/>
      <c r="AK647" s="61"/>
      <c r="AL647" s="61"/>
      <c r="AM647" s="61"/>
      <c r="AN647" s="61"/>
      <c r="AO647" s="61"/>
      <c r="AP647" s="62">
        <v>21012</v>
      </c>
      <c r="AQ647" s="61"/>
      <c r="AR647" s="62">
        <v>36900</v>
      </c>
      <c r="AS647" s="61"/>
      <c r="AT647" s="61"/>
      <c r="AU647" s="61"/>
      <c r="AV647" s="61"/>
      <c r="AW647" s="61"/>
      <c r="AX647" s="61"/>
      <c r="AY647" s="62">
        <v>30059</v>
      </c>
      <c r="AZ647" s="61"/>
      <c r="BA647" s="62">
        <v>272414</v>
      </c>
      <c r="BB647" s="61"/>
      <c r="BC647" s="61"/>
      <c r="BD647" s="61"/>
      <c r="BE647" s="61"/>
      <c r="BF647" s="61"/>
      <c r="BG647" s="61"/>
      <c r="BH647" s="61"/>
      <c r="BI647" s="61"/>
      <c r="BJ647" s="61"/>
      <c r="BK647" s="61">
        <v>930</v>
      </c>
      <c r="BL647" s="61"/>
      <c r="BM647" s="61"/>
      <c r="BN647" s="61"/>
      <c r="BO647" s="62">
        <v>-78534</v>
      </c>
    </row>
    <row r="648" spans="1:67" x14ac:dyDescent="0.2">
      <c r="A648" s="57" t="s">
        <v>19</v>
      </c>
      <c r="B648" s="56" t="s">
        <v>19</v>
      </c>
      <c r="C648" s="56" t="s">
        <v>401</v>
      </c>
      <c r="D648" s="56">
        <v>1993</v>
      </c>
      <c r="E648" s="58">
        <v>2960152</v>
      </c>
      <c r="F648" s="58">
        <v>2881618</v>
      </c>
      <c r="G648" s="59">
        <v>2571414</v>
      </c>
      <c r="H648" s="59">
        <v>388738</v>
      </c>
      <c r="I648" s="60">
        <v>0</v>
      </c>
      <c r="J648" s="58">
        <v>-78534</v>
      </c>
      <c r="K648" s="62">
        <v>77870</v>
      </c>
      <c r="L648" s="61"/>
      <c r="M648" s="61"/>
      <c r="N648" s="61"/>
      <c r="O648" s="61"/>
      <c r="P648" s="62">
        <v>80212</v>
      </c>
      <c r="Q648" s="62">
        <v>88750</v>
      </c>
      <c r="R648" s="61"/>
      <c r="S648" s="61"/>
      <c r="T648" s="61"/>
      <c r="U648" s="61"/>
      <c r="V648" s="61"/>
      <c r="W648" s="62">
        <v>207157</v>
      </c>
      <c r="X648" s="61"/>
      <c r="Y648" s="61"/>
      <c r="Z648" s="61"/>
      <c r="AA648" s="62">
        <v>810757</v>
      </c>
      <c r="AB648" s="61"/>
      <c r="AC648" s="61"/>
      <c r="AD648" s="62">
        <v>752106</v>
      </c>
      <c r="AE648" s="61"/>
      <c r="AF648" s="62">
        <v>332427</v>
      </c>
      <c r="AG648" s="61"/>
      <c r="AH648" s="61"/>
      <c r="AI648" s="62">
        <v>222135</v>
      </c>
      <c r="AJ648" s="61"/>
      <c r="AK648" s="61"/>
      <c r="AL648" s="61"/>
      <c r="AM648" s="61"/>
      <c r="AN648" s="61"/>
      <c r="AO648" s="61"/>
      <c r="AP648" s="62">
        <v>21746</v>
      </c>
      <c r="AQ648" s="61"/>
      <c r="AR648" s="62">
        <v>58787</v>
      </c>
      <c r="AS648" s="61"/>
      <c r="AT648" s="61"/>
      <c r="AU648" s="61"/>
      <c r="AV648" s="61"/>
      <c r="AW648" s="61"/>
      <c r="AX648" s="61"/>
      <c r="AY648" s="62">
        <v>33226</v>
      </c>
      <c r="AZ648" s="61"/>
      <c r="BA648" s="62">
        <v>274049</v>
      </c>
      <c r="BB648" s="61"/>
      <c r="BC648" s="61"/>
      <c r="BD648" s="61"/>
      <c r="BE648" s="61"/>
      <c r="BF648" s="61"/>
      <c r="BG648" s="61"/>
      <c r="BH648" s="61"/>
      <c r="BI648" s="61"/>
      <c r="BJ648" s="61"/>
      <c r="BK648" s="61">
        <v>930</v>
      </c>
      <c r="BL648" s="61"/>
      <c r="BM648" s="61"/>
      <c r="BN648" s="61"/>
      <c r="BO648" s="62">
        <v>-78534</v>
      </c>
    </row>
    <row r="649" spans="1:67" x14ac:dyDescent="0.2">
      <c r="A649" s="57" t="s">
        <v>19</v>
      </c>
      <c r="B649" s="56" t="s">
        <v>19</v>
      </c>
      <c r="C649" s="56" t="s">
        <v>401</v>
      </c>
      <c r="D649" s="56">
        <v>1994</v>
      </c>
      <c r="E649" s="58">
        <v>3158976</v>
      </c>
      <c r="F649" s="58">
        <v>2621232</v>
      </c>
      <c r="G649" s="59">
        <v>2739994</v>
      </c>
      <c r="H649" s="59">
        <v>418982</v>
      </c>
      <c r="I649" s="60">
        <v>0</v>
      </c>
      <c r="J649" s="58">
        <v>-537744</v>
      </c>
      <c r="K649" s="62">
        <v>77870</v>
      </c>
      <c r="L649" s="61"/>
      <c r="M649" s="61"/>
      <c r="N649" s="61"/>
      <c r="O649" s="61"/>
      <c r="P649" s="62">
        <v>98035</v>
      </c>
      <c r="Q649" s="62">
        <v>88750</v>
      </c>
      <c r="R649" s="61"/>
      <c r="S649" s="61"/>
      <c r="T649" s="61"/>
      <c r="U649" s="61"/>
      <c r="V649" s="61"/>
      <c r="W649" s="62">
        <v>207157</v>
      </c>
      <c r="X649" s="61"/>
      <c r="Y649" s="61"/>
      <c r="Z649" s="61"/>
      <c r="AA649" s="62">
        <v>896604</v>
      </c>
      <c r="AB649" s="61"/>
      <c r="AC649" s="61"/>
      <c r="AD649" s="62">
        <v>773634</v>
      </c>
      <c r="AE649" s="61"/>
      <c r="AF649" s="62">
        <v>366471</v>
      </c>
      <c r="AG649" s="61"/>
      <c r="AH649" s="61"/>
      <c r="AI649" s="62">
        <v>231473</v>
      </c>
      <c r="AJ649" s="61"/>
      <c r="AK649" s="61"/>
      <c r="AL649" s="61"/>
      <c r="AM649" s="61"/>
      <c r="AN649" s="61"/>
      <c r="AO649" s="61"/>
      <c r="AP649" s="62">
        <v>32207</v>
      </c>
      <c r="AQ649" s="61"/>
      <c r="AR649" s="62">
        <v>61697</v>
      </c>
      <c r="AS649" s="61"/>
      <c r="AT649" s="61"/>
      <c r="AU649" s="61"/>
      <c r="AV649" s="61"/>
      <c r="AW649" s="61"/>
      <c r="AX649" s="61"/>
      <c r="AY649" s="62">
        <v>36026</v>
      </c>
      <c r="AZ649" s="61"/>
      <c r="BA649" s="62">
        <v>288122</v>
      </c>
      <c r="BB649" s="61"/>
      <c r="BC649" s="61"/>
      <c r="BD649" s="61"/>
      <c r="BE649" s="61"/>
      <c r="BF649" s="61"/>
      <c r="BG649" s="61"/>
      <c r="BH649" s="61"/>
      <c r="BI649" s="61"/>
      <c r="BJ649" s="61"/>
      <c r="BK649" s="61">
        <v>930</v>
      </c>
      <c r="BL649" s="61"/>
      <c r="BM649" s="61"/>
      <c r="BN649" s="61"/>
      <c r="BO649" s="62">
        <v>-537744</v>
      </c>
    </row>
    <row r="650" spans="1:67" x14ac:dyDescent="0.2">
      <c r="A650" s="57" t="s">
        <v>19</v>
      </c>
      <c r="B650" s="56" t="s">
        <v>19</v>
      </c>
      <c r="C650" s="56" t="s">
        <v>401</v>
      </c>
      <c r="D650" s="56">
        <v>1995</v>
      </c>
      <c r="E650" s="58">
        <v>3339437</v>
      </c>
      <c r="F650" s="58">
        <v>2799176</v>
      </c>
      <c r="G650" s="59">
        <v>2916380</v>
      </c>
      <c r="H650" s="59">
        <v>423057</v>
      </c>
      <c r="I650" s="60">
        <v>0</v>
      </c>
      <c r="J650" s="58">
        <v>-540261</v>
      </c>
      <c r="K650" s="62">
        <v>77870</v>
      </c>
      <c r="L650" s="61"/>
      <c r="M650" s="61"/>
      <c r="N650" s="61"/>
      <c r="O650" s="61"/>
      <c r="P650" s="62">
        <v>120026</v>
      </c>
      <c r="Q650" s="62">
        <v>88750</v>
      </c>
      <c r="R650" s="61"/>
      <c r="S650" s="61"/>
      <c r="T650" s="61"/>
      <c r="U650" s="61"/>
      <c r="V650" s="61"/>
      <c r="W650" s="62">
        <v>207158</v>
      </c>
      <c r="X650" s="61"/>
      <c r="Y650" s="61"/>
      <c r="Z650" s="61"/>
      <c r="AA650" s="62">
        <v>988045</v>
      </c>
      <c r="AB650" s="61"/>
      <c r="AC650" s="61"/>
      <c r="AD650" s="62">
        <v>780335</v>
      </c>
      <c r="AE650" s="61"/>
      <c r="AF650" s="62">
        <v>400198</v>
      </c>
      <c r="AG650" s="61"/>
      <c r="AH650" s="61"/>
      <c r="AI650" s="62">
        <v>253998</v>
      </c>
      <c r="AJ650" s="61"/>
      <c r="AK650" s="61"/>
      <c r="AL650" s="61"/>
      <c r="AM650" s="61"/>
      <c r="AN650" s="61"/>
      <c r="AO650" s="61"/>
      <c r="AP650" s="62">
        <v>34203</v>
      </c>
      <c r="AQ650" s="61"/>
      <c r="AR650" s="62">
        <v>61697</v>
      </c>
      <c r="AS650" s="61"/>
      <c r="AT650" s="61"/>
      <c r="AU650" s="61"/>
      <c r="AV650" s="61"/>
      <c r="AW650" s="61"/>
      <c r="AX650" s="61"/>
      <c r="AY650" s="62">
        <v>38105</v>
      </c>
      <c r="AZ650" s="61"/>
      <c r="BA650" s="62">
        <v>288122</v>
      </c>
      <c r="BB650" s="61"/>
      <c r="BC650" s="61"/>
      <c r="BD650" s="61"/>
      <c r="BE650" s="61"/>
      <c r="BF650" s="61"/>
      <c r="BG650" s="61"/>
      <c r="BH650" s="61"/>
      <c r="BI650" s="61"/>
      <c r="BJ650" s="61"/>
      <c r="BK650" s="61">
        <v>930</v>
      </c>
      <c r="BL650" s="61"/>
      <c r="BM650" s="61"/>
      <c r="BN650" s="61"/>
      <c r="BO650" s="62">
        <v>-540261</v>
      </c>
    </row>
    <row r="651" spans="1:67" x14ac:dyDescent="0.2">
      <c r="A651" s="57" t="s">
        <v>19</v>
      </c>
      <c r="B651" s="56" t="s">
        <v>19</v>
      </c>
      <c r="C651" s="56" t="s">
        <v>401</v>
      </c>
      <c r="D651" s="56">
        <v>1996</v>
      </c>
      <c r="E651" s="58">
        <v>3540172</v>
      </c>
      <c r="F651" s="58">
        <v>2942203</v>
      </c>
      <c r="G651" s="59">
        <v>3082620</v>
      </c>
      <c r="H651" s="59">
        <v>457552</v>
      </c>
      <c r="I651" s="60">
        <v>0</v>
      </c>
      <c r="J651" s="58">
        <v>-597969</v>
      </c>
      <c r="K651" s="62">
        <v>77870</v>
      </c>
      <c r="L651" s="61"/>
      <c r="M651" s="61"/>
      <c r="N651" s="61"/>
      <c r="O651" s="61"/>
      <c r="P651" s="62">
        <v>120026</v>
      </c>
      <c r="Q651" s="62">
        <v>88750</v>
      </c>
      <c r="R651" s="61"/>
      <c r="S651" s="61"/>
      <c r="T651" s="61"/>
      <c r="U651" s="61"/>
      <c r="V651" s="61"/>
      <c r="W651" s="62">
        <v>207157</v>
      </c>
      <c r="X651" s="61"/>
      <c r="Y651" s="61"/>
      <c r="Z651" s="61"/>
      <c r="AA651" s="62">
        <v>1056017</v>
      </c>
      <c r="AB651" s="61"/>
      <c r="AC651" s="61"/>
      <c r="AD651" s="62">
        <v>818256</v>
      </c>
      <c r="AE651" s="61"/>
      <c r="AF651" s="62">
        <v>422379</v>
      </c>
      <c r="AG651" s="61"/>
      <c r="AH651" s="61"/>
      <c r="AI651" s="62">
        <v>292165</v>
      </c>
      <c r="AJ651" s="61"/>
      <c r="AK651" s="61"/>
      <c r="AL651" s="61"/>
      <c r="AM651" s="61"/>
      <c r="AN651" s="61"/>
      <c r="AO651" s="61"/>
      <c r="AP651" s="62">
        <v>34774</v>
      </c>
      <c r="AQ651" s="61"/>
      <c r="AR651" s="62">
        <v>65320</v>
      </c>
      <c r="AS651" s="61"/>
      <c r="AT651" s="61"/>
      <c r="AU651" s="61"/>
      <c r="AV651" s="61"/>
      <c r="AW651" s="61"/>
      <c r="AX651" s="61"/>
      <c r="AY651" s="62">
        <v>68406</v>
      </c>
      <c r="AZ651" s="61"/>
      <c r="BA651" s="62">
        <v>288122</v>
      </c>
      <c r="BB651" s="61"/>
      <c r="BC651" s="61"/>
      <c r="BD651" s="61"/>
      <c r="BE651" s="61"/>
      <c r="BF651" s="61"/>
      <c r="BG651" s="61"/>
      <c r="BH651" s="61"/>
      <c r="BI651" s="61"/>
      <c r="BJ651" s="61"/>
      <c r="BK651" s="61">
        <v>930</v>
      </c>
      <c r="BL651" s="61"/>
      <c r="BM651" s="61"/>
      <c r="BN651" s="61"/>
      <c r="BO651" s="62">
        <v>-597969</v>
      </c>
    </row>
    <row r="652" spans="1:67" x14ac:dyDescent="0.2">
      <c r="A652" s="57" t="s">
        <v>19</v>
      </c>
      <c r="B652" s="56" t="s">
        <v>19</v>
      </c>
      <c r="C652" s="56" t="s">
        <v>401</v>
      </c>
      <c r="D652" s="56">
        <v>1997</v>
      </c>
      <c r="E652" s="58">
        <v>3836393</v>
      </c>
      <c r="F652" s="58">
        <v>3150738</v>
      </c>
      <c r="G652" s="59">
        <v>3351381</v>
      </c>
      <c r="H652" s="59">
        <v>485012</v>
      </c>
      <c r="I652" s="60">
        <v>0</v>
      </c>
      <c r="J652" s="58">
        <v>-685655</v>
      </c>
      <c r="K652" s="62">
        <v>77870</v>
      </c>
      <c r="L652" s="61"/>
      <c r="M652" s="61"/>
      <c r="N652" s="61"/>
      <c r="O652" s="61"/>
      <c r="P652" s="62">
        <v>141602</v>
      </c>
      <c r="Q652" s="62">
        <v>88750</v>
      </c>
      <c r="R652" s="61"/>
      <c r="S652" s="61"/>
      <c r="T652" s="61"/>
      <c r="U652" s="61"/>
      <c r="V652" s="61"/>
      <c r="W652" s="62">
        <v>207157</v>
      </c>
      <c r="X652" s="61"/>
      <c r="Y652" s="61"/>
      <c r="Z652" s="61"/>
      <c r="AA652" s="62">
        <v>1137443</v>
      </c>
      <c r="AB652" s="61"/>
      <c r="AC652" s="61"/>
      <c r="AD652" s="62">
        <v>940530</v>
      </c>
      <c r="AE652" s="61"/>
      <c r="AF652" s="62">
        <v>452396</v>
      </c>
      <c r="AG652" s="61"/>
      <c r="AH652" s="61"/>
      <c r="AI652" s="62">
        <v>305633</v>
      </c>
      <c r="AJ652" s="61"/>
      <c r="AK652" s="61"/>
      <c r="AL652" s="61"/>
      <c r="AM652" s="61"/>
      <c r="AN652" s="61"/>
      <c r="AO652" s="61"/>
      <c r="AP652" s="62">
        <v>36908</v>
      </c>
      <c r="AQ652" s="61"/>
      <c r="AR652" s="62">
        <v>65768</v>
      </c>
      <c r="AS652" s="61"/>
      <c r="AT652" s="61"/>
      <c r="AU652" s="61"/>
      <c r="AV652" s="61"/>
      <c r="AW652" s="61"/>
      <c r="AX652" s="61"/>
      <c r="AY652" s="62">
        <v>73022</v>
      </c>
      <c r="AZ652" s="61"/>
      <c r="BA652" s="62">
        <v>308384</v>
      </c>
      <c r="BB652" s="61"/>
      <c r="BC652" s="61"/>
      <c r="BD652" s="61"/>
      <c r="BE652" s="61"/>
      <c r="BF652" s="61"/>
      <c r="BG652" s="61"/>
      <c r="BH652" s="61"/>
      <c r="BI652" s="61"/>
      <c r="BJ652" s="61"/>
      <c r="BK652" s="61">
        <v>930</v>
      </c>
      <c r="BL652" s="61"/>
      <c r="BM652" s="61"/>
      <c r="BN652" s="61"/>
      <c r="BO652" s="62">
        <v>-685655</v>
      </c>
    </row>
    <row r="653" spans="1:67" x14ac:dyDescent="0.2">
      <c r="A653" s="57" t="s">
        <v>19</v>
      </c>
      <c r="B653" s="56" t="s">
        <v>19</v>
      </c>
      <c r="C653" s="56" t="s">
        <v>401</v>
      </c>
      <c r="D653" s="56">
        <v>1998</v>
      </c>
      <c r="E653" s="58">
        <v>4069511</v>
      </c>
      <c r="F653" s="58">
        <v>3323439</v>
      </c>
      <c r="G653" s="59">
        <v>3549460</v>
      </c>
      <c r="H653" s="59">
        <v>520051</v>
      </c>
      <c r="I653" s="60">
        <v>0</v>
      </c>
      <c r="J653" s="58">
        <v>-746072</v>
      </c>
      <c r="K653" s="62">
        <v>77870</v>
      </c>
      <c r="L653" s="61"/>
      <c r="M653" s="61"/>
      <c r="N653" s="61"/>
      <c r="O653" s="61"/>
      <c r="P653" s="62">
        <v>141602</v>
      </c>
      <c r="Q653" s="62">
        <v>88750</v>
      </c>
      <c r="R653" s="61"/>
      <c r="S653" s="61"/>
      <c r="T653" s="61"/>
      <c r="U653" s="61"/>
      <c r="V653" s="61"/>
      <c r="W653" s="62">
        <v>180288</v>
      </c>
      <c r="X653" s="61"/>
      <c r="Y653" s="61"/>
      <c r="Z653" s="61"/>
      <c r="AA653" s="62">
        <v>1244831</v>
      </c>
      <c r="AB653" s="61"/>
      <c r="AC653" s="61"/>
      <c r="AD653" s="62">
        <v>1023753</v>
      </c>
      <c r="AE653" s="61"/>
      <c r="AF653" s="62">
        <v>484789</v>
      </c>
      <c r="AG653" s="61"/>
      <c r="AH653" s="61"/>
      <c r="AI653" s="62">
        <v>307577</v>
      </c>
      <c r="AJ653" s="61"/>
      <c r="AK653" s="61"/>
      <c r="AL653" s="61"/>
      <c r="AM653" s="61"/>
      <c r="AN653" s="61"/>
      <c r="AO653" s="61"/>
      <c r="AP653" s="62">
        <v>51159</v>
      </c>
      <c r="AQ653" s="61"/>
      <c r="AR653" s="62">
        <v>76529</v>
      </c>
      <c r="AS653" s="61"/>
      <c r="AT653" s="61"/>
      <c r="AU653" s="61"/>
      <c r="AV653" s="61"/>
      <c r="AW653" s="61"/>
      <c r="AX653" s="61"/>
      <c r="AY653" s="62">
        <v>83049</v>
      </c>
      <c r="AZ653" s="61"/>
      <c r="BA653" s="62">
        <v>308384</v>
      </c>
      <c r="BB653" s="61"/>
      <c r="BC653" s="61"/>
      <c r="BD653" s="61"/>
      <c r="BE653" s="61"/>
      <c r="BF653" s="61"/>
      <c r="BG653" s="61"/>
      <c r="BH653" s="61"/>
      <c r="BI653" s="61"/>
      <c r="BJ653" s="61"/>
      <c r="BK653" s="61">
        <v>930</v>
      </c>
      <c r="BL653" s="61"/>
      <c r="BM653" s="61"/>
      <c r="BN653" s="61"/>
      <c r="BO653" s="62">
        <v>-746072</v>
      </c>
    </row>
    <row r="654" spans="1:67" x14ac:dyDescent="0.2">
      <c r="A654" s="57" t="s">
        <v>19</v>
      </c>
      <c r="B654" s="56" t="s">
        <v>19</v>
      </c>
      <c r="C654" s="56" t="s">
        <v>160</v>
      </c>
      <c r="D654" s="56">
        <v>1989</v>
      </c>
      <c r="E654" s="58">
        <v>1586563</v>
      </c>
      <c r="F654" s="58">
        <v>1571440</v>
      </c>
      <c r="G654" s="59">
        <v>1386558</v>
      </c>
      <c r="H654" s="59">
        <v>200005</v>
      </c>
      <c r="I654" s="60">
        <v>0</v>
      </c>
      <c r="J654" s="58">
        <v>-15123</v>
      </c>
      <c r="K654" s="61">
        <v>388</v>
      </c>
      <c r="L654" s="61"/>
      <c r="M654" s="61"/>
      <c r="N654" s="61"/>
      <c r="O654" s="61"/>
      <c r="P654" s="62">
        <v>57626</v>
      </c>
      <c r="Q654" s="61"/>
      <c r="R654" s="61"/>
      <c r="S654" s="61"/>
      <c r="T654" s="61"/>
      <c r="U654" s="61"/>
      <c r="V654" s="61"/>
      <c r="W654" s="62">
        <v>118999</v>
      </c>
      <c r="X654" s="61"/>
      <c r="Y654" s="61"/>
      <c r="Z654" s="61"/>
      <c r="AA654" s="62">
        <v>356143</v>
      </c>
      <c r="AB654" s="61"/>
      <c r="AC654" s="61"/>
      <c r="AD654" s="62">
        <v>541266</v>
      </c>
      <c r="AE654" s="61"/>
      <c r="AF654" s="62">
        <v>201006</v>
      </c>
      <c r="AG654" s="61"/>
      <c r="AH654" s="61"/>
      <c r="AI654" s="62">
        <v>111130</v>
      </c>
      <c r="AJ654" s="61"/>
      <c r="AK654" s="61"/>
      <c r="AL654" s="61"/>
      <c r="AM654" s="61"/>
      <c r="AN654" s="61"/>
      <c r="AO654" s="61"/>
      <c r="AP654" s="62">
        <v>18415</v>
      </c>
      <c r="AQ654" s="61"/>
      <c r="AR654" s="62">
        <v>15120</v>
      </c>
      <c r="AS654" s="61"/>
      <c r="AT654" s="61"/>
      <c r="AU654" s="61"/>
      <c r="AV654" s="61">
        <v>739</v>
      </c>
      <c r="AW654" s="61"/>
      <c r="AX654" s="61"/>
      <c r="AY654" s="62">
        <v>37095</v>
      </c>
      <c r="AZ654" s="61"/>
      <c r="BA654" s="62">
        <v>123348</v>
      </c>
      <c r="BB654" s="61"/>
      <c r="BC654" s="61"/>
      <c r="BD654" s="61"/>
      <c r="BE654" s="61"/>
      <c r="BF654" s="61"/>
      <c r="BG654" s="61"/>
      <c r="BH654" s="61"/>
      <c r="BI654" s="61"/>
      <c r="BJ654" s="61"/>
      <c r="BK654" s="62">
        <v>5288</v>
      </c>
      <c r="BL654" s="61"/>
      <c r="BM654" s="61"/>
      <c r="BN654" s="61"/>
      <c r="BO654" s="62">
        <v>-15123</v>
      </c>
    </row>
    <row r="655" spans="1:67" x14ac:dyDescent="0.2">
      <c r="A655" s="57" t="s">
        <v>19</v>
      </c>
      <c r="B655" s="56" t="s">
        <v>19</v>
      </c>
      <c r="C655" s="56" t="s">
        <v>160</v>
      </c>
      <c r="D655" s="56">
        <v>1990</v>
      </c>
      <c r="E655" s="58">
        <v>1421766</v>
      </c>
      <c r="F655" s="58">
        <v>1406643</v>
      </c>
      <c r="G655" s="59">
        <v>1230360</v>
      </c>
      <c r="H655" s="59">
        <v>191406</v>
      </c>
      <c r="I655" s="60">
        <v>0</v>
      </c>
      <c r="J655" s="58">
        <v>-15123</v>
      </c>
      <c r="K655" s="61">
        <v>388</v>
      </c>
      <c r="L655" s="61"/>
      <c r="M655" s="61"/>
      <c r="N655" s="61"/>
      <c r="O655" s="61"/>
      <c r="P655" s="62">
        <v>57626</v>
      </c>
      <c r="Q655" s="61"/>
      <c r="R655" s="61"/>
      <c r="S655" s="61"/>
      <c r="T655" s="61"/>
      <c r="U655" s="61"/>
      <c r="V655" s="61"/>
      <c r="W655" s="62">
        <v>118999</v>
      </c>
      <c r="X655" s="61"/>
      <c r="Y655" s="61"/>
      <c r="Z655" s="61"/>
      <c r="AA655" s="62">
        <v>164419</v>
      </c>
      <c r="AB655" s="61"/>
      <c r="AC655" s="61"/>
      <c r="AD655" s="62">
        <v>569683</v>
      </c>
      <c r="AE655" s="61"/>
      <c r="AF655" s="62">
        <v>203968</v>
      </c>
      <c r="AG655" s="61"/>
      <c r="AH655" s="61"/>
      <c r="AI655" s="62">
        <v>115277</v>
      </c>
      <c r="AJ655" s="61"/>
      <c r="AK655" s="61"/>
      <c r="AL655" s="61"/>
      <c r="AM655" s="61"/>
      <c r="AN655" s="61"/>
      <c r="AO655" s="61"/>
      <c r="AP655" s="62">
        <v>14771</v>
      </c>
      <c r="AQ655" s="61"/>
      <c r="AR655" s="62">
        <v>15120</v>
      </c>
      <c r="AS655" s="61"/>
      <c r="AT655" s="61"/>
      <c r="AU655" s="61"/>
      <c r="AV655" s="61">
        <v>739</v>
      </c>
      <c r="AW655" s="61"/>
      <c r="AX655" s="61"/>
      <c r="AY655" s="62">
        <v>31019</v>
      </c>
      <c r="AZ655" s="61"/>
      <c r="BA655" s="62">
        <v>123348</v>
      </c>
      <c r="BB655" s="61"/>
      <c r="BC655" s="61"/>
      <c r="BD655" s="61"/>
      <c r="BE655" s="61"/>
      <c r="BF655" s="61"/>
      <c r="BG655" s="61"/>
      <c r="BH655" s="61"/>
      <c r="BI655" s="61"/>
      <c r="BJ655" s="61"/>
      <c r="BK655" s="62">
        <v>6409</v>
      </c>
      <c r="BL655" s="61"/>
      <c r="BM655" s="61"/>
      <c r="BN655" s="61"/>
      <c r="BO655" s="62">
        <v>-15123</v>
      </c>
    </row>
    <row r="656" spans="1:67" x14ac:dyDescent="0.2">
      <c r="A656" s="57" t="s">
        <v>19</v>
      </c>
      <c r="B656" s="56" t="s">
        <v>19</v>
      </c>
      <c r="C656" s="56" t="s">
        <v>160</v>
      </c>
      <c r="D656" s="56">
        <v>1991</v>
      </c>
      <c r="E656" s="58">
        <v>1516313</v>
      </c>
      <c r="F656" s="58">
        <v>1501190</v>
      </c>
      <c r="G656" s="59">
        <v>1314993</v>
      </c>
      <c r="H656" s="59">
        <v>201320</v>
      </c>
      <c r="I656" s="60">
        <v>0</v>
      </c>
      <c r="J656" s="58">
        <v>-15123</v>
      </c>
      <c r="K656" s="61">
        <v>388</v>
      </c>
      <c r="L656" s="61"/>
      <c r="M656" s="61"/>
      <c r="N656" s="61"/>
      <c r="O656" s="61"/>
      <c r="P656" s="62">
        <v>57626</v>
      </c>
      <c r="Q656" s="61"/>
      <c r="R656" s="61"/>
      <c r="S656" s="61"/>
      <c r="T656" s="61"/>
      <c r="U656" s="61"/>
      <c r="V656" s="61"/>
      <c r="W656" s="62">
        <v>118999</v>
      </c>
      <c r="X656" s="61"/>
      <c r="Y656" s="61"/>
      <c r="Z656" s="61"/>
      <c r="AA656" s="62">
        <v>185275</v>
      </c>
      <c r="AB656" s="61"/>
      <c r="AC656" s="61"/>
      <c r="AD656" s="62">
        <v>612349</v>
      </c>
      <c r="AE656" s="61"/>
      <c r="AF656" s="62">
        <v>219493</v>
      </c>
      <c r="AG656" s="61"/>
      <c r="AH656" s="61"/>
      <c r="AI656" s="62">
        <v>120863</v>
      </c>
      <c r="AJ656" s="61"/>
      <c r="AK656" s="61"/>
      <c r="AL656" s="61"/>
      <c r="AM656" s="61"/>
      <c r="AN656" s="61"/>
      <c r="AO656" s="61"/>
      <c r="AP656" s="62">
        <v>17889</v>
      </c>
      <c r="AQ656" s="61"/>
      <c r="AR656" s="62">
        <v>18490</v>
      </c>
      <c r="AS656" s="61"/>
      <c r="AT656" s="61"/>
      <c r="AU656" s="61"/>
      <c r="AV656" s="61">
        <v>739</v>
      </c>
      <c r="AW656" s="61"/>
      <c r="AX656" s="61"/>
      <c r="AY656" s="62">
        <v>33211</v>
      </c>
      <c r="AZ656" s="61"/>
      <c r="BA656" s="62">
        <v>123348</v>
      </c>
      <c r="BB656" s="61"/>
      <c r="BC656" s="61"/>
      <c r="BD656" s="61"/>
      <c r="BE656" s="61"/>
      <c r="BF656" s="61"/>
      <c r="BG656" s="61"/>
      <c r="BH656" s="61"/>
      <c r="BI656" s="61"/>
      <c r="BJ656" s="61"/>
      <c r="BK656" s="62">
        <v>7643</v>
      </c>
      <c r="BL656" s="61"/>
      <c r="BM656" s="61"/>
      <c r="BN656" s="61"/>
      <c r="BO656" s="62">
        <v>-15123</v>
      </c>
    </row>
    <row r="657" spans="1:67" x14ac:dyDescent="0.2">
      <c r="A657" s="57" t="s">
        <v>19</v>
      </c>
      <c r="B657" s="56" t="s">
        <v>19</v>
      </c>
      <c r="C657" s="56" t="s">
        <v>160</v>
      </c>
      <c r="D657" s="56">
        <v>1992</v>
      </c>
      <c r="E657" s="58">
        <v>1725056</v>
      </c>
      <c r="F657" s="58">
        <v>1709933</v>
      </c>
      <c r="G657" s="59">
        <v>1413898</v>
      </c>
      <c r="H657" s="59">
        <v>311158</v>
      </c>
      <c r="I657" s="60">
        <v>0</v>
      </c>
      <c r="J657" s="58">
        <v>-15123</v>
      </c>
      <c r="K657" s="61">
        <v>388</v>
      </c>
      <c r="L657" s="61"/>
      <c r="M657" s="61"/>
      <c r="N657" s="61"/>
      <c r="O657" s="61"/>
      <c r="P657" s="62">
        <v>57626</v>
      </c>
      <c r="Q657" s="61"/>
      <c r="R657" s="61"/>
      <c r="S657" s="61"/>
      <c r="T657" s="61"/>
      <c r="U657" s="61"/>
      <c r="V657" s="61"/>
      <c r="W657" s="62">
        <v>118999</v>
      </c>
      <c r="X657" s="61"/>
      <c r="Y657" s="61"/>
      <c r="Z657" s="61"/>
      <c r="AA657" s="62">
        <v>213206</v>
      </c>
      <c r="AB657" s="61"/>
      <c r="AC657" s="61"/>
      <c r="AD657" s="62">
        <v>632686</v>
      </c>
      <c r="AE657" s="61"/>
      <c r="AF657" s="62">
        <v>255124</v>
      </c>
      <c r="AG657" s="61"/>
      <c r="AH657" s="61"/>
      <c r="AI657" s="62">
        <v>135869</v>
      </c>
      <c r="AJ657" s="61"/>
      <c r="AK657" s="61"/>
      <c r="AL657" s="61"/>
      <c r="AM657" s="61"/>
      <c r="AN657" s="61"/>
      <c r="AO657" s="61"/>
      <c r="AP657" s="62">
        <v>18223</v>
      </c>
      <c r="AQ657" s="61"/>
      <c r="AR657" s="62">
        <v>22516</v>
      </c>
      <c r="AS657" s="61"/>
      <c r="AT657" s="61"/>
      <c r="AU657" s="61"/>
      <c r="AV657" s="61">
        <v>739</v>
      </c>
      <c r="AW657" s="61"/>
      <c r="AX657" s="61"/>
      <c r="AY657" s="62">
        <v>34163</v>
      </c>
      <c r="AZ657" s="61"/>
      <c r="BA657" s="62">
        <v>227381</v>
      </c>
      <c r="BB657" s="61"/>
      <c r="BC657" s="61"/>
      <c r="BD657" s="61"/>
      <c r="BE657" s="61"/>
      <c r="BF657" s="61"/>
      <c r="BG657" s="61"/>
      <c r="BH657" s="61"/>
      <c r="BI657" s="61"/>
      <c r="BJ657" s="61"/>
      <c r="BK657" s="62">
        <v>8136</v>
      </c>
      <c r="BL657" s="61"/>
      <c r="BM657" s="61"/>
      <c r="BN657" s="61"/>
      <c r="BO657" s="62">
        <v>-15123</v>
      </c>
    </row>
    <row r="658" spans="1:67" x14ac:dyDescent="0.2">
      <c r="A658" s="57" t="s">
        <v>19</v>
      </c>
      <c r="B658" s="56" t="s">
        <v>19</v>
      </c>
      <c r="C658" s="56" t="s">
        <v>160</v>
      </c>
      <c r="D658" s="56">
        <v>1993</v>
      </c>
      <c r="E658" s="58">
        <v>1813234</v>
      </c>
      <c r="F658" s="58">
        <v>1798111</v>
      </c>
      <c r="G658" s="59">
        <v>1486771</v>
      </c>
      <c r="H658" s="59">
        <v>326463</v>
      </c>
      <c r="I658" s="60">
        <v>0</v>
      </c>
      <c r="J658" s="58">
        <v>-15123</v>
      </c>
      <c r="K658" s="61">
        <v>388</v>
      </c>
      <c r="L658" s="61"/>
      <c r="M658" s="61"/>
      <c r="N658" s="61"/>
      <c r="O658" s="61"/>
      <c r="P658" s="62">
        <v>57626</v>
      </c>
      <c r="Q658" s="61"/>
      <c r="R658" s="61"/>
      <c r="S658" s="61"/>
      <c r="T658" s="61"/>
      <c r="U658" s="61"/>
      <c r="V658" s="61"/>
      <c r="W658" s="62">
        <v>118999</v>
      </c>
      <c r="X658" s="61"/>
      <c r="Y658" s="61"/>
      <c r="Z658" s="61"/>
      <c r="AA658" s="62">
        <v>228827</v>
      </c>
      <c r="AB658" s="61"/>
      <c r="AC658" s="61"/>
      <c r="AD658" s="62">
        <v>681482</v>
      </c>
      <c r="AE658" s="61"/>
      <c r="AF658" s="62">
        <v>256563</v>
      </c>
      <c r="AG658" s="61"/>
      <c r="AH658" s="61"/>
      <c r="AI658" s="62">
        <v>142886</v>
      </c>
      <c r="AJ658" s="61"/>
      <c r="AK658" s="61"/>
      <c r="AL658" s="61"/>
      <c r="AM658" s="61"/>
      <c r="AN658" s="61"/>
      <c r="AO658" s="61"/>
      <c r="AP658" s="62">
        <v>22675</v>
      </c>
      <c r="AQ658" s="61"/>
      <c r="AR658" s="62">
        <v>25144</v>
      </c>
      <c r="AS658" s="61"/>
      <c r="AT658" s="61"/>
      <c r="AU658" s="61"/>
      <c r="AV658" s="61">
        <v>739</v>
      </c>
      <c r="AW658" s="61"/>
      <c r="AX658" s="61"/>
      <c r="AY658" s="62">
        <v>35428</v>
      </c>
      <c r="AZ658" s="61"/>
      <c r="BA658" s="62">
        <v>232667</v>
      </c>
      <c r="BB658" s="61"/>
      <c r="BC658" s="61"/>
      <c r="BD658" s="61"/>
      <c r="BE658" s="61"/>
      <c r="BF658" s="61"/>
      <c r="BG658" s="61"/>
      <c r="BH658" s="61"/>
      <c r="BI658" s="61"/>
      <c r="BJ658" s="61"/>
      <c r="BK658" s="62">
        <v>9810</v>
      </c>
      <c r="BL658" s="61"/>
      <c r="BM658" s="61"/>
      <c r="BN658" s="61"/>
      <c r="BO658" s="62">
        <v>-15123</v>
      </c>
    </row>
    <row r="659" spans="1:67" x14ac:dyDescent="0.2">
      <c r="A659" s="57" t="s">
        <v>19</v>
      </c>
      <c r="B659" s="56" t="s">
        <v>19</v>
      </c>
      <c r="C659" s="56" t="s">
        <v>160</v>
      </c>
      <c r="D659" s="56">
        <v>1994</v>
      </c>
      <c r="E659" s="58">
        <v>1888711</v>
      </c>
      <c r="F659" s="58">
        <v>1803120</v>
      </c>
      <c r="G659" s="59">
        <v>1554802</v>
      </c>
      <c r="H659" s="59">
        <v>333909</v>
      </c>
      <c r="I659" s="60">
        <v>0</v>
      </c>
      <c r="J659" s="58">
        <v>-85591</v>
      </c>
      <c r="K659" s="61">
        <v>388</v>
      </c>
      <c r="L659" s="61"/>
      <c r="M659" s="61"/>
      <c r="N659" s="61"/>
      <c r="O659" s="61"/>
      <c r="P659" s="62">
        <v>92103</v>
      </c>
      <c r="Q659" s="61"/>
      <c r="R659" s="61"/>
      <c r="S659" s="61"/>
      <c r="T659" s="61"/>
      <c r="U659" s="61"/>
      <c r="V659" s="61"/>
      <c r="W659" s="62">
        <v>118999</v>
      </c>
      <c r="X659" s="61"/>
      <c r="Y659" s="61"/>
      <c r="Z659" s="61"/>
      <c r="AA659" s="62">
        <v>247437</v>
      </c>
      <c r="AB659" s="61"/>
      <c r="AC659" s="61"/>
      <c r="AD659" s="62">
        <v>686792</v>
      </c>
      <c r="AE659" s="61"/>
      <c r="AF659" s="62">
        <v>257163</v>
      </c>
      <c r="AG659" s="61"/>
      <c r="AH659" s="61"/>
      <c r="AI659" s="62">
        <v>151920</v>
      </c>
      <c r="AJ659" s="61"/>
      <c r="AK659" s="61"/>
      <c r="AL659" s="61"/>
      <c r="AM659" s="61"/>
      <c r="AN659" s="61"/>
      <c r="AO659" s="61"/>
      <c r="AP659" s="62">
        <v>25675</v>
      </c>
      <c r="AQ659" s="61"/>
      <c r="AR659" s="62">
        <v>28036</v>
      </c>
      <c r="AS659" s="61"/>
      <c r="AT659" s="61"/>
      <c r="AU659" s="61"/>
      <c r="AV659" s="61">
        <v>739</v>
      </c>
      <c r="AW659" s="61"/>
      <c r="AX659" s="61"/>
      <c r="AY659" s="62">
        <v>36511</v>
      </c>
      <c r="AZ659" s="61"/>
      <c r="BA659" s="62">
        <v>232667</v>
      </c>
      <c r="BB659" s="61"/>
      <c r="BC659" s="61"/>
      <c r="BD659" s="61"/>
      <c r="BE659" s="61"/>
      <c r="BF659" s="61"/>
      <c r="BG659" s="61"/>
      <c r="BH659" s="61"/>
      <c r="BI659" s="61"/>
      <c r="BJ659" s="61"/>
      <c r="BK659" s="62">
        <v>10281</v>
      </c>
      <c r="BL659" s="61"/>
      <c r="BM659" s="61"/>
      <c r="BN659" s="61"/>
      <c r="BO659" s="62">
        <v>-85591</v>
      </c>
    </row>
    <row r="660" spans="1:67" x14ac:dyDescent="0.2">
      <c r="A660" s="57" t="s">
        <v>19</v>
      </c>
      <c r="B660" s="56" t="s">
        <v>19</v>
      </c>
      <c r="C660" s="56" t="s">
        <v>160</v>
      </c>
      <c r="D660" s="56">
        <v>1995</v>
      </c>
      <c r="E660" s="58">
        <v>1943078</v>
      </c>
      <c r="F660" s="58">
        <v>1854596</v>
      </c>
      <c r="G660" s="59">
        <v>1605239</v>
      </c>
      <c r="H660" s="59">
        <v>337839</v>
      </c>
      <c r="I660" s="60">
        <v>0</v>
      </c>
      <c r="J660" s="58">
        <v>-88482</v>
      </c>
      <c r="K660" s="61">
        <v>388</v>
      </c>
      <c r="L660" s="61"/>
      <c r="M660" s="61"/>
      <c r="N660" s="61"/>
      <c r="O660" s="61"/>
      <c r="P660" s="62">
        <v>101088</v>
      </c>
      <c r="Q660" s="61"/>
      <c r="R660" s="61"/>
      <c r="S660" s="61"/>
      <c r="T660" s="61"/>
      <c r="U660" s="61"/>
      <c r="V660" s="61"/>
      <c r="W660" s="62">
        <v>118999</v>
      </c>
      <c r="X660" s="61"/>
      <c r="Y660" s="61"/>
      <c r="Z660" s="61"/>
      <c r="AA660" s="62">
        <v>258389</v>
      </c>
      <c r="AB660" s="61"/>
      <c r="AC660" s="61"/>
      <c r="AD660" s="62">
        <v>700933</v>
      </c>
      <c r="AE660" s="61"/>
      <c r="AF660" s="62">
        <v>266763</v>
      </c>
      <c r="AG660" s="61"/>
      <c r="AH660" s="61"/>
      <c r="AI660" s="62">
        <v>158679</v>
      </c>
      <c r="AJ660" s="61"/>
      <c r="AK660" s="61"/>
      <c r="AL660" s="61"/>
      <c r="AM660" s="61"/>
      <c r="AN660" s="61"/>
      <c r="AO660" s="61"/>
      <c r="AP660" s="62">
        <v>26630</v>
      </c>
      <c r="AQ660" s="61"/>
      <c r="AR660" s="62">
        <v>28474</v>
      </c>
      <c r="AS660" s="61"/>
      <c r="AT660" s="61"/>
      <c r="AU660" s="61"/>
      <c r="AV660" s="61">
        <v>739</v>
      </c>
      <c r="AW660" s="61"/>
      <c r="AX660" s="61"/>
      <c r="AY660" s="62">
        <v>38095</v>
      </c>
      <c r="AZ660" s="61"/>
      <c r="BA660" s="62">
        <v>232667</v>
      </c>
      <c r="BB660" s="61"/>
      <c r="BC660" s="61"/>
      <c r="BD660" s="61"/>
      <c r="BE660" s="61"/>
      <c r="BF660" s="61"/>
      <c r="BG660" s="61"/>
      <c r="BH660" s="61"/>
      <c r="BI660" s="61"/>
      <c r="BJ660" s="61"/>
      <c r="BK660" s="62">
        <v>11234</v>
      </c>
      <c r="BL660" s="61"/>
      <c r="BM660" s="61"/>
      <c r="BN660" s="61"/>
      <c r="BO660" s="62">
        <v>-88482</v>
      </c>
    </row>
    <row r="661" spans="1:67" x14ac:dyDescent="0.2">
      <c r="A661" s="57" t="s">
        <v>19</v>
      </c>
      <c r="B661" s="56" t="s">
        <v>19</v>
      </c>
      <c r="C661" s="56" t="s">
        <v>160</v>
      </c>
      <c r="D661" s="56">
        <v>1996</v>
      </c>
      <c r="E661" s="58">
        <v>2008537</v>
      </c>
      <c r="F661" s="58">
        <v>1918942</v>
      </c>
      <c r="G661" s="59">
        <v>1656778</v>
      </c>
      <c r="H661" s="59">
        <v>351759</v>
      </c>
      <c r="I661" s="60">
        <v>0</v>
      </c>
      <c r="J661" s="58">
        <v>-89595</v>
      </c>
      <c r="K661" s="61">
        <v>388</v>
      </c>
      <c r="L661" s="61"/>
      <c r="M661" s="61"/>
      <c r="N661" s="61"/>
      <c r="O661" s="61"/>
      <c r="P661" s="62">
        <v>101088</v>
      </c>
      <c r="Q661" s="61"/>
      <c r="R661" s="61"/>
      <c r="S661" s="61"/>
      <c r="T661" s="61"/>
      <c r="U661" s="61"/>
      <c r="V661" s="61"/>
      <c r="W661" s="62">
        <v>118999</v>
      </c>
      <c r="X661" s="61"/>
      <c r="Y661" s="61"/>
      <c r="Z661" s="61"/>
      <c r="AA661" s="62">
        <v>278394</v>
      </c>
      <c r="AB661" s="61"/>
      <c r="AC661" s="61"/>
      <c r="AD661" s="62">
        <v>721083</v>
      </c>
      <c r="AE661" s="61"/>
      <c r="AF661" s="62">
        <v>268413</v>
      </c>
      <c r="AG661" s="61"/>
      <c r="AH661" s="61"/>
      <c r="AI661" s="62">
        <v>168413</v>
      </c>
      <c r="AJ661" s="61"/>
      <c r="AK661" s="61"/>
      <c r="AL661" s="61"/>
      <c r="AM661" s="61"/>
      <c r="AN661" s="61"/>
      <c r="AO661" s="61"/>
      <c r="AP661" s="62">
        <v>31174</v>
      </c>
      <c r="AQ661" s="61"/>
      <c r="AR661" s="62">
        <v>28771</v>
      </c>
      <c r="AS661" s="61"/>
      <c r="AT661" s="61"/>
      <c r="AU661" s="61"/>
      <c r="AV661" s="61">
        <v>739</v>
      </c>
      <c r="AW661" s="61"/>
      <c r="AX661" s="61"/>
      <c r="AY661" s="62">
        <v>45179</v>
      </c>
      <c r="AZ661" s="61"/>
      <c r="BA661" s="62">
        <v>234662</v>
      </c>
      <c r="BB661" s="61"/>
      <c r="BC661" s="61"/>
      <c r="BD661" s="61"/>
      <c r="BE661" s="61"/>
      <c r="BF661" s="61"/>
      <c r="BG661" s="61"/>
      <c r="BH661" s="61"/>
      <c r="BI661" s="61"/>
      <c r="BJ661" s="61"/>
      <c r="BK661" s="62">
        <v>11234</v>
      </c>
      <c r="BL661" s="61"/>
      <c r="BM661" s="61"/>
      <c r="BN661" s="61"/>
      <c r="BO661" s="62">
        <v>-89595</v>
      </c>
    </row>
    <row r="662" spans="1:67" x14ac:dyDescent="0.2">
      <c r="A662" s="57" t="s">
        <v>19</v>
      </c>
      <c r="B662" s="56" t="s">
        <v>19</v>
      </c>
      <c r="C662" s="56" t="s">
        <v>160</v>
      </c>
      <c r="D662" s="56">
        <v>1997</v>
      </c>
      <c r="E662" s="58">
        <v>2233544</v>
      </c>
      <c r="F662" s="58">
        <v>2143256</v>
      </c>
      <c r="G662" s="59">
        <v>1876349</v>
      </c>
      <c r="H662" s="59">
        <v>357195</v>
      </c>
      <c r="I662" s="60">
        <v>0</v>
      </c>
      <c r="J662" s="58">
        <v>-90288</v>
      </c>
      <c r="K662" s="61">
        <v>388</v>
      </c>
      <c r="L662" s="61"/>
      <c r="M662" s="61"/>
      <c r="N662" s="61"/>
      <c r="O662" s="61"/>
      <c r="P662" s="62">
        <v>101088</v>
      </c>
      <c r="Q662" s="61"/>
      <c r="R662" s="61"/>
      <c r="S662" s="61"/>
      <c r="T662" s="61"/>
      <c r="U662" s="61"/>
      <c r="V662" s="61"/>
      <c r="W662" s="62">
        <v>257522</v>
      </c>
      <c r="X662" s="61"/>
      <c r="Y662" s="61"/>
      <c r="Z662" s="61"/>
      <c r="AA662" s="62">
        <v>318204</v>
      </c>
      <c r="AB662" s="61"/>
      <c r="AC662" s="61"/>
      <c r="AD662" s="62">
        <v>754322</v>
      </c>
      <c r="AE662" s="61"/>
      <c r="AF662" s="62">
        <v>274147</v>
      </c>
      <c r="AG662" s="61"/>
      <c r="AH662" s="61"/>
      <c r="AI662" s="62">
        <v>170678</v>
      </c>
      <c r="AJ662" s="61"/>
      <c r="AK662" s="61"/>
      <c r="AL662" s="61"/>
      <c r="AM662" s="61"/>
      <c r="AN662" s="61"/>
      <c r="AO662" s="61"/>
      <c r="AP662" s="62">
        <v>31554</v>
      </c>
      <c r="AQ662" s="61"/>
      <c r="AR662" s="62">
        <v>33474</v>
      </c>
      <c r="AS662" s="61"/>
      <c r="AT662" s="61"/>
      <c r="AU662" s="61"/>
      <c r="AV662" s="61">
        <v>739</v>
      </c>
      <c r="AW662" s="61"/>
      <c r="AX662" s="61"/>
      <c r="AY662" s="62">
        <v>45428</v>
      </c>
      <c r="AZ662" s="61"/>
      <c r="BA662" s="62">
        <v>234662</v>
      </c>
      <c r="BB662" s="61"/>
      <c r="BC662" s="61"/>
      <c r="BD662" s="61"/>
      <c r="BE662" s="61"/>
      <c r="BF662" s="61"/>
      <c r="BG662" s="61"/>
      <c r="BH662" s="61"/>
      <c r="BI662" s="61"/>
      <c r="BJ662" s="61"/>
      <c r="BK662" s="62">
        <v>11338</v>
      </c>
      <c r="BL662" s="61"/>
      <c r="BM662" s="61"/>
      <c r="BN662" s="61"/>
      <c r="BO662" s="62">
        <v>-90288</v>
      </c>
    </row>
    <row r="663" spans="1:67" x14ac:dyDescent="0.2">
      <c r="A663" s="57" t="s">
        <v>19</v>
      </c>
      <c r="B663" s="56" t="s">
        <v>19</v>
      </c>
      <c r="C663" s="56" t="s">
        <v>160</v>
      </c>
      <c r="D663" s="56">
        <v>1998</v>
      </c>
      <c r="E663" s="58">
        <v>2292643</v>
      </c>
      <c r="F663" s="58">
        <v>2201900</v>
      </c>
      <c r="G663" s="59">
        <v>1929114</v>
      </c>
      <c r="H663" s="59">
        <v>363529</v>
      </c>
      <c r="I663" s="60">
        <v>0</v>
      </c>
      <c r="J663" s="58">
        <v>-90743</v>
      </c>
      <c r="K663" s="61">
        <v>388</v>
      </c>
      <c r="L663" s="61"/>
      <c r="M663" s="61"/>
      <c r="N663" s="61"/>
      <c r="O663" s="61"/>
      <c r="P663" s="62">
        <v>101088</v>
      </c>
      <c r="Q663" s="61"/>
      <c r="R663" s="61"/>
      <c r="S663" s="61"/>
      <c r="T663" s="61"/>
      <c r="U663" s="61"/>
      <c r="V663" s="61"/>
      <c r="W663" s="62">
        <v>261539</v>
      </c>
      <c r="X663" s="61"/>
      <c r="Y663" s="61"/>
      <c r="Z663" s="61"/>
      <c r="AA663" s="62">
        <v>358865</v>
      </c>
      <c r="AB663" s="61"/>
      <c r="AC663" s="61"/>
      <c r="AD663" s="62">
        <v>757644</v>
      </c>
      <c r="AE663" s="61"/>
      <c r="AF663" s="62">
        <v>275426</v>
      </c>
      <c r="AG663" s="61"/>
      <c r="AH663" s="61"/>
      <c r="AI663" s="62">
        <v>174164</v>
      </c>
      <c r="AJ663" s="61"/>
      <c r="AK663" s="61"/>
      <c r="AL663" s="61"/>
      <c r="AM663" s="61"/>
      <c r="AN663" s="61"/>
      <c r="AO663" s="61"/>
      <c r="AP663" s="62">
        <v>32168</v>
      </c>
      <c r="AQ663" s="61"/>
      <c r="AR663" s="62">
        <v>36842</v>
      </c>
      <c r="AS663" s="61"/>
      <c r="AT663" s="61"/>
      <c r="AU663" s="61"/>
      <c r="AV663" s="61">
        <v>739</v>
      </c>
      <c r="AW663" s="61"/>
      <c r="AX663" s="61"/>
      <c r="AY663" s="62">
        <v>47345</v>
      </c>
      <c r="AZ663" s="61"/>
      <c r="BA663" s="62">
        <v>234662</v>
      </c>
      <c r="BB663" s="61"/>
      <c r="BC663" s="61"/>
      <c r="BD663" s="61"/>
      <c r="BE663" s="61"/>
      <c r="BF663" s="61"/>
      <c r="BG663" s="61"/>
      <c r="BH663" s="61"/>
      <c r="BI663" s="61"/>
      <c r="BJ663" s="61"/>
      <c r="BK663" s="62">
        <v>11773</v>
      </c>
      <c r="BL663" s="61"/>
      <c r="BM663" s="61"/>
      <c r="BN663" s="61"/>
      <c r="BO663" s="62">
        <v>-90743</v>
      </c>
    </row>
    <row r="664" spans="1:67" x14ac:dyDescent="0.2">
      <c r="A664" s="57" t="s">
        <v>19</v>
      </c>
      <c r="B664" s="56" t="s">
        <v>19</v>
      </c>
      <c r="C664" s="56" t="s">
        <v>160</v>
      </c>
      <c r="D664" s="56">
        <v>2002</v>
      </c>
      <c r="E664" s="58">
        <v>1099080</v>
      </c>
      <c r="F664" s="58">
        <v>1096580</v>
      </c>
      <c r="G664" s="59">
        <v>1068085</v>
      </c>
      <c r="H664" s="59">
        <v>30995</v>
      </c>
      <c r="I664" s="60">
        <v>0</v>
      </c>
      <c r="J664" s="58">
        <v>-2500</v>
      </c>
      <c r="K664" s="61"/>
      <c r="L664" s="61">
        <v>0</v>
      </c>
      <c r="M664" s="61"/>
      <c r="N664" s="61">
        <v>0</v>
      </c>
      <c r="O664" s="61">
        <v>0</v>
      </c>
      <c r="P664" s="61"/>
      <c r="Q664" s="61"/>
      <c r="R664" s="61"/>
      <c r="S664" s="61">
        <v>0</v>
      </c>
      <c r="T664" s="61">
        <v>0</v>
      </c>
      <c r="U664" s="61"/>
      <c r="V664" s="62">
        <v>150791</v>
      </c>
      <c r="W664" s="61"/>
      <c r="X664" s="61">
        <v>0</v>
      </c>
      <c r="Y664" s="62">
        <v>236006</v>
      </c>
      <c r="Z664" s="62">
        <v>28882</v>
      </c>
      <c r="AA664" s="61"/>
      <c r="AB664" s="62">
        <v>424611</v>
      </c>
      <c r="AC664" s="62">
        <v>20163</v>
      </c>
      <c r="AD664" s="61"/>
      <c r="AE664" s="62">
        <v>116851</v>
      </c>
      <c r="AF664" s="61"/>
      <c r="AG664" s="62">
        <v>8307</v>
      </c>
      <c r="AH664" s="62">
        <v>82474</v>
      </c>
      <c r="AI664" s="61"/>
      <c r="AJ664" s="61">
        <v>0</v>
      </c>
      <c r="AK664" s="61">
        <v>0</v>
      </c>
      <c r="AL664" s="61">
        <v>0</v>
      </c>
      <c r="AM664" s="61">
        <v>0</v>
      </c>
      <c r="AN664" s="61">
        <v>0</v>
      </c>
      <c r="AO664" s="61">
        <v>0</v>
      </c>
      <c r="AP664" s="61"/>
      <c r="AQ664" s="62">
        <v>8264</v>
      </c>
      <c r="AR664" s="61"/>
      <c r="AS664" s="62">
        <v>11192</v>
      </c>
      <c r="AT664" s="61">
        <v>0</v>
      </c>
      <c r="AU664" s="62">
        <v>2169</v>
      </c>
      <c r="AV664" s="61"/>
      <c r="AW664" s="61">
        <v>0</v>
      </c>
      <c r="AX664" s="62">
        <v>9370</v>
      </c>
      <c r="AY664" s="61"/>
      <c r="AZ664" s="61">
        <v>0</v>
      </c>
      <c r="BA664" s="61"/>
      <c r="BB664" s="61">
        <v>0</v>
      </c>
      <c r="BC664" s="61">
        <v>0</v>
      </c>
      <c r="BD664" s="61">
        <v>0</v>
      </c>
      <c r="BE664" s="61"/>
      <c r="BF664" s="61">
        <v>0</v>
      </c>
      <c r="BG664" s="61"/>
      <c r="BH664" s="61">
        <v>0</v>
      </c>
      <c r="BI664" s="61"/>
      <c r="BJ664" s="61">
        <v>0</v>
      </c>
      <c r="BK664" s="61"/>
      <c r="BL664" s="61">
        <v>0</v>
      </c>
      <c r="BM664" s="61">
        <v>0</v>
      </c>
      <c r="BN664" s="62">
        <v>-2500</v>
      </c>
      <c r="BO664" s="61"/>
    </row>
    <row r="665" spans="1:67" x14ac:dyDescent="0.2">
      <c r="A665" s="57" t="s">
        <v>19</v>
      </c>
      <c r="B665" s="56" t="s">
        <v>19</v>
      </c>
      <c r="C665" s="56" t="s">
        <v>160</v>
      </c>
      <c r="D665" s="56">
        <v>2003</v>
      </c>
      <c r="E665" s="58">
        <v>1168463</v>
      </c>
      <c r="F665" s="58">
        <v>1093217</v>
      </c>
      <c r="G665" s="59">
        <v>1137468</v>
      </c>
      <c r="H665" s="59">
        <v>30995</v>
      </c>
      <c r="I665" s="60">
        <v>0</v>
      </c>
      <c r="J665" s="58">
        <v>-75246</v>
      </c>
      <c r="K665" s="61"/>
      <c r="L665" s="61">
        <v>0</v>
      </c>
      <c r="M665" s="61"/>
      <c r="N665" s="61">
        <v>0</v>
      </c>
      <c r="O665" s="61">
        <v>0</v>
      </c>
      <c r="P665" s="61"/>
      <c r="Q665" s="61"/>
      <c r="R665" s="61"/>
      <c r="S665" s="61">
        <v>0</v>
      </c>
      <c r="T665" s="61">
        <v>0</v>
      </c>
      <c r="U665" s="61"/>
      <c r="V665" s="62">
        <v>150791</v>
      </c>
      <c r="W665" s="61"/>
      <c r="X665" s="61">
        <v>0</v>
      </c>
      <c r="Y665" s="62">
        <v>304478</v>
      </c>
      <c r="Z665" s="62">
        <v>28660</v>
      </c>
      <c r="AA665" s="61"/>
      <c r="AB665" s="62">
        <v>424611</v>
      </c>
      <c r="AC665" s="62">
        <v>20163</v>
      </c>
      <c r="AD665" s="61"/>
      <c r="AE665" s="62">
        <v>116851</v>
      </c>
      <c r="AF665" s="61"/>
      <c r="AG665" s="62">
        <v>8307</v>
      </c>
      <c r="AH665" s="62">
        <v>83607</v>
      </c>
      <c r="AI665" s="61"/>
      <c r="AJ665" s="61">
        <v>0</v>
      </c>
      <c r="AK665" s="61">
        <v>0</v>
      </c>
      <c r="AL665" s="61">
        <v>0</v>
      </c>
      <c r="AM665" s="61">
        <v>0</v>
      </c>
      <c r="AN665" s="61">
        <v>0</v>
      </c>
      <c r="AO665" s="61">
        <v>0</v>
      </c>
      <c r="AP665" s="61"/>
      <c r="AQ665" s="62">
        <v>8264</v>
      </c>
      <c r="AR665" s="61"/>
      <c r="AS665" s="62">
        <v>11192</v>
      </c>
      <c r="AT665" s="61">
        <v>0</v>
      </c>
      <c r="AU665" s="62">
        <v>2169</v>
      </c>
      <c r="AV665" s="61"/>
      <c r="AW665" s="61">
        <v>0</v>
      </c>
      <c r="AX665" s="62">
        <v>9370</v>
      </c>
      <c r="AY665" s="61"/>
      <c r="AZ665" s="61">
        <v>0</v>
      </c>
      <c r="BA665" s="61"/>
      <c r="BB665" s="61">
        <v>0</v>
      </c>
      <c r="BC665" s="61">
        <v>0</v>
      </c>
      <c r="BD665" s="61">
        <v>0</v>
      </c>
      <c r="BE665" s="61"/>
      <c r="BF665" s="61">
        <v>0</v>
      </c>
      <c r="BG665" s="61"/>
      <c r="BH665" s="61">
        <v>0</v>
      </c>
      <c r="BI665" s="61"/>
      <c r="BJ665" s="61">
        <v>0</v>
      </c>
      <c r="BK665" s="61"/>
      <c r="BL665" s="61">
        <v>0</v>
      </c>
      <c r="BM665" s="61">
        <v>0</v>
      </c>
      <c r="BN665" s="62">
        <v>-75246</v>
      </c>
      <c r="BO665" s="61"/>
    </row>
    <row r="666" spans="1:67" x14ac:dyDescent="0.2">
      <c r="A666" s="57" t="s">
        <v>19</v>
      </c>
      <c r="B666" s="56" t="s">
        <v>19</v>
      </c>
      <c r="C666" s="56" t="s">
        <v>160</v>
      </c>
      <c r="D666" s="56">
        <v>2004</v>
      </c>
      <c r="E666" s="58">
        <v>1218677</v>
      </c>
      <c r="F666" s="58">
        <v>1143431</v>
      </c>
      <c r="G666" s="59">
        <v>1186714</v>
      </c>
      <c r="H666" s="59">
        <v>31963</v>
      </c>
      <c r="I666" s="60">
        <v>0</v>
      </c>
      <c r="J666" s="58">
        <v>-75246</v>
      </c>
      <c r="K666" s="61"/>
      <c r="L666" s="61">
        <v>0</v>
      </c>
      <c r="M666" s="61"/>
      <c r="N666" s="61">
        <v>0</v>
      </c>
      <c r="O666" s="61">
        <v>0</v>
      </c>
      <c r="P666" s="61"/>
      <c r="Q666" s="61"/>
      <c r="R666" s="61"/>
      <c r="S666" s="61">
        <v>0</v>
      </c>
      <c r="T666" s="61">
        <v>0</v>
      </c>
      <c r="U666" s="61"/>
      <c r="V666" s="62">
        <v>171165</v>
      </c>
      <c r="W666" s="61"/>
      <c r="X666" s="61">
        <v>0</v>
      </c>
      <c r="Y666" s="62">
        <v>304776</v>
      </c>
      <c r="Z666" s="62">
        <v>28660</v>
      </c>
      <c r="AA666" s="61"/>
      <c r="AB666" s="62">
        <v>424611</v>
      </c>
      <c r="AC666" s="62">
        <v>24877</v>
      </c>
      <c r="AD666" s="61"/>
      <c r="AE666" s="62">
        <v>132185</v>
      </c>
      <c r="AF666" s="61"/>
      <c r="AG666" s="62">
        <v>9164</v>
      </c>
      <c r="AH666" s="62">
        <v>91276</v>
      </c>
      <c r="AI666" s="61"/>
      <c r="AJ666" s="61">
        <v>0</v>
      </c>
      <c r="AK666" s="61">
        <v>0</v>
      </c>
      <c r="AL666" s="61">
        <v>0</v>
      </c>
      <c r="AM666" s="61">
        <v>0</v>
      </c>
      <c r="AN666" s="61">
        <v>0</v>
      </c>
      <c r="AO666" s="61">
        <v>0</v>
      </c>
      <c r="AP666" s="61"/>
      <c r="AQ666" s="62">
        <v>8264</v>
      </c>
      <c r="AR666" s="61"/>
      <c r="AS666" s="62">
        <v>12160</v>
      </c>
      <c r="AT666" s="61">
        <v>0</v>
      </c>
      <c r="AU666" s="62">
        <v>2169</v>
      </c>
      <c r="AV666" s="61"/>
      <c r="AW666" s="61">
        <v>0</v>
      </c>
      <c r="AX666" s="62">
        <v>9370</v>
      </c>
      <c r="AY666" s="61"/>
      <c r="AZ666" s="61">
        <v>0</v>
      </c>
      <c r="BA666" s="61"/>
      <c r="BB666" s="61">
        <v>0</v>
      </c>
      <c r="BC666" s="61">
        <v>0</v>
      </c>
      <c r="BD666" s="61">
        <v>0</v>
      </c>
      <c r="BE666" s="61"/>
      <c r="BF666" s="61">
        <v>0</v>
      </c>
      <c r="BG666" s="61"/>
      <c r="BH666" s="61">
        <v>0</v>
      </c>
      <c r="BI666" s="61"/>
      <c r="BJ666" s="61">
        <v>0</v>
      </c>
      <c r="BK666" s="61"/>
      <c r="BL666" s="61">
        <v>0</v>
      </c>
      <c r="BM666" s="61">
        <v>0</v>
      </c>
      <c r="BN666" s="62">
        <v>-75246</v>
      </c>
      <c r="BO666" s="61"/>
    </row>
    <row r="667" spans="1:67" x14ac:dyDescent="0.2">
      <c r="A667" s="57" t="s">
        <v>19</v>
      </c>
      <c r="B667" s="56" t="s">
        <v>19</v>
      </c>
      <c r="C667" s="56" t="s">
        <v>160</v>
      </c>
      <c r="D667" s="56">
        <v>2005</v>
      </c>
      <c r="E667" s="58">
        <v>1245057</v>
      </c>
      <c r="F667" s="58">
        <v>1241983</v>
      </c>
      <c r="G667" s="59">
        <v>1213094</v>
      </c>
      <c r="H667" s="59">
        <v>31963</v>
      </c>
      <c r="I667" s="60">
        <v>0</v>
      </c>
      <c r="J667" s="58">
        <v>-3074</v>
      </c>
      <c r="K667" s="61"/>
      <c r="L667" s="61">
        <v>0</v>
      </c>
      <c r="M667" s="61"/>
      <c r="N667" s="61">
        <v>0</v>
      </c>
      <c r="O667" s="61">
        <v>0</v>
      </c>
      <c r="P667" s="61"/>
      <c r="Q667" s="61"/>
      <c r="R667" s="61"/>
      <c r="S667" s="61">
        <v>0</v>
      </c>
      <c r="T667" s="61">
        <v>0</v>
      </c>
      <c r="U667" s="61"/>
      <c r="V667" s="62">
        <v>197858</v>
      </c>
      <c r="W667" s="61"/>
      <c r="X667" s="61">
        <v>0</v>
      </c>
      <c r="Y667" s="62">
        <v>307217</v>
      </c>
      <c r="Z667" s="62">
        <v>28870</v>
      </c>
      <c r="AA667" s="61"/>
      <c r="AB667" s="62">
        <v>425101</v>
      </c>
      <c r="AC667" s="62">
        <v>24933</v>
      </c>
      <c r="AD667" s="61"/>
      <c r="AE667" s="62">
        <v>128665</v>
      </c>
      <c r="AF667" s="61"/>
      <c r="AG667" s="62">
        <v>9164</v>
      </c>
      <c r="AH667" s="62">
        <v>91286</v>
      </c>
      <c r="AI667" s="61"/>
      <c r="AJ667" s="61">
        <v>0</v>
      </c>
      <c r="AK667" s="61">
        <v>0</v>
      </c>
      <c r="AL667" s="61">
        <v>0</v>
      </c>
      <c r="AM667" s="61">
        <v>0</v>
      </c>
      <c r="AN667" s="61">
        <v>0</v>
      </c>
      <c r="AO667" s="61">
        <v>0</v>
      </c>
      <c r="AP667" s="61"/>
      <c r="AQ667" s="62">
        <v>8264</v>
      </c>
      <c r="AR667" s="61"/>
      <c r="AS667" s="62">
        <v>12160</v>
      </c>
      <c r="AT667" s="61">
        <v>0</v>
      </c>
      <c r="AU667" s="62">
        <v>2169</v>
      </c>
      <c r="AV667" s="61"/>
      <c r="AW667" s="61">
        <v>0</v>
      </c>
      <c r="AX667" s="62">
        <v>9370</v>
      </c>
      <c r="AY667" s="61"/>
      <c r="AZ667" s="61">
        <v>0</v>
      </c>
      <c r="BA667" s="61"/>
      <c r="BB667" s="61">
        <v>0</v>
      </c>
      <c r="BC667" s="61">
        <v>0</v>
      </c>
      <c r="BD667" s="61">
        <v>0</v>
      </c>
      <c r="BE667" s="61"/>
      <c r="BF667" s="61">
        <v>0</v>
      </c>
      <c r="BG667" s="61"/>
      <c r="BH667" s="61">
        <v>0</v>
      </c>
      <c r="BI667" s="61"/>
      <c r="BJ667" s="61">
        <v>0</v>
      </c>
      <c r="BK667" s="61"/>
      <c r="BL667" s="61">
        <v>0</v>
      </c>
      <c r="BM667" s="61">
        <v>0</v>
      </c>
      <c r="BN667" s="62">
        <v>-3074</v>
      </c>
      <c r="BO667" s="61"/>
    </row>
    <row r="668" spans="1:67" x14ac:dyDescent="0.2">
      <c r="A668" s="57" t="s">
        <v>19</v>
      </c>
      <c r="B668" s="56" t="s">
        <v>19</v>
      </c>
      <c r="C668" s="56" t="s">
        <v>160</v>
      </c>
      <c r="D668" s="56">
        <v>2006</v>
      </c>
      <c r="E668" s="58">
        <v>1323269</v>
      </c>
      <c r="F668" s="58">
        <v>1320195</v>
      </c>
      <c r="G668" s="59">
        <v>1291268</v>
      </c>
      <c r="H668" s="59">
        <v>32001</v>
      </c>
      <c r="I668" s="60">
        <v>0</v>
      </c>
      <c r="J668" s="58">
        <v>-3074</v>
      </c>
      <c r="K668" s="61"/>
      <c r="L668" s="61">
        <v>0</v>
      </c>
      <c r="M668" s="61"/>
      <c r="N668" s="61">
        <v>0</v>
      </c>
      <c r="O668" s="61">
        <v>0</v>
      </c>
      <c r="P668" s="61"/>
      <c r="Q668" s="61"/>
      <c r="R668" s="61"/>
      <c r="S668" s="61">
        <v>0</v>
      </c>
      <c r="T668" s="61">
        <v>0</v>
      </c>
      <c r="U668" s="61"/>
      <c r="V668" s="62">
        <v>197858</v>
      </c>
      <c r="W668" s="61"/>
      <c r="X668" s="61">
        <v>0</v>
      </c>
      <c r="Y668" s="62">
        <v>322100</v>
      </c>
      <c r="Z668" s="62">
        <v>34616</v>
      </c>
      <c r="AA668" s="61"/>
      <c r="AB668" s="62">
        <v>451272</v>
      </c>
      <c r="AC668" s="62">
        <v>41309</v>
      </c>
      <c r="AD668" s="61"/>
      <c r="AE668" s="62">
        <v>127633</v>
      </c>
      <c r="AF668" s="61"/>
      <c r="AG668" s="62">
        <v>24776</v>
      </c>
      <c r="AH668" s="62">
        <v>91704</v>
      </c>
      <c r="AI668" s="61"/>
      <c r="AJ668" s="61">
        <v>0</v>
      </c>
      <c r="AK668" s="61">
        <v>0</v>
      </c>
      <c r="AL668" s="61">
        <v>0</v>
      </c>
      <c r="AM668" s="61">
        <v>0</v>
      </c>
      <c r="AN668" s="61">
        <v>0</v>
      </c>
      <c r="AO668" s="61">
        <v>0</v>
      </c>
      <c r="AP668" s="61"/>
      <c r="AQ668" s="62">
        <v>8264</v>
      </c>
      <c r="AR668" s="61"/>
      <c r="AS668" s="62">
        <v>12160</v>
      </c>
      <c r="AT668" s="61">
        <v>0</v>
      </c>
      <c r="AU668" s="62">
        <v>2169</v>
      </c>
      <c r="AV668" s="61"/>
      <c r="AW668" s="61">
        <v>0</v>
      </c>
      <c r="AX668" s="62">
        <v>9408</v>
      </c>
      <c r="AY668" s="61"/>
      <c r="AZ668" s="61">
        <v>0</v>
      </c>
      <c r="BA668" s="61"/>
      <c r="BB668" s="61">
        <v>0</v>
      </c>
      <c r="BC668" s="61">
        <v>0</v>
      </c>
      <c r="BD668" s="61">
        <v>0</v>
      </c>
      <c r="BE668" s="61"/>
      <c r="BF668" s="61">
        <v>0</v>
      </c>
      <c r="BG668" s="61"/>
      <c r="BH668" s="61">
        <v>0</v>
      </c>
      <c r="BI668" s="61"/>
      <c r="BJ668" s="61">
        <v>0</v>
      </c>
      <c r="BK668" s="61"/>
      <c r="BL668" s="61">
        <v>0</v>
      </c>
      <c r="BM668" s="61">
        <v>0</v>
      </c>
      <c r="BN668" s="62">
        <v>-3074</v>
      </c>
      <c r="BO668" s="61"/>
    </row>
    <row r="669" spans="1:67" x14ac:dyDescent="0.2">
      <c r="A669" s="57" t="s">
        <v>19</v>
      </c>
      <c r="B669" s="56" t="s">
        <v>19</v>
      </c>
      <c r="C669" s="56" t="s">
        <v>160</v>
      </c>
      <c r="D669" s="56">
        <v>2007</v>
      </c>
      <c r="E669" s="58">
        <v>1392657</v>
      </c>
      <c r="F669" s="58">
        <v>1389583</v>
      </c>
      <c r="G669" s="59">
        <v>1344798</v>
      </c>
      <c r="H669" s="59">
        <v>47859</v>
      </c>
      <c r="I669" s="60">
        <v>0</v>
      </c>
      <c r="J669" s="58">
        <v>-3074</v>
      </c>
      <c r="K669" s="61"/>
      <c r="L669" s="61">
        <v>0</v>
      </c>
      <c r="M669" s="61"/>
      <c r="N669" s="61">
        <v>0</v>
      </c>
      <c r="O669" s="61">
        <v>0</v>
      </c>
      <c r="P669" s="61"/>
      <c r="Q669" s="61"/>
      <c r="R669" s="61"/>
      <c r="S669" s="61">
        <v>0</v>
      </c>
      <c r="T669" s="61">
        <v>0</v>
      </c>
      <c r="U669" s="61"/>
      <c r="V669" s="62">
        <v>197858</v>
      </c>
      <c r="W669" s="61"/>
      <c r="X669" s="61">
        <v>0</v>
      </c>
      <c r="Y669" s="62">
        <v>337814</v>
      </c>
      <c r="Z669" s="62">
        <v>42066</v>
      </c>
      <c r="AA669" s="61"/>
      <c r="AB669" s="62">
        <v>453913</v>
      </c>
      <c r="AC669" s="62">
        <v>48466</v>
      </c>
      <c r="AD669" s="61"/>
      <c r="AE669" s="62">
        <v>135748</v>
      </c>
      <c r="AF669" s="61"/>
      <c r="AG669" s="62">
        <v>36774</v>
      </c>
      <c r="AH669" s="62">
        <v>92159</v>
      </c>
      <c r="AI669" s="61"/>
      <c r="AJ669" s="61">
        <v>0</v>
      </c>
      <c r="AK669" s="61">
        <v>0</v>
      </c>
      <c r="AL669" s="61">
        <v>0</v>
      </c>
      <c r="AM669" s="61">
        <v>0</v>
      </c>
      <c r="AN669" s="61">
        <v>0</v>
      </c>
      <c r="AO669" s="61">
        <v>0</v>
      </c>
      <c r="AP669" s="61"/>
      <c r="AQ669" s="62">
        <v>8264</v>
      </c>
      <c r="AR669" s="61"/>
      <c r="AS669" s="62">
        <v>12160</v>
      </c>
      <c r="AT669" s="62">
        <v>3035</v>
      </c>
      <c r="AU669" s="62">
        <v>15194</v>
      </c>
      <c r="AV669" s="61"/>
      <c r="AW669" s="61">
        <v>0</v>
      </c>
      <c r="AX669" s="62">
        <v>9408</v>
      </c>
      <c r="AY669" s="61"/>
      <c r="AZ669" s="61">
        <v>0</v>
      </c>
      <c r="BA669" s="61"/>
      <c r="BB669" s="61">
        <v>0</v>
      </c>
      <c r="BC669" s="61">
        <v>0</v>
      </c>
      <c r="BD669" s="61">
        <v>0</v>
      </c>
      <c r="BE669" s="61"/>
      <c r="BF669" s="61">
        <v>0</v>
      </c>
      <c r="BG669" s="61"/>
      <c r="BH669" s="61">
        <v>0</v>
      </c>
      <c r="BI669" s="61"/>
      <c r="BJ669" s="61">
        <v>0</v>
      </c>
      <c r="BK669" s="61"/>
      <c r="BL669" s="61">
        <v>-202</v>
      </c>
      <c r="BM669" s="61">
        <v>0</v>
      </c>
      <c r="BN669" s="62">
        <v>-3074</v>
      </c>
      <c r="BO669" s="61"/>
    </row>
    <row r="670" spans="1:67" x14ac:dyDescent="0.2">
      <c r="A670" s="57" t="s">
        <v>19</v>
      </c>
      <c r="B670" s="56" t="s">
        <v>19</v>
      </c>
      <c r="C670" s="56" t="s">
        <v>160</v>
      </c>
      <c r="D670" s="56">
        <v>2009</v>
      </c>
      <c r="E670" s="58">
        <v>1784234</v>
      </c>
      <c r="F670" s="58">
        <v>1734652</v>
      </c>
      <c r="G670" s="59">
        <v>1723381</v>
      </c>
      <c r="H670" s="59">
        <v>60853</v>
      </c>
      <c r="I670" s="60">
        <v>0</v>
      </c>
      <c r="J670" s="58">
        <v>-49582</v>
      </c>
      <c r="K670" s="61"/>
      <c r="L670" s="61">
        <v>0</v>
      </c>
      <c r="M670" s="61"/>
      <c r="N670" s="61">
        <v>0</v>
      </c>
      <c r="O670" s="61">
        <v>0</v>
      </c>
      <c r="P670" s="61"/>
      <c r="Q670" s="61"/>
      <c r="R670" s="61"/>
      <c r="S670" s="61">
        <v>0</v>
      </c>
      <c r="T670" s="61">
        <v>0</v>
      </c>
      <c r="U670" s="61"/>
      <c r="V670" s="62">
        <v>197858</v>
      </c>
      <c r="W670" s="61"/>
      <c r="X670" s="61">
        <v>0</v>
      </c>
      <c r="Y670" s="62">
        <v>454950</v>
      </c>
      <c r="Z670" s="62">
        <v>94658</v>
      </c>
      <c r="AA670" s="61"/>
      <c r="AB670" s="62">
        <v>489468</v>
      </c>
      <c r="AC670" s="62">
        <v>86033</v>
      </c>
      <c r="AD670" s="61"/>
      <c r="AE670" s="62">
        <v>149740</v>
      </c>
      <c r="AF670" s="61"/>
      <c r="AG670" s="62">
        <v>104012</v>
      </c>
      <c r="AH670" s="62">
        <v>146662</v>
      </c>
      <c r="AI670" s="61"/>
      <c r="AJ670" s="61">
        <v>0</v>
      </c>
      <c r="AK670" s="61">
        <v>0</v>
      </c>
      <c r="AL670" s="61">
        <v>0</v>
      </c>
      <c r="AM670" s="61">
        <v>0</v>
      </c>
      <c r="AN670" s="61">
        <v>0</v>
      </c>
      <c r="AO670" s="61">
        <v>0</v>
      </c>
      <c r="AP670" s="61"/>
      <c r="AQ670" s="62">
        <v>8264</v>
      </c>
      <c r="AR670" s="61"/>
      <c r="AS670" s="62">
        <v>12160</v>
      </c>
      <c r="AT670" s="61">
        <v>0</v>
      </c>
      <c r="AU670" s="62">
        <v>28565</v>
      </c>
      <c r="AV670" s="61"/>
      <c r="AW670" s="61">
        <v>0</v>
      </c>
      <c r="AX670" s="62">
        <v>11864</v>
      </c>
      <c r="AY670" s="61"/>
      <c r="AZ670" s="61">
        <v>0</v>
      </c>
      <c r="BA670" s="61"/>
      <c r="BB670" s="61">
        <v>0</v>
      </c>
      <c r="BC670" s="61">
        <v>0</v>
      </c>
      <c r="BD670" s="61">
        <v>0</v>
      </c>
      <c r="BE670" s="61"/>
      <c r="BF670" s="61">
        <v>0</v>
      </c>
      <c r="BG670" s="61"/>
      <c r="BH670" s="61">
        <v>0</v>
      </c>
      <c r="BI670" s="61"/>
      <c r="BJ670" s="61">
        <v>0</v>
      </c>
      <c r="BK670" s="61"/>
      <c r="BL670" s="61">
        <v>0</v>
      </c>
      <c r="BM670" s="61">
        <v>0</v>
      </c>
      <c r="BN670" s="62">
        <v>-49582</v>
      </c>
      <c r="BO670" s="61"/>
    </row>
    <row r="671" spans="1:67" x14ac:dyDescent="0.2">
      <c r="A671" s="57" t="s">
        <v>19</v>
      </c>
      <c r="B671" s="56" t="s">
        <v>19</v>
      </c>
      <c r="C671" s="56" t="s">
        <v>160</v>
      </c>
      <c r="D671" s="56">
        <v>2010</v>
      </c>
      <c r="E671" s="58">
        <v>2201763</v>
      </c>
      <c r="F671" s="58">
        <v>2148817</v>
      </c>
      <c r="G671" s="59">
        <v>2036348</v>
      </c>
      <c r="H671" s="59">
        <v>165415</v>
      </c>
      <c r="I671" s="60">
        <v>0</v>
      </c>
      <c r="J671" s="58">
        <v>-52946</v>
      </c>
      <c r="K671" s="61"/>
      <c r="L671" s="61">
        <v>0</v>
      </c>
      <c r="M671" s="61"/>
      <c r="N671" s="61">
        <v>0</v>
      </c>
      <c r="O671" s="61">
        <v>0</v>
      </c>
      <c r="P671" s="61"/>
      <c r="Q671" s="61"/>
      <c r="R671" s="61"/>
      <c r="S671" s="61">
        <v>0</v>
      </c>
      <c r="T671" s="61">
        <v>0</v>
      </c>
      <c r="U671" s="61"/>
      <c r="V671" s="62">
        <v>220194</v>
      </c>
      <c r="W671" s="61"/>
      <c r="X671" s="61">
        <v>0</v>
      </c>
      <c r="Y671" s="62">
        <v>549040</v>
      </c>
      <c r="Z671" s="62">
        <v>154286</v>
      </c>
      <c r="AA671" s="61"/>
      <c r="AB671" s="62">
        <v>506084</v>
      </c>
      <c r="AC671" s="62">
        <v>99317</v>
      </c>
      <c r="AD671" s="61"/>
      <c r="AE671" s="62">
        <v>189327</v>
      </c>
      <c r="AF671" s="61"/>
      <c r="AG671" s="62">
        <v>118131</v>
      </c>
      <c r="AH671" s="62">
        <v>199969</v>
      </c>
      <c r="AI671" s="61"/>
      <c r="AJ671" s="61">
        <v>0</v>
      </c>
      <c r="AK671" s="61">
        <v>0</v>
      </c>
      <c r="AL671" s="61">
        <v>0</v>
      </c>
      <c r="AM671" s="61">
        <v>0</v>
      </c>
      <c r="AN671" s="61">
        <v>0</v>
      </c>
      <c r="AO671" s="61">
        <v>0</v>
      </c>
      <c r="AP671" s="61"/>
      <c r="AQ671" s="62">
        <v>8264</v>
      </c>
      <c r="AR671" s="61"/>
      <c r="AS671" s="62">
        <v>12160</v>
      </c>
      <c r="AT671" s="61">
        <v>0</v>
      </c>
      <c r="AU671" s="62">
        <v>28565</v>
      </c>
      <c r="AV671" s="61"/>
      <c r="AW671" s="61">
        <v>0</v>
      </c>
      <c r="AX671" s="62">
        <v>25083</v>
      </c>
      <c r="AY671" s="61"/>
      <c r="AZ671" s="61">
        <v>0</v>
      </c>
      <c r="BA671" s="61"/>
      <c r="BB671" s="61">
        <v>0</v>
      </c>
      <c r="BC671" s="61">
        <v>0</v>
      </c>
      <c r="BD671" s="61">
        <v>0</v>
      </c>
      <c r="BE671" s="61"/>
      <c r="BF671" s="61">
        <v>0</v>
      </c>
      <c r="BG671" s="61"/>
      <c r="BH671" s="61">
        <v>0</v>
      </c>
      <c r="BI671" s="61"/>
      <c r="BJ671" s="61">
        <v>0</v>
      </c>
      <c r="BK671" s="61"/>
      <c r="BL671" s="61">
        <v>0</v>
      </c>
      <c r="BM671" s="62">
        <v>91343</v>
      </c>
      <c r="BN671" s="62">
        <v>-52946</v>
      </c>
      <c r="BO671" s="61"/>
    </row>
    <row r="672" spans="1:67" x14ac:dyDescent="0.2">
      <c r="A672" s="57" t="s">
        <v>19</v>
      </c>
      <c r="B672" s="56" t="s">
        <v>19</v>
      </c>
      <c r="C672" s="56" t="s">
        <v>402</v>
      </c>
      <c r="D672" s="56">
        <v>1989</v>
      </c>
      <c r="E672" s="58">
        <v>912641</v>
      </c>
      <c r="F672" s="58">
        <v>873672</v>
      </c>
      <c r="G672" s="59">
        <v>858401</v>
      </c>
      <c r="H672" s="59">
        <v>54240</v>
      </c>
      <c r="I672" s="60">
        <v>0</v>
      </c>
      <c r="J672" s="58">
        <v>-38969</v>
      </c>
      <c r="K672" s="61">
        <v>75</v>
      </c>
      <c r="L672" s="61"/>
      <c r="M672" s="61"/>
      <c r="N672" s="61"/>
      <c r="O672" s="61"/>
      <c r="P672" s="62">
        <v>6499</v>
      </c>
      <c r="Q672" s="61"/>
      <c r="R672" s="61"/>
      <c r="S672" s="61"/>
      <c r="T672" s="61"/>
      <c r="U672" s="61"/>
      <c r="V672" s="61"/>
      <c r="W672" s="62">
        <v>56727</v>
      </c>
      <c r="X672" s="61"/>
      <c r="Y672" s="61"/>
      <c r="Z672" s="61"/>
      <c r="AA672" s="62">
        <v>328921</v>
      </c>
      <c r="AB672" s="61"/>
      <c r="AC672" s="61"/>
      <c r="AD672" s="62">
        <v>244169</v>
      </c>
      <c r="AE672" s="61"/>
      <c r="AF672" s="62">
        <v>132252</v>
      </c>
      <c r="AG672" s="61"/>
      <c r="AH672" s="61"/>
      <c r="AI672" s="62">
        <v>89758</v>
      </c>
      <c r="AJ672" s="61"/>
      <c r="AK672" s="61"/>
      <c r="AL672" s="61"/>
      <c r="AM672" s="61"/>
      <c r="AN672" s="61"/>
      <c r="AO672" s="61"/>
      <c r="AP672" s="62">
        <v>5738</v>
      </c>
      <c r="AQ672" s="61"/>
      <c r="AR672" s="62">
        <v>34077</v>
      </c>
      <c r="AS672" s="61"/>
      <c r="AT672" s="61"/>
      <c r="AU672" s="61"/>
      <c r="AV672" s="61"/>
      <c r="AW672" s="61"/>
      <c r="AX672" s="61"/>
      <c r="AY672" s="61">
        <v>997</v>
      </c>
      <c r="AZ672" s="61"/>
      <c r="BA672" s="62">
        <v>12878</v>
      </c>
      <c r="BB672" s="61"/>
      <c r="BC672" s="61"/>
      <c r="BD672" s="61"/>
      <c r="BE672" s="61"/>
      <c r="BF672" s="61"/>
      <c r="BG672" s="61"/>
      <c r="BH672" s="61"/>
      <c r="BI672" s="61"/>
      <c r="BJ672" s="61"/>
      <c r="BK672" s="61">
        <v>550</v>
      </c>
      <c r="BL672" s="61"/>
      <c r="BM672" s="61"/>
      <c r="BN672" s="61"/>
      <c r="BO672" s="62">
        <v>-38969</v>
      </c>
    </row>
    <row r="673" spans="1:67" x14ac:dyDescent="0.2">
      <c r="A673" s="57" t="s">
        <v>19</v>
      </c>
      <c r="B673" s="56" t="s">
        <v>19</v>
      </c>
      <c r="C673" s="56" t="s">
        <v>402</v>
      </c>
      <c r="D673" s="56">
        <v>1990</v>
      </c>
      <c r="E673" s="58">
        <v>1067198</v>
      </c>
      <c r="F673" s="58">
        <v>1028229</v>
      </c>
      <c r="G673" s="59">
        <v>1011342</v>
      </c>
      <c r="H673" s="59">
        <v>55856</v>
      </c>
      <c r="I673" s="60">
        <v>0</v>
      </c>
      <c r="J673" s="58">
        <v>-38969</v>
      </c>
      <c r="K673" s="61">
        <v>75</v>
      </c>
      <c r="L673" s="61"/>
      <c r="M673" s="61"/>
      <c r="N673" s="61"/>
      <c r="O673" s="61"/>
      <c r="P673" s="62">
        <v>6499</v>
      </c>
      <c r="Q673" s="61"/>
      <c r="R673" s="61"/>
      <c r="S673" s="61"/>
      <c r="T673" s="61"/>
      <c r="U673" s="61"/>
      <c r="V673" s="61"/>
      <c r="W673" s="62">
        <v>56727</v>
      </c>
      <c r="X673" s="61"/>
      <c r="Y673" s="61"/>
      <c r="Z673" s="61"/>
      <c r="AA673" s="62">
        <v>382610</v>
      </c>
      <c r="AB673" s="61"/>
      <c r="AC673" s="61"/>
      <c r="AD673" s="62">
        <v>319061</v>
      </c>
      <c r="AE673" s="61"/>
      <c r="AF673" s="62">
        <v>147252</v>
      </c>
      <c r="AG673" s="61"/>
      <c r="AH673" s="61"/>
      <c r="AI673" s="62">
        <v>99118</v>
      </c>
      <c r="AJ673" s="61"/>
      <c r="AK673" s="61"/>
      <c r="AL673" s="61"/>
      <c r="AM673" s="61"/>
      <c r="AN673" s="61"/>
      <c r="AO673" s="61"/>
      <c r="AP673" s="62">
        <v>5738</v>
      </c>
      <c r="AQ673" s="61"/>
      <c r="AR673" s="62">
        <v>34504</v>
      </c>
      <c r="AS673" s="61"/>
      <c r="AT673" s="61"/>
      <c r="AU673" s="61"/>
      <c r="AV673" s="61"/>
      <c r="AW673" s="61"/>
      <c r="AX673" s="61"/>
      <c r="AY673" s="62">
        <v>1534</v>
      </c>
      <c r="AZ673" s="61"/>
      <c r="BA673" s="62">
        <v>12878</v>
      </c>
      <c r="BB673" s="61"/>
      <c r="BC673" s="61"/>
      <c r="BD673" s="61"/>
      <c r="BE673" s="61"/>
      <c r="BF673" s="61"/>
      <c r="BG673" s="61"/>
      <c r="BH673" s="61"/>
      <c r="BI673" s="61"/>
      <c r="BJ673" s="61"/>
      <c r="BK673" s="62">
        <v>1202</v>
      </c>
      <c r="BL673" s="61"/>
      <c r="BM673" s="61"/>
      <c r="BN673" s="61"/>
      <c r="BO673" s="62">
        <v>-38969</v>
      </c>
    </row>
    <row r="674" spans="1:67" x14ac:dyDescent="0.2">
      <c r="A674" s="57" t="s">
        <v>19</v>
      </c>
      <c r="B674" s="56" t="s">
        <v>19</v>
      </c>
      <c r="C674" s="56" t="s">
        <v>402</v>
      </c>
      <c r="D674" s="56">
        <v>1991</v>
      </c>
      <c r="E674" s="58">
        <v>986532</v>
      </c>
      <c r="F674" s="58">
        <v>947563</v>
      </c>
      <c r="G674" s="59">
        <v>926851</v>
      </c>
      <c r="H674" s="59">
        <v>59681</v>
      </c>
      <c r="I674" s="60">
        <v>0</v>
      </c>
      <c r="J674" s="58">
        <v>-38969</v>
      </c>
      <c r="K674" s="61">
        <v>75</v>
      </c>
      <c r="L674" s="61"/>
      <c r="M674" s="61"/>
      <c r="N674" s="61"/>
      <c r="O674" s="61"/>
      <c r="P674" s="62">
        <v>6499</v>
      </c>
      <c r="Q674" s="61"/>
      <c r="R674" s="61"/>
      <c r="S674" s="61"/>
      <c r="T674" s="61"/>
      <c r="U674" s="61"/>
      <c r="V674" s="61"/>
      <c r="W674" s="62">
        <v>56727</v>
      </c>
      <c r="X674" s="61"/>
      <c r="Y674" s="61"/>
      <c r="Z674" s="61"/>
      <c r="AA674" s="62">
        <v>265102</v>
      </c>
      <c r="AB674" s="61"/>
      <c r="AC674" s="61"/>
      <c r="AD674" s="62">
        <v>336361</v>
      </c>
      <c r="AE674" s="61"/>
      <c r="AF674" s="62">
        <v>160652</v>
      </c>
      <c r="AG674" s="61"/>
      <c r="AH674" s="61"/>
      <c r="AI674" s="62">
        <v>101435</v>
      </c>
      <c r="AJ674" s="61"/>
      <c r="AK674" s="61"/>
      <c r="AL674" s="61"/>
      <c r="AM674" s="61"/>
      <c r="AN674" s="61"/>
      <c r="AO674" s="61"/>
      <c r="AP674" s="62">
        <v>5738</v>
      </c>
      <c r="AQ674" s="61"/>
      <c r="AR674" s="62">
        <v>34504</v>
      </c>
      <c r="AS674" s="61"/>
      <c r="AT674" s="61"/>
      <c r="AU674" s="61"/>
      <c r="AV674" s="61"/>
      <c r="AW674" s="61"/>
      <c r="AX674" s="61"/>
      <c r="AY674" s="62">
        <v>1534</v>
      </c>
      <c r="AZ674" s="61"/>
      <c r="BA674" s="62">
        <v>16703</v>
      </c>
      <c r="BB674" s="61"/>
      <c r="BC674" s="61"/>
      <c r="BD674" s="61"/>
      <c r="BE674" s="61"/>
      <c r="BF674" s="61"/>
      <c r="BG674" s="61"/>
      <c r="BH674" s="61"/>
      <c r="BI674" s="61"/>
      <c r="BJ674" s="61"/>
      <c r="BK674" s="62">
        <v>1202</v>
      </c>
      <c r="BL674" s="61"/>
      <c r="BM674" s="61"/>
      <c r="BN674" s="61"/>
      <c r="BO674" s="62">
        <v>-38969</v>
      </c>
    </row>
    <row r="675" spans="1:67" x14ac:dyDescent="0.2">
      <c r="A675" s="57" t="s">
        <v>19</v>
      </c>
      <c r="B675" s="56" t="s">
        <v>19</v>
      </c>
      <c r="C675" s="56" t="s">
        <v>402</v>
      </c>
      <c r="D675" s="56">
        <v>1992</v>
      </c>
      <c r="E675" s="58">
        <v>1036598</v>
      </c>
      <c r="F675" s="58">
        <v>997629</v>
      </c>
      <c r="G675" s="59">
        <v>988003</v>
      </c>
      <c r="H675" s="59">
        <v>48595</v>
      </c>
      <c r="I675" s="60">
        <v>0</v>
      </c>
      <c r="J675" s="58">
        <v>-38969</v>
      </c>
      <c r="K675" s="61">
        <v>75</v>
      </c>
      <c r="L675" s="61"/>
      <c r="M675" s="61"/>
      <c r="N675" s="61"/>
      <c r="O675" s="61"/>
      <c r="P675" s="62">
        <v>12399</v>
      </c>
      <c r="Q675" s="61"/>
      <c r="R675" s="61"/>
      <c r="S675" s="61"/>
      <c r="T675" s="61"/>
      <c r="U675" s="61"/>
      <c r="V675" s="61"/>
      <c r="W675" s="62">
        <v>56727</v>
      </c>
      <c r="X675" s="61"/>
      <c r="Y675" s="61"/>
      <c r="Z675" s="61"/>
      <c r="AA675" s="62">
        <v>282850</v>
      </c>
      <c r="AB675" s="61"/>
      <c r="AC675" s="61"/>
      <c r="AD675" s="62">
        <v>352918</v>
      </c>
      <c r="AE675" s="61"/>
      <c r="AF675" s="62">
        <v>173997</v>
      </c>
      <c r="AG675" s="61"/>
      <c r="AH675" s="61"/>
      <c r="AI675" s="62">
        <v>109037</v>
      </c>
      <c r="AJ675" s="61"/>
      <c r="AK675" s="61"/>
      <c r="AL675" s="61"/>
      <c r="AM675" s="61"/>
      <c r="AN675" s="61"/>
      <c r="AO675" s="61"/>
      <c r="AP675" s="62">
        <v>6487</v>
      </c>
      <c r="AQ675" s="61"/>
      <c r="AR675" s="62">
        <v>22814</v>
      </c>
      <c r="AS675" s="61"/>
      <c r="AT675" s="61"/>
      <c r="AU675" s="61"/>
      <c r="AV675" s="61"/>
      <c r="AW675" s="61"/>
      <c r="AX675" s="61"/>
      <c r="AY675" s="62">
        <v>1534</v>
      </c>
      <c r="AZ675" s="61"/>
      <c r="BA675" s="62">
        <v>16703</v>
      </c>
      <c r="BB675" s="61"/>
      <c r="BC675" s="61"/>
      <c r="BD675" s="61"/>
      <c r="BE675" s="61"/>
      <c r="BF675" s="61"/>
      <c r="BG675" s="61"/>
      <c r="BH675" s="61"/>
      <c r="BI675" s="61"/>
      <c r="BJ675" s="61"/>
      <c r="BK675" s="62">
        <v>1057</v>
      </c>
      <c r="BL675" s="61"/>
      <c r="BM675" s="61"/>
      <c r="BN675" s="61"/>
      <c r="BO675" s="62">
        <v>-38969</v>
      </c>
    </row>
    <row r="676" spans="1:67" x14ac:dyDescent="0.2">
      <c r="A676" s="57" t="s">
        <v>19</v>
      </c>
      <c r="B676" s="56" t="s">
        <v>19</v>
      </c>
      <c r="C676" s="56" t="s">
        <v>402</v>
      </c>
      <c r="D676" s="56">
        <v>1993</v>
      </c>
      <c r="E676" s="58">
        <v>1098933</v>
      </c>
      <c r="F676" s="58">
        <v>1059964</v>
      </c>
      <c r="G676" s="59">
        <v>1049096</v>
      </c>
      <c r="H676" s="59">
        <v>49837</v>
      </c>
      <c r="I676" s="60">
        <v>0</v>
      </c>
      <c r="J676" s="58">
        <v>-38969</v>
      </c>
      <c r="K676" s="61">
        <v>75</v>
      </c>
      <c r="L676" s="61"/>
      <c r="M676" s="61"/>
      <c r="N676" s="61"/>
      <c r="O676" s="61"/>
      <c r="P676" s="62">
        <v>28715</v>
      </c>
      <c r="Q676" s="61"/>
      <c r="R676" s="61"/>
      <c r="S676" s="61"/>
      <c r="T676" s="61"/>
      <c r="U676" s="61"/>
      <c r="V676" s="61"/>
      <c r="W676" s="62">
        <v>56727</v>
      </c>
      <c r="X676" s="61"/>
      <c r="Y676" s="61"/>
      <c r="Z676" s="61"/>
      <c r="AA676" s="62">
        <v>295943</v>
      </c>
      <c r="AB676" s="61"/>
      <c r="AC676" s="61"/>
      <c r="AD676" s="62">
        <v>369477</v>
      </c>
      <c r="AE676" s="61"/>
      <c r="AF676" s="62">
        <v>184073</v>
      </c>
      <c r="AG676" s="61"/>
      <c r="AH676" s="61"/>
      <c r="AI676" s="62">
        <v>114086</v>
      </c>
      <c r="AJ676" s="61"/>
      <c r="AK676" s="61"/>
      <c r="AL676" s="61"/>
      <c r="AM676" s="61"/>
      <c r="AN676" s="61"/>
      <c r="AO676" s="61"/>
      <c r="AP676" s="62">
        <v>6487</v>
      </c>
      <c r="AQ676" s="61"/>
      <c r="AR676" s="62">
        <v>23569</v>
      </c>
      <c r="AS676" s="61"/>
      <c r="AT676" s="61"/>
      <c r="AU676" s="61"/>
      <c r="AV676" s="61"/>
      <c r="AW676" s="61"/>
      <c r="AX676" s="61"/>
      <c r="AY676" s="62">
        <v>2021</v>
      </c>
      <c r="AZ676" s="61"/>
      <c r="BA676" s="62">
        <v>16703</v>
      </c>
      <c r="BB676" s="61"/>
      <c r="BC676" s="61"/>
      <c r="BD676" s="61"/>
      <c r="BE676" s="61"/>
      <c r="BF676" s="61"/>
      <c r="BG676" s="61"/>
      <c r="BH676" s="61"/>
      <c r="BI676" s="61"/>
      <c r="BJ676" s="61"/>
      <c r="BK676" s="62">
        <v>1057</v>
      </c>
      <c r="BL676" s="61"/>
      <c r="BM676" s="61"/>
      <c r="BN676" s="61"/>
      <c r="BO676" s="62">
        <v>-38969</v>
      </c>
    </row>
    <row r="677" spans="1:67" x14ac:dyDescent="0.2">
      <c r="A677" s="57" t="s">
        <v>19</v>
      </c>
      <c r="B677" s="56" t="s">
        <v>19</v>
      </c>
      <c r="C677" s="56" t="s">
        <v>402</v>
      </c>
      <c r="D677" s="56">
        <v>1994</v>
      </c>
      <c r="E677" s="58">
        <v>1168266</v>
      </c>
      <c r="F677" s="58">
        <v>831591</v>
      </c>
      <c r="G677" s="59">
        <v>1116679</v>
      </c>
      <c r="H677" s="59">
        <v>51587</v>
      </c>
      <c r="I677" s="60">
        <v>0</v>
      </c>
      <c r="J677" s="58">
        <v>-336675</v>
      </c>
      <c r="K677" s="61">
        <v>75</v>
      </c>
      <c r="L677" s="61"/>
      <c r="M677" s="61"/>
      <c r="N677" s="61"/>
      <c r="O677" s="61"/>
      <c r="P677" s="62">
        <v>32034</v>
      </c>
      <c r="Q677" s="61"/>
      <c r="R677" s="61"/>
      <c r="S677" s="61"/>
      <c r="T677" s="61"/>
      <c r="U677" s="61"/>
      <c r="V677" s="61"/>
      <c r="W677" s="62">
        <v>56727</v>
      </c>
      <c r="X677" s="61"/>
      <c r="Y677" s="61"/>
      <c r="Z677" s="61"/>
      <c r="AA677" s="62">
        <v>328599</v>
      </c>
      <c r="AB677" s="61"/>
      <c r="AC677" s="61"/>
      <c r="AD677" s="62">
        <v>395493</v>
      </c>
      <c r="AE677" s="61"/>
      <c r="AF677" s="62">
        <v>186986</v>
      </c>
      <c r="AG677" s="61"/>
      <c r="AH677" s="61"/>
      <c r="AI677" s="62">
        <v>116765</v>
      </c>
      <c r="AJ677" s="61"/>
      <c r="AK677" s="61"/>
      <c r="AL677" s="61"/>
      <c r="AM677" s="61"/>
      <c r="AN677" s="61"/>
      <c r="AO677" s="61"/>
      <c r="AP677" s="62">
        <v>6487</v>
      </c>
      <c r="AQ677" s="61"/>
      <c r="AR677" s="62">
        <v>24968</v>
      </c>
      <c r="AS677" s="61"/>
      <c r="AT677" s="61"/>
      <c r="AU677" s="61"/>
      <c r="AV677" s="61"/>
      <c r="AW677" s="61"/>
      <c r="AX677" s="61"/>
      <c r="AY677" s="62">
        <v>2372</v>
      </c>
      <c r="AZ677" s="61"/>
      <c r="BA677" s="62">
        <v>16703</v>
      </c>
      <c r="BB677" s="61"/>
      <c r="BC677" s="61"/>
      <c r="BD677" s="61"/>
      <c r="BE677" s="61"/>
      <c r="BF677" s="61"/>
      <c r="BG677" s="61"/>
      <c r="BH677" s="61"/>
      <c r="BI677" s="61"/>
      <c r="BJ677" s="61"/>
      <c r="BK677" s="62">
        <v>1057</v>
      </c>
      <c r="BL677" s="61"/>
      <c r="BM677" s="61"/>
      <c r="BN677" s="61"/>
      <c r="BO677" s="62">
        <v>-336675</v>
      </c>
    </row>
    <row r="678" spans="1:67" x14ac:dyDescent="0.2">
      <c r="A678" s="57" t="s">
        <v>19</v>
      </c>
      <c r="B678" s="56" t="s">
        <v>19</v>
      </c>
      <c r="C678" s="56" t="s">
        <v>402</v>
      </c>
      <c r="D678" s="56">
        <v>1995</v>
      </c>
      <c r="E678" s="58">
        <v>1312899</v>
      </c>
      <c r="F678" s="58">
        <v>962194</v>
      </c>
      <c r="G678" s="59">
        <v>1254465</v>
      </c>
      <c r="H678" s="59">
        <v>58434</v>
      </c>
      <c r="I678" s="60">
        <v>0</v>
      </c>
      <c r="J678" s="58">
        <v>-350705</v>
      </c>
      <c r="K678" s="61">
        <v>75</v>
      </c>
      <c r="L678" s="61"/>
      <c r="M678" s="61"/>
      <c r="N678" s="61"/>
      <c r="O678" s="61"/>
      <c r="P678" s="62">
        <v>105851</v>
      </c>
      <c r="Q678" s="61"/>
      <c r="R678" s="61"/>
      <c r="S678" s="61"/>
      <c r="T678" s="61"/>
      <c r="U678" s="61"/>
      <c r="V678" s="61"/>
      <c r="W678" s="62">
        <v>56727</v>
      </c>
      <c r="X678" s="61"/>
      <c r="Y678" s="61"/>
      <c r="Z678" s="61"/>
      <c r="AA678" s="62">
        <v>351378</v>
      </c>
      <c r="AB678" s="61"/>
      <c r="AC678" s="61"/>
      <c r="AD678" s="62">
        <v>420454</v>
      </c>
      <c r="AE678" s="61"/>
      <c r="AF678" s="62">
        <v>200450</v>
      </c>
      <c r="AG678" s="61"/>
      <c r="AH678" s="61"/>
      <c r="AI678" s="62">
        <v>119530</v>
      </c>
      <c r="AJ678" s="61"/>
      <c r="AK678" s="61"/>
      <c r="AL678" s="61"/>
      <c r="AM678" s="61"/>
      <c r="AN678" s="61"/>
      <c r="AO678" s="61"/>
      <c r="AP678" s="62">
        <v>10141</v>
      </c>
      <c r="AQ678" s="61"/>
      <c r="AR678" s="62">
        <v>27773</v>
      </c>
      <c r="AS678" s="61"/>
      <c r="AT678" s="61"/>
      <c r="AU678" s="61"/>
      <c r="AV678" s="61"/>
      <c r="AW678" s="61"/>
      <c r="AX678" s="61"/>
      <c r="AY678" s="62">
        <v>2760</v>
      </c>
      <c r="AZ678" s="61"/>
      <c r="BA678" s="62">
        <v>16703</v>
      </c>
      <c r="BB678" s="61"/>
      <c r="BC678" s="61"/>
      <c r="BD678" s="61"/>
      <c r="BE678" s="61"/>
      <c r="BF678" s="61"/>
      <c r="BG678" s="61"/>
      <c r="BH678" s="61"/>
      <c r="BI678" s="61"/>
      <c r="BJ678" s="61"/>
      <c r="BK678" s="62">
        <v>1057</v>
      </c>
      <c r="BL678" s="61"/>
      <c r="BM678" s="61"/>
      <c r="BN678" s="61"/>
      <c r="BO678" s="62">
        <v>-350705</v>
      </c>
    </row>
    <row r="679" spans="1:67" x14ac:dyDescent="0.2">
      <c r="A679" s="57" t="s">
        <v>19</v>
      </c>
      <c r="B679" s="56" t="s">
        <v>19</v>
      </c>
      <c r="C679" s="56" t="s">
        <v>402</v>
      </c>
      <c r="D679" s="56">
        <v>1996</v>
      </c>
      <c r="E679" s="58">
        <v>1410035</v>
      </c>
      <c r="F679" s="58">
        <v>1058530</v>
      </c>
      <c r="G679" s="59">
        <v>1350485</v>
      </c>
      <c r="H679" s="59">
        <v>59550</v>
      </c>
      <c r="I679" s="60">
        <v>0</v>
      </c>
      <c r="J679" s="58">
        <v>-351505</v>
      </c>
      <c r="K679" s="61">
        <v>75</v>
      </c>
      <c r="L679" s="61"/>
      <c r="M679" s="61"/>
      <c r="N679" s="61"/>
      <c r="O679" s="61"/>
      <c r="P679" s="62">
        <v>105851</v>
      </c>
      <c r="Q679" s="61"/>
      <c r="R679" s="61"/>
      <c r="S679" s="61"/>
      <c r="T679" s="61"/>
      <c r="U679" s="61"/>
      <c r="V679" s="61"/>
      <c r="W679" s="62">
        <v>56727</v>
      </c>
      <c r="X679" s="61"/>
      <c r="Y679" s="61"/>
      <c r="Z679" s="61"/>
      <c r="AA679" s="62">
        <v>357285</v>
      </c>
      <c r="AB679" s="61"/>
      <c r="AC679" s="61"/>
      <c r="AD679" s="62">
        <v>478665</v>
      </c>
      <c r="AE679" s="61"/>
      <c r="AF679" s="62">
        <v>229670</v>
      </c>
      <c r="AG679" s="61"/>
      <c r="AH679" s="61"/>
      <c r="AI679" s="62">
        <v>122212</v>
      </c>
      <c r="AJ679" s="61"/>
      <c r="AK679" s="61"/>
      <c r="AL679" s="61"/>
      <c r="AM679" s="61"/>
      <c r="AN679" s="61"/>
      <c r="AO679" s="61"/>
      <c r="AP679" s="62">
        <v>11004</v>
      </c>
      <c r="AQ679" s="61"/>
      <c r="AR679" s="62">
        <v>27773</v>
      </c>
      <c r="AS679" s="61"/>
      <c r="AT679" s="61"/>
      <c r="AU679" s="61"/>
      <c r="AV679" s="61"/>
      <c r="AW679" s="61"/>
      <c r="AX679" s="61"/>
      <c r="AY679" s="62">
        <v>3013</v>
      </c>
      <c r="AZ679" s="61"/>
      <c r="BA679" s="62">
        <v>16703</v>
      </c>
      <c r="BB679" s="61"/>
      <c r="BC679" s="61"/>
      <c r="BD679" s="61"/>
      <c r="BE679" s="61"/>
      <c r="BF679" s="61"/>
      <c r="BG679" s="61"/>
      <c r="BH679" s="61"/>
      <c r="BI679" s="61"/>
      <c r="BJ679" s="61"/>
      <c r="BK679" s="62">
        <v>1057</v>
      </c>
      <c r="BL679" s="61"/>
      <c r="BM679" s="61"/>
      <c r="BN679" s="61"/>
      <c r="BO679" s="62">
        <v>-351505</v>
      </c>
    </row>
    <row r="680" spans="1:67" x14ac:dyDescent="0.2">
      <c r="A680" s="57" t="s">
        <v>19</v>
      </c>
      <c r="B680" s="56" t="s">
        <v>19</v>
      </c>
      <c r="C680" s="56" t="s">
        <v>402</v>
      </c>
      <c r="D680" s="56">
        <v>1997</v>
      </c>
      <c r="E680" s="58">
        <v>1460482</v>
      </c>
      <c r="F680" s="58">
        <v>1106577</v>
      </c>
      <c r="G680" s="59">
        <v>1397975</v>
      </c>
      <c r="H680" s="59">
        <v>62507</v>
      </c>
      <c r="I680" s="60">
        <v>0</v>
      </c>
      <c r="J680" s="58">
        <v>-353905</v>
      </c>
      <c r="K680" s="61">
        <v>75</v>
      </c>
      <c r="L680" s="61"/>
      <c r="M680" s="61"/>
      <c r="N680" s="61"/>
      <c r="O680" s="61"/>
      <c r="P680" s="62">
        <v>105851</v>
      </c>
      <c r="Q680" s="61"/>
      <c r="R680" s="61"/>
      <c r="S680" s="61"/>
      <c r="T680" s="61"/>
      <c r="U680" s="61"/>
      <c r="V680" s="61"/>
      <c r="W680" s="62">
        <v>56727</v>
      </c>
      <c r="X680" s="61"/>
      <c r="Y680" s="61"/>
      <c r="Z680" s="61"/>
      <c r="AA680" s="62">
        <v>357716</v>
      </c>
      <c r="AB680" s="61"/>
      <c r="AC680" s="61"/>
      <c r="AD680" s="62">
        <v>514709</v>
      </c>
      <c r="AE680" s="61"/>
      <c r="AF680" s="62">
        <v>239990</v>
      </c>
      <c r="AG680" s="61"/>
      <c r="AH680" s="61"/>
      <c r="AI680" s="62">
        <v>122907</v>
      </c>
      <c r="AJ680" s="61"/>
      <c r="AK680" s="61"/>
      <c r="AL680" s="61"/>
      <c r="AM680" s="61"/>
      <c r="AN680" s="61"/>
      <c r="AO680" s="61"/>
      <c r="AP680" s="62">
        <v>11004</v>
      </c>
      <c r="AQ680" s="61"/>
      <c r="AR680" s="62">
        <v>30730</v>
      </c>
      <c r="AS680" s="61"/>
      <c r="AT680" s="61"/>
      <c r="AU680" s="61"/>
      <c r="AV680" s="61"/>
      <c r="AW680" s="61"/>
      <c r="AX680" s="61"/>
      <c r="AY680" s="62">
        <v>3013</v>
      </c>
      <c r="AZ680" s="61"/>
      <c r="BA680" s="62">
        <v>16703</v>
      </c>
      <c r="BB680" s="61"/>
      <c r="BC680" s="61"/>
      <c r="BD680" s="61"/>
      <c r="BE680" s="61"/>
      <c r="BF680" s="61"/>
      <c r="BG680" s="61"/>
      <c r="BH680" s="61"/>
      <c r="BI680" s="61"/>
      <c r="BJ680" s="61"/>
      <c r="BK680" s="62">
        <v>1057</v>
      </c>
      <c r="BL680" s="61"/>
      <c r="BM680" s="61"/>
      <c r="BN680" s="61"/>
      <c r="BO680" s="62">
        <v>-353905</v>
      </c>
    </row>
    <row r="681" spans="1:67" x14ac:dyDescent="0.2">
      <c r="A681" s="57" t="s">
        <v>19</v>
      </c>
      <c r="B681" s="56" t="s">
        <v>19</v>
      </c>
      <c r="C681" s="56" t="s">
        <v>402</v>
      </c>
      <c r="D681" s="56">
        <v>1998</v>
      </c>
      <c r="E681" s="58">
        <v>1517715</v>
      </c>
      <c r="F681" s="58">
        <v>1157149</v>
      </c>
      <c r="G681" s="59">
        <v>1437157</v>
      </c>
      <c r="H681" s="59">
        <v>80558</v>
      </c>
      <c r="I681" s="60">
        <v>0</v>
      </c>
      <c r="J681" s="58">
        <v>-360566</v>
      </c>
      <c r="K681" s="61">
        <v>75</v>
      </c>
      <c r="L681" s="61"/>
      <c r="M681" s="61"/>
      <c r="N681" s="61"/>
      <c r="O681" s="61"/>
      <c r="P681" s="62">
        <v>105851</v>
      </c>
      <c r="Q681" s="61"/>
      <c r="R681" s="61"/>
      <c r="S681" s="61"/>
      <c r="T681" s="61"/>
      <c r="U681" s="61"/>
      <c r="V681" s="61"/>
      <c r="W681" s="62">
        <v>56727</v>
      </c>
      <c r="X681" s="61"/>
      <c r="Y681" s="61"/>
      <c r="Z681" s="61"/>
      <c r="AA681" s="62">
        <v>361866</v>
      </c>
      <c r="AB681" s="61"/>
      <c r="AC681" s="61"/>
      <c r="AD681" s="62">
        <v>541846</v>
      </c>
      <c r="AE681" s="61"/>
      <c r="AF681" s="62">
        <v>243630</v>
      </c>
      <c r="AG681" s="61"/>
      <c r="AH681" s="61"/>
      <c r="AI681" s="62">
        <v>127162</v>
      </c>
      <c r="AJ681" s="61"/>
      <c r="AK681" s="61"/>
      <c r="AL681" s="61"/>
      <c r="AM681" s="61"/>
      <c r="AN681" s="61"/>
      <c r="AO681" s="61"/>
      <c r="AP681" s="62">
        <v>12738</v>
      </c>
      <c r="AQ681" s="61"/>
      <c r="AR681" s="62">
        <v>33192</v>
      </c>
      <c r="AS681" s="61"/>
      <c r="AT681" s="61"/>
      <c r="AU681" s="61"/>
      <c r="AV681" s="61"/>
      <c r="AW681" s="61"/>
      <c r="AX681" s="61"/>
      <c r="AY681" s="62">
        <v>3013</v>
      </c>
      <c r="AZ681" s="61"/>
      <c r="BA681" s="62">
        <v>30558</v>
      </c>
      <c r="BB681" s="61"/>
      <c r="BC681" s="61"/>
      <c r="BD681" s="61"/>
      <c r="BE681" s="61"/>
      <c r="BF681" s="61"/>
      <c r="BG681" s="61"/>
      <c r="BH681" s="61"/>
      <c r="BI681" s="61"/>
      <c r="BJ681" s="61"/>
      <c r="BK681" s="62">
        <v>1057</v>
      </c>
      <c r="BL681" s="61"/>
      <c r="BM681" s="61"/>
      <c r="BN681" s="61"/>
      <c r="BO681" s="62">
        <v>-360566</v>
      </c>
    </row>
    <row r="682" spans="1:67" x14ac:dyDescent="0.2">
      <c r="A682" s="57" t="s">
        <v>19</v>
      </c>
      <c r="B682" s="56" t="s">
        <v>19</v>
      </c>
      <c r="C682" s="56" t="s">
        <v>19</v>
      </c>
      <c r="D682" s="56">
        <v>2002</v>
      </c>
      <c r="E682" s="58">
        <v>14396746</v>
      </c>
      <c r="F682" s="58">
        <v>14396746</v>
      </c>
      <c r="G682" s="59">
        <v>14367636</v>
      </c>
      <c r="H682" s="59">
        <v>29110</v>
      </c>
      <c r="I682" s="60">
        <v>0</v>
      </c>
      <c r="J682" s="58">
        <v>0</v>
      </c>
      <c r="K682" s="61"/>
      <c r="L682" s="62">
        <v>120344</v>
      </c>
      <c r="M682" s="61"/>
      <c r="N682" s="61">
        <v>0</v>
      </c>
      <c r="O682" s="62">
        <v>117116</v>
      </c>
      <c r="P682" s="61"/>
      <c r="Q682" s="61"/>
      <c r="R682" s="61"/>
      <c r="S682" s="61">
        <v>0</v>
      </c>
      <c r="T682" s="61">
        <v>0</v>
      </c>
      <c r="U682" s="61"/>
      <c r="V682" s="62">
        <v>161869</v>
      </c>
      <c r="W682" s="61"/>
      <c r="X682" s="61">
        <v>0</v>
      </c>
      <c r="Y682" s="62">
        <v>939510</v>
      </c>
      <c r="Z682" s="62">
        <v>5783226</v>
      </c>
      <c r="AA682" s="61"/>
      <c r="AB682" s="62">
        <v>635472</v>
      </c>
      <c r="AC682" s="62">
        <v>2402559</v>
      </c>
      <c r="AD682" s="61"/>
      <c r="AE682" s="62">
        <v>2496413</v>
      </c>
      <c r="AF682" s="61"/>
      <c r="AG682" s="62">
        <v>627634</v>
      </c>
      <c r="AH682" s="62">
        <v>1083493</v>
      </c>
      <c r="AI682" s="61"/>
      <c r="AJ682" s="61">
        <v>0</v>
      </c>
      <c r="AK682" s="61">
        <v>0</v>
      </c>
      <c r="AL682" s="61">
        <v>0</v>
      </c>
      <c r="AM682" s="61">
        <v>0</v>
      </c>
      <c r="AN682" s="61">
        <v>0</v>
      </c>
      <c r="AO682" s="61">
        <v>0</v>
      </c>
      <c r="AP682" s="61"/>
      <c r="AQ682" s="62">
        <v>7975</v>
      </c>
      <c r="AR682" s="61"/>
      <c r="AS682" s="62">
        <v>5574</v>
      </c>
      <c r="AT682" s="61">
        <v>578</v>
      </c>
      <c r="AU682" s="62">
        <v>14983</v>
      </c>
      <c r="AV682" s="61"/>
      <c r="AW682" s="61">
        <v>0</v>
      </c>
      <c r="AX682" s="61">
        <v>0</v>
      </c>
      <c r="AY682" s="61"/>
      <c r="AZ682" s="61">
        <v>0</v>
      </c>
      <c r="BA682" s="61"/>
      <c r="BB682" s="61">
        <v>0</v>
      </c>
      <c r="BC682" s="61">
        <v>0</v>
      </c>
      <c r="BD682" s="61">
        <v>0</v>
      </c>
      <c r="BE682" s="61"/>
      <c r="BF682" s="61">
        <v>0</v>
      </c>
      <c r="BG682" s="61"/>
      <c r="BH682" s="61">
        <v>0</v>
      </c>
      <c r="BI682" s="61"/>
      <c r="BJ682" s="61">
        <v>0</v>
      </c>
      <c r="BK682" s="61"/>
      <c r="BL682" s="61">
        <v>0</v>
      </c>
      <c r="BM682" s="61">
        <v>0</v>
      </c>
      <c r="BN682" s="61">
        <v>0</v>
      </c>
      <c r="BO682" s="61"/>
    </row>
    <row r="683" spans="1:67" x14ac:dyDescent="0.2">
      <c r="A683" s="57" t="s">
        <v>19</v>
      </c>
      <c r="B683" s="56" t="s">
        <v>19</v>
      </c>
      <c r="C683" s="56" t="s">
        <v>19</v>
      </c>
      <c r="D683" s="56">
        <v>2003</v>
      </c>
      <c r="E683" s="58">
        <v>16005483</v>
      </c>
      <c r="F683" s="58">
        <v>16005483</v>
      </c>
      <c r="G683" s="59">
        <v>15895775</v>
      </c>
      <c r="H683" s="59">
        <v>109708</v>
      </c>
      <c r="I683" s="60">
        <v>0</v>
      </c>
      <c r="J683" s="58">
        <v>0</v>
      </c>
      <c r="K683" s="61"/>
      <c r="L683" s="62">
        <v>120344</v>
      </c>
      <c r="M683" s="61"/>
      <c r="N683" s="62">
        <v>15000</v>
      </c>
      <c r="O683" s="62">
        <v>119016</v>
      </c>
      <c r="P683" s="61"/>
      <c r="Q683" s="61"/>
      <c r="R683" s="61"/>
      <c r="S683" s="61">
        <v>0</v>
      </c>
      <c r="T683" s="61">
        <v>0</v>
      </c>
      <c r="U683" s="61"/>
      <c r="V683" s="62">
        <v>165009</v>
      </c>
      <c r="W683" s="61"/>
      <c r="X683" s="61">
        <v>0</v>
      </c>
      <c r="Y683" s="62">
        <v>1100939</v>
      </c>
      <c r="Z683" s="62">
        <v>6024262</v>
      </c>
      <c r="AA683" s="61"/>
      <c r="AB683" s="62">
        <v>675434</v>
      </c>
      <c r="AC683" s="62">
        <v>2638790</v>
      </c>
      <c r="AD683" s="61"/>
      <c r="AE683" s="62">
        <v>2819061</v>
      </c>
      <c r="AF683" s="61"/>
      <c r="AG683" s="62">
        <v>912885</v>
      </c>
      <c r="AH683" s="62">
        <v>1305035</v>
      </c>
      <c r="AI683" s="61"/>
      <c r="AJ683" s="61">
        <v>0</v>
      </c>
      <c r="AK683" s="61">
        <v>0</v>
      </c>
      <c r="AL683" s="61">
        <v>0</v>
      </c>
      <c r="AM683" s="61">
        <v>0</v>
      </c>
      <c r="AN683" s="61">
        <v>0</v>
      </c>
      <c r="AO683" s="61">
        <v>0</v>
      </c>
      <c r="AP683" s="61"/>
      <c r="AQ683" s="62">
        <v>7975</v>
      </c>
      <c r="AR683" s="61"/>
      <c r="AS683" s="62">
        <v>10597</v>
      </c>
      <c r="AT683" s="62">
        <v>76153</v>
      </c>
      <c r="AU683" s="62">
        <v>14983</v>
      </c>
      <c r="AV683" s="61"/>
      <c r="AW683" s="61">
        <v>0</v>
      </c>
      <c r="AX683" s="61">
        <v>0</v>
      </c>
      <c r="AY683" s="61"/>
      <c r="AZ683" s="61">
        <v>0</v>
      </c>
      <c r="BA683" s="61"/>
      <c r="BB683" s="61">
        <v>0</v>
      </c>
      <c r="BC683" s="61">
        <v>0</v>
      </c>
      <c r="BD683" s="61">
        <v>0</v>
      </c>
      <c r="BE683" s="61"/>
      <c r="BF683" s="61">
        <v>0</v>
      </c>
      <c r="BG683" s="61"/>
      <c r="BH683" s="61">
        <v>0</v>
      </c>
      <c r="BI683" s="61"/>
      <c r="BJ683" s="61">
        <v>0</v>
      </c>
      <c r="BK683" s="61"/>
      <c r="BL683" s="61">
        <v>0</v>
      </c>
      <c r="BM683" s="61">
        <v>0</v>
      </c>
      <c r="BN683" s="61">
        <v>0</v>
      </c>
      <c r="BO683" s="61"/>
    </row>
    <row r="684" spans="1:67" x14ac:dyDescent="0.2">
      <c r="A684" s="57" t="s">
        <v>19</v>
      </c>
      <c r="B684" s="56" t="s">
        <v>19</v>
      </c>
      <c r="C684" s="56" t="s">
        <v>19</v>
      </c>
      <c r="D684" s="56">
        <v>2004</v>
      </c>
      <c r="E684" s="58">
        <v>17426193</v>
      </c>
      <c r="F684" s="58">
        <v>17307356</v>
      </c>
      <c r="G684" s="59">
        <v>17197492</v>
      </c>
      <c r="H684" s="59">
        <v>228701</v>
      </c>
      <c r="I684" s="60">
        <v>0</v>
      </c>
      <c r="J684" s="58">
        <v>-118837</v>
      </c>
      <c r="K684" s="61"/>
      <c r="L684" s="62">
        <v>120344</v>
      </c>
      <c r="M684" s="61"/>
      <c r="N684" s="62">
        <v>25281</v>
      </c>
      <c r="O684" s="62">
        <v>119016</v>
      </c>
      <c r="P684" s="61"/>
      <c r="Q684" s="61"/>
      <c r="R684" s="61"/>
      <c r="S684" s="61">
        <v>0</v>
      </c>
      <c r="T684" s="61">
        <v>0</v>
      </c>
      <c r="U684" s="61"/>
      <c r="V684" s="62">
        <v>161425</v>
      </c>
      <c r="W684" s="61"/>
      <c r="X684" s="61">
        <v>0</v>
      </c>
      <c r="Y684" s="62">
        <v>1228716</v>
      </c>
      <c r="Z684" s="62">
        <v>6263787</v>
      </c>
      <c r="AA684" s="61"/>
      <c r="AB684" s="62">
        <v>719078</v>
      </c>
      <c r="AC684" s="62">
        <v>2740833</v>
      </c>
      <c r="AD684" s="61"/>
      <c r="AE684" s="62">
        <v>2990261</v>
      </c>
      <c r="AF684" s="61"/>
      <c r="AG684" s="62">
        <v>1219592</v>
      </c>
      <c r="AH684" s="62">
        <v>1609159</v>
      </c>
      <c r="AI684" s="61"/>
      <c r="AJ684" s="61">
        <v>0</v>
      </c>
      <c r="AK684" s="61">
        <v>0</v>
      </c>
      <c r="AL684" s="61">
        <v>0</v>
      </c>
      <c r="AM684" s="61">
        <v>0</v>
      </c>
      <c r="AN684" s="61">
        <v>0</v>
      </c>
      <c r="AO684" s="61">
        <v>0</v>
      </c>
      <c r="AP684" s="61"/>
      <c r="AQ684" s="62">
        <v>7975</v>
      </c>
      <c r="AR684" s="61"/>
      <c r="AS684" s="62">
        <v>10597</v>
      </c>
      <c r="AT684" s="62">
        <v>195146</v>
      </c>
      <c r="AU684" s="62">
        <v>14983</v>
      </c>
      <c r="AV684" s="61"/>
      <c r="AW684" s="61">
        <v>0</v>
      </c>
      <c r="AX684" s="61">
        <v>0</v>
      </c>
      <c r="AY684" s="61"/>
      <c r="AZ684" s="61">
        <v>0</v>
      </c>
      <c r="BA684" s="61"/>
      <c r="BB684" s="61">
        <v>0</v>
      </c>
      <c r="BC684" s="61">
        <v>0</v>
      </c>
      <c r="BD684" s="61">
        <v>0</v>
      </c>
      <c r="BE684" s="61"/>
      <c r="BF684" s="61">
        <v>0</v>
      </c>
      <c r="BG684" s="61"/>
      <c r="BH684" s="61">
        <v>0</v>
      </c>
      <c r="BI684" s="61"/>
      <c r="BJ684" s="61">
        <v>0</v>
      </c>
      <c r="BK684" s="61"/>
      <c r="BL684" s="61">
        <v>0</v>
      </c>
      <c r="BM684" s="61">
        <v>0</v>
      </c>
      <c r="BN684" s="62">
        <v>-118837</v>
      </c>
      <c r="BO684" s="61"/>
    </row>
    <row r="685" spans="1:67" x14ac:dyDescent="0.2">
      <c r="A685" s="57" t="s">
        <v>19</v>
      </c>
      <c r="B685" s="56" t="s">
        <v>19</v>
      </c>
      <c r="C685" s="56" t="s">
        <v>19</v>
      </c>
      <c r="D685" s="56">
        <v>2005</v>
      </c>
      <c r="E685" s="58">
        <v>18911721</v>
      </c>
      <c r="F685" s="58">
        <v>18623458</v>
      </c>
      <c r="G685" s="59">
        <v>18533360</v>
      </c>
      <c r="H685" s="59">
        <v>378361</v>
      </c>
      <c r="I685" s="60">
        <v>0</v>
      </c>
      <c r="J685" s="58">
        <v>-288263</v>
      </c>
      <c r="K685" s="61"/>
      <c r="L685" s="62">
        <v>120344</v>
      </c>
      <c r="M685" s="61"/>
      <c r="N685" s="62">
        <v>26340</v>
      </c>
      <c r="O685" s="62">
        <v>121536</v>
      </c>
      <c r="P685" s="61"/>
      <c r="Q685" s="61"/>
      <c r="R685" s="61"/>
      <c r="S685" s="61">
        <v>0</v>
      </c>
      <c r="T685" s="61">
        <v>0</v>
      </c>
      <c r="U685" s="61"/>
      <c r="V685" s="62">
        <v>161425</v>
      </c>
      <c r="W685" s="61"/>
      <c r="X685" s="61">
        <v>0</v>
      </c>
      <c r="Y685" s="62">
        <v>1360021</v>
      </c>
      <c r="Z685" s="62">
        <v>6675514</v>
      </c>
      <c r="AA685" s="61"/>
      <c r="AB685" s="62">
        <v>781884</v>
      </c>
      <c r="AC685" s="62">
        <v>2852839</v>
      </c>
      <c r="AD685" s="61"/>
      <c r="AE685" s="62">
        <v>3300582</v>
      </c>
      <c r="AF685" s="61"/>
      <c r="AG685" s="62">
        <v>1462813</v>
      </c>
      <c r="AH685" s="62">
        <v>1670062</v>
      </c>
      <c r="AI685" s="61"/>
      <c r="AJ685" s="61">
        <v>0</v>
      </c>
      <c r="AK685" s="61">
        <v>0</v>
      </c>
      <c r="AL685" s="61">
        <v>0</v>
      </c>
      <c r="AM685" s="61">
        <v>0</v>
      </c>
      <c r="AN685" s="61">
        <v>0</v>
      </c>
      <c r="AO685" s="61">
        <v>0</v>
      </c>
      <c r="AP685" s="61"/>
      <c r="AQ685" s="62">
        <v>14438</v>
      </c>
      <c r="AR685" s="61"/>
      <c r="AS685" s="62">
        <v>13419</v>
      </c>
      <c r="AT685" s="62">
        <v>271430</v>
      </c>
      <c r="AU685" s="62">
        <v>14983</v>
      </c>
      <c r="AV685" s="61"/>
      <c r="AW685" s="61">
        <v>0</v>
      </c>
      <c r="AX685" s="61">
        <v>0</v>
      </c>
      <c r="AY685" s="61"/>
      <c r="AZ685" s="61">
        <v>0</v>
      </c>
      <c r="BA685" s="61"/>
      <c r="BB685" s="62">
        <v>64091</v>
      </c>
      <c r="BC685" s="61">
        <v>0</v>
      </c>
      <c r="BD685" s="61">
        <v>0</v>
      </c>
      <c r="BE685" s="61"/>
      <c r="BF685" s="61">
        <v>0</v>
      </c>
      <c r="BG685" s="61"/>
      <c r="BH685" s="61">
        <v>0</v>
      </c>
      <c r="BI685" s="61"/>
      <c r="BJ685" s="61">
        <v>0</v>
      </c>
      <c r="BK685" s="61"/>
      <c r="BL685" s="61">
        <v>0</v>
      </c>
      <c r="BM685" s="61">
        <v>0</v>
      </c>
      <c r="BN685" s="62">
        <v>-288263</v>
      </c>
      <c r="BO685" s="61"/>
    </row>
    <row r="686" spans="1:67" x14ac:dyDescent="0.2">
      <c r="A686" s="57" t="s">
        <v>19</v>
      </c>
      <c r="B686" s="56" t="s">
        <v>19</v>
      </c>
      <c r="C686" s="56" t="s">
        <v>19</v>
      </c>
      <c r="D686" s="56">
        <v>2006</v>
      </c>
      <c r="E686" s="58">
        <v>21033311</v>
      </c>
      <c r="F686" s="58">
        <v>20412048</v>
      </c>
      <c r="G686" s="59">
        <v>20611266</v>
      </c>
      <c r="H686" s="59">
        <v>422045</v>
      </c>
      <c r="I686" s="60">
        <v>0</v>
      </c>
      <c r="J686" s="58">
        <v>-621263</v>
      </c>
      <c r="K686" s="61"/>
      <c r="L686" s="62">
        <v>120344</v>
      </c>
      <c r="M686" s="61"/>
      <c r="N686" s="62">
        <v>26340</v>
      </c>
      <c r="O686" s="62">
        <v>122349</v>
      </c>
      <c r="P686" s="61"/>
      <c r="Q686" s="61"/>
      <c r="R686" s="61"/>
      <c r="S686" s="61">
        <v>0</v>
      </c>
      <c r="T686" s="61">
        <v>0</v>
      </c>
      <c r="U686" s="61"/>
      <c r="V686" s="62">
        <v>203529</v>
      </c>
      <c r="W686" s="61"/>
      <c r="X686" s="61">
        <v>0</v>
      </c>
      <c r="Y686" s="62">
        <v>1653773</v>
      </c>
      <c r="Z686" s="62">
        <v>7267784</v>
      </c>
      <c r="AA686" s="61"/>
      <c r="AB686" s="62">
        <v>775029</v>
      </c>
      <c r="AC686" s="62">
        <v>3238025</v>
      </c>
      <c r="AD686" s="61"/>
      <c r="AE686" s="62">
        <v>3566527</v>
      </c>
      <c r="AF686" s="61"/>
      <c r="AG686" s="62">
        <v>1757899</v>
      </c>
      <c r="AH686" s="62">
        <v>1879667</v>
      </c>
      <c r="AI686" s="61"/>
      <c r="AJ686" s="61">
        <v>0</v>
      </c>
      <c r="AK686" s="61">
        <v>0</v>
      </c>
      <c r="AL686" s="61">
        <v>0</v>
      </c>
      <c r="AM686" s="61">
        <v>0</v>
      </c>
      <c r="AN686" s="61">
        <v>0</v>
      </c>
      <c r="AO686" s="61">
        <v>0</v>
      </c>
      <c r="AP686" s="61"/>
      <c r="AQ686" s="62">
        <v>14438</v>
      </c>
      <c r="AR686" s="61"/>
      <c r="AS686" s="62">
        <v>13419</v>
      </c>
      <c r="AT686" s="62">
        <v>304107</v>
      </c>
      <c r="AU686" s="62">
        <v>14983</v>
      </c>
      <c r="AV686" s="61"/>
      <c r="AW686" s="61">
        <v>0</v>
      </c>
      <c r="AX686" s="61">
        <v>0</v>
      </c>
      <c r="AY686" s="61"/>
      <c r="AZ686" s="62">
        <v>11007</v>
      </c>
      <c r="BA686" s="61"/>
      <c r="BB686" s="62">
        <v>64091</v>
      </c>
      <c r="BC686" s="61">
        <v>0</v>
      </c>
      <c r="BD686" s="61">
        <v>0</v>
      </c>
      <c r="BE686" s="61"/>
      <c r="BF686" s="61">
        <v>0</v>
      </c>
      <c r="BG686" s="61"/>
      <c r="BH686" s="61">
        <v>0</v>
      </c>
      <c r="BI686" s="61"/>
      <c r="BJ686" s="61">
        <v>0</v>
      </c>
      <c r="BK686" s="61"/>
      <c r="BL686" s="61">
        <v>0</v>
      </c>
      <c r="BM686" s="61">
        <v>0</v>
      </c>
      <c r="BN686" s="62">
        <v>-621263</v>
      </c>
      <c r="BO686" s="61"/>
    </row>
    <row r="687" spans="1:67" x14ac:dyDescent="0.2">
      <c r="A687" s="57" t="s">
        <v>19</v>
      </c>
      <c r="B687" s="56" t="s">
        <v>19</v>
      </c>
      <c r="C687" s="56" t="s">
        <v>19</v>
      </c>
      <c r="D687" s="56">
        <v>2007</v>
      </c>
      <c r="E687" s="58">
        <v>23202709</v>
      </c>
      <c r="F687" s="58">
        <v>21505384</v>
      </c>
      <c r="G687" s="59">
        <v>22742995</v>
      </c>
      <c r="H687" s="59">
        <v>459714</v>
      </c>
      <c r="I687" s="60">
        <v>0</v>
      </c>
      <c r="J687" s="58">
        <v>-1697325</v>
      </c>
      <c r="K687" s="61"/>
      <c r="L687" s="62">
        <v>107344</v>
      </c>
      <c r="M687" s="61"/>
      <c r="N687" s="62">
        <v>26340</v>
      </c>
      <c r="O687" s="62">
        <v>124294</v>
      </c>
      <c r="P687" s="61"/>
      <c r="Q687" s="61"/>
      <c r="R687" s="61"/>
      <c r="S687" s="61">
        <v>0</v>
      </c>
      <c r="T687" s="61">
        <v>0</v>
      </c>
      <c r="U687" s="61"/>
      <c r="V687" s="62">
        <v>185697</v>
      </c>
      <c r="W687" s="61"/>
      <c r="X687" s="61">
        <v>0</v>
      </c>
      <c r="Y687" s="62">
        <v>2059267</v>
      </c>
      <c r="Z687" s="62">
        <v>8004651</v>
      </c>
      <c r="AA687" s="61"/>
      <c r="AB687" s="62">
        <v>828100</v>
      </c>
      <c r="AC687" s="62">
        <v>3581189</v>
      </c>
      <c r="AD687" s="61"/>
      <c r="AE687" s="62">
        <v>3836160</v>
      </c>
      <c r="AF687" s="61"/>
      <c r="AG687" s="62">
        <v>2054241</v>
      </c>
      <c r="AH687" s="62">
        <v>1935712</v>
      </c>
      <c r="AI687" s="61"/>
      <c r="AJ687" s="61">
        <v>0</v>
      </c>
      <c r="AK687" s="61">
        <v>0</v>
      </c>
      <c r="AL687" s="61">
        <v>0</v>
      </c>
      <c r="AM687" s="61">
        <v>0</v>
      </c>
      <c r="AN687" s="61">
        <v>0</v>
      </c>
      <c r="AO687" s="61">
        <v>0</v>
      </c>
      <c r="AP687" s="61"/>
      <c r="AQ687" s="62">
        <v>15709</v>
      </c>
      <c r="AR687" s="61"/>
      <c r="AS687" s="62">
        <v>15110</v>
      </c>
      <c r="AT687" s="62">
        <v>338814</v>
      </c>
      <c r="AU687" s="62">
        <v>14983</v>
      </c>
      <c r="AV687" s="61"/>
      <c r="AW687" s="61">
        <v>0</v>
      </c>
      <c r="AX687" s="61">
        <v>0</v>
      </c>
      <c r="AY687" s="61"/>
      <c r="AZ687" s="62">
        <v>11007</v>
      </c>
      <c r="BA687" s="61"/>
      <c r="BB687" s="62">
        <v>64091</v>
      </c>
      <c r="BC687" s="61">
        <v>0</v>
      </c>
      <c r="BD687" s="61">
        <v>0</v>
      </c>
      <c r="BE687" s="61"/>
      <c r="BF687" s="61">
        <v>0</v>
      </c>
      <c r="BG687" s="61"/>
      <c r="BH687" s="61">
        <v>0</v>
      </c>
      <c r="BI687" s="61"/>
      <c r="BJ687" s="61">
        <v>0</v>
      </c>
      <c r="BK687" s="61"/>
      <c r="BL687" s="61">
        <v>0</v>
      </c>
      <c r="BM687" s="61">
        <v>0</v>
      </c>
      <c r="BN687" s="62">
        <v>-1697325</v>
      </c>
      <c r="BO687" s="61"/>
    </row>
    <row r="688" spans="1:67" x14ac:dyDescent="0.2">
      <c r="A688" s="57" t="s">
        <v>19</v>
      </c>
      <c r="B688" s="56" t="s">
        <v>19</v>
      </c>
      <c r="C688" s="56" t="s">
        <v>19</v>
      </c>
      <c r="D688" s="56">
        <v>2008</v>
      </c>
      <c r="E688" s="58">
        <v>26045460</v>
      </c>
      <c r="F688" s="58">
        <v>23324913</v>
      </c>
      <c r="G688" s="59">
        <v>25421677</v>
      </c>
      <c r="H688" s="59">
        <v>623783</v>
      </c>
      <c r="I688" s="60">
        <v>0</v>
      </c>
      <c r="J688" s="58">
        <v>-2720547</v>
      </c>
      <c r="K688" s="61"/>
      <c r="L688" s="62">
        <v>107344</v>
      </c>
      <c r="M688" s="61"/>
      <c r="N688" s="62">
        <v>26340</v>
      </c>
      <c r="O688" s="62">
        <v>134454</v>
      </c>
      <c r="P688" s="61"/>
      <c r="Q688" s="61"/>
      <c r="R688" s="61"/>
      <c r="S688" s="61">
        <v>0</v>
      </c>
      <c r="T688" s="61">
        <v>0</v>
      </c>
      <c r="U688" s="61"/>
      <c r="V688" s="62">
        <v>209184</v>
      </c>
      <c r="W688" s="61"/>
      <c r="X688" s="61">
        <v>0</v>
      </c>
      <c r="Y688" s="62">
        <v>2382782</v>
      </c>
      <c r="Z688" s="62">
        <v>8763724</v>
      </c>
      <c r="AA688" s="61"/>
      <c r="AB688" s="62">
        <v>909834</v>
      </c>
      <c r="AC688" s="62">
        <v>4212748</v>
      </c>
      <c r="AD688" s="61"/>
      <c r="AE688" s="62">
        <v>4367324</v>
      </c>
      <c r="AF688" s="61"/>
      <c r="AG688" s="62">
        <v>2304947</v>
      </c>
      <c r="AH688" s="62">
        <v>2002996</v>
      </c>
      <c r="AI688" s="61"/>
      <c r="AJ688" s="61">
        <v>0</v>
      </c>
      <c r="AK688" s="61">
        <v>0</v>
      </c>
      <c r="AL688" s="61">
        <v>0</v>
      </c>
      <c r="AM688" s="61">
        <v>0</v>
      </c>
      <c r="AN688" s="61">
        <v>0</v>
      </c>
      <c r="AO688" s="61">
        <v>0</v>
      </c>
      <c r="AP688" s="61"/>
      <c r="AQ688" s="62">
        <v>21303</v>
      </c>
      <c r="AR688" s="61"/>
      <c r="AS688" s="62">
        <v>19979</v>
      </c>
      <c r="AT688" s="62">
        <v>482440</v>
      </c>
      <c r="AU688" s="62">
        <v>24963</v>
      </c>
      <c r="AV688" s="61"/>
      <c r="AW688" s="61">
        <v>0</v>
      </c>
      <c r="AX688" s="61">
        <v>0</v>
      </c>
      <c r="AY688" s="61"/>
      <c r="AZ688" s="62">
        <v>11007</v>
      </c>
      <c r="BA688" s="61"/>
      <c r="BB688" s="62">
        <v>64091</v>
      </c>
      <c r="BC688" s="61">
        <v>0</v>
      </c>
      <c r="BD688" s="61">
        <v>0</v>
      </c>
      <c r="BE688" s="61"/>
      <c r="BF688" s="61">
        <v>0</v>
      </c>
      <c r="BG688" s="61"/>
      <c r="BH688" s="61">
        <v>0</v>
      </c>
      <c r="BI688" s="61"/>
      <c r="BJ688" s="61">
        <v>0</v>
      </c>
      <c r="BK688" s="61"/>
      <c r="BL688" s="61">
        <v>0</v>
      </c>
      <c r="BM688" s="61">
        <v>0</v>
      </c>
      <c r="BN688" s="62">
        <v>-2720547</v>
      </c>
      <c r="BO688" s="61"/>
    </row>
    <row r="689" spans="1:67" x14ac:dyDescent="0.2">
      <c r="A689" s="57" t="s">
        <v>19</v>
      </c>
      <c r="B689" s="56" t="s">
        <v>19</v>
      </c>
      <c r="C689" s="56" t="s">
        <v>19</v>
      </c>
      <c r="D689" s="56">
        <v>2009</v>
      </c>
      <c r="E689" s="58">
        <v>27622740</v>
      </c>
      <c r="F689" s="58">
        <v>24556303</v>
      </c>
      <c r="G689" s="59">
        <v>26097592</v>
      </c>
      <c r="H689" s="59">
        <v>1525148</v>
      </c>
      <c r="I689" s="60">
        <v>0</v>
      </c>
      <c r="J689" s="58">
        <v>-3066437</v>
      </c>
      <c r="K689" s="61"/>
      <c r="L689" s="62">
        <v>102344</v>
      </c>
      <c r="M689" s="61"/>
      <c r="N689" s="62">
        <v>26340</v>
      </c>
      <c r="O689" s="62">
        <v>146708</v>
      </c>
      <c r="P689" s="61"/>
      <c r="Q689" s="61"/>
      <c r="R689" s="61"/>
      <c r="S689" s="61">
        <v>0</v>
      </c>
      <c r="T689" s="61">
        <v>0</v>
      </c>
      <c r="U689" s="61"/>
      <c r="V689" s="62">
        <v>209184</v>
      </c>
      <c r="W689" s="61"/>
      <c r="X689" s="61">
        <v>0</v>
      </c>
      <c r="Y689" s="62">
        <v>2601229</v>
      </c>
      <c r="Z689" s="62">
        <v>8695848</v>
      </c>
      <c r="AA689" s="61"/>
      <c r="AB689" s="62">
        <v>936709</v>
      </c>
      <c r="AC689" s="62">
        <v>4631495</v>
      </c>
      <c r="AD689" s="61"/>
      <c r="AE689" s="62">
        <v>4163255</v>
      </c>
      <c r="AF689" s="61"/>
      <c r="AG689" s="62">
        <v>2558340</v>
      </c>
      <c r="AH689" s="62">
        <v>2026140</v>
      </c>
      <c r="AI689" s="61"/>
      <c r="AJ689" s="61">
        <v>0</v>
      </c>
      <c r="AK689" s="61">
        <v>0</v>
      </c>
      <c r="AL689" s="61">
        <v>0</v>
      </c>
      <c r="AM689" s="61">
        <v>0</v>
      </c>
      <c r="AN689" s="61">
        <v>0</v>
      </c>
      <c r="AO689" s="61">
        <v>0</v>
      </c>
      <c r="AP689" s="61"/>
      <c r="AQ689" s="62">
        <v>21896</v>
      </c>
      <c r="AR689" s="61"/>
      <c r="AS689" s="62">
        <v>24699</v>
      </c>
      <c r="AT689" s="62">
        <v>527330</v>
      </c>
      <c r="AU689" s="62">
        <v>114382</v>
      </c>
      <c r="AV689" s="61"/>
      <c r="AW689" s="61">
        <v>0</v>
      </c>
      <c r="AX689" s="61">
        <v>0</v>
      </c>
      <c r="AY689" s="61"/>
      <c r="AZ689" s="62">
        <v>14406</v>
      </c>
      <c r="BA689" s="61"/>
      <c r="BB689" s="62">
        <v>64091</v>
      </c>
      <c r="BC689" s="61">
        <v>0</v>
      </c>
      <c r="BD689" s="61">
        <v>0</v>
      </c>
      <c r="BE689" s="61"/>
      <c r="BF689" s="61">
        <v>0</v>
      </c>
      <c r="BG689" s="61"/>
      <c r="BH689" s="61">
        <v>0</v>
      </c>
      <c r="BI689" s="61"/>
      <c r="BJ689" s="61">
        <v>0</v>
      </c>
      <c r="BK689" s="61"/>
      <c r="BL689" s="61">
        <v>0</v>
      </c>
      <c r="BM689" s="62">
        <v>758344</v>
      </c>
      <c r="BN689" s="62">
        <v>-3066437</v>
      </c>
      <c r="BO689" s="61"/>
    </row>
    <row r="690" spans="1:67" x14ac:dyDescent="0.2">
      <c r="A690" s="57" t="s">
        <v>19</v>
      </c>
      <c r="B690" s="56" t="s">
        <v>19</v>
      </c>
      <c r="C690" s="56" t="s">
        <v>19</v>
      </c>
      <c r="D690" s="56">
        <v>2010</v>
      </c>
      <c r="E690" s="58">
        <v>30695449</v>
      </c>
      <c r="F690" s="58">
        <v>26969040</v>
      </c>
      <c r="G690" s="59">
        <v>28273823</v>
      </c>
      <c r="H690" s="59">
        <v>2421626</v>
      </c>
      <c r="I690" s="60">
        <v>0</v>
      </c>
      <c r="J690" s="58">
        <v>-3726409</v>
      </c>
      <c r="K690" s="61"/>
      <c r="L690" s="62">
        <v>102344</v>
      </c>
      <c r="M690" s="61"/>
      <c r="N690" s="62">
        <v>26584</v>
      </c>
      <c r="O690" s="62">
        <v>153000</v>
      </c>
      <c r="P690" s="61"/>
      <c r="Q690" s="61"/>
      <c r="R690" s="61"/>
      <c r="S690" s="61">
        <v>0</v>
      </c>
      <c r="T690" s="61">
        <v>0</v>
      </c>
      <c r="U690" s="61"/>
      <c r="V690" s="62">
        <v>209184</v>
      </c>
      <c r="W690" s="61"/>
      <c r="X690" s="61">
        <v>0</v>
      </c>
      <c r="Y690" s="62">
        <v>2890304</v>
      </c>
      <c r="Z690" s="62">
        <v>9778720</v>
      </c>
      <c r="AA690" s="61"/>
      <c r="AB690" s="62">
        <v>982019</v>
      </c>
      <c r="AC690" s="62">
        <v>4772979</v>
      </c>
      <c r="AD690" s="61"/>
      <c r="AE690" s="62">
        <v>4517439</v>
      </c>
      <c r="AF690" s="61"/>
      <c r="AG690" s="62">
        <v>2765207</v>
      </c>
      <c r="AH690" s="62">
        <v>2076043</v>
      </c>
      <c r="AI690" s="61"/>
      <c r="AJ690" s="61">
        <v>0</v>
      </c>
      <c r="AK690" s="61">
        <v>0</v>
      </c>
      <c r="AL690" s="61">
        <v>0</v>
      </c>
      <c r="AM690" s="61">
        <v>0</v>
      </c>
      <c r="AN690" s="61">
        <v>0</v>
      </c>
      <c r="AO690" s="61">
        <v>0</v>
      </c>
      <c r="AP690" s="61"/>
      <c r="AQ690" s="62">
        <v>28154</v>
      </c>
      <c r="AR690" s="61"/>
      <c r="AS690" s="62">
        <v>27263</v>
      </c>
      <c r="AT690" s="62">
        <v>588726</v>
      </c>
      <c r="AU690" s="62">
        <v>1691244</v>
      </c>
      <c r="AV690" s="61"/>
      <c r="AW690" s="61">
        <v>0</v>
      </c>
      <c r="AX690" s="62">
        <v>7742</v>
      </c>
      <c r="AY690" s="61"/>
      <c r="AZ690" s="62">
        <v>14406</v>
      </c>
      <c r="BA690" s="61"/>
      <c r="BB690" s="62">
        <v>64091</v>
      </c>
      <c r="BC690" s="61">
        <v>0</v>
      </c>
      <c r="BD690" s="61">
        <v>0</v>
      </c>
      <c r="BE690" s="61"/>
      <c r="BF690" s="61">
        <v>0</v>
      </c>
      <c r="BG690" s="61"/>
      <c r="BH690" s="61">
        <v>0</v>
      </c>
      <c r="BI690" s="61"/>
      <c r="BJ690" s="61">
        <v>0</v>
      </c>
      <c r="BK690" s="61"/>
      <c r="BL690" s="61">
        <v>0</v>
      </c>
      <c r="BM690" s="61">
        <v>0</v>
      </c>
      <c r="BN690" s="62">
        <v>-3726409</v>
      </c>
      <c r="BO690" s="61"/>
    </row>
    <row r="691" spans="1:67" x14ac:dyDescent="0.2">
      <c r="A691" s="57" t="s">
        <v>19</v>
      </c>
      <c r="B691" s="56" t="s">
        <v>19</v>
      </c>
      <c r="C691" s="56" t="s">
        <v>19</v>
      </c>
      <c r="D691" s="56">
        <v>2011</v>
      </c>
      <c r="E691" s="58">
        <v>42335151</v>
      </c>
      <c r="F691" s="58">
        <v>37561612</v>
      </c>
      <c r="G691" s="59">
        <v>37980150</v>
      </c>
      <c r="H691" s="59">
        <v>4355001</v>
      </c>
      <c r="I691" s="60">
        <v>0</v>
      </c>
      <c r="J691" s="58">
        <v>-4773539</v>
      </c>
      <c r="K691" s="61"/>
      <c r="L691" s="62">
        <v>103344</v>
      </c>
      <c r="M691" s="61"/>
      <c r="N691" s="62">
        <v>37600</v>
      </c>
      <c r="O691" s="62">
        <v>173327</v>
      </c>
      <c r="P691" s="61"/>
      <c r="Q691" s="61"/>
      <c r="R691" s="61"/>
      <c r="S691" s="61">
        <v>0</v>
      </c>
      <c r="T691" s="61">
        <v>0</v>
      </c>
      <c r="U691" s="61"/>
      <c r="V691" s="62">
        <v>503732</v>
      </c>
      <c r="W691" s="61"/>
      <c r="X691" s="61">
        <v>0</v>
      </c>
      <c r="Y691" s="62">
        <v>5481315</v>
      </c>
      <c r="Z691" s="62">
        <v>10519285</v>
      </c>
      <c r="AA691" s="61"/>
      <c r="AB691" s="62">
        <v>2351312</v>
      </c>
      <c r="AC691" s="62">
        <v>6082569</v>
      </c>
      <c r="AD691" s="61"/>
      <c r="AE691" s="62">
        <v>6601894</v>
      </c>
      <c r="AF691" s="61"/>
      <c r="AG691" s="62">
        <v>3323674</v>
      </c>
      <c r="AH691" s="62">
        <v>2802098</v>
      </c>
      <c r="AI691" s="61"/>
      <c r="AJ691" s="61">
        <v>0</v>
      </c>
      <c r="AK691" s="61">
        <v>0</v>
      </c>
      <c r="AL691" s="61">
        <v>0</v>
      </c>
      <c r="AM691" s="61">
        <v>0</v>
      </c>
      <c r="AN691" s="61">
        <v>0</v>
      </c>
      <c r="AO691" s="62">
        <v>161501</v>
      </c>
      <c r="AP691" s="61"/>
      <c r="AQ691" s="62">
        <v>75387</v>
      </c>
      <c r="AR691" s="61"/>
      <c r="AS691" s="62">
        <v>101834</v>
      </c>
      <c r="AT691" s="62">
        <v>1045367</v>
      </c>
      <c r="AU691" s="62">
        <v>2733121</v>
      </c>
      <c r="AV691" s="61"/>
      <c r="AW691" s="61">
        <v>0</v>
      </c>
      <c r="AX691" s="62">
        <v>159238</v>
      </c>
      <c r="AY691" s="61"/>
      <c r="AZ691" s="62">
        <v>14462</v>
      </c>
      <c r="BA691" s="61"/>
      <c r="BB691" s="62">
        <v>64091</v>
      </c>
      <c r="BC691" s="61">
        <v>0</v>
      </c>
      <c r="BD691" s="61">
        <v>0</v>
      </c>
      <c r="BE691" s="61"/>
      <c r="BF691" s="61">
        <v>0</v>
      </c>
      <c r="BG691" s="61"/>
      <c r="BH691" s="61">
        <v>0</v>
      </c>
      <c r="BI691" s="61"/>
      <c r="BJ691" s="61">
        <v>0</v>
      </c>
      <c r="BK691" s="61"/>
      <c r="BL691" s="61">
        <v>0</v>
      </c>
      <c r="BM691" s="61">
        <v>0</v>
      </c>
      <c r="BN691" s="62">
        <v>-4773539</v>
      </c>
      <c r="BO691" s="61"/>
    </row>
    <row r="692" spans="1:67" x14ac:dyDescent="0.2">
      <c r="A692" s="57" t="s">
        <v>19</v>
      </c>
      <c r="B692" s="56" t="s">
        <v>19</v>
      </c>
      <c r="C692" s="56" t="s">
        <v>403</v>
      </c>
      <c r="D692" s="56">
        <v>1989</v>
      </c>
      <c r="E692" s="58">
        <v>4864242</v>
      </c>
      <c r="F692" s="58">
        <v>4741043</v>
      </c>
      <c r="G692" s="59">
        <v>4290170</v>
      </c>
      <c r="H692" s="59">
        <v>574072</v>
      </c>
      <c r="I692" s="60">
        <v>0</v>
      </c>
      <c r="J692" s="58">
        <v>-123199</v>
      </c>
      <c r="K692" s="62">
        <v>41006</v>
      </c>
      <c r="L692" s="61"/>
      <c r="M692" s="61"/>
      <c r="N692" s="61"/>
      <c r="O692" s="61"/>
      <c r="P692" s="62">
        <v>392562</v>
      </c>
      <c r="Q692" s="62">
        <v>47545</v>
      </c>
      <c r="R692" s="61"/>
      <c r="S692" s="61"/>
      <c r="T692" s="61"/>
      <c r="U692" s="61"/>
      <c r="V692" s="61"/>
      <c r="W692" s="62">
        <v>470389</v>
      </c>
      <c r="X692" s="61"/>
      <c r="Y692" s="61"/>
      <c r="Z692" s="61"/>
      <c r="AA692" s="62">
        <v>1739144</v>
      </c>
      <c r="AB692" s="61"/>
      <c r="AC692" s="61"/>
      <c r="AD692" s="62">
        <v>538725</v>
      </c>
      <c r="AE692" s="61"/>
      <c r="AF692" s="62">
        <v>640475</v>
      </c>
      <c r="AG692" s="61"/>
      <c r="AH692" s="61"/>
      <c r="AI692" s="62">
        <v>420324</v>
      </c>
      <c r="AJ692" s="61"/>
      <c r="AK692" s="61"/>
      <c r="AL692" s="61"/>
      <c r="AM692" s="61"/>
      <c r="AN692" s="61"/>
      <c r="AO692" s="61"/>
      <c r="AP692" s="62">
        <v>33587</v>
      </c>
      <c r="AQ692" s="61"/>
      <c r="AR692" s="62">
        <v>142570</v>
      </c>
      <c r="AS692" s="61"/>
      <c r="AT692" s="61"/>
      <c r="AU692" s="61"/>
      <c r="AV692" s="61"/>
      <c r="AW692" s="61"/>
      <c r="AX692" s="61"/>
      <c r="AY692" s="62">
        <v>69472</v>
      </c>
      <c r="AZ692" s="61"/>
      <c r="BA692" s="62">
        <v>289976</v>
      </c>
      <c r="BB692" s="61"/>
      <c r="BC692" s="61"/>
      <c r="BD692" s="61"/>
      <c r="BE692" s="61"/>
      <c r="BF692" s="61"/>
      <c r="BG692" s="61"/>
      <c r="BH692" s="61"/>
      <c r="BI692" s="61"/>
      <c r="BJ692" s="61"/>
      <c r="BK692" s="62">
        <v>38467</v>
      </c>
      <c r="BL692" s="61"/>
      <c r="BM692" s="61"/>
      <c r="BN692" s="61"/>
      <c r="BO692" s="62">
        <v>-123199</v>
      </c>
    </row>
    <row r="693" spans="1:67" x14ac:dyDescent="0.2">
      <c r="A693" s="57" t="s">
        <v>19</v>
      </c>
      <c r="B693" s="56" t="s">
        <v>19</v>
      </c>
      <c r="C693" s="56" t="s">
        <v>403</v>
      </c>
      <c r="D693" s="56">
        <v>1990</v>
      </c>
      <c r="E693" s="58">
        <v>5552304</v>
      </c>
      <c r="F693" s="58">
        <v>5429105</v>
      </c>
      <c r="G693" s="59">
        <v>4922228</v>
      </c>
      <c r="H693" s="59">
        <v>630076</v>
      </c>
      <c r="I693" s="60">
        <v>0</v>
      </c>
      <c r="J693" s="58">
        <v>-123199</v>
      </c>
      <c r="K693" s="62">
        <v>41006</v>
      </c>
      <c r="L693" s="61"/>
      <c r="M693" s="61"/>
      <c r="N693" s="61"/>
      <c r="O693" s="61"/>
      <c r="P693" s="62">
        <v>622346</v>
      </c>
      <c r="Q693" s="62">
        <v>47545</v>
      </c>
      <c r="R693" s="61"/>
      <c r="S693" s="61"/>
      <c r="T693" s="61"/>
      <c r="U693" s="61"/>
      <c r="V693" s="61"/>
      <c r="W693" s="62">
        <v>470389</v>
      </c>
      <c r="X693" s="61"/>
      <c r="Y693" s="61"/>
      <c r="Z693" s="61"/>
      <c r="AA693" s="62">
        <v>2018956</v>
      </c>
      <c r="AB693" s="61"/>
      <c r="AC693" s="61"/>
      <c r="AD693" s="62">
        <v>579158</v>
      </c>
      <c r="AE693" s="61"/>
      <c r="AF693" s="62">
        <v>678615</v>
      </c>
      <c r="AG693" s="61"/>
      <c r="AH693" s="61"/>
      <c r="AI693" s="62">
        <v>464213</v>
      </c>
      <c r="AJ693" s="61"/>
      <c r="AK693" s="61"/>
      <c r="AL693" s="61"/>
      <c r="AM693" s="61"/>
      <c r="AN693" s="61"/>
      <c r="AO693" s="61"/>
      <c r="AP693" s="62">
        <v>47388</v>
      </c>
      <c r="AQ693" s="61"/>
      <c r="AR693" s="62">
        <v>146491</v>
      </c>
      <c r="AS693" s="61"/>
      <c r="AT693" s="61"/>
      <c r="AU693" s="61"/>
      <c r="AV693" s="61"/>
      <c r="AW693" s="61"/>
      <c r="AX693" s="61"/>
      <c r="AY693" s="62">
        <v>105127</v>
      </c>
      <c r="AZ693" s="61"/>
      <c r="BA693" s="62">
        <v>292308</v>
      </c>
      <c r="BB693" s="61"/>
      <c r="BC693" s="61"/>
      <c r="BD693" s="61"/>
      <c r="BE693" s="61"/>
      <c r="BF693" s="61"/>
      <c r="BG693" s="61"/>
      <c r="BH693" s="61"/>
      <c r="BI693" s="61"/>
      <c r="BJ693" s="61"/>
      <c r="BK693" s="62">
        <v>38762</v>
      </c>
      <c r="BL693" s="61"/>
      <c r="BM693" s="61"/>
      <c r="BN693" s="61"/>
      <c r="BO693" s="62">
        <v>-123199</v>
      </c>
    </row>
    <row r="694" spans="1:67" x14ac:dyDescent="0.2">
      <c r="A694" s="57" t="s">
        <v>19</v>
      </c>
      <c r="B694" s="56" t="s">
        <v>19</v>
      </c>
      <c r="C694" s="56" t="s">
        <v>403</v>
      </c>
      <c r="D694" s="56">
        <v>1991</v>
      </c>
      <c r="E694" s="58">
        <v>6162094</v>
      </c>
      <c r="F694" s="58">
        <v>6038895</v>
      </c>
      <c r="G694" s="59">
        <v>5419766</v>
      </c>
      <c r="H694" s="59">
        <v>742328</v>
      </c>
      <c r="I694" s="60">
        <v>0</v>
      </c>
      <c r="J694" s="58">
        <v>-123199</v>
      </c>
      <c r="K694" s="62">
        <v>41006</v>
      </c>
      <c r="L694" s="61"/>
      <c r="M694" s="61"/>
      <c r="N694" s="61"/>
      <c r="O694" s="61"/>
      <c r="P694" s="62">
        <v>652334</v>
      </c>
      <c r="Q694" s="62">
        <v>47545</v>
      </c>
      <c r="R694" s="61"/>
      <c r="S694" s="61"/>
      <c r="T694" s="61"/>
      <c r="U694" s="61"/>
      <c r="V694" s="61"/>
      <c r="W694" s="62">
        <v>492097</v>
      </c>
      <c r="X694" s="61"/>
      <c r="Y694" s="61"/>
      <c r="Z694" s="61"/>
      <c r="AA694" s="62">
        <v>2337253</v>
      </c>
      <c r="AB694" s="61"/>
      <c r="AC694" s="61"/>
      <c r="AD694" s="62">
        <v>595708</v>
      </c>
      <c r="AE694" s="61"/>
      <c r="AF694" s="62">
        <v>726965</v>
      </c>
      <c r="AG694" s="61"/>
      <c r="AH694" s="61"/>
      <c r="AI694" s="62">
        <v>526858</v>
      </c>
      <c r="AJ694" s="61"/>
      <c r="AK694" s="61"/>
      <c r="AL694" s="61"/>
      <c r="AM694" s="61"/>
      <c r="AN694" s="61"/>
      <c r="AO694" s="61"/>
      <c r="AP694" s="62">
        <v>57451</v>
      </c>
      <c r="AQ694" s="61"/>
      <c r="AR694" s="62">
        <v>169831</v>
      </c>
      <c r="AS694" s="61"/>
      <c r="AT694" s="61"/>
      <c r="AU694" s="61"/>
      <c r="AV694" s="61"/>
      <c r="AW694" s="61"/>
      <c r="AX694" s="61"/>
      <c r="AY694" s="62">
        <v>115361</v>
      </c>
      <c r="AZ694" s="61"/>
      <c r="BA694" s="62">
        <v>360596</v>
      </c>
      <c r="BB694" s="61"/>
      <c r="BC694" s="61"/>
      <c r="BD694" s="61"/>
      <c r="BE694" s="61"/>
      <c r="BF694" s="61"/>
      <c r="BG694" s="61"/>
      <c r="BH694" s="61"/>
      <c r="BI694" s="61"/>
      <c r="BJ694" s="61"/>
      <c r="BK694" s="62">
        <v>39089</v>
      </c>
      <c r="BL694" s="61"/>
      <c r="BM694" s="61"/>
      <c r="BN694" s="61"/>
      <c r="BO694" s="62">
        <v>-123199</v>
      </c>
    </row>
    <row r="695" spans="1:67" x14ac:dyDescent="0.2">
      <c r="A695" s="57" t="s">
        <v>19</v>
      </c>
      <c r="B695" s="56" t="s">
        <v>19</v>
      </c>
      <c r="C695" s="56" t="s">
        <v>403</v>
      </c>
      <c r="D695" s="56">
        <v>1992</v>
      </c>
      <c r="E695" s="58">
        <v>6762927</v>
      </c>
      <c r="F695" s="58">
        <v>6639728</v>
      </c>
      <c r="G695" s="59">
        <v>5775162</v>
      </c>
      <c r="H695" s="59">
        <v>987765</v>
      </c>
      <c r="I695" s="60">
        <v>0</v>
      </c>
      <c r="J695" s="58">
        <v>-123199</v>
      </c>
      <c r="K695" s="62">
        <v>41006</v>
      </c>
      <c r="L695" s="61"/>
      <c r="M695" s="61"/>
      <c r="N695" s="61"/>
      <c r="O695" s="61"/>
      <c r="P695" s="62">
        <v>657485</v>
      </c>
      <c r="Q695" s="62">
        <v>57847</v>
      </c>
      <c r="R695" s="61"/>
      <c r="S695" s="61"/>
      <c r="T695" s="61"/>
      <c r="U695" s="61"/>
      <c r="V695" s="61"/>
      <c r="W695" s="62">
        <v>492123</v>
      </c>
      <c r="X695" s="61"/>
      <c r="Y695" s="61"/>
      <c r="Z695" s="61"/>
      <c r="AA695" s="62">
        <v>2584967</v>
      </c>
      <c r="AB695" s="61"/>
      <c r="AC695" s="61"/>
      <c r="AD695" s="62">
        <v>600494</v>
      </c>
      <c r="AE695" s="61"/>
      <c r="AF695" s="62">
        <v>777191</v>
      </c>
      <c r="AG695" s="61"/>
      <c r="AH695" s="61"/>
      <c r="AI695" s="62">
        <v>564049</v>
      </c>
      <c r="AJ695" s="61"/>
      <c r="AK695" s="61"/>
      <c r="AL695" s="61"/>
      <c r="AM695" s="61"/>
      <c r="AN695" s="61"/>
      <c r="AO695" s="61"/>
      <c r="AP695" s="62">
        <v>59860</v>
      </c>
      <c r="AQ695" s="61"/>
      <c r="AR695" s="62">
        <v>197583</v>
      </c>
      <c r="AS695" s="61"/>
      <c r="AT695" s="61"/>
      <c r="AU695" s="61"/>
      <c r="AV695" s="61"/>
      <c r="AW695" s="61"/>
      <c r="AX695" s="61"/>
      <c r="AY695" s="62">
        <v>229114</v>
      </c>
      <c r="AZ695" s="61"/>
      <c r="BA695" s="62">
        <v>456255</v>
      </c>
      <c r="BB695" s="61"/>
      <c r="BC695" s="61"/>
      <c r="BD695" s="61"/>
      <c r="BE695" s="61"/>
      <c r="BF695" s="61"/>
      <c r="BG695" s="61"/>
      <c r="BH695" s="61"/>
      <c r="BI695" s="61"/>
      <c r="BJ695" s="61"/>
      <c r="BK695" s="62">
        <v>44953</v>
      </c>
      <c r="BL695" s="61"/>
      <c r="BM695" s="61"/>
      <c r="BN695" s="61"/>
      <c r="BO695" s="62">
        <v>-123199</v>
      </c>
    </row>
    <row r="696" spans="1:67" x14ac:dyDescent="0.2">
      <c r="A696" s="57" t="s">
        <v>19</v>
      </c>
      <c r="B696" s="56" t="s">
        <v>19</v>
      </c>
      <c r="C696" s="56" t="s">
        <v>403</v>
      </c>
      <c r="D696" s="56">
        <v>1993</v>
      </c>
      <c r="E696" s="58">
        <v>7282923</v>
      </c>
      <c r="F696" s="58">
        <v>7159724</v>
      </c>
      <c r="G696" s="59">
        <v>6162878</v>
      </c>
      <c r="H696" s="59">
        <v>1120045</v>
      </c>
      <c r="I696" s="60">
        <v>0</v>
      </c>
      <c r="J696" s="58">
        <v>-123199</v>
      </c>
      <c r="K696" s="62">
        <v>41006</v>
      </c>
      <c r="L696" s="61"/>
      <c r="M696" s="61"/>
      <c r="N696" s="61"/>
      <c r="O696" s="61"/>
      <c r="P696" s="62">
        <v>677195</v>
      </c>
      <c r="Q696" s="62">
        <v>57847</v>
      </c>
      <c r="R696" s="61"/>
      <c r="S696" s="61"/>
      <c r="T696" s="61"/>
      <c r="U696" s="61"/>
      <c r="V696" s="61"/>
      <c r="W696" s="62">
        <v>492123</v>
      </c>
      <c r="X696" s="61"/>
      <c r="Y696" s="61"/>
      <c r="Z696" s="61"/>
      <c r="AA696" s="62">
        <v>2870594</v>
      </c>
      <c r="AB696" s="61"/>
      <c r="AC696" s="61"/>
      <c r="AD696" s="62">
        <v>609935</v>
      </c>
      <c r="AE696" s="61"/>
      <c r="AF696" s="62">
        <v>814389</v>
      </c>
      <c r="AG696" s="61"/>
      <c r="AH696" s="61"/>
      <c r="AI696" s="62">
        <v>599789</v>
      </c>
      <c r="AJ696" s="61"/>
      <c r="AK696" s="61"/>
      <c r="AL696" s="61"/>
      <c r="AM696" s="61"/>
      <c r="AN696" s="61"/>
      <c r="AO696" s="61"/>
      <c r="AP696" s="62">
        <v>63754</v>
      </c>
      <c r="AQ696" s="61"/>
      <c r="AR696" s="62">
        <v>206473</v>
      </c>
      <c r="AS696" s="61"/>
      <c r="AT696" s="61"/>
      <c r="AU696" s="61"/>
      <c r="AV696" s="61"/>
      <c r="AW696" s="61"/>
      <c r="AX696" s="61"/>
      <c r="AY696" s="62">
        <v>239958</v>
      </c>
      <c r="AZ696" s="61"/>
      <c r="BA696" s="62">
        <v>560624</v>
      </c>
      <c r="BB696" s="61"/>
      <c r="BC696" s="61"/>
      <c r="BD696" s="61"/>
      <c r="BE696" s="61"/>
      <c r="BF696" s="61"/>
      <c r="BG696" s="61"/>
      <c r="BH696" s="61"/>
      <c r="BI696" s="61"/>
      <c r="BJ696" s="61"/>
      <c r="BK696" s="62">
        <v>49236</v>
      </c>
      <c r="BL696" s="61"/>
      <c r="BM696" s="61"/>
      <c r="BN696" s="61"/>
      <c r="BO696" s="62">
        <v>-123199</v>
      </c>
    </row>
    <row r="697" spans="1:67" x14ac:dyDescent="0.2">
      <c r="A697" s="57" t="s">
        <v>19</v>
      </c>
      <c r="B697" s="56" t="s">
        <v>19</v>
      </c>
      <c r="C697" s="56" t="s">
        <v>403</v>
      </c>
      <c r="D697" s="56">
        <v>1994</v>
      </c>
      <c r="E697" s="58">
        <v>7571197</v>
      </c>
      <c r="F697" s="58">
        <v>6375960</v>
      </c>
      <c r="G697" s="59">
        <v>6419005</v>
      </c>
      <c r="H697" s="59">
        <v>1152192</v>
      </c>
      <c r="I697" s="60">
        <v>0</v>
      </c>
      <c r="J697" s="58">
        <v>-1195237</v>
      </c>
      <c r="K697" s="62">
        <v>41006</v>
      </c>
      <c r="L697" s="61"/>
      <c r="M697" s="61"/>
      <c r="N697" s="61"/>
      <c r="O697" s="61"/>
      <c r="P697" s="62">
        <v>685416</v>
      </c>
      <c r="Q697" s="62">
        <v>57847</v>
      </c>
      <c r="R697" s="61"/>
      <c r="S697" s="61"/>
      <c r="T697" s="61"/>
      <c r="U697" s="61"/>
      <c r="V697" s="61"/>
      <c r="W697" s="62">
        <v>492123</v>
      </c>
      <c r="X697" s="61"/>
      <c r="Y697" s="61"/>
      <c r="Z697" s="61"/>
      <c r="AA697" s="62">
        <v>3009630</v>
      </c>
      <c r="AB697" s="61"/>
      <c r="AC697" s="61"/>
      <c r="AD697" s="62">
        <v>657769</v>
      </c>
      <c r="AE697" s="61"/>
      <c r="AF697" s="62">
        <v>842801</v>
      </c>
      <c r="AG697" s="61"/>
      <c r="AH697" s="61"/>
      <c r="AI697" s="62">
        <v>632413</v>
      </c>
      <c r="AJ697" s="61"/>
      <c r="AK697" s="61"/>
      <c r="AL697" s="61"/>
      <c r="AM697" s="61"/>
      <c r="AN697" s="61"/>
      <c r="AO697" s="61"/>
      <c r="AP697" s="62">
        <v>66484</v>
      </c>
      <c r="AQ697" s="61"/>
      <c r="AR697" s="62">
        <v>210306</v>
      </c>
      <c r="AS697" s="61"/>
      <c r="AT697" s="61"/>
      <c r="AU697" s="61"/>
      <c r="AV697" s="61"/>
      <c r="AW697" s="61"/>
      <c r="AX697" s="61"/>
      <c r="AY697" s="62">
        <v>258864</v>
      </c>
      <c r="AZ697" s="61"/>
      <c r="BA697" s="62">
        <v>567302</v>
      </c>
      <c r="BB697" s="61"/>
      <c r="BC697" s="61"/>
      <c r="BD697" s="61"/>
      <c r="BE697" s="61"/>
      <c r="BF697" s="61"/>
      <c r="BG697" s="61"/>
      <c r="BH697" s="61"/>
      <c r="BI697" s="61"/>
      <c r="BJ697" s="61"/>
      <c r="BK697" s="62">
        <v>49236</v>
      </c>
      <c r="BL697" s="61"/>
      <c r="BM697" s="61"/>
      <c r="BN697" s="61"/>
      <c r="BO697" s="62">
        <v>-1195237</v>
      </c>
    </row>
    <row r="698" spans="1:67" x14ac:dyDescent="0.2">
      <c r="A698" s="57" t="s">
        <v>19</v>
      </c>
      <c r="B698" s="56" t="s">
        <v>19</v>
      </c>
      <c r="C698" s="56" t="s">
        <v>403</v>
      </c>
      <c r="D698" s="56">
        <v>1995</v>
      </c>
      <c r="E698" s="58">
        <v>8049432</v>
      </c>
      <c r="F698" s="58">
        <v>6854195</v>
      </c>
      <c r="G698" s="59">
        <v>6885809</v>
      </c>
      <c r="H698" s="59">
        <v>1163623</v>
      </c>
      <c r="I698" s="60">
        <v>0</v>
      </c>
      <c r="J698" s="58">
        <v>-1195237</v>
      </c>
      <c r="K698" s="62">
        <v>41006</v>
      </c>
      <c r="L698" s="61"/>
      <c r="M698" s="61"/>
      <c r="N698" s="61"/>
      <c r="O698" s="61"/>
      <c r="P698" s="62">
        <v>685416</v>
      </c>
      <c r="Q698" s="62">
        <v>57847</v>
      </c>
      <c r="R698" s="61"/>
      <c r="S698" s="61"/>
      <c r="T698" s="61"/>
      <c r="U698" s="61"/>
      <c r="V698" s="61"/>
      <c r="W698" s="62">
        <v>492123</v>
      </c>
      <c r="X698" s="61"/>
      <c r="Y698" s="61"/>
      <c r="Z698" s="61"/>
      <c r="AA698" s="62">
        <v>3137931</v>
      </c>
      <c r="AB698" s="61"/>
      <c r="AC698" s="61"/>
      <c r="AD698" s="62">
        <v>902553</v>
      </c>
      <c r="AE698" s="61"/>
      <c r="AF698" s="62">
        <v>916765</v>
      </c>
      <c r="AG698" s="61"/>
      <c r="AH698" s="61"/>
      <c r="AI698" s="62">
        <v>652168</v>
      </c>
      <c r="AJ698" s="61"/>
      <c r="AK698" s="61"/>
      <c r="AL698" s="61"/>
      <c r="AM698" s="61"/>
      <c r="AN698" s="61"/>
      <c r="AO698" s="61"/>
      <c r="AP698" s="62">
        <v>74284</v>
      </c>
      <c r="AQ698" s="61"/>
      <c r="AR698" s="62">
        <v>212677</v>
      </c>
      <c r="AS698" s="61"/>
      <c r="AT698" s="61"/>
      <c r="AU698" s="61"/>
      <c r="AV698" s="61"/>
      <c r="AW698" s="61"/>
      <c r="AX698" s="61"/>
      <c r="AY698" s="62">
        <v>260124</v>
      </c>
      <c r="AZ698" s="61"/>
      <c r="BA698" s="62">
        <v>567302</v>
      </c>
      <c r="BB698" s="61"/>
      <c r="BC698" s="61"/>
      <c r="BD698" s="61"/>
      <c r="BE698" s="61"/>
      <c r="BF698" s="61"/>
      <c r="BG698" s="61"/>
      <c r="BH698" s="61"/>
      <c r="BI698" s="61"/>
      <c r="BJ698" s="61"/>
      <c r="BK698" s="62">
        <v>49236</v>
      </c>
      <c r="BL698" s="61"/>
      <c r="BM698" s="61"/>
      <c r="BN698" s="61"/>
      <c r="BO698" s="62">
        <v>-1195237</v>
      </c>
    </row>
    <row r="699" spans="1:67" x14ac:dyDescent="0.2">
      <c r="A699" s="57" t="s">
        <v>19</v>
      </c>
      <c r="B699" s="56" t="s">
        <v>19</v>
      </c>
      <c r="C699" s="56" t="s">
        <v>403</v>
      </c>
      <c r="D699" s="56">
        <v>1996</v>
      </c>
      <c r="E699" s="58">
        <v>8528365</v>
      </c>
      <c r="F699" s="58">
        <v>7325527</v>
      </c>
      <c r="G699" s="59">
        <v>7330503</v>
      </c>
      <c r="H699" s="59">
        <v>1197862</v>
      </c>
      <c r="I699" s="60">
        <v>0</v>
      </c>
      <c r="J699" s="58">
        <v>-1202838</v>
      </c>
      <c r="K699" s="62">
        <v>41006</v>
      </c>
      <c r="L699" s="61"/>
      <c r="M699" s="61"/>
      <c r="N699" s="61"/>
      <c r="O699" s="61"/>
      <c r="P699" s="62">
        <v>689067</v>
      </c>
      <c r="Q699" s="62">
        <v>57847</v>
      </c>
      <c r="R699" s="61"/>
      <c r="S699" s="61"/>
      <c r="T699" s="61"/>
      <c r="U699" s="61"/>
      <c r="V699" s="61"/>
      <c r="W699" s="62">
        <v>492123</v>
      </c>
      <c r="X699" s="61"/>
      <c r="Y699" s="61"/>
      <c r="Z699" s="61"/>
      <c r="AA699" s="62">
        <v>3323834</v>
      </c>
      <c r="AB699" s="61"/>
      <c r="AC699" s="61"/>
      <c r="AD699" s="62">
        <v>998949</v>
      </c>
      <c r="AE699" s="61"/>
      <c r="AF699" s="62">
        <v>1055316</v>
      </c>
      <c r="AG699" s="61"/>
      <c r="AH699" s="61"/>
      <c r="AI699" s="62">
        <v>672361</v>
      </c>
      <c r="AJ699" s="61"/>
      <c r="AK699" s="61"/>
      <c r="AL699" s="61"/>
      <c r="AM699" s="61"/>
      <c r="AN699" s="61"/>
      <c r="AO699" s="61"/>
      <c r="AP699" s="62">
        <v>76605</v>
      </c>
      <c r="AQ699" s="61"/>
      <c r="AR699" s="62">
        <v>213752</v>
      </c>
      <c r="AS699" s="61"/>
      <c r="AT699" s="61"/>
      <c r="AU699" s="61"/>
      <c r="AV699" s="61"/>
      <c r="AW699" s="61"/>
      <c r="AX699" s="61"/>
      <c r="AY699" s="62">
        <v>285934</v>
      </c>
      <c r="AZ699" s="61"/>
      <c r="BA699" s="62">
        <v>572335</v>
      </c>
      <c r="BB699" s="61"/>
      <c r="BC699" s="61"/>
      <c r="BD699" s="61"/>
      <c r="BE699" s="61"/>
      <c r="BF699" s="61"/>
      <c r="BG699" s="61"/>
      <c r="BH699" s="61"/>
      <c r="BI699" s="61"/>
      <c r="BJ699" s="61"/>
      <c r="BK699" s="62">
        <v>49236</v>
      </c>
      <c r="BL699" s="61"/>
      <c r="BM699" s="61"/>
      <c r="BN699" s="61"/>
      <c r="BO699" s="62">
        <v>-1202838</v>
      </c>
    </row>
    <row r="700" spans="1:67" x14ac:dyDescent="0.2">
      <c r="A700" s="57" t="s">
        <v>19</v>
      </c>
      <c r="B700" s="56" t="s">
        <v>19</v>
      </c>
      <c r="C700" s="56" t="s">
        <v>403</v>
      </c>
      <c r="D700" s="56">
        <v>1997</v>
      </c>
      <c r="E700" s="58">
        <v>8867582</v>
      </c>
      <c r="F700" s="58">
        <v>7664743</v>
      </c>
      <c r="G700" s="59">
        <v>7632406</v>
      </c>
      <c r="H700" s="59">
        <v>1235176</v>
      </c>
      <c r="I700" s="60">
        <v>0</v>
      </c>
      <c r="J700" s="58">
        <v>-1202839</v>
      </c>
      <c r="K700" s="62">
        <v>41006</v>
      </c>
      <c r="L700" s="61"/>
      <c r="M700" s="61"/>
      <c r="N700" s="61"/>
      <c r="O700" s="61"/>
      <c r="P700" s="62">
        <v>704783</v>
      </c>
      <c r="Q700" s="62">
        <v>57847</v>
      </c>
      <c r="R700" s="61"/>
      <c r="S700" s="61"/>
      <c r="T700" s="61"/>
      <c r="U700" s="61"/>
      <c r="V700" s="61"/>
      <c r="W700" s="62">
        <v>492123</v>
      </c>
      <c r="X700" s="61"/>
      <c r="Y700" s="61"/>
      <c r="Z700" s="61"/>
      <c r="AA700" s="62">
        <v>3416772</v>
      </c>
      <c r="AB700" s="61"/>
      <c r="AC700" s="61"/>
      <c r="AD700" s="62">
        <v>1073709</v>
      </c>
      <c r="AE700" s="61"/>
      <c r="AF700" s="62">
        <v>1158969</v>
      </c>
      <c r="AG700" s="61"/>
      <c r="AH700" s="61"/>
      <c r="AI700" s="62">
        <v>687197</v>
      </c>
      <c r="AJ700" s="61"/>
      <c r="AK700" s="61"/>
      <c r="AL700" s="61"/>
      <c r="AM700" s="61"/>
      <c r="AN700" s="61"/>
      <c r="AO700" s="61"/>
      <c r="AP700" s="62">
        <v>77739</v>
      </c>
      <c r="AQ700" s="61"/>
      <c r="AR700" s="62">
        <v>218454</v>
      </c>
      <c r="AS700" s="61"/>
      <c r="AT700" s="61"/>
      <c r="AU700" s="61"/>
      <c r="AV700" s="61"/>
      <c r="AW700" s="61"/>
      <c r="AX700" s="61"/>
      <c r="AY700" s="62">
        <v>317412</v>
      </c>
      <c r="AZ700" s="61"/>
      <c r="BA700" s="62">
        <v>572335</v>
      </c>
      <c r="BB700" s="61"/>
      <c r="BC700" s="61"/>
      <c r="BD700" s="61"/>
      <c r="BE700" s="61"/>
      <c r="BF700" s="61"/>
      <c r="BG700" s="61"/>
      <c r="BH700" s="61"/>
      <c r="BI700" s="61"/>
      <c r="BJ700" s="61"/>
      <c r="BK700" s="62">
        <v>49236</v>
      </c>
      <c r="BL700" s="61"/>
      <c r="BM700" s="61"/>
      <c r="BN700" s="61"/>
      <c r="BO700" s="62">
        <v>-1202839</v>
      </c>
    </row>
    <row r="701" spans="1:67" x14ac:dyDescent="0.2">
      <c r="A701" s="57" t="s">
        <v>19</v>
      </c>
      <c r="B701" s="56" t="s">
        <v>19</v>
      </c>
      <c r="C701" s="56" t="s">
        <v>403</v>
      </c>
      <c r="D701" s="56">
        <v>1998</v>
      </c>
      <c r="E701" s="58">
        <v>9259070</v>
      </c>
      <c r="F701" s="58">
        <v>8056231</v>
      </c>
      <c r="G701" s="59">
        <v>8011497</v>
      </c>
      <c r="H701" s="59">
        <v>1247573</v>
      </c>
      <c r="I701" s="60">
        <v>0</v>
      </c>
      <c r="J701" s="58">
        <v>-1202839</v>
      </c>
      <c r="K701" s="62">
        <v>41006</v>
      </c>
      <c r="L701" s="61"/>
      <c r="M701" s="61"/>
      <c r="N701" s="61"/>
      <c r="O701" s="61"/>
      <c r="P701" s="62">
        <v>710418</v>
      </c>
      <c r="Q701" s="62">
        <v>57847</v>
      </c>
      <c r="R701" s="61"/>
      <c r="S701" s="61"/>
      <c r="T701" s="61"/>
      <c r="U701" s="61"/>
      <c r="V701" s="61"/>
      <c r="W701" s="62">
        <v>492123</v>
      </c>
      <c r="X701" s="61"/>
      <c r="Y701" s="61"/>
      <c r="Z701" s="61"/>
      <c r="AA701" s="62">
        <v>3605521</v>
      </c>
      <c r="AB701" s="61"/>
      <c r="AC701" s="61"/>
      <c r="AD701" s="62">
        <v>1117969</v>
      </c>
      <c r="AE701" s="61"/>
      <c r="AF701" s="62">
        <v>1249187</v>
      </c>
      <c r="AG701" s="61"/>
      <c r="AH701" s="61"/>
      <c r="AI701" s="62">
        <v>737426</v>
      </c>
      <c r="AJ701" s="61"/>
      <c r="AK701" s="61"/>
      <c r="AL701" s="61"/>
      <c r="AM701" s="61"/>
      <c r="AN701" s="61"/>
      <c r="AO701" s="61"/>
      <c r="AP701" s="62">
        <v>84966</v>
      </c>
      <c r="AQ701" s="61"/>
      <c r="AR701" s="62">
        <v>218454</v>
      </c>
      <c r="AS701" s="61"/>
      <c r="AT701" s="61"/>
      <c r="AU701" s="61"/>
      <c r="AV701" s="61"/>
      <c r="AW701" s="61"/>
      <c r="AX701" s="61"/>
      <c r="AY701" s="62">
        <v>322582</v>
      </c>
      <c r="AZ701" s="61"/>
      <c r="BA701" s="62">
        <v>572335</v>
      </c>
      <c r="BB701" s="61"/>
      <c r="BC701" s="61"/>
      <c r="BD701" s="61"/>
      <c r="BE701" s="61"/>
      <c r="BF701" s="61"/>
      <c r="BG701" s="61"/>
      <c r="BH701" s="61"/>
      <c r="BI701" s="61"/>
      <c r="BJ701" s="61"/>
      <c r="BK701" s="62">
        <v>49236</v>
      </c>
      <c r="BL701" s="61"/>
      <c r="BM701" s="61"/>
      <c r="BN701" s="61"/>
      <c r="BO701" s="62">
        <v>-1202839</v>
      </c>
    </row>
    <row r="702" spans="1:67" x14ac:dyDescent="0.2">
      <c r="A702" s="57" t="s">
        <v>19</v>
      </c>
      <c r="B702" s="56" t="s">
        <v>19</v>
      </c>
      <c r="C702" s="56" t="s">
        <v>404</v>
      </c>
      <c r="D702" s="56">
        <v>1989</v>
      </c>
      <c r="E702" s="58">
        <v>1277599</v>
      </c>
      <c r="F702" s="58">
        <v>1216104</v>
      </c>
      <c r="G702" s="59">
        <v>1195252</v>
      </c>
      <c r="H702" s="59">
        <v>82347</v>
      </c>
      <c r="I702" s="60">
        <v>0</v>
      </c>
      <c r="J702" s="58">
        <v>-61495</v>
      </c>
      <c r="K702" s="61">
        <v>238</v>
      </c>
      <c r="L702" s="61"/>
      <c r="M702" s="61"/>
      <c r="N702" s="61"/>
      <c r="O702" s="61"/>
      <c r="P702" s="62">
        <v>17049</v>
      </c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2">
        <v>677143</v>
      </c>
      <c r="AB702" s="61"/>
      <c r="AC702" s="61"/>
      <c r="AD702" s="62">
        <v>127380</v>
      </c>
      <c r="AE702" s="61"/>
      <c r="AF702" s="62">
        <v>281467</v>
      </c>
      <c r="AG702" s="61"/>
      <c r="AH702" s="61"/>
      <c r="AI702" s="62">
        <v>91975</v>
      </c>
      <c r="AJ702" s="61"/>
      <c r="AK702" s="61"/>
      <c r="AL702" s="61"/>
      <c r="AM702" s="61"/>
      <c r="AN702" s="61"/>
      <c r="AO702" s="61"/>
      <c r="AP702" s="62">
        <v>5115</v>
      </c>
      <c r="AQ702" s="61"/>
      <c r="AR702" s="61"/>
      <c r="AS702" s="61"/>
      <c r="AT702" s="61"/>
      <c r="AU702" s="61"/>
      <c r="AV702" s="61"/>
      <c r="AW702" s="61"/>
      <c r="AX702" s="61"/>
      <c r="AY702" s="62">
        <v>17454</v>
      </c>
      <c r="AZ702" s="61"/>
      <c r="BA702" s="62">
        <v>57988</v>
      </c>
      <c r="BB702" s="61"/>
      <c r="BC702" s="61"/>
      <c r="BD702" s="61"/>
      <c r="BE702" s="61"/>
      <c r="BF702" s="61"/>
      <c r="BG702" s="61"/>
      <c r="BH702" s="61"/>
      <c r="BI702" s="61"/>
      <c r="BJ702" s="61"/>
      <c r="BK702" s="62">
        <v>1790</v>
      </c>
      <c r="BL702" s="61"/>
      <c r="BM702" s="61"/>
      <c r="BN702" s="61"/>
      <c r="BO702" s="62">
        <v>-61495</v>
      </c>
    </row>
    <row r="703" spans="1:67" x14ac:dyDescent="0.2">
      <c r="A703" s="57" t="s">
        <v>19</v>
      </c>
      <c r="B703" s="56" t="s">
        <v>19</v>
      </c>
      <c r="C703" s="56" t="s">
        <v>404</v>
      </c>
      <c r="D703" s="56">
        <v>1990</v>
      </c>
      <c r="E703" s="58">
        <v>1390403</v>
      </c>
      <c r="F703" s="58">
        <v>1328908</v>
      </c>
      <c r="G703" s="59">
        <v>1308032</v>
      </c>
      <c r="H703" s="59">
        <v>82371</v>
      </c>
      <c r="I703" s="60">
        <v>0</v>
      </c>
      <c r="J703" s="58">
        <v>-61495</v>
      </c>
      <c r="K703" s="61">
        <v>238</v>
      </c>
      <c r="L703" s="61"/>
      <c r="M703" s="61"/>
      <c r="N703" s="61"/>
      <c r="O703" s="61"/>
      <c r="P703" s="62">
        <v>17049</v>
      </c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2">
        <v>740744</v>
      </c>
      <c r="AB703" s="61"/>
      <c r="AC703" s="61"/>
      <c r="AD703" s="62">
        <v>131736</v>
      </c>
      <c r="AE703" s="61"/>
      <c r="AF703" s="62">
        <v>320135</v>
      </c>
      <c r="AG703" s="61"/>
      <c r="AH703" s="61"/>
      <c r="AI703" s="62">
        <v>98130</v>
      </c>
      <c r="AJ703" s="61"/>
      <c r="AK703" s="61"/>
      <c r="AL703" s="61"/>
      <c r="AM703" s="61"/>
      <c r="AN703" s="61"/>
      <c r="AO703" s="61"/>
      <c r="AP703" s="62">
        <v>4141</v>
      </c>
      <c r="AQ703" s="61"/>
      <c r="AR703" s="61"/>
      <c r="AS703" s="61"/>
      <c r="AT703" s="61"/>
      <c r="AU703" s="61"/>
      <c r="AV703" s="61"/>
      <c r="AW703" s="61"/>
      <c r="AX703" s="61"/>
      <c r="AY703" s="62">
        <v>18452</v>
      </c>
      <c r="AZ703" s="61"/>
      <c r="BA703" s="62">
        <v>57988</v>
      </c>
      <c r="BB703" s="61"/>
      <c r="BC703" s="61"/>
      <c r="BD703" s="61"/>
      <c r="BE703" s="61"/>
      <c r="BF703" s="61"/>
      <c r="BG703" s="61"/>
      <c r="BH703" s="61"/>
      <c r="BI703" s="61"/>
      <c r="BJ703" s="61"/>
      <c r="BK703" s="62">
        <v>1790</v>
      </c>
      <c r="BL703" s="61"/>
      <c r="BM703" s="61"/>
      <c r="BN703" s="61"/>
      <c r="BO703" s="62">
        <v>-61495</v>
      </c>
    </row>
    <row r="704" spans="1:67" x14ac:dyDescent="0.2">
      <c r="A704" s="57" t="s">
        <v>19</v>
      </c>
      <c r="B704" s="56" t="s">
        <v>19</v>
      </c>
      <c r="C704" s="56" t="s">
        <v>404</v>
      </c>
      <c r="D704" s="56">
        <v>1991</v>
      </c>
      <c r="E704" s="58">
        <v>1511791</v>
      </c>
      <c r="F704" s="58">
        <v>1450296</v>
      </c>
      <c r="G704" s="59">
        <v>1398273</v>
      </c>
      <c r="H704" s="59">
        <v>113518</v>
      </c>
      <c r="I704" s="60">
        <v>0</v>
      </c>
      <c r="J704" s="58">
        <v>-61495</v>
      </c>
      <c r="K704" s="61">
        <v>238</v>
      </c>
      <c r="L704" s="61"/>
      <c r="M704" s="61"/>
      <c r="N704" s="61"/>
      <c r="O704" s="61"/>
      <c r="P704" s="62">
        <v>42866</v>
      </c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2">
        <v>774689</v>
      </c>
      <c r="AB704" s="61"/>
      <c r="AC704" s="61"/>
      <c r="AD704" s="62">
        <v>137163</v>
      </c>
      <c r="AE704" s="61"/>
      <c r="AF704" s="62">
        <v>342003</v>
      </c>
      <c r="AG704" s="61"/>
      <c r="AH704" s="61"/>
      <c r="AI704" s="62">
        <v>101314</v>
      </c>
      <c r="AJ704" s="61"/>
      <c r="AK704" s="61"/>
      <c r="AL704" s="61"/>
      <c r="AM704" s="61"/>
      <c r="AN704" s="61"/>
      <c r="AO704" s="61"/>
      <c r="AP704" s="62">
        <v>4141</v>
      </c>
      <c r="AQ704" s="61"/>
      <c r="AR704" s="62">
        <v>9720</v>
      </c>
      <c r="AS704" s="61"/>
      <c r="AT704" s="61"/>
      <c r="AU704" s="61"/>
      <c r="AV704" s="61"/>
      <c r="AW704" s="61"/>
      <c r="AX704" s="61"/>
      <c r="AY704" s="62">
        <v>20504</v>
      </c>
      <c r="AZ704" s="61"/>
      <c r="BA704" s="62">
        <v>77363</v>
      </c>
      <c r="BB704" s="61"/>
      <c r="BC704" s="61"/>
      <c r="BD704" s="61"/>
      <c r="BE704" s="61"/>
      <c r="BF704" s="61"/>
      <c r="BG704" s="61"/>
      <c r="BH704" s="61"/>
      <c r="BI704" s="61"/>
      <c r="BJ704" s="61"/>
      <c r="BK704" s="62">
        <v>1790</v>
      </c>
      <c r="BL704" s="61"/>
      <c r="BM704" s="61"/>
      <c r="BN704" s="61"/>
      <c r="BO704" s="62">
        <v>-61495</v>
      </c>
    </row>
    <row r="705" spans="1:67" x14ac:dyDescent="0.2">
      <c r="A705" s="57" t="s">
        <v>19</v>
      </c>
      <c r="B705" s="56" t="s">
        <v>19</v>
      </c>
      <c r="C705" s="56" t="s">
        <v>404</v>
      </c>
      <c r="D705" s="56">
        <v>1992</v>
      </c>
      <c r="E705" s="58">
        <v>1626272</v>
      </c>
      <c r="F705" s="58">
        <v>1564777</v>
      </c>
      <c r="G705" s="59">
        <v>1497282</v>
      </c>
      <c r="H705" s="59">
        <v>128990</v>
      </c>
      <c r="I705" s="60">
        <v>0</v>
      </c>
      <c r="J705" s="58">
        <v>-61495</v>
      </c>
      <c r="K705" s="61">
        <v>238</v>
      </c>
      <c r="L705" s="61"/>
      <c r="M705" s="61"/>
      <c r="N705" s="61"/>
      <c r="O705" s="61"/>
      <c r="P705" s="62">
        <v>42866</v>
      </c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2">
        <v>843532</v>
      </c>
      <c r="AB705" s="61"/>
      <c r="AC705" s="61"/>
      <c r="AD705" s="62">
        <v>142978</v>
      </c>
      <c r="AE705" s="61"/>
      <c r="AF705" s="62">
        <v>361615</v>
      </c>
      <c r="AG705" s="61"/>
      <c r="AH705" s="61"/>
      <c r="AI705" s="62">
        <v>106053</v>
      </c>
      <c r="AJ705" s="61"/>
      <c r="AK705" s="61"/>
      <c r="AL705" s="61"/>
      <c r="AM705" s="61"/>
      <c r="AN705" s="61"/>
      <c r="AO705" s="61"/>
      <c r="AP705" s="62">
        <v>4552</v>
      </c>
      <c r="AQ705" s="61"/>
      <c r="AR705" s="62">
        <v>9720</v>
      </c>
      <c r="AS705" s="61"/>
      <c r="AT705" s="61"/>
      <c r="AU705" s="61"/>
      <c r="AV705" s="61"/>
      <c r="AW705" s="61"/>
      <c r="AX705" s="61"/>
      <c r="AY705" s="62">
        <v>22119</v>
      </c>
      <c r="AZ705" s="61"/>
      <c r="BA705" s="62">
        <v>90809</v>
      </c>
      <c r="BB705" s="61"/>
      <c r="BC705" s="61"/>
      <c r="BD705" s="61"/>
      <c r="BE705" s="61"/>
      <c r="BF705" s="61"/>
      <c r="BG705" s="61"/>
      <c r="BH705" s="61"/>
      <c r="BI705" s="61"/>
      <c r="BJ705" s="61"/>
      <c r="BK705" s="62">
        <v>1790</v>
      </c>
      <c r="BL705" s="61"/>
      <c r="BM705" s="61"/>
      <c r="BN705" s="61"/>
      <c r="BO705" s="62">
        <v>-61495</v>
      </c>
    </row>
    <row r="706" spans="1:67" x14ac:dyDescent="0.2">
      <c r="A706" s="57" t="s">
        <v>19</v>
      </c>
      <c r="B706" s="56" t="s">
        <v>19</v>
      </c>
      <c r="C706" s="56" t="s">
        <v>404</v>
      </c>
      <c r="D706" s="56">
        <v>1993</v>
      </c>
      <c r="E706" s="58">
        <v>1743180</v>
      </c>
      <c r="F706" s="58">
        <v>1681685</v>
      </c>
      <c r="G706" s="59">
        <v>1611022</v>
      </c>
      <c r="H706" s="59">
        <v>132158</v>
      </c>
      <c r="I706" s="60">
        <v>0</v>
      </c>
      <c r="J706" s="58">
        <v>-61495</v>
      </c>
      <c r="K706" s="61">
        <v>238</v>
      </c>
      <c r="L706" s="61"/>
      <c r="M706" s="61"/>
      <c r="N706" s="61"/>
      <c r="O706" s="61"/>
      <c r="P706" s="62">
        <v>42866</v>
      </c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2">
        <v>936004</v>
      </c>
      <c r="AB706" s="61"/>
      <c r="AC706" s="61"/>
      <c r="AD706" s="62">
        <v>147076</v>
      </c>
      <c r="AE706" s="61"/>
      <c r="AF706" s="62">
        <v>372764</v>
      </c>
      <c r="AG706" s="61"/>
      <c r="AH706" s="61"/>
      <c r="AI706" s="62">
        <v>112074</v>
      </c>
      <c r="AJ706" s="61"/>
      <c r="AK706" s="61"/>
      <c r="AL706" s="61"/>
      <c r="AM706" s="61"/>
      <c r="AN706" s="61"/>
      <c r="AO706" s="61"/>
      <c r="AP706" s="62">
        <v>4552</v>
      </c>
      <c r="AQ706" s="61"/>
      <c r="AR706" s="62">
        <v>9720</v>
      </c>
      <c r="AS706" s="61"/>
      <c r="AT706" s="61"/>
      <c r="AU706" s="61"/>
      <c r="AV706" s="61"/>
      <c r="AW706" s="61"/>
      <c r="AX706" s="61"/>
      <c r="AY706" s="62">
        <v>22803</v>
      </c>
      <c r="AZ706" s="61"/>
      <c r="BA706" s="62">
        <v>93293</v>
      </c>
      <c r="BB706" s="61"/>
      <c r="BC706" s="61"/>
      <c r="BD706" s="61"/>
      <c r="BE706" s="61"/>
      <c r="BF706" s="61"/>
      <c r="BG706" s="61"/>
      <c r="BH706" s="61"/>
      <c r="BI706" s="61"/>
      <c r="BJ706" s="61"/>
      <c r="BK706" s="62">
        <v>1790</v>
      </c>
      <c r="BL706" s="61"/>
      <c r="BM706" s="61"/>
      <c r="BN706" s="61"/>
      <c r="BO706" s="62">
        <v>-61495</v>
      </c>
    </row>
    <row r="707" spans="1:67" x14ac:dyDescent="0.2">
      <c r="A707" s="57" t="s">
        <v>19</v>
      </c>
      <c r="B707" s="56" t="s">
        <v>19</v>
      </c>
      <c r="C707" s="56" t="s">
        <v>404</v>
      </c>
      <c r="D707" s="56">
        <v>1994</v>
      </c>
      <c r="E707" s="58">
        <v>1592287</v>
      </c>
      <c r="F707" s="58">
        <v>1449294</v>
      </c>
      <c r="G707" s="59">
        <v>1444809</v>
      </c>
      <c r="H707" s="59">
        <v>147478</v>
      </c>
      <c r="I707" s="60">
        <v>0</v>
      </c>
      <c r="J707" s="58">
        <v>-142993</v>
      </c>
      <c r="K707" s="61">
        <v>238</v>
      </c>
      <c r="L707" s="61"/>
      <c r="M707" s="61"/>
      <c r="N707" s="61"/>
      <c r="O707" s="61"/>
      <c r="P707" s="62">
        <v>42866</v>
      </c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2">
        <v>747503</v>
      </c>
      <c r="AB707" s="61"/>
      <c r="AC707" s="61"/>
      <c r="AD707" s="62">
        <v>151830</v>
      </c>
      <c r="AE707" s="61"/>
      <c r="AF707" s="62">
        <v>388362</v>
      </c>
      <c r="AG707" s="61"/>
      <c r="AH707" s="61"/>
      <c r="AI707" s="62">
        <v>114010</v>
      </c>
      <c r="AJ707" s="61"/>
      <c r="AK707" s="61"/>
      <c r="AL707" s="61"/>
      <c r="AM707" s="61"/>
      <c r="AN707" s="61"/>
      <c r="AO707" s="61"/>
      <c r="AP707" s="62">
        <v>5410</v>
      </c>
      <c r="AQ707" s="61"/>
      <c r="AR707" s="62">
        <v>9720</v>
      </c>
      <c r="AS707" s="61"/>
      <c r="AT707" s="61"/>
      <c r="AU707" s="61"/>
      <c r="AV707" s="61"/>
      <c r="AW707" s="61"/>
      <c r="AX707" s="61"/>
      <c r="AY707" s="62">
        <v>23858</v>
      </c>
      <c r="AZ707" s="61"/>
      <c r="BA707" s="62">
        <v>106700</v>
      </c>
      <c r="BB707" s="61"/>
      <c r="BC707" s="61"/>
      <c r="BD707" s="61"/>
      <c r="BE707" s="61"/>
      <c r="BF707" s="61"/>
      <c r="BG707" s="61"/>
      <c r="BH707" s="61"/>
      <c r="BI707" s="61"/>
      <c r="BJ707" s="61"/>
      <c r="BK707" s="62">
        <v>1790</v>
      </c>
      <c r="BL707" s="61"/>
      <c r="BM707" s="61"/>
      <c r="BN707" s="61"/>
      <c r="BO707" s="62">
        <v>-142993</v>
      </c>
    </row>
    <row r="708" spans="1:67" x14ac:dyDescent="0.2">
      <c r="A708" s="57" t="s">
        <v>19</v>
      </c>
      <c r="B708" s="56" t="s">
        <v>19</v>
      </c>
      <c r="C708" s="56" t="s">
        <v>404</v>
      </c>
      <c r="D708" s="56">
        <v>1995</v>
      </c>
      <c r="E708" s="58">
        <v>1744707</v>
      </c>
      <c r="F708" s="58">
        <v>1599548</v>
      </c>
      <c r="G708" s="59">
        <v>1585883</v>
      </c>
      <c r="H708" s="59">
        <v>158824</v>
      </c>
      <c r="I708" s="60">
        <v>0</v>
      </c>
      <c r="J708" s="58">
        <v>-145159</v>
      </c>
      <c r="K708" s="61">
        <v>238</v>
      </c>
      <c r="L708" s="61"/>
      <c r="M708" s="61"/>
      <c r="N708" s="61"/>
      <c r="O708" s="61"/>
      <c r="P708" s="62">
        <v>42866</v>
      </c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2">
        <v>853190</v>
      </c>
      <c r="AB708" s="61"/>
      <c r="AC708" s="61"/>
      <c r="AD708" s="62">
        <v>156368</v>
      </c>
      <c r="AE708" s="61"/>
      <c r="AF708" s="62">
        <v>417041</v>
      </c>
      <c r="AG708" s="61"/>
      <c r="AH708" s="61"/>
      <c r="AI708" s="62">
        <v>116180</v>
      </c>
      <c r="AJ708" s="61"/>
      <c r="AK708" s="61"/>
      <c r="AL708" s="61"/>
      <c r="AM708" s="61"/>
      <c r="AN708" s="61"/>
      <c r="AO708" s="61"/>
      <c r="AP708" s="62">
        <v>6792</v>
      </c>
      <c r="AQ708" s="61"/>
      <c r="AR708" s="62">
        <v>9720</v>
      </c>
      <c r="AS708" s="61"/>
      <c r="AT708" s="61"/>
      <c r="AU708" s="61"/>
      <c r="AV708" s="61"/>
      <c r="AW708" s="61"/>
      <c r="AX708" s="61"/>
      <c r="AY708" s="62">
        <v>26125</v>
      </c>
      <c r="AZ708" s="61"/>
      <c r="BA708" s="62">
        <v>114397</v>
      </c>
      <c r="BB708" s="61"/>
      <c r="BC708" s="61"/>
      <c r="BD708" s="61"/>
      <c r="BE708" s="61"/>
      <c r="BF708" s="61"/>
      <c r="BG708" s="61"/>
      <c r="BH708" s="61"/>
      <c r="BI708" s="61"/>
      <c r="BJ708" s="61"/>
      <c r="BK708" s="62">
        <v>1790</v>
      </c>
      <c r="BL708" s="61"/>
      <c r="BM708" s="61"/>
      <c r="BN708" s="61"/>
      <c r="BO708" s="62">
        <v>-145159</v>
      </c>
    </row>
    <row r="709" spans="1:67" x14ac:dyDescent="0.2">
      <c r="A709" s="57" t="s">
        <v>19</v>
      </c>
      <c r="B709" s="56" t="s">
        <v>19</v>
      </c>
      <c r="C709" s="56" t="s">
        <v>404</v>
      </c>
      <c r="D709" s="56">
        <v>1996</v>
      </c>
      <c r="E709" s="58">
        <v>1930504</v>
      </c>
      <c r="F709" s="58">
        <v>1784367</v>
      </c>
      <c r="G709" s="59">
        <v>1768071</v>
      </c>
      <c r="H709" s="59">
        <v>162433</v>
      </c>
      <c r="I709" s="60">
        <v>0</v>
      </c>
      <c r="J709" s="58">
        <v>-146137</v>
      </c>
      <c r="K709" s="61">
        <v>238</v>
      </c>
      <c r="L709" s="61"/>
      <c r="M709" s="61"/>
      <c r="N709" s="61"/>
      <c r="O709" s="61"/>
      <c r="P709" s="62">
        <v>62476</v>
      </c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2">
        <v>963344</v>
      </c>
      <c r="AB709" s="61"/>
      <c r="AC709" s="61"/>
      <c r="AD709" s="62">
        <v>162119</v>
      </c>
      <c r="AE709" s="61"/>
      <c r="AF709" s="62">
        <v>457826</v>
      </c>
      <c r="AG709" s="61"/>
      <c r="AH709" s="61"/>
      <c r="AI709" s="62">
        <v>122068</v>
      </c>
      <c r="AJ709" s="61"/>
      <c r="AK709" s="61"/>
      <c r="AL709" s="61"/>
      <c r="AM709" s="61"/>
      <c r="AN709" s="61"/>
      <c r="AO709" s="61"/>
      <c r="AP709" s="62">
        <v>6792</v>
      </c>
      <c r="AQ709" s="61"/>
      <c r="AR709" s="62">
        <v>12220</v>
      </c>
      <c r="AS709" s="61"/>
      <c r="AT709" s="61"/>
      <c r="AU709" s="61"/>
      <c r="AV709" s="61"/>
      <c r="AW709" s="61"/>
      <c r="AX709" s="61"/>
      <c r="AY709" s="62">
        <v>27234</v>
      </c>
      <c r="AZ709" s="61"/>
      <c r="BA709" s="62">
        <v>114397</v>
      </c>
      <c r="BB709" s="61"/>
      <c r="BC709" s="61"/>
      <c r="BD709" s="61"/>
      <c r="BE709" s="61"/>
      <c r="BF709" s="61"/>
      <c r="BG709" s="61"/>
      <c r="BH709" s="61"/>
      <c r="BI709" s="61"/>
      <c r="BJ709" s="61"/>
      <c r="BK709" s="62">
        <v>1790</v>
      </c>
      <c r="BL709" s="61"/>
      <c r="BM709" s="61"/>
      <c r="BN709" s="61"/>
      <c r="BO709" s="62">
        <v>-146137</v>
      </c>
    </row>
    <row r="710" spans="1:67" x14ac:dyDescent="0.2">
      <c r="A710" s="57" t="s">
        <v>19</v>
      </c>
      <c r="B710" s="56" t="s">
        <v>19</v>
      </c>
      <c r="C710" s="56" t="s">
        <v>404</v>
      </c>
      <c r="D710" s="56">
        <v>1997</v>
      </c>
      <c r="E710" s="58">
        <v>2038904</v>
      </c>
      <c r="F710" s="58">
        <v>1890721</v>
      </c>
      <c r="G710" s="59">
        <v>1872671</v>
      </c>
      <c r="H710" s="59">
        <v>166233</v>
      </c>
      <c r="I710" s="60">
        <v>0</v>
      </c>
      <c r="J710" s="58">
        <v>-148183</v>
      </c>
      <c r="K710" s="61">
        <v>238</v>
      </c>
      <c r="L710" s="61"/>
      <c r="M710" s="61"/>
      <c r="N710" s="61"/>
      <c r="O710" s="61"/>
      <c r="P710" s="62">
        <v>62476</v>
      </c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2">
        <v>1051894</v>
      </c>
      <c r="AB710" s="61"/>
      <c r="AC710" s="61"/>
      <c r="AD710" s="62">
        <v>165805</v>
      </c>
      <c r="AE710" s="61"/>
      <c r="AF710" s="62">
        <v>465122</v>
      </c>
      <c r="AG710" s="61"/>
      <c r="AH710" s="61"/>
      <c r="AI710" s="62">
        <v>127136</v>
      </c>
      <c r="AJ710" s="61"/>
      <c r="AK710" s="61"/>
      <c r="AL710" s="61"/>
      <c r="AM710" s="61"/>
      <c r="AN710" s="61"/>
      <c r="AO710" s="61"/>
      <c r="AP710" s="62">
        <v>6792</v>
      </c>
      <c r="AQ710" s="61"/>
      <c r="AR710" s="62">
        <v>12220</v>
      </c>
      <c r="AS710" s="61"/>
      <c r="AT710" s="61"/>
      <c r="AU710" s="61"/>
      <c r="AV710" s="61"/>
      <c r="AW710" s="61"/>
      <c r="AX710" s="61"/>
      <c r="AY710" s="62">
        <v>29901</v>
      </c>
      <c r="AZ710" s="61"/>
      <c r="BA710" s="62">
        <v>115530</v>
      </c>
      <c r="BB710" s="61"/>
      <c r="BC710" s="61"/>
      <c r="BD710" s="61"/>
      <c r="BE710" s="61"/>
      <c r="BF710" s="61"/>
      <c r="BG710" s="61"/>
      <c r="BH710" s="61"/>
      <c r="BI710" s="61"/>
      <c r="BJ710" s="61"/>
      <c r="BK710" s="62">
        <v>1790</v>
      </c>
      <c r="BL710" s="61"/>
      <c r="BM710" s="61"/>
      <c r="BN710" s="61"/>
      <c r="BO710" s="62">
        <v>-148183</v>
      </c>
    </row>
    <row r="711" spans="1:67" x14ac:dyDescent="0.2">
      <c r="A711" s="57" t="s">
        <v>19</v>
      </c>
      <c r="B711" s="56" t="s">
        <v>19</v>
      </c>
      <c r="C711" s="56" t="s">
        <v>404</v>
      </c>
      <c r="D711" s="56">
        <v>1998</v>
      </c>
      <c r="E711" s="58">
        <v>2177406</v>
      </c>
      <c r="F711" s="58">
        <v>2026876</v>
      </c>
      <c r="G711" s="59">
        <v>1993745</v>
      </c>
      <c r="H711" s="59">
        <v>183661</v>
      </c>
      <c r="I711" s="60">
        <v>0</v>
      </c>
      <c r="J711" s="58">
        <v>-150530</v>
      </c>
      <c r="K711" s="61">
        <v>238</v>
      </c>
      <c r="L711" s="61"/>
      <c r="M711" s="61"/>
      <c r="N711" s="61"/>
      <c r="O711" s="61"/>
      <c r="P711" s="62">
        <v>62476</v>
      </c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2">
        <v>1141043</v>
      </c>
      <c r="AB711" s="61"/>
      <c r="AC711" s="61"/>
      <c r="AD711" s="62">
        <v>170219</v>
      </c>
      <c r="AE711" s="61"/>
      <c r="AF711" s="62">
        <v>487078</v>
      </c>
      <c r="AG711" s="61"/>
      <c r="AH711" s="61"/>
      <c r="AI711" s="62">
        <v>132691</v>
      </c>
      <c r="AJ711" s="61"/>
      <c r="AK711" s="61"/>
      <c r="AL711" s="61"/>
      <c r="AM711" s="61"/>
      <c r="AN711" s="61"/>
      <c r="AO711" s="61"/>
      <c r="AP711" s="62">
        <v>6792</v>
      </c>
      <c r="AQ711" s="61"/>
      <c r="AR711" s="62">
        <v>14044</v>
      </c>
      <c r="AS711" s="61"/>
      <c r="AT711" s="61"/>
      <c r="AU711" s="61"/>
      <c r="AV711" s="61"/>
      <c r="AW711" s="61"/>
      <c r="AX711" s="61"/>
      <c r="AY711" s="62">
        <v>32790</v>
      </c>
      <c r="AZ711" s="61"/>
      <c r="BA711" s="62">
        <v>128245</v>
      </c>
      <c r="BB711" s="61"/>
      <c r="BC711" s="61"/>
      <c r="BD711" s="61"/>
      <c r="BE711" s="61"/>
      <c r="BF711" s="61"/>
      <c r="BG711" s="61"/>
      <c r="BH711" s="61"/>
      <c r="BI711" s="61"/>
      <c r="BJ711" s="61"/>
      <c r="BK711" s="62">
        <v>1790</v>
      </c>
      <c r="BL711" s="61"/>
      <c r="BM711" s="61"/>
      <c r="BN711" s="61"/>
      <c r="BO711" s="62">
        <v>-150530</v>
      </c>
    </row>
    <row r="712" spans="1:67" x14ac:dyDescent="0.2">
      <c r="A712" s="57" t="s">
        <v>19</v>
      </c>
      <c r="B712" s="56" t="s">
        <v>19</v>
      </c>
      <c r="C712" s="56" t="s">
        <v>405</v>
      </c>
      <c r="D712" s="56">
        <v>1989</v>
      </c>
      <c r="E712" s="58">
        <v>118839</v>
      </c>
      <c r="F712" s="58">
        <v>116894</v>
      </c>
      <c r="G712" s="59">
        <v>118435</v>
      </c>
      <c r="H712" s="59">
        <v>404</v>
      </c>
      <c r="I712" s="60">
        <v>0</v>
      </c>
      <c r="J712" s="58">
        <v>-1945</v>
      </c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2">
        <v>63842</v>
      </c>
      <c r="AB712" s="61"/>
      <c r="AC712" s="61"/>
      <c r="AD712" s="62">
        <v>6159</v>
      </c>
      <c r="AE712" s="61"/>
      <c r="AF712" s="62">
        <v>34521</v>
      </c>
      <c r="AG712" s="61"/>
      <c r="AH712" s="61"/>
      <c r="AI712" s="62">
        <v>13913</v>
      </c>
      <c r="AJ712" s="61"/>
      <c r="AK712" s="61"/>
      <c r="AL712" s="61"/>
      <c r="AM712" s="61"/>
      <c r="AN712" s="61"/>
      <c r="AO712" s="61"/>
      <c r="AP712" s="61">
        <v>404</v>
      </c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2">
        <v>-1945</v>
      </c>
    </row>
    <row r="713" spans="1:67" x14ac:dyDescent="0.2">
      <c r="A713" s="57" t="s">
        <v>19</v>
      </c>
      <c r="B713" s="56" t="s">
        <v>19</v>
      </c>
      <c r="C713" s="56" t="s">
        <v>405</v>
      </c>
      <c r="D713" s="56">
        <v>1990</v>
      </c>
      <c r="E713" s="58">
        <v>128228</v>
      </c>
      <c r="F713" s="58">
        <v>126283</v>
      </c>
      <c r="G713" s="59">
        <v>127824</v>
      </c>
      <c r="H713" s="59">
        <v>404</v>
      </c>
      <c r="I713" s="60">
        <v>0</v>
      </c>
      <c r="J713" s="58">
        <v>-1945</v>
      </c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2">
        <v>69292</v>
      </c>
      <c r="AB713" s="61"/>
      <c r="AC713" s="61"/>
      <c r="AD713" s="62">
        <v>6300</v>
      </c>
      <c r="AE713" s="61"/>
      <c r="AF713" s="62">
        <v>37258</v>
      </c>
      <c r="AG713" s="61"/>
      <c r="AH713" s="61"/>
      <c r="AI713" s="62">
        <v>14974</v>
      </c>
      <c r="AJ713" s="61"/>
      <c r="AK713" s="61"/>
      <c r="AL713" s="61"/>
      <c r="AM713" s="61"/>
      <c r="AN713" s="61"/>
      <c r="AO713" s="61"/>
      <c r="AP713" s="61">
        <v>404</v>
      </c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2">
        <v>-1945</v>
      </c>
    </row>
    <row r="714" spans="1:67" x14ac:dyDescent="0.2">
      <c r="A714" s="57" t="s">
        <v>19</v>
      </c>
      <c r="B714" s="56" t="s">
        <v>19</v>
      </c>
      <c r="C714" s="56" t="s">
        <v>405</v>
      </c>
      <c r="D714" s="56">
        <v>1991</v>
      </c>
      <c r="E714" s="58">
        <v>133471</v>
      </c>
      <c r="F714" s="58">
        <v>131526</v>
      </c>
      <c r="G714" s="59">
        <v>133471</v>
      </c>
      <c r="H714" s="59">
        <v>0</v>
      </c>
      <c r="I714" s="60">
        <v>0</v>
      </c>
      <c r="J714" s="58">
        <v>-1945</v>
      </c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2">
        <v>71735</v>
      </c>
      <c r="AB714" s="61"/>
      <c r="AC714" s="61"/>
      <c r="AD714" s="62">
        <v>6300</v>
      </c>
      <c r="AE714" s="61"/>
      <c r="AF714" s="62">
        <v>38406</v>
      </c>
      <c r="AG714" s="61"/>
      <c r="AH714" s="61"/>
      <c r="AI714" s="62">
        <v>17030</v>
      </c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2">
        <v>-1945</v>
      </c>
    </row>
    <row r="715" spans="1:67" x14ac:dyDescent="0.2">
      <c r="A715" s="57" t="s">
        <v>19</v>
      </c>
      <c r="B715" s="56" t="s">
        <v>19</v>
      </c>
      <c r="C715" s="56" t="s">
        <v>405</v>
      </c>
      <c r="D715" s="56">
        <v>1992</v>
      </c>
      <c r="E715" s="58">
        <v>141855</v>
      </c>
      <c r="F715" s="58">
        <v>139910</v>
      </c>
      <c r="G715" s="59">
        <v>141855</v>
      </c>
      <c r="H715" s="59">
        <v>0</v>
      </c>
      <c r="I715" s="60">
        <v>0</v>
      </c>
      <c r="J715" s="58">
        <v>-1945</v>
      </c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2">
        <v>79319</v>
      </c>
      <c r="AB715" s="61"/>
      <c r="AC715" s="61"/>
      <c r="AD715" s="62">
        <v>7100</v>
      </c>
      <c r="AE715" s="61"/>
      <c r="AF715" s="62">
        <v>38406</v>
      </c>
      <c r="AG715" s="61"/>
      <c r="AH715" s="61"/>
      <c r="AI715" s="62">
        <v>17030</v>
      </c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2">
        <v>-1945</v>
      </c>
    </row>
    <row r="716" spans="1:67" x14ac:dyDescent="0.2">
      <c r="A716" s="57" t="s">
        <v>19</v>
      </c>
      <c r="B716" s="56" t="s">
        <v>19</v>
      </c>
      <c r="C716" s="56" t="s">
        <v>405</v>
      </c>
      <c r="D716" s="56">
        <v>1993</v>
      </c>
      <c r="E716" s="58">
        <v>124215</v>
      </c>
      <c r="F716" s="58">
        <v>122270</v>
      </c>
      <c r="G716" s="59">
        <v>124215</v>
      </c>
      <c r="H716" s="59">
        <v>0</v>
      </c>
      <c r="I716" s="60">
        <v>0</v>
      </c>
      <c r="J716" s="58">
        <v>-1945</v>
      </c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2">
        <v>82785</v>
      </c>
      <c r="AB716" s="61"/>
      <c r="AC716" s="61"/>
      <c r="AD716" s="62">
        <v>7642</v>
      </c>
      <c r="AE716" s="61"/>
      <c r="AF716" s="62">
        <v>16758</v>
      </c>
      <c r="AG716" s="61"/>
      <c r="AH716" s="61"/>
      <c r="AI716" s="62">
        <v>17030</v>
      </c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2">
        <v>-1945</v>
      </c>
    </row>
    <row r="717" spans="1:67" x14ac:dyDescent="0.2">
      <c r="A717" s="57" t="s">
        <v>19</v>
      </c>
      <c r="B717" s="56" t="s">
        <v>19</v>
      </c>
      <c r="C717" s="56" t="s">
        <v>405</v>
      </c>
      <c r="D717" s="56">
        <v>1994</v>
      </c>
      <c r="E717" s="58">
        <v>129134</v>
      </c>
      <c r="F717" s="58">
        <v>126084</v>
      </c>
      <c r="G717" s="59">
        <v>129134</v>
      </c>
      <c r="H717" s="59">
        <v>0</v>
      </c>
      <c r="I717" s="60">
        <v>0</v>
      </c>
      <c r="J717" s="58">
        <v>-3050</v>
      </c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2">
        <v>84671</v>
      </c>
      <c r="AB717" s="61"/>
      <c r="AC717" s="61"/>
      <c r="AD717" s="62">
        <v>8062</v>
      </c>
      <c r="AE717" s="61"/>
      <c r="AF717" s="62">
        <v>16758</v>
      </c>
      <c r="AG717" s="61"/>
      <c r="AH717" s="61"/>
      <c r="AI717" s="62">
        <v>19643</v>
      </c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2">
        <v>-3050</v>
      </c>
    </row>
    <row r="718" spans="1:67" x14ac:dyDescent="0.2">
      <c r="A718" s="57" t="s">
        <v>19</v>
      </c>
      <c r="B718" s="56" t="s">
        <v>19</v>
      </c>
      <c r="C718" s="56" t="s">
        <v>405</v>
      </c>
      <c r="D718" s="56">
        <v>1995</v>
      </c>
      <c r="E718" s="58">
        <v>137790</v>
      </c>
      <c r="F718" s="58">
        <v>134740</v>
      </c>
      <c r="G718" s="59">
        <v>137790</v>
      </c>
      <c r="H718" s="59">
        <v>0</v>
      </c>
      <c r="I718" s="60">
        <v>0</v>
      </c>
      <c r="J718" s="58">
        <v>-3050</v>
      </c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2">
        <v>88950</v>
      </c>
      <c r="AB718" s="61"/>
      <c r="AC718" s="61"/>
      <c r="AD718" s="62">
        <v>8730</v>
      </c>
      <c r="AE718" s="61"/>
      <c r="AF718" s="62">
        <v>19453</v>
      </c>
      <c r="AG718" s="61"/>
      <c r="AH718" s="61"/>
      <c r="AI718" s="62">
        <v>20657</v>
      </c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2">
        <v>-3050</v>
      </c>
    </row>
    <row r="719" spans="1:67" x14ac:dyDescent="0.2">
      <c r="A719" s="57" t="s">
        <v>19</v>
      </c>
      <c r="B719" s="56" t="s">
        <v>19</v>
      </c>
      <c r="C719" s="56" t="s">
        <v>405</v>
      </c>
      <c r="D719" s="56">
        <v>1996</v>
      </c>
      <c r="E719" s="58">
        <v>143867</v>
      </c>
      <c r="F719" s="58">
        <v>140817</v>
      </c>
      <c r="G719" s="59">
        <v>143867</v>
      </c>
      <c r="H719" s="59">
        <v>0</v>
      </c>
      <c r="I719" s="60">
        <v>0</v>
      </c>
      <c r="J719" s="58">
        <v>-3050</v>
      </c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2">
        <v>95027</v>
      </c>
      <c r="AB719" s="61"/>
      <c r="AC719" s="61"/>
      <c r="AD719" s="62">
        <v>8730</v>
      </c>
      <c r="AE719" s="61"/>
      <c r="AF719" s="62">
        <v>19453</v>
      </c>
      <c r="AG719" s="61"/>
      <c r="AH719" s="61"/>
      <c r="AI719" s="62">
        <v>20657</v>
      </c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2">
        <v>-3050</v>
      </c>
    </row>
    <row r="720" spans="1:67" x14ac:dyDescent="0.2">
      <c r="A720" s="57" t="s">
        <v>19</v>
      </c>
      <c r="B720" s="56" t="s">
        <v>19</v>
      </c>
      <c r="C720" s="56" t="s">
        <v>405</v>
      </c>
      <c r="D720" s="56">
        <v>1997</v>
      </c>
      <c r="E720" s="58">
        <v>149615</v>
      </c>
      <c r="F720" s="58">
        <v>146565</v>
      </c>
      <c r="G720" s="59">
        <v>149615</v>
      </c>
      <c r="H720" s="59">
        <v>0</v>
      </c>
      <c r="I720" s="60">
        <v>0</v>
      </c>
      <c r="J720" s="58">
        <v>-3050</v>
      </c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2">
        <v>97139</v>
      </c>
      <c r="AB720" s="61"/>
      <c r="AC720" s="61"/>
      <c r="AD720" s="62">
        <v>10071</v>
      </c>
      <c r="AE720" s="61"/>
      <c r="AF720" s="62">
        <v>19453</v>
      </c>
      <c r="AG720" s="61"/>
      <c r="AH720" s="61"/>
      <c r="AI720" s="62">
        <v>22952</v>
      </c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2">
        <v>-3050</v>
      </c>
    </row>
    <row r="721" spans="1:67" x14ac:dyDescent="0.2">
      <c r="A721" s="57" t="s">
        <v>19</v>
      </c>
      <c r="B721" s="56" t="s">
        <v>19</v>
      </c>
      <c r="C721" s="56" t="s">
        <v>406</v>
      </c>
      <c r="D721" s="56">
        <v>1989</v>
      </c>
      <c r="E721" s="58">
        <v>1816845</v>
      </c>
      <c r="F721" s="58">
        <v>1768232</v>
      </c>
      <c r="G721" s="59">
        <v>1560066</v>
      </c>
      <c r="H721" s="59">
        <v>256779</v>
      </c>
      <c r="I721" s="60">
        <v>0</v>
      </c>
      <c r="J721" s="58">
        <v>-48613</v>
      </c>
      <c r="K721" s="62">
        <v>24535</v>
      </c>
      <c r="L721" s="61"/>
      <c r="M721" s="62">
        <v>2745</v>
      </c>
      <c r="N721" s="61"/>
      <c r="O721" s="61"/>
      <c r="P721" s="62">
        <v>76642</v>
      </c>
      <c r="Q721" s="61"/>
      <c r="R721" s="61"/>
      <c r="S721" s="61"/>
      <c r="T721" s="61"/>
      <c r="U721" s="61"/>
      <c r="V721" s="61"/>
      <c r="W721" s="62">
        <v>73282</v>
      </c>
      <c r="X721" s="61"/>
      <c r="Y721" s="61"/>
      <c r="Z721" s="61"/>
      <c r="AA721" s="62">
        <v>667568</v>
      </c>
      <c r="AB721" s="61"/>
      <c r="AC721" s="61"/>
      <c r="AD721" s="62">
        <v>262924</v>
      </c>
      <c r="AE721" s="61"/>
      <c r="AF721" s="62">
        <v>334938</v>
      </c>
      <c r="AG721" s="61"/>
      <c r="AH721" s="61"/>
      <c r="AI721" s="62">
        <v>117432</v>
      </c>
      <c r="AJ721" s="61"/>
      <c r="AK721" s="61"/>
      <c r="AL721" s="61"/>
      <c r="AM721" s="61"/>
      <c r="AN721" s="61"/>
      <c r="AO721" s="61"/>
      <c r="AP721" s="62">
        <v>13320</v>
      </c>
      <c r="AQ721" s="61"/>
      <c r="AR721" s="62">
        <v>10365</v>
      </c>
      <c r="AS721" s="61"/>
      <c r="AT721" s="61"/>
      <c r="AU721" s="61"/>
      <c r="AV721" s="61"/>
      <c r="AW721" s="61"/>
      <c r="AX721" s="61"/>
      <c r="AY721" s="62">
        <v>33400</v>
      </c>
      <c r="AZ721" s="61"/>
      <c r="BA721" s="62">
        <v>195591</v>
      </c>
      <c r="BB721" s="61"/>
      <c r="BC721" s="61"/>
      <c r="BD721" s="61"/>
      <c r="BE721" s="61"/>
      <c r="BF721" s="61"/>
      <c r="BG721" s="61"/>
      <c r="BH721" s="61"/>
      <c r="BI721" s="61"/>
      <c r="BJ721" s="61"/>
      <c r="BK721" s="62">
        <v>4103</v>
      </c>
      <c r="BL721" s="61"/>
      <c r="BM721" s="61"/>
      <c r="BN721" s="61"/>
      <c r="BO721" s="62">
        <v>-48613</v>
      </c>
    </row>
    <row r="722" spans="1:67" x14ac:dyDescent="0.2">
      <c r="A722" s="57" t="s">
        <v>19</v>
      </c>
      <c r="B722" s="56" t="s">
        <v>19</v>
      </c>
      <c r="C722" s="56" t="s">
        <v>406</v>
      </c>
      <c r="D722" s="56">
        <v>1990</v>
      </c>
      <c r="E722" s="58">
        <v>1958096</v>
      </c>
      <c r="F722" s="58">
        <v>1909483</v>
      </c>
      <c r="G722" s="59">
        <v>1692020</v>
      </c>
      <c r="H722" s="59">
        <v>266076</v>
      </c>
      <c r="I722" s="60">
        <v>0</v>
      </c>
      <c r="J722" s="58">
        <v>-48613</v>
      </c>
      <c r="K722" s="62">
        <v>24535</v>
      </c>
      <c r="L722" s="61"/>
      <c r="M722" s="62">
        <v>2745</v>
      </c>
      <c r="N722" s="61"/>
      <c r="O722" s="61"/>
      <c r="P722" s="62">
        <v>76642</v>
      </c>
      <c r="Q722" s="61"/>
      <c r="R722" s="61"/>
      <c r="S722" s="61"/>
      <c r="T722" s="61"/>
      <c r="U722" s="61"/>
      <c r="V722" s="61"/>
      <c r="W722" s="62">
        <v>73282</v>
      </c>
      <c r="X722" s="61"/>
      <c r="Y722" s="61"/>
      <c r="Z722" s="61"/>
      <c r="AA722" s="62">
        <v>706832</v>
      </c>
      <c r="AB722" s="61"/>
      <c r="AC722" s="61"/>
      <c r="AD722" s="62">
        <v>312432</v>
      </c>
      <c r="AE722" s="61"/>
      <c r="AF722" s="62">
        <v>369518</v>
      </c>
      <c r="AG722" s="61"/>
      <c r="AH722" s="61"/>
      <c r="AI722" s="62">
        <v>126034</v>
      </c>
      <c r="AJ722" s="61"/>
      <c r="AK722" s="61"/>
      <c r="AL722" s="61"/>
      <c r="AM722" s="61"/>
      <c r="AN722" s="61"/>
      <c r="AO722" s="61"/>
      <c r="AP722" s="62">
        <v>13569</v>
      </c>
      <c r="AQ722" s="61"/>
      <c r="AR722" s="62">
        <v>10365</v>
      </c>
      <c r="AS722" s="61"/>
      <c r="AT722" s="61"/>
      <c r="AU722" s="61"/>
      <c r="AV722" s="61"/>
      <c r="AW722" s="61"/>
      <c r="AX722" s="61"/>
      <c r="AY722" s="62">
        <v>33400</v>
      </c>
      <c r="AZ722" s="61"/>
      <c r="BA722" s="62">
        <v>204639</v>
      </c>
      <c r="BB722" s="61"/>
      <c r="BC722" s="61"/>
      <c r="BD722" s="61"/>
      <c r="BE722" s="61"/>
      <c r="BF722" s="61"/>
      <c r="BG722" s="61"/>
      <c r="BH722" s="61"/>
      <c r="BI722" s="61"/>
      <c r="BJ722" s="61"/>
      <c r="BK722" s="62">
        <v>4103</v>
      </c>
      <c r="BL722" s="61"/>
      <c r="BM722" s="61"/>
      <c r="BN722" s="61"/>
      <c r="BO722" s="62">
        <v>-48613</v>
      </c>
    </row>
    <row r="723" spans="1:67" x14ac:dyDescent="0.2">
      <c r="A723" s="57" t="s">
        <v>19</v>
      </c>
      <c r="B723" s="56" t="s">
        <v>19</v>
      </c>
      <c r="C723" s="56" t="s">
        <v>406</v>
      </c>
      <c r="D723" s="56">
        <v>1991</v>
      </c>
      <c r="E723" s="58">
        <v>2122347</v>
      </c>
      <c r="F723" s="58">
        <v>2073734</v>
      </c>
      <c r="G723" s="59">
        <v>1855218</v>
      </c>
      <c r="H723" s="59">
        <v>267129</v>
      </c>
      <c r="I723" s="60">
        <v>0</v>
      </c>
      <c r="J723" s="58">
        <v>-48613</v>
      </c>
      <c r="K723" s="62">
        <v>24535</v>
      </c>
      <c r="L723" s="61"/>
      <c r="M723" s="62">
        <v>2745</v>
      </c>
      <c r="N723" s="61"/>
      <c r="O723" s="61"/>
      <c r="P723" s="62">
        <v>76642</v>
      </c>
      <c r="Q723" s="61"/>
      <c r="R723" s="61"/>
      <c r="S723" s="61"/>
      <c r="T723" s="61"/>
      <c r="U723" s="61"/>
      <c r="V723" s="61"/>
      <c r="W723" s="62">
        <v>73282</v>
      </c>
      <c r="X723" s="61"/>
      <c r="Y723" s="61"/>
      <c r="Z723" s="61"/>
      <c r="AA723" s="62">
        <v>753768</v>
      </c>
      <c r="AB723" s="61"/>
      <c r="AC723" s="61"/>
      <c r="AD723" s="62">
        <v>369352</v>
      </c>
      <c r="AE723" s="61"/>
      <c r="AF723" s="62">
        <v>419410</v>
      </c>
      <c r="AG723" s="61"/>
      <c r="AH723" s="61"/>
      <c r="AI723" s="62">
        <v>135484</v>
      </c>
      <c r="AJ723" s="61"/>
      <c r="AK723" s="61"/>
      <c r="AL723" s="61"/>
      <c r="AM723" s="61"/>
      <c r="AN723" s="61"/>
      <c r="AO723" s="61"/>
      <c r="AP723" s="62">
        <v>14622</v>
      </c>
      <c r="AQ723" s="61"/>
      <c r="AR723" s="62">
        <v>10365</v>
      </c>
      <c r="AS723" s="61"/>
      <c r="AT723" s="61"/>
      <c r="AU723" s="61"/>
      <c r="AV723" s="61"/>
      <c r="AW723" s="61"/>
      <c r="AX723" s="61"/>
      <c r="AY723" s="62">
        <v>33400</v>
      </c>
      <c r="AZ723" s="61"/>
      <c r="BA723" s="62">
        <v>204639</v>
      </c>
      <c r="BB723" s="61"/>
      <c r="BC723" s="61"/>
      <c r="BD723" s="61"/>
      <c r="BE723" s="61"/>
      <c r="BF723" s="61"/>
      <c r="BG723" s="61"/>
      <c r="BH723" s="61"/>
      <c r="BI723" s="61"/>
      <c r="BJ723" s="61"/>
      <c r="BK723" s="62">
        <v>4103</v>
      </c>
      <c r="BL723" s="61"/>
      <c r="BM723" s="61"/>
      <c r="BN723" s="61"/>
      <c r="BO723" s="62">
        <v>-48613</v>
      </c>
    </row>
    <row r="724" spans="1:67" x14ac:dyDescent="0.2">
      <c r="A724" s="57" t="s">
        <v>19</v>
      </c>
      <c r="B724" s="56" t="s">
        <v>19</v>
      </c>
      <c r="C724" s="56" t="s">
        <v>406</v>
      </c>
      <c r="D724" s="56">
        <v>1992</v>
      </c>
      <c r="E724" s="58">
        <v>2308319</v>
      </c>
      <c r="F724" s="58">
        <v>2259706</v>
      </c>
      <c r="G724" s="59">
        <v>1993360</v>
      </c>
      <c r="H724" s="59">
        <v>314959</v>
      </c>
      <c r="I724" s="60">
        <v>0</v>
      </c>
      <c r="J724" s="58">
        <v>-48613</v>
      </c>
      <c r="K724" s="62">
        <v>24535</v>
      </c>
      <c r="L724" s="61"/>
      <c r="M724" s="62">
        <v>2745</v>
      </c>
      <c r="N724" s="61"/>
      <c r="O724" s="61"/>
      <c r="P724" s="62">
        <v>76642</v>
      </c>
      <c r="Q724" s="61"/>
      <c r="R724" s="61"/>
      <c r="S724" s="61"/>
      <c r="T724" s="61"/>
      <c r="U724" s="61"/>
      <c r="V724" s="61"/>
      <c r="W724" s="62">
        <v>73282</v>
      </c>
      <c r="X724" s="61"/>
      <c r="Y724" s="61"/>
      <c r="Z724" s="61"/>
      <c r="AA724" s="62">
        <v>824052</v>
      </c>
      <c r="AB724" s="61"/>
      <c r="AC724" s="61"/>
      <c r="AD724" s="62">
        <v>394651</v>
      </c>
      <c r="AE724" s="61"/>
      <c r="AF724" s="62">
        <v>454415</v>
      </c>
      <c r="AG724" s="61"/>
      <c r="AH724" s="61"/>
      <c r="AI724" s="62">
        <v>143038</v>
      </c>
      <c r="AJ724" s="61"/>
      <c r="AK724" s="61"/>
      <c r="AL724" s="61"/>
      <c r="AM724" s="61"/>
      <c r="AN724" s="61"/>
      <c r="AO724" s="61"/>
      <c r="AP724" s="62">
        <v>14784</v>
      </c>
      <c r="AQ724" s="61"/>
      <c r="AR724" s="62">
        <v>10365</v>
      </c>
      <c r="AS724" s="61"/>
      <c r="AT724" s="61"/>
      <c r="AU724" s="61"/>
      <c r="AV724" s="61"/>
      <c r="AW724" s="61"/>
      <c r="AX724" s="61"/>
      <c r="AY724" s="62">
        <v>33400</v>
      </c>
      <c r="AZ724" s="61"/>
      <c r="BA724" s="62">
        <v>252307</v>
      </c>
      <c r="BB724" s="61"/>
      <c r="BC724" s="61"/>
      <c r="BD724" s="61"/>
      <c r="BE724" s="61"/>
      <c r="BF724" s="61"/>
      <c r="BG724" s="61"/>
      <c r="BH724" s="61"/>
      <c r="BI724" s="61"/>
      <c r="BJ724" s="61"/>
      <c r="BK724" s="62">
        <v>4103</v>
      </c>
      <c r="BL724" s="61"/>
      <c r="BM724" s="61"/>
      <c r="BN724" s="61"/>
      <c r="BO724" s="62">
        <v>-48613</v>
      </c>
    </row>
    <row r="725" spans="1:67" x14ac:dyDescent="0.2">
      <c r="A725" s="57" t="s">
        <v>19</v>
      </c>
      <c r="B725" s="56" t="s">
        <v>19</v>
      </c>
      <c r="C725" s="56" t="s">
        <v>406</v>
      </c>
      <c r="D725" s="56">
        <v>1993</v>
      </c>
      <c r="E725" s="58">
        <v>2471656</v>
      </c>
      <c r="F725" s="58">
        <v>2423043</v>
      </c>
      <c r="G725" s="59">
        <v>2151151</v>
      </c>
      <c r="H725" s="59">
        <v>320505</v>
      </c>
      <c r="I725" s="60">
        <v>0</v>
      </c>
      <c r="J725" s="58">
        <v>-48613</v>
      </c>
      <c r="K725" s="62">
        <v>24535</v>
      </c>
      <c r="L725" s="61"/>
      <c r="M725" s="62">
        <v>2745</v>
      </c>
      <c r="N725" s="61"/>
      <c r="O725" s="61"/>
      <c r="P725" s="62">
        <v>76642</v>
      </c>
      <c r="Q725" s="61"/>
      <c r="R725" s="61"/>
      <c r="S725" s="61"/>
      <c r="T725" s="61"/>
      <c r="U725" s="61"/>
      <c r="V725" s="61"/>
      <c r="W725" s="62">
        <v>73282</v>
      </c>
      <c r="X725" s="61"/>
      <c r="Y725" s="61"/>
      <c r="Z725" s="61"/>
      <c r="AA725" s="62">
        <v>883783</v>
      </c>
      <c r="AB725" s="61"/>
      <c r="AC725" s="61"/>
      <c r="AD725" s="62">
        <v>456323</v>
      </c>
      <c r="AE725" s="61"/>
      <c r="AF725" s="62">
        <v>480581</v>
      </c>
      <c r="AG725" s="61"/>
      <c r="AH725" s="61"/>
      <c r="AI725" s="62">
        <v>153260</v>
      </c>
      <c r="AJ725" s="61"/>
      <c r="AK725" s="61"/>
      <c r="AL725" s="61"/>
      <c r="AM725" s="61"/>
      <c r="AN725" s="61"/>
      <c r="AO725" s="61"/>
      <c r="AP725" s="62">
        <v>17532</v>
      </c>
      <c r="AQ725" s="61"/>
      <c r="AR725" s="62">
        <v>10716</v>
      </c>
      <c r="AS725" s="61"/>
      <c r="AT725" s="61"/>
      <c r="AU725" s="61"/>
      <c r="AV725" s="61"/>
      <c r="AW725" s="61"/>
      <c r="AX725" s="61"/>
      <c r="AY725" s="62">
        <v>35847</v>
      </c>
      <c r="AZ725" s="61"/>
      <c r="BA725" s="62">
        <v>252307</v>
      </c>
      <c r="BB725" s="61"/>
      <c r="BC725" s="61"/>
      <c r="BD725" s="61"/>
      <c r="BE725" s="61"/>
      <c r="BF725" s="61"/>
      <c r="BG725" s="61"/>
      <c r="BH725" s="61"/>
      <c r="BI725" s="61"/>
      <c r="BJ725" s="61"/>
      <c r="BK725" s="62">
        <v>4103</v>
      </c>
      <c r="BL725" s="61"/>
      <c r="BM725" s="61"/>
      <c r="BN725" s="61"/>
      <c r="BO725" s="62">
        <v>-48613</v>
      </c>
    </row>
    <row r="726" spans="1:67" x14ac:dyDescent="0.2">
      <c r="A726" s="57" t="s">
        <v>19</v>
      </c>
      <c r="B726" s="56" t="s">
        <v>19</v>
      </c>
      <c r="C726" s="56" t="s">
        <v>406</v>
      </c>
      <c r="D726" s="56">
        <v>1994</v>
      </c>
      <c r="E726" s="58">
        <v>2604757</v>
      </c>
      <c r="F726" s="58">
        <v>2330119</v>
      </c>
      <c r="G726" s="59">
        <v>2280148</v>
      </c>
      <c r="H726" s="59">
        <v>324609</v>
      </c>
      <c r="I726" s="60">
        <v>0</v>
      </c>
      <c r="J726" s="58">
        <v>-274638</v>
      </c>
      <c r="K726" s="62">
        <v>24535</v>
      </c>
      <c r="L726" s="61"/>
      <c r="M726" s="62">
        <v>2745</v>
      </c>
      <c r="N726" s="61"/>
      <c r="O726" s="61"/>
      <c r="P726" s="62">
        <v>76642</v>
      </c>
      <c r="Q726" s="61"/>
      <c r="R726" s="61"/>
      <c r="S726" s="61"/>
      <c r="T726" s="61"/>
      <c r="U726" s="61"/>
      <c r="V726" s="61"/>
      <c r="W726" s="62">
        <v>73282</v>
      </c>
      <c r="X726" s="61"/>
      <c r="Y726" s="61"/>
      <c r="Z726" s="61"/>
      <c r="AA726" s="62">
        <v>938895</v>
      </c>
      <c r="AB726" s="61"/>
      <c r="AC726" s="61"/>
      <c r="AD726" s="62">
        <v>484489</v>
      </c>
      <c r="AE726" s="61"/>
      <c r="AF726" s="62">
        <v>522589</v>
      </c>
      <c r="AG726" s="61"/>
      <c r="AH726" s="61"/>
      <c r="AI726" s="62">
        <v>156971</v>
      </c>
      <c r="AJ726" s="61"/>
      <c r="AK726" s="61"/>
      <c r="AL726" s="61"/>
      <c r="AM726" s="61"/>
      <c r="AN726" s="61"/>
      <c r="AO726" s="61"/>
      <c r="AP726" s="62">
        <v>18175</v>
      </c>
      <c r="AQ726" s="61"/>
      <c r="AR726" s="62">
        <v>10716</v>
      </c>
      <c r="AS726" s="61"/>
      <c r="AT726" s="61"/>
      <c r="AU726" s="61"/>
      <c r="AV726" s="61"/>
      <c r="AW726" s="61"/>
      <c r="AX726" s="61"/>
      <c r="AY726" s="62">
        <v>39217</v>
      </c>
      <c r="AZ726" s="61"/>
      <c r="BA726" s="62">
        <v>252307</v>
      </c>
      <c r="BB726" s="61"/>
      <c r="BC726" s="61"/>
      <c r="BD726" s="61"/>
      <c r="BE726" s="61"/>
      <c r="BF726" s="61"/>
      <c r="BG726" s="61"/>
      <c r="BH726" s="61"/>
      <c r="BI726" s="61"/>
      <c r="BJ726" s="61"/>
      <c r="BK726" s="62">
        <v>4194</v>
      </c>
      <c r="BL726" s="61"/>
      <c r="BM726" s="61"/>
      <c r="BN726" s="61"/>
      <c r="BO726" s="62">
        <v>-274638</v>
      </c>
    </row>
    <row r="727" spans="1:67" x14ac:dyDescent="0.2">
      <c r="A727" s="57" t="s">
        <v>19</v>
      </c>
      <c r="B727" s="56" t="s">
        <v>19</v>
      </c>
      <c r="C727" s="56" t="s">
        <v>406</v>
      </c>
      <c r="D727" s="56">
        <v>1995</v>
      </c>
      <c r="E727" s="58">
        <v>2841497</v>
      </c>
      <c r="F727" s="58">
        <v>2554456</v>
      </c>
      <c r="G727" s="59">
        <v>2492202</v>
      </c>
      <c r="H727" s="59">
        <v>349295</v>
      </c>
      <c r="I727" s="60">
        <v>0</v>
      </c>
      <c r="J727" s="58">
        <v>-287041</v>
      </c>
      <c r="K727" s="62">
        <v>24535</v>
      </c>
      <c r="L727" s="61"/>
      <c r="M727" s="62">
        <v>2745</v>
      </c>
      <c r="N727" s="61"/>
      <c r="O727" s="61"/>
      <c r="P727" s="62">
        <v>120294</v>
      </c>
      <c r="Q727" s="61"/>
      <c r="R727" s="61"/>
      <c r="S727" s="61"/>
      <c r="T727" s="61"/>
      <c r="U727" s="61"/>
      <c r="V727" s="61"/>
      <c r="W727" s="62">
        <v>73282</v>
      </c>
      <c r="X727" s="61"/>
      <c r="Y727" s="61"/>
      <c r="Z727" s="61"/>
      <c r="AA727" s="62">
        <v>1005907</v>
      </c>
      <c r="AB727" s="61"/>
      <c r="AC727" s="61"/>
      <c r="AD727" s="62">
        <v>527446</v>
      </c>
      <c r="AE727" s="61"/>
      <c r="AF727" s="62">
        <v>575573</v>
      </c>
      <c r="AG727" s="61"/>
      <c r="AH727" s="61"/>
      <c r="AI727" s="62">
        <v>162420</v>
      </c>
      <c r="AJ727" s="61"/>
      <c r="AK727" s="61"/>
      <c r="AL727" s="61"/>
      <c r="AM727" s="61"/>
      <c r="AN727" s="61"/>
      <c r="AO727" s="61"/>
      <c r="AP727" s="62">
        <v>18749</v>
      </c>
      <c r="AQ727" s="61"/>
      <c r="AR727" s="62">
        <v>13550</v>
      </c>
      <c r="AS727" s="61"/>
      <c r="AT727" s="61"/>
      <c r="AU727" s="61"/>
      <c r="AV727" s="61"/>
      <c r="AW727" s="61"/>
      <c r="AX727" s="61"/>
      <c r="AY727" s="62">
        <v>40974</v>
      </c>
      <c r="AZ727" s="61"/>
      <c r="BA727" s="62">
        <v>271828</v>
      </c>
      <c r="BB727" s="61"/>
      <c r="BC727" s="61"/>
      <c r="BD727" s="61"/>
      <c r="BE727" s="61"/>
      <c r="BF727" s="61"/>
      <c r="BG727" s="61"/>
      <c r="BH727" s="61"/>
      <c r="BI727" s="61"/>
      <c r="BJ727" s="61"/>
      <c r="BK727" s="62">
        <v>4194</v>
      </c>
      <c r="BL727" s="61"/>
      <c r="BM727" s="61"/>
      <c r="BN727" s="61"/>
      <c r="BO727" s="62">
        <v>-287041</v>
      </c>
    </row>
    <row r="728" spans="1:67" x14ac:dyDescent="0.2">
      <c r="A728" s="57" t="s">
        <v>19</v>
      </c>
      <c r="B728" s="56" t="s">
        <v>19</v>
      </c>
      <c r="C728" s="56" t="s">
        <v>406</v>
      </c>
      <c r="D728" s="56">
        <v>1996</v>
      </c>
      <c r="E728" s="58">
        <v>2843925</v>
      </c>
      <c r="F728" s="58">
        <v>2576059</v>
      </c>
      <c r="G728" s="59">
        <v>2491996</v>
      </c>
      <c r="H728" s="59">
        <v>351929</v>
      </c>
      <c r="I728" s="60">
        <v>0</v>
      </c>
      <c r="J728" s="58">
        <v>-267866</v>
      </c>
      <c r="K728" s="62">
        <v>24535</v>
      </c>
      <c r="L728" s="61"/>
      <c r="M728" s="62">
        <v>2745</v>
      </c>
      <c r="N728" s="61"/>
      <c r="O728" s="61"/>
      <c r="P728" s="62">
        <v>120294</v>
      </c>
      <c r="Q728" s="61"/>
      <c r="R728" s="61"/>
      <c r="S728" s="61"/>
      <c r="T728" s="61"/>
      <c r="U728" s="61"/>
      <c r="V728" s="61"/>
      <c r="W728" s="62">
        <v>73282</v>
      </c>
      <c r="X728" s="61"/>
      <c r="Y728" s="61"/>
      <c r="Z728" s="61"/>
      <c r="AA728" s="62">
        <v>870151</v>
      </c>
      <c r="AB728" s="61"/>
      <c r="AC728" s="61"/>
      <c r="AD728" s="62">
        <v>583841</v>
      </c>
      <c r="AE728" s="61"/>
      <c r="AF728" s="62">
        <v>639905</v>
      </c>
      <c r="AG728" s="61"/>
      <c r="AH728" s="61"/>
      <c r="AI728" s="62">
        <v>177243</v>
      </c>
      <c r="AJ728" s="61"/>
      <c r="AK728" s="61"/>
      <c r="AL728" s="61"/>
      <c r="AM728" s="61"/>
      <c r="AN728" s="61"/>
      <c r="AO728" s="61"/>
      <c r="AP728" s="62">
        <v>19392</v>
      </c>
      <c r="AQ728" s="61"/>
      <c r="AR728" s="62">
        <v>13550</v>
      </c>
      <c r="AS728" s="61"/>
      <c r="AT728" s="61"/>
      <c r="AU728" s="61"/>
      <c r="AV728" s="61"/>
      <c r="AW728" s="61"/>
      <c r="AX728" s="61"/>
      <c r="AY728" s="62">
        <v>42965</v>
      </c>
      <c r="AZ728" s="61"/>
      <c r="BA728" s="62">
        <v>271828</v>
      </c>
      <c r="BB728" s="61"/>
      <c r="BC728" s="61"/>
      <c r="BD728" s="61"/>
      <c r="BE728" s="61"/>
      <c r="BF728" s="61"/>
      <c r="BG728" s="61"/>
      <c r="BH728" s="61"/>
      <c r="BI728" s="61"/>
      <c r="BJ728" s="61"/>
      <c r="BK728" s="62">
        <v>4194</v>
      </c>
      <c r="BL728" s="61"/>
      <c r="BM728" s="61"/>
      <c r="BN728" s="61"/>
      <c r="BO728" s="62">
        <v>-267866</v>
      </c>
    </row>
    <row r="729" spans="1:67" x14ac:dyDescent="0.2">
      <c r="A729" s="57" t="s">
        <v>19</v>
      </c>
      <c r="B729" s="56" t="s">
        <v>19</v>
      </c>
      <c r="C729" s="56" t="s">
        <v>406</v>
      </c>
      <c r="D729" s="56">
        <v>1997</v>
      </c>
      <c r="E729" s="58">
        <v>3109968</v>
      </c>
      <c r="F729" s="58">
        <v>2831614</v>
      </c>
      <c r="G729" s="59">
        <v>2750706</v>
      </c>
      <c r="H729" s="59">
        <v>359262</v>
      </c>
      <c r="I729" s="60">
        <v>0</v>
      </c>
      <c r="J729" s="58">
        <v>-278354</v>
      </c>
      <c r="K729" s="62">
        <v>24535</v>
      </c>
      <c r="L729" s="61"/>
      <c r="M729" s="62">
        <v>2745</v>
      </c>
      <c r="N729" s="61"/>
      <c r="O729" s="61"/>
      <c r="P729" s="62">
        <v>120294</v>
      </c>
      <c r="Q729" s="61"/>
      <c r="R729" s="61"/>
      <c r="S729" s="61"/>
      <c r="T729" s="61"/>
      <c r="U729" s="61"/>
      <c r="V729" s="61"/>
      <c r="W729" s="62">
        <v>73282</v>
      </c>
      <c r="X729" s="61"/>
      <c r="Y729" s="61"/>
      <c r="Z729" s="61"/>
      <c r="AA729" s="62">
        <v>1023885</v>
      </c>
      <c r="AB729" s="61"/>
      <c r="AC729" s="61"/>
      <c r="AD729" s="62">
        <v>633017</v>
      </c>
      <c r="AE729" s="61"/>
      <c r="AF729" s="62">
        <v>687067</v>
      </c>
      <c r="AG729" s="61"/>
      <c r="AH729" s="61"/>
      <c r="AI729" s="62">
        <v>185881</v>
      </c>
      <c r="AJ729" s="61"/>
      <c r="AK729" s="61"/>
      <c r="AL729" s="61"/>
      <c r="AM729" s="61"/>
      <c r="AN729" s="61"/>
      <c r="AO729" s="61"/>
      <c r="AP729" s="62">
        <v>20035</v>
      </c>
      <c r="AQ729" s="61"/>
      <c r="AR729" s="62">
        <v>13550</v>
      </c>
      <c r="AS729" s="61"/>
      <c r="AT729" s="61"/>
      <c r="AU729" s="61"/>
      <c r="AV729" s="61"/>
      <c r="AW729" s="61"/>
      <c r="AX729" s="61"/>
      <c r="AY729" s="62">
        <v>45125</v>
      </c>
      <c r="AZ729" s="61"/>
      <c r="BA729" s="62">
        <v>276358</v>
      </c>
      <c r="BB729" s="61"/>
      <c r="BC729" s="61"/>
      <c r="BD729" s="61"/>
      <c r="BE729" s="61"/>
      <c r="BF729" s="61"/>
      <c r="BG729" s="61"/>
      <c r="BH729" s="61"/>
      <c r="BI729" s="61"/>
      <c r="BJ729" s="61"/>
      <c r="BK729" s="62">
        <v>4194</v>
      </c>
      <c r="BL729" s="61"/>
      <c r="BM729" s="61"/>
      <c r="BN729" s="61"/>
      <c r="BO729" s="62">
        <v>-278354</v>
      </c>
    </row>
    <row r="730" spans="1:67" x14ac:dyDescent="0.2">
      <c r="A730" s="57" t="s">
        <v>19</v>
      </c>
      <c r="B730" s="56" t="s">
        <v>19</v>
      </c>
      <c r="C730" s="56" t="s">
        <v>406</v>
      </c>
      <c r="D730" s="56">
        <v>1998</v>
      </c>
      <c r="E730" s="58">
        <v>3483157</v>
      </c>
      <c r="F730" s="58">
        <v>3112807</v>
      </c>
      <c r="G730" s="59">
        <v>3118879</v>
      </c>
      <c r="H730" s="59">
        <v>364278</v>
      </c>
      <c r="I730" s="60">
        <v>0</v>
      </c>
      <c r="J730" s="58">
        <v>-370350</v>
      </c>
      <c r="K730" s="62">
        <v>24535</v>
      </c>
      <c r="L730" s="61"/>
      <c r="M730" s="62">
        <v>2745</v>
      </c>
      <c r="N730" s="61"/>
      <c r="O730" s="61"/>
      <c r="P730" s="62">
        <v>120294</v>
      </c>
      <c r="Q730" s="61"/>
      <c r="R730" s="61"/>
      <c r="S730" s="61"/>
      <c r="T730" s="61"/>
      <c r="U730" s="61"/>
      <c r="V730" s="61"/>
      <c r="W730" s="62">
        <v>73282</v>
      </c>
      <c r="X730" s="61"/>
      <c r="Y730" s="61"/>
      <c r="Z730" s="61"/>
      <c r="AA730" s="62">
        <v>1244596</v>
      </c>
      <c r="AB730" s="61"/>
      <c r="AC730" s="61"/>
      <c r="AD730" s="62">
        <v>683560</v>
      </c>
      <c r="AE730" s="61"/>
      <c r="AF730" s="62">
        <v>754912</v>
      </c>
      <c r="AG730" s="61"/>
      <c r="AH730" s="61"/>
      <c r="AI730" s="62">
        <v>214955</v>
      </c>
      <c r="AJ730" s="61"/>
      <c r="AK730" s="61"/>
      <c r="AL730" s="61"/>
      <c r="AM730" s="61"/>
      <c r="AN730" s="61"/>
      <c r="AO730" s="61"/>
      <c r="AP730" s="62">
        <v>20303</v>
      </c>
      <c r="AQ730" s="61"/>
      <c r="AR730" s="62">
        <v>15651</v>
      </c>
      <c r="AS730" s="61"/>
      <c r="AT730" s="61"/>
      <c r="AU730" s="61"/>
      <c r="AV730" s="61"/>
      <c r="AW730" s="61"/>
      <c r="AX730" s="61"/>
      <c r="AY730" s="62">
        <v>47751</v>
      </c>
      <c r="AZ730" s="61"/>
      <c r="BA730" s="62">
        <v>276358</v>
      </c>
      <c r="BB730" s="61"/>
      <c r="BC730" s="61"/>
      <c r="BD730" s="61"/>
      <c r="BE730" s="61"/>
      <c r="BF730" s="61"/>
      <c r="BG730" s="61"/>
      <c r="BH730" s="61"/>
      <c r="BI730" s="61"/>
      <c r="BJ730" s="61"/>
      <c r="BK730" s="62">
        <v>4215</v>
      </c>
      <c r="BL730" s="61"/>
      <c r="BM730" s="61"/>
      <c r="BN730" s="61"/>
      <c r="BO730" s="62">
        <v>-370350</v>
      </c>
    </row>
    <row r="731" spans="1:67" x14ac:dyDescent="0.2">
      <c r="A731" s="57" t="s">
        <v>19</v>
      </c>
      <c r="B731" s="56" t="s">
        <v>19</v>
      </c>
      <c r="C731" s="56" t="s">
        <v>407</v>
      </c>
      <c r="D731" s="56">
        <v>1989</v>
      </c>
      <c r="E731" s="58">
        <v>544002</v>
      </c>
      <c r="F731" s="58">
        <v>410160</v>
      </c>
      <c r="G731" s="59">
        <v>530560</v>
      </c>
      <c r="H731" s="59">
        <v>13442</v>
      </c>
      <c r="I731" s="60">
        <v>0</v>
      </c>
      <c r="J731" s="58">
        <v>-133842</v>
      </c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2">
        <v>272686</v>
      </c>
      <c r="AB731" s="61"/>
      <c r="AC731" s="61"/>
      <c r="AD731" s="62">
        <v>138956</v>
      </c>
      <c r="AE731" s="61"/>
      <c r="AF731" s="62">
        <v>79395</v>
      </c>
      <c r="AG731" s="61"/>
      <c r="AH731" s="61"/>
      <c r="AI731" s="62">
        <v>39523</v>
      </c>
      <c r="AJ731" s="61"/>
      <c r="AK731" s="61"/>
      <c r="AL731" s="61"/>
      <c r="AM731" s="61"/>
      <c r="AN731" s="61"/>
      <c r="AO731" s="61"/>
      <c r="AP731" s="61">
        <v>663</v>
      </c>
      <c r="AQ731" s="61"/>
      <c r="AR731" s="62">
        <v>7506</v>
      </c>
      <c r="AS731" s="61"/>
      <c r="AT731" s="61"/>
      <c r="AU731" s="61"/>
      <c r="AV731" s="62">
        <v>1186</v>
      </c>
      <c r="AW731" s="61"/>
      <c r="AX731" s="61"/>
      <c r="AY731" s="62">
        <v>3986</v>
      </c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>
        <v>101</v>
      </c>
      <c r="BL731" s="61"/>
      <c r="BM731" s="61"/>
      <c r="BN731" s="61"/>
      <c r="BO731" s="62">
        <v>-133842</v>
      </c>
    </row>
    <row r="732" spans="1:67" x14ac:dyDescent="0.2">
      <c r="A732" s="57" t="s">
        <v>19</v>
      </c>
      <c r="B732" s="56" t="s">
        <v>19</v>
      </c>
      <c r="C732" s="56" t="s">
        <v>407</v>
      </c>
      <c r="D732" s="56">
        <v>1990</v>
      </c>
      <c r="E732" s="58">
        <v>652906</v>
      </c>
      <c r="F732" s="58">
        <v>519064</v>
      </c>
      <c r="G732" s="59">
        <v>639464</v>
      </c>
      <c r="H732" s="59">
        <v>13442</v>
      </c>
      <c r="I732" s="60">
        <v>0</v>
      </c>
      <c r="J732" s="58">
        <v>-133842</v>
      </c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2">
        <v>286872</v>
      </c>
      <c r="AB732" s="61"/>
      <c r="AC732" s="61"/>
      <c r="AD732" s="62">
        <v>182371</v>
      </c>
      <c r="AE732" s="61"/>
      <c r="AF732" s="62">
        <v>125585</v>
      </c>
      <c r="AG732" s="61"/>
      <c r="AH732" s="61"/>
      <c r="AI732" s="62">
        <v>44636</v>
      </c>
      <c r="AJ732" s="61"/>
      <c r="AK732" s="61"/>
      <c r="AL732" s="61"/>
      <c r="AM732" s="61"/>
      <c r="AN732" s="61"/>
      <c r="AO732" s="61"/>
      <c r="AP732" s="61">
        <v>663</v>
      </c>
      <c r="AQ732" s="61"/>
      <c r="AR732" s="62">
        <v>7506</v>
      </c>
      <c r="AS732" s="61"/>
      <c r="AT732" s="61"/>
      <c r="AU732" s="61"/>
      <c r="AV732" s="62">
        <v>1186</v>
      </c>
      <c r="AW732" s="61"/>
      <c r="AX732" s="61"/>
      <c r="AY732" s="62">
        <v>3986</v>
      </c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>
        <v>101</v>
      </c>
      <c r="BL732" s="61"/>
      <c r="BM732" s="61"/>
      <c r="BN732" s="61"/>
      <c r="BO732" s="62">
        <v>-133842</v>
      </c>
    </row>
    <row r="733" spans="1:67" x14ac:dyDescent="0.2">
      <c r="A733" s="57" t="s">
        <v>19</v>
      </c>
      <c r="B733" s="56" t="s">
        <v>19</v>
      </c>
      <c r="C733" s="56" t="s">
        <v>407</v>
      </c>
      <c r="D733" s="56">
        <v>1991</v>
      </c>
      <c r="E733" s="58">
        <v>681859</v>
      </c>
      <c r="F733" s="58">
        <v>548017</v>
      </c>
      <c r="G733" s="59">
        <v>667008</v>
      </c>
      <c r="H733" s="59">
        <v>14851</v>
      </c>
      <c r="I733" s="60">
        <v>0</v>
      </c>
      <c r="J733" s="58">
        <v>-133842</v>
      </c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2">
        <v>308049</v>
      </c>
      <c r="AB733" s="61"/>
      <c r="AC733" s="61"/>
      <c r="AD733" s="62">
        <v>183957</v>
      </c>
      <c r="AE733" s="61"/>
      <c r="AF733" s="62">
        <v>127960</v>
      </c>
      <c r="AG733" s="61"/>
      <c r="AH733" s="61"/>
      <c r="AI733" s="62">
        <v>47042</v>
      </c>
      <c r="AJ733" s="61"/>
      <c r="AK733" s="61"/>
      <c r="AL733" s="61"/>
      <c r="AM733" s="61"/>
      <c r="AN733" s="61"/>
      <c r="AO733" s="61"/>
      <c r="AP733" s="62">
        <v>1322</v>
      </c>
      <c r="AQ733" s="61"/>
      <c r="AR733" s="62">
        <v>7506</v>
      </c>
      <c r="AS733" s="61"/>
      <c r="AT733" s="61"/>
      <c r="AU733" s="61"/>
      <c r="AV733" s="62">
        <v>1186</v>
      </c>
      <c r="AW733" s="61"/>
      <c r="AX733" s="61"/>
      <c r="AY733" s="62">
        <v>4736</v>
      </c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>
        <v>101</v>
      </c>
      <c r="BL733" s="61"/>
      <c r="BM733" s="61"/>
      <c r="BN733" s="61"/>
      <c r="BO733" s="62">
        <v>-133842</v>
      </c>
    </row>
    <row r="734" spans="1:67" x14ac:dyDescent="0.2">
      <c r="A734" s="57" t="s">
        <v>19</v>
      </c>
      <c r="B734" s="56" t="s">
        <v>19</v>
      </c>
      <c r="C734" s="56" t="s">
        <v>407</v>
      </c>
      <c r="D734" s="56">
        <v>1992</v>
      </c>
      <c r="E734" s="58">
        <v>713869</v>
      </c>
      <c r="F734" s="58">
        <v>580027</v>
      </c>
      <c r="G734" s="59">
        <v>680959</v>
      </c>
      <c r="H734" s="59">
        <v>32910</v>
      </c>
      <c r="I734" s="60">
        <v>0</v>
      </c>
      <c r="J734" s="58">
        <v>-133842</v>
      </c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2">
        <v>319870</v>
      </c>
      <c r="AB734" s="61"/>
      <c r="AC734" s="61"/>
      <c r="AD734" s="62">
        <v>183957</v>
      </c>
      <c r="AE734" s="61"/>
      <c r="AF734" s="62">
        <v>128679</v>
      </c>
      <c r="AG734" s="61"/>
      <c r="AH734" s="61"/>
      <c r="AI734" s="62">
        <v>48453</v>
      </c>
      <c r="AJ734" s="61"/>
      <c r="AK734" s="61"/>
      <c r="AL734" s="61"/>
      <c r="AM734" s="61"/>
      <c r="AN734" s="61"/>
      <c r="AO734" s="61"/>
      <c r="AP734" s="62">
        <v>1322</v>
      </c>
      <c r="AQ734" s="61"/>
      <c r="AR734" s="62">
        <v>14032</v>
      </c>
      <c r="AS734" s="61"/>
      <c r="AT734" s="61"/>
      <c r="AU734" s="61"/>
      <c r="AV734" s="61"/>
      <c r="AW734" s="61"/>
      <c r="AX734" s="61"/>
      <c r="AY734" s="62">
        <v>4736</v>
      </c>
      <c r="AZ734" s="61"/>
      <c r="BA734" s="62">
        <v>12719</v>
      </c>
      <c r="BB734" s="61"/>
      <c r="BC734" s="61"/>
      <c r="BD734" s="61"/>
      <c r="BE734" s="61"/>
      <c r="BF734" s="61"/>
      <c r="BG734" s="61"/>
      <c r="BH734" s="61"/>
      <c r="BI734" s="61"/>
      <c r="BJ734" s="61"/>
      <c r="BK734" s="61">
        <v>101</v>
      </c>
      <c r="BL734" s="61"/>
      <c r="BM734" s="61"/>
      <c r="BN734" s="61"/>
      <c r="BO734" s="62">
        <v>-133842</v>
      </c>
    </row>
    <row r="735" spans="1:67" x14ac:dyDescent="0.2">
      <c r="A735" s="57" t="s">
        <v>19</v>
      </c>
      <c r="B735" s="56" t="s">
        <v>19</v>
      </c>
      <c r="C735" s="56" t="s">
        <v>407</v>
      </c>
      <c r="D735" s="56">
        <v>1993</v>
      </c>
      <c r="E735" s="58">
        <v>767834</v>
      </c>
      <c r="F735" s="58">
        <v>633992</v>
      </c>
      <c r="G735" s="59">
        <v>732450</v>
      </c>
      <c r="H735" s="59">
        <v>35384</v>
      </c>
      <c r="I735" s="60">
        <v>0</v>
      </c>
      <c r="J735" s="58">
        <v>-133842</v>
      </c>
      <c r="K735" s="61"/>
      <c r="L735" s="61"/>
      <c r="M735" s="62">
        <v>1402</v>
      </c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2">
        <v>350702</v>
      </c>
      <c r="AB735" s="61"/>
      <c r="AC735" s="61"/>
      <c r="AD735" s="62">
        <v>185664</v>
      </c>
      <c r="AE735" s="61"/>
      <c r="AF735" s="62">
        <v>142253</v>
      </c>
      <c r="AG735" s="61"/>
      <c r="AH735" s="61"/>
      <c r="AI735" s="62">
        <v>52429</v>
      </c>
      <c r="AJ735" s="61"/>
      <c r="AK735" s="61"/>
      <c r="AL735" s="61"/>
      <c r="AM735" s="61"/>
      <c r="AN735" s="61"/>
      <c r="AO735" s="61"/>
      <c r="AP735" s="62">
        <v>1322</v>
      </c>
      <c r="AQ735" s="61"/>
      <c r="AR735" s="62">
        <v>15048</v>
      </c>
      <c r="AS735" s="61"/>
      <c r="AT735" s="61"/>
      <c r="AU735" s="61"/>
      <c r="AV735" s="61"/>
      <c r="AW735" s="61"/>
      <c r="AX735" s="61"/>
      <c r="AY735" s="62">
        <v>4736</v>
      </c>
      <c r="AZ735" s="61"/>
      <c r="BA735" s="62">
        <v>14177</v>
      </c>
      <c r="BB735" s="61"/>
      <c r="BC735" s="61"/>
      <c r="BD735" s="61"/>
      <c r="BE735" s="61"/>
      <c r="BF735" s="61"/>
      <c r="BG735" s="61"/>
      <c r="BH735" s="61"/>
      <c r="BI735" s="61"/>
      <c r="BJ735" s="61"/>
      <c r="BK735" s="61">
        <v>101</v>
      </c>
      <c r="BL735" s="61"/>
      <c r="BM735" s="61"/>
      <c r="BN735" s="61"/>
      <c r="BO735" s="62">
        <v>-133842</v>
      </c>
    </row>
    <row r="736" spans="1:67" x14ac:dyDescent="0.2">
      <c r="A736" s="57" t="s">
        <v>19</v>
      </c>
      <c r="B736" s="56" t="s">
        <v>19</v>
      </c>
      <c r="C736" s="56" t="s">
        <v>407</v>
      </c>
      <c r="D736" s="56">
        <v>1994</v>
      </c>
      <c r="E736" s="58">
        <v>794626</v>
      </c>
      <c r="F736" s="58">
        <v>497782</v>
      </c>
      <c r="G736" s="59">
        <v>759242</v>
      </c>
      <c r="H736" s="59">
        <v>35384</v>
      </c>
      <c r="I736" s="60">
        <v>0</v>
      </c>
      <c r="J736" s="58">
        <v>-296844</v>
      </c>
      <c r="K736" s="61"/>
      <c r="L736" s="61"/>
      <c r="M736" s="62">
        <v>1402</v>
      </c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2">
        <v>365546</v>
      </c>
      <c r="AB736" s="61"/>
      <c r="AC736" s="61"/>
      <c r="AD736" s="62">
        <v>188419</v>
      </c>
      <c r="AE736" s="61"/>
      <c r="AF736" s="62">
        <v>149533</v>
      </c>
      <c r="AG736" s="61"/>
      <c r="AH736" s="61"/>
      <c r="AI736" s="62">
        <v>54342</v>
      </c>
      <c r="AJ736" s="61"/>
      <c r="AK736" s="61"/>
      <c r="AL736" s="61"/>
      <c r="AM736" s="61"/>
      <c r="AN736" s="61"/>
      <c r="AO736" s="61"/>
      <c r="AP736" s="62">
        <v>1322</v>
      </c>
      <c r="AQ736" s="61"/>
      <c r="AR736" s="62">
        <v>15048</v>
      </c>
      <c r="AS736" s="61"/>
      <c r="AT736" s="61"/>
      <c r="AU736" s="61"/>
      <c r="AV736" s="61"/>
      <c r="AW736" s="61"/>
      <c r="AX736" s="61"/>
      <c r="AY736" s="62">
        <v>4736</v>
      </c>
      <c r="AZ736" s="61"/>
      <c r="BA736" s="62">
        <v>14177</v>
      </c>
      <c r="BB736" s="61"/>
      <c r="BC736" s="61"/>
      <c r="BD736" s="61"/>
      <c r="BE736" s="61"/>
      <c r="BF736" s="61"/>
      <c r="BG736" s="61"/>
      <c r="BH736" s="61"/>
      <c r="BI736" s="61"/>
      <c r="BJ736" s="61"/>
      <c r="BK736" s="61">
        <v>101</v>
      </c>
      <c r="BL736" s="61"/>
      <c r="BM736" s="61"/>
      <c r="BN736" s="61"/>
      <c r="BO736" s="62">
        <v>-296844</v>
      </c>
    </row>
    <row r="737" spans="1:67" x14ac:dyDescent="0.2">
      <c r="A737" s="57" t="s">
        <v>19</v>
      </c>
      <c r="B737" s="56" t="s">
        <v>19</v>
      </c>
      <c r="C737" s="56" t="s">
        <v>407</v>
      </c>
      <c r="D737" s="56">
        <v>1995</v>
      </c>
      <c r="E737" s="58">
        <v>817669</v>
      </c>
      <c r="F737" s="58">
        <v>517225</v>
      </c>
      <c r="G737" s="59">
        <v>781097</v>
      </c>
      <c r="H737" s="59">
        <v>36572</v>
      </c>
      <c r="I737" s="60">
        <v>0</v>
      </c>
      <c r="J737" s="58">
        <v>-300444</v>
      </c>
      <c r="K737" s="61"/>
      <c r="L737" s="61"/>
      <c r="M737" s="62">
        <v>1402</v>
      </c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2">
        <v>377634</v>
      </c>
      <c r="AB737" s="61"/>
      <c r="AC737" s="61"/>
      <c r="AD737" s="62">
        <v>192072</v>
      </c>
      <c r="AE737" s="61"/>
      <c r="AF737" s="62">
        <v>153032</v>
      </c>
      <c r="AG737" s="61"/>
      <c r="AH737" s="61"/>
      <c r="AI737" s="62">
        <v>56957</v>
      </c>
      <c r="AJ737" s="61"/>
      <c r="AK737" s="61"/>
      <c r="AL737" s="61"/>
      <c r="AM737" s="61"/>
      <c r="AN737" s="61"/>
      <c r="AO737" s="61"/>
      <c r="AP737" s="62">
        <v>1322</v>
      </c>
      <c r="AQ737" s="61"/>
      <c r="AR737" s="62">
        <v>15048</v>
      </c>
      <c r="AS737" s="61"/>
      <c r="AT737" s="61"/>
      <c r="AU737" s="61"/>
      <c r="AV737" s="61"/>
      <c r="AW737" s="61"/>
      <c r="AX737" s="61"/>
      <c r="AY737" s="62">
        <v>5924</v>
      </c>
      <c r="AZ737" s="61"/>
      <c r="BA737" s="62">
        <v>14177</v>
      </c>
      <c r="BB737" s="61"/>
      <c r="BC737" s="61"/>
      <c r="BD737" s="61"/>
      <c r="BE737" s="61"/>
      <c r="BF737" s="61"/>
      <c r="BG737" s="61"/>
      <c r="BH737" s="61"/>
      <c r="BI737" s="61"/>
      <c r="BJ737" s="61"/>
      <c r="BK737" s="61">
        <v>101</v>
      </c>
      <c r="BL737" s="61"/>
      <c r="BM737" s="61"/>
      <c r="BN737" s="61"/>
      <c r="BO737" s="62">
        <v>-300444</v>
      </c>
    </row>
    <row r="738" spans="1:67" x14ac:dyDescent="0.2">
      <c r="A738" s="57" t="s">
        <v>19</v>
      </c>
      <c r="B738" s="56" t="s">
        <v>19</v>
      </c>
      <c r="C738" s="56" t="s">
        <v>407</v>
      </c>
      <c r="D738" s="56">
        <v>1996</v>
      </c>
      <c r="E738" s="58">
        <v>868906</v>
      </c>
      <c r="F738" s="58">
        <v>560462</v>
      </c>
      <c r="G738" s="59">
        <v>832334</v>
      </c>
      <c r="H738" s="59">
        <v>36572</v>
      </c>
      <c r="I738" s="60">
        <v>0</v>
      </c>
      <c r="J738" s="58">
        <v>-308444</v>
      </c>
      <c r="K738" s="61"/>
      <c r="L738" s="61"/>
      <c r="M738" s="62">
        <v>1402</v>
      </c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2">
        <v>405515</v>
      </c>
      <c r="AB738" s="61"/>
      <c r="AC738" s="61"/>
      <c r="AD738" s="62">
        <v>195446</v>
      </c>
      <c r="AE738" s="61"/>
      <c r="AF738" s="62">
        <v>172172</v>
      </c>
      <c r="AG738" s="61"/>
      <c r="AH738" s="61"/>
      <c r="AI738" s="62">
        <v>57799</v>
      </c>
      <c r="AJ738" s="61"/>
      <c r="AK738" s="61"/>
      <c r="AL738" s="61"/>
      <c r="AM738" s="61"/>
      <c r="AN738" s="61"/>
      <c r="AO738" s="61"/>
      <c r="AP738" s="62">
        <v>1322</v>
      </c>
      <c r="AQ738" s="61"/>
      <c r="AR738" s="62">
        <v>15048</v>
      </c>
      <c r="AS738" s="61"/>
      <c r="AT738" s="61"/>
      <c r="AU738" s="61"/>
      <c r="AV738" s="61"/>
      <c r="AW738" s="61"/>
      <c r="AX738" s="61"/>
      <c r="AY738" s="62">
        <v>5924</v>
      </c>
      <c r="AZ738" s="61"/>
      <c r="BA738" s="62">
        <v>14177</v>
      </c>
      <c r="BB738" s="61"/>
      <c r="BC738" s="61"/>
      <c r="BD738" s="61"/>
      <c r="BE738" s="61"/>
      <c r="BF738" s="61"/>
      <c r="BG738" s="61"/>
      <c r="BH738" s="61"/>
      <c r="BI738" s="61"/>
      <c r="BJ738" s="61"/>
      <c r="BK738" s="61">
        <v>101</v>
      </c>
      <c r="BL738" s="61"/>
      <c r="BM738" s="61"/>
      <c r="BN738" s="61"/>
      <c r="BO738" s="62">
        <v>-308444</v>
      </c>
    </row>
    <row r="739" spans="1:67" x14ac:dyDescent="0.2">
      <c r="A739" s="57" t="s">
        <v>19</v>
      </c>
      <c r="B739" s="56" t="s">
        <v>19</v>
      </c>
      <c r="C739" s="56" t="s">
        <v>407</v>
      </c>
      <c r="D739" s="56">
        <v>1997</v>
      </c>
      <c r="E739" s="58">
        <v>924982</v>
      </c>
      <c r="F739" s="58">
        <v>609738</v>
      </c>
      <c r="G739" s="59">
        <v>888410</v>
      </c>
      <c r="H739" s="59">
        <v>36572</v>
      </c>
      <c r="I739" s="60">
        <v>0</v>
      </c>
      <c r="J739" s="58">
        <v>-315244</v>
      </c>
      <c r="K739" s="61"/>
      <c r="L739" s="61"/>
      <c r="M739" s="62">
        <v>1402</v>
      </c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2">
        <v>448616</v>
      </c>
      <c r="AB739" s="61"/>
      <c r="AC739" s="61"/>
      <c r="AD739" s="62">
        <v>196714</v>
      </c>
      <c r="AE739" s="61"/>
      <c r="AF739" s="62">
        <v>182192</v>
      </c>
      <c r="AG739" s="61"/>
      <c r="AH739" s="61"/>
      <c r="AI739" s="62">
        <v>59486</v>
      </c>
      <c r="AJ739" s="61"/>
      <c r="AK739" s="61"/>
      <c r="AL739" s="61"/>
      <c r="AM739" s="61"/>
      <c r="AN739" s="61"/>
      <c r="AO739" s="61"/>
      <c r="AP739" s="62">
        <v>1322</v>
      </c>
      <c r="AQ739" s="61"/>
      <c r="AR739" s="62">
        <v>15048</v>
      </c>
      <c r="AS739" s="61"/>
      <c r="AT739" s="61"/>
      <c r="AU739" s="61"/>
      <c r="AV739" s="61"/>
      <c r="AW739" s="61"/>
      <c r="AX739" s="61"/>
      <c r="AY739" s="62">
        <v>5924</v>
      </c>
      <c r="AZ739" s="61"/>
      <c r="BA739" s="62">
        <v>14177</v>
      </c>
      <c r="BB739" s="61"/>
      <c r="BC739" s="61"/>
      <c r="BD739" s="61"/>
      <c r="BE739" s="61"/>
      <c r="BF739" s="61"/>
      <c r="BG739" s="61"/>
      <c r="BH739" s="61"/>
      <c r="BI739" s="61"/>
      <c r="BJ739" s="61"/>
      <c r="BK739" s="61">
        <v>101</v>
      </c>
      <c r="BL739" s="61"/>
      <c r="BM739" s="61"/>
      <c r="BN739" s="61"/>
      <c r="BO739" s="62">
        <v>-315244</v>
      </c>
    </row>
    <row r="740" spans="1:67" x14ac:dyDescent="0.2">
      <c r="A740" s="57" t="s">
        <v>19</v>
      </c>
      <c r="B740" s="56" t="s">
        <v>19</v>
      </c>
      <c r="C740" s="56" t="s">
        <v>408</v>
      </c>
      <c r="D740" s="56">
        <v>1989</v>
      </c>
      <c r="E740" s="58">
        <v>719730</v>
      </c>
      <c r="F740" s="58">
        <v>715024</v>
      </c>
      <c r="G740" s="59">
        <v>584668</v>
      </c>
      <c r="H740" s="59">
        <v>135062</v>
      </c>
      <c r="I740" s="60">
        <v>0</v>
      </c>
      <c r="J740" s="58">
        <v>-4706</v>
      </c>
      <c r="K740" s="61">
        <v>444</v>
      </c>
      <c r="L740" s="61"/>
      <c r="M740" s="61"/>
      <c r="N740" s="61"/>
      <c r="O740" s="61"/>
      <c r="P740" s="61"/>
      <c r="Q740" s="61">
        <v>300</v>
      </c>
      <c r="R740" s="61"/>
      <c r="S740" s="61"/>
      <c r="T740" s="61"/>
      <c r="U740" s="61"/>
      <c r="V740" s="61"/>
      <c r="W740" s="62">
        <v>61078</v>
      </c>
      <c r="X740" s="61"/>
      <c r="Y740" s="61"/>
      <c r="Z740" s="61"/>
      <c r="AA740" s="62">
        <v>205872</v>
      </c>
      <c r="AB740" s="61"/>
      <c r="AC740" s="61"/>
      <c r="AD740" s="62">
        <v>117151</v>
      </c>
      <c r="AE740" s="61"/>
      <c r="AF740" s="62">
        <v>108237</v>
      </c>
      <c r="AG740" s="61"/>
      <c r="AH740" s="61"/>
      <c r="AI740" s="62">
        <v>91586</v>
      </c>
      <c r="AJ740" s="61"/>
      <c r="AK740" s="61"/>
      <c r="AL740" s="61"/>
      <c r="AM740" s="61"/>
      <c r="AN740" s="61"/>
      <c r="AO740" s="61"/>
      <c r="AP740" s="62">
        <v>2955</v>
      </c>
      <c r="AQ740" s="61"/>
      <c r="AR740" s="62">
        <v>24586</v>
      </c>
      <c r="AS740" s="61"/>
      <c r="AT740" s="61"/>
      <c r="AU740" s="61"/>
      <c r="AV740" s="61"/>
      <c r="AW740" s="61"/>
      <c r="AX740" s="61"/>
      <c r="AY740" s="62">
        <v>19723</v>
      </c>
      <c r="AZ740" s="61"/>
      <c r="BA740" s="62">
        <v>85425</v>
      </c>
      <c r="BB740" s="61"/>
      <c r="BC740" s="61"/>
      <c r="BD740" s="61"/>
      <c r="BE740" s="61"/>
      <c r="BF740" s="61"/>
      <c r="BG740" s="61"/>
      <c r="BH740" s="61"/>
      <c r="BI740" s="61"/>
      <c r="BJ740" s="61"/>
      <c r="BK740" s="62">
        <v>2373</v>
      </c>
      <c r="BL740" s="61"/>
      <c r="BM740" s="61"/>
      <c r="BN740" s="61"/>
      <c r="BO740" s="62">
        <v>-4706</v>
      </c>
    </row>
    <row r="741" spans="1:67" x14ac:dyDescent="0.2">
      <c r="A741" s="57" t="s">
        <v>19</v>
      </c>
      <c r="B741" s="56" t="s">
        <v>19</v>
      </c>
      <c r="C741" s="56" t="s">
        <v>408</v>
      </c>
      <c r="D741" s="56">
        <v>1990</v>
      </c>
      <c r="E741" s="58">
        <v>826476</v>
      </c>
      <c r="F741" s="58">
        <v>821770</v>
      </c>
      <c r="G741" s="59">
        <v>674227</v>
      </c>
      <c r="H741" s="59">
        <v>152249</v>
      </c>
      <c r="I741" s="60">
        <v>0</v>
      </c>
      <c r="J741" s="58">
        <v>-4706</v>
      </c>
      <c r="K741" s="61">
        <v>444</v>
      </c>
      <c r="L741" s="61"/>
      <c r="M741" s="61"/>
      <c r="N741" s="61"/>
      <c r="O741" s="61"/>
      <c r="P741" s="61"/>
      <c r="Q741" s="61">
        <v>300</v>
      </c>
      <c r="R741" s="61"/>
      <c r="S741" s="61"/>
      <c r="T741" s="61"/>
      <c r="U741" s="61"/>
      <c r="V741" s="61"/>
      <c r="W741" s="62">
        <v>61078</v>
      </c>
      <c r="X741" s="61"/>
      <c r="Y741" s="61"/>
      <c r="Z741" s="61"/>
      <c r="AA741" s="62">
        <v>277518</v>
      </c>
      <c r="AB741" s="61"/>
      <c r="AC741" s="61"/>
      <c r="AD741" s="62">
        <v>129625</v>
      </c>
      <c r="AE741" s="61"/>
      <c r="AF741" s="62">
        <v>111706</v>
      </c>
      <c r="AG741" s="61"/>
      <c r="AH741" s="61"/>
      <c r="AI741" s="62">
        <v>93556</v>
      </c>
      <c r="AJ741" s="61"/>
      <c r="AK741" s="61"/>
      <c r="AL741" s="61"/>
      <c r="AM741" s="61"/>
      <c r="AN741" s="61"/>
      <c r="AO741" s="61"/>
      <c r="AP741" s="62">
        <v>2955</v>
      </c>
      <c r="AQ741" s="61"/>
      <c r="AR741" s="62">
        <v>40386</v>
      </c>
      <c r="AS741" s="61"/>
      <c r="AT741" s="61"/>
      <c r="AU741" s="61"/>
      <c r="AV741" s="61"/>
      <c r="AW741" s="61"/>
      <c r="AX741" s="61"/>
      <c r="AY741" s="62">
        <v>21110</v>
      </c>
      <c r="AZ741" s="61"/>
      <c r="BA741" s="62">
        <v>85425</v>
      </c>
      <c r="BB741" s="61"/>
      <c r="BC741" s="61"/>
      <c r="BD741" s="61"/>
      <c r="BE741" s="61"/>
      <c r="BF741" s="61"/>
      <c r="BG741" s="61"/>
      <c r="BH741" s="61"/>
      <c r="BI741" s="61"/>
      <c r="BJ741" s="61"/>
      <c r="BK741" s="62">
        <v>2373</v>
      </c>
      <c r="BL741" s="61"/>
      <c r="BM741" s="61"/>
      <c r="BN741" s="61"/>
      <c r="BO741" s="62">
        <v>-4706</v>
      </c>
    </row>
    <row r="742" spans="1:67" x14ac:dyDescent="0.2">
      <c r="A742" s="57" t="s">
        <v>19</v>
      </c>
      <c r="B742" s="56" t="s">
        <v>19</v>
      </c>
      <c r="C742" s="56" t="s">
        <v>408</v>
      </c>
      <c r="D742" s="56">
        <v>1991</v>
      </c>
      <c r="E742" s="58">
        <v>788605</v>
      </c>
      <c r="F742" s="58">
        <v>783899</v>
      </c>
      <c r="G742" s="59">
        <v>632965</v>
      </c>
      <c r="H742" s="59">
        <v>155640</v>
      </c>
      <c r="I742" s="60">
        <v>0</v>
      </c>
      <c r="J742" s="58">
        <v>-4706</v>
      </c>
      <c r="K742" s="61">
        <v>444</v>
      </c>
      <c r="L742" s="61"/>
      <c r="M742" s="61"/>
      <c r="N742" s="61"/>
      <c r="O742" s="61"/>
      <c r="P742" s="61"/>
      <c r="Q742" s="61">
        <v>300</v>
      </c>
      <c r="R742" s="61"/>
      <c r="S742" s="61"/>
      <c r="T742" s="61"/>
      <c r="U742" s="61"/>
      <c r="V742" s="61"/>
      <c r="W742" s="62">
        <v>61078</v>
      </c>
      <c r="X742" s="61"/>
      <c r="Y742" s="61"/>
      <c r="Z742" s="61"/>
      <c r="AA742" s="62">
        <v>292257</v>
      </c>
      <c r="AB742" s="61"/>
      <c r="AC742" s="61"/>
      <c r="AD742" s="62">
        <v>132838</v>
      </c>
      <c r="AE742" s="61"/>
      <c r="AF742" s="62">
        <v>50377</v>
      </c>
      <c r="AG742" s="61"/>
      <c r="AH742" s="61"/>
      <c r="AI742" s="62">
        <v>95671</v>
      </c>
      <c r="AJ742" s="61"/>
      <c r="AK742" s="61"/>
      <c r="AL742" s="61"/>
      <c r="AM742" s="61"/>
      <c r="AN742" s="61"/>
      <c r="AO742" s="61"/>
      <c r="AP742" s="62">
        <v>4834</v>
      </c>
      <c r="AQ742" s="61"/>
      <c r="AR742" s="62">
        <v>40386</v>
      </c>
      <c r="AS742" s="61"/>
      <c r="AT742" s="61"/>
      <c r="AU742" s="61"/>
      <c r="AV742" s="61"/>
      <c r="AW742" s="61"/>
      <c r="AX742" s="61"/>
      <c r="AY742" s="62">
        <v>22622</v>
      </c>
      <c r="AZ742" s="61"/>
      <c r="BA742" s="62">
        <v>85425</v>
      </c>
      <c r="BB742" s="61"/>
      <c r="BC742" s="61"/>
      <c r="BD742" s="61"/>
      <c r="BE742" s="61"/>
      <c r="BF742" s="61"/>
      <c r="BG742" s="61"/>
      <c r="BH742" s="61"/>
      <c r="BI742" s="61"/>
      <c r="BJ742" s="61"/>
      <c r="BK742" s="62">
        <v>2373</v>
      </c>
      <c r="BL742" s="61"/>
      <c r="BM742" s="61"/>
      <c r="BN742" s="61"/>
      <c r="BO742" s="62">
        <v>-4706</v>
      </c>
    </row>
    <row r="743" spans="1:67" x14ac:dyDescent="0.2">
      <c r="A743" s="57" t="s">
        <v>19</v>
      </c>
      <c r="B743" s="56" t="s">
        <v>19</v>
      </c>
      <c r="C743" s="56" t="s">
        <v>408</v>
      </c>
      <c r="D743" s="56">
        <v>1992</v>
      </c>
      <c r="E743" s="58">
        <v>828963</v>
      </c>
      <c r="F743" s="58">
        <v>824257</v>
      </c>
      <c r="G743" s="59">
        <v>669092</v>
      </c>
      <c r="H743" s="59">
        <v>159871</v>
      </c>
      <c r="I743" s="60">
        <v>0</v>
      </c>
      <c r="J743" s="58">
        <v>-4706</v>
      </c>
      <c r="K743" s="61">
        <v>444</v>
      </c>
      <c r="L743" s="61"/>
      <c r="M743" s="61"/>
      <c r="N743" s="61"/>
      <c r="O743" s="61"/>
      <c r="P743" s="61"/>
      <c r="Q743" s="61">
        <v>300</v>
      </c>
      <c r="R743" s="61"/>
      <c r="S743" s="61"/>
      <c r="T743" s="61"/>
      <c r="U743" s="61"/>
      <c r="V743" s="61"/>
      <c r="W743" s="62">
        <v>61078</v>
      </c>
      <c r="X743" s="61"/>
      <c r="Y743" s="61"/>
      <c r="Z743" s="61"/>
      <c r="AA743" s="62">
        <v>309830</v>
      </c>
      <c r="AB743" s="61"/>
      <c r="AC743" s="61"/>
      <c r="AD743" s="62">
        <v>135582</v>
      </c>
      <c r="AE743" s="61"/>
      <c r="AF743" s="62">
        <v>63600</v>
      </c>
      <c r="AG743" s="61"/>
      <c r="AH743" s="61"/>
      <c r="AI743" s="62">
        <v>98258</v>
      </c>
      <c r="AJ743" s="61"/>
      <c r="AK743" s="61"/>
      <c r="AL743" s="61"/>
      <c r="AM743" s="61"/>
      <c r="AN743" s="61"/>
      <c r="AO743" s="61"/>
      <c r="AP743" s="62">
        <v>4834</v>
      </c>
      <c r="AQ743" s="61"/>
      <c r="AR743" s="62">
        <v>40386</v>
      </c>
      <c r="AS743" s="61"/>
      <c r="AT743" s="61"/>
      <c r="AU743" s="61"/>
      <c r="AV743" s="61"/>
      <c r="AW743" s="61"/>
      <c r="AX743" s="61"/>
      <c r="AY743" s="62">
        <v>26853</v>
      </c>
      <c r="AZ743" s="61"/>
      <c r="BA743" s="62">
        <v>85425</v>
      </c>
      <c r="BB743" s="61"/>
      <c r="BC743" s="61"/>
      <c r="BD743" s="61"/>
      <c r="BE743" s="61"/>
      <c r="BF743" s="61"/>
      <c r="BG743" s="61"/>
      <c r="BH743" s="61"/>
      <c r="BI743" s="61"/>
      <c r="BJ743" s="61"/>
      <c r="BK743" s="62">
        <v>2373</v>
      </c>
      <c r="BL743" s="61"/>
      <c r="BM743" s="61"/>
      <c r="BN743" s="61"/>
      <c r="BO743" s="62">
        <v>-4706</v>
      </c>
    </row>
    <row r="744" spans="1:67" x14ac:dyDescent="0.2">
      <c r="A744" s="57" t="s">
        <v>19</v>
      </c>
      <c r="B744" s="56" t="s">
        <v>19</v>
      </c>
      <c r="C744" s="56" t="s">
        <v>408</v>
      </c>
      <c r="D744" s="56">
        <v>1993</v>
      </c>
      <c r="E744" s="58">
        <v>890854</v>
      </c>
      <c r="F744" s="58">
        <v>886148</v>
      </c>
      <c r="G744" s="59">
        <v>727626</v>
      </c>
      <c r="H744" s="59">
        <v>163228</v>
      </c>
      <c r="I744" s="60">
        <v>0</v>
      </c>
      <c r="J744" s="58">
        <v>-4706</v>
      </c>
      <c r="K744" s="61">
        <v>444</v>
      </c>
      <c r="L744" s="61"/>
      <c r="M744" s="61"/>
      <c r="N744" s="61"/>
      <c r="O744" s="61"/>
      <c r="P744" s="61"/>
      <c r="Q744" s="61">
        <v>300</v>
      </c>
      <c r="R744" s="61"/>
      <c r="S744" s="61"/>
      <c r="T744" s="61"/>
      <c r="U744" s="61"/>
      <c r="V744" s="61"/>
      <c r="W744" s="62">
        <v>61078</v>
      </c>
      <c r="X744" s="61"/>
      <c r="Y744" s="61"/>
      <c r="Z744" s="61"/>
      <c r="AA744" s="62">
        <v>328135</v>
      </c>
      <c r="AB744" s="61"/>
      <c r="AC744" s="61"/>
      <c r="AD744" s="62">
        <v>167598</v>
      </c>
      <c r="AE744" s="61"/>
      <c r="AF744" s="62">
        <v>69361</v>
      </c>
      <c r="AG744" s="61"/>
      <c r="AH744" s="61"/>
      <c r="AI744" s="62">
        <v>100710</v>
      </c>
      <c r="AJ744" s="61"/>
      <c r="AK744" s="61"/>
      <c r="AL744" s="61"/>
      <c r="AM744" s="61"/>
      <c r="AN744" s="61"/>
      <c r="AO744" s="61"/>
      <c r="AP744" s="62">
        <v>4834</v>
      </c>
      <c r="AQ744" s="61"/>
      <c r="AR744" s="62">
        <v>40386</v>
      </c>
      <c r="AS744" s="61"/>
      <c r="AT744" s="61"/>
      <c r="AU744" s="61"/>
      <c r="AV744" s="61"/>
      <c r="AW744" s="61"/>
      <c r="AX744" s="61"/>
      <c r="AY744" s="62">
        <v>30210</v>
      </c>
      <c r="AZ744" s="61"/>
      <c r="BA744" s="62">
        <v>85425</v>
      </c>
      <c r="BB744" s="61"/>
      <c r="BC744" s="61"/>
      <c r="BD744" s="61"/>
      <c r="BE744" s="61"/>
      <c r="BF744" s="61"/>
      <c r="BG744" s="61"/>
      <c r="BH744" s="61"/>
      <c r="BI744" s="61"/>
      <c r="BJ744" s="61"/>
      <c r="BK744" s="62">
        <v>2373</v>
      </c>
      <c r="BL744" s="61"/>
      <c r="BM744" s="61"/>
      <c r="BN744" s="61"/>
      <c r="BO744" s="62">
        <v>-4706</v>
      </c>
    </row>
    <row r="745" spans="1:67" x14ac:dyDescent="0.2">
      <c r="A745" s="57" t="s">
        <v>19</v>
      </c>
      <c r="B745" s="56" t="s">
        <v>19</v>
      </c>
      <c r="C745" s="56" t="s">
        <v>408</v>
      </c>
      <c r="D745" s="56">
        <v>1994</v>
      </c>
      <c r="E745" s="58">
        <v>971227</v>
      </c>
      <c r="F745" s="58">
        <v>820887</v>
      </c>
      <c r="G745" s="59">
        <v>785445</v>
      </c>
      <c r="H745" s="59">
        <v>185782</v>
      </c>
      <c r="I745" s="60">
        <v>0</v>
      </c>
      <c r="J745" s="58">
        <v>-150340</v>
      </c>
      <c r="K745" s="61">
        <v>444</v>
      </c>
      <c r="L745" s="61"/>
      <c r="M745" s="61"/>
      <c r="N745" s="61"/>
      <c r="O745" s="61"/>
      <c r="P745" s="61"/>
      <c r="Q745" s="61">
        <v>300</v>
      </c>
      <c r="R745" s="61"/>
      <c r="S745" s="61"/>
      <c r="T745" s="61"/>
      <c r="U745" s="61"/>
      <c r="V745" s="61"/>
      <c r="W745" s="62">
        <v>61078</v>
      </c>
      <c r="X745" s="61"/>
      <c r="Y745" s="61"/>
      <c r="Z745" s="61"/>
      <c r="AA745" s="62">
        <v>367560</v>
      </c>
      <c r="AB745" s="61"/>
      <c r="AC745" s="61"/>
      <c r="AD745" s="62">
        <v>175710</v>
      </c>
      <c r="AE745" s="61"/>
      <c r="AF745" s="62">
        <v>71589</v>
      </c>
      <c r="AG745" s="61"/>
      <c r="AH745" s="61"/>
      <c r="AI745" s="62">
        <v>108764</v>
      </c>
      <c r="AJ745" s="61"/>
      <c r="AK745" s="61"/>
      <c r="AL745" s="61"/>
      <c r="AM745" s="61"/>
      <c r="AN745" s="61"/>
      <c r="AO745" s="61"/>
      <c r="AP745" s="62">
        <v>8008</v>
      </c>
      <c r="AQ745" s="61"/>
      <c r="AR745" s="62">
        <v>40386</v>
      </c>
      <c r="AS745" s="61"/>
      <c r="AT745" s="61"/>
      <c r="AU745" s="61"/>
      <c r="AV745" s="61"/>
      <c r="AW745" s="61"/>
      <c r="AX745" s="61"/>
      <c r="AY745" s="62">
        <v>32718</v>
      </c>
      <c r="AZ745" s="61"/>
      <c r="BA745" s="62">
        <v>102297</v>
      </c>
      <c r="BB745" s="61"/>
      <c r="BC745" s="61"/>
      <c r="BD745" s="61"/>
      <c r="BE745" s="61"/>
      <c r="BF745" s="61"/>
      <c r="BG745" s="61"/>
      <c r="BH745" s="61"/>
      <c r="BI745" s="61"/>
      <c r="BJ745" s="61"/>
      <c r="BK745" s="62">
        <v>2373</v>
      </c>
      <c r="BL745" s="61"/>
      <c r="BM745" s="61"/>
      <c r="BN745" s="61"/>
      <c r="BO745" s="62">
        <v>-150340</v>
      </c>
    </row>
    <row r="746" spans="1:67" x14ac:dyDescent="0.2">
      <c r="A746" s="57" t="s">
        <v>19</v>
      </c>
      <c r="B746" s="56" t="s">
        <v>19</v>
      </c>
      <c r="C746" s="56" t="s">
        <v>408</v>
      </c>
      <c r="D746" s="56">
        <v>1995</v>
      </c>
      <c r="E746" s="58">
        <v>1108519</v>
      </c>
      <c r="F746" s="58">
        <v>956162</v>
      </c>
      <c r="G746" s="59">
        <v>844643</v>
      </c>
      <c r="H746" s="59">
        <v>263876</v>
      </c>
      <c r="I746" s="60">
        <v>0</v>
      </c>
      <c r="J746" s="58">
        <v>-152357</v>
      </c>
      <c r="K746" s="61">
        <v>444</v>
      </c>
      <c r="L746" s="61"/>
      <c r="M746" s="61"/>
      <c r="N746" s="61"/>
      <c r="O746" s="61"/>
      <c r="P746" s="61"/>
      <c r="Q746" s="61">
        <v>300</v>
      </c>
      <c r="R746" s="61"/>
      <c r="S746" s="61"/>
      <c r="T746" s="61"/>
      <c r="U746" s="61"/>
      <c r="V746" s="61"/>
      <c r="W746" s="62">
        <v>70056</v>
      </c>
      <c r="X746" s="61"/>
      <c r="Y746" s="61"/>
      <c r="Z746" s="61"/>
      <c r="AA746" s="62">
        <v>406517</v>
      </c>
      <c r="AB746" s="61"/>
      <c r="AC746" s="61"/>
      <c r="AD746" s="62">
        <v>183044</v>
      </c>
      <c r="AE746" s="61"/>
      <c r="AF746" s="62">
        <v>72947</v>
      </c>
      <c r="AG746" s="61"/>
      <c r="AH746" s="61"/>
      <c r="AI746" s="62">
        <v>111335</v>
      </c>
      <c r="AJ746" s="61"/>
      <c r="AK746" s="61"/>
      <c r="AL746" s="61"/>
      <c r="AM746" s="61"/>
      <c r="AN746" s="61"/>
      <c r="AO746" s="61"/>
      <c r="AP746" s="62">
        <v>9628</v>
      </c>
      <c r="AQ746" s="61"/>
      <c r="AR746" s="62">
        <v>40386</v>
      </c>
      <c r="AS746" s="61"/>
      <c r="AT746" s="61"/>
      <c r="AU746" s="61"/>
      <c r="AV746" s="61"/>
      <c r="AW746" s="61"/>
      <c r="AX746" s="61"/>
      <c r="AY746" s="62">
        <v>35752</v>
      </c>
      <c r="AZ746" s="61"/>
      <c r="BA746" s="62">
        <v>175737</v>
      </c>
      <c r="BB746" s="61"/>
      <c r="BC746" s="61"/>
      <c r="BD746" s="61"/>
      <c r="BE746" s="61"/>
      <c r="BF746" s="61"/>
      <c r="BG746" s="61"/>
      <c r="BH746" s="61"/>
      <c r="BI746" s="61"/>
      <c r="BJ746" s="61"/>
      <c r="BK746" s="62">
        <v>2373</v>
      </c>
      <c r="BL746" s="61"/>
      <c r="BM746" s="61"/>
      <c r="BN746" s="61"/>
      <c r="BO746" s="62">
        <v>-152357</v>
      </c>
    </row>
    <row r="747" spans="1:67" x14ac:dyDescent="0.2">
      <c r="A747" s="57" t="s">
        <v>19</v>
      </c>
      <c r="B747" s="56" t="s">
        <v>19</v>
      </c>
      <c r="C747" s="56" t="s">
        <v>408</v>
      </c>
      <c r="D747" s="56">
        <v>1996</v>
      </c>
      <c r="E747" s="58">
        <v>1094728</v>
      </c>
      <c r="F747" s="58">
        <v>940478</v>
      </c>
      <c r="G747" s="59">
        <v>886950</v>
      </c>
      <c r="H747" s="59">
        <v>207778</v>
      </c>
      <c r="I747" s="60">
        <v>0</v>
      </c>
      <c r="J747" s="58">
        <v>-154250</v>
      </c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2">
        <v>70056</v>
      </c>
      <c r="X747" s="61"/>
      <c r="Y747" s="61"/>
      <c r="Z747" s="61"/>
      <c r="AA747" s="62">
        <v>417382</v>
      </c>
      <c r="AB747" s="61"/>
      <c r="AC747" s="61"/>
      <c r="AD747" s="62">
        <v>205893</v>
      </c>
      <c r="AE747" s="61"/>
      <c r="AF747" s="62">
        <v>80059</v>
      </c>
      <c r="AG747" s="61"/>
      <c r="AH747" s="61"/>
      <c r="AI747" s="62">
        <v>113560</v>
      </c>
      <c r="AJ747" s="61"/>
      <c r="AK747" s="61"/>
      <c r="AL747" s="61"/>
      <c r="AM747" s="61"/>
      <c r="AN747" s="61"/>
      <c r="AO747" s="61"/>
      <c r="AP747" s="62">
        <v>11829</v>
      </c>
      <c r="AQ747" s="61"/>
      <c r="AR747" s="62">
        <v>40386</v>
      </c>
      <c r="AS747" s="61"/>
      <c r="AT747" s="61"/>
      <c r="AU747" s="61"/>
      <c r="AV747" s="61"/>
      <c r="AW747" s="61"/>
      <c r="AX747" s="61"/>
      <c r="AY747" s="62">
        <v>41626</v>
      </c>
      <c r="AZ747" s="61"/>
      <c r="BA747" s="62">
        <v>111564</v>
      </c>
      <c r="BB747" s="61"/>
      <c r="BC747" s="61"/>
      <c r="BD747" s="61"/>
      <c r="BE747" s="61"/>
      <c r="BF747" s="61"/>
      <c r="BG747" s="61"/>
      <c r="BH747" s="61"/>
      <c r="BI747" s="61"/>
      <c r="BJ747" s="61"/>
      <c r="BK747" s="62">
        <v>2373</v>
      </c>
      <c r="BL747" s="61"/>
      <c r="BM747" s="61"/>
      <c r="BN747" s="61"/>
      <c r="BO747" s="62">
        <v>-154250</v>
      </c>
    </row>
    <row r="748" spans="1:67" x14ac:dyDescent="0.2">
      <c r="A748" s="57" t="s">
        <v>19</v>
      </c>
      <c r="B748" s="56" t="s">
        <v>19</v>
      </c>
      <c r="C748" s="56" t="s">
        <v>408</v>
      </c>
      <c r="D748" s="56">
        <v>1997</v>
      </c>
      <c r="E748" s="58">
        <v>1382987</v>
      </c>
      <c r="F748" s="58">
        <v>1226632</v>
      </c>
      <c r="G748" s="59">
        <v>1165515</v>
      </c>
      <c r="H748" s="59">
        <v>217472</v>
      </c>
      <c r="I748" s="60">
        <v>0</v>
      </c>
      <c r="J748" s="58">
        <v>-156355</v>
      </c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2">
        <v>70056</v>
      </c>
      <c r="X748" s="61"/>
      <c r="Y748" s="61"/>
      <c r="Z748" s="61"/>
      <c r="AA748" s="62">
        <v>435211</v>
      </c>
      <c r="AB748" s="61"/>
      <c r="AC748" s="61"/>
      <c r="AD748" s="62">
        <v>463351</v>
      </c>
      <c r="AE748" s="61"/>
      <c r="AF748" s="62">
        <v>80150</v>
      </c>
      <c r="AG748" s="61"/>
      <c r="AH748" s="61"/>
      <c r="AI748" s="62">
        <v>116747</v>
      </c>
      <c r="AJ748" s="61"/>
      <c r="AK748" s="61"/>
      <c r="AL748" s="61"/>
      <c r="AM748" s="61"/>
      <c r="AN748" s="61"/>
      <c r="AO748" s="61"/>
      <c r="AP748" s="62">
        <v>11829</v>
      </c>
      <c r="AQ748" s="61"/>
      <c r="AR748" s="62">
        <v>49237</v>
      </c>
      <c r="AS748" s="61"/>
      <c r="AT748" s="61"/>
      <c r="AU748" s="61"/>
      <c r="AV748" s="61"/>
      <c r="AW748" s="61"/>
      <c r="AX748" s="61"/>
      <c r="AY748" s="62">
        <v>42469</v>
      </c>
      <c r="AZ748" s="61"/>
      <c r="BA748" s="62">
        <v>111564</v>
      </c>
      <c r="BB748" s="61"/>
      <c r="BC748" s="61"/>
      <c r="BD748" s="61"/>
      <c r="BE748" s="61"/>
      <c r="BF748" s="61"/>
      <c r="BG748" s="61"/>
      <c r="BH748" s="61"/>
      <c r="BI748" s="61"/>
      <c r="BJ748" s="61"/>
      <c r="BK748" s="62">
        <v>2373</v>
      </c>
      <c r="BL748" s="61"/>
      <c r="BM748" s="61"/>
      <c r="BN748" s="61"/>
      <c r="BO748" s="62">
        <v>-156355</v>
      </c>
    </row>
    <row r="749" spans="1:67" x14ac:dyDescent="0.2">
      <c r="A749" s="57" t="s">
        <v>19</v>
      </c>
      <c r="B749" s="56" t="s">
        <v>19</v>
      </c>
      <c r="C749" s="56" t="s">
        <v>408</v>
      </c>
      <c r="D749" s="56">
        <v>1998</v>
      </c>
      <c r="E749" s="58">
        <v>2393871</v>
      </c>
      <c r="F749" s="58">
        <v>1922579</v>
      </c>
      <c r="G749" s="59">
        <v>2139828</v>
      </c>
      <c r="H749" s="59">
        <v>254043</v>
      </c>
      <c r="I749" s="60">
        <v>0</v>
      </c>
      <c r="J749" s="58">
        <v>-471292</v>
      </c>
      <c r="K749" s="61"/>
      <c r="L749" s="61"/>
      <c r="M749" s="62">
        <v>1402</v>
      </c>
      <c r="N749" s="61"/>
      <c r="O749" s="61"/>
      <c r="P749" s="61"/>
      <c r="Q749" s="61"/>
      <c r="R749" s="61"/>
      <c r="S749" s="61"/>
      <c r="T749" s="61"/>
      <c r="U749" s="61"/>
      <c r="V749" s="61"/>
      <c r="W749" s="62">
        <v>70056</v>
      </c>
      <c r="X749" s="61"/>
      <c r="Y749" s="61"/>
      <c r="Z749" s="61"/>
      <c r="AA749" s="62">
        <v>924314</v>
      </c>
      <c r="AB749" s="61"/>
      <c r="AC749" s="61"/>
      <c r="AD749" s="62">
        <v>671373</v>
      </c>
      <c r="AE749" s="61"/>
      <c r="AF749" s="62">
        <v>292292</v>
      </c>
      <c r="AG749" s="61"/>
      <c r="AH749" s="61"/>
      <c r="AI749" s="62">
        <v>180391</v>
      </c>
      <c r="AJ749" s="61"/>
      <c r="AK749" s="61"/>
      <c r="AL749" s="61"/>
      <c r="AM749" s="61"/>
      <c r="AN749" s="61"/>
      <c r="AO749" s="61"/>
      <c r="AP749" s="62">
        <v>77436</v>
      </c>
      <c r="AQ749" s="61"/>
      <c r="AR749" s="61"/>
      <c r="AS749" s="61"/>
      <c r="AT749" s="61"/>
      <c r="AU749" s="61"/>
      <c r="AV749" s="61"/>
      <c r="AW749" s="61"/>
      <c r="AX749" s="61"/>
      <c r="AY749" s="62">
        <v>48393</v>
      </c>
      <c r="AZ749" s="61"/>
      <c r="BA749" s="62">
        <v>125741</v>
      </c>
      <c r="BB749" s="61"/>
      <c r="BC749" s="61"/>
      <c r="BD749" s="61"/>
      <c r="BE749" s="61"/>
      <c r="BF749" s="61"/>
      <c r="BG749" s="61"/>
      <c r="BH749" s="61"/>
      <c r="BI749" s="61"/>
      <c r="BJ749" s="61"/>
      <c r="BK749" s="62">
        <v>2473</v>
      </c>
      <c r="BL749" s="61"/>
      <c r="BM749" s="61"/>
      <c r="BN749" s="61"/>
      <c r="BO749" s="62">
        <v>-471292</v>
      </c>
    </row>
    <row r="750" spans="1:67" x14ac:dyDescent="0.2">
      <c r="A750" s="57" t="s">
        <v>19</v>
      </c>
      <c r="B750" s="56" t="s">
        <v>19</v>
      </c>
      <c r="C750" s="56" t="s">
        <v>409</v>
      </c>
      <c r="D750" s="56">
        <v>1989</v>
      </c>
      <c r="E750" s="58">
        <v>350104</v>
      </c>
      <c r="F750" s="58">
        <v>347405</v>
      </c>
      <c r="G750" s="59">
        <v>346011</v>
      </c>
      <c r="H750" s="59">
        <v>4093</v>
      </c>
      <c r="I750" s="60">
        <v>0</v>
      </c>
      <c r="J750" s="58">
        <v>-2699</v>
      </c>
      <c r="K750" s="61">
        <v>226</v>
      </c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2">
        <v>69307</v>
      </c>
      <c r="X750" s="61"/>
      <c r="Y750" s="61"/>
      <c r="Z750" s="61"/>
      <c r="AA750" s="62">
        <v>198728</v>
      </c>
      <c r="AB750" s="61"/>
      <c r="AC750" s="61"/>
      <c r="AD750" s="62">
        <v>16126</v>
      </c>
      <c r="AE750" s="61"/>
      <c r="AF750" s="62">
        <v>29776</v>
      </c>
      <c r="AG750" s="61"/>
      <c r="AH750" s="61"/>
      <c r="AI750" s="62">
        <v>31848</v>
      </c>
      <c r="AJ750" s="61"/>
      <c r="AK750" s="61"/>
      <c r="AL750" s="61"/>
      <c r="AM750" s="61"/>
      <c r="AN750" s="61"/>
      <c r="AO750" s="61"/>
      <c r="AP750" s="62">
        <v>3390</v>
      </c>
      <c r="AQ750" s="61"/>
      <c r="AR750" s="61"/>
      <c r="AS750" s="61"/>
      <c r="AT750" s="61"/>
      <c r="AU750" s="61"/>
      <c r="AV750" s="61"/>
      <c r="AW750" s="61"/>
      <c r="AX750" s="61"/>
      <c r="AY750" s="61">
        <v>703</v>
      </c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2">
        <v>-2699</v>
      </c>
    </row>
    <row r="751" spans="1:67" x14ac:dyDescent="0.2">
      <c r="A751" s="57" t="s">
        <v>19</v>
      </c>
      <c r="B751" s="56" t="s">
        <v>19</v>
      </c>
      <c r="C751" s="56" t="s">
        <v>409</v>
      </c>
      <c r="D751" s="56">
        <v>1990</v>
      </c>
      <c r="E751" s="58">
        <v>388282</v>
      </c>
      <c r="F751" s="58">
        <v>385583</v>
      </c>
      <c r="G751" s="59">
        <v>384189</v>
      </c>
      <c r="H751" s="59">
        <v>4093</v>
      </c>
      <c r="I751" s="60">
        <v>0</v>
      </c>
      <c r="J751" s="58">
        <v>-2699</v>
      </c>
      <c r="K751" s="61">
        <v>226</v>
      </c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2">
        <v>69307</v>
      </c>
      <c r="X751" s="61"/>
      <c r="Y751" s="61"/>
      <c r="Z751" s="61"/>
      <c r="AA751" s="62">
        <v>233013</v>
      </c>
      <c r="AB751" s="61"/>
      <c r="AC751" s="61"/>
      <c r="AD751" s="62">
        <v>16126</v>
      </c>
      <c r="AE751" s="61"/>
      <c r="AF751" s="62">
        <v>31741</v>
      </c>
      <c r="AG751" s="61"/>
      <c r="AH751" s="61"/>
      <c r="AI751" s="62">
        <v>33776</v>
      </c>
      <c r="AJ751" s="61"/>
      <c r="AK751" s="61"/>
      <c r="AL751" s="61"/>
      <c r="AM751" s="61"/>
      <c r="AN751" s="61"/>
      <c r="AO751" s="61"/>
      <c r="AP751" s="62">
        <v>3390</v>
      </c>
      <c r="AQ751" s="61"/>
      <c r="AR751" s="61"/>
      <c r="AS751" s="61"/>
      <c r="AT751" s="61"/>
      <c r="AU751" s="61"/>
      <c r="AV751" s="61"/>
      <c r="AW751" s="61"/>
      <c r="AX751" s="61"/>
      <c r="AY751" s="61">
        <v>703</v>
      </c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2">
        <v>-2699</v>
      </c>
    </row>
    <row r="752" spans="1:67" x14ac:dyDescent="0.2">
      <c r="A752" s="57" t="s">
        <v>19</v>
      </c>
      <c r="B752" s="56" t="s">
        <v>19</v>
      </c>
      <c r="C752" s="56" t="s">
        <v>409</v>
      </c>
      <c r="D752" s="56">
        <v>1991</v>
      </c>
      <c r="E752" s="58">
        <v>402859</v>
      </c>
      <c r="F752" s="58">
        <v>400160</v>
      </c>
      <c r="G752" s="59">
        <v>397947</v>
      </c>
      <c r="H752" s="59">
        <v>4912</v>
      </c>
      <c r="I752" s="60">
        <v>0</v>
      </c>
      <c r="J752" s="58">
        <v>-2699</v>
      </c>
      <c r="K752" s="61">
        <v>226</v>
      </c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2">
        <v>69307</v>
      </c>
      <c r="X752" s="61"/>
      <c r="Y752" s="61"/>
      <c r="Z752" s="61"/>
      <c r="AA752" s="62">
        <v>262957</v>
      </c>
      <c r="AB752" s="61"/>
      <c r="AC752" s="61"/>
      <c r="AD752" s="62">
        <v>16126</v>
      </c>
      <c r="AE752" s="61"/>
      <c r="AF752" s="62">
        <v>15243</v>
      </c>
      <c r="AG752" s="61"/>
      <c r="AH752" s="61"/>
      <c r="AI752" s="62">
        <v>34088</v>
      </c>
      <c r="AJ752" s="61"/>
      <c r="AK752" s="61"/>
      <c r="AL752" s="61"/>
      <c r="AM752" s="61"/>
      <c r="AN752" s="61"/>
      <c r="AO752" s="61"/>
      <c r="AP752" s="62">
        <v>4209</v>
      </c>
      <c r="AQ752" s="61"/>
      <c r="AR752" s="61"/>
      <c r="AS752" s="61"/>
      <c r="AT752" s="61"/>
      <c r="AU752" s="61"/>
      <c r="AV752" s="61"/>
      <c r="AW752" s="61"/>
      <c r="AX752" s="61"/>
      <c r="AY752" s="61">
        <v>703</v>
      </c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2">
        <v>-2699</v>
      </c>
    </row>
    <row r="753" spans="1:67" x14ac:dyDescent="0.2">
      <c r="A753" s="57" t="s">
        <v>19</v>
      </c>
      <c r="B753" s="56" t="s">
        <v>19</v>
      </c>
      <c r="C753" s="56" t="s">
        <v>409</v>
      </c>
      <c r="D753" s="56">
        <v>1992</v>
      </c>
      <c r="E753" s="58">
        <v>411808</v>
      </c>
      <c r="F753" s="58">
        <v>409109</v>
      </c>
      <c r="G753" s="59">
        <v>400362</v>
      </c>
      <c r="H753" s="59">
        <v>11446</v>
      </c>
      <c r="I753" s="60">
        <v>0</v>
      </c>
      <c r="J753" s="58">
        <v>-2699</v>
      </c>
      <c r="K753" s="61">
        <v>226</v>
      </c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2">
        <v>69307</v>
      </c>
      <c r="X753" s="61"/>
      <c r="Y753" s="61"/>
      <c r="Z753" s="61"/>
      <c r="AA753" s="62">
        <v>264681</v>
      </c>
      <c r="AB753" s="61"/>
      <c r="AC753" s="61"/>
      <c r="AD753" s="62">
        <v>16126</v>
      </c>
      <c r="AE753" s="61"/>
      <c r="AF753" s="62">
        <v>15243</v>
      </c>
      <c r="AG753" s="61"/>
      <c r="AH753" s="61"/>
      <c r="AI753" s="62">
        <v>34779</v>
      </c>
      <c r="AJ753" s="61"/>
      <c r="AK753" s="61"/>
      <c r="AL753" s="61"/>
      <c r="AM753" s="61"/>
      <c r="AN753" s="61"/>
      <c r="AO753" s="61"/>
      <c r="AP753" s="62">
        <v>4209</v>
      </c>
      <c r="AQ753" s="61"/>
      <c r="AR753" s="62">
        <v>6534</v>
      </c>
      <c r="AS753" s="61"/>
      <c r="AT753" s="61"/>
      <c r="AU753" s="61"/>
      <c r="AV753" s="61"/>
      <c r="AW753" s="61"/>
      <c r="AX753" s="61"/>
      <c r="AY753" s="61">
        <v>703</v>
      </c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2">
        <v>-2699</v>
      </c>
    </row>
    <row r="754" spans="1:67" x14ac:dyDescent="0.2">
      <c r="A754" s="57" t="s">
        <v>19</v>
      </c>
      <c r="B754" s="56" t="s">
        <v>19</v>
      </c>
      <c r="C754" s="56" t="s">
        <v>409</v>
      </c>
      <c r="D754" s="56">
        <v>1993</v>
      </c>
      <c r="E754" s="58">
        <v>424481</v>
      </c>
      <c r="F754" s="58">
        <v>421782</v>
      </c>
      <c r="G754" s="59">
        <v>412452</v>
      </c>
      <c r="H754" s="59">
        <v>12029</v>
      </c>
      <c r="I754" s="60">
        <v>0</v>
      </c>
      <c r="J754" s="58">
        <v>-2699</v>
      </c>
      <c r="K754" s="61">
        <v>226</v>
      </c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2">
        <v>69307</v>
      </c>
      <c r="X754" s="61"/>
      <c r="Y754" s="61"/>
      <c r="Z754" s="61"/>
      <c r="AA754" s="62">
        <v>275213</v>
      </c>
      <c r="AB754" s="61"/>
      <c r="AC754" s="61"/>
      <c r="AD754" s="62">
        <v>16126</v>
      </c>
      <c r="AE754" s="61"/>
      <c r="AF754" s="62">
        <v>16801</v>
      </c>
      <c r="AG754" s="61"/>
      <c r="AH754" s="61"/>
      <c r="AI754" s="62">
        <v>34779</v>
      </c>
      <c r="AJ754" s="61"/>
      <c r="AK754" s="61"/>
      <c r="AL754" s="61"/>
      <c r="AM754" s="61"/>
      <c r="AN754" s="61"/>
      <c r="AO754" s="61"/>
      <c r="AP754" s="62">
        <v>4792</v>
      </c>
      <c r="AQ754" s="61"/>
      <c r="AR754" s="62">
        <v>6534</v>
      </c>
      <c r="AS754" s="61"/>
      <c r="AT754" s="61"/>
      <c r="AU754" s="61"/>
      <c r="AV754" s="61"/>
      <c r="AW754" s="61"/>
      <c r="AX754" s="61"/>
      <c r="AY754" s="61">
        <v>703</v>
      </c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2">
        <v>-2699</v>
      </c>
    </row>
    <row r="755" spans="1:67" x14ac:dyDescent="0.2">
      <c r="A755" s="57" t="s">
        <v>19</v>
      </c>
      <c r="B755" s="56" t="s">
        <v>19</v>
      </c>
      <c r="C755" s="56" t="s">
        <v>409</v>
      </c>
      <c r="D755" s="56">
        <v>1994</v>
      </c>
      <c r="E755" s="58">
        <v>427838</v>
      </c>
      <c r="F755" s="58">
        <v>422487</v>
      </c>
      <c r="G755" s="59">
        <v>416200</v>
      </c>
      <c r="H755" s="59">
        <v>11638</v>
      </c>
      <c r="I755" s="60">
        <v>0</v>
      </c>
      <c r="J755" s="58">
        <v>-5351</v>
      </c>
      <c r="K755" s="61">
        <v>226</v>
      </c>
      <c r="L755" s="61"/>
      <c r="M755" s="61"/>
      <c r="N755" s="61"/>
      <c r="O755" s="61"/>
      <c r="P755" s="61"/>
      <c r="Q755" s="61"/>
      <c r="R755" s="62">
        <v>1766</v>
      </c>
      <c r="S755" s="61"/>
      <c r="T755" s="61"/>
      <c r="U755" s="61"/>
      <c r="V755" s="61"/>
      <c r="W755" s="62">
        <v>69307</v>
      </c>
      <c r="X755" s="61"/>
      <c r="Y755" s="61"/>
      <c r="Z755" s="61"/>
      <c r="AA755" s="62">
        <v>276733</v>
      </c>
      <c r="AB755" s="61"/>
      <c r="AC755" s="61"/>
      <c r="AD755" s="62">
        <v>16126</v>
      </c>
      <c r="AE755" s="61"/>
      <c r="AF755" s="62">
        <v>16801</v>
      </c>
      <c r="AG755" s="61"/>
      <c r="AH755" s="61"/>
      <c r="AI755" s="62">
        <v>35241</v>
      </c>
      <c r="AJ755" s="61"/>
      <c r="AK755" s="61"/>
      <c r="AL755" s="61"/>
      <c r="AM755" s="61"/>
      <c r="AN755" s="61"/>
      <c r="AO755" s="61"/>
      <c r="AP755" s="62">
        <v>5104</v>
      </c>
      <c r="AQ755" s="61"/>
      <c r="AR755" s="62">
        <v>6534</v>
      </c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2">
        <v>-5351</v>
      </c>
    </row>
    <row r="756" spans="1:67" x14ac:dyDescent="0.2">
      <c r="A756" s="57" t="s">
        <v>19</v>
      </c>
      <c r="B756" s="56" t="s">
        <v>19</v>
      </c>
      <c r="C756" s="56" t="s">
        <v>409</v>
      </c>
      <c r="D756" s="56">
        <v>1995</v>
      </c>
      <c r="E756" s="58">
        <v>443546</v>
      </c>
      <c r="F756" s="58">
        <v>428306</v>
      </c>
      <c r="G756" s="59">
        <v>430458</v>
      </c>
      <c r="H756" s="59">
        <v>13088</v>
      </c>
      <c r="I756" s="60">
        <v>0</v>
      </c>
      <c r="J756" s="58">
        <v>-15240</v>
      </c>
      <c r="K756" s="61">
        <v>226</v>
      </c>
      <c r="L756" s="61"/>
      <c r="M756" s="61"/>
      <c r="N756" s="61"/>
      <c r="O756" s="61"/>
      <c r="P756" s="61"/>
      <c r="Q756" s="61"/>
      <c r="R756" s="62">
        <v>1766</v>
      </c>
      <c r="S756" s="61"/>
      <c r="T756" s="61"/>
      <c r="U756" s="61"/>
      <c r="V756" s="61"/>
      <c r="W756" s="62">
        <v>69307</v>
      </c>
      <c r="X756" s="61"/>
      <c r="Y756" s="61"/>
      <c r="Z756" s="61"/>
      <c r="AA756" s="62">
        <v>290991</v>
      </c>
      <c r="AB756" s="61"/>
      <c r="AC756" s="61"/>
      <c r="AD756" s="62">
        <v>16126</v>
      </c>
      <c r="AE756" s="61"/>
      <c r="AF756" s="62">
        <v>16801</v>
      </c>
      <c r="AG756" s="61"/>
      <c r="AH756" s="61"/>
      <c r="AI756" s="62">
        <v>35241</v>
      </c>
      <c r="AJ756" s="61"/>
      <c r="AK756" s="61"/>
      <c r="AL756" s="61"/>
      <c r="AM756" s="61"/>
      <c r="AN756" s="61"/>
      <c r="AO756" s="61"/>
      <c r="AP756" s="62">
        <v>5104</v>
      </c>
      <c r="AQ756" s="61"/>
      <c r="AR756" s="62">
        <v>7984</v>
      </c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2">
        <v>-15240</v>
      </c>
    </row>
    <row r="757" spans="1:67" x14ac:dyDescent="0.2">
      <c r="A757" s="57" t="s">
        <v>19</v>
      </c>
      <c r="B757" s="56" t="s">
        <v>19</v>
      </c>
      <c r="C757" s="56" t="s">
        <v>409</v>
      </c>
      <c r="D757" s="56">
        <v>1996</v>
      </c>
      <c r="E757" s="58">
        <v>445309</v>
      </c>
      <c r="F757" s="58">
        <v>430069</v>
      </c>
      <c r="G757" s="59">
        <v>432221</v>
      </c>
      <c r="H757" s="59">
        <v>13088</v>
      </c>
      <c r="I757" s="60">
        <v>0</v>
      </c>
      <c r="J757" s="58">
        <v>-15240</v>
      </c>
      <c r="K757" s="61">
        <v>226</v>
      </c>
      <c r="L757" s="61"/>
      <c r="M757" s="61"/>
      <c r="N757" s="61"/>
      <c r="O757" s="61"/>
      <c r="P757" s="61"/>
      <c r="Q757" s="61"/>
      <c r="R757" s="62">
        <v>1766</v>
      </c>
      <c r="S757" s="61"/>
      <c r="T757" s="61"/>
      <c r="U757" s="61"/>
      <c r="V757" s="61"/>
      <c r="W757" s="62">
        <v>69307</v>
      </c>
      <c r="X757" s="61"/>
      <c r="Y757" s="61"/>
      <c r="Z757" s="61"/>
      <c r="AA757" s="62">
        <v>292754</v>
      </c>
      <c r="AB757" s="61"/>
      <c r="AC757" s="61"/>
      <c r="AD757" s="62">
        <v>16126</v>
      </c>
      <c r="AE757" s="61"/>
      <c r="AF757" s="62">
        <v>16801</v>
      </c>
      <c r="AG757" s="61"/>
      <c r="AH757" s="61"/>
      <c r="AI757" s="62">
        <v>35241</v>
      </c>
      <c r="AJ757" s="61"/>
      <c r="AK757" s="61"/>
      <c r="AL757" s="61"/>
      <c r="AM757" s="61"/>
      <c r="AN757" s="61"/>
      <c r="AO757" s="61"/>
      <c r="AP757" s="62">
        <v>5104</v>
      </c>
      <c r="AQ757" s="61"/>
      <c r="AR757" s="62">
        <v>7984</v>
      </c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2">
        <v>-15240</v>
      </c>
    </row>
    <row r="758" spans="1:67" x14ac:dyDescent="0.2">
      <c r="A758" s="57" t="s">
        <v>19</v>
      </c>
      <c r="B758" s="56" t="s">
        <v>19</v>
      </c>
      <c r="C758" s="56" t="s">
        <v>409</v>
      </c>
      <c r="D758" s="56">
        <v>1997</v>
      </c>
      <c r="E758" s="58">
        <v>461528</v>
      </c>
      <c r="F758" s="58">
        <v>446288</v>
      </c>
      <c r="G758" s="59">
        <v>448440</v>
      </c>
      <c r="H758" s="59">
        <v>13088</v>
      </c>
      <c r="I758" s="60">
        <v>0</v>
      </c>
      <c r="J758" s="58">
        <v>-15240</v>
      </c>
      <c r="K758" s="61">
        <v>226</v>
      </c>
      <c r="L758" s="61"/>
      <c r="M758" s="61"/>
      <c r="N758" s="61"/>
      <c r="O758" s="61"/>
      <c r="P758" s="61"/>
      <c r="Q758" s="61"/>
      <c r="R758" s="62">
        <v>1766</v>
      </c>
      <c r="S758" s="61"/>
      <c r="T758" s="61"/>
      <c r="U758" s="61"/>
      <c r="V758" s="61"/>
      <c r="W758" s="62">
        <v>69307</v>
      </c>
      <c r="X758" s="61"/>
      <c r="Y758" s="61"/>
      <c r="Z758" s="61"/>
      <c r="AA758" s="62">
        <v>306811</v>
      </c>
      <c r="AB758" s="61"/>
      <c r="AC758" s="61"/>
      <c r="AD758" s="62">
        <v>16126</v>
      </c>
      <c r="AE758" s="61"/>
      <c r="AF758" s="62">
        <v>17704</v>
      </c>
      <c r="AG758" s="61"/>
      <c r="AH758" s="61"/>
      <c r="AI758" s="62">
        <v>36500</v>
      </c>
      <c r="AJ758" s="61"/>
      <c r="AK758" s="61"/>
      <c r="AL758" s="61"/>
      <c r="AM758" s="61"/>
      <c r="AN758" s="61"/>
      <c r="AO758" s="61"/>
      <c r="AP758" s="62">
        <v>5104</v>
      </c>
      <c r="AQ758" s="61"/>
      <c r="AR758" s="62">
        <v>7984</v>
      </c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2">
        <v>-15240</v>
      </c>
    </row>
    <row r="759" spans="1:67" x14ac:dyDescent="0.2">
      <c r="A759" s="57" t="s">
        <v>19</v>
      </c>
      <c r="B759" s="56" t="s">
        <v>19</v>
      </c>
      <c r="C759" s="56" t="s">
        <v>410</v>
      </c>
      <c r="D759" s="56">
        <v>1998</v>
      </c>
      <c r="E759" s="58">
        <v>2393871</v>
      </c>
      <c r="F759" s="58">
        <v>1922579</v>
      </c>
      <c r="G759" s="59">
        <v>2139828</v>
      </c>
      <c r="H759" s="59">
        <v>254043</v>
      </c>
      <c r="I759" s="60">
        <v>0</v>
      </c>
      <c r="J759" s="58">
        <v>-471292</v>
      </c>
      <c r="K759" s="61"/>
      <c r="L759" s="61"/>
      <c r="M759" s="62">
        <v>1402</v>
      </c>
      <c r="N759" s="61"/>
      <c r="O759" s="61"/>
      <c r="P759" s="61"/>
      <c r="Q759" s="61"/>
      <c r="R759" s="61"/>
      <c r="S759" s="61"/>
      <c r="T759" s="61"/>
      <c r="U759" s="61"/>
      <c r="V759" s="61"/>
      <c r="W759" s="62">
        <v>70056</v>
      </c>
      <c r="X759" s="61"/>
      <c r="Y759" s="61"/>
      <c r="Z759" s="61"/>
      <c r="AA759" s="62">
        <v>924314</v>
      </c>
      <c r="AB759" s="61"/>
      <c r="AC759" s="61"/>
      <c r="AD759" s="62">
        <v>671373</v>
      </c>
      <c r="AE759" s="61"/>
      <c r="AF759" s="62">
        <v>292292</v>
      </c>
      <c r="AG759" s="61"/>
      <c r="AH759" s="61"/>
      <c r="AI759" s="62">
        <v>180391</v>
      </c>
      <c r="AJ759" s="61"/>
      <c r="AK759" s="61"/>
      <c r="AL759" s="61"/>
      <c r="AM759" s="61"/>
      <c r="AN759" s="61"/>
      <c r="AO759" s="61"/>
      <c r="AP759" s="62">
        <v>77436</v>
      </c>
      <c r="AQ759" s="61"/>
      <c r="AR759" s="61"/>
      <c r="AS759" s="61"/>
      <c r="AT759" s="61"/>
      <c r="AU759" s="61"/>
      <c r="AV759" s="61"/>
      <c r="AW759" s="61"/>
      <c r="AX759" s="61"/>
      <c r="AY759" s="62">
        <v>48393</v>
      </c>
      <c r="AZ759" s="61"/>
      <c r="BA759" s="62">
        <v>125741</v>
      </c>
      <c r="BB759" s="61"/>
      <c r="BC759" s="61"/>
      <c r="BD759" s="61"/>
      <c r="BE759" s="61"/>
      <c r="BF759" s="61"/>
      <c r="BG759" s="61"/>
      <c r="BH759" s="61"/>
      <c r="BI759" s="61"/>
      <c r="BJ759" s="61"/>
      <c r="BK759" s="62">
        <v>2473</v>
      </c>
      <c r="BL759" s="61"/>
      <c r="BM759" s="61"/>
      <c r="BN759" s="61"/>
      <c r="BO759" s="62">
        <v>-471292</v>
      </c>
    </row>
    <row r="760" spans="1:67" x14ac:dyDescent="0.2">
      <c r="A760" s="57" t="s">
        <v>19</v>
      </c>
      <c r="B760" s="56" t="s">
        <v>19</v>
      </c>
      <c r="C760" s="56" t="s">
        <v>161</v>
      </c>
      <c r="D760" s="56">
        <v>1998</v>
      </c>
      <c r="E760" s="58">
        <v>3483157</v>
      </c>
      <c r="F760" s="58">
        <v>3112807</v>
      </c>
      <c r="G760" s="59">
        <v>3118879</v>
      </c>
      <c r="H760" s="59">
        <v>364278</v>
      </c>
      <c r="I760" s="60">
        <v>0</v>
      </c>
      <c r="J760" s="58">
        <v>-370350</v>
      </c>
      <c r="K760" s="62">
        <v>24535</v>
      </c>
      <c r="L760" s="61"/>
      <c r="M760" s="62">
        <v>2745</v>
      </c>
      <c r="N760" s="61"/>
      <c r="O760" s="61"/>
      <c r="P760" s="62">
        <v>120294</v>
      </c>
      <c r="Q760" s="61"/>
      <c r="R760" s="61"/>
      <c r="S760" s="61"/>
      <c r="T760" s="61"/>
      <c r="U760" s="61"/>
      <c r="V760" s="61"/>
      <c r="W760" s="62">
        <v>73282</v>
      </c>
      <c r="X760" s="61"/>
      <c r="Y760" s="61"/>
      <c r="Z760" s="61"/>
      <c r="AA760" s="62">
        <v>1244596</v>
      </c>
      <c r="AB760" s="61"/>
      <c r="AC760" s="61"/>
      <c r="AD760" s="62">
        <v>683560</v>
      </c>
      <c r="AE760" s="61"/>
      <c r="AF760" s="62">
        <v>754912</v>
      </c>
      <c r="AG760" s="61"/>
      <c r="AH760" s="61"/>
      <c r="AI760" s="62">
        <v>214955</v>
      </c>
      <c r="AJ760" s="61"/>
      <c r="AK760" s="61"/>
      <c r="AL760" s="61"/>
      <c r="AM760" s="61"/>
      <c r="AN760" s="61"/>
      <c r="AO760" s="61"/>
      <c r="AP760" s="62">
        <v>20303</v>
      </c>
      <c r="AQ760" s="61"/>
      <c r="AR760" s="62">
        <v>15651</v>
      </c>
      <c r="AS760" s="61"/>
      <c r="AT760" s="61"/>
      <c r="AU760" s="61"/>
      <c r="AV760" s="61"/>
      <c r="AW760" s="61"/>
      <c r="AX760" s="61"/>
      <c r="AY760" s="62">
        <v>47751</v>
      </c>
      <c r="AZ760" s="61"/>
      <c r="BA760" s="62">
        <v>276358</v>
      </c>
      <c r="BB760" s="61"/>
      <c r="BC760" s="61"/>
      <c r="BD760" s="61"/>
      <c r="BE760" s="61"/>
      <c r="BF760" s="61"/>
      <c r="BG760" s="61"/>
      <c r="BH760" s="61"/>
      <c r="BI760" s="61"/>
      <c r="BJ760" s="61"/>
      <c r="BK760" s="62">
        <v>4215</v>
      </c>
      <c r="BL760" s="61"/>
      <c r="BM760" s="61"/>
      <c r="BN760" s="61"/>
      <c r="BO760" s="62">
        <v>-370350</v>
      </c>
    </row>
    <row r="761" spans="1:67" x14ac:dyDescent="0.2">
      <c r="A761" s="57" t="s">
        <v>19</v>
      </c>
      <c r="B761" s="56" t="s">
        <v>19</v>
      </c>
      <c r="C761" s="56" t="s">
        <v>161</v>
      </c>
      <c r="D761" s="56">
        <v>2002</v>
      </c>
      <c r="E761" s="58">
        <v>3853815</v>
      </c>
      <c r="F761" s="58">
        <v>3791529</v>
      </c>
      <c r="G761" s="59">
        <v>3711877</v>
      </c>
      <c r="H761" s="59">
        <v>141938</v>
      </c>
      <c r="I761" s="60">
        <v>0</v>
      </c>
      <c r="J761" s="58">
        <v>-62286</v>
      </c>
      <c r="K761" s="61"/>
      <c r="L761" s="62">
        <v>3745</v>
      </c>
      <c r="M761" s="61"/>
      <c r="N761" s="61">
        <v>0</v>
      </c>
      <c r="O761" s="61">
        <v>0</v>
      </c>
      <c r="P761" s="61"/>
      <c r="Q761" s="61"/>
      <c r="R761" s="61"/>
      <c r="S761" s="61">
        <v>0</v>
      </c>
      <c r="T761" s="61">
        <v>0</v>
      </c>
      <c r="U761" s="61"/>
      <c r="V761" s="62">
        <v>73282</v>
      </c>
      <c r="W761" s="61"/>
      <c r="X761" s="61">
        <v>0</v>
      </c>
      <c r="Y761" s="62">
        <v>1513848</v>
      </c>
      <c r="Z761" s="62">
        <v>74227</v>
      </c>
      <c r="AA761" s="61"/>
      <c r="AB761" s="62">
        <v>732020</v>
      </c>
      <c r="AC761" s="62">
        <v>17915</v>
      </c>
      <c r="AD761" s="61"/>
      <c r="AE761" s="62">
        <v>1003314</v>
      </c>
      <c r="AF761" s="61"/>
      <c r="AG761" s="62">
        <v>30049</v>
      </c>
      <c r="AH761" s="62">
        <v>263477</v>
      </c>
      <c r="AI761" s="61"/>
      <c r="AJ761" s="61">
        <v>0</v>
      </c>
      <c r="AK761" s="61">
        <v>0</v>
      </c>
      <c r="AL761" s="61">
        <v>0</v>
      </c>
      <c r="AM761" s="61">
        <v>0</v>
      </c>
      <c r="AN761" s="61">
        <v>0</v>
      </c>
      <c r="AO761" s="61">
        <v>0</v>
      </c>
      <c r="AP761" s="61"/>
      <c r="AQ761" s="62">
        <v>21157</v>
      </c>
      <c r="AR761" s="61"/>
      <c r="AS761" s="62">
        <v>36320</v>
      </c>
      <c r="AT761" s="62">
        <v>32265</v>
      </c>
      <c r="AU761" s="61">
        <v>0</v>
      </c>
      <c r="AV761" s="61"/>
      <c r="AW761" s="61">
        <v>0</v>
      </c>
      <c r="AX761" s="62">
        <v>47981</v>
      </c>
      <c r="AY761" s="61"/>
      <c r="AZ761" s="61">
        <v>0</v>
      </c>
      <c r="BA761" s="61"/>
      <c r="BB761" s="61">
        <v>0</v>
      </c>
      <c r="BC761" s="61">
        <v>0</v>
      </c>
      <c r="BD761" s="61">
        <v>0</v>
      </c>
      <c r="BE761" s="61"/>
      <c r="BF761" s="61">
        <v>0</v>
      </c>
      <c r="BG761" s="61"/>
      <c r="BH761" s="61">
        <v>0</v>
      </c>
      <c r="BI761" s="61"/>
      <c r="BJ761" s="61">
        <v>0</v>
      </c>
      <c r="BK761" s="61"/>
      <c r="BL761" s="62">
        <v>4215</v>
      </c>
      <c r="BM761" s="61">
        <v>0</v>
      </c>
      <c r="BN761" s="62">
        <v>-62286</v>
      </c>
      <c r="BO761" s="61"/>
    </row>
    <row r="762" spans="1:67" x14ac:dyDescent="0.2">
      <c r="A762" s="57" t="s">
        <v>19</v>
      </c>
      <c r="B762" s="56" t="s">
        <v>19</v>
      </c>
      <c r="C762" s="56" t="s">
        <v>161</v>
      </c>
      <c r="D762" s="56">
        <v>2003</v>
      </c>
      <c r="E762" s="58">
        <v>3887037</v>
      </c>
      <c r="F762" s="58">
        <v>3824751</v>
      </c>
      <c r="G762" s="59">
        <v>3731374</v>
      </c>
      <c r="H762" s="59">
        <v>155663</v>
      </c>
      <c r="I762" s="60">
        <v>0</v>
      </c>
      <c r="J762" s="58">
        <v>-62286</v>
      </c>
      <c r="K762" s="61"/>
      <c r="L762" s="62">
        <v>1000</v>
      </c>
      <c r="M762" s="61"/>
      <c r="N762" s="62">
        <v>2745</v>
      </c>
      <c r="O762" s="61">
        <v>0</v>
      </c>
      <c r="P762" s="61"/>
      <c r="Q762" s="61"/>
      <c r="R762" s="61"/>
      <c r="S762" s="61">
        <v>0</v>
      </c>
      <c r="T762" s="61">
        <v>0</v>
      </c>
      <c r="U762" s="61"/>
      <c r="V762" s="62">
        <v>73282</v>
      </c>
      <c r="W762" s="61"/>
      <c r="X762" s="61">
        <v>0</v>
      </c>
      <c r="Y762" s="62">
        <v>1523200</v>
      </c>
      <c r="Z762" s="62">
        <v>90214</v>
      </c>
      <c r="AA762" s="61"/>
      <c r="AB762" s="62">
        <v>718084</v>
      </c>
      <c r="AC762" s="62">
        <v>13976</v>
      </c>
      <c r="AD762" s="61"/>
      <c r="AE762" s="62">
        <v>1008865</v>
      </c>
      <c r="AF762" s="61"/>
      <c r="AG762" s="62">
        <v>36440</v>
      </c>
      <c r="AH762" s="62">
        <v>263568</v>
      </c>
      <c r="AI762" s="61"/>
      <c r="AJ762" s="61">
        <v>0</v>
      </c>
      <c r="AK762" s="61">
        <v>0</v>
      </c>
      <c r="AL762" s="61">
        <v>0</v>
      </c>
      <c r="AM762" s="61">
        <v>0</v>
      </c>
      <c r="AN762" s="61">
        <v>0</v>
      </c>
      <c r="AO762" s="61">
        <v>0</v>
      </c>
      <c r="AP762" s="61"/>
      <c r="AQ762" s="62">
        <v>29405</v>
      </c>
      <c r="AR762" s="61"/>
      <c r="AS762" s="62">
        <v>38531</v>
      </c>
      <c r="AT762" s="62">
        <v>35531</v>
      </c>
      <c r="AU762" s="61">
        <v>0</v>
      </c>
      <c r="AV762" s="61"/>
      <c r="AW762" s="61">
        <v>0</v>
      </c>
      <c r="AX762" s="62">
        <v>47981</v>
      </c>
      <c r="AY762" s="61"/>
      <c r="AZ762" s="61">
        <v>0</v>
      </c>
      <c r="BA762" s="61"/>
      <c r="BB762" s="61">
        <v>0</v>
      </c>
      <c r="BC762" s="61">
        <v>0</v>
      </c>
      <c r="BD762" s="61">
        <v>0</v>
      </c>
      <c r="BE762" s="61"/>
      <c r="BF762" s="61">
        <v>0</v>
      </c>
      <c r="BG762" s="61"/>
      <c r="BH762" s="61">
        <v>0</v>
      </c>
      <c r="BI762" s="61"/>
      <c r="BJ762" s="61">
        <v>0</v>
      </c>
      <c r="BK762" s="61"/>
      <c r="BL762" s="62">
        <v>4215</v>
      </c>
      <c r="BM762" s="61">
        <v>0</v>
      </c>
      <c r="BN762" s="62">
        <v>-62286</v>
      </c>
      <c r="BO762" s="61"/>
    </row>
    <row r="763" spans="1:67" x14ac:dyDescent="0.2">
      <c r="A763" s="57" t="s">
        <v>19</v>
      </c>
      <c r="B763" s="56" t="s">
        <v>19</v>
      </c>
      <c r="C763" s="56" t="s">
        <v>161</v>
      </c>
      <c r="D763" s="56">
        <v>2004</v>
      </c>
      <c r="E763" s="58">
        <v>4052210</v>
      </c>
      <c r="F763" s="58">
        <v>3989924</v>
      </c>
      <c r="G763" s="59">
        <v>3889785</v>
      </c>
      <c r="H763" s="59">
        <v>162425</v>
      </c>
      <c r="I763" s="60">
        <v>0</v>
      </c>
      <c r="J763" s="58">
        <v>-62286</v>
      </c>
      <c r="K763" s="61"/>
      <c r="L763" s="62">
        <v>1000</v>
      </c>
      <c r="M763" s="61"/>
      <c r="N763" s="62">
        <v>2745</v>
      </c>
      <c r="O763" s="61">
        <v>0</v>
      </c>
      <c r="P763" s="61"/>
      <c r="Q763" s="61"/>
      <c r="R763" s="61"/>
      <c r="S763" s="61">
        <v>0</v>
      </c>
      <c r="T763" s="61">
        <v>0</v>
      </c>
      <c r="U763" s="61"/>
      <c r="V763" s="62">
        <v>73282</v>
      </c>
      <c r="W763" s="61"/>
      <c r="X763" s="61">
        <v>0</v>
      </c>
      <c r="Y763" s="62">
        <v>1530194</v>
      </c>
      <c r="Z763" s="62">
        <v>98585</v>
      </c>
      <c r="AA763" s="61"/>
      <c r="AB763" s="62">
        <v>750151</v>
      </c>
      <c r="AC763" s="62">
        <v>26089</v>
      </c>
      <c r="AD763" s="61"/>
      <c r="AE763" s="62">
        <v>1042139</v>
      </c>
      <c r="AF763" s="61"/>
      <c r="AG763" s="62">
        <v>61535</v>
      </c>
      <c r="AH763" s="62">
        <v>304065</v>
      </c>
      <c r="AI763" s="61"/>
      <c r="AJ763" s="61">
        <v>0</v>
      </c>
      <c r="AK763" s="61">
        <v>0</v>
      </c>
      <c r="AL763" s="61">
        <v>0</v>
      </c>
      <c r="AM763" s="61">
        <v>0</v>
      </c>
      <c r="AN763" s="61">
        <v>0</v>
      </c>
      <c r="AO763" s="61">
        <v>0</v>
      </c>
      <c r="AP763" s="61"/>
      <c r="AQ763" s="62">
        <v>29405</v>
      </c>
      <c r="AR763" s="61"/>
      <c r="AS763" s="62">
        <v>38531</v>
      </c>
      <c r="AT763" s="62">
        <v>35683</v>
      </c>
      <c r="AU763" s="61">
        <v>0</v>
      </c>
      <c r="AV763" s="61"/>
      <c r="AW763" s="61">
        <v>0</v>
      </c>
      <c r="AX763" s="62">
        <v>54591</v>
      </c>
      <c r="AY763" s="61"/>
      <c r="AZ763" s="61">
        <v>0</v>
      </c>
      <c r="BA763" s="61"/>
      <c r="BB763" s="61">
        <v>0</v>
      </c>
      <c r="BC763" s="61">
        <v>0</v>
      </c>
      <c r="BD763" s="61">
        <v>0</v>
      </c>
      <c r="BE763" s="61"/>
      <c r="BF763" s="61">
        <v>0</v>
      </c>
      <c r="BG763" s="61"/>
      <c r="BH763" s="61">
        <v>0</v>
      </c>
      <c r="BI763" s="61"/>
      <c r="BJ763" s="61">
        <v>0</v>
      </c>
      <c r="BK763" s="61"/>
      <c r="BL763" s="62">
        <v>4215</v>
      </c>
      <c r="BM763" s="61">
        <v>0</v>
      </c>
      <c r="BN763" s="62">
        <v>-62286</v>
      </c>
      <c r="BO763" s="61"/>
    </row>
    <row r="764" spans="1:67" x14ac:dyDescent="0.2">
      <c r="A764" s="57" t="s">
        <v>19</v>
      </c>
      <c r="B764" s="56" t="s">
        <v>19</v>
      </c>
      <c r="C764" s="56" t="s">
        <v>161</v>
      </c>
      <c r="D764" s="56">
        <v>2005</v>
      </c>
      <c r="E764" s="58">
        <v>4117483</v>
      </c>
      <c r="F764" s="58">
        <v>3894305</v>
      </c>
      <c r="G764" s="59">
        <v>3935497</v>
      </c>
      <c r="H764" s="59">
        <v>181986</v>
      </c>
      <c r="I764" s="60">
        <v>0</v>
      </c>
      <c r="J764" s="58">
        <v>-223178</v>
      </c>
      <c r="K764" s="61"/>
      <c r="L764" s="62">
        <v>1000</v>
      </c>
      <c r="M764" s="61"/>
      <c r="N764" s="62">
        <v>2745</v>
      </c>
      <c r="O764" s="61">
        <v>0</v>
      </c>
      <c r="P764" s="61"/>
      <c r="Q764" s="61"/>
      <c r="R764" s="61"/>
      <c r="S764" s="61">
        <v>0</v>
      </c>
      <c r="T764" s="61">
        <v>0</v>
      </c>
      <c r="U764" s="61"/>
      <c r="V764" s="62">
        <v>73282</v>
      </c>
      <c r="W764" s="61"/>
      <c r="X764" s="61">
        <v>0</v>
      </c>
      <c r="Y764" s="62">
        <v>1532837</v>
      </c>
      <c r="Z764" s="62">
        <v>101144</v>
      </c>
      <c r="AA764" s="61"/>
      <c r="AB764" s="62">
        <v>749910</v>
      </c>
      <c r="AC764" s="62">
        <v>29489</v>
      </c>
      <c r="AD764" s="61"/>
      <c r="AE764" s="62">
        <v>1065470</v>
      </c>
      <c r="AF764" s="61"/>
      <c r="AG764" s="62">
        <v>72353</v>
      </c>
      <c r="AH764" s="62">
        <v>307267</v>
      </c>
      <c r="AI764" s="61"/>
      <c r="AJ764" s="61">
        <v>0</v>
      </c>
      <c r="AK764" s="61">
        <v>0</v>
      </c>
      <c r="AL764" s="61">
        <v>0</v>
      </c>
      <c r="AM764" s="61">
        <v>0</v>
      </c>
      <c r="AN764" s="61">
        <v>0</v>
      </c>
      <c r="AO764" s="61">
        <v>0</v>
      </c>
      <c r="AP764" s="61"/>
      <c r="AQ764" s="62">
        <v>32492</v>
      </c>
      <c r="AR764" s="61"/>
      <c r="AS764" s="62">
        <v>41269</v>
      </c>
      <c r="AT764" s="62">
        <v>40014</v>
      </c>
      <c r="AU764" s="61">
        <v>0</v>
      </c>
      <c r="AV764" s="61"/>
      <c r="AW764" s="61">
        <v>0</v>
      </c>
      <c r="AX764" s="62">
        <v>63996</v>
      </c>
      <c r="AY764" s="61"/>
      <c r="AZ764" s="61">
        <v>0</v>
      </c>
      <c r="BA764" s="61"/>
      <c r="BB764" s="61">
        <v>0</v>
      </c>
      <c r="BC764" s="61">
        <v>0</v>
      </c>
      <c r="BD764" s="61">
        <v>0</v>
      </c>
      <c r="BE764" s="61"/>
      <c r="BF764" s="61">
        <v>0</v>
      </c>
      <c r="BG764" s="61"/>
      <c r="BH764" s="61">
        <v>0</v>
      </c>
      <c r="BI764" s="61"/>
      <c r="BJ764" s="61">
        <v>0</v>
      </c>
      <c r="BK764" s="61"/>
      <c r="BL764" s="62">
        <v>4215</v>
      </c>
      <c r="BM764" s="61">
        <v>0</v>
      </c>
      <c r="BN764" s="62">
        <v>-223178</v>
      </c>
      <c r="BO764" s="61"/>
    </row>
    <row r="765" spans="1:67" x14ac:dyDescent="0.2">
      <c r="A765" s="57" t="s">
        <v>19</v>
      </c>
      <c r="B765" s="56" t="s">
        <v>19</v>
      </c>
      <c r="C765" s="56" t="s">
        <v>161</v>
      </c>
      <c r="D765" s="56">
        <v>2006</v>
      </c>
      <c r="E765" s="58">
        <v>4420544</v>
      </c>
      <c r="F765" s="58">
        <v>4187565</v>
      </c>
      <c r="G765" s="59">
        <v>4173138</v>
      </c>
      <c r="H765" s="59">
        <v>247406</v>
      </c>
      <c r="I765" s="60">
        <v>0</v>
      </c>
      <c r="J765" s="58">
        <v>-232979</v>
      </c>
      <c r="K765" s="61"/>
      <c r="L765" s="62">
        <v>1000</v>
      </c>
      <c r="M765" s="61"/>
      <c r="N765" s="62">
        <v>2745</v>
      </c>
      <c r="O765" s="61">
        <v>0</v>
      </c>
      <c r="P765" s="61"/>
      <c r="Q765" s="61"/>
      <c r="R765" s="61"/>
      <c r="S765" s="62">
        <v>7040</v>
      </c>
      <c r="T765" s="61">
        <v>0</v>
      </c>
      <c r="U765" s="61"/>
      <c r="V765" s="62">
        <v>73282</v>
      </c>
      <c r="W765" s="61"/>
      <c r="X765" s="61">
        <v>0</v>
      </c>
      <c r="Y765" s="62">
        <v>1562440</v>
      </c>
      <c r="Z765" s="62">
        <v>112362</v>
      </c>
      <c r="AA765" s="61"/>
      <c r="AB765" s="62">
        <v>748520</v>
      </c>
      <c r="AC765" s="62">
        <v>37175</v>
      </c>
      <c r="AD765" s="61"/>
      <c r="AE765" s="62">
        <v>1221873</v>
      </c>
      <c r="AF765" s="61"/>
      <c r="AG765" s="62">
        <v>85284</v>
      </c>
      <c r="AH765" s="62">
        <v>321417</v>
      </c>
      <c r="AI765" s="61"/>
      <c r="AJ765" s="61">
        <v>0</v>
      </c>
      <c r="AK765" s="61">
        <v>0</v>
      </c>
      <c r="AL765" s="61">
        <v>0</v>
      </c>
      <c r="AM765" s="61">
        <v>0</v>
      </c>
      <c r="AN765" s="61">
        <v>0</v>
      </c>
      <c r="AO765" s="61">
        <v>0</v>
      </c>
      <c r="AP765" s="61"/>
      <c r="AQ765" s="62">
        <v>32578</v>
      </c>
      <c r="AR765" s="61"/>
      <c r="AS765" s="62">
        <v>43773</v>
      </c>
      <c r="AT765" s="62">
        <v>93660</v>
      </c>
      <c r="AU765" s="61">
        <v>0</v>
      </c>
      <c r="AV765" s="61"/>
      <c r="AW765" s="61">
        <v>458</v>
      </c>
      <c r="AX765" s="62">
        <v>72722</v>
      </c>
      <c r="AY765" s="61"/>
      <c r="AZ765" s="61">
        <v>0</v>
      </c>
      <c r="BA765" s="61"/>
      <c r="BB765" s="61">
        <v>0</v>
      </c>
      <c r="BC765" s="61">
        <v>0</v>
      </c>
      <c r="BD765" s="61">
        <v>0</v>
      </c>
      <c r="BE765" s="61"/>
      <c r="BF765" s="61">
        <v>0</v>
      </c>
      <c r="BG765" s="61"/>
      <c r="BH765" s="61">
        <v>0</v>
      </c>
      <c r="BI765" s="61"/>
      <c r="BJ765" s="61">
        <v>0</v>
      </c>
      <c r="BK765" s="61"/>
      <c r="BL765" s="62">
        <v>4215</v>
      </c>
      <c r="BM765" s="61">
        <v>0</v>
      </c>
      <c r="BN765" s="62">
        <v>-232979</v>
      </c>
      <c r="BO765" s="61"/>
    </row>
    <row r="766" spans="1:67" x14ac:dyDescent="0.2">
      <c r="A766" s="57" t="s">
        <v>19</v>
      </c>
      <c r="B766" s="56" t="s">
        <v>19</v>
      </c>
      <c r="C766" s="56" t="s">
        <v>161</v>
      </c>
      <c r="D766" s="56">
        <v>2007</v>
      </c>
      <c r="E766" s="58">
        <v>4539467</v>
      </c>
      <c r="F766" s="58">
        <v>4306488</v>
      </c>
      <c r="G766" s="59">
        <v>4291538</v>
      </c>
      <c r="H766" s="59">
        <v>247929</v>
      </c>
      <c r="I766" s="60">
        <v>0</v>
      </c>
      <c r="J766" s="58">
        <v>-232979</v>
      </c>
      <c r="K766" s="61"/>
      <c r="L766" s="62">
        <v>1000</v>
      </c>
      <c r="M766" s="61"/>
      <c r="N766" s="62">
        <v>2745</v>
      </c>
      <c r="O766" s="61">
        <v>0</v>
      </c>
      <c r="P766" s="61"/>
      <c r="Q766" s="61"/>
      <c r="R766" s="61"/>
      <c r="S766" s="62">
        <v>7040</v>
      </c>
      <c r="T766" s="61">
        <v>0</v>
      </c>
      <c r="U766" s="61"/>
      <c r="V766" s="62">
        <v>73282</v>
      </c>
      <c r="W766" s="61"/>
      <c r="X766" s="61">
        <v>0</v>
      </c>
      <c r="Y766" s="62">
        <v>1572357</v>
      </c>
      <c r="Z766" s="62">
        <v>124432</v>
      </c>
      <c r="AA766" s="61"/>
      <c r="AB766" s="62">
        <v>757025</v>
      </c>
      <c r="AC766" s="62">
        <v>37987</v>
      </c>
      <c r="AD766" s="61"/>
      <c r="AE766" s="62">
        <v>1203484</v>
      </c>
      <c r="AF766" s="61"/>
      <c r="AG766" s="62">
        <v>101792</v>
      </c>
      <c r="AH766" s="62">
        <v>410394</v>
      </c>
      <c r="AI766" s="61"/>
      <c r="AJ766" s="61">
        <v>0</v>
      </c>
      <c r="AK766" s="61">
        <v>0</v>
      </c>
      <c r="AL766" s="61">
        <v>0</v>
      </c>
      <c r="AM766" s="61">
        <v>0</v>
      </c>
      <c r="AN766" s="61">
        <v>0</v>
      </c>
      <c r="AO766" s="61">
        <v>0</v>
      </c>
      <c r="AP766" s="61"/>
      <c r="AQ766" s="62">
        <v>32578</v>
      </c>
      <c r="AR766" s="61"/>
      <c r="AS766" s="62">
        <v>43733</v>
      </c>
      <c r="AT766" s="62">
        <v>93660</v>
      </c>
      <c r="AU766" s="61">
        <v>0</v>
      </c>
      <c r="AV766" s="61"/>
      <c r="AW766" s="61">
        <v>458</v>
      </c>
      <c r="AX766" s="62">
        <v>73728</v>
      </c>
      <c r="AY766" s="61"/>
      <c r="AZ766" s="61">
        <v>0</v>
      </c>
      <c r="BA766" s="61"/>
      <c r="BB766" s="61">
        <v>0</v>
      </c>
      <c r="BC766" s="61">
        <v>0</v>
      </c>
      <c r="BD766" s="61">
        <v>0</v>
      </c>
      <c r="BE766" s="61"/>
      <c r="BF766" s="61">
        <v>0</v>
      </c>
      <c r="BG766" s="61"/>
      <c r="BH766" s="61">
        <v>0</v>
      </c>
      <c r="BI766" s="61"/>
      <c r="BJ766" s="61">
        <v>0</v>
      </c>
      <c r="BK766" s="61"/>
      <c r="BL766" s="62">
        <v>3772</v>
      </c>
      <c r="BM766" s="61">
        <v>0</v>
      </c>
      <c r="BN766" s="62">
        <v>-232979</v>
      </c>
      <c r="BO766" s="61"/>
    </row>
    <row r="767" spans="1:67" x14ac:dyDescent="0.2">
      <c r="A767" s="57" t="s">
        <v>19</v>
      </c>
      <c r="B767" s="56" t="s">
        <v>19</v>
      </c>
      <c r="C767" s="56" t="s">
        <v>161</v>
      </c>
      <c r="D767" s="56">
        <v>2008</v>
      </c>
      <c r="E767" s="58">
        <v>4752712</v>
      </c>
      <c r="F767" s="58">
        <v>4470114</v>
      </c>
      <c r="G767" s="59">
        <v>4445041</v>
      </c>
      <c r="H767" s="59">
        <v>307671</v>
      </c>
      <c r="I767" s="60">
        <v>0</v>
      </c>
      <c r="J767" s="58">
        <v>-282598</v>
      </c>
      <c r="K767" s="61"/>
      <c r="L767" s="62">
        <v>1000</v>
      </c>
      <c r="M767" s="61"/>
      <c r="N767" s="62">
        <v>2745</v>
      </c>
      <c r="O767" s="61">
        <v>0</v>
      </c>
      <c r="P767" s="61"/>
      <c r="Q767" s="61"/>
      <c r="R767" s="61"/>
      <c r="S767" s="62">
        <v>7040</v>
      </c>
      <c r="T767" s="61">
        <v>0</v>
      </c>
      <c r="U767" s="61"/>
      <c r="V767" s="62">
        <v>74355</v>
      </c>
      <c r="W767" s="61"/>
      <c r="X767" s="61">
        <v>0</v>
      </c>
      <c r="Y767" s="62">
        <v>1586864</v>
      </c>
      <c r="Z767" s="62">
        <v>149746</v>
      </c>
      <c r="AA767" s="61"/>
      <c r="AB767" s="62">
        <v>777911</v>
      </c>
      <c r="AC767" s="62">
        <v>45056</v>
      </c>
      <c r="AD767" s="61"/>
      <c r="AE767" s="62">
        <v>1243318</v>
      </c>
      <c r="AF767" s="61"/>
      <c r="AG767" s="62">
        <v>120609</v>
      </c>
      <c r="AH767" s="62">
        <v>436397</v>
      </c>
      <c r="AI767" s="61"/>
      <c r="AJ767" s="61">
        <v>0</v>
      </c>
      <c r="AK767" s="61">
        <v>0</v>
      </c>
      <c r="AL767" s="61">
        <v>0</v>
      </c>
      <c r="AM767" s="61">
        <v>0</v>
      </c>
      <c r="AN767" s="61">
        <v>0</v>
      </c>
      <c r="AO767" s="61">
        <v>0</v>
      </c>
      <c r="AP767" s="61"/>
      <c r="AQ767" s="62">
        <v>33902</v>
      </c>
      <c r="AR767" s="61"/>
      <c r="AS767" s="62">
        <v>43773</v>
      </c>
      <c r="AT767" s="62">
        <v>93660</v>
      </c>
      <c r="AU767" s="62">
        <v>52785</v>
      </c>
      <c r="AV767" s="61"/>
      <c r="AW767" s="61">
        <v>458</v>
      </c>
      <c r="AX767" s="62">
        <v>79747</v>
      </c>
      <c r="AY767" s="61"/>
      <c r="AZ767" s="61">
        <v>0</v>
      </c>
      <c r="BA767" s="61"/>
      <c r="BB767" s="61">
        <v>0</v>
      </c>
      <c r="BC767" s="61">
        <v>0</v>
      </c>
      <c r="BD767" s="61">
        <v>0</v>
      </c>
      <c r="BE767" s="61"/>
      <c r="BF767" s="61">
        <v>0</v>
      </c>
      <c r="BG767" s="61"/>
      <c r="BH767" s="61">
        <v>0</v>
      </c>
      <c r="BI767" s="61"/>
      <c r="BJ767" s="61">
        <v>0</v>
      </c>
      <c r="BK767" s="61"/>
      <c r="BL767" s="62">
        <v>3346</v>
      </c>
      <c r="BM767" s="61">
        <v>0</v>
      </c>
      <c r="BN767" s="62">
        <v>-282598</v>
      </c>
      <c r="BO767" s="61"/>
    </row>
    <row r="768" spans="1:67" x14ac:dyDescent="0.2">
      <c r="A768" s="57" t="s">
        <v>19</v>
      </c>
      <c r="B768" s="56" t="s">
        <v>19</v>
      </c>
      <c r="C768" s="56" t="s">
        <v>161</v>
      </c>
      <c r="D768" s="56">
        <v>2009</v>
      </c>
      <c r="E768" s="58">
        <v>5078409</v>
      </c>
      <c r="F768" s="58">
        <v>4729210</v>
      </c>
      <c r="G768" s="59">
        <v>4731654</v>
      </c>
      <c r="H768" s="59">
        <v>346755</v>
      </c>
      <c r="I768" s="60">
        <v>0</v>
      </c>
      <c r="J768" s="58">
        <v>-349199</v>
      </c>
      <c r="K768" s="61"/>
      <c r="L768" s="62">
        <v>1000</v>
      </c>
      <c r="M768" s="61"/>
      <c r="N768" s="62">
        <v>2745</v>
      </c>
      <c r="O768" s="61">
        <v>0</v>
      </c>
      <c r="P768" s="61"/>
      <c r="Q768" s="61"/>
      <c r="R768" s="61"/>
      <c r="S768" s="62">
        <v>7040</v>
      </c>
      <c r="T768" s="61">
        <v>0</v>
      </c>
      <c r="U768" s="61"/>
      <c r="V768" s="62">
        <v>74355</v>
      </c>
      <c r="W768" s="61"/>
      <c r="X768" s="61">
        <v>0</v>
      </c>
      <c r="Y768" s="62">
        <v>1636929</v>
      </c>
      <c r="Z768" s="62">
        <v>200997</v>
      </c>
      <c r="AA768" s="61"/>
      <c r="AB768" s="62">
        <v>798089</v>
      </c>
      <c r="AC768" s="62">
        <v>70345</v>
      </c>
      <c r="AD768" s="61"/>
      <c r="AE768" s="62">
        <v>1362862</v>
      </c>
      <c r="AF768" s="61"/>
      <c r="AG768" s="62">
        <v>140895</v>
      </c>
      <c r="AH768" s="62">
        <v>436397</v>
      </c>
      <c r="AI768" s="61"/>
      <c r="AJ768" s="61">
        <v>0</v>
      </c>
      <c r="AK768" s="61">
        <v>0</v>
      </c>
      <c r="AL768" s="61">
        <v>0</v>
      </c>
      <c r="AM768" s="61">
        <v>0</v>
      </c>
      <c r="AN768" s="61">
        <v>0</v>
      </c>
      <c r="AO768" s="61">
        <v>0</v>
      </c>
      <c r="AP768" s="61"/>
      <c r="AQ768" s="62">
        <v>33902</v>
      </c>
      <c r="AR768" s="61"/>
      <c r="AS768" s="62">
        <v>43773</v>
      </c>
      <c r="AT768" s="62">
        <v>93660</v>
      </c>
      <c r="AU768" s="62">
        <v>88784</v>
      </c>
      <c r="AV768" s="61"/>
      <c r="AW768" s="61">
        <v>495</v>
      </c>
      <c r="AX768" s="62">
        <v>82795</v>
      </c>
      <c r="AY768" s="61"/>
      <c r="AZ768" s="61">
        <v>0</v>
      </c>
      <c r="BA768" s="61"/>
      <c r="BB768" s="61">
        <v>0</v>
      </c>
      <c r="BC768" s="61">
        <v>0</v>
      </c>
      <c r="BD768" s="61">
        <v>0</v>
      </c>
      <c r="BE768" s="61"/>
      <c r="BF768" s="61">
        <v>0</v>
      </c>
      <c r="BG768" s="61"/>
      <c r="BH768" s="61">
        <v>0</v>
      </c>
      <c r="BI768" s="61"/>
      <c r="BJ768" s="61">
        <v>0</v>
      </c>
      <c r="BK768" s="61"/>
      <c r="BL768" s="62">
        <v>3346</v>
      </c>
      <c r="BM768" s="61">
        <v>0</v>
      </c>
      <c r="BN768" s="62">
        <v>-349199</v>
      </c>
      <c r="BO768" s="61"/>
    </row>
    <row r="769" spans="1:67" x14ac:dyDescent="0.2">
      <c r="A769" s="57" t="s">
        <v>19</v>
      </c>
      <c r="B769" s="56" t="s">
        <v>19</v>
      </c>
      <c r="C769" s="56" t="s">
        <v>161</v>
      </c>
      <c r="D769" s="56">
        <v>2010</v>
      </c>
      <c r="E769" s="58">
        <v>5560512</v>
      </c>
      <c r="F769" s="58">
        <v>5211313</v>
      </c>
      <c r="G769" s="59">
        <v>4913691</v>
      </c>
      <c r="H769" s="59">
        <v>646821</v>
      </c>
      <c r="I769" s="60">
        <v>0</v>
      </c>
      <c r="J769" s="58">
        <v>-349199</v>
      </c>
      <c r="K769" s="61"/>
      <c r="L769" s="62">
        <v>1000</v>
      </c>
      <c r="M769" s="61"/>
      <c r="N769" s="62">
        <v>2745</v>
      </c>
      <c r="O769" s="61">
        <v>0</v>
      </c>
      <c r="P769" s="61"/>
      <c r="Q769" s="61"/>
      <c r="R769" s="61"/>
      <c r="S769" s="62">
        <v>7040</v>
      </c>
      <c r="T769" s="61">
        <v>0</v>
      </c>
      <c r="U769" s="61"/>
      <c r="V769" s="62">
        <v>74355</v>
      </c>
      <c r="W769" s="61"/>
      <c r="X769" s="61">
        <v>0</v>
      </c>
      <c r="Y769" s="62">
        <v>1661017</v>
      </c>
      <c r="Z769" s="62">
        <v>238899</v>
      </c>
      <c r="AA769" s="61"/>
      <c r="AB769" s="62">
        <v>806325</v>
      </c>
      <c r="AC769" s="62">
        <v>79222</v>
      </c>
      <c r="AD769" s="61"/>
      <c r="AE769" s="62">
        <v>1446844</v>
      </c>
      <c r="AF769" s="61"/>
      <c r="AG769" s="62">
        <v>159847</v>
      </c>
      <c r="AH769" s="62">
        <v>436397</v>
      </c>
      <c r="AI769" s="61"/>
      <c r="AJ769" s="61">
        <v>0</v>
      </c>
      <c r="AK769" s="61">
        <v>0</v>
      </c>
      <c r="AL769" s="61">
        <v>0</v>
      </c>
      <c r="AM769" s="61">
        <v>0</v>
      </c>
      <c r="AN769" s="61">
        <v>0</v>
      </c>
      <c r="AO769" s="61">
        <v>0</v>
      </c>
      <c r="AP769" s="61"/>
      <c r="AQ769" s="62">
        <v>36565</v>
      </c>
      <c r="AR769" s="61"/>
      <c r="AS769" s="62">
        <v>43773</v>
      </c>
      <c r="AT769" s="62">
        <v>93660</v>
      </c>
      <c r="AU769" s="62">
        <v>383257</v>
      </c>
      <c r="AV769" s="61"/>
      <c r="AW769" s="62">
        <v>1218</v>
      </c>
      <c r="AX769" s="62">
        <v>85456</v>
      </c>
      <c r="AY769" s="61"/>
      <c r="AZ769" s="61">
        <v>0</v>
      </c>
      <c r="BA769" s="61"/>
      <c r="BB769" s="61">
        <v>0</v>
      </c>
      <c r="BC769" s="61">
        <v>0</v>
      </c>
      <c r="BD769" s="61">
        <v>0</v>
      </c>
      <c r="BE769" s="61"/>
      <c r="BF769" s="61">
        <v>0</v>
      </c>
      <c r="BG769" s="61"/>
      <c r="BH769" s="61">
        <v>0</v>
      </c>
      <c r="BI769" s="61"/>
      <c r="BJ769" s="61">
        <v>0</v>
      </c>
      <c r="BK769" s="61"/>
      <c r="BL769" s="62">
        <v>2892</v>
      </c>
      <c r="BM769" s="61">
        <v>0</v>
      </c>
      <c r="BN769" s="62">
        <v>-349199</v>
      </c>
      <c r="BO769" s="61"/>
    </row>
    <row r="770" spans="1:67" x14ac:dyDescent="0.2">
      <c r="A770" s="57" t="s">
        <v>19</v>
      </c>
      <c r="B770" s="56" t="s">
        <v>19</v>
      </c>
      <c r="C770" s="56" t="s">
        <v>411</v>
      </c>
      <c r="D770" s="56">
        <v>1989</v>
      </c>
      <c r="E770" s="58">
        <v>1001624</v>
      </c>
      <c r="F770" s="58">
        <v>954636</v>
      </c>
      <c r="G770" s="59">
        <v>985203</v>
      </c>
      <c r="H770" s="59">
        <v>16421</v>
      </c>
      <c r="I770" s="60">
        <v>0</v>
      </c>
      <c r="J770" s="58">
        <v>-46988</v>
      </c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2">
        <v>77884</v>
      </c>
      <c r="X770" s="61"/>
      <c r="Y770" s="61"/>
      <c r="Z770" s="61"/>
      <c r="AA770" s="62">
        <v>538068</v>
      </c>
      <c r="AB770" s="61"/>
      <c r="AC770" s="61"/>
      <c r="AD770" s="62">
        <v>171490</v>
      </c>
      <c r="AE770" s="61"/>
      <c r="AF770" s="62">
        <v>140238</v>
      </c>
      <c r="AG770" s="61"/>
      <c r="AH770" s="61"/>
      <c r="AI770" s="62">
        <v>57523</v>
      </c>
      <c r="AJ770" s="61"/>
      <c r="AK770" s="61"/>
      <c r="AL770" s="61"/>
      <c r="AM770" s="61"/>
      <c r="AN770" s="61"/>
      <c r="AO770" s="61"/>
      <c r="AP770" s="62">
        <v>5023</v>
      </c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2">
        <v>10943</v>
      </c>
      <c r="BB770" s="61"/>
      <c r="BC770" s="61"/>
      <c r="BD770" s="61"/>
      <c r="BE770" s="61"/>
      <c r="BF770" s="61"/>
      <c r="BG770" s="61"/>
      <c r="BH770" s="61"/>
      <c r="BI770" s="61"/>
      <c r="BJ770" s="61"/>
      <c r="BK770" s="61">
        <v>455</v>
      </c>
      <c r="BL770" s="61"/>
      <c r="BM770" s="61"/>
      <c r="BN770" s="61"/>
      <c r="BO770" s="62">
        <v>-46988</v>
      </c>
    </row>
    <row r="771" spans="1:67" x14ac:dyDescent="0.2">
      <c r="A771" s="57" t="s">
        <v>19</v>
      </c>
      <c r="B771" s="56" t="s">
        <v>19</v>
      </c>
      <c r="C771" s="56" t="s">
        <v>411</v>
      </c>
      <c r="D771" s="56">
        <v>1990</v>
      </c>
      <c r="E771" s="58">
        <v>1037956</v>
      </c>
      <c r="F771" s="58">
        <v>990968</v>
      </c>
      <c r="G771" s="59">
        <v>1021535</v>
      </c>
      <c r="H771" s="59">
        <v>16421</v>
      </c>
      <c r="I771" s="60">
        <v>0</v>
      </c>
      <c r="J771" s="58">
        <v>-46988</v>
      </c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2">
        <v>77884</v>
      </c>
      <c r="X771" s="61"/>
      <c r="Y771" s="61"/>
      <c r="Z771" s="61"/>
      <c r="AA771" s="62">
        <v>558068</v>
      </c>
      <c r="AB771" s="61"/>
      <c r="AC771" s="61"/>
      <c r="AD771" s="62">
        <v>176550</v>
      </c>
      <c r="AE771" s="61"/>
      <c r="AF771" s="62">
        <v>148456</v>
      </c>
      <c r="AG771" s="61"/>
      <c r="AH771" s="61"/>
      <c r="AI771" s="62">
        <v>60577</v>
      </c>
      <c r="AJ771" s="61"/>
      <c r="AK771" s="61"/>
      <c r="AL771" s="61"/>
      <c r="AM771" s="61"/>
      <c r="AN771" s="61"/>
      <c r="AO771" s="61"/>
      <c r="AP771" s="62">
        <v>5023</v>
      </c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2">
        <v>10943</v>
      </c>
      <c r="BB771" s="61"/>
      <c r="BC771" s="61"/>
      <c r="BD771" s="61"/>
      <c r="BE771" s="61"/>
      <c r="BF771" s="61"/>
      <c r="BG771" s="61"/>
      <c r="BH771" s="61"/>
      <c r="BI771" s="61"/>
      <c r="BJ771" s="61"/>
      <c r="BK771" s="61">
        <v>455</v>
      </c>
      <c r="BL771" s="61"/>
      <c r="BM771" s="61"/>
      <c r="BN771" s="61"/>
      <c r="BO771" s="62">
        <v>-46988</v>
      </c>
    </row>
    <row r="772" spans="1:67" x14ac:dyDescent="0.2">
      <c r="A772" s="57" t="s">
        <v>19</v>
      </c>
      <c r="B772" s="56" t="s">
        <v>19</v>
      </c>
      <c r="C772" s="56" t="s">
        <v>411</v>
      </c>
      <c r="D772" s="56">
        <v>1991</v>
      </c>
      <c r="E772" s="58">
        <v>934104</v>
      </c>
      <c r="F772" s="58">
        <v>887116</v>
      </c>
      <c r="G772" s="59">
        <v>928626</v>
      </c>
      <c r="H772" s="59">
        <v>5478</v>
      </c>
      <c r="I772" s="60">
        <v>0</v>
      </c>
      <c r="J772" s="58">
        <v>-46988</v>
      </c>
      <c r="K772" s="62">
        <v>68425</v>
      </c>
      <c r="L772" s="61"/>
      <c r="M772" s="61"/>
      <c r="N772" s="61"/>
      <c r="O772" s="61"/>
      <c r="P772" s="61"/>
      <c r="Q772" s="62">
        <v>15000</v>
      </c>
      <c r="R772" s="61"/>
      <c r="S772" s="61"/>
      <c r="T772" s="61"/>
      <c r="U772" s="61"/>
      <c r="V772" s="61"/>
      <c r="W772" s="62">
        <v>77884</v>
      </c>
      <c r="X772" s="61"/>
      <c r="Y772" s="61"/>
      <c r="Z772" s="61"/>
      <c r="AA772" s="62">
        <v>369400</v>
      </c>
      <c r="AB772" s="61"/>
      <c r="AC772" s="61"/>
      <c r="AD772" s="62">
        <v>176848</v>
      </c>
      <c r="AE772" s="61"/>
      <c r="AF772" s="62">
        <v>156556</v>
      </c>
      <c r="AG772" s="61"/>
      <c r="AH772" s="61"/>
      <c r="AI772" s="62">
        <v>64513</v>
      </c>
      <c r="AJ772" s="61"/>
      <c r="AK772" s="61"/>
      <c r="AL772" s="61"/>
      <c r="AM772" s="61"/>
      <c r="AN772" s="61"/>
      <c r="AO772" s="61"/>
      <c r="AP772" s="62">
        <v>5023</v>
      </c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>
        <v>455</v>
      </c>
      <c r="BL772" s="61"/>
      <c r="BM772" s="61"/>
      <c r="BN772" s="61"/>
      <c r="BO772" s="62">
        <v>-46988</v>
      </c>
    </row>
    <row r="773" spans="1:67" x14ac:dyDescent="0.2">
      <c r="A773" s="57" t="s">
        <v>19</v>
      </c>
      <c r="B773" s="56" t="s">
        <v>19</v>
      </c>
      <c r="C773" s="56" t="s">
        <v>411</v>
      </c>
      <c r="D773" s="56">
        <v>1992</v>
      </c>
      <c r="E773" s="58">
        <v>1028295</v>
      </c>
      <c r="F773" s="58">
        <v>981307</v>
      </c>
      <c r="G773" s="59">
        <v>1015688</v>
      </c>
      <c r="H773" s="59">
        <v>12607</v>
      </c>
      <c r="I773" s="60">
        <v>0</v>
      </c>
      <c r="J773" s="58">
        <v>-46988</v>
      </c>
      <c r="K773" s="62">
        <v>68425</v>
      </c>
      <c r="L773" s="61"/>
      <c r="M773" s="61"/>
      <c r="N773" s="61"/>
      <c r="O773" s="61"/>
      <c r="P773" s="61"/>
      <c r="Q773" s="62">
        <v>19423</v>
      </c>
      <c r="R773" s="61"/>
      <c r="S773" s="61"/>
      <c r="T773" s="61"/>
      <c r="U773" s="61"/>
      <c r="V773" s="61"/>
      <c r="W773" s="62">
        <v>77884</v>
      </c>
      <c r="X773" s="61"/>
      <c r="Y773" s="61"/>
      <c r="Z773" s="61"/>
      <c r="AA773" s="62">
        <v>424221</v>
      </c>
      <c r="AB773" s="61"/>
      <c r="AC773" s="61"/>
      <c r="AD773" s="62">
        <v>179507</v>
      </c>
      <c r="AE773" s="61"/>
      <c r="AF773" s="62">
        <v>172135</v>
      </c>
      <c r="AG773" s="61"/>
      <c r="AH773" s="61"/>
      <c r="AI773" s="62">
        <v>74093</v>
      </c>
      <c r="AJ773" s="61"/>
      <c r="AK773" s="61"/>
      <c r="AL773" s="61"/>
      <c r="AM773" s="61"/>
      <c r="AN773" s="61"/>
      <c r="AO773" s="61"/>
      <c r="AP773" s="62">
        <v>7287</v>
      </c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2">
        <v>4865</v>
      </c>
      <c r="BB773" s="61"/>
      <c r="BC773" s="61"/>
      <c r="BD773" s="61"/>
      <c r="BE773" s="61"/>
      <c r="BF773" s="61"/>
      <c r="BG773" s="61"/>
      <c r="BH773" s="61"/>
      <c r="BI773" s="61"/>
      <c r="BJ773" s="61"/>
      <c r="BK773" s="61">
        <v>455</v>
      </c>
      <c r="BL773" s="61"/>
      <c r="BM773" s="61"/>
      <c r="BN773" s="61"/>
      <c r="BO773" s="62">
        <v>-46988</v>
      </c>
    </row>
    <row r="774" spans="1:67" x14ac:dyDescent="0.2">
      <c r="A774" s="57" t="s">
        <v>19</v>
      </c>
      <c r="B774" s="56" t="s">
        <v>19</v>
      </c>
      <c r="C774" s="56" t="s">
        <v>411</v>
      </c>
      <c r="D774" s="56">
        <v>1993</v>
      </c>
      <c r="E774" s="58">
        <v>1098034</v>
      </c>
      <c r="F774" s="58">
        <v>1051046</v>
      </c>
      <c r="G774" s="59">
        <v>1058481</v>
      </c>
      <c r="H774" s="59">
        <v>39553</v>
      </c>
      <c r="I774" s="60">
        <v>0</v>
      </c>
      <c r="J774" s="58">
        <v>-46988</v>
      </c>
      <c r="K774" s="62">
        <v>68425</v>
      </c>
      <c r="L774" s="61"/>
      <c r="M774" s="61"/>
      <c r="N774" s="61"/>
      <c r="O774" s="61"/>
      <c r="P774" s="61"/>
      <c r="Q774" s="62">
        <v>19423</v>
      </c>
      <c r="R774" s="61"/>
      <c r="S774" s="61"/>
      <c r="T774" s="61"/>
      <c r="U774" s="61"/>
      <c r="V774" s="61"/>
      <c r="W774" s="62">
        <v>77884</v>
      </c>
      <c r="X774" s="61"/>
      <c r="Y774" s="61"/>
      <c r="Z774" s="61"/>
      <c r="AA774" s="62">
        <v>449742</v>
      </c>
      <c r="AB774" s="61"/>
      <c r="AC774" s="61"/>
      <c r="AD774" s="62">
        <v>182484</v>
      </c>
      <c r="AE774" s="61"/>
      <c r="AF774" s="62">
        <v>180857</v>
      </c>
      <c r="AG774" s="61"/>
      <c r="AH774" s="61"/>
      <c r="AI774" s="62">
        <v>79666</v>
      </c>
      <c r="AJ774" s="61"/>
      <c r="AK774" s="61"/>
      <c r="AL774" s="61"/>
      <c r="AM774" s="61"/>
      <c r="AN774" s="61"/>
      <c r="AO774" s="61"/>
      <c r="AP774" s="62">
        <v>7827</v>
      </c>
      <c r="AQ774" s="61"/>
      <c r="AR774" s="62">
        <v>14649</v>
      </c>
      <c r="AS774" s="61"/>
      <c r="AT774" s="61"/>
      <c r="AU774" s="61"/>
      <c r="AV774" s="61"/>
      <c r="AW774" s="61"/>
      <c r="AX774" s="61"/>
      <c r="AY774" s="61"/>
      <c r="AZ774" s="61"/>
      <c r="BA774" s="62">
        <v>16622</v>
      </c>
      <c r="BB774" s="61"/>
      <c r="BC774" s="61"/>
      <c r="BD774" s="61"/>
      <c r="BE774" s="61"/>
      <c r="BF774" s="61"/>
      <c r="BG774" s="61"/>
      <c r="BH774" s="61"/>
      <c r="BI774" s="61"/>
      <c r="BJ774" s="61"/>
      <c r="BK774" s="61">
        <v>455</v>
      </c>
      <c r="BL774" s="61"/>
      <c r="BM774" s="61"/>
      <c r="BN774" s="61"/>
      <c r="BO774" s="62">
        <v>-46988</v>
      </c>
    </row>
    <row r="775" spans="1:67" x14ac:dyDescent="0.2">
      <c r="A775" s="57" t="s">
        <v>19</v>
      </c>
      <c r="B775" s="56" t="s">
        <v>19</v>
      </c>
      <c r="C775" s="56" t="s">
        <v>411</v>
      </c>
      <c r="D775" s="56">
        <v>1994</v>
      </c>
      <c r="E775" s="58">
        <v>1149431</v>
      </c>
      <c r="F775" s="58">
        <v>1038468</v>
      </c>
      <c r="G775" s="59">
        <v>1105322</v>
      </c>
      <c r="H775" s="59">
        <v>44109</v>
      </c>
      <c r="I775" s="60">
        <v>0</v>
      </c>
      <c r="J775" s="58">
        <v>-110963</v>
      </c>
      <c r="K775" s="62">
        <v>68425</v>
      </c>
      <c r="L775" s="61"/>
      <c r="M775" s="61"/>
      <c r="N775" s="61"/>
      <c r="O775" s="61"/>
      <c r="P775" s="61"/>
      <c r="Q775" s="62">
        <v>19423</v>
      </c>
      <c r="R775" s="61"/>
      <c r="S775" s="61"/>
      <c r="T775" s="61"/>
      <c r="U775" s="61"/>
      <c r="V775" s="61"/>
      <c r="W775" s="62">
        <v>77884</v>
      </c>
      <c r="X775" s="61"/>
      <c r="Y775" s="61"/>
      <c r="Z775" s="61"/>
      <c r="AA775" s="62">
        <v>486280</v>
      </c>
      <c r="AB775" s="61"/>
      <c r="AC775" s="61"/>
      <c r="AD775" s="62">
        <v>187337</v>
      </c>
      <c r="AE775" s="61"/>
      <c r="AF775" s="62">
        <v>180857</v>
      </c>
      <c r="AG775" s="61"/>
      <c r="AH775" s="61"/>
      <c r="AI775" s="62">
        <v>85116</v>
      </c>
      <c r="AJ775" s="61"/>
      <c r="AK775" s="61"/>
      <c r="AL775" s="61"/>
      <c r="AM775" s="61"/>
      <c r="AN775" s="61"/>
      <c r="AO775" s="61"/>
      <c r="AP775" s="62">
        <v>7827</v>
      </c>
      <c r="AQ775" s="61"/>
      <c r="AR775" s="62">
        <v>14649</v>
      </c>
      <c r="AS775" s="61"/>
      <c r="AT775" s="61"/>
      <c r="AU775" s="61"/>
      <c r="AV775" s="61"/>
      <c r="AW775" s="61"/>
      <c r="AX775" s="61"/>
      <c r="AY775" s="61"/>
      <c r="AZ775" s="61"/>
      <c r="BA775" s="62">
        <v>21178</v>
      </c>
      <c r="BB775" s="61"/>
      <c r="BC775" s="61"/>
      <c r="BD775" s="61"/>
      <c r="BE775" s="61"/>
      <c r="BF775" s="61"/>
      <c r="BG775" s="61"/>
      <c r="BH775" s="61"/>
      <c r="BI775" s="61"/>
      <c r="BJ775" s="61"/>
      <c r="BK775" s="61">
        <v>455</v>
      </c>
      <c r="BL775" s="61"/>
      <c r="BM775" s="61"/>
      <c r="BN775" s="61"/>
      <c r="BO775" s="62">
        <v>-110963</v>
      </c>
    </row>
    <row r="776" spans="1:67" x14ac:dyDescent="0.2">
      <c r="A776" s="57" t="s">
        <v>19</v>
      </c>
      <c r="B776" s="56" t="s">
        <v>19</v>
      </c>
      <c r="C776" s="56" t="s">
        <v>411</v>
      </c>
      <c r="D776" s="56">
        <v>1995</v>
      </c>
      <c r="E776" s="58">
        <v>1196198</v>
      </c>
      <c r="F776" s="58">
        <v>1083428</v>
      </c>
      <c r="G776" s="59">
        <v>1156645</v>
      </c>
      <c r="H776" s="59">
        <v>39553</v>
      </c>
      <c r="I776" s="60">
        <v>0</v>
      </c>
      <c r="J776" s="58">
        <v>-112770</v>
      </c>
      <c r="K776" s="62">
        <v>50018</v>
      </c>
      <c r="L776" s="61"/>
      <c r="M776" s="61"/>
      <c r="N776" s="61"/>
      <c r="O776" s="61"/>
      <c r="P776" s="61"/>
      <c r="Q776" s="62">
        <v>19423</v>
      </c>
      <c r="R776" s="61"/>
      <c r="S776" s="61"/>
      <c r="T776" s="61"/>
      <c r="U776" s="61"/>
      <c r="V776" s="61"/>
      <c r="W776" s="62">
        <v>108858</v>
      </c>
      <c r="X776" s="61"/>
      <c r="Y776" s="61"/>
      <c r="Z776" s="61"/>
      <c r="AA776" s="62">
        <v>521022</v>
      </c>
      <c r="AB776" s="61"/>
      <c r="AC776" s="61"/>
      <c r="AD776" s="62">
        <v>188315</v>
      </c>
      <c r="AE776" s="61"/>
      <c r="AF776" s="62">
        <v>180857</v>
      </c>
      <c r="AG776" s="61"/>
      <c r="AH776" s="61"/>
      <c r="AI776" s="62">
        <v>88152</v>
      </c>
      <c r="AJ776" s="61"/>
      <c r="AK776" s="61"/>
      <c r="AL776" s="61"/>
      <c r="AM776" s="61"/>
      <c r="AN776" s="61"/>
      <c r="AO776" s="61"/>
      <c r="AP776" s="62">
        <v>7827</v>
      </c>
      <c r="AQ776" s="61"/>
      <c r="AR776" s="62">
        <v>14649</v>
      </c>
      <c r="AS776" s="61"/>
      <c r="AT776" s="61"/>
      <c r="AU776" s="61"/>
      <c r="AV776" s="61"/>
      <c r="AW776" s="61"/>
      <c r="AX776" s="61"/>
      <c r="AY776" s="61"/>
      <c r="AZ776" s="61"/>
      <c r="BA776" s="62">
        <v>16622</v>
      </c>
      <c r="BB776" s="61"/>
      <c r="BC776" s="61"/>
      <c r="BD776" s="61"/>
      <c r="BE776" s="61"/>
      <c r="BF776" s="61"/>
      <c r="BG776" s="61"/>
      <c r="BH776" s="61"/>
      <c r="BI776" s="61"/>
      <c r="BJ776" s="61"/>
      <c r="BK776" s="61">
        <v>455</v>
      </c>
      <c r="BL776" s="61"/>
      <c r="BM776" s="61"/>
      <c r="BN776" s="61"/>
      <c r="BO776" s="62">
        <v>-112770</v>
      </c>
    </row>
    <row r="777" spans="1:67" x14ac:dyDescent="0.2">
      <c r="A777" s="57" t="s">
        <v>19</v>
      </c>
      <c r="B777" s="56" t="s">
        <v>19</v>
      </c>
      <c r="C777" s="56" t="s">
        <v>411</v>
      </c>
      <c r="D777" s="56">
        <v>1996</v>
      </c>
      <c r="E777" s="58">
        <v>1177652</v>
      </c>
      <c r="F777" s="58">
        <v>1053316</v>
      </c>
      <c r="G777" s="59">
        <v>1151196</v>
      </c>
      <c r="H777" s="59">
        <v>26456</v>
      </c>
      <c r="I777" s="60">
        <v>0</v>
      </c>
      <c r="J777" s="58">
        <v>-124336</v>
      </c>
      <c r="K777" s="62">
        <v>50018</v>
      </c>
      <c r="L777" s="61"/>
      <c r="M777" s="61"/>
      <c r="N777" s="61"/>
      <c r="O777" s="61"/>
      <c r="P777" s="61"/>
      <c r="Q777" s="62">
        <v>19423</v>
      </c>
      <c r="R777" s="61"/>
      <c r="S777" s="61"/>
      <c r="T777" s="61"/>
      <c r="U777" s="61"/>
      <c r="V777" s="61"/>
      <c r="W777" s="62">
        <v>108858</v>
      </c>
      <c r="X777" s="61"/>
      <c r="Y777" s="61"/>
      <c r="Z777" s="61"/>
      <c r="AA777" s="62">
        <v>578158</v>
      </c>
      <c r="AB777" s="61"/>
      <c r="AC777" s="61"/>
      <c r="AD777" s="62">
        <v>197233</v>
      </c>
      <c r="AE777" s="61"/>
      <c r="AF777" s="62">
        <v>103413</v>
      </c>
      <c r="AG777" s="61"/>
      <c r="AH777" s="61"/>
      <c r="AI777" s="62">
        <v>94093</v>
      </c>
      <c r="AJ777" s="61"/>
      <c r="AK777" s="61"/>
      <c r="AL777" s="61"/>
      <c r="AM777" s="61"/>
      <c r="AN777" s="61"/>
      <c r="AO777" s="61"/>
      <c r="AP777" s="62">
        <v>7827</v>
      </c>
      <c r="AQ777" s="61"/>
      <c r="AR777" s="62">
        <v>18174</v>
      </c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>
        <v>455</v>
      </c>
      <c r="BL777" s="61"/>
      <c r="BM777" s="61"/>
      <c r="BN777" s="61"/>
      <c r="BO777" s="62">
        <v>-124336</v>
      </c>
    </row>
    <row r="778" spans="1:67" x14ac:dyDescent="0.2">
      <c r="A778" s="57" t="s">
        <v>19</v>
      </c>
      <c r="B778" s="56" t="s">
        <v>19</v>
      </c>
      <c r="C778" s="56" t="s">
        <v>411</v>
      </c>
      <c r="D778" s="56">
        <v>1997</v>
      </c>
      <c r="E778" s="58">
        <v>1382776</v>
      </c>
      <c r="F778" s="58">
        <v>1253402</v>
      </c>
      <c r="G778" s="59">
        <v>1356320</v>
      </c>
      <c r="H778" s="59">
        <v>26456</v>
      </c>
      <c r="I778" s="60">
        <v>0</v>
      </c>
      <c r="J778" s="58">
        <v>-129374</v>
      </c>
      <c r="K778" s="62">
        <v>50018</v>
      </c>
      <c r="L778" s="61"/>
      <c r="M778" s="61"/>
      <c r="N778" s="61"/>
      <c r="O778" s="61"/>
      <c r="P778" s="61"/>
      <c r="Q778" s="62">
        <v>19423</v>
      </c>
      <c r="R778" s="61"/>
      <c r="S778" s="61"/>
      <c r="T778" s="61"/>
      <c r="U778" s="61"/>
      <c r="V778" s="61"/>
      <c r="W778" s="62">
        <v>116558</v>
      </c>
      <c r="X778" s="61"/>
      <c r="Y778" s="61"/>
      <c r="Z778" s="61"/>
      <c r="AA778" s="62">
        <v>736213</v>
      </c>
      <c r="AB778" s="61"/>
      <c r="AC778" s="61"/>
      <c r="AD778" s="62">
        <v>199423</v>
      </c>
      <c r="AE778" s="61"/>
      <c r="AF778" s="62">
        <v>136684</v>
      </c>
      <c r="AG778" s="61"/>
      <c r="AH778" s="61"/>
      <c r="AI778" s="62">
        <v>98001</v>
      </c>
      <c r="AJ778" s="61"/>
      <c r="AK778" s="61"/>
      <c r="AL778" s="61"/>
      <c r="AM778" s="61"/>
      <c r="AN778" s="61"/>
      <c r="AO778" s="61"/>
      <c r="AP778" s="62">
        <v>7827</v>
      </c>
      <c r="AQ778" s="61"/>
      <c r="AR778" s="62">
        <v>18174</v>
      </c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>
        <v>455</v>
      </c>
      <c r="BL778" s="61"/>
      <c r="BM778" s="61"/>
      <c r="BN778" s="61"/>
      <c r="BO778" s="62">
        <v>-129374</v>
      </c>
    </row>
    <row r="779" spans="1:67" x14ac:dyDescent="0.2">
      <c r="A779" s="57" t="s">
        <v>19</v>
      </c>
      <c r="B779" s="56" t="s">
        <v>19</v>
      </c>
      <c r="C779" s="56" t="s">
        <v>411</v>
      </c>
      <c r="D779" s="56">
        <v>1998</v>
      </c>
      <c r="E779" s="58">
        <v>1553132</v>
      </c>
      <c r="F779" s="58">
        <v>1423758</v>
      </c>
      <c r="G779" s="59">
        <v>1524609</v>
      </c>
      <c r="H779" s="59">
        <v>28523</v>
      </c>
      <c r="I779" s="60">
        <v>0</v>
      </c>
      <c r="J779" s="58">
        <v>-129374</v>
      </c>
      <c r="K779" s="62">
        <v>50018</v>
      </c>
      <c r="L779" s="61"/>
      <c r="M779" s="61"/>
      <c r="N779" s="61"/>
      <c r="O779" s="61"/>
      <c r="P779" s="61"/>
      <c r="Q779" s="62">
        <v>19423</v>
      </c>
      <c r="R779" s="61"/>
      <c r="S779" s="61"/>
      <c r="T779" s="61"/>
      <c r="U779" s="61"/>
      <c r="V779" s="61"/>
      <c r="W779" s="62">
        <v>116558</v>
      </c>
      <c r="X779" s="61"/>
      <c r="Y779" s="61"/>
      <c r="Z779" s="61"/>
      <c r="AA779" s="62">
        <v>860175</v>
      </c>
      <c r="AB779" s="61"/>
      <c r="AC779" s="61"/>
      <c r="AD779" s="62">
        <v>199423</v>
      </c>
      <c r="AE779" s="61"/>
      <c r="AF779" s="62">
        <v>174180</v>
      </c>
      <c r="AG779" s="61"/>
      <c r="AH779" s="61"/>
      <c r="AI779" s="62">
        <v>104832</v>
      </c>
      <c r="AJ779" s="61"/>
      <c r="AK779" s="61"/>
      <c r="AL779" s="61"/>
      <c r="AM779" s="61"/>
      <c r="AN779" s="61"/>
      <c r="AO779" s="61"/>
      <c r="AP779" s="62">
        <v>7827</v>
      </c>
      <c r="AQ779" s="61"/>
      <c r="AR779" s="62">
        <v>20241</v>
      </c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>
        <v>455</v>
      </c>
      <c r="BL779" s="61"/>
      <c r="BM779" s="61"/>
      <c r="BN779" s="61"/>
      <c r="BO779" s="62">
        <v>-129374</v>
      </c>
    </row>
    <row r="780" spans="1:67" x14ac:dyDescent="0.2">
      <c r="A780" s="57" t="s">
        <v>20</v>
      </c>
      <c r="B780" s="56" t="s">
        <v>20</v>
      </c>
      <c r="C780" s="56" t="s">
        <v>20</v>
      </c>
      <c r="D780" s="56">
        <v>2002</v>
      </c>
      <c r="E780" s="58">
        <v>5099365</v>
      </c>
      <c r="F780" s="58">
        <v>4998908</v>
      </c>
      <c r="G780" s="59">
        <v>4344844</v>
      </c>
      <c r="H780" s="59">
        <v>754521</v>
      </c>
      <c r="I780" s="60">
        <v>0</v>
      </c>
      <c r="J780" s="58">
        <v>-100457</v>
      </c>
      <c r="K780" s="61"/>
      <c r="L780" s="62">
        <v>55995</v>
      </c>
      <c r="M780" s="61"/>
      <c r="N780" s="61">
        <v>0</v>
      </c>
      <c r="O780" s="62">
        <v>225476</v>
      </c>
      <c r="P780" s="61"/>
      <c r="Q780" s="61"/>
      <c r="R780" s="61"/>
      <c r="S780" s="61">
        <v>0</v>
      </c>
      <c r="T780" s="61">
        <v>0</v>
      </c>
      <c r="U780" s="61"/>
      <c r="V780" s="62">
        <v>257791</v>
      </c>
      <c r="W780" s="61"/>
      <c r="X780" s="61">
        <v>0</v>
      </c>
      <c r="Y780" s="62">
        <v>1266983</v>
      </c>
      <c r="Z780" s="62">
        <v>818405</v>
      </c>
      <c r="AA780" s="61"/>
      <c r="AB780" s="62">
        <v>675624</v>
      </c>
      <c r="AC780" s="62">
        <v>16316</v>
      </c>
      <c r="AD780" s="61"/>
      <c r="AE780" s="62">
        <v>702969</v>
      </c>
      <c r="AF780" s="61"/>
      <c r="AG780" s="62">
        <v>16302</v>
      </c>
      <c r="AH780" s="62">
        <v>308983</v>
      </c>
      <c r="AI780" s="61"/>
      <c r="AJ780" s="61">
        <v>0</v>
      </c>
      <c r="AK780" s="61">
        <v>0</v>
      </c>
      <c r="AL780" s="61">
        <v>0</v>
      </c>
      <c r="AM780" s="61">
        <v>0</v>
      </c>
      <c r="AN780" s="61">
        <v>0</v>
      </c>
      <c r="AO780" s="61">
        <v>0</v>
      </c>
      <c r="AP780" s="61"/>
      <c r="AQ780" s="62">
        <v>59713</v>
      </c>
      <c r="AR780" s="61"/>
      <c r="AS780" s="62">
        <v>112386</v>
      </c>
      <c r="AT780" s="61">
        <v>0</v>
      </c>
      <c r="AU780" s="62">
        <v>478739</v>
      </c>
      <c r="AV780" s="61"/>
      <c r="AW780" s="61">
        <v>0</v>
      </c>
      <c r="AX780" s="62">
        <v>85135</v>
      </c>
      <c r="AY780" s="61"/>
      <c r="AZ780" s="61">
        <v>0</v>
      </c>
      <c r="BA780" s="61"/>
      <c r="BB780" s="61">
        <v>0</v>
      </c>
      <c r="BC780" s="62">
        <v>8427</v>
      </c>
      <c r="BD780" s="61">
        <v>0</v>
      </c>
      <c r="BE780" s="61"/>
      <c r="BF780" s="61">
        <v>0</v>
      </c>
      <c r="BG780" s="61"/>
      <c r="BH780" s="61">
        <v>0</v>
      </c>
      <c r="BI780" s="61"/>
      <c r="BJ780" s="61">
        <v>0</v>
      </c>
      <c r="BK780" s="61"/>
      <c r="BL780" s="62">
        <v>10121</v>
      </c>
      <c r="BM780" s="61">
        <v>0</v>
      </c>
      <c r="BN780" s="62">
        <v>-100457</v>
      </c>
      <c r="BO780" s="61"/>
    </row>
    <row r="781" spans="1:67" x14ac:dyDescent="0.2">
      <c r="A781" s="57" t="s">
        <v>20</v>
      </c>
      <c r="B781" s="56" t="s">
        <v>20</v>
      </c>
      <c r="C781" s="56" t="s">
        <v>20</v>
      </c>
      <c r="D781" s="56">
        <v>2003</v>
      </c>
      <c r="E781" s="58">
        <v>5444839</v>
      </c>
      <c r="F781" s="58">
        <v>5340345</v>
      </c>
      <c r="G781" s="59">
        <v>4618856</v>
      </c>
      <c r="H781" s="59">
        <v>825983</v>
      </c>
      <c r="I781" s="60">
        <v>0</v>
      </c>
      <c r="J781" s="58">
        <v>-104494</v>
      </c>
      <c r="K781" s="61"/>
      <c r="L781" s="62">
        <v>67733</v>
      </c>
      <c r="M781" s="61"/>
      <c r="N781" s="61">
        <v>0</v>
      </c>
      <c r="O781" s="62">
        <v>254345</v>
      </c>
      <c r="P781" s="61"/>
      <c r="Q781" s="61"/>
      <c r="R781" s="61"/>
      <c r="S781" s="61">
        <v>0</v>
      </c>
      <c r="T781" s="61">
        <v>0</v>
      </c>
      <c r="U781" s="61"/>
      <c r="V781" s="62">
        <v>276807</v>
      </c>
      <c r="W781" s="61"/>
      <c r="X781" s="61">
        <v>0</v>
      </c>
      <c r="Y781" s="62">
        <v>1332095</v>
      </c>
      <c r="Z781" s="62">
        <v>872486</v>
      </c>
      <c r="AA781" s="61"/>
      <c r="AB781" s="62">
        <v>679263</v>
      </c>
      <c r="AC781" s="62">
        <v>29419</v>
      </c>
      <c r="AD781" s="61"/>
      <c r="AE781" s="62">
        <v>734758</v>
      </c>
      <c r="AF781" s="61"/>
      <c r="AG781" s="62">
        <v>35701</v>
      </c>
      <c r="AH781" s="62">
        <v>336249</v>
      </c>
      <c r="AI781" s="61"/>
      <c r="AJ781" s="61">
        <v>0</v>
      </c>
      <c r="AK781" s="61">
        <v>0</v>
      </c>
      <c r="AL781" s="61">
        <v>0</v>
      </c>
      <c r="AM781" s="61">
        <v>0</v>
      </c>
      <c r="AN781" s="61">
        <v>0</v>
      </c>
      <c r="AO781" s="61">
        <v>0</v>
      </c>
      <c r="AP781" s="61"/>
      <c r="AQ781" s="62">
        <v>63656</v>
      </c>
      <c r="AR781" s="61"/>
      <c r="AS781" s="62">
        <v>121011</v>
      </c>
      <c r="AT781" s="62">
        <v>21165</v>
      </c>
      <c r="AU781" s="62">
        <v>487760</v>
      </c>
      <c r="AV781" s="61"/>
      <c r="AW781" s="62">
        <v>4861</v>
      </c>
      <c r="AX781" s="62">
        <v>110148</v>
      </c>
      <c r="AY781" s="61"/>
      <c r="AZ781" s="62">
        <v>7962</v>
      </c>
      <c r="BA781" s="61"/>
      <c r="BB781" s="61">
        <v>0</v>
      </c>
      <c r="BC781" s="62">
        <v>9420</v>
      </c>
      <c r="BD781" s="61">
        <v>0</v>
      </c>
      <c r="BE781" s="61"/>
      <c r="BF781" s="61">
        <v>0</v>
      </c>
      <c r="BG781" s="61"/>
      <c r="BH781" s="61">
        <v>0</v>
      </c>
      <c r="BI781" s="61"/>
      <c r="BJ781" s="61">
        <v>0</v>
      </c>
      <c r="BK781" s="61"/>
      <c r="BL781" s="61">
        <v>0</v>
      </c>
      <c r="BM781" s="61">
        <v>0</v>
      </c>
      <c r="BN781" s="62">
        <v>-104494</v>
      </c>
      <c r="BO781" s="61"/>
    </row>
    <row r="782" spans="1:67" x14ac:dyDescent="0.2">
      <c r="A782" s="57" t="s">
        <v>20</v>
      </c>
      <c r="B782" s="56" t="s">
        <v>20</v>
      </c>
      <c r="C782" s="56" t="s">
        <v>20</v>
      </c>
      <c r="D782" s="56">
        <v>2004</v>
      </c>
      <c r="E782" s="58">
        <v>4839724</v>
      </c>
      <c r="F782" s="58">
        <v>4735230</v>
      </c>
      <c r="G782" s="59">
        <v>4839724</v>
      </c>
      <c r="H782" s="59">
        <v>0</v>
      </c>
      <c r="I782" s="60">
        <v>0</v>
      </c>
      <c r="J782" s="58">
        <v>-104494</v>
      </c>
      <c r="K782" s="61"/>
      <c r="L782" s="62">
        <v>69945</v>
      </c>
      <c r="M782" s="61"/>
      <c r="N782" s="61">
        <v>0</v>
      </c>
      <c r="O782" s="62">
        <v>309615</v>
      </c>
      <c r="P782" s="61"/>
      <c r="Q782" s="61"/>
      <c r="R782" s="61"/>
      <c r="S782" s="61">
        <v>0</v>
      </c>
      <c r="T782" s="61">
        <v>0</v>
      </c>
      <c r="U782" s="61"/>
      <c r="V782" s="62">
        <v>280363</v>
      </c>
      <c r="W782" s="61"/>
      <c r="X782" s="61">
        <v>0</v>
      </c>
      <c r="Y782" s="62">
        <v>1387694</v>
      </c>
      <c r="Z782" s="62">
        <v>924109</v>
      </c>
      <c r="AA782" s="61"/>
      <c r="AB782" s="62">
        <v>685588</v>
      </c>
      <c r="AC782" s="62">
        <v>41068</v>
      </c>
      <c r="AD782" s="61"/>
      <c r="AE782" s="62">
        <v>753024</v>
      </c>
      <c r="AF782" s="61"/>
      <c r="AG782" s="62">
        <v>44642</v>
      </c>
      <c r="AH782" s="62">
        <v>343676</v>
      </c>
      <c r="AI782" s="61"/>
      <c r="AJ782" s="61">
        <v>0</v>
      </c>
      <c r="AK782" s="61">
        <v>0</v>
      </c>
      <c r="AL782" s="61">
        <v>0</v>
      </c>
      <c r="AM782" s="61">
        <v>0</v>
      </c>
      <c r="AN782" s="61">
        <v>0</v>
      </c>
      <c r="AO782" s="61">
        <v>0</v>
      </c>
      <c r="AP782" s="61"/>
      <c r="AQ782" s="61">
        <v>0</v>
      </c>
      <c r="AR782" s="61"/>
      <c r="AS782" s="61">
        <v>0</v>
      </c>
      <c r="AT782" s="61">
        <v>0</v>
      </c>
      <c r="AU782" s="61">
        <v>0</v>
      </c>
      <c r="AV782" s="61"/>
      <c r="AW782" s="61">
        <v>0</v>
      </c>
      <c r="AX782" s="61">
        <v>0</v>
      </c>
      <c r="AY782" s="61"/>
      <c r="AZ782" s="61">
        <v>0</v>
      </c>
      <c r="BA782" s="61"/>
      <c r="BB782" s="61">
        <v>0</v>
      </c>
      <c r="BC782" s="61">
        <v>0</v>
      </c>
      <c r="BD782" s="61">
        <v>0</v>
      </c>
      <c r="BE782" s="61"/>
      <c r="BF782" s="61">
        <v>0</v>
      </c>
      <c r="BG782" s="61"/>
      <c r="BH782" s="61">
        <v>0</v>
      </c>
      <c r="BI782" s="61"/>
      <c r="BJ782" s="61">
        <v>0</v>
      </c>
      <c r="BK782" s="61"/>
      <c r="BL782" s="61">
        <v>0</v>
      </c>
      <c r="BM782" s="61">
        <v>0</v>
      </c>
      <c r="BN782" s="62">
        <v>-104494</v>
      </c>
      <c r="BO782" s="61"/>
    </row>
    <row r="783" spans="1:67" x14ac:dyDescent="0.2">
      <c r="A783" s="57" t="s">
        <v>20</v>
      </c>
      <c r="B783" s="56" t="s">
        <v>20</v>
      </c>
      <c r="C783" s="56" t="s">
        <v>20</v>
      </c>
      <c r="D783" s="56">
        <v>2005</v>
      </c>
      <c r="E783" s="58">
        <v>5848622</v>
      </c>
      <c r="F783" s="58">
        <v>5744128</v>
      </c>
      <c r="G783" s="59">
        <v>4956815</v>
      </c>
      <c r="H783" s="59">
        <v>891807</v>
      </c>
      <c r="I783" s="60">
        <v>0</v>
      </c>
      <c r="J783" s="58">
        <v>-104494</v>
      </c>
      <c r="K783" s="61"/>
      <c r="L783" s="62">
        <v>129441</v>
      </c>
      <c r="M783" s="61"/>
      <c r="N783" s="61">
        <v>0</v>
      </c>
      <c r="O783" s="62">
        <v>315180</v>
      </c>
      <c r="P783" s="61"/>
      <c r="Q783" s="61"/>
      <c r="R783" s="61"/>
      <c r="S783" s="61">
        <v>0</v>
      </c>
      <c r="T783" s="61">
        <v>0</v>
      </c>
      <c r="U783" s="61"/>
      <c r="V783" s="62">
        <v>284254</v>
      </c>
      <c r="W783" s="61"/>
      <c r="X783" s="61">
        <v>0</v>
      </c>
      <c r="Y783" s="62">
        <v>1391434</v>
      </c>
      <c r="Z783" s="62">
        <v>924273</v>
      </c>
      <c r="AA783" s="61"/>
      <c r="AB783" s="62">
        <v>690369</v>
      </c>
      <c r="AC783" s="62">
        <v>43169</v>
      </c>
      <c r="AD783" s="61"/>
      <c r="AE783" s="62">
        <v>765675</v>
      </c>
      <c r="AF783" s="61"/>
      <c r="AG783" s="62">
        <v>57407</v>
      </c>
      <c r="AH783" s="62">
        <v>355613</v>
      </c>
      <c r="AI783" s="61"/>
      <c r="AJ783" s="61">
        <v>0</v>
      </c>
      <c r="AK783" s="61">
        <v>0</v>
      </c>
      <c r="AL783" s="61">
        <v>0</v>
      </c>
      <c r="AM783" s="61">
        <v>0</v>
      </c>
      <c r="AN783" s="61">
        <v>0</v>
      </c>
      <c r="AO783" s="61">
        <v>0</v>
      </c>
      <c r="AP783" s="61"/>
      <c r="AQ783" s="62">
        <v>64000</v>
      </c>
      <c r="AR783" s="61"/>
      <c r="AS783" s="62">
        <v>138142</v>
      </c>
      <c r="AT783" s="62">
        <v>24804</v>
      </c>
      <c r="AU783" s="62">
        <v>490051</v>
      </c>
      <c r="AV783" s="61"/>
      <c r="AW783" s="62">
        <v>10538</v>
      </c>
      <c r="AX783" s="62">
        <v>126507</v>
      </c>
      <c r="AY783" s="61"/>
      <c r="AZ783" s="62">
        <v>7962</v>
      </c>
      <c r="BA783" s="61"/>
      <c r="BB783" s="61">
        <v>0</v>
      </c>
      <c r="BC783" s="62">
        <v>19170</v>
      </c>
      <c r="BD783" s="62">
        <v>10633</v>
      </c>
      <c r="BE783" s="61"/>
      <c r="BF783" s="61">
        <v>0</v>
      </c>
      <c r="BG783" s="61"/>
      <c r="BH783" s="61">
        <v>0</v>
      </c>
      <c r="BI783" s="61"/>
      <c r="BJ783" s="61">
        <v>0</v>
      </c>
      <c r="BK783" s="61"/>
      <c r="BL783" s="61">
        <v>0</v>
      </c>
      <c r="BM783" s="61">
        <v>0</v>
      </c>
      <c r="BN783" s="62">
        <v>-104494</v>
      </c>
      <c r="BO783" s="61"/>
    </row>
    <row r="784" spans="1:67" x14ac:dyDescent="0.2">
      <c r="A784" s="57" t="s">
        <v>20</v>
      </c>
      <c r="B784" s="56" t="s">
        <v>20</v>
      </c>
      <c r="C784" s="56" t="s">
        <v>20</v>
      </c>
      <c r="D784" s="56">
        <v>2006</v>
      </c>
      <c r="E784" s="58">
        <v>5851377</v>
      </c>
      <c r="F784" s="58">
        <v>5745359</v>
      </c>
      <c r="G784" s="59">
        <v>4991671</v>
      </c>
      <c r="H784" s="59">
        <v>859706</v>
      </c>
      <c r="I784" s="60">
        <v>0</v>
      </c>
      <c r="J784" s="58">
        <v>-106018</v>
      </c>
      <c r="K784" s="61"/>
      <c r="L784" s="62">
        <v>69945</v>
      </c>
      <c r="M784" s="61"/>
      <c r="N784" s="61">
        <v>0</v>
      </c>
      <c r="O784" s="62">
        <v>324350</v>
      </c>
      <c r="P784" s="61"/>
      <c r="Q784" s="61"/>
      <c r="R784" s="61"/>
      <c r="S784" s="61">
        <v>0</v>
      </c>
      <c r="T784" s="61">
        <v>0</v>
      </c>
      <c r="U784" s="61"/>
      <c r="V784" s="62">
        <v>284254</v>
      </c>
      <c r="W784" s="61"/>
      <c r="X784" s="61">
        <v>0</v>
      </c>
      <c r="Y784" s="62">
        <v>1416229</v>
      </c>
      <c r="Z784" s="62">
        <v>927538</v>
      </c>
      <c r="AA784" s="61"/>
      <c r="AB784" s="62">
        <v>690493</v>
      </c>
      <c r="AC784" s="62">
        <v>48442</v>
      </c>
      <c r="AD784" s="61"/>
      <c r="AE784" s="62">
        <v>784608</v>
      </c>
      <c r="AF784" s="61"/>
      <c r="AG784" s="62">
        <v>80702</v>
      </c>
      <c r="AH784" s="62">
        <v>365110</v>
      </c>
      <c r="AI784" s="61"/>
      <c r="AJ784" s="61">
        <v>0</v>
      </c>
      <c r="AK784" s="61">
        <v>0</v>
      </c>
      <c r="AL784" s="61">
        <v>0</v>
      </c>
      <c r="AM784" s="61">
        <v>0</v>
      </c>
      <c r="AN784" s="61">
        <v>0</v>
      </c>
      <c r="AO784" s="61">
        <v>0</v>
      </c>
      <c r="AP784" s="61"/>
      <c r="AQ784" s="62">
        <v>64000</v>
      </c>
      <c r="AR784" s="61"/>
      <c r="AS784" s="62">
        <v>141620</v>
      </c>
      <c r="AT784" s="62">
        <v>25257</v>
      </c>
      <c r="AU784" s="62">
        <v>454606</v>
      </c>
      <c r="AV784" s="61"/>
      <c r="AW784" s="62">
        <v>10538</v>
      </c>
      <c r="AX784" s="62">
        <v>127588</v>
      </c>
      <c r="AY784" s="61"/>
      <c r="AZ784" s="62">
        <v>7962</v>
      </c>
      <c r="BA784" s="61"/>
      <c r="BB784" s="61">
        <v>0</v>
      </c>
      <c r="BC784" s="62">
        <v>18014</v>
      </c>
      <c r="BD784" s="61">
        <v>0</v>
      </c>
      <c r="BE784" s="61"/>
      <c r="BF784" s="61">
        <v>0</v>
      </c>
      <c r="BG784" s="61"/>
      <c r="BH784" s="61">
        <v>0</v>
      </c>
      <c r="BI784" s="61"/>
      <c r="BJ784" s="61">
        <v>0</v>
      </c>
      <c r="BK784" s="61"/>
      <c r="BL784" s="62">
        <v>10121</v>
      </c>
      <c r="BM784" s="61">
        <v>0</v>
      </c>
      <c r="BN784" s="62">
        <v>-106018</v>
      </c>
      <c r="BO784" s="61"/>
    </row>
    <row r="785" spans="1:67" x14ac:dyDescent="0.2">
      <c r="A785" s="57" t="s">
        <v>20</v>
      </c>
      <c r="B785" s="56" t="s">
        <v>20</v>
      </c>
      <c r="C785" s="56" t="s">
        <v>20</v>
      </c>
      <c r="D785" s="56">
        <v>2007</v>
      </c>
      <c r="E785" s="58">
        <v>6093864</v>
      </c>
      <c r="F785" s="58">
        <v>5931639</v>
      </c>
      <c r="G785" s="59">
        <v>5230584</v>
      </c>
      <c r="H785" s="59">
        <v>863280</v>
      </c>
      <c r="I785" s="60">
        <v>0</v>
      </c>
      <c r="J785" s="58">
        <v>-162225</v>
      </c>
      <c r="K785" s="61"/>
      <c r="L785" s="62">
        <v>69945</v>
      </c>
      <c r="M785" s="61"/>
      <c r="N785" s="61">
        <v>0</v>
      </c>
      <c r="O785" s="62">
        <v>327173</v>
      </c>
      <c r="P785" s="61"/>
      <c r="Q785" s="61"/>
      <c r="R785" s="61"/>
      <c r="S785" s="61">
        <v>0</v>
      </c>
      <c r="T785" s="61">
        <v>0</v>
      </c>
      <c r="U785" s="61"/>
      <c r="V785" s="62">
        <v>284254</v>
      </c>
      <c r="W785" s="61"/>
      <c r="X785" s="61">
        <v>0</v>
      </c>
      <c r="Y785" s="62">
        <v>1505087</v>
      </c>
      <c r="Z785" s="62">
        <v>1014391</v>
      </c>
      <c r="AA785" s="61"/>
      <c r="AB785" s="62">
        <v>690493</v>
      </c>
      <c r="AC785" s="62">
        <v>71706</v>
      </c>
      <c r="AD785" s="61"/>
      <c r="AE785" s="62">
        <v>795183</v>
      </c>
      <c r="AF785" s="61"/>
      <c r="AG785" s="62">
        <v>105159</v>
      </c>
      <c r="AH785" s="62">
        <v>367193</v>
      </c>
      <c r="AI785" s="61"/>
      <c r="AJ785" s="61">
        <v>0</v>
      </c>
      <c r="AK785" s="61">
        <v>0</v>
      </c>
      <c r="AL785" s="61">
        <v>0</v>
      </c>
      <c r="AM785" s="61">
        <v>0</v>
      </c>
      <c r="AN785" s="61">
        <v>0</v>
      </c>
      <c r="AO785" s="61">
        <v>0</v>
      </c>
      <c r="AP785" s="61"/>
      <c r="AQ785" s="62">
        <v>64000</v>
      </c>
      <c r="AR785" s="61"/>
      <c r="AS785" s="62">
        <v>145194</v>
      </c>
      <c r="AT785" s="62">
        <v>25257</v>
      </c>
      <c r="AU785" s="62">
        <v>454606</v>
      </c>
      <c r="AV785" s="61"/>
      <c r="AW785" s="62">
        <v>10538</v>
      </c>
      <c r="AX785" s="62">
        <v>127588</v>
      </c>
      <c r="AY785" s="61"/>
      <c r="AZ785" s="62">
        <v>7962</v>
      </c>
      <c r="BA785" s="61"/>
      <c r="BB785" s="61">
        <v>0</v>
      </c>
      <c r="BC785" s="62">
        <v>18014</v>
      </c>
      <c r="BD785" s="61">
        <v>0</v>
      </c>
      <c r="BE785" s="61"/>
      <c r="BF785" s="61">
        <v>0</v>
      </c>
      <c r="BG785" s="61"/>
      <c r="BH785" s="61">
        <v>0</v>
      </c>
      <c r="BI785" s="61"/>
      <c r="BJ785" s="61">
        <v>0</v>
      </c>
      <c r="BK785" s="61"/>
      <c r="BL785" s="62">
        <v>10121</v>
      </c>
      <c r="BM785" s="61">
        <v>0</v>
      </c>
      <c r="BN785" s="62">
        <v>-162225</v>
      </c>
      <c r="BO785" s="61"/>
    </row>
    <row r="786" spans="1:67" x14ac:dyDescent="0.2">
      <c r="A786" s="57" t="s">
        <v>20</v>
      </c>
      <c r="B786" s="56" t="s">
        <v>20</v>
      </c>
      <c r="C786" s="56" t="s">
        <v>20</v>
      </c>
      <c r="D786" s="56">
        <v>2008</v>
      </c>
      <c r="E786" s="58">
        <v>6341439</v>
      </c>
      <c r="F786" s="58">
        <v>6164344</v>
      </c>
      <c r="G786" s="59">
        <v>5466173</v>
      </c>
      <c r="H786" s="59">
        <v>875266</v>
      </c>
      <c r="I786" s="60">
        <v>0</v>
      </c>
      <c r="J786" s="58">
        <v>-177095</v>
      </c>
      <c r="K786" s="61"/>
      <c r="L786" s="62">
        <v>69945</v>
      </c>
      <c r="M786" s="61"/>
      <c r="N786" s="61">
        <v>0</v>
      </c>
      <c r="O786" s="62">
        <v>335663</v>
      </c>
      <c r="P786" s="61"/>
      <c r="Q786" s="61"/>
      <c r="R786" s="61"/>
      <c r="S786" s="61">
        <v>0</v>
      </c>
      <c r="T786" s="61">
        <v>0</v>
      </c>
      <c r="U786" s="61"/>
      <c r="V786" s="62">
        <v>412623</v>
      </c>
      <c r="W786" s="61"/>
      <c r="X786" s="61">
        <v>0</v>
      </c>
      <c r="Y786" s="62">
        <v>1555303</v>
      </c>
      <c r="Z786" s="62">
        <v>1020115</v>
      </c>
      <c r="AA786" s="61"/>
      <c r="AB786" s="62">
        <v>690493</v>
      </c>
      <c r="AC786" s="62">
        <v>73461</v>
      </c>
      <c r="AD786" s="61"/>
      <c r="AE786" s="62">
        <v>811830</v>
      </c>
      <c r="AF786" s="61"/>
      <c r="AG786" s="62">
        <v>128752</v>
      </c>
      <c r="AH786" s="62">
        <v>367988</v>
      </c>
      <c r="AI786" s="61"/>
      <c r="AJ786" s="61">
        <v>0</v>
      </c>
      <c r="AK786" s="61">
        <v>0</v>
      </c>
      <c r="AL786" s="61">
        <v>0</v>
      </c>
      <c r="AM786" s="61">
        <v>0</v>
      </c>
      <c r="AN786" s="61">
        <v>0</v>
      </c>
      <c r="AO786" s="61">
        <v>0</v>
      </c>
      <c r="AP786" s="61"/>
      <c r="AQ786" s="62">
        <v>64000</v>
      </c>
      <c r="AR786" s="61"/>
      <c r="AS786" s="62">
        <v>145194</v>
      </c>
      <c r="AT786" s="62">
        <v>25257</v>
      </c>
      <c r="AU786" s="62">
        <v>463246</v>
      </c>
      <c r="AV786" s="61"/>
      <c r="AW786" s="62">
        <v>10538</v>
      </c>
      <c r="AX786" s="62">
        <v>130412</v>
      </c>
      <c r="AY786" s="61"/>
      <c r="AZ786" s="62">
        <v>8484</v>
      </c>
      <c r="BA786" s="61"/>
      <c r="BB786" s="61">
        <v>0</v>
      </c>
      <c r="BC786" s="62">
        <v>18014</v>
      </c>
      <c r="BD786" s="61">
        <v>0</v>
      </c>
      <c r="BE786" s="61"/>
      <c r="BF786" s="61">
        <v>0</v>
      </c>
      <c r="BG786" s="61"/>
      <c r="BH786" s="61">
        <v>0</v>
      </c>
      <c r="BI786" s="61"/>
      <c r="BJ786" s="61">
        <v>0</v>
      </c>
      <c r="BK786" s="61"/>
      <c r="BL786" s="62">
        <v>10121</v>
      </c>
      <c r="BM786" s="61">
        <v>0</v>
      </c>
      <c r="BN786" s="62">
        <v>-177095</v>
      </c>
      <c r="BO786" s="61"/>
    </row>
    <row r="787" spans="1:67" x14ac:dyDescent="0.2">
      <c r="A787" s="57" t="s">
        <v>20</v>
      </c>
      <c r="B787" s="56" t="s">
        <v>20</v>
      </c>
      <c r="C787" s="56" t="s">
        <v>20</v>
      </c>
      <c r="D787" s="56">
        <v>2009</v>
      </c>
      <c r="E787" s="58">
        <v>6537370</v>
      </c>
      <c r="F787" s="58">
        <v>6316404</v>
      </c>
      <c r="G787" s="59">
        <v>5648333</v>
      </c>
      <c r="H787" s="59">
        <v>889037</v>
      </c>
      <c r="I787" s="60">
        <v>0</v>
      </c>
      <c r="J787" s="58">
        <v>-220966</v>
      </c>
      <c r="K787" s="61"/>
      <c r="L787" s="62">
        <v>69945</v>
      </c>
      <c r="M787" s="61"/>
      <c r="N787" s="61">
        <v>0</v>
      </c>
      <c r="O787" s="62">
        <v>342089</v>
      </c>
      <c r="P787" s="61"/>
      <c r="Q787" s="61"/>
      <c r="R787" s="61"/>
      <c r="S787" s="61">
        <v>0</v>
      </c>
      <c r="T787" s="61">
        <v>0</v>
      </c>
      <c r="U787" s="61"/>
      <c r="V787" s="62">
        <v>412394</v>
      </c>
      <c r="W787" s="61"/>
      <c r="X787" s="61">
        <v>0</v>
      </c>
      <c r="Y787" s="62">
        <v>1653261</v>
      </c>
      <c r="Z787" s="62">
        <v>1041346</v>
      </c>
      <c r="AA787" s="61"/>
      <c r="AB787" s="62">
        <v>690493</v>
      </c>
      <c r="AC787" s="62">
        <v>75214</v>
      </c>
      <c r="AD787" s="61"/>
      <c r="AE787" s="62">
        <v>839085</v>
      </c>
      <c r="AF787" s="61"/>
      <c r="AG787" s="62">
        <v>155742</v>
      </c>
      <c r="AH787" s="62">
        <v>368764</v>
      </c>
      <c r="AI787" s="61"/>
      <c r="AJ787" s="61">
        <v>0</v>
      </c>
      <c r="AK787" s="61">
        <v>0</v>
      </c>
      <c r="AL787" s="61">
        <v>0</v>
      </c>
      <c r="AM787" s="61">
        <v>0</v>
      </c>
      <c r="AN787" s="61">
        <v>0</v>
      </c>
      <c r="AO787" s="61">
        <v>0</v>
      </c>
      <c r="AP787" s="61"/>
      <c r="AQ787" s="62">
        <v>64000</v>
      </c>
      <c r="AR787" s="61"/>
      <c r="AS787" s="62">
        <v>149826</v>
      </c>
      <c r="AT787" s="62">
        <v>25257</v>
      </c>
      <c r="AU787" s="62">
        <v>463246</v>
      </c>
      <c r="AV787" s="61"/>
      <c r="AW787" s="62">
        <v>10538</v>
      </c>
      <c r="AX787" s="62">
        <v>139551</v>
      </c>
      <c r="AY787" s="61"/>
      <c r="AZ787" s="62">
        <v>8484</v>
      </c>
      <c r="BA787" s="61"/>
      <c r="BB787" s="61">
        <v>0</v>
      </c>
      <c r="BC787" s="62">
        <v>18014</v>
      </c>
      <c r="BD787" s="61">
        <v>0</v>
      </c>
      <c r="BE787" s="61"/>
      <c r="BF787" s="61">
        <v>0</v>
      </c>
      <c r="BG787" s="61"/>
      <c r="BH787" s="61">
        <v>0</v>
      </c>
      <c r="BI787" s="61"/>
      <c r="BJ787" s="61">
        <v>0</v>
      </c>
      <c r="BK787" s="61"/>
      <c r="BL787" s="62">
        <v>10121</v>
      </c>
      <c r="BM787" s="61">
        <v>0</v>
      </c>
      <c r="BN787" s="62">
        <v>-220966</v>
      </c>
      <c r="BO787" s="61"/>
    </row>
    <row r="788" spans="1:67" x14ac:dyDescent="0.2">
      <c r="A788" s="57" t="s">
        <v>20</v>
      </c>
      <c r="B788" s="56" t="s">
        <v>20</v>
      </c>
      <c r="C788" s="56" t="s">
        <v>20</v>
      </c>
      <c r="D788" s="56">
        <v>2010</v>
      </c>
      <c r="E788" s="58">
        <v>7121832</v>
      </c>
      <c r="F788" s="58">
        <v>6882225</v>
      </c>
      <c r="G788" s="59">
        <v>6167673</v>
      </c>
      <c r="H788" s="59">
        <v>954159</v>
      </c>
      <c r="I788" s="60">
        <v>0</v>
      </c>
      <c r="J788" s="58">
        <v>-239607</v>
      </c>
      <c r="K788" s="61"/>
      <c r="L788" s="62">
        <v>69945</v>
      </c>
      <c r="M788" s="61"/>
      <c r="N788" s="61">
        <v>0</v>
      </c>
      <c r="O788" s="62">
        <v>342089</v>
      </c>
      <c r="P788" s="61"/>
      <c r="Q788" s="61"/>
      <c r="R788" s="61"/>
      <c r="S788" s="61">
        <v>0</v>
      </c>
      <c r="T788" s="61">
        <v>0</v>
      </c>
      <c r="U788" s="61"/>
      <c r="V788" s="62">
        <v>425406</v>
      </c>
      <c r="W788" s="61"/>
      <c r="X788" s="61">
        <v>0</v>
      </c>
      <c r="Y788" s="62">
        <v>1912151</v>
      </c>
      <c r="Z788" s="62">
        <v>1201568</v>
      </c>
      <c r="AA788" s="61"/>
      <c r="AB788" s="62">
        <v>690493</v>
      </c>
      <c r="AC788" s="62">
        <v>86298</v>
      </c>
      <c r="AD788" s="61"/>
      <c r="AE788" s="62">
        <v>870478</v>
      </c>
      <c r="AF788" s="61"/>
      <c r="AG788" s="62">
        <v>182579</v>
      </c>
      <c r="AH788" s="62">
        <v>386666</v>
      </c>
      <c r="AI788" s="61"/>
      <c r="AJ788" s="61">
        <v>0</v>
      </c>
      <c r="AK788" s="61">
        <v>0</v>
      </c>
      <c r="AL788" s="61">
        <v>0</v>
      </c>
      <c r="AM788" s="61">
        <v>0</v>
      </c>
      <c r="AN788" s="61">
        <v>0</v>
      </c>
      <c r="AO788" s="61">
        <v>0</v>
      </c>
      <c r="AP788" s="61"/>
      <c r="AQ788" s="62">
        <v>64000</v>
      </c>
      <c r="AR788" s="61"/>
      <c r="AS788" s="62">
        <v>152100</v>
      </c>
      <c r="AT788" s="62">
        <v>25257</v>
      </c>
      <c r="AU788" s="62">
        <v>522537</v>
      </c>
      <c r="AV788" s="61"/>
      <c r="AW788" s="62">
        <v>10538</v>
      </c>
      <c r="AX788" s="62">
        <v>143108</v>
      </c>
      <c r="AY788" s="61"/>
      <c r="AZ788" s="62">
        <v>8484</v>
      </c>
      <c r="BA788" s="61"/>
      <c r="BB788" s="61">
        <v>0</v>
      </c>
      <c r="BC788" s="62">
        <v>18014</v>
      </c>
      <c r="BD788" s="61">
        <v>0</v>
      </c>
      <c r="BE788" s="61"/>
      <c r="BF788" s="61">
        <v>0</v>
      </c>
      <c r="BG788" s="61"/>
      <c r="BH788" s="61">
        <v>0</v>
      </c>
      <c r="BI788" s="61"/>
      <c r="BJ788" s="61">
        <v>0</v>
      </c>
      <c r="BK788" s="61"/>
      <c r="BL788" s="62">
        <v>10121</v>
      </c>
      <c r="BM788" s="61">
        <v>0</v>
      </c>
      <c r="BN788" s="62">
        <v>-239607</v>
      </c>
      <c r="BO788" s="61"/>
    </row>
    <row r="789" spans="1:67" x14ac:dyDescent="0.2">
      <c r="A789" s="57" t="s">
        <v>20</v>
      </c>
      <c r="B789" s="56" t="s">
        <v>20</v>
      </c>
      <c r="C789" s="56" t="s">
        <v>20</v>
      </c>
      <c r="D789" s="56">
        <v>2011</v>
      </c>
      <c r="E789" s="58">
        <v>7467516</v>
      </c>
      <c r="F789" s="58">
        <v>7215983</v>
      </c>
      <c r="G789" s="59">
        <v>6513357</v>
      </c>
      <c r="H789" s="59">
        <v>954159</v>
      </c>
      <c r="I789" s="60">
        <v>0</v>
      </c>
      <c r="J789" s="58">
        <v>-251533</v>
      </c>
      <c r="K789" s="61"/>
      <c r="L789" s="62">
        <v>89014</v>
      </c>
      <c r="M789" s="61"/>
      <c r="N789" s="61">
        <v>0</v>
      </c>
      <c r="O789" s="62">
        <v>342089</v>
      </c>
      <c r="P789" s="61"/>
      <c r="Q789" s="61"/>
      <c r="R789" s="61"/>
      <c r="S789" s="61">
        <v>0</v>
      </c>
      <c r="T789" s="61">
        <v>0</v>
      </c>
      <c r="U789" s="61"/>
      <c r="V789" s="62">
        <v>476084</v>
      </c>
      <c r="W789" s="61"/>
      <c r="X789" s="61">
        <v>0</v>
      </c>
      <c r="Y789" s="62">
        <v>2089342</v>
      </c>
      <c r="Z789" s="62">
        <v>1233685</v>
      </c>
      <c r="AA789" s="61"/>
      <c r="AB789" s="62">
        <v>697740</v>
      </c>
      <c r="AC789" s="62">
        <v>104512</v>
      </c>
      <c r="AD789" s="61"/>
      <c r="AE789" s="62">
        <v>883975</v>
      </c>
      <c r="AF789" s="61"/>
      <c r="AG789" s="62">
        <v>207548</v>
      </c>
      <c r="AH789" s="62">
        <v>389368</v>
      </c>
      <c r="AI789" s="61"/>
      <c r="AJ789" s="61">
        <v>0</v>
      </c>
      <c r="AK789" s="61">
        <v>0</v>
      </c>
      <c r="AL789" s="61">
        <v>0</v>
      </c>
      <c r="AM789" s="61">
        <v>0</v>
      </c>
      <c r="AN789" s="61">
        <v>0</v>
      </c>
      <c r="AO789" s="61">
        <v>0</v>
      </c>
      <c r="AP789" s="61"/>
      <c r="AQ789" s="62">
        <v>64000</v>
      </c>
      <c r="AR789" s="61"/>
      <c r="AS789" s="62">
        <v>152100</v>
      </c>
      <c r="AT789" s="62">
        <v>25257</v>
      </c>
      <c r="AU789" s="62">
        <v>522537</v>
      </c>
      <c r="AV789" s="61"/>
      <c r="AW789" s="62">
        <v>10538</v>
      </c>
      <c r="AX789" s="62">
        <v>143108</v>
      </c>
      <c r="AY789" s="61"/>
      <c r="AZ789" s="62">
        <v>8484</v>
      </c>
      <c r="BA789" s="61"/>
      <c r="BB789" s="61">
        <v>0</v>
      </c>
      <c r="BC789" s="62">
        <v>18014</v>
      </c>
      <c r="BD789" s="61">
        <v>0</v>
      </c>
      <c r="BE789" s="61"/>
      <c r="BF789" s="61">
        <v>0</v>
      </c>
      <c r="BG789" s="61"/>
      <c r="BH789" s="61">
        <v>0</v>
      </c>
      <c r="BI789" s="61"/>
      <c r="BJ789" s="61">
        <v>0</v>
      </c>
      <c r="BK789" s="61"/>
      <c r="BL789" s="62">
        <v>10121</v>
      </c>
      <c r="BM789" s="61">
        <v>0</v>
      </c>
      <c r="BN789" s="62">
        <v>-251533</v>
      </c>
      <c r="BO789" s="61"/>
    </row>
    <row r="790" spans="1:67" x14ac:dyDescent="0.2">
      <c r="A790" s="57" t="s">
        <v>20</v>
      </c>
      <c r="B790" s="56" t="s">
        <v>20</v>
      </c>
      <c r="C790" s="56" t="s">
        <v>412</v>
      </c>
      <c r="D790" s="56">
        <v>1989</v>
      </c>
      <c r="E790" s="58">
        <v>227613</v>
      </c>
      <c r="F790" s="58">
        <v>225451</v>
      </c>
      <c r="G790" s="59">
        <v>223906</v>
      </c>
      <c r="H790" s="59">
        <v>3707</v>
      </c>
      <c r="I790" s="60">
        <v>0</v>
      </c>
      <c r="J790" s="58">
        <v>-2162</v>
      </c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2">
        <v>155252</v>
      </c>
      <c r="AB790" s="61"/>
      <c r="AC790" s="61"/>
      <c r="AD790" s="62">
        <v>18979</v>
      </c>
      <c r="AE790" s="61"/>
      <c r="AF790" s="62">
        <v>36677</v>
      </c>
      <c r="AG790" s="61"/>
      <c r="AH790" s="61"/>
      <c r="AI790" s="62">
        <v>12998</v>
      </c>
      <c r="AJ790" s="61"/>
      <c r="AK790" s="61"/>
      <c r="AL790" s="61"/>
      <c r="AM790" s="61"/>
      <c r="AN790" s="61"/>
      <c r="AO790" s="61"/>
      <c r="AP790" s="62">
        <v>2147</v>
      </c>
      <c r="AQ790" s="61"/>
      <c r="AR790" s="61"/>
      <c r="AS790" s="61"/>
      <c r="AT790" s="61"/>
      <c r="AU790" s="61"/>
      <c r="AV790" s="61"/>
      <c r="AW790" s="61"/>
      <c r="AX790" s="61"/>
      <c r="AY790" s="62">
        <v>1560</v>
      </c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2">
        <v>-2162</v>
      </c>
    </row>
    <row r="791" spans="1:67" x14ac:dyDescent="0.2">
      <c r="A791" s="57" t="s">
        <v>20</v>
      </c>
      <c r="B791" s="56" t="s">
        <v>20</v>
      </c>
      <c r="C791" s="56" t="s">
        <v>412</v>
      </c>
      <c r="D791" s="56">
        <v>1990</v>
      </c>
      <c r="E791" s="58">
        <v>232145</v>
      </c>
      <c r="F791" s="58">
        <v>229983</v>
      </c>
      <c r="G791" s="59">
        <v>228438</v>
      </c>
      <c r="H791" s="59">
        <v>3707</v>
      </c>
      <c r="I791" s="60">
        <v>0</v>
      </c>
      <c r="J791" s="58">
        <v>-2162</v>
      </c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2">
        <v>155739</v>
      </c>
      <c r="AB791" s="61"/>
      <c r="AC791" s="61"/>
      <c r="AD791" s="62">
        <v>19703</v>
      </c>
      <c r="AE791" s="61"/>
      <c r="AF791" s="62">
        <v>39157</v>
      </c>
      <c r="AG791" s="61"/>
      <c r="AH791" s="61"/>
      <c r="AI791" s="62">
        <v>13839</v>
      </c>
      <c r="AJ791" s="61"/>
      <c r="AK791" s="61"/>
      <c r="AL791" s="61"/>
      <c r="AM791" s="61"/>
      <c r="AN791" s="61"/>
      <c r="AO791" s="61"/>
      <c r="AP791" s="62">
        <v>2147</v>
      </c>
      <c r="AQ791" s="61"/>
      <c r="AR791" s="61"/>
      <c r="AS791" s="61"/>
      <c r="AT791" s="61"/>
      <c r="AU791" s="61"/>
      <c r="AV791" s="61"/>
      <c r="AW791" s="61"/>
      <c r="AX791" s="61"/>
      <c r="AY791" s="62">
        <v>1560</v>
      </c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2">
        <v>-2162</v>
      </c>
    </row>
    <row r="792" spans="1:67" x14ac:dyDescent="0.2">
      <c r="A792" s="57" t="s">
        <v>20</v>
      </c>
      <c r="B792" s="56" t="s">
        <v>20</v>
      </c>
      <c r="C792" s="56" t="s">
        <v>412</v>
      </c>
      <c r="D792" s="56">
        <v>1991</v>
      </c>
      <c r="E792" s="58">
        <v>244743</v>
      </c>
      <c r="F792" s="58">
        <v>242581</v>
      </c>
      <c r="G792" s="59">
        <v>240544</v>
      </c>
      <c r="H792" s="59">
        <v>4199</v>
      </c>
      <c r="I792" s="60">
        <v>0</v>
      </c>
      <c r="J792" s="58">
        <v>-2162</v>
      </c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2">
        <v>162800</v>
      </c>
      <c r="AB792" s="61"/>
      <c r="AC792" s="61"/>
      <c r="AD792" s="62">
        <v>22988</v>
      </c>
      <c r="AE792" s="61"/>
      <c r="AF792" s="62">
        <v>39418</v>
      </c>
      <c r="AG792" s="61"/>
      <c r="AH792" s="61"/>
      <c r="AI792" s="62">
        <v>15338</v>
      </c>
      <c r="AJ792" s="61"/>
      <c r="AK792" s="61"/>
      <c r="AL792" s="61"/>
      <c r="AM792" s="61"/>
      <c r="AN792" s="61"/>
      <c r="AO792" s="61"/>
      <c r="AP792" s="62">
        <v>2639</v>
      </c>
      <c r="AQ792" s="61"/>
      <c r="AR792" s="61"/>
      <c r="AS792" s="61"/>
      <c r="AT792" s="61"/>
      <c r="AU792" s="61"/>
      <c r="AV792" s="61"/>
      <c r="AW792" s="61"/>
      <c r="AX792" s="61"/>
      <c r="AY792" s="62">
        <v>1560</v>
      </c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2">
        <v>-2162</v>
      </c>
    </row>
    <row r="793" spans="1:67" x14ac:dyDescent="0.2">
      <c r="A793" s="57" t="s">
        <v>20</v>
      </c>
      <c r="B793" s="56" t="s">
        <v>20</v>
      </c>
      <c r="C793" s="56" t="s">
        <v>412</v>
      </c>
      <c r="D793" s="56">
        <v>1992</v>
      </c>
      <c r="E793" s="58">
        <v>248402</v>
      </c>
      <c r="F793" s="58">
        <v>246240</v>
      </c>
      <c r="G793" s="59">
        <v>243610</v>
      </c>
      <c r="H793" s="59">
        <v>4792</v>
      </c>
      <c r="I793" s="60">
        <v>0</v>
      </c>
      <c r="J793" s="58">
        <v>-2162</v>
      </c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2">
        <v>165129</v>
      </c>
      <c r="AB793" s="61"/>
      <c r="AC793" s="61"/>
      <c r="AD793" s="62">
        <v>24225</v>
      </c>
      <c r="AE793" s="61"/>
      <c r="AF793" s="62">
        <v>38918</v>
      </c>
      <c r="AG793" s="61"/>
      <c r="AH793" s="61"/>
      <c r="AI793" s="62">
        <v>15338</v>
      </c>
      <c r="AJ793" s="61"/>
      <c r="AK793" s="61"/>
      <c r="AL793" s="61"/>
      <c r="AM793" s="61"/>
      <c r="AN793" s="61"/>
      <c r="AO793" s="61"/>
      <c r="AP793" s="62">
        <v>3232</v>
      </c>
      <c r="AQ793" s="61"/>
      <c r="AR793" s="61"/>
      <c r="AS793" s="61"/>
      <c r="AT793" s="61"/>
      <c r="AU793" s="61"/>
      <c r="AV793" s="61"/>
      <c r="AW793" s="61"/>
      <c r="AX793" s="61"/>
      <c r="AY793" s="62">
        <v>1560</v>
      </c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2">
        <v>-2162</v>
      </c>
    </row>
    <row r="794" spans="1:67" x14ac:dyDescent="0.2">
      <c r="A794" s="57" t="s">
        <v>20</v>
      </c>
      <c r="B794" s="56" t="s">
        <v>20</v>
      </c>
      <c r="C794" s="56" t="s">
        <v>412</v>
      </c>
      <c r="D794" s="56">
        <v>1993</v>
      </c>
      <c r="E794" s="58">
        <v>270901</v>
      </c>
      <c r="F794" s="58">
        <v>268739</v>
      </c>
      <c r="G794" s="59">
        <v>255493</v>
      </c>
      <c r="H794" s="59">
        <v>15408</v>
      </c>
      <c r="I794" s="60">
        <v>0</v>
      </c>
      <c r="J794" s="58">
        <v>-2162</v>
      </c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2">
        <v>175706</v>
      </c>
      <c r="AB794" s="61"/>
      <c r="AC794" s="61"/>
      <c r="AD794" s="62">
        <v>25531</v>
      </c>
      <c r="AE794" s="61"/>
      <c r="AF794" s="62">
        <v>38918</v>
      </c>
      <c r="AG794" s="61"/>
      <c r="AH794" s="61"/>
      <c r="AI794" s="62">
        <v>15338</v>
      </c>
      <c r="AJ794" s="61"/>
      <c r="AK794" s="61"/>
      <c r="AL794" s="61"/>
      <c r="AM794" s="61"/>
      <c r="AN794" s="61"/>
      <c r="AO794" s="61"/>
      <c r="AP794" s="62">
        <v>3663</v>
      </c>
      <c r="AQ794" s="61"/>
      <c r="AR794" s="62">
        <v>10185</v>
      </c>
      <c r="AS794" s="61"/>
      <c r="AT794" s="61"/>
      <c r="AU794" s="61"/>
      <c r="AV794" s="61"/>
      <c r="AW794" s="61"/>
      <c r="AX794" s="61"/>
      <c r="AY794" s="62">
        <v>1560</v>
      </c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2">
        <v>-2162</v>
      </c>
    </row>
    <row r="795" spans="1:67" x14ac:dyDescent="0.2">
      <c r="A795" s="57" t="s">
        <v>20</v>
      </c>
      <c r="B795" s="56" t="s">
        <v>20</v>
      </c>
      <c r="C795" s="56" t="s">
        <v>412</v>
      </c>
      <c r="D795" s="56">
        <v>1994</v>
      </c>
      <c r="E795" s="58">
        <v>279473</v>
      </c>
      <c r="F795" s="58">
        <v>270311</v>
      </c>
      <c r="G795" s="59">
        <v>264065</v>
      </c>
      <c r="H795" s="59">
        <v>15408</v>
      </c>
      <c r="I795" s="60">
        <v>0</v>
      </c>
      <c r="J795" s="58">
        <v>-9162</v>
      </c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2">
        <v>184279</v>
      </c>
      <c r="AB795" s="61"/>
      <c r="AC795" s="61"/>
      <c r="AD795" s="62">
        <v>24831</v>
      </c>
      <c r="AE795" s="61"/>
      <c r="AF795" s="62">
        <v>37918</v>
      </c>
      <c r="AG795" s="61"/>
      <c r="AH795" s="61"/>
      <c r="AI795" s="62">
        <v>17037</v>
      </c>
      <c r="AJ795" s="61"/>
      <c r="AK795" s="61"/>
      <c r="AL795" s="61"/>
      <c r="AM795" s="61"/>
      <c r="AN795" s="61"/>
      <c r="AO795" s="61"/>
      <c r="AP795" s="62">
        <v>3663</v>
      </c>
      <c r="AQ795" s="61"/>
      <c r="AR795" s="62">
        <v>10185</v>
      </c>
      <c r="AS795" s="61"/>
      <c r="AT795" s="61"/>
      <c r="AU795" s="61"/>
      <c r="AV795" s="61"/>
      <c r="AW795" s="61"/>
      <c r="AX795" s="61"/>
      <c r="AY795" s="62">
        <v>1560</v>
      </c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2">
        <v>-9162</v>
      </c>
    </row>
    <row r="796" spans="1:67" x14ac:dyDescent="0.2">
      <c r="A796" s="57" t="s">
        <v>20</v>
      </c>
      <c r="B796" s="56" t="s">
        <v>20</v>
      </c>
      <c r="C796" s="56" t="s">
        <v>412</v>
      </c>
      <c r="D796" s="56">
        <v>1995</v>
      </c>
      <c r="E796" s="58">
        <v>288534</v>
      </c>
      <c r="F796" s="58">
        <v>279372</v>
      </c>
      <c r="G796" s="59">
        <v>273126</v>
      </c>
      <c r="H796" s="59">
        <v>15408</v>
      </c>
      <c r="I796" s="60">
        <v>0</v>
      </c>
      <c r="J796" s="58">
        <v>-9162</v>
      </c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2">
        <v>193340</v>
      </c>
      <c r="AB796" s="61"/>
      <c r="AC796" s="61"/>
      <c r="AD796" s="62">
        <v>24831</v>
      </c>
      <c r="AE796" s="61"/>
      <c r="AF796" s="62">
        <v>37918</v>
      </c>
      <c r="AG796" s="61"/>
      <c r="AH796" s="61"/>
      <c r="AI796" s="62">
        <v>17037</v>
      </c>
      <c r="AJ796" s="61"/>
      <c r="AK796" s="61"/>
      <c r="AL796" s="61"/>
      <c r="AM796" s="61"/>
      <c r="AN796" s="61"/>
      <c r="AO796" s="61"/>
      <c r="AP796" s="62">
        <v>3663</v>
      </c>
      <c r="AQ796" s="61"/>
      <c r="AR796" s="62">
        <v>10185</v>
      </c>
      <c r="AS796" s="61"/>
      <c r="AT796" s="61"/>
      <c r="AU796" s="61"/>
      <c r="AV796" s="61"/>
      <c r="AW796" s="61"/>
      <c r="AX796" s="61"/>
      <c r="AY796" s="62">
        <v>1560</v>
      </c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2">
        <v>-9162</v>
      </c>
    </row>
    <row r="797" spans="1:67" x14ac:dyDescent="0.2">
      <c r="A797" s="57" t="s">
        <v>20</v>
      </c>
      <c r="B797" s="56" t="s">
        <v>20</v>
      </c>
      <c r="C797" s="56" t="s">
        <v>412</v>
      </c>
      <c r="D797" s="56">
        <v>1996</v>
      </c>
      <c r="E797" s="58">
        <v>299665</v>
      </c>
      <c r="F797" s="58">
        <v>290117</v>
      </c>
      <c r="G797" s="59">
        <v>284257</v>
      </c>
      <c r="H797" s="59">
        <v>15408</v>
      </c>
      <c r="I797" s="60">
        <v>0</v>
      </c>
      <c r="J797" s="58">
        <v>-9548</v>
      </c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2">
        <v>202521</v>
      </c>
      <c r="AB797" s="61"/>
      <c r="AC797" s="61"/>
      <c r="AD797" s="62">
        <v>25531</v>
      </c>
      <c r="AE797" s="61"/>
      <c r="AF797" s="62">
        <v>39168</v>
      </c>
      <c r="AG797" s="61"/>
      <c r="AH797" s="61"/>
      <c r="AI797" s="62">
        <v>17037</v>
      </c>
      <c r="AJ797" s="61"/>
      <c r="AK797" s="61"/>
      <c r="AL797" s="61"/>
      <c r="AM797" s="61"/>
      <c r="AN797" s="61"/>
      <c r="AO797" s="61"/>
      <c r="AP797" s="62">
        <v>3663</v>
      </c>
      <c r="AQ797" s="61"/>
      <c r="AR797" s="62">
        <v>10185</v>
      </c>
      <c r="AS797" s="61"/>
      <c r="AT797" s="61"/>
      <c r="AU797" s="61"/>
      <c r="AV797" s="61"/>
      <c r="AW797" s="61"/>
      <c r="AX797" s="61"/>
      <c r="AY797" s="62">
        <v>1560</v>
      </c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2">
        <v>-9548</v>
      </c>
    </row>
    <row r="798" spans="1:67" x14ac:dyDescent="0.2">
      <c r="A798" s="57" t="s">
        <v>20</v>
      </c>
      <c r="B798" s="56" t="s">
        <v>20</v>
      </c>
      <c r="C798" s="56" t="s">
        <v>412</v>
      </c>
      <c r="D798" s="56">
        <v>1997</v>
      </c>
      <c r="E798" s="58">
        <v>310836</v>
      </c>
      <c r="F798" s="58">
        <v>301288</v>
      </c>
      <c r="G798" s="59">
        <v>295428</v>
      </c>
      <c r="H798" s="59">
        <v>15408</v>
      </c>
      <c r="I798" s="60">
        <v>0</v>
      </c>
      <c r="J798" s="58">
        <v>-9548</v>
      </c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2">
        <v>211796</v>
      </c>
      <c r="AB798" s="61"/>
      <c r="AC798" s="61"/>
      <c r="AD798" s="62">
        <v>25531</v>
      </c>
      <c r="AE798" s="61"/>
      <c r="AF798" s="62">
        <v>41064</v>
      </c>
      <c r="AG798" s="61"/>
      <c r="AH798" s="61"/>
      <c r="AI798" s="62">
        <v>17037</v>
      </c>
      <c r="AJ798" s="61"/>
      <c r="AK798" s="61"/>
      <c r="AL798" s="61"/>
      <c r="AM798" s="61"/>
      <c r="AN798" s="61"/>
      <c r="AO798" s="61"/>
      <c r="AP798" s="62">
        <v>3663</v>
      </c>
      <c r="AQ798" s="61"/>
      <c r="AR798" s="62">
        <v>10185</v>
      </c>
      <c r="AS798" s="61"/>
      <c r="AT798" s="61"/>
      <c r="AU798" s="61"/>
      <c r="AV798" s="61"/>
      <c r="AW798" s="61"/>
      <c r="AX798" s="61"/>
      <c r="AY798" s="62">
        <v>1560</v>
      </c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2">
        <v>-9548</v>
      </c>
    </row>
    <row r="799" spans="1:67" x14ac:dyDescent="0.2">
      <c r="A799" s="57" t="s">
        <v>20</v>
      </c>
      <c r="B799" s="56" t="s">
        <v>20</v>
      </c>
      <c r="C799" s="56" t="s">
        <v>412</v>
      </c>
      <c r="D799" s="56">
        <v>1998</v>
      </c>
      <c r="E799" s="58">
        <v>822151</v>
      </c>
      <c r="F799" s="58">
        <v>781010</v>
      </c>
      <c r="G799" s="59">
        <v>790637</v>
      </c>
      <c r="H799" s="59">
        <v>31514</v>
      </c>
      <c r="I799" s="60">
        <v>0</v>
      </c>
      <c r="J799" s="58">
        <v>-41141</v>
      </c>
      <c r="K799" s="62">
        <v>22563</v>
      </c>
      <c r="L799" s="61"/>
      <c r="M799" s="61"/>
      <c r="N799" s="61"/>
      <c r="O799" s="61"/>
      <c r="P799" s="61"/>
      <c r="Q799" s="62">
        <v>10861</v>
      </c>
      <c r="R799" s="61"/>
      <c r="S799" s="61"/>
      <c r="T799" s="61"/>
      <c r="U799" s="61"/>
      <c r="V799" s="61"/>
      <c r="W799" s="61"/>
      <c r="X799" s="61"/>
      <c r="Y799" s="61"/>
      <c r="Z799" s="61"/>
      <c r="AA799" s="62">
        <v>474353</v>
      </c>
      <c r="AB799" s="61"/>
      <c r="AC799" s="61"/>
      <c r="AD799" s="62">
        <v>80364</v>
      </c>
      <c r="AE799" s="61"/>
      <c r="AF799" s="62">
        <v>140517</v>
      </c>
      <c r="AG799" s="61"/>
      <c r="AH799" s="61"/>
      <c r="AI799" s="62">
        <v>61979</v>
      </c>
      <c r="AJ799" s="61"/>
      <c r="AK799" s="61"/>
      <c r="AL799" s="61"/>
      <c r="AM799" s="61"/>
      <c r="AN799" s="61"/>
      <c r="AO799" s="61"/>
      <c r="AP799" s="62">
        <v>6434</v>
      </c>
      <c r="AQ799" s="61"/>
      <c r="AR799" s="62">
        <v>10185</v>
      </c>
      <c r="AS799" s="61"/>
      <c r="AT799" s="61"/>
      <c r="AU799" s="61"/>
      <c r="AV799" s="61"/>
      <c r="AW799" s="61"/>
      <c r="AX799" s="61"/>
      <c r="AY799" s="62">
        <v>14895</v>
      </c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2">
        <v>-41141</v>
      </c>
    </row>
    <row r="800" spans="1:67" x14ac:dyDescent="0.2">
      <c r="A800" s="57" t="s">
        <v>20</v>
      </c>
      <c r="B800" s="56" t="s">
        <v>20</v>
      </c>
      <c r="C800" s="56" t="s">
        <v>413</v>
      </c>
      <c r="D800" s="56">
        <v>1989</v>
      </c>
      <c r="E800" s="58">
        <v>429027</v>
      </c>
      <c r="F800" s="58">
        <v>418630</v>
      </c>
      <c r="G800" s="59">
        <v>394125</v>
      </c>
      <c r="H800" s="59">
        <v>34902</v>
      </c>
      <c r="I800" s="60">
        <v>0</v>
      </c>
      <c r="J800" s="58">
        <v>-10397</v>
      </c>
      <c r="K800" s="61">
        <v>900</v>
      </c>
      <c r="L800" s="61"/>
      <c r="M800" s="61"/>
      <c r="N800" s="61"/>
      <c r="O800" s="61"/>
      <c r="P800" s="62">
        <v>10861</v>
      </c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2">
        <v>209231</v>
      </c>
      <c r="AB800" s="61"/>
      <c r="AC800" s="61"/>
      <c r="AD800" s="62">
        <v>40080</v>
      </c>
      <c r="AE800" s="61"/>
      <c r="AF800" s="62">
        <v>92541</v>
      </c>
      <c r="AG800" s="61"/>
      <c r="AH800" s="61"/>
      <c r="AI800" s="62">
        <v>40512</v>
      </c>
      <c r="AJ800" s="61"/>
      <c r="AK800" s="61"/>
      <c r="AL800" s="61"/>
      <c r="AM800" s="61"/>
      <c r="AN800" s="61"/>
      <c r="AO800" s="61"/>
      <c r="AP800" s="62">
        <v>1542</v>
      </c>
      <c r="AQ800" s="61"/>
      <c r="AR800" s="61"/>
      <c r="AS800" s="61"/>
      <c r="AT800" s="61"/>
      <c r="AU800" s="61"/>
      <c r="AV800" s="61"/>
      <c r="AW800" s="61"/>
      <c r="AX800" s="61"/>
      <c r="AY800" s="62">
        <v>11990</v>
      </c>
      <c r="AZ800" s="61"/>
      <c r="BA800" s="62">
        <v>21370</v>
      </c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2">
        <v>-10397</v>
      </c>
    </row>
    <row r="801" spans="1:67" x14ac:dyDescent="0.2">
      <c r="A801" s="57" t="s">
        <v>20</v>
      </c>
      <c r="B801" s="56" t="s">
        <v>20</v>
      </c>
      <c r="C801" s="56" t="s">
        <v>413</v>
      </c>
      <c r="D801" s="56">
        <v>1990</v>
      </c>
      <c r="E801" s="58">
        <v>436398</v>
      </c>
      <c r="F801" s="58">
        <v>426001</v>
      </c>
      <c r="G801" s="59">
        <v>401330</v>
      </c>
      <c r="H801" s="59">
        <v>35068</v>
      </c>
      <c r="I801" s="60">
        <v>0</v>
      </c>
      <c r="J801" s="58">
        <v>-10397</v>
      </c>
      <c r="K801" s="61">
        <v>900</v>
      </c>
      <c r="L801" s="61"/>
      <c r="M801" s="61"/>
      <c r="N801" s="61"/>
      <c r="O801" s="61"/>
      <c r="P801" s="62">
        <v>10861</v>
      </c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2">
        <v>212984</v>
      </c>
      <c r="AB801" s="61"/>
      <c r="AC801" s="61"/>
      <c r="AD801" s="62">
        <v>42769</v>
      </c>
      <c r="AE801" s="61"/>
      <c r="AF801" s="62">
        <v>92740</v>
      </c>
      <c r="AG801" s="61"/>
      <c r="AH801" s="61"/>
      <c r="AI801" s="62">
        <v>41076</v>
      </c>
      <c r="AJ801" s="61"/>
      <c r="AK801" s="61"/>
      <c r="AL801" s="61"/>
      <c r="AM801" s="61"/>
      <c r="AN801" s="61"/>
      <c r="AO801" s="61"/>
      <c r="AP801" s="62">
        <v>1708</v>
      </c>
      <c r="AQ801" s="61"/>
      <c r="AR801" s="61"/>
      <c r="AS801" s="61"/>
      <c r="AT801" s="61"/>
      <c r="AU801" s="61"/>
      <c r="AV801" s="61"/>
      <c r="AW801" s="61"/>
      <c r="AX801" s="61"/>
      <c r="AY801" s="62">
        <v>11990</v>
      </c>
      <c r="AZ801" s="61"/>
      <c r="BA801" s="62">
        <v>21370</v>
      </c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2">
        <v>-10397</v>
      </c>
    </row>
    <row r="802" spans="1:67" x14ac:dyDescent="0.2">
      <c r="A802" s="57" t="s">
        <v>20</v>
      </c>
      <c r="B802" s="56" t="s">
        <v>20</v>
      </c>
      <c r="C802" s="56" t="s">
        <v>413</v>
      </c>
      <c r="D802" s="56">
        <v>1991</v>
      </c>
      <c r="E802" s="58">
        <v>447599</v>
      </c>
      <c r="F802" s="58">
        <v>437202</v>
      </c>
      <c r="G802" s="59">
        <v>412531</v>
      </c>
      <c r="H802" s="59">
        <v>35068</v>
      </c>
      <c r="I802" s="60">
        <v>0</v>
      </c>
      <c r="J802" s="58">
        <v>-10397</v>
      </c>
      <c r="K802" s="61">
        <v>900</v>
      </c>
      <c r="L802" s="61"/>
      <c r="M802" s="61"/>
      <c r="N802" s="61"/>
      <c r="O802" s="61"/>
      <c r="P802" s="62">
        <v>10861</v>
      </c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2">
        <v>222418</v>
      </c>
      <c r="AB802" s="61"/>
      <c r="AC802" s="61"/>
      <c r="AD802" s="62">
        <v>44167</v>
      </c>
      <c r="AE802" s="61"/>
      <c r="AF802" s="62">
        <v>93365</v>
      </c>
      <c r="AG802" s="61"/>
      <c r="AH802" s="61"/>
      <c r="AI802" s="62">
        <v>40820</v>
      </c>
      <c r="AJ802" s="61"/>
      <c r="AK802" s="61"/>
      <c r="AL802" s="61"/>
      <c r="AM802" s="61"/>
      <c r="AN802" s="61"/>
      <c r="AO802" s="61"/>
      <c r="AP802" s="62">
        <v>1708</v>
      </c>
      <c r="AQ802" s="61"/>
      <c r="AR802" s="61"/>
      <c r="AS802" s="61"/>
      <c r="AT802" s="61"/>
      <c r="AU802" s="61"/>
      <c r="AV802" s="61"/>
      <c r="AW802" s="61"/>
      <c r="AX802" s="61"/>
      <c r="AY802" s="62">
        <v>11990</v>
      </c>
      <c r="AZ802" s="61"/>
      <c r="BA802" s="62">
        <v>21370</v>
      </c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2">
        <v>-10397</v>
      </c>
    </row>
    <row r="803" spans="1:67" x14ac:dyDescent="0.2">
      <c r="A803" s="57" t="s">
        <v>20</v>
      </c>
      <c r="B803" s="56" t="s">
        <v>20</v>
      </c>
      <c r="C803" s="56" t="s">
        <v>413</v>
      </c>
      <c r="D803" s="56">
        <v>1992</v>
      </c>
      <c r="E803" s="58">
        <v>458080</v>
      </c>
      <c r="F803" s="58">
        <v>447683</v>
      </c>
      <c r="G803" s="59">
        <v>422416</v>
      </c>
      <c r="H803" s="59">
        <v>35664</v>
      </c>
      <c r="I803" s="60">
        <v>0</v>
      </c>
      <c r="J803" s="58">
        <v>-10397</v>
      </c>
      <c r="K803" s="61">
        <v>900</v>
      </c>
      <c r="L803" s="61"/>
      <c r="M803" s="61"/>
      <c r="N803" s="61"/>
      <c r="O803" s="61"/>
      <c r="P803" s="62">
        <v>10861</v>
      </c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2">
        <v>225941</v>
      </c>
      <c r="AB803" s="61"/>
      <c r="AC803" s="61"/>
      <c r="AD803" s="62">
        <v>49647</v>
      </c>
      <c r="AE803" s="61"/>
      <c r="AF803" s="62">
        <v>93139</v>
      </c>
      <c r="AG803" s="61"/>
      <c r="AH803" s="61"/>
      <c r="AI803" s="62">
        <v>41928</v>
      </c>
      <c r="AJ803" s="61"/>
      <c r="AK803" s="61"/>
      <c r="AL803" s="61"/>
      <c r="AM803" s="61"/>
      <c r="AN803" s="61"/>
      <c r="AO803" s="61"/>
      <c r="AP803" s="62">
        <v>1708</v>
      </c>
      <c r="AQ803" s="61"/>
      <c r="AR803" s="61"/>
      <c r="AS803" s="61"/>
      <c r="AT803" s="61"/>
      <c r="AU803" s="61"/>
      <c r="AV803" s="61"/>
      <c r="AW803" s="61"/>
      <c r="AX803" s="61"/>
      <c r="AY803" s="62">
        <v>12586</v>
      </c>
      <c r="AZ803" s="61"/>
      <c r="BA803" s="62">
        <v>21370</v>
      </c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2">
        <v>-10397</v>
      </c>
    </row>
    <row r="804" spans="1:67" x14ac:dyDescent="0.2">
      <c r="A804" s="57" t="s">
        <v>20</v>
      </c>
      <c r="B804" s="56" t="s">
        <v>20</v>
      </c>
      <c r="C804" s="56" t="s">
        <v>413</v>
      </c>
      <c r="D804" s="56">
        <v>1993</v>
      </c>
      <c r="E804" s="58">
        <v>468607</v>
      </c>
      <c r="F804" s="58">
        <v>458210</v>
      </c>
      <c r="G804" s="59">
        <v>432943</v>
      </c>
      <c r="H804" s="59">
        <v>35664</v>
      </c>
      <c r="I804" s="60">
        <v>0</v>
      </c>
      <c r="J804" s="58">
        <v>-10397</v>
      </c>
      <c r="K804" s="61">
        <v>900</v>
      </c>
      <c r="L804" s="61"/>
      <c r="M804" s="61"/>
      <c r="N804" s="61"/>
      <c r="O804" s="61"/>
      <c r="P804" s="62">
        <v>10861</v>
      </c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2">
        <v>233773</v>
      </c>
      <c r="AB804" s="61"/>
      <c r="AC804" s="61"/>
      <c r="AD804" s="62">
        <v>50706</v>
      </c>
      <c r="AE804" s="61"/>
      <c r="AF804" s="62">
        <v>94389</v>
      </c>
      <c r="AG804" s="61"/>
      <c r="AH804" s="61"/>
      <c r="AI804" s="62">
        <v>42314</v>
      </c>
      <c r="AJ804" s="61"/>
      <c r="AK804" s="61"/>
      <c r="AL804" s="61"/>
      <c r="AM804" s="61"/>
      <c r="AN804" s="61"/>
      <c r="AO804" s="61"/>
      <c r="AP804" s="62">
        <v>1708</v>
      </c>
      <c r="AQ804" s="61"/>
      <c r="AR804" s="61"/>
      <c r="AS804" s="61"/>
      <c r="AT804" s="61"/>
      <c r="AU804" s="61"/>
      <c r="AV804" s="61"/>
      <c r="AW804" s="61"/>
      <c r="AX804" s="61"/>
      <c r="AY804" s="62">
        <v>12586</v>
      </c>
      <c r="AZ804" s="61"/>
      <c r="BA804" s="62">
        <v>21370</v>
      </c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2">
        <v>-10397</v>
      </c>
    </row>
    <row r="805" spans="1:67" x14ac:dyDescent="0.2">
      <c r="A805" s="57" t="s">
        <v>20</v>
      </c>
      <c r="B805" s="56" t="s">
        <v>20</v>
      </c>
      <c r="C805" s="56" t="s">
        <v>413</v>
      </c>
      <c r="D805" s="56">
        <v>1994</v>
      </c>
      <c r="E805" s="58">
        <v>497601</v>
      </c>
      <c r="F805" s="58">
        <v>466515</v>
      </c>
      <c r="G805" s="59">
        <v>460544</v>
      </c>
      <c r="H805" s="59">
        <v>37057</v>
      </c>
      <c r="I805" s="60">
        <v>0</v>
      </c>
      <c r="J805" s="58">
        <v>-31086</v>
      </c>
      <c r="K805" s="62">
        <v>22563</v>
      </c>
      <c r="L805" s="61"/>
      <c r="M805" s="61"/>
      <c r="N805" s="61"/>
      <c r="O805" s="61"/>
      <c r="P805" s="62">
        <v>10861</v>
      </c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2">
        <v>239583</v>
      </c>
      <c r="AB805" s="61"/>
      <c r="AC805" s="61"/>
      <c r="AD805" s="62">
        <v>50706</v>
      </c>
      <c r="AE805" s="61"/>
      <c r="AF805" s="62">
        <v>94389</v>
      </c>
      <c r="AG805" s="61"/>
      <c r="AH805" s="61"/>
      <c r="AI805" s="62">
        <v>42442</v>
      </c>
      <c r="AJ805" s="61"/>
      <c r="AK805" s="61"/>
      <c r="AL805" s="61"/>
      <c r="AM805" s="61"/>
      <c r="AN805" s="61"/>
      <c r="AO805" s="61"/>
      <c r="AP805" s="62">
        <v>1852</v>
      </c>
      <c r="AQ805" s="61"/>
      <c r="AR805" s="61"/>
      <c r="AS805" s="61"/>
      <c r="AT805" s="61"/>
      <c r="AU805" s="61"/>
      <c r="AV805" s="61"/>
      <c r="AW805" s="61"/>
      <c r="AX805" s="61"/>
      <c r="AY805" s="62">
        <v>13835</v>
      </c>
      <c r="AZ805" s="61"/>
      <c r="BA805" s="62">
        <v>21370</v>
      </c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2">
        <v>-31086</v>
      </c>
    </row>
    <row r="806" spans="1:67" x14ac:dyDescent="0.2">
      <c r="A806" s="57" t="s">
        <v>20</v>
      </c>
      <c r="B806" s="56" t="s">
        <v>20</v>
      </c>
      <c r="C806" s="56" t="s">
        <v>413</v>
      </c>
      <c r="D806" s="56">
        <v>1995</v>
      </c>
      <c r="E806" s="58">
        <v>522511</v>
      </c>
      <c r="F806" s="58">
        <v>491333</v>
      </c>
      <c r="G806" s="59">
        <v>470184</v>
      </c>
      <c r="H806" s="59">
        <v>52327</v>
      </c>
      <c r="I806" s="60">
        <v>0</v>
      </c>
      <c r="J806" s="58">
        <v>-31178</v>
      </c>
      <c r="K806" s="62">
        <v>22563</v>
      </c>
      <c r="L806" s="61"/>
      <c r="M806" s="61"/>
      <c r="N806" s="61"/>
      <c r="O806" s="61"/>
      <c r="P806" s="62">
        <v>10861</v>
      </c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2">
        <v>239937</v>
      </c>
      <c r="AB806" s="61"/>
      <c r="AC806" s="61"/>
      <c r="AD806" s="62">
        <v>53169</v>
      </c>
      <c r="AE806" s="61"/>
      <c r="AF806" s="62">
        <v>99453</v>
      </c>
      <c r="AG806" s="61"/>
      <c r="AH806" s="61"/>
      <c r="AI806" s="62">
        <v>44201</v>
      </c>
      <c r="AJ806" s="61"/>
      <c r="AK806" s="61"/>
      <c r="AL806" s="61"/>
      <c r="AM806" s="61"/>
      <c r="AN806" s="61"/>
      <c r="AO806" s="61"/>
      <c r="AP806" s="62">
        <v>1852</v>
      </c>
      <c r="AQ806" s="61"/>
      <c r="AR806" s="61"/>
      <c r="AS806" s="61"/>
      <c r="AT806" s="61"/>
      <c r="AU806" s="61"/>
      <c r="AV806" s="61"/>
      <c r="AW806" s="61"/>
      <c r="AX806" s="61"/>
      <c r="AY806" s="62">
        <v>13835</v>
      </c>
      <c r="AZ806" s="61"/>
      <c r="BA806" s="62">
        <v>36640</v>
      </c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2">
        <v>-31178</v>
      </c>
    </row>
    <row r="807" spans="1:67" x14ac:dyDescent="0.2">
      <c r="A807" s="57" t="s">
        <v>20</v>
      </c>
      <c r="B807" s="56" t="s">
        <v>20</v>
      </c>
      <c r="C807" s="56" t="s">
        <v>413</v>
      </c>
      <c r="D807" s="56">
        <v>1996</v>
      </c>
      <c r="E807" s="58">
        <v>531153</v>
      </c>
      <c r="F807" s="58">
        <v>499774</v>
      </c>
      <c r="G807" s="59">
        <v>478826</v>
      </c>
      <c r="H807" s="59">
        <v>52327</v>
      </c>
      <c r="I807" s="60">
        <v>0</v>
      </c>
      <c r="J807" s="58">
        <v>-31379</v>
      </c>
      <c r="K807" s="62">
        <v>22563</v>
      </c>
      <c r="L807" s="61"/>
      <c r="M807" s="61"/>
      <c r="N807" s="61"/>
      <c r="O807" s="61"/>
      <c r="P807" s="62">
        <v>10861</v>
      </c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2">
        <v>247838</v>
      </c>
      <c r="AB807" s="61"/>
      <c r="AC807" s="61"/>
      <c r="AD807" s="62">
        <v>53169</v>
      </c>
      <c r="AE807" s="61"/>
      <c r="AF807" s="62">
        <v>99453</v>
      </c>
      <c r="AG807" s="61"/>
      <c r="AH807" s="61"/>
      <c r="AI807" s="62">
        <v>44942</v>
      </c>
      <c r="AJ807" s="61"/>
      <c r="AK807" s="61"/>
      <c r="AL807" s="61"/>
      <c r="AM807" s="61"/>
      <c r="AN807" s="61"/>
      <c r="AO807" s="61"/>
      <c r="AP807" s="62">
        <v>1852</v>
      </c>
      <c r="AQ807" s="61"/>
      <c r="AR807" s="61"/>
      <c r="AS807" s="61"/>
      <c r="AT807" s="61"/>
      <c r="AU807" s="61"/>
      <c r="AV807" s="61"/>
      <c r="AW807" s="61"/>
      <c r="AX807" s="61"/>
      <c r="AY807" s="62">
        <v>13835</v>
      </c>
      <c r="AZ807" s="61"/>
      <c r="BA807" s="62">
        <v>36640</v>
      </c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2">
        <v>-31379</v>
      </c>
    </row>
    <row r="808" spans="1:67" x14ac:dyDescent="0.2">
      <c r="A808" s="57" t="s">
        <v>20</v>
      </c>
      <c r="B808" s="56" t="s">
        <v>20</v>
      </c>
      <c r="C808" s="56" t="s">
        <v>413</v>
      </c>
      <c r="D808" s="56">
        <v>1997</v>
      </c>
      <c r="E808" s="58">
        <v>534780</v>
      </c>
      <c r="F808" s="58">
        <v>503187</v>
      </c>
      <c r="G808" s="59">
        <v>482453</v>
      </c>
      <c r="H808" s="59">
        <v>52327</v>
      </c>
      <c r="I808" s="60">
        <v>0</v>
      </c>
      <c r="J808" s="58">
        <v>-31593</v>
      </c>
      <c r="K808" s="62">
        <v>22563</v>
      </c>
      <c r="L808" s="61"/>
      <c r="M808" s="61"/>
      <c r="N808" s="61"/>
      <c r="O808" s="61"/>
      <c r="P808" s="62">
        <v>10861</v>
      </c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2">
        <v>251465</v>
      </c>
      <c r="AB808" s="61"/>
      <c r="AC808" s="61"/>
      <c r="AD808" s="62">
        <v>53169</v>
      </c>
      <c r="AE808" s="61"/>
      <c r="AF808" s="62">
        <v>99453</v>
      </c>
      <c r="AG808" s="61"/>
      <c r="AH808" s="61"/>
      <c r="AI808" s="62">
        <v>44942</v>
      </c>
      <c r="AJ808" s="61"/>
      <c r="AK808" s="61"/>
      <c r="AL808" s="61"/>
      <c r="AM808" s="61"/>
      <c r="AN808" s="61"/>
      <c r="AO808" s="61"/>
      <c r="AP808" s="62">
        <v>1852</v>
      </c>
      <c r="AQ808" s="61"/>
      <c r="AR808" s="61"/>
      <c r="AS808" s="61"/>
      <c r="AT808" s="61"/>
      <c r="AU808" s="61"/>
      <c r="AV808" s="61"/>
      <c r="AW808" s="61"/>
      <c r="AX808" s="61"/>
      <c r="AY808" s="62">
        <v>13835</v>
      </c>
      <c r="AZ808" s="61"/>
      <c r="BA808" s="62">
        <v>36640</v>
      </c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2">
        <v>-31593</v>
      </c>
    </row>
    <row r="809" spans="1:67" x14ac:dyDescent="0.2">
      <c r="A809" s="57" t="s">
        <v>20</v>
      </c>
      <c r="B809" s="56" t="s">
        <v>20</v>
      </c>
      <c r="C809" s="56" t="s">
        <v>413</v>
      </c>
      <c r="D809" s="56">
        <v>1998</v>
      </c>
      <c r="E809" s="58">
        <v>534778</v>
      </c>
      <c r="F809" s="58">
        <v>503185</v>
      </c>
      <c r="G809" s="59">
        <v>482452</v>
      </c>
      <c r="H809" s="59">
        <v>52326</v>
      </c>
      <c r="I809" s="60">
        <v>0</v>
      </c>
      <c r="J809" s="58">
        <v>-31593</v>
      </c>
      <c r="K809" s="62">
        <v>22563</v>
      </c>
      <c r="L809" s="61"/>
      <c r="M809" s="61"/>
      <c r="N809" s="61"/>
      <c r="O809" s="61"/>
      <c r="P809" s="61"/>
      <c r="Q809" s="62">
        <v>10861</v>
      </c>
      <c r="R809" s="61"/>
      <c r="S809" s="61"/>
      <c r="T809" s="61"/>
      <c r="U809" s="61"/>
      <c r="V809" s="61"/>
      <c r="W809" s="61"/>
      <c r="X809" s="61"/>
      <c r="Y809" s="61"/>
      <c r="Z809" s="61"/>
      <c r="AA809" s="62">
        <v>251464</v>
      </c>
      <c r="AB809" s="61"/>
      <c r="AC809" s="61"/>
      <c r="AD809" s="62">
        <v>53169</v>
      </c>
      <c r="AE809" s="61"/>
      <c r="AF809" s="62">
        <v>99453</v>
      </c>
      <c r="AG809" s="61"/>
      <c r="AH809" s="61"/>
      <c r="AI809" s="62">
        <v>44942</v>
      </c>
      <c r="AJ809" s="61"/>
      <c r="AK809" s="61"/>
      <c r="AL809" s="61"/>
      <c r="AM809" s="61"/>
      <c r="AN809" s="61"/>
      <c r="AO809" s="61"/>
      <c r="AP809" s="62">
        <v>1852</v>
      </c>
      <c r="AQ809" s="61"/>
      <c r="AR809" s="61"/>
      <c r="AS809" s="61"/>
      <c r="AT809" s="61"/>
      <c r="AU809" s="61"/>
      <c r="AV809" s="61"/>
      <c r="AW809" s="61"/>
      <c r="AX809" s="61"/>
      <c r="AY809" s="62">
        <v>13835</v>
      </c>
      <c r="AZ809" s="61"/>
      <c r="BA809" s="62">
        <v>36639</v>
      </c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2">
        <v>-31593</v>
      </c>
    </row>
    <row r="810" spans="1:67" x14ac:dyDescent="0.2">
      <c r="A810" s="57" t="s">
        <v>20</v>
      </c>
      <c r="B810" s="56" t="s">
        <v>20</v>
      </c>
      <c r="C810" s="56" t="s">
        <v>414</v>
      </c>
      <c r="D810" s="56">
        <v>1997</v>
      </c>
      <c r="E810" s="58">
        <v>845616</v>
      </c>
      <c r="F810" s="58">
        <v>804475</v>
      </c>
      <c r="G810" s="59">
        <v>777881</v>
      </c>
      <c r="H810" s="59">
        <v>67735</v>
      </c>
      <c r="I810" s="60">
        <v>0</v>
      </c>
      <c r="J810" s="58">
        <v>-41141</v>
      </c>
      <c r="K810" s="62">
        <v>22563</v>
      </c>
      <c r="L810" s="61"/>
      <c r="M810" s="61"/>
      <c r="N810" s="61"/>
      <c r="O810" s="61"/>
      <c r="P810" s="62">
        <v>10861</v>
      </c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2">
        <v>463261</v>
      </c>
      <c r="AB810" s="61"/>
      <c r="AC810" s="61"/>
      <c r="AD810" s="62">
        <v>78700</v>
      </c>
      <c r="AE810" s="61"/>
      <c r="AF810" s="62">
        <v>140517</v>
      </c>
      <c r="AG810" s="61"/>
      <c r="AH810" s="61"/>
      <c r="AI810" s="62">
        <v>61979</v>
      </c>
      <c r="AJ810" s="61"/>
      <c r="AK810" s="61"/>
      <c r="AL810" s="61"/>
      <c r="AM810" s="61"/>
      <c r="AN810" s="61"/>
      <c r="AO810" s="61"/>
      <c r="AP810" s="62">
        <v>5515</v>
      </c>
      <c r="AQ810" s="61"/>
      <c r="AR810" s="62">
        <v>10185</v>
      </c>
      <c r="AS810" s="61"/>
      <c r="AT810" s="61"/>
      <c r="AU810" s="61"/>
      <c r="AV810" s="61"/>
      <c r="AW810" s="61"/>
      <c r="AX810" s="61"/>
      <c r="AY810" s="62">
        <v>15395</v>
      </c>
      <c r="AZ810" s="61"/>
      <c r="BA810" s="62">
        <v>36640</v>
      </c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2">
        <v>-41141</v>
      </c>
    </row>
    <row r="811" spans="1:67" x14ac:dyDescent="0.2">
      <c r="A811" s="57" t="s">
        <v>20</v>
      </c>
      <c r="B811" s="56" t="s">
        <v>20</v>
      </c>
      <c r="C811" s="56" t="s">
        <v>414</v>
      </c>
      <c r="D811" s="56">
        <v>1998</v>
      </c>
      <c r="E811" s="58">
        <v>822151</v>
      </c>
      <c r="F811" s="58">
        <v>781010</v>
      </c>
      <c r="G811" s="59">
        <v>790637</v>
      </c>
      <c r="H811" s="59">
        <v>31514</v>
      </c>
      <c r="I811" s="60">
        <v>0</v>
      </c>
      <c r="J811" s="58">
        <v>-41141</v>
      </c>
      <c r="K811" s="62">
        <v>22563</v>
      </c>
      <c r="L811" s="61"/>
      <c r="M811" s="61"/>
      <c r="N811" s="61"/>
      <c r="O811" s="61"/>
      <c r="P811" s="61"/>
      <c r="Q811" s="62">
        <v>10861</v>
      </c>
      <c r="R811" s="61"/>
      <c r="S811" s="61"/>
      <c r="T811" s="61"/>
      <c r="U811" s="61"/>
      <c r="V811" s="61"/>
      <c r="W811" s="61"/>
      <c r="X811" s="61"/>
      <c r="Y811" s="61"/>
      <c r="Z811" s="61"/>
      <c r="AA811" s="62">
        <v>474353</v>
      </c>
      <c r="AB811" s="61"/>
      <c r="AC811" s="61"/>
      <c r="AD811" s="62">
        <v>80364</v>
      </c>
      <c r="AE811" s="61"/>
      <c r="AF811" s="62">
        <v>140517</v>
      </c>
      <c r="AG811" s="61"/>
      <c r="AH811" s="61"/>
      <c r="AI811" s="62">
        <v>61979</v>
      </c>
      <c r="AJ811" s="61"/>
      <c r="AK811" s="61"/>
      <c r="AL811" s="61"/>
      <c r="AM811" s="61"/>
      <c r="AN811" s="61"/>
      <c r="AO811" s="61"/>
      <c r="AP811" s="62">
        <v>6434</v>
      </c>
      <c r="AQ811" s="61"/>
      <c r="AR811" s="62">
        <v>10185</v>
      </c>
      <c r="AS811" s="61"/>
      <c r="AT811" s="61"/>
      <c r="AU811" s="61"/>
      <c r="AV811" s="61"/>
      <c r="AW811" s="61"/>
      <c r="AX811" s="61"/>
      <c r="AY811" s="62">
        <v>14895</v>
      </c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2">
        <v>-41141</v>
      </c>
    </row>
    <row r="812" spans="1:67" x14ac:dyDescent="0.2">
      <c r="A812" s="57" t="s">
        <v>21</v>
      </c>
      <c r="B812" s="56" t="s">
        <v>21</v>
      </c>
      <c r="C812" s="56" t="s">
        <v>21</v>
      </c>
      <c r="D812" s="56">
        <v>2002</v>
      </c>
      <c r="E812" s="58">
        <v>28531969</v>
      </c>
      <c r="F812" s="58">
        <v>26070367</v>
      </c>
      <c r="G812" s="59">
        <v>28489765</v>
      </c>
      <c r="H812" s="59">
        <v>42204</v>
      </c>
      <c r="I812" s="60">
        <v>0</v>
      </c>
      <c r="J812" s="58">
        <v>-2461602</v>
      </c>
      <c r="K812" s="61"/>
      <c r="L812" s="62">
        <v>47899</v>
      </c>
      <c r="M812" s="61"/>
      <c r="N812" s="62">
        <v>3926</v>
      </c>
      <c r="O812" s="61">
        <v>0</v>
      </c>
      <c r="P812" s="61"/>
      <c r="Q812" s="61"/>
      <c r="R812" s="61"/>
      <c r="S812" s="61">
        <v>0</v>
      </c>
      <c r="T812" s="61">
        <v>0</v>
      </c>
      <c r="U812" s="61"/>
      <c r="V812" s="62">
        <v>17961</v>
      </c>
      <c r="W812" s="61"/>
      <c r="X812" s="61">
        <v>0</v>
      </c>
      <c r="Y812" s="62">
        <v>3276887</v>
      </c>
      <c r="Z812" s="62">
        <v>2579927</v>
      </c>
      <c r="AA812" s="61"/>
      <c r="AB812" s="62">
        <v>5453913</v>
      </c>
      <c r="AC812" s="62">
        <v>5905338</v>
      </c>
      <c r="AD812" s="61"/>
      <c r="AE812" s="62">
        <v>6806345</v>
      </c>
      <c r="AF812" s="61"/>
      <c r="AG812" s="62">
        <v>2955168</v>
      </c>
      <c r="AH812" s="62">
        <v>1436488</v>
      </c>
      <c r="AI812" s="61"/>
      <c r="AJ812" s="62">
        <v>5913</v>
      </c>
      <c r="AK812" s="61">
        <v>0</v>
      </c>
      <c r="AL812" s="61">
        <v>0</v>
      </c>
      <c r="AM812" s="61">
        <v>0</v>
      </c>
      <c r="AN812" s="61">
        <v>0</v>
      </c>
      <c r="AO812" s="61">
        <v>0</v>
      </c>
      <c r="AP812" s="61"/>
      <c r="AQ812" s="61">
        <v>0</v>
      </c>
      <c r="AR812" s="61"/>
      <c r="AS812" s="61">
        <v>0</v>
      </c>
      <c r="AT812" s="62">
        <v>42204</v>
      </c>
      <c r="AU812" s="61">
        <v>0</v>
      </c>
      <c r="AV812" s="61"/>
      <c r="AW812" s="61">
        <v>0</v>
      </c>
      <c r="AX812" s="61">
        <v>0</v>
      </c>
      <c r="AY812" s="61"/>
      <c r="AZ812" s="61">
        <v>0</v>
      </c>
      <c r="BA812" s="61"/>
      <c r="BB812" s="61">
        <v>0</v>
      </c>
      <c r="BC812" s="61">
        <v>0</v>
      </c>
      <c r="BD812" s="61">
        <v>0</v>
      </c>
      <c r="BE812" s="61"/>
      <c r="BF812" s="61">
        <v>0</v>
      </c>
      <c r="BG812" s="61"/>
      <c r="BH812" s="61">
        <v>0</v>
      </c>
      <c r="BI812" s="61"/>
      <c r="BJ812" s="61">
        <v>0</v>
      </c>
      <c r="BK812" s="61"/>
      <c r="BL812" s="61">
        <v>0</v>
      </c>
      <c r="BM812" s="61">
        <v>0</v>
      </c>
      <c r="BN812" s="62">
        <v>-2461602</v>
      </c>
      <c r="BO812" s="61"/>
    </row>
    <row r="813" spans="1:67" x14ac:dyDescent="0.2">
      <c r="A813" s="57" t="s">
        <v>21</v>
      </c>
      <c r="B813" s="56" t="s">
        <v>21</v>
      </c>
      <c r="C813" s="56" t="s">
        <v>21</v>
      </c>
      <c r="D813" s="56">
        <v>2003</v>
      </c>
      <c r="E813" s="58">
        <v>30672414</v>
      </c>
      <c r="F813" s="58">
        <v>27399124</v>
      </c>
      <c r="G813" s="59">
        <v>30609542</v>
      </c>
      <c r="H813" s="59">
        <v>62872</v>
      </c>
      <c r="I813" s="60">
        <v>0</v>
      </c>
      <c r="J813" s="58">
        <v>-3273290</v>
      </c>
      <c r="K813" s="61"/>
      <c r="L813" s="62">
        <v>47899</v>
      </c>
      <c r="M813" s="61"/>
      <c r="N813" s="62">
        <v>3926</v>
      </c>
      <c r="O813" s="61">
        <v>0</v>
      </c>
      <c r="P813" s="61"/>
      <c r="Q813" s="61"/>
      <c r="R813" s="61"/>
      <c r="S813" s="61">
        <v>0</v>
      </c>
      <c r="T813" s="61">
        <v>0</v>
      </c>
      <c r="U813" s="61"/>
      <c r="V813" s="62">
        <v>19296</v>
      </c>
      <c r="W813" s="61"/>
      <c r="X813" s="61">
        <v>0</v>
      </c>
      <c r="Y813" s="62">
        <v>3481109</v>
      </c>
      <c r="Z813" s="62">
        <v>2778864</v>
      </c>
      <c r="AA813" s="61"/>
      <c r="AB813" s="62">
        <v>5711462</v>
      </c>
      <c r="AC813" s="62">
        <v>6439267</v>
      </c>
      <c r="AD813" s="61"/>
      <c r="AE813" s="62">
        <v>7176797</v>
      </c>
      <c r="AF813" s="61"/>
      <c r="AG813" s="62">
        <v>3353021</v>
      </c>
      <c r="AH813" s="62">
        <v>1582087</v>
      </c>
      <c r="AI813" s="61"/>
      <c r="AJ813" s="62">
        <v>15814</v>
      </c>
      <c r="AK813" s="61">
        <v>0</v>
      </c>
      <c r="AL813" s="61">
        <v>0</v>
      </c>
      <c r="AM813" s="61">
        <v>0</v>
      </c>
      <c r="AN813" s="61">
        <v>0</v>
      </c>
      <c r="AO813" s="61">
        <v>0</v>
      </c>
      <c r="AP813" s="61"/>
      <c r="AQ813" s="61">
        <v>0</v>
      </c>
      <c r="AR813" s="61"/>
      <c r="AS813" s="61">
        <v>0</v>
      </c>
      <c r="AT813" s="62">
        <v>62872</v>
      </c>
      <c r="AU813" s="61">
        <v>0</v>
      </c>
      <c r="AV813" s="61"/>
      <c r="AW813" s="61">
        <v>0</v>
      </c>
      <c r="AX813" s="61">
        <v>0</v>
      </c>
      <c r="AY813" s="61"/>
      <c r="AZ813" s="61">
        <v>0</v>
      </c>
      <c r="BA813" s="61"/>
      <c r="BB813" s="61">
        <v>0</v>
      </c>
      <c r="BC813" s="61">
        <v>0</v>
      </c>
      <c r="BD813" s="61">
        <v>0</v>
      </c>
      <c r="BE813" s="61"/>
      <c r="BF813" s="61">
        <v>0</v>
      </c>
      <c r="BG813" s="61"/>
      <c r="BH813" s="61">
        <v>0</v>
      </c>
      <c r="BI813" s="61"/>
      <c r="BJ813" s="61">
        <v>0</v>
      </c>
      <c r="BK813" s="61"/>
      <c r="BL813" s="61">
        <v>0</v>
      </c>
      <c r="BM813" s="61">
        <v>0</v>
      </c>
      <c r="BN813" s="62">
        <v>-3273290</v>
      </c>
      <c r="BO813" s="61"/>
    </row>
    <row r="814" spans="1:67" x14ac:dyDescent="0.2">
      <c r="A814" s="57" t="s">
        <v>21</v>
      </c>
      <c r="B814" s="56" t="s">
        <v>21</v>
      </c>
      <c r="C814" s="56" t="s">
        <v>21</v>
      </c>
      <c r="D814" s="56">
        <v>2004</v>
      </c>
      <c r="E814" s="58">
        <v>32416389</v>
      </c>
      <c r="F814" s="58">
        <v>28594519</v>
      </c>
      <c r="G814" s="59">
        <v>32329949</v>
      </c>
      <c r="H814" s="59">
        <v>86440</v>
      </c>
      <c r="I814" s="60">
        <v>0</v>
      </c>
      <c r="J814" s="58">
        <v>-3821870</v>
      </c>
      <c r="K814" s="61"/>
      <c r="L814" s="62">
        <v>47899</v>
      </c>
      <c r="M814" s="61"/>
      <c r="N814" s="62">
        <v>3926</v>
      </c>
      <c r="O814" s="61">
        <v>0</v>
      </c>
      <c r="P814" s="61"/>
      <c r="Q814" s="61"/>
      <c r="R814" s="61"/>
      <c r="S814" s="61">
        <v>0</v>
      </c>
      <c r="T814" s="61">
        <v>0</v>
      </c>
      <c r="U814" s="61"/>
      <c r="V814" s="62">
        <v>19296</v>
      </c>
      <c r="W814" s="61"/>
      <c r="X814" s="61">
        <v>0</v>
      </c>
      <c r="Y814" s="62">
        <v>3636276</v>
      </c>
      <c r="Z814" s="62">
        <v>2911772</v>
      </c>
      <c r="AA814" s="61"/>
      <c r="AB814" s="62">
        <v>5729866</v>
      </c>
      <c r="AC814" s="62">
        <v>6670111</v>
      </c>
      <c r="AD814" s="61"/>
      <c r="AE814" s="62">
        <v>7537241</v>
      </c>
      <c r="AF814" s="61"/>
      <c r="AG814" s="62">
        <v>3778152</v>
      </c>
      <c r="AH814" s="62">
        <v>1979596</v>
      </c>
      <c r="AI814" s="61"/>
      <c r="AJ814" s="62">
        <v>15814</v>
      </c>
      <c r="AK814" s="61">
        <v>0</v>
      </c>
      <c r="AL814" s="61">
        <v>0</v>
      </c>
      <c r="AM814" s="61">
        <v>0</v>
      </c>
      <c r="AN814" s="61">
        <v>0</v>
      </c>
      <c r="AO814" s="61">
        <v>0</v>
      </c>
      <c r="AP814" s="61"/>
      <c r="AQ814" s="61">
        <v>0</v>
      </c>
      <c r="AR814" s="61"/>
      <c r="AS814" s="62">
        <v>7328</v>
      </c>
      <c r="AT814" s="62">
        <v>79112</v>
      </c>
      <c r="AU814" s="61">
        <v>0</v>
      </c>
      <c r="AV814" s="61"/>
      <c r="AW814" s="61">
        <v>0</v>
      </c>
      <c r="AX814" s="61">
        <v>0</v>
      </c>
      <c r="AY814" s="61"/>
      <c r="AZ814" s="61">
        <v>0</v>
      </c>
      <c r="BA814" s="61"/>
      <c r="BB814" s="61">
        <v>0</v>
      </c>
      <c r="BC814" s="61">
        <v>0</v>
      </c>
      <c r="BD814" s="61">
        <v>0</v>
      </c>
      <c r="BE814" s="61"/>
      <c r="BF814" s="61">
        <v>0</v>
      </c>
      <c r="BG814" s="61"/>
      <c r="BH814" s="61">
        <v>0</v>
      </c>
      <c r="BI814" s="61"/>
      <c r="BJ814" s="61">
        <v>0</v>
      </c>
      <c r="BK814" s="61"/>
      <c r="BL814" s="61">
        <v>0</v>
      </c>
      <c r="BM814" s="61">
        <v>0</v>
      </c>
      <c r="BN814" s="62">
        <v>-3821870</v>
      </c>
      <c r="BO814" s="61"/>
    </row>
    <row r="815" spans="1:67" x14ac:dyDescent="0.2">
      <c r="A815" s="57" t="s">
        <v>21</v>
      </c>
      <c r="B815" s="56" t="s">
        <v>21</v>
      </c>
      <c r="C815" s="56" t="s">
        <v>21</v>
      </c>
      <c r="D815" s="56">
        <v>2005</v>
      </c>
      <c r="E815" s="58">
        <v>35359045</v>
      </c>
      <c r="F815" s="58">
        <v>29788275</v>
      </c>
      <c r="G815" s="59">
        <v>35195596</v>
      </c>
      <c r="H815" s="59">
        <v>163449</v>
      </c>
      <c r="I815" s="60">
        <v>0</v>
      </c>
      <c r="J815" s="58">
        <v>-5570770</v>
      </c>
      <c r="K815" s="61"/>
      <c r="L815" s="62">
        <v>47899</v>
      </c>
      <c r="M815" s="61"/>
      <c r="N815" s="62">
        <v>4663</v>
      </c>
      <c r="O815" s="61">
        <v>0</v>
      </c>
      <c r="P815" s="61"/>
      <c r="Q815" s="61"/>
      <c r="R815" s="61"/>
      <c r="S815" s="61">
        <v>0</v>
      </c>
      <c r="T815" s="61">
        <v>0</v>
      </c>
      <c r="U815" s="61"/>
      <c r="V815" s="62">
        <v>19296</v>
      </c>
      <c r="W815" s="61"/>
      <c r="X815" s="61">
        <v>0</v>
      </c>
      <c r="Y815" s="62">
        <v>3904564</v>
      </c>
      <c r="Z815" s="62">
        <v>3180369</v>
      </c>
      <c r="AA815" s="61"/>
      <c r="AB815" s="62">
        <v>6645519</v>
      </c>
      <c r="AC815" s="62">
        <v>7181110</v>
      </c>
      <c r="AD815" s="61"/>
      <c r="AE815" s="62">
        <v>7971228</v>
      </c>
      <c r="AF815" s="61"/>
      <c r="AG815" s="62">
        <v>4230839</v>
      </c>
      <c r="AH815" s="62">
        <v>1994295</v>
      </c>
      <c r="AI815" s="61"/>
      <c r="AJ815" s="62">
        <v>15814</v>
      </c>
      <c r="AK815" s="61">
        <v>0</v>
      </c>
      <c r="AL815" s="61">
        <v>0</v>
      </c>
      <c r="AM815" s="61">
        <v>0</v>
      </c>
      <c r="AN815" s="61">
        <v>0</v>
      </c>
      <c r="AO815" s="61">
        <v>0</v>
      </c>
      <c r="AP815" s="61"/>
      <c r="AQ815" s="62">
        <v>8808</v>
      </c>
      <c r="AR815" s="61"/>
      <c r="AS815" s="62">
        <v>7328</v>
      </c>
      <c r="AT815" s="62">
        <v>142773</v>
      </c>
      <c r="AU815" s="61">
        <v>0</v>
      </c>
      <c r="AV815" s="61"/>
      <c r="AW815" s="61">
        <v>0</v>
      </c>
      <c r="AX815" s="61">
        <v>0</v>
      </c>
      <c r="AY815" s="61"/>
      <c r="AZ815" s="61">
        <v>0</v>
      </c>
      <c r="BA815" s="61"/>
      <c r="BB815" s="61">
        <v>0</v>
      </c>
      <c r="BC815" s="62">
        <v>4540</v>
      </c>
      <c r="BD815" s="61">
        <v>0</v>
      </c>
      <c r="BE815" s="61"/>
      <c r="BF815" s="61">
        <v>0</v>
      </c>
      <c r="BG815" s="61"/>
      <c r="BH815" s="61">
        <v>0</v>
      </c>
      <c r="BI815" s="61"/>
      <c r="BJ815" s="61">
        <v>0</v>
      </c>
      <c r="BK815" s="61"/>
      <c r="BL815" s="61">
        <v>0</v>
      </c>
      <c r="BM815" s="61">
        <v>0</v>
      </c>
      <c r="BN815" s="62">
        <v>-5570770</v>
      </c>
      <c r="BO815" s="61"/>
    </row>
    <row r="816" spans="1:67" x14ac:dyDescent="0.2">
      <c r="A816" s="57" t="s">
        <v>21</v>
      </c>
      <c r="B816" s="56" t="s">
        <v>21</v>
      </c>
      <c r="C816" s="56" t="s">
        <v>21</v>
      </c>
      <c r="D816" s="56">
        <v>2006</v>
      </c>
      <c r="E816" s="58">
        <v>39464538</v>
      </c>
      <c r="F816" s="58">
        <v>33466144</v>
      </c>
      <c r="G816" s="59">
        <v>39245594</v>
      </c>
      <c r="H816" s="59">
        <v>218944</v>
      </c>
      <c r="I816" s="60">
        <v>0</v>
      </c>
      <c r="J816" s="58">
        <v>-5998394</v>
      </c>
      <c r="K816" s="61"/>
      <c r="L816" s="62">
        <v>47899</v>
      </c>
      <c r="M816" s="61"/>
      <c r="N816" s="62">
        <v>8803</v>
      </c>
      <c r="O816" s="61">
        <v>0</v>
      </c>
      <c r="P816" s="61"/>
      <c r="Q816" s="61"/>
      <c r="R816" s="61"/>
      <c r="S816" s="61">
        <v>0</v>
      </c>
      <c r="T816" s="61">
        <v>0</v>
      </c>
      <c r="U816" s="61"/>
      <c r="V816" s="62">
        <v>19296</v>
      </c>
      <c r="W816" s="61"/>
      <c r="X816" s="61">
        <v>0</v>
      </c>
      <c r="Y816" s="62">
        <v>4244119</v>
      </c>
      <c r="Z816" s="62">
        <v>3913939</v>
      </c>
      <c r="AA816" s="61"/>
      <c r="AB816" s="62">
        <v>7370880</v>
      </c>
      <c r="AC816" s="62">
        <v>7980484</v>
      </c>
      <c r="AD816" s="61"/>
      <c r="AE816" s="62">
        <v>8799474</v>
      </c>
      <c r="AF816" s="61"/>
      <c r="AG816" s="62">
        <v>4627581</v>
      </c>
      <c r="AH816" s="62">
        <v>2217305</v>
      </c>
      <c r="AI816" s="61"/>
      <c r="AJ816" s="62">
        <v>15814</v>
      </c>
      <c r="AK816" s="61">
        <v>0</v>
      </c>
      <c r="AL816" s="61">
        <v>0</v>
      </c>
      <c r="AM816" s="61">
        <v>0</v>
      </c>
      <c r="AN816" s="61">
        <v>0</v>
      </c>
      <c r="AO816" s="61">
        <v>0</v>
      </c>
      <c r="AP816" s="61"/>
      <c r="AQ816" s="62">
        <v>8808</v>
      </c>
      <c r="AR816" s="61"/>
      <c r="AS816" s="62">
        <v>7328</v>
      </c>
      <c r="AT816" s="62">
        <v>159473</v>
      </c>
      <c r="AU816" s="61">
        <v>0</v>
      </c>
      <c r="AV816" s="61"/>
      <c r="AW816" s="61">
        <v>0</v>
      </c>
      <c r="AX816" s="61">
        <v>0</v>
      </c>
      <c r="AY816" s="61"/>
      <c r="AZ816" s="61">
        <v>0</v>
      </c>
      <c r="BA816" s="61"/>
      <c r="BB816" s="61">
        <v>0</v>
      </c>
      <c r="BC816" s="62">
        <v>43335</v>
      </c>
      <c r="BD816" s="61">
        <v>0</v>
      </c>
      <c r="BE816" s="61"/>
      <c r="BF816" s="61">
        <v>0</v>
      </c>
      <c r="BG816" s="61"/>
      <c r="BH816" s="61">
        <v>0</v>
      </c>
      <c r="BI816" s="61"/>
      <c r="BJ816" s="61">
        <v>0</v>
      </c>
      <c r="BK816" s="61"/>
      <c r="BL816" s="61">
        <v>0</v>
      </c>
      <c r="BM816" s="61">
        <v>0</v>
      </c>
      <c r="BN816" s="62">
        <v>-5998394</v>
      </c>
      <c r="BO816" s="61"/>
    </row>
    <row r="817" spans="1:67" x14ac:dyDescent="0.2">
      <c r="A817" s="57" t="s">
        <v>21</v>
      </c>
      <c r="B817" s="56" t="s">
        <v>21</v>
      </c>
      <c r="C817" s="56" t="s">
        <v>21</v>
      </c>
      <c r="D817" s="56">
        <v>2007</v>
      </c>
      <c r="E817" s="58">
        <v>44009672</v>
      </c>
      <c r="F817" s="58">
        <v>37081403</v>
      </c>
      <c r="G817" s="59">
        <v>43566005</v>
      </c>
      <c r="H817" s="59">
        <v>443667</v>
      </c>
      <c r="I817" s="60">
        <v>0</v>
      </c>
      <c r="J817" s="58">
        <v>-6928269</v>
      </c>
      <c r="K817" s="61"/>
      <c r="L817" s="62">
        <v>47899</v>
      </c>
      <c r="M817" s="61"/>
      <c r="N817" s="62">
        <v>39883</v>
      </c>
      <c r="O817" s="61">
        <v>0</v>
      </c>
      <c r="P817" s="61"/>
      <c r="Q817" s="61"/>
      <c r="R817" s="61"/>
      <c r="S817" s="61">
        <v>0</v>
      </c>
      <c r="T817" s="61">
        <v>0</v>
      </c>
      <c r="U817" s="61"/>
      <c r="V817" s="62">
        <v>19296</v>
      </c>
      <c r="W817" s="61"/>
      <c r="X817" s="61">
        <v>0</v>
      </c>
      <c r="Y817" s="62">
        <v>4689147</v>
      </c>
      <c r="Z817" s="62">
        <v>4451377</v>
      </c>
      <c r="AA817" s="61"/>
      <c r="AB817" s="62">
        <v>7799994</v>
      </c>
      <c r="AC817" s="62">
        <v>8937782</v>
      </c>
      <c r="AD817" s="61"/>
      <c r="AE817" s="62">
        <v>9870571</v>
      </c>
      <c r="AF817" s="61"/>
      <c r="AG817" s="62">
        <v>5325977</v>
      </c>
      <c r="AH817" s="62">
        <v>2368265</v>
      </c>
      <c r="AI817" s="61"/>
      <c r="AJ817" s="62">
        <v>15814</v>
      </c>
      <c r="AK817" s="61">
        <v>0</v>
      </c>
      <c r="AL817" s="61">
        <v>0</v>
      </c>
      <c r="AM817" s="61">
        <v>0</v>
      </c>
      <c r="AN817" s="61">
        <v>0</v>
      </c>
      <c r="AO817" s="61">
        <v>0</v>
      </c>
      <c r="AP817" s="61"/>
      <c r="AQ817" s="62">
        <v>8808</v>
      </c>
      <c r="AR817" s="61"/>
      <c r="AS817" s="62">
        <v>7328</v>
      </c>
      <c r="AT817" s="62">
        <v>345411</v>
      </c>
      <c r="AU817" s="61">
        <v>0</v>
      </c>
      <c r="AV817" s="61"/>
      <c r="AW817" s="61">
        <v>0</v>
      </c>
      <c r="AX817" s="61">
        <v>0</v>
      </c>
      <c r="AY817" s="61"/>
      <c r="AZ817" s="61">
        <v>0</v>
      </c>
      <c r="BA817" s="61"/>
      <c r="BB817" s="61">
        <v>0</v>
      </c>
      <c r="BC817" s="62">
        <v>82120</v>
      </c>
      <c r="BD817" s="61">
        <v>0</v>
      </c>
      <c r="BE817" s="61"/>
      <c r="BF817" s="61">
        <v>0</v>
      </c>
      <c r="BG817" s="61"/>
      <c r="BH817" s="61">
        <v>0</v>
      </c>
      <c r="BI817" s="61"/>
      <c r="BJ817" s="61">
        <v>0</v>
      </c>
      <c r="BK817" s="61"/>
      <c r="BL817" s="61">
        <v>0</v>
      </c>
      <c r="BM817" s="61">
        <v>0</v>
      </c>
      <c r="BN817" s="62">
        <v>-6928269</v>
      </c>
      <c r="BO817" s="61"/>
    </row>
    <row r="818" spans="1:67" x14ac:dyDescent="0.2">
      <c r="A818" s="57" t="s">
        <v>21</v>
      </c>
      <c r="B818" s="56" t="s">
        <v>21</v>
      </c>
      <c r="C818" s="56" t="s">
        <v>21</v>
      </c>
      <c r="D818" s="56">
        <v>2008</v>
      </c>
      <c r="E818" s="58">
        <v>51099362</v>
      </c>
      <c r="F818" s="58">
        <v>43156996</v>
      </c>
      <c r="G818" s="59">
        <v>47837938</v>
      </c>
      <c r="H818" s="59">
        <v>3261424</v>
      </c>
      <c r="I818" s="60">
        <v>0</v>
      </c>
      <c r="J818" s="58">
        <v>-7942366</v>
      </c>
      <c r="K818" s="61"/>
      <c r="L818" s="62">
        <v>47899</v>
      </c>
      <c r="M818" s="61"/>
      <c r="N818" s="62">
        <v>50113</v>
      </c>
      <c r="O818" s="61">
        <v>0</v>
      </c>
      <c r="P818" s="61"/>
      <c r="Q818" s="61"/>
      <c r="R818" s="61"/>
      <c r="S818" s="61">
        <v>0</v>
      </c>
      <c r="T818" s="61">
        <v>0</v>
      </c>
      <c r="U818" s="61"/>
      <c r="V818" s="62">
        <v>56971</v>
      </c>
      <c r="W818" s="61"/>
      <c r="X818" s="61">
        <v>0</v>
      </c>
      <c r="Y818" s="62">
        <v>5015681</v>
      </c>
      <c r="Z818" s="62">
        <v>4823750</v>
      </c>
      <c r="AA818" s="61"/>
      <c r="AB818" s="62">
        <v>8056016</v>
      </c>
      <c r="AC818" s="62">
        <v>9304787</v>
      </c>
      <c r="AD818" s="61"/>
      <c r="AE818" s="62">
        <v>11432538</v>
      </c>
      <c r="AF818" s="61"/>
      <c r="AG818" s="62">
        <v>5999201</v>
      </c>
      <c r="AH818" s="62">
        <v>3035168</v>
      </c>
      <c r="AI818" s="61"/>
      <c r="AJ818" s="62">
        <v>15814</v>
      </c>
      <c r="AK818" s="61">
        <v>0</v>
      </c>
      <c r="AL818" s="61">
        <v>0</v>
      </c>
      <c r="AM818" s="62">
        <v>191700</v>
      </c>
      <c r="AN818" s="62">
        <v>1604560</v>
      </c>
      <c r="AO818" s="61">
        <v>0</v>
      </c>
      <c r="AP818" s="61"/>
      <c r="AQ818" s="62">
        <v>127501</v>
      </c>
      <c r="AR818" s="61"/>
      <c r="AS818" s="62">
        <v>51885</v>
      </c>
      <c r="AT818" s="62">
        <v>430756</v>
      </c>
      <c r="AU818" s="62">
        <v>489902</v>
      </c>
      <c r="AV818" s="61"/>
      <c r="AW818" s="62">
        <v>24040</v>
      </c>
      <c r="AX818" s="62">
        <v>159335</v>
      </c>
      <c r="AY818" s="61"/>
      <c r="AZ818" s="62">
        <v>20403</v>
      </c>
      <c r="BA818" s="61"/>
      <c r="BB818" s="61">
        <v>0</v>
      </c>
      <c r="BC818" s="62">
        <v>161342</v>
      </c>
      <c r="BD818" s="61">
        <v>0</v>
      </c>
      <c r="BE818" s="61"/>
      <c r="BF818" s="61">
        <v>0</v>
      </c>
      <c r="BG818" s="61"/>
      <c r="BH818" s="61">
        <v>0</v>
      </c>
      <c r="BI818" s="61"/>
      <c r="BJ818" s="61">
        <v>0</v>
      </c>
      <c r="BK818" s="61"/>
      <c r="BL818" s="61">
        <v>0</v>
      </c>
      <c r="BM818" s="61">
        <v>0</v>
      </c>
      <c r="BN818" s="62">
        <v>-7942366</v>
      </c>
      <c r="BO818" s="61"/>
    </row>
    <row r="819" spans="1:67" x14ac:dyDescent="0.2">
      <c r="A819" s="57" t="s">
        <v>21</v>
      </c>
      <c r="B819" s="56" t="s">
        <v>21</v>
      </c>
      <c r="C819" s="56" t="s">
        <v>21</v>
      </c>
      <c r="D819" s="56">
        <v>2009</v>
      </c>
      <c r="E819" s="58">
        <v>54016297</v>
      </c>
      <c r="F819" s="58">
        <v>45620206</v>
      </c>
      <c r="G819" s="59">
        <v>50236323</v>
      </c>
      <c r="H819" s="59">
        <v>3779974</v>
      </c>
      <c r="I819" s="60">
        <v>0</v>
      </c>
      <c r="J819" s="58">
        <v>-8396091</v>
      </c>
      <c r="K819" s="61"/>
      <c r="L819" s="62">
        <v>47899</v>
      </c>
      <c r="M819" s="61"/>
      <c r="N819" s="62">
        <v>62519</v>
      </c>
      <c r="O819" s="61">
        <v>0</v>
      </c>
      <c r="P819" s="61"/>
      <c r="Q819" s="61"/>
      <c r="R819" s="61"/>
      <c r="S819" s="61">
        <v>0</v>
      </c>
      <c r="T819" s="61">
        <v>0</v>
      </c>
      <c r="U819" s="61"/>
      <c r="V819" s="62">
        <v>102722</v>
      </c>
      <c r="W819" s="61"/>
      <c r="X819" s="61">
        <v>0</v>
      </c>
      <c r="Y819" s="62">
        <v>5278538</v>
      </c>
      <c r="Z819" s="62">
        <v>5161417</v>
      </c>
      <c r="AA819" s="61"/>
      <c r="AB819" s="62">
        <v>8233531</v>
      </c>
      <c r="AC819" s="62">
        <v>9568801</v>
      </c>
      <c r="AD819" s="61"/>
      <c r="AE819" s="62">
        <v>12047175</v>
      </c>
      <c r="AF819" s="61"/>
      <c r="AG819" s="62">
        <v>6285635</v>
      </c>
      <c r="AH819" s="62">
        <v>3432272</v>
      </c>
      <c r="AI819" s="61"/>
      <c r="AJ819" s="62">
        <v>15814</v>
      </c>
      <c r="AK819" s="61">
        <v>0</v>
      </c>
      <c r="AL819" s="61">
        <v>0</v>
      </c>
      <c r="AM819" s="62">
        <v>191700</v>
      </c>
      <c r="AN819" s="62">
        <v>1606060</v>
      </c>
      <c r="AO819" s="61">
        <v>0</v>
      </c>
      <c r="AP819" s="61"/>
      <c r="AQ819" s="62">
        <v>128881</v>
      </c>
      <c r="AR819" s="61"/>
      <c r="AS819" s="62">
        <v>61474</v>
      </c>
      <c r="AT819" s="62">
        <v>588578</v>
      </c>
      <c r="AU819" s="62">
        <v>759026</v>
      </c>
      <c r="AV819" s="61"/>
      <c r="AW819" s="62">
        <v>29711</v>
      </c>
      <c r="AX819" s="62">
        <v>174134</v>
      </c>
      <c r="AY819" s="61"/>
      <c r="AZ819" s="62">
        <v>43186</v>
      </c>
      <c r="BA819" s="61"/>
      <c r="BB819" s="61">
        <v>0</v>
      </c>
      <c r="BC819" s="62">
        <v>197224</v>
      </c>
      <c r="BD819" s="61">
        <v>0</v>
      </c>
      <c r="BE819" s="61"/>
      <c r="BF819" s="61">
        <v>0</v>
      </c>
      <c r="BG819" s="61"/>
      <c r="BH819" s="61">
        <v>0</v>
      </c>
      <c r="BI819" s="61"/>
      <c r="BJ819" s="61">
        <v>0</v>
      </c>
      <c r="BK819" s="61"/>
      <c r="BL819" s="61">
        <v>0</v>
      </c>
      <c r="BM819" s="61">
        <v>0</v>
      </c>
      <c r="BN819" s="62">
        <v>-8396091</v>
      </c>
      <c r="BO819" s="61"/>
    </row>
    <row r="820" spans="1:67" x14ac:dyDescent="0.2">
      <c r="A820" s="57" t="s">
        <v>21</v>
      </c>
      <c r="B820" s="56" t="s">
        <v>21</v>
      </c>
      <c r="C820" s="56" t="s">
        <v>21</v>
      </c>
      <c r="D820" s="56">
        <v>2010</v>
      </c>
      <c r="E820" s="58">
        <v>59162404</v>
      </c>
      <c r="F820" s="58">
        <v>49099066</v>
      </c>
      <c r="G820" s="59">
        <v>54437560</v>
      </c>
      <c r="H820" s="59">
        <v>4724844</v>
      </c>
      <c r="I820" s="60">
        <v>0</v>
      </c>
      <c r="J820" s="58">
        <v>-10063338</v>
      </c>
      <c r="K820" s="61"/>
      <c r="L820" s="62">
        <v>47899</v>
      </c>
      <c r="M820" s="61"/>
      <c r="N820" s="62">
        <v>97579</v>
      </c>
      <c r="O820" s="61">
        <v>0</v>
      </c>
      <c r="P820" s="61"/>
      <c r="Q820" s="61"/>
      <c r="R820" s="61"/>
      <c r="S820" s="61">
        <v>0</v>
      </c>
      <c r="T820" s="61">
        <v>0</v>
      </c>
      <c r="U820" s="61"/>
      <c r="V820" s="62">
        <v>102722</v>
      </c>
      <c r="W820" s="61"/>
      <c r="X820" s="61">
        <v>0</v>
      </c>
      <c r="Y820" s="62">
        <v>5731639</v>
      </c>
      <c r="Z820" s="62">
        <v>5495913</v>
      </c>
      <c r="AA820" s="61"/>
      <c r="AB820" s="62">
        <v>8523236</v>
      </c>
      <c r="AC820" s="62">
        <v>10289850</v>
      </c>
      <c r="AD820" s="61"/>
      <c r="AE820" s="62">
        <v>13356674</v>
      </c>
      <c r="AF820" s="61"/>
      <c r="AG820" s="62">
        <v>6818570</v>
      </c>
      <c r="AH820" s="62">
        <v>3957664</v>
      </c>
      <c r="AI820" s="61"/>
      <c r="AJ820" s="62">
        <v>15814</v>
      </c>
      <c r="AK820" s="61">
        <v>0</v>
      </c>
      <c r="AL820" s="61">
        <v>0</v>
      </c>
      <c r="AM820" s="62">
        <v>190119</v>
      </c>
      <c r="AN820" s="62">
        <v>1607140</v>
      </c>
      <c r="AO820" s="61">
        <v>0</v>
      </c>
      <c r="AP820" s="61"/>
      <c r="AQ820" s="62">
        <v>159415</v>
      </c>
      <c r="AR820" s="61"/>
      <c r="AS820" s="62">
        <v>251403</v>
      </c>
      <c r="AT820" s="62">
        <v>1037697</v>
      </c>
      <c r="AU820" s="62">
        <v>982829</v>
      </c>
      <c r="AV820" s="61"/>
      <c r="AW820" s="62">
        <v>29711</v>
      </c>
      <c r="AX820" s="62">
        <v>214968</v>
      </c>
      <c r="AY820" s="61"/>
      <c r="AZ820" s="62">
        <v>54338</v>
      </c>
      <c r="BA820" s="61"/>
      <c r="BB820" s="61">
        <v>0</v>
      </c>
      <c r="BC820" s="62">
        <v>197224</v>
      </c>
      <c r="BD820" s="61">
        <v>0</v>
      </c>
      <c r="BE820" s="61"/>
      <c r="BF820" s="61">
        <v>0</v>
      </c>
      <c r="BG820" s="61"/>
      <c r="BH820" s="61">
        <v>0</v>
      </c>
      <c r="BI820" s="61"/>
      <c r="BJ820" s="61">
        <v>0</v>
      </c>
      <c r="BK820" s="61"/>
      <c r="BL820" s="61">
        <v>0</v>
      </c>
      <c r="BM820" s="61">
        <v>0</v>
      </c>
      <c r="BN820" s="62">
        <v>-10063338</v>
      </c>
      <c r="BO820" s="61"/>
    </row>
    <row r="821" spans="1:67" x14ac:dyDescent="0.2">
      <c r="A821" s="57" t="s">
        <v>21</v>
      </c>
      <c r="B821" s="56" t="s">
        <v>21</v>
      </c>
      <c r="C821" s="56" t="s">
        <v>21</v>
      </c>
      <c r="D821" s="56">
        <v>2011</v>
      </c>
      <c r="E821" s="58">
        <v>63687954</v>
      </c>
      <c r="F821" s="58">
        <v>51684944</v>
      </c>
      <c r="G821" s="59">
        <v>58712254</v>
      </c>
      <c r="H821" s="59">
        <v>4975700</v>
      </c>
      <c r="I821" s="60">
        <v>0</v>
      </c>
      <c r="J821" s="58">
        <v>-12003010</v>
      </c>
      <c r="K821" s="61"/>
      <c r="L821" s="62">
        <v>47899</v>
      </c>
      <c r="M821" s="61"/>
      <c r="N821" s="62">
        <v>108990</v>
      </c>
      <c r="O821" s="61">
        <v>0</v>
      </c>
      <c r="P821" s="61"/>
      <c r="Q821" s="61"/>
      <c r="R821" s="61"/>
      <c r="S821" s="61">
        <v>0</v>
      </c>
      <c r="T821" s="61">
        <v>0</v>
      </c>
      <c r="U821" s="61"/>
      <c r="V821" s="62">
        <v>103107</v>
      </c>
      <c r="W821" s="61"/>
      <c r="X821" s="61">
        <v>0</v>
      </c>
      <c r="Y821" s="62">
        <v>6006615</v>
      </c>
      <c r="Z821" s="62">
        <v>5684239</v>
      </c>
      <c r="AA821" s="61"/>
      <c r="AB821" s="62">
        <v>9701439</v>
      </c>
      <c r="AC821" s="62">
        <v>10917707</v>
      </c>
      <c r="AD821" s="61"/>
      <c r="AE821" s="62">
        <v>14233655</v>
      </c>
      <c r="AF821" s="61"/>
      <c r="AG821" s="62">
        <v>7692638</v>
      </c>
      <c r="AH821" s="62">
        <v>4200151</v>
      </c>
      <c r="AI821" s="61"/>
      <c r="AJ821" s="62">
        <v>15814</v>
      </c>
      <c r="AK821" s="61">
        <v>0</v>
      </c>
      <c r="AL821" s="61">
        <v>0</v>
      </c>
      <c r="AM821" s="62">
        <v>190119</v>
      </c>
      <c r="AN821" s="62">
        <v>1633771</v>
      </c>
      <c r="AO821" s="61">
        <v>0</v>
      </c>
      <c r="AP821" s="61"/>
      <c r="AQ821" s="62">
        <v>159415</v>
      </c>
      <c r="AR821" s="61"/>
      <c r="AS821" s="62">
        <v>306043</v>
      </c>
      <c r="AT821" s="62">
        <v>946329</v>
      </c>
      <c r="AU821" s="62">
        <v>1172081</v>
      </c>
      <c r="AV821" s="61"/>
      <c r="AW821" s="62">
        <v>34367</v>
      </c>
      <c r="AX821" s="62">
        <v>242672</v>
      </c>
      <c r="AY821" s="61"/>
      <c r="AZ821" s="62">
        <v>63987</v>
      </c>
      <c r="BA821" s="61"/>
      <c r="BB821" s="61">
        <v>0</v>
      </c>
      <c r="BC821" s="62">
        <v>226916</v>
      </c>
      <c r="BD821" s="61">
        <v>0</v>
      </c>
      <c r="BE821" s="61"/>
      <c r="BF821" s="61">
        <v>0</v>
      </c>
      <c r="BG821" s="61"/>
      <c r="BH821" s="61">
        <v>0</v>
      </c>
      <c r="BI821" s="61"/>
      <c r="BJ821" s="61">
        <v>0</v>
      </c>
      <c r="BK821" s="61"/>
      <c r="BL821" s="61">
        <v>0</v>
      </c>
      <c r="BM821" s="61">
        <v>0</v>
      </c>
      <c r="BN821" s="62">
        <v>-12003010</v>
      </c>
      <c r="BO821" s="61"/>
    </row>
    <row r="822" spans="1:67" x14ac:dyDescent="0.2">
      <c r="A822" s="57" t="s">
        <v>21</v>
      </c>
      <c r="B822" s="56" t="s">
        <v>21</v>
      </c>
      <c r="C822" s="56" t="s">
        <v>415</v>
      </c>
      <c r="D822" s="56">
        <v>1989</v>
      </c>
      <c r="E822" s="58">
        <v>5629595</v>
      </c>
      <c r="F822" s="58">
        <v>5404742</v>
      </c>
      <c r="G822" s="59">
        <v>5202246</v>
      </c>
      <c r="H822" s="59">
        <v>427349</v>
      </c>
      <c r="I822" s="60">
        <v>0</v>
      </c>
      <c r="J822" s="58">
        <v>-224853</v>
      </c>
      <c r="K822" s="62">
        <v>73348</v>
      </c>
      <c r="L822" s="61"/>
      <c r="M822" s="61"/>
      <c r="N822" s="61"/>
      <c r="O822" s="61"/>
      <c r="P822" s="62">
        <v>315499</v>
      </c>
      <c r="Q822" s="61"/>
      <c r="R822" s="61"/>
      <c r="S822" s="61"/>
      <c r="T822" s="61"/>
      <c r="U822" s="61"/>
      <c r="V822" s="61"/>
      <c r="W822" s="62">
        <v>111415</v>
      </c>
      <c r="X822" s="61"/>
      <c r="Y822" s="61"/>
      <c r="Z822" s="61"/>
      <c r="AA822" s="62">
        <v>2104874</v>
      </c>
      <c r="AB822" s="61"/>
      <c r="AC822" s="61"/>
      <c r="AD822" s="62">
        <v>1137911</v>
      </c>
      <c r="AE822" s="61"/>
      <c r="AF822" s="62">
        <v>1088829</v>
      </c>
      <c r="AG822" s="61"/>
      <c r="AH822" s="61"/>
      <c r="AI822" s="62">
        <v>370370</v>
      </c>
      <c r="AJ822" s="61"/>
      <c r="AK822" s="61"/>
      <c r="AL822" s="61"/>
      <c r="AM822" s="61"/>
      <c r="AN822" s="61"/>
      <c r="AO822" s="61"/>
      <c r="AP822" s="62">
        <v>36293</v>
      </c>
      <c r="AQ822" s="61"/>
      <c r="AR822" s="62">
        <v>49198</v>
      </c>
      <c r="AS822" s="61"/>
      <c r="AT822" s="61"/>
      <c r="AU822" s="61"/>
      <c r="AV822" s="61"/>
      <c r="AW822" s="61"/>
      <c r="AX822" s="61"/>
      <c r="AY822" s="62">
        <v>38295</v>
      </c>
      <c r="AZ822" s="61"/>
      <c r="BA822" s="62">
        <v>303563</v>
      </c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2">
        <v>-224853</v>
      </c>
    </row>
    <row r="823" spans="1:67" x14ac:dyDescent="0.2">
      <c r="A823" s="57" t="s">
        <v>21</v>
      </c>
      <c r="B823" s="56" t="s">
        <v>21</v>
      </c>
      <c r="C823" s="56" t="s">
        <v>415</v>
      </c>
      <c r="D823" s="56">
        <v>1990</v>
      </c>
      <c r="E823" s="58">
        <v>6198733</v>
      </c>
      <c r="F823" s="58">
        <v>5973880</v>
      </c>
      <c r="G823" s="59">
        <v>5721358</v>
      </c>
      <c r="H823" s="59">
        <v>477375</v>
      </c>
      <c r="I823" s="60">
        <v>0</v>
      </c>
      <c r="J823" s="58">
        <v>-224853</v>
      </c>
      <c r="K823" s="62">
        <v>87548</v>
      </c>
      <c r="L823" s="61"/>
      <c r="M823" s="61"/>
      <c r="N823" s="61"/>
      <c r="O823" s="61"/>
      <c r="P823" s="62">
        <v>327499</v>
      </c>
      <c r="Q823" s="61"/>
      <c r="R823" s="61"/>
      <c r="S823" s="61"/>
      <c r="T823" s="61"/>
      <c r="U823" s="61"/>
      <c r="V823" s="61"/>
      <c r="W823" s="62">
        <v>111415</v>
      </c>
      <c r="X823" s="61"/>
      <c r="Y823" s="61"/>
      <c r="Z823" s="61"/>
      <c r="AA823" s="62">
        <v>2321844</v>
      </c>
      <c r="AB823" s="61"/>
      <c r="AC823" s="61"/>
      <c r="AD823" s="62">
        <v>1257515</v>
      </c>
      <c r="AE823" s="61"/>
      <c r="AF823" s="62">
        <v>1213323</v>
      </c>
      <c r="AG823" s="61"/>
      <c r="AH823" s="61"/>
      <c r="AI823" s="62">
        <v>402214</v>
      </c>
      <c r="AJ823" s="61"/>
      <c r="AK823" s="61"/>
      <c r="AL823" s="61"/>
      <c r="AM823" s="61"/>
      <c r="AN823" s="61"/>
      <c r="AO823" s="61"/>
      <c r="AP823" s="62">
        <v>36988</v>
      </c>
      <c r="AQ823" s="61"/>
      <c r="AR823" s="62">
        <v>93111</v>
      </c>
      <c r="AS823" s="61"/>
      <c r="AT823" s="61"/>
      <c r="AU823" s="61"/>
      <c r="AV823" s="61"/>
      <c r="AW823" s="61"/>
      <c r="AX823" s="61"/>
      <c r="AY823" s="62">
        <v>43713</v>
      </c>
      <c r="AZ823" s="61"/>
      <c r="BA823" s="62">
        <v>303563</v>
      </c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2">
        <v>-224853</v>
      </c>
    </row>
    <row r="824" spans="1:67" x14ac:dyDescent="0.2">
      <c r="A824" s="57" t="s">
        <v>21</v>
      </c>
      <c r="B824" s="56" t="s">
        <v>21</v>
      </c>
      <c r="C824" s="56" t="s">
        <v>415</v>
      </c>
      <c r="D824" s="56">
        <v>1991</v>
      </c>
      <c r="E824" s="58">
        <v>6161859</v>
      </c>
      <c r="F824" s="58">
        <v>5937006</v>
      </c>
      <c r="G824" s="59">
        <v>5703443</v>
      </c>
      <c r="H824" s="59">
        <v>458416</v>
      </c>
      <c r="I824" s="60">
        <v>0</v>
      </c>
      <c r="J824" s="58">
        <v>-224853</v>
      </c>
      <c r="K824" s="62">
        <v>87548</v>
      </c>
      <c r="L824" s="61"/>
      <c r="M824" s="62">
        <v>5766</v>
      </c>
      <c r="N824" s="61"/>
      <c r="O824" s="61"/>
      <c r="P824" s="62">
        <v>666723</v>
      </c>
      <c r="Q824" s="61"/>
      <c r="R824" s="61"/>
      <c r="S824" s="61"/>
      <c r="T824" s="61"/>
      <c r="U824" s="61"/>
      <c r="V824" s="61"/>
      <c r="W824" s="62">
        <v>111415</v>
      </c>
      <c r="X824" s="61"/>
      <c r="Y824" s="61"/>
      <c r="Z824" s="61"/>
      <c r="AA824" s="62">
        <v>1719242</v>
      </c>
      <c r="AB824" s="61"/>
      <c r="AC824" s="61"/>
      <c r="AD824" s="62">
        <v>1376932</v>
      </c>
      <c r="AE824" s="61"/>
      <c r="AF824" s="62">
        <v>1276853</v>
      </c>
      <c r="AG824" s="61"/>
      <c r="AH824" s="61"/>
      <c r="AI824" s="62">
        <v>458964</v>
      </c>
      <c r="AJ824" s="61"/>
      <c r="AK824" s="61"/>
      <c r="AL824" s="61"/>
      <c r="AM824" s="61"/>
      <c r="AN824" s="61"/>
      <c r="AO824" s="61"/>
      <c r="AP824" s="62">
        <v>40882</v>
      </c>
      <c r="AQ824" s="61"/>
      <c r="AR824" s="62">
        <v>45102</v>
      </c>
      <c r="AS824" s="61"/>
      <c r="AT824" s="61"/>
      <c r="AU824" s="61"/>
      <c r="AV824" s="61"/>
      <c r="AW824" s="61"/>
      <c r="AX824" s="61"/>
      <c r="AY824" s="62">
        <v>68069</v>
      </c>
      <c r="AZ824" s="61"/>
      <c r="BA824" s="62">
        <v>304363</v>
      </c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2">
        <v>-224853</v>
      </c>
    </row>
    <row r="825" spans="1:67" x14ac:dyDescent="0.2">
      <c r="A825" s="57" t="s">
        <v>21</v>
      </c>
      <c r="B825" s="56" t="s">
        <v>21</v>
      </c>
      <c r="C825" s="56" t="s">
        <v>415</v>
      </c>
      <c r="D825" s="56">
        <v>1992</v>
      </c>
      <c r="E825" s="58">
        <v>6819440</v>
      </c>
      <c r="F825" s="58">
        <v>6594587</v>
      </c>
      <c r="G825" s="59">
        <v>6211089</v>
      </c>
      <c r="H825" s="59">
        <v>608351</v>
      </c>
      <c r="I825" s="60">
        <v>0</v>
      </c>
      <c r="J825" s="58">
        <v>-224853</v>
      </c>
      <c r="K825" s="62">
        <v>87548</v>
      </c>
      <c r="L825" s="61"/>
      <c r="M825" s="62">
        <v>5766</v>
      </c>
      <c r="N825" s="61"/>
      <c r="O825" s="61"/>
      <c r="P825" s="62">
        <v>666723</v>
      </c>
      <c r="Q825" s="61"/>
      <c r="R825" s="61"/>
      <c r="S825" s="61"/>
      <c r="T825" s="61"/>
      <c r="U825" s="61"/>
      <c r="V825" s="61"/>
      <c r="W825" s="62">
        <v>111415</v>
      </c>
      <c r="X825" s="61"/>
      <c r="Y825" s="61"/>
      <c r="Z825" s="61"/>
      <c r="AA825" s="62">
        <v>2007288</v>
      </c>
      <c r="AB825" s="61"/>
      <c r="AC825" s="61"/>
      <c r="AD825" s="62">
        <v>1488337</v>
      </c>
      <c r="AE825" s="61"/>
      <c r="AF825" s="62">
        <v>1335750</v>
      </c>
      <c r="AG825" s="61"/>
      <c r="AH825" s="61"/>
      <c r="AI825" s="62">
        <v>508262</v>
      </c>
      <c r="AJ825" s="61"/>
      <c r="AK825" s="61"/>
      <c r="AL825" s="61"/>
      <c r="AM825" s="61"/>
      <c r="AN825" s="61"/>
      <c r="AO825" s="61"/>
      <c r="AP825" s="62">
        <v>40882</v>
      </c>
      <c r="AQ825" s="61"/>
      <c r="AR825" s="62">
        <v>54138</v>
      </c>
      <c r="AS825" s="61"/>
      <c r="AT825" s="61"/>
      <c r="AU825" s="61"/>
      <c r="AV825" s="61"/>
      <c r="AW825" s="61"/>
      <c r="AX825" s="61"/>
      <c r="AY825" s="62">
        <v>76755</v>
      </c>
      <c r="AZ825" s="61"/>
      <c r="BA825" s="62">
        <v>436576</v>
      </c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2">
        <v>-224853</v>
      </c>
    </row>
    <row r="826" spans="1:67" x14ac:dyDescent="0.2">
      <c r="A826" s="57" t="s">
        <v>21</v>
      </c>
      <c r="B826" s="56" t="s">
        <v>21</v>
      </c>
      <c r="C826" s="56" t="s">
        <v>415</v>
      </c>
      <c r="D826" s="56">
        <v>1993</v>
      </c>
      <c r="E826" s="58">
        <v>7556445</v>
      </c>
      <c r="F826" s="58">
        <v>7331592</v>
      </c>
      <c r="G826" s="59">
        <v>6920811</v>
      </c>
      <c r="H826" s="59">
        <v>635634</v>
      </c>
      <c r="I826" s="60">
        <v>0</v>
      </c>
      <c r="J826" s="58">
        <v>-224853</v>
      </c>
      <c r="K826" s="62">
        <v>87548</v>
      </c>
      <c r="L826" s="61"/>
      <c r="M826" s="62">
        <v>5766</v>
      </c>
      <c r="N826" s="61"/>
      <c r="O826" s="61"/>
      <c r="P826" s="62">
        <v>666723</v>
      </c>
      <c r="Q826" s="61"/>
      <c r="R826" s="61"/>
      <c r="S826" s="61"/>
      <c r="T826" s="61"/>
      <c r="U826" s="61"/>
      <c r="V826" s="61"/>
      <c r="W826" s="62">
        <v>111415</v>
      </c>
      <c r="X826" s="61"/>
      <c r="Y826" s="61"/>
      <c r="Z826" s="61"/>
      <c r="AA826" s="62">
        <v>2215667</v>
      </c>
      <c r="AB826" s="61"/>
      <c r="AC826" s="61"/>
      <c r="AD826" s="62">
        <v>1756000</v>
      </c>
      <c r="AE826" s="61"/>
      <c r="AF826" s="62">
        <v>1549354</v>
      </c>
      <c r="AG826" s="61"/>
      <c r="AH826" s="61"/>
      <c r="AI826" s="62">
        <v>528338</v>
      </c>
      <c r="AJ826" s="61"/>
      <c r="AK826" s="61"/>
      <c r="AL826" s="61"/>
      <c r="AM826" s="61"/>
      <c r="AN826" s="61"/>
      <c r="AO826" s="61"/>
      <c r="AP826" s="62">
        <v>40881</v>
      </c>
      <c r="AQ826" s="61"/>
      <c r="AR826" s="62">
        <v>74629</v>
      </c>
      <c r="AS826" s="61"/>
      <c r="AT826" s="61"/>
      <c r="AU826" s="61"/>
      <c r="AV826" s="61"/>
      <c r="AW826" s="61"/>
      <c r="AX826" s="61"/>
      <c r="AY826" s="62">
        <v>83548</v>
      </c>
      <c r="AZ826" s="61"/>
      <c r="BA826" s="62">
        <v>436576</v>
      </c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2">
        <v>-224853</v>
      </c>
    </row>
    <row r="827" spans="1:67" x14ac:dyDescent="0.2">
      <c r="A827" s="57" t="s">
        <v>21</v>
      </c>
      <c r="B827" s="56" t="s">
        <v>21</v>
      </c>
      <c r="C827" s="56" t="s">
        <v>415</v>
      </c>
      <c r="D827" s="56">
        <v>1994</v>
      </c>
      <c r="E827" s="58">
        <v>8392976</v>
      </c>
      <c r="F827" s="58">
        <v>6689853</v>
      </c>
      <c r="G827" s="59">
        <v>7577049</v>
      </c>
      <c r="H827" s="59">
        <v>815927</v>
      </c>
      <c r="I827" s="60">
        <v>0</v>
      </c>
      <c r="J827" s="58">
        <v>-1703123</v>
      </c>
      <c r="K827" s="62">
        <v>87548</v>
      </c>
      <c r="L827" s="61"/>
      <c r="M827" s="62">
        <v>5766</v>
      </c>
      <c r="N827" s="61"/>
      <c r="O827" s="61"/>
      <c r="P827" s="62">
        <v>666723</v>
      </c>
      <c r="Q827" s="61"/>
      <c r="R827" s="61"/>
      <c r="S827" s="61"/>
      <c r="T827" s="61"/>
      <c r="U827" s="61"/>
      <c r="V827" s="61"/>
      <c r="W827" s="62">
        <v>111415</v>
      </c>
      <c r="X827" s="61"/>
      <c r="Y827" s="61"/>
      <c r="Z827" s="61"/>
      <c r="AA827" s="62">
        <v>2411406</v>
      </c>
      <c r="AB827" s="61"/>
      <c r="AC827" s="61"/>
      <c r="AD827" s="62">
        <v>2073707</v>
      </c>
      <c r="AE827" s="61"/>
      <c r="AF827" s="62">
        <v>1673366</v>
      </c>
      <c r="AG827" s="61"/>
      <c r="AH827" s="61"/>
      <c r="AI827" s="62">
        <v>547118</v>
      </c>
      <c r="AJ827" s="61"/>
      <c r="AK827" s="61"/>
      <c r="AL827" s="61"/>
      <c r="AM827" s="61"/>
      <c r="AN827" s="61"/>
      <c r="AO827" s="61"/>
      <c r="AP827" s="62">
        <v>40881</v>
      </c>
      <c r="AQ827" s="61"/>
      <c r="AR827" s="62">
        <v>74629</v>
      </c>
      <c r="AS827" s="61"/>
      <c r="AT827" s="61"/>
      <c r="AU827" s="61"/>
      <c r="AV827" s="61"/>
      <c r="AW827" s="61"/>
      <c r="AX827" s="61"/>
      <c r="AY827" s="62">
        <v>220303</v>
      </c>
      <c r="AZ827" s="61"/>
      <c r="BA827" s="62">
        <v>480114</v>
      </c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2">
        <v>-1703123</v>
      </c>
    </row>
    <row r="828" spans="1:67" x14ac:dyDescent="0.2">
      <c r="A828" s="57" t="s">
        <v>21</v>
      </c>
      <c r="B828" s="56" t="s">
        <v>21</v>
      </c>
      <c r="C828" s="56" t="s">
        <v>415</v>
      </c>
      <c r="D828" s="56">
        <v>1995</v>
      </c>
      <c r="E828" s="58">
        <v>9063101</v>
      </c>
      <c r="F828" s="58">
        <v>7190696</v>
      </c>
      <c r="G828" s="59">
        <v>8101516</v>
      </c>
      <c r="H828" s="59">
        <v>961585</v>
      </c>
      <c r="I828" s="60">
        <v>0</v>
      </c>
      <c r="J828" s="58">
        <v>-1872405</v>
      </c>
      <c r="K828" s="62">
        <v>87548</v>
      </c>
      <c r="L828" s="61"/>
      <c r="M828" s="62">
        <v>5766</v>
      </c>
      <c r="N828" s="61"/>
      <c r="O828" s="61"/>
      <c r="P828" s="62">
        <v>693684</v>
      </c>
      <c r="Q828" s="61"/>
      <c r="R828" s="61"/>
      <c r="S828" s="61"/>
      <c r="T828" s="61"/>
      <c r="U828" s="61"/>
      <c r="V828" s="61"/>
      <c r="W828" s="62">
        <v>111415</v>
      </c>
      <c r="X828" s="61"/>
      <c r="Y828" s="61"/>
      <c r="Z828" s="61"/>
      <c r="AA828" s="62">
        <v>2639974</v>
      </c>
      <c r="AB828" s="61"/>
      <c r="AC828" s="61"/>
      <c r="AD828" s="62">
        <v>2248024</v>
      </c>
      <c r="AE828" s="61"/>
      <c r="AF828" s="62">
        <v>1739247</v>
      </c>
      <c r="AG828" s="61"/>
      <c r="AH828" s="61"/>
      <c r="AI828" s="62">
        <v>575858</v>
      </c>
      <c r="AJ828" s="61"/>
      <c r="AK828" s="61"/>
      <c r="AL828" s="61"/>
      <c r="AM828" s="61"/>
      <c r="AN828" s="61"/>
      <c r="AO828" s="61"/>
      <c r="AP828" s="62">
        <v>40881</v>
      </c>
      <c r="AQ828" s="61"/>
      <c r="AR828" s="62">
        <v>74629</v>
      </c>
      <c r="AS828" s="61"/>
      <c r="AT828" s="61"/>
      <c r="AU828" s="61"/>
      <c r="AV828" s="61"/>
      <c r="AW828" s="61"/>
      <c r="AX828" s="61"/>
      <c r="AY828" s="62">
        <v>232022</v>
      </c>
      <c r="AZ828" s="61"/>
      <c r="BA828" s="62">
        <v>614053</v>
      </c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2">
        <v>-1872405</v>
      </c>
    </row>
    <row r="829" spans="1:67" x14ac:dyDescent="0.2">
      <c r="A829" s="57" t="s">
        <v>21</v>
      </c>
      <c r="B829" s="56" t="s">
        <v>21</v>
      </c>
      <c r="C829" s="56" t="s">
        <v>415</v>
      </c>
      <c r="D829" s="56">
        <v>1996</v>
      </c>
      <c r="E829" s="58">
        <v>9757542</v>
      </c>
      <c r="F829" s="58">
        <v>7726646</v>
      </c>
      <c r="G829" s="59">
        <v>8675153</v>
      </c>
      <c r="H829" s="59">
        <v>1082389</v>
      </c>
      <c r="I829" s="60">
        <v>0</v>
      </c>
      <c r="J829" s="58">
        <v>-2030896</v>
      </c>
      <c r="K829" s="62">
        <v>87548</v>
      </c>
      <c r="L829" s="61"/>
      <c r="M829" s="62">
        <v>5766</v>
      </c>
      <c r="N829" s="61"/>
      <c r="O829" s="61"/>
      <c r="P829" s="62">
        <v>693684</v>
      </c>
      <c r="Q829" s="61"/>
      <c r="R829" s="61"/>
      <c r="S829" s="61"/>
      <c r="T829" s="61"/>
      <c r="U829" s="61"/>
      <c r="V829" s="61"/>
      <c r="W829" s="62">
        <v>111415</v>
      </c>
      <c r="X829" s="61"/>
      <c r="Y829" s="61"/>
      <c r="Z829" s="61"/>
      <c r="AA829" s="62">
        <v>2917661</v>
      </c>
      <c r="AB829" s="61"/>
      <c r="AC829" s="61"/>
      <c r="AD829" s="62">
        <v>2428786</v>
      </c>
      <c r="AE829" s="61"/>
      <c r="AF829" s="62">
        <v>1827045</v>
      </c>
      <c r="AG829" s="61"/>
      <c r="AH829" s="61"/>
      <c r="AI829" s="62">
        <v>603248</v>
      </c>
      <c r="AJ829" s="61"/>
      <c r="AK829" s="61"/>
      <c r="AL829" s="61"/>
      <c r="AM829" s="61"/>
      <c r="AN829" s="61"/>
      <c r="AO829" s="61"/>
      <c r="AP829" s="62">
        <v>41746</v>
      </c>
      <c r="AQ829" s="61"/>
      <c r="AR829" s="62">
        <v>103246</v>
      </c>
      <c r="AS829" s="61"/>
      <c r="AT829" s="61"/>
      <c r="AU829" s="61"/>
      <c r="AV829" s="61"/>
      <c r="AW829" s="61"/>
      <c r="AX829" s="61"/>
      <c r="AY829" s="62">
        <v>274528</v>
      </c>
      <c r="AZ829" s="61"/>
      <c r="BA829" s="62">
        <v>662869</v>
      </c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2">
        <v>-2030896</v>
      </c>
    </row>
    <row r="830" spans="1:67" x14ac:dyDescent="0.2">
      <c r="A830" s="57" t="s">
        <v>21</v>
      </c>
      <c r="B830" s="56" t="s">
        <v>21</v>
      </c>
      <c r="C830" s="56" t="s">
        <v>415</v>
      </c>
      <c r="D830" s="56">
        <v>1997</v>
      </c>
      <c r="E830" s="58">
        <v>10211253</v>
      </c>
      <c r="F830" s="58">
        <v>7990643</v>
      </c>
      <c r="G830" s="59">
        <v>9137248</v>
      </c>
      <c r="H830" s="59">
        <v>1074005</v>
      </c>
      <c r="I830" s="60">
        <v>0</v>
      </c>
      <c r="J830" s="58">
        <v>-2220610</v>
      </c>
      <c r="K830" s="62">
        <v>87548</v>
      </c>
      <c r="L830" s="61"/>
      <c r="M830" s="62">
        <v>5766</v>
      </c>
      <c r="N830" s="61"/>
      <c r="O830" s="61"/>
      <c r="P830" s="62">
        <v>721753</v>
      </c>
      <c r="Q830" s="61"/>
      <c r="R830" s="61"/>
      <c r="S830" s="61"/>
      <c r="T830" s="61"/>
      <c r="U830" s="61"/>
      <c r="V830" s="61"/>
      <c r="W830" s="62">
        <v>111415</v>
      </c>
      <c r="X830" s="61"/>
      <c r="Y830" s="61"/>
      <c r="Z830" s="61"/>
      <c r="AA830" s="62">
        <v>3184440</v>
      </c>
      <c r="AB830" s="61"/>
      <c r="AC830" s="61"/>
      <c r="AD830" s="62">
        <v>2545184</v>
      </c>
      <c r="AE830" s="61"/>
      <c r="AF830" s="62">
        <v>1849628</v>
      </c>
      <c r="AG830" s="61"/>
      <c r="AH830" s="61"/>
      <c r="AI830" s="62">
        <v>631514</v>
      </c>
      <c r="AJ830" s="61"/>
      <c r="AK830" s="61"/>
      <c r="AL830" s="61"/>
      <c r="AM830" s="61"/>
      <c r="AN830" s="61"/>
      <c r="AO830" s="61"/>
      <c r="AP830" s="62">
        <v>25267</v>
      </c>
      <c r="AQ830" s="61"/>
      <c r="AR830" s="62">
        <v>97572</v>
      </c>
      <c r="AS830" s="61"/>
      <c r="AT830" s="61"/>
      <c r="AU830" s="61"/>
      <c r="AV830" s="61"/>
      <c r="AW830" s="61"/>
      <c r="AX830" s="61"/>
      <c r="AY830" s="62">
        <v>270386</v>
      </c>
      <c r="AZ830" s="61"/>
      <c r="BA830" s="62">
        <v>680780</v>
      </c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2">
        <v>-2220610</v>
      </c>
    </row>
    <row r="831" spans="1:67" x14ac:dyDescent="0.2">
      <c r="A831" s="57" t="s">
        <v>21</v>
      </c>
      <c r="B831" s="56" t="s">
        <v>21</v>
      </c>
      <c r="C831" s="56" t="s">
        <v>415</v>
      </c>
      <c r="D831" s="56">
        <v>1998</v>
      </c>
      <c r="E831" s="58">
        <v>10841979</v>
      </c>
      <c r="F831" s="58">
        <v>8453115</v>
      </c>
      <c r="G831" s="59">
        <v>9758003</v>
      </c>
      <c r="H831" s="59">
        <v>1083976</v>
      </c>
      <c r="I831" s="60">
        <v>0</v>
      </c>
      <c r="J831" s="58">
        <v>-2388864</v>
      </c>
      <c r="K831" s="62">
        <v>87548</v>
      </c>
      <c r="L831" s="61"/>
      <c r="M831" s="62">
        <v>5766</v>
      </c>
      <c r="N831" s="61"/>
      <c r="O831" s="61"/>
      <c r="P831" s="62">
        <v>721753</v>
      </c>
      <c r="Q831" s="61"/>
      <c r="R831" s="61"/>
      <c r="S831" s="61"/>
      <c r="T831" s="61"/>
      <c r="U831" s="61"/>
      <c r="V831" s="61"/>
      <c r="W831" s="62">
        <v>111415</v>
      </c>
      <c r="X831" s="61"/>
      <c r="Y831" s="61"/>
      <c r="Z831" s="61"/>
      <c r="AA831" s="62">
        <v>3517129</v>
      </c>
      <c r="AB831" s="61"/>
      <c r="AC831" s="61"/>
      <c r="AD831" s="62">
        <v>2710108</v>
      </c>
      <c r="AE831" s="61"/>
      <c r="AF831" s="62">
        <v>1958714</v>
      </c>
      <c r="AG831" s="61"/>
      <c r="AH831" s="61"/>
      <c r="AI831" s="62">
        <v>645570</v>
      </c>
      <c r="AJ831" s="61"/>
      <c r="AK831" s="61"/>
      <c r="AL831" s="61"/>
      <c r="AM831" s="61"/>
      <c r="AN831" s="61"/>
      <c r="AO831" s="61"/>
      <c r="AP831" s="62">
        <v>26469</v>
      </c>
      <c r="AQ831" s="61"/>
      <c r="AR831" s="62">
        <v>99915</v>
      </c>
      <c r="AS831" s="61"/>
      <c r="AT831" s="61"/>
      <c r="AU831" s="61"/>
      <c r="AV831" s="61"/>
      <c r="AW831" s="61"/>
      <c r="AX831" s="61"/>
      <c r="AY831" s="62">
        <v>276812</v>
      </c>
      <c r="AZ831" s="61"/>
      <c r="BA831" s="62">
        <v>680780</v>
      </c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2">
        <v>-2388864</v>
      </c>
    </row>
    <row r="832" spans="1:67" x14ac:dyDescent="0.2">
      <c r="A832" s="57" t="s">
        <v>21</v>
      </c>
      <c r="B832" s="56" t="s">
        <v>21</v>
      </c>
      <c r="C832" s="56" t="s">
        <v>416</v>
      </c>
      <c r="D832" s="56">
        <v>1989</v>
      </c>
      <c r="E832" s="58">
        <v>3735834</v>
      </c>
      <c r="F832" s="58">
        <v>3636092</v>
      </c>
      <c r="G832" s="59">
        <v>3284392</v>
      </c>
      <c r="H832" s="59">
        <v>451442</v>
      </c>
      <c r="I832" s="60">
        <v>0</v>
      </c>
      <c r="J832" s="58">
        <v>-99742</v>
      </c>
      <c r="K832" s="62">
        <v>31543</v>
      </c>
      <c r="L832" s="61"/>
      <c r="M832" s="62">
        <v>7333</v>
      </c>
      <c r="N832" s="61"/>
      <c r="O832" s="61"/>
      <c r="P832" s="62">
        <v>426219</v>
      </c>
      <c r="Q832" s="61"/>
      <c r="R832" s="61"/>
      <c r="S832" s="61"/>
      <c r="T832" s="61"/>
      <c r="U832" s="61"/>
      <c r="V832" s="61"/>
      <c r="W832" s="62">
        <v>49934</v>
      </c>
      <c r="X832" s="61"/>
      <c r="Y832" s="61"/>
      <c r="Z832" s="61"/>
      <c r="AA832" s="62">
        <v>790831</v>
      </c>
      <c r="AB832" s="61"/>
      <c r="AC832" s="61"/>
      <c r="AD832" s="62">
        <v>906688</v>
      </c>
      <c r="AE832" s="61"/>
      <c r="AF832" s="62">
        <v>830920</v>
      </c>
      <c r="AG832" s="61"/>
      <c r="AH832" s="61"/>
      <c r="AI832" s="62">
        <v>240924</v>
      </c>
      <c r="AJ832" s="61"/>
      <c r="AK832" s="61"/>
      <c r="AL832" s="61"/>
      <c r="AM832" s="61"/>
      <c r="AN832" s="61"/>
      <c r="AO832" s="61"/>
      <c r="AP832" s="62">
        <v>20483</v>
      </c>
      <c r="AQ832" s="61"/>
      <c r="AR832" s="62">
        <v>39943</v>
      </c>
      <c r="AS832" s="61"/>
      <c r="AT832" s="61"/>
      <c r="AU832" s="61"/>
      <c r="AV832" s="61"/>
      <c r="AW832" s="61"/>
      <c r="AX832" s="61"/>
      <c r="AY832" s="62">
        <v>26877</v>
      </c>
      <c r="AZ832" s="61"/>
      <c r="BA832" s="62">
        <v>354829</v>
      </c>
      <c r="BB832" s="61"/>
      <c r="BC832" s="61"/>
      <c r="BD832" s="61"/>
      <c r="BE832" s="61"/>
      <c r="BF832" s="61"/>
      <c r="BG832" s="61"/>
      <c r="BH832" s="61"/>
      <c r="BI832" s="61"/>
      <c r="BJ832" s="61"/>
      <c r="BK832" s="62">
        <v>9310</v>
      </c>
      <c r="BL832" s="61"/>
      <c r="BM832" s="61"/>
      <c r="BN832" s="61"/>
      <c r="BO832" s="62">
        <v>-99742</v>
      </c>
    </row>
    <row r="833" spans="1:67" x14ac:dyDescent="0.2">
      <c r="A833" s="57" t="s">
        <v>21</v>
      </c>
      <c r="B833" s="56" t="s">
        <v>21</v>
      </c>
      <c r="C833" s="56" t="s">
        <v>416</v>
      </c>
      <c r="D833" s="56">
        <v>1990</v>
      </c>
      <c r="E833" s="58">
        <v>3735250</v>
      </c>
      <c r="F833" s="58">
        <v>3635508</v>
      </c>
      <c r="G833" s="59">
        <v>3271607</v>
      </c>
      <c r="H833" s="59">
        <v>463643</v>
      </c>
      <c r="I833" s="60">
        <v>0</v>
      </c>
      <c r="J833" s="58">
        <v>-99742</v>
      </c>
      <c r="K833" s="62">
        <v>31543</v>
      </c>
      <c r="L833" s="61"/>
      <c r="M833" s="62">
        <v>7333</v>
      </c>
      <c r="N833" s="61"/>
      <c r="O833" s="61"/>
      <c r="P833" s="62">
        <v>426219</v>
      </c>
      <c r="Q833" s="61"/>
      <c r="R833" s="61"/>
      <c r="S833" s="61"/>
      <c r="T833" s="61"/>
      <c r="U833" s="61"/>
      <c r="V833" s="61"/>
      <c r="W833" s="62">
        <v>49934</v>
      </c>
      <c r="X833" s="61"/>
      <c r="Y833" s="61"/>
      <c r="Z833" s="61"/>
      <c r="AA833" s="62">
        <v>675633</v>
      </c>
      <c r="AB833" s="61"/>
      <c r="AC833" s="61"/>
      <c r="AD833" s="62">
        <v>951773</v>
      </c>
      <c r="AE833" s="61"/>
      <c r="AF833" s="62">
        <v>874287</v>
      </c>
      <c r="AG833" s="61"/>
      <c r="AH833" s="61"/>
      <c r="AI833" s="62">
        <v>254885</v>
      </c>
      <c r="AJ833" s="61"/>
      <c r="AK833" s="61"/>
      <c r="AL833" s="61"/>
      <c r="AM833" s="61"/>
      <c r="AN833" s="61"/>
      <c r="AO833" s="61"/>
      <c r="AP833" s="62">
        <v>27265</v>
      </c>
      <c r="AQ833" s="61"/>
      <c r="AR833" s="62">
        <v>39943</v>
      </c>
      <c r="AS833" s="61"/>
      <c r="AT833" s="61"/>
      <c r="AU833" s="61"/>
      <c r="AV833" s="61"/>
      <c r="AW833" s="61"/>
      <c r="AX833" s="61"/>
      <c r="AY833" s="62">
        <v>32296</v>
      </c>
      <c r="AZ833" s="61"/>
      <c r="BA833" s="62">
        <v>354829</v>
      </c>
      <c r="BB833" s="61"/>
      <c r="BC833" s="61"/>
      <c r="BD833" s="61"/>
      <c r="BE833" s="61"/>
      <c r="BF833" s="61"/>
      <c r="BG833" s="61"/>
      <c r="BH833" s="61"/>
      <c r="BI833" s="61"/>
      <c r="BJ833" s="61"/>
      <c r="BK833" s="62">
        <v>9310</v>
      </c>
      <c r="BL833" s="61"/>
      <c r="BM833" s="61"/>
      <c r="BN833" s="61"/>
      <c r="BO833" s="62">
        <v>-99742</v>
      </c>
    </row>
    <row r="834" spans="1:67" x14ac:dyDescent="0.2">
      <c r="A834" s="57" t="s">
        <v>21</v>
      </c>
      <c r="B834" s="56" t="s">
        <v>21</v>
      </c>
      <c r="C834" s="56" t="s">
        <v>416</v>
      </c>
      <c r="D834" s="56">
        <v>1991</v>
      </c>
      <c r="E834" s="58">
        <v>3981539</v>
      </c>
      <c r="F834" s="58">
        <v>3881797</v>
      </c>
      <c r="G834" s="59">
        <v>3507224</v>
      </c>
      <c r="H834" s="59">
        <v>474315</v>
      </c>
      <c r="I834" s="60">
        <v>0</v>
      </c>
      <c r="J834" s="58">
        <v>-99742</v>
      </c>
      <c r="K834" s="62">
        <v>31543</v>
      </c>
      <c r="L834" s="61"/>
      <c r="M834" s="62">
        <v>7333</v>
      </c>
      <c r="N834" s="61"/>
      <c r="O834" s="61"/>
      <c r="P834" s="62">
        <v>426219</v>
      </c>
      <c r="Q834" s="61"/>
      <c r="R834" s="61"/>
      <c r="S834" s="61"/>
      <c r="T834" s="61"/>
      <c r="U834" s="61"/>
      <c r="V834" s="61"/>
      <c r="W834" s="62">
        <v>49934</v>
      </c>
      <c r="X834" s="61"/>
      <c r="Y834" s="61"/>
      <c r="Z834" s="61"/>
      <c r="AA834" s="62">
        <v>722566</v>
      </c>
      <c r="AB834" s="61"/>
      <c r="AC834" s="61"/>
      <c r="AD834" s="62">
        <v>1089382</v>
      </c>
      <c r="AE834" s="61"/>
      <c r="AF834" s="62">
        <v>909914</v>
      </c>
      <c r="AG834" s="61"/>
      <c r="AH834" s="61"/>
      <c r="AI834" s="62">
        <v>270333</v>
      </c>
      <c r="AJ834" s="61"/>
      <c r="AK834" s="61"/>
      <c r="AL834" s="61"/>
      <c r="AM834" s="61"/>
      <c r="AN834" s="61"/>
      <c r="AO834" s="61"/>
      <c r="AP834" s="62">
        <v>30523</v>
      </c>
      <c r="AQ834" s="61"/>
      <c r="AR834" s="62">
        <v>41248</v>
      </c>
      <c r="AS834" s="61"/>
      <c r="AT834" s="61"/>
      <c r="AU834" s="61"/>
      <c r="AV834" s="61"/>
      <c r="AW834" s="61"/>
      <c r="AX834" s="61"/>
      <c r="AY834" s="62">
        <v>38405</v>
      </c>
      <c r="AZ834" s="61"/>
      <c r="BA834" s="62">
        <v>354829</v>
      </c>
      <c r="BB834" s="61"/>
      <c r="BC834" s="61"/>
      <c r="BD834" s="61"/>
      <c r="BE834" s="61"/>
      <c r="BF834" s="61"/>
      <c r="BG834" s="61"/>
      <c r="BH834" s="61"/>
      <c r="BI834" s="61"/>
      <c r="BJ834" s="61"/>
      <c r="BK834" s="62">
        <v>9310</v>
      </c>
      <c r="BL834" s="61"/>
      <c r="BM834" s="61"/>
      <c r="BN834" s="61"/>
      <c r="BO834" s="62">
        <v>-99742</v>
      </c>
    </row>
    <row r="835" spans="1:67" x14ac:dyDescent="0.2">
      <c r="A835" s="57" t="s">
        <v>21</v>
      </c>
      <c r="B835" s="56" t="s">
        <v>21</v>
      </c>
      <c r="C835" s="56" t="s">
        <v>416</v>
      </c>
      <c r="D835" s="56">
        <v>1992</v>
      </c>
      <c r="E835" s="58">
        <v>4188627</v>
      </c>
      <c r="F835" s="58">
        <v>4088885</v>
      </c>
      <c r="G835" s="59">
        <v>3695223</v>
      </c>
      <c r="H835" s="59">
        <v>493404</v>
      </c>
      <c r="I835" s="60">
        <v>0</v>
      </c>
      <c r="J835" s="58">
        <v>-99742</v>
      </c>
      <c r="K835" s="62">
        <v>31543</v>
      </c>
      <c r="L835" s="61"/>
      <c r="M835" s="62">
        <v>7333</v>
      </c>
      <c r="N835" s="61"/>
      <c r="O835" s="61"/>
      <c r="P835" s="62">
        <v>426219</v>
      </c>
      <c r="Q835" s="61"/>
      <c r="R835" s="61"/>
      <c r="S835" s="61"/>
      <c r="T835" s="61"/>
      <c r="U835" s="61"/>
      <c r="V835" s="61"/>
      <c r="W835" s="62">
        <v>49934</v>
      </c>
      <c r="X835" s="61"/>
      <c r="Y835" s="61"/>
      <c r="Z835" s="61"/>
      <c r="AA835" s="62">
        <v>744459</v>
      </c>
      <c r="AB835" s="61"/>
      <c r="AC835" s="61"/>
      <c r="AD835" s="62">
        <v>1225815</v>
      </c>
      <c r="AE835" s="61"/>
      <c r="AF835" s="62">
        <v>924872</v>
      </c>
      <c r="AG835" s="61"/>
      <c r="AH835" s="61"/>
      <c r="AI835" s="62">
        <v>285048</v>
      </c>
      <c r="AJ835" s="61"/>
      <c r="AK835" s="61"/>
      <c r="AL835" s="61"/>
      <c r="AM835" s="61"/>
      <c r="AN835" s="61"/>
      <c r="AO835" s="61"/>
      <c r="AP835" s="62">
        <v>34321</v>
      </c>
      <c r="AQ835" s="61"/>
      <c r="AR835" s="62">
        <v>44103</v>
      </c>
      <c r="AS835" s="61"/>
      <c r="AT835" s="61"/>
      <c r="AU835" s="61"/>
      <c r="AV835" s="61"/>
      <c r="AW835" s="61"/>
      <c r="AX835" s="61"/>
      <c r="AY835" s="62">
        <v>41523</v>
      </c>
      <c r="AZ835" s="61"/>
      <c r="BA835" s="62">
        <v>359747</v>
      </c>
      <c r="BB835" s="61"/>
      <c r="BC835" s="61"/>
      <c r="BD835" s="61"/>
      <c r="BE835" s="61"/>
      <c r="BF835" s="61"/>
      <c r="BG835" s="61"/>
      <c r="BH835" s="61"/>
      <c r="BI835" s="61"/>
      <c r="BJ835" s="61"/>
      <c r="BK835" s="62">
        <v>13710</v>
      </c>
      <c r="BL835" s="61"/>
      <c r="BM835" s="61"/>
      <c r="BN835" s="61"/>
      <c r="BO835" s="62">
        <v>-99742</v>
      </c>
    </row>
    <row r="836" spans="1:67" x14ac:dyDescent="0.2">
      <c r="A836" s="57" t="s">
        <v>21</v>
      </c>
      <c r="B836" s="56" t="s">
        <v>21</v>
      </c>
      <c r="C836" s="56" t="s">
        <v>416</v>
      </c>
      <c r="D836" s="56">
        <v>1993</v>
      </c>
      <c r="E836" s="58">
        <v>4398781</v>
      </c>
      <c r="F836" s="58">
        <v>4299039</v>
      </c>
      <c r="G836" s="59">
        <v>3897338</v>
      </c>
      <c r="H836" s="59">
        <v>501443</v>
      </c>
      <c r="I836" s="60">
        <v>0</v>
      </c>
      <c r="J836" s="58">
        <v>-99742</v>
      </c>
      <c r="K836" s="62">
        <v>31543</v>
      </c>
      <c r="L836" s="61"/>
      <c r="M836" s="62">
        <v>7333</v>
      </c>
      <c r="N836" s="61"/>
      <c r="O836" s="61"/>
      <c r="P836" s="62">
        <v>426219</v>
      </c>
      <c r="Q836" s="61"/>
      <c r="R836" s="61"/>
      <c r="S836" s="61"/>
      <c r="T836" s="61"/>
      <c r="U836" s="61"/>
      <c r="V836" s="61"/>
      <c r="W836" s="62">
        <v>49934</v>
      </c>
      <c r="X836" s="61"/>
      <c r="Y836" s="61"/>
      <c r="Z836" s="61"/>
      <c r="AA836" s="62">
        <v>752972</v>
      </c>
      <c r="AB836" s="61"/>
      <c r="AC836" s="61"/>
      <c r="AD836" s="62">
        <v>1396770</v>
      </c>
      <c r="AE836" s="61"/>
      <c r="AF836" s="62">
        <v>924872</v>
      </c>
      <c r="AG836" s="61"/>
      <c r="AH836" s="61"/>
      <c r="AI836" s="62">
        <v>307695</v>
      </c>
      <c r="AJ836" s="61"/>
      <c r="AK836" s="61"/>
      <c r="AL836" s="61"/>
      <c r="AM836" s="61"/>
      <c r="AN836" s="61"/>
      <c r="AO836" s="61"/>
      <c r="AP836" s="62">
        <v>35322</v>
      </c>
      <c r="AQ836" s="61"/>
      <c r="AR836" s="62">
        <v>47028</v>
      </c>
      <c r="AS836" s="61"/>
      <c r="AT836" s="61"/>
      <c r="AU836" s="61"/>
      <c r="AV836" s="61"/>
      <c r="AW836" s="61"/>
      <c r="AX836" s="61"/>
      <c r="AY836" s="62">
        <v>43817</v>
      </c>
      <c r="AZ836" s="61"/>
      <c r="BA836" s="62">
        <v>359747</v>
      </c>
      <c r="BB836" s="61"/>
      <c r="BC836" s="61"/>
      <c r="BD836" s="61"/>
      <c r="BE836" s="61"/>
      <c r="BF836" s="61"/>
      <c r="BG836" s="61"/>
      <c r="BH836" s="61"/>
      <c r="BI836" s="61"/>
      <c r="BJ836" s="61"/>
      <c r="BK836" s="62">
        <v>15529</v>
      </c>
      <c r="BL836" s="61"/>
      <c r="BM836" s="61"/>
      <c r="BN836" s="61"/>
      <c r="BO836" s="62">
        <v>-99742</v>
      </c>
    </row>
    <row r="837" spans="1:67" x14ac:dyDescent="0.2">
      <c r="A837" s="57" t="s">
        <v>21</v>
      </c>
      <c r="B837" s="56" t="s">
        <v>21</v>
      </c>
      <c r="C837" s="56" t="s">
        <v>416</v>
      </c>
      <c r="D837" s="56">
        <v>1994</v>
      </c>
      <c r="E837" s="58">
        <v>4627574</v>
      </c>
      <c r="F837" s="58">
        <v>4131684</v>
      </c>
      <c r="G837" s="59">
        <v>4121870</v>
      </c>
      <c r="H837" s="59">
        <v>505704</v>
      </c>
      <c r="I837" s="60">
        <v>0</v>
      </c>
      <c r="J837" s="58">
        <v>-495890</v>
      </c>
      <c r="K837" s="62">
        <v>31543</v>
      </c>
      <c r="L837" s="61"/>
      <c r="M837" s="62">
        <v>7333</v>
      </c>
      <c r="N837" s="61"/>
      <c r="O837" s="61"/>
      <c r="P837" s="62">
        <v>456120</v>
      </c>
      <c r="Q837" s="61"/>
      <c r="R837" s="61"/>
      <c r="S837" s="61"/>
      <c r="T837" s="61"/>
      <c r="U837" s="61"/>
      <c r="V837" s="61"/>
      <c r="W837" s="62">
        <v>49934</v>
      </c>
      <c r="X837" s="61"/>
      <c r="Y837" s="61"/>
      <c r="Z837" s="61"/>
      <c r="AA837" s="62">
        <v>759699</v>
      </c>
      <c r="AB837" s="61"/>
      <c r="AC837" s="61"/>
      <c r="AD837" s="62">
        <v>1518420</v>
      </c>
      <c r="AE837" s="61"/>
      <c r="AF837" s="62">
        <v>972066</v>
      </c>
      <c r="AG837" s="61"/>
      <c r="AH837" s="61"/>
      <c r="AI837" s="62">
        <v>326755</v>
      </c>
      <c r="AJ837" s="61"/>
      <c r="AK837" s="61"/>
      <c r="AL837" s="61"/>
      <c r="AM837" s="61"/>
      <c r="AN837" s="61"/>
      <c r="AO837" s="61"/>
      <c r="AP837" s="62">
        <v>36318</v>
      </c>
      <c r="AQ837" s="61"/>
      <c r="AR837" s="62">
        <v>47028</v>
      </c>
      <c r="AS837" s="61"/>
      <c r="AT837" s="61"/>
      <c r="AU837" s="61"/>
      <c r="AV837" s="61"/>
      <c r="AW837" s="61"/>
      <c r="AX837" s="61"/>
      <c r="AY837" s="62">
        <v>49847</v>
      </c>
      <c r="AZ837" s="61"/>
      <c r="BA837" s="62">
        <v>356512</v>
      </c>
      <c r="BB837" s="61"/>
      <c r="BC837" s="61"/>
      <c r="BD837" s="61"/>
      <c r="BE837" s="61"/>
      <c r="BF837" s="61"/>
      <c r="BG837" s="61"/>
      <c r="BH837" s="61"/>
      <c r="BI837" s="61"/>
      <c r="BJ837" s="61"/>
      <c r="BK837" s="62">
        <v>15999</v>
      </c>
      <c r="BL837" s="61"/>
      <c r="BM837" s="61"/>
      <c r="BN837" s="61"/>
      <c r="BO837" s="62">
        <v>-495890</v>
      </c>
    </row>
    <row r="838" spans="1:67" x14ac:dyDescent="0.2">
      <c r="A838" s="57" t="s">
        <v>21</v>
      </c>
      <c r="B838" s="56" t="s">
        <v>21</v>
      </c>
      <c r="C838" s="56" t="s">
        <v>416</v>
      </c>
      <c r="D838" s="56">
        <v>1995</v>
      </c>
      <c r="E838" s="58">
        <v>5037613</v>
      </c>
      <c r="F838" s="58">
        <v>4499457</v>
      </c>
      <c r="G838" s="59">
        <v>4535219</v>
      </c>
      <c r="H838" s="59">
        <v>502394</v>
      </c>
      <c r="I838" s="60">
        <v>0</v>
      </c>
      <c r="J838" s="58">
        <v>-538156</v>
      </c>
      <c r="K838" s="62">
        <v>86253</v>
      </c>
      <c r="L838" s="61"/>
      <c r="M838" s="62">
        <v>7333</v>
      </c>
      <c r="N838" s="61"/>
      <c r="O838" s="61"/>
      <c r="P838" s="62">
        <v>456120</v>
      </c>
      <c r="Q838" s="61"/>
      <c r="R838" s="61"/>
      <c r="S838" s="61"/>
      <c r="T838" s="61"/>
      <c r="U838" s="61"/>
      <c r="V838" s="61"/>
      <c r="W838" s="62">
        <v>49934</v>
      </c>
      <c r="X838" s="61"/>
      <c r="Y838" s="61"/>
      <c r="Z838" s="61"/>
      <c r="AA838" s="62">
        <v>782223</v>
      </c>
      <c r="AB838" s="61"/>
      <c r="AC838" s="61"/>
      <c r="AD838" s="62">
        <v>1780943</v>
      </c>
      <c r="AE838" s="61"/>
      <c r="AF838" s="62">
        <v>1031082</v>
      </c>
      <c r="AG838" s="61"/>
      <c r="AH838" s="61"/>
      <c r="AI838" s="62">
        <v>341331</v>
      </c>
      <c r="AJ838" s="61"/>
      <c r="AK838" s="61"/>
      <c r="AL838" s="61"/>
      <c r="AM838" s="61"/>
      <c r="AN838" s="61"/>
      <c r="AO838" s="61"/>
      <c r="AP838" s="62">
        <v>38054</v>
      </c>
      <c r="AQ838" s="61"/>
      <c r="AR838" s="62">
        <v>29990</v>
      </c>
      <c r="AS838" s="61"/>
      <c r="AT838" s="61"/>
      <c r="AU838" s="61"/>
      <c r="AV838" s="61"/>
      <c r="AW838" s="61"/>
      <c r="AX838" s="61"/>
      <c r="AY838" s="62">
        <v>53059</v>
      </c>
      <c r="AZ838" s="61"/>
      <c r="BA838" s="62">
        <v>365292</v>
      </c>
      <c r="BB838" s="61"/>
      <c r="BC838" s="61"/>
      <c r="BD838" s="61"/>
      <c r="BE838" s="61"/>
      <c r="BF838" s="61"/>
      <c r="BG838" s="61"/>
      <c r="BH838" s="61"/>
      <c r="BI838" s="61"/>
      <c r="BJ838" s="61"/>
      <c r="BK838" s="62">
        <v>15999</v>
      </c>
      <c r="BL838" s="61"/>
      <c r="BM838" s="61"/>
      <c r="BN838" s="61"/>
      <c r="BO838" s="62">
        <v>-538156</v>
      </c>
    </row>
    <row r="839" spans="1:67" x14ac:dyDescent="0.2">
      <c r="A839" s="57" t="s">
        <v>21</v>
      </c>
      <c r="B839" s="56" t="s">
        <v>21</v>
      </c>
      <c r="C839" s="56" t="s">
        <v>416</v>
      </c>
      <c r="D839" s="56">
        <v>1996</v>
      </c>
      <c r="E839" s="58">
        <v>5594029</v>
      </c>
      <c r="F839" s="58">
        <v>4801919</v>
      </c>
      <c r="G839" s="59">
        <v>5081145</v>
      </c>
      <c r="H839" s="59">
        <v>512884</v>
      </c>
      <c r="I839" s="60">
        <v>0</v>
      </c>
      <c r="J839" s="58">
        <v>-792110</v>
      </c>
      <c r="K839" s="62">
        <v>86923</v>
      </c>
      <c r="L839" s="61"/>
      <c r="M839" s="62">
        <v>7333</v>
      </c>
      <c r="N839" s="61"/>
      <c r="O839" s="61"/>
      <c r="P839" s="62">
        <v>513148</v>
      </c>
      <c r="Q839" s="61"/>
      <c r="R839" s="61"/>
      <c r="S839" s="61"/>
      <c r="T839" s="61"/>
      <c r="U839" s="61"/>
      <c r="V839" s="61"/>
      <c r="W839" s="62">
        <v>49934</v>
      </c>
      <c r="X839" s="61"/>
      <c r="Y839" s="61"/>
      <c r="Z839" s="61"/>
      <c r="AA839" s="62">
        <v>807793</v>
      </c>
      <c r="AB839" s="61"/>
      <c r="AC839" s="61"/>
      <c r="AD839" s="62">
        <v>2168347</v>
      </c>
      <c r="AE839" s="61"/>
      <c r="AF839" s="62">
        <v>1095779</v>
      </c>
      <c r="AG839" s="61"/>
      <c r="AH839" s="61"/>
      <c r="AI839" s="62">
        <v>351888</v>
      </c>
      <c r="AJ839" s="61"/>
      <c r="AK839" s="61"/>
      <c r="AL839" s="61"/>
      <c r="AM839" s="61"/>
      <c r="AN839" s="61"/>
      <c r="AO839" s="61"/>
      <c r="AP839" s="62">
        <v>37856</v>
      </c>
      <c r="AQ839" s="61"/>
      <c r="AR839" s="62">
        <v>35327</v>
      </c>
      <c r="AS839" s="61"/>
      <c r="AT839" s="61"/>
      <c r="AU839" s="61"/>
      <c r="AV839" s="61"/>
      <c r="AW839" s="61"/>
      <c r="AX839" s="61"/>
      <c r="AY839" s="62">
        <v>57402</v>
      </c>
      <c r="AZ839" s="61"/>
      <c r="BA839" s="62">
        <v>365292</v>
      </c>
      <c r="BB839" s="61"/>
      <c r="BC839" s="61"/>
      <c r="BD839" s="61"/>
      <c r="BE839" s="61"/>
      <c r="BF839" s="61"/>
      <c r="BG839" s="61"/>
      <c r="BH839" s="61"/>
      <c r="BI839" s="61"/>
      <c r="BJ839" s="61"/>
      <c r="BK839" s="62">
        <v>17007</v>
      </c>
      <c r="BL839" s="61"/>
      <c r="BM839" s="61"/>
      <c r="BN839" s="61"/>
      <c r="BO839" s="62">
        <v>-792110</v>
      </c>
    </row>
    <row r="840" spans="1:67" x14ac:dyDescent="0.2">
      <c r="A840" s="57" t="s">
        <v>21</v>
      </c>
      <c r="B840" s="56" t="s">
        <v>21</v>
      </c>
      <c r="C840" s="56" t="s">
        <v>416</v>
      </c>
      <c r="D840" s="56">
        <v>1997</v>
      </c>
      <c r="E840" s="58">
        <v>6028132</v>
      </c>
      <c r="F840" s="58">
        <v>5189094</v>
      </c>
      <c r="G840" s="59">
        <v>5440189</v>
      </c>
      <c r="H840" s="59">
        <v>587943</v>
      </c>
      <c r="I840" s="60">
        <v>0</v>
      </c>
      <c r="J840" s="58">
        <v>-839038</v>
      </c>
      <c r="K840" s="62">
        <v>86923</v>
      </c>
      <c r="L840" s="61"/>
      <c r="M840" s="62">
        <v>7333</v>
      </c>
      <c r="N840" s="61"/>
      <c r="O840" s="61"/>
      <c r="P840" s="62">
        <v>513148</v>
      </c>
      <c r="Q840" s="61"/>
      <c r="R840" s="61"/>
      <c r="S840" s="61"/>
      <c r="T840" s="61"/>
      <c r="U840" s="61"/>
      <c r="V840" s="61"/>
      <c r="W840" s="62">
        <v>49934</v>
      </c>
      <c r="X840" s="61"/>
      <c r="Y840" s="61"/>
      <c r="Z840" s="61"/>
      <c r="AA840" s="62">
        <v>847218</v>
      </c>
      <c r="AB840" s="61"/>
      <c r="AC840" s="61"/>
      <c r="AD840" s="62">
        <v>2379864</v>
      </c>
      <c r="AE840" s="61"/>
      <c r="AF840" s="62">
        <v>1180520</v>
      </c>
      <c r="AG840" s="61"/>
      <c r="AH840" s="61"/>
      <c r="AI840" s="62">
        <v>375249</v>
      </c>
      <c r="AJ840" s="61"/>
      <c r="AK840" s="61"/>
      <c r="AL840" s="61"/>
      <c r="AM840" s="61"/>
      <c r="AN840" s="61"/>
      <c r="AO840" s="61"/>
      <c r="AP840" s="62">
        <v>57462</v>
      </c>
      <c r="AQ840" s="61"/>
      <c r="AR840" s="62">
        <v>40697</v>
      </c>
      <c r="AS840" s="61"/>
      <c r="AT840" s="61"/>
      <c r="AU840" s="61"/>
      <c r="AV840" s="61"/>
      <c r="AW840" s="61"/>
      <c r="AX840" s="61"/>
      <c r="AY840" s="62">
        <v>54729</v>
      </c>
      <c r="AZ840" s="61"/>
      <c r="BA840" s="62">
        <v>418048</v>
      </c>
      <c r="BB840" s="61"/>
      <c r="BC840" s="61"/>
      <c r="BD840" s="61"/>
      <c r="BE840" s="61"/>
      <c r="BF840" s="61"/>
      <c r="BG840" s="61"/>
      <c r="BH840" s="61"/>
      <c r="BI840" s="61"/>
      <c r="BJ840" s="61"/>
      <c r="BK840" s="62">
        <v>17007</v>
      </c>
      <c r="BL840" s="61"/>
      <c r="BM840" s="61"/>
      <c r="BN840" s="61"/>
      <c r="BO840" s="62">
        <v>-839038</v>
      </c>
    </row>
    <row r="841" spans="1:67" x14ac:dyDescent="0.2">
      <c r="A841" s="57" t="s">
        <v>21</v>
      </c>
      <c r="B841" s="56" t="s">
        <v>21</v>
      </c>
      <c r="C841" s="56" t="s">
        <v>416</v>
      </c>
      <c r="D841" s="56">
        <v>1998</v>
      </c>
      <c r="E841" s="58">
        <v>6197194</v>
      </c>
      <c r="F841" s="58">
        <v>5320082</v>
      </c>
      <c r="G841" s="59">
        <v>5544269</v>
      </c>
      <c r="H841" s="59">
        <v>652925</v>
      </c>
      <c r="I841" s="60">
        <v>0</v>
      </c>
      <c r="J841" s="58">
        <v>-877112</v>
      </c>
      <c r="K841" s="62">
        <v>86923</v>
      </c>
      <c r="L841" s="61"/>
      <c r="M841" s="62">
        <v>7333</v>
      </c>
      <c r="N841" s="61"/>
      <c r="O841" s="61"/>
      <c r="P841" s="62">
        <v>513148</v>
      </c>
      <c r="Q841" s="61"/>
      <c r="R841" s="61"/>
      <c r="S841" s="61"/>
      <c r="T841" s="61"/>
      <c r="U841" s="61"/>
      <c r="V841" s="61"/>
      <c r="W841" s="62">
        <v>49934</v>
      </c>
      <c r="X841" s="61"/>
      <c r="Y841" s="61"/>
      <c r="Z841" s="61"/>
      <c r="AA841" s="62">
        <v>694487</v>
      </c>
      <c r="AB841" s="61"/>
      <c r="AC841" s="61"/>
      <c r="AD841" s="62">
        <v>2582711</v>
      </c>
      <c r="AE841" s="61"/>
      <c r="AF841" s="62">
        <v>1215205</v>
      </c>
      <c r="AG841" s="61"/>
      <c r="AH841" s="61"/>
      <c r="AI841" s="62">
        <v>394528</v>
      </c>
      <c r="AJ841" s="61"/>
      <c r="AK841" s="61"/>
      <c r="AL841" s="61"/>
      <c r="AM841" s="61"/>
      <c r="AN841" s="61"/>
      <c r="AO841" s="61"/>
      <c r="AP841" s="62">
        <v>69666</v>
      </c>
      <c r="AQ841" s="61"/>
      <c r="AR841" s="62">
        <v>43579</v>
      </c>
      <c r="AS841" s="61"/>
      <c r="AT841" s="61"/>
      <c r="AU841" s="61"/>
      <c r="AV841" s="61"/>
      <c r="AW841" s="61"/>
      <c r="AX841" s="61"/>
      <c r="AY841" s="62">
        <v>64616</v>
      </c>
      <c r="AZ841" s="61"/>
      <c r="BA841" s="62">
        <v>458057</v>
      </c>
      <c r="BB841" s="61"/>
      <c r="BC841" s="61"/>
      <c r="BD841" s="61"/>
      <c r="BE841" s="61"/>
      <c r="BF841" s="61"/>
      <c r="BG841" s="61"/>
      <c r="BH841" s="61"/>
      <c r="BI841" s="61"/>
      <c r="BJ841" s="61"/>
      <c r="BK841" s="62">
        <v>17007</v>
      </c>
      <c r="BL841" s="61"/>
      <c r="BM841" s="61"/>
      <c r="BN841" s="61"/>
      <c r="BO841" s="62">
        <v>-877112</v>
      </c>
    </row>
    <row r="842" spans="1:67" x14ac:dyDescent="0.2">
      <c r="A842" s="57" t="s">
        <v>21</v>
      </c>
      <c r="B842" s="56" t="s">
        <v>21</v>
      </c>
      <c r="C842" s="56" t="s">
        <v>417</v>
      </c>
      <c r="D842" s="56">
        <v>1989</v>
      </c>
      <c r="E842" s="58">
        <v>6106260</v>
      </c>
      <c r="F842" s="58">
        <v>5910842</v>
      </c>
      <c r="G842" s="59">
        <v>5657595</v>
      </c>
      <c r="H842" s="59">
        <v>448665</v>
      </c>
      <c r="I842" s="60">
        <v>0</v>
      </c>
      <c r="J842" s="58">
        <v>-195418</v>
      </c>
      <c r="K842" s="62">
        <v>41474</v>
      </c>
      <c r="L842" s="61"/>
      <c r="M842" s="61"/>
      <c r="N842" s="61"/>
      <c r="O842" s="61"/>
      <c r="P842" s="62">
        <v>274198</v>
      </c>
      <c r="Q842" s="61"/>
      <c r="R842" s="61"/>
      <c r="S842" s="61"/>
      <c r="T842" s="61"/>
      <c r="U842" s="61"/>
      <c r="V842" s="61"/>
      <c r="W842" s="62">
        <v>106236</v>
      </c>
      <c r="X842" s="61"/>
      <c r="Y842" s="61"/>
      <c r="Z842" s="61"/>
      <c r="AA842" s="62">
        <v>1973740</v>
      </c>
      <c r="AB842" s="61"/>
      <c r="AC842" s="61"/>
      <c r="AD842" s="62">
        <v>1702713</v>
      </c>
      <c r="AE842" s="61"/>
      <c r="AF842" s="62">
        <v>1218842</v>
      </c>
      <c r="AG842" s="61"/>
      <c r="AH842" s="61"/>
      <c r="AI842" s="62">
        <v>340392</v>
      </c>
      <c r="AJ842" s="61"/>
      <c r="AK842" s="61"/>
      <c r="AL842" s="61"/>
      <c r="AM842" s="61"/>
      <c r="AN842" s="61"/>
      <c r="AO842" s="61"/>
      <c r="AP842" s="62">
        <v>21178</v>
      </c>
      <c r="AQ842" s="61"/>
      <c r="AR842" s="62">
        <v>16315</v>
      </c>
      <c r="AS842" s="61"/>
      <c r="AT842" s="61"/>
      <c r="AU842" s="61"/>
      <c r="AV842" s="62">
        <v>3103</v>
      </c>
      <c r="AW842" s="61"/>
      <c r="AX842" s="61"/>
      <c r="AY842" s="62">
        <v>92579</v>
      </c>
      <c r="AZ842" s="61"/>
      <c r="BA842" s="62">
        <v>288994</v>
      </c>
      <c r="BB842" s="61"/>
      <c r="BC842" s="61"/>
      <c r="BD842" s="61"/>
      <c r="BE842" s="61"/>
      <c r="BF842" s="61"/>
      <c r="BG842" s="61"/>
      <c r="BH842" s="61"/>
      <c r="BI842" s="61"/>
      <c r="BJ842" s="61"/>
      <c r="BK842" s="62">
        <v>26496</v>
      </c>
      <c r="BL842" s="61"/>
      <c r="BM842" s="61"/>
      <c r="BN842" s="61"/>
      <c r="BO842" s="62">
        <v>-195418</v>
      </c>
    </row>
    <row r="843" spans="1:67" x14ac:dyDescent="0.2">
      <c r="A843" s="57" t="s">
        <v>21</v>
      </c>
      <c r="B843" s="56" t="s">
        <v>21</v>
      </c>
      <c r="C843" s="56" t="s">
        <v>417</v>
      </c>
      <c r="D843" s="56">
        <v>1990</v>
      </c>
      <c r="E843" s="58">
        <v>6797242</v>
      </c>
      <c r="F843" s="58">
        <v>6601824</v>
      </c>
      <c r="G843" s="59">
        <v>6336074</v>
      </c>
      <c r="H843" s="59">
        <v>461168</v>
      </c>
      <c r="I843" s="60">
        <v>0</v>
      </c>
      <c r="J843" s="58">
        <v>-195418</v>
      </c>
      <c r="K843" s="62">
        <v>41474</v>
      </c>
      <c r="L843" s="61"/>
      <c r="M843" s="61"/>
      <c r="N843" s="61"/>
      <c r="O843" s="61"/>
      <c r="P843" s="62">
        <v>295797</v>
      </c>
      <c r="Q843" s="61"/>
      <c r="R843" s="61"/>
      <c r="S843" s="61"/>
      <c r="T843" s="61"/>
      <c r="U843" s="61"/>
      <c r="V843" s="61"/>
      <c r="W843" s="62">
        <v>106236</v>
      </c>
      <c r="X843" s="61"/>
      <c r="Y843" s="61"/>
      <c r="Z843" s="61"/>
      <c r="AA843" s="62">
        <v>2133406</v>
      </c>
      <c r="AB843" s="61"/>
      <c r="AC843" s="61"/>
      <c r="AD843" s="62">
        <v>1975612</v>
      </c>
      <c r="AE843" s="61"/>
      <c r="AF843" s="62">
        <v>1407763</v>
      </c>
      <c r="AG843" s="61"/>
      <c r="AH843" s="61"/>
      <c r="AI843" s="62">
        <v>375786</v>
      </c>
      <c r="AJ843" s="61"/>
      <c r="AK843" s="61"/>
      <c r="AL843" s="61"/>
      <c r="AM843" s="61"/>
      <c r="AN843" s="61"/>
      <c r="AO843" s="61"/>
      <c r="AP843" s="62">
        <v>18173</v>
      </c>
      <c r="AQ843" s="61"/>
      <c r="AR843" s="62">
        <v>23815</v>
      </c>
      <c r="AS843" s="61"/>
      <c r="AT843" s="61"/>
      <c r="AU843" s="61"/>
      <c r="AV843" s="62">
        <v>3103</v>
      </c>
      <c r="AW843" s="61"/>
      <c r="AX843" s="61"/>
      <c r="AY843" s="62">
        <v>100587</v>
      </c>
      <c r="AZ843" s="61"/>
      <c r="BA843" s="62">
        <v>288994</v>
      </c>
      <c r="BB843" s="61"/>
      <c r="BC843" s="61"/>
      <c r="BD843" s="61"/>
      <c r="BE843" s="61"/>
      <c r="BF843" s="61"/>
      <c r="BG843" s="61"/>
      <c r="BH843" s="61"/>
      <c r="BI843" s="61"/>
      <c r="BJ843" s="61"/>
      <c r="BK843" s="62">
        <v>26496</v>
      </c>
      <c r="BL843" s="61"/>
      <c r="BM843" s="61"/>
      <c r="BN843" s="61"/>
      <c r="BO843" s="62">
        <v>-195418</v>
      </c>
    </row>
    <row r="844" spans="1:67" x14ac:dyDescent="0.2">
      <c r="A844" s="57" t="s">
        <v>21</v>
      </c>
      <c r="B844" s="56" t="s">
        <v>21</v>
      </c>
      <c r="C844" s="56" t="s">
        <v>417</v>
      </c>
      <c r="D844" s="56">
        <v>1991</v>
      </c>
      <c r="E844" s="58">
        <v>7646276</v>
      </c>
      <c r="F844" s="58">
        <v>7450858</v>
      </c>
      <c r="G844" s="59">
        <v>7179192</v>
      </c>
      <c r="H844" s="59">
        <v>467084</v>
      </c>
      <c r="I844" s="60">
        <v>0</v>
      </c>
      <c r="J844" s="58">
        <v>-195418</v>
      </c>
      <c r="K844" s="62">
        <v>41474</v>
      </c>
      <c r="L844" s="61"/>
      <c r="M844" s="61"/>
      <c r="N844" s="61"/>
      <c r="O844" s="61"/>
      <c r="P844" s="62">
        <v>304237</v>
      </c>
      <c r="Q844" s="61"/>
      <c r="R844" s="61"/>
      <c r="S844" s="61"/>
      <c r="T844" s="61"/>
      <c r="U844" s="61"/>
      <c r="V844" s="61"/>
      <c r="W844" s="62">
        <v>106236</v>
      </c>
      <c r="X844" s="61"/>
      <c r="Y844" s="61"/>
      <c r="Z844" s="61"/>
      <c r="AA844" s="62">
        <v>2294682</v>
      </c>
      <c r="AB844" s="61"/>
      <c r="AC844" s="61"/>
      <c r="AD844" s="62">
        <v>2361855</v>
      </c>
      <c r="AE844" s="61"/>
      <c r="AF844" s="62">
        <v>1648803</v>
      </c>
      <c r="AG844" s="61"/>
      <c r="AH844" s="61"/>
      <c r="AI844" s="62">
        <v>421905</v>
      </c>
      <c r="AJ844" s="61"/>
      <c r="AK844" s="61"/>
      <c r="AL844" s="61"/>
      <c r="AM844" s="61"/>
      <c r="AN844" s="61"/>
      <c r="AO844" s="61"/>
      <c r="AP844" s="62">
        <v>18846</v>
      </c>
      <c r="AQ844" s="61"/>
      <c r="AR844" s="62">
        <v>24405</v>
      </c>
      <c r="AS844" s="61"/>
      <c r="AT844" s="61"/>
      <c r="AU844" s="61"/>
      <c r="AV844" s="62">
        <v>6056</v>
      </c>
      <c r="AW844" s="61"/>
      <c r="AX844" s="61"/>
      <c r="AY844" s="62">
        <v>102287</v>
      </c>
      <c r="AZ844" s="61"/>
      <c r="BA844" s="62">
        <v>288994</v>
      </c>
      <c r="BB844" s="61"/>
      <c r="BC844" s="61"/>
      <c r="BD844" s="61"/>
      <c r="BE844" s="61"/>
      <c r="BF844" s="61"/>
      <c r="BG844" s="61"/>
      <c r="BH844" s="61"/>
      <c r="BI844" s="61"/>
      <c r="BJ844" s="61"/>
      <c r="BK844" s="62">
        <v>26496</v>
      </c>
      <c r="BL844" s="61"/>
      <c r="BM844" s="61"/>
      <c r="BN844" s="61"/>
      <c r="BO844" s="62">
        <v>-195418</v>
      </c>
    </row>
    <row r="845" spans="1:67" x14ac:dyDescent="0.2">
      <c r="A845" s="57" t="s">
        <v>21</v>
      </c>
      <c r="B845" s="56" t="s">
        <v>21</v>
      </c>
      <c r="C845" s="56" t="s">
        <v>417</v>
      </c>
      <c r="D845" s="56">
        <v>1992</v>
      </c>
      <c r="E845" s="58">
        <v>8282721</v>
      </c>
      <c r="F845" s="58">
        <v>8087303</v>
      </c>
      <c r="G845" s="59">
        <v>7790662</v>
      </c>
      <c r="H845" s="59">
        <v>492059</v>
      </c>
      <c r="I845" s="60">
        <v>0</v>
      </c>
      <c r="J845" s="58">
        <v>-195418</v>
      </c>
      <c r="K845" s="62">
        <v>41474</v>
      </c>
      <c r="L845" s="61"/>
      <c r="M845" s="61"/>
      <c r="N845" s="61"/>
      <c r="O845" s="61"/>
      <c r="P845" s="62">
        <v>306764</v>
      </c>
      <c r="Q845" s="61"/>
      <c r="R845" s="61"/>
      <c r="S845" s="61"/>
      <c r="T845" s="61"/>
      <c r="U845" s="61"/>
      <c r="V845" s="61"/>
      <c r="W845" s="62">
        <v>106236</v>
      </c>
      <c r="X845" s="61"/>
      <c r="Y845" s="61"/>
      <c r="Z845" s="61"/>
      <c r="AA845" s="62">
        <v>2417794</v>
      </c>
      <c r="AB845" s="61"/>
      <c r="AC845" s="61"/>
      <c r="AD845" s="62">
        <v>2672341</v>
      </c>
      <c r="AE845" s="61"/>
      <c r="AF845" s="62">
        <v>1798837</v>
      </c>
      <c r="AG845" s="61"/>
      <c r="AH845" s="61"/>
      <c r="AI845" s="62">
        <v>447216</v>
      </c>
      <c r="AJ845" s="61"/>
      <c r="AK845" s="61"/>
      <c r="AL845" s="61"/>
      <c r="AM845" s="61"/>
      <c r="AN845" s="61"/>
      <c r="AO845" s="61"/>
      <c r="AP845" s="62">
        <v>18846</v>
      </c>
      <c r="AQ845" s="61"/>
      <c r="AR845" s="62">
        <v>27234</v>
      </c>
      <c r="AS845" s="61"/>
      <c r="AT845" s="61"/>
      <c r="AU845" s="61"/>
      <c r="AV845" s="62">
        <v>6056</v>
      </c>
      <c r="AW845" s="61"/>
      <c r="AX845" s="61"/>
      <c r="AY845" s="62">
        <v>110643</v>
      </c>
      <c r="AZ845" s="61"/>
      <c r="BA845" s="62">
        <v>302784</v>
      </c>
      <c r="BB845" s="61"/>
      <c r="BC845" s="61"/>
      <c r="BD845" s="61"/>
      <c r="BE845" s="61"/>
      <c r="BF845" s="61"/>
      <c r="BG845" s="61"/>
      <c r="BH845" s="61"/>
      <c r="BI845" s="61"/>
      <c r="BJ845" s="61"/>
      <c r="BK845" s="62">
        <v>26496</v>
      </c>
      <c r="BL845" s="61"/>
      <c r="BM845" s="61"/>
      <c r="BN845" s="61"/>
      <c r="BO845" s="62">
        <v>-195418</v>
      </c>
    </row>
    <row r="846" spans="1:67" ht="12" customHeight="1" x14ac:dyDescent="0.2">
      <c r="A846" s="57" t="s">
        <v>21</v>
      </c>
      <c r="B846" s="56" t="s">
        <v>21</v>
      </c>
      <c r="C846" s="56" t="s">
        <v>417</v>
      </c>
      <c r="D846" s="56">
        <v>1993</v>
      </c>
      <c r="E846" s="58">
        <v>9047782</v>
      </c>
      <c r="F846" s="58">
        <v>8852364</v>
      </c>
      <c r="G846" s="59">
        <v>8550463</v>
      </c>
      <c r="H846" s="59">
        <v>497319</v>
      </c>
      <c r="I846" s="60">
        <v>0</v>
      </c>
      <c r="J846" s="58">
        <v>-195418</v>
      </c>
      <c r="K846" s="62">
        <v>41474</v>
      </c>
      <c r="L846" s="61"/>
      <c r="M846" s="61"/>
      <c r="N846" s="61"/>
      <c r="O846" s="61"/>
      <c r="P846" s="62">
        <v>306764</v>
      </c>
      <c r="Q846" s="61"/>
      <c r="R846" s="61"/>
      <c r="S846" s="61"/>
      <c r="T846" s="61"/>
      <c r="U846" s="61"/>
      <c r="V846" s="61"/>
      <c r="W846" s="62">
        <v>106236</v>
      </c>
      <c r="X846" s="61"/>
      <c r="Y846" s="61"/>
      <c r="Z846" s="61"/>
      <c r="AA846" s="62">
        <v>2528250</v>
      </c>
      <c r="AB846" s="61"/>
      <c r="AC846" s="61"/>
      <c r="AD846" s="62">
        <v>3106490</v>
      </c>
      <c r="AE846" s="61"/>
      <c r="AF846" s="62">
        <v>1989616</v>
      </c>
      <c r="AG846" s="61"/>
      <c r="AH846" s="61"/>
      <c r="AI846" s="62">
        <v>471633</v>
      </c>
      <c r="AJ846" s="61"/>
      <c r="AK846" s="61"/>
      <c r="AL846" s="61"/>
      <c r="AM846" s="61"/>
      <c r="AN846" s="61"/>
      <c r="AO846" s="61"/>
      <c r="AP846" s="62">
        <v>19967</v>
      </c>
      <c r="AQ846" s="61"/>
      <c r="AR846" s="62">
        <v>27234</v>
      </c>
      <c r="AS846" s="61"/>
      <c r="AT846" s="61"/>
      <c r="AU846" s="61"/>
      <c r="AV846" s="62">
        <v>6056</v>
      </c>
      <c r="AW846" s="61"/>
      <c r="AX846" s="61"/>
      <c r="AY846" s="62">
        <v>114782</v>
      </c>
      <c r="AZ846" s="61"/>
      <c r="BA846" s="62">
        <v>302784</v>
      </c>
      <c r="BB846" s="61"/>
      <c r="BC846" s="61"/>
      <c r="BD846" s="61"/>
      <c r="BE846" s="61"/>
      <c r="BF846" s="61"/>
      <c r="BG846" s="61"/>
      <c r="BH846" s="61"/>
      <c r="BI846" s="61"/>
      <c r="BJ846" s="61"/>
      <c r="BK846" s="62">
        <v>26496</v>
      </c>
      <c r="BL846" s="61"/>
      <c r="BM846" s="61"/>
      <c r="BN846" s="61"/>
      <c r="BO846" s="62">
        <v>-195418</v>
      </c>
    </row>
    <row r="847" spans="1:67" x14ac:dyDescent="0.2">
      <c r="A847" s="57" t="s">
        <v>21</v>
      </c>
      <c r="B847" s="56" t="s">
        <v>21</v>
      </c>
      <c r="C847" s="56" t="s">
        <v>417</v>
      </c>
      <c r="D847" s="56">
        <v>1994</v>
      </c>
      <c r="E847" s="58">
        <v>9157849</v>
      </c>
      <c r="F847" s="58">
        <v>4725759</v>
      </c>
      <c r="G847" s="59">
        <v>8638098</v>
      </c>
      <c r="H847" s="59">
        <v>519751</v>
      </c>
      <c r="I847" s="60">
        <v>0</v>
      </c>
      <c r="J847" s="58">
        <v>-4432090</v>
      </c>
      <c r="K847" s="62">
        <v>41474</v>
      </c>
      <c r="L847" s="61"/>
      <c r="M847" s="61"/>
      <c r="N847" s="61"/>
      <c r="O847" s="61"/>
      <c r="P847" s="62">
        <v>306764</v>
      </c>
      <c r="Q847" s="61"/>
      <c r="R847" s="61"/>
      <c r="S847" s="61"/>
      <c r="T847" s="61"/>
      <c r="U847" s="61"/>
      <c r="V847" s="61"/>
      <c r="W847" s="62">
        <v>89992</v>
      </c>
      <c r="X847" s="61"/>
      <c r="Y847" s="61"/>
      <c r="Z847" s="61"/>
      <c r="AA847" s="62">
        <v>1756382</v>
      </c>
      <c r="AB847" s="61"/>
      <c r="AC847" s="61"/>
      <c r="AD847" s="62">
        <v>3655829</v>
      </c>
      <c r="AE847" s="61"/>
      <c r="AF847" s="62">
        <v>2283400</v>
      </c>
      <c r="AG847" s="61"/>
      <c r="AH847" s="61"/>
      <c r="AI847" s="62">
        <v>504257</v>
      </c>
      <c r="AJ847" s="61"/>
      <c r="AK847" s="61"/>
      <c r="AL847" s="61"/>
      <c r="AM847" s="61"/>
      <c r="AN847" s="61"/>
      <c r="AO847" s="61"/>
      <c r="AP847" s="62">
        <v>30175</v>
      </c>
      <c r="AQ847" s="61"/>
      <c r="AR847" s="62">
        <v>37133</v>
      </c>
      <c r="AS847" s="61"/>
      <c r="AT847" s="61"/>
      <c r="AU847" s="61"/>
      <c r="AV847" s="62">
        <v>6056</v>
      </c>
      <c r="AW847" s="61"/>
      <c r="AX847" s="61"/>
      <c r="AY847" s="62">
        <v>117107</v>
      </c>
      <c r="AZ847" s="61"/>
      <c r="BA847" s="62">
        <v>302784</v>
      </c>
      <c r="BB847" s="61"/>
      <c r="BC847" s="61"/>
      <c r="BD847" s="61"/>
      <c r="BE847" s="61"/>
      <c r="BF847" s="61"/>
      <c r="BG847" s="61"/>
      <c r="BH847" s="61"/>
      <c r="BI847" s="61"/>
      <c r="BJ847" s="61"/>
      <c r="BK847" s="62">
        <v>26496</v>
      </c>
      <c r="BL847" s="61"/>
      <c r="BM847" s="61"/>
      <c r="BN847" s="61"/>
      <c r="BO847" s="62">
        <v>-4432090</v>
      </c>
    </row>
    <row r="848" spans="1:67" x14ac:dyDescent="0.2">
      <c r="A848" s="57" t="s">
        <v>21</v>
      </c>
      <c r="B848" s="56" t="s">
        <v>21</v>
      </c>
      <c r="C848" s="56" t="s">
        <v>417</v>
      </c>
      <c r="D848" s="56">
        <v>1995</v>
      </c>
      <c r="E848" s="58">
        <v>9972717</v>
      </c>
      <c r="F848" s="58">
        <v>4979842</v>
      </c>
      <c r="G848" s="59">
        <v>9419000</v>
      </c>
      <c r="H848" s="59">
        <v>553717</v>
      </c>
      <c r="I848" s="60">
        <v>0</v>
      </c>
      <c r="J848" s="58">
        <v>-4992875</v>
      </c>
      <c r="K848" s="62">
        <v>41474</v>
      </c>
      <c r="L848" s="61"/>
      <c r="M848" s="61"/>
      <c r="N848" s="61"/>
      <c r="O848" s="61"/>
      <c r="P848" s="62">
        <v>306764</v>
      </c>
      <c r="Q848" s="61"/>
      <c r="R848" s="61"/>
      <c r="S848" s="61"/>
      <c r="T848" s="61"/>
      <c r="U848" s="61"/>
      <c r="V848" s="61"/>
      <c r="W848" s="62">
        <v>89992</v>
      </c>
      <c r="X848" s="61"/>
      <c r="Y848" s="61"/>
      <c r="Z848" s="61"/>
      <c r="AA848" s="62">
        <v>1842174</v>
      </c>
      <c r="AB848" s="61"/>
      <c r="AC848" s="61"/>
      <c r="AD848" s="62">
        <v>4130279</v>
      </c>
      <c r="AE848" s="61"/>
      <c r="AF848" s="62">
        <v>2481236</v>
      </c>
      <c r="AG848" s="61"/>
      <c r="AH848" s="61"/>
      <c r="AI848" s="62">
        <v>527081</v>
      </c>
      <c r="AJ848" s="61"/>
      <c r="AK848" s="61"/>
      <c r="AL848" s="61"/>
      <c r="AM848" s="61"/>
      <c r="AN848" s="61"/>
      <c r="AO848" s="61"/>
      <c r="AP848" s="62">
        <v>30175</v>
      </c>
      <c r="AQ848" s="61"/>
      <c r="AR848" s="62">
        <v>46098</v>
      </c>
      <c r="AS848" s="61"/>
      <c r="AT848" s="61"/>
      <c r="AU848" s="61"/>
      <c r="AV848" s="62">
        <v>6056</v>
      </c>
      <c r="AW848" s="61"/>
      <c r="AX848" s="61"/>
      <c r="AY848" s="62">
        <v>120941</v>
      </c>
      <c r="AZ848" s="61"/>
      <c r="BA848" s="62">
        <v>323951</v>
      </c>
      <c r="BB848" s="61"/>
      <c r="BC848" s="61"/>
      <c r="BD848" s="61"/>
      <c r="BE848" s="61"/>
      <c r="BF848" s="61"/>
      <c r="BG848" s="61"/>
      <c r="BH848" s="61"/>
      <c r="BI848" s="61"/>
      <c r="BJ848" s="61"/>
      <c r="BK848" s="62">
        <v>26496</v>
      </c>
      <c r="BL848" s="61"/>
      <c r="BM848" s="61"/>
      <c r="BN848" s="61"/>
      <c r="BO848" s="62">
        <v>-4992875</v>
      </c>
    </row>
    <row r="849" spans="1:67" x14ac:dyDescent="0.2">
      <c r="A849" s="57" t="s">
        <v>21</v>
      </c>
      <c r="B849" s="56" t="s">
        <v>21</v>
      </c>
      <c r="C849" s="56" t="s">
        <v>417</v>
      </c>
      <c r="D849" s="56">
        <v>1996</v>
      </c>
      <c r="E849" s="58">
        <v>11333684</v>
      </c>
      <c r="F849" s="58">
        <v>5522232</v>
      </c>
      <c r="G849" s="59">
        <v>10539886</v>
      </c>
      <c r="H849" s="59">
        <v>793798</v>
      </c>
      <c r="I849" s="60">
        <v>0</v>
      </c>
      <c r="J849" s="58">
        <v>-5811452</v>
      </c>
      <c r="K849" s="62">
        <v>41474</v>
      </c>
      <c r="L849" s="61"/>
      <c r="M849" s="61"/>
      <c r="N849" s="61"/>
      <c r="O849" s="61"/>
      <c r="P849" s="62">
        <v>306764</v>
      </c>
      <c r="Q849" s="61"/>
      <c r="R849" s="61"/>
      <c r="S849" s="61"/>
      <c r="T849" s="61"/>
      <c r="U849" s="61"/>
      <c r="V849" s="61"/>
      <c r="W849" s="62">
        <v>89992</v>
      </c>
      <c r="X849" s="61"/>
      <c r="Y849" s="61"/>
      <c r="Z849" s="61"/>
      <c r="AA849" s="62">
        <v>2037425</v>
      </c>
      <c r="AB849" s="61"/>
      <c r="AC849" s="61"/>
      <c r="AD849" s="62">
        <v>4795925</v>
      </c>
      <c r="AE849" s="61"/>
      <c r="AF849" s="62">
        <v>2710942</v>
      </c>
      <c r="AG849" s="61"/>
      <c r="AH849" s="61"/>
      <c r="AI849" s="62">
        <v>557364</v>
      </c>
      <c r="AJ849" s="61"/>
      <c r="AK849" s="61"/>
      <c r="AL849" s="61"/>
      <c r="AM849" s="61"/>
      <c r="AN849" s="61"/>
      <c r="AO849" s="61"/>
      <c r="AP849" s="62">
        <v>30175</v>
      </c>
      <c r="AQ849" s="61"/>
      <c r="AR849" s="62">
        <v>47303</v>
      </c>
      <c r="AS849" s="61"/>
      <c r="AT849" s="61"/>
      <c r="AU849" s="61"/>
      <c r="AV849" s="62">
        <v>6056</v>
      </c>
      <c r="AW849" s="61"/>
      <c r="AX849" s="61"/>
      <c r="AY849" s="62">
        <v>128108</v>
      </c>
      <c r="AZ849" s="61"/>
      <c r="BA849" s="62">
        <v>555660</v>
      </c>
      <c r="BB849" s="61"/>
      <c r="BC849" s="61"/>
      <c r="BD849" s="61"/>
      <c r="BE849" s="61"/>
      <c r="BF849" s="61"/>
      <c r="BG849" s="61"/>
      <c r="BH849" s="61"/>
      <c r="BI849" s="61"/>
      <c r="BJ849" s="61"/>
      <c r="BK849" s="62">
        <v>26496</v>
      </c>
      <c r="BL849" s="61"/>
      <c r="BM849" s="61"/>
      <c r="BN849" s="61"/>
      <c r="BO849" s="62">
        <v>-5811452</v>
      </c>
    </row>
    <row r="850" spans="1:67" x14ac:dyDescent="0.2">
      <c r="A850" s="57" t="s">
        <v>21</v>
      </c>
      <c r="B850" s="56" t="s">
        <v>21</v>
      </c>
      <c r="C850" s="56" t="s">
        <v>417</v>
      </c>
      <c r="D850" s="56">
        <v>1997</v>
      </c>
      <c r="E850" s="58">
        <v>12640435</v>
      </c>
      <c r="F850" s="58">
        <v>6117507</v>
      </c>
      <c r="G850" s="59">
        <v>11610432</v>
      </c>
      <c r="H850" s="59">
        <v>1030003</v>
      </c>
      <c r="I850" s="60">
        <v>0</v>
      </c>
      <c r="J850" s="58">
        <v>-6522928</v>
      </c>
      <c r="K850" s="62">
        <v>41474</v>
      </c>
      <c r="L850" s="61"/>
      <c r="M850" s="61"/>
      <c r="N850" s="61"/>
      <c r="O850" s="61"/>
      <c r="P850" s="62">
        <v>306764</v>
      </c>
      <c r="Q850" s="61"/>
      <c r="R850" s="61"/>
      <c r="S850" s="61"/>
      <c r="T850" s="61"/>
      <c r="U850" s="61"/>
      <c r="V850" s="61"/>
      <c r="W850" s="62">
        <v>89992</v>
      </c>
      <c r="X850" s="61"/>
      <c r="Y850" s="61"/>
      <c r="Z850" s="61"/>
      <c r="AA850" s="62">
        <v>2230782</v>
      </c>
      <c r="AB850" s="61"/>
      <c r="AC850" s="61"/>
      <c r="AD850" s="62">
        <v>5400920</v>
      </c>
      <c r="AE850" s="61"/>
      <c r="AF850" s="62">
        <v>2941233</v>
      </c>
      <c r="AG850" s="61"/>
      <c r="AH850" s="61"/>
      <c r="AI850" s="62">
        <v>599267</v>
      </c>
      <c r="AJ850" s="61"/>
      <c r="AK850" s="61"/>
      <c r="AL850" s="61"/>
      <c r="AM850" s="61"/>
      <c r="AN850" s="61"/>
      <c r="AO850" s="61"/>
      <c r="AP850" s="62">
        <v>31831</v>
      </c>
      <c r="AQ850" s="61"/>
      <c r="AR850" s="62">
        <v>60979</v>
      </c>
      <c r="AS850" s="61"/>
      <c r="AT850" s="61"/>
      <c r="AU850" s="61"/>
      <c r="AV850" s="62">
        <v>6689</v>
      </c>
      <c r="AW850" s="61"/>
      <c r="AX850" s="61"/>
      <c r="AY850" s="62">
        <v>139016</v>
      </c>
      <c r="AZ850" s="61"/>
      <c r="BA850" s="62">
        <v>764992</v>
      </c>
      <c r="BB850" s="61"/>
      <c r="BC850" s="61"/>
      <c r="BD850" s="61"/>
      <c r="BE850" s="61"/>
      <c r="BF850" s="61"/>
      <c r="BG850" s="61"/>
      <c r="BH850" s="61"/>
      <c r="BI850" s="61"/>
      <c r="BJ850" s="61"/>
      <c r="BK850" s="62">
        <v>26496</v>
      </c>
      <c r="BL850" s="61"/>
      <c r="BM850" s="61"/>
      <c r="BN850" s="61"/>
      <c r="BO850" s="62">
        <v>-6522928</v>
      </c>
    </row>
    <row r="851" spans="1:67" x14ac:dyDescent="0.2">
      <c r="A851" s="57" t="s">
        <v>21</v>
      </c>
      <c r="B851" s="56" t="s">
        <v>21</v>
      </c>
      <c r="C851" s="56" t="s">
        <v>417</v>
      </c>
      <c r="D851" s="56">
        <v>1998</v>
      </c>
      <c r="E851" s="58">
        <v>13835035</v>
      </c>
      <c r="F851" s="58">
        <v>6528456</v>
      </c>
      <c r="G851" s="59">
        <v>12735630</v>
      </c>
      <c r="H851" s="59">
        <v>1099405</v>
      </c>
      <c r="I851" s="60">
        <v>0</v>
      </c>
      <c r="J851" s="58">
        <v>-7306579</v>
      </c>
      <c r="K851" s="62">
        <v>41474</v>
      </c>
      <c r="L851" s="61"/>
      <c r="M851" s="61"/>
      <c r="N851" s="61"/>
      <c r="O851" s="61"/>
      <c r="P851" s="62">
        <v>315494</v>
      </c>
      <c r="Q851" s="62">
        <v>30064</v>
      </c>
      <c r="R851" s="61"/>
      <c r="S851" s="61"/>
      <c r="T851" s="61"/>
      <c r="U851" s="61"/>
      <c r="V851" s="61"/>
      <c r="W851" s="62">
        <v>89992</v>
      </c>
      <c r="X851" s="61"/>
      <c r="Y851" s="61"/>
      <c r="Z851" s="61"/>
      <c r="AA851" s="62">
        <v>2377951</v>
      </c>
      <c r="AB851" s="61"/>
      <c r="AC851" s="61"/>
      <c r="AD851" s="62">
        <v>6041107</v>
      </c>
      <c r="AE851" s="61"/>
      <c r="AF851" s="62">
        <v>3201150</v>
      </c>
      <c r="AG851" s="61"/>
      <c r="AH851" s="61"/>
      <c r="AI851" s="62">
        <v>638398</v>
      </c>
      <c r="AJ851" s="61"/>
      <c r="AK851" s="61"/>
      <c r="AL851" s="61"/>
      <c r="AM851" s="61"/>
      <c r="AN851" s="61"/>
      <c r="AO851" s="61"/>
      <c r="AP851" s="62">
        <v>34144</v>
      </c>
      <c r="AQ851" s="61"/>
      <c r="AR851" s="62">
        <v>92511</v>
      </c>
      <c r="AS851" s="61"/>
      <c r="AT851" s="61"/>
      <c r="AU851" s="61"/>
      <c r="AV851" s="62">
        <v>6689</v>
      </c>
      <c r="AW851" s="61"/>
      <c r="AX851" s="61"/>
      <c r="AY851" s="62">
        <v>147991</v>
      </c>
      <c r="AZ851" s="61"/>
      <c r="BA851" s="62">
        <v>791574</v>
      </c>
      <c r="BB851" s="61"/>
      <c r="BC851" s="61"/>
      <c r="BD851" s="61"/>
      <c r="BE851" s="61"/>
      <c r="BF851" s="61"/>
      <c r="BG851" s="61"/>
      <c r="BH851" s="61"/>
      <c r="BI851" s="61"/>
      <c r="BJ851" s="61"/>
      <c r="BK851" s="62">
        <v>26496</v>
      </c>
      <c r="BL851" s="61"/>
      <c r="BM851" s="61"/>
      <c r="BN851" s="61"/>
      <c r="BO851" s="62">
        <v>-7306579</v>
      </c>
    </row>
    <row r="852" spans="1:67" x14ac:dyDescent="0.2">
      <c r="A852" s="57" t="s">
        <v>21</v>
      </c>
      <c r="B852" s="56" t="s">
        <v>21</v>
      </c>
      <c r="C852" s="56" t="s">
        <v>418</v>
      </c>
      <c r="D852" s="56">
        <v>1989</v>
      </c>
      <c r="E852" s="58">
        <v>1672895</v>
      </c>
      <c r="F852" s="58">
        <v>1128043</v>
      </c>
      <c r="G852" s="59">
        <v>1666639</v>
      </c>
      <c r="H852" s="59">
        <v>6256</v>
      </c>
      <c r="I852" s="60">
        <v>0</v>
      </c>
      <c r="J852" s="58">
        <v>-544852</v>
      </c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2">
        <v>354946</v>
      </c>
      <c r="AB852" s="61"/>
      <c r="AC852" s="61"/>
      <c r="AD852" s="62">
        <v>879549</v>
      </c>
      <c r="AE852" s="61"/>
      <c r="AF852" s="62">
        <v>341051</v>
      </c>
      <c r="AG852" s="61"/>
      <c r="AH852" s="61"/>
      <c r="AI852" s="62">
        <v>91093</v>
      </c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2">
        <v>6256</v>
      </c>
      <c r="BL852" s="61"/>
      <c r="BM852" s="61"/>
      <c r="BN852" s="61"/>
      <c r="BO852" s="62">
        <v>-544852</v>
      </c>
    </row>
    <row r="853" spans="1:67" x14ac:dyDescent="0.2">
      <c r="A853" s="57" t="s">
        <v>21</v>
      </c>
      <c r="B853" s="56" t="s">
        <v>21</v>
      </c>
      <c r="C853" s="56" t="s">
        <v>418</v>
      </c>
      <c r="D853" s="56">
        <v>1990</v>
      </c>
      <c r="E853" s="58">
        <v>1713336</v>
      </c>
      <c r="F853" s="58">
        <v>1168484</v>
      </c>
      <c r="G853" s="59">
        <v>1707080</v>
      </c>
      <c r="H853" s="59">
        <v>6256</v>
      </c>
      <c r="I853" s="60">
        <v>0</v>
      </c>
      <c r="J853" s="58">
        <v>-544852</v>
      </c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2">
        <v>366199</v>
      </c>
      <c r="AB853" s="61"/>
      <c r="AC853" s="61"/>
      <c r="AD853" s="62">
        <v>889206</v>
      </c>
      <c r="AE853" s="61"/>
      <c r="AF853" s="62">
        <v>356346</v>
      </c>
      <c r="AG853" s="61"/>
      <c r="AH853" s="61"/>
      <c r="AI853" s="62">
        <v>95329</v>
      </c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2">
        <v>6256</v>
      </c>
      <c r="BL853" s="61"/>
      <c r="BM853" s="61"/>
      <c r="BN853" s="61"/>
      <c r="BO853" s="62">
        <v>-544852</v>
      </c>
    </row>
    <row r="854" spans="1:67" x14ac:dyDescent="0.2">
      <c r="A854" s="57" t="s">
        <v>21</v>
      </c>
      <c r="B854" s="56" t="s">
        <v>21</v>
      </c>
      <c r="C854" s="56" t="s">
        <v>418</v>
      </c>
      <c r="D854" s="56">
        <v>1991</v>
      </c>
      <c r="E854" s="58">
        <v>1758725</v>
      </c>
      <c r="F854" s="58">
        <v>1213873</v>
      </c>
      <c r="G854" s="59">
        <v>1752469</v>
      </c>
      <c r="H854" s="59">
        <v>6256</v>
      </c>
      <c r="I854" s="60">
        <v>0</v>
      </c>
      <c r="J854" s="58">
        <v>-544852</v>
      </c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2">
        <v>367364</v>
      </c>
      <c r="AB854" s="61"/>
      <c r="AC854" s="61"/>
      <c r="AD854" s="62">
        <v>926482</v>
      </c>
      <c r="AE854" s="61"/>
      <c r="AF854" s="62">
        <v>358448</v>
      </c>
      <c r="AG854" s="61"/>
      <c r="AH854" s="61"/>
      <c r="AI854" s="62">
        <v>100175</v>
      </c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2">
        <v>6256</v>
      </c>
      <c r="BL854" s="61"/>
      <c r="BM854" s="61"/>
      <c r="BN854" s="61"/>
      <c r="BO854" s="62">
        <v>-544852</v>
      </c>
    </row>
    <row r="855" spans="1:67" x14ac:dyDescent="0.2">
      <c r="A855" s="57" t="s">
        <v>21</v>
      </c>
      <c r="B855" s="56" t="s">
        <v>21</v>
      </c>
      <c r="C855" s="56" t="s">
        <v>418</v>
      </c>
      <c r="D855" s="56">
        <v>1992</v>
      </c>
      <c r="E855" s="58">
        <v>1602578</v>
      </c>
      <c r="F855" s="58">
        <v>1057726</v>
      </c>
      <c r="G855" s="59">
        <v>1596322</v>
      </c>
      <c r="H855" s="59">
        <v>6256</v>
      </c>
      <c r="I855" s="60">
        <v>0</v>
      </c>
      <c r="J855" s="58">
        <v>-544852</v>
      </c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2">
        <v>203048</v>
      </c>
      <c r="AB855" s="61"/>
      <c r="AC855" s="61"/>
      <c r="AD855" s="62">
        <v>930316</v>
      </c>
      <c r="AE855" s="61"/>
      <c r="AF855" s="62">
        <v>358448</v>
      </c>
      <c r="AG855" s="61"/>
      <c r="AH855" s="61"/>
      <c r="AI855" s="62">
        <v>104510</v>
      </c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2">
        <v>6256</v>
      </c>
      <c r="BL855" s="61"/>
      <c r="BM855" s="61"/>
      <c r="BN855" s="61"/>
      <c r="BO855" s="62">
        <v>-544852</v>
      </c>
    </row>
    <row r="856" spans="1:67" x14ac:dyDescent="0.2">
      <c r="A856" s="57" t="s">
        <v>21</v>
      </c>
      <c r="B856" s="56" t="s">
        <v>21</v>
      </c>
      <c r="C856" s="56" t="s">
        <v>418</v>
      </c>
      <c r="D856" s="56">
        <v>1993</v>
      </c>
      <c r="E856" s="58">
        <v>1660402</v>
      </c>
      <c r="F856" s="58">
        <v>1115550</v>
      </c>
      <c r="G856" s="59">
        <v>1654146</v>
      </c>
      <c r="H856" s="59">
        <v>6256</v>
      </c>
      <c r="I856" s="60">
        <v>0</v>
      </c>
      <c r="J856" s="58">
        <v>-544852</v>
      </c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2">
        <v>203719</v>
      </c>
      <c r="AB856" s="61"/>
      <c r="AC856" s="61"/>
      <c r="AD856" s="62">
        <v>970297</v>
      </c>
      <c r="AE856" s="61"/>
      <c r="AF856" s="62">
        <v>370374</v>
      </c>
      <c r="AG856" s="61"/>
      <c r="AH856" s="61"/>
      <c r="AI856" s="62">
        <v>109756</v>
      </c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2">
        <v>6256</v>
      </c>
      <c r="BL856" s="61"/>
      <c r="BM856" s="61"/>
      <c r="BN856" s="61"/>
      <c r="BO856" s="62">
        <v>-544852</v>
      </c>
    </row>
    <row r="857" spans="1:67" x14ac:dyDescent="0.2">
      <c r="A857" s="57" t="s">
        <v>21</v>
      </c>
      <c r="B857" s="56" t="s">
        <v>21</v>
      </c>
      <c r="C857" s="56" t="s">
        <v>418</v>
      </c>
      <c r="D857" s="56">
        <v>1994</v>
      </c>
      <c r="E857" s="58">
        <v>1847251</v>
      </c>
      <c r="F857" s="58">
        <v>691354</v>
      </c>
      <c r="G857" s="59">
        <v>1840995</v>
      </c>
      <c r="H857" s="59">
        <v>6256</v>
      </c>
      <c r="I857" s="60">
        <v>0</v>
      </c>
      <c r="J857" s="58">
        <v>-1155897</v>
      </c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2">
        <v>204209</v>
      </c>
      <c r="AB857" s="61"/>
      <c r="AC857" s="61"/>
      <c r="AD857" s="62">
        <v>1076005</v>
      </c>
      <c r="AE857" s="61"/>
      <c r="AF857" s="62">
        <v>442323</v>
      </c>
      <c r="AG857" s="61"/>
      <c r="AH857" s="61"/>
      <c r="AI857" s="62">
        <v>118458</v>
      </c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2">
        <v>6256</v>
      </c>
      <c r="BL857" s="61"/>
      <c r="BM857" s="61"/>
      <c r="BN857" s="61"/>
      <c r="BO857" s="62">
        <v>-1155897</v>
      </c>
    </row>
    <row r="858" spans="1:67" x14ac:dyDescent="0.2">
      <c r="A858" s="57" t="s">
        <v>21</v>
      </c>
      <c r="B858" s="56" t="s">
        <v>21</v>
      </c>
      <c r="C858" s="56" t="s">
        <v>418</v>
      </c>
      <c r="D858" s="56">
        <v>1995</v>
      </c>
      <c r="E858" s="58">
        <v>2120767</v>
      </c>
      <c r="F858" s="58">
        <v>725615</v>
      </c>
      <c r="G858" s="59">
        <v>2114511</v>
      </c>
      <c r="H858" s="59">
        <v>6256</v>
      </c>
      <c r="I858" s="60">
        <v>0</v>
      </c>
      <c r="J858" s="58">
        <v>-1395152</v>
      </c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2">
        <v>220727</v>
      </c>
      <c r="AB858" s="61"/>
      <c r="AC858" s="61"/>
      <c r="AD858" s="62">
        <v>1244536</v>
      </c>
      <c r="AE858" s="61"/>
      <c r="AF858" s="62">
        <v>516906</v>
      </c>
      <c r="AG858" s="61"/>
      <c r="AH858" s="61"/>
      <c r="AI858" s="62">
        <v>132342</v>
      </c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2">
        <v>6256</v>
      </c>
      <c r="BL858" s="61"/>
      <c r="BM858" s="61"/>
      <c r="BN858" s="61"/>
      <c r="BO858" s="62">
        <v>-1395152</v>
      </c>
    </row>
    <row r="859" spans="1:67" x14ac:dyDescent="0.2">
      <c r="A859" s="57" t="s">
        <v>21</v>
      </c>
      <c r="B859" s="56" t="s">
        <v>21</v>
      </c>
      <c r="C859" s="56" t="s">
        <v>418</v>
      </c>
      <c r="D859" s="56">
        <v>1996</v>
      </c>
      <c r="E859" s="58">
        <v>2200330</v>
      </c>
      <c r="F859" s="58">
        <v>735755</v>
      </c>
      <c r="G859" s="59">
        <v>2194074</v>
      </c>
      <c r="H859" s="59">
        <v>6256</v>
      </c>
      <c r="I859" s="60">
        <v>0</v>
      </c>
      <c r="J859" s="58">
        <v>-1464575</v>
      </c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2">
        <v>221020</v>
      </c>
      <c r="AB859" s="61"/>
      <c r="AC859" s="61"/>
      <c r="AD859" s="62">
        <v>1288205</v>
      </c>
      <c r="AE859" s="61"/>
      <c r="AF859" s="62">
        <v>545406</v>
      </c>
      <c r="AG859" s="61"/>
      <c r="AH859" s="61"/>
      <c r="AI859" s="62">
        <v>139443</v>
      </c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2">
        <v>6256</v>
      </c>
      <c r="BL859" s="61"/>
      <c r="BM859" s="61"/>
      <c r="BN859" s="61"/>
      <c r="BO859" s="62">
        <v>-1464575</v>
      </c>
    </row>
    <row r="860" spans="1:67" x14ac:dyDescent="0.2">
      <c r="A860" s="57" t="s">
        <v>21</v>
      </c>
      <c r="B860" s="56" t="s">
        <v>21</v>
      </c>
      <c r="C860" s="56" t="s">
        <v>418</v>
      </c>
      <c r="D860" s="56">
        <v>1997</v>
      </c>
      <c r="E860" s="58">
        <v>2229580</v>
      </c>
      <c r="F860" s="58">
        <v>750887</v>
      </c>
      <c r="G860" s="59">
        <v>2223324</v>
      </c>
      <c r="H860" s="59">
        <v>6256</v>
      </c>
      <c r="I860" s="60">
        <v>0</v>
      </c>
      <c r="J860" s="58">
        <v>-1478693</v>
      </c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2">
        <v>229514</v>
      </c>
      <c r="AB860" s="61"/>
      <c r="AC860" s="61"/>
      <c r="AD860" s="62">
        <v>1297346</v>
      </c>
      <c r="AE860" s="61"/>
      <c r="AF860" s="62">
        <v>548420</v>
      </c>
      <c r="AG860" s="61"/>
      <c r="AH860" s="61"/>
      <c r="AI860" s="62">
        <v>148044</v>
      </c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2">
        <v>6256</v>
      </c>
      <c r="BL860" s="61"/>
      <c r="BM860" s="61"/>
      <c r="BN860" s="61"/>
      <c r="BO860" s="62">
        <v>-1478693</v>
      </c>
    </row>
    <row r="861" spans="1:67" x14ac:dyDescent="0.2">
      <c r="A861" s="57" t="s">
        <v>21</v>
      </c>
      <c r="B861" s="56" t="s">
        <v>21</v>
      </c>
      <c r="C861" s="56" t="s">
        <v>418</v>
      </c>
      <c r="D861" s="56">
        <v>1998</v>
      </c>
      <c r="E861" s="58">
        <v>2261751</v>
      </c>
      <c r="F861" s="58">
        <v>779439</v>
      </c>
      <c r="G861" s="59">
        <v>2255495</v>
      </c>
      <c r="H861" s="59">
        <v>6256</v>
      </c>
      <c r="I861" s="60">
        <v>0</v>
      </c>
      <c r="J861" s="58">
        <v>-1482312</v>
      </c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2">
        <v>239849</v>
      </c>
      <c r="AB861" s="61"/>
      <c r="AC861" s="61"/>
      <c r="AD861" s="62">
        <v>1311967</v>
      </c>
      <c r="AE861" s="61"/>
      <c r="AF861" s="62">
        <v>552685</v>
      </c>
      <c r="AG861" s="61"/>
      <c r="AH861" s="61"/>
      <c r="AI861" s="62">
        <v>150994</v>
      </c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2">
        <v>6256</v>
      </c>
      <c r="BL861" s="61"/>
      <c r="BM861" s="61"/>
      <c r="BN861" s="61"/>
      <c r="BO861" s="62">
        <v>-1482312</v>
      </c>
    </row>
    <row r="862" spans="1:67" x14ac:dyDescent="0.2">
      <c r="A862" s="57" t="s">
        <v>21</v>
      </c>
      <c r="B862" s="56" t="s">
        <v>21</v>
      </c>
      <c r="C862" s="56" t="s">
        <v>419</v>
      </c>
      <c r="D862" s="56">
        <v>1989</v>
      </c>
      <c r="E862" s="58">
        <v>4679577</v>
      </c>
      <c r="F862" s="58">
        <v>3810995</v>
      </c>
      <c r="G862" s="59">
        <v>4356262</v>
      </c>
      <c r="H862" s="59">
        <v>323315</v>
      </c>
      <c r="I862" s="60">
        <v>0</v>
      </c>
      <c r="J862" s="58">
        <v>-868582</v>
      </c>
      <c r="K862" s="62">
        <v>3809</v>
      </c>
      <c r="L862" s="61"/>
      <c r="M862" s="61"/>
      <c r="N862" s="61"/>
      <c r="O862" s="61"/>
      <c r="P862" s="61"/>
      <c r="Q862" s="62">
        <v>197295</v>
      </c>
      <c r="R862" s="62">
        <v>38454</v>
      </c>
      <c r="S862" s="61"/>
      <c r="T862" s="61"/>
      <c r="U862" s="61"/>
      <c r="V862" s="61"/>
      <c r="W862" s="62">
        <v>65683</v>
      </c>
      <c r="X862" s="61"/>
      <c r="Y862" s="61"/>
      <c r="Z862" s="61"/>
      <c r="AA862" s="62">
        <v>584635</v>
      </c>
      <c r="AB862" s="61"/>
      <c r="AC862" s="61"/>
      <c r="AD862" s="62">
        <v>2429535</v>
      </c>
      <c r="AE862" s="61"/>
      <c r="AF862" s="62">
        <v>769100</v>
      </c>
      <c r="AG862" s="61"/>
      <c r="AH862" s="61"/>
      <c r="AI862" s="62">
        <v>267751</v>
      </c>
      <c r="AJ862" s="61"/>
      <c r="AK862" s="61"/>
      <c r="AL862" s="61"/>
      <c r="AM862" s="61"/>
      <c r="AN862" s="61"/>
      <c r="AO862" s="61"/>
      <c r="AP862" s="62">
        <v>9669</v>
      </c>
      <c r="AQ862" s="61"/>
      <c r="AR862" s="62">
        <v>23909</v>
      </c>
      <c r="AS862" s="61"/>
      <c r="AT862" s="61"/>
      <c r="AU862" s="61"/>
      <c r="AV862" s="61"/>
      <c r="AW862" s="61"/>
      <c r="AX862" s="61"/>
      <c r="AY862" s="62">
        <v>37414</v>
      </c>
      <c r="AZ862" s="61"/>
      <c r="BA862" s="62">
        <v>240542</v>
      </c>
      <c r="BB862" s="61"/>
      <c r="BC862" s="61"/>
      <c r="BD862" s="61"/>
      <c r="BE862" s="61"/>
      <c r="BF862" s="61"/>
      <c r="BG862" s="61"/>
      <c r="BH862" s="61"/>
      <c r="BI862" s="61"/>
      <c r="BJ862" s="61"/>
      <c r="BK862" s="62">
        <v>11781</v>
      </c>
      <c r="BL862" s="61"/>
      <c r="BM862" s="61"/>
      <c r="BN862" s="61"/>
      <c r="BO862" s="62">
        <v>-868582</v>
      </c>
    </row>
    <row r="863" spans="1:67" x14ac:dyDescent="0.2">
      <c r="A863" s="57" t="s">
        <v>21</v>
      </c>
      <c r="B863" s="56" t="s">
        <v>21</v>
      </c>
      <c r="C863" s="56" t="s">
        <v>419</v>
      </c>
      <c r="D863" s="56">
        <v>1990</v>
      </c>
      <c r="E863" s="58">
        <v>5045461</v>
      </c>
      <c r="F863" s="58">
        <v>4176879</v>
      </c>
      <c r="G863" s="59">
        <v>4700538</v>
      </c>
      <c r="H863" s="59">
        <v>344923</v>
      </c>
      <c r="I863" s="60">
        <v>0</v>
      </c>
      <c r="J863" s="58">
        <v>-868582</v>
      </c>
      <c r="K863" s="62">
        <v>3809</v>
      </c>
      <c r="L863" s="61"/>
      <c r="M863" s="61"/>
      <c r="N863" s="61"/>
      <c r="O863" s="61"/>
      <c r="P863" s="62">
        <v>90691</v>
      </c>
      <c r="Q863" s="62">
        <v>197295</v>
      </c>
      <c r="R863" s="61"/>
      <c r="S863" s="61"/>
      <c r="T863" s="61"/>
      <c r="U863" s="61"/>
      <c r="V863" s="61"/>
      <c r="W863" s="62">
        <v>65683</v>
      </c>
      <c r="X863" s="61"/>
      <c r="Y863" s="61"/>
      <c r="Z863" s="61"/>
      <c r="AA863" s="62">
        <v>640368</v>
      </c>
      <c r="AB863" s="61"/>
      <c r="AC863" s="61"/>
      <c r="AD863" s="62">
        <v>2623695</v>
      </c>
      <c r="AE863" s="61"/>
      <c r="AF863" s="62">
        <v>792114</v>
      </c>
      <c r="AG863" s="61"/>
      <c r="AH863" s="61"/>
      <c r="AI863" s="62">
        <v>286883</v>
      </c>
      <c r="AJ863" s="61"/>
      <c r="AK863" s="61"/>
      <c r="AL863" s="61"/>
      <c r="AM863" s="61"/>
      <c r="AN863" s="61"/>
      <c r="AO863" s="61"/>
      <c r="AP863" s="62">
        <v>15015</v>
      </c>
      <c r="AQ863" s="61"/>
      <c r="AR863" s="62">
        <v>23909</v>
      </c>
      <c r="AS863" s="61"/>
      <c r="AT863" s="61"/>
      <c r="AU863" s="61"/>
      <c r="AV863" s="61"/>
      <c r="AW863" s="61"/>
      <c r="AX863" s="61"/>
      <c r="AY863" s="62">
        <v>41165</v>
      </c>
      <c r="AZ863" s="61"/>
      <c r="BA863" s="62">
        <v>253053</v>
      </c>
      <c r="BB863" s="61"/>
      <c r="BC863" s="61"/>
      <c r="BD863" s="61"/>
      <c r="BE863" s="61"/>
      <c r="BF863" s="61"/>
      <c r="BG863" s="61"/>
      <c r="BH863" s="61"/>
      <c r="BI863" s="61"/>
      <c r="BJ863" s="61"/>
      <c r="BK863" s="62">
        <v>11781</v>
      </c>
      <c r="BL863" s="61"/>
      <c r="BM863" s="61"/>
      <c r="BN863" s="61"/>
      <c r="BO863" s="62">
        <v>-868582</v>
      </c>
    </row>
    <row r="864" spans="1:67" x14ac:dyDescent="0.2">
      <c r="A864" s="57" t="s">
        <v>21</v>
      </c>
      <c r="B864" s="56" t="s">
        <v>21</v>
      </c>
      <c r="C864" s="56" t="s">
        <v>419</v>
      </c>
      <c r="D864" s="56">
        <v>1991</v>
      </c>
      <c r="E864" s="58">
        <v>5384473</v>
      </c>
      <c r="F864" s="58">
        <v>4515891</v>
      </c>
      <c r="G864" s="59">
        <v>4921623</v>
      </c>
      <c r="H864" s="59">
        <v>462850</v>
      </c>
      <c r="I864" s="60">
        <v>0</v>
      </c>
      <c r="J864" s="58">
        <v>-868582</v>
      </c>
      <c r="K864" s="62">
        <v>13809</v>
      </c>
      <c r="L864" s="61"/>
      <c r="M864" s="61"/>
      <c r="N864" s="61"/>
      <c r="O864" s="61"/>
      <c r="P864" s="62">
        <v>80691</v>
      </c>
      <c r="Q864" s="62">
        <v>197295</v>
      </c>
      <c r="R864" s="61"/>
      <c r="S864" s="61"/>
      <c r="T864" s="61"/>
      <c r="U864" s="61"/>
      <c r="V864" s="61"/>
      <c r="W864" s="62">
        <v>65683</v>
      </c>
      <c r="X864" s="61"/>
      <c r="Y864" s="61"/>
      <c r="Z864" s="61"/>
      <c r="AA864" s="62">
        <v>501998</v>
      </c>
      <c r="AB864" s="61"/>
      <c r="AC864" s="61"/>
      <c r="AD864" s="62">
        <v>2938091</v>
      </c>
      <c r="AE864" s="61"/>
      <c r="AF864" s="62">
        <v>822786</v>
      </c>
      <c r="AG864" s="61"/>
      <c r="AH864" s="61"/>
      <c r="AI864" s="62">
        <v>301270</v>
      </c>
      <c r="AJ864" s="61"/>
      <c r="AK864" s="61"/>
      <c r="AL864" s="61"/>
      <c r="AM864" s="61"/>
      <c r="AN864" s="61"/>
      <c r="AO864" s="61"/>
      <c r="AP864" s="62">
        <v>15798</v>
      </c>
      <c r="AQ864" s="61"/>
      <c r="AR864" s="62">
        <v>45050</v>
      </c>
      <c r="AS864" s="61"/>
      <c r="AT864" s="61"/>
      <c r="AU864" s="61"/>
      <c r="AV864" s="61"/>
      <c r="AW864" s="61"/>
      <c r="AX864" s="61"/>
      <c r="AY864" s="62">
        <v>44308</v>
      </c>
      <c r="AZ864" s="61"/>
      <c r="BA864" s="62">
        <v>345913</v>
      </c>
      <c r="BB864" s="61"/>
      <c r="BC864" s="61"/>
      <c r="BD864" s="61"/>
      <c r="BE864" s="61"/>
      <c r="BF864" s="61"/>
      <c r="BG864" s="61"/>
      <c r="BH864" s="61"/>
      <c r="BI864" s="61"/>
      <c r="BJ864" s="61"/>
      <c r="BK864" s="62">
        <v>11781</v>
      </c>
      <c r="BL864" s="61"/>
      <c r="BM864" s="61"/>
      <c r="BN864" s="61"/>
      <c r="BO864" s="62">
        <v>-868582</v>
      </c>
    </row>
    <row r="865" spans="1:67" x14ac:dyDescent="0.2">
      <c r="A865" s="57" t="s">
        <v>21</v>
      </c>
      <c r="B865" s="56" t="s">
        <v>21</v>
      </c>
      <c r="C865" s="56" t="s">
        <v>419</v>
      </c>
      <c r="D865" s="56">
        <v>1992</v>
      </c>
      <c r="E865" s="58">
        <v>5653163</v>
      </c>
      <c r="F865" s="58">
        <v>4784581</v>
      </c>
      <c r="G865" s="59">
        <v>5193987</v>
      </c>
      <c r="H865" s="59">
        <v>459176</v>
      </c>
      <c r="I865" s="60">
        <v>0</v>
      </c>
      <c r="J865" s="58">
        <v>-868582</v>
      </c>
      <c r="K865" s="62">
        <v>13809</v>
      </c>
      <c r="L865" s="61"/>
      <c r="M865" s="61"/>
      <c r="N865" s="61"/>
      <c r="O865" s="61"/>
      <c r="P865" s="62">
        <v>80691</v>
      </c>
      <c r="Q865" s="62">
        <v>197295</v>
      </c>
      <c r="R865" s="61"/>
      <c r="S865" s="61"/>
      <c r="T865" s="61"/>
      <c r="U865" s="61"/>
      <c r="V865" s="61"/>
      <c r="W865" s="62">
        <v>65683</v>
      </c>
      <c r="X865" s="61"/>
      <c r="Y865" s="61"/>
      <c r="Z865" s="61"/>
      <c r="AA865" s="62">
        <v>505598</v>
      </c>
      <c r="AB865" s="61"/>
      <c r="AC865" s="61"/>
      <c r="AD865" s="62">
        <v>3092151</v>
      </c>
      <c r="AE865" s="61"/>
      <c r="AF865" s="62">
        <v>915588</v>
      </c>
      <c r="AG865" s="61"/>
      <c r="AH865" s="61"/>
      <c r="AI865" s="62">
        <v>323172</v>
      </c>
      <c r="AJ865" s="61"/>
      <c r="AK865" s="61"/>
      <c r="AL865" s="61"/>
      <c r="AM865" s="61"/>
      <c r="AN865" s="61"/>
      <c r="AO865" s="61"/>
      <c r="AP865" s="62">
        <v>15798</v>
      </c>
      <c r="AQ865" s="61"/>
      <c r="AR865" s="62">
        <v>28032</v>
      </c>
      <c r="AS865" s="61"/>
      <c r="AT865" s="61"/>
      <c r="AU865" s="61"/>
      <c r="AV865" s="61"/>
      <c r="AW865" s="61"/>
      <c r="AX865" s="61"/>
      <c r="AY865" s="62">
        <v>41655</v>
      </c>
      <c r="AZ865" s="61"/>
      <c r="BA865" s="62">
        <v>361910</v>
      </c>
      <c r="BB865" s="61"/>
      <c r="BC865" s="61"/>
      <c r="BD865" s="61"/>
      <c r="BE865" s="61"/>
      <c r="BF865" s="61"/>
      <c r="BG865" s="61"/>
      <c r="BH865" s="61"/>
      <c r="BI865" s="61"/>
      <c r="BJ865" s="61"/>
      <c r="BK865" s="62">
        <v>11781</v>
      </c>
      <c r="BL865" s="61"/>
      <c r="BM865" s="61"/>
      <c r="BN865" s="61"/>
      <c r="BO865" s="62">
        <v>-868582</v>
      </c>
    </row>
    <row r="866" spans="1:67" x14ac:dyDescent="0.2">
      <c r="A866" s="57" t="s">
        <v>21</v>
      </c>
      <c r="B866" s="56" t="s">
        <v>21</v>
      </c>
      <c r="C866" s="56" t="s">
        <v>419</v>
      </c>
      <c r="D866" s="56">
        <v>1993</v>
      </c>
      <c r="E866" s="58">
        <v>6116170</v>
      </c>
      <c r="F866" s="58">
        <v>5247588</v>
      </c>
      <c r="G866" s="59">
        <v>5640878</v>
      </c>
      <c r="H866" s="59">
        <v>475292</v>
      </c>
      <c r="I866" s="60">
        <v>0</v>
      </c>
      <c r="J866" s="58">
        <v>-868582</v>
      </c>
      <c r="K866" s="62">
        <v>13809</v>
      </c>
      <c r="L866" s="61"/>
      <c r="M866" s="61"/>
      <c r="N866" s="61"/>
      <c r="O866" s="61"/>
      <c r="P866" s="62">
        <v>80691</v>
      </c>
      <c r="Q866" s="62">
        <v>197295</v>
      </c>
      <c r="R866" s="61"/>
      <c r="S866" s="61"/>
      <c r="T866" s="61"/>
      <c r="U866" s="61"/>
      <c r="V866" s="61"/>
      <c r="W866" s="62">
        <v>65683</v>
      </c>
      <c r="X866" s="61"/>
      <c r="Y866" s="61"/>
      <c r="Z866" s="61"/>
      <c r="AA866" s="62">
        <v>578034</v>
      </c>
      <c r="AB866" s="61"/>
      <c r="AC866" s="61"/>
      <c r="AD866" s="62">
        <v>3289771</v>
      </c>
      <c r="AE866" s="61"/>
      <c r="AF866" s="62">
        <v>1074359</v>
      </c>
      <c r="AG866" s="61"/>
      <c r="AH866" s="61"/>
      <c r="AI866" s="62">
        <v>341236</v>
      </c>
      <c r="AJ866" s="61"/>
      <c r="AK866" s="61"/>
      <c r="AL866" s="61"/>
      <c r="AM866" s="61"/>
      <c r="AN866" s="61"/>
      <c r="AO866" s="61"/>
      <c r="AP866" s="62">
        <v>17359</v>
      </c>
      <c r="AQ866" s="61"/>
      <c r="AR866" s="62">
        <v>25526</v>
      </c>
      <c r="AS866" s="61"/>
      <c r="AT866" s="61"/>
      <c r="AU866" s="61"/>
      <c r="AV866" s="61"/>
      <c r="AW866" s="61"/>
      <c r="AX866" s="61"/>
      <c r="AY866" s="62">
        <v>41381</v>
      </c>
      <c r="AZ866" s="61"/>
      <c r="BA866" s="62">
        <v>379245</v>
      </c>
      <c r="BB866" s="61"/>
      <c r="BC866" s="61"/>
      <c r="BD866" s="61"/>
      <c r="BE866" s="61"/>
      <c r="BF866" s="61"/>
      <c r="BG866" s="61"/>
      <c r="BH866" s="61"/>
      <c r="BI866" s="61"/>
      <c r="BJ866" s="61"/>
      <c r="BK866" s="62">
        <v>11781</v>
      </c>
      <c r="BL866" s="61"/>
      <c r="BM866" s="61"/>
      <c r="BN866" s="61"/>
      <c r="BO866" s="62">
        <v>-868582</v>
      </c>
    </row>
    <row r="867" spans="1:67" x14ac:dyDescent="0.2">
      <c r="A867" s="57" t="s">
        <v>21</v>
      </c>
      <c r="B867" s="56" t="s">
        <v>21</v>
      </c>
      <c r="C867" s="56" t="s">
        <v>419</v>
      </c>
      <c r="D867" s="56">
        <v>1994</v>
      </c>
      <c r="E867" s="58">
        <v>6527227</v>
      </c>
      <c r="F867" s="58">
        <v>2673560</v>
      </c>
      <c r="G867" s="59">
        <v>5995465</v>
      </c>
      <c r="H867" s="59">
        <v>531762</v>
      </c>
      <c r="I867" s="60">
        <v>0</v>
      </c>
      <c r="J867" s="58">
        <v>-3853667</v>
      </c>
      <c r="K867" s="62">
        <v>13809</v>
      </c>
      <c r="L867" s="61"/>
      <c r="M867" s="61"/>
      <c r="N867" s="61"/>
      <c r="O867" s="61"/>
      <c r="P867" s="62">
        <v>80691</v>
      </c>
      <c r="Q867" s="62">
        <v>197295</v>
      </c>
      <c r="R867" s="61"/>
      <c r="S867" s="61"/>
      <c r="T867" s="61"/>
      <c r="U867" s="61"/>
      <c r="V867" s="61"/>
      <c r="W867" s="62">
        <v>65683</v>
      </c>
      <c r="X867" s="61"/>
      <c r="Y867" s="61"/>
      <c r="Z867" s="61"/>
      <c r="AA867" s="62">
        <v>654874</v>
      </c>
      <c r="AB867" s="61"/>
      <c r="AC867" s="61"/>
      <c r="AD867" s="62">
        <v>3479303</v>
      </c>
      <c r="AE867" s="61"/>
      <c r="AF867" s="62">
        <v>1150319</v>
      </c>
      <c r="AG867" s="61"/>
      <c r="AH867" s="61"/>
      <c r="AI867" s="62">
        <v>353491</v>
      </c>
      <c r="AJ867" s="61"/>
      <c r="AK867" s="61"/>
      <c r="AL867" s="61"/>
      <c r="AM867" s="61"/>
      <c r="AN867" s="61"/>
      <c r="AO867" s="61"/>
      <c r="AP867" s="62">
        <v>40406</v>
      </c>
      <c r="AQ867" s="61"/>
      <c r="AR867" s="62">
        <v>34087</v>
      </c>
      <c r="AS867" s="61"/>
      <c r="AT867" s="61"/>
      <c r="AU867" s="61"/>
      <c r="AV867" s="61"/>
      <c r="AW867" s="61"/>
      <c r="AX867" s="61"/>
      <c r="AY867" s="62">
        <v>55075</v>
      </c>
      <c r="AZ867" s="61"/>
      <c r="BA867" s="62">
        <v>388036</v>
      </c>
      <c r="BB867" s="61"/>
      <c r="BC867" s="61"/>
      <c r="BD867" s="61"/>
      <c r="BE867" s="61"/>
      <c r="BF867" s="61"/>
      <c r="BG867" s="61"/>
      <c r="BH867" s="61"/>
      <c r="BI867" s="61"/>
      <c r="BJ867" s="61"/>
      <c r="BK867" s="62">
        <v>14158</v>
      </c>
      <c r="BL867" s="61"/>
      <c r="BM867" s="61"/>
      <c r="BN867" s="61"/>
      <c r="BO867" s="62">
        <v>-3853667</v>
      </c>
    </row>
    <row r="868" spans="1:67" x14ac:dyDescent="0.2">
      <c r="A868" s="57" t="s">
        <v>21</v>
      </c>
      <c r="B868" s="56" t="s">
        <v>21</v>
      </c>
      <c r="C868" s="56" t="s">
        <v>419</v>
      </c>
      <c r="D868" s="56">
        <v>1995</v>
      </c>
      <c r="E868" s="58">
        <v>7273922</v>
      </c>
      <c r="F868" s="58">
        <v>3214980</v>
      </c>
      <c r="G868" s="59">
        <v>6713486</v>
      </c>
      <c r="H868" s="59">
        <v>560436</v>
      </c>
      <c r="I868" s="60">
        <v>0</v>
      </c>
      <c r="J868" s="58">
        <v>-4058942</v>
      </c>
      <c r="K868" s="62">
        <v>13809</v>
      </c>
      <c r="L868" s="61"/>
      <c r="M868" s="61"/>
      <c r="N868" s="61"/>
      <c r="O868" s="61"/>
      <c r="P868" s="62">
        <v>467960</v>
      </c>
      <c r="Q868" s="62">
        <v>197295</v>
      </c>
      <c r="R868" s="61"/>
      <c r="S868" s="61"/>
      <c r="T868" s="61"/>
      <c r="U868" s="61"/>
      <c r="V868" s="61"/>
      <c r="W868" s="62">
        <v>65683</v>
      </c>
      <c r="X868" s="61"/>
      <c r="Y868" s="61"/>
      <c r="Z868" s="61"/>
      <c r="AA868" s="62">
        <v>702236</v>
      </c>
      <c r="AB868" s="61"/>
      <c r="AC868" s="61"/>
      <c r="AD868" s="62">
        <v>3629882</v>
      </c>
      <c r="AE868" s="61"/>
      <c r="AF868" s="62">
        <v>1259909</v>
      </c>
      <c r="AG868" s="61"/>
      <c r="AH868" s="61"/>
      <c r="AI868" s="62">
        <v>376712</v>
      </c>
      <c r="AJ868" s="61"/>
      <c r="AK868" s="61"/>
      <c r="AL868" s="61"/>
      <c r="AM868" s="61"/>
      <c r="AN868" s="61"/>
      <c r="AO868" s="61"/>
      <c r="AP868" s="62">
        <v>69072</v>
      </c>
      <c r="AQ868" s="61"/>
      <c r="AR868" s="62">
        <v>34087</v>
      </c>
      <c r="AS868" s="61"/>
      <c r="AT868" s="61"/>
      <c r="AU868" s="61"/>
      <c r="AV868" s="61"/>
      <c r="AW868" s="61"/>
      <c r="AX868" s="61"/>
      <c r="AY868" s="62">
        <v>55083</v>
      </c>
      <c r="AZ868" s="61"/>
      <c r="BA868" s="62">
        <v>388036</v>
      </c>
      <c r="BB868" s="61"/>
      <c r="BC868" s="61"/>
      <c r="BD868" s="61"/>
      <c r="BE868" s="61"/>
      <c r="BF868" s="61"/>
      <c r="BG868" s="61"/>
      <c r="BH868" s="61"/>
      <c r="BI868" s="61"/>
      <c r="BJ868" s="61"/>
      <c r="BK868" s="62">
        <v>14158</v>
      </c>
      <c r="BL868" s="61"/>
      <c r="BM868" s="61"/>
      <c r="BN868" s="61"/>
      <c r="BO868" s="62">
        <v>-4058942</v>
      </c>
    </row>
    <row r="869" spans="1:67" x14ac:dyDescent="0.2">
      <c r="A869" s="57" t="s">
        <v>21</v>
      </c>
      <c r="B869" s="56" t="s">
        <v>21</v>
      </c>
      <c r="C869" s="56" t="s">
        <v>419</v>
      </c>
      <c r="D869" s="56">
        <v>1996</v>
      </c>
      <c r="E869" s="58">
        <v>7522019</v>
      </c>
      <c r="F869" s="58">
        <v>3291375</v>
      </c>
      <c r="G869" s="59">
        <v>6824937</v>
      </c>
      <c r="H869" s="59">
        <v>697082</v>
      </c>
      <c r="I869" s="60">
        <v>0</v>
      </c>
      <c r="J869" s="58">
        <v>-4230644</v>
      </c>
      <c r="K869" s="62">
        <v>3809</v>
      </c>
      <c r="L869" s="61"/>
      <c r="M869" s="61"/>
      <c r="N869" s="61"/>
      <c r="O869" s="61"/>
      <c r="P869" s="62">
        <v>393512</v>
      </c>
      <c r="Q869" s="62">
        <v>197295</v>
      </c>
      <c r="R869" s="61"/>
      <c r="S869" s="61"/>
      <c r="T869" s="61"/>
      <c r="U869" s="61"/>
      <c r="V869" s="61"/>
      <c r="W869" s="62">
        <v>65683</v>
      </c>
      <c r="X869" s="61"/>
      <c r="Y869" s="61"/>
      <c r="Z869" s="61"/>
      <c r="AA869" s="62">
        <v>715982</v>
      </c>
      <c r="AB869" s="61"/>
      <c r="AC869" s="61"/>
      <c r="AD869" s="62">
        <v>3729388</v>
      </c>
      <c r="AE869" s="61"/>
      <c r="AF869" s="62">
        <v>1324412</v>
      </c>
      <c r="AG869" s="61"/>
      <c r="AH869" s="61"/>
      <c r="AI869" s="62">
        <v>394856</v>
      </c>
      <c r="AJ869" s="61"/>
      <c r="AK869" s="61"/>
      <c r="AL869" s="61"/>
      <c r="AM869" s="61"/>
      <c r="AN869" s="61"/>
      <c r="AO869" s="61"/>
      <c r="AP869" s="62">
        <v>75297</v>
      </c>
      <c r="AQ869" s="61"/>
      <c r="AR869" s="62">
        <v>45898</v>
      </c>
      <c r="AS869" s="61"/>
      <c r="AT869" s="61"/>
      <c r="AU869" s="61"/>
      <c r="AV869" s="61"/>
      <c r="AW869" s="61"/>
      <c r="AX869" s="61"/>
      <c r="AY869" s="62">
        <v>60320</v>
      </c>
      <c r="AZ869" s="61"/>
      <c r="BA869" s="62">
        <v>501409</v>
      </c>
      <c r="BB869" s="61"/>
      <c r="BC869" s="61"/>
      <c r="BD869" s="61"/>
      <c r="BE869" s="61"/>
      <c r="BF869" s="61"/>
      <c r="BG869" s="61"/>
      <c r="BH869" s="61"/>
      <c r="BI869" s="61"/>
      <c r="BJ869" s="61"/>
      <c r="BK869" s="62">
        <v>14158</v>
      </c>
      <c r="BL869" s="61"/>
      <c r="BM869" s="61"/>
      <c r="BN869" s="61"/>
      <c r="BO869" s="62">
        <v>-4230644</v>
      </c>
    </row>
    <row r="870" spans="1:67" x14ac:dyDescent="0.2">
      <c r="A870" s="57" t="s">
        <v>21</v>
      </c>
      <c r="B870" s="56" t="s">
        <v>21</v>
      </c>
      <c r="C870" s="56" t="s">
        <v>419</v>
      </c>
      <c r="D870" s="56">
        <v>1997</v>
      </c>
      <c r="E870" s="58">
        <v>7927553</v>
      </c>
      <c r="F870" s="58">
        <v>3456199</v>
      </c>
      <c r="G870" s="59">
        <v>7187881</v>
      </c>
      <c r="H870" s="59">
        <v>739672</v>
      </c>
      <c r="I870" s="60">
        <v>0</v>
      </c>
      <c r="J870" s="58">
        <v>-4471354</v>
      </c>
      <c r="K870" s="62">
        <v>3809</v>
      </c>
      <c r="L870" s="61"/>
      <c r="M870" s="61"/>
      <c r="N870" s="61"/>
      <c r="O870" s="61"/>
      <c r="P870" s="62">
        <v>396912</v>
      </c>
      <c r="Q870" s="62">
        <v>197295</v>
      </c>
      <c r="R870" s="61"/>
      <c r="S870" s="61"/>
      <c r="T870" s="61"/>
      <c r="U870" s="61"/>
      <c r="V870" s="61"/>
      <c r="W870" s="62">
        <v>65683</v>
      </c>
      <c r="X870" s="61"/>
      <c r="Y870" s="61"/>
      <c r="Z870" s="61"/>
      <c r="AA870" s="62">
        <v>773385</v>
      </c>
      <c r="AB870" s="61"/>
      <c r="AC870" s="61"/>
      <c r="AD870" s="62">
        <v>3852910</v>
      </c>
      <c r="AE870" s="61"/>
      <c r="AF870" s="62">
        <v>1489362</v>
      </c>
      <c r="AG870" s="61"/>
      <c r="AH870" s="61"/>
      <c r="AI870" s="62">
        <v>408525</v>
      </c>
      <c r="AJ870" s="61"/>
      <c r="AK870" s="61"/>
      <c r="AL870" s="61"/>
      <c r="AM870" s="61"/>
      <c r="AN870" s="61"/>
      <c r="AO870" s="61"/>
      <c r="AP870" s="62">
        <v>78994</v>
      </c>
      <c r="AQ870" s="61"/>
      <c r="AR870" s="62">
        <v>81511</v>
      </c>
      <c r="AS870" s="61"/>
      <c r="AT870" s="61"/>
      <c r="AU870" s="61"/>
      <c r="AV870" s="61"/>
      <c r="AW870" s="61"/>
      <c r="AX870" s="61"/>
      <c r="AY870" s="62">
        <v>63184</v>
      </c>
      <c r="AZ870" s="61"/>
      <c r="BA870" s="62">
        <v>501409</v>
      </c>
      <c r="BB870" s="61"/>
      <c r="BC870" s="61"/>
      <c r="BD870" s="61"/>
      <c r="BE870" s="61"/>
      <c r="BF870" s="61"/>
      <c r="BG870" s="61"/>
      <c r="BH870" s="61"/>
      <c r="BI870" s="61"/>
      <c r="BJ870" s="61"/>
      <c r="BK870" s="62">
        <v>14574</v>
      </c>
      <c r="BL870" s="61"/>
      <c r="BM870" s="61"/>
      <c r="BN870" s="61"/>
      <c r="BO870" s="62">
        <v>-4471354</v>
      </c>
    </row>
    <row r="871" spans="1:67" x14ac:dyDescent="0.2">
      <c r="A871" s="57" t="s">
        <v>21</v>
      </c>
      <c r="B871" s="56" t="s">
        <v>21</v>
      </c>
      <c r="C871" s="56" t="s">
        <v>419</v>
      </c>
      <c r="D871" s="56">
        <v>1998</v>
      </c>
      <c r="E871" s="58">
        <v>8483015</v>
      </c>
      <c r="F871" s="58">
        <v>3712166</v>
      </c>
      <c r="G871" s="59">
        <v>7720589</v>
      </c>
      <c r="H871" s="59">
        <v>762426</v>
      </c>
      <c r="I871" s="60">
        <v>0</v>
      </c>
      <c r="J871" s="58">
        <v>-4770849</v>
      </c>
      <c r="K871" s="62">
        <v>3809</v>
      </c>
      <c r="L871" s="61"/>
      <c r="M871" s="61"/>
      <c r="N871" s="61"/>
      <c r="O871" s="61"/>
      <c r="P871" s="62">
        <v>396912</v>
      </c>
      <c r="Q871" s="62">
        <v>197295</v>
      </c>
      <c r="R871" s="61"/>
      <c r="S871" s="61"/>
      <c r="T871" s="61"/>
      <c r="U871" s="61"/>
      <c r="V871" s="61"/>
      <c r="W871" s="62">
        <v>65683</v>
      </c>
      <c r="X871" s="61"/>
      <c r="Y871" s="61"/>
      <c r="Z871" s="61"/>
      <c r="AA871" s="62">
        <v>950500</v>
      </c>
      <c r="AB871" s="61"/>
      <c r="AC871" s="61"/>
      <c r="AD871" s="62">
        <v>4062551</v>
      </c>
      <c r="AE871" s="61"/>
      <c r="AF871" s="62">
        <v>1634785</v>
      </c>
      <c r="AG871" s="61"/>
      <c r="AH871" s="61"/>
      <c r="AI871" s="62">
        <v>409054</v>
      </c>
      <c r="AJ871" s="61"/>
      <c r="AK871" s="61"/>
      <c r="AL871" s="61"/>
      <c r="AM871" s="61"/>
      <c r="AN871" s="61"/>
      <c r="AO871" s="61"/>
      <c r="AP871" s="62">
        <v>78994</v>
      </c>
      <c r="AQ871" s="61"/>
      <c r="AR871" s="62">
        <v>100510</v>
      </c>
      <c r="AS871" s="61"/>
      <c r="AT871" s="61"/>
      <c r="AU871" s="61"/>
      <c r="AV871" s="61"/>
      <c r="AW871" s="61"/>
      <c r="AX871" s="61"/>
      <c r="AY871" s="62">
        <v>66668</v>
      </c>
      <c r="AZ871" s="61"/>
      <c r="BA871" s="62">
        <v>501409</v>
      </c>
      <c r="BB871" s="61"/>
      <c r="BC871" s="61"/>
      <c r="BD871" s="61"/>
      <c r="BE871" s="61"/>
      <c r="BF871" s="61"/>
      <c r="BG871" s="61"/>
      <c r="BH871" s="61"/>
      <c r="BI871" s="61"/>
      <c r="BJ871" s="61"/>
      <c r="BK871" s="62">
        <v>14845</v>
      </c>
      <c r="BL871" s="61"/>
      <c r="BM871" s="61"/>
      <c r="BN871" s="61"/>
      <c r="BO871" s="62">
        <v>-4770849</v>
      </c>
    </row>
    <row r="872" spans="1:67" x14ac:dyDescent="0.2">
      <c r="A872" s="57" t="s">
        <v>22</v>
      </c>
      <c r="B872" s="56" t="s">
        <v>22</v>
      </c>
      <c r="C872" s="56" t="s">
        <v>420</v>
      </c>
      <c r="D872" s="56">
        <v>1989</v>
      </c>
      <c r="E872" s="58">
        <v>313669</v>
      </c>
      <c r="F872" s="58">
        <v>305891</v>
      </c>
      <c r="G872" s="59">
        <v>299771</v>
      </c>
      <c r="H872" s="59">
        <v>13898</v>
      </c>
      <c r="I872" s="60">
        <v>0</v>
      </c>
      <c r="J872" s="58">
        <v>-7778</v>
      </c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2">
        <v>142650</v>
      </c>
      <c r="AB872" s="61"/>
      <c r="AC872" s="61"/>
      <c r="AD872" s="62">
        <v>38114</v>
      </c>
      <c r="AE872" s="61"/>
      <c r="AF872" s="62">
        <v>73300</v>
      </c>
      <c r="AG872" s="61"/>
      <c r="AH872" s="61"/>
      <c r="AI872" s="62">
        <v>45707</v>
      </c>
      <c r="AJ872" s="61"/>
      <c r="AK872" s="61"/>
      <c r="AL872" s="61"/>
      <c r="AM872" s="61"/>
      <c r="AN872" s="61"/>
      <c r="AO872" s="61"/>
      <c r="AP872" s="62">
        <v>2038</v>
      </c>
      <c r="AQ872" s="61"/>
      <c r="AR872" s="61"/>
      <c r="AS872" s="61"/>
      <c r="AT872" s="61"/>
      <c r="AU872" s="61"/>
      <c r="AV872" s="61"/>
      <c r="AW872" s="61"/>
      <c r="AX872" s="61"/>
      <c r="AY872" s="61">
        <v>736</v>
      </c>
      <c r="AZ872" s="61"/>
      <c r="BA872" s="62">
        <v>11124</v>
      </c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2">
        <v>-7778</v>
      </c>
    </row>
    <row r="873" spans="1:67" x14ac:dyDescent="0.2">
      <c r="A873" s="57" t="s">
        <v>22</v>
      </c>
      <c r="B873" s="56" t="s">
        <v>22</v>
      </c>
      <c r="C873" s="56" t="s">
        <v>420</v>
      </c>
      <c r="D873" s="56">
        <v>1990</v>
      </c>
      <c r="E873" s="58">
        <v>352777</v>
      </c>
      <c r="F873" s="58">
        <v>344999</v>
      </c>
      <c r="G873" s="59">
        <v>336264</v>
      </c>
      <c r="H873" s="59">
        <v>16513</v>
      </c>
      <c r="I873" s="60">
        <v>0</v>
      </c>
      <c r="J873" s="58">
        <v>-7778</v>
      </c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2">
        <v>167520</v>
      </c>
      <c r="AB873" s="61"/>
      <c r="AC873" s="61"/>
      <c r="AD873" s="62">
        <v>43098</v>
      </c>
      <c r="AE873" s="61"/>
      <c r="AF873" s="62">
        <v>78984</v>
      </c>
      <c r="AG873" s="61"/>
      <c r="AH873" s="61"/>
      <c r="AI873" s="62">
        <v>46662</v>
      </c>
      <c r="AJ873" s="61"/>
      <c r="AK873" s="61"/>
      <c r="AL873" s="61"/>
      <c r="AM873" s="61"/>
      <c r="AN873" s="61"/>
      <c r="AO873" s="61"/>
      <c r="AP873" s="62">
        <v>2653</v>
      </c>
      <c r="AQ873" s="61"/>
      <c r="AR873" s="62">
        <v>2000</v>
      </c>
      <c r="AS873" s="61"/>
      <c r="AT873" s="61"/>
      <c r="AU873" s="61"/>
      <c r="AV873" s="61"/>
      <c r="AW873" s="61"/>
      <c r="AX873" s="61"/>
      <c r="AY873" s="61">
        <v>736</v>
      </c>
      <c r="AZ873" s="61"/>
      <c r="BA873" s="62">
        <v>11124</v>
      </c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2">
        <v>-7778</v>
      </c>
    </row>
    <row r="874" spans="1:67" x14ac:dyDescent="0.2">
      <c r="A874" s="57" t="s">
        <v>22</v>
      </c>
      <c r="B874" s="56" t="s">
        <v>22</v>
      </c>
      <c r="C874" s="56" t="s">
        <v>420</v>
      </c>
      <c r="D874" s="56">
        <v>1991</v>
      </c>
      <c r="E874" s="58">
        <v>393863</v>
      </c>
      <c r="F874" s="58">
        <v>386085</v>
      </c>
      <c r="G874" s="59">
        <v>376918</v>
      </c>
      <c r="H874" s="59">
        <v>16945</v>
      </c>
      <c r="I874" s="60">
        <v>0</v>
      </c>
      <c r="J874" s="58">
        <v>-7778</v>
      </c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2">
        <v>196955</v>
      </c>
      <c r="AB874" s="61"/>
      <c r="AC874" s="61"/>
      <c r="AD874" s="62">
        <v>48122</v>
      </c>
      <c r="AE874" s="61"/>
      <c r="AF874" s="62">
        <v>82663</v>
      </c>
      <c r="AG874" s="61"/>
      <c r="AH874" s="61"/>
      <c r="AI874" s="62">
        <v>49178</v>
      </c>
      <c r="AJ874" s="61"/>
      <c r="AK874" s="61"/>
      <c r="AL874" s="61"/>
      <c r="AM874" s="61"/>
      <c r="AN874" s="61"/>
      <c r="AO874" s="61"/>
      <c r="AP874" s="62">
        <v>2653</v>
      </c>
      <c r="AQ874" s="61"/>
      <c r="AR874" s="62">
        <v>2432</v>
      </c>
      <c r="AS874" s="61"/>
      <c r="AT874" s="61"/>
      <c r="AU874" s="61"/>
      <c r="AV874" s="61"/>
      <c r="AW874" s="61"/>
      <c r="AX874" s="61"/>
      <c r="AY874" s="61">
        <v>736</v>
      </c>
      <c r="AZ874" s="61"/>
      <c r="BA874" s="62">
        <v>11124</v>
      </c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2">
        <v>-7778</v>
      </c>
    </row>
    <row r="875" spans="1:67" x14ac:dyDescent="0.2">
      <c r="A875" s="57" t="s">
        <v>22</v>
      </c>
      <c r="B875" s="56" t="s">
        <v>22</v>
      </c>
      <c r="C875" s="56" t="s">
        <v>420</v>
      </c>
      <c r="D875" s="56">
        <v>1992</v>
      </c>
      <c r="E875" s="58">
        <v>432787</v>
      </c>
      <c r="F875" s="58">
        <v>425009</v>
      </c>
      <c r="G875" s="59">
        <v>399083</v>
      </c>
      <c r="H875" s="59">
        <v>33704</v>
      </c>
      <c r="I875" s="60">
        <v>0</v>
      </c>
      <c r="J875" s="58">
        <v>-7778</v>
      </c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2">
        <v>211927</v>
      </c>
      <c r="AB875" s="61"/>
      <c r="AC875" s="61"/>
      <c r="AD875" s="62">
        <v>49875</v>
      </c>
      <c r="AE875" s="61"/>
      <c r="AF875" s="62">
        <v>86217</v>
      </c>
      <c r="AG875" s="61"/>
      <c r="AH875" s="61"/>
      <c r="AI875" s="62">
        <v>51064</v>
      </c>
      <c r="AJ875" s="61"/>
      <c r="AK875" s="61"/>
      <c r="AL875" s="61"/>
      <c r="AM875" s="61"/>
      <c r="AN875" s="61"/>
      <c r="AO875" s="61"/>
      <c r="AP875" s="62">
        <v>2998</v>
      </c>
      <c r="AQ875" s="61"/>
      <c r="AR875" s="62">
        <v>2432</v>
      </c>
      <c r="AS875" s="61"/>
      <c r="AT875" s="61"/>
      <c r="AU875" s="61"/>
      <c r="AV875" s="61"/>
      <c r="AW875" s="61"/>
      <c r="AX875" s="61"/>
      <c r="AY875" s="61">
        <v>950</v>
      </c>
      <c r="AZ875" s="61"/>
      <c r="BA875" s="62">
        <v>27324</v>
      </c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2">
        <v>-7778</v>
      </c>
    </row>
    <row r="876" spans="1:67" x14ac:dyDescent="0.2">
      <c r="A876" s="57" t="s">
        <v>22</v>
      </c>
      <c r="B876" s="56" t="s">
        <v>22</v>
      </c>
      <c r="C876" s="56" t="s">
        <v>420</v>
      </c>
      <c r="D876" s="56">
        <v>1993</v>
      </c>
      <c r="E876" s="58">
        <v>445825</v>
      </c>
      <c r="F876" s="58">
        <v>438047</v>
      </c>
      <c r="G876" s="59">
        <v>423245</v>
      </c>
      <c r="H876" s="59">
        <v>22580</v>
      </c>
      <c r="I876" s="60">
        <v>0</v>
      </c>
      <c r="J876" s="58">
        <v>-7778</v>
      </c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2">
        <v>229356</v>
      </c>
      <c r="AB876" s="61"/>
      <c r="AC876" s="61"/>
      <c r="AD876" s="62">
        <v>53709</v>
      </c>
      <c r="AE876" s="61"/>
      <c r="AF876" s="62">
        <v>87365</v>
      </c>
      <c r="AG876" s="61"/>
      <c r="AH876" s="61"/>
      <c r="AI876" s="62">
        <v>52815</v>
      </c>
      <c r="AJ876" s="61"/>
      <c r="AK876" s="61"/>
      <c r="AL876" s="61"/>
      <c r="AM876" s="61"/>
      <c r="AN876" s="61"/>
      <c r="AO876" s="61"/>
      <c r="AP876" s="62">
        <v>2998</v>
      </c>
      <c r="AQ876" s="61"/>
      <c r="AR876" s="62">
        <v>2432</v>
      </c>
      <c r="AS876" s="61"/>
      <c r="AT876" s="61"/>
      <c r="AU876" s="61"/>
      <c r="AV876" s="61"/>
      <c r="AW876" s="61"/>
      <c r="AX876" s="61"/>
      <c r="AY876" s="61">
        <v>950</v>
      </c>
      <c r="AZ876" s="61"/>
      <c r="BA876" s="62">
        <v>16200</v>
      </c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2">
        <v>-7778</v>
      </c>
    </row>
    <row r="877" spans="1:67" x14ac:dyDescent="0.2">
      <c r="A877" s="57" t="s">
        <v>22</v>
      </c>
      <c r="B877" s="56" t="s">
        <v>22</v>
      </c>
      <c r="C877" s="56" t="s">
        <v>420</v>
      </c>
      <c r="D877" s="56">
        <v>1994</v>
      </c>
      <c r="E877" s="58">
        <v>386249</v>
      </c>
      <c r="F877" s="58">
        <v>313494</v>
      </c>
      <c r="G877" s="59">
        <v>359348</v>
      </c>
      <c r="H877" s="59">
        <v>26901</v>
      </c>
      <c r="I877" s="60">
        <v>0</v>
      </c>
      <c r="J877" s="58">
        <v>-72755</v>
      </c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2">
        <v>156411</v>
      </c>
      <c r="AB877" s="61"/>
      <c r="AC877" s="61"/>
      <c r="AD877" s="62">
        <v>56443</v>
      </c>
      <c r="AE877" s="61"/>
      <c r="AF877" s="62">
        <v>91765</v>
      </c>
      <c r="AG877" s="61"/>
      <c r="AH877" s="61"/>
      <c r="AI877" s="62">
        <v>54729</v>
      </c>
      <c r="AJ877" s="61"/>
      <c r="AK877" s="61"/>
      <c r="AL877" s="61"/>
      <c r="AM877" s="61"/>
      <c r="AN877" s="61"/>
      <c r="AO877" s="61"/>
      <c r="AP877" s="62">
        <v>2998</v>
      </c>
      <c r="AQ877" s="61"/>
      <c r="AR877" s="62">
        <v>5815</v>
      </c>
      <c r="AS877" s="61"/>
      <c r="AT877" s="61"/>
      <c r="AU877" s="61"/>
      <c r="AV877" s="61"/>
      <c r="AW877" s="61"/>
      <c r="AX877" s="61"/>
      <c r="AY877" s="62">
        <v>1888</v>
      </c>
      <c r="AZ877" s="61"/>
      <c r="BA877" s="62">
        <v>16200</v>
      </c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2">
        <v>-72755</v>
      </c>
    </row>
    <row r="878" spans="1:67" x14ac:dyDescent="0.2">
      <c r="A878" s="57" t="s">
        <v>22</v>
      </c>
      <c r="B878" s="56" t="s">
        <v>22</v>
      </c>
      <c r="C878" s="56" t="s">
        <v>420</v>
      </c>
      <c r="D878" s="56">
        <v>1995</v>
      </c>
      <c r="E878" s="58">
        <v>400696</v>
      </c>
      <c r="F878" s="58">
        <v>326686</v>
      </c>
      <c r="G878" s="59">
        <v>373346</v>
      </c>
      <c r="H878" s="59">
        <v>27350</v>
      </c>
      <c r="I878" s="60">
        <v>0</v>
      </c>
      <c r="J878" s="58">
        <v>-74010</v>
      </c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2">
        <v>168719</v>
      </c>
      <c r="AB878" s="61"/>
      <c r="AC878" s="61"/>
      <c r="AD878" s="62">
        <v>58133</v>
      </c>
      <c r="AE878" s="61"/>
      <c r="AF878" s="62">
        <v>91765</v>
      </c>
      <c r="AG878" s="61"/>
      <c r="AH878" s="61"/>
      <c r="AI878" s="62">
        <v>54729</v>
      </c>
      <c r="AJ878" s="61"/>
      <c r="AK878" s="61"/>
      <c r="AL878" s="61"/>
      <c r="AM878" s="61"/>
      <c r="AN878" s="61"/>
      <c r="AO878" s="61"/>
      <c r="AP878" s="62">
        <v>2998</v>
      </c>
      <c r="AQ878" s="61"/>
      <c r="AR878" s="62">
        <v>5815</v>
      </c>
      <c r="AS878" s="61"/>
      <c r="AT878" s="61"/>
      <c r="AU878" s="61"/>
      <c r="AV878" s="61"/>
      <c r="AW878" s="61"/>
      <c r="AX878" s="61"/>
      <c r="AY878" s="62">
        <v>2337</v>
      </c>
      <c r="AZ878" s="61"/>
      <c r="BA878" s="62">
        <v>16200</v>
      </c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2">
        <v>-74010</v>
      </c>
    </row>
    <row r="879" spans="1:67" x14ac:dyDescent="0.2">
      <c r="A879" s="57" t="s">
        <v>22</v>
      </c>
      <c r="B879" s="56" t="s">
        <v>22</v>
      </c>
      <c r="C879" s="56" t="s">
        <v>420</v>
      </c>
      <c r="D879" s="56">
        <v>1996</v>
      </c>
      <c r="E879" s="58">
        <v>424165</v>
      </c>
      <c r="F879" s="58">
        <v>349524</v>
      </c>
      <c r="G879" s="59">
        <v>396688</v>
      </c>
      <c r="H879" s="59">
        <v>27477</v>
      </c>
      <c r="I879" s="60">
        <v>0</v>
      </c>
      <c r="J879" s="58">
        <v>-74641</v>
      </c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2">
        <v>188989</v>
      </c>
      <c r="AB879" s="61"/>
      <c r="AC879" s="61"/>
      <c r="AD879" s="62">
        <v>59432</v>
      </c>
      <c r="AE879" s="61"/>
      <c r="AF879" s="62">
        <v>91765</v>
      </c>
      <c r="AG879" s="61"/>
      <c r="AH879" s="61"/>
      <c r="AI879" s="62">
        <v>56502</v>
      </c>
      <c r="AJ879" s="61"/>
      <c r="AK879" s="61"/>
      <c r="AL879" s="61"/>
      <c r="AM879" s="61"/>
      <c r="AN879" s="61"/>
      <c r="AO879" s="61"/>
      <c r="AP879" s="62">
        <v>2998</v>
      </c>
      <c r="AQ879" s="61"/>
      <c r="AR879" s="62">
        <v>5815</v>
      </c>
      <c r="AS879" s="61"/>
      <c r="AT879" s="61"/>
      <c r="AU879" s="61"/>
      <c r="AV879" s="61"/>
      <c r="AW879" s="61"/>
      <c r="AX879" s="61"/>
      <c r="AY879" s="62">
        <v>2464</v>
      </c>
      <c r="AZ879" s="61"/>
      <c r="BA879" s="62">
        <v>16200</v>
      </c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2">
        <v>-74641</v>
      </c>
    </row>
    <row r="880" spans="1:67" x14ac:dyDescent="0.2">
      <c r="A880" s="57" t="s">
        <v>22</v>
      </c>
      <c r="B880" s="56" t="s">
        <v>22</v>
      </c>
      <c r="C880" s="56" t="s">
        <v>420</v>
      </c>
      <c r="D880" s="56">
        <v>1997</v>
      </c>
      <c r="E880" s="58">
        <v>444307</v>
      </c>
      <c r="F880" s="58">
        <v>368412</v>
      </c>
      <c r="G880" s="59">
        <v>415316</v>
      </c>
      <c r="H880" s="59">
        <v>28991</v>
      </c>
      <c r="I880" s="60">
        <v>0</v>
      </c>
      <c r="J880" s="58">
        <v>-75895</v>
      </c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2">
        <v>205055</v>
      </c>
      <c r="AB880" s="61"/>
      <c r="AC880" s="61"/>
      <c r="AD880" s="62">
        <v>60914</v>
      </c>
      <c r="AE880" s="61"/>
      <c r="AF880" s="62">
        <v>92845</v>
      </c>
      <c r="AG880" s="61"/>
      <c r="AH880" s="61"/>
      <c r="AI880" s="62">
        <v>56502</v>
      </c>
      <c r="AJ880" s="61"/>
      <c r="AK880" s="61"/>
      <c r="AL880" s="61"/>
      <c r="AM880" s="61"/>
      <c r="AN880" s="61"/>
      <c r="AO880" s="61"/>
      <c r="AP880" s="62">
        <v>2998</v>
      </c>
      <c r="AQ880" s="61"/>
      <c r="AR880" s="62">
        <v>5815</v>
      </c>
      <c r="AS880" s="61"/>
      <c r="AT880" s="61"/>
      <c r="AU880" s="61"/>
      <c r="AV880" s="61"/>
      <c r="AW880" s="61"/>
      <c r="AX880" s="61"/>
      <c r="AY880" s="62">
        <v>3978</v>
      </c>
      <c r="AZ880" s="61"/>
      <c r="BA880" s="62">
        <v>16200</v>
      </c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2">
        <v>-75895</v>
      </c>
    </row>
    <row r="881" spans="1:67" x14ac:dyDescent="0.2">
      <c r="A881" s="57" t="s">
        <v>22</v>
      </c>
      <c r="B881" s="56" t="s">
        <v>22</v>
      </c>
      <c r="C881" s="56" t="s">
        <v>420</v>
      </c>
      <c r="D881" s="56">
        <v>1998</v>
      </c>
      <c r="E881" s="58">
        <v>461914</v>
      </c>
      <c r="F881" s="58">
        <v>383084</v>
      </c>
      <c r="G881" s="59">
        <v>432392</v>
      </c>
      <c r="H881" s="59">
        <v>29522</v>
      </c>
      <c r="I881" s="60">
        <v>0</v>
      </c>
      <c r="J881" s="58">
        <v>-78830</v>
      </c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2">
        <v>217018</v>
      </c>
      <c r="AB881" s="61"/>
      <c r="AC881" s="61"/>
      <c r="AD881" s="62">
        <v>63825</v>
      </c>
      <c r="AE881" s="61"/>
      <c r="AF881" s="62">
        <v>92845</v>
      </c>
      <c r="AG881" s="61"/>
      <c r="AH881" s="61"/>
      <c r="AI881" s="62">
        <v>58704</v>
      </c>
      <c r="AJ881" s="61"/>
      <c r="AK881" s="61"/>
      <c r="AL881" s="61"/>
      <c r="AM881" s="61"/>
      <c r="AN881" s="61"/>
      <c r="AO881" s="61"/>
      <c r="AP881" s="62">
        <v>2998</v>
      </c>
      <c r="AQ881" s="61"/>
      <c r="AR881" s="62">
        <v>5815</v>
      </c>
      <c r="AS881" s="61"/>
      <c r="AT881" s="61"/>
      <c r="AU881" s="61"/>
      <c r="AV881" s="61"/>
      <c r="AW881" s="61"/>
      <c r="AX881" s="61"/>
      <c r="AY881" s="62">
        <v>4509</v>
      </c>
      <c r="AZ881" s="61"/>
      <c r="BA881" s="62">
        <v>16200</v>
      </c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2">
        <v>-78830</v>
      </c>
    </row>
    <row r="882" spans="1:67" x14ac:dyDescent="0.2">
      <c r="A882" s="57" t="s">
        <v>22</v>
      </c>
      <c r="B882" s="56" t="s">
        <v>22</v>
      </c>
      <c r="C882" s="56" t="s">
        <v>421</v>
      </c>
      <c r="D882" s="56">
        <v>1989</v>
      </c>
      <c r="E882" s="58">
        <v>108685</v>
      </c>
      <c r="F882" s="58">
        <v>108556</v>
      </c>
      <c r="G882" s="59">
        <v>108685</v>
      </c>
      <c r="H882" s="59">
        <v>0</v>
      </c>
      <c r="I882" s="60">
        <v>0</v>
      </c>
      <c r="J882" s="58">
        <v>-129</v>
      </c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2">
        <v>46721</v>
      </c>
      <c r="AB882" s="61"/>
      <c r="AC882" s="61"/>
      <c r="AD882" s="62">
        <v>11676</v>
      </c>
      <c r="AE882" s="61"/>
      <c r="AF882" s="62">
        <v>34097</v>
      </c>
      <c r="AG882" s="61"/>
      <c r="AH882" s="61"/>
      <c r="AI882" s="62">
        <v>16191</v>
      </c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>
        <v>-129</v>
      </c>
    </row>
    <row r="883" spans="1:67" x14ac:dyDescent="0.2">
      <c r="A883" s="57" t="s">
        <v>22</v>
      </c>
      <c r="B883" s="56" t="s">
        <v>22</v>
      </c>
      <c r="C883" s="56" t="s">
        <v>421</v>
      </c>
      <c r="D883" s="56">
        <v>1990</v>
      </c>
      <c r="E883" s="58">
        <v>120164</v>
      </c>
      <c r="F883" s="58">
        <v>120035</v>
      </c>
      <c r="G883" s="59">
        <v>120164</v>
      </c>
      <c r="H883" s="59">
        <v>0</v>
      </c>
      <c r="I883" s="60">
        <v>0</v>
      </c>
      <c r="J883" s="58">
        <v>-129</v>
      </c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2">
        <v>48385</v>
      </c>
      <c r="AB883" s="61"/>
      <c r="AC883" s="61"/>
      <c r="AD883" s="62">
        <v>13691</v>
      </c>
      <c r="AE883" s="61"/>
      <c r="AF883" s="62">
        <v>38517</v>
      </c>
      <c r="AG883" s="61"/>
      <c r="AH883" s="61"/>
      <c r="AI883" s="62">
        <v>19571</v>
      </c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>
        <v>-129</v>
      </c>
    </row>
    <row r="884" spans="1:67" x14ac:dyDescent="0.2">
      <c r="A884" s="57" t="s">
        <v>22</v>
      </c>
      <c r="B884" s="56" t="s">
        <v>22</v>
      </c>
      <c r="C884" s="56" t="s">
        <v>421</v>
      </c>
      <c r="D884" s="56">
        <v>1991</v>
      </c>
      <c r="E884" s="58">
        <v>123470</v>
      </c>
      <c r="F884" s="58">
        <v>123341</v>
      </c>
      <c r="G884" s="59">
        <v>123470</v>
      </c>
      <c r="H884" s="59">
        <v>0</v>
      </c>
      <c r="I884" s="60">
        <v>0</v>
      </c>
      <c r="J884" s="58">
        <v>-129</v>
      </c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2">
        <v>49371</v>
      </c>
      <c r="AB884" s="61"/>
      <c r="AC884" s="61"/>
      <c r="AD884" s="62">
        <v>15382</v>
      </c>
      <c r="AE884" s="61"/>
      <c r="AF884" s="62">
        <v>38517</v>
      </c>
      <c r="AG884" s="61"/>
      <c r="AH884" s="61"/>
      <c r="AI884" s="62">
        <v>20200</v>
      </c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>
        <v>-129</v>
      </c>
    </row>
    <row r="885" spans="1:67" x14ac:dyDescent="0.2">
      <c r="A885" s="57" t="s">
        <v>22</v>
      </c>
      <c r="B885" s="56" t="s">
        <v>22</v>
      </c>
      <c r="C885" s="56" t="s">
        <v>421</v>
      </c>
      <c r="D885" s="56">
        <v>1992</v>
      </c>
      <c r="E885" s="58">
        <v>127111</v>
      </c>
      <c r="F885" s="58">
        <v>126982</v>
      </c>
      <c r="G885" s="59">
        <v>127111</v>
      </c>
      <c r="H885" s="59">
        <v>0</v>
      </c>
      <c r="I885" s="60">
        <v>0</v>
      </c>
      <c r="J885" s="58">
        <v>-129</v>
      </c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2">
        <v>49759</v>
      </c>
      <c r="AB885" s="61"/>
      <c r="AC885" s="61"/>
      <c r="AD885" s="62">
        <v>15874</v>
      </c>
      <c r="AE885" s="61"/>
      <c r="AF885" s="62">
        <v>40577</v>
      </c>
      <c r="AG885" s="61"/>
      <c r="AH885" s="61"/>
      <c r="AI885" s="62">
        <v>20901</v>
      </c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>
        <v>-129</v>
      </c>
    </row>
    <row r="886" spans="1:67" x14ac:dyDescent="0.2">
      <c r="A886" s="57" t="s">
        <v>22</v>
      </c>
      <c r="B886" s="56" t="s">
        <v>22</v>
      </c>
      <c r="C886" s="56" t="s">
        <v>421</v>
      </c>
      <c r="D886" s="56">
        <v>1993</v>
      </c>
      <c r="E886" s="58">
        <v>128461</v>
      </c>
      <c r="F886" s="58">
        <v>128332</v>
      </c>
      <c r="G886" s="59">
        <v>128461</v>
      </c>
      <c r="H886" s="59">
        <v>0</v>
      </c>
      <c r="I886" s="60">
        <v>0</v>
      </c>
      <c r="J886" s="58">
        <v>-129</v>
      </c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2">
        <v>49759</v>
      </c>
      <c r="AB886" s="61"/>
      <c r="AC886" s="61"/>
      <c r="AD886" s="62">
        <v>17224</v>
      </c>
      <c r="AE886" s="61"/>
      <c r="AF886" s="62">
        <v>40577</v>
      </c>
      <c r="AG886" s="61"/>
      <c r="AH886" s="61"/>
      <c r="AI886" s="62">
        <v>20901</v>
      </c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>
        <v>-129</v>
      </c>
    </row>
    <row r="887" spans="1:67" x14ac:dyDescent="0.2">
      <c r="A887" s="57" t="s">
        <v>22</v>
      </c>
      <c r="B887" s="56" t="s">
        <v>22</v>
      </c>
      <c r="C887" s="56" t="s">
        <v>421</v>
      </c>
      <c r="D887" s="56">
        <v>1994</v>
      </c>
      <c r="E887" s="58">
        <v>142295</v>
      </c>
      <c r="F887" s="58">
        <v>136215</v>
      </c>
      <c r="G887" s="59">
        <v>142295</v>
      </c>
      <c r="H887" s="59">
        <v>0</v>
      </c>
      <c r="I887" s="60">
        <v>0</v>
      </c>
      <c r="J887" s="58">
        <v>-6080</v>
      </c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2">
        <v>62187</v>
      </c>
      <c r="AB887" s="61"/>
      <c r="AC887" s="61"/>
      <c r="AD887" s="62">
        <v>18330</v>
      </c>
      <c r="AE887" s="61"/>
      <c r="AF887" s="62">
        <v>40577</v>
      </c>
      <c r="AG887" s="61"/>
      <c r="AH887" s="61"/>
      <c r="AI887" s="62">
        <v>21201</v>
      </c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2">
        <v>-6080</v>
      </c>
    </row>
    <row r="888" spans="1:67" x14ac:dyDescent="0.2">
      <c r="A888" s="57" t="s">
        <v>22</v>
      </c>
      <c r="B888" s="56" t="s">
        <v>22</v>
      </c>
      <c r="C888" s="56" t="s">
        <v>421</v>
      </c>
      <c r="D888" s="56">
        <v>1995</v>
      </c>
      <c r="E888" s="58">
        <v>160733</v>
      </c>
      <c r="F888" s="58">
        <v>154653</v>
      </c>
      <c r="G888" s="59">
        <v>160733</v>
      </c>
      <c r="H888" s="59">
        <v>0</v>
      </c>
      <c r="I888" s="60">
        <v>0</v>
      </c>
      <c r="J888" s="58">
        <v>-6080</v>
      </c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2">
        <v>78571</v>
      </c>
      <c r="AB888" s="61"/>
      <c r="AC888" s="61"/>
      <c r="AD888" s="62">
        <v>19536</v>
      </c>
      <c r="AE888" s="61"/>
      <c r="AF888" s="62">
        <v>40577</v>
      </c>
      <c r="AG888" s="61"/>
      <c r="AH888" s="61"/>
      <c r="AI888" s="62">
        <v>22049</v>
      </c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2">
        <v>-6080</v>
      </c>
    </row>
    <row r="889" spans="1:67" x14ac:dyDescent="0.2">
      <c r="A889" s="57" t="s">
        <v>22</v>
      </c>
      <c r="B889" s="56" t="s">
        <v>22</v>
      </c>
      <c r="C889" s="56" t="s">
        <v>421</v>
      </c>
      <c r="D889" s="56">
        <v>1996</v>
      </c>
      <c r="E889" s="58">
        <v>183576</v>
      </c>
      <c r="F889" s="58">
        <v>177496</v>
      </c>
      <c r="G889" s="59">
        <v>183576</v>
      </c>
      <c r="H889" s="59">
        <v>0</v>
      </c>
      <c r="I889" s="60">
        <v>0</v>
      </c>
      <c r="J889" s="58">
        <v>-6080</v>
      </c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2">
        <v>101414</v>
      </c>
      <c r="AB889" s="61"/>
      <c r="AC889" s="61"/>
      <c r="AD889" s="62">
        <v>19536</v>
      </c>
      <c r="AE889" s="61"/>
      <c r="AF889" s="62">
        <v>40577</v>
      </c>
      <c r="AG889" s="61"/>
      <c r="AH889" s="61"/>
      <c r="AI889" s="62">
        <v>22049</v>
      </c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2">
        <v>-6080</v>
      </c>
    </row>
    <row r="890" spans="1:67" x14ac:dyDescent="0.2">
      <c r="A890" s="57" t="s">
        <v>22</v>
      </c>
      <c r="B890" s="56" t="s">
        <v>22</v>
      </c>
      <c r="C890" s="56" t="s">
        <v>421</v>
      </c>
      <c r="D890" s="56">
        <v>1997</v>
      </c>
      <c r="E890" s="58">
        <v>202976</v>
      </c>
      <c r="F890" s="58">
        <v>196896</v>
      </c>
      <c r="G890" s="59">
        <v>202976</v>
      </c>
      <c r="H890" s="59">
        <v>0</v>
      </c>
      <c r="I890" s="60">
        <v>0</v>
      </c>
      <c r="J890" s="58">
        <v>-6080</v>
      </c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2">
        <v>120814</v>
      </c>
      <c r="AB890" s="61"/>
      <c r="AC890" s="61"/>
      <c r="AD890" s="62">
        <v>19536</v>
      </c>
      <c r="AE890" s="61"/>
      <c r="AF890" s="62">
        <v>40577</v>
      </c>
      <c r="AG890" s="61"/>
      <c r="AH890" s="61"/>
      <c r="AI890" s="62">
        <v>22049</v>
      </c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2">
        <v>-6080</v>
      </c>
    </row>
    <row r="891" spans="1:67" x14ac:dyDescent="0.2">
      <c r="A891" s="57" t="s">
        <v>22</v>
      </c>
      <c r="B891" s="56" t="s">
        <v>22</v>
      </c>
      <c r="C891" s="56" t="s">
        <v>421</v>
      </c>
      <c r="D891" s="56">
        <v>1998</v>
      </c>
      <c r="E891" s="58">
        <v>230268</v>
      </c>
      <c r="F891" s="58">
        <v>224188</v>
      </c>
      <c r="G891" s="59">
        <v>230268</v>
      </c>
      <c r="H891" s="59">
        <v>0</v>
      </c>
      <c r="I891" s="60">
        <v>0</v>
      </c>
      <c r="J891" s="58">
        <v>-6080</v>
      </c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2">
        <v>147873</v>
      </c>
      <c r="AB891" s="61"/>
      <c r="AC891" s="61"/>
      <c r="AD891" s="62">
        <v>19769</v>
      </c>
      <c r="AE891" s="61"/>
      <c r="AF891" s="62">
        <v>40577</v>
      </c>
      <c r="AG891" s="61"/>
      <c r="AH891" s="61"/>
      <c r="AI891" s="62">
        <v>22049</v>
      </c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2">
        <v>-6080</v>
      </c>
    </row>
    <row r="892" spans="1:67" x14ac:dyDescent="0.2">
      <c r="A892" s="57" t="s">
        <v>22</v>
      </c>
      <c r="B892" s="56" t="s">
        <v>22</v>
      </c>
      <c r="C892" s="56" t="s">
        <v>22</v>
      </c>
      <c r="D892" s="56">
        <v>2002</v>
      </c>
      <c r="E892" s="58">
        <v>54126405</v>
      </c>
      <c r="F892" s="58">
        <v>53291647</v>
      </c>
      <c r="G892" s="59">
        <v>49999966</v>
      </c>
      <c r="H892" s="59">
        <v>4126439</v>
      </c>
      <c r="I892" s="60">
        <v>0</v>
      </c>
      <c r="J892" s="58">
        <v>-834758</v>
      </c>
      <c r="K892" s="61"/>
      <c r="L892" s="62">
        <v>349552</v>
      </c>
      <c r="M892" s="61"/>
      <c r="N892" s="61">
        <v>0</v>
      </c>
      <c r="O892" s="62">
        <v>1708711</v>
      </c>
      <c r="P892" s="61"/>
      <c r="Q892" s="61"/>
      <c r="R892" s="61"/>
      <c r="S892" s="61">
        <v>0</v>
      </c>
      <c r="T892" s="61">
        <v>0</v>
      </c>
      <c r="U892" s="61"/>
      <c r="V892" s="62">
        <v>1697625</v>
      </c>
      <c r="W892" s="61"/>
      <c r="X892" s="61">
        <v>0</v>
      </c>
      <c r="Y892" s="62">
        <v>5539213</v>
      </c>
      <c r="Z892" s="62">
        <v>6189479</v>
      </c>
      <c r="AA892" s="61"/>
      <c r="AB892" s="62">
        <v>5026888</v>
      </c>
      <c r="AC892" s="62">
        <v>13000345</v>
      </c>
      <c r="AD892" s="61"/>
      <c r="AE892" s="62">
        <v>10633573</v>
      </c>
      <c r="AF892" s="61"/>
      <c r="AG892" s="62">
        <v>3274157</v>
      </c>
      <c r="AH892" s="62">
        <v>2580423</v>
      </c>
      <c r="AI892" s="61"/>
      <c r="AJ892" s="61">
        <v>0</v>
      </c>
      <c r="AK892" s="61">
        <v>0</v>
      </c>
      <c r="AL892" s="61">
        <v>0</v>
      </c>
      <c r="AM892" s="61">
        <v>0</v>
      </c>
      <c r="AN892" s="61">
        <v>0</v>
      </c>
      <c r="AO892" s="62">
        <v>21798</v>
      </c>
      <c r="AP892" s="61"/>
      <c r="AQ892" s="62">
        <v>325132</v>
      </c>
      <c r="AR892" s="61"/>
      <c r="AS892" s="62">
        <v>644774</v>
      </c>
      <c r="AT892" s="62">
        <v>360038</v>
      </c>
      <c r="AU892" s="62">
        <v>2105962</v>
      </c>
      <c r="AV892" s="61"/>
      <c r="AW892" s="62">
        <v>36199</v>
      </c>
      <c r="AX892" s="62">
        <v>509436</v>
      </c>
      <c r="AY892" s="61"/>
      <c r="AZ892" s="62">
        <v>13413</v>
      </c>
      <c r="BA892" s="61"/>
      <c r="BB892" s="61">
        <v>0</v>
      </c>
      <c r="BC892" s="62">
        <v>102841</v>
      </c>
      <c r="BD892" s="61">
        <v>0</v>
      </c>
      <c r="BE892" s="61"/>
      <c r="BF892" s="61">
        <v>0</v>
      </c>
      <c r="BG892" s="61"/>
      <c r="BH892" s="61">
        <v>0</v>
      </c>
      <c r="BI892" s="61"/>
      <c r="BJ892" s="62">
        <v>6846</v>
      </c>
      <c r="BK892" s="61"/>
      <c r="BL892" s="61">
        <v>0</v>
      </c>
      <c r="BM892" s="61">
        <v>0</v>
      </c>
      <c r="BN892" s="62">
        <v>-834758</v>
      </c>
      <c r="BO892" s="61"/>
    </row>
    <row r="893" spans="1:67" x14ac:dyDescent="0.2">
      <c r="A893" s="57" t="s">
        <v>22</v>
      </c>
      <c r="B893" s="56" t="s">
        <v>22</v>
      </c>
      <c r="C893" s="56" t="s">
        <v>22</v>
      </c>
      <c r="D893" s="56">
        <v>2003</v>
      </c>
      <c r="E893" s="58">
        <v>56596563</v>
      </c>
      <c r="F893" s="58">
        <v>55458373</v>
      </c>
      <c r="G893" s="59">
        <v>52194458</v>
      </c>
      <c r="H893" s="59">
        <v>4402105</v>
      </c>
      <c r="I893" s="60">
        <v>0</v>
      </c>
      <c r="J893" s="58">
        <v>-1138190</v>
      </c>
      <c r="K893" s="61"/>
      <c r="L893" s="62">
        <v>345471</v>
      </c>
      <c r="M893" s="61"/>
      <c r="N893" s="61">
        <v>0</v>
      </c>
      <c r="O893" s="62">
        <v>1708711</v>
      </c>
      <c r="P893" s="61"/>
      <c r="Q893" s="61"/>
      <c r="R893" s="61"/>
      <c r="S893" s="61">
        <v>0</v>
      </c>
      <c r="T893" s="61">
        <v>0</v>
      </c>
      <c r="U893" s="61"/>
      <c r="V893" s="62">
        <v>1697625</v>
      </c>
      <c r="W893" s="61"/>
      <c r="X893" s="61">
        <v>0</v>
      </c>
      <c r="Y893" s="62">
        <v>6100793</v>
      </c>
      <c r="Z893" s="62">
        <v>6956649</v>
      </c>
      <c r="AA893" s="61"/>
      <c r="AB893" s="62">
        <v>5121390</v>
      </c>
      <c r="AC893" s="62">
        <v>13166363</v>
      </c>
      <c r="AD893" s="61"/>
      <c r="AE893" s="62">
        <v>10826010</v>
      </c>
      <c r="AF893" s="61"/>
      <c r="AG893" s="62">
        <v>3455710</v>
      </c>
      <c r="AH893" s="62">
        <v>2815736</v>
      </c>
      <c r="AI893" s="61"/>
      <c r="AJ893" s="61">
        <v>0</v>
      </c>
      <c r="AK893" s="61">
        <v>0</v>
      </c>
      <c r="AL893" s="61">
        <v>0</v>
      </c>
      <c r="AM893" s="61">
        <v>0</v>
      </c>
      <c r="AN893" s="62">
        <v>58034</v>
      </c>
      <c r="AO893" s="62">
        <v>21798</v>
      </c>
      <c r="AP893" s="61"/>
      <c r="AQ893" s="62">
        <v>325132</v>
      </c>
      <c r="AR893" s="61"/>
      <c r="AS893" s="62">
        <v>691060</v>
      </c>
      <c r="AT893" s="62">
        <v>368100</v>
      </c>
      <c r="AU893" s="62">
        <v>2065571</v>
      </c>
      <c r="AV893" s="61"/>
      <c r="AW893" s="62">
        <v>36199</v>
      </c>
      <c r="AX893" s="62">
        <v>528545</v>
      </c>
      <c r="AY893" s="61"/>
      <c r="AZ893" s="62">
        <v>13413</v>
      </c>
      <c r="BA893" s="61"/>
      <c r="BB893" s="61">
        <v>0</v>
      </c>
      <c r="BC893" s="62">
        <v>103582</v>
      </c>
      <c r="BD893" s="61">
        <v>0</v>
      </c>
      <c r="BE893" s="61"/>
      <c r="BF893" s="61">
        <v>0</v>
      </c>
      <c r="BG893" s="61"/>
      <c r="BH893" s="61">
        <v>0</v>
      </c>
      <c r="BI893" s="61"/>
      <c r="BJ893" s="62">
        <v>190671</v>
      </c>
      <c r="BK893" s="61"/>
      <c r="BL893" s="61">
        <v>0</v>
      </c>
      <c r="BM893" s="61">
        <v>0</v>
      </c>
      <c r="BN893" s="62">
        <v>-1138190</v>
      </c>
      <c r="BO893" s="61"/>
    </row>
    <row r="894" spans="1:67" x14ac:dyDescent="0.2">
      <c r="A894" s="57" t="s">
        <v>22</v>
      </c>
      <c r="B894" s="56" t="s">
        <v>22</v>
      </c>
      <c r="C894" s="56" t="s">
        <v>22</v>
      </c>
      <c r="D894" s="56">
        <v>2004</v>
      </c>
      <c r="E894" s="58">
        <v>59636463</v>
      </c>
      <c r="F894" s="58">
        <v>58005912</v>
      </c>
      <c r="G894" s="59">
        <v>54891144</v>
      </c>
      <c r="H894" s="59">
        <v>4745319</v>
      </c>
      <c r="I894" s="60">
        <v>0</v>
      </c>
      <c r="J894" s="58">
        <v>-1630551</v>
      </c>
      <c r="K894" s="61"/>
      <c r="L894" s="62">
        <v>340120</v>
      </c>
      <c r="M894" s="61"/>
      <c r="N894" s="61">
        <v>0</v>
      </c>
      <c r="O894" s="62">
        <v>1708711</v>
      </c>
      <c r="P894" s="61"/>
      <c r="Q894" s="61"/>
      <c r="R894" s="61"/>
      <c r="S894" s="61">
        <v>0</v>
      </c>
      <c r="T894" s="61">
        <v>0</v>
      </c>
      <c r="U894" s="61"/>
      <c r="V894" s="62">
        <v>1697625</v>
      </c>
      <c r="W894" s="61"/>
      <c r="X894" s="61">
        <v>0</v>
      </c>
      <c r="Y894" s="62">
        <v>6676667</v>
      </c>
      <c r="Z894" s="62">
        <v>7804550</v>
      </c>
      <c r="AA894" s="61"/>
      <c r="AB894" s="62">
        <v>5224360</v>
      </c>
      <c r="AC894" s="62">
        <v>13457890</v>
      </c>
      <c r="AD894" s="61"/>
      <c r="AE894" s="62">
        <v>11205821</v>
      </c>
      <c r="AF894" s="61"/>
      <c r="AG894" s="62">
        <v>3678254</v>
      </c>
      <c r="AH894" s="62">
        <v>3097146</v>
      </c>
      <c r="AI894" s="61"/>
      <c r="AJ894" s="61">
        <v>0</v>
      </c>
      <c r="AK894" s="61">
        <v>0</v>
      </c>
      <c r="AL894" s="61">
        <v>0</v>
      </c>
      <c r="AM894" s="61">
        <v>0</v>
      </c>
      <c r="AN894" s="62">
        <v>92318</v>
      </c>
      <c r="AO894" s="62">
        <v>21798</v>
      </c>
      <c r="AP894" s="61"/>
      <c r="AQ894" s="62">
        <v>327924</v>
      </c>
      <c r="AR894" s="61"/>
      <c r="AS894" s="62">
        <v>719035</v>
      </c>
      <c r="AT894" s="62">
        <v>389199</v>
      </c>
      <c r="AU894" s="62">
        <v>2288831</v>
      </c>
      <c r="AV894" s="61"/>
      <c r="AW894" s="62">
        <v>36199</v>
      </c>
      <c r="AX894" s="62">
        <v>550050</v>
      </c>
      <c r="AY894" s="61"/>
      <c r="AZ894" s="62">
        <v>13413</v>
      </c>
      <c r="BA894" s="61"/>
      <c r="BB894" s="61">
        <v>0</v>
      </c>
      <c r="BC894" s="62">
        <v>103582</v>
      </c>
      <c r="BD894" s="61">
        <v>0</v>
      </c>
      <c r="BE894" s="61"/>
      <c r="BF894" s="61">
        <v>0</v>
      </c>
      <c r="BG894" s="61"/>
      <c r="BH894" s="61">
        <v>0</v>
      </c>
      <c r="BI894" s="61"/>
      <c r="BJ894" s="62">
        <v>202970</v>
      </c>
      <c r="BK894" s="61"/>
      <c r="BL894" s="61">
        <v>0</v>
      </c>
      <c r="BM894" s="61">
        <v>0</v>
      </c>
      <c r="BN894" s="62">
        <v>-1630551</v>
      </c>
      <c r="BO894" s="61"/>
    </row>
    <row r="895" spans="1:67" x14ac:dyDescent="0.2">
      <c r="A895" s="57" t="s">
        <v>22</v>
      </c>
      <c r="B895" s="56" t="s">
        <v>22</v>
      </c>
      <c r="C895" s="56" t="s">
        <v>22</v>
      </c>
      <c r="D895" s="56">
        <v>2005</v>
      </c>
      <c r="E895" s="58">
        <v>62319395</v>
      </c>
      <c r="F895" s="58">
        <v>60312792</v>
      </c>
      <c r="G895" s="59">
        <v>57396279</v>
      </c>
      <c r="H895" s="59">
        <v>4923116</v>
      </c>
      <c r="I895" s="60">
        <v>0</v>
      </c>
      <c r="J895" s="58">
        <v>-2006603</v>
      </c>
      <c r="K895" s="61"/>
      <c r="L895" s="62">
        <v>340120</v>
      </c>
      <c r="M895" s="61"/>
      <c r="N895" s="61">
        <v>0</v>
      </c>
      <c r="O895" s="62">
        <v>1697947</v>
      </c>
      <c r="P895" s="61"/>
      <c r="Q895" s="61"/>
      <c r="R895" s="61"/>
      <c r="S895" s="61">
        <v>0</v>
      </c>
      <c r="T895" s="61">
        <v>0</v>
      </c>
      <c r="U895" s="61"/>
      <c r="V895" s="62">
        <v>1745896</v>
      </c>
      <c r="W895" s="61"/>
      <c r="X895" s="61">
        <v>0</v>
      </c>
      <c r="Y895" s="62">
        <v>7198573</v>
      </c>
      <c r="Z895" s="62">
        <v>8384480</v>
      </c>
      <c r="AA895" s="61"/>
      <c r="AB895" s="62">
        <v>5388348</v>
      </c>
      <c r="AC895" s="62">
        <v>13845406</v>
      </c>
      <c r="AD895" s="61"/>
      <c r="AE895" s="62">
        <v>11673544</v>
      </c>
      <c r="AF895" s="61"/>
      <c r="AG895" s="62">
        <v>3893452</v>
      </c>
      <c r="AH895" s="62">
        <v>3228513</v>
      </c>
      <c r="AI895" s="61"/>
      <c r="AJ895" s="61">
        <v>0</v>
      </c>
      <c r="AK895" s="61">
        <v>0</v>
      </c>
      <c r="AL895" s="61">
        <v>0</v>
      </c>
      <c r="AM895" s="61">
        <v>0</v>
      </c>
      <c r="AN895" s="62">
        <v>135382</v>
      </c>
      <c r="AO895" s="62">
        <v>21798</v>
      </c>
      <c r="AP895" s="61"/>
      <c r="AQ895" s="62">
        <v>330118</v>
      </c>
      <c r="AR895" s="61"/>
      <c r="AS895" s="62">
        <v>739479</v>
      </c>
      <c r="AT895" s="62">
        <v>406575</v>
      </c>
      <c r="AU895" s="62">
        <v>2241192</v>
      </c>
      <c r="AV895" s="61"/>
      <c r="AW895" s="62">
        <v>36199</v>
      </c>
      <c r="AX895" s="62">
        <v>589564</v>
      </c>
      <c r="AY895" s="61"/>
      <c r="AZ895" s="62">
        <v>13413</v>
      </c>
      <c r="BA895" s="61"/>
      <c r="BB895" s="61">
        <v>0</v>
      </c>
      <c r="BC895" s="62">
        <v>106166</v>
      </c>
      <c r="BD895" s="61">
        <v>0</v>
      </c>
      <c r="BE895" s="61"/>
      <c r="BF895" s="62">
        <v>83029</v>
      </c>
      <c r="BG895" s="61"/>
      <c r="BH895" s="62">
        <v>15868</v>
      </c>
      <c r="BI895" s="61"/>
      <c r="BJ895" s="62">
        <v>204333</v>
      </c>
      <c r="BK895" s="61"/>
      <c r="BL895" s="61">
        <v>0</v>
      </c>
      <c r="BM895" s="61">
        <v>0</v>
      </c>
      <c r="BN895" s="62">
        <v>-2006603</v>
      </c>
      <c r="BO895" s="61"/>
    </row>
    <row r="896" spans="1:67" x14ac:dyDescent="0.2">
      <c r="A896" s="57" t="s">
        <v>22</v>
      </c>
      <c r="B896" s="56" t="s">
        <v>22</v>
      </c>
      <c r="C896" s="56" t="s">
        <v>22</v>
      </c>
      <c r="D896" s="56">
        <v>2006</v>
      </c>
      <c r="E896" s="58">
        <v>65004832</v>
      </c>
      <c r="F896" s="58">
        <v>62593542</v>
      </c>
      <c r="G896" s="59">
        <v>59936091</v>
      </c>
      <c r="H896" s="59">
        <v>5068741</v>
      </c>
      <c r="I896" s="60">
        <v>0</v>
      </c>
      <c r="J896" s="58">
        <v>-2411290</v>
      </c>
      <c r="K896" s="61"/>
      <c r="L896" s="62">
        <v>340120</v>
      </c>
      <c r="M896" s="61"/>
      <c r="N896" s="61">
        <v>0</v>
      </c>
      <c r="O896" s="62">
        <v>1697947</v>
      </c>
      <c r="P896" s="61"/>
      <c r="Q896" s="61"/>
      <c r="R896" s="61"/>
      <c r="S896" s="61">
        <v>0</v>
      </c>
      <c r="T896" s="61">
        <v>0</v>
      </c>
      <c r="U896" s="61"/>
      <c r="V896" s="62">
        <v>1745896</v>
      </c>
      <c r="W896" s="61"/>
      <c r="X896" s="61">
        <v>0</v>
      </c>
      <c r="Y896" s="62">
        <v>7867167</v>
      </c>
      <c r="Z896" s="62">
        <v>8981948</v>
      </c>
      <c r="AA896" s="61"/>
      <c r="AB896" s="62">
        <v>5513666</v>
      </c>
      <c r="AC896" s="62">
        <v>14122014</v>
      </c>
      <c r="AD896" s="61"/>
      <c r="AE896" s="62">
        <v>12274284</v>
      </c>
      <c r="AF896" s="61"/>
      <c r="AG896" s="62">
        <v>4135467</v>
      </c>
      <c r="AH896" s="62">
        <v>3257582</v>
      </c>
      <c r="AI896" s="61"/>
      <c r="AJ896" s="61">
        <v>0</v>
      </c>
      <c r="AK896" s="61">
        <v>0</v>
      </c>
      <c r="AL896" s="61">
        <v>0</v>
      </c>
      <c r="AM896" s="61">
        <v>0</v>
      </c>
      <c r="AN896" s="62">
        <v>186359</v>
      </c>
      <c r="AO896" s="62">
        <v>21798</v>
      </c>
      <c r="AP896" s="61"/>
      <c r="AQ896" s="62">
        <v>331792</v>
      </c>
      <c r="AR896" s="61"/>
      <c r="AS896" s="62">
        <v>766734</v>
      </c>
      <c r="AT896" s="62">
        <v>417671</v>
      </c>
      <c r="AU896" s="62">
        <v>2164275</v>
      </c>
      <c r="AV896" s="61"/>
      <c r="AW896" s="62">
        <v>36199</v>
      </c>
      <c r="AX896" s="62">
        <v>613367</v>
      </c>
      <c r="AY896" s="61"/>
      <c r="AZ896" s="62">
        <v>13413</v>
      </c>
      <c r="BA896" s="61"/>
      <c r="BB896" s="61">
        <v>0</v>
      </c>
      <c r="BC896" s="62">
        <v>106166</v>
      </c>
      <c r="BD896" s="61">
        <v>0</v>
      </c>
      <c r="BE896" s="61"/>
      <c r="BF896" s="62">
        <v>76841</v>
      </c>
      <c r="BG896" s="61"/>
      <c r="BH896" s="62">
        <v>127702</v>
      </c>
      <c r="BI896" s="61"/>
      <c r="BJ896" s="62">
        <v>206424</v>
      </c>
      <c r="BK896" s="61"/>
      <c r="BL896" s="61">
        <v>0</v>
      </c>
      <c r="BM896" s="61">
        <v>0</v>
      </c>
      <c r="BN896" s="62">
        <v>-2411290</v>
      </c>
      <c r="BO896" s="61"/>
    </row>
    <row r="897" spans="1:67" x14ac:dyDescent="0.2">
      <c r="A897" s="57" t="s">
        <v>22</v>
      </c>
      <c r="B897" s="56" t="s">
        <v>22</v>
      </c>
      <c r="C897" s="56" t="s">
        <v>22</v>
      </c>
      <c r="D897" s="56">
        <v>2007</v>
      </c>
      <c r="E897" s="58">
        <v>68364811</v>
      </c>
      <c r="F897" s="58">
        <v>65198395</v>
      </c>
      <c r="G897" s="59">
        <v>62871343</v>
      </c>
      <c r="H897" s="59">
        <v>5493468</v>
      </c>
      <c r="I897" s="60">
        <v>0</v>
      </c>
      <c r="J897" s="58">
        <v>-3166416</v>
      </c>
      <c r="K897" s="61"/>
      <c r="L897" s="62">
        <v>334798</v>
      </c>
      <c r="M897" s="61"/>
      <c r="N897" s="61">
        <v>0</v>
      </c>
      <c r="O897" s="62">
        <v>1710355</v>
      </c>
      <c r="P897" s="61"/>
      <c r="Q897" s="61"/>
      <c r="R897" s="61"/>
      <c r="S897" s="61">
        <v>0</v>
      </c>
      <c r="T897" s="61">
        <v>0</v>
      </c>
      <c r="U897" s="61"/>
      <c r="V897" s="62">
        <v>1745896</v>
      </c>
      <c r="W897" s="61"/>
      <c r="X897" s="61">
        <v>0</v>
      </c>
      <c r="Y897" s="62">
        <v>8435198</v>
      </c>
      <c r="Z897" s="62">
        <v>9438738</v>
      </c>
      <c r="AA897" s="61"/>
      <c r="AB897" s="62">
        <v>5666361</v>
      </c>
      <c r="AC897" s="62">
        <v>14627240</v>
      </c>
      <c r="AD897" s="61"/>
      <c r="AE897" s="62">
        <v>13192806</v>
      </c>
      <c r="AF897" s="61"/>
      <c r="AG897" s="62">
        <v>4376000</v>
      </c>
      <c r="AH897" s="62">
        <v>3343951</v>
      </c>
      <c r="AI897" s="61"/>
      <c r="AJ897" s="61">
        <v>0</v>
      </c>
      <c r="AK897" s="61">
        <v>0</v>
      </c>
      <c r="AL897" s="61">
        <v>0</v>
      </c>
      <c r="AM897" s="61">
        <v>0</v>
      </c>
      <c r="AN897" s="62">
        <v>337712</v>
      </c>
      <c r="AO897" s="62">
        <v>21798</v>
      </c>
      <c r="AP897" s="61"/>
      <c r="AQ897" s="62">
        <v>331792</v>
      </c>
      <c r="AR897" s="61"/>
      <c r="AS897" s="62">
        <v>849823</v>
      </c>
      <c r="AT897" s="62">
        <v>426847</v>
      </c>
      <c r="AU897" s="62">
        <v>2256202</v>
      </c>
      <c r="AV897" s="61"/>
      <c r="AW897" s="62">
        <v>36199</v>
      </c>
      <c r="AX897" s="62">
        <v>641152</v>
      </c>
      <c r="AY897" s="61"/>
      <c r="AZ897" s="62">
        <v>13413</v>
      </c>
      <c r="BA897" s="61"/>
      <c r="BB897" s="61">
        <v>0</v>
      </c>
      <c r="BC897" s="62">
        <v>106528</v>
      </c>
      <c r="BD897" s="61">
        <v>0</v>
      </c>
      <c r="BE897" s="61"/>
      <c r="BF897" s="62">
        <v>117417</v>
      </c>
      <c r="BG897" s="61"/>
      <c r="BH897" s="62">
        <v>127702</v>
      </c>
      <c r="BI897" s="61"/>
      <c r="BJ897" s="62">
        <v>226883</v>
      </c>
      <c r="BK897" s="61"/>
      <c r="BL897" s="61">
        <v>0</v>
      </c>
      <c r="BM897" s="61">
        <v>0</v>
      </c>
      <c r="BN897" s="62">
        <v>-3166416</v>
      </c>
      <c r="BO897" s="61"/>
    </row>
    <row r="898" spans="1:67" x14ac:dyDescent="0.2">
      <c r="A898" s="57" t="s">
        <v>22</v>
      </c>
      <c r="B898" s="56" t="s">
        <v>22</v>
      </c>
      <c r="C898" s="56" t="s">
        <v>22</v>
      </c>
      <c r="D898" s="56">
        <v>2008</v>
      </c>
      <c r="E898" s="58">
        <v>73645574</v>
      </c>
      <c r="F898" s="58">
        <v>70067248</v>
      </c>
      <c r="G898" s="59">
        <v>67639205</v>
      </c>
      <c r="H898" s="59">
        <v>6006369</v>
      </c>
      <c r="I898" s="60">
        <v>0</v>
      </c>
      <c r="J898" s="58">
        <v>-3578326</v>
      </c>
      <c r="K898" s="61"/>
      <c r="L898" s="62">
        <v>339324</v>
      </c>
      <c r="M898" s="61"/>
      <c r="N898" s="61">
        <v>0</v>
      </c>
      <c r="O898" s="62">
        <v>1696506</v>
      </c>
      <c r="P898" s="61"/>
      <c r="Q898" s="61"/>
      <c r="R898" s="61"/>
      <c r="S898" s="61">
        <v>0</v>
      </c>
      <c r="T898" s="61">
        <v>0</v>
      </c>
      <c r="U898" s="61"/>
      <c r="V898" s="62">
        <v>1745896</v>
      </c>
      <c r="W898" s="61"/>
      <c r="X898" s="61">
        <v>0</v>
      </c>
      <c r="Y898" s="62">
        <v>9336575</v>
      </c>
      <c r="Z898" s="62">
        <v>11321305</v>
      </c>
      <c r="AA898" s="61"/>
      <c r="AB898" s="62">
        <v>6019452</v>
      </c>
      <c r="AC898" s="62">
        <v>15287819</v>
      </c>
      <c r="AD898" s="61"/>
      <c r="AE898" s="62">
        <v>13870225</v>
      </c>
      <c r="AF898" s="61"/>
      <c r="AG898" s="62">
        <v>4592275</v>
      </c>
      <c r="AH898" s="62">
        <v>3429828</v>
      </c>
      <c r="AI898" s="61"/>
      <c r="AJ898" s="61">
        <v>0</v>
      </c>
      <c r="AK898" s="61">
        <v>0</v>
      </c>
      <c r="AL898" s="61">
        <v>0</v>
      </c>
      <c r="AM898" s="61">
        <v>0</v>
      </c>
      <c r="AN898" s="62">
        <v>389838</v>
      </c>
      <c r="AO898" s="62">
        <v>21798</v>
      </c>
      <c r="AP898" s="61"/>
      <c r="AQ898" s="62">
        <v>331792</v>
      </c>
      <c r="AR898" s="61"/>
      <c r="AS898" s="62">
        <v>883757</v>
      </c>
      <c r="AT898" s="62">
        <v>454162</v>
      </c>
      <c r="AU898" s="62">
        <v>2562271</v>
      </c>
      <c r="AV898" s="61"/>
      <c r="AW898" s="62">
        <v>36199</v>
      </c>
      <c r="AX898" s="62">
        <v>696644</v>
      </c>
      <c r="AY898" s="61"/>
      <c r="AZ898" s="62">
        <v>13413</v>
      </c>
      <c r="BA898" s="61"/>
      <c r="BB898" s="61">
        <v>0</v>
      </c>
      <c r="BC898" s="62">
        <v>106528</v>
      </c>
      <c r="BD898" s="62">
        <v>7842</v>
      </c>
      <c r="BE898" s="61"/>
      <c r="BF898" s="62">
        <v>117417</v>
      </c>
      <c r="BG898" s="61"/>
      <c r="BH898" s="62">
        <v>127702</v>
      </c>
      <c r="BI898" s="61"/>
      <c r="BJ898" s="62">
        <v>257006</v>
      </c>
      <c r="BK898" s="61"/>
      <c r="BL898" s="61">
        <v>0</v>
      </c>
      <c r="BM898" s="61">
        <v>0</v>
      </c>
      <c r="BN898" s="62">
        <v>-3578326</v>
      </c>
      <c r="BO898" s="61"/>
    </row>
    <row r="899" spans="1:67" x14ac:dyDescent="0.2">
      <c r="A899" s="57" t="s">
        <v>22</v>
      </c>
      <c r="B899" s="56" t="s">
        <v>22</v>
      </c>
      <c r="C899" s="56" t="s">
        <v>22</v>
      </c>
      <c r="D899" s="56">
        <v>2009</v>
      </c>
      <c r="E899" s="58">
        <v>77219500</v>
      </c>
      <c r="F899" s="58">
        <v>73394968</v>
      </c>
      <c r="G899" s="59">
        <v>70826852</v>
      </c>
      <c r="H899" s="59">
        <v>6392648</v>
      </c>
      <c r="I899" s="60">
        <v>0</v>
      </c>
      <c r="J899" s="58">
        <v>-3824532</v>
      </c>
      <c r="K899" s="61"/>
      <c r="L899" s="62">
        <v>339324</v>
      </c>
      <c r="M899" s="61"/>
      <c r="N899" s="61">
        <v>0</v>
      </c>
      <c r="O899" s="62">
        <v>1696506</v>
      </c>
      <c r="P899" s="61"/>
      <c r="Q899" s="61"/>
      <c r="R899" s="61"/>
      <c r="S899" s="61">
        <v>0</v>
      </c>
      <c r="T899" s="61">
        <v>0</v>
      </c>
      <c r="U899" s="61"/>
      <c r="V899" s="62">
        <v>1745896</v>
      </c>
      <c r="W899" s="61"/>
      <c r="X899" s="61">
        <v>0</v>
      </c>
      <c r="Y899" s="62">
        <v>10117784</v>
      </c>
      <c r="Z899" s="62">
        <v>12112895</v>
      </c>
      <c r="AA899" s="61"/>
      <c r="AB899" s="62">
        <v>6575145</v>
      </c>
      <c r="AC899" s="62">
        <v>15602665</v>
      </c>
      <c r="AD899" s="61"/>
      <c r="AE899" s="62">
        <v>14376424</v>
      </c>
      <c r="AF899" s="61"/>
      <c r="AG899" s="62">
        <v>4736629</v>
      </c>
      <c r="AH899" s="62">
        <v>3523584</v>
      </c>
      <c r="AI899" s="61"/>
      <c r="AJ899" s="61">
        <v>0</v>
      </c>
      <c r="AK899" s="61">
        <v>0</v>
      </c>
      <c r="AL899" s="61">
        <v>0</v>
      </c>
      <c r="AM899" s="61">
        <v>0</v>
      </c>
      <c r="AN899" s="62">
        <v>463137</v>
      </c>
      <c r="AO899" s="62">
        <v>21798</v>
      </c>
      <c r="AP899" s="61"/>
      <c r="AQ899" s="62">
        <v>359052</v>
      </c>
      <c r="AR899" s="61"/>
      <c r="AS899" s="62">
        <v>949500</v>
      </c>
      <c r="AT899" s="62">
        <v>470604</v>
      </c>
      <c r="AU899" s="62">
        <v>2666584</v>
      </c>
      <c r="AV899" s="61"/>
      <c r="AW899" s="62">
        <v>36199</v>
      </c>
      <c r="AX899" s="62">
        <v>741453</v>
      </c>
      <c r="AY899" s="61"/>
      <c r="AZ899" s="62">
        <v>39170</v>
      </c>
      <c r="BA899" s="61"/>
      <c r="BB899" s="61">
        <v>0</v>
      </c>
      <c r="BC899" s="62">
        <v>106528</v>
      </c>
      <c r="BD899" s="62">
        <v>7842</v>
      </c>
      <c r="BE899" s="61"/>
      <c r="BF899" s="62">
        <v>117417</v>
      </c>
      <c r="BG899" s="61"/>
      <c r="BH899" s="62">
        <v>127702</v>
      </c>
      <c r="BI899" s="61"/>
      <c r="BJ899" s="62">
        <v>285662</v>
      </c>
      <c r="BK899" s="61"/>
      <c r="BL899" s="61">
        <v>0</v>
      </c>
      <c r="BM899" s="61">
        <v>0</v>
      </c>
      <c r="BN899" s="62">
        <v>-3824532</v>
      </c>
      <c r="BO899" s="61"/>
    </row>
    <row r="900" spans="1:67" x14ac:dyDescent="0.2">
      <c r="A900" s="57" t="s">
        <v>22</v>
      </c>
      <c r="B900" s="56" t="s">
        <v>22</v>
      </c>
      <c r="C900" s="56" t="s">
        <v>22</v>
      </c>
      <c r="D900" s="56">
        <v>2010</v>
      </c>
      <c r="E900" s="58">
        <v>81193264</v>
      </c>
      <c r="F900" s="58">
        <v>76895640</v>
      </c>
      <c r="G900" s="59">
        <v>74469340</v>
      </c>
      <c r="H900" s="59">
        <v>6724881</v>
      </c>
      <c r="I900" s="60">
        <v>957</v>
      </c>
      <c r="J900" s="58">
        <v>-4298581</v>
      </c>
      <c r="K900" s="61"/>
      <c r="L900" s="62">
        <v>1217819</v>
      </c>
      <c r="M900" s="61"/>
      <c r="N900" s="61">
        <v>0</v>
      </c>
      <c r="O900" s="62">
        <v>1696506</v>
      </c>
      <c r="P900" s="61"/>
      <c r="Q900" s="61"/>
      <c r="R900" s="61"/>
      <c r="S900" s="61">
        <v>0</v>
      </c>
      <c r="T900" s="61">
        <v>957</v>
      </c>
      <c r="U900" s="61"/>
      <c r="V900" s="62">
        <v>1745896</v>
      </c>
      <c r="W900" s="61"/>
      <c r="X900" s="61">
        <v>0</v>
      </c>
      <c r="Y900" s="62">
        <v>11206373</v>
      </c>
      <c r="Z900" s="62">
        <v>12492205</v>
      </c>
      <c r="AA900" s="61"/>
      <c r="AB900" s="62">
        <v>6785644</v>
      </c>
      <c r="AC900" s="62">
        <v>15924782</v>
      </c>
      <c r="AD900" s="61"/>
      <c r="AE900" s="62">
        <v>14782101</v>
      </c>
      <c r="AF900" s="61"/>
      <c r="AG900" s="62">
        <v>4877442</v>
      </c>
      <c r="AH900" s="62">
        <v>3739615</v>
      </c>
      <c r="AI900" s="61"/>
      <c r="AJ900" s="61">
        <v>0</v>
      </c>
      <c r="AK900" s="61">
        <v>0</v>
      </c>
      <c r="AL900" s="61">
        <v>0</v>
      </c>
      <c r="AM900" s="61">
        <v>0</v>
      </c>
      <c r="AN900" s="62">
        <v>463137</v>
      </c>
      <c r="AO900" s="62">
        <v>21798</v>
      </c>
      <c r="AP900" s="61"/>
      <c r="AQ900" s="62">
        <v>366439</v>
      </c>
      <c r="AR900" s="61"/>
      <c r="AS900" s="62">
        <v>955810</v>
      </c>
      <c r="AT900" s="62">
        <v>517204</v>
      </c>
      <c r="AU900" s="62">
        <v>2892967</v>
      </c>
      <c r="AV900" s="61"/>
      <c r="AW900" s="62">
        <v>36199</v>
      </c>
      <c r="AX900" s="62">
        <v>756586</v>
      </c>
      <c r="AY900" s="61"/>
      <c r="AZ900" s="62">
        <v>39170</v>
      </c>
      <c r="BA900" s="61"/>
      <c r="BB900" s="61">
        <v>0</v>
      </c>
      <c r="BC900" s="62">
        <v>106528</v>
      </c>
      <c r="BD900" s="62">
        <v>7842</v>
      </c>
      <c r="BE900" s="61"/>
      <c r="BF900" s="62">
        <v>117417</v>
      </c>
      <c r="BG900" s="61"/>
      <c r="BH900" s="62">
        <v>127702</v>
      </c>
      <c r="BI900" s="61"/>
      <c r="BJ900" s="62">
        <v>316082</v>
      </c>
      <c r="BK900" s="61"/>
      <c r="BL900" s="61">
        <v>0</v>
      </c>
      <c r="BM900" s="61">
        <v>0</v>
      </c>
      <c r="BN900" s="62">
        <v>-4298581</v>
      </c>
      <c r="BO900" s="61"/>
    </row>
    <row r="901" spans="1:67" x14ac:dyDescent="0.2">
      <c r="A901" s="57" t="s">
        <v>22</v>
      </c>
      <c r="B901" s="56" t="s">
        <v>22</v>
      </c>
      <c r="C901" s="56" t="s">
        <v>22</v>
      </c>
      <c r="D901" s="56">
        <v>2011</v>
      </c>
      <c r="E901" s="58">
        <v>84027311</v>
      </c>
      <c r="F901" s="58">
        <v>79905335</v>
      </c>
      <c r="G901" s="59">
        <v>77076026</v>
      </c>
      <c r="H901" s="59">
        <v>7234370</v>
      </c>
      <c r="I901" s="60">
        <v>283085</v>
      </c>
      <c r="J901" s="58">
        <v>-4405061</v>
      </c>
      <c r="K901" s="61"/>
      <c r="L901" s="62">
        <v>1239634</v>
      </c>
      <c r="M901" s="61"/>
      <c r="N901" s="61">
        <v>0</v>
      </c>
      <c r="O901" s="62">
        <v>1679202</v>
      </c>
      <c r="P901" s="61"/>
      <c r="Q901" s="61"/>
      <c r="R901" s="61"/>
      <c r="S901" s="61">
        <v>0</v>
      </c>
      <c r="T901" s="62">
        <v>283085</v>
      </c>
      <c r="U901" s="61"/>
      <c r="V901" s="62">
        <v>1745896</v>
      </c>
      <c r="W901" s="61"/>
      <c r="X901" s="61">
        <v>0</v>
      </c>
      <c r="Y901" s="62">
        <v>11487595</v>
      </c>
      <c r="Z901" s="62">
        <v>13278707</v>
      </c>
      <c r="AA901" s="61"/>
      <c r="AB901" s="62">
        <v>6879652</v>
      </c>
      <c r="AC901" s="62">
        <v>16475531</v>
      </c>
      <c r="AD901" s="61"/>
      <c r="AE901" s="62">
        <v>15107860</v>
      </c>
      <c r="AF901" s="61"/>
      <c r="AG901" s="62">
        <v>5012423</v>
      </c>
      <c r="AH901" s="62">
        <v>3886441</v>
      </c>
      <c r="AI901" s="61"/>
      <c r="AJ901" s="61">
        <v>0</v>
      </c>
      <c r="AK901" s="61">
        <v>0</v>
      </c>
      <c r="AL901" s="61">
        <v>0</v>
      </c>
      <c r="AM901" s="62">
        <v>17041</v>
      </c>
      <c r="AN901" s="62">
        <v>491727</v>
      </c>
      <c r="AO901" s="62">
        <v>21798</v>
      </c>
      <c r="AP901" s="61"/>
      <c r="AQ901" s="62">
        <v>379024</v>
      </c>
      <c r="AR901" s="61"/>
      <c r="AS901" s="62">
        <v>974195</v>
      </c>
      <c r="AT901" s="62">
        <v>553792</v>
      </c>
      <c r="AU901" s="62">
        <v>2833995</v>
      </c>
      <c r="AV901" s="61"/>
      <c r="AW901" s="62">
        <v>36199</v>
      </c>
      <c r="AX901" s="62">
        <v>782930</v>
      </c>
      <c r="AY901" s="61"/>
      <c r="AZ901" s="62">
        <v>39170</v>
      </c>
      <c r="BA901" s="61"/>
      <c r="BB901" s="61">
        <v>0</v>
      </c>
      <c r="BC901" s="62">
        <v>106528</v>
      </c>
      <c r="BD901" s="62">
        <v>7842</v>
      </c>
      <c r="BE901" s="61"/>
      <c r="BF901" s="62">
        <v>117417</v>
      </c>
      <c r="BG901" s="61"/>
      <c r="BH901" s="62">
        <v>127702</v>
      </c>
      <c r="BI901" s="61"/>
      <c r="BJ901" s="62">
        <v>322664</v>
      </c>
      <c r="BK901" s="61"/>
      <c r="BL901" s="61">
        <v>0</v>
      </c>
      <c r="BM901" s="62">
        <v>422346</v>
      </c>
      <c r="BN901" s="62">
        <v>-4405061</v>
      </c>
      <c r="BO901" s="61"/>
    </row>
    <row r="902" spans="1:67" x14ac:dyDescent="0.2">
      <c r="A902" s="57" t="s">
        <v>22</v>
      </c>
      <c r="B902" s="56" t="s">
        <v>22</v>
      </c>
      <c r="C902" s="56" t="s">
        <v>422</v>
      </c>
      <c r="D902" s="56">
        <v>1989</v>
      </c>
      <c r="E902" s="58">
        <v>531461</v>
      </c>
      <c r="F902" s="58">
        <v>517849</v>
      </c>
      <c r="G902" s="59">
        <v>429354</v>
      </c>
      <c r="H902" s="59">
        <v>102107</v>
      </c>
      <c r="I902" s="60">
        <v>0</v>
      </c>
      <c r="J902" s="58">
        <v>-13612</v>
      </c>
      <c r="K902" s="62">
        <v>3745</v>
      </c>
      <c r="L902" s="61"/>
      <c r="M902" s="61"/>
      <c r="N902" s="61"/>
      <c r="O902" s="61"/>
      <c r="P902" s="62">
        <v>30811</v>
      </c>
      <c r="Q902" s="61"/>
      <c r="R902" s="61"/>
      <c r="S902" s="61"/>
      <c r="T902" s="61"/>
      <c r="U902" s="61"/>
      <c r="V902" s="61"/>
      <c r="W902" s="62">
        <v>47037</v>
      </c>
      <c r="X902" s="61"/>
      <c r="Y902" s="61"/>
      <c r="Z902" s="61"/>
      <c r="AA902" s="62">
        <v>165635</v>
      </c>
      <c r="AB902" s="61"/>
      <c r="AC902" s="61"/>
      <c r="AD902" s="62">
        <v>29641</v>
      </c>
      <c r="AE902" s="61"/>
      <c r="AF902" s="62">
        <v>102384</v>
      </c>
      <c r="AG902" s="61"/>
      <c r="AH902" s="61"/>
      <c r="AI902" s="62">
        <v>50101</v>
      </c>
      <c r="AJ902" s="61"/>
      <c r="AK902" s="61"/>
      <c r="AL902" s="61"/>
      <c r="AM902" s="61"/>
      <c r="AN902" s="61"/>
      <c r="AO902" s="61"/>
      <c r="AP902" s="62">
        <v>9739</v>
      </c>
      <c r="AQ902" s="61"/>
      <c r="AR902" s="61"/>
      <c r="AS902" s="61"/>
      <c r="AT902" s="61"/>
      <c r="AU902" s="61"/>
      <c r="AV902" s="61"/>
      <c r="AW902" s="61"/>
      <c r="AX902" s="61"/>
      <c r="AY902" s="62">
        <v>7518</v>
      </c>
      <c r="AZ902" s="61"/>
      <c r="BA902" s="62">
        <v>84181</v>
      </c>
      <c r="BB902" s="61"/>
      <c r="BC902" s="61"/>
      <c r="BD902" s="61"/>
      <c r="BE902" s="61"/>
      <c r="BF902" s="61"/>
      <c r="BG902" s="61"/>
      <c r="BH902" s="61"/>
      <c r="BI902" s="61"/>
      <c r="BJ902" s="61"/>
      <c r="BK902" s="61">
        <v>669</v>
      </c>
      <c r="BL902" s="61"/>
      <c r="BM902" s="61"/>
      <c r="BN902" s="61"/>
      <c r="BO902" s="62">
        <v>-13612</v>
      </c>
    </row>
    <row r="903" spans="1:67" x14ac:dyDescent="0.2">
      <c r="A903" s="57" t="s">
        <v>22</v>
      </c>
      <c r="B903" s="56" t="s">
        <v>22</v>
      </c>
      <c r="C903" s="56" t="s">
        <v>422</v>
      </c>
      <c r="D903" s="56">
        <v>1990</v>
      </c>
      <c r="E903" s="58">
        <v>542047</v>
      </c>
      <c r="F903" s="58">
        <v>528435</v>
      </c>
      <c r="G903" s="59">
        <v>436735</v>
      </c>
      <c r="H903" s="59">
        <v>105312</v>
      </c>
      <c r="I903" s="60">
        <v>0</v>
      </c>
      <c r="J903" s="58">
        <v>-13612</v>
      </c>
      <c r="K903" s="62">
        <v>3745</v>
      </c>
      <c r="L903" s="61"/>
      <c r="M903" s="61"/>
      <c r="N903" s="61"/>
      <c r="O903" s="61"/>
      <c r="P903" s="62">
        <v>30811</v>
      </c>
      <c r="Q903" s="61"/>
      <c r="R903" s="61"/>
      <c r="S903" s="61"/>
      <c r="T903" s="61"/>
      <c r="U903" s="61"/>
      <c r="V903" s="61"/>
      <c r="W903" s="62">
        <v>47037</v>
      </c>
      <c r="X903" s="61"/>
      <c r="Y903" s="61"/>
      <c r="Z903" s="61"/>
      <c r="AA903" s="62">
        <v>166673</v>
      </c>
      <c r="AB903" s="61"/>
      <c r="AC903" s="61"/>
      <c r="AD903" s="62">
        <v>33421</v>
      </c>
      <c r="AE903" s="61"/>
      <c r="AF903" s="62">
        <v>104464</v>
      </c>
      <c r="AG903" s="61"/>
      <c r="AH903" s="61"/>
      <c r="AI903" s="62">
        <v>50584</v>
      </c>
      <c r="AJ903" s="61"/>
      <c r="AK903" s="61"/>
      <c r="AL903" s="61"/>
      <c r="AM903" s="61"/>
      <c r="AN903" s="61"/>
      <c r="AO903" s="61"/>
      <c r="AP903" s="62">
        <v>9739</v>
      </c>
      <c r="AQ903" s="61"/>
      <c r="AR903" s="61"/>
      <c r="AS903" s="61"/>
      <c r="AT903" s="61"/>
      <c r="AU903" s="61"/>
      <c r="AV903" s="61"/>
      <c r="AW903" s="61"/>
      <c r="AX903" s="61"/>
      <c r="AY903" s="62">
        <v>7933</v>
      </c>
      <c r="AZ903" s="61"/>
      <c r="BA903" s="62">
        <v>86971</v>
      </c>
      <c r="BB903" s="61"/>
      <c r="BC903" s="61"/>
      <c r="BD903" s="61"/>
      <c r="BE903" s="61"/>
      <c r="BF903" s="61"/>
      <c r="BG903" s="61"/>
      <c r="BH903" s="61"/>
      <c r="BI903" s="61"/>
      <c r="BJ903" s="61"/>
      <c r="BK903" s="61">
        <v>669</v>
      </c>
      <c r="BL903" s="61"/>
      <c r="BM903" s="61"/>
      <c r="BN903" s="61"/>
      <c r="BO903" s="62">
        <v>-13612</v>
      </c>
    </row>
    <row r="904" spans="1:67" x14ac:dyDescent="0.2">
      <c r="A904" s="57" t="s">
        <v>22</v>
      </c>
      <c r="B904" s="56" t="s">
        <v>22</v>
      </c>
      <c r="C904" s="56" t="s">
        <v>422</v>
      </c>
      <c r="D904" s="56">
        <v>1991</v>
      </c>
      <c r="E904" s="58">
        <v>596600</v>
      </c>
      <c r="F904" s="58">
        <v>582988</v>
      </c>
      <c r="G904" s="59">
        <v>481219</v>
      </c>
      <c r="H904" s="59">
        <v>115381</v>
      </c>
      <c r="I904" s="60">
        <v>0</v>
      </c>
      <c r="J904" s="58">
        <v>-13612</v>
      </c>
      <c r="K904" s="62">
        <v>44618</v>
      </c>
      <c r="L904" s="61"/>
      <c r="M904" s="61"/>
      <c r="N904" s="61"/>
      <c r="O904" s="61"/>
      <c r="P904" s="62">
        <v>30811</v>
      </c>
      <c r="Q904" s="61"/>
      <c r="R904" s="61"/>
      <c r="S904" s="61"/>
      <c r="T904" s="61"/>
      <c r="U904" s="61"/>
      <c r="V904" s="61"/>
      <c r="W904" s="62">
        <v>47037</v>
      </c>
      <c r="X904" s="61"/>
      <c r="Y904" s="61"/>
      <c r="Z904" s="61"/>
      <c r="AA904" s="62">
        <v>168009</v>
      </c>
      <c r="AB904" s="61"/>
      <c r="AC904" s="61"/>
      <c r="AD904" s="62">
        <v>34967</v>
      </c>
      <c r="AE904" s="61"/>
      <c r="AF904" s="62">
        <v>104464</v>
      </c>
      <c r="AG904" s="61"/>
      <c r="AH904" s="61"/>
      <c r="AI904" s="62">
        <v>51313</v>
      </c>
      <c r="AJ904" s="61"/>
      <c r="AK904" s="61"/>
      <c r="AL904" s="61"/>
      <c r="AM904" s="61"/>
      <c r="AN904" s="61"/>
      <c r="AO904" s="61"/>
      <c r="AP904" s="62">
        <v>13684</v>
      </c>
      <c r="AQ904" s="61"/>
      <c r="AR904" s="62">
        <v>5395</v>
      </c>
      <c r="AS904" s="61"/>
      <c r="AT904" s="61"/>
      <c r="AU904" s="61"/>
      <c r="AV904" s="61"/>
      <c r="AW904" s="61"/>
      <c r="AX904" s="61"/>
      <c r="AY904" s="62">
        <v>8662</v>
      </c>
      <c r="AZ904" s="61"/>
      <c r="BA904" s="62">
        <v>86971</v>
      </c>
      <c r="BB904" s="61"/>
      <c r="BC904" s="61"/>
      <c r="BD904" s="61"/>
      <c r="BE904" s="61"/>
      <c r="BF904" s="61"/>
      <c r="BG904" s="61"/>
      <c r="BH904" s="61"/>
      <c r="BI904" s="61"/>
      <c r="BJ904" s="61"/>
      <c r="BK904" s="61">
        <v>669</v>
      </c>
      <c r="BL904" s="61"/>
      <c r="BM904" s="61"/>
      <c r="BN904" s="61"/>
      <c r="BO904" s="62">
        <v>-13612</v>
      </c>
    </row>
    <row r="905" spans="1:67" x14ac:dyDescent="0.2">
      <c r="A905" s="57" t="s">
        <v>22</v>
      </c>
      <c r="B905" s="56" t="s">
        <v>22</v>
      </c>
      <c r="C905" s="56" t="s">
        <v>422</v>
      </c>
      <c r="D905" s="56">
        <v>1992</v>
      </c>
      <c r="E905" s="58">
        <v>467147</v>
      </c>
      <c r="F905" s="58">
        <v>453535</v>
      </c>
      <c r="G905" s="59">
        <v>350621</v>
      </c>
      <c r="H905" s="59">
        <v>116526</v>
      </c>
      <c r="I905" s="60">
        <v>0</v>
      </c>
      <c r="J905" s="58">
        <v>-13612</v>
      </c>
      <c r="K905" s="62">
        <v>44618</v>
      </c>
      <c r="L905" s="61"/>
      <c r="M905" s="61"/>
      <c r="N905" s="61"/>
      <c r="O905" s="61"/>
      <c r="P905" s="62">
        <v>30811</v>
      </c>
      <c r="Q905" s="61"/>
      <c r="R905" s="61"/>
      <c r="S905" s="61"/>
      <c r="T905" s="61"/>
      <c r="U905" s="61"/>
      <c r="V905" s="61"/>
      <c r="W905" s="62">
        <v>47037</v>
      </c>
      <c r="X905" s="61"/>
      <c r="Y905" s="61"/>
      <c r="Z905" s="61"/>
      <c r="AA905" s="62">
        <v>34574</v>
      </c>
      <c r="AB905" s="61"/>
      <c r="AC905" s="61"/>
      <c r="AD905" s="62">
        <v>37712</v>
      </c>
      <c r="AE905" s="61"/>
      <c r="AF905" s="62">
        <v>104556</v>
      </c>
      <c r="AG905" s="61"/>
      <c r="AH905" s="61"/>
      <c r="AI905" s="62">
        <v>51313</v>
      </c>
      <c r="AJ905" s="61"/>
      <c r="AK905" s="61"/>
      <c r="AL905" s="61"/>
      <c r="AM905" s="61"/>
      <c r="AN905" s="61"/>
      <c r="AO905" s="61"/>
      <c r="AP905" s="62">
        <v>14829</v>
      </c>
      <c r="AQ905" s="61"/>
      <c r="AR905" s="62">
        <v>5395</v>
      </c>
      <c r="AS905" s="61"/>
      <c r="AT905" s="61"/>
      <c r="AU905" s="61"/>
      <c r="AV905" s="61"/>
      <c r="AW905" s="61"/>
      <c r="AX905" s="61"/>
      <c r="AY905" s="62">
        <v>8662</v>
      </c>
      <c r="AZ905" s="61"/>
      <c r="BA905" s="62">
        <v>86971</v>
      </c>
      <c r="BB905" s="61"/>
      <c r="BC905" s="61"/>
      <c r="BD905" s="61"/>
      <c r="BE905" s="61"/>
      <c r="BF905" s="61"/>
      <c r="BG905" s="61"/>
      <c r="BH905" s="61"/>
      <c r="BI905" s="61"/>
      <c r="BJ905" s="61"/>
      <c r="BK905" s="61">
        <v>669</v>
      </c>
      <c r="BL905" s="61"/>
      <c r="BM905" s="61"/>
      <c r="BN905" s="61"/>
      <c r="BO905" s="62">
        <v>-13612</v>
      </c>
    </row>
    <row r="906" spans="1:67" x14ac:dyDescent="0.2">
      <c r="A906" s="57" t="s">
        <v>22</v>
      </c>
      <c r="B906" s="56" t="s">
        <v>22</v>
      </c>
      <c r="C906" s="56" t="s">
        <v>422</v>
      </c>
      <c r="D906" s="56">
        <v>1993</v>
      </c>
      <c r="E906" s="58">
        <v>475781</v>
      </c>
      <c r="F906" s="58">
        <v>462169</v>
      </c>
      <c r="G906" s="59">
        <v>359099</v>
      </c>
      <c r="H906" s="59">
        <v>116682</v>
      </c>
      <c r="I906" s="60">
        <v>0</v>
      </c>
      <c r="J906" s="58">
        <v>-13612</v>
      </c>
      <c r="K906" s="62">
        <v>44618</v>
      </c>
      <c r="L906" s="61"/>
      <c r="M906" s="61"/>
      <c r="N906" s="61"/>
      <c r="O906" s="61"/>
      <c r="P906" s="62">
        <v>30811</v>
      </c>
      <c r="Q906" s="61"/>
      <c r="R906" s="61"/>
      <c r="S906" s="61"/>
      <c r="T906" s="61"/>
      <c r="U906" s="61"/>
      <c r="V906" s="61"/>
      <c r="W906" s="62">
        <v>47037</v>
      </c>
      <c r="X906" s="61"/>
      <c r="Y906" s="61"/>
      <c r="Z906" s="61"/>
      <c r="AA906" s="62">
        <v>37913</v>
      </c>
      <c r="AB906" s="61"/>
      <c r="AC906" s="61"/>
      <c r="AD906" s="62">
        <v>39452</v>
      </c>
      <c r="AE906" s="61"/>
      <c r="AF906" s="62">
        <v>105948</v>
      </c>
      <c r="AG906" s="61"/>
      <c r="AH906" s="61"/>
      <c r="AI906" s="62">
        <v>53320</v>
      </c>
      <c r="AJ906" s="61"/>
      <c r="AK906" s="61"/>
      <c r="AL906" s="61"/>
      <c r="AM906" s="61"/>
      <c r="AN906" s="61"/>
      <c r="AO906" s="61"/>
      <c r="AP906" s="62">
        <v>14829</v>
      </c>
      <c r="AQ906" s="61"/>
      <c r="AR906" s="62">
        <v>5395</v>
      </c>
      <c r="AS906" s="61"/>
      <c r="AT906" s="61"/>
      <c r="AU906" s="61"/>
      <c r="AV906" s="61"/>
      <c r="AW906" s="61"/>
      <c r="AX906" s="61"/>
      <c r="AY906" s="62">
        <v>8818</v>
      </c>
      <c r="AZ906" s="61"/>
      <c r="BA906" s="62">
        <v>86971</v>
      </c>
      <c r="BB906" s="61"/>
      <c r="BC906" s="61"/>
      <c r="BD906" s="61"/>
      <c r="BE906" s="61"/>
      <c r="BF906" s="61"/>
      <c r="BG906" s="61"/>
      <c r="BH906" s="61"/>
      <c r="BI906" s="61"/>
      <c r="BJ906" s="61"/>
      <c r="BK906" s="61">
        <v>669</v>
      </c>
      <c r="BL906" s="61"/>
      <c r="BM906" s="61"/>
      <c r="BN906" s="61"/>
      <c r="BO906" s="62">
        <v>-13612</v>
      </c>
    </row>
    <row r="907" spans="1:67" x14ac:dyDescent="0.2">
      <c r="A907" s="57" t="s">
        <v>22</v>
      </c>
      <c r="B907" s="56" t="s">
        <v>22</v>
      </c>
      <c r="C907" s="56" t="s">
        <v>422</v>
      </c>
      <c r="D907" s="56">
        <v>1994</v>
      </c>
      <c r="E907" s="58">
        <v>505896</v>
      </c>
      <c r="F907" s="58">
        <v>452119</v>
      </c>
      <c r="G907" s="59">
        <v>386481</v>
      </c>
      <c r="H907" s="59">
        <v>119415</v>
      </c>
      <c r="I907" s="60">
        <v>0</v>
      </c>
      <c r="J907" s="58">
        <v>-53777</v>
      </c>
      <c r="K907" s="62">
        <v>44618</v>
      </c>
      <c r="L907" s="61"/>
      <c r="M907" s="61"/>
      <c r="N907" s="61"/>
      <c r="O907" s="61"/>
      <c r="P907" s="62">
        <v>45561</v>
      </c>
      <c r="Q907" s="61"/>
      <c r="R907" s="61"/>
      <c r="S907" s="61"/>
      <c r="T907" s="61"/>
      <c r="U907" s="61"/>
      <c r="V907" s="61"/>
      <c r="W907" s="62">
        <v>47037</v>
      </c>
      <c r="X907" s="61"/>
      <c r="Y907" s="61"/>
      <c r="Z907" s="61"/>
      <c r="AA907" s="62">
        <v>39705</v>
      </c>
      <c r="AB907" s="61"/>
      <c r="AC907" s="61"/>
      <c r="AD907" s="62">
        <v>46409</v>
      </c>
      <c r="AE907" s="61"/>
      <c r="AF907" s="62">
        <v>109831</v>
      </c>
      <c r="AG907" s="61"/>
      <c r="AH907" s="61"/>
      <c r="AI907" s="62">
        <v>53320</v>
      </c>
      <c r="AJ907" s="61"/>
      <c r="AK907" s="61"/>
      <c r="AL907" s="61"/>
      <c r="AM907" s="61"/>
      <c r="AN907" s="61"/>
      <c r="AO907" s="61"/>
      <c r="AP907" s="62">
        <v>14829</v>
      </c>
      <c r="AQ907" s="61"/>
      <c r="AR907" s="62">
        <v>7968</v>
      </c>
      <c r="AS907" s="61"/>
      <c r="AT907" s="61"/>
      <c r="AU907" s="61"/>
      <c r="AV907" s="61"/>
      <c r="AW907" s="61"/>
      <c r="AX907" s="61"/>
      <c r="AY907" s="62">
        <v>8978</v>
      </c>
      <c r="AZ907" s="61"/>
      <c r="BA907" s="62">
        <v>86971</v>
      </c>
      <c r="BB907" s="61"/>
      <c r="BC907" s="61"/>
      <c r="BD907" s="61"/>
      <c r="BE907" s="61"/>
      <c r="BF907" s="61"/>
      <c r="BG907" s="61"/>
      <c r="BH907" s="61"/>
      <c r="BI907" s="61"/>
      <c r="BJ907" s="61"/>
      <c r="BK907" s="61">
        <v>669</v>
      </c>
      <c r="BL907" s="61"/>
      <c r="BM907" s="61"/>
      <c r="BN907" s="61"/>
      <c r="BO907" s="62">
        <v>-53777</v>
      </c>
    </row>
    <row r="908" spans="1:67" x14ac:dyDescent="0.2">
      <c r="A908" s="57" t="s">
        <v>22</v>
      </c>
      <c r="B908" s="56" t="s">
        <v>22</v>
      </c>
      <c r="C908" s="56" t="s">
        <v>422</v>
      </c>
      <c r="D908" s="56">
        <v>1995</v>
      </c>
      <c r="E908" s="58">
        <v>512559</v>
      </c>
      <c r="F908" s="58">
        <v>458782</v>
      </c>
      <c r="G908" s="59">
        <v>393144</v>
      </c>
      <c r="H908" s="59">
        <v>119415</v>
      </c>
      <c r="I908" s="60">
        <v>0</v>
      </c>
      <c r="J908" s="58">
        <v>-53777</v>
      </c>
      <c r="K908" s="62">
        <v>44618</v>
      </c>
      <c r="L908" s="61"/>
      <c r="M908" s="61"/>
      <c r="N908" s="61"/>
      <c r="O908" s="61"/>
      <c r="P908" s="62">
        <v>45561</v>
      </c>
      <c r="Q908" s="61"/>
      <c r="R908" s="61"/>
      <c r="S908" s="61"/>
      <c r="T908" s="61"/>
      <c r="U908" s="61"/>
      <c r="V908" s="61"/>
      <c r="W908" s="62">
        <v>47037</v>
      </c>
      <c r="X908" s="61"/>
      <c r="Y908" s="61"/>
      <c r="Z908" s="61"/>
      <c r="AA908" s="62">
        <v>44973</v>
      </c>
      <c r="AB908" s="61"/>
      <c r="AC908" s="61"/>
      <c r="AD908" s="62">
        <v>46679</v>
      </c>
      <c r="AE908" s="61"/>
      <c r="AF908" s="62">
        <v>110956</v>
      </c>
      <c r="AG908" s="61"/>
      <c r="AH908" s="61"/>
      <c r="AI908" s="62">
        <v>53320</v>
      </c>
      <c r="AJ908" s="61"/>
      <c r="AK908" s="61"/>
      <c r="AL908" s="61"/>
      <c r="AM908" s="61"/>
      <c r="AN908" s="61"/>
      <c r="AO908" s="61"/>
      <c r="AP908" s="62">
        <v>14829</v>
      </c>
      <c r="AQ908" s="61"/>
      <c r="AR908" s="62">
        <v>7968</v>
      </c>
      <c r="AS908" s="61"/>
      <c r="AT908" s="61"/>
      <c r="AU908" s="61"/>
      <c r="AV908" s="61"/>
      <c r="AW908" s="61"/>
      <c r="AX908" s="61"/>
      <c r="AY908" s="62">
        <v>8978</v>
      </c>
      <c r="AZ908" s="61"/>
      <c r="BA908" s="62">
        <v>86971</v>
      </c>
      <c r="BB908" s="61"/>
      <c r="BC908" s="61"/>
      <c r="BD908" s="61"/>
      <c r="BE908" s="61"/>
      <c r="BF908" s="61"/>
      <c r="BG908" s="61"/>
      <c r="BH908" s="61"/>
      <c r="BI908" s="61"/>
      <c r="BJ908" s="61"/>
      <c r="BK908" s="61">
        <v>669</v>
      </c>
      <c r="BL908" s="61"/>
      <c r="BM908" s="61"/>
      <c r="BN908" s="61"/>
      <c r="BO908" s="62">
        <v>-53777</v>
      </c>
    </row>
    <row r="909" spans="1:67" x14ac:dyDescent="0.2">
      <c r="A909" s="57" t="s">
        <v>22</v>
      </c>
      <c r="B909" s="56" t="s">
        <v>22</v>
      </c>
      <c r="C909" s="56" t="s">
        <v>422</v>
      </c>
      <c r="D909" s="56">
        <v>1996</v>
      </c>
      <c r="E909" s="58">
        <v>524114</v>
      </c>
      <c r="F909" s="58">
        <v>470337</v>
      </c>
      <c r="G909" s="59">
        <v>396154</v>
      </c>
      <c r="H909" s="59">
        <v>127960</v>
      </c>
      <c r="I909" s="60">
        <v>0</v>
      </c>
      <c r="J909" s="58">
        <v>-53777</v>
      </c>
      <c r="K909" s="62">
        <v>44618</v>
      </c>
      <c r="L909" s="61"/>
      <c r="M909" s="61"/>
      <c r="N909" s="61"/>
      <c r="O909" s="61"/>
      <c r="P909" s="62">
        <v>45561</v>
      </c>
      <c r="Q909" s="61"/>
      <c r="R909" s="61"/>
      <c r="S909" s="61"/>
      <c r="T909" s="61"/>
      <c r="U909" s="61"/>
      <c r="V909" s="61"/>
      <c r="W909" s="62">
        <v>47037</v>
      </c>
      <c r="X909" s="61"/>
      <c r="Y909" s="61"/>
      <c r="Z909" s="61"/>
      <c r="AA909" s="62">
        <v>46817</v>
      </c>
      <c r="AB909" s="61"/>
      <c r="AC909" s="61"/>
      <c r="AD909" s="62">
        <v>47845</v>
      </c>
      <c r="AE909" s="61"/>
      <c r="AF909" s="62">
        <v>110956</v>
      </c>
      <c r="AG909" s="61"/>
      <c r="AH909" s="61"/>
      <c r="AI909" s="62">
        <v>53320</v>
      </c>
      <c r="AJ909" s="61"/>
      <c r="AK909" s="61"/>
      <c r="AL909" s="61"/>
      <c r="AM909" s="61"/>
      <c r="AN909" s="61"/>
      <c r="AO909" s="61"/>
      <c r="AP909" s="62">
        <v>14829</v>
      </c>
      <c r="AQ909" s="61"/>
      <c r="AR909" s="62">
        <v>7968</v>
      </c>
      <c r="AS909" s="61"/>
      <c r="AT909" s="61"/>
      <c r="AU909" s="61"/>
      <c r="AV909" s="61"/>
      <c r="AW909" s="61"/>
      <c r="AX909" s="61"/>
      <c r="AY909" s="62">
        <v>8978</v>
      </c>
      <c r="AZ909" s="61"/>
      <c r="BA909" s="62">
        <v>95516</v>
      </c>
      <c r="BB909" s="61"/>
      <c r="BC909" s="61"/>
      <c r="BD909" s="61"/>
      <c r="BE909" s="61"/>
      <c r="BF909" s="61"/>
      <c r="BG909" s="61"/>
      <c r="BH909" s="61"/>
      <c r="BI909" s="61"/>
      <c r="BJ909" s="61"/>
      <c r="BK909" s="61">
        <v>669</v>
      </c>
      <c r="BL909" s="61"/>
      <c r="BM909" s="61"/>
      <c r="BN909" s="61"/>
      <c r="BO909" s="62">
        <v>-53777</v>
      </c>
    </row>
    <row r="910" spans="1:67" x14ac:dyDescent="0.2">
      <c r="A910" s="57" t="s">
        <v>22</v>
      </c>
      <c r="B910" s="56" t="s">
        <v>22</v>
      </c>
      <c r="C910" s="56" t="s">
        <v>422</v>
      </c>
      <c r="D910" s="56">
        <v>1997</v>
      </c>
      <c r="E910" s="58">
        <v>540903</v>
      </c>
      <c r="F910" s="58">
        <v>487126</v>
      </c>
      <c r="G910" s="59">
        <v>408972</v>
      </c>
      <c r="H910" s="59">
        <v>131931</v>
      </c>
      <c r="I910" s="60">
        <v>0</v>
      </c>
      <c r="J910" s="58">
        <v>-53777</v>
      </c>
      <c r="K910" s="62">
        <v>44618</v>
      </c>
      <c r="L910" s="61"/>
      <c r="M910" s="61"/>
      <c r="N910" s="61"/>
      <c r="O910" s="61"/>
      <c r="P910" s="62">
        <v>45561</v>
      </c>
      <c r="Q910" s="61"/>
      <c r="R910" s="61"/>
      <c r="S910" s="61"/>
      <c r="T910" s="61"/>
      <c r="U910" s="61"/>
      <c r="V910" s="61"/>
      <c r="W910" s="62">
        <v>47037</v>
      </c>
      <c r="X910" s="61"/>
      <c r="Y910" s="61"/>
      <c r="Z910" s="61"/>
      <c r="AA910" s="62">
        <v>57710</v>
      </c>
      <c r="AB910" s="61"/>
      <c r="AC910" s="61"/>
      <c r="AD910" s="62">
        <v>48497</v>
      </c>
      <c r="AE910" s="61"/>
      <c r="AF910" s="62">
        <v>111978</v>
      </c>
      <c r="AG910" s="61"/>
      <c r="AH910" s="61"/>
      <c r="AI910" s="62">
        <v>53571</v>
      </c>
      <c r="AJ910" s="61"/>
      <c r="AK910" s="61"/>
      <c r="AL910" s="61"/>
      <c r="AM910" s="61"/>
      <c r="AN910" s="61"/>
      <c r="AO910" s="61"/>
      <c r="AP910" s="62">
        <v>15076</v>
      </c>
      <c r="AQ910" s="61"/>
      <c r="AR910" s="62">
        <v>7968</v>
      </c>
      <c r="AS910" s="61"/>
      <c r="AT910" s="61"/>
      <c r="AU910" s="61"/>
      <c r="AV910" s="61"/>
      <c r="AW910" s="61"/>
      <c r="AX910" s="61"/>
      <c r="AY910" s="62">
        <v>12702</v>
      </c>
      <c r="AZ910" s="61"/>
      <c r="BA910" s="62">
        <v>95516</v>
      </c>
      <c r="BB910" s="61"/>
      <c r="BC910" s="61"/>
      <c r="BD910" s="61"/>
      <c r="BE910" s="61"/>
      <c r="BF910" s="61"/>
      <c r="BG910" s="61"/>
      <c r="BH910" s="61"/>
      <c r="BI910" s="61"/>
      <c r="BJ910" s="61"/>
      <c r="BK910" s="61">
        <v>669</v>
      </c>
      <c r="BL910" s="61"/>
      <c r="BM910" s="61"/>
      <c r="BN910" s="61"/>
      <c r="BO910" s="62">
        <v>-53777</v>
      </c>
    </row>
    <row r="911" spans="1:67" x14ac:dyDescent="0.2">
      <c r="A911" s="57" t="s">
        <v>22</v>
      </c>
      <c r="B911" s="56" t="s">
        <v>22</v>
      </c>
      <c r="C911" s="56" t="s">
        <v>422</v>
      </c>
      <c r="D911" s="56">
        <v>1998</v>
      </c>
      <c r="E911" s="58">
        <v>593902</v>
      </c>
      <c r="F911" s="58">
        <v>540125</v>
      </c>
      <c r="G911" s="59">
        <v>460931</v>
      </c>
      <c r="H911" s="59">
        <v>132971</v>
      </c>
      <c r="I911" s="60">
        <v>0</v>
      </c>
      <c r="J911" s="58">
        <v>-53777</v>
      </c>
      <c r="K911" s="62">
        <v>44618</v>
      </c>
      <c r="L911" s="61"/>
      <c r="M911" s="61"/>
      <c r="N911" s="61"/>
      <c r="O911" s="61"/>
      <c r="P911" s="62">
        <v>45561</v>
      </c>
      <c r="Q911" s="61"/>
      <c r="R911" s="61"/>
      <c r="S911" s="61"/>
      <c r="T911" s="61"/>
      <c r="U911" s="61"/>
      <c r="V911" s="61"/>
      <c r="W911" s="62">
        <v>47037</v>
      </c>
      <c r="X911" s="61"/>
      <c r="Y911" s="61"/>
      <c r="Z911" s="61"/>
      <c r="AA911" s="62">
        <v>100597</v>
      </c>
      <c r="AB911" s="61"/>
      <c r="AC911" s="61"/>
      <c r="AD911" s="62">
        <v>51371</v>
      </c>
      <c r="AE911" s="61"/>
      <c r="AF911" s="62">
        <v>115994</v>
      </c>
      <c r="AG911" s="61"/>
      <c r="AH911" s="61"/>
      <c r="AI911" s="62">
        <v>55753</v>
      </c>
      <c r="AJ911" s="61"/>
      <c r="AK911" s="61"/>
      <c r="AL911" s="61"/>
      <c r="AM911" s="61"/>
      <c r="AN911" s="61"/>
      <c r="AO911" s="61"/>
      <c r="AP911" s="62">
        <v>15449</v>
      </c>
      <c r="AQ911" s="61"/>
      <c r="AR911" s="62">
        <v>7968</v>
      </c>
      <c r="AS911" s="61"/>
      <c r="AT911" s="61"/>
      <c r="AU911" s="61"/>
      <c r="AV911" s="61"/>
      <c r="AW911" s="61"/>
      <c r="AX911" s="61"/>
      <c r="AY911" s="62">
        <v>13369</v>
      </c>
      <c r="AZ911" s="61"/>
      <c r="BA911" s="62">
        <v>95516</v>
      </c>
      <c r="BB911" s="61"/>
      <c r="BC911" s="61"/>
      <c r="BD911" s="61"/>
      <c r="BE911" s="61"/>
      <c r="BF911" s="61"/>
      <c r="BG911" s="61"/>
      <c r="BH911" s="61"/>
      <c r="BI911" s="61"/>
      <c r="BJ911" s="61"/>
      <c r="BK911" s="61">
        <v>669</v>
      </c>
      <c r="BL911" s="61"/>
      <c r="BM911" s="61"/>
      <c r="BN911" s="61"/>
      <c r="BO911" s="62">
        <v>-53777</v>
      </c>
    </row>
    <row r="912" spans="1:67" x14ac:dyDescent="0.2">
      <c r="A912" s="57" t="s">
        <v>22</v>
      </c>
      <c r="B912" s="56" t="s">
        <v>22</v>
      </c>
      <c r="C912" s="56" t="s">
        <v>423</v>
      </c>
      <c r="D912" s="56">
        <v>1989</v>
      </c>
      <c r="E912" s="58">
        <v>1015791</v>
      </c>
      <c r="F912" s="58">
        <v>995666</v>
      </c>
      <c r="G912" s="59">
        <v>907345</v>
      </c>
      <c r="H912" s="59">
        <v>108446</v>
      </c>
      <c r="I912" s="60">
        <v>0</v>
      </c>
      <c r="J912" s="58">
        <v>-20125</v>
      </c>
      <c r="K912" s="62">
        <v>3042</v>
      </c>
      <c r="L912" s="61"/>
      <c r="M912" s="61"/>
      <c r="N912" s="61"/>
      <c r="O912" s="61"/>
      <c r="P912" s="62">
        <v>15684</v>
      </c>
      <c r="Q912" s="61"/>
      <c r="R912" s="61"/>
      <c r="S912" s="61"/>
      <c r="T912" s="61"/>
      <c r="U912" s="61"/>
      <c r="V912" s="61"/>
      <c r="W912" s="62">
        <v>134689</v>
      </c>
      <c r="X912" s="61"/>
      <c r="Y912" s="61"/>
      <c r="Z912" s="61"/>
      <c r="AA912" s="62">
        <v>418906</v>
      </c>
      <c r="AB912" s="61"/>
      <c r="AC912" s="61"/>
      <c r="AD912" s="62">
        <v>82013</v>
      </c>
      <c r="AE912" s="61"/>
      <c r="AF912" s="62">
        <v>162333</v>
      </c>
      <c r="AG912" s="61"/>
      <c r="AH912" s="61"/>
      <c r="AI912" s="62">
        <v>90678</v>
      </c>
      <c r="AJ912" s="61"/>
      <c r="AK912" s="61"/>
      <c r="AL912" s="61"/>
      <c r="AM912" s="61"/>
      <c r="AN912" s="61"/>
      <c r="AO912" s="61"/>
      <c r="AP912" s="62">
        <v>3337</v>
      </c>
      <c r="AQ912" s="61"/>
      <c r="AR912" s="61"/>
      <c r="AS912" s="61"/>
      <c r="AT912" s="61"/>
      <c r="AU912" s="61"/>
      <c r="AV912" s="61"/>
      <c r="AW912" s="61"/>
      <c r="AX912" s="61"/>
      <c r="AY912" s="62">
        <v>12064</v>
      </c>
      <c r="AZ912" s="61"/>
      <c r="BA912" s="62">
        <v>92046</v>
      </c>
      <c r="BB912" s="61"/>
      <c r="BC912" s="61"/>
      <c r="BD912" s="61"/>
      <c r="BE912" s="61"/>
      <c r="BF912" s="61"/>
      <c r="BG912" s="61"/>
      <c r="BH912" s="61"/>
      <c r="BI912" s="61"/>
      <c r="BJ912" s="61"/>
      <c r="BK912" s="61">
        <v>999</v>
      </c>
      <c r="BL912" s="61"/>
      <c r="BM912" s="61"/>
      <c r="BN912" s="61"/>
      <c r="BO912" s="62">
        <v>-20125</v>
      </c>
    </row>
    <row r="913" spans="1:67" x14ac:dyDescent="0.2">
      <c r="A913" s="57" t="s">
        <v>22</v>
      </c>
      <c r="B913" s="56" t="s">
        <v>22</v>
      </c>
      <c r="C913" s="56" t="s">
        <v>423</v>
      </c>
      <c r="D913" s="56">
        <v>1990</v>
      </c>
      <c r="E913" s="58">
        <v>1050436</v>
      </c>
      <c r="F913" s="58">
        <v>1030311</v>
      </c>
      <c r="G913" s="59">
        <v>943656</v>
      </c>
      <c r="H913" s="59">
        <v>106780</v>
      </c>
      <c r="I913" s="60">
        <v>0</v>
      </c>
      <c r="J913" s="58">
        <v>-20125</v>
      </c>
      <c r="K913" s="62">
        <v>3042</v>
      </c>
      <c r="L913" s="61"/>
      <c r="M913" s="61"/>
      <c r="N913" s="61"/>
      <c r="O913" s="61"/>
      <c r="P913" s="62">
        <v>15684</v>
      </c>
      <c r="Q913" s="61"/>
      <c r="R913" s="61"/>
      <c r="S913" s="61"/>
      <c r="T913" s="61"/>
      <c r="U913" s="61"/>
      <c r="V913" s="61"/>
      <c r="W913" s="62">
        <v>134689</v>
      </c>
      <c r="X913" s="61"/>
      <c r="Y913" s="61"/>
      <c r="Z913" s="61"/>
      <c r="AA913" s="62">
        <v>437495</v>
      </c>
      <c r="AB913" s="61"/>
      <c r="AC913" s="61"/>
      <c r="AD913" s="62">
        <v>91942</v>
      </c>
      <c r="AE913" s="61"/>
      <c r="AF913" s="62">
        <v>163856</v>
      </c>
      <c r="AG913" s="61"/>
      <c r="AH913" s="61"/>
      <c r="AI913" s="62">
        <v>96948</v>
      </c>
      <c r="AJ913" s="61"/>
      <c r="AK913" s="61"/>
      <c r="AL913" s="61"/>
      <c r="AM913" s="61"/>
      <c r="AN913" s="61"/>
      <c r="AO913" s="61"/>
      <c r="AP913" s="62">
        <v>3258</v>
      </c>
      <c r="AQ913" s="61"/>
      <c r="AR913" s="61"/>
      <c r="AS913" s="61"/>
      <c r="AT913" s="61"/>
      <c r="AU913" s="61"/>
      <c r="AV913" s="61"/>
      <c r="AW913" s="61"/>
      <c r="AX913" s="61"/>
      <c r="AY913" s="62">
        <v>10477</v>
      </c>
      <c r="AZ913" s="61"/>
      <c r="BA913" s="62">
        <v>92046</v>
      </c>
      <c r="BB913" s="61"/>
      <c r="BC913" s="61"/>
      <c r="BD913" s="61"/>
      <c r="BE913" s="61"/>
      <c r="BF913" s="61"/>
      <c r="BG913" s="61"/>
      <c r="BH913" s="61"/>
      <c r="BI913" s="61"/>
      <c r="BJ913" s="61"/>
      <c r="BK913" s="61">
        <v>999</v>
      </c>
      <c r="BL913" s="61"/>
      <c r="BM913" s="61"/>
      <c r="BN913" s="61"/>
      <c r="BO913" s="62">
        <v>-20125</v>
      </c>
    </row>
    <row r="914" spans="1:67" x14ac:dyDescent="0.2">
      <c r="A914" s="57" t="s">
        <v>22</v>
      </c>
      <c r="B914" s="56" t="s">
        <v>22</v>
      </c>
      <c r="C914" s="56" t="s">
        <v>423</v>
      </c>
      <c r="D914" s="56">
        <v>1991</v>
      </c>
      <c r="E914" s="58">
        <v>1180221</v>
      </c>
      <c r="F914" s="58">
        <v>1160096</v>
      </c>
      <c r="G914" s="59">
        <v>986529</v>
      </c>
      <c r="H914" s="59">
        <v>193692</v>
      </c>
      <c r="I914" s="60">
        <v>0</v>
      </c>
      <c r="J914" s="58">
        <v>-20125</v>
      </c>
      <c r="K914" s="62">
        <v>3042</v>
      </c>
      <c r="L914" s="61"/>
      <c r="M914" s="61"/>
      <c r="N914" s="61"/>
      <c r="O914" s="61"/>
      <c r="P914" s="62">
        <v>15684</v>
      </c>
      <c r="Q914" s="61"/>
      <c r="R914" s="61"/>
      <c r="S914" s="61"/>
      <c r="T914" s="61"/>
      <c r="U914" s="61"/>
      <c r="V914" s="61"/>
      <c r="W914" s="62">
        <v>134689</v>
      </c>
      <c r="X914" s="61"/>
      <c r="Y914" s="61"/>
      <c r="Z914" s="61"/>
      <c r="AA914" s="62">
        <v>452055</v>
      </c>
      <c r="AB914" s="61"/>
      <c r="AC914" s="61"/>
      <c r="AD914" s="62">
        <v>100530</v>
      </c>
      <c r="AE914" s="61"/>
      <c r="AF914" s="62">
        <v>177189</v>
      </c>
      <c r="AG914" s="61"/>
      <c r="AH914" s="61"/>
      <c r="AI914" s="62">
        <v>103340</v>
      </c>
      <c r="AJ914" s="61"/>
      <c r="AK914" s="61"/>
      <c r="AL914" s="61"/>
      <c r="AM914" s="61"/>
      <c r="AN914" s="61"/>
      <c r="AO914" s="61"/>
      <c r="AP914" s="62">
        <v>3676</v>
      </c>
      <c r="AQ914" s="61"/>
      <c r="AR914" s="61"/>
      <c r="AS914" s="61"/>
      <c r="AT914" s="61"/>
      <c r="AU914" s="61"/>
      <c r="AV914" s="61"/>
      <c r="AW914" s="61"/>
      <c r="AX914" s="61"/>
      <c r="AY914" s="62">
        <v>12240</v>
      </c>
      <c r="AZ914" s="61"/>
      <c r="BA914" s="62">
        <v>176777</v>
      </c>
      <c r="BB914" s="61"/>
      <c r="BC914" s="61"/>
      <c r="BD914" s="61"/>
      <c r="BE914" s="61"/>
      <c r="BF914" s="61"/>
      <c r="BG914" s="61"/>
      <c r="BH914" s="61"/>
      <c r="BI914" s="61"/>
      <c r="BJ914" s="61"/>
      <c r="BK914" s="61">
        <v>999</v>
      </c>
      <c r="BL914" s="61"/>
      <c r="BM914" s="61"/>
      <c r="BN914" s="61"/>
      <c r="BO914" s="62">
        <v>-20125</v>
      </c>
    </row>
    <row r="915" spans="1:67" x14ac:dyDescent="0.2">
      <c r="A915" s="57" t="s">
        <v>22</v>
      </c>
      <c r="B915" s="56" t="s">
        <v>22</v>
      </c>
      <c r="C915" s="56" t="s">
        <v>423</v>
      </c>
      <c r="D915" s="56">
        <v>1992</v>
      </c>
      <c r="E915" s="58">
        <v>1221865</v>
      </c>
      <c r="F915" s="58">
        <v>1201740</v>
      </c>
      <c r="G915" s="59">
        <v>1027598</v>
      </c>
      <c r="H915" s="59">
        <v>194267</v>
      </c>
      <c r="I915" s="60">
        <v>0</v>
      </c>
      <c r="J915" s="58">
        <v>-20125</v>
      </c>
      <c r="K915" s="62">
        <v>3042</v>
      </c>
      <c r="L915" s="61"/>
      <c r="M915" s="61"/>
      <c r="N915" s="61"/>
      <c r="O915" s="61"/>
      <c r="P915" s="62">
        <v>15684</v>
      </c>
      <c r="Q915" s="61"/>
      <c r="R915" s="61"/>
      <c r="S915" s="61"/>
      <c r="T915" s="61"/>
      <c r="U915" s="61"/>
      <c r="V915" s="61"/>
      <c r="W915" s="62">
        <v>134689</v>
      </c>
      <c r="X915" s="61"/>
      <c r="Y915" s="61"/>
      <c r="Z915" s="61"/>
      <c r="AA915" s="62">
        <v>488563</v>
      </c>
      <c r="AB915" s="61"/>
      <c r="AC915" s="61"/>
      <c r="AD915" s="62">
        <v>106454</v>
      </c>
      <c r="AE915" s="61"/>
      <c r="AF915" s="62">
        <v>173760</v>
      </c>
      <c r="AG915" s="61"/>
      <c r="AH915" s="61"/>
      <c r="AI915" s="62">
        <v>105406</v>
      </c>
      <c r="AJ915" s="61"/>
      <c r="AK915" s="61"/>
      <c r="AL915" s="61"/>
      <c r="AM915" s="61"/>
      <c r="AN915" s="61"/>
      <c r="AO915" s="61"/>
      <c r="AP915" s="62">
        <v>3676</v>
      </c>
      <c r="AQ915" s="61"/>
      <c r="AR915" s="61"/>
      <c r="AS915" s="61"/>
      <c r="AT915" s="61"/>
      <c r="AU915" s="61"/>
      <c r="AV915" s="61"/>
      <c r="AW915" s="61"/>
      <c r="AX915" s="61"/>
      <c r="AY915" s="62">
        <v>12815</v>
      </c>
      <c r="AZ915" s="61"/>
      <c r="BA915" s="62">
        <v>176777</v>
      </c>
      <c r="BB915" s="61"/>
      <c r="BC915" s="61"/>
      <c r="BD915" s="61"/>
      <c r="BE915" s="61"/>
      <c r="BF915" s="61"/>
      <c r="BG915" s="61"/>
      <c r="BH915" s="61"/>
      <c r="BI915" s="61"/>
      <c r="BJ915" s="61"/>
      <c r="BK915" s="61">
        <v>999</v>
      </c>
      <c r="BL915" s="61"/>
      <c r="BM915" s="61"/>
      <c r="BN915" s="61"/>
      <c r="BO915" s="62">
        <v>-20125</v>
      </c>
    </row>
    <row r="916" spans="1:67" x14ac:dyDescent="0.2">
      <c r="A916" s="57" t="s">
        <v>22</v>
      </c>
      <c r="B916" s="56" t="s">
        <v>22</v>
      </c>
      <c r="C916" s="56" t="s">
        <v>423</v>
      </c>
      <c r="D916" s="56">
        <v>1993</v>
      </c>
      <c r="E916" s="58">
        <v>1254934</v>
      </c>
      <c r="F916" s="58">
        <v>1234809</v>
      </c>
      <c r="G916" s="59">
        <v>1058617</v>
      </c>
      <c r="H916" s="59">
        <v>196317</v>
      </c>
      <c r="I916" s="60">
        <v>0</v>
      </c>
      <c r="J916" s="58">
        <v>-20125</v>
      </c>
      <c r="K916" s="62">
        <v>3042</v>
      </c>
      <c r="L916" s="61"/>
      <c r="M916" s="61"/>
      <c r="N916" s="61"/>
      <c r="O916" s="61"/>
      <c r="P916" s="62">
        <v>15684</v>
      </c>
      <c r="Q916" s="61"/>
      <c r="R916" s="61"/>
      <c r="S916" s="61"/>
      <c r="T916" s="61"/>
      <c r="U916" s="61"/>
      <c r="V916" s="61"/>
      <c r="W916" s="62">
        <v>134689</v>
      </c>
      <c r="X916" s="61"/>
      <c r="Y916" s="61"/>
      <c r="Z916" s="61"/>
      <c r="AA916" s="62">
        <v>500418</v>
      </c>
      <c r="AB916" s="61"/>
      <c r="AC916" s="61"/>
      <c r="AD916" s="62">
        <v>110905</v>
      </c>
      <c r="AE916" s="61"/>
      <c r="AF916" s="62">
        <v>180319</v>
      </c>
      <c r="AG916" s="61"/>
      <c r="AH916" s="61"/>
      <c r="AI916" s="62">
        <v>113560</v>
      </c>
      <c r="AJ916" s="61"/>
      <c r="AK916" s="61"/>
      <c r="AL916" s="61"/>
      <c r="AM916" s="61"/>
      <c r="AN916" s="61"/>
      <c r="AO916" s="61"/>
      <c r="AP916" s="62">
        <v>3676</v>
      </c>
      <c r="AQ916" s="61"/>
      <c r="AR916" s="61"/>
      <c r="AS916" s="61"/>
      <c r="AT916" s="61"/>
      <c r="AU916" s="61"/>
      <c r="AV916" s="61"/>
      <c r="AW916" s="61"/>
      <c r="AX916" s="61"/>
      <c r="AY916" s="62">
        <v>14865</v>
      </c>
      <c r="AZ916" s="61"/>
      <c r="BA916" s="62">
        <v>176777</v>
      </c>
      <c r="BB916" s="61"/>
      <c r="BC916" s="61"/>
      <c r="BD916" s="61"/>
      <c r="BE916" s="61"/>
      <c r="BF916" s="61"/>
      <c r="BG916" s="61"/>
      <c r="BH916" s="61"/>
      <c r="BI916" s="61"/>
      <c r="BJ916" s="61"/>
      <c r="BK916" s="61">
        <v>999</v>
      </c>
      <c r="BL916" s="61"/>
      <c r="BM916" s="61"/>
      <c r="BN916" s="61"/>
      <c r="BO916" s="62">
        <v>-20125</v>
      </c>
    </row>
    <row r="917" spans="1:67" x14ac:dyDescent="0.2">
      <c r="A917" s="57" t="s">
        <v>22</v>
      </c>
      <c r="B917" s="56" t="s">
        <v>22</v>
      </c>
      <c r="C917" s="56" t="s">
        <v>423</v>
      </c>
      <c r="D917" s="56">
        <v>1994</v>
      </c>
      <c r="E917" s="58">
        <v>1370472</v>
      </c>
      <c r="F917" s="58">
        <v>1312970</v>
      </c>
      <c r="G917" s="59">
        <v>1109074</v>
      </c>
      <c r="H917" s="59">
        <v>261398</v>
      </c>
      <c r="I917" s="60">
        <v>0</v>
      </c>
      <c r="J917" s="58">
        <v>-57502</v>
      </c>
      <c r="K917" s="62">
        <v>3042</v>
      </c>
      <c r="L917" s="61"/>
      <c r="M917" s="61"/>
      <c r="N917" s="61"/>
      <c r="O917" s="61"/>
      <c r="P917" s="62">
        <v>15684</v>
      </c>
      <c r="Q917" s="61"/>
      <c r="R917" s="61"/>
      <c r="S917" s="61"/>
      <c r="T917" s="61"/>
      <c r="U917" s="61"/>
      <c r="V917" s="61"/>
      <c r="W917" s="62">
        <v>134689</v>
      </c>
      <c r="X917" s="61"/>
      <c r="Y917" s="61"/>
      <c r="Z917" s="61"/>
      <c r="AA917" s="62">
        <v>521631</v>
      </c>
      <c r="AB917" s="61"/>
      <c r="AC917" s="61"/>
      <c r="AD917" s="62">
        <v>123968</v>
      </c>
      <c r="AE917" s="61"/>
      <c r="AF917" s="62">
        <v>191609</v>
      </c>
      <c r="AG917" s="61"/>
      <c r="AH917" s="61"/>
      <c r="AI917" s="62">
        <v>118451</v>
      </c>
      <c r="AJ917" s="61"/>
      <c r="AK917" s="61"/>
      <c r="AL917" s="61"/>
      <c r="AM917" s="61"/>
      <c r="AN917" s="61"/>
      <c r="AO917" s="61"/>
      <c r="AP917" s="62">
        <v>3676</v>
      </c>
      <c r="AQ917" s="61"/>
      <c r="AR917" s="61"/>
      <c r="AS917" s="61"/>
      <c r="AT917" s="61"/>
      <c r="AU917" s="61"/>
      <c r="AV917" s="61"/>
      <c r="AW917" s="61"/>
      <c r="AX917" s="61"/>
      <c r="AY917" s="62">
        <v>15486</v>
      </c>
      <c r="AZ917" s="61"/>
      <c r="BA917" s="62">
        <v>241237</v>
      </c>
      <c r="BB917" s="61"/>
      <c r="BC917" s="61"/>
      <c r="BD917" s="61"/>
      <c r="BE917" s="61"/>
      <c r="BF917" s="61"/>
      <c r="BG917" s="61"/>
      <c r="BH917" s="61"/>
      <c r="BI917" s="61"/>
      <c r="BJ917" s="61"/>
      <c r="BK917" s="61">
        <v>999</v>
      </c>
      <c r="BL917" s="61"/>
      <c r="BM917" s="61"/>
      <c r="BN917" s="61"/>
      <c r="BO917" s="62">
        <v>-57502</v>
      </c>
    </row>
    <row r="918" spans="1:67" x14ac:dyDescent="0.2">
      <c r="A918" s="57" t="s">
        <v>22</v>
      </c>
      <c r="B918" s="56" t="s">
        <v>22</v>
      </c>
      <c r="C918" s="56" t="s">
        <v>423</v>
      </c>
      <c r="D918" s="56">
        <v>1995</v>
      </c>
      <c r="E918" s="58">
        <v>1515236</v>
      </c>
      <c r="F918" s="58">
        <v>1457606</v>
      </c>
      <c r="G918" s="59">
        <v>1241756</v>
      </c>
      <c r="H918" s="59">
        <v>273480</v>
      </c>
      <c r="I918" s="60">
        <v>0</v>
      </c>
      <c r="J918" s="58">
        <v>-57630</v>
      </c>
      <c r="K918" s="62">
        <v>3042</v>
      </c>
      <c r="L918" s="61"/>
      <c r="M918" s="61"/>
      <c r="N918" s="61"/>
      <c r="O918" s="61"/>
      <c r="P918" s="62">
        <v>15684</v>
      </c>
      <c r="Q918" s="61"/>
      <c r="R918" s="61"/>
      <c r="S918" s="61"/>
      <c r="T918" s="61"/>
      <c r="U918" s="61"/>
      <c r="V918" s="61"/>
      <c r="W918" s="62">
        <v>224032</v>
      </c>
      <c r="X918" s="61"/>
      <c r="Y918" s="61"/>
      <c r="Z918" s="61"/>
      <c r="AA918" s="62">
        <v>544473</v>
      </c>
      <c r="AB918" s="61"/>
      <c r="AC918" s="61"/>
      <c r="AD918" s="62">
        <v>126958</v>
      </c>
      <c r="AE918" s="61"/>
      <c r="AF918" s="62">
        <v>200826</v>
      </c>
      <c r="AG918" s="61"/>
      <c r="AH918" s="61"/>
      <c r="AI918" s="62">
        <v>126741</v>
      </c>
      <c r="AJ918" s="61"/>
      <c r="AK918" s="61"/>
      <c r="AL918" s="61"/>
      <c r="AM918" s="61"/>
      <c r="AN918" s="61"/>
      <c r="AO918" s="61"/>
      <c r="AP918" s="62">
        <v>6161</v>
      </c>
      <c r="AQ918" s="61"/>
      <c r="AR918" s="62">
        <v>7821</v>
      </c>
      <c r="AS918" s="61"/>
      <c r="AT918" s="61"/>
      <c r="AU918" s="61"/>
      <c r="AV918" s="61"/>
      <c r="AW918" s="61"/>
      <c r="AX918" s="61"/>
      <c r="AY918" s="62">
        <v>17262</v>
      </c>
      <c r="AZ918" s="61"/>
      <c r="BA918" s="62">
        <v>241237</v>
      </c>
      <c r="BB918" s="61"/>
      <c r="BC918" s="61"/>
      <c r="BD918" s="61"/>
      <c r="BE918" s="61"/>
      <c r="BF918" s="61"/>
      <c r="BG918" s="61"/>
      <c r="BH918" s="61"/>
      <c r="BI918" s="61"/>
      <c r="BJ918" s="61"/>
      <c r="BK918" s="61">
        <v>999</v>
      </c>
      <c r="BL918" s="61"/>
      <c r="BM918" s="61"/>
      <c r="BN918" s="61"/>
      <c r="BO918" s="62">
        <v>-57630</v>
      </c>
    </row>
    <row r="919" spans="1:67" x14ac:dyDescent="0.2">
      <c r="A919" s="57" t="s">
        <v>22</v>
      </c>
      <c r="B919" s="56" t="s">
        <v>22</v>
      </c>
      <c r="C919" s="56" t="s">
        <v>423</v>
      </c>
      <c r="D919" s="56">
        <v>1996</v>
      </c>
      <c r="E919" s="58">
        <v>1640604</v>
      </c>
      <c r="F919" s="58">
        <v>1582615</v>
      </c>
      <c r="G919" s="59">
        <v>1347824</v>
      </c>
      <c r="H919" s="59">
        <v>292780</v>
      </c>
      <c r="I919" s="60">
        <v>0</v>
      </c>
      <c r="J919" s="58">
        <v>-57989</v>
      </c>
      <c r="K919" s="62">
        <v>3042</v>
      </c>
      <c r="L919" s="61"/>
      <c r="M919" s="61"/>
      <c r="N919" s="61"/>
      <c r="O919" s="61"/>
      <c r="P919" s="62">
        <v>15684</v>
      </c>
      <c r="Q919" s="61"/>
      <c r="R919" s="61"/>
      <c r="S919" s="61"/>
      <c r="T919" s="61"/>
      <c r="U919" s="61"/>
      <c r="V919" s="61"/>
      <c r="W919" s="62">
        <v>289069</v>
      </c>
      <c r="X919" s="61"/>
      <c r="Y919" s="61"/>
      <c r="Z919" s="61"/>
      <c r="AA919" s="62">
        <v>582525</v>
      </c>
      <c r="AB919" s="61"/>
      <c r="AC919" s="61"/>
      <c r="AD919" s="62">
        <v>130573</v>
      </c>
      <c r="AE919" s="61"/>
      <c r="AF919" s="62">
        <v>194926</v>
      </c>
      <c r="AG919" s="61"/>
      <c r="AH919" s="61"/>
      <c r="AI919" s="62">
        <v>132005</v>
      </c>
      <c r="AJ919" s="61"/>
      <c r="AK919" s="61"/>
      <c r="AL919" s="61"/>
      <c r="AM919" s="61"/>
      <c r="AN919" s="61"/>
      <c r="AO919" s="61"/>
      <c r="AP919" s="62">
        <v>6161</v>
      </c>
      <c r="AQ919" s="61"/>
      <c r="AR919" s="62">
        <v>7821</v>
      </c>
      <c r="AS919" s="61"/>
      <c r="AT919" s="61"/>
      <c r="AU919" s="61"/>
      <c r="AV919" s="61"/>
      <c r="AW919" s="61"/>
      <c r="AX919" s="61"/>
      <c r="AY919" s="62">
        <v>17262</v>
      </c>
      <c r="AZ919" s="61"/>
      <c r="BA919" s="62">
        <v>260537</v>
      </c>
      <c r="BB919" s="61"/>
      <c r="BC919" s="61"/>
      <c r="BD919" s="61"/>
      <c r="BE919" s="61"/>
      <c r="BF919" s="61"/>
      <c r="BG919" s="61"/>
      <c r="BH919" s="61"/>
      <c r="BI919" s="61"/>
      <c r="BJ919" s="61"/>
      <c r="BK919" s="61">
        <v>999</v>
      </c>
      <c r="BL919" s="61"/>
      <c r="BM919" s="61"/>
      <c r="BN919" s="61"/>
      <c r="BO919" s="62">
        <v>-57989</v>
      </c>
    </row>
    <row r="920" spans="1:67" x14ac:dyDescent="0.2">
      <c r="A920" s="57" t="s">
        <v>22</v>
      </c>
      <c r="B920" s="56" t="s">
        <v>22</v>
      </c>
      <c r="C920" s="56" t="s">
        <v>423</v>
      </c>
      <c r="D920" s="56">
        <v>1997</v>
      </c>
      <c r="E920" s="58">
        <v>1708120</v>
      </c>
      <c r="F920" s="58">
        <v>1648630</v>
      </c>
      <c r="G920" s="59">
        <v>1412571</v>
      </c>
      <c r="H920" s="59">
        <v>295549</v>
      </c>
      <c r="I920" s="60">
        <v>0</v>
      </c>
      <c r="J920" s="58">
        <v>-59490</v>
      </c>
      <c r="K920" s="62">
        <v>3042</v>
      </c>
      <c r="L920" s="61"/>
      <c r="M920" s="61"/>
      <c r="N920" s="61"/>
      <c r="O920" s="61"/>
      <c r="P920" s="62">
        <v>15684</v>
      </c>
      <c r="Q920" s="61"/>
      <c r="R920" s="61"/>
      <c r="S920" s="61"/>
      <c r="T920" s="61"/>
      <c r="U920" s="61"/>
      <c r="V920" s="61"/>
      <c r="W920" s="62">
        <v>304396</v>
      </c>
      <c r="X920" s="61"/>
      <c r="Y920" s="61"/>
      <c r="Z920" s="61"/>
      <c r="AA920" s="62">
        <v>613317</v>
      </c>
      <c r="AB920" s="61"/>
      <c r="AC920" s="61"/>
      <c r="AD920" s="62">
        <v>136453</v>
      </c>
      <c r="AE920" s="61"/>
      <c r="AF920" s="62">
        <v>202302</v>
      </c>
      <c r="AG920" s="61"/>
      <c r="AH920" s="61"/>
      <c r="AI920" s="62">
        <v>137377</v>
      </c>
      <c r="AJ920" s="61"/>
      <c r="AK920" s="61"/>
      <c r="AL920" s="61"/>
      <c r="AM920" s="61"/>
      <c r="AN920" s="61"/>
      <c r="AO920" s="61"/>
      <c r="AP920" s="62">
        <v>7752</v>
      </c>
      <c r="AQ920" s="61"/>
      <c r="AR920" s="62">
        <v>7821</v>
      </c>
      <c r="AS920" s="61"/>
      <c r="AT920" s="61"/>
      <c r="AU920" s="61"/>
      <c r="AV920" s="61"/>
      <c r="AW920" s="61"/>
      <c r="AX920" s="61"/>
      <c r="AY920" s="62">
        <v>18440</v>
      </c>
      <c r="AZ920" s="61"/>
      <c r="BA920" s="62">
        <v>260537</v>
      </c>
      <c r="BB920" s="61"/>
      <c r="BC920" s="61"/>
      <c r="BD920" s="61"/>
      <c r="BE920" s="61"/>
      <c r="BF920" s="61"/>
      <c r="BG920" s="61"/>
      <c r="BH920" s="61"/>
      <c r="BI920" s="61"/>
      <c r="BJ920" s="61"/>
      <c r="BK920" s="61">
        <v>999</v>
      </c>
      <c r="BL920" s="61"/>
      <c r="BM920" s="61"/>
      <c r="BN920" s="61"/>
      <c r="BO920" s="62">
        <v>-59490</v>
      </c>
    </row>
    <row r="921" spans="1:67" x14ac:dyDescent="0.2">
      <c r="A921" s="57" t="s">
        <v>22</v>
      </c>
      <c r="B921" s="56" t="s">
        <v>22</v>
      </c>
      <c r="C921" s="56" t="s">
        <v>423</v>
      </c>
      <c r="D921" s="56">
        <v>1998</v>
      </c>
      <c r="E921" s="58">
        <v>1822154</v>
      </c>
      <c r="F921" s="58">
        <v>1762255</v>
      </c>
      <c r="G921" s="59">
        <v>1519939</v>
      </c>
      <c r="H921" s="59">
        <v>302215</v>
      </c>
      <c r="I921" s="60">
        <v>0</v>
      </c>
      <c r="J921" s="58">
        <v>-59899</v>
      </c>
      <c r="K921" s="62">
        <v>3042</v>
      </c>
      <c r="L921" s="61"/>
      <c r="M921" s="61"/>
      <c r="N921" s="61"/>
      <c r="O921" s="61"/>
      <c r="P921" s="62">
        <v>15684</v>
      </c>
      <c r="Q921" s="61"/>
      <c r="R921" s="61"/>
      <c r="S921" s="61"/>
      <c r="T921" s="61"/>
      <c r="U921" s="61"/>
      <c r="V921" s="61"/>
      <c r="W921" s="62">
        <v>309485</v>
      </c>
      <c r="X921" s="61"/>
      <c r="Y921" s="61"/>
      <c r="Z921" s="61"/>
      <c r="AA921" s="62">
        <v>648500</v>
      </c>
      <c r="AB921" s="61"/>
      <c r="AC921" s="61"/>
      <c r="AD921" s="62">
        <v>188298</v>
      </c>
      <c r="AE921" s="61"/>
      <c r="AF921" s="62">
        <v>216620</v>
      </c>
      <c r="AG921" s="61"/>
      <c r="AH921" s="61"/>
      <c r="AI921" s="62">
        <v>138310</v>
      </c>
      <c r="AJ921" s="61"/>
      <c r="AK921" s="61"/>
      <c r="AL921" s="61"/>
      <c r="AM921" s="61"/>
      <c r="AN921" s="61"/>
      <c r="AO921" s="61"/>
      <c r="AP921" s="62">
        <v>9553</v>
      </c>
      <c r="AQ921" s="61"/>
      <c r="AR921" s="62">
        <v>9726</v>
      </c>
      <c r="AS921" s="61"/>
      <c r="AT921" s="61"/>
      <c r="AU921" s="61"/>
      <c r="AV921" s="61"/>
      <c r="AW921" s="61"/>
      <c r="AX921" s="61"/>
      <c r="AY921" s="62">
        <v>21400</v>
      </c>
      <c r="AZ921" s="61"/>
      <c r="BA921" s="62">
        <v>260537</v>
      </c>
      <c r="BB921" s="61"/>
      <c r="BC921" s="61"/>
      <c r="BD921" s="61"/>
      <c r="BE921" s="61"/>
      <c r="BF921" s="61"/>
      <c r="BG921" s="61"/>
      <c r="BH921" s="61"/>
      <c r="BI921" s="61"/>
      <c r="BJ921" s="61"/>
      <c r="BK921" s="61">
        <v>999</v>
      </c>
      <c r="BL921" s="61"/>
      <c r="BM921" s="61"/>
      <c r="BN921" s="61"/>
      <c r="BO921" s="62">
        <v>-59899</v>
      </c>
    </row>
    <row r="922" spans="1:67" x14ac:dyDescent="0.2">
      <c r="A922" s="57" t="s">
        <v>22</v>
      </c>
      <c r="B922" s="56" t="s">
        <v>22</v>
      </c>
      <c r="C922" s="56" t="s">
        <v>424</v>
      </c>
      <c r="D922" s="56">
        <v>1989</v>
      </c>
      <c r="E922" s="58">
        <v>2685674</v>
      </c>
      <c r="F922" s="58">
        <v>2587577</v>
      </c>
      <c r="G922" s="59">
        <v>2319818</v>
      </c>
      <c r="H922" s="59">
        <v>365856</v>
      </c>
      <c r="I922" s="60">
        <v>0</v>
      </c>
      <c r="J922" s="58">
        <v>-98097</v>
      </c>
      <c r="K922" s="62">
        <v>10637</v>
      </c>
      <c r="L922" s="61"/>
      <c r="M922" s="61"/>
      <c r="N922" s="61"/>
      <c r="O922" s="61"/>
      <c r="P922" s="62">
        <v>147686</v>
      </c>
      <c r="Q922" s="61"/>
      <c r="R922" s="61"/>
      <c r="S922" s="61"/>
      <c r="T922" s="61"/>
      <c r="U922" s="61"/>
      <c r="V922" s="61"/>
      <c r="W922" s="62">
        <v>108597</v>
      </c>
      <c r="X922" s="61"/>
      <c r="Y922" s="61"/>
      <c r="Z922" s="61"/>
      <c r="AA922" s="62">
        <v>849023</v>
      </c>
      <c r="AB922" s="61"/>
      <c r="AC922" s="61"/>
      <c r="AD922" s="62">
        <v>549293</v>
      </c>
      <c r="AE922" s="61"/>
      <c r="AF922" s="62">
        <v>456062</v>
      </c>
      <c r="AG922" s="61"/>
      <c r="AH922" s="61"/>
      <c r="AI922" s="62">
        <v>198520</v>
      </c>
      <c r="AJ922" s="61"/>
      <c r="AK922" s="61"/>
      <c r="AL922" s="61"/>
      <c r="AM922" s="61"/>
      <c r="AN922" s="61"/>
      <c r="AO922" s="61"/>
      <c r="AP922" s="62">
        <v>11668</v>
      </c>
      <c r="AQ922" s="61"/>
      <c r="AR922" s="62">
        <v>55004</v>
      </c>
      <c r="AS922" s="61"/>
      <c r="AT922" s="61"/>
      <c r="AU922" s="61"/>
      <c r="AV922" s="61"/>
      <c r="AW922" s="61"/>
      <c r="AX922" s="61"/>
      <c r="AY922" s="62">
        <v>35181</v>
      </c>
      <c r="AZ922" s="61"/>
      <c r="BA922" s="62">
        <v>263200</v>
      </c>
      <c r="BB922" s="61"/>
      <c r="BC922" s="61"/>
      <c r="BD922" s="61"/>
      <c r="BE922" s="61"/>
      <c r="BF922" s="61"/>
      <c r="BG922" s="61"/>
      <c r="BH922" s="61"/>
      <c r="BI922" s="61"/>
      <c r="BJ922" s="61"/>
      <c r="BK922" s="61">
        <v>803</v>
      </c>
      <c r="BL922" s="61"/>
      <c r="BM922" s="61"/>
      <c r="BN922" s="61"/>
      <c r="BO922" s="62">
        <v>-98097</v>
      </c>
    </row>
    <row r="923" spans="1:67" x14ac:dyDescent="0.2">
      <c r="A923" s="57" t="s">
        <v>22</v>
      </c>
      <c r="B923" s="56" t="s">
        <v>22</v>
      </c>
      <c r="C923" s="56" t="s">
        <v>424</v>
      </c>
      <c r="D923" s="56">
        <v>1990</v>
      </c>
      <c r="E923" s="58">
        <v>2911689</v>
      </c>
      <c r="F923" s="58">
        <v>2813592</v>
      </c>
      <c r="G923" s="59">
        <v>2536652</v>
      </c>
      <c r="H923" s="59">
        <v>375037</v>
      </c>
      <c r="I923" s="60">
        <v>0</v>
      </c>
      <c r="J923" s="58">
        <v>-98097</v>
      </c>
      <c r="K923" s="62">
        <v>10637</v>
      </c>
      <c r="L923" s="61"/>
      <c r="M923" s="61"/>
      <c r="N923" s="61"/>
      <c r="O923" s="61"/>
      <c r="P923" s="62">
        <v>147686</v>
      </c>
      <c r="Q923" s="61"/>
      <c r="R923" s="61"/>
      <c r="S923" s="61"/>
      <c r="T923" s="61"/>
      <c r="U923" s="61"/>
      <c r="V923" s="61"/>
      <c r="W923" s="62">
        <v>108597</v>
      </c>
      <c r="X923" s="61"/>
      <c r="Y923" s="61"/>
      <c r="Z923" s="61"/>
      <c r="AA923" s="62">
        <v>861358</v>
      </c>
      <c r="AB923" s="61"/>
      <c r="AC923" s="61"/>
      <c r="AD923" s="62">
        <v>643192</v>
      </c>
      <c r="AE923" s="61"/>
      <c r="AF923" s="62">
        <v>533792</v>
      </c>
      <c r="AG923" s="61"/>
      <c r="AH923" s="61"/>
      <c r="AI923" s="62">
        <v>231390</v>
      </c>
      <c r="AJ923" s="61"/>
      <c r="AK923" s="61"/>
      <c r="AL923" s="61"/>
      <c r="AM923" s="61"/>
      <c r="AN923" s="61"/>
      <c r="AO923" s="61"/>
      <c r="AP923" s="62">
        <v>12954</v>
      </c>
      <c r="AQ923" s="61"/>
      <c r="AR923" s="62">
        <v>74580</v>
      </c>
      <c r="AS923" s="61"/>
      <c r="AT923" s="61"/>
      <c r="AU923" s="61"/>
      <c r="AV923" s="61"/>
      <c r="AW923" s="61"/>
      <c r="AX923" s="61"/>
      <c r="AY923" s="62">
        <v>40227</v>
      </c>
      <c r="AZ923" s="61"/>
      <c r="BA923" s="62">
        <v>246423</v>
      </c>
      <c r="BB923" s="61"/>
      <c r="BC923" s="61"/>
      <c r="BD923" s="61"/>
      <c r="BE923" s="61"/>
      <c r="BF923" s="61"/>
      <c r="BG923" s="61"/>
      <c r="BH923" s="61"/>
      <c r="BI923" s="61"/>
      <c r="BJ923" s="61"/>
      <c r="BK923" s="61">
        <v>853</v>
      </c>
      <c r="BL923" s="61"/>
      <c r="BM923" s="61"/>
      <c r="BN923" s="61"/>
      <c r="BO923" s="62">
        <v>-98097</v>
      </c>
    </row>
    <row r="924" spans="1:67" x14ac:dyDescent="0.2">
      <c r="A924" s="57" t="s">
        <v>22</v>
      </c>
      <c r="B924" s="56" t="s">
        <v>22</v>
      </c>
      <c r="C924" s="56" t="s">
        <v>424</v>
      </c>
      <c r="D924" s="56">
        <v>1991</v>
      </c>
      <c r="E924" s="58">
        <v>2673885</v>
      </c>
      <c r="F924" s="58">
        <v>2575788</v>
      </c>
      <c r="G924" s="59">
        <v>2288510</v>
      </c>
      <c r="H924" s="59">
        <v>385375</v>
      </c>
      <c r="I924" s="60">
        <v>0</v>
      </c>
      <c r="J924" s="58">
        <v>-98097</v>
      </c>
      <c r="K924" s="62">
        <v>10637</v>
      </c>
      <c r="L924" s="61"/>
      <c r="M924" s="61"/>
      <c r="N924" s="61"/>
      <c r="O924" s="61"/>
      <c r="P924" s="62">
        <v>147686</v>
      </c>
      <c r="Q924" s="61"/>
      <c r="R924" s="61"/>
      <c r="S924" s="61"/>
      <c r="T924" s="61"/>
      <c r="U924" s="61"/>
      <c r="V924" s="61"/>
      <c r="W924" s="62">
        <v>108597</v>
      </c>
      <c r="X924" s="61"/>
      <c r="Y924" s="61"/>
      <c r="Z924" s="61"/>
      <c r="AA924" s="62">
        <v>431646</v>
      </c>
      <c r="AB924" s="61"/>
      <c r="AC924" s="61"/>
      <c r="AD924" s="62">
        <v>754673</v>
      </c>
      <c r="AE924" s="61"/>
      <c r="AF924" s="62">
        <v>598341</v>
      </c>
      <c r="AG924" s="61"/>
      <c r="AH924" s="61"/>
      <c r="AI924" s="62">
        <v>236930</v>
      </c>
      <c r="AJ924" s="61"/>
      <c r="AK924" s="61"/>
      <c r="AL924" s="61"/>
      <c r="AM924" s="61"/>
      <c r="AN924" s="61"/>
      <c r="AO924" s="61"/>
      <c r="AP924" s="62">
        <v>19651</v>
      </c>
      <c r="AQ924" s="61"/>
      <c r="AR924" s="62">
        <v>74580</v>
      </c>
      <c r="AS924" s="61"/>
      <c r="AT924" s="61"/>
      <c r="AU924" s="61"/>
      <c r="AV924" s="61"/>
      <c r="AW924" s="61"/>
      <c r="AX924" s="61"/>
      <c r="AY924" s="62">
        <v>43868</v>
      </c>
      <c r="AZ924" s="61"/>
      <c r="BA924" s="62">
        <v>246423</v>
      </c>
      <c r="BB924" s="61"/>
      <c r="BC924" s="61"/>
      <c r="BD924" s="61"/>
      <c r="BE924" s="61"/>
      <c r="BF924" s="61"/>
      <c r="BG924" s="61"/>
      <c r="BH924" s="61"/>
      <c r="BI924" s="61"/>
      <c r="BJ924" s="61"/>
      <c r="BK924" s="61">
        <v>853</v>
      </c>
      <c r="BL924" s="61"/>
      <c r="BM924" s="61"/>
      <c r="BN924" s="61"/>
      <c r="BO924" s="62">
        <v>-98097</v>
      </c>
    </row>
    <row r="925" spans="1:67" x14ac:dyDescent="0.2">
      <c r="A925" s="57" t="s">
        <v>22</v>
      </c>
      <c r="B925" s="56" t="s">
        <v>22</v>
      </c>
      <c r="C925" s="56" t="s">
        <v>424</v>
      </c>
      <c r="D925" s="56">
        <v>1992</v>
      </c>
      <c r="E925" s="58">
        <v>2877118</v>
      </c>
      <c r="F925" s="58">
        <v>2779021</v>
      </c>
      <c r="G925" s="59">
        <v>2479092</v>
      </c>
      <c r="H925" s="59">
        <v>398026</v>
      </c>
      <c r="I925" s="60">
        <v>0</v>
      </c>
      <c r="J925" s="58">
        <v>-98097</v>
      </c>
      <c r="K925" s="62">
        <v>10637</v>
      </c>
      <c r="L925" s="61"/>
      <c r="M925" s="61"/>
      <c r="N925" s="61"/>
      <c r="O925" s="61"/>
      <c r="P925" s="62">
        <v>157164</v>
      </c>
      <c r="Q925" s="61"/>
      <c r="R925" s="61"/>
      <c r="S925" s="61"/>
      <c r="T925" s="61"/>
      <c r="U925" s="61"/>
      <c r="V925" s="61"/>
      <c r="W925" s="62">
        <v>119626</v>
      </c>
      <c r="X925" s="61"/>
      <c r="Y925" s="61"/>
      <c r="Z925" s="61"/>
      <c r="AA925" s="62">
        <v>438408</v>
      </c>
      <c r="AB925" s="61"/>
      <c r="AC925" s="61"/>
      <c r="AD925" s="62">
        <v>901256</v>
      </c>
      <c r="AE925" s="61"/>
      <c r="AF925" s="62">
        <v>605901</v>
      </c>
      <c r="AG925" s="61"/>
      <c r="AH925" s="61"/>
      <c r="AI925" s="62">
        <v>246100</v>
      </c>
      <c r="AJ925" s="61"/>
      <c r="AK925" s="61"/>
      <c r="AL925" s="61"/>
      <c r="AM925" s="61"/>
      <c r="AN925" s="61"/>
      <c r="AO925" s="61"/>
      <c r="AP925" s="62">
        <v>20332</v>
      </c>
      <c r="AQ925" s="61"/>
      <c r="AR925" s="62">
        <v>79752</v>
      </c>
      <c r="AS925" s="61"/>
      <c r="AT925" s="61"/>
      <c r="AU925" s="61"/>
      <c r="AV925" s="61"/>
      <c r="AW925" s="61"/>
      <c r="AX925" s="61"/>
      <c r="AY925" s="62">
        <v>45703</v>
      </c>
      <c r="AZ925" s="61"/>
      <c r="BA925" s="62">
        <v>250837</v>
      </c>
      <c r="BB925" s="61"/>
      <c r="BC925" s="61"/>
      <c r="BD925" s="61"/>
      <c r="BE925" s="61"/>
      <c r="BF925" s="61"/>
      <c r="BG925" s="61"/>
      <c r="BH925" s="61"/>
      <c r="BI925" s="61"/>
      <c r="BJ925" s="61"/>
      <c r="BK925" s="62">
        <v>1402</v>
      </c>
      <c r="BL925" s="61"/>
      <c r="BM925" s="61"/>
      <c r="BN925" s="61"/>
      <c r="BO925" s="62">
        <v>-98097</v>
      </c>
    </row>
    <row r="926" spans="1:67" x14ac:dyDescent="0.2">
      <c r="A926" s="57" t="s">
        <v>22</v>
      </c>
      <c r="B926" s="56" t="s">
        <v>22</v>
      </c>
      <c r="C926" s="56" t="s">
        <v>424</v>
      </c>
      <c r="D926" s="56">
        <v>1993</v>
      </c>
      <c r="E926" s="58">
        <v>3111818</v>
      </c>
      <c r="F926" s="58">
        <v>3013721</v>
      </c>
      <c r="G926" s="59">
        <v>2709414</v>
      </c>
      <c r="H926" s="59">
        <v>402404</v>
      </c>
      <c r="I926" s="60">
        <v>0</v>
      </c>
      <c r="J926" s="58">
        <v>-98097</v>
      </c>
      <c r="K926" s="62">
        <v>10637</v>
      </c>
      <c r="L926" s="61"/>
      <c r="M926" s="61"/>
      <c r="N926" s="61"/>
      <c r="O926" s="61"/>
      <c r="P926" s="62">
        <v>174510</v>
      </c>
      <c r="Q926" s="61"/>
      <c r="R926" s="61"/>
      <c r="S926" s="61"/>
      <c r="T926" s="61"/>
      <c r="U926" s="61"/>
      <c r="V926" s="61"/>
      <c r="W926" s="62">
        <v>119626</v>
      </c>
      <c r="X926" s="61"/>
      <c r="Y926" s="61"/>
      <c r="Z926" s="61"/>
      <c r="AA926" s="62">
        <v>464445</v>
      </c>
      <c r="AB926" s="61"/>
      <c r="AC926" s="61"/>
      <c r="AD926" s="62">
        <v>1054247</v>
      </c>
      <c r="AE926" s="61"/>
      <c r="AF926" s="62">
        <v>631229</v>
      </c>
      <c r="AG926" s="61"/>
      <c r="AH926" s="61"/>
      <c r="AI926" s="62">
        <v>254720</v>
      </c>
      <c r="AJ926" s="61"/>
      <c r="AK926" s="61"/>
      <c r="AL926" s="61"/>
      <c r="AM926" s="61"/>
      <c r="AN926" s="61"/>
      <c r="AO926" s="61"/>
      <c r="AP926" s="62">
        <v>20332</v>
      </c>
      <c r="AQ926" s="61"/>
      <c r="AR926" s="62">
        <v>80473</v>
      </c>
      <c r="AS926" s="61"/>
      <c r="AT926" s="61"/>
      <c r="AU926" s="61"/>
      <c r="AV926" s="61"/>
      <c r="AW926" s="61"/>
      <c r="AX926" s="61"/>
      <c r="AY926" s="62">
        <v>49242</v>
      </c>
      <c r="AZ926" s="61"/>
      <c r="BA926" s="62">
        <v>250837</v>
      </c>
      <c r="BB926" s="61"/>
      <c r="BC926" s="61"/>
      <c r="BD926" s="61"/>
      <c r="BE926" s="61"/>
      <c r="BF926" s="61"/>
      <c r="BG926" s="61"/>
      <c r="BH926" s="61"/>
      <c r="BI926" s="61"/>
      <c r="BJ926" s="61"/>
      <c r="BK926" s="62">
        <v>1520</v>
      </c>
      <c r="BL926" s="61"/>
      <c r="BM926" s="61"/>
      <c r="BN926" s="61"/>
      <c r="BO926" s="62">
        <v>-98097</v>
      </c>
    </row>
    <row r="927" spans="1:67" x14ac:dyDescent="0.2">
      <c r="A927" s="57" t="s">
        <v>22</v>
      </c>
      <c r="B927" s="56" t="s">
        <v>22</v>
      </c>
      <c r="C927" s="56" t="s">
        <v>424</v>
      </c>
      <c r="D927" s="56">
        <v>1994</v>
      </c>
      <c r="E927" s="58">
        <v>3297666</v>
      </c>
      <c r="F927" s="58">
        <v>2920739</v>
      </c>
      <c r="G927" s="59">
        <v>2891150</v>
      </c>
      <c r="H927" s="59">
        <v>406516</v>
      </c>
      <c r="I927" s="60">
        <v>0</v>
      </c>
      <c r="J927" s="58">
        <v>-376927</v>
      </c>
      <c r="K927" s="62">
        <v>10637</v>
      </c>
      <c r="L927" s="61"/>
      <c r="M927" s="61"/>
      <c r="N927" s="61"/>
      <c r="O927" s="61"/>
      <c r="P927" s="62">
        <v>183391</v>
      </c>
      <c r="Q927" s="61"/>
      <c r="R927" s="61"/>
      <c r="S927" s="61"/>
      <c r="T927" s="61"/>
      <c r="U927" s="61"/>
      <c r="V927" s="61"/>
      <c r="W927" s="62">
        <v>119626</v>
      </c>
      <c r="X927" s="61"/>
      <c r="Y927" s="61"/>
      <c r="Z927" s="61"/>
      <c r="AA927" s="62">
        <v>488238</v>
      </c>
      <c r="AB927" s="61"/>
      <c r="AC927" s="61"/>
      <c r="AD927" s="62">
        <v>1131634</v>
      </c>
      <c r="AE927" s="61"/>
      <c r="AF927" s="62">
        <v>681003</v>
      </c>
      <c r="AG927" s="61"/>
      <c r="AH927" s="61"/>
      <c r="AI927" s="62">
        <v>276621</v>
      </c>
      <c r="AJ927" s="61"/>
      <c r="AK927" s="61"/>
      <c r="AL927" s="61"/>
      <c r="AM927" s="61"/>
      <c r="AN927" s="61"/>
      <c r="AO927" s="61"/>
      <c r="AP927" s="62">
        <v>20332</v>
      </c>
      <c r="AQ927" s="61"/>
      <c r="AR927" s="62">
        <v>83210</v>
      </c>
      <c r="AS927" s="61"/>
      <c r="AT927" s="61"/>
      <c r="AU927" s="61"/>
      <c r="AV927" s="61"/>
      <c r="AW927" s="61"/>
      <c r="AX927" s="61"/>
      <c r="AY927" s="62">
        <v>50553</v>
      </c>
      <c r="AZ927" s="61"/>
      <c r="BA927" s="62">
        <v>250837</v>
      </c>
      <c r="BB927" s="61"/>
      <c r="BC927" s="61"/>
      <c r="BD927" s="61"/>
      <c r="BE927" s="61"/>
      <c r="BF927" s="61"/>
      <c r="BG927" s="61"/>
      <c r="BH927" s="61"/>
      <c r="BI927" s="61"/>
      <c r="BJ927" s="61"/>
      <c r="BK927" s="62">
        <v>1584</v>
      </c>
      <c r="BL927" s="61"/>
      <c r="BM927" s="61"/>
      <c r="BN927" s="61"/>
      <c r="BO927" s="62">
        <v>-376927</v>
      </c>
    </row>
    <row r="928" spans="1:67" x14ac:dyDescent="0.2">
      <c r="A928" s="57" t="s">
        <v>22</v>
      </c>
      <c r="B928" s="56" t="s">
        <v>22</v>
      </c>
      <c r="C928" s="56" t="s">
        <v>424</v>
      </c>
      <c r="D928" s="56">
        <v>1995</v>
      </c>
      <c r="E928" s="58">
        <v>3600292</v>
      </c>
      <c r="F928" s="58">
        <v>3176068</v>
      </c>
      <c r="G928" s="59">
        <v>3080708</v>
      </c>
      <c r="H928" s="59">
        <v>519584</v>
      </c>
      <c r="I928" s="60">
        <v>0</v>
      </c>
      <c r="J928" s="58">
        <v>-424224</v>
      </c>
      <c r="K928" s="62">
        <v>10637</v>
      </c>
      <c r="L928" s="61"/>
      <c r="M928" s="61"/>
      <c r="N928" s="61"/>
      <c r="O928" s="61"/>
      <c r="P928" s="62">
        <v>183391</v>
      </c>
      <c r="Q928" s="61"/>
      <c r="R928" s="61"/>
      <c r="S928" s="61"/>
      <c r="T928" s="61"/>
      <c r="U928" s="61"/>
      <c r="V928" s="61"/>
      <c r="W928" s="62">
        <v>119626</v>
      </c>
      <c r="X928" s="61"/>
      <c r="Y928" s="61"/>
      <c r="Z928" s="61"/>
      <c r="AA928" s="62">
        <v>557187</v>
      </c>
      <c r="AB928" s="61"/>
      <c r="AC928" s="61"/>
      <c r="AD928" s="62">
        <v>1234817</v>
      </c>
      <c r="AE928" s="61"/>
      <c r="AF928" s="62">
        <v>688314</v>
      </c>
      <c r="AG928" s="61"/>
      <c r="AH928" s="61"/>
      <c r="AI928" s="62">
        <v>286736</v>
      </c>
      <c r="AJ928" s="61"/>
      <c r="AK928" s="61"/>
      <c r="AL928" s="61"/>
      <c r="AM928" s="61"/>
      <c r="AN928" s="61"/>
      <c r="AO928" s="61"/>
      <c r="AP928" s="62">
        <v>20332</v>
      </c>
      <c r="AQ928" s="61"/>
      <c r="AR928" s="62">
        <v>98518</v>
      </c>
      <c r="AS928" s="61"/>
      <c r="AT928" s="61"/>
      <c r="AU928" s="61"/>
      <c r="AV928" s="61"/>
      <c r="AW928" s="61"/>
      <c r="AX928" s="61"/>
      <c r="AY928" s="62">
        <v>55423</v>
      </c>
      <c r="AZ928" s="61"/>
      <c r="BA928" s="62">
        <v>343572</v>
      </c>
      <c r="BB928" s="61"/>
      <c r="BC928" s="61"/>
      <c r="BD928" s="61"/>
      <c r="BE928" s="61"/>
      <c r="BF928" s="61"/>
      <c r="BG928" s="61"/>
      <c r="BH928" s="61"/>
      <c r="BI928" s="61"/>
      <c r="BJ928" s="61"/>
      <c r="BK928" s="62">
        <v>1739</v>
      </c>
      <c r="BL928" s="61"/>
      <c r="BM928" s="61"/>
      <c r="BN928" s="61"/>
      <c r="BO928" s="62">
        <v>-424224</v>
      </c>
    </row>
    <row r="929" spans="1:67" x14ac:dyDescent="0.2">
      <c r="A929" s="57" t="s">
        <v>22</v>
      </c>
      <c r="B929" s="56" t="s">
        <v>22</v>
      </c>
      <c r="C929" s="56" t="s">
        <v>424</v>
      </c>
      <c r="D929" s="56">
        <v>1996</v>
      </c>
      <c r="E929" s="58">
        <v>3927715</v>
      </c>
      <c r="F929" s="58">
        <v>3330725</v>
      </c>
      <c r="G929" s="59">
        <v>3403474</v>
      </c>
      <c r="H929" s="59">
        <v>524241</v>
      </c>
      <c r="I929" s="60">
        <v>0</v>
      </c>
      <c r="J929" s="58">
        <v>-596990</v>
      </c>
      <c r="K929" s="62">
        <v>10637</v>
      </c>
      <c r="L929" s="61"/>
      <c r="M929" s="61"/>
      <c r="N929" s="61"/>
      <c r="O929" s="61"/>
      <c r="P929" s="62">
        <v>192559</v>
      </c>
      <c r="Q929" s="61"/>
      <c r="R929" s="61"/>
      <c r="S929" s="61"/>
      <c r="T929" s="61"/>
      <c r="U929" s="61"/>
      <c r="V929" s="61"/>
      <c r="W929" s="62">
        <v>119626</v>
      </c>
      <c r="X929" s="61"/>
      <c r="Y929" s="61"/>
      <c r="Z929" s="61"/>
      <c r="AA929" s="62">
        <v>591967</v>
      </c>
      <c r="AB929" s="61"/>
      <c r="AC929" s="61"/>
      <c r="AD929" s="62">
        <v>1410048</v>
      </c>
      <c r="AE929" s="61"/>
      <c r="AF929" s="62">
        <v>766098</v>
      </c>
      <c r="AG929" s="61"/>
      <c r="AH929" s="61"/>
      <c r="AI929" s="62">
        <v>312539</v>
      </c>
      <c r="AJ929" s="61"/>
      <c r="AK929" s="61"/>
      <c r="AL929" s="61"/>
      <c r="AM929" s="61"/>
      <c r="AN929" s="61"/>
      <c r="AO929" s="61"/>
      <c r="AP929" s="62">
        <v>22054</v>
      </c>
      <c r="AQ929" s="61"/>
      <c r="AR929" s="62">
        <v>98917</v>
      </c>
      <c r="AS929" s="61"/>
      <c r="AT929" s="61"/>
      <c r="AU929" s="61"/>
      <c r="AV929" s="61"/>
      <c r="AW929" s="61"/>
      <c r="AX929" s="61"/>
      <c r="AY929" s="62">
        <v>56225</v>
      </c>
      <c r="AZ929" s="61"/>
      <c r="BA929" s="62">
        <v>345248</v>
      </c>
      <c r="BB929" s="61"/>
      <c r="BC929" s="61"/>
      <c r="BD929" s="61"/>
      <c r="BE929" s="61"/>
      <c r="BF929" s="61"/>
      <c r="BG929" s="61"/>
      <c r="BH929" s="61"/>
      <c r="BI929" s="61"/>
      <c r="BJ929" s="61"/>
      <c r="BK929" s="62">
        <v>1797</v>
      </c>
      <c r="BL929" s="61"/>
      <c r="BM929" s="61"/>
      <c r="BN929" s="61"/>
      <c r="BO929" s="62">
        <v>-596990</v>
      </c>
    </row>
    <row r="930" spans="1:67" x14ac:dyDescent="0.2">
      <c r="A930" s="57" t="s">
        <v>22</v>
      </c>
      <c r="B930" s="56" t="s">
        <v>22</v>
      </c>
      <c r="C930" s="56" t="s">
        <v>424</v>
      </c>
      <c r="D930" s="56">
        <v>1997</v>
      </c>
      <c r="E930" s="58">
        <v>4170944</v>
      </c>
      <c r="F930" s="58">
        <v>3538611</v>
      </c>
      <c r="G930" s="59">
        <v>3618383</v>
      </c>
      <c r="H930" s="59">
        <v>552561</v>
      </c>
      <c r="I930" s="60">
        <v>0</v>
      </c>
      <c r="J930" s="58">
        <v>-632333</v>
      </c>
      <c r="K930" s="62">
        <v>10637</v>
      </c>
      <c r="L930" s="61"/>
      <c r="M930" s="61"/>
      <c r="N930" s="61"/>
      <c r="O930" s="61"/>
      <c r="P930" s="62">
        <v>192559</v>
      </c>
      <c r="Q930" s="61"/>
      <c r="R930" s="61"/>
      <c r="S930" s="61"/>
      <c r="T930" s="61"/>
      <c r="U930" s="61"/>
      <c r="V930" s="61"/>
      <c r="W930" s="62">
        <v>119626</v>
      </c>
      <c r="X930" s="61"/>
      <c r="Y930" s="61"/>
      <c r="Z930" s="61"/>
      <c r="AA930" s="62">
        <v>654921</v>
      </c>
      <c r="AB930" s="61"/>
      <c r="AC930" s="61"/>
      <c r="AD930" s="62">
        <v>1515333</v>
      </c>
      <c r="AE930" s="61"/>
      <c r="AF930" s="62">
        <v>805646</v>
      </c>
      <c r="AG930" s="61"/>
      <c r="AH930" s="61"/>
      <c r="AI930" s="62">
        <v>319661</v>
      </c>
      <c r="AJ930" s="61"/>
      <c r="AK930" s="61"/>
      <c r="AL930" s="61"/>
      <c r="AM930" s="61"/>
      <c r="AN930" s="61"/>
      <c r="AO930" s="61"/>
      <c r="AP930" s="62">
        <v>22410</v>
      </c>
      <c r="AQ930" s="61"/>
      <c r="AR930" s="62">
        <v>121868</v>
      </c>
      <c r="AS930" s="61"/>
      <c r="AT930" s="61"/>
      <c r="AU930" s="61"/>
      <c r="AV930" s="61"/>
      <c r="AW930" s="61"/>
      <c r="AX930" s="61"/>
      <c r="AY930" s="62">
        <v>61020</v>
      </c>
      <c r="AZ930" s="61"/>
      <c r="BA930" s="62">
        <v>345248</v>
      </c>
      <c r="BB930" s="61"/>
      <c r="BC930" s="61"/>
      <c r="BD930" s="61"/>
      <c r="BE930" s="61"/>
      <c r="BF930" s="61"/>
      <c r="BG930" s="61"/>
      <c r="BH930" s="61"/>
      <c r="BI930" s="61"/>
      <c r="BJ930" s="61"/>
      <c r="BK930" s="62">
        <v>2015</v>
      </c>
      <c r="BL930" s="61"/>
      <c r="BM930" s="61"/>
      <c r="BN930" s="61"/>
      <c r="BO930" s="62">
        <v>-632333</v>
      </c>
    </row>
    <row r="931" spans="1:67" x14ac:dyDescent="0.2">
      <c r="A931" s="57" t="s">
        <v>22</v>
      </c>
      <c r="B931" s="56" t="s">
        <v>22</v>
      </c>
      <c r="C931" s="56" t="s">
        <v>424</v>
      </c>
      <c r="D931" s="56">
        <v>1998</v>
      </c>
      <c r="E931" s="58">
        <v>4378421</v>
      </c>
      <c r="F931" s="58">
        <v>3738406</v>
      </c>
      <c r="G931" s="59">
        <v>3819214</v>
      </c>
      <c r="H931" s="59">
        <v>559207</v>
      </c>
      <c r="I931" s="60">
        <v>0</v>
      </c>
      <c r="J931" s="58">
        <v>-640015</v>
      </c>
      <c r="K931" s="62">
        <v>10637</v>
      </c>
      <c r="L931" s="61"/>
      <c r="M931" s="61"/>
      <c r="N931" s="61"/>
      <c r="O931" s="61"/>
      <c r="P931" s="62">
        <v>192559</v>
      </c>
      <c r="Q931" s="61"/>
      <c r="R931" s="61"/>
      <c r="S931" s="61"/>
      <c r="T931" s="61"/>
      <c r="U931" s="61"/>
      <c r="V931" s="61"/>
      <c r="W931" s="62">
        <v>119626</v>
      </c>
      <c r="X931" s="61"/>
      <c r="Y931" s="61"/>
      <c r="Z931" s="61"/>
      <c r="AA931" s="62">
        <v>699208</v>
      </c>
      <c r="AB931" s="61"/>
      <c r="AC931" s="61"/>
      <c r="AD931" s="62">
        <v>1624446</v>
      </c>
      <c r="AE931" s="61"/>
      <c r="AF931" s="62">
        <v>846790</v>
      </c>
      <c r="AG931" s="61"/>
      <c r="AH931" s="61"/>
      <c r="AI931" s="62">
        <v>325948</v>
      </c>
      <c r="AJ931" s="61"/>
      <c r="AK931" s="61"/>
      <c r="AL931" s="61"/>
      <c r="AM931" s="61"/>
      <c r="AN931" s="61"/>
      <c r="AO931" s="61"/>
      <c r="AP931" s="62">
        <v>22410</v>
      </c>
      <c r="AQ931" s="61"/>
      <c r="AR931" s="62">
        <v>121868</v>
      </c>
      <c r="AS931" s="61"/>
      <c r="AT931" s="61"/>
      <c r="AU931" s="61"/>
      <c r="AV931" s="61"/>
      <c r="AW931" s="61"/>
      <c r="AX931" s="61"/>
      <c r="AY931" s="62">
        <v>61020</v>
      </c>
      <c r="AZ931" s="61"/>
      <c r="BA931" s="62">
        <v>351894</v>
      </c>
      <c r="BB931" s="61"/>
      <c r="BC931" s="61"/>
      <c r="BD931" s="61"/>
      <c r="BE931" s="61"/>
      <c r="BF931" s="61"/>
      <c r="BG931" s="61"/>
      <c r="BH931" s="61"/>
      <c r="BI931" s="61"/>
      <c r="BJ931" s="61"/>
      <c r="BK931" s="62">
        <v>2015</v>
      </c>
      <c r="BL931" s="61"/>
      <c r="BM931" s="61"/>
      <c r="BN931" s="61"/>
      <c r="BO931" s="62">
        <v>-640015</v>
      </c>
    </row>
    <row r="932" spans="1:67" x14ac:dyDescent="0.2">
      <c r="A932" s="57" t="s">
        <v>22</v>
      </c>
      <c r="B932" s="56" t="s">
        <v>22</v>
      </c>
      <c r="C932" s="56" t="s">
        <v>425</v>
      </c>
      <c r="D932" s="56">
        <v>1989</v>
      </c>
      <c r="E932" s="58">
        <v>18908240</v>
      </c>
      <c r="F932" s="58">
        <v>18139620</v>
      </c>
      <c r="G932" s="59">
        <v>17543102</v>
      </c>
      <c r="H932" s="59">
        <v>1365138</v>
      </c>
      <c r="I932" s="60">
        <v>0</v>
      </c>
      <c r="J932" s="58">
        <v>-768620</v>
      </c>
      <c r="K932" s="62">
        <v>370855</v>
      </c>
      <c r="L932" s="61"/>
      <c r="M932" s="61"/>
      <c r="N932" s="61"/>
      <c r="O932" s="61"/>
      <c r="P932" s="62">
        <v>1022027</v>
      </c>
      <c r="Q932" s="62">
        <v>47239</v>
      </c>
      <c r="R932" s="61"/>
      <c r="S932" s="61"/>
      <c r="T932" s="61"/>
      <c r="U932" s="61"/>
      <c r="V932" s="61"/>
      <c r="W932" s="62">
        <v>709656</v>
      </c>
      <c r="X932" s="61"/>
      <c r="Y932" s="61"/>
      <c r="Z932" s="61"/>
      <c r="AA932" s="62">
        <v>2861777</v>
      </c>
      <c r="AB932" s="61"/>
      <c r="AC932" s="61"/>
      <c r="AD932" s="62">
        <v>7870808</v>
      </c>
      <c r="AE932" s="61"/>
      <c r="AF932" s="62">
        <v>3469507</v>
      </c>
      <c r="AG932" s="61"/>
      <c r="AH932" s="61"/>
      <c r="AI932" s="62">
        <v>1191233</v>
      </c>
      <c r="AJ932" s="61"/>
      <c r="AK932" s="61"/>
      <c r="AL932" s="61"/>
      <c r="AM932" s="61"/>
      <c r="AN932" s="61"/>
      <c r="AO932" s="61"/>
      <c r="AP932" s="62">
        <v>130122</v>
      </c>
      <c r="AQ932" s="61"/>
      <c r="AR932" s="62">
        <v>244092</v>
      </c>
      <c r="AS932" s="61"/>
      <c r="AT932" s="61"/>
      <c r="AU932" s="61"/>
      <c r="AV932" s="62">
        <v>36199</v>
      </c>
      <c r="AW932" s="61"/>
      <c r="AX932" s="61"/>
      <c r="AY932" s="62">
        <v>246801</v>
      </c>
      <c r="AZ932" s="61"/>
      <c r="BA932" s="62">
        <v>685720</v>
      </c>
      <c r="BB932" s="61"/>
      <c r="BC932" s="61"/>
      <c r="BD932" s="61"/>
      <c r="BE932" s="61"/>
      <c r="BF932" s="61"/>
      <c r="BG932" s="61"/>
      <c r="BH932" s="61"/>
      <c r="BI932" s="61"/>
      <c r="BJ932" s="61"/>
      <c r="BK932" s="62">
        <v>22204</v>
      </c>
      <c r="BL932" s="61"/>
      <c r="BM932" s="61"/>
      <c r="BN932" s="61"/>
      <c r="BO932" s="62">
        <v>-768620</v>
      </c>
    </row>
    <row r="933" spans="1:67" x14ac:dyDescent="0.2">
      <c r="A933" s="57" t="s">
        <v>22</v>
      </c>
      <c r="B933" s="56" t="s">
        <v>22</v>
      </c>
      <c r="C933" s="56" t="s">
        <v>425</v>
      </c>
      <c r="D933" s="56">
        <v>1990</v>
      </c>
      <c r="E933" s="58">
        <v>20469791</v>
      </c>
      <c r="F933" s="58">
        <v>19701171</v>
      </c>
      <c r="G933" s="59">
        <v>18890839</v>
      </c>
      <c r="H933" s="59">
        <v>1578952</v>
      </c>
      <c r="I933" s="60">
        <v>0</v>
      </c>
      <c r="J933" s="58">
        <v>-768620</v>
      </c>
      <c r="K933" s="62">
        <v>370855</v>
      </c>
      <c r="L933" s="61"/>
      <c r="M933" s="61"/>
      <c r="N933" s="61"/>
      <c r="O933" s="61"/>
      <c r="P933" s="62">
        <v>1131956</v>
      </c>
      <c r="Q933" s="62">
        <v>73993</v>
      </c>
      <c r="R933" s="61"/>
      <c r="S933" s="61"/>
      <c r="T933" s="61"/>
      <c r="U933" s="61"/>
      <c r="V933" s="61"/>
      <c r="W933" s="62">
        <v>721682</v>
      </c>
      <c r="X933" s="61"/>
      <c r="Y933" s="61"/>
      <c r="Z933" s="61"/>
      <c r="AA933" s="62">
        <v>3164395</v>
      </c>
      <c r="AB933" s="61"/>
      <c r="AC933" s="61"/>
      <c r="AD933" s="62">
        <v>8378831</v>
      </c>
      <c r="AE933" s="61"/>
      <c r="AF933" s="62">
        <v>3751834</v>
      </c>
      <c r="AG933" s="61"/>
      <c r="AH933" s="61"/>
      <c r="AI933" s="62">
        <v>1297293</v>
      </c>
      <c r="AJ933" s="61"/>
      <c r="AK933" s="61"/>
      <c r="AL933" s="61"/>
      <c r="AM933" s="61"/>
      <c r="AN933" s="61"/>
      <c r="AO933" s="61"/>
      <c r="AP933" s="62">
        <v>146046</v>
      </c>
      <c r="AQ933" s="61"/>
      <c r="AR933" s="62">
        <v>275905</v>
      </c>
      <c r="AS933" s="61"/>
      <c r="AT933" s="61"/>
      <c r="AU933" s="61"/>
      <c r="AV933" s="62">
        <v>36199</v>
      </c>
      <c r="AW933" s="61"/>
      <c r="AX933" s="61"/>
      <c r="AY933" s="62">
        <v>278267</v>
      </c>
      <c r="AZ933" s="61"/>
      <c r="BA933" s="62">
        <v>820370</v>
      </c>
      <c r="BB933" s="61"/>
      <c r="BC933" s="61"/>
      <c r="BD933" s="61"/>
      <c r="BE933" s="61"/>
      <c r="BF933" s="61"/>
      <c r="BG933" s="61"/>
      <c r="BH933" s="61"/>
      <c r="BI933" s="61"/>
      <c r="BJ933" s="61"/>
      <c r="BK933" s="62">
        <v>22165</v>
      </c>
      <c r="BL933" s="61"/>
      <c r="BM933" s="61"/>
      <c r="BN933" s="61"/>
      <c r="BO933" s="62">
        <v>-768620</v>
      </c>
    </row>
    <row r="934" spans="1:67" x14ac:dyDescent="0.2">
      <c r="A934" s="57" t="s">
        <v>22</v>
      </c>
      <c r="B934" s="56" t="s">
        <v>22</v>
      </c>
      <c r="C934" s="56" t="s">
        <v>425</v>
      </c>
      <c r="D934" s="56">
        <v>1991</v>
      </c>
      <c r="E934" s="58">
        <v>21952066</v>
      </c>
      <c r="F934" s="58">
        <v>21183446</v>
      </c>
      <c r="G934" s="59">
        <v>20333167</v>
      </c>
      <c r="H934" s="59">
        <v>1618899</v>
      </c>
      <c r="I934" s="60">
        <v>0</v>
      </c>
      <c r="J934" s="58">
        <v>-768620</v>
      </c>
      <c r="K934" s="62">
        <v>370855</v>
      </c>
      <c r="L934" s="61"/>
      <c r="M934" s="61"/>
      <c r="N934" s="61"/>
      <c r="O934" s="61"/>
      <c r="P934" s="62">
        <v>1144045</v>
      </c>
      <c r="Q934" s="62">
        <v>73993</v>
      </c>
      <c r="R934" s="61"/>
      <c r="S934" s="61"/>
      <c r="T934" s="61"/>
      <c r="U934" s="61"/>
      <c r="V934" s="61"/>
      <c r="W934" s="62">
        <v>1075204</v>
      </c>
      <c r="X934" s="61"/>
      <c r="Y934" s="61"/>
      <c r="Z934" s="61"/>
      <c r="AA934" s="62">
        <v>3426233</v>
      </c>
      <c r="AB934" s="61"/>
      <c r="AC934" s="61"/>
      <c r="AD934" s="62">
        <v>8978610</v>
      </c>
      <c r="AE934" s="61"/>
      <c r="AF934" s="62">
        <v>3942021</v>
      </c>
      <c r="AG934" s="61"/>
      <c r="AH934" s="61"/>
      <c r="AI934" s="62">
        <v>1322206</v>
      </c>
      <c r="AJ934" s="61"/>
      <c r="AK934" s="61"/>
      <c r="AL934" s="61"/>
      <c r="AM934" s="61"/>
      <c r="AN934" s="61"/>
      <c r="AO934" s="61"/>
      <c r="AP934" s="62">
        <v>146046</v>
      </c>
      <c r="AQ934" s="61"/>
      <c r="AR934" s="62">
        <v>280310</v>
      </c>
      <c r="AS934" s="61"/>
      <c r="AT934" s="61"/>
      <c r="AU934" s="61"/>
      <c r="AV934" s="62">
        <v>36199</v>
      </c>
      <c r="AW934" s="61"/>
      <c r="AX934" s="61"/>
      <c r="AY934" s="62">
        <v>232110</v>
      </c>
      <c r="AZ934" s="61"/>
      <c r="BA934" s="62">
        <v>894655</v>
      </c>
      <c r="BB934" s="61"/>
      <c r="BC934" s="61"/>
      <c r="BD934" s="61"/>
      <c r="BE934" s="61"/>
      <c r="BF934" s="61"/>
      <c r="BG934" s="61"/>
      <c r="BH934" s="61"/>
      <c r="BI934" s="61"/>
      <c r="BJ934" s="61"/>
      <c r="BK934" s="62">
        <v>29579</v>
      </c>
      <c r="BL934" s="61"/>
      <c r="BM934" s="61"/>
      <c r="BN934" s="61"/>
      <c r="BO934" s="62">
        <v>-768620</v>
      </c>
    </row>
    <row r="935" spans="1:67" x14ac:dyDescent="0.2">
      <c r="A935" s="57" t="s">
        <v>22</v>
      </c>
      <c r="B935" s="56" t="s">
        <v>22</v>
      </c>
      <c r="C935" s="56" t="s">
        <v>425</v>
      </c>
      <c r="D935" s="56">
        <v>1992</v>
      </c>
      <c r="E935" s="58">
        <v>23686059</v>
      </c>
      <c r="F935" s="58">
        <v>22917439</v>
      </c>
      <c r="G935" s="59">
        <v>21875941</v>
      </c>
      <c r="H935" s="59">
        <v>1810118</v>
      </c>
      <c r="I935" s="60">
        <v>0</v>
      </c>
      <c r="J935" s="58">
        <v>-768620</v>
      </c>
      <c r="K935" s="62">
        <v>335163</v>
      </c>
      <c r="L935" s="61"/>
      <c r="M935" s="61"/>
      <c r="N935" s="61"/>
      <c r="O935" s="61"/>
      <c r="P935" s="62">
        <v>1624518</v>
      </c>
      <c r="Q935" s="62">
        <v>73993</v>
      </c>
      <c r="R935" s="61"/>
      <c r="S935" s="61"/>
      <c r="T935" s="61"/>
      <c r="U935" s="61"/>
      <c r="V935" s="61"/>
      <c r="W935" s="62">
        <v>1075204</v>
      </c>
      <c r="X935" s="61"/>
      <c r="Y935" s="61"/>
      <c r="Z935" s="61"/>
      <c r="AA935" s="62">
        <v>3698719</v>
      </c>
      <c r="AB935" s="61"/>
      <c r="AC935" s="61"/>
      <c r="AD935" s="62">
        <v>9557952</v>
      </c>
      <c r="AE935" s="61"/>
      <c r="AF935" s="62">
        <v>4155069</v>
      </c>
      <c r="AG935" s="61"/>
      <c r="AH935" s="61"/>
      <c r="AI935" s="62">
        <v>1355323</v>
      </c>
      <c r="AJ935" s="61"/>
      <c r="AK935" s="61"/>
      <c r="AL935" s="61"/>
      <c r="AM935" s="61"/>
      <c r="AN935" s="61"/>
      <c r="AO935" s="61"/>
      <c r="AP935" s="62">
        <v>244275</v>
      </c>
      <c r="AQ935" s="61"/>
      <c r="AR935" s="62">
        <v>285494</v>
      </c>
      <c r="AS935" s="61"/>
      <c r="AT935" s="61"/>
      <c r="AU935" s="61"/>
      <c r="AV935" s="62">
        <v>36199</v>
      </c>
      <c r="AW935" s="61"/>
      <c r="AX935" s="61"/>
      <c r="AY935" s="62">
        <v>242801</v>
      </c>
      <c r="AZ935" s="61"/>
      <c r="BA935" s="62">
        <v>971985</v>
      </c>
      <c r="BB935" s="61"/>
      <c r="BC935" s="61"/>
      <c r="BD935" s="61"/>
      <c r="BE935" s="61"/>
      <c r="BF935" s="61"/>
      <c r="BG935" s="61"/>
      <c r="BH935" s="61"/>
      <c r="BI935" s="61"/>
      <c r="BJ935" s="61"/>
      <c r="BK935" s="62">
        <v>29364</v>
      </c>
      <c r="BL935" s="61"/>
      <c r="BM935" s="61"/>
      <c r="BN935" s="61"/>
      <c r="BO935" s="62">
        <v>-768620</v>
      </c>
    </row>
    <row r="936" spans="1:67" x14ac:dyDescent="0.2">
      <c r="A936" s="57" t="s">
        <v>22</v>
      </c>
      <c r="B936" s="56" t="s">
        <v>22</v>
      </c>
      <c r="C936" s="56" t="s">
        <v>425</v>
      </c>
      <c r="D936" s="56">
        <v>1993</v>
      </c>
      <c r="E936" s="58">
        <v>24654478</v>
      </c>
      <c r="F936" s="58">
        <v>23885858</v>
      </c>
      <c r="G936" s="59">
        <v>22866849</v>
      </c>
      <c r="H936" s="59">
        <v>1787629</v>
      </c>
      <c r="I936" s="60">
        <v>0</v>
      </c>
      <c r="J936" s="58">
        <v>-768620</v>
      </c>
      <c r="K936" s="62">
        <v>335163</v>
      </c>
      <c r="L936" s="61"/>
      <c r="M936" s="61"/>
      <c r="N936" s="61"/>
      <c r="O936" s="61"/>
      <c r="P936" s="62">
        <v>1617414</v>
      </c>
      <c r="Q936" s="62">
        <v>73993</v>
      </c>
      <c r="R936" s="61"/>
      <c r="S936" s="61"/>
      <c r="T936" s="61"/>
      <c r="U936" s="61"/>
      <c r="V936" s="61"/>
      <c r="W936" s="62">
        <v>1075204</v>
      </c>
      <c r="X936" s="61"/>
      <c r="Y936" s="61"/>
      <c r="Z936" s="61"/>
      <c r="AA936" s="62">
        <v>4141425</v>
      </c>
      <c r="AB936" s="61"/>
      <c r="AC936" s="61"/>
      <c r="AD936" s="62">
        <v>9883140</v>
      </c>
      <c r="AE936" s="61"/>
      <c r="AF936" s="62">
        <v>4352765</v>
      </c>
      <c r="AG936" s="61"/>
      <c r="AH936" s="61"/>
      <c r="AI936" s="62">
        <v>1387745</v>
      </c>
      <c r="AJ936" s="61"/>
      <c r="AK936" s="61"/>
      <c r="AL936" s="61"/>
      <c r="AM936" s="61"/>
      <c r="AN936" s="61"/>
      <c r="AO936" s="61"/>
      <c r="AP936" s="62">
        <v>195017</v>
      </c>
      <c r="AQ936" s="61"/>
      <c r="AR936" s="62">
        <v>284036</v>
      </c>
      <c r="AS936" s="61"/>
      <c r="AT936" s="61"/>
      <c r="AU936" s="61"/>
      <c r="AV936" s="62">
        <v>36199</v>
      </c>
      <c r="AW936" s="61"/>
      <c r="AX936" s="61"/>
      <c r="AY936" s="62">
        <v>254441</v>
      </c>
      <c r="AZ936" s="61"/>
      <c r="BA936" s="62">
        <v>987179</v>
      </c>
      <c r="BB936" s="61"/>
      <c r="BC936" s="61"/>
      <c r="BD936" s="61"/>
      <c r="BE936" s="61"/>
      <c r="BF936" s="61"/>
      <c r="BG936" s="61"/>
      <c r="BH936" s="61"/>
      <c r="BI936" s="61"/>
      <c r="BJ936" s="61"/>
      <c r="BK936" s="62">
        <v>30757</v>
      </c>
      <c r="BL936" s="61"/>
      <c r="BM936" s="61"/>
      <c r="BN936" s="61"/>
      <c r="BO936" s="62">
        <v>-768620</v>
      </c>
    </row>
    <row r="937" spans="1:67" x14ac:dyDescent="0.2">
      <c r="A937" s="57" t="s">
        <v>22</v>
      </c>
      <c r="B937" s="56" t="s">
        <v>22</v>
      </c>
      <c r="C937" s="56" t="s">
        <v>425</v>
      </c>
      <c r="D937" s="56">
        <v>1994</v>
      </c>
      <c r="E937" s="58">
        <v>29326834</v>
      </c>
      <c r="F937" s="58">
        <v>26205116</v>
      </c>
      <c r="G937" s="59">
        <v>27395317</v>
      </c>
      <c r="H937" s="59">
        <v>1931517</v>
      </c>
      <c r="I937" s="60">
        <v>0</v>
      </c>
      <c r="J937" s="58">
        <v>-3121718</v>
      </c>
      <c r="K937" s="62">
        <v>335163</v>
      </c>
      <c r="L937" s="61"/>
      <c r="M937" s="61"/>
      <c r="N937" s="61"/>
      <c r="O937" s="61"/>
      <c r="P937" s="62">
        <v>1617414</v>
      </c>
      <c r="Q937" s="62">
        <v>73993</v>
      </c>
      <c r="R937" s="61"/>
      <c r="S937" s="61"/>
      <c r="T937" s="61"/>
      <c r="U937" s="61"/>
      <c r="V937" s="61"/>
      <c r="W937" s="62">
        <v>1075204</v>
      </c>
      <c r="X937" s="61"/>
      <c r="Y937" s="61"/>
      <c r="Z937" s="61"/>
      <c r="AA937" s="62">
        <v>6308664</v>
      </c>
      <c r="AB937" s="61"/>
      <c r="AC937" s="61"/>
      <c r="AD937" s="62">
        <v>11758184</v>
      </c>
      <c r="AE937" s="61"/>
      <c r="AF937" s="62">
        <v>4793927</v>
      </c>
      <c r="AG937" s="61"/>
      <c r="AH937" s="61"/>
      <c r="AI937" s="62">
        <v>1432768</v>
      </c>
      <c r="AJ937" s="61"/>
      <c r="AK937" s="61"/>
      <c r="AL937" s="61"/>
      <c r="AM937" s="61"/>
      <c r="AN937" s="61"/>
      <c r="AO937" s="61"/>
      <c r="AP937" s="62">
        <v>196133</v>
      </c>
      <c r="AQ937" s="61"/>
      <c r="AR937" s="62">
        <v>304671</v>
      </c>
      <c r="AS937" s="61"/>
      <c r="AT937" s="61"/>
      <c r="AU937" s="61"/>
      <c r="AV937" s="62">
        <v>36199</v>
      </c>
      <c r="AW937" s="61"/>
      <c r="AX937" s="61"/>
      <c r="AY937" s="62">
        <v>200967</v>
      </c>
      <c r="AZ937" s="61"/>
      <c r="BA937" s="62">
        <v>1142958</v>
      </c>
      <c r="BB937" s="61"/>
      <c r="BC937" s="61"/>
      <c r="BD937" s="61"/>
      <c r="BE937" s="61"/>
      <c r="BF937" s="61"/>
      <c r="BG937" s="61"/>
      <c r="BH937" s="61"/>
      <c r="BI937" s="61"/>
      <c r="BJ937" s="61"/>
      <c r="BK937" s="62">
        <v>50589</v>
      </c>
      <c r="BL937" s="61"/>
      <c r="BM937" s="61"/>
      <c r="BN937" s="61"/>
      <c r="BO937" s="62">
        <v>-3121718</v>
      </c>
    </row>
    <row r="938" spans="1:67" x14ac:dyDescent="0.2">
      <c r="A938" s="57" t="s">
        <v>22</v>
      </c>
      <c r="B938" s="56" t="s">
        <v>22</v>
      </c>
      <c r="C938" s="56" t="s">
        <v>425</v>
      </c>
      <c r="D938" s="56">
        <v>1995</v>
      </c>
      <c r="E938" s="58">
        <v>31027867</v>
      </c>
      <c r="F938" s="58">
        <v>27749628</v>
      </c>
      <c r="G938" s="59">
        <v>28734232</v>
      </c>
      <c r="H938" s="59">
        <v>2293635</v>
      </c>
      <c r="I938" s="60">
        <v>0</v>
      </c>
      <c r="J938" s="58">
        <v>-3278239</v>
      </c>
      <c r="K938" s="65">
        <v>335163</v>
      </c>
      <c r="L938" s="64"/>
      <c r="M938" s="64"/>
      <c r="N938" s="64"/>
      <c r="O938" s="64"/>
      <c r="P938" s="65">
        <v>1617414</v>
      </c>
      <c r="Q938" s="65">
        <v>73993</v>
      </c>
      <c r="R938" s="64"/>
      <c r="S938" s="64"/>
      <c r="T938" s="64"/>
      <c r="U938" s="64"/>
      <c r="V938" s="64"/>
      <c r="W938" s="65">
        <v>1075204</v>
      </c>
      <c r="X938" s="64"/>
      <c r="Y938" s="64"/>
      <c r="Z938" s="64"/>
      <c r="AA938" s="65">
        <v>6886505</v>
      </c>
      <c r="AB938" s="64"/>
      <c r="AC938" s="64"/>
      <c r="AD938" s="65">
        <v>12146671</v>
      </c>
      <c r="AE938" s="64"/>
      <c r="AF938" s="65">
        <v>5127989</v>
      </c>
      <c r="AG938" s="64"/>
      <c r="AH938" s="64"/>
      <c r="AI938" s="65">
        <v>1471293</v>
      </c>
      <c r="AJ938" s="64"/>
      <c r="AK938" s="64"/>
      <c r="AL938" s="64"/>
      <c r="AM938" s="64"/>
      <c r="AN938" s="64"/>
      <c r="AO938" s="64"/>
      <c r="AP938" s="65">
        <v>196028</v>
      </c>
      <c r="AQ938" s="64"/>
      <c r="AR938" s="65">
        <v>284065</v>
      </c>
      <c r="AS938" s="64"/>
      <c r="AT938" s="64"/>
      <c r="AU938" s="64"/>
      <c r="AV938" s="65">
        <v>36199</v>
      </c>
      <c r="AW938" s="64"/>
      <c r="AX938" s="64"/>
      <c r="AY938" s="65">
        <v>207945</v>
      </c>
      <c r="AZ938" s="64"/>
      <c r="BA938" s="65">
        <v>1277241</v>
      </c>
      <c r="BB938" s="64"/>
      <c r="BC938" s="64"/>
      <c r="BD938" s="64"/>
      <c r="BE938" s="65">
        <v>113344</v>
      </c>
      <c r="BF938" s="64"/>
      <c r="BG938" s="65">
        <v>102446</v>
      </c>
      <c r="BH938" s="64"/>
      <c r="BI938" s="64"/>
      <c r="BJ938" s="64"/>
      <c r="BK938" s="65">
        <v>76367</v>
      </c>
      <c r="BL938" s="64"/>
      <c r="BM938" s="64"/>
      <c r="BN938" s="64"/>
      <c r="BO938" s="65">
        <v>-3278239</v>
      </c>
    </row>
    <row r="939" spans="1:67" x14ac:dyDescent="0.2">
      <c r="A939" s="57" t="s">
        <v>22</v>
      </c>
      <c r="B939" s="56" t="s">
        <v>22</v>
      </c>
      <c r="C939" s="56" t="s">
        <v>425</v>
      </c>
      <c r="D939" s="56">
        <v>1996</v>
      </c>
      <c r="E939" s="58">
        <v>32807195</v>
      </c>
      <c r="F939" s="58">
        <v>29479407</v>
      </c>
      <c r="G939" s="59">
        <v>30134315</v>
      </c>
      <c r="H939" s="59">
        <v>2672880</v>
      </c>
      <c r="I939" s="60">
        <v>0</v>
      </c>
      <c r="J939" s="58">
        <v>-3327788</v>
      </c>
      <c r="K939" s="62">
        <v>335163</v>
      </c>
      <c r="L939" s="61"/>
      <c r="M939" s="61"/>
      <c r="N939" s="61"/>
      <c r="O939" s="61"/>
      <c r="P939" s="62">
        <v>1617414</v>
      </c>
      <c r="Q939" s="62">
        <v>73993</v>
      </c>
      <c r="R939" s="61"/>
      <c r="S939" s="61"/>
      <c r="T939" s="61"/>
      <c r="U939" s="61"/>
      <c r="V939" s="61"/>
      <c r="W939" s="62">
        <v>1044866</v>
      </c>
      <c r="X939" s="61"/>
      <c r="Y939" s="61"/>
      <c r="Z939" s="61"/>
      <c r="AA939" s="62">
        <v>7457661</v>
      </c>
      <c r="AB939" s="61"/>
      <c r="AC939" s="61"/>
      <c r="AD939" s="62">
        <v>12659091</v>
      </c>
      <c r="AE939" s="61"/>
      <c r="AF939" s="62">
        <v>5417568</v>
      </c>
      <c r="AG939" s="61"/>
      <c r="AH939" s="61"/>
      <c r="AI939" s="62">
        <v>1528559</v>
      </c>
      <c r="AJ939" s="61"/>
      <c r="AK939" s="61"/>
      <c r="AL939" s="61"/>
      <c r="AM939" s="61"/>
      <c r="AN939" s="61"/>
      <c r="AO939" s="61"/>
      <c r="AP939" s="62">
        <v>254356</v>
      </c>
      <c r="AQ939" s="61"/>
      <c r="AR939" s="62">
        <v>433106</v>
      </c>
      <c r="AS939" s="61"/>
      <c r="AT939" s="61"/>
      <c r="AU939" s="61"/>
      <c r="AV939" s="62">
        <v>36199</v>
      </c>
      <c r="AW939" s="61"/>
      <c r="AX939" s="61"/>
      <c r="AY939" s="62">
        <v>269404</v>
      </c>
      <c r="AZ939" s="61"/>
      <c r="BA939" s="62">
        <v>1295935</v>
      </c>
      <c r="BB939" s="61"/>
      <c r="BC939" s="61"/>
      <c r="BD939" s="61"/>
      <c r="BE939" s="62">
        <v>201414</v>
      </c>
      <c r="BF939" s="61"/>
      <c r="BG939" s="62">
        <v>101485</v>
      </c>
      <c r="BH939" s="61"/>
      <c r="BI939" s="61"/>
      <c r="BJ939" s="61"/>
      <c r="BK939" s="62">
        <v>80981</v>
      </c>
      <c r="BL939" s="61"/>
      <c r="BM939" s="61"/>
      <c r="BN939" s="61"/>
      <c r="BO939" s="62">
        <v>-3327788</v>
      </c>
    </row>
    <row r="940" spans="1:67" ht="12" customHeight="1" x14ac:dyDescent="0.2">
      <c r="A940" s="57" t="s">
        <v>22</v>
      </c>
      <c r="B940" s="56" t="s">
        <v>22</v>
      </c>
      <c r="C940" s="56" t="s">
        <v>425</v>
      </c>
      <c r="D940" s="56">
        <v>1997</v>
      </c>
      <c r="E940" s="58">
        <v>33540507</v>
      </c>
      <c r="F940" s="58">
        <v>29857827</v>
      </c>
      <c r="G940" s="59">
        <v>30628548</v>
      </c>
      <c r="H940" s="59">
        <v>2911959</v>
      </c>
      <c r="I940" s="60">
        <v>0</v>
      </c>
      <c r="J940" s="58">
        <v>-3682680</v>
      </c>
      <c r="K940" s="62">
        <v>335163</v>
      </c>
      <c r="L940" s="61"/>
      <c r="M940" s="61"/>
      <c r="N940" s="61"/>
      <c r="O940" s="61"/>
      <c r="P940" s="62">
        <v>1617414</v>
      </c>
      <c r="Q940" s="62">
        <v>73993</v>
      </c>
      <c r="R940" s="61"/>
      <c r="S940" s="61"/>
      <c r="T940" s="61"/>
      <c r="U940" s="61"/>
      <c r="V940" s="61"/>
      <c r="W940" s="62">
        <v>1044866</v>
      </c>
      <c r="X940" s="61"/>
      <c r="Y940" s="61"/>
      <c r="Z940" s="61"/>
      <c r="AA940" s="62">
        <v>6577319</v>
      </c>
      <c r="AB940" s="61"/>
      <c r="AC940" s="61"/>
      <c r="AD940" s="62">
        <v>13567504</v>
      </c>
      <c r="AE940" s="61"/>
      <c r="AF940" s="62">
        <v>5828261</v>
      </c>
      <c r="AG940" s="61"/>
      <c r="AH940" s="61"/>
      <c r="AI940" s="62">
        <v>1584028</v>
      </c>
      <c r="AJ940" s="61"/>
      <c r="AK940" s="61"/>
      <c r="AL940" s="61"/>
      <c r="AM940" s="61"/>
      <c r="AN940" s="61"/>
      <c r="AO940" s="61"/>
      <c r="AP940" s="62">
        <v>273785</v>
      </c>
      <c r="AQ940" s="61"/>
      <c r="AR940" s="62">
        <v>622870</v>
      </c>
      <c r="AS940" s="61"/>
      <c r="AT940" s="61"/>
      <c r="AU940" s="61"/>
      <c r="AV940" s="62">
        <v>36199</v>
      </c>
      <c r="AW940" s="61"/>
      <c r="AX940" s="61"/>
      <c r="AY940" s="62">
        <v>281819</v>
      </c>
      <c r="AZ940" s="61"/>
      <c r="BA940" s="62">
        <v>1301796</v>
      </c>
      <c r="BB940" s="61"/>
      <c r="BC940" s="61"/>
      <c r="BD940" s="61"/>
      <c r="BE940" s="62">
        <v>216514</v>
      </c>
      <c r="BF940" s="61"/>
      <c r="BG940" s="62">
        <v>101485</v>
      </c>
      <c r="BH940" s="61"/>
      <c r="BI940" s="61"/>
      <c r="BJ940" s="61"/>
      <c r="BK940" s="62">
        <v>77491</v>
      </c>
      <c r="BL940" s="61"/>
      <c r="BM940" s="61"/>
      <c r="BN940" s="61"/>
      <c r="BO940" s="62">
        <v>-3682680</v>
      </c>
    </row>
    <row r="941" spans="1:67" x14ac:dyDescent="0.2">
      <c r="A941" s="57" t="s">
        <v>22</v>
      </c>
      <c r="B941" s="56" t="s">
        <v>22</v>
      </c>
      <c r="C941" s="56" t="s">
        <v>425</v>
      </c>
      <c r="D941" s="56">
        <v>1998</v>
      </c>
      <c r="E941" s="58">
        <v>35211404</v>
      </c>
      <c r="F941" s="58">
        <v>31428177</v>
      </c>
      <c r="G941" s="59">
        <v>32165898</v>
      </c>
      <c r="H941" s="59">
        <v>3045506</v>
      </c>
      <c r="I941" s="60">
        <v>0</v>
      </c>
      <c r="J941" s="58">
        <v>-3783227</v>
      </c>
      <c r="K941" s="62">
        <v>335163</v>
      </c>
      <c r="L941" s="61"/>
      <c r="M941" s="61"/>
      <c r="N941" s="61"/>
      <c r="O941" s="61"/>
      <c r="P941" s="62">
        <v>1617414</v>
      </c>
      <c r="Q941" s="62">
        <v>73993</v>
      </c>
      <c r="R941" s="61"/>
      <c r="S941" s="61"/>
      <c r="T941" s="61"/>
      <c r="U941" s="61"/>
      <c r="V941" s="61"/>
      <c r="W941" s="62">
        <v>1044866</v>
      </c>
      <c r="X941" s="61"/>
      <c r="Y941" s="61"/>
      <c r="Z941" s="61"/>
      <c r="AA941" s="62">
        <v>7168376</v>
      </c>
      <c r="AB941" s="61"/>
      <c r="AC941" s="61"/>
      <c r="AD941" s="62">
        <v>14187298</v>
      </c>
      <c r="AE941" s="61"/>
      <c r="AF941" s="62">
        <v>6107195</v>
      </c>
      <c r="AG941" s="61"/>
      <c r="AH941" s="61"/>
      <c r="AI941" s="62">
        <v>1631593</v>
      </c>
      <c r="AJ941" s="61"/>
      <c r="AK941" s="61"/>
      <c r="AL941" s="61"/>
      <c r="AM941" s="61"/>
      <c r="AN941" s="61"/>
      <c r="AO941" s="61"/>
      <c r="AP941" s="62">
        <v>288624</v>
      </c>
      <c r="AQ941" s="61"/>
      <c r="AR941" s="62">
        <v>712622</v>
      </c>
      <c r="AS941" s="61"/>
      <c r="AT941" s="61"/>
      <c r="AU941" s="61"/>
      <c r="AV941" s="62">
        <v>36199</v>
      </c>
      <c r="AW941" s="61"/>
      <c r="AX941" s="61"/>
      <c r="AY941" s="62">
        <v>303702</v>
      </c>
      <c r="AZ941" s="61"/>
      <c r="BA941" s="62">
        <v>1300375</v>
      </c>
      <c r="BB941" s="61"/>
      <c r="BC941" s="61"/>
      <c r="BD941" s="61"/>
      <c r="BE941" s="62">
        <v>227351</v>
      </c>
      <c r="BF941" s="61"/>
      <c r="BG941" s="62">
        <v>107364</v>
      </c>
      <c r="BH941" s="61"/>
      <c r="BI941" s="61"/>
      <c r="BJ941" s="61"/>
      <c r="BK941" s="62">
        <v>69269</v>
      </c>
      <c r="BL941" s="61"/>
      <c r="BM941" s="61"/>
      <c r="BN941" s="61"/>
      <c r="BO941" s="62">
        <v>-3783227</v>
      </c>
    </row>
    <row r="942" spans="1:67" x14ac:dyDescent="0.2">
      <c r="A942" s="57" t="s">
        <v>22</v>
      </c>
      <c r="B942" s="56" t="s">
        <v>22</v>
      </c>
      <c r="C942" s="56" t="s">
        <v>426</v>
      </c>
      <c r="D942" s="56">
        <v>1989</v>
      </c>
      <c r="E942" s="58">
        <v>414882</v>
      </c>
      <c r="F942" s="58">
        <v>402367</v>
      </c>
      <c r="G942" s="59">
        <v>375113</v>
      </c>
      <c r="H942" s="59">
        <v>39769</v>
      </c>
      <c r="I942" s="60">
        <v>0</v>
      </c>
      <c r="J942" s="58">
        <v>-12515</v>
      </c>
      <c r="K942" s="62">
        <v>8787</v>
      </c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2">
        <v>108859</v>
      </c>
      <c r="X942" s="61"/>
      <c r="Y942" s="61"/>
      <c r="Z942" s="61"/>
      <c r="AA942" s="62">
        <v>121867</v>
      </c>
      <c r="AB942" s="61"/>
      <c r="AC942" s="61"/>
      <c r="AD942" s="62">
        <v>48847</v>
      </c>
      <c r="AE942" s="61"/>
      <c r="AF942" s="62">
        <v>53788</v>
      </c>
      <c r="AG942" s="61"/>
      <c r="AH942" s="61"/>
      <c r="AI942" s="62">
        <v>32965</v>
      </c>
      <c r="AJ942" s="61"/>
      <c r="AK942" s="61"/>
      <c r="AL942" s="61"/>
      <c r="AM942" s="61"/>
      <c r="AN942" s="61"/>
      <c r="AO942" s="61"/>
      <c r="AP942" s="62">
        <v>4808</v>
      </c>
      <c r="AQ942" s="61"/>
      <c r="AR942" s="61"/>
      <c r="AS942" s="61"/>
      <c r="AT942" s="61"/>
      <c r="AU942" s="61"/>
      <c r="AV942" s="61"/>
      <c r="AW942" s="61"/>
      <c r="AX942" s="61"/>
      <c r="AY942" s="62">
        <v>5941</v>
      </c>
      <c r="AZ942" s="61"/>
      <c r="BA942" s="62">
        <v>28007</v>
      </c>
      <c r="BB942" s="61"/>
      <c r="BC942" s="61"/>
      <c r="BD942" s="61"/>
      <c r="BE942" s="61"/>
      <c r="BF942" s="61"/>
      <c r="BG942" s="61"/>
      <c r="BH942" s="61"/>
      <c r="BI942" s="61"/>
      <c r="BJ942" s="61"/>
      <c r="BK942" s="62">
        <v>1013</v>
      </c>
      <c r="BL942" s="61"/>
      <c r="BM942" s="61"/>
      <c r="BN942" s="61"/>
      <c r="BO942" s="62">
        <v>-12515</v>
      </c>
    </row>
    <row r="943" spans="1:67" x14ac:dyDescent="0.2">
      <c r="A943" s="57" t="s">
        <v>22</v>
      </c>
      <c r="B943" s="56" t="s">
        <v>22</v>
      </c>
      <c r="C943" s="56" t="s">
        <v>426</v>
      </c>
      <c r="D943" s="56">
        <v>1990</v>
      </c>
      <c r="E943" s="58">
        <v>489457</v>
      </c>
      <c r="F943" s="58">
        <v>476942</v>
      </c>
      <c r="G943" s="59">
        <v>398195</v>
      </c>
      <c r="H943" s="59">
        <v>91262</v>
      </c>
      <c r="I943" s="60">
        <v>0</v>
      </c>
      <c r="J943" s="58">
        <v>-12515</v>
      </c>
      <c r="K943" s="62">
        <v>8787</v>
      </c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2">
        <v>108859</v>
      </c>
      <c r="X943" s="61"/>
      <c r="Y943" s="61"/>
      <c r="Z943" s="61"/>
      <c r="AA943" s="62">
        <v>131651</v>
      </c>
      <c r="AB943" s="61"/>
      <c r="AC943" s="61"/>
      <c r="AD943" s="62">
        <v>52190</v>
      </c>
      <c r="AE943" s="61"/>
      <c r="AF943" s="62">
        <v>61881</v>
      </c>
      <c r="AG943" s="61"/>
      <c r="AH943" s="61"/>
      <c r="AI943" s="62">
        <v>34827</v>
      </c>
      <c r="AJ943" s="61"/>
      <c r="AK943" s="61"/>
      <c r="AL943" s="61"/>
      <c r="AM943" s="61"/>
      <c r="AN943" s="61"/>
      <c r="AO943" s="61"/>
      <c r="AP943" s="62">
        <v>5627</v>
      </c>
      <c r="AQ943" s="61"/>
      <c r="AR943" s="61"/>
      <c r="AS943" s="61"/>
      <c r="AT943" s="61"/>
      <c r="AU943" s="61"/>
      <c r="AV943" s="61"/>
      <c r="AW943" s="61"/>
      <c r="AX943" s="61"/>
      <c r="AY943" s="62">
        <v>5941</v>
      </c>
      <c r="AZ943" s="61"/>
      <c r="BA943" s="62">
        <v>78681</v>
      </c>
      <c r="BB943" s="61"/>
      <c r="BC943" s="61"/>
      <c r="BD943" s="61"/>
      <c r="BE943" s="61"/>
      <c r="BF943" s="61"/>
      <c r="BG943" s="61"/>
      <c r="BH943" s="61"/>
      <c r="BI943" s="61"/>
      <c r="BJ943" s="61"/>
      <c r="BK943" s="62">
        <v>1013</v>
      </c>
      <c r="BL943" s="61"/>
      <c r="BM943" s="61"/>
      <c r="BN943" s="61"/>
      <c r="BO943" s="62">
        <v>-12515</v>
      </c>
    </row>
    <row r="944" spans="1:67" x14ac:dyDescent="0.2">
      <c r="A944" s="57" t="s">
        <v>22</v>
      </c>
      <c r="B944" s="56" t="s">
        <v>22</v>
      </c>
      <c r="C944" s="56" t="s">
        <v>426</v>
      </c>
      <c r="D944" s="56">
        <v>1991</v>
      </c>
      <c r="E944" s="58">
        <v>496050</v>
      </c>
      <c r="F944" s="58">
        <v>483535</v>
      </c>
      <c r="G944" s="59">
        <v>402799</v>
      </c>
      <c r="H944" s="59">
        <v>93251</v>
      </c>
      <c r="I944" s="60">
        <v>0</v>
      </c>
      <c r="J944" s="58">
        <v>-12515</v>
      </c>
      <c r="K944" s="62">
        <v>8787</v>
      </c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2">
        <v>108859</v>
      </c>
      <c r="X944" s="61"/>
      <c r="Y944" s="61"/>
      <c r="Z944" s="61"/>
      <c r="AA944" s="62">
        <v>134241</v>
      </c>
      <c r="AB944" s="61"/>
      <c r="AC944" s="61"/>
      <c r="AD944" s="62">
        <v>52838</v>
      </c>
      <c r="AE944" s="61"/>
      <c r="AF944" s="62">
        <v>62654</v>
      </c>
      <c r="AG944" s="61"/>
      <c r="AH944" s="61"/>
      <c r="AI944" s="62">
        <v>35420</v>
      </c>
      <c r="AJ944" s="61"/>
      <c r="AK944" s="61"/>
      <c r="AL944" s="61"/>
      <c r="AM944" s="61"/>
      <c r="AN944" s="61"/>
      <c r="AO944" s="61"/>
      <c r="AP944" s="62">
        <v>5951</v>
      </c>
      <c r="AQ944" s="61"/>
      <c r="AR944" s="61"/>
      <c r="AS944" s="61"/>
      <c r="AT944" s="61"/>
      <c r="AU944" s="61"/>
      <c r="AV944" s="61"/>
      <c r="AW944" s="61"/>
      <c r="AX944" s="61"/>
      <c r="AY944" s="62">
        <v>7195</v>
      </c>
      <c r="AZ944" s="61"/>
      <c r="BA944" s="62">
        <v>79092</v>
      </c>
      <c r="BB944" s="61"/>
      <c r="BC944" s="61"/>
      <c r="BD944" s="61"/>
      <c r="BE944" s="61"/>
      <c r="BF944" s="61"/>
      <c r="BG944" s="61"/>
      <c r="BH944" s="61"/>
      <c r="BI944" s="61"/>
      <c r="BJ944" s="61"/>
      <c r="BK944" s="62">
        <v>1013</v>
      </c>
      <c r="BL944" s="61"/>
      <c r="BM944" s="61"/>
      <c r="BN944" s="61"/>
      <c r="BO944" s="62">
        <v>-12515</v>
      </c>
    </row>
    <row r="945" spans="1:67" x14ac:dyDescent="0.2">
      <c r="A945" s="57" t="s">
        <v>22</v>
      </c>
      <c r="B945" s="56" t="s">
        <v>22</v>
      </c>
      <c r="C945" s="56" t="s">
        <v>426</v>
      </c>
      <c r="D945" s="56">
        <v>1992</v>
      </c>
      <c r="E945" s="58">
        <v>506957</v>
      </c>
      <c r="F945" s="58">
        <v>494442</v>
      </c>
      <c r="G945" s="59">
        <v>409286</v>
      </c>
      <c r="H945" s="59">
        <v>97671</v>
      </c>
      <c r="I945" s="60">
        <v>0</v>
      </c>
      <c r="J945" s="58">
        <v>-12515</v>
      </c>
      <c r="K945" s="62">
        <v>8787</v>
      </c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2">
        <v>108859</v>
      </c>
      <c r="X945" s="61"/>
      <c r="Y945" s="61"/>
      <c r="Z945" s="61"/>
      <c r="AA945" s="62">
        <v>136408</v>
      </c>
      <c r="AB945" s="61"/>
      <c r="AC945" s="61"/>
      <c r="AD945" s="62">
        <v>54631</v>
      </c>
      <c r="AE945" s="61"/>
      <c r="AF945" s="62">
        <v>62654</v>
      </c>
      <c r="AG945" s="61"/>
      <c r="AH945" s="61"/>
      <c r="AI945" s="62">
        <v>37947</v>
      </c>
      <c r="AJ945" s="61"/>
      <c r="AK945" s="61"/>
      <c r="AL945" s="61"/>
      <c r="AM945" s="61"/>
      <c r="AN945" s="61"/>
      <c r="AO945" s="61"/>
      <c r="AP945" s="62">
        <v>5951</v>
      </c>
      <c r="AQ945" s="61"/>
      <c r="AR945" s="62">
        <v>4096</v>
      </c>
      <c r="AS945" s="61"/>
      <c r="AT945" s="61"/>
      <c r="AU945" s="61"/>
      <c r="AV945" s="61"/>
      <c r="AW945" s="61"/>
      <c r="AX945" s="61"/>
      <c r="AY945" s="62">
        <v>7519</v>
      </c>
      <c r="AZ945" s="61"/>
      <c r="BA945" s="62">
        <v>79092</v>
      </c>
      <c r="BB945" s="61"/>
      <c r="BC945" s="61"/>
      <c r="BD945" s="61"/>
      <c r="BE945" s="61"/>
      <c r="BF945" s="61"/>
      <c r="BG945" s="61"/>
      <c r="BH945" s="61"/>
      <c r="BI945" s="61"/>
      <c r="BJ945" s="61"/>
      <c r="BK945" s="62">
        <v>1013</v>
      </c>
      <c r="BL945" s="61"/>
      <c r="BM945" s="61"/>
      <c r="BN945" s="61"/>
      <c r="BO945" s="62">
        <v>-12515</v>
      </c>
    </row>
    <row r="946" spans="1:67" x14ac:dyDescent="0.2">
      <c r="A946" s="57" t="s">
        <v>22</v>
      </c>
      <c r="B946" s="56" t="s">
        <v>22</v>
      </c>
      <c r="C946" s="56" t="s">
        <v>426</v>
      </c>
      <c r="D946" s="56">
        <v>1993</v>
      </c>
      <c r="E946" s="58">
        <v>512767</v>
      </c>
      <c r="F946" s="58">
        <v>500252</v>
      </c>
      <c r="G946" s="59">
        <v>412050</v>
      </c>
      <c r="H946" s="59">
        <v>100717</v>
      </c>
      <c r="I946" s="60">
        <v>0</v>
      </c>
      <c r="J946" s="58">
        <v>-12515</v>
      </c>
      <c r="K946" s="62">
        <v>8787</v>
      </c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2">
        <v>108859</v>
      </c>
      <c r="X946" s="61"/>
      <c r="Y946" s="61"/>
      <c r="Z946" s="61"/>
      <c r="AA946" s="62">
        <v>136489</v>
      </c>
      <c r="AB946" s="61"/>
      <c r="AC946" s="61"/>
      <c r="AD946" s="62">
        <v>55356</v>
      </c>
      <c r="AE946" s="61"/>
      <c r="AF946" s="62">
        <v>63361</v>
      </c>
      <c r="AG946" s="61"/>
      <c r="AH946" s="61"/>
      <c r="AI946" s="62">
        <v>39198</v>
      </c>
      <c r="AJ946" s="61"/>
      <c r="AK946" s="61"/>
      <c r="AL946" s="61"/>
      <c r="AM946" s="61"/>
      <c r="AN946" s="61"/>
      <c r="AO946" s="61"/>
      <c r="AP946" s="62">
        <v>6758</v>
      </c>
      <c r="AQ946" s="61"/>
      <c r="AR946" s="62">
        <v>6335</v>
      </c>
      <c r="AS946" s="61"/>
      <c r="AT946" s="61"/>
      <c r="AU946" s="61"/>
      <c r="AV946" s="61"/>
      <c r="AW946" s="61"/>
      <c r="AX946" s="61"/>
      <c r="AY946" s="62">
        <v>7519</v>
      </c>
      <c r="AZ946" s="61"/>
      <c r="BA946" s="62">
        <v>79092</v>
      </c>
      <c r="BB946" s="61"/>
      <c r="BC946" s="61"/>
      <c r="BD946" s="61"/>
      <c r="BE946" s="61"/>
      <c r="BF946" s="61"/>
      <c r="BG946" s="61"/>
      <c r="BH946" s="61"/>
      <c r="BI946" s="61"/>
      <c r="BJ946" s="61"/>
      <c r="BK946" s="62">
        <v>1013</v>
      </c>
      <c r="BL946" s="61"/>
      <c r="BM946" s="61"/>
      <c r="BN946" s="61"/>
      <c r="BO946" s="62">
        <v>-12515</v>
      </c>
    </row>
    <row r="947" spans="1:67" x14ac:dyDescent="0.2">
      <c r="A947" s="57" t="s">
        <v>22</v>
      </c>
      <c r="B947" s="56" t="s">
        <v>22</v>
      </c>
      <c r="C947" s="56" t="s">
        <v>426</v>
      </c>
      <c r="D947" s="56">
        <v>1994</v>
      </c>
      <c r="E947" s="58">
        <v>523264</v>
      </c>
      <c r="F947" s="58">
        <v>473716</v>
      </c>
      <c r="G947" s="59">
        <v>421357</v>
      </c>
      <c r="H947" s="59">
        <v>101907</v>
      </c>
      <c r="I947" s="60">
        <v>0</v>
      </c>
      <c r="J947" s="58">
        <v>-49548</v>
      </c>
      <c r="K947" s="62">
        <v>8787</v>
      </c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2">
        <v>108859</v>
      </c>
      <c r="X947" s="61"/>
      <c r="Y947" s="61"/>
      <c r="Z947" s="61"/>
      <c r="AA947" s="62">
        <v>137553</v>
      </c>
      <c r="AB947" s="61"/>
      <c r="AC947" s="61"/>
      <c r="AD947" s="62">
        <v>61069</v>
      </c>
      <c r="AE947" s="61"/>
      <c r="AF947" s="62">
        <v>65891</v>
      </c>
      <c r="AG947" s="61"/>
      <c r="AH947" s="61"/>
      <c r="AI947" s="62">
        <v>39198</v>
      </c>
      <c r="AJ947" s="61"/>
      <c r="AK947" s="61"/>
      <c r="AL947" s="61"/>
      <c r="AM947" s="61"/>
      <c r="AN947" s="61"/>
      <c r="AO947" s="61"/>
      <c r="AP947" s="62">
        <v>6758</v>
      </c>
      <c r="AQ947" s="61"/>
      <c r="AR947" s="62">
        <v>6777</v>
      </c>
      <c r="AS947" s="61"/>
      <c r="AT947" s="61"/>
      <c r="AU947" s="61"/>
      <c r="AV947" s="61"/>
      <c r="AW947" s="61"/>
      <c r="AX947" s="61"/>
      <c r="AY947" s="62">
        <v>8267</v>
      </c>
      <c r="AZ947" s="61"/>
      <c r="BA947" s="62">
        <v>79092</v>
      </c>
      <c r="BB947" s="61"/>
      <c r="BC947" s="61"/>
      <c r="BD947" s="61"/>
      <c r="BE947" s="61"/>
      <c r="BF947" s="61"/>
      <c r="BG947" s="61"/>
      <c r="BH947" s="61"/>
      <c r="BI947" s="61"/>
      <c r="BJ947" s="61"/>
      <c r="BK947" s="62">
        <v>1013</v>
      </c>
      <c r="BL947" s="61"/>
      <c r="BM947" s="61"/>
      <c r="BN947" s="61"/>
      <c r="BO947" s="62">
        <v>-49548</v>
      </c>
    </row>
    <row r="948" spans="1:67" x14ac:dyDescent="0.2">
      <c r="A948" s="57" t="s">
        <v>22</v>
      </c>
      <c r="B948" s="56" t="s">
        <v>22</v>
      </c>
      <c r="C948" s="56" t="s">
        <v>426</v>
      </c>
      <c r="D948" s="56">
        <v>1995</v>
      </c>
      <c r="E948" s="58">
        <v>437516</v>
      </c>
      <c r="F948" s="58">
        <v>387560</v>
      </c>
      <c r="G948" s="59">
        <v>334853</v>
      </c>
      <c r="H948" s="59">
        <v>102663</v>
      </c>
      <c r="I948" s="60">
        <v>0</v>
      </c>
      <c r="J948" s="58">
        <v>-49956</v>
      </c>
      <c r="K948" s="62">
        <v>8787</v>
      </c>
      <c r="L948" s="61"/>
      <c r="M948" s="61"/>
      <c r="N948" s="61"/>
      <c r="O948" s="61"/>
      <c r="P948" s="61"/>
      <c r="Q948" s="62">
        <v>17303</v>
      </c>
      <c r="R948" s="61"/>
      <c r="S948" s="61"/>
      <c r="T948" s="61"/>
      <c r="U948" s="61"/>
      <c r="V948" s="61"/>
      <c r="W948" s="62">
        <v>108859</v>
      </c>
      <c r="X948" s="61"/>
      <c r="Y948" s="61"/>
      <c r="Z948" s="61"/>
      <c r="AA948" s="62">
        <v>32480</v>
      </c>
      <c r="AB948" s="61"/>
      <c r="AC948" s="61"/>
      <c r="AD948" s="62">
        <v>61624</v>
      </c>
      <c r="AE948" s="61"/>
      <c r="AF948" s="62">
        <v>66320</v>
      </c>
      <c r="AG948" s="61"/>
      <c r="AH948" s="61"/>
      <c r="AI948" s="62">
        <v>39480</v>
      </c>
      <c r="AJ948" s="61"/>
      <c r="AK948" s="61"/>
      <c r="AL948" s="61"/>
      <c r="AM948" s="61"/>
      <c r="AN948" s="61"/>
      <c r="AO948" s="61"/>
      <c r="AP948" s="62">
        <v>7028</v>
      </c>
      <c r="AQ948" s="61"/>
      <c r="AR948" s="62">
        <v>6777</v>
      </c>
      <c r="AS948" s="61"/>
      <c r="AT948" s="61"/>
      <c r="AU948" s="61"/>
      <c r="AV948" s="61"/>
      <c r="AW948" s="61"/>
      <c r="AX948" s="61"/>
      <c r="AY948" s="62">
        <v>8753</v>
      </c>
      <c r="AZ948" s="61"/>
      <c r="BA948" s="62">
        <v>79092</v>
      </c>
      <c r="BB948" s="61"/>
      <c r="BC948" s="61"/>
      <c r="BD948" s="61"/>
      <c r="BE948" s="61"/>
      <c r="BF948" s="61"/>
      <c r="BG948" s="61"/>
      <c r="BH948" s="61"/>
      <c r="BI948" s="61"/>
      <c r="BJ948" s="61"/>
      <c r="BK948" s="62">
        <v>1013</v>
      </c>
      <c r="BL948" s="61"/>
      <c r="BM948" s="61"/>
      <c r="BN948" s="61"/>
      <c r="BO948" s="62">
        <v>-49956</v>
      </c>
    </row>
    <row r="949" spans="1:67" x14ac:dyDescent="0.2">
      <c r="A949" s="57" t="s">
        <v>22</v>
      </c>
      <c r="B949" s="56" t="s">
        <v>22</v>
      </c>
      <c r="C949" s="56" t="s">
        <v>426</v>
      </c>
      <c r="D949" s="56">
        <v>1996</v>
      </c>
      <c r="E949" s="58">
        <v>458788</v>
      </c>
      <c r="F949" s="58">
        <v>408688</v>
      </c>
      <c r="G949" s="59">
        <v>347097</v>
      </c>
      <c r="H949" s="59">
        <v>111691</v>
      </c>
      <c r="I949" s="60">
        <v>0</v>
      </c>
      <c r="J949" s="58">
        <v>-50100</v>
      </c>
      <c r="K949" s="62">
        <v>8787</v>
      </c>
      <c r="L949" s="61"/>
      <c r="M949" s="61"/>
      <c r="N949" s="61"/>
      <c r="O949" s="61"/>
      <c r="P949" s="61"/>
      <c r="Q949" s="62">
        <v>17303</v>
      </c>
      <c r="R949" s="61"/>
      <c r="S949" s="61"/>
      <c r="T949" s="61"/>
      <c r="U949" s="61"/>
      <c r="V949" s="61"/>
      <c r="W949" s="62">
        <v>108859</v>
      </c>
      <c r="X949" s="61"/>
      <c r="Y949" s="61"/>
      <c r="Z949" s="61"/>
      <c r="AA949" s="62">
        <v>41734</v>
      </c>
      <c r="AB949" s="61"/>
      <c r="AC949" s="61"/>
      <c r="AD949" s="62">
        <v>62413</v>
      </c>
      <c r="AE949" s="61"/>
      <c r="AF949" s="62">
        <v>67898</v>
      </c>
      <c r="AG949" s="61"/>
      <c r="AH949" s="61"/>
      <c r="AI949" s="62">
        <v>40103</v>
      </c>
      <c r="AJ949" s="61"/>
      <c r="AK949" s="61"/>
      <c r="AL949" s="61"/>
      <c r="AM949" s="61"/>
      <c r="AN949" s="61"/>
      <c r="AO949" s="61"/>
      <c r="AP949" s="62">
        <v>11469</v>
      </c>
      <c r="AQ949" s="61"/>
      <c r="AR949" s="62">
        <v>6777</v>
      </c>
      <c r="AS949" s="61"/>
      <c r="AT949" s="61"/>
      <c r="AU949" s="61"/>
      <c r="AV949" s="61"/>
      <c r="AW949" s="61"/>
      <c r="AX949" s="61"/>
      <c r="AY949" s="62">
        <v>13340</v>
      </c>
      <c r="AZ949" s="61"/>
      <c r="BA949" s="62">
        <v>79092</v>
      </c>
      <c r="BB949" s="61"/>
      <c r="BC949" s="61"/>
      <c r="BD949" s="61"/>
      <c r="BE949" s="61"/>
      <c r="BF949" s="61"/>
      <c r="BG949" s="61"/>
      <c r="BH949" s="61"/>
      <c r="BI949" s="61"/>
      <c r="BJ949" s="61"/>
      <c r="BK949" s="62">
        <v>1013</v>
      </c>
      <c r="BL949" s="61"/>
      <c r="BM949" s="61"/>
      <c r="BN949" s="61"/>
      <c r="BO949" s="62">
        <v>-50100</v>
      </c>
    </row>
    <row r="950" spans="1:67" x14ac:dyDescent="0.2">
      <c r="A950" s="57" t="s">
        <v>22</v>
      </c>
      <c r="B950" s="56" t="s">
        <v>22</v>
      </c>
      <c r="C950" s="56" t="s">
        <v>426</v>
      </c>
      <c r="D950" s="56">
        <v>1997</v>
      </c>
      <c r="E950" s="58">
        <v>473702</v>
      </c>
      <c r="F950" s="58">
        <v>423142</v>
      </c>
      <c r="G950" s="59">
        <v>359421</v>
      </c>
      <c r="H950" s="59">
        <v>114281</v>
      </c>
      <c r="I950" s="60">
        <v>0</v>
      </c>
      <c r="J950" s="58">
        <v>-50560</v>
      </c>
      <c r="K950" s="62">
        <v>8787</v>
      </c>
      <c r="L950" s="61"/>
      <c r="M950" s="61"/>
      <c r="N950" s="61"/>
      <c r="O950" s="61"/>
      <c r="P950" s="61"/>
      <c r="Q950" s="62">
        <v>17303</v>
      </c>
      <c r="R950" s="61"/>
      <c r="S950" s="61"/>
      <c r="T950" s="61"/>
      <c r="U950" s="61"/>
      <c r="V950" s="61"/>
      <c r="W950" s="62">
        <v>108859</v>
      </c>
      <c r="X950" s="61"/>
      <c r="Y950" s="61"/>
      <c r="Z950" s="61"/>
      <c r="AA950" s="62">
        <v>45686</v>
      </c>
      <c r="AB950" s="61"/>
      <c r="AC950" s="61"/>
      <c r="AD950" s="62">
        <v>63130</v>
      </c>
      <c r="AE950" s="61"/>
      <c r="AF950" s="62">
        <v>74078</v>
      </c>
      <c r="AG950" s="61"/>
      <c r="AH950" s="61"/>
      <c r="AI950" s="62">
        <v>41578</v>
      </c>
      <c r="AJ950" s="61"/>
      <c r="AK950" s="61"/>
      <c r="AL950" s="61"/>
      <c r="AM950" s="61"/>
      <c r="AN950" s="61"/>
      <c r="AO950" s="61"/>
      <c r="AP950" s="62">
        <v>11950</v>
      </c>
      <c r="AQ950" s="61"/>
      <c r="AR950" s="62">
        <v>6777</v>
      </c>
      <c r="AS950" s="61"/>
      <c r="AT950" s="61"/>
      <c r="AU950" s="61"/>
      <c r="AV950" s="61"/>
      <c r="AW950" s="61"/>
      <c r="AX950" s="61"/>
      <c r="AY950" s="62">
        <v>15449</v>
      </c>
      <c r="AZ950" s="61"/>
      <c r="BA950" s="62">
        <v>79092</v>
      </c>
      <c r="BB950" s="61"/>
      <c r="BC950" s="61"/>
      <c r="BD950" s="61"/>
      <c r="BE950" s="61"/>
      <c r="BF950" s="61"/>
      <c r="BG950" s="61"/>
      <c r="BH950" s="61"/>
      <c r="BI950" s="61"/>
      <c r="BJ950" s="61"/>
      <c r="BK950" s="62">
        <v>1013</v>
      </c>
      <c r="BL950" s="61"/>
      <c r="BM950" s="61"/>
      <c r="BN950" s="61"/>
      <c r="BO950" s="62">
        <v>-50560</v>
      </c>
    </row>
    <row r="951" spans="1:67" x14ac:dyDescent="0.2">
      <c r="A951" s="57" t="s">
        <v>22</v>
      </c>
      <c r="B951" s="56" t="s">
        <v>22</v>
      </c>
      <c r="C951" s="56" t="s">
        <v>426</v>
      </c>
      <c r="D951" s="56">
        <v>1998</v>
      </c>
      <c r="E951" s="58">
        <v>485169</v>
      </c>
      <c r="F951" s="58">
        <v>429489</v>
      </c>
      <c r="G951" s="59">
        <v>370156</v>
      </c>
      <c r="H951" s="59">
        <v>115013</v>
      </c>
      <c r="I951" s="60">
        <v>0</v>
      </c>
      <c r="J951" s="58">
        <v>-55680</v>
      </c>
      <c r="K951" s="62">
        <v>8787</v>
      </c>
      <c r="L951" s="61"/>
      <c r="M951" s="61"/>
      <c r="N951" s="61"/>
      <c r="O951" s="61"/>
      <c r="P951" s="61"/>
      <c r="Q951" s="62">
        <v>17303</v>
      </c>
      <c r="R951" s="61"/>
      <c r="S951" s="61"/>
      <c r="T951" s="61"/>
      <c r="U951" s="61"/>
      <c r="V951" s="61"/>
      <c r="W951" s="62">
        <v>108859</v>
      </c>
      <c r="X951" s="61"/>
      <c r="Y951" s="61"/>
      <c r="Z951" s="61"/>
      <c r="AA951" s="62">
        <v>46580</v>
      </c>
      <c r="AB951" s="61"/>
      <c r="AC951" s="61"/>
      <c r="AD951" s="62">
        <v>69306</v>
      </c>
      <c r="AE951" s="61"/>
      <c r="AF951" s="62">
        <v>76908</v>
      </c>
      <c r="AG951" s="61"/>
      <c r="AH951" s="61"/>
      <c r="AI951" s="62">
        <v>42413</v>
      </c>
      <c r="AJ951" s="61"/>
      <c r="AK951" s="61"/>
      <c r="AL951" s="61"/>
      <c r="AM951" s="61"/>
      <c r="AN951" s="61"/>
      <c r="AO951" s="61"/>
      <c r="AP951" s="62">
        <v>11950</v>
      </c>
      <c r="AQ951" s="61"/>
      <c r="AR951" s="62">
        <v>6777</v>
      </c>
      <c r="AS951" s="61"/>
      <c r="AT951" s="61"/>
      <c r="AU951" s="61"/>
      <c r="AV951" s="61"/>
      <c r="AW951" s="61"/>
      <c r="AX951" s="61"/>
      <c r="AY951" s="62">
        <v>16181</v>
      </c>
      <c r="AZ951" s="61"/>
      <c r="BA951" s="62">
        <v>79092</v>
      </c>
      <c r="BB951" s="61"/>
      <c r="BC951" s="61"/>
      <c r="BD951" s="61"/>
      <c r="BE951" s="61"/>
      <c r="BF951" s="61"/>
      <c r="BG951" s="61"/>
      <c r="BH951" s="61"/>
      <c r="BI951" s="61"/>
      <c r="BJ951" s="61"/>
      <c r="BK951" s="62">
        <v>1013</v>
      </c>
      <c r="BL951" s="61"/>
      <c r="BM951" s="61"/>
      <c r="BN951" s="61"/>
      <c r="BO951" s="62">
        <v>-55680</v>
      </c>
    </row>
    <row r="952" spans="1:67" x14ac:dyDescent="0.2">
      <c r="A952" s="57" t="s">
        <v>98</v>
      </c>
      <c r="B952" s="56" t="s">
        <v>154</v>
      </c>
      <c r="C952" s="56" t="s">
        <v>154</v>
      </c>
      <c r="D952" s="56">
        <v>2003</v>
      </c>
      <c r="E952" s="58">
        <v>9245</v>
      </c>
      <c r="F952" s="58">
        <v>9245</v>
      </c>
      <c r="G952" s="59">
        <v>0</v>
      </c>
      <c r="H952" s="59">
        <v>9245</v>
      </c>
      <c r="I952" s="60">
        <v>0</v>
      </c>
      <c r="J952" s="58">
        <v>0</v>
      </c>
      <c r="K952" s="61"/>
      <c r="L952" s="61">
        <v>0</v>
      </c>
      <c r="M952" s="61"/>
      <c r="N952" s="61">
        <v>0</v>
      </c>
      <c r="O952" s="61">
        <v>0</v>
      </c>
      <c r="P952" s="61"/>
      <c r="Q952" s="61"/>
      <c r="R952" s="61"/>
      <c r="S952" s="61">
        <v>0</v>
      </c>
      <c r="T952" s="61">
        <v>0</v>
      </c>
      <c r="U952" s="61"/>
      <c r="V952" s="61">
        <v>0</v>
      </c>
      <c r="W952" s="61"/>
      <c r="X952" s="61">
        <v>0</v>
      </c>
      <c r="Y952" s="61">
        <v>0</v>
      </c>
      <c r="Z952" s="61">
        <v>0</v>
      </c>
      <c r="AA952" s="61"/>
      <c r="AB952" s="61">
        <v>0</v>
      </c>
      <c r="AC952" s="61">
        <v>0</v>
      </c>
      <c r="AD952" s="61"/>
      <c r="AE952" s="61">
        <v>0</v>
      </c>
      <c r="AF952" s="61"/>
      <c r="AG952" s="61">
        <v>0</v>
      </c>
      <c r="AH952" s="61">
        <v>0</v>
      </c>
      <c r="AI952" s="61"/>
      <c r="AJ952" s="61">
        <v>0</v>
      </c>
      <c r="AK952" s="61">
        <v>0</v>
      </c>
      <c r="AL952" s="61">
        <v>0</v>
      </c>
      <c r="AM952" s="61">
        <v>0</v>
      </c>
      <c r="AN952" s="61">
        <v>0</v>
      </c>
      <c r="AO952" s="61">
        <v>0</v>
      </c>
      <c r="AP952" s="61"/>
      <c r="AQ952" s="61">
        <v>919</v>
      </c>
      <c r="AR952" s="61"/>
      <c r="AS952" s="62">
        <v>1250</v>
      </c>
      <c r="AT952" s="62">
        <v>7076</v>
      </c>
      <c r="AU952" s="61">
        <v>0</v>
      </c>
      <c r="AV952" s="61"/>
      <c r="AW952" s="61">
        <v>0</v>
      </c>
      <c r="AX952" s="61">
        <v>0</v>
      </c>
      <c r="AY952" s="61"/>
      <c r="AZ952" s="61">
        <v>0</v>
      </c>
      <c r="BA952" s="61"/>
      <c r="BB952" s="61">
        <v>0</v>
      </c>
      <c r="BC952" s="61">
        <v>0</v>
      </c>
      <c r="BD952" s="61">
        <v>0</v>
      </c>
      <c r="BE952" s="61"/>
      <c r="BF952" s="61">
        <v>0</v>
      </c>
      <c r="BG952" s="61"/>
      <c r="BH952" s="61">
        <v>0</v>
      </c>
      <c r="BI952" s="61"/>
      <c r="BJ952" s="61">
        <v>0</v>
      </c>
      <c r="BK952" s="61"/>
      <c r="BL952" s="61">
        <v>0</v>
      </c>
      <c r="BM952" s="61">
        <v>0</v>
      </c>
      <c r="BN952" s="61">
        <v>0</v>
      </c>
      <c r="BO952" s="61"/>
    </row>
    <row r="953" spans="1:67" x14ac:dyDescent="0.2">
      <c r="A953" s="57" t="s">
        <v>98</v>
      </c>
      <c r="B953" s="56" t="s">
        <v>154</v>
      </c>
      <c r="C953" s="56" t="s">
        <v>154</v>
      </c>
      <c r="D953" s="56">
        <v>2004</v>
      </c>
      <c r="E953" s="58">
        <v>308118</v>
      </c>
      <c r="F953" s="58">
        <v>191289</v>
      </c>
      <c r="G953" s="59">
        <v>257823</v>
      </c>
      <c r="H953" s="59">
        <v>50295</v>
      </c>
      <c r="I953" s="60">
        <v>0</v>
      </c>
      <c r="J953" s="58">
        <v>-116829</v>
      </c>
      <c r="K953" s="61"/>
      <c r="L953" s="61">
        <v>0</v>
      </c>
      <c r="M953" s="61"/>
      <c r="N953" s="61">
        <v>0</v>
      </c>
      <c r="O953" s="61">
        <v>0</v>
      </c>
      <c r="P953" s="61"/>
      <c r="Q953" s="61"/>
      <c r="R953" s="61"/>
      <c r="S953" s="61">
        <v>0</v>
      </c>
      <c r="T953" s="61">
        <v>0</v>
      </c>
      <c r="U953" s="61"/>
      <c r="V953" s="61">
        <v>0</v>
      </c>
      <c r="W953" s="61"/>
      <c r="X953" s="61">
        <v>0</v>
      </c>
      <c r="Y953" s="62">
        <v>134611</v>
      </c>
      <c r="Z953" s="62">
        <v>123212</v>
      </c>
      <c r="AA953" s="61"/>
      <c r="AB953" s="61">
        <v>0</v>
      </c>
      <c r="AC953" s="61">
        <v>0</v>
      </c>
      <c r="AD953" s="61"/>
      <c r="AE953" s="61">
        <v>0</v>
      </c>
      <c r="AF953" s="61"/>
      <c r="AG953" s="61">
        <v>0</v>
      </c>
      <c r="AH953" s="61">
        <v>0</v>
      </c>
      <c r="AI953" s="61"/>
      <c r="AJ953" s="61">
        <v>0</v>
      </c>
      <c r="AK953" s="61">
        <v>0</v>
      </c>
      <c r="AL953" s="61">
        <v>0</v>
      </c>
      <c r="AM953" s="61">
        <v>0</v>
      </c>
      <c r="AN953" s="61">
        <v>0</v>
      </c>
      <c r="AO953" s="61">
        <v>0</v>
      </c>
      <c r="AP953" s="61"/>
      <c r="AQ953" s="62">
        <v>16560</v>
      </c>
      <c r="AR953" s="61"/>
      <c r="AS953" s="62">
        <v>2410</v>
      </c>
      <c r="AT953" s="62">
        <v>8470</v>
      </c>
      <c r="AU953" s="62">
        <v>5000</v>
      </c>
      <c r="AV953" s="61"/>
      <c r="AW953" s="61">
        <v>0</v>
      </c>
      <c r="AX953" s="62">
        <v>17855</v>
      </c>
      <c r="AY953" s="61"/>
      <c r="AZ953" s="61">
        <v>0</v>
      </c>
      <c r="BA953" s="61"/>
      <c r="BB953" s="61">
        <v>0</v>
      </c>
      <c r="BC953" s="61">
        <v>0</v>
      </c>
      <c r="BD953" s="61">
        <v>0</v>
      </c>
      <c r="BE953" s="61"/>
      <c r="BF953" s="61">
        <v>0</v>
      </c>
      <c r="BG953" s="61"/>
      <c r="BH953" s="61">
        <v>0</v>
      </c>
      <c r="BI953" s="61"/>
      <c r="BJ953" s="61">
        <v>0</v>
      </c>
      <c r="BK953" s="61"/>
      <c r="BL953" s="61">
        <v>0</v>
      </c>
      <c r="BM953" s="61">
        <v>0</v>
      </c>
      <c r="BN953" s="62">
        <v>-116829</v>
      </c>
      <c r="BO953" s="61"/>
    </row>
    <row r="954" spans="1:67" x14ac:dyDescent="0.2">
      <c r="A954" s="57" t="s">
        <v>98</v>
      </c>
      <c r="B954" s="56" t="s">
        <v>154</v>
      </c>
      <c r="C954" s="56" t="s">
        <v>154</v>
      </c>
      <c r="D954" s="56">
        <v>2005</v>
      </c>
      <c r="E954" s="58">
        <v>453715</v>
      </c>
      <c r="F954" s="58">
        <v>307390</v>
      </c>
      <c r="G954" s="59">
        <v>275245</v>
      </c>
      <c r="H954" s="59">
        <v>178470</v>
      </c>
      <c r="I954" s="60">
        <v>0</v>
      </c>
      <c r="J954" s="58">
        <v>-146325</v>
      </c>
      <c r="K954" s="61"/>
      <c r="L954" s="61">
        <v>0</v>
      </c>
      <c r="M954" s="61"/>
      <c r="N954" s="61">
        <v>0</v>
      </c>
      <c r="O954" s="61">
        <v>0</v>
      </c>
      <c r="P954" s="61"/>
      <c r="Q954" s="61"/>
      <c r="R954" s="61"/>
      <c r="S954" s="61">
        <v>0</v>
      </c>
      <c r="T954" s="61">
        <v>0</v>
      </c>
      <c r="U954" s="61"/>
      <c r="V954" s="61">
        <v>0</v>
      </c>
      <c r="W954" s="61"/>
      <c r="X954" s="61">
        <v>0</v>
      </c>
      <c r="Y954" s="62">
        <v>152033</v>
      </c>
      <c r="Z954" s="62">
        <v>123212</v>
      </c>
      <c r="AA954" s="61"/>
      <c r="AB954" s="61">
        <v>0</v>
      </c>
      <c r="AC954" s="61">
        <v>0</v>
      </c>
      <c r="AD954" s="61"/>
      <c r="AE954" s="61">
        <v>0</v>
      </c>
      <c r="AF954" s="61"/>
      <c r="AG954" s="61">
        <v>0</v>
      </c>
      <c r="AH954" s="61">
        <v>0</v>
      </c>
      <c r="AI954" s="61"/>
      <c r="AJ954" s="61">
        <v>0</v>
      </c>
      <c r="AK954" s="61">
        <v>0</v>
      </c>
      <c r="AL954" s="61">
        <v>0</v>
      </c>
      <c r="AM954" s="61">
        <v>0</v>
      </c>
      <c r="AN954" s="62">
        <v>2262</v>
      </c>
      <c r="AO954" s="61">
        <v>0</v>
      </c>
      <c r="AP954" s="61"/>
      <c r="AQ954" s="62">
        <v>18113</v>
      </c>
      <c r="AR954" s="61"/>
      <c r="AS954" s="62">
        <v>2410</v>
      </c>
      <c r="AT954" s="62">
        <v>8470</v>
      </c>
      <c r="AU954" s="62">
        <v>121800</v>
      </c>
      <c r="AV954" s="61"/>
      <c r="AW954" s="61">
        <v>0</v>
      </c>
      <c r="AX954" s="62">
        <v>25415</v>
      </c>
      <c r="AY954" s="61"/>
      <c r="AZ954" s="61">
        <v>0</v>
      </c>
      <c r="BA954" s="61"/>
      <c r="BB954" s="61">
        <v>0</v>
      </c>
      <c r="BC954" s="61">
        <v>0</v>
      </c>
      <c r="BD954" s="61">
        <v>0</v>
      </c>
      <c r="BE954" s="61"/>
      <c r="BF954" s="61">
        <v>0</v>
      </c>
      <c r="BG954" s="61"/>
      <c r="BH954" s="61">
        <v>0</v>
      </c>
      <c r="BI954" s="61"/>
      <c r="BJ954" s="61">
        <v>0</v>
      </c>
      <c r="BK954" s="61"/>
      <c r="BL954" s="61">
        <v>0</v>
      </c>
      <c r="BM954" s="61">
        <v>0</v>
      </c>
      <c r="BN954" s="62">
        <v>-146325</v>
      </c>
      <c r="BO954" s="61"/>
    </row>
    <row r="955" spans="1:67" x14ac:dyDescent="0.2">
      <c r="A955" s="57" t="s">
        <v>98</v>
      </c>
      <c r="B955" s="56" t="s">
        <v>154</v>
      </c>
      <c r="C955" s="56" t="s">
        <v>154</v>
      </c>
      <c r="D955" s="56">
        <v>2006</v>
      </c>
      <c r="E955" s="58">
        <v>772502</v>
      </c>
      <c r="F955" s="58">
        <v>441372</v>
      </c>
      <c r="G955" s="59">
        <v>487836</v>
      </c>
      <c r="H955" s="59">
        <v>284666</v>
      </c>
      <c r="I955" s="60">
        <v>0</v>
      </c>
      <c r="J955" s="58">
        <v>-331130</v>
      </c>
      <c r="K955" s="61"/>
      <c r="L955" s="61">
        <v>0</v>
      </c>
      <c r="M955" s="61"/>
      <c r="N955" s="61">
        <v>0</v>
      </c>
      <c r="O955" s="61">
        <v>0</v>
      </c>
      <c r="P955" s="61"/>
      <c r="Q955" s="61"/>
      <c r="R955" s="61"/>
      <c r="S955" s="61">
        <v>0</v>
      </c>
      <c r="T955" s="61">
        <v>0</v>
      </c>
      <c r="U955" s="61"/>
      <c r="V955" s="61">
        <v>0</v>
      </c>
      <c r="W955" s="61"/>
      <c r="X955" s="61">
        <v>0</v>
      </c>
      <c r="Y955" s="62">
        <v>216389</v>
      </c>
      <c r="Z955" s="62">
        <v>271447</v>
      </c>
      <c r="AA955" s="61"/>
      <c r="AB955" s="61">
        <v>0</v>
      </c>
      <c r="AC955" s="61">
        <v>0</v>
      </c>
      <c r="AD955" s="61"/>
      <c r="AE955" s="61">
        <v>0</v>
      </c>
      <c r="AF955" s="61"/>
      <c r="AG955" s="61">
        <v>0</v>
      </c>
      <c r="AH955" s="61">
        <v>0</v>
      </c>
      <c r="AI955" s="61"/>
      <c r="AJ955" s="61">
        <v>0</v>
      </c>
      <c r="AK955" s="61">
        <v>0</v>
      </c>
      <c r="AL955" s="61">
        <v>0</v>
      </c>
      <c r="AM955" s="61">
        <v>0</v>
      </c>
      <c r="AN955" s="62">
        <v>7073</v>
      </c>
      <c r="AO955" s="61">
        <v>0</v>
      </c>
      <c r="AP955" s="61"/>
      <c r="AQ955" s="62">
        <v>23097</v>
      </c>
      <c r="AR955" s="61"/>
      <c r="AS955" s="62">
        <v>6668</v>
      </c>
      <c r="AT955" s="62">
        <v>10358</v>
      </c>
      <c r="AU955" s="62">
        <v>199588</v>
      </c>
      <c r="AV955" s="61"/>
      <c r="AW955" s="61">
        <v>0</v>
      </c>
      <c r="AX955" s="62">
        <v>37882</v>
      </c>
      <c r="AY955" s="61"/>
      <c r="AZ955" s="61">
        <v>0</v>
      </c>
      <c r="BA955" s="61"/>
      <c r="BB955" s="61">
        <v>0</v>
      </c>
      <c r="BC955" s="61">
        <v>0</v>
      </c>
      <c r="BD955" s="61">
        <v>0</v>
      </c>
      <c r="BE955" s="61"/>
      <c r="BF955" s="61">
        <v>0</v>
      </c>
      <c r="BG955" s="61"/>
      <c r="BH955" s="61">
        <v>0</v>
      </c>
      <c r="BI955" s="61"/>
      <c r="BJ955" s="61">
        <v>0</v>
      </c>
      <c r="BK955" s="61"/>
      <c r="BL955" s="61">
        <v>0</v>
      </c>
      <c r="BM955" s="61">
        <v>0</v>
      </c>
      <c r="BN955" s="62">
        <v>-331130</v>
      </c>
      <c r="BO955" s="61"/>
    </row>
    <row r="956" spans="1:67" x14ac:dyDescent="0.2">
      <c r="A956" s="57" t="s">
        <v>98</v>
      </c>
      <c r="B956" s="56" t="s">
        <v>154</v>
      </c>
      <c r="C956" s="56" t="s">
        <v>154</v>
      </c>
      <c r="D956" s="56">
        <v>2007</v>
      </c>
      <c r="E956" s="58">
        <v>1060743</v>
      </c>
      <c r="F956" s="58">
        <v>548953</v>
      </c>
      <c r="G956" s="59">
        <v>668496</v>
      </c>
      <c r="H956" s="59">
        <v>392247</v>
      </c>
      <c r="I956" s="60">
        <v>0</v>
      </c>
      <c r="J956" s="58">
        <v>-511790</v>
      </c>
      <c r="K956" s="61"/>
      <c r="L956" s="61">
        <v>0</v>
      </c>
      <c r="M956" s="61"/>
      <c r="N956" s="61">
        <v>0</v>
      </c>
      <c r="O956" s="61">
        <v>0</v>
      </c>
      <c r="P956" s="61"/>
      <c r="Q956" s="61"/>
      <c r="R956" s="61"/>
      <c r="S956" s="61">
        <v>0</v>
      </c>
      <c r="T956" s="61">
        <v>0</v>
      </c>
      <c r="U956" s="61"/>
      <c r="V956" s="61">
        <v>0</v>
      </c>
      <c r="W956" s="61"/>
      <c r="X956" s="61">
        <v>0</v>
      </c>
      <c r="Y956" s="62">
        <v>396701</v>
      </c>
      <c r="Z956" s="62">
        <v>271795</v>
      </c>
      <c r="AA956" s="61"/>
      <c r="AB956" s="61">
        <v>0</v>
      </c>
      <c r="AC956" s="61">
        <v>0</v>
      </c>
      <c r="AD956" s="61"/>
      <c r="AE956" s="61">
        <v>0</v>
      </c>
      <c r="AF956" s="61"/>
      <c r="AG956" s="61">
        <v>0</v>
      </c>
      <c r="AH956" s="61">
        <v>0</v>
      </c>
      <c r="AI956" s="61"/>
      <c r="AJ956" s="61">
        <v>0</v>
      </c>
      <c r="AK956" s="61">
        <v>0</v>
      </c>
      <c r="AL956" s="61">
        <v>0</v>
      </c>
      <c r="AM956" s="61">
        <v>0</v>
      </c>
      <c r="AN956" s="62">
        <v>39465</v>
      </c>
      <c r="AO956" s="61">
        <v>0</v>
      </c>
      <c r="AP956" s="61"/>
      <c r="AQ956" s="62">
        <v>23097</v>
      </c>
      <c r="AR956" s="61"/>
      <c r="AS956" s="62">
        <v>8268</v>
      </c>
      <c r="AT956" s="62">
        <v>11338</v>
      </c>
      <c r="AU956" s="62">
        <v>260419</v>
      </c>
      <c r="AV956" s="61"/>
      <c r="AW956" s="61">
        <v>0</v>
      </c>
      <c r="AX956" s="62">
        <v>49660</v>
      </c>
      <c r="AY956" s="61"/>
      <c r="AZ956" s="61">
        <v>0</v>
      </c>
      <c r="BA956" s="61"/>
      <c r="BB956" s="61">
        <v>0</v>
      </c>
      <c r="BC956" s="61">
        <v>0</v>
      </c>
      <c r="BD956" s="61">
        <v>0</v>
      </c>
      <c r="BE956" s="61"/>
      <c r="BF956" s="61">
        <v>0</v>
      </c>
      <c r="BG956" s="61"/>
      <c r="BH956" s="61">
        <v>0</v>
      </c>
      <c r="BI956" s="61"/>
      <c r="BJ956" s="61">
        <v>0</v>
      </c>
      <c r="BK956" s="61"/>
      <c r="BL956" s="61">
        <v>0</v>
      </c>
      <c r="BM956" s="61">
        <v>0</v>
      </c>
      <c r="BN956" s="62">
        <v>-511790</v>
      </c>
      <c r="BO956" s="61"/>
    </row>
    <row r="957" spans="1:67" x14ac:dyDescent="0.2">
      <c r="A957" s="57" t="s">
        <v>98</v>
      </c>
      <c r="B957" s="56" t="s">
        <v>154</v>
      </c>
      <c r="C957" s="56" t="s">
        <v>154</v>
      </c>
      <c r="D957" s="56">
        <v>2008</v>
      </c>
      <c r="E957" s="58">
        <v>1876708</v>
      </c>
      <c r="F957" s="58">
        <v>984978</v>
      </c>
      <c r="G957" s="59">
        <v>1086713</v>
      </c>
      <c r="H957" s="59">
        <v>789995</v>
      </c>
      <c r="I957" s="60">
        <v>0</v>
      </c>
      <c r="J957" s="58">
        <v>-891730</v>
      </c>
      <c r="K957" s="61"/>
      <c r="L957" s="61">
        <v>0</v>
      </c>
      <c r="M957" s="61"/>
      <c r="N957" s="61">
        <v>0</v>
      </c>
      <c r="O957" s="61">
        <v>0</v>
      </c>
      <c r="P957" s="61"/>
      <c r="Q957" s="61"/>
      <c r="R957" s="61"/>
      <c r="S957" s="61">
        <v>0</v>
      </c>
      <c r="T957" s="61">
        <v>0</v>
      </c>
      <c r="U957" s="61"/>
      <c r="V957" s="61">
        <v>0</v>
      </c>
      <c r="W957" s="61"/>
      <c r="X957" s="61">
        <v>0</v>
      </c>
      <c r="Y957" s="62">
        <v>656476</v>
      </c>
      <c r="Z957" s="62">
        <v>430237</v>
      </c>
      <c r="AA957" s="61"/>
      <c r="AB957" s="61">
        <v>0</v>
      </c>
      <c r="AC957" s="61">
        <v>0</v>
      </c>
      <c r="AD957" s="61"/>
      <c r="AE957" s="61">
        <v>0</v>
      </c>
      <c r="AF957" s="61"/>
      <c r="AG957" s="61">
        <v>0</v>
      </c>
      <c r="AH957" s="61">
        <v>0</v>
      </c>
      <c r="AI957" s="61"/>
      <c r="AJ957" s="61">
        <v>0</v>
      </c>
      <c r="AK957" s="61">
        <v>0</v>
      </c>
      <c r="AL957" s="61">
        <v>0</v>
      </c>
      <c r="AM957" s="61">
        <v>0</v>
      </c>
      <c r="AN957" s="62">
        <v>115497</v>
      </c>
      <c r="AO957" s="61">
        <v>0</v>
      </c>
      <c r="AP957" s="61"/>
      <c r="AQ957" s="62">
        <v>42862</v>
      </c>
      <c r="AR957" s="61"/>
      <c r="AS957" s="62">
        <v>9779</v>
      </c>
      <c r="AT957" s="62">
        <v>12216</v>
      </c>
      <c r="AU957" s="62">
        <v>539919</v>
      </c>
      <c r="AV957" s="61"/>
      <c r="AW957" s="61">
        <v>0</v>
      </c>
      <c r="AX957" s="62">
        <v>69722</v>
      </c>
      <c r="AY957" s="61"/>
      <c r="AZ957" s="61">
        <v>0</v>
      </c>
      <c r="BA957" s="61"/>
      <c r="BB957" s="61">
        <v>0</v>
      </c>
      <c r="BC957" s="61">
        <v>0</v>
      </c>
      <c r="BD957" s="61">
        <v>0</v>
      </c>
      <c r="BE957" s="61"/>
      <c r="BF957" s="61">
        <v>0</v>
      </c>
      <c r="BG957" s="61"/>
      <c r="BH957" s="61">
        <v>0</v>
      </c>
      <c r="BI957" s="61"/>
      <c r="BJ957" s="61">
        <v>0</v>
      </c>
      <c r="BK957" s="61"/>
      <c r="BL957" s="61">
        <v>0</v>
      </c>
      <c r="BM957" s="61">
        <v>0</v>
      </c>
      <c r="BN957" s="62">
        <v>-891730</v>
      </c>
      <c r="BO957" s="61"/>
    </row>
    <row r="958" spans="1:67" x14ac:dyDescent="0.2">
      <c r="A958" s="57" t="s">
        <v>98</v>
      </c>
      <c r="B958" s="56" t="s">
        <v>162</v>
      </c>
      <c r="C958" s="56" t="s">
        <v>162</v>
      </c>
      <c r="D958" s="56">
        <v>2002</v>
      </c>
      <c r="E958" s="58">
        <v>30886</v>
      </c>
      <c r="F958" s="58">
        <v>30886</v>
      </c>
      <c r="G958" s="59">
        <v>0</v>
      </c>
      <c r="H958" s="59">
        <v>30886</v>
      </c>
      <c r="I958" s="60">
        <v>0</v>
      </c>
      <c r="J958" s="58">
        <v>0</v>
      </c>
      <c r="K958" s="61"/>
      <c r="L958" s="61">
        <v>0</v>
      </c>
      <c r="M958" s="61"/>
      <c r="N958" s="61">
        <v>0</v>
      </c>
      <c r="O958" s="61">
        <v>0</v>
      </c>
      <c r="P958" s="61"/>
      <c r="Q958" s="61"/>
      <c r="R958" s="61"/>
      <c r="S958" s="61">
        <v>0</v>
      </c>
      <c r="T958" s="61">
        <v>0</v>
      </c>
      <c r="U958" s="61"/>
      <c r="V958" s="61">
        <v>0</v>
      </c>
      <c r="W958" s="61"/>
      <c r="X958" s="61">
        <v>0</v>
      </c>
      <c r="Y958" s="61">
        <v>0</v>
      </c>
      <c r="Z958" s="61">
        <v>0</v>
      </c>
      <c r="AA958" s="61"/>
      <c r="AB958" s="61">
        <v>0</v>
      </c>
      <c r="AC958" s="61">
        <v>0</v>
      </c>
      <c r="AD958" s="61"/>
      <c r="AE958" s="61">
        <v>0</v>
      </c>
      <c r="AF958" s="61"/>
      <c r="AG958" s="61">
        <v>0</v>
      </c>
      <c r="AH958" s="61">
        <v>0</v>
      </c>
      <c r="AI958" s="61"/>
      <c r="AJ958" s="61">
        <v>0</v>
      </c>
      <c r="AK958" s="61">
        <v>0</v>
      </c>
      <c r="AL958" s="61">
        <v>0</v>
      </c>
      <c r="AM958" s="61">
        <v>0</v>
      </c>
      <c r="AN958" s="61">
        <v>0</v>
      </c>
      <c r="AO958" s="61">
        <v>0</v>
      </c>
      <c r="AP958" s="61"/>
      <c r="AQ958" s="62">
        <v>3398</v>
      </c>
      <c r="AR958" s="61"/>
      <c r="AS958" s="62">
        <v>16169</v>
      </c>
      <c r="AT958" s="62">
        <v>7819</v>
      </c>
      <c r="AU958" s="62">
        <v>3500</v>
      </c>
      <c r="AV958" s="61"/>
      <c r="AW958" s="61">
        <v>0</v>
      </c>
      <c r="AX958" s="61">
        <v>0</v>
      </c>
      <c r="AY958" s="61"/>
      <c r="AZ958" s="61">
        <v>0</v>
      </c>
      <c r="BA958" s="61"/>
      <c r="BB958" s="61">
        <v>0</v>
      </c>
      <c r="BC958" s="61">
        <v>0</v>
      </c>
      <c r="BD958" s="61">
        <v>0</v>
      </c>
      <c r="BE958" s="61"/>
      <c r="BF958" s="61">
        <v>0</v>
      </c>
      <c r="BG958" s="61"/>
      <c r="BH958" s="61">
        <v>0</v>
      </c>
      <c r="BI958" s="61"/>
      <c r="BJ958" s="61">
        <v>0</v>
      </c>
      <c r="BK958" s="61"/>
      <c r="BL958" s="61">
        <v>0</v>
      </c>
      <c r="BM958" s="61">
        <v>0</v>
      </c>
      <c r="BN958" s="61">
        <v>0</v>
      </c>
      <c r="BO958" s="61"/>
    </row>
    <row r="959" spans="1:67" x14ac:dyDescent="0.2">
      <c r="A959" s="57" t="s">
        <v>98</v>
      </c>
      <c r="B959" s="56" t="s">
        <v>162</v>
      </c>
      <c r="C959" s="56" t="s">
        <v>162</v>
      </c>
      <c r="D959" s="56">
        <v>2003</v>
      </c>
      <c r="E959" s="58">
        <v>124144</v>
      </c>
      <c r="F959" s="58">
        <v>124144</v>
      </c>
      <c r="G959" s="59">
        <v>21527</v>
      </c>
      <c r="H959" s="59">
        <v>102617</v>
      </c>
      <c r="I959" s="60">
        <v>0</v>
      </c>
      <c r="J959" s="58">
        <v>0</v>
      </c>
      <c r="K959" s="61"/>
      <c r="L959" s="61">
        <v>0</v>
      </c>
      <c r="M959" s="61"/>
      <c r="N959" s="61">
        <v>0</v>
      </c>
      <c r="O959" s="61">
        <v>0</v>
      </c>
      <c r="P959" s="61"/>
      <c r="Q959" s="61"/>
      <c r="R959" s="61"/>
      <c r="S959" s="61">
        <v>0</v>
      </c>
      <c r="T959" s="61">
        <v>0</v>
      </c>
      <c r="U959" s="61"/>
      <c r="V959" s="61">
        <v>0</v>
      </c>
      <c r="W959" s="61"/>
      <c r="X959" s="61">
        <v>0</v>
      </c>
      <c r="Y959" s="62">
        <v>3488</v>
      </c>
      <c r="Z959" s="62">
        <v>18039</v>
      </c>
      <c r="AA959" s="61"/>
      <c r="AB959" s="61">
        <v>0</v>
      </c>
      <c r="AC959" s="61">
        <v>0</v>
      </c>
      <c r="AD959" s="61"/>
      <c r="AE959" s="61">
        <v>0</v>
      </c>
      <c r="AF959" s="61"/>
      <c r="AG959" s="61">
        <v>0</v>
      </c>
      <c r="AH959" s="61">
        <v>0</v>
      </c>
      <c r="AI959" s="61"/>
      <c r="AJ959" s="61">
        <v>0</v>
      </c>
      <c r="AK959" s="61">
        <v>0</v>
      </c>
      <c r="AL959" s="61">
        <v>0</v>
      </c>
      <c r="AM959" s="61">
        <v>0</v>
      </c>
      <c r="AN959" s="61">
        <v>0</v>
      </c>
      <c r="AO959" s="61">
        <v>0</v>
      </c>
      <c r="AP959" s="61"/>
      <c r="AQ959" s="62">
        <v>14437</v>
      </c>
      <c r="AR959" s="61"/>
      <c r="AS959" s="62">
        <v>16419</v>
      </c>
      <c r="AT959" s="62">
        <v>7819</v>
      </c>
      <c r="AU959" s="62">
        <v>54146</v>
      </c>
      <c r="AV959" s="61"/>
      <c r="AW959" s="61">
        <v>0</v>
      </c>
      <c r="AX959" s="62">
        <v>7591</v>
      </c>
      <c r="AY959" s="61"/>
      <c r="AZ959" s="61">
        <v>0</v>
      </c>
      <c r="BA959" s="61"/>
      <c r="BB959" s="61">
        <v>919</v>
      </c>
      <c r="BC959" s="62">
        <v>1286</v>
      </c>
      <c r="BD959" s="61">
        <v>0</v>
      </c>
      <c r="BE959" s="61"/>
      <c r="BF959" s="61">
        <v>0</v>
      </c>
      <c r="BG959" s="61"/>
      <c r="BH959" s="61">
        <v>0</v>
      </c>
      <c r="BI959" s="61"/>
      <c r="BJ959" s="61">
        <v>0</v>
      </c>
      <c r="BK959" s="61"/>
      <c r="BL959" s="61">
        <v>0</v>
      </c>
      <c r="BM959" s="61">
        <v>0</v>
      </c>
      <c r="BN959" s="61">
        <v>0</v>
      </c>
      <c r="BO959" s="61"/>
    </row>
    <row r="960" spans="1:67" x14ac:dyDescent="0.2">
      <c r="A960" s="57" t="s">
        <v>98</v>
      </c>
      <c r="B960" s="56" t="s">
        <v>162</v>
      </c>
      <c r="C960" s="56" t="s">
        <v>162</v>
      </c>
      <c r="D960" s="56">
        <v>2004</v>
      </c>
      <c r="E960" s="58">
        <v>244797</v>
      </c>
      <c r="F960" s="58">
        <v>227337</v>
      </c>
      <c r="G960" s="59">
        <v>86698</v>
      </c>
      <c r="H960" s="59">
        <v>158099</v>
      </c>
      <c r="I960" s="60">
        <v>0</v>
      </c>
      <c r="J960" s="58">
        <v>-17460</v>
      </c>
      <c r="K960" s="61"/>
      <c r="L960" s="61">
        <v>0</v>
      </c>
      <c r="M960" s="61"/>
      <c r="N960" s="61">
        <v>0</v>
      </c>
      <c r="O960" s="61">
        <v>0</v>
      </c>
      <c r="P960" s="61"/>
      <c r="Q960" s="61"/>
      <c r="R960" s="61"/>
      <c r="S960" s="61">
        <v>0</v>
      </c>
      <c r="T960" s="61">
        <v>0</v>
      </c>
      <c r="U960" s="61"/>
      <c r="V960" s="61">
        <v>0</v>
      </c>
      <c r="W960" s="61"/>
      <c r="X960" s="61">
        <v>0</v>
      </c>
      <c r="Y960" s="62">
        <v>50901</v>
      </c>
      <c r="Z960" s="62">
        <v>35797</v>
      </c>
      <c r="AA960" s="61"/>
      <c r="AB960" s="61">
        <v>0</v>
      </c>
      <c r="AC960" s="61">
        <v>0</v>
      </c>
      <c r="AD960" s="61"/>
      <c r="AE960" s="61">
        <v>0</v>
      </c>
      <c r="AF960" s="61"/>
      <c r="AG960" s="61">
        <v>0</v>
      </c>
      <c r="AH960" s="61">
        <v>0</v>
      </c>
      <c r="AI960" s="61"/>
      <c r="AJ960" s="61">
        <v>0</v>
      </c>
      <c r="AK960" s="61">
        <v>0</v>
      </c>
      <c r="AL960" s="61">
        <v>0</v>
      </c>
      <c r="AM960" s="61">
        <v>0</v>
      </c>
      <c r="AN960" s="62">
        <v>56537</v>
      </c>
      <c r="AO960" s="61">
        <v>0</v>
      </c>
      <c r="AP960" s="61"/>
      <c r="AQ960" s="62">
        <v>15360</v>
      </c>
      <c r="AR960" s="61"/>
      <c r="AS960" s="62">
        <v>16169</v>
      </c>
      <c r="AT960" s="62">
        <v>7819</v>
      </c>
      <c r="AU960" s="62">
        <v>54146</v>
      </c>
      <c r="AV960" s="61"/>
      <c r="AW960" s="61">
        <v>0</v>
      </c>
      <c r="AX960" s="62">
        <v>8068</v>
      </c>
      <c r="AY960" s="61"/>
      <c r="AZ960" s="61">
        <v>0</v>
      </c>
      <c r="BA960" s="61"/>
      <c r="BB960" s="61">
        <v>0</v>
      </c>
      <c r="BC960" s="61">
        <v>0</v>
      </c>
      <c r="BD960" s="61">
        <v>0</v>
      </c>
      <c r="BE960" s="61"/>
      <c r="BF960" s="61">
        <v>0</v>
      </c>
      <c r="BG960" s="61"/>
      <c r="BH960" s="61">
        <v>0</v>
      </c>
      <c r="BI960" s="61"/>
      <c r="BJ960" s="61">
        <v>0</v>
      </c>
      <c r="BK960" s="61"/>
      <c r="BL960" s="61">
        <v>0</v>
      </c>
      <c r="BM960" s="61">
        <v>0</v>
      </c>
      <c r="BN960" s="62">
        <v>-17460</v>
      </c>
      <c r="BO960" s="61"/>
    </row>
    <row r="961" spans="1:67" x14ac:dyDescent="0.2">
      <c r="A961" s="57" t="s">
        <v>98</v>
      </c>
      <c r="B961" s="56" t="s">
        <v>162</v>
      </c>
      <c r="C961" s="56" t="s">
        <v>162</v>
      </c>
      <c r="D961" s="56">
        <v>2005</v>
      </c>
      <c r="E961" s="58">
        <v>411709</v>
      </c>
      <c r="F961" s="58">
        <v>389984</v>
      </c>
      <c r="G961" s="59">
        <v>91962</v>
      </c>
      <c r="H961" s="59">
        <v>319747</v>
      </c>
      <c r="I961" s="60">
        <v>0</v>
      </c>
      <c r="J961" s="58">
        <v>-21725</v>
      </c>
      <c r="K961" s="61"/>
      <c r="L961" s="61">
        <v>0</v>
      </c>
      <c r="M961" s="61"/>
      <c r="N961" s="61">
        <v>0</v>
      </c>
      <c r="O961" s="61">
        <v>0</v>
      </c>
      <c r="P961" s="61"/>
      <c r="Q961" s="61"/>
      <c r="R961" s="61"/>
      <c r="S961" s="61">
        <v>0</v>
      </c>
      <c r="T961" s="61">
        <v>0</v>
      </c>
      <c r="U961" s="61"/>
      <c r="V961" s="61">
        <v>0</v>
      </c>
      <c r="W961" s="61"/>
      <c r="X961" s="61">
        <v>0</v>
      </c>
      <c r="Y961" s="62">
        <v>53033</v>
      </c>
      <c r="Z961" s="62">
        <v>38929</v>
      </c>
      <c r="AA961" s="61"/>
      <c r="AB961" s="61">
        <v>0</v>
      </c>
      <c r="AC961" s="61">
        <v>0</v>
      </c>
      <c r="AD961" s="61"/>
      <c r="AE961" s="61">
        <v>0</v>
      </c>
      <c r="AF961" s="61"/>
      <c r="AG961" s="61">
        <v>0</v>
      </c>
      <c r="AH961" s="61">
        <v>0</v>
      </c>
      <c r="AI961" s="61"/>
      <c r="AJ961" s="61">
        <v>0</v>
      </c>
      <c r="AK961" s="61">
        <v>0</v>
      </c>
      <c r="AL961" s="61">
        <v>0</v>
      </c>
      <c r="AM961" s="61">
        <v>0</v>
      </c>
      <c r="AN961" s="62">
        <v>120106</v>
      </c>
      <c r="AO961" s="61">
        <v>0</v>
      </c>
      <c r="AP961" s="61"/>
      <c r="AQ961" s="62">
        <v>15377</v>
      </c>
      <c r="AR961" s="61"/>
      <c r="AS961" s="62">
        <v>17744</v>
      </c>
      <c r="AT961" s="62">
        <v>7819</v>
      </c>
      <c r="AU961" s="62">
        <v>148006</v>
      </c>
      <c r="AV961" s="61"/>
      <c r="AW961" s="61">
        <v>0</v>
      </c>
      <c r="AX961" s="62">
        <v>10695</v>
      </c>
      <c r="AY961" s="61"/>
      <c r="AZ961" s="61">
        <v>0</v>
      </c>
      <c r="BA961" s="61"/>
      <c r="BB961" s="61">
        <v>0</v>
      </c>
      <c r="BC961" s="61">
        <v>0</v>
      </c>
      <c r="BD961" s="61">
        <v>0</v>
      </c>
      <c r="BE961" s="61"/>
      <c r="BF961" s="61">
        <v>0</v>
      </c>
      <c r="BG961" s="61"/>
      <c r="BH961" s="61">
        <v>0</v>
      </c>
      <c r="BI961" s="61"/>
      <c r="BJ961" s="61">
        <v>0</v>
      </c>
      <c r="BK961" s="61"/>
      <c r="BL961" s="61">
        <v>0</v>
      </c>
      <c r="BM961" s="61">
        <v>0</v>
      </c>
      <c r="BN961" s="62">
        <v>-21725</v>
      </c>
      <c r="BO961" s="61"/>
    </row>
    <row r="962" spans="1:67" x14ac:dyDescent="0.2">
      <c r="A962" s="57" t="s">
        <v>98</v>
      </c>
      <c r="B962" s="56" t="s">
        <v>162</v>
      </c>
      <c r="C962" s="56" t="s">
        <v>162</v>
      </c>
      <c r="D962" s="56">
        <v>2006</v>
      </c>
      <c r="E962" s="58">
        <v>419539</v>
      </c>
      <c r="F962" s="58">
        <v>397814</v>
      </c>
      <c r="G962" s="59">
        <v>91962</v>
      </c>
      <c r="H962" s="59">
        <v>327577</v>
      </c>
      <c r="I962" s="60">
        <v>0</v>
      </c>
      <c r="J962" s="58">
        <v>-21725</v>
      </c>
      <c r="K962" s="61"/>
      <c r="L962" s="61">
        <v>0</v>
      </c>
      <c r="M962" s="61"/>
      <c r="N962" s="61">
        <v>0</v>
      </c>
      <c r="O962" s="61">
        <v>0</v>
      </c>
      <c r="P962" s="61"/>
      <c r="Q962" s="61"/>
      <c r="R962" s="61"/>
      <c r="S962" s="61">
        <v>0</v>
      </c>
      <c r="T962" s="61">
        <v>0</v>
      </c>
      <c r="U962" s="61"/>
      <c r="V962" s="61">
        <v>0</v>
      </c>
      <c r="W962" s="61"/>
      <c r="X962" s="61">
        <v>0</v>
      </c>
      <c r="Y962" s="62">
        <v>53033</v>
      </c>
      <c r="Z962" s="62">
        <v>38929</v>
      </c>
      <c r="AA962" s="61"/>
      <c r="AB962" s="61">
        <v>0</v>
      </c>
      <c r="AC962" s="61">
        <v>0</v>
      </c>
      <c r="AD962" s="61"/>
      <c r="AE962" s="61">
        <v>0</v>
      </c>
      <c r="AF962" s="61"/>
      <c r="AG962" s="61">
        <v>0</v>
      </c>
      <c r="AH962" s="61">
        <v>0</v>
      </c>
      <c r="AI962" s="61"/>
      <c r="AJ962" s="61">
        <v>0</v>
      </c>
      <c r="AK962" s="61">
        <v>0</v>
      </c>
      <c r="AL962" s="61">
        <v>0</v>
      </c>
      <c r="AM962" s="61">
        <v>0</v>
      </c>
      <c r="AN962" s="62">
        <v>127936</v>
      </c>
      <c r="AO962" s="61">
        <v>0</v>
      </c>
      <c r="AP962" s="61"/>
      <c r="AQ962" s="62">
        <v>15377</v>
      </c>
      <c r="AR962" s="61"/>
      <c r="AS962" s="62">
        <v>17744</v>
      </c>
      <c r="AT962" s="62">
        <v>7819</v>
      </c>
      <c r="AU962" s="62">
        <v>148006</v>
      </c>
      <c r="AV962" s="61"/>
      <c r="AW962" s="61">
        <v>0</v>
      </c>
      <c r="AX962" s="62">
        <v>10695</v>
      </c>
      <c r="AY962" s="61"/>
      <c r="AZ962" s="61">
        <v>0</v>
      </c>
      <c r="BA962" s="61"/>
      <c r="BB962" s="61">
        <v>0</v>
      </c>
      <c r="BC962" s="61">
        <v>0</v>
      </c>
      <c r="BD962" s="61">
        <v>0</v>
      </c>
      <c r="BE962" s="61"/>
      <c r="BF962" s="61">
        <v>0</v>
      </c>
      <c r="BG962" s="61"/>
      <c r="BH962" s="61">
        <v>0</v>
      </c>
      <c r="BI962" s="61"/>
      <c r="BJ962" s="61">
        <v>0</v>
      </c>
      <c r="BK962" s="61"/>
      <c r="BL962" s="61">
        <v>0</v>
      </c>
      <c r="BM962" s="61">
        <v>0</v>
      </c>
      <c r="BN962" s="62">
        <v>-21725</v>
      </c>
      <c r="BO962" s="61"/>
    </row>
    <row r="963" spans="1:67" x14ac:dyDescent="0.2">
      <c r="A963" s="57" t="s">
        <v>98</v>
      </c>
      <c r="B963" s="56" t="s">
        <v>162</v>
      </c>
      <c r="C963" s="56" t="s">
        <v>162</v>
      </c>
      <c r="D963" s="56">
        <v>2007</v>
      </c>
      <c r="E963" s="58">
        <v>481027</v>
      </c>
      <c r="F963" s="58">
        <v>459302</v>
      </c>
      <c r="G963" s="59">
        <v>91962</v>
      </c>
      <c r="H963" s="59">
        <v>389065</v>
      </c>
      <c r="I963" s="60">
        <v>0</v>
      </c>
      <c r="J963" s="58">
        <v>-21725</v>
      </c>
      <c r="K963" s="61"/>
      <c r="L963" s="61">
        <v>0</v>
      </c>
      <c r="M963" s="61"/>
      <c r="N963" s="61">
        <v>0</v>
      </c>
      <c r="O963" s="61">
        <v>0</v>
      </c>
      <c r="P963" s="61"/>
      <c r="Q963" s="61"/>
      <c r="R963" s="61"/>
      <c r="S963" s="61">
        <v>0</v>
      </c>
      <c r="T963" s="61">
        <v>0</v>
      </c>
      <c r="U963" s="61"/>
      <c r="V963" s="61">
        <v>0</v>
      </c>
      <c r="W963" s="61"/>
      <c r="X963" s="61">
        <v>0</v>
      </c>
      <c r="Y963" s="62">
        <v>53033</v>
      </c>
      <c r="Z963" s="62">
        <v>38929</v>
      </c>
      <c r="AA963" s="61"/>
      <c r="AB963" s="61">
        <v>0</v>
      </c>
      <c r="AC963" s="61">
        <v>0</v>
      </c>
      <c r="AD963" s="61"/>
      <c r="AE963" s="61">
        <v>0</v>
      </c>
      <c r="AF963" s="61"/>
      <c r="AG963" s="61">
        <v>0</v>
      </c>
      <c r="AH963" s="61">
        <v>0</v>
      </c>
      <c r="AI963" s="61"/>
      <c r="AJ963" s="61">
        <v>0</v>
      </c>
      <c r="AK963" s="61">
        <v>0</v>
      </c>
      <c r="AL963" s="61">
        <v>0</v>
      </c>
      <c r="AM963" s="61">
        <v>0</v>
      </c>
      <c r="AN963" s="62">
        <v>136523</v>
      </c>
      <c r="AO963" s="61">
        <v>0</v>
      </c>
      <c r="AP963" s="61"/>
      <c r="AQ963" s="62">
        <v>15377</v>
      </c>
      <c r="AR963" s="61"/>
      <c r="AS963" s="62">
        <v>24488</v>
      </c>
      <c r="AT963" s="62">
        <v>7819</v>
      </c>
      <c r="AU963" s="62">
        <v>194163</v>
      </c>
      <c r="AV963" s="61"/>
      <c r="AW963" s="61">
        <v>0</v>
      </c>
      <c r="AX963" s="62">
        <v>10695</v>
      </c>
      <c r="AY963" s="61"/>
      <c r="AZ963" s="61">
        <v>0</v>
      </c>
      <c r="BA963" s="61"/>
      <c r="BB963" s="61">
        <v>0</v>
      </c>
      <c r="BC963" s="61">
        <v>0</v>
      </c>
      <c r="BD963" s="61">
        <v>0</v>
      </c>
      <c r="BE963" s="61"/>
      <c r="BF963" s="61">
        <v>0</v>
      </c>
      <c r="BG963" s="61"/>
      <c r="BH963" s="61">
        <v>0</v>
      </c>
      <c r="BI963" s="61"/>
      <c r="BJ963" s="61">
        <v>0</v>
      </c>
      <c r="BK963" s="61"/>
      <c r="BL963" s="61">
        <v>0</v>
      </c>
      <c r="BM963" s="61">
        <v>0</v>
      </c>
      <c r="BN963" s="62">
        <v>-21725</v>
      </c>
      <c r="BO963" s="61"/>
    </row>
    <row r="964" spans="1:67" x14ac:dyDescent="0.2">
      <c r="A964" s="57" t="s">
        <v>98</v>
      </c>
      <c r="B964" s="56" t="s">
        <v>169</v>
      </c>
      <c r="C964" s="56" t="s">
        <v>169</v>
      </c>
      <c r="D964" s="56">
        <v>2002</v>
      </c>
      <c r="E964" s="58">
        <v>88593</v>
      </c>
      <c r="F964" s="58">
        <v>88593</v>
      </c>
      <c r="G964" s="59">
        <v>0</v>
      </c>
      <c r="H964" s="59">
        <v>88593</v>
      </c>
      <c r="I964" s="60">
        <v>0</v>
      </c>
      <c r="J964" s="58">
        <v>0</v>
      </c>
      <c r="K964" s="61"/>
      <c r="L964" s="61">
        <v>0</v>
      </c>
      <c r="M964" s="61"/>
      <c r="N964" s="61">
        <v>0</v>
      </c>
      <c r="O964" s="61">
        <v>0</v>
      </c>
      <c r="P964" s="61"/>
      <c r="Q964" s="61"/>
      <c r="R964" s="61"/>
      <c r="S964" s="61">
        <v>0</v>
      </c>
      <c r="T964" s="61">
        <v>0</v>
      </c>
      <c r="U964" s="61"/>
      <c r="V964" s="61">
        <v>0</v>
      </c>
      <c r="W964" s="61"/>
      <c r="X964" s="61">
        <v>0</v>
      </c>
      <c r="Y964" s="61">
        <v>0</v>
      </c>
      <c r="Z964" s="61">
        <v>0</v>
      </c>
      <c r="AA964" s="61"/>
      <c r="AB964" s="61">
        <v>0</v>
      </c>
      <c r="AC964" s="61">
        <v>0</v>
      </c>
      <c r="AD964" s="61"/>
      <c r="AE964" s="61">
        <v>0</v>
      </c>
      <c r="AF964" s="61"/>
      <c r="AG964" s="61">
        <v>0</v>
      </c>
      <c r="AH964" s="61">
        <v>0</v>
      </c>
      <c r="AI964" s="61"/>
      <c r="AJ964" s="61">
        <v>0</v>
      </c>
      <c r="AK964" s="61">
        <v>0</v>
      </c>
      <c r="AL964" s="61">
        <v>0</v>
      </c>
      <c r="AM964" s="61">
        <v>0</v>
      </c>
      <c r="AN964" s="62">
        <v>24377</v>
      </c>
      <c r="AO964" s="61">
        <v>0</v>
      </c>
      <c r="AP964" s="61"/>
      <c r="AQ964" s="62">
        <v>9953</v>
      </c>
      <c r="AR964" s="61"/>
      <c r="AS964" s="62">
        <v>9424</v>
      </c>
      <c r="AT964" s="61">
        <v>0</v>
      </c>
      <c r="AU964" s="62">
        <v>44839</v>
      </c>
      <c r="AV964" s="61"/>
      <c r="AW964" s="61">
        <v>0</v>
      </c>
      <c r="AX964" s="61">
        <v>0</v>
      </c>
      <c r="AY964" s="61"/>
      <c r="AZ964" s="61">
        <v>0</v>
      </c>
      <c r="BA964" s="61"/>
      <c r="BB964" s="61">
        <v>0</v>
      </c>
      <c r="BC964" s="61">
        <v>0</v>
      </c>
      <c r="BD964" s="61">
        <v>0</v>
      </c>
      <c r="BE964" s="61"/>
      <c r="BF964" s="61">
        <v>0</v>
      </c>
      <c r="BG964" s="61"/>
      <c r="BH964" s="61">
        <v>0</v>
      </c>
      <c r="BI964" s="61"/>
      <c r="BJ964" s="61">
        <v>0</v>
      </c>
      <c r="BK964" s="61"/>
      <c r="BL964" s="61">
        <v>0</v>
      </c>
      <c r="BM964" s="61">
        <v>0</v>
      </c>
      <c r="BN964" s="61">
        <v>0</v>
      </c>
      <c r="BO964" s="61"/>
    </row>
    <row r="965" spans="1:67" x14ac:dyDescent="0.2">
      <c r="A965" s="57" t="s">
        <v>98</v>
      </c>
      <c r="B965" s="56" t="s">
        <v>169</v>
      </c>
      <c r="C965" s="56" t="s">
        <v>169</v>
      </c>
      <c r="D965" s="56">
        <v>2003</v>
      </c>
      <c r="E965" s="58">
        <v>119343</v>
      </c>
      <c r="F965" s="58">
        <v>119343</v>
      </c>
      <c r="G965" s="59">
        <v>0</v>
      </c>
      <c r="H965" s="59">
        <v>119343</v>
      </c>
      <c r="I965" s="60">
        <v>0</v>
      </c>
      <c r="J965" s="58">
        <v>0</v>
      </c>
      <c r="K965" s="61"/>
      <c r="L965" s="61">
        <v>0</v>
      </c>
      <c r="M965" s="61"/>
      <c r="N965" s="61">
        <v>0</v>
      </c>
      <c r="O965" s="61">
        <v>0</v>
      </c>
      <c r="P965" s="61"/>
      <c r="Q965" s="61"/>
      <c r="R965" s="61"/>
      <c r="S965" s="61">
        <v>0</v>
      </c>
      <c r="T965" s="61">
        <v>0</v>
      </c>
      <c r="U965" s="61"/>
      <c r="V965" s="61">
        <v>0</v>
      </c>
      <c r="W965" s="61"/>
      <c r="X965" s="61">
        <v>0</v>
      </c>
      <c r="Y965" s="61">
        <v>0</v>
      </c>
      <c r="Z965" s="61">
        <v>0</v>
      </c>
      <c r="AA965" s="61"/>
      <c r="AB965" s="61">
        <v>0</v>
      </c>
      <c r="AC965" s="61">
        <v>0</v>
      </c>
      <c r="AD965" s="61"/>
      <c r="AE965" s="61">
        <v>0</v>
      </c>
      <c r="AF965" s="61"/>
      <c r="AG965" s="61">
        <v>0</v>
      </c>
      <c r="AH965" s="61">
        <v>0</v>
      </c>
      <c r="AI965" s="61"/>
      <c r="AJ965" s="61">
        <v>0</v>
      </c>
      <c r="AK965" s="61">
        <v>0</v>
      </c>
      <c r="AL965" s="61">
        <v>0</v>
      </c>
      <c r="AM965" s="61">
        <v>0</v>
      </c>
      <c r="AN965" s="62">
        <v>24377</v>
      </c>
      <c r="AO965" s="61">
        <v>0</v>
      </c>
      <c r="AP965" s="61"/>
      <c r="AQ965" s="62">
        <v>9953</v>
      </c>
      <c r="AR965" s="61"/>
      <c r="AS965" s="62">
        <v>9424</v>
      </c>
      <c r="AT965" s="61">
        <v>0</v>
      </c>
      <c r="AU965" s="62">
        <v>75589</v>
      </c>
      <c r="AV965" s="61"/>
      <c r="AW965" s="61">
        <v>0</v>
      </c>
      <c r="AX965" s="61">
        <v>0</v>
      </c>
      <c r="AY965" s="61"/>
      <c r="AZ965" s="61">
        <v>0</v>
      </c>
      <c r="BA965" s="61"/>
      <c r="BB965" s="61">
        <v>0</v>
      </c>
      <c r="BC965" s="61">
        <v>0</v>
      </c>
      <c r="BD965" s="61">
        <v>0</v>
      </c>
      <c r="BE965" s="61"/>
      <c r="BF965" s="61">
        <v>0</v>
      </c>
      <c r="BG965" s="61"/>
      <c r="BH965" s="61">
        <v>0</v>
      </c>
      <c r="BI965" s="61"/>
      <c r="BJ965" s="61">
        <v>0</v>
      </c>
      <c r="BK965" s="61"/>
      <c r="BL965" s="61">
        <v>0</v>
      </c>
      <c r="BM965" s="61">
        <v>0</v>
      </c>
      <c r="BN965" s="61">
        <v>0</v>
      </c>
      <c r="BO965" s="61"/>
    </row>
    <row r="966" spans="1:67" x14ac:dyDescent="0.2">
      <c r="A966" s="57" t="s">
        <v>98</v>
      </c>
      <c r="B966" s="56" t="s">
        <v>169</v>
      </c>
      <c r="C966" s="56" t="s">
        <v>169</v>
      </c>
      <c r="D966" s="56">
        <v>2004</v>
      </c>
      <c r="E966" s="58">
        <v>138970</v>
      </c>
      <c r="F966" s="58">
        <v>130214</v>
      </c>
      <c r="G966" s="59">
        <v>14672</v>
      </c>
      <c r="H966" s="59">
        <v>124298</v>
      </c>
      <c r="I966" s="60">
        <v>0</v>
      </c>
      <c r="J966" s="58">
        <v>-8756</v>
      </c>
      <c r="K966" s="61"/>
      <c r="L966" s="61">
        <v>0</v>
      </c>
      <c r="M966" s="61"/>
      <c r="N966" s="61">
        <v>0</v>
      </c>
      <c r="O966" s="61">
        <v>0</v>
      </c>
      <c r="P966" s="61"/>
      <c r="Q966" s="61"/>
      <c r="R966" s="61"/>
      <c r="S966" s="61">
        <v>0</v>
      </c>
      <c r="T966" s="61">
        <v>0</v>
      </c>
      <c r="U966" s="61"/>
      <c r="V966" s="61">
        <v>0</v>
      </c>
      <c r="W966" s="61"/>
      <c r="X966" s="61">
        <v>0</v>
      </c>
      <c r="Y966" s="62">
        <v>14672</v>
      </c>
      <c r="Z966" s="61">
        <v>0</v>
      </c>
      <c r="AA966" s="61"/>
      <c r="AB966" s="61">
        <v>0</v>
      </c>
      <c r="AC966" s="61">
        <v>0</v>
      </c>
      <c r="AD966" s="61"/>
      <c r="AE966" s="61">
        <v>0</v>
      </c>
      <c r="AF966" s="61"/>
      <c r="AG966" s="61">
        <v>0</v>
      </c>
      <c r="AH966" s="61">
        <v>0</v>
      </c>
      <c r="AI966" s="61"/>
      <c r="AJ966" s="61">
        <v>0</v>
      </c>
      <c r="AK966" s="61">
        <v>0</v>
      </c>
      <c r="AL966" s="61">
        <v>0</v>
      </c>
      <c r="AM966" s="61">
        <v>0</v>
      </c>
      <c r="AN966" s="62">
        <v>24377</v>
      </c>
      <c r="AO966" s="61">
        <v>0</v>
      </c>
      <c r="AP966" s="61"/>
      <c r="AQ966" s="62">
        <v>9953</v>
      </c>
      <c r="AR966" s="61"/>
      <c r="AS966" s="62">
        <v>14379</v>
      </c>
      <c r="AT966" s="61">
        <v>0</v>
      </c>
      <c r="AU966" s="62">
        <v>75589</v>
      </c>
      <c r="AV966" s="61"/>
      <c r="AW966" s="61">
        <v>0</v>
      </c>
      <c r="AX966" s="61">
        <v>0</v>
      </c>
      <c r="AY966" s="61"/>
      <c r="AZ966" s="61">
        <v>0</v>
      </c>
      <c r="BA966" s="61"/>
      <c r="BB966" s="61">
        <v>0</v>
      </c>
      <c r="BC966" s="61">
        <v>0</v>
      </c>
      <c r="BD966" s="61">
        <v>0</v>
      </c>
      <c r="BE966" s="61"/>
      <c r="BF966" s="61">
        <v>0</v>
      </c>
      <c r="BG966" s="61"/>
      <c r="BH966" s="61">
        <v>0</v>
      </c>
      <c r="BI966" s="61"/>
      <c r="BJ966" s="61">
        <v>0</v>
      </c>
      <c r="BK966" s="61"/>
      <c r="BL966" s="61">
        <v>0</v>
      </c>
      <c r="BM966" s="61">
        <v>0</v>
      </c>
      <c r="BN966" s="62">
        <v>-8756</v>
      </c>
      <c r="BO966" s="61"/>
    </row>
    <row r="967" spans="1:67" x14ac:dyDescent="0.2">
      <c r="A967" s="57" t="s">
        <v>98</v>
      </c>
      <c r="B967" s="56" t="s">
        <v>169</v>
      </c>
      <c r="C967" s="56" t="s">
        <v>169</v>
      </c>
      <c r="D967" s="56">
        <v>2005</v>
      </c>
      <c r="E967" s="58">
        <v>146100</v>
      </c>
      <c r="F967" s="58">
        <v>137344</v>
      </c>
      <c r="G967" s="59">
        <v>14672</v>
      </c>
      <c r="H967" s="59">
        <v>131428</v>
      </c>
      <c r="I967" s="60">
        <v>0</v>
      </c>
      <c r="J967" s="58">
        <v>-8756</v>
      </c>
      <c r="K967" s="61"/>
      <c r="L967" s="61">
        <v>0</v>
      </c>
      <c r="M967" s="61"/>
      <c r="N967" s="61">
        <v>0</v>
      </c>
      <c r="O967" s="61">
        <v>0</v>
      </c>
      <c r="P967" s="61"/>
      <c r="Q967" s="61"/>
      <c r="R967" s="61"/>
      <c r="S967" s="61">
        <v>0</v>
      </c>
      <c r="T967" s="61">
        <v>0</v>
      </c>
      <c r="U967" s="61"/>
      <c r="V967" s="61">
        <v>0</v>
      </c>
      <c r="W967" s="61"/>
      <c r="X967" s="61">
        <v>0</v>
      </c>
      <c r="Y967" s="62">
        <v>14672</v>
      </c>
      <c r="Z967" s="61">
        <v>0</v>
      </c>
      <c r="AA967" s="61"/>
      <c r="AB967" s="61">
        <v>0</v>
      </c>
      <c r="AC967" s="61">
        <v>0</v>
      </c>
      <c r="AD967" s="61"/>
      <c r="AE967" s="61">
        <v>0</v>
      </c>
      <c r="AF967" s="61"/>
      <c r="AG967" s="61">
        <v>0</v>
      </c>
      <c r="AH967" s="61">
        <v>0</v>
      </c>
      <c r="AI967" s="61"/>
      <c r="AJ967" s="61">
        <v>0</v>
      </c>
      <c r="AK967" s="61">
        <v>0</v>
      </c>
      <c r="AL967" s="61">
        <v>0</v>
      </c>
      <c r="AM967" s="61">
        <v>0</v>
      </c>
      <c r="AN967" s="62">
        <v>24377</v>
      </c>
      <c r="AO967" s="61">
        <v>0</v>
      </c>
      <c r="AP967" s="61"/>
      <c r="AQ967" s="62">
        <v>9953</v>
      </c>
      <c r="AR967" s="61"/>
      <c r="AS967" s="62">
        <v>14379</v>
      </c>
      <c r="AT967" s="61">
        <v>569</v>
      </c>
      <c r="AU967" s="62">
        <v>82150</v>
      </c>
      <c r="AV967" s="61"/>
      <c r="AW967" s="61">
        <v>0</v>
      </c>
      <c r="AX967" s="61">
        <v>0</v>
      </c>
      <c r="AY967" s="61"/>
      <c r="AZ967" s="61">
        <v>0</v>
      </c>
      <c r="BA967" s="61"/>
      <c r="BB967" s="61">
        <v>0</v>
      </c>
      <c r="BC967" s="61">
        <v>0</v>
      </c>
      <c r="BD967" s="61">
        <v>0</v>
      </c>
      <c r="BE967" s="61"/>
      <c r="BF967" s="61">
        <v>0</v>
      </c>
      <c r="BG967" s="61"/>
      <c r="BH967" s="61">
        <v>0</v>
      </c>
      <c r="BI967" s="61"/>
      <c r="BJ967" s="61">
        <v>0</v>
      </c>
      <c r="BK967" s="61"/>
      <c r="BL967" s="61">
        <v>0</v>
      </c>
      <c r="BM967" s="61">
        <v>0</v>
      </c>
      <c r="BN967" s="62">
        <v>-8756</v>
      </c>
      <c r="BO967" s="61"/>
    </row>
    <row r="968" spans="1:67" x14ac:dyDescent="0.2">
      <c r="A968" s="57" t="s">
        <v>98</v>
      </c>
      <c r="B968" s="56" t="s">
        <v>169</v>
      </c>
      <c r="C968" s="56" t="s">
        <v>169</v>
      </c>
      <c r="D968" s="56">
        <v>2006</v>
      </c>
      <c r="E968" s="58">
        <v>411469</v>
      </c>
      <c r="F968" s="58">
        <v>156518</v>
      </c>
      <c r="G968" s="59">
        <v>254951</v>
      </c>
      <c r="H968" s="59">
        <v>156518</v>
      </c>
      <c r="I968" s="60">
        <v>0</v>
      </c>
      <c r="J968" s="58">
        <v>-254951</v>
      </c>
      <c r="K968" s="61"/>
      <c r="L968" s="61">
        <v>0</v>
      </c>
      <c r="M968" s="61"/>
      <c r="N968" s="61">
        <v>0</v>
      </c>
      <c r="O968" s="61">
        <v>0</v>
      </c>
      <c r="P968" s="61"/>
      <c r="Q968" s="61"/>
      <c r="R968" s="61"/>
      <c r="S968" s="61">
        <v>0</v>
      </c>
      <c r="T968" s="61">
        <v>0</v>
      </c>
      <c r="U968" s="61"/>
      <c r="V968" s="61">
        <v>0</v>
      </c>
      <c r="W968" s="61"/>
      <c r="X968" s="61">
        <v>0</v>
      </c>
      <c r="Y968" s="62">
        <v>135515</v>
      </c>
      <c r="Z968" s="62">
        <v>119436</v>
      </c>
      <c r="AA968" s="61"/>
      <c r="AB968" s="61">
        <v>0</v>
      </c>
      <c r="AC968" s="61">
        <v>0</v>
      </c>
      <c r="AD968" s="61"/>
      <c r="AE968" s="61">
        <v>0</v>
      </c>
      <c r="AF968" s="61"/>
      <c r="AG968" s="61">
        <v>0</v>
      </c>
      <c r="AH968" s="61">
        <v>0</v>
      </c>
      <c r="AI968" s="61"/>
      <c r="AJ968" s="61">
        <v>0</v>
      </c>
      <c r="AK968" s="61">
        <v>0</v>
      </c>
      <c r="AL968" s="61">
        <v>0</v>
      </c>
      <c r="AM968" s="61">
        <v>0</v>
      </c>
      <c r="AN968" s="62">
        <v>24377</v>
      </c>
      <c r="AO968" s="61">
        <v>0</v>
      </c>
      <c r="AP968" s="61"/>
      <c r="AQ968" s="62">
        <v>10853</v>
      </c>
      <c r="AR968" s="61"/>
      <c r="AS968" s="62">
        <v>18569</v>
      </c>
      <c r="AT968" s="61">
        <v>569</v>
      </c>
      <c r="AU968" s="62">
        <v>102150</v>
      </c>
      <c r="AV968" s="61"/>
      <c r="AW968" s="61">
        <v>0</v>
      </c>
      <c r="AX968" s="61">
        <v>0</v>
      </c>
      <c r="AY968" s="61"/>
      <c r="AZ968" s="61">
        <v>0</v>
      </c>
      <c r="BA968" s="61"/>
      <c r="BB968" s="61">
        <v>0</v>
      </c>
      <c r="BC968" s="61">
        <v>0</v>
      </c>
      <c r="BD968" s="61">
        <v>0</v>
      </c>
      <c r="BE968" s="61"/>
      <c r="BF968" s="61">
        <v>0</v>
      </c>
      <c r="BG968" s="61"/>
      <c r="BH968" s="61">
        <v>0</v>
      </c>
      <c r="BI968" s="61"/>
      <c r="BJ968" s="61">
        <v>0</v>
      </c>
      <c r="BK968" s="61"/>
      <c r="BL968" s="61">
        <v>0</v>
      </c>
      <c r="BM968" s="61">
        <v>0</v>
      </c>
      <c r="BN968" s="62">
        <v>-254951</v>
      </c>
      <c r="BO968" s="61"/>
    </row>
    <row r="969" spans="1:67" x14ac:dyDescent="0.2">
      <c r="A969" s="57" t="s">
        <v>98</v>
      </c>
      <c r="B969" s="56" t="s">
        <v>169</v>
      </c>
      <c r="C969" s="56" t="s">
        <v>169</v>
      </c>
      <c r="D969" s="56">
        <v>2010</v>
      </c>
      <c r="E969" s="58">
        <v>824538</v>
      </c>
      <c r="F969" s="58">
        <v>541530</v>
      </c>
      <c r="G969" s="59">
        <v>415087</v>
      </c>
      <c r="H969" s="59">
        <v>409451</v>
      </c>
      <c r="I969" s="60">
        <v>0</v>
      </c>
      <c r="J969" s="58">
        <v>-283008</v>
      </c>
      <c r="K969" s="61"/>
      <c r="L969" s="61">
        <v>0</v>
      </c>
      <c r="M969" s="61"/>
      <c r="N969" s="61">
        <v>0</v>
      </c>
      <c r="O969" s="61">
        <v>0</v>
      </c>
      <c r="P969" s="61"/>
      <c r="Q969" s="61"/>
      <c r="R969" s="61"/>
      <c r="S969" s="61">
        <v>0</v>
      </c>
      <c r="T969" s="61">
        <v>0</v>
      </c>
      <c r="U969" s="61"/>
      <c r="V969" s="61">
        <v>0</v>
      </c>
      <c r="W969" s="61"/>
      <c r="X969" s="61">
        <v>0</v>
      </c>
      <c r="Y969" s="62">
        <v>253930</v>
      </c>
      <c r="Z969" s="62">
        <v>161157</v>
      </c>
      <c r="AA969" s="61"/>
      <c r="AB969" s="61">
        <v>0</v>
      </c>
      <c r="AC969" s="61">
        <v>0</v>
      </c>
      <c r="AD969" s="61"/>
      <c r="AE969" s="61">
        <v>0</v>
      </c>
      <c r="AF969" s="61"/>
      <c r="AG969" s="61">
        <v>0</v>
      </c>
      <c r="AH969" s="61">
        <v>0</v>
      </c>
      <c r="AI969" s="61"/>
      <c r="AJ969" s="61">
        <v>0</v>
      </c>
      <c r="AK969" s="61">
        <v>0</v>
      </c>
      <c r="AL969" s="61">
        <v>0</v>
      </c>
      <c r="AM969" s="61">
        <v>0</v>
      </c>
      <c r="AN969" s="62">
        <v>130033</v>
      </c>
      <c r="AO969" s="61">
        <v>0</v>
      </c>
      <c r="AP969" s="61"/>
      <c r="AQ969" s="62">
        <v>33102</v>
      </c>
      <c r="AR969" s="61"/>
      <c r="AS969" s="62">
        <v>29233</v>
      </c>
      <c r="AT969" s="62">
        <v>2485</v>
      </c>
      <c r="AU969" s="62">
        <v>199532</v>
      </c>
      <c r="AV969" s="61"/>
      <c r="AW969" s="61">
        <v>0</v>
      </c>
      <c r="AX969" s="62">
        <v>8336</v>
      </c>
      <c r="AY969" s="61"/>
      <c r="AZ969" s="61">
        <v>0</v>
      </c>
      <c r="BA969" s="61"/>
      <c r="BB969" s="61">
        <v>0</v>
      </c>
      <c r="BC969" s="62">
        <v>6730</v>
      </c>
      <c r="BD969" s="61">
        <v>0</v>
      </c>
      <c r="BE969" s="61"/>
      <c r="BF969" s="61">
        <v>0</v>
      </c>
      <c r="BG969" s="61"/>
      <c r="BH969" s="61">
        <v>0</v>
      </c>
      <c r="BI969" s="61"/>
      <c r="BJ969" s="61">
        <v>0</v>
      </c>
      <c r="BK969" s="61"/>
      <c r="BL969" s="61">
        <v>0</v>
      </c>
      <c r="BM969" s="61">
        <v>0</v>
      </c>
      <c r="BN969" s="62">
        <v>-283008</v>
      </c>
      <c r="BO969" s="61"/>
    </row>
    <row r="970" spans="1:67" x14ac:dyDescent="0.2">
      <c r="A970" s="57" t="s">
        <v>23</v>
      </c>
      <c r="B970" s="56" t="s">
        <v>23</v>
      </c>
      <c r="C970" s="56" t="s">
        <v>23</v>
      </c>
      <c r="D970" s="56">
        <v>1989</v>
      </c>
      <c r="E970" s="58">
        <v>4992478</v>
      </c>
      <c r="F970" s="58">
        <v>5999051</v>
      </c>
      <c r="G970" s="59">
        <v>5695365</v>
      </c>
      <c r="H970" s="59">
        <v>303686</v>
      </c>
      <c r="I970" s="60">
        <v>1006573</v>
      </c>
      <c r="J970" s="58">
        <v>0</v>
      </c>
      <c r="K970" s="62">
        <v>100000</v>
      </c>
      <c r="L970" s="61"/>
      <c r="M970" s="61"/>
      <c r="N970" s="61"/>
      <c r="O970" s="61"/>
      <c r="P970" s="61"/>
      <c r="Q970" s="62">
        <v>820735</v>
      </c>
      <c r="R970" s="61"/>
      <c r="S970" s="61"/>
      <c r="T970" s="61"/>
      <c r="U970" s="62">
        <v>1006573</v>
      </c>
      <c r="V970" s="61"/>
      <c r="W970" s="61"/>
      <c r="X970" s="61"/>
      <c r="Y970" s="61"/>
      <c r="Z970" s="61"/>
      <c r="AA970" s="62">
        <v>2595917</v>
      </c>
      <c r="AB970" s="61"/>
      <c r="AC970" s="61"/>
      <c r="AD970" s="61"/>
      <c r="AE970" s="61"/>
      <c r="AF970" s="62">
        <v>1011342</v>
      </c>
      <c r="AG970" s="61"/>
      <c r="AH970" s="61"/>
      <c r="AI970" s="62">
        <v>160798</v>
      </c>
      <c r="AJ970" s="61"/>
      <c r="AK970" s="61"/>
      <c r="AL970" s="61"/>
      <c r="AM970" s="61"/>
      <c r="AN970" s="61"/>
      <c r="AO970" s="61"/>
      <c r="AP970" s="62">
        <v>49439</v>
      </c>
      <c r="AQ970" s="61"/>
      <c r="AR970" s="61"/>
      <c r="AS970" s="61"/>
      <c r="AT970" s="61"/>
      <c r="AU970" s="61"/>
      <c r="AV970" s="61"/>
      <c r="AW970" s="61"/>
      <c r="AX970" s="61"/>
      <c r="AY970" s="62">
        <v>54744</v>
      </c>
      <c r="AZ970" s="61"/>
      <c r="BA970" s="62">
        <v>199503</v>
      </c>
      <c r="BB970" s="61"/>
      <c r="BC970" s="61"/>
      <c r="BD970" s="61"/>
      <c r="BE970" s="61"/>
      <c r="BF970" s="61"/>
      <c r="BG970" s="61"/>
      <c r="BH970" s="61"/>
      <c r="BI970" s="61"/>
      <c r="BJ970" s="61"/>
      <c r="BK970" s="61"/>
      <c r="BL970" s="61"/>
      <c r="BM970" s="61"/>
      <c r="BN970" s="61"/>
      <c r="BO970" s="61"/>
    </row>
    <row r="971" spans="1:67" x14ac:dyDescent="0.2">
      <c r="A971" s="57" t="s">
        <v>23</v>
      </c>
      <c r="B971" s="56" t="s">
        <v>23</v>
      </c>
      <c r="C971" s="56" t="s">
        <v>23</v>
      </c>
      <c r="D971" s="56">
        <v>1990</v>
      </c>
      <c r="E971" s="58">
        <v>5311389</v>
      </c>
      <c r="F971" s="58">
        <v>6317962</v>
      </c>
      <c r="G971" s="59">
        <v>6009545</v>
      </c>
      <c r="H971" s="59">
        <v>308417</v>
      </c>
      <c r="I971" s="60">
        <v>1006573</v>
      </c>
      <c r="J971" s="58">
        <v>0</v>
      </c>
      <c r="K971" s="62">
        <v>100000</v>
      </c>
      <c r="L971" s="61"/>
      <c r="M971" s="61"/>
      <c r="N971" s="61"/>
      <c r="O971" s="61"/>
      <c r="P971" s="61"/>
      <c r="Q971" s="62">
        <v>840184</v>
      </c>
      <c r="R971" s="61"/>
      <c r="S971" s="61"/>
      <c r="T971" s="61"/>
      <c r="U971" s="62">
        <v>1006573</v>
      </c>
      <c r="V971" s="61"/>
      <c r="W971" s="61"/>
      <c r="X971" s="61"/>
      <c r="Y971" s="61"/>
      <c r="Z971" s="61"/>
      <c r="AA971" s="62">
        <v>2880467</v>
      </c>
      <c r="AB971" s="61"/>
      <c r="AC971" s="61"/>
      <c r="AD971" s="61"/>
      <c r="AE971" s="61"/>
      <c r="AF971" s="62">
        <v>1006980</v>
      </c>
      <c r="AG971" s="61"/>
      <c r="AH971" s="61"/>
      <c r="AI971" s="62">
        <v>175341</v>
      </c>
      <c r="AJ971" s="61"/>
      <c r="AK971" s="61"/>
      <c r="AL971" s="61"/>
      <c r="AM971" s="61"/>
      <c r="AN971" s="61"/>
      <c r="AO971" s="61"/>
      <c r="AP971" s="62">
        <v>51588</v>
      </c>
      <c r="AQ971" s="61"/>
      <c r="AR971" s="61"/>
      <c r="AS971" s="61"/>
      <c r="AT971" s="61"/>
      <c r="AU971" s="61"/>
      <c r="AV971" s="61"/>
      <c r="AW971" s="61"/>
      <c r="AX971" s="61"/>
      <c r="AY971" s="62">
        <v>57326</v>
      </c>
      <c r="AZ971" s="61"/>
      <c r="BA971" s="62">
        <v>199503</v>
      </c>
      <c r="BB971" s="61"/>
      <c r="BC971" s="61"/>
      <c r="BD971" s="61"/>
      <c r="BE971" s="61"/>
      <c r="BF971" s="61"/>
      <c r="BG971" s="61"/>
      <c r="BH971" s="61"/>
      <c r="BI971" s="61"/>
      <c r="BJ971" s="61"/>
      <c r="BK971" s="61"/>
      <c r="BL971" s="61"/>
      <c r="BM971" s="61"/>
      <c r="BN971" s="61"/>
      <c r="BO971" s="61"/>
    </row>
    <row r="972" spans="1:67" x14ac:dyDescent="0.2">
      <c r="A972" s="57" t="s">
        <v>23</v>
      </c>
      <c r="B972" s="56" t="s">
        <v>23</v>
      </c>
      <c r="C972" s="56" t="s">
        <v>23</v>
      </c>
      <c r="D972" s="56">
        <v>1991</v>
      </c>
      <c r="E972" s="58">
        <v>5141775</v>
      </c>
      <c r="F972" s="58">
        <v>6148348</v>
      </c>
      <c r="G972" s="59">
        <v>5695399</v>
      </c>
      <c r="H972" s="59">
        <v>452949</v>
      </c>
      <c r="I972" s="60">
        <v>1006573</v>
      </c>
      <c r="J972" s="58">
        <v>0</v>
      </c>
      <c r="K972" s="62">
        <v>100000</v>
      </c>
      <c r="L972" s="61"/>
      <c r="M972" s="61"/>
      <c r="N972" s="61"/>
      <c r="O972" s="61"/>
      <c r="P972" s="61"/>
      <c r="Q972" s="62">
        <v>840184</v>
      </c>
      <c r="R972" s="61"/>
      <c r="S972" s="61"/>
      <c r="T972" s="61"/>
      <c r="U972" s="62">
        <v>1006573</v>
      </c>
      <c r="V972" s="61"/>
      <c r="W972" s="61"/>
      <c r="X972" s="61"/>
      <c r="Y972" s="61"/>
      <c r="Z972" s="61"/>
      <c r="AA972" s="62">
        <v>2551812</v>
      </c>
      <c r="AB972" s="61"/>
      <c r="AC972" s="61"/>
      <c r="AD972" s="61"/>
      <c r="AE972" s="61"/>
      <c r="AF972" s="62">
        <v>1006980</v>
      </c>
      <c r="AG972" s="61"/>
      <c r="AH972" s="61"/>
      <c r="AI972" s="62">
        <v>189850</v>
      </c>
      <c r="AJ972" s="61"/>
      <c r="AK972" s="61"/>
      <c r="AL972" s="61"/>
      <c r="AM972" s="61"/>
      <c r="AN972" s="61"/>
      <c r="AO972" s="61"/>
      <c r="AP972" s="62">
        <v>58735</v>
      </c>
      <c r="AQ972" s="61"/>
      <c r="AR972" s="62">
        <v>4773</v>
      </c>
      <c r="AS972" s="61"/>
      <c r="AT972" s="61"/>
      <c r="AU972" s="61"/>
      <c r="AV972" s="61"/>
      <c r="AW972" s="61"/>
      <c r="AX972" s="61"/>
      <c r="AY972" s="62">
        <v>61095</v>
      </c>
      <c r="AZ972" s="61"/>
      <c r="BA972" s="62">
        <v>328346</v>
      </c>
      <c r="BB972" s="61"/>
      <c r="BC972" s="61"/>
      <c r="BD972" s="61"/>
      <c r="BE972" s="61"/>
      <c r="BF972" s="61"/>
      <c r="BG972" s="61"/>
      <c r="BH972" s="61"/>
      <c r="BI972" s="61"/>
      <c r="BJ972" s="61"/>
      <c r="BK972" s="61"/>
      <c r="BL972" s="61"/>
      <c r="BM972" s="61"/>
      <c r="BN972" s="61"/>
      <c r="BO972" s="61"/>
    </row>
    <row r="973" spans="1:67" x14ac:dyDescent="0.2">
      <c r="A973" s="57" t="s">
        <v>23</v>
      </c>
      <c r="B973" s="56" t="s">
        <v>23</v>
      </c>
      <c r="C973" s="56" t="s">
        <v>23</v>
      </c>
      <c r="D973" s="56">
        <v>1992</v>
      </c>
      <c r="E973" s="58">
        <v>5623721</v>
      </c>
      <c r="F973" s="58">
        <v>6630294</v>
      </c>
      <c r="G973" s="59">
        <v>6167810</v>
      </c>
      <c r="H973" s="59">
        <v>462484</v>
      </c>
      <c r="I973" s="60">
        <v>1006573</v>
      </c>
      <c r="J973" s="58">
        <v>0</v>
      </c>
      <c r="K973" s="62">
        <v>100000</v>
      </c>
      <c r="L973" s="61"/>
      <c r="M973" s="61"/>
      <c r="N973" s="61"/>
      <c r="O973" s="61"/>
      <c r="P973" s="61"/>
      <c r="Q973" s="62">
        <v>921127</v>
      </c>
      <c r="R973" s="61"/>
      <c r="S973" s="61"/>
      <c r="T973" s="61"/>
      <c r="U973" s="62">
        <v>1006573</v>
      </c>
      <c r="V973" s="61"/>
      <c r="W973" s="61"/>
      <c r="X973" s="61"/>
      <c r="Y973" s="61"/>
      <c r="Z973" s="61"/>
      <c r="AA973" s="62">
        <v>2886227</v>
      </c>
      <c r="AB973" s="61"/>
      <c r="AC973" s="61"/>
      <c r="AD973" s="61"/>
      <c r="AE973" s="61"/>
      <c r="AF973" s="62">
        <v>1008130</v>
      </c>
      <c r="AG973" s="61"/>
      <c r="AH973" s="61"/>
      <c r="AI973" s="62">
        <v>245753</v>
      </c>
      <c r="AJ973" s="61"/>
      <c r="AK973" s="61"/>
      <c r="AL973" s="61"/>
      <c r="AM973" s="61"/>
      <c r="AN973" s="61"/>
      <c r="AO973" s="61"/>
      <c r="AP973" s="62">
        <v>59683</v>
      </c>
      <c r="AQ973" s="61"/>
      <c r="AR973" s="62">
        <v>4773</v>
      </c>
      <c r="AS973" s="61"/>
      <c r="AT973" s="61"/>
      <c r="AU973" s="61"/>
      <c r="AV973" s="61"/>
      <c r="AW973" s="61"/>
      <c r="AX973" s="61"/>
      <c r="AY973" s="62">
        <v>65756</v>
      </c>
      <c r="AZ973" s="61"/>
      <c r="BA973" s="62">
        <v>332272</v>
      </c>
      <c r="BB973" s="61"/>
      <c r="BC973" s="61"/>
      <c r="BD973" s="61"/>
      <c r="BE973" s="61"/>
      <c r="BF973" s="61"/>
      <c r="BG973" s="61"/>
      <c r="BH973" s="61"/>
      <c r="BI973" s="61"/>
      <c r="BJ973" s="61"/>
      <c r="BK973" s="61"/>
      <c r="BL973" s="61"/>
      <c r="BM973" s="61"/>
      <c r="BN973" s="61"/>
      <c r="BO973" s="61"/>
    </row>
    <row r="974" spans="1:67" x14ac:dyDescent="0.2">
      <c r="A974" s="57" t="s">
        <v>23</v>
      </c>
      <c r="B974" s="56" t="s">
        <v>23</v>
      </c>
      <c r="C974" s="56" t="s">
        <v>23</v>
      </c>
      <c r="D974" s="56">
        <v>1993</v>
      </c>
      <c r="E974" s="58">
        <v>5853535</v>
      </c>
      <c r="F974" s="58">
        <v>6860108</v>
      </c>
      <c r="G974" s="59">
        <v>6394950</v>
      </c>
      <c r="H974" s="59">
        <v>465158</v>
      </c>
      <c r="I974" s="60">
        <v>1006573</v>
      </c>
      <c r="J974" s="58">
        <v>0</v>
      </c>
      <c r="K974" s="62">
        <v>100000</v>
      </c>
      <c r="L974" s="61"/>
      <c r="M974" s="61"/>
      <c r="N974" s="61"/>
      <c r="O974" s="61"/>
      <c r="P974" s="61"/>
      <c r="Q974" s="62">
        <v>946100</v>
      </c>
      <c r="R974" s="61"/>
      <c r="S974" s="61"/>
      <c r="T974" s="61"/>
      <c r="U974" s="62">
        <v>1006573</v>
      </c>
      <c r="V974" s="61"/>
      <c r="W974" s="61"/>
      <c r="X974" s="61"/>
      <c r="Y974" s="61"/>
      <c r="Z974" s="61"/>
      <c r="AA974" s="62">
        <v>3082469</v>
      </c>
      <c r="AB974" s="61"/>
      <c r="AC974" s="61"/>
      <c r="AD974" s="61"/>
      <c r="AE974" s="61"/>
      <c r="AF974" s="62">
        <v>1010899</v>
      </c>
      <c r="AG974" s="61"/>
      <c r="AH974" s="61"/>
      <c r="AI974" s="62">
        <v>248909</v>
      </c>
      <c r="AJ974" s="61"/>
      <c r="AK974" s="61"/>
      <c r="AL974" s="61"/>
      <c r="AM974" s="61"/>
      <c r="AN974" s="61"/>
      <c r="AO974" s="61"/>
      <c r="AP974" s="62">
        <v>59683</v>
      </c>
      <c r="AQ974" s="61"/>
      <c r="AR974" s="62">
        <v>4773</v>
      </c>
      <c r="AS974" s="61"/>
      <c r="AT974" s="61"/>
      <c r="AU974" s="61"/>
      <c r="AV974" s="61"/>
      <c r="AW974" s="61"/>
      <c r="AX974" s="61"/>
      <c r="AY974" s="62">
        <v>68430</v>
      </c>
      <c r="AZ974" s="61"/>
      <c r="BA974" s="62">
        <v>332272</v>
      </c>
      <c r="BB974" s="61"/>
      <c r="BC974" s="61"/>
      <c r="BD974" s="61"/>
      <c r="BE974" s="61"/>
      <c r="BF974" s="61"/>
      <c r="BG974" s="61"/>
      <c r="BH974" s="61"/>
      <c r="BI974" s="61"/>
      <c r="BJ974" s="61"/>
      <c r="BK974" s="61"/>
      <c r="BL974" s="61"/>
      <c r="BM974" s="61"/>
      <c r="BN974" s="61"/>
      <c r="BO974" s="61"/>
    </row>
    <row r="975" spans="1:67" x14ac:dyDescent="0.2">
      <c r="A975" s="57" t="s">
        <v>23</v>
      </c>
      <c r="B975" s="56" t="s">
        <v>23</v>
      </c>
      <c r="C975" s="56" t="s">
        <v>23</v>
      </c>
      <c r="D975" s="56">
        <v>1994</v>
      </c>
      <c r="E975" s="58">
        <v>6010554</v>
      </c>
      <c r="F975" s="58">
        <v>6829243</v>
      </c>
      <c r="G975" s="59">
        <v>6543414</v>
      </c>
      <c r="H975" s="59">
        <v>473713</v>
      </c>
      <c r="I975" s="60">
        <v>1006573</v>
      </c>
      <c r="J975" s="58">
        <v>-187884</v>
      </c>
      <c r="K975" s="62">
        <v>100000</v>
      </c>
      <c r="L975" s="61"/>
      <c r="M975" s="61"/>
      <c r="N975" s="61"/>
      <c r="O975" s="61"/>
      <c r="P975" s="61"/>
      <c r="Q975" s="62">
        <v>946100</v>
      </c>
      <c r="R975" s="61"/>
      <c r="S975" s="61"/>
      <c r="T975" s="61"/>
      <c r="U975" s="62">
        <v>1006573</v>
      </c>
      <c r="V975" s="61"/>
      <c r="W975" s="61"/>
      <c r="X975" s="61"/>
      <c r="Y975" s="61"/>
      <c r="Z975" s="61"/>
      <c r="AA975" s="62">
        <v>3230251</v>
      </c>
      <c r="AB975" s="61"/>
      <c r="AC975" s="61"/>
      <c r="AD975" s="61"/>
      <c r="AE975" s="61"/>
      <c r="AF975" s="62">
        <v>1010899</v>
      </c>
      <c r="AG975" s="61"/>
      <c r="AH975" s="61"/>
      <c r="AI975" s="62">
        <v>249591</v>
      </c>
      <c r="AJ975" s="61"/>
      <c r="AK975" s="61"/>
      <c r="AL975" s="61"/>
      <c r="AM975" s="61"/>
      <c r="AN975" s="61"/>
      <c r="AO975" s="61"/>
      <c r="AP975" s="62">
        <v>61928</v>
      </c>
      <c r="AQ975" s="61"/>
      <c r="AR975" s="62">
        <v>11151</v>
      </c>
      <c r="AS975" s="61"/>
      <c r="AT975" s="61"/>
      <c r="AU975" s="61"/>
      <c r="AV975" s="61"/>
      <c r="AW975" s="61"/>
      <c r="AX975" s="61"/>
      <c r="AY975" s="62">
        <v>68430</v>
      </c>
      <c r="AZ975" s="61"/>
      <c r="BA975" s="62">
        <v>332204</v>
      </c>
      <c r="BB975" s="61"/>
      <c r="BC975" s="61"/>
      <c r="BD975" s="61"/>
      <c r="BE975" s="61"/>
      <c r="BF975" s="61"/>
      <c r="BG975" s="61"/>
      <c r="BH975" s="61"/>
      <c r="BI975" s="61"/>
      <c r="BJ975" s="61"/>
      <c r="BK975" s="61"/>
      <c r="BL975" s="61"/>
      <c r="BM975" s="61"/>
      <c r="BN975" s="61"/>
      <c r="BO975" s="62">
        <v>-187884</v>
      </c>
    </row>
    <row r="976" spans="1:67" x14ac:dyDescent="0.2">
      <c r="A976" s="57" t="s">
        <v>23</v>
      </c>
      <c r="B976" s="56" t="s">
        <v>23</v>
      </c>
      <c r="C976" s="56" t="s">
        <v>23</v>
      </c>
      <c r="D976" s="56">
        <v>1995</v>
      </c>
      <c r="E976" s="58">
        <v>6350815</v>
      </c>
      <c r="F976" s="58">
        <v>7117915</v>
      </c>
      <c r="G976" s="59">
        <v>6883005</v>
      </c>
      <c r="H976" s="59">
        <v>474383</v>
      </c>
      <c r="I976" s="60">
        <v>1006573</v>
      </c>
      <c r="J976" s="58">
        <v>-239473</v>
      </c>
      <c r="K976" s="62">
        <v>100000</v>
      </c>
      <c r="L976" s="61"/>
      <c r="M976" s="61"/>
      <c r="N976" s="61"/>
      <c r="O976" s="61"/>
      <c r="P976" s="61"/>
      <c r="Q976" s="62">
        <v>979658</v>
      </c>
      <c r="R976" s="61"/>
      <c r="S976" s="61"/>
      <c r="T976" s="61"/>
      <c r="U976" s="62">
        <v>1006573</v>
      </c>
      <c r="V976" s="61"/>
      <c r="W976" s="61"/>
      <c r="X976" s="61"/>
      <c r="Y976" s="61"/>
      <c r="Z976" s="61"/>
      <c r="AA976" s="62">
        <v>3519235</v>
      </c>
      <c r="AB976" s="61"/>
      <c r="AC976" s="61"/>
      <c r="AD976" s="61"/>
      <c r="AE976" s="61"/>
      <c r="AF976" s="62">
        <v>1010899</v>
      </c>
      <c r="AG976" s="61"/>
      <c r="AH976" s="61"/>
      <c r="AI976" s="62">
        <v>266640</v>
      </c>
      <c r="AJ976" s="61"/>
      <c r="AK976" s="61"/>
      <c r="AL976" s="61"/>
      <c r="AM976" s="61"/>
      <c r="AN976" s="61"/>
      <c r="AO976" s="61"/>
      <c r="AP976" s="62">
        <v>62328</v>
      </c>
      <c r="AQ976" s="61"/>
      <c r="AR976" s="62">
        <v>11151</v>
      </c>
      <c r="AS976" s="61"/>
      <c r="AT976" s="61"/>
      <c r="AU976" s="61"/>
      <c r="AV976" s="61"/>
      <c r="AW976" s="61"/>
      <c r="AX976" s="61"/>
      <c r="AY976" s="62">
        <v>68700</v>
      </c>
      <c r="AZ976" s="61"/>
      <c r="BA976" s="62">
        <v>332204</v>
      </c>
      <c r="BB976" s="61"/>
      <c r="BC976" s="61"/>
      <c r="BD976" s="61"/>
      <c r="BE976" s="61"/>
      <c r="BF976" s="61"/>
      <c r="BG976" s="61"/>
      <c r="BH976" s="61"/>
      <c r="BI976" s="61"/>
      <c r="BJ976" s="61"/>
      <c r="BK976" s="61"/>
      <c r="BL976" s="61"/>
      <c r="BM976" s="61"/>
      <c r="BN976" s="61"/>
      <c r="BO976" s="62">
        <v>-239473</v>
      </c>
    </row>
    <row r="977" spans="1:67" x14ac:dyDescent="0.2">
      <c r="A977" s="57" t="s">
        <v>23</v>
      </c>
      <c r="B977" s="56" t="s">
        <v>23</v>
      </c>
      <c r="C977" s="56" t="s">
        <v>23</v>
      </c>
      <c r="D977" s="56">
        <v>1996</v>
      </c>
      <c r="E977" s="58">
        <v>6610635</v>
      </c>
      <c r="F977" s="58">
        <v>7320395</v>
      </c>
      <c r="G977" s="59">
        <v>7056953</v>
      </c>
      <c r="H977" s="59">
        <v>560255</v>
      </c>
      <c r="I977" s="60">
        <v>1006573</v>
      </c>
      <c r="J977" s="58">
        <v>-296813</v>
      </c>
      <c r="K977" s="62">
        <v>100000</v>
      </c>
      <c r="L977" s="61"/>
      <c r="M977" s="61"/>
      <c r="N977" s="61"/>
      <c r="O977" s="61"/>
      <c r="P977" s="61"/>
      <c r="Q977" s="62">
        <v>986260</v>
      </c>
      <c r="R977" s="61"/>
      <c r="S977" s="61"/>
      <c r="T977" s="61"/>
      <c r="U977" s="62">
        <v>1006573</v>
      </c>
      <c r="V977" s="61"/>
      <c r="W977" s="61"/>
      <c r="X977" s="61"/>
      <c r="Y977" s="61"/>
      <c r="Z977" s="61"/>
      <c r="AA977" s="62">
        <v>3674296</v>
      </c>
      <c r="AB977" s="61"/>
      <c r="AC977" s="61"/>
      <c r="AD977" s="61"/>
      <c r="AE977" s="61"/>
      <c r="AF977" s="62">
        <v>1016886</v>
      </c>
      <c r="AG977" s="61"/>
      <c r="AH977" s="61"/>
      <c r="AI977" s="62">
        <v>272938</v>
      </c>
      <c r="AJ977" s="61"/>
      <c r="AK977" s="61"/>
      <c r="AL977" s="61"/>
      <c r="AM977" s="61"/>
      <c r="AN977" s="61"/>
      <c r="AO977" s="61"/>
      <c r="AP977" s="62">
        <v>68094</v>
      </c>
      <c r="AQ977" s="61"/>
      <c r="AR977" s="62">
        <v>14947</v>
      </c>
      <c r="AS977" s="61"/>
      <c r="AT977" s="61"/>
      <c r="AU977" s="61"/>
      <c r="AV977" s="61"/>
      <c r="AW977" s="61"/>
      <c r="AX977" s="61"/>
      <c r="AY977" s="62">
        <v>70497</v>
      </c>
      <c r="AZ977" s="61"/>
      <c r="BA977" s="62">
        <v>406717</v>
      </c>
      <c r="BB977" s="61"/>
      <c r="BC977" s="61"/>
      <c r="BD977" s="61"/>
      <c r="BE977" s="61"/>
      <c r="BF977" s="61"/>
      <c r="BG977" s="61"/>
      <c r="BH977" s="61"/>
      <c r="BI977" s="61"/>
      <c r="BJ977" s="61"/>
      <c r="BK977" s="61"/>
      <c r="BL977" s="61"/>
      <c r="BM977" s="61"/>
      <c r="BN977" s="61"/>
      <c r="BO977" s="62">
        <v>-296813</v>
      </c>
    </row>
    <row r="978" spans="1:67" x14ac:dyDescent="0.2">
      <c r="A978" s="57" t="s">
        <v>23</v>
      </c>
      <c r="B978" s="56" t="s">
        <v>23</v>
      </c>
      <c r="C978" s="56" t="s">
        <v>23</v>
      </c>
      <c r="D978" s="56">
        <v>1997</v>
      </c>
      <c r="E978" s="58">
        <v>6867251</v>
      </c>
      <c r="F978" s="58">
        <v>7572475</v>
      </c>
      <c r="G978" s="59">
        <v>7287256</v>
      </c>
      <c r="H978" s="59">
        <v>586568</v>
      </c>
      <c r="I978" s="60">
        <v>1006573</v>
      </c>
      <c r="J978" s="58">
        <v>-301349</v>
      </c>
      <c r="K978" s="62">
        <v>100000</v>
      </c>
      <c r="L978" s="61"/>
      <c r="M978" s="61"/>
      <c r="N978" s="61"/>
      <c r="O978" s="61"/>
      <c r="P978" s="61"/>
      <c r="Q978" s="62">
        <v>986260</v>
      </c>
      <c r="R978" s="61"/>
      <c r="S978" s="61"/>
      <c r="T978" s="61"/>
      <c r="U978" s="62">
        <v>1006573</v>
      </c>
      <c r="V978" s="61"/>
      <c r="W978" s="61"/>
      <c r="X978" s="61"/>
      <c r="Y978" s="61"/>
      <c r="Z978" s="61"/>
      <c r="AA978" s="62">
        <v>3894461</v>
      </c>
      <c r="AB978" s="61"/>
      <c r="AC978" s="61"/>
      <c r="AD978" s="61"/>
      <c r="AE978" s="61"/>
      <c r="AF978" s="62">
        <v>1026344</v>
      </c>
      <c r="AG978" s="61"/>
      <c r="AH978" s="61"/>
      <c r="AI978" s="62">
        <v>273618</v>
      </c>
      <c r="AJ978" s="61"/>
      <c r="AK978" s="61"/>
      <c r="AL978" s="61"/>
      <c r="AM978" s="61"/>
      <c r="AN978" s="61"/>
      <c r="AO978" s="61"/>
      <c r="AP978" s="62">
        <v>69092</v>
      </c>
      <c r="AQ978" s="61"/>
      <c r="AR978" s="62">
        <v>26891</v>
      </c>
      <c r="AS978" s="61"/>
      <c r="AT978" s="61"/>
      <c r="AU978" s="61"/>
      <c r="AV978" s="61"/>
      <c r="AW978" s="61"/>
      <c r="AX978" s="61"/>
      <c r="AY978" s="62">
        <v>83868</v>
      </c>
      <c r="AZ978" s="61"/>
      <c r="BA978" s="62">
        <v>406717</v>
      </c>
      <c r="BB978" s="61"/>
      <c r="BC978" s="61"/>
      <c r="BD978" s="61"/>
      <c r="BE978" s="61"/>
      <c r="BF978" s="61"/>
      <c r="BG978" s="61"/>
      <c r="BH978" s="61"/>
      <c r="BI978" s="61"/>
      <c r="BJ978" s="61"/>
      <c r="BK978" s="61"/>
      <c r="BL978" s="61"/>
      <c r="BM978" s="61"/>
      <c r="BN978" s="61"/>
      <c r="BO978" s="62">
        <v>-301349</v>
      </c>
    </row>
    <row r="979" spans="1:67" x14ac:dyDescent="0.2">
      <c r="A979" s="57" t="s">
        <v>23</v>
      </c>
      <c r="B979" s="56" t="s">
        <v>23</v>
      </c>
      <c r="C979" s="56" t="s">
        <v>23</v>
      </c>
      <c r="D979" s="56">
        <v>1998</v>
      </c>
      <c r="E979" s="58">
        <v>7166718</v>
      </c>
      <c r="F979" s="58">
        <v>7828927</v>
      </c>
      <c r="G979" s="59">
        <v>7539068</v>
      </c>
      <c r="H979" s="59">
        <v>634223</v>
      </c>
      <c r="I979" s="60">
        <v>1006573</v>
      </c>
      <c r="J979" s="58">
        <v>-344364</v>
      </c>
      <c r="K979" s="62">
        <v>100000</v>
      </c>
      <c r="L979" s="61"/>
      <c r="M979" s="61"/>
      <c r="N979" s="61"/>
      <c r="O979" s="61"/>
      <c r="P979" s="61"/>
      <c r="Q979" s="62">
        <v>1015814</v>
      </c>
      <c r="R979" s="61"/>
      <c r="S979" s="61"/>
      <c r="T979" s="61"/>
      <c r="U979" s="62">
        <v>1006573</v>
      </c>
      <c r="V979" s="61"/>
      <c r="W979" s="61"/>
      <c r="X979" s="61"/>
      <c r="Y979" s="61"/>
      <c r="Z979" s="61"/>
      <c r="AA979" s="62">
        <v>4097267</v>
      </c>
      <c r="AB979" s="61"/>
      <c r="AC979" s="61"/>
      <c r="AD979" s="61"/>
      <c r="AE979" s="61"/>
      <c r="AF979" s="62">
        <v>1033640</v>
      </c>
      <c r="AG979" s="61"/>
      <c r="AH979" s="61"/>
      <c r="AI979" s="62">
        <v>285774</v>
      </c>
      <c r="AJ979" s="61"/>
      <c r="AK979" s="61"/>
      <c r="AL979" s="61"/>
      <c r="AM979" s="61"/>
      <c r="AN979" s="61"/>
      <c r="AO979" s="61"/>
      <c r="AP979" s="62">
        <v>69092</v>
      </c>
      <c r="AQ979" s="61"/>
      <c r="AR979" s="62">
        <v>26891</v>
      </c>
      <c r="AS979" s="61"/>
      <c r="AT979" s="61"/>
      <c r="AU979" s="61"/>
      <c r="AV979" s="61"/>
      <c r="AW979" s="61"/>
      <c r="AX979" s="61"/>
      <c r="AY979" s="62">
        <v>84926</v>
      </c>
      <c r="AZ979" s="61"/>
      <c r="BA979" s="62">
        <v>453314</v>
      </c>
      <c r="BB979" s="61"/>
      <c r="BC979" s="61"/>
      <c r="BD979" s="61"/>
      <c r="BE979" s="61"/>
      <c r="BF979" s="61"/>
      <c r="BG979" s="61"/>
      <c r="BH979" s="61"/>
      <c r="BI979" s="61"/>
      <c r="BJ979" s="61"/>
      <c r="BK979" s="61"/>
      <c r="BL979" s="61"/>
      <c r="BM979" s="61"/>
      <c r="BN979" s="61"/>
      <c r="BO979" s="62">
        <v>-344364</v>
      </c>
    </row>
    <row r="980" spans="1:67" x14ac:dyDescent="0.2">
      <c r="A980" s="57" t="s">
        <v>23</v>
      </c>
      <c r="B980" s="56" t="s">
        <v>23</v>
      </c>
      <c r="C980" s="56" t="s">
        <v>23</v>
      </c>
      <c r="D980" s="56">
        <v>2002</v>
      </c>
      <c r="E980" s="58">
        <v>8831649</v>
      </c>
      <c r="F980" s="58">
        <v>8831649</v>
      </c>
      <c r="G980" s="59">
        <v>7839247</v>
      </c>
      <c r="H980" s="59">
        <v>992402</v>
      </c>
      <c r="I980" s="60">
        <v>0</v>
      </c>
      <c r="J980" s="58">
        <v>0</v>
      </c>
      <c r="K980" s="61"/>
      <c r="L980" s="62">
        <v>100000</v>
      </c>
      <c r="M980" s="61"/>
      <c r="N980" s="61">
        <v>0</v>
      </c>
      <c r="O980" s="62">
        <v>817909</v>
      </c>
      <c r="P980" s="61"/>
      <c r="Q980" s="61"/>
      <c r="R980" s="61"/>
      <c r="S980" s="61">
        <v>0</v>
      </c>
      <c r="T980" s="61">
        <v>0</v>
      </c>
      <c r="U980" s="61"/>
      <c r="V980" s="62">
        <v>1006573</v>
      </c>
      <c r="W980" s="61"/>
      <c r="X980" s="61">
        <v>0</v>
      </c>
      <c r="Y980" s="62">
        <v>4309166</v>
      </c>
      <c r="Z980" s="62">
        <v>170066</v>
      </c>
      <c r="AA980" s="61"/>
      <c r="AB980" s="62">
        <v>2183</v>
      </c>
      <c r="AC980" s="62">
        <v>26236</v>
      </c>
      <c r="AD980" s="61"/>
      <c r="AE980" s="62">
        <v>1050113</v>
      </c>
      <c r="AF980" s="61"/>
      <c r="AG980" s="62">
        <v>5166</v>
      </c>
      <c r="AH980" s="62">
        <v>351835</v>
      </c>
      <c r="AI980" s="61"/>
      <c r="AJ980" s="61">
        <v>0</v>
      </c>
      <c r="AK980" s="61">
        <v>0</v>
      </c>
      <c r="AL980" s="61">
        <v>0</v>
      </c>
      <c r="AM980" s="61">
        <v>0</v>
      </c>
      <c r="AN980" s="62">
        <v>250639</v>
      </c>
      <c r="AO980" s="61">
        <v>0</v>
      </c>
      <c r="AP980" s="61"/>
      <c r="AQ980" s="62">
        <v>77595</v>
      </c>
      <c r="AR980" s="61"/>
      <c r="AS980" s="62">
        <v>42042</v>
      </c>
      <c r="AT980" s="61">
        <v>503</v>
      </c>
      <c r="AU980" s="62">
        <v>527934</v>
      </c>
      <c r="AV980" s="61"/>
      <c r="AW980" s="61">
        <v>0</v>
      </c>
      <c r="AX980" s="62">
        <v>93689</v>
      </c>
      <c r="AY980" s="61"/>
      <c r="AZ980" s="61">
        <v>0</v>
      </c>
      <c r="BA980" s="61"/>
      <c r="BB980" s="61">
        <v>0</v>
      </c>
      <c r="BC980" s="61">
        <v>0</v>
      </c>
      <c r="BD980" s="61">
        <v>0</v>
      </c>
      <c r="BE980" s="61"/>
      <c r="BF980" s="61">
        <v>0</v>
      </c>
      <c r="BG980" s="61"/>
      <c r="BH980" s="61">
        <v>0</v>
      </c>
      <c r="BI980" s="61"/>
      <c r="BJ980" s="61">
        <v>0</v>
      </c>
      <c r="BK980" s="61"/>
      <c r="BL980" s="61">
        <v>0</v>
      </c>
      <c r="BM980" s="61">
        <v>0</v>
      </c>
      <c r="BN980" s="61">
        <v>0</v>
      </c>
      <c r="BO980" s="61"/>
    </row>
    <row r="981" spans="1:67" x14ac:dyDescent="0.2">
      <c r="A981" s="57" t="s">
        <v>23</v>
      </c>
      <c r="B981" s="56" t="s">
        <v>23</v>
      </c>
      <c r="C981" s="56" t="s">
        <v>23</v>
      </c>
      <c r="D981" s="56">
        <v>2003</v>
      </c>
      <c r="E981" s="58">
        <v>8898272</v>
      </c>
      <c r="F981" s="58">
        <v>8898272</v>
      </c>
      <c r="G981" s="59">
        <v>7899064</v>
      </c>
      <c r="H981" s="59">
        <v>999208</v>
      </c>
      <c r="I981" s="60">
        <v>0</v>
      </c>
      <c r="J981" s="58">
        <v>0</v>
      </c>
      <c r="K981" s="61"/>
      <c r="L981" s="62">
        <v>100000</v>
      </c>
      <c r="M981" s="61"/>
      <c r="N981" s="61">
        <v>0</v>
      </c>
      <c r="O981" s="62">
        <v>817909</v>
      </c>
      <c r="P981" s="61"/>
      <c r="Q981" s="61"/>
      <c r="R981" s="61"/>
      <c r="S981" s="61">
        <v>0</v>
      </c>
      <c r="T981" s="61">
        <v>0</v>
      </c>
      <c r="U981" s="61"/>
      <c r="V981" s="62">
        <v>1006573</v>
      </c>
      <c r="W981" s="61"/>
      <c r="X981" s="61">
        <v>0</v>
      </c>
      <c r="Y981" s="62">
        <v>4309166</v>
      </c>
      <c r="Z981" s="62">
        <v>228817</v>
      </c>
      <c r="AA981" s="61"/>
      <c r="AB981" s="62">
        <v>2183</v>
      </c>
      <c r="AC981" s="62">
        <v>26236</v>
      </c>
      <c r="AD981" s="61"/>
      <c r="AE981" s="62">
        <v>1050113</v>
      </c>
      <c r="AF981" s="61"/>
      <c r="AG981" s="62">
        <v>6232</v>
      </c>
      <c r="AH981" s="62">
        <v>351835</v>
      </c>
      <c r="AI981" s="61"/>
      <c r="AJ981" s="61">
        <v>0</v>
      </c>
      <c r="AK981" s="61">
        <v>0</v>
      </c>
      <c r="AL981" s="61">
        <v>0</v>
      </c>
      <c r="AM981" s="61">
        <v>0</v>
      </c>
      <c r="AN981" s="62">
        <v>250639</v>
      </c>
      <c r="AO981" s="61">
        <v>0</v>
      </c>
      <c r="AP981" s="61"/>
      <c r="AQ981" s="62">
        <v>81613</v>
      </c>
      <c r="AR981" s="61"/>
      <c r="AS981" s="62">
        <v>47839</v>
      </c>
      <c r="AT981" s="61">
        <v>503</v>
      </c>
      <c r="AU981" s="62">
        <v>517934</v>
      </c>
      <c r="AV981" s="61"/>
      <c r="AW981" s="61">
        <v>0</v>
      </c>
      <c r="AX981" s="62">
        <v>100680</v>
      </c>
      <c r="AY981" s="61"/>
      <c r="AZ981" s="61">
        <v>0</v>
      </c>
      <c r="BA981" s="61"/>
      <c r="BB981" s="61">
        <v>0</v>
      </c>
      <c r="BC981" s="61">
        <v>0</v>
      </c>
      <c r="BD981" s="61">
        <v>0</v>
      </c>
      <c r="BE981" s="61"/>
      <c r="BF981" s="61">
        <v>0</v>
      </c>
      <c r="BG981" s="61"/>
      <c r="BH981" s="61">
        <v>0</v>
      </c>
      <c r="BI981" s="61"/>
      <c r="BJ981" s="61">
        <v>0</v>
      </c>
      <c r="BK981" s="61"/>
      <c r="BL981" s="61">
        <v>0</v>
      </c>
      <c r="BM981" s="61">
        <v>0</v>
      </c>
      <c r="BN981" s="61">
        <v>0</v>
      </c>
      <c r="BO981" s="61"/>
    </row>
    <row r="982" spans="1:67" x14ac:dyDescent="0.2">
      <c r="A982" s="57" t="s">
        <v>23</v>
      </c>
      <c r="B982" s="56" t="s">
        <v>23</v>
      </c>
      <c r="C982" s="56" t="s">
        <v>23</v>
      </c>
      <c r="D982" s="56">
        <v>2004</v>
      </c>
      <c r="E982" s="58">
        <v>9038037</v>
      </c>
      <c r="F982" s="58">
        <v>9038037</v>
      </c>
      <c r="G982" s="59">
        <v>8023369</v>
      </c>
      <c r="H982" s="59">
        <v>1014668</v>
      </c>
      <c r="I982" s="60">
        <v>0</v>
      </c>
      <c r="J982" s="58">
        <v>0</v>
      </c>
      <c r="K982" s="61"/>
      <c r="L982" s="62">
        <v>100000</v>
      </c>
      <c r="M982" s="61"/>
      <c r="N982" s="61">
        <v>0</v>
      </c>
      <c r="O982" s="62">
        <v>817909</v>
      </c>
      <c r="P982" s="61"/>
      <c r="Q982" s="61"/>
      <c r="R982" s="61"/>
      <c r="S982" s="61">
        <v>0</v>
      </c>
      <c r="T982" s="61">
        <v>0</v>
      </c>
      <c r="U982" s="61"/>
      <c r="V982" s="62">
        <v>1047561</v>
      </c>
      <c r="W982" s="61"/>
      <c r="X982" s="61">
        <v>0</v>
      </c>
      <c r="Y982" s="62">
        <v>4309166</v>
      </c>
      <c r="Z982" s="62">
        <v>302217</v>
      </c>
      <c r="AA982" s="61"/>
      <c r="AB982" s="62">
        <v>2183</v>
      </c>
      <c r="AC982" s="62">
        <v>35188</v>
      </c>
      <c r="AD982" s="61"/>
      <c r="AE982" s="62">
        <v>1050113</v>
      </c>
      <c r="AF982" s="61"/>
      <c r="AG982" s="62">
        <v>7197</v>
      </c>
      <c r="AH982" s="62">
        <v>351835</v>
      </c>
      <c r="AI982" s="61"/>
      <c r="AJ982" s="61">
        <v>0</v>
      </c>
      <c r="AK982" s="61">
        <v>0</v>
      </c>
      <c r="AL982" s="61">
        <v>0</v>
      </c>
      <c r="AM982" s="61">
        <v>0</v>
      </c>
      <c r="AN982" s="62">
        <v>250639</v>
      </c>
      <c r="AO982" s="62">
        <v>6221</v>
      </c>
      <c r="AP982" s="61"/>
      <c r="AQ982" s="62">
        <v>85373</v>
      </c>
      <c r="AR982" s="61"/>
      <c r="AS982" s="62">
        <v>53318</v>
      </c>
      <c r="AT982" s="61">
        <v>503</v>
      </c>
      <c r="AU982" s="62">
        <v>517934</v>
      </c>
      <c r="AV982" s="61"/>
      <c r="AW982" s="61">
        <v>0</v>
      </c>
      <c r="AX982" s="62">
        <v>100680</v>
      </c>
      <c r="AY982" s="61"/>
      <c r="AZ982" s="61">
        <v>0</v>
      </c>
      <c r="BA982" s="61"/>
      <c r="BB982" s="61">
        <v>0</v>
      </c>
      <c r="BC982" s="61">
        <v>0</v>
      </c>
      <c r="BD982" s="61">
        <v>0</v>
      </c>
      <c r="BE982" s="61"/>
      <c r="BF982" s="61">
        <v>0</v>
      </c>
      <c r="BG982" s="61"/>
      <c r="BH982" s="61">
        <v>0</v>
      </c>
      <c r="BI982" s="61"/>
      <c r="BJ982" s="61">
        <v>0</v>
      </c>
      <c r="BK982" s="61"/>
      <c r="BL982" s="61">
        <v>0</v>
      </c>
      <c r="BM982" s="61">
        <v>0</v>
      </c>
      <c r="BN982" s="61">
        <v>0</v>
      </c>
      <c r="BO982" s="61"/>
    </row>
    <row r="983" spans="1:67" x14ac:dyDescent="0.2">
      <c r="A983" s="57" t="s">
        <v>23</v>
      </c>
      <c r="B983" s="56" t="s">
        <v>23</v>
      </c>
      <c r="C983" s="56" t="s">
        <v>23</v>
      </c>
      <c r="D983" s="56">
        <v>2005</v>
      </c>
      <c r="E983" s="58">
        <v>9238152</v>
      </c>
      <c r="F983" s="58">
        <v>9238152</v>
      </c>
      <c r="G983" s="59">
        <v>8108003</v>
      </c>
      <c r="H983" s="59">
        <v>1130149</v>
      </c>
      <c r="I983" s="60">
        <v>0</v>
      </c>
      <c r="J983" s="58">
        <v>0</v>
      </c>
      <c r="K983" s="61"/>
      <c r="L983" s="62">
        <v>100000</v>
      </c>
      <c r="M983" s="61"/>
      <c r="N983" s="61">
        <v>0</v>
      </c>
      <c r="O983" s="62">
        <v>817909</v>
      </c>
      <c r="P983" s="61"/>
      <c r="Q983" s="61"/>
      <c r="R983" s="61"/>
      <c r="S983" s="61">
        <v>0</v>
      </c>
      <c r="T983" s="61">
        <v>0</v>
      </c>
      <c r="U983" s="61"/>
      <c r="V983" s="62">
        <v>1047561</v>
      </c>
      <c r="W983" s="61"/>
      <c r="X983" s="61">
        <v>0</v>
      </c>
      <c r="Y983" s="62">
        <v>4376905</v>
      </c>
      <c r="Z983" s="62">
        <v>312669</v>
      </c>
      <c r="AA983" s="61"/>
      <c r="AB983" s="62">
        <v>2183</v>
      </c>
      <c r="AC983" s="62">
        <v>36180</v>
      </c>
      <c r="AD983" s="61"/>
      <c r="AE983" s="62">
        <v>1055564</v>
      </c>
      <c r="AF983" s="61"/>
      <c r="AG983" s="62">
        <v>7197</v>
      </c>
      <c r="AH983" s="62">
        <v>351835</v>
      </c>
      <c r="AI983" s="61"/>
      <c r="AJ983" s="61">
        <v>0</v>
      </c>
      <c r="AK983" s="61">
        <v>0</v>
      </c>
      <c r="AL983" s="61">
        <v>0</v>
      </c>
      <c r="AM983" s="61">
        <v>0</v>
      </c>
      <c r="AN983" s="62">
        <v>250639</v>
      </c>
      <c r="AO983" s="62">
        <v>10507</v>
      </c>
      <c r="AP983" s="61"/>
      <c r="AQ983" s="62">
        <v>91245</v>
      </c>
      <c r="AR983" s="61"/>
      <c r="AS983" s="62">
        <v>26707</v>
      </c>
      <c r="AT983" s="62">
        <v>2905</v>
      </c>
      <c r="AU983" s="62">
        <v>643038</v>
      </c>
      <c r="AV983" s="61"/>
      <c r="AW983" s="61">
        <v>0</v>
      </c>
      <c r="AX983" s="62">
        <v>105108</v>
      </c>
      <c r="AY983" s="61"/>
      <c r="AZ983" s="61">
        <v>0</v>
      </c>
      <c r="BA983" s="61"/>
      <c r="BB983" s="61">
        <v>0</v>
      </c>
      <c r="BC983" s="61">
        <v>0</v>
      </c>
      <c r="BD983" s="61">
        <v>0</v>
      </c>
      <c r="BE983" s="61"/>
      <c r="BF983" s="61">
        <v>0</v>
      </c>
      <c r="BG983" s="61"/>
      <c r="BH983" s="61">
        <v>0</v>
      </c>
      <c r="BI983" s="61"/>
      <c r="BJ983" s="61">
        <v>0</v>
      </c>
      <c r="BK983" s="61"/>
      <c r="BL983" s="61">
        <v>0</v>
      </c>
      <c r="BM983" s="61">
        <v>0</v>
      </c>
      <c r="BN983" s="61">
        <v>0</v>
      </c>
      <c r="BO983" s="61"/>
    </row>
    <row r="984" spans="1:67" x14ac:dyDescent="0.2">
      <c r="A984" s="57" t="s">
        <v>23</v>
      </c>
      <c r="B984" s="56" t="s">
        <v>23</v>
      </c>
      <c r="C984" s="56" t="s">
        <v>23</v>
      </c>
      <c r="D984" s="56">
        <v>2006</v>
      </c>
      <c r="E984" s="58">
        <v>9547550</v>
      </c>
      <c r="F984" s="58">
        <v>9547550</v>
      </c>
      <c r="G984" s="59">
        <v>8354371</v>
      </c>
      <c r="H984" s="59">
        <v>1193179</v>
      </c>
      <c r="I984" s="60">
        <v>0</v>
      </c>
      <c r="J984" s="58">
        <v>0</v>
      </c>
      <c r="K984" s="61"/>
      <c r="L984" s="62">
        <v>100000</v>
      </c>
      <c r="M984" s="61"/>
      <c r="N984" s="61">
        <v>0</v>
      </c>
      <c r="O984" s="62">
        <v>817909</v>
      </c>
      <c r="P984" s="61"/>
      <c r="Q984" s="61"/>
      <c r="R984" s="61"/>
      <c r="S984" s="61">
        <v>0</v>
      </c>
      <c r="T984" s="61">
        <v>0</v>
      </c>
      <c r="U984" s="61"/>
      <c r="V984" s="62">
        <v>1066073</v>
      </c>
      <c r="W984" s="61"/>
      <c r="X984" s="62">
        <v>8869</v>
      </c>
      <c r="Y984" s="62">
        <v>4447660</v>
      </c>
      <c r="Z984" s="62">
        <v>353731</v>
      </c>
      <c r="AA984" s="61"/>
      <c r="AB984" s="62">
        <v>2183</v>
      </c>
      <c r="AC984" s="62">
        <v>43155</v>
      </c>
      <c r="AD984" s="61"/>
      <c r="AE984" s="62">
        <v>1124992</v>
      </c>
      <c r="AF984" s="61"/>
      <c r="AG984" s="62">
        <v>7197</v>
      </c>
      <c r="AH984" s="62">
        <v>382602</v>
      </c>
      <c r="AI984" s="61"/>
      <c r="AJ984" s="61">
        <v>0</v>
      </c>
      <c r="AK984" s="61">
        <v>0</v>
      </c>
      <c r="AL984" s="61">
        <v>0</v>
      </c>
      <c r="AM984" s="61">
        <v>0</v>
      </c>
      <c r="AN984" s="62">
        <v>250639</v>
      </c>
      <c r="AO984" s="62">
        <v>10507</v>
      </c>
      <c r="AP984" s="61"/>
      <c r="AQ984" s="62">
        <v>100830</v>
      </c>
      <c r="AR984" s="61"/>
      <c r="AS984" s="62">
        <v>29029</v>
      </c>
      <c r="AT984" s="62">
        <v>2905</v>
      </c>
      <c r="AU984" s="62">
        <v>658607</v>
      </c>
      <c r="AV984" s="61"/>
      <c r="AW984" s="61">
        <v>0</v>
      </c>
      <c r="AX984" s="62">
        <v>140662</v>
      </c>
      <c r="AY984" s="61"/>
      <c r="AZ984" s="61">
        <v>0</v>
      </c>
      <c r="BA984" s="61"/>
      <c r="BB984" s="61">
        <v>0</v>
      </c>
      <c r="BC984" s="61">
        <v>0</v>
      </c>
      <c r="BD984" s="61">
        <v>0</v>
      </c>
      <c r="BE984" s="61"/>
      <c r="BF984" s="61">
        <v>0</v>
      </c>
      <c r="BG984" s="61"/>
      <c r="BH984" s="61">
        <v>0</v>
      </c>
      <c r="BI984" s="61"/>
      <c r="BJ984" s="61">
        <v>0</v>
      </c>
      <c r="BK984" s="61"/>
      <c r="BL984" s="61">
        <v>0</v>
      </c>
      <c r="BM984" s="61">
        <v>0</v>
      </c>
      <c r="BN984" s="61">
        <v>0</v>
      </c>
      <c r="BO984" s="61"/>
    </row>
    <row r="985" spans="1:67" x14ac:dyDescent="0.2">
      <c r="A985" s="57" t="s">
        <v>23</v>
      </c>
      <c r="B985" s="56" t="s">
        <v>23</v>
      </c>
      <c r="C985" s="56" t="s">
        <v>23</v>
      </c>
      <c r="D985" s="56">
        <v>2007</v>
      </c>
      <c r="E985" s="58">
        <v>9645589</v>
      </c>
      <c r="F985" s="58">
        <v>9645589</v>
      </c>
      <c r="G985" s="59">
        <v>8785120</v>
      </c>
      <c r="H985" s="59">
        <v>860469</v>
      </c>
      <c r="I985" s="60">
        <v>0</v>
      </c>
      <c r="J985" s="58">
        <v>0</v>
      </c>
      <c r="K985" s="61"/>
      <c r="L985" s="62">
        <v>100000</v>
      </c>
      <c r="M985" s="61"/>
      <c r="N985" s="61">
        <v>0</v>
      </c>
      <c r="O985" s="62">
        <v>817909</v>
      </c>
      <c r="P985" s="61"/>
      <c r="Q985" s="61"/>
      <c r="R985" s="61"/>
      <c r="S985" s="62">
        <v>267513</v>
      </c>
      <c r="T985" s="61">
        <v>0</v>
      </c>
      <c r="U985" s="61"/>
      <c r="V985" s="62">
        <v>1061323</v>
      </c>
      <c r="W985" s="61"/>
      <c r="X985" s="62">
        <v>8869</v>
      </c>
      <c r="Y985" s="62">
        <v>4521382</v>
      </c>
      <c r="Z985" s="62">
        <v>392099</v>
      </c>
      <c r="AA985" s="61"/>
      <c r="AB985" s="62">
        <v>2183</v>
      </c>
      <c r="AC985" s="62">
        <v>52354</v>
      </c>
      <c r="AD985" s="61"/>
      <c r="AE985" s="62">
        <v>1165000</v>
      </c>
      <c r="AF985" s="61"/>
      <c r="AG985" s="62">
        <v>7197</v>
      </c>
      <c r="AH985" s="62">
        <v>389291</v>
      </c>
      <c r="AI985" s="61"/>
      <c r="AJ985" s="61">
        <v>0</v>
      </c>
      <c r="AK985" s="61">
        <v>0</v>
      </c>
      <c r="AL985" s="61">
        <v>0</v>
      </c>
      <c r="AM985" s="61">
        <v>0</v>
      </c>
      <c r="AN985" s="61">
        <v>0</v>
      </c>
      <c r="AO985" s="62">
        <v>10507</v>
      </c>
      <c r="AP985" s="61"/>
      <c r="AQ985" s="62">
        <v>101487</v>
      </c>
      <c r="AR985" s="61"/>
      <c r="AS985" s="62">
        <v>31085</v>
      </c>
      <c r="AT985" s="62">
        <v>4995</v>
      </c>
      <c r="AU985" s="62">
        <v>569343</v>
      </c>
      <c r="AV985" s="61"/>
      <c r="AW985" s="61">
        <v>0</v>
      </c>
      <c r="AX985" s="62">
        <v>143052</v>
      </c>
      <c r="AY985" s="61"/>
      <c r="AZ985" s="61">
        <v>0</v>
      </c>
      <c r="BA985" s="61"/>
      <c r="BB985" s="61">
        <v>0</v>
      </c>
      <c r="BC985" s="61">
        <v>0</v>
      </c>
      <c r="BD985" s="61">
        <v>0</v>
      </c>
      <c r="BE985" s="61"/>
      <c r="BF985" s="61">
        <v>0</v>
      </c>
      <c r="BG985" s="61"/>
      <c r="BH985" s="61">
        <v>0</v>
      </c>
      <c r="BI985" s="61"/>
      <c r="BJ985" s="61">
        <v>0</v>
      </c>
      <c r="BK985" s="61"/>
      <c r="BL985" s="61">
        <v>0</v>
      </c>
      <c r="BM985" s="61">
        <v>0</v>
      </c>
      <c r="BN985" s="61">
        <v>0</v>
      </c>
      <c r="BO985" s="61"/>
    </row>
    <row r="986" spans="1:67" x14ac:dyDescent="0.2">
      <c r="A986" s="57" t="s">
        <v>23</v>
      </c>
      <c r="B986" s="56" t="s">
        <v>23</v>
      </c>
      <c r="C986" s="56" t="s">
        <v>23</v>
      </c>
      <c r="D986" s="56">
        <v>2008</v>
      </c>
      <c r="E986" s="58">
        <v>9832492</v>
      </c>
      <c r="F986" s="58">
        <v>9832492</v>
      </c>
      <c r="G986" s="59">
        <v>8671737</v>
      </c>
      <c r="H986" s="59">
        <v>1160755</v>
      </c>
      <c r="I986" s="60">
        <v>0</v>
      </c>
      <c r="J986" s="58">
        <v>0</v>
      </c>
      <c r="K986" s="61"/>
      <c r="L986" s="62">
        <v>100000</v>
      </c>
      <c r="M986" s="61"/>
      <c r="N986" s="61">
        <v>0</v>
      </c>
      <c r="O986" s="62">
        <v>817909</v>
      </c>
      <c r="P986" s="61"/>
      <c r="Q986" s="61"/>
      <c r="R986" s="61"/>
      <c r="S986" s="61">
        <v>0</v>
      </c>
      <c r="T986" s="61">
        <v>0</v>
      </c>
      <c r="U986" s="61"/>
      <c r="V986" s="62">
        <v>1071427</v>
      </c>
      <c r="W986" s="61"/>
      <c r="X986" s="62">
        <v>8869</v>
      </c>
      <c r="Y986" s="62">
        <v>4630059</v>
      </c>
      <c r="Z986" s="62">
        <v>395744</v>
      </c>
      <c r="AA986" s="61"/>
      <c r="AB986" s="62">
        <v>2183</v>
      </c>
      <c r="AC986" s="62">
        <v>65602</v>
      </c>
      <c r="AD986" s="61"/>
      <c r="AE986" s="62">
        <v>1182157</v>
      </c>
      <c r="AF986" s="61"/>
      <c r="AG986" s="62">
        <v>7197</v>
      </c>
      <c r="AH986" s="62">
        <v>390590</v>
      </c>
      <c r="AI986" s="61"/>
      <c r="AJ986" s="61">
        <v>0</v>
      </c>
      <c r="AK986" s="61">
        <v>0</v>
      </c>
      <c r="AL986" s="61">
        <v>0</v>
      </c>
      <c r="AM986" s="61">
        <v>0</v>
      </c>
      <c r="AN986" s="62">
        <v>267513</v>
      </c>
      <c r="AO986" s="62">
        <v>10507</v>
      </c>
      <c r="AP986" s="61"/>
      <c r="AQ986" s="62">
        <v>114420</v>
      </c>
      <c r="AR986" s="61"/>
      <c r="AS986" s="62">
        <v>32723</v>
      </c>
      <c r="AT986" s="62">
        <v>20535</v>
      </c>
      <c r="AU986" s="62">
        <v>569343</v>
      </c>
      <c r="AV986" s="61"/>
      <c r="AW986" s="61">
        <v>0</v>
      </c>
      <c r="AX986" s="62">
        <v>145714</v>
      </c>
      <c r="AY986" s="61"/>
      <c r="AZ986" s="61">
        <v>0</v>
      </c>
      <c r="BA986" s="61"/>
      <c r="BB986" s="61">
        <v>0</v>
      </c>
      <c r="BC986" s="61">
        <v>0</v>
      </c>
      <c r="BD986" s="61">
        <v>0</v>
      </c>
      <c r="BE986" s="61"/>
      <c r="BF986" s="61">
        <v>0</v>
      </c>
      <c r="BG986" s="61"/>
      <c r="BH986" s="61">
        <v>0</v>
      </c>
      <c r="BI986" s="61"/>
      <c r="BJ986" s="61">
        <v>0</v>
      </c>
      <c r="BK986" s="61"/>
      <c r="BL986" s="61">
        <v>0</v>
      </c>
      <c r="BM986" s="61">
        <v>0</v>
      </c>
      <c r="BN986" s="61">
        <v>0</v>
      </c>
      <c r="BO986" s="61"/>
    </row>
    <row r="987" spans="1:67" x14ac:dyDescent="0.2">
      <c r="A987" s="57" t="s">
        <v>23</v>
      </c>
      <c r="B987" s="56" t="s">
        <v>23</v>
      </c>
      <c r="C987" s="56" t="s">
        <v>23</v>
      </c>
      <c r="D987" s="56">
        <v>2009</v>
      </c>
      <c r="E987" s="58">
        <v>10110278</v>
      </c>
      <c r="F987" s="58">
        <v>10110278</v>
      </c>
      <c r="G987" s="59">
        <v>8830133</v>
      </c>
      <c r="H987" s="59">
        <v>1280145</v>
      </c>
      <c r="I987" s="60">
        <v>0</v>
      </c>
      <c r="J987" s="58">
        <v>0</v>
      </c>
      <c r="K987" s="61"/>
      <c r="L987" s="62">
        <v>100000</v>
      </c>
      <c r="M987" s="61"/>
      <c r="N987" s="61">
        <v>0</v>
      </c>
      <c r="O987" s="62">
        <v>818141</v>
      </c>
      <c r="P987" s="61"/>
      <c r="Q987" s="61"/>
      <c r="R987" s="61"/>
      <c r="S987" s="61">
        <v>0</v>
      </c>
      <c r="T987" s="61">
        <v>0</v>
      </c>
      <c r="U987" s="61"/>
      <c r="V987" s="62">
        <v>1071904</v>
      </c>
      <c r="W987" s="61"/>
      <c r="X987" s="62">
        <v>8869</v>
      </c>
      <c r="Y987" s="62">
        <v>4733536</v>
      </c>
      <c r="Z987" s="62">
        <v>400806</v>
      </c>
      <c r="AA987" s="61"/>
      <c r="AB987" s="62">
        <v>2183</v>
      </c>
      <c r="AC987" s="62">
        <v>72122</v>
      </c>
      <c r="AD987" s="61"/>
      <c r="AE987" s="62">
        <v>1223509</v>
      </c>
      <c r="AF987" s="61"/>
      <c r="AG987" s="62">
        <v>7197</v>
      </c>
      <c r="AH987" s="62">
        <v>391866</v>
      </c>
      <c r="AI987" s="61"/>
      <c r="AJ987" s="61">
        <v>0</v>
      </c>
      <c r="AK987" s="61">
        <v>0</v>
      </c>
      <c r="AL987" s="61">
        <v>0</v>
      </c>
      <c r="AM987" s="61">
        <v>0</v>
      </c>
      <c r="AN987" s="62">
        <v>376953</v>
      </c>
      <c r="AO987" s="62">
        <v>10656</v>
      </c>
      <c r="AP987" s="61"/>
      <c r="AQ987" s="62">
        <v>115608</v>
      </c>
      <c r="AR987" s="61"/>
      <c r="AS987" s="62">
        <v>34035</v>
      </c>
      <c r="AT987" s="62">
        <v>25766</v>
      </c>
      <c r="AU987" s="62">
        <v>569343</v>
      </c>
      <c r="AV987" s="61"/>
      <c r="AW987" s="61">
        <v>0</v>
      </c>
      <c r="AX987" s="62">
        <v>147784</v>
      </c>
      <c r="AY987" s="61"/>
      <c r="AZ987" s="61">
        <v>0</v>
      </c>
      <c r="BA987" s="61"/>
      <c r="BB987" s="61">
        <v>0</v>
      </c>
      <c r="BC987" s="61">
        <v>0</v>
      </c>
      <c r="BD987" s="61">
        <v>0</v>
      </c>
      <c r="BE987" s="61"/>
      <c r="BF987" s="61">
        <v>0</v>
      </c>
      <c r="BG987" s="61"/>
      <c r="BH987" s="61">
        <v>0</v>
      </c>
      <c r="BI987" s="61"/>
      <c r="BJ987" s="61">
        <v>0</v>
      </c>
      <c r="BK987" s="61"/>
      <c r="BL987" s="61">
        <v>0</v>
      </c>
      <c r="BM987" s="61">
        <v>0</v>
      </c>
      <c r="BN987" s="61">
        <v>0</v>
      </c>
      <c r="BO987" s="61"/>
    </row>
    <row r="988" spans="1:67" x14ac:dyDescent="0.2">
      <c r="A988" s="57" t="s">
        <v>23</v>
      </c>
      <c r="B988" s="56" t="s">
        <v>23</v>
      </c>
      <c r="C988" s="56" t="s">
        <v>23</v>
      </c>
      <c r="D988" s="56">
        <v>2010</v>
      </c>
      <c r="E988" s="58">
        <v>10617987</v>
      </c>
      <c r="F988" s="58">
        <v>10617987</v>
      </c>
      <c r="G988" s="59">
        <v>8987305</v>
      </c>
      <c r="H988" s="59">
        <v>1630682</v>
      </c>
      <c r="I988" s="60">
        <v>0</v>
      </c>
      <c r="J988" s="58">
        <v>0</v>
      </c>
      <c r="K988" s="61"/>
      <c r="L988" s="62">
        <v>100000</v>
      </c>
      <c r="M988" s="61"/>
      <c r="N988" s="61">
        <v>0</v>
      </c>
      <c r="O988" s="62">
        <v>819621</v>
      </c>
      <c r="P988" s="61"/>
      <c r="Q988" s="61"/>
      <c r="R988" s="61"/>
      <c r="S988" s="61">
        <v>0</v>
      </c>
      <c r="T988" s="61">
        <v>0</v>
      </c>
      <c r="U988" s="61"/>
      <c r="V988" s="62">
        <v>1076223</v>
      </c>
      <c r="W988" s="61"/>
      <c r="X988" s="62">
        <v>8869</v>
      </c>
      <c r="Y988" s="62">
        <v>4888151</v>
      </c>
      <c r="Z988" s="62">
        <v>401309</v>
      </c>
      <c r="AA988" s="61"/>
      <c r="AB988" s="62">
        <v>2183</v>
      </c>
      <c r="AC988" s="62">
        <v>83427</v>
      </c>
      <c r="AD988" s="61"/>
      <c r="AE988" s="62">
        <v>1208459</v>
      </c>
      <c r="AF988" s="61"/>
      <c r="AG988" s="62">
        <v>7197</v>
      </c>
      <c r="AH988" s="62">
        <v>391866</v>
      </c>
      <c r="AI988" s="61"/>
      <c r="AJ988" s="61">
        <v>0</v>
      </c>
      <c r="AK988" s="61">
        <v>0</v>
      </c>
      <c r="AL988" s="61">
        <v>0</v>
      </c>
      <c r="AM988" s="61">
        <v>0</v>
      </c>
      <c r="AN988" s="62">
        <v>390545</v>
      </c>
      <c r="AO988" s="62">
        <v>86122</v>
      </c>
      <c r="AP988" s="61"/>
      <c r="AQ988" s="62">
        <v>117407</v>
      </c>
      <c r="AR988" s="61"/>
      <c r="AS988" s="62">
        <v>42874</v>
      </c>
      <c r="AT988" s="62">
        <v>28220</v>
      </c>
      <c r="AU988" s="62">
        <v>815243</v>
      </c>
      <c r="AV988" s="61"/>
      <c r="AW988" s="61">
        <v>0</v>
      </c>
      <c r="AX988" s="62">
        <v>150271</v>
      </c>
      <c r="AY988" s="61"/>
      <c r="AZ988" s="61">
        <v>0</v>
      </c>
      <c r="BA988" s="61"/>
      <c r="BB988" s="61">
        <v>0</v>
      </c>
      <c r="BC988" s="61">
        <v>0</v>
      </c>
      <c r="BD988" s="61">
        <v>0</v>
      </c>
      <c r="BE988" s="61"/>
      <c r="BF988" s="61">
        <v>0</v>
      </c>
      <c r="BG988" s="61"/>
      <c r="BH988" s="61">
        <v>0</v>
      </c>
      <c r="BI988" s="61"/>
      <c r="BJ988" s="61">
        <v>0</v>
      </c>
      <c r="BK988" s="61"/>
      <c r="BL988" s="61">
        <v>0</v>
      </c>
      <c r="BM988" s="61">
        <v>0</v>
      </c>
      <c r="BN988" s="61">
        <v>0</v>
      </c>
      <c r="BO988" s="61"/>
    </row>
    <row r="989" spans="1:67" x14ac:dyDescent="0.2">
      <c r="A989" s="57" t="s">
        <v>23</v>
      </c>
      <c r="B989" s="56" t="s">
        <v>23</v>
      </c>
      <c r="C989" s="56" t="s">
        <v>23</v>
      </c>
      <c r="D989" s="56">
        <v>2011</v>
      </c>
      <c r="E989" s="58">
        <v>10629133</v>
      </c>
      <c r="F989" s="58">
        <v>10629133</v>
      </c>
      <c r="G989" s="59">
        <v>9109847</v>
      </c>
      <c r="H989" s="59">
        <v>1519286</v>
      </c>
      <c r="I989" s="60">
        <v>0</v>
      </c>
      <c r="J989" s="58">
        <v>0</v>
      </c>
      <c r="K989" s="61"/>
      <c r="L989" s="62">
        <v>100000</v>
      </c>
      <c r="M989" s="61"/>
      <c r="N989" s="61">
        <v>0</v>
      </c>
      <c r="O989" s="62">
        <v>823377</v>
      </c>
      <c r="P989" s="61"/>
      <c r="Q989" s="61"/>
      <c r="R989" s="61"/>
      <c r="S989" s="61">
        <v>0</v>
      </c>
      <c r="T989" s="61">
        <v>0</v>
      </c>
      <c r="U989" s="61"/>
      <c r="V989" s="62">
        <v>1076223</v>
      </c>
      <c r="W989" s="61"/>
      <c r="X989" s="62">
        <v>9565</v>
      </c>
      <c r="Y989" s="62">
        <v>5012450</v>
      </c>
      <c r="Z989" s="62">
        <v>401309</v>
      </c>
      <c r="AA989" s="61"/>
      <c r="AB989" s="62">
        <v>2183</v>
      </c>
      <c r="AC989" s="62">
        <v>89938</v>
      </c>
      <c r="AD989" s="61"/>
      <c r="AE989" s="62">
        <v>1195739</v>
      </c>
      <c r="AF989" s="61"/>
      <c r="AG989" s="62">
        <v>7197</v>
      </c>
      <c r="AH989" s="62">
        <v>391866</v>
      </c>
      <c r="AI989" s="61"/>
      <c r="AJ989" s="61">
        <v>0</v>
      </c>
      <c r="AK989" s="61">
        <v>0</v>
      </c>
      <c r="AL989" s="61">
        <v>0</v>
      </c>
      <c r="AM989" s="61">
        <v>0</v>
      </c>
      <c r="AN989" s="62">
        <v>394273</v>
      </c>
      <c r="AO989" s="62">
        <v>86122</v>
      </c>
      <c r="AP989" s="61"/>
      <c r="AQ989" s="62">
        <v>117407</v>
      </c>
      <c r="AR989" s="61"/>
      <c r="AS989" s="62">
        <v>45142</v>
      </c>
      <c r="AT989" s="62">
        <v>29094</v>
      </c>
      <c r="AU989" s="62">
        <v>696397</v>
      </c>
      <c r="AV989" s="61"/>
      <c r="AW989" s="61">
        <v>0</v>
      </c>
      <c r="AX989" s="62">
        <v>150851</v>
      </c>
      <c r="AY989" s="61"/>
      <c r="AZ989" s="61">
        <v>0</v>
      </c>
      <c r="BA989" s="61"/>
      <c r="BB989" s="61">
        <v>0</v>
      </c>
      <c r="BC989" s="61">
        <v>0</v>
      </c>
      <c r="BD989" s="61">
        <v>0</v>
      </c>
      <c r="BE989" s="61"/>
      <c r="BF989" s="61">
        <v>0</v>
      </c>
      <c r="BG989" s="61"/>
      <c r="BH989" s="61">
        <v>0</v>
      </c>
      <c r="BI989" s="61"/>
      <c r="BJ989" s="61">
        <v>0</v>
      </c>
      <c r="BK989" s="61"/>
      <c r="BL989" s="61">
        <v>0</v>
      </c>
      <c r="BM989" s="61">
        <v>0</v>
      </c>
      <c r="BN989" s="61">
        <v>0</v>
      </c>
      <c r="BO989" s="61"/>
    </row>
    <row r="990" spans="1:67" x14ac:dyDescent="0.2">
      <c r="A990" s="57" t="s">
        <v>24</v>
      </c>
      <c r="B990" s="56" t="s">
        <v>24</v>
      </c>
      <c r="C990" s="56" t="s">
        <v>427</v>
      </c>
      <c r="D990" s="56">
        <v>1989</v>
      </c>
      <c r="E990" s="58">
        <v>1745544</v>
      </c>
      <c r="F990" s="58">
        <v>1587513</v>
      </c>
      <c r="G990" s="59">
        <v>1511058</v>
      </c>
      <c r="H990" s="59">
        <v>234486</v>
      </c>
      <c r="I990" s="60">
        <v>0</v>
      </c>
      <c r="J990" s="58">
        <v>-158031</v>
      </c>
      <c r="K990" s="62">
        <v>2058</v>
      </c>
      <c r="L990" s="61"/>
      <c r="M990" s="61"/>
      <c r="N990" s="61"/>
      <c r="O990" s="61"/>
      <c r="P990" s="62">
        <v>40694</v>
      </c>
      <c r="Q990" s="61"/>
      <c r="R990" s="61"/>
      <c r="S990" s="61"/>
      <c r="T990" s="61"/>
      <c r="U990" s="61"/>
      <c r="V990" s="61"/>
      <c r="W990" s="62">
        <v>154805</v>
      </c>
      <c r="X990" s="61"/>
      <c r="Y990" s="61"/>
      <c r="Z990" s="61"/>
      <c r="AA990" s="62">
        <v>836515</v>
      </c>
      <c r="AB990" s="61"/>
      <c r="AC990" s="61"/>
      <c r="AD990" s="62">
        <v>234949</v>
      </c>
      <c r="AE990" s="61"/>
      <c r="AF990" s="62">
        <v>122394</v>
      </c>
      <c r="AG990" s="61"/>
      <c r="AH990" s="61"/>
      <c r="AI990" s="62">
        <v>119643</v>
      </c>
      <c r="AJ990" s="61"/>
      <c r="AK990" s="61"/>
      <c r="AL990" s="61"/>
      <c r="AM990" s="61"/>
      <c r="AN990" s="61"/>
      <c r="AO990" s="61"/>
      <c r="AP990" s="62">
        <v>8764</v>
      </c>
      <c r="AQ990" s="61"/>
      <c r="AR990" s="62">
        <v>13857</v>
      </c>
      <c r="AS990" s="61"/>
      <c r="AT990" s="61"/>
      <c r="AU990" s="61"/>
      <c r="AV990" s="61"/>
      <c r="AW990" s="61"/>
      <c r="AX990" s="61"/>
      <c r="AY990" s="62">
        <v>32685</v>
      </c>
      <c r="AZ990" s="61"/>
      <c r="BA990" s="62">
        <v>179180</v>
      </c>
      <c r="BB990" s="61"/>
      <c r="BC990" s="61"/>
      <c r="BD990" s="61"/>
      <c r="BE990" s="61"/>
      <c r="BF990" s="61"/>
      <c r="BG990" s="61"/>
      <c r="BH990" s="61"/>
      <c r="BI990" s="61"/>
      <c r="BJ990" s="61"/>
      <c r="BK990" s="61"/>
      <c r="BL990" s="61"/>
      <c r="BM990" s="61"/>
      <c r="BN990" s="61"/>
      <c r="BO990" s="62">
        <v>-158031</v>
      </c>
    </row>
    <row r="991" spans="1:67" x14ac:dyDescent="0.2">
      <c r="A991" s="57" t="s">
        <v>24</v>
      </c>
      <c r="B991" s="56" t="s">
        <v>24</v>
      </c>
      <c r="C991" s="56" t="s">
        <v>427</v>
      </c>
      <c r="D991" s="56">
        <v>1990</v>
      </c>
      <c r="E991" s="58">
        <v>1905566</v>
      </c>
      <c r="F991" s="58">
        <v>1747535</v>
      </c>
      <c r="G991" s="59">
        <v>1667269</v>
      </c>
      <c r="H991" s="59">
        <v>238297</v>
      </c>
      <c r="I991" s="60">
        <v>0</v>
      </c>
      <c r="J991" s="58">
        <v>-158031</v>
      </c>
      <c r="K991" s="62">
        <v>2058</v>
      </c>
      <c r="L991" s="61"/>
      <c r="M991" s="61"/>
      <c r="N991" s="61"/>
      <c r="O991" s="61"/>
      <c r="P991" s="62">
        <v>40694</v>
      </c>
      <c r="Q991" s="61"/>
      <c r="R991" s="61"/>
      <c r="S991" s="61"/>
      <c r="T991" s="61"/>
      <c r="U991" s="61"/>
      <c r="V991" s="61"/>
      <c r="W991" s="62">
        <v>154805</v>
      </c>
      <c r="X991" s="61"/>
      <c r="Y991" s="61"/>
      <c r="Z991" s="61"/>
      <c r="AA991" s="62">
        <v>857866</v>
      </c>
      <c r="AB991" s="61"/>
      <c r="AC991" s="61"/>
      <c r="AD991" s="62">
        <v>349876</v>
      </c>
      <c r="AE991" s="61"/>
      <c r="AF991" s="62">
        <v>136712</v>
      </c>
      <c r="AG991" s="61"/>
      <c r="AH991" s="61"/>
      <c r="AI991" s="62">
        <v>125258</v>
      </c>
      <c r="AJ991" s="61"/>
      <c r="AK991" s="61"/>
      <c r="AL991" s="61"/>
      <c r="AM991" s="61"/>
      <c r="AN991" s="61"/>
      <c r="AO991" s="61"/>
      <c r="AP991" s="62">
        <v>10703</v>
      </c>
      <c r="AQ991" s="61"/>
      <c r="AR991" s="62">
        <v>13857</v>
      </c>
      <c r="AS991" s="61"/>
      <c r="AT991" s="61"/>
      <c r="AU991" s="61"/>
      <c r="AV991" s="61"/>
      <c r="AW991" s="61"/>
      <c r="AX991" s="61"/>
      <c r="AY991" s="62">
        <v>34857</v>
      </c>
      <c r="AZ991" s="61"/>
      <c r="BA991" s="62">
        <v>178880</v>
      </c>
      <c r="BB991" s="61"/>
      <c r="BC991" s="61"/>
      <c r="BD991" s="61"/>
      <c r="BE991" s="61"/>
      <c r="BF991" s="61"/>
      <c r="BG991" s="61"/>
      <c r="BH991" s="61"/>
      <c r="BI991" s="61"/>
      <c r="BJ991" s="61"/>
      <c r="BK991" s="61"/>
      <c r="BL991" s="61"/>
      <c r="BM991" s="61"/>
      <c r="BN991" s="61"/>
      <c r="BO991" s="62">
        <v>-158031</v>
      </c>
    </row>
    <row r="992" spans="1:67" x14ac:dyDescent="0.2">
      <c r="A992" s="57" t="s">
        <v>24</v>
      </c>
      <c r="B992" s="56" t="s">
        <v>24</v>
      </c>
      <c r="C992" s="56" t="s">
        <v>427</v>
      </c>
      <c r="D992" s="56">
        <v>1991</v>
      </c>
      <c r="E992" s="58">
        <v>2085378</v>
      </c>
      <c r="F992" s="58">
        <v>1927347</v>
      </c>
      <c r="G992" s="59">
        <v>1845925</v>
      </c>
      <c r="H992" s="59">
        <v>239453</v>
      </c>
      <c r="I992" s="60">
        <v>0</v>
      </c>
      <c r="J992" s="58">
        <v>-158031</v>
      </c>
      <c r="K992" s="62">
        <v>2058</v>
      </c>
      <c r="L992" s="61"/>
      <c r="M992" s="61"/>
      <c r="N992" s="61"/>
      <c r="O992" s="61"/>
      <c r="P992" s="62">
        <v>40694</v>
      </c>
      <c r="Q992" s="61"/>
      <c r="R992" s="61"/>
      <c r="S992" s="61"/>
      <c r="T992" s="61"/>
      <c r="U992" s="61"/>
      <c r="V992" s="61"/>
      <c r="W992" s="62">
        <v>158959</v>
      </c>
      <c r="X992" s="61"/>
      <c r="Y992" s="61"/>
      <c r="Z992" s="61"/>
      <c r="AA992" s="62">
        <v>957808</v>
      </c>
      <c r="AB992" s="61"/>
      <c r="AC992" s="61"/>
      <c r="AD992" s="62">
        <v>394879</v>
      </c>
      <c r="AE992" s="61"/>
      <c r="AF992" s="62">
        <v>155084</v>
      </c>
      <c r="AG992" s="61"/>
      <c r="AH992" s="61"/>
      <c r="AI992" s="62">
        <v>136443</v>
      </c>
      <c r="AJ992" s="61"/>
      <c r="AK992" s="61"/>
      <c r="AL992" s="61"/>
      <c r="AM992" s="61"/>
      <c r="AN992" s="61"/>
      <c r="AO992" s="61"/>
      <c r="AP992" s="62">
        <v>10703</v>
      </c>
      <c r="AQ992" s="61"/>
      <c r="AR992" s="62">
        <v>13857</v>
      </c>
      <c r="AS992" s="61"/>
      <c r="AT992" s="61"/>
      <c r="AU992" s="61"/>
      <c r="AV992" s="61"/>
      <c r="AW992" s="61"/>
      <c r="AX992" s="61"/>
      <c r="AY992" s="62">
        <v>36013</v>
      </c>
      <c r="AZ992" s="61"/>
      <c r="BA992" s="62">
        <v>178880</v>
      </c>
      <c r="BB992" s="61"/>
      <c r="BC992" s="61"/>
      <c r="BD992" s="61"/>
      <c r="BE992" s="61"/>
      <c r="BF992" s="61"/>
      <c r="BG992" s="61"/>
      <c r="BH992" s="61"/>
      <c r="BI992" s="61"/>
      <c r="BJ992" s="61"/>
      <c r="BK992" s="61"/>
      <c r="BL992" s="61"/>
      <c r="BM992" s="61"/>
      <c r="BN992" s="61"/>
      <c r="BO992" s="62">
        <v>-158031</v>
      </c>
    </row>
    <row r="993" spans="1:67" x14ac:dyDescent="0.2">
      <c r="A993" s="57" t="s">
        <v>24</v>
      </c>
      <c r="B993" s="56" t="s">
        <v>24</v>
      </c>
      <c r="C993" s="56" t="s">
        <v>427</v>
      </c>
      <c r="D993" s="56">
        <v>1992</v>
      </c>
      <c r="E993" s="58">
        <v>2174949</v>
      </c>
      <c r="F993" s="58">
        <v>2016918</v>
      </c>
      <c r="G993" s="59">
        <v>1930608</v>
      </c>
      <c r="H993" s="59">
        <v>244341</v>
      </c>
      <c r="I993" s="60">
        <v>0</v>
      </c>
      <c r="J993" s="58">
        <v>-158031</v>
      </c>
      <c r="K993" s="62">
        <v>2058</v>
      </c>
      <c r="L993" s="61"/>
      <c r="M993" s="61"/>
      <c r="N993" s="61"/>
      <c r="O993" s="61"/>
      <c r="P993" s="62">
        <v>40694</v>
      </c>
      <c r="Q993" s="61"/>
      <c r="R993" s="61"/>
      <c r="S993" s="61"/>
      <c r="T993" s="61"/>
      <c r="U993" s="61"/>
      <c r="V993" s="61"/>
      <c r="W993" s="62">
        <v>158959</v>
      </c>
      <c r="X993" s="61"/>
      <c r="Y993" s="61"/>
      <c r="Z993" s="61"/>
      <c r="AA993" s="62">
        <v>1027200</v>
      </c>
      <c r="AB993" s="61"/>
      <c r="AC993" s="61"/>
      <c r="AD993" s="62">
        <v>405020</v>
      </c>
      <c r="AE993" s="61"/>
      <c r="AF993" s="62">
        <v>158398</v>
      </c>
      <c r="AG993" s="61"/>
      <c r="AH993" s="61"/>
      <c r="AI993" s="62">
        <v>138279</v>
      </c>
      <c r="AJ993" s="61"/>
      <c r="AK993" s="61"/>
      <c r="AL993" s="61"/>
      <c r="AM993" s="61"/>
      <c r="AN993" s="61"/>
      <c r="AO993" s="61"/>
      <c r="AP993" s="62">
        <v>10703</v>
      </c>
      <c r="AQ993" s="61"/>
      <c r="AR993" s="62">
        <v>18259</v>
      </c>
      <c r="AS993" s="61"/>
      <c r="AT993" s="61"/>
      <c r="AU993" s="61"/>
      <c r="AV993" s="61"/>
      <c r="AW993" s="61"/>
      <c r="AX993" s="61"/>
      <c r="AY993" s="62">
        <v>36499</v>
      </c>
      <c r="AZ993" s="61"/>
      <c r="BA993" s="62">
        <v>178880</v>
      </c>
      <c r="BB993" s="61"/>
      <c r="BC993" s="61"/>
      <c r="BD993" s="61"/>
      <c r="BE993" s="61"/>
      <c r="BF993" s="61"/>
      <c r="BG993" s="61"/>
      <c r="BH993" s="61"/>
      <c r="BI993" s="61"/>
      <c r="BJ993" s="61"/>
      <c r="BK993" s="61"/>
      <c r="BL993" s="61"/>
      <c r="BM993" s="61"/>
      <c r="BN993" s="61"/>
      <c r="BO993" s="62">
        <v>-158031</v>
      </c>
    </row>
    <row r="994" spans="1:67" x14ac:dyDescent="0.2">
      <c r="A994" s="57" t="s">
        <v>24</v>
      </c>
      <c r="B994" s="56" t="s">
        <v>24</v>
      </c>
      <c r="C994" s="56" t="s">
        <v>427</v>
      </c>
      <c r="D994" s="56">
        <v>1993</v>
      </c>
      <c r="E994" s="58">
        <v>2252559</v>
      </c>
      <c r="F994" s="58">
        <v>2094528</v>
      </c>
      <c r="G994" s="59">
        <v>2004675</v>
      </c>
      <c r="H994" s="59">
        <v>247884</v>
      </c>
      <c r="I994" s="60">
        <v>0</v>
      </c>
      <c r="J994" s="58">
        <v>-158031</v>
      </c>
      <c r="K994" s="62">
        <v>2058</v>
      </c>
      <c r="L994" s="61"/>
      <c r="M994" s="61"/>
      <c r="N994" s="61"/>
      <c r="O994" s="61"/>
      <c r="P994" s="62">
        <v>40694</v>
      </c>
      <c r="Q994" s="61"/>
      <c r="R994" s="61"/>
      <c r="S994" s="61"/>
      <c r="T994" s="61"/>
      <c r="U994" s="61"/>
      <c r="V994" s="61"/>
      <c r="W994" s="62">
        <v>160075</v>
      </c>
      <c r="X994" s="61"/>
      <c r="Y994" s="61"/>
      <c r="Z994" s="61"/>
      <c r="AA994" s="62">
        <v>1065929</v>
      </c>
      <c r="AB994" s="61"/>
      <c r="AC994" s="61"/>
      <c r="AD994" s="62">
        <v>436582</v>
      </c>
      <c r="AE994" s="61"/>
      <c r="AF994" s="62">
        <v>160504</v>
      </c>
      <c r="AG994" s="61"/>
      <c r="AH994" s="61"/>
      <c r="AI994" s="62">
        <v>138833</v>
      </c>
      <c r="AJ994" s="61"/>
      <c r="AK994" s="61"/>
      <c r="AL994" s="61"/>
      <c r="AM994" s="61"/>
      <c r="AN994" s="61"/>
      <c r="AO994" s="61"/>
      <c r="AP994" s="62">
        <v>11382</v>
      </c>
      <c r="AQ994" s="61"/>
      <c r="AR994" s="62">
        <v>18259</v>
      </c>
      <c r="AS994" s="61"/>
      <c r="AT994" s="61"/>
      <c r="AU994" s="61"/>
      <c r="AV994" s="61"/>
      <c r="AW994" s="61"/>
      <c r="AX994" s="61"/>
      <c r="AY994" s="62">
        <v>37419</v>
      </c>
      <c r="AZ994" s="61"/>
      <c r="BA994" s="62">
        <v>180824</v>
      </c>
      <c r="BB994" s="61"/>
      <c r="BC994" s="61"/>
      <c r="BD994" s="61"/>
      <c r="BE994" s="61"/>
      <c r="BF994" s="61"/>
      <c r="BG994" s="61"/>
      <c r="BH994" s="61"/>
      <c r="BI994" s="61"/>
      <c r="BJ994" s="61"/>
      <c r="BK994" s="61"/>
      <c r="BL994" s="61"/>
      <c r="BM994" s="61"/>
      <c r="BN994" s="61"/>
      <c r="BO994" s="62">
        <v>-158031</v>
      </c>
    </row>
    <row r="995" spans="1:67" x14ac:dyDescent="0.2">
      <c r="A995" s="57" t="s">
        <v>24</v>
      </c>
      <c r="B995" s="56" t="s">
        <v>24</v>
      </c>
      <c r="C995" s="56" t="s">
        <v>427</v>
      </c>
      <c r="D995" s="56">
        <v>1994</v>
      </c>
      <c r="E995" s="58">
        <v>2345147</v>
      </c>
      <c r="F995" s="58">
        <v>1967443</v>
      </c>
      <c r="G995" s="59">
        <v>2111120</v>
      </c>
      <c r="H995" s="59">
        <v>234027</v>
      </c>
      <c r="I995" s="60">
        <v>0</v>
      </c>
      <c r="J995" s="58">
        <v>-377704</v>
      </c>
      <c r="K995" s="62">
        <v>23681</v>
      </c>
      <c r="L995" s="61"/>
      <c r="M995" s="61"/>
      <c r="N995" s="61"/>
      <c r="O995" s="61"/>
      <c r="P995" s="62">
        <v>40694</v>
      </c>
      <c r="Q995" s="61"/>
      <c r="R995" s="61"/>
      <c r="S995" s="61"/>
      <c r="T995" s="61"/>
      <c r="U995" s="61"/>
      <c r="V995" s="61"/>
      <c r="W995" s="62">
        <v>166438</v>
      </c>
      <c r="X995" s="61"/>
      <c r="Y995" s="61"/>
      <c r="Z995" s="61"/>
      <c r="AA995" s="62">
        <v>1124310</v>
      </c>
      <c r="AB995" s="61"/>
      <c r="AC995" s="61"/>
      <c r="AD995" s="62">
        <v>438939</v>
      </c>
      <c r="AE995" s="61"/>
      <c r="AF995" s="62">
        <v>175729</v>
      </c>
      <c r="AG995" s="61"/>
      <c r="AH995" s="61"/>
      <c r="AI995" s="62">
        <v>141329</v>
      </c>
      <c r="AJ995" s="61"/>
      <c r="AK995" s="61"/>
      <c r="AL995" s="61"/>
      <c r="AM995" s="61"/>
      <c r="AN995" s="61"/>
      <c r="AO995" s="61"/>
      <c r="AP995" s="62">
        <v>11382</v>
      </c>
      <c r="AQ995" s="61"/>
      <c r="AR995" s="62">
        <v>4402</v>
      </c>
      <c r="AS995" s="61"/>
      <c r="AT995" s="61"/>
      <c r="AU995" s="61"/>
      <c r="AV995" s="61"/>
      <c r="AW995" s="61"/>
      <c r="AX995" s="61"/>
      <c r="AY995" s="62">
        <v>37419</v>
      </c>
      <c r="AZ995" s="61"/>
      <c r="BA995" s="62">
        <v>180824</v>
      </c>
      <c r="BB995" s="61"/>
      <c r="BC995" s="61"/>
      <c r="BD995" s="61"/>
      <c r="BE995" s="61"/>
      <c r="BF995" s="61"/>
      <c r="BG995" s="61"/>
      <c r="BH995" s="61"/>
      <c r="BI995" s="61"/>
      <c r="BJ995" s="61"/>
      <c r="BK995" s="61"/>
      <c r="BL995" s="61"/>
      <c r="BM995" s="61"/>
      <c r="BN995" s="61"/>
      <c r="BO995" s="62">
        <v>-377704</v>
      </c>
    </row>
    <row r="996" spans="1:67" x14ac:dyDescent="0.2">
      <c r="A996" s="57" t="s">
        <v>24</v>
      </c>
      <c r="B996" s="56" t="s">
        <v>24</v>
      </c>
      <c r="C996" s="56" t="s">
        <v>427</v>
      </c>
      <c r="D996" s="56">
        <v>1995</v>
      </c>
      <c r="E996" s="58">
        <v>2428944</v>
      </c>
      <c r="F996" s="58">
        <v>2044553</v>
      </c>
      <c r="G996" s="59">
        <v>2189871</v>
      </c>
      <c r="H996" s="59">
        <v>239073</v>
      </c>
      <c r="I996" s="60">
        <v>0</v>
      </c>
      <c r="J996" s="58">
        <v>-384391</v>
      </c>
      <c r="K996" s="62">
        <v>25117</v>
      </c>
      <c r="L996" s="61"/>
      <c r="M996" s="61"/>
      <c r="N996" s="61"/>
      <c r="O996" s="61"/>
      <c r="P996" s="62">
        <v>42409</v>
      </c>
      <c r="Q996" s="61"/>
      <c r="R996" s="61"/>
      <c r="S996" s="61"/>
      <c r="T996" s="61"/>
      <c r="U996" s="61"/>
      <c r="V996" s="61"/>
      <c r="W996" s="62">
        <v>166438</v>
      </c>
      <c r="X996" s="61"/>
      <c r="Y996" s="61"/>
      <c r="Z996" s="61"/>
      <c r="AA996" s="62">
        <v>1190228</v>
      </c>
      <c r="AB996" s="61"/>
      <c r="AC996" s="61"/>
      <c r="AD996" s="62">
        <v>440904</v>
      </c>
      <c r="AE996" s="61"/>
      <c r="AF996" s="62">
        <v>182103</v>
      </c>
      <c r="AG996" s="61"/>
      <c r="AH996" s="61"/>
      <c r="AI996" s="62">
        <v>142672</v>
      </c>
      <c r="AJ996" s="61"/>
      <c r="AK996" s="61"/>
      <c r="AL996" s="61"/>
      <c r="AM996" s="61"/>
      <c r="AN996" s="61"/>
      <c r="AO996" s="61"/>
      <c r="AP996" s="62">
        <v>11382</v>
      </c>
      <c r="AQ996" s="61"/>
      <c r="AR996" s="62">
        <v>9448</v>
      </c>
      <c r="AS996" s="61"/>
      <c r="AT996" s="61"/>
      <c r="AU996" s="61"/>
      <c r="AV996" s="61"/>
      <c r="AW996" s="61"/>
      <c r="AX996" s="61"/>
      <c r="AY996" s="62">
        <v>37419</v>
      </c>
      <c r="AZ996" s="61"/>
      <c r="BA996" s="62">
        <v>180824</v>
      </c>
      <c r="BB996" s="61"/>
      <c r="BC996" s="61"/>
      <c r="BD996" s="61"/>
      <c r="BE996" s="61"/>
      <c r="BF996" s="61"/>
      <c r="BG996" s="61"/>
      <c r="BH996" s="61"/>
      <c r="BI996" s="61"/>
      <c r="BJ996" s="61"/>
      <c r="BK996" s="61"/>
      <c r="BL996" s="61"/>
      <c r="BM996" s="61"/>
      <c r="BN996" s="61"/>
      <c r="BO996" s="62">
        <v>-384391</v>
      </c>
    </row>
    <row r="997" spans="1:67" x14ac:dyDescent="0.2">
      <c r="A997" s="57" t="s">
        <v>24</v>
      </c>
      <c r="B997" s="56" t="s">
        <v>24</v>
      </c>
      <c r="C997" s="56" t="s">
        <v>427</v>
      </c>
      <c r="D997" s="56">
        <v>1996</v>
      </c>
      <c r="E997" s="58">
        <v>2589028</v>
      </c>
      <c r="F997" s="58">
        <v>2165970</v>
      </c>
      <c r="G997" s="59">
        <v>2349955</v>
      </c>
      <c r="H997" s="59">
        <v>239073</v>
      </c>
      <c r="I997" s="60">
        <v>0</v>
      </c>
      <c r="J997" s="58">
        <v>-423058</v>
      </c>
      <c r="K997" s="62">
        <v>25117</v>
      </c>
      <c r="L997" s="61"/>
      <c r="M997" s="61"/>
      <c r="N997" s="61"/>
      <c r="O997" s="61"/>
      <c r="P997" s="62">
        <v>129716</v>
      </c>
      <c r="Q997" s="61"/>
      <c r="R997" s="61"/>
      <c r="S997" s="61"/>
      <c r="T997" s="61"/>
      <c r="U997" s="61"/>
      <c r="V997" s="61"/>
      <c r="W997" s="62">
        <v>166438</v>
      </c>
      <c r="X997" s="61"/>
      <c r="Y997" s="61"/>
      <c r="Z997" s="61"/>
      <c r="AA997" s="62">
        <v>1260470</v>
      </c>
      <c r="AB997" s="61"/>
      <c r="AC997" s="61"/>
      <c r="AD997" s="62">
        <v>440904</v>
      </c>
      <c r="AE997" s="61"/>
      <c r="AF997" s="62">
        <v>182832</v>
      </c>
      <c r="AG997" s="61"/>
      <c r="AH997" s="61"/>
      <c r="AI997" s="62">
        <v>144478</v>
      </c>
      <c r="AJ997" s="61"/>
      <c r="AK997" s="61"/>
      <c r="AL997" s="61"/>
      <c r="AM997" s="61"/>
      <c r="AN997" s="61"/>
      <c r="AO997" s="61"/>
      <c r="AP997" s="62">
        <v>11382</v>
      </c>
      <c r="AQ997" s="61"/>
      <c r="AR997" s="62">
        <v>9448</v>
      </c>
      <c r="AS997" s="61"/>
      <c r="AT997" s="61"/>
      <c r="AU997" s="61"/>
      <c r="AV997" s="61"/>
      <c r="AW997" s="61"/>
      <c r="AX997" s="61"/>
      <c r="AY997" s="62">
        <v>37419</v>
      </c>
      <c r="AZ997" s="61"/>
      <c r="BA997" s="62">
        <v>180824</v>
      </c>
      <c r="BB997" s="61"/>
      <c r="BC997" s="61"/>
      <c r="BD997" s="61"/>
      <c r="BE997" s="61"/>
      <c r="BF997" s="61"/>
      <c r="BG997" s="61"/>
      <c r="BH997" s="61"/>
      <c r="BI997" s="61"/>
      <c r="BJ997" s="61"/>
      <c r="BK997" s="61"/>
      <c r="BL997" s="61"/>
      <c r="BM997" s="61"/>
      <c r="BN997" s="61"/>
      <c r="BO997" s="62">
        <v>-423058</v>
      </c>
    </row>
    <row r="998" spans="1:67" x14ac:dyDescent="0.2">
      <c r="A998" s="57" t="s">
        <v>24</v>
      </c>
      <c r="B998" s="56" t="s">
        <v>24</v>
      </c>
      <c r="C998" s="56" t="s">
        <v>427</v>
      </c>
      <c r="D998" s="56">
        <v>1997</v>
      </c>
      <c r="E998" s="58">
        <v>2755111</v>
      </c>
      <c r="F998" s="58">
        <v>2332053</v>
      </c>
      <c r="G998" s="59">
        <v>2513063</v>
      </c>
      <c r="H998" s="59">
        <v>242048</v>
      </c>
      <c r="I998" s="60">
        <v>0</v>
      </c>
      <c r="J998" s="58">
        <v>-423058</v>
      </c>
      <c r="K998" s="62">
        <v>25117</v>
      </c>
      <c r="L998" s="61"/>
      <c r="M998" s="61"/>
      <c r="N998" s="61"/>
      <c r="O998" s="61"/>
      <c r="P998" s="62">
        <v>179258</v>
      </c>
      <c r="Q998" s="61"/>
      <c r="R998" s="61"/>
      <c r="S998" s="61"/>
      <c r="T998" s="61"/>
      <c r="U998" s="61"/>
      <c r="V998" s="61"/>
      <c r="W998" s="62">
        <v>169397</v>
      </c>
      <c r="X998" s="61"/>
      <c r="Y998" s="61"/>
      <c r="Z998" s="61"/>
      <c r="AA998" s="62">
        <v>1364444</v>
      </c>
      <c r="AB998" s="61"/>
      <c r="AC998" s="61"/>
      <c r="AD998" s="62">
        <v>440433</v>
      </c>
      <c r="AE998" s="61"/>
      <c r="AF998" s="62">
        <v>186288</v>
      </c>
      <c r="AG998" s="61"/>
      <c r="AH998" s="61"/>
      <c r="AI998" s="62">
        <v>148126</v>
      </c>
      <c r="AJ998" s="61"/>
      <c r="AK998" s="61"/>
      <c r="AL998" s="61"/>
      <c r="AM998" s="61"/>
      <c r="AN998" s="61"/>
      <c r="AO998" s="61"/>
      <c r="AP998" s="62">
        <v>11382</v>
      </c>
      <c r="AQ998" s="61"/>
      <c r="AR998" s="62">
        <v>9448</v>
      </c>
      <c r="AS998" s="61"/>
      <c r="AT998" s="61"/>
      <c r="AU998" s="61"/>
      <c r="AV998" s="61"/>
      <c r="AW998" s="61"/>
      <c r="AX998" s="61"/>
      <c r="AY998" s="62">
        <v>40394</v>
      </c>
      <c r="AZ998" s="61"/>
      <c r="BA998" s="62">
        <v>180824</v>
      </c>
      <c r="BB998" s="61"/>
      <c r="BC998" s="61"/>
      <c r="BD998" s="61"/>
      <c r="BE998" s="61"/>
      <c r="BF998" s="61"/>
      <c r="BG998" s="61"/>
      <c r="BH998" s="61"/>
      <c r="BI998" s="61"/>
      <c r="BJ998" s="61"/>
      <c r="BK998" s="61"/>
      <c r="BL998" s="61"/>
      <c r="BM998" s="61"/>
      <c r="BN998" s="61"/>
      <c r="BO998" s="62">
        <v>-423058</v>
      </c>
    </row>
    <row r="999" spans="1:67" x14ac:dyDescent="0.2">
      <c r="A999" s="57" t="s">
        <v>24</v>
      </c>
      <c r="B999" s="56" t="s">
        <v>24</v>
      </c>
      <c r="C999" s="56" t="s">
        <v>427</v>
      </c>
      <c r="D999" s="56">
        <v>1998</v>
      </c>
      <c r="E999" s="58">
        <v>2910608</v>
      </c>
      <c r="F999" s="58">
        <v>2487550</v>
      </c>
      <c r="G999" s="59">
        <v>2666408</v>
      </c>
      <c r="H999" s="59">
        <v>244200</v>
      </c>
      <c r="I999" s="60">
        <v>0</v>
      </c>
      <c r="J999" s="58">
        <v>-423058</v>
      </c>
      <c r="K999" s="62">
        <v>25117</v>
      </c>
      <c r="L999" s="61"/>
      <c r="M999" s="61"/>
      <c r="N999" s="61"/>
      <c r="O999" s="61"/>
      <c r="P999" s="62">
        <v>180668</v>
      </c>
      <c r="Q999" s="61"/>
      <c r="R999" s="61"/>
      <c r="S999" s="61"/>
      <c r="T999" s="61"/>
      <c r="U999" s="61"/>
      <c r="V999" s="61"/>
      <c r="W999" s="62">
        <v>170317</v>
      </c>
      <c r="X999" s="61"/>
      <c r="Y999" s="61"/>
      <c r="Z999" s="61"/>
      <c r="AA999" s="62">
        <v>1510566</v>
      </c>
      <c r="AB999" s="61"/>
      <c r="AC999" s="61"/>
      <c r="AD999" s="62">
        <v>440657</v>
      </c>
      <c r="AE999" s="61"/>
      <c r="AF999" s="62">
        <v>190171</v>
      </c>
      <c r="AG999" s="61"/>
      <c r="AH999" s="61"/>
      <c r="AI999" s="62">
        <v>148912</v>
      </c>
      <c r="AJ999" s="61"/>
      <c r="AK999" s="61"/>
      <c r="AL999" s="61"/>
      <c r="AM999" s="61"/>
      <c r="AN999" s="61"/>
      <c r="AO999" s="61"/>
      <c r="AP999" s="62">
        <v>12645</v>
      </c>
      <c r="AQ999" s="61"/>
      <c r="AR999" s="62">
        <v>9448</v>
      </c>
      <c r="AS999" s="61"/>
      <c r="AT999" s="61"/>
      <c r="AU999" s="61"/>
      <c r="AV999" s="61"/>
      <c r="AW999" s="61"/>
      <c r="AX999" s="61"/>
      <c r="AY999" s="62">
        <v>41283</v>
      </c>
      <c r="AZ999" s="61"/>
      <c r="BA999" s="62">
        <v>180824</v>
      </c>
      <c r="BB999" s="61"/>
      <c r="BC999" s="61"/>
      <c r="BD999" s="61"/>
      <c r="BE999" s="61"/>
      <c r="BF999" s="61"/>
      <c r="BG999" s="61"/>
      <c r="BH999" s="61"/>
      <c r="BI999" s="61"/>
      <c r="BJ999" s="61"/>
      <c r="BK999" s="61"/>
      <c r="BL999" s="61"/>
      <c r="BM999" s="61"/>
      <c r="BN999" s="61"/>
      <c r="BO999" s="62">
        <v>-423058</v>
      </c>
    </row>
    <row r="1000" spans="1:67" x14ac:dyDescent="0.2">
      <c r="A1000" s="57" t="s">
        <v>24</v>
      </c>
      <c r="B1000" s="56" t="s">
        <v>24</v>
      </c>
      <c r="C1000" s="56" t="s">
        <v>24</v>
      </c>
      <c r="D1000" s="56">
        <v>2002</v>
      </c>
      <c r="E1000" s="58">
        <v>128247380</v>
      </c>
      <c r="F1000" s="58">
        <v>126263564</v>
      </c>
      <c r="G1000" s="59">
        <v>119646100</v>
      </c>
      <c r="H1000" s="59">
        <v>8601280</v>
      </c>
      <c r="I1000" s="60">
        <v>0</v>
      </c>
      <c r="J1000" s="58">
        <v>-1983816</v>
      </c>
      <c r="K1000" s="61"/>
      <c r="L1000" s="62">
        <v>747221</v>
      </c>
      <c r="M1000" s="61"/>
      <c r="N1000" s="61">
        <v>0</v>
      </c>
      <c r="O1000" s="62">
        <v>8087624</v>
      </c>
      <c r="P1000" s="61"/>
      <c r="Q1000" s="61"/>
      <c r="R1000" s="61"/>
      <c r="S1000" s="61">
        <v>0</v>
      </c>
      <c r="T1000" s="61">
        <v>0</v>
      </c>
      <c r="U1000" s="61"/>
      <c r="V1000" s="62">
        <v>12707869</v>
      </c>
      <c r="W1000" s="61"/>
      <c r="X1000" s="61">
        <v>0</v>
      </c>
      <c r="Y1000" s="62">
        <v>8213387</v>
      </c>
      <c r="Z1000" s="62">
        <v>30842110</v>
      </c>
      <c r="AA1000" s="61"/>
      <c r="AB1000" s="62">
        <v>13454972</v>
      </c>
      <c r="AC1000" s="62">
        <v>12689067</v>
      </c>
      <c r="AD1000" s="61"/>
      <c r="AE1000" s="62">
        <v>18521378</v>
      </c>
      <c r="AF1000" s="61"/>
      <c r="AG1000" s="62">
        <v>6967956</v>
      </c>
      <c r="AH1000" s="62">
        <v>7414516</v>
      </c>
      <c r="AI1000" s="61"/>
      <c r="AJ1000" s="61">
        <v>0</v>
      </c>
      <c r="AK1000" s="61">
        <v>0</v>
      </c>
      <c r="AL1000" s="61">
        <v>0</v>
      </c>
      <c r="AM1000" s="61">
        <v>0</v>
      </c>
      <c r="AN1000" s="61">
        <v>0</v>
      </c>
      <c r="AO1000" s="61">
        <v>0</v>
      </c>
      <c r="AP1000" s="61"/>
      <c r="AQ1000" s="61">
        <v>0</v>
      </c>
      <c r="AR1000" s="61"/>
      <c r="AS1000" s="62">
        <v>105019</v>
      </c>
      <c r="AT1000" s="62">
        <v>1339089</v>
      </c>
      <c r="AU1000" s="62">
        <v>2866846</v>
      </c>
      <c r="AV1000" s="61"/>
      <c r="AW1000" s="62">
        <v>60660</v>
      </c>
      <c r="AX1000" s="62">
        <v>840168</v>
      </c>
      <c r="AY1000" s="61"/>
      <c r="AZ1000" s="61">
        <v>0</v>
      </c>
      <c r="BA1000" s="61"/>
      <c r="BB1000" s="61">
        <v>0</v>
      </c>
      <c r="BC1000" s="62">
        <v>2145466</v>
      </c>
      <c r="BD1000" s="61">
        <v>0</v>
      </c>
      <c r="BE1000" s="61"/>
      <c r="BF1000" s="61">
        <v>0</v>
      </c>
      <c r="BG1000" s="61"/>
      <c r="BH1000" s="61">
        <v>0</v>
      </c>
      <c r="BI1000" s="61"/>
      <c r="BJ1000" s="62">
        <v>1244032</v>
      </c>
      <c r="BK1000" s="61"/>
      <c r="BL1000" s="61">
        <v>0</v>
      </c>
      <c r="BM1000" s="61">
        <v>0</v>
      </c>
      <c r="BN1000" s="62">
        <v>-1983816</v>
      </c>
      <c r="BO1000" s="61"/>
    </row>
    <row r="1001" spans="1:67" x14ac:dyDescent="0.2">
      <c r="A1001" s="57" t="s">
        <v>24</v>
      </c>
      <c r="B1001" s="56" t="s">
        <v>24</v>
      </c>
      <c r="C1001" s="56" t="s">
        <v>24</v>
      </c>
      <c r="D1001" s="56">
        <v>2003</v>
      </c>
      <c r="E1001" s="58">
        <v>133134053</v>
      </c>
      <c r="F1001" s="58">
        <v>130489356</v>
      </c>
      <c r="G1001" s="59">
        <v>124139022</v>
      </c>
      <c r="H1001" s="59">
        <v>8995031</v>
      </c>
      <c r="I1001" s="60">
        <v>0</v>
      </c>
      <c r="J1001" s="58">
        <v>-2644697</v>
      </c>
      <c r="K1001" s="61"/>
      <c r="L1001" s="62">
        <v>751571</v>
      </c>
      <c r="M1001" s="61"/>
      <c r="N1001" s="61">
        <v>0</v>
      </c>
      <c r="O1001" s="62">
        <v>8422569</v>
      </c>
      <c r="P1001" s="61"/>
      <c r="Q1001" s="61"/>
      <c r="R1001" s="61"/>
      <c r="S1001" s="61">
        <v>0</v>
      </c>
      <c r="T1001" s="61">
        <v>0</v>
      </c>
      <c r="U1001" s="61"/>
      <c r="V1001" s="62">
        <v>13212253</v>
      </c>
      <c r="W1001" s="61"/>
      <c r="X1001" s="61">
        <v>0</v>
      </c>
      <c r="Y1001" s="62">
        <v>8723075</v>
      </c>
      <c r="Z1001" s="62">
        <v>31526264</v>
      </c>
      <c r="AA1001" s="61"/>
      <c r="AB1001" s="62">
        <v>14145049</v>
      </c>
      <c r="AC1001" s="62">
        <v>13413646</v>
      </c>
      <c r="AD1001" s="61"/>
      <c r="AE1001" s="62">
        <v>19135516</v>
      </c>
      <c r="AF1001" s="61"/>
      <c r="AG1001" s="62">
        <v>7239738</v>
      </c>
      <c r="AH1001" s="62">
        <v>7569341</v>
      </c>
      <c r="AI1001" s="61"/>
      <c r="AJ1001" s="61">
        <v>0</v>
      </c>
      <c r="AK1001" s="61">
        <v>0</v>
      </c>
      <c r="AL1001" s="61">
        <v>0</v>
      </c>
      <c r="AM1001" s="61">
        <v>0</v>
      </c>
      <c r="AN1001" s="61">
        <v>0</v>
      </c>
      <c r="AO1001" s="61">
        <v>0</v>
      </c>
      <c r="AP1001" s="61"/>
      <c r="AQ1001" s="61">
        <v>0</v>
      </c>
      <c r="AR1001" s="61"/>
      <c r="AS1001" s="61">
        <v>0</v>
      </c>
      <c r="AT1001" s="62">
        <v>1472895</v>
      </c>
      <c r="AU1001" s="61">
        <v>0</v>
      </c>
      <c r="AV1001" s="61"/>
      <c r="AW1001" s="62">
        <v>60660</v>
      </c>
      <c r="AX1001" s="62">
        <v>969518</v>
      </c>
      <c r="AY1001" s="61"/>
      <c r="AZ1001" s="61">
        <v>0</v>
      </c>
      <c r="BA1001" s="61"/>
      <c r="BB1001" s="61">
        <v>0</v>
      </c>
      <c r="BC1001" s="62">
        <v>5247926</v>
      </c>
      <c r="BD1001" s="61">
        <v>0</v>
      </c>
      <c r="BE1001" s="61"/>
      <c r="BF1001" s="61">
        <v>0</v>
      </c>
      <c r="BG1001" s="61"/>
      <c r="BH1001" s="61">
        <v>0</v>
      </c>
      <c r="BI1001" s="61"/>
      <c r="BJ1001" s="62">
        <v>1244032</v>
      </c>
      <c r="BK1001" s="61"/>
      <c r="BL1001" s="61">
        <v>0</v>
      </c>
      <c r="BM1001" s="61">
        <v>0</v>
      </c>
      <c r="BN1001" s="62">
        <v>-2644697</v>
      </c>
      <c r="BO1001" s="61"/>
    </row>
    <row r="1002" spans="1:67" x14ac:dyDescent="0.2">
      <c r="A1002" s="57" t="s">
        <v>24</v>
      </c>
      <c r="B1002" s="56" t="s">
        <v>24</v>
      </c>
      <c r="C1002" s="56" t="s">
        <v>24</v>
      </c>
      <c r="D1002" s="56">
        <v>2004</v>
      </c>
      <c r="E1002" s="58">
        <v>136280004</v>
      </c>
      <c r="F1002" s="58">
        <v>132686873</v>
      </c>
      <c r="G1002" s="59">
        <v>127455415</v>
      </c>
      <c r="H1002" s="59">
        <v>8824589</v>
      </c>
      <c r="I1002" s="60">
        <v>0</v>
      </c>
      <c r="J1002" s="58">
        <v>-3593131</v>
      </c>
      <c r="K1002" s="61"/>
      <c r="L1002" s="62">
        <v>751571</v>
      </c>
      <c r="M1002" s="61"/>
      <c r="N1002" s="61">
        <v>0</v>
      </c>
      <c r="O1002" s="62">
        <v>8437572</v>
      </c>
      <c r="P1002" s="61"/>
      <c r="Q1002" s="61"/>
      <c r="R1002" s="61"/>
      <c r="S1002" s="61">
        <v>0</v>
      </c>
      <c r="T1002" s="61">
        <v>0</v>
      </c>
      <c r="U1002" s="61"/>
      <c r="V1002" s="62">
        <v>13470630</v>
      </c>
      <c r="W1002" s="61"/>
      <c r="X1002" s="61">
        <v>0</v>
      </c>
      <c r="Y1002" s="62">
        <v>9053772</v>
      </c>
      <c r="Z1002" s="62">
        <v>32062979</v>
      </c>
      <c r="AA1002" s="61"/>
      <c r="AB1002" s="62">
        <v>14646633</v>
      </c>
      <c r="AC1002" s="62">
        <v>13930990</v>
      </c>
      <c r="AD1002" s="61"/>
      <c r="AE1002" s="62">
        <v>19726172</v>
      </c>
      <c r="AF1002" s="61"/>
      <c r="AG1002" s="62">
        <v>7591672</v>
      </c>
      <c r="AH1002" s="62">
        <v>7783424</v>
      </c>
      <c r="AI1002" s="61"/>
      <c r="AJ1002" s="61">
        <v>0</v>
      </c>
      <c r="AK1002" s="61">
        <v>0</v>
      </c>
      <c r="AL1002" s="61">
        <v>0</v>
      </c>
      <c r="AM1002" s="61">
        <v>0</v>
      </c>
      <c r="AN1002" s="61">
        <v>0</v>
      </c>
      <c r="AO1002" s="61">
        <v>0</v>
      </c>
      <c r="AP1002" s="61"/>
      <c r="AQ1002" s="61">
        <v>0</v>
      </c>
      <c r="AR1002" s="61"/>
      <c r="AS1002" s="61">
        <v>0</v>
      </c>
      <c r="AT1002" s="62">
        <v>1472895</v>
      </c>
      <c r="AU1002" s="62">
        <v>2872774</v>
      </c>
      <c r="AV1002" s="61"/>
      <c r="AW1002" s="62">
        <v>60660</v>
      </c>
      <c r="AX1002" s="62">
        <v>987363</v>
      </c>
      <c r="AY1002" s="61"/>
      <c r="AZ1002" s="61">
        <v>0</v>
      </c>
      <c r="BA1002" s="61"/>
      <c r="BB1002" s="61">
        <v>0</v>
      </c>
      <c r="BC1002" s="62">
        <v>2185674</v>
      </c>
      <c r="BD1002" s="61">
        <v>0</v>
      </c>
      <c r="BE1002" s="61"/>
      <c r="BF1002" s="61">
        <v>0</v>
      </c>
      <c r="BG1002" s="61"/>
      <c r="BH1002" s="61">
        <v>0</v>
      </c>
      <c r="BI1002" s="61"/>
      <c r="BJ1002" s="62">
        <v>1245223</v>
      </c>
      <c r="BK1002" s="61"/>
      <c r="BL1002" s="61">
        <v>0</v>
      </c>
      <c r="BM1002" s="61">
        <v>0</v>
      </c>
      <c r="BN1002" s="62">
        <v>-3593131</v>
      </c>
      <c r="BO1002" s="61"/>
    </row>
    <row r="1003" spans="1:67" x14ac:dyDescent="0.2">
      <c r="A1003" s="57" t="s">
        <v>24</v>
      </c>
      <c r="B1003" s="56" t="s">
        <v>24</v>
      </c>
      <c r="C1003" s="56" t="s">
        <v>24</v>
      </c>
      <c r="D1003" s="56">
        <v>2005</v>
      </c>
      <c r="E1003" s="58">
        <v>141467040</v>
      </c>
      <c r="F1003" s="58">
        <v>136159211</v>
      </c>
      <c r="G1003" s="59">
        <v>132352939</v>
      </c>
      <c r="H1003" s="59">
        <v>9114101</v>
      </c>
      <c r="I1003" s="60">
        <v>0</v>
      </c>
      <c r="J1003" s="58">
        <v>-5307829</v>
      </c>
      <c r="K1003" s="61"/>
      <c r="L1003" s="62">
        <v>751571</v>
      </c>
      <c r="M1003" s="61"/>
      <c r="N1003" s="61">
        <v>0</v>
      </c>
      <c r="O1003" s="62">
        <v>8538969</v>
      </c>
      <c r="P1003" s="61"/>
      <c r="Q1003" s="61"/>
      <c r="R1003" s="61"/>
      <c r="S1003" s="61">
        <v>0</v>
      </c>
      <c r="T1003" s="61">
        <v>0</v>
      </c>
      <c r="U1003" s="61"/>
      <c r="V1003" s="62">
        <v>13494432</v>
      </c>
      <c r="W1003" s="61"/>
      <c r="X1003" s="61">
        <v>0</v>
      </c>
      <c r="Y1003" s="62">
        <v>9758609</v>
      </c>
      <c r="Z1003" s="62">
        <v>33102115</v>
      </c>
      <c r="AA1003" s="61"/>
      <c r="AB1003" s="62">
        <v>15584119</v>
      </c>
      <c r="AC1003" s="62">
        <v>14879491</v>
      </c>
      <c r="AD1003" s="61"/>
      <c r="AE1003" s="62">
        <v>20387201</v>
      </c>
      <c r="AF1003" s="61"/>
      <c r="AG1003" s="62">
        <v>7897360</v>
      </c>
      <c r="AH1003" s="62">
        <v>7959072</v>
      </c>
      <c r="AI1003" s="61"/>
      <c r="AJ1003" s="61">
        <v>0</v>
      </c>
      <c r="AK1003" s="61">
        <v>0</v>
      </c>
      <c r="AL1003" s="61">
        <v>0</v>
      </c>
      <c r="AM1003" s="61">
        <v>0</v>
      </c>
      <c r="AN1003" s="61">
        <v>0</v>
      </c>
      <c r="AO1003" s="61">
        <v>0</v>
      </c>
      <c r="AP1003" s="61"/>
      <c r="AQ1003" s="61">
        <v>0</v>
      </c>
      <c r="AR1003" s="61"/>
      <c r="AS1003" s="61">
        <v>0</v>
      </c>
      <c r="AT1003" s="62">
        <v>1500808</v>
      </c>
      <c r="AU1003" s="62">
        <v>3082231</v>
      </c>
      <c r="AV1003" s="61"/>
      <c r="AW1003" s="62">
        <v>60660</v>
      </c>
      <c r="AX1003" s="62">
        <v>1039505</v>
      </c>
      <c r="AY1003" s="61"/>
      <c r="AZ1003" s="61">
        <v>0</v>
      </c>
      <c r="BA1003" s="61"/>
      <c r="BB1003" s="61">
        <v>0</v>
      </c>
      <c r="BC1003" s="62">
        <v>2185674</v>
      </c>
      <c r="BD1003" s="61">
        <v>0</v>
      </c>
      <c r="BE1003" s="61"/>
      <c r="BF1003" s="61">
        <v>0</v>
      </c>
      <c r="BG1003" s="61"/>
      <c r="BH1003" s="61">
        <v>0</v>
      </c>
      <c r="BI1003" s="61"/>
      <c r="BJ1003" s="62">
        <v>1245223</v>
      </c>
      <c r="BK1003" s="61"/>
      <c r="BL1003" s="61">
        <v>0</v>
      </c>
      <c r="BM1003" s="61">
        <v>0</v>
      </c>
      <c r="BN1003" s="62">
        <v>-5307829</v>
      </c>
      <c r="BO1003" s="61"/>
    </row>
    <row r="1004" spans="1:67" x14ac:dyDescent="0.2">
      <c r="A1004" s="57" t="s">
        <v>24</v>
      </c>
      <c r="B1004" s="56" t="s">
        <v>24</v>
      </c>
      <c r="C1004" s="56" t="s">
        <v>24</v>
      </c>
      <c r="D1004" s="56">
        <v>2006</v>
      </c>
      <c r="E1004" s="58">
        <v>147475718</v>
      </c>
      <c r="F1004" s="58">
        <v>140801839</v>
      </c>
      <c r="G1004" s="59">
        <v>137995702</v>
      </c>
      <c r="H1004" s="59">
        <v>9480016</v>
      </c>
      <c r="I1004" s="60">
        <v>0</v>
      </c>
      <c r="J1004" s="58">
        <v>-6673879</v>
      </c>
      <c r="K1004" s="61"/>
      <c r="L1004" s="62">
        <v>753431</v>
      </c>
      <c r="M1004" s="61"/>
      <c r="N1004" s="61">
        <v>0</v>
      </c>
      <c r="O1004" s="62">
        <v>8696957</v>
      </c>
      <c r="P1004" s="61"/>
      <c r="Q1004" s="61"/>
      <c r="R1004" s="61"/>
      <c r="S1004" s="61">
        <v>0</v>
      </c>
      <c r="T1004" s="61">
        <v>0</v>
      </c>
      <c r="U1004" s="61"/>
      <c r="V1004" s="62">
        <v>13527633</v>
      </c>
      <c r="W1004" s="61"/>
      <c r="X1004" s="61">
        <v>0</v>
      </c>
      <c r="Y1004" s="62">
        <v>10369790</v>
      </c>
      <c r="Z1004" s="62">
        <v>34336399</v>
      </c>
      <c r="AA1004" s="61"/>
      <c r="AB1004" s="61">
        <v>0</v>
      </c>
      <c r="AC1004" s="62">
        <v>32650116</v>
      </c>
      <c r="AD1004" s="61"/>
      <c r="AE1004" s="62">
        <v>21317717</v>
      </c>
      <c r="AF1004" s="61"/>
      <c r="AG1004" s="62">
        <v>8248066</v>
      </c>
      <c r="AH1004" s="62">
        <v>8095593</v>
      </c>
      <c r="AI1004" s="61"/>
      <c r="AJ1004" s="61">
        <v>0</v>
      </c>
      <c r="AK1004" s="61">
        <v>0</v>
      </c>
      <c r="AL1004" s="61">
        <v>0</v>
      </c>
      <c r="AM1004" s="61">
        <v>0</v>
      </c>
      <c r="AN1004" s="61">
        <v>0</v>
      </c>
      <c r="AO1004" s="61">
        <v>0</v>
      </c>
      <c r="AP1004" s="61"/>
      <c r="AQ1004" s="61">
        <v>0</v>
      </c>
      <c r="AR1004" s="61"/>
      <c r="AS1004" s="61">
        <v>0</v>
      </c>
      <c r="AT1004" s="62">
        <v>1500808</v>
      </c>
      <c r="AU1004" s="62">
        <v>3367972</v>
      </c>
      <c r="AV1004" s="61"/>
      <c r="AW1004" s="61">
        <v>0</v>
      </c>
      <c r="AX1004" s="62">
        <v>1180339</v>
      </c>
      <c r="AY1004" s="61"/>
      <c r="AZ1004" s="61">
        <v>0</v>
      </c>
      <c r="BA1004" s="61"/>
      <c r="BB1004" s="61">
        <v>0</v>
      </c>
      <c r="BC1004" s="62">
        <v>2185674</v>
      </c>
      <c r="BD1004" s="61">
        <v>0</v>
      </c>
      <c r="BE1004" s="61"/>
      <c r="BF1004" s="61">
        <v>0</v>
      </c>
      <c r="BG1004" s="61"/>
      <c r="BH1004" s="61">
        <v>0</v>
      </c>
      <c r="BI1004" s="61"/>
      <c r="BJ1004" s="62">
        <v>1245223</v>
      </c>
      <c r="BK1004" s="61"/>
      <c r="BL1004" s="61">
        <v>0</v>
      </c>
      <c r="BM1004" s="61">
        <v>0</v>
      </c>
      <c r="BN1004" s="62">
        <v>-6673879</v>
      </c>
      <c r="BO1004" s="61"/>
    </row>
    <row r="1005" spans="1:67" x14ac:dyDescent="0.2">
      <c r="A1005" s="57" t="s">
        <v>24</v>
      </c>
      <c r="B1005" s="56" t="s">
        <v>24</v>
      </c>
      <c r="C1005" s="56" t="s">
        <v>24</v>
      </c>
      <c r="D1005" s="56">
        <v>2007</v>
      </c>
      <c r="E1005" s="58">
        <v>153634079</v>
      </c>
      <c r="F1005" s="58">
        <v>145556932</v>
      </c>
      <c r="G1005" s="59">
        <v>144101537</v>
      </c>
      <c r="H1005" s="59">
        <v>9532542</v>
      </c>
      <c r="I1005" s="60">
        <v>0</v>
      </c>
      <c r="J1005" s="58">
        <v>-8077147</v>
      </c>
      <c r="K1005" s="61"/>
      <c r="L1005" s="62">
        <v>753431</v>
      </c>
      <c r="M1005" s="61"/>
      <c r="N1005" s="61">
        <v>0</v>
      </c>
      <c r="O1005" s="62">
        <v>8961732</v>
      </c>
      <c r="P1005" s="61"/>
      <c r="Q1005" s="61"/>
      <c r="R1005" s="61"/>
      <c r="S1005" s="61">
        <v>0</v>
      </c>
      <c r="T1005" s="61">
        <v>0</v>
      </c>
      <c r="U1005" s="61"/>
      <c r="V1005" s="62">
        <v>13830907</v>
      </c>
      <c r="W1005" s="61"/>
      <c r="X1005" s="61">
        <v>0</v>
      </c>
      <c r="Y1005" s="62">
        <v>11276252</v>
      </c>
      <c r="Z1005" s="62">
        <v>36102548</v>
      </c>
      <c r="AA1005" s="61"/>
      <c r="AB1005" s="61">
        <v>0</v>
      </c>
      <c r="AC1005" s="62">
        <v>34006161</v>
      </c>
      <c r="AD1005" s="61"/>
      <c r="AE1005" s="62">
        <v>22257110</v>
      </c>
      <c r="AF1005" s="61"/>
      <c r="AG1005" s="62">
        <v>8589688</v>
      </c>
      <c r="AH1005" s="62">
        <v>8323708</v>
      </c>
      <c r="AI1005" s="61"/>
      <c r="AJ1005" s="61">
        <v>0</v>
      </c>
      <c r="AK1005" s="61">
        <v>0</v>
      </c>
      <c r="AL1005" s="61">
        <v>0</v>
      </c>
      <c r="AM1005" s="61">
        <v>0</v>
      </c>
      <c r="AN1005" s="61">
        <v>0</v>
      </c>
      <c r="AO1005" s="61">
        <v>0</v>
      </c>
      <c r="AP1005" s="61"/>
      <c r="AQ1005" s="61">
        <v>0</v>
      </c>
      <c r="AR1005" s="61"/>
      <c r="AS1005" s="61">
        <v>0</v>
      </c>
      <c r="AT1005" s="62">
        <v>1500808</v>
      </c>
      <c r="AU1005" s="62">
        <v>3332294</v>
      </c>
      <c r="AV1005" s="61"/>
      <c r="AW1005" s="61">
        <v>0</v>
      </c>
      <c r="AX1005" s="62">
        <v>1268543</v>
      </c>
      <c r="AY1005" s="61"/>
      <c r="AZ1005" s="61">
        <v>0</v>
      </c>
      <c r="BA1005" s="61"/>
      <c r="BB1005" s="61">
        <v>0</v>
      </c>
      <c r="BC1005" s="62">
        <v>2185674</v>
      </c>
      <c r="BD1005" s="61">
        <v>0</v>
      </c>
      <c r="BE1005" s="61"/>
      <c r="BF1005" s="61">
        <v>0</v>
      </c>
      <c r="BG1005" s="61"/>
      <c r="BH1005" s="61">
        <v>0</v>
      </c>
      <c r="BI1005" s="61"/>
      <c r="BJ1005" s="62">
        <v>1245223</v>
      </c>
      <c r="BK1005" s="61"/>
      <c r="BL1005" s="61">
        <v>0</v>
      </c>
      <c r="BM1005" s="61">
        <v>0</v>
      </c>
      <c r="BN1005" s="62">
        <v>-8077147</v>
      </c>
      <c r="BO1005" s="61"/>
    </row>
    <row r="1006" spans="1:67" x14ac:dyDescent="0.2">
      <c r="A1006" s="57" t="s">
        <v>24</v>
      </c>
      <c r="B1006" s="56" t="s">
        <v>24</v>
      </c>
      <c r="C1006" s="56" t="s">
        <v>24</v>
      </c>
      <c r="D1006" s="56">
        <v>2008</v>
      </c>
      <c r="E1006" s="58">
        <v>165582435</v>
      </c>
      <c r="F1006" s="58">
        <v>154118983</v>
      </c>
      <c r="G1006" s="59">
        <v>154917888</v>
      </c>
      <c r="H1006" s="59">
        <v>10664547</v>
      </c>
      <c r="I1006" s="60">
        <v>0</v>
      </c>
      <c r="J1006" s="58">
        <v>-11463452</v>
      </c>
      <c r="K1006" s="61"/>
      <c r="L1006" s="62">
        <v>890772</v>
      </c>
      <c r="M1006" s="61"/>
      <c r="N1006" s="61">
        <v>0</v>
      </c>
      <c r="O1006" s="62">
        <v>9396597</v>
      </c>
      <c r="P1006" s="61"/>
      <c r="Q1006" s="61"/>
      <c r="R1006" s="61"/>
      <c r="S1006" s="61">
        <v>0</v>
      </c>
      <c r="T1006" s="61">
        <v>0</v>
      </c>
      <c r="U1006" s="61"/>
      <c r="V1006" s="62">
        <v>15648868</v>
      </c>
      <c r="W1006" s="61"/>
      <c r="X1006" s="61">
        <v>0</v>
      </c>
      <c r="Y1006" s="62">
        <v>13306986</v>
      </c>
      <c r="Z1006" s="62">
        <v>38250712</v>
      </c>
      <c r="AA1006" s="61"/>
      <c r="AB1006" s="61">
        <v>0</v>
      </c>
      <c r="AC1006" s="62">
        <v>35746469</v>
      </c>
      <c r="AD1006" s="61"/>
      <c r="AE1006" s="62">
        <v>23847743</v>
      </c>
      <c r="AF1006" s="61"/>
      <c r="AG1006" s="62">
        <v>9088230</v>
      </c>
      <c r="AH1006" s="62">
        <v>8741511</v>
      </c>
      <c r="AI1006" s="61"/>
      <c r="AJ1006" s="61">
        <v>0</v>
      </c>
      <c r="AK1006" s="61">
        <v>0</v>
      </c>
      <c r="AL1006" s="61">
        <v>0</v>
      </c>
      <c r="AM1006" s="61">
        <v>0</v>
      </c>
      <c r="AN1006" s="61">
        <v>0</v>
      </c>
      <c r="AO1006" s="61">
        <v>0</v>
      </c>
      <c r="AP1006" s="61"/>
      <c r="AQ1006" s="62">
        <v>44315</v>
      </c>
      <c r="AR1006" s="61"/>
      <c r="AS1006" s="61">
        <v>0</v>
      </c>
      <c r="AT1006" s="62">
        <v>1530884</v>
      </c>
      <c r="AU1006" s="62">
        <v>4056282</v>
      </c>
      <c r="AV1006" s="61"/>
      <c r="AW1006" s="61">
        <v>0</v>
      </c>
      <c r="AX1006" s="62">
        <v>1552717</v>
      </c>
      <c r="AY1006" s="61"/>
      <c r="AZ1006" s="61">
        <v>0</v>
      </c>
      <c r="BA1006" s="61"/>
      <c r="BB1006" s="61">
        <v>0</v>
      </c>
      <c r="BC1006" s="62">
        <v>2193009</v>
      </c>
      <c r="BD1006" s="61">
        <v>0</v>
      </c>
      <c r="BE1006" s="61"/>
      <c r="BF1006" s="61">
        <v>0</v>
      </c>
      <c r="BG1006" s="61"/>
      <c r="BH1006" s="61">
        <v>0</v>
      </c>
      <c r="BI1006" s="61"/>
      <c r="BJ1006" s="62">
        <v>1245223</v>
      </c>
      <c r="BK1006" s="61"/>
      <c r="BL1006" s="62">
        <v>42117</v>
      </c>
      <c r="BM1006" s="61">
        <v>0</v>
      </c>
      <c r="BN1006" s="62">
        <v>-11463452</v>
      </c>
      <c r="BO1006" s="61"/>
    </row>
    <row r="1007" spans="1:67" x14ac:dyDescent="0.2">
      <c r="A1007" s="57" t="s">
        <v>24</v>
      </c>
      <c r="B1007" s="56" t="s">
        <v>24</v>
      </c>
      <c r="C1007" s="56" t="s">
        <v>24</v>
      </c>
      <c r="D1007" s="56">
        <v>2009</v>
      </c>
      <c r="E1007" s="58">
        <v>174056196</v>
      </c>
      <c r="F1007" s="58">
        <v>161804532</v>
      </c>
      <c r="G1007" s="59">
        <v>162192737</v>
      </c>
      <c r="H1007" s="59">
        <v>11863459</v>
      </c>
      <c r="I1007" s="60">
        <v>0</v>
      </c>
      <c r="J1007" s="58">
        <v>-12251664</v>
      </c>
      <c r="K1007" s="61"/>
      <c r="L1007" s="62">
        <v>890958</v>
      </c>
      <c r="M1007" s="61"/>
      <c r="N1007" s="61">
        <v>0</v>
      </c>
      <c r="O1007" s="62">
        <v>9636766</v>
      </c>
      <c r="P1007" s="61"/>
      <c r="Q1007" s="61"/>
      <c r="R1007" s="61"/>
      <c r="S1007" s="61">
        <v>0</v>
      </c>
      <c r="T1007" s="61">
        <v>0</v>
      </c>
      <c r="U1007" s="61"/>
      <c r="V1007" s="62">
        <v>16086489</v>
      </c>
      <c r="W1007" s="61"/>
      <c r="X1007" s="61">
        <v>0</v>
      </c>
      <c r="Y1007" s="62">
        <v>15311139</v>
      </c>
      <c r="Z1007" s="62">
        <v>39646169</v>
      </c>
      <c r="AA1007" s="61"/>
      <c r="AB1007" s="61">
        <v>0</v>
      </c>
      <c r="AC1007" s="62">
        <v>37448228</v>
      </c>
      <c r="AD1007" s="61"/>
      <c r="AE1007" s="62">
        <v>24951584</v>
      </c>
      <c r="AF1007" s="61"/>
      <c r="AG1007" s="62">
        <v>9441545</v>
      </c>
      <c r="AH1007" s="62">
        <v>8779859</v>
      </c>
      <c r="AI1007" s="61"/>
      <c r="AJ1007" s="61">
        <v>0</v>
      </c>
      <c r="AK1007" s="61">
        <v>0</v>
      </c>
      <c r="AL1007" s="61">
        <v>0</v>
      </c>
      <c r="AM1007" s="61">
        <v>0</v>
      </c>
      <c r="AN1007" s="61">
        <v>0</v>
      </c>
      <c r="AO1007" s="61">
        <v>0</v>
      </c>
      <c r="AP1007" s="61"/>
      <c r="AQ1007" s="62">
        <v>44315</v>
      </c>
      <c r="AR1007" s="61"/>
      <c r="AS1007" s="61">
        <v>0</v>
      </c>
      <c r="AT1007" s="62">
        <v>1853569</v>
      </c>
      <c r="AU1007" s="62">
        <v>4500502</v>
      </c>
      <c r="AV1007" s="61"/>
      <c r="AW1007" s="61">
        <v>0</v>
      </c>
      <c r="AX1007" s="62">
        <v>1667431</v>
      </c>
      <c r="AY1007" s="61"/>
      <c r="AZ1007" s="61">
        <v>0</v>
      </c>
      <c r="BA1007" s="61"/>
      <c r="BB1007" s="61">
        <v>0</v>
      </c>
      <c r="BC1007" s="62">
        <v>2212830</v>
      </c>
      <c r="BD1007" s="61">
        <v>0</v>
      </c>
      <c r="BE1007" s="61"/>
      <c r="BF1007" s="61">
        <v>0</v>
      </c>
      <c r="BG1007" s="61"/>
      <c r="BH1007" s="61">
        <v>0</v>
      </c>
      <c r="BI1007" s="61"/>
      <c r="BJ1007" s="62">
        <v>1542695</v>
      </c>
      <c r="BK1007" s="61"/>
      <c r="BL1007" s="62">
        <v>42117</v>
      </c>
      <c r="BM1007" s="61">
        <v>0</v>
      </c>
      <c r="BN1007" s="62">
        <v>-12251664</v>
      </c>
      <c r="BO1007" s="61"/>
    </row>
    <row r="1008" spans="1:67" x14ac:dyDescent="0.2">
      <c r="A1008" s="57" t="s">
        <v>24</v>
      </c>
      <c r="B1008" s="56" t="s">
        <v>24</v>
      </c>
      <c r="C1008" s="56" t="s">
        <v>24</v>
      </c>
      <c r="D1008" s="56">
        <v>2010</v>
      </c>
      <c r="E1008" s="58">
        <v>182129144</v>
      </c>
      <c r="F1008" s="58">
        <v>168616046</v>
      </c>
      <c r="G1008" s="59">
        <v>168985844</v>
      </c>
      <c r="H1008" s="59">
        <v>13143300</v>
      </c>
      <c r="I1008" s="60">
        <v>0</v>
      </c>
      <c r="J1008" s="58">
        <v>-13513098</v>
      </c>
      <c r="K1008" s="61"/>
      <c r="L1008" s="62">
        <v>857298</v>
      </c>
      <c r="M1008" s="61"/>
      <c r="N1008" s="61">
        <v>0</v>
      </c>
      <c r="O1008" s="62">
        <v>9798120</v>
      </c>
      <c r="P1008" s="61"/>
      <c r="Q1008" s="61"/>
      <c r="R1008" s="61"/>
      <c r="S1008" s="61">
        <v>0</v>
      </c>
      <c r="T1008" s="61">
        <v>0</v>
      </c>
      <c r="U1008" s="61"/>
      <c r="V1008" s="62">
        <v>16299670</v>
      </c>
      <c r="W1008" s="61"/>
      <c r="X1008" s="61">
        <v>0</v>
      </c>
      <c r="Y1008" s="62">
        <v>16383183</v>
      </c>
      <c r="Z1008" s="62">
        <v>40866691</v>
      </c>
      <c r="AA1008" s="61"/>
      <c r="AB1008" s="61">
        <v>0</v>
      </c>
      <c r="AC1008" s="62">
        <v>39084201</v>
      </c>
      <c r="AD1008" s="61"/>
      <c r="AE1008" s="62">
        <v>26909416</v>
      </c>
      <c r="AF1008" s="61"/>
      <c r="AG1008" s="62">
        <v>9977240</v>
      </c>
      <c r="AH1008" s="62">
        <v>8810025</v>
      </c>
      <c r="AI1008" s="61"/>
      <c r="AJ1008" s="61">
        <v>0</v>
      </c>
      <c r="AK1008" s="61">
        <v>0</v>
      </c>
      <c r="AL1008" s="61">
        <v>0</v>
      </c>
      <c r="AM1008" s="61">
        <v>0</v>
      </c>
      <c r="AN1008" s="61">
        <v>0</v>
      </c>
      <c r="AO1008" s="61">
        <v>0</v>
      </c>
      <c r="AP1008" s="61"/>
      <c r="AQ1008" s="62">
        <v>44315</v>
      </c>
      <c r="AR1008" s="61"/>
      <c r="AS1008" s="61">
        <v>0</v>
      </c>
      <c r="AT1008" s="62">
        <v>2505350</v>
      </c>
      <c r="AU1008" s="62">
        <v>5041489</v>
      </c>
      <c r="AV1008" s="61"/>
      <c r="AW1008" s="61">
        <v>0</v>
      </c>
      <c r="AX1008" s="62">
        <v>1741756</v>
      </c>
      <c r="AY1008" s="61"/>
      <c r="AZ1008" s="61">
        <v>0</v>
      </c>
      <c r="BA1008" s="61"/>
      <c r="BB1008" s="61">
        <v>0</v>
      </c>
      <c r="BC1008" s="62">
        <v>2212830</v>
      </c>
      <c r="BD1008" s="61">
        <v>0</v>
      </c>
      <c r="BE1008" s="61"/>
      <c r="BF1008" s="61">
        <v>0</v>
      </c>
      <c r="BG1008" s="61"/>
      <c r="BH1008" s="61">
        <v>0</v>
      </c>
      <c r="BI1008" s="61"/>
      <c r="BJ1008" s="62">
        <v>1555443</v>
      </c>
      <c r="BK1008" s="61"/>
      <c r="BL1008" s="62">
        <v>42117</v>
      </c>
      <c r="BM1008" s="61">
        <v>0</v>
      </c>
      <c r="BN1008" s="62">
        <v>-13513098</v>
      </c>
      <c r="BO1008" s="61"/>
    </row>
    <row r="1009" spans="1:67" x14ac:dyDescent="0.2">
      <c r="A1009" s="57" t="s">
        <v>24</v>
      </c>
      <c r="B1009" s="56" t="s">
        <v>24</v>
      </c>
      <c r="C1009" s="56" t="s">
        <v>24</v>
      </c>
      <c r="D1009" s="56">
        <v>2011</v>
      </c>
      <c r="E1009" s="58">
        <v>188982217</v>
      </c>
      <c r="F1009" s="58">
        <v>174403916</v>
      </c>
      <c r="G1009" s="59">
        <v>175321780</v>
      </c>
      <c r="H1009" s="59">
        <v>13660437</v>
      </c>
      <c r="I1009" s="60">
        <v>0</v>
      </c>
      <c r="J1009" s="58">
        <v>-14578301</v>
      </c>
      <c r="K1009" s="61"/>
      <c r="L1009" s="62">
        <v>857298</v>
      </c>
      <c r="M1009" s="61"/>
      <c r="N1009" s="61">
        <v>0</v>
      </c>
      <c r="O1009" s="62">
        <v>9957472</v>
      </c>
      <c r="P1009" s="61"/>
      <c r="Q1009" s="61"/>
      <c r="R1009" s="61"/>
      <c r="S1009" s="61">
        <v>0</v>
      </c>
      <c r="T1009" s="61">
        <v>0</v>
      </c>
      <c r="U1009" s="61"/>
      <c r="V1009" s="62">
        <v>16461161</v>
      </c>
      <c r="W1009" s="61"/>
      <c r="X1009" s="61">
        <v>0</v>
      </c>
      <c r="Y1009" s="62">
        <v>17990851</v>
      </c>
      <c r="Z1009" s="62">
        <v>41702868</v>
      </c>
      <c r="AA1009" s="61"/>
      <c r="AB1009" s="61">
        <v>0</v>
      </c>
      <c r="AC1009" s="62">
        <v>40623220</v>
      </c>
      <c r="AD1009" s="61"/>
      <c r="AE1009" s="62">
        <v>27928855</v>
      </c>
      <c r="AF1009" s="61"/>
      <c r="AG1009" s="62">
        <v>10971051</v>
      </c>
      <c r="AH1009" s="62">
        <v>8829004</v>
      </c>
      <c r="AI1009" s="61"/>
      <c r="AJ1009" s="61">
        <v>0</v>
      </c>
      <c r="AK1009" s="61">
        <v>0</v>
      </c>
      <c r="AL1009" s="61">
        <v>0</v>
      </c>
      <c r="AM1009" s="61">
        <v>0</v>
      </c>
      <c r="AN1009" s="61">
        <v>0</v>
      </c>
      <c r="AO1009" s="61">
        <v>0</v>
      </c>
      <c r="AP1009" s="61"/>
      <c r="AQ1009" s="62">
        <v>44315</v>
      </c>
      <c r="AR1009" s="61"/>
      <c r="AS1009" s="61">
        <v>0</v>
      </c>
      <c r="AT1009" s="62">
        <v>2798022</v>
      </c>
      <c r="AU1009" s="62">
        <v>5163079</v>
      </c>
      <c r="AV1009" s="61"/>
      <c r="AW1009" s="61">
        <v>0</v>
      </c>
      <c r="AX1009" s="62">
        <v>1819609</v>
      </c>
      <c r="AY1009" s="61"/>
      <c r="AZ1009" s="61">
        <v>0</v>
      </c>
      <c r="BA1009" s="61"/>
      <c r="BB1009" s="61">
        <v>0</v>
      </c>
      <c r="BC1009" s="62">
        <v>2220587</v>
      </c>
      <c r="BD1009" s="61">
        <v>0</v>
      </c>
      <c r="BE1009" s="61"/>
      <c r="BF1009" s="61">
        <v>0</v>
      </c>
      <c r="BG1009" s="61"/>
      <c r="BH1009" s="61">
        <v>0</v>
      </c>
      <c r="BI1009" s="61"/>
      <c r="BJ1009" s="62">
        <v>1572708</v>
      </c>
      <c r="BK1009" s="61"/>
      <c r="BL1009" s="62">
        <v>42117</v>
      </c>
      <c r="BM1009" s="61">
        <v>0</v>
      </c>
      <c r="BN1009" s="62">
        <v>-14578301</v>
      </c>
      <c r="BO1009" s="61"/>
    </row>
    <row r="1010" spans="1:67" x14ac:dyDescent="0.2">
      <c r="A1010" s="57" t="s">
        <v>24</v>
      </c>
      <c r="B1010" s="56" t="s">
        <v>24</v>
      </c>
      <c r="C1010" s="56" t="s">
        <v>428</v>
      </c>
      <c r="D1010" s="56">
        <v>1989</v>
      </c>
      <c r="E1010" s="58">
        <v>265882</v>
      </c>
      <c r="F1010" s="58">
        <v>263509</v>
      </c>
      <c r="G1010" s="59">
        <v>262470</v>
      </c>
      <c r="H1010" s="59">
        <v>3412</v>
      </c>
      <c r="I1010" s="60">
        <v>0</v>
      </c>
      <c r="J1010" s="58">
        <v>-2373</v>
      </c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  <c r="AA1010" s="62">
        <v>186179</v>
      </c>
      <c r="AB1010" s="61"/>
      <c r="AC1010" s="61"/>
      <c r="AD1010" s="62">
        <v>10285</v>
      </c>
      <c r="AE1010" s="61"/>
      <c r="AF1010" s="62">
        <v>44419</v>
      </c>
      <c r="AG1010" s="61"/>
      <c r="AH1010" s="61"/>
      <c r="AI1010" s="62">
        <v>21587</v>
      </c>
      <c r="AJ1010" s="61"/>
      <c r="AK1010" s="61"/>
      <c r="AL1010" s="61"/>
      <c r="AM1010" s="61"/>
      <c r="AN1010" s="61"/>
      <c r="AO1010" s="61"/>
      <c r="AP1010" s="62">
        <v>1997</v>
      </c>
      <c r="AQ1010" s="61"/>
      <c r="AR1010" s="61"/>
      <c r="AS1010" s="61"/>
      <c r="AT1010" s="61"/>
      <c r="AU1010" s="61"/>
      <c r="AV1010" s="61"/>
      <c r="AW1010" s="61"/>
      <c r="AX1010" s="61"/>
      <c r="AY1010" s="62">
        <v>1415</v>
      </c>
      <c r="AZ1010" s="61"/>
      <c r="BA1010" s="61"/>
      <c r="BB1010" s="61"/>
      <c r="BC1010" s="61"/>
      <c r="BD1010" s="61"/>
      <c r="BE1010" s="61"/>
      <c r="BF1010" s="61"/>
      <c r="BG1010" s="61"/>
      <c r="BH1010" s="61"/>
      <c r="BI1010" s="61"/>
      <c r="BJ1010" s="61"/>
      <c r="BK1010" s="61"/>
      <c r="BL1010" s="61"/>
      <c r="BM1010" s="61"/>
      <c r="BN1010" s="61"/>
      <c r="BO1010" s="62">
        <v>-2373</v>
      </c>
    </row>
    <row r="1011" spans="1:67" x14ac:dyDescent="0.2">
      <c r="A1011" s="57" t="s">
        <v>24</v>
      </c>
      <c r="B1011" s="56" t="s">
        <v>24</v>
      </c>
      <c r="C1011" s="56" t="s">
        <v>428</v>
      </c>
      <c r="D1011" s="56">
        <v>1990</v>
      </c>
      <c r="E1011" s="58">
        <v>275562</v>
      </c>
      <c r="F1011" s="58">
        <v>273189</v>
      </c>
      <c r="G1011" s="59">
        <v>272150</v>
      </c>
      <c r="H1011" s="59">
        <v>3412</v>
      </c>
      <c r="I1011" s="60">
        <v>0</v>
      </c>
      <c r="J1011" s="58">
        <v>-2373</v>
      </c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  <c r="AA1011" s="62">
        <v>190360</v>
      </c>
      <c r="AB1011" s="61"/>
      <c r="AC1011" s="61"/>
      <c r="AD1011" s="62">
        <v>10285</v>
      </c>
      <c r="AE1011" s="61"/>
      <c r="AF1011" s="62">
        <v>44419</v>
      </c>
      <c r="AG1011" s="61"/>
      <c r="AH1011" s="61"/>
      <c r="AI1011" s="62">
        <v>27086</v>
      </c>
      <c r="AJ1011" s="61"/>
      <c r="AK1011" s="61"/>
      <c r="AL1011" s="61"/>
      <c r="AM1011" s="61"/>
      <c r="AN1011" s="61"/>
      <c r="AO1011" s="61"/>
      <c r="AP1011" s="62">
        <v>1997</v>
      </c>
      <c r="AQ1011" s="61"/>
      <c r="AR1011" s="61"/>
      <c r="AS1011" s="61"/>
      <c r="AT1011" s="61"/>
      <c r="AU1011" s="61"/>
      <c r="AV1011" s="61"/>
      <c r="AW1011" s="61"/>
      <c r="AX1011" s="61"/>
      <c r="AY1011" s="62">
        <v>1415</v>
      </c>
      <c r="AZ1011" s="61"/>
      <c r="BA1011" s="61"/>
      <c r="BB1011" s="61"/>
      <c r="BC1011" s="61"/>
      <c r="BD1011" s="61"/>
      <c r="BE1011" s="61"/>
      <c r="BF1011" s="61"/>
      <c r="BG1011" s="61"/>
      <c r="BH1011" s="61"/>
      <c r="BI1011" s="61"/>
      <c r="BJ1011" s="61"/>
      <c r="BK1011" s="61"/>
      <c r="BL1011" s="61"/>
      <c r="BM1011" s="61"/>
      <c r="BN1011" s="61"/>
      <c r="BO1011" s="62">
        <v>-2373</v>
      </c>
    </row>
    <row r="1012" spans="1:67" x14ac:dyDescent="0.2">
      <c r="A1012" s="57" t="s">
        <v>24</v>
      </c>
      <c r="B1012" s="56" t="s">
        <v>24</v>
      </c>
      <c r="C1012" s="56" t="s">
        <v>428</v>
      </c>
      <c r="D1012" s="56">
        <v>1991</v>
      </c>
      <c r="E1012" s="58">
        <v>307008</v>
      </c>
      <c r="F1012" s="58">
        <v>304635</v>
      </c>
      <c r="G1012" s="59">
        <v>303596</v>
      </c>
      <c r="H1012" s="59">
        <v>3412</v>
      </c>
      <c r="I1012" s="60">
        <v>0</v>
      </c>
      <c r="J1012" s="58">
        <v>-2373</v>
      </c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  <c r="AA1012" s="62">
        <v>213004</v>
      </c>
      <c r="AB1012" s="61"/>
      <c r="AC1012" s="61"/>
      <c r="AD1012" s="62">
        <v>10285</v>
      </c>
      <c r="AE1012" s="61"/>
      <c r="AF1012" s="62">
        <v>49631</v>
      </c>
      <c r="AG1012" s="61"/>
      <c r="AH1012" s="61"/>
      <c r="AI1012" s="62">
        <v>30676</v>
      </c>
      <c r="AJ1012" s="61"/>
      <c r="AK1012" s="61"/>
      <c r="AL1012" s="61"/>
      <c r="AM1012" s="61"/>
      <c r="AN1012" s="61"/>
      <c r="AO1012" s="61"/>
      <c r="AP1012" s="62">
        <v>1997</v>
      </c>
      <c r="AQ1012" s="61"/>
      <c r="AR1012" s="61"/>
      <c r="AS1012" s="61"/>
      <c r="AT1012" s="61"/>
      <c r="AU1012" s="61"/>
      <c r="AV1012" s="61"/>
      <c r="AW1012" s="61"/>
      <c r="AX1012" s="61"/>
      <c r="AY1012" s="62">
        <v>1415</v>
      </c>
      <c r="AZ1012" s="61"/>
      <c r="BA1012" s="61"/>
      <c r="BB1012" s="61"/>
      <c r="BC1012" s="61"/>
      <c r="BD1012" s="61"/>
      <c r="BE1012" s="61"/>
      <c r="BF1012" s="61"/>
      <c r="BG1012" s="61"/>
      <c r="BH1012" s="61"/>
      <c r="BI1012" s="61"/>
      <c r="BJ1012" s="61"/>
      <c r="BK1012" s="61"/>
      <c r="BL1012" s="61"/>
      <c r="BM1012" s="61"/>
      <c r="BN1012" s="61"/>
      <c r="BO1012" s="62">
        <v>-2373</v>
      </c>
    </row>
    <row r="1013" spans="1:67" x14ac:dyDescent="0.2">
      <c r="A1013" s="57" t="s">
        <v>24</v>
      </c>
      <c r="B1013" s="56" t="s">
        <v>24</v>
      </c>
      <c r="C1013" s="56" t="s">
        <v>428</v>
      </c>
      <c r="D1013" s="56">
        <v>1992</v>
      </c>
      <c r="E1013" s="58">
        <v>311474</v>
      </c>
      <c r="F1013" s="58">
        <v>309101</v>
      </c>
      <c r="G1013" s="59">
        <v>308062</v>
      </c>
      <c r="H1013" s="59">
        <v>3412</v>
      </c>
      <c r="I1013" s="60">
        <v>0</v>
      </c>
      <c r="J1013" s="58">
        <v>-2373</v>
      </c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  <c r="AA1013" s="62">
        <v>213004</v>
      </c>
      <c r="AB1013" s="61"/>
      <c r="AC1013" s="61"/>
      <c r="AD1013" s="62">
        <v>10285</v>
      </c>
      <c r="AE1013" s="61"/>
      <c r="AF1013" s="62">
        <v>53688</v>
      </c>
      <c r="AG1013" s="61"/>
      <c r="AH1013" s="61"/>
      <c r="AI1013" s="62">
        <v>31085</v>
      </c>
      <c r="AJ1013" s="61"/>
      <c r="AK1013" s="61"/>
      <c r="AL1013" s="61"/>
      <c r="AM1013" s="61"/>
      <c r="AN1013" s="61"/>
      <c r="AO1013" s="61"/>
      <c r="AP1013" s="62">
        <v>1997</v>
      </c>
      <c r="AQ1013" s="61"/>
      <c r="AR1013" s="61"/>
      <c r="AS1013" s="61"/>
      <c r="AT1013" s="61"/>
      <c r="AU1013" s="61"/>
      <c r="AV1013" s="61"/>
      <c r="AW1013" s="61"/>
      <c r="AX1013" s="61"/>
      <c r="AY1013" s="62">
        <v>1415</v>
      </c>
      <c r="AZ1013" s="61"/>
      <c r="BA1013" s="61"/>
      <c r="BB1013" s="61"/>
      <c r="BC1013" s="61"/>
      <c r="BD1013" s="61"/>
      <c r="BE1013" s="61"/>
      <c r="BF1013" s="61"/>
      <c r="BG1013" s="61"/>
      <c r="BH1013" s="61"/>
      <c r="BI1013" s="61"/>
      <c r="BJ1013" s="61"/>
      <c r="BK1013" s="61"/>
      <c r="BL1013" s="61"/>
      <c r="BM1013" s="61"/>
      <c r="BN1013" s="61"/>
      <c r="BO1013" s="62">
        <v>-2373</v>
      </c>
    </row>
    <row r="1014" spans="1:67" x14ac:dyDescent="0.2">
      <c r="A1014" s="57" t="s">
        <v>24</v>
      </c>
      <c r="B1014" s="56" t="s">
        <v>24</v>
      </c>
      <c r="C1014" s="56" t="s">
        <v>428</v>
      </c>
      <c r="D1014" s="56">
        <v>1993</v>
      </c>
      <c r="E1014" s="58">
        <v>314536</v>
      </c>
      <c r="F1014" s="58">
        <v>312163</v>
      </c>
      <c r="G1014" s="59">
        <v>311124</v>
      </c>
      <c r="H1014" s="59">
        <v>3412</v>
      </c>
      <c r="I1014" s="60">
        <v>0</v>
      </c>
      <c r="J1014" s="58">
        <v>-2373</v>
      </c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  <c r="AA1014" s="62">
        <v>214566</v>
      </c>
      <c r="AB1014" s="61"/>
      <c r="AC1014" s="61"/>
      <c r="AD1014" s="62">
        <v>10285</v>
      </c>
      <c r="AE1014" s="61"/>
      <c r="AF1014" s="62">
        <v>55188</v>
      </c>
      <c r="AG1014" s="61"/>
      <c r="AH1014" s="61"/>
      <c r="AI1014" s="62">
        <v>31085</v>
      </c>
      <c r="AJ1014" s="61"/>
      <c r="AK1014" s="61"/>
      <c r="AL1014" s="61"/>
      <c r="AM1014" s="61"/>
      <c r="AN1014" s="61"/>
      <c r="AO1014" s="61"/>
      <c r="AP1014" s="62">
        <v>1997</v>
      </c>
      <c r="AQ1014" s="61"/>
      <c r="AR1014" s="61"/>
      <c r="AS1014" s="61"/>
      <c r="AT1014" s="61"/>
      <c r="AU1014" s="61"/>
      <c r="AV1014" s="61"/>
      <c r="AW1014" s="61"/>
      <c r="AX1014" s="61"/>
      <c r="AY1014" s="62">
        <v>1415</v>
      </c>
      <c r="AZ1014" s="61"/>
      <c r="BA1014" s="61"/>
      <c r="BB1014" s="61"/>
      <c r="BC1014" s="61"/>
      <c r="BD1014" s="61"/>
      <c r="BE1014" s="61"/>
      <c r="BF1014" s="61"/>
      <c r="BG1014" s="61"/>
      <c r="BH1014" s="61"/>
      <c r="BI1014" s="61"/>
      <c r="BJ1014" s="61"/>
      <c r="BK1014" s="61"/>
      <c r="BL1014" s="61"/>
      <c r="BM1014" s="61"/>
      <c r="BN1014" s="61"/>
      <c r="BO1014" s="62">
        <v>-2373</v>
      </c>
    </row>
    <row r="1015" spans="1:67" x14ac:dyDescent="0.2">
      <c r="A1015" s="57" t="s">
        <v>24</v>
      </c>
      <c r="B1015" s="56" t="s">
        <v>24</v>
      </c>
      <c r="C1015" s="56" t="s">
        <v>428</v>
      </c>
      <c r="D1015" s="56">
        <v>1994</v>
      </c>
      <c r="E1015" s="58">
        <v>323091</v>
      </c>
      <c r="F1015" s="58">
        <v>319954</v>
      </c>
      <c r="G1015" s="59">
        <v>317526</v>
      </c>
      <c r="H1015" s="59">
        <v>5565</v>
      </c>
      <c r="I1015" s="60">
        <v>0</v>
      </c>
      <c r="J1015" s="58">
        <v>-3137</v>
      </c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  <c r="AA1015" s="62">
        <v>220968</v>
      </c>
      <c r="AB1015" s="61"/>
      <c r="AC1015" s="61"/>
      <c r="AD1015" s="62">
        <v>10285</v>
      </c>
      <c r="AE1015" s="61"/>
      <c r="AF1015" s="62">
        <v>55188</v>
      </c>
      <c r="AG1015" s="61"/>
      <c r="AH1015" s="61"/>
      <c r="AI1015" s="62">
        <v>31085</v>
      </c>
      <c r="AJ1015" s="61"/>
      <c r="AK1015" s="61"/>
      <c r="AL1015" s="61"/>
      <c r="AM1015" s="61"/>
      <c r="AN1015" s="61"/>
      <c r="AO1015" s="61"/>
      <c r="AP1015" s="62">
        <v>5565</v>
      </c>
      <c r="AQ1015" s="61"/>
      <c r="AR1015" s="61"/>
      <c r="AS1015" s="61"/>
      <c r="AT1015" s="61"/>
      <c r="AU1015" s="61"/>
      <c r="AV1015" s="61"/>
      <c r="AW1015" s="61"/>
      <c r="AX1015" s="61"/>
      <c r="AY1015" s="61"/>
      <c r="AZ1015" s="61"/>
      <c r="BA1015" s="61"/>
      <c r="BB1015" s="61"/>
      <c r="BC1015" s="61"/>
      <c r="BD1015" s="61"/>
      <c r="BE1015" s="61"/>
      <c r="BF1015" s="61"/>
      <c r="BG1015" s="61"/>
      <c r="BH1015" s="61"/>
      <c r="BI1015" s="61"/>
      <c r="BJ1015" s="61"/>
      <c r="BK1015" s="61"/>
      <c r="BL1015" s="61"/>
      <c r="BM1015" s="61"/>
      <c r="BN1015" s="61"/>
      <c r="BO1015" s="62">
        <v>-3137</v>
      </c>
    </row>
    <row r="1016" spans="1:67" x14ac:dyDescent="0.2">
      <c r="A1016" s="57" t="s">
        <v>24</v>
      </c>
      <c r="B1016" s="56" t="s">
        <v>24</v>
      </c>
      <c r="C1016" s="56" t="s">
        <v>428</v>
      </c>
      <c r="D1016" s="56">
        <v>1995</v>
      </c>
      <c r="E1016" s="58">
        <v>332719</v>
      </c>
      <c r="F1016" s="58">
        <v>329609</v>
      </c>
      <c r="G1016" s="59">
        <v>327154</v>
      </c>
      <c r="H1016" s="59">
        <v>5565</v>
      </c>
      <c r="I1016" s="60">
        <v>0</v>
      </c>
      <c r="J1016" s="58">
        <v>-3110</v>
      </c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  <c r="AA1016" s="62">
        <v>230596</v>
      </c>
      <c r="AB1016" s="61"/>
      <c r="AC1016" s="61"/>
      <c r="AD1016" s="62">
        <v>10285</v>
      </c>
      <c r="AE1016" s="61"/>
      <c r="AF1016" s="62">
        <v>55188</v>
      </c>
      <c r="AG1016" s="61"/>
      <c r="AH1016" s="61"/>
      <c r="AI1016" s="62">
        <v>31085</v>
      </c>
      <c r="AJ1016" s="61"/>
      <c r="AK1016" s="61"/>
      <c r="AL1016" s="61"/>
      <c r="AM1016" s="61"/>
      <c r="AN1016" s="61"/>
      <c r="AO1016" s="61"/>
      <c r="AP1016" s="62">
        <v>5565</v>
      </c>
      <c r="AQ1016" s="61"/>
      <c r="AR1016" s="61"/>
      <c r="AS1016" s="61"/>
      <c r="AT1016" s="61"/>
      <c r="AU1016" s="61"/>
      <c r="AV1016" s="61"/>
      <c r="AW1016" s="61"/>
      <c r="AX1016" s="61"/>
      <c r="AY1016" s="61"/>
      <c r="AZ1016" s="61"/>
      <c r="BA1016" s="61"/>
      <c r="BB1016" s="61"/>
      <c r="BC1016" s="61"/>
      <c r="BD1016" s="61"/>
      <c r="BE1016" s="61"/>
      <c r="BF1016" s="61"/>
      <c r="BG1016" s="61"/>
      <c r="BH1016" s="61"/>
      <c r="BI1016" s="61"/>
      <c r="BJ1016" s="61"/>
      <c r="BK1016" s="61"/>
      <c r="BL1016" s="61"/>
      <c r="BM1016" s="61"/>
      <c r="BN1016" s="61"/>
      <c r="BO1016" s="62">
        <v>-3110</v>
      </c>
    </row>
    <row r="1017" spans="1:67" x14ac:dyDescent="0.2">
      <c r="A1017" s="57" t="s">
        <v>24</v>
      </c>
      <c r="B1017" s="56" t="s">
        <v>24</v>
      </c>
      <c r="C1017" s="56" t="s">
        <v>428</v>
      </c>
      <c r="D1017" s="56">
        <v>1996</v>
      </c>
      <c r="E1017" s="58">
        <v>348729</v>
      </c>
      <c r="F1017" s="58">
        <v>345619</v>
      </c>
      <c r="G1017" s="59">
        <v>343164</v>
      </c>
      <c r="H1017" s="59">
        <v>5565</v>
      </c>
      <c r="I1017" s="60">
        <v>0</v>
      </c>
      <c r="J1017" s="58">
        <v>-3110</v>
      </c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  <c r="AA1017" s="62">
        <v>246086</v>
      </c>
      <c r="AB1017" s="61"/>
      <c r="AC1017" s="61"/>
      <c r="AD1017" s="62">
        <v>10285</v>
      </c>
      <c r="AE1017" s="61"/>
      <c r="AF1017" s="62">
        <v>55708</v>
      </c>
      <c r="AG1017" s="61"/>
      <c r="AH1017" s="61"/>
      <c r="AI1017" s="62">
        <v>31085</v>
      </c>
      <c r="AJ1017" s="61"/>
      <c r="AK1017" s="61"/>
      <c r="AL1017" s="61"/>
      <c r="AM1017" s="61"/>
      <c r="AN1017" s="61"/>
      <c r="AO1017" s="61"/>
      <c r="AP1017" s="62">
        <v>5565</v>
      </c>
      <c r="AQ1017" s="61"/>
      <c r="AR1017" s="61"/>
      <c r="AS1017" s="61"/>
      <c r="AT1017" s="61"/>
      <c r="AU1017" s="61"/>
      <c r="AV1017" s="61"/>
      <c r="AW1017" s="61"/>
      <c r="AX1017" s="61"/>
      <c r="AY1017" s="61"/>
      <c r="AZ1017" s="61"/>
      <c r="BA1017" s="61"/>
      <c r="BB1017" s="61"/>
      <c r="BC1017" s="61"/>
      <c r="BD1017" s="61"/>
      <c r="BE1017" s="61"/>
      <c r="BF1017" s="61"/>
      <c r="BG1017" s="61"/>
      <c r="BH1017" s="61"/>
      <c r="BI1017" s="61"/>
      <c r="BJ1017" s="61"/>
      <c r="BK1017" s="61"/>
      <c r="BL1017" s="61"/>
      <c r="BM1017" s="61"/>
      <c r="BN1017" s="61"/>
      <c r="BO1017" s="62">
        <v>-3110</v>
      </c>
    </row>
    <row r="1018" spans="1:67" x14ac:dyDescent="0.2">
      <c r="A1018" s="57" t="s">
        <v>24</v>
      </c>
      <c r="B1018" s="56" t="s">
        <v>24</v>
      </c>
      <c r="C1018" s="56" t="s">
        <v>428</v>
      </c>
      <c r="D1018" s="56">
        <v>1997</v>
      </c>
      <c r="E1018" s="58">
        <v>359729</v>
      </c>
      <c r="F1018" s="58">
        <v>356619</v>
      </c>
      <c r="G1018" s="59">
        <v>354164</v>
      </c>
      <c r="H1018" s="59">
        <v>5565</v>
      </c>
      <c r="I1018" s="60">
        <v>0</v>
      </c>
      <c r="J1018" s="58">
        <v>-3110</v>
      </c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  <c r="AA1018" s="62">
        <v>257086</v>
      </c>
      <c r="AB1018" s="61"/>
      <c r="AC1018" s="61"/>
      <c r="AD1018" s="62">
        <v>10285</v>
      </c>
      <c r="AE1018" s="61"/>
      <c r="AF1018" s="62">
        <v>55708</v>
      </c>
      <c r="AG1018" s="61"/>
      <c r="AH1018" s="61"/>
      <c r="AI1018" s="62">
        <v>31085</v>
      </c>
      <c r="AJ1018" s="61"/>
      <c r="AK1018" s="61"/>
      <c r="AL1018" s="61"/>
      <c r="AM1018" s="61"/>
      <c r="AN1018" s="61"/>
      <c r="AO1018" s="61"/>
      <c r="AP1018" s="62">
        <v>5565</v>
      </c>
      <c r="AQ1018" s="61"/>
      <c r="AR1018" s="61"/>
      <c r="AS1018" s="61"/>
      <c r="AT1018" s="61"/>
      <c r="AU1018" s="61"/>
      <c r="AV1018" s="61"/>
      <c r="AW1018" s="61"/>
      <c r="AX1018" s="61"/>
      <c r="AY1018" s="61"/>
      <c r="AZ1018" s="61"/>
      <c r="BA1018" s="61"/>
      <c r="BB1018" s="61"/>
      <c r="BC1018" s="61"/>
      <c r="BD1018" s="61"/>
      <c r="BE1018" s="61"/>
      <c r="BF1018" s="61"/>
      <c r="BG1018" s="61"/>
      <c r="BH1018" s="61"/>
      <c r="BI1018" s="61"/>
      <c r="BJ1018" s="61"/>
      <c r="BK1018" s="61"/>
      <c r="BL1018" s="61"/>
      <c r="BM1018" s="61"/>
      <c r="BN1018" s="61"/>
      <c r="BO1018" s="62">
        <v>-3110</v>
      </c>
    </row>
    <row r="1019" spans="1:67" x14ac:dyDescent="0.2">
      <c r="A1019" s="57" t="s">
        <v>24</v>
      </c>
      <c r="B1019" s="56" t="s">
        <v>24</v>
      </c>
      <c r="C1019" s="56" t="s">
        <v>428</v>
      </c>
      <c r="D1019" s="56">
        <v>1998</v>
      </c>
      <c r="E1019" s="58">
        <v>361325</v>
      </c>
      <c r="F1019" s="58">
        <v>358242</v>
      </c>
      <c r="G1019" s="59">
        <v>354164</v>
      </c>
      <c r="H1019" s="59">
        <v>7161</v>
      </c>
      <c r="I1019" s="60">
        <v>0</v>
      </c>
      <c r="J1019" s="58">
        <v>-3083</v>
      </c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  <c r="AA1019" s="62">
        <v>257086</v>
      </c>
      <c r="AB1019" s="61"/>
      <c r="AC1019" s="61"/>
      <c r="AD1019" s="62">
        <v>10285</v>
      </c>
      <c r="AE1019" s="61"/>
      <c r="AF1019" s="62">
        <v>55708</v>
      </c>
      <c r="AG1019" s="61"/>
      <c r="AH1019" s="61"/>
      <c r="AI1019" s="62">
        <v>31085</v>
      </c>
      <c r="AJ1019" s="61"/>
      <c r="AK1019" s="61"/>
      <c r="AL1019" s="61"/>
      <c r="AM1019" s="61"/>
      <c r="AN1019" s="61"/>
      <c r="AO1019" s="61"/>
      <c r="AP1019" s="62">
        <v>7161</v>
      </c>
      <c r="AQ1019" s="61"/>
      <c r="AR1019" s="61"/>
      <c r="AS1019" s="61"/>
      <c r="AT1019" s="61"/>
      <c r="AU1019" s="61"/>
      <c r="AV1019" s="61"/>
      <c r="AW1019" s="61"/>
      <c r="AX1019" s="61"/>
      <c r="AY1019" s="61"/>
      <c r="AZ1019" s="61"/>
      <c r="BA1019" s="61"/>
      <c r="BB1019" s="61"/>
      <c r="BC1019" s="61"/>
      <c r="BD1019" s="61"/>
      <c r="BE1019" s="61"/>
      <c r="BF1019" s="61"/>
      <c r="BG1019" s="61"/>
      <c r="BH1019" s="61"/>
      <c r="BI1019" s="61"/>
      <c r="BJ1019" s="61"/>
      <c r="BK1019" s="61"/>
      <c r="BL1019" s="61"/>
      <c r="BM1019" s="61"/>
      <c r="BN1019" s="61"/>
      <c r="BO1019" s="62">
        <v>-3083</v>
      </c>
    </row>
    <row r="1020" spans="1:67" x14ac:dyDescent="0.2">
      <c r="A1020" s="57" t="s">
        <v>24</v>
      </c>
      <c r="B1020" s="56" t="s">
        <v>24</v>
      </c>
      <c r="C1020" s="56" t="s">
        <v>429</v>
      </c>
      <c r="D1020" s="56">
        <v>1989</v>
      </c>
      <c r="E1020" s="58">
        <v>2450661</v>
      </c>
      <c r="F1020" s="58">
        <v>2447201</v>
      </c>
      <c r="G1020" s="59">
        <v>2252330</v>
      </c>
      <c r="H1020" s="59">
        <v>198331</v>
      </c>
      <c r="I1020" s="60">
        <v>0</v>
      </c>
      <c r="J1020" s="58">
        <v>-3460</v>
      </c>
      <c r="K1020" s="62">
        <v>12252</v>
      </c>
      <c r="L1020" s="61"/>
      <c r="M1020" s="61"/>
      <c r="N1020" s="61"/>
      <c r="O1020" s="61"/>
      <c r="P1020" s="61"/>
      <c r="Q1020" s="61">
        <v>753</v>
      </c>
      <c r="R1020" s="61"/>
      <c r="S1020" s="61"/>
      <c r="T1020" s="61"/>
      <c r="U1020" s="61"/>
      <c r="V1020" s="61"/>
      <c r="W1020" s="62">
        <v>506817</v>
      </c>
      <c r="X1020" s="61"/>
      <c r="Y1020" s="61"/>
      <c r="Z1020" s="61"/>
      <c r="AA1020" s="62">
        <v>988293</v>
      </c>
      <c r="AB1020" s="61"/>
      <c r="AC1020" s="61"/>
      <c r="AD1020" s="62">
        <v>22892</v>
      </c>
      <c r="AE1020" s="61"/>
      <c r="AF1020" s="62">
        <v>481334</v>
      </c>
      <c r="AG1020" s="61"/>
      <c r="AH1020" s="61"/>
      <c r="AI1020" s="62">
        <v>239989</v>
      </c>
      <c r="AJ1020" s="61"/>
      <c r="AK1020" s="61"/>
      <c r="AL1020" s="61"/>
      <c r="AM1020" s="61"/>
      <c r="AN1020" s="61"/>
      <c r="AO1020" s="61"/>
      <c r="AP1020" s="62">
        <v>23539</v>
      </c>
      <c r="AQ1020" s="61"/>
      <c r="AR1020" s="61"/>
      <c r="AS1020" s="61"/>
      <c r="AT1020" s="61"/>
      <c r="AU1020" s="61"/>
      <c r="AV1020" s="61"/>
      <c r="AW1020" s="61"/>
      <c r="AX1020" s="61"/>
      <c r="AY1020" s="62">
        <v>28603</v>
      </c>
      <c r="AZ1020" s="61"/>
      <c r="BA1020" s="62">
        <v>114739</v>
      </c>
      <c r="BB1020" s="61"/>
      <c r="BC1020" s="61"/>
      <c r="BD1020" s="61"/>
      <c r="BE1020" s="61"/>
      <c r="BF1020" s="61"/>
      <c r="BG1020" s="61"/>
      <c r="BH1020" s="61"/>
      <c r="BI1020" s="61"/>
      <c r="BJ1020" s="61"/>
      <c r="BK1020" s="62">
        <v>31450</v>
      </c>
      <c r="BL1020" s="61"/>
      <c r="BM1020" s="61"/>
      <c r="BN1020" s="61"/>
      <c r="BO1020" s="62">
        <v>-3460</v>
      </c>
    </row>
    <row r="1021" spans="1:67" x14ac:dyDescent="0.2">
      <c r="A1021" s="57" t="s">
        <v>24</v>
      </c>
      <c r="B1021" s="56" t="s">
        <v>24</v>
      </c>
      <c r="C1021" s="56" t="s">
        <v>429</v>
      </c>
      <c r="D1021" s="56">
        <v>1990</v>
      </c>
      <c r="E1021" s="58">
        <v>2609824</v>
      </c>
      <c r="F1021" s="58">
        <v>2606364</v>
      </c>
      <c r="G1021" s="59">
        <v>2405827</v>
      </c>
      <c r="H1021" s="59">
        <v>203997</v>
      </c>
      <c r="I1021" s="60">
        <v>0</v>
      </c>
      <c r="J1021" s="58">
        <v>-3460</v>
      </c>
      <c r="K1021" s="62">
        <v>12252</v>
      </c>
      <c r="L1021" s="61"/>
      <c r="M1021" s="61"/>
      <c r="N1021" s="61"/>
      <c r="O1021" s="61"/>
      <c r="P1021" s="61"/>
      <c r="Q1021" s="61">
        <v>753</v>
      </c>
      <c r="R1021" s="61"/>
      <c r="S1021" s="61"/>
      <c r="T1021" s="61"/>
      <c r="U1021" s="61"/>
      <c r="V1021" s="61"/>
      <c r="W1021" s="62">
        <v>607375</v>
      </c>
      <c r="X1021" s="61"/>
      <c r="Y1021" s="61"/>
      <c r="Z1021" s="61"/>
      <c r="AA1021" s="62">
        <v>1014419</v>
      </c>
      <c r="AB1021" s="61"/>
      <c r="AC1021" s="61"/>
      <c r="AD1021" s="62">
        <v>22892</v>
      </c>
      <c r="AE1021" s="61"/>
      <c r="AF1021" s="62">
        <v>493674</v>
      </c>
      <c r="AG1021" s="61"/>
      <c r="AH1021" s="61"/>
      <c r="AI1021" s="62">
        <v>254462</v>
      </c>
      <c r="AJ1021" s="61"/>
      <c r="AK1021" s="61"/>
      <c r="AL1021" s="61"/>
      <c r="AM1021" s="61"/>
      <c r="AN1021" s="61"/>
      <c r="AO1021" s="61"/>
      <c r="AP1021" s="62">
        <v>23830</v>
      </c>
      <c r="AQ1021" s="61"/>
      <c r="AR1021" s="61"/>
      <c r="AS1021" s="61"/>
      <c r="AT1021" s="61"/>
      <c r="AU1021" s="61"/>
      <c r="AV1021" s="61"/>
      <c r="AW1021" s="61"/>
      <c r="AX1021" s="61"/>
      <c r="AY1021" s="62">
        <v>29203</v>
      </c>
      <c r="AZ1021" s="61"/>
      <c r="BA1021" s="62">
        <v>114739</v>
      </c>
      <c r="BB1021" s="61"/>
      <c r="BC1021" s="61"/>
      <c r="BD1021" s="61"/>
      <c r="BE1021" s="61"/>
      <c r="BF1021" s="61"/>
      <c r="BG1021" s="61"/>
      <c r="BH1021" s="61"/>
      <c r="BI1021" s="61"/>
      <c r="BJ1021" s="61"/>
      <c r="BK1021" s="62">
        <v>36225</v>
      </c>
      <c r="BL1021" s="61"/>
      <c r="BM1021" s="61"/>
      <c r="BN1021" s="61"/>
      <c r="BO1021" s="62">
        <v>-3460</v>
      </c>
    </row>
    <row r="1022" spans="1:67" x14ac:dyDescent="0.2">
      <c r="A1022" s="57" t="s">
        <v>24</v>
      </c>
      <c r="B1022" s="56" t="s">
        <v>24</v>
      </c>
      <c r="C1022" s="56" t="s">
        <v>429</v>
      </c>
      <c r="D1022" s="56">
        <v>1991</v>
      </c>
      <c r="E1022" s="58">
        <v>2645844</v>
      </c>
      <c r="F1022" s="58">
        <v>2642384</v>
      </c>
      <c r="G1022" s="59">
        <v>2441310</v>
      </c>
      <c r="H1022" s="59">
        <v>204534</v>
      </c>
      <c r="I1022" s="60">
        <v>0</v>
      </c>
      <c r="J1022" s="58">
        <v>-3460</v>
      </c>
      <c r="K1022" s="62">
        <v>12252</v>
      </c>
      <c r="L1022" s="61"/>
      <c r="M1022" s="61"/>
      <c r="N1022" s="61"/>
      <c r="O1022" s="61"/>
      <c r="P1022" s="61"/>
      <c r="Q1022" s="61">
        <v>753</v>
      </c>
      <c r="R1022" s="61"/>
      <c r="S1022" s="61"/>
      <c r="T1022" s="61"/>
      <c r="U1022" s="61"/>
      <c r="V1022" s="61"/>
      <c r="W1022" s="62">
        <v>607375</v>
      </c>
      <c r="X1022" s="61"/>
      <c r="Y1022" s="61"/>
      <c r="Z1022" s="61"/>
      <c r="AA1022" s="62">
        <v>1042751</v>
      </c>
      <c r="AB1022" s="61"/>
      <c r="AC1022" s="61"/>
      <c r="AD1022" s="62">
        <v>22892</v>
      </c>
      <c r="AE1022" s="61"/>
      <c r="AF1022" s="62">
        <v>498202</v>
      </c>
      <c r="AG1022" s="61"/>
      <c r="AH1022" s="61"/>
      <c r="AI1022" s="62">
        <v>257085</v>
      </c>
      <c r="AJ1022" s="61"/>
      <c r="AK1022" s="61"/>
      <c r="AL1022" s="61"/>
      <c r="AM1022" s="61"/>
      <c r="AN1022" s="61"/>
      <c r="AO1022" s="61"/>
      <c r="AP1022" s="62">
        <v>23830</v>
      </c>
      <c r="AQ1022" s="61"/>
      <c r="AR1022" s="61"/>
      <c r="AS1022" s="61"/>
      <c r="AT1022" s="61"/>
      <c r="AU1022" s="61"/>
      <c r="AV1022" s="61"/>
      <c r="AW1022" s="61"/>
      <c r="AX1022" s="61"/>
      <c r="AY1022" s="62">
        <v>29538</v>
      </c>
      <c r="AZ1022" s="61"/>
      <c r="BA1022" s="62">
        <v>114739</v>
      </c>
      <c r="BB1022" s="61"/>
      <c r="BC1022" s="61"/>
      <c r="BD1022" s="61"/>
      <c r="BE1022" s="61"/>
      <c r="BF1022" s="61"/>
      <c r="BG1022" s="61"/>
      <c r="BH1022" s="61"/>
      <c r="BI1022" s="61"/>
      <c r="BJ1022" s="61"/>
      <c r="BK1022" s="62">
        <v>36427</v>
      </c>
      <c r="BL1022" s="61"/>
      <c r="BM1022" s="61"/>
      <c r="BN1022" s="61"/>
      <c r="BO1022" s="62">
        <v>-3460</v>
      </c>
    </row>
    <row r="1023" spans="1:67" x14ac:dyDescent="0.2">
      <c r="A1023" s="57" t="s">
        <v>24</v>
      </c>
      <c r="B1023" s="56" t="s">
        <v>24</v>
      </c>
      <c r="C1023" s="56" t="s">
        <v>429</v>
      </c>
      <c r="D1023" s="56">
        <v>1992</v>
      </c>
      <c r="E1023" s="58">
        <v>2735741</v>
      </c>
      <c r="F1023" s="58">
        <v>2732281</v>
      </c>
      <c r="G1023" s="59">
        <v>2495593</v>
      </c>
      <c r="H1023" s="59">
        <v>240148</v>
      </c>
      <c r="I1023" s="60">
        <v>0</v>
      </c>
      <c r="J1023" s="58">
        <v>-3460</v>
      </c>
      <c r="K1023" s="62">
        <v>12252</v>
      </c>
      <c r="L1023" s="61"/>
      <c r="M1023" s="61"/>
      <c r="N1023" s="61"/>
      <c r="O1023" s="61"/>
      <c r="P1023" s="61"/>
      <c r="Q1023" s="61">
        <v>753</v>
      </c>
      <c r="R1023" s="61"/>
      <c r="S1023" s="61"/>
      <c r="T1023" s="61"/>
      <c r="U1023" s="61"/>
      <c r="V1023" s="61"/>
      <c r="W1023" s="62">
        <v>607375</v>
      </c>
      <c r="X1023" s="61"/>
      <c r="Y1023" s="61"/>
      <c r="Z1023" s="61"/>
      <c r="AA1023" s="62">
        <v>1071798</v>
      </c>
      <c r="AB1023" s="61"/>
      <c r="AC1023" s="61"/>
      <c r="AD1023" s="62">
        <v>22892</v>
      </c>
      <c r="AE1023" s="61"/>
      <c r="AF1023" s="62">
        <v>516881</v>
      </c>
      <c r="AG1023" s="61"/>
      <c r="AH1023" s="61"/>
      <c r="AI1023" s="62">
        <v>263642</v>
      </c>
      <c r="AJ1023" s="61"/>
      <c r="AK1023" s="61"/>
      <c r="AL1023" s="61"/>
      <c r="AM1023" s="61"/>
      <c r="AN1023" s="61"/>
      <c r="AO1023" s="61"/>
      <c r="AP1023" s="62">
        <v>23830</v>
      </c>
      <c r="AQ1023" s="61"/>
      <c r="AR1023" s="61"/>
      <c r="AS1023" s="61"/>
      <c r="AT1023" s="61"/>
      <c r="AU1023" s="61"/>
      <c r="AV1023" s="61"/>
      <c r="AW1023" s="61"/>
      <c r="AX1023" s="61"/>
      <c r="AY1023" s="62">
        <v>32525</v>
      </c>
      <c r="AZ1023" s="61"/>
      <c r="BA1023" s="62">
        <v>146758</v>
      </c>
      <c r="BB1023" s="61"/>
      <c r="BC1023" s="61"/>
      <c r="BD1023" s="61"/>
      <c r="BE1023" s="61"/>
      <c r="BF1023" s="61"/>
      <c r="BG1023" s="61"/>
      <c r="BH1023" s="61"/>
      <c r="BI1023" s="61"/>
      <c r="BJ1023" s="61"/>
      <c r="BK1023" s="62">
        <v>37035</v>
      </c>
      <c r="BL1023" s="61"/>
      <c r="BM1023" s="61"/>
      <c r="BN1023" s="61"/>
      <c r="BO1023" s="62">
        <v>-3460</v>
      </c>
    </row>
    <row r="1024" spans="1:67" x14ac:dyDescent="0.2">
      <c r="A1024" s="57" t="s">
        <v>24</v>
      </c>
      <c r="B1024" s="56" t="s">
        <v>24</v>
      </c>
      <c r="C1024" s="56" t="s">
        <v>429</v>
      </c>
      <c r="D1024" s="56">
        <v>1993</v>
      </c>
      <c r="E1024" s="58">
        <v>2803158</v>
      </c>
      <c r="F1024" s="58">
        <v>2799698</v>
      </c>
      <c r="G1024" s="59">
        <v>2562367</v>
      </c>
      <c r="H1024" s="59">
        <v>240791</v>
      </c>
      <c r="I1024" s="60">
        <v>0</v>
      </c>
      <c r="J1024" s="58">
        <v>-3460</v>
      </c>
      <c r="K1024" s="62">
        <v>12252</v>
      </c>
      <c r="L1024" s="61"/>
      <c r="M1024" s="61"/>
      <c r="N1024" s="61"/>
      <c r="O1024" s="61"/>
      <c r="P1024" s="61"/>
      <c r="Q1024" s="61">
        <v>753</v>
      </c>
      <c r="R1024" s="61"/>
      <c r="S1024" s="61"/>
      <c r="T1024" s="61"/>
      <c r="U1024" s="61"/>
      <c r="V1024" s="61"/>
      <c r="W1024" s="62">
        <v>612245</v>
      </c>
      <c r="X1024" s="61"/>
      <c r="Y1024" s="61"/>
      <c r="Z1024" s="61"/>
      <c r="AA1024" s="62">
        <v>1074408</v>
      </c>
      <c r="AB1024" s="61"/>
      <c r="AC1024" s="61"/>
      <c r="AD1024" s="62">
        <v>22892</v>
      </c>
      <c r="AE1024" s="61"/>
      <c r="AF1024" s="62">
        <v>576175</v>
      </c>
      <c r="AG1024" s="61"/>
      <c r="AH1024" s="61"/>
      <c r="AI1024" s="62">
        <v>263642</v>
      </c>
      <c r="AJ1024" s="61"/>
      <c r="AK1024" s="61"/>
      <c r="AL1024" s="61"/>
      <c r="AM1024" s="61"/>
      <c r="AN1024" s="61"/>
      <c r="AO1024" s="61"/>
      <c r="AP1024" s="62">
        <v>23830</v>
      </c>
      <c r="AQ1024" s="61"/>
      <c r="AR1024" s="61"/>
      <c r="AS1024" s="61"/>
      <c r="AT1024" s="61"/>
      <c r="AU1024" s="61"/>
      <c r="AV1024" s="61"/>
      <c r="AW1024" s="61"/>
      <c r="AX1024" s="61"/>
      <c r="AY1024" s="62">
        <v>33168</v>
      </c>
      <c r="AZ1024" s="61"/>
      <c r="BA1024" s="62">
        <v>146758</v>
      </c>
      <c r="BB1024" s="61"/>
      <c r="BC1024" s="61"/>
      <c r="BD1024" s="61"/>
      <c r="BE1024" s="61"/>
      <c r="BF1024" s="61"/>
      <c r="BG1024" s="61"/>
      <c r="BH1024" s="61"/>
      <c r="BI1024" s="61"/>
      <c r="BJ1024" s="61"/>
      <c r="BK1024" s="62">
        <v>37035</v>
      </c>
      <c r="BL1024" s="61"/>
      <c r="BM1024" s="61"/>
      <c r="BN1024" s="61"/>
      <c r="BO1024" s="62">
        <v>-3460</v>
      </c>
    </row>
    <row r="1025" spans="1:67" x14ac:dyDescent="0.2">
      <c r="A1025" s="57" t="s">
        <v>24</v>
      </c>
      <c r="B1025" s="56" t="s">
        <v>24</v>
      </c>
      <c r="C1025" s="56" t="s">
        <v>429</v>
      </c>
      <c r="D1025" s="56">
        <v>1994</v>
      </c>
      <c r="E1025" s="58">
        <v>2898585</v>
      </c>
      <c r="F1025" s="58">
        <v>2823921</v>
      </c>
      <c r="G1025" s="59">
        <v>2657043</v>
      </c>
      <c r="H1025" s="59">
        <v>241542</v>
      </c>
      <c r="I1025" s="60">
        <v>0</v>
      </c>
      <c r="J1025" s="58">
        <v>-74664</v>
      </c>
      <c r="K1025" s="62">
        <v>12252</v>
      </c>
      <c r="L1025" s="61"/>
      <c r="M1025" s="61"/>
      <c r="N1025" s="61"/>
      <c r="O1025" s="61"/>
      <c r="P1025" s="61"/>
      <c r="Q1025" s="61">
        <v>753</v>
      </c>
      <c r="R1025" s="61"/>
      <c r="S1025" s="61"/>
      <c r="T1025" s="61"/>
      <c r="U1025" s="61"/>
      <c r="V1025" s="61"/>
      <c r="W1025" s="62">
        <v>697010</v>
      </c>
      <c r="X1025" s="61"/>
      <c r="Y1025" s="61"/>
      <c r="Z1025" s="61"/>
      <c r="AA1025" s="62">
        <v>1074381</v>
      </c>
      <c r="AB1025" s="61"/>
      <c r="AC1025" s="61"/>
      <c r="AD1025" s="62">
        <v>22892</v>
      </c>
      <c r="AE1025" s="61"/>
      <c r="AF1025" s="62">
        <v>583815</v>
      </c>
      <c r="AG1025" s="61"/>
      <c r="AH1025" s="61"/>
      <c r="AI1025" s="62">
        <v>265940</v>
      </c>
      <c r="AJ1025" s="61"/>
      <c r="AK1025" s="61"/>
      <c r="AL1025" s="61"/>
      <c r="AM1025" s="61"/>
      <c r="AN1025" s="61"/>
      <c r="AO1025" s="61"/>
      <c r="AP1025" s="62">
        <v>23830</v>
      </c>
      <c r="AQ1025" s="61"/>
      <c r="AR1025" s="61"/>
      <c r="AS1025" s="61"/>
      <c r="AT1025" s="61"/>
      <c r="AU1025" s="61"/>
      <c r="AV1025" s="61"/>
      <c r="AW1025" s="61"/>
      <c r="AX1025" s="61"/>
      <c r="AY1025" s="62">
        <v>33919</v>
      </c>
      <c r="AZ1025" s="61"/>
      <c r="BA1025" s="62">
        <v>146758</v>
      </c>
      <c r="BB1025" s="61"/>
      <c r="BC1025" s="61"/>
      <c r="BD1025" s="61"/>
      <c r="BE1025" s="61"/>
      <c r="BF1025" s="61"/>
      <c r="BG1025" s="61"/>
      <c r="BH1025" s="61"/>
      <c r="BI1025" s="61"/>
      <c r="BJ1025" s="61"/>
      <c r="BK1025" s="62">
        <v>37035</v>
      </c>
      <c r="BL1025" s="61"/>
      <c r="BM1025" s="61"/>
      <c r="BN1025" s="61"/>
      <c r="BO1025" s="62">
        <v>-74664</v>
      </c>
    </row>
    <row r="1026" spans="1:67" x14ac:dyDescent="0.2">
      <c r="A1026" s="57" t="s">
        <v>24</v>
      </c>
      <c r="B1026" s="56" t="s">
        <v>24</v>
      </c>
      <c r="C1026" s="56" t="s">
        <v>429</v>
      </c>
      <c r="D1026" s="56">
        <v>1995</v>
      </c>
      <c r="E1026" s="58">
        <v>3210171</v>
      </c>
      <c r="F1026" s="58">
        <v>3135507</v>
      </c>
      <c r="G1026" s="59">
        <v>2956662</v>
      </c>
      <c r="H1026" s="59">
        <v>253509</v>
      </c>
      <c r="I1026" s="60">
        <v>0</v>
      </c>
      <c r="J1026" s="58">
        <v>-74664</v>
      </c>
      <c r="K1026" s="62">
        <v>137252</v>
      </c>
      <c r="L1026" s="61"/>
      <c r="M1026" s="61"/>
      <c r="N1026" s="61"/>
      <c r="O1026" s="61"/>
      <c r="P1026" s="61"/>
      <c r="Q1026" s="61">
        <v>753</v>
      </c>
      <c r="R1026" s="61"/>
      <c r="S1026" s="61"/>
      <c r="T1026" s="61"/>
      <c r="U1026" s="61"/>
      <c r="V1026" s="61"/>
      <c r="W1026" s="62">
        <v>813502</v>
      </c>
      <c r="X1026" s="61"/>
      <c r="Y1026" s="61"/>
      <c r="Z1026" s="61"/>
      <c r="AA1026" s="62">
        <v>1089440</v>
      </c>
      <c r="AB1026" s="61"/>
      <c r="AC1026" s="61"/>
      <c r="AD1026" s="62">
        <v>22892</v>
      </c>
      <c r="AE1026" s="61"/>
      <c r="AF1026" s="62">
        <v>618998</v>
      </c>
      <c r="AG1026" s="61"/>
      <c r="AH1026" s="61"/>
      <c r="AI1026" s="62">
        <v>273825</v>
      </c>
      <c r="AJ1026" s="61"/>
      <c r="AK1026" s="61"/>
      <c r="AL1026" s="61"/>
      <c r="AM1026" s="61"/>
      <c r="AN1026" s="61"/>
      <c r="AO1026" s="61"/>
      <c r="AP1026" s="62">
        <v>23830</v>
      </c>
      <c r="AQ1026" s="61"/>
      <c r="AR1026" s="61"/>
      <c r="AS1026" s="61"/>
      <c r="AT1026" s="61"/>
      <c r="AU1026" s="61"/>
      <c r="AV1026" s="61"/>
      <c r="AW1026" s="61"/>
      <c r="AX1026" s="61"/>
      <c r="AY1026" s="62">
        <v>45886</v>
      </c>
      <c r="AZ1026" s="61"/>
      <c r="BA1026" s="62">
        <v>146758</v>
      </c>
      <c r="BB1026" s="61"/>
      <c r="BC1026" s="61"/>
      <c r="BD1026" s="61"/>
      <c r="BE1026" s="61"/>
      <c r="BF1026" s="61"/>
      <c r="BG1026" s="61"/>
      <c r="BH1026" s="61"/>
      <c r="BI1026" s="61"/>
      <c r="BJ1026" s="61"/>
      <c r="BK1026" s="62">
        <v>37035</v>
      </c>
      <c r="BL1026" s="61"/>
      <c r="BM1026" s="61"/>
      <c r="BN1026" s="61"/>
      <c r="BO1026" s="62">
        <v>-74664</v>
      </c>
    </row>
    <row r="1027" spans="1:67" x14ac:dyDescent="0.2">
      <c r="A1027" s="57" t="s">
        <v>24</v>
      </c>
      <c r="B1027" s="56" t="s">
        <v>24</v>
      </c>
      <c r="C1027" s="56" t="s">
        <v>429</v>
      </c>
      <c r="D1027" s="56">
        <v>1996</v>
      </c>
      <c r="E1027" s="58">
        <v>3687133</v>
      </c>
      <c r="F1027" s="58">
        <v>3612469</v>
      </c>
      <c r="G1027" s="59">
        <v>3279505</v>
      </c>
      <c r="H1027" s="59">
        <v>407628</v>
      </c>
      <c r="I1027" s="60">
        <v>0</v>
      </c>
      <c r="J1027" s="58">
        <v>-74664</v>
      </c>
      <c r="K1027" s="62">
        <v>137252</v>
      </c>
      <c r="L1027" s="61"/>
      <c r="M1027" s="61"/>
      <c r="N1027" s="61"/>
      <c r="O1027" s="61"/>
      <c r="P1027" s="61"/>
      <c r="Q1027" s="61">
        <v>753</v>
      </c>
      <c r="R1027" s="61"/>
      <c r="S1027" s="61"/>
      <c r="T1027" s="61"/>
      <c r="U1027" s="61"/>
      <c r="V1027" s="61"/>
      <c r="W1027" s="62">
        <v>1067991</v>
      </c>
      <c r="X1027" s="61"/>
      <c r="Y1027" s="61"/>
      <c r="Z1027" s="61"/>
      <c r="AA1027" s="62">
        <v>1132314</v>
      </c>
      <c r="AB1027" s="61"/>
      <c r="AC1027" s="61"/>
      <c r="AD1027" s="62">
        <v>22892</v>
      </c>
      <c r="AE1027" s="61"/>
      <c r="AF1027" s="62">
        <v>642362</v>
      </c>
      <c r="AG1027" s="61"/>
      <c r="AH1027" s="61"/>
      <c r="AI1027" s="62">
        <v>275941</v>
      </c>
      <c r="AJ1027" s="61"/>
      <c r="AK1027" s="61"/>
      <c r="AL1027" s="61"/>
      <c r="AM1027" s="61"/>
      <c r="AN1027" s="61"/>
      <c r="AO1027" s="61"/>
      <c r="AP1027" s="62">
        <v>23830</v>
      </c>
      <c r="AQ1027" s="61"/>
      <c r="AR1027" s="61"/>
      <c r="AS1027" s="61"/>
      <c r="AT1027" s="61"/>
      <c r="AU1027" s="61"/>
      <c r="AV1027" s="61"/>
      <c r="AW1027" s="61"/>
      <c r="AX1027" s="61"/>
      <c r="AY1027" s="62">
        <v>54748</v>
      </c>
      <c r="AZ1027" s="61"/>
      <c r="BA1027" s="62">
        <v>292015</v>
      </c>
      <c r="BB1027" s="61"/>
      <c r="BC1027" s="61"/>
      <c r="BD1027" s="61"/>
      <c r="BE1027" s="61"/>
      <c r="BF1027" s="61"/>
      <c r="BG1027" s="61"/>
      <c r="BH1027" s="61"/>
      <c r="BI1027" s="61"/>
      <c r="BJ1027" s="61"/>
      <c r="BK1027" s="62">
        <v>37035</v>
      </c>
      <c r="BL1027" s="61"/>
      <c r="BM1027" s="61"/>
      <c r="BN1027" s="61"/>
      <c r="BO1027" s="62">
        <v>-74664</v>
      </c>
    </row>
    <row r="1028" spans="1:67" x14ac:dyDescent="0.2">
      <c r="A1028" s="57" t="s">
        <v>24</v>
      </c>
      <c r="B1028" s="56" t="s">
        <v>24</v>
      </c>
      <c r="C1028" s="56" t="s">
        <v>429</v>
      </c>
      <c r="D1028" s="56">
        <v>1997</v>
      </c>
      <c r="E1028" s="58">
        <v>4135011</v>
      </c>
      <c r="F1028" s="58">
        <v>4060347</v>
      </c>
      <c r="G1028" s="59">
        <v>3629195</v>
      </c>
      <c r="H1028" s="59">
        <v>505816</v>
      </c>
      <c r="I1028" s="60">
        <v>0</v>
      </c>
      <c r="J1028" s="58">
        <v>-74664</v>
      </c>
      <c r="K1028" s="62">
        <v>137252</v>
      </c>
      <c r="L1028" s="61"/>
      <c r="M1028" s="61"/>
      <c r="N1028" s="61"/>
      <c r="O1028" s="61"/>
      <c r="P1028" s="61"/>
      <c r="Q1028" s="62">
        <v>258054</v>
      </c>
      <c r="R1028" s="61"/>
      <c r="S1028" s="61"/>
      <c r="T1028" s="61"/>
      <c r="U1028" s="61"/>
      <c r="V1028" s="61"/>
      <c r="W1028" s="62">
        <v>1082477</v>
      </c>
      <c r="X1028" s="61"/>
      <c r="Y1028" s="61"/>
      <c r="Z1028" s="61"/>
      <c r="AA1028" s="62">
        <v>1166516</v>
      </c>
      <c r="AB1028" s="61"/>
      <c r="AC1028" s="61"/>
      <c r="AD1028" s="62">
        <v>22892</v>
      </c>
      <c r="AE1028" s="61"/>
      <c r="AF1028" s="62">
        <v>679653</v>
      </c>
      <c r="AG1028" s="61"/>
      <c r="AH1028" s="61"/>
      <c r="AI1028" s="62">
        <v>282351</v>
      </c>
      <c r="AJ1028" s="61"/>
      <c r="AK1028" s="61"/>
      <c r="AL1028" s="61"/>
      <c r="AM1028" s="61"/>
      <c r="AN1028" s="61"/>
      <c r="AO1028" s="61"/>
      <c r="AP1028" s="62">
        <v>23830</v>
      </c>
      <c r="AQ1028" s="61"/>
      <c r="AR1028" s="61"/>
      <c r="AS1028" s="61"/>
      <c r="AT1028" s="61"/>
      <c r="AU1028" s="61"/>
      <c r="AV1028" s="61"/>
      <c r="AW1028" s="61"/>
      <c r="AX1028" s="61"/>
      <c r="AY1028" s="62">
        <v>66957</v>
      </c>
      <c r="AZ1028" s="61"/>
      <c r="BA1028" s="62">
        <v>377994</v>
      </c>
      <c r="BB1028" s="61"/>
      <c r="BC1028" s="61"/>
      <c r="BD1028" s="61"/>
      <c r="BE1028" s="61"/>
      <c r="BF1028" s="61"/>
      <c r="BG1028" s="61"/>
      <c r="BH1028" s="61"/>
      <c r="BI1028" s="61"/>
      <c r="BJ1028" s="61"/>
      <c r="BK1028" s="62">
        <v>37035</v>
      </c>
      <c r="BL1028" s="61"/>
      <c r="BM1028" s="61"/>
      <c r="BN1028" s="61"/>
      <c r="BO1028" s="62">
        <v>-74664</v>
      </c>
    </row>
    <row r="1029" spans="1:67" x14ac:dyDescent="0.2">
      <c r="A1029" s="57" t="s">
        <v>24</v>
      </c>
      <c r="B1029" s="56" t="s">
        <v>24</v>
      </c>
      <c r="C1029" s="56" t="s">
        <v>429</v>
      </c>
      <c r="D1029" s="56">
        <v>1998</v>
      </c>
      <c r="E1029" s="58">
        <v>4251920</v>
      </c>
      <c r="F1029" s="58">
        <v>4180716</v>
      </c>
      <c r="G1029" s="59">
        <v>3730242</v>
      </c>
      <c r="H1029" s="59">
        <v>521678</v>
      </c>
      <c r="I1029" s="60">
        <v>0</v>
      </c>
      <c r="J1029" s="58">
        <v>-71204</v>
      </c>
      <c r="K1029" s="62">
        <v>137341</v>
      </c>
      <c r="L1029" s="61"/>
      <c r="M1029" s="61"/>
      <c r="N1029" s="61"/>
      <c r="O1029" s="61"/>
      <c r="P1029" s="61"/>
      <c r="Q1029" s="62">
        <v>267744</v>
      </c>
      <c r="R1029" s="61"/>
      <c r="S1029" s="61"/>
      <c r="T1029" s="61"/>
      <c r="U1029" s="61"/>
      <c r="V1029" s="61"/>
      <c r="W1029" s="62">
        <v>1111506</v>
      </c>
      <c r="X1029" s="61"/>
      <c r="Y1029" s="61"/>
      <c r="Z1029" s="61"/>
      <c r="AA1029" s="62">
        <v>1189958</v>
      </c>
      <c r="AB1029" s="61"/>
      <c r="AC1029" s="61"/>
      <c r="AD1029" s="62">
        <v>23188</v>
      </c>
      <c r="AE1029" s="61"/>
      <c r="AF1029" s="62">
        <v>717127</v>
      </c>
      <c r="AG1029" s="61"/>
      <c r="AH1029" s="61"/>
      <c r="AI1029" s="62">
        <v>283378</v>
      </c>
      <c r="AJ1029" s="61"/>
      <c r="AK1029" s="61"/>
      <c r="AL1029" s="61"/>
      <c r="AM1029" s="61"/>
      <c r="AN1029" s="61"/>
      <c r="AO1029" s="61"/>
      <c r="AP1029" s="62">
        <v>23830</v>
      </c>
      <c r="AQ1029" s="61"/>
      <c r="AR1029" s="61"/>
      <c r="AS1029" s="61"/>
      <c r="AT1029" s="61"/>
      <c r="AU1029" s="61"/>
      <c r="AV1029" s="61"/>
      <c r="AW1029" s="61"/>
      <c r="AX1029" s="61"/>
      <c r="AY1029" s="62">
        <v>82819</v>
      </c>
      <c r="AZ1029" s="61"/>
      <c r="BA1029" s="62">
        <v>377994</v>
      </c>
      <c r="BB1029" s="61"/>
      <c r="BC1029" s="61"/>
      <c r="BD1029" s="61"/>
      <c r="BE1029" s="61"/>
      <c r="BF1029" s="61"/>
      <c r="BG1029" s="61"/>
      <c r="BH1029" s="61"/>
      <c r="BI1029" s="61"/>
      <c r="BJ1029" s="61"/>
      <c r="BK1029" s="62">
        <v>37035</v>
      </c>
      <c r="BL1029" s="61"/>
      <c r="BM1029" s="61"/>
      <c r="BN1029" s="61"/>
      <c r="BO1029" s="62">
        <v>-71204</v>
      </c>
    </row>
    <row r="1030" spans="1:67" x14ac:dyDescent="0.2">
      <c r="A1030" s="57" t="s">
        <v>24</v>
      </c>
      <c r="B1030" s="56" t="s">
        <v>24</v>
      </c>
      <c r="C1030" s="56" t="s">
        <v>430</v>
      </c>
      <c r="D1030" s="56">
        <v>1989</v>
      </c>
      <c r="E1030" s="58">
        <v>585873</v>
      </c>
      <c r="F1030" s="58">
        <v>573416</v>
      </c>
      <c r="G1030" s="59">
        <v>561414</v>
      </c>
      <c r="H1030" s="59">
        <v>24459</v>
      </c>
      <c r="I1030" s="60">
        <v>0</v>
      </c>
      <c r="J1030" s="58">
        <v>-12457</v>
      </c>
      <c r="K1030" s="62">
        <v>6659</v>
      </c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1"/>
      <c r="W1030" s="62">
        <v>64907</v>
      </c>
      <c r="X1030" s="61"/>
      <c r="Y1030" s="61"/>
      <c r="Z1030" s="61"/>
      <c r="AA1030" s="62">
        <v>303868</v>
      </c>
      <c r="AB1030" s="61"/>
      <c r="AC1030" s="61"/>
      <c r="AD1030" s="62">
        <v>18643</v>
      </c>
      <c r="AE1030" s="61"/>
      <c r="AF1030" s="62">
        <v>112255</v>
      </c>
      <c r="AG1030" s="61"/>
      <c r="AH1030" s="61"/>
      <c r="AI1030" s="62">
        <v>55082</v>
      </c>
      <c r="AJ1030" s="61"/>
      <c r="AK1030" s="61"/>
      <c r="AL1030" s="61"/>
      <c r="AM1030" s="61"/>
      <c r="AN1030" s="61"/>
      <c r="AO1030" s="61"/>
      <c r="AP1030" s="62">
        <v>17663</v>
      </c>
      <c r="AQ1030" s="61"/>
      <c r="AR1030" s="61"/>
      <c r="AS1030" s="61"/>
      <c r="AT1030" s="61"/>
      <c r="AU1030" s="61"/>
      <c r="AV1030" s="61"/>
      <c r="AW1030" s="61"/>
      <c r="AX1030" s="61"/>
      <c r="AY1030" s="62">
        <v>6796</v>
      </c>
      <c r="AZ1030" s="61"/>
      <c r="BA1030" s="61"/>
      <c r="BB1030" s="61"/>
      <c r="BC1030" s="61"/>
      <c r="BD1030" s="61"/>
      <c r="BE1030" s="61"/>
      <c r="BF1030" s="61"/>
      <c r="BG1030" s="61"/>
      <c r="BH1030" s="61"/>
      <c r="BI1030" s="61"/>
      <c r="BJ1030" s="61"/>
      <c r="BK1030" s="61"/>
      <c r="BL1030" s="61"/>
      <c r="BM1030" s="61"/>
      <c r="BN1030" s="61"/>
      <c r="BO1030" s="62">
        <v>-12457</v>
      </c>
    </row>
    <row r="1031" spans="1:67" x14ac:dyDescent="0.2">
      <c r="A1031" s="57" t="s">
        <v>24</v>
      </c>
      <c r="B1031" s="56" t="s">
        <v>24</v>
      </c>
      <c r="C1031" s="56" t="s">
        <v>430</v>
      </c>
      <c r="D1031" s="56">
        <v>1990</v>
      </c>
      <c r="E1031" s="58">
        <v>662933</v>
      </c>
      <c r="F1031" s="58">
        <v>650476</v>
      </c>
      <c r="G1031" s="59">
        <v>638474</v>
      </c>
      <c r="H1031" s="59">
        <v>24459</v>
      </c>
      <c r="I1031" s="60">
        <v>0</v>
      </c>
      <c r="J1031" s="58">
        <v>-12457</v>
      </c>
      <c r="K1031" s="62">
        <v>6659</v>
      </c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1"/>
      <c r="W1031" s="62">
        <v>69863</v>
      </c>
      <c r="X1031" s="61"/>
      <c r="Y1031" s="61"/>
      <c r="Z1031" s="61"/>
      <c r="AA1031" s="62">
        <v>358730</v>
      </c>
      <c r="AB1031" s="61"/>
      <c r="AC1031" s="61"/>
      <c r="AD1031" s="62">
        <v>18643</v>
      </c>
      <c r="AE1031" s="61"/>
      <c r="AF1031" s="62">
        <v>127348</v>
      </c>
      <c r="AG1031" s="61"/>
      <c r="AH1031" s="61"/>
      <c r="AI1031" s="62">
        <v>57231</v>
      </c>
      <c r="AJ1031" s="61"/>
      <c r="AK1031" s="61"/>
      <c r="AL1031" s="61"/>
      <c r="AM1031" s="61"/>
      <c r="AN1031" s="61"/>
      <c r="AO1031" s="61"/>
      <c r="AP1031" s="62">
        <v>17663</v>
      </c>
      <c r="AQ1031" s="61"/>
      <c r="AR1031" s="61"/>
      <c r="AS1031" s="61"/>
      <c r="AT1031" s="61"/>
      <c r="AU1031" s="61"/>
      <c r="AV1031" s="61"/>
      <c r="AW1031" s="61"/>
      <c r="AX1031" s="61"/>
      <c r="AY1031" s="62">
        <v>6796</v>
      </c>
      <c r="AZ1031" s="61"/>
      <c r="BA1031" s="61"/>
      <c r="BB1031" s="61"/>
      <c r="BC1031" s="61"/>
      <c r="BD1031" s="61"/>
      <c r="BE1031" s="61"/>
      <c r="BF1031" s="61"/>
      <c r="BG1031" s="61"/>
      <c r="BH1031" s="61"/>
      <c r="BI1031" s="61"/>
      <c r="BJ1031" s="61"/>
      <c r="BK1031" s="61"/>
      <c r="BL1031" s="61"/>
      <c r="BM1031" s="61"/>
      <c r="BN1031" s="61"/>
      <c r="BO1031" s="62">
        <v>-12457</v>
      </c>
    </row>
    <row r="1032" spans="1:67" x14ac:dyDescent="0.2">
      <c r="A1032" s="57" t="s">
        <v>24</v>
      </c>
      <c r="B1032" s="56" t="s">
        <v>24</v>
      </c>
      <c r="C1032" s="56" t="s">
        <v>430</v>
      </c>
      <c r="D1032" s="56">
        <v>1991</v>
      </c>
      <c r="E1032" s="58">
        <v>876046</v>
      </c>
      <c r="F1032" s="58">
        <v>863589</v>
      </c>
      <c r="G1032" s="59">
        <v>851587</v>
      </c>
      <c r="H1032" s="59">
        <v>24459</v>
      </c>
      <c r="I1032" s="60">
        <v>0</v>
      </c>
      <c r="J1032" s="58">
        <v>-12457</v>
      </c>
      <c r="K1032" s="62">
        <v>6659</v>
      </c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1"/>
      <c r="W1032" s="62">
        <v>246404</v>
      </c>
      <c r="X1032" s="61"/>
      <c r="Y1032" s="61"/>
      <c r="Z1032" s="61"/>
      <c r="AA1032" s="62">
        <v>376927</v>
      </c>
      <c r="AB1032" s="61"/>
      <c r="AC1032" s="61"/>
      <c r="AD1032" s="62">
        <v>18643</v>
      </c>
      <c r="AE1032" s="61"/>
      <c r="AF1032" s="62">
        <v>138492</v>
      </c>
      <c r="AG1032" s="61"/>
      <c r="AH1032" s="61"/>
      <c r="AI1032" s="62">
        <v>64462</v>
      </c>
      <c r="AJ1032" s="61"/>
      <c r="AK1032" s="61"/>
      <c r="AL1032" s="61"/>
      <c r="AM1032" s="61"/>
      <c r="AN1032" s="61"/>
      <c r="AO1032" s="61"/>
      <c r="AP1032" s="62">
        <v>17663</v>
      </c>
      <c r="AQ1032" s="61"/>
      <c r="AR1032" s="61"/>
      <c r="AS1032" s="61"/>
      <c r="AT1032" s="61"/>
      <c r="AU1032" s="61"/>
      <c r="AV1032" s="61"/>
      <c r="AW1032" s="61"/>
      <c r="AX1032" s="61"/>
      <c r="AY1032" s="62">
        <v>6796</v>
      </c>
      <c r="AZ1032" s="61"/>
      <c r="BA1032" s="61"/>
      <c r="BB1032" s="61"/>
      <c r="BC1032" s="61"/>
      <c r="BD1032" s="61"/>
      <c r="BE1032" s="61"/>
      <c r="BF1032" s="61"/>
      <c r="BG1032" s="61"/>
      <c r="BH1032" s="61"/>
      <c r="BI1032" s="61"/>
      <c r="BJ1032" s="61"/>
      <c r="BK1032" s="61"/>
      <c r="BL1032" s="61"/>
      <c r="BM1032" s="61"/>
      <c r="BN1032" s="61"/>
      <c r="BO1032" s="62">
        <v>-12457</v>
      </c>
    </row>
    <row r="1033" spans="1:67" x14ac:dyDescent="0.2">
      <c r="A1033" s="57" t="s">
        <v>24</v>
      </c>
      <c r="B1033" s="56" t="s">
        <v>24</v>
      </c>
      <c r="C1033" s="56" t="s">
        <v>430</v>
      </c>
      <c r="D1033" s="56">
        <v>1992</v>
      </c>
      <c r="E1033" s="58">
        <v>935090</v>
      </c>
      <c r="F1033" s="58">
        <v>922633</v>
      </c>
      <c r="G1033" s="59">
        <v>898694</v>
      </c>
      <c r="H1033" s="59">
        <v>36396</v>
      </c>
      <c r="I1033" s="60">
        <v>0</v>
      </c>
      <c r="J1033" s="58">
        <v>-12457</v>
      </c>
      <c r="K1033" s="62">
        <v>6659</v>
      </c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1"/>
      <c r="W1033" s="62">
        <v>251314</v>
      </c>
      <c r="X1033" s="61"/>
      <c r="Y1033" s="61"/>
      <c r="Z1033" s="61"/>
      <c r="AA1033" s="62">
        <v>392495</v>
      </c>
      <c r="AB1033" s="61"/>
      <c r="AC1033" s="61"/>
      <c r="AD1033" s="62">
        <v>18643</v>
      </c>
      <c r="AE1033" s="61"/>
      <c r="AF1033" s="62">
        <v>161076</v>
      </c>
      <c r="AG1033" s="61"/>
      <c r="AH1033" s="61"/>
      <c r="AI1033" s="62">
        <v>68507</v>
      </c>
      <c r="AJ1033" s="61"/>
      <c r="AK1033" s="61"/>
      <c r="AL1033" s="61"/>
      <c r="AM1033" s="61"/>
      <c r="AN1033" s="61"/>
      <c r="AO1033" s="61"/>
      <c r="AP1033" s="62">
        <v>18256</v>
      </c>
      <c r="AQ1033" s="61"/>
      <c r="AR1033" s="62">
        <v>11344</v>
      </c>
      <c r="AS1033" s="61"/>
      <c r="AT1033" s="61"/>
      <c r="AU1033" s="61"/>
      <c r="AV1033" s="61"/>
      <c r="AW1033" s="61"/>
      <c r="AX1033" s="61"/>
      <c r="AY1033" s="62">
        <v>6796</v>
      </c>
      <c r="AZ1033" s="61"/>
      <c r="BA1033" s="61"/>
      <c r="BB1033" s="61"/>
      <c r="BC1033" s="61"/>
      <c r="BD1033" s="61"/>
      <c r="BE1033" s="61"/>
      <c r="BF1033" s="61"/>
      <c r="BG1033" s="61"/>
      <c r="BH1033" s="61"/>
      <c r="BI1033" s="61"/>
      <c r="BJ1033" s="61"/>
      <c r="BK1033" s="61"/>
      <c r="BL1033" s="61"/>
      <c r="BM1033" s="61"/>
      <c r="BN1033" s="61"/>
      <c r="BO1033" s="62">
        <v>-12457</v>
      </c>
    </row>
    <row r="1034" spans="1:67" x14ac:dyDescent="0.2">
      <c r="A1034" s="57" t="s">
        <v>24</v>
      </c>
      <c r="B1034" s="56" t="s">
        <v>24</v>
      </c>
      <c r="C1034" s="56" t="s">
        <v>430</v>
      </c>
      <c r="D1034" s="56">
        <v>1993</v>
      </c>
      <c r="E1034" s="58">
        <v>999402</v>
      </c>
      <c r="F1034" s="58">
        <v>986945</v>
      </c>
      <c r="G1034" s="59">
        <v>969802</v>
      </c>
      <c r="H1034" s="59">
        <v>29600</v>
      </c>
      <c r="I1034" s="60">
        <v>0</v>
      </c>
      <c r="J1034" s="58">
        <v>-12457</v>
      </c>
      <c r="K1034" s="62">
        <v>6659</v>
      </c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1"/>
      <c r="W1034" s="62">
        <v>251314</v>
      </c>
      <c r="X1034" s="61"/>
      <c r="Y1034" s="61"/>
      <c r="Z1034" s="61"/>
      <c r="AA1034" s="62">
        <v>425877</v>
      </c>
      <c r="AB1034" s="61"/>
      <c r="AC1034" s="61"/>
      <c r="AD1034" s="62">
        <v>38951</v>
      </c>
      <c r="AE1034" s="61"/>
      <c r="AF1034" s="62">
        <v>178911</v>
      </c>
      <c r="AG1034" s="61"/>
      <c r="AH1034" s="61"/>
      <c r="AI1034" s="62">
        <v>68090</v>
      </c>
      <c r="AJ1034" s="61"/>
      <c r="AK1034" s="61"/>
      <c r="AL1034" s="61"/>
      <c r="AM1034" s="61"/>
      <c r="AN1034" s="61"/>
      <c r="AO1034" s="61"/>
      <c r="AP1034" s="62">
        <v>18256</v>
      </c>
      <c r="AQ1034" s="61"/>
      <c r="AR1034" s="62">
        <v>11344</v>
      </c>
      <c r="AS1034" s="61"/>
      <c r="AT1034" s="61"/>
      <c r="AU1034" s="61"/>
      <c r="AV1034" s="61"/>
      <c r="AW1034" s="61"/>
      <c r="AX1034" s="61"/>
      <c r="AY1034" s="61"/>
      <c r="AZ1034" s="61"/>
      <c r="BA1034" s="61"/>
      <c r="BB1034" s="61"/>
      <c r="BC1034" s="61"/>
      <c r="BD1034" s="61"/>
      <c r="BE1034" s="61"/>
      <c r="BF1034" s="61"/>
      <c r="BG1034" s="61"/>
      <c r="BH1034" s="61"/>
      <c r="BI1034" s="61"/>
      <c r="BJ1034" s="61"/>
      <c r="BK1034" s="61"/>
      <c r="BL1034" s="61"/>
      <c r="BM1034" s="61"/>
      <c r="BN1034" s="61"/>
      <c r="BO1034" s="62">
        <v>-12457</v>
      </c>
    </row>
    <row r="1035" spans="1:67" x14ac:dyDescent="0.2">
      <c r="A1035" s="57" t="s">
        <v>24</v>
      </c>
      <c r="B1035" s="56" t="s">
        <v>24</v>
      </c>
      <c r="C1035" s="56" t="s">
        <v>430</v>
      </c>
      <c r="D1035" s="56">
        <v>1994</v>
      </c>
      <c r="E1035" s="58">
        <v>1072741</v>
      </c>
      <c r="F1035" s="58">
        <v>987026</v>
      </c>
      <c r="G1035" s="59">
        <v>1042655</v>
      </c>
      <c r="H1035" s="59">
        <v>30086</v>
      </c>
      <c r="I1035" s="60">
        <v>0</v>
      </c>
      <c r="J1035" s="58">
        <v>-85715</v>
      </c>
      <c r="K1035" s="62">
        <v>6659</v>
      </c>
      <c r="L1035" s="61"/>
      <c r="M1035" s="61"/>
      <c r="N1035" s="61"/>
      <c r="O1035" s="61"/>
      <c r="P1035" s="61"/>
      <c r="Q1035" s="61"/>
      <c r="R1035" s="62">
        <v>4600</v>
      </c>
      <c r="S1035" s="61"/>
      <c r="T1035" s="61"/>
      <c r="U1035" s="61"/>
      <c r="V1035" s="61"/>
      <c r="W1035" s="62">
        <v>251314</v>
      </c>
      <c r="X1035" s="61"/>
      <c r="Y1035" s="61"/>
      <c r="Z1035" s="61"/>
      <c r="AA1035" s="62">
        <v>458387</v>
      </c>
      <c r="AB1035" s="61"/>
      <c r="AC1035" s="61"/>
      <c r="AD1035" s="62">
        <v>38951</v>
      </c>
      <c r="AE1035" s="61"/>
      <c r="AF1035" s="62">
        <v>210792</v>
      </c>
      <c r="AG1035" s="61"/>
      <c r="AH1035" s="61"/>
      <c r="AI1035" s="62">
        <v>71952</v>
      </c>
      <c r="AJ1035" s="61"/>
      <c r="AK1035" s="61"/>
      <c r="AL1035" s="61"/>
      <c r="AM1035" s="61"/>
      <c r="AN1035" s="61"/>
      <c r="AO1035" s="61"/>
      <c r="AP1035" s="62">
        <v>18742</v>
      </c>
      <c r="AQ1035" s="61"/>
      <c r="AR1035" s="62">
        <v>11344</v>
      </c>
      <c r="AS1035" s="61"/>
      <c r="AT1035" s="61"/>
      <c r="AU1035" s="61"/>
      <c r="AV1035" s="61"/>
      <c r="AW1035" s="61"/>
      <c r="AX1035" s="61"/>
      <c r="AY1035" s="61"/>
      <c r="AZ1035" s="61"/>
      <c r="BA1035" s="61"/>
      <c r="BB1035" s="61"/>
      <c r="BC1035" s="61"/>
      <c r="BD1035" s="61"/>
      <c r="BE1035" s="61"/>
      <c r="BF1035" s="61"/>
      <c r="BG1035" s="61"/>
      <c r="BH1035" s="61"/>
      <c r="BI1035" s="61"/>
      <c r="BJ1035" s="61"/>
      <c r="BK1035" s="61"/>
      <c r="BL1035" s="61"/>
      <c r="BM1035" s="61"/>
      <c r="BN1035" s="61"/>
      <c r="BO1035" s="62">
        <v>-85715</v>
      </c>
    </row>
    <row r="1036" spans="1:67" x14ac:dyDescent="0.2">
      <c r="A1036" s="57" t="s">
        <v>24</v>
      </c>
      <c r="B1036" s="56" t="s">
        <v>24</v>
      </c>
      <c r="C1036" s="56" t="s">
        <v>430</v>
      </c>
      <c r="D1036" s="56">
        <v>1995</v>
      </c>
      <c r="E1036" s="58">
        <v>1198125</v>
      </c>
      <c r="F1036" s="58">
        <v>1098610</v>
      </c>
      <c r="G1036" s="59">
        <v>1168155</v>
      </c>
      <c r="H1036" s="59">
        <v>29970</v>
      </c>
      <c r="I1036" s="60">
        <v>0</v>
      </c>
      <c r="J1036" s="58">
        <v>-99515</v>
      </c>
      <c r="K1036" s="62">
        <v>6659</v>
      </c>
      <c r="L1036" s="61"/>
      <c r="M1036" s="61"/>
      <c r="N1036" s="61"/>
      <c r="O1036" s="61"/>
      <c r="P1036" s="61"/>
      <c r="Q1036" s="61"/>
      <c r="R1036" s="62">
        <v>4717</v>
      </c>
      <c r="S1036" s="61"/>
      <c r="T1036" s="61"/>
      <c r="U1036" s="61"/>
      <c r="V1036" s="61"/>
      <c r="W1036" s="62">
        <v>251314</v>
      </c>
      <c r="X1036" s="61"/>
      <c r="Y1036" s="61"/>
      <c r="Z1036" s="61"/>
      <c r="AA1036" s="62">
        <v>562174</v>
      </c>
      <c r="AB1036" s="61"/>
      <c r="AC1036" s="61"/>
      <c r="AD1036" s="62">
        <v>38951</v>
      </c>
      <c r="AE1036" s="61"/>
      <c r="AF1036" s="62">
        <v>223235</v>
      </c>
      <c r="AG1036" s="61"/>
      <c r="AH1036" s="61"/>
      <c r="AI1036" s="62">
        <v>81105</v>
      </c>
      <c r="AJ1036" s="61"/>
      <c r="AK1036" s="61"/>
      <c r="AL1036" s="61"/>
      <c r="AM1036" s="61"/>
      <c r="AN1036" s="61"/>
      <c r="AO1036" s="61"/>
      <c r="AP1036" s="62">
        <v>18742</v>
      </c>
      <c r="AQ1036" s="61"/>
      <c r="AR1036" s="62">
        <v>11228</v>
      </c>
      <c r="AS1036" s="61"/>
      <c r="AT1036" s="61"/>
      <c r="AU1036" s="61"/>
      <c r="AV1036" s="61"/>
      <c r="AW1036" s="61"/>
      <c r="AX1036" s="61"/>
      <c r="AY1036" s="61"/>
      <c r="AZ1036" s="61"/>
      <c r="BA1036" s="61"/>
      <c r="BB1036" s="61"/>
      <c r="BC1036" s="61"/>
      <c r="BD1036" s="61"/>
      <c r="BE1036" s="61"/>
      <c r="BF1036" s="61"/>
      <c r="BG1036" s="61"/>
      <c r="BH1036" s="61"/>
      <c r="BI1036" s="61"/>
      <c r="BJ1036" s="61"/>
      <c r="BK1036" s="61"/>
      <c r="BL1036" s="61"/>
      <c r="BM1036" s="61"/>
      <c r="BN1036" s="61"/>
      <c r="BO1036" s="62">
        <v>-99515</v>
      </c>
    </row>
    <row r="1037" spans="1:67" x14ac:dyDescent="0.2">
      <c r="A1037" s="57" t="s">
        <v>24</v>
      </c>
      <c r="B1037" s="56" t="s">
        <v>24</v>
      </c>
      <c r="C1037" s="56" t="s">
        <v>430</v>
      </c>
      <c r="D1037" s="56">
        <v>1996</v>
      </c>
      <c r="E1037" s="58">
        <v>1269535</v>
      </c>
      <c r="F1037" s="58">
        <v>1170020</v>
      </c>
      <c r="G1037" s="59">
        <v>1239079</v>
      </c>
      <c r="H1037" s="59">
        <v>30456</v>
      </c>
      <c r="I1037" s="60">
        <v>0</v>
      </c>
      <c r="J1037" s="58">
        <v>-99515</v>
      </c>
      <c r="K1037" s="62">
        <v>6659</v>
      </c>
      <c r="L1037" s="61"/>
      <c r="M1037" s="61"/>
      <c r="N1037" s="61"/>
      <c r="O1037" s="61"/>
      <c r="P1037" s="61"/>
      <c r="Q1037" s="61"/>
      <c r="R1037" s="62">
        <v>4717</v>
      </c>
      <c r="S1037" s="61"/>
      <c r="T1037" s="61"/>
      <c r="U1037" s="61"/>
      <c r="V1037" s="61"/>
      <c r="W1037" s="62">
        <v>253612</v>
      </c>
      <c r="X1037" s="61"/>
      <c r="Y1037" s="61"/>
      <c r="Z1037" s="61"/>
      <c r="AA1037" s="62">
        <v>596139</v>
      </c>
      <c r="AB1037" s="61"/>
      <c r="AC1037" s="61"/>
      <c r="AD1037" s="62">
        <v>54664</v>
      </c>
      <c r="AE1037" s="61"/>
      <c r="AF1037" s="62">
        <v>241794</v>
      </c>
      <c r="AG1037" s="61"/>
      <c r="AH1037" s="61"/>
      <c r="AI1037" s="62">
        <v>81494</v>
      </c>
      <c r="AJ1037" s="61"/>
      <c r="AK1037" s="61"/>
      <c r="AL1037" s="61"/>
      <c r="AM1037" s="61"/>
      <c r="AN1037" s="61"/>
      <c r="AO1037" s="61"/>
      <c r="AP1037" s="62">
        <v>19228</v>
      </c>
      <c r="AQ1037" s="61"/>
      <c r="AR1037" s="62">
        <v>11228</v>
      </c>
      <c r="AS1037" s="61"/>
      <c r="AT1037" s="61"/>
      <c r="AU1037" s="61"/>
      <c r="AV1037" s="61"/>
      <c r="AW1037" s="61"/>
      <c r="AX1037" s="61"/>
      <c r="AY1037" s="61"/>
      <c r="AZ1037" s="61"/>
      <c r="BA1037" s="61"/>
      <c r="BB1037" s="61"/>
      <c r="BC1037" s="61"/>
      <c r="BD1037" s="61"/>
      <c r="BE1037" s="61"/>
      <c r="BF1037" s="61"/>
      <c r="BG1037" s="61"/>
      <c r="BH1037" s="61"/>
      <c r="BI1037" s="61"/>
      <c r="BJ1037" s="61"/>
      <c r="BK1037" s="61"/>
      <c r="BL1037" s="61"/>
      <c r="BM1037" s="61"/>
      <c r="BN1037" s="61"/>
      <c r="BO1037" s="62">
        <v>-99515</v>
      </c>
    </row>
    <row r="1038" spans="1:67" x14ac:dyDescent="0.2">
      <c r="A1038" s="57" t="s">
        <v>24</v>
      </c>
      <c r="B1038" s="56" t="s">
        <v>24</v>
      </c>
      <c r="C1038" s="56" t="s">
        <v>430</v>
      </c>
      <c r="D1038" s="56">
        <v>1997</v>
      </c>
      <c r="E1038" s="58">
        <v>1292942</v>
      </c>
      <c r="F1038" s="58">
        <v>1183427</v>
      </c>
      <c r="G1038" s="59">
        <v>1272685</v>
      </c>
      <c r="H1038" s="59">
        <v>20257</v>
      </c>
      <c r="I1038" s="60">
        <v>0</v>
      </c>
      <c r="J1038" s="58">
        <v>-109515</v>
      </c>
      <c r="K1038" s="62">
        <v>6659</v>
      </c>
      <c r="L1038" s="61"/>
      <c r="M1038" s="61"/>
      <c r="N1038" s="61"/>
      <c r="O1038" s="61"/>
      <c r="P1038" s="61"/>
      <c r="Q1038" s="61"/>
      <c r="R1038" s="62">
        <v>4717</v>
      </c>
      <c r="S1038" s="61"/>
      <c r="T1038" s="61"/>
      <c r="U1038" s="61"/>
      <c r="V1038" s="61"/>
      <c r="W1038" s="62">
        <v>253612</v>
      </c>
      <c r="X1038" s="61"/>
      <c r="Y1038" s="61"/>
      <c r="Z1038" s="61"/>
      <c r="AA1038" s="62">
        <v>596139</v>
      </c>
      <c r="AB1038" s="61"/>
      <c r="AC1038" s="61"/>
      <c r="AD1038" s="62">
        <v>54664</v>
      </c>
      <c r="AE1038" s="61"/>
      <c r="AF1038" s="62">
        <v>272457</v>
      </c>
      <c r="AG1038" s="61"/>
      <c r="AH1038" s="61"/>
      <c r="AI1038" s="62">
        <v>84437</v>
      </c>
      <c r="AJ1038" s="61"/>
      <c r="AK1038" s="61"/>
      <c r="AL1038" s="61"/>
      <c r="AM1038" s="61"/>
      <c r="AN1038" s="61"/>
      <c r="AO1038" s="61"/>
      <c r="AP1038" s="62">
        <v>20257</v>
      </c>
      <c r="AQ1038" s="61"/>
      <c r="AR1038" s="61"/>
      <c r="AS1038" s="61"/>
      <c r="AT1038" s="61"/>
      <c r="AU1038" s="61"/>
      <c r="AV1038" s="61"/>
      <c r="AW1038" s="61"/>
      <c r="AX1038" s="61"/>
      <c r="AY1038" s="61"/>
      <c r="AZ1038" s="61"/>
      <c r="BA1038" s="61"/>
      <c r="BB1038" s="61"/>
      <c r="BC1038" s="61"/>
      <c r="BD1038" s="61"/>
      <c r="BE1038" s="61"/>
      <c r="BF1038" s="61"/>
      <c r="BG1038" s="61"/>
      <c r="BH1038" s="61"/>
      <c r="BI1038" s="61"/>
      <c r="BJ1038" s="61"/>
      <c r="BK1038" s="61"/>
      <c r="BL1038" s="61"/>
      <c r="BM1038" s="61"/>
      <c r="BN1038" s="61"/>
      <c r="BO1038" s="62">
        <v>-109515</v>
      </c>
    </row>
    <row r="1039" spans="1:67" x14ac:dyDescent="0.2">
      <c r="A1039" s="57" t="s">
        <v>24</v>
      </c>
      <c r="B1039" s="56" t="s">
        <v>24</v>
      </c>
      <c r="C1039" s="56" t="s">
        <v>430</v>
      </c>
      <c r="D1039" s="56">
        <v>1998</v>
      </c>
      <c r="E1039" s="58">
        <v>1230889</v>
      </c>
      <c r="F1039" s="58">
        <v>1345274</v>
      </c>
      <c r="G1039" s="59">
        <v>1434347</v>
      </c>
      <c r="H1039" s="59">
        <v>22692</v>
      </c>
      <c r="I1039" s="60">
        <v>226150</v>
      </c>
      <c r="J1039" s="58">
        <v>-111765</v>
      </c>
      <c r="K1039" s="62">
        <v>6659</v>
      </c>
      <c r="L1039" s="61"/>
      <c r="M1039" s="61"/>
      <c r="N1039" s="61"/>
      <c r="O1039" s="61"/>
      <c r="P1039" s="61"/>
      <c r="Q1039" s="61"/>
      <c r="R1039" s="62">
        <v>4717</v>
      </c>
      <c r="S1039" s="61"/>
      <c r="T1039" s="61"/>
      <c r="U1039" s="62">
        <v>226150</v>
      </c>
      <c r="V1039" s="61"/>
      <c r="W1039" s="62">
        <v>183749</v>
      </c>
      <c r="X1039" s="61"/>
      <c r="Y1039" s="61"/>
      <c r="Z1039" s="61"/>
      <c r="AA1039" s="62">
        <v>596139</v>
      </c>
      <c r="AB1039" s="61"/>
      <c r="AC1039" s="61"/>
      <c r="AD1039" s="62">
        <v>54664</v>
      </c>
      <c r="AE1039" s="61"/>
      <c r="AF1039" s="62">
        <v>275420</v>
      </c>
      <c r="AG1039" s="61"/>
      <c r="AH1039" s="61"/>
      <c r="AI1039" s="62">
        <v>86849</v>
      </c>
      <c r="AJ1039" s="61"/>
      <c r="AK1039" s="61"/>
      <c r="AL1039" s="61"/>
      <c r="AM1039" s="61"/>
      <c r="AN1039" s="61"/>
      <c r="AO1039" s="61"/>
      <c r="AP1039" s="62">
        <v>20257</v>
      </c>
      <c r="AQ1039" s="61"/>
      <c r="AR1039" s="62">
        <v>2435</v>
      </c>
      <c r="AS1039" s="61"/>
      <c r="AT1039" s="61"/>
      <c r="AU1039" s="61"/>
      <c r="AV1039" s="61"/>
      <c r="AW1039" s="61"/>
      <c r="AX1039" s="61"/>
      <c r="AY1039" s="61"/>
      <c r="AZ1039" s="61"/>
      <c r="BA1039" s="61"/>
      <c r="BB1039" s="61"/>
      <c r="BC1039" s="61"/>
      <c r="BD1039" s="61"/>
      <c r="BE1039" s="61"/>
      <c r="BF1039" s="61"/>
      <c r="BG1039" s="61"/>
      <c r="BH1039" s="61"/>
      <c r="BI1039" s="61"/>
      <c r="BJ1039" s="61"/>
      <c r="BK1039" s="61"/>
      <c r="BL1039" s="61"/>
      <c r="BM1039" s="61"/>
      <c r="BN1039" s="61"/>
      <c r="BO1039" s="62">
        <v>-111765</v>
      </c>
    </row>
    <row r="1040" spans="1:67" x14ac:dyDescent="0.2">
      <c r="A1040" s="57" t="s">
        <v>24</v>
      </c>
      <c r="B1040" s="56" t="s">
        <v>24</v>
      </c>
      <c r="C1040" s="56" t="s">
        <v>163</v>
      </c>
      <c r="D1040" s="56">
        <v>2002</v>
      </c>
      <c r="E1040" s="58">
        <v>5146619</v>
      </c>
      <c r="F1040" s="58">
        <v>5248186</v>
      </c>
      <c r="G1040" s="59">
        <v>4289952</v>
      </c>
      <c r="H1040" s="59">
        <v>958234</v>
      </c>
      <c r="I1040" s="60">
        <v>101567</v>
      </c>
      <c r="J1040" s="58">
        <v>0</v>
      </c>
      <c r="K1040" s="61"/>
      <c r="L1040" s="62">
        <v>137341</v>
      </c>
      <c r="M1040" s="61"/>
      <c r="N1040" s="61">
        <v>0</v>
      </c>
      <c r="O1040" s="62">
        <v>268860</v>
      </c>
      <c r="P1040" s="61"/>
      <c r="Q1040" s="61"/>
      <c r="R1040" s="61"/>
      <c r="S1040" s="61">
        <v>0</v>
      </c>
      <c r="T1040" s="62">
        <v>101567</v>
      </c>
      <c r="U1040" s="61"/>
      <c r="V1040" s="62">
        <v>1128147</v>
      </c>
      <c r="W1040" s="61"/>
      <c r="X1040" s="61">
        <v>0</v>
      </c>
      <c r="Y1040" s="62">
        <v>964661</v>
      </c>
      <c r="Z1040" s="62">
        <v>515595</v>
      </c>
      <c r="AA1040" s="61"/>
      <c r="AB1040" s="62">
        <v>22193</v>
      </c>
      <c r="AC1040" s="62">
        <v>11950</v>
      </c>
      <c r="AD1040" s="61"/>
      <c r="AE1040" s="62">
        <v>815087</v>
      </c>
      <c r="AF1040" s="61"/>
      <c r="AG1040" s="61">
        <v>0</v>
      </c>
      <c r="AH1040" s="62">
        <v>324551</v>
      </c>
      <c r="AI1040" s="61"/>
      <c r="AJ1040" s="61">
        <v>0</v>
      </c>
      <c r="AK1040" s="61">
        <v>0</v>
      </c>
      <c r="AL1040" s="61">
        <v>0</v>
      </c>
      <c r="AM1040" s="61">
        <v>0</v>
      </c>
      <c r="AN1040" s="61">
        <v>0</v>
      </c>
      <c r="AO1040" s="61">
        <v>0</v>
      </c>
      <c r="AP1040" s="61"/>
      <c r="AQ1040" s="62">
        <v>34908</v>
      </c>
      <c r="AR1040" s="61"/>
      <c r="AS1040" s="62">
        <v>12919</v>
      </c>
      <c r="AT1040" s="62">
        <v>398948</v>
      </c>
      <c r="AU1040" s="62">
        <v>377994</v>
      </c>
      <c r="AV1040" s="61"/>
      <c r="AW1040" s="61">
        <v>0</v>
      </c>
      <c r="AX1040" s="62">
        <v>95487</v>
      </c>
      <c r="AY1040" s="61"/>
      <c r="AZ1040" s="61">
        <v>206</v>
      </c>
      <c r="BA1040" s="61"/>
      <c r="BB1040" s="61">
        <v>0</v>
      </c>
      <c r="BC1040" s="61">
        <v>0</v>
      </c>
      <c r="BD1040" s="61">
        <v>0</v>
      </c>
      <c r="BE1040" s="61"/>
      <c r="BF1040" s="61">
        <v>0</v>
      </c>
      <c r="BG1040" s="61"/>
      <c r="BH1040" s="61">
        <v>0</v>
      </c>
      <c r="BI1040" s="61"/>
      <c r="BJ1040" s="61">
        <v>0</v>
      </c>
      <c r="BK1040" s="61"/>
      <c r="BL1040" s="62">
        <v>37772</v>
      </c>
      <c r="BM1040" s="61">
        <v>0</v>
      </c>
      <c r="BN1040" s="61">
        <v>0</v>
      </c>
      <c r="BO1040" s="61"/>
    </row>
    <row r="1041" spans="1:67" x14ac:dyDescent="0.2">
      <c r="A1041" s="57" t="s">
        <v>24</v>
      </c>
      <c r="B1041" s="56" t="s">
        <v>24</v>
      </c>
      <c r="C1041" s="56" t="s">
        <v>163</v>
      </c>
      <c r="D1041" s="56">
        <v>2003</v>
      </c>
      <c r="E1041" s="58">
        <v>5202203</v>
      </c>
      <c r="F1041" s="58">
        <v>5303770</v>
      </c>
      <c r="G1041" s="59">
        <v>4289952</v>
      </c>
      <c r="H1041" s="59">
        <v>1013818</v>
      </c>
      <c r="I1041" s="60">
        <v>101567</v>
      </c>
      <c r="J1041" s="58">
        <v>0</v>
      </c>
      <c r="K1041" s="61"/>
      <c r="L1041" s="62">
        <v>137341</v>
      </c>
      <c r="M1041" s="61"/>
      <c r="N1041" s="61">
        <v>0</v>
      </c>
      <c r="O1041" s="62">
        <v>268860</v>
      </c>
      <c r="P1041" s="61"/>
      <c r="Q1041" s="61"/>
      <c r="R1041" s="61"/>
      <c r="S1041" s="61">
        <v>0</v>
      </c>
      <c r="T1041" s="62">
        <v>101567</v>
      </c>
      <c r="U1041" s="61"/>
      <c r="V1041" s="62">
        <v>1128147</v>
      </c>
      <c r="W1041" s="61"/>
      <c r="X1041" s="61">
        <v>0</v>
      </c>
      <c r="Y1041" s="62">
        <v>964661</v>
      </c>
      <c r="Z1041" s="62">
        <v>515595</v>
      </c>
      <c r="AA1041" s="61"/>
      <c r="AB1041" s="62">
        <v>22193</v>
      </c>
      <c r="AC1041" s="62">
        <v>11950</v>
      </c>
      <c r="AD1041" s="61"/>
      <c r="AE1041" s="62">
        <v>815087</v>
      </c>
      <c r="AF1041" s="61"/>
      <c r="AG1041" s="61">
        <v>0</v>
      </c>
      <c r="AH1041" s="62">
        <v>324551</v>
      </c>
      <c r="AI1041" s="61"/>
      <c r="AJ1041" s="61">
        <v>0</v>
      </c>
      <c r="AK1041" s="61">
        <v>0</v>
      </c>
      <c r="AL1041" s="61">
        <v>0</v>
      </c>
      <c r="AM1041" s="61">
        <v>0</v>
      </c>
      <c r="AN1041" s="61">
        <v>0</v>
      </c>
      <c r="AO1041" s="61">
        <v>0</v>
      </c>
      <c r="AP1041" s="61"/>
      <c r="AQ1041" s="62">
        <v>35624</v>
      </c>
      <c r="AR1041" s="61"/>
      <c r="AS1041" s="62">
        <v>12919</v>
      </c>
      <c r="AT1041" s="62">
        <v>454022</v>
      </c>
      <c r="AU1041" s="62">
        <v>377994</v>
      </c>
      <c r="AV1041" s="61"/>
      <c r="AW1041" s="61">
        <v>0</v>
      </c>
      <c r="AX1041" s="62">
        <v>95487</v>
      </c>
      <c r="AY1041" s="61"/>
      <c r="AZ1041" s="61">
        <v>0</v>
      </c>
      <c r="BA1041" s="61"/>
      <c r="BB1041" s="61">
        <v>0</v>
      </c>
      <c r="BC1041" s="61">
        <v>0</v>
      </c>
      <c r="BD1041" s="61">
        <v>0</v>
      </c>
      <c r="BE1041" s="61"/>
      <c r="BF1041" s="61">
        <v>0</v>
      </c>
      <c r="BG1041" s="61"/>
      <c r="BH1041" s="61">
        <v>0</v>
      </c>
      <c r="BI1041" s="61"/>
      <c r="BJ1041" s="61">
        <v>0</v>
      </c>
      <c r="BK1041" s="61"/>
      <c r="BL1041" s="62">
        <v>37772</v>
      </c>
      <c r="BM1041" s="61">
        <v>0</v>
      </c>
      <c r="BN1041" s="61">
        <v>0</v>
      </c>
      <c r="BO1041" s="61"/>
    </row>
    <row r="1042" spans="1:67" x14ac:dyDescent="0.2">
      <c r="A1042" s="57" t="s">
        <v>24</v>
      </c>
      <c r="B1042" s="56" t="s">
        <v>24</v>
      </c>
      <c r="C1042" s="56" t="s">
        <v>163</v>
      </c>
      <c r="D1042" s="56">
        <v>2004</v>
      </c>
      <c r="E1042" s="58">
        <v>5225318</v>
      </c>
      <c r="F1042" s="58">
        <v>5344675</v>
      </c>
      <c r="G1042" s="59">
        <v>4307742</v>
      </c>
      <c r="H1042" s="59">
        <v>1036933</v>
      </c>
      <c r="I1042" s="60">
        <v>119357</v>
      </c>
      <c r="J1042" s="58">
        <v>0</v>
      </c>
      <c r="K1042" s="61"/>
      <c r="L1042" s="62">
        <v>137341</v>
      </c>
      <c r="M1042" s="61"/>
      <c r="N1042" s="61">
        <v>0</v>
      </c>
      <c r="O1042" s="62">
        <v>268860</v>
      </c>
      <c r="P1042" s="61"/>
      <c r="Q1042" s="61"/>
      <c r="R1042" s="61"/>
      <c r="S1042" s="61">
        <v>0</v>
      </c>
      <c r="T1042" s="62">
        <v>119357</v>
      </c>
      <c r="U1042" s="61"/>
      <c r="V1042" s="62">
        <v>1128147</v>
      </c>
      <c r="W1042" s="61"/>
      <c r="X1042" s="61">
        <v>0</v>
      </c>
      <c r="Y1042" s="62">
        <v>964661</v>
      </c>
      <c r="Z1042" s="62">
        <v>515595</v>
      </c>
      <c r="AA1042" s="61"/>
      <c r="AB1042" s="62">
        <v>22193</v>
      </c>
      <c r="AC1042" s="62">
        <v>11950</v>
      </c>
      <c r="AD1042" s="61"/>
      <c r="AE1042" s="62">
        <v>815087</v>
      </c>
      <c r="AF1042" s="61"/>
      <c r="AG1042" s="61">
        <v>0</v>
      </c>
      <c r="AH1042" s="62">
        <v>324551</v>
      </c>
      <c r="AI1042" s="61"/>
      <c r="AJ1042" s="61">
        <v>0</v>
      </c>
      <c r="AK1042" s="61">
        <v>0</v>
      </c>
      <c r="AL1042" s="61">
        <v>0</v>
      </c>
      <c r="AM1042" s="61">
        <v>0</v>
      </c>
      <c r="AN1042" s="61">
        <v>0</v>
      </c>
      <c r="AO1042" s="61">
        <v>0</v>
      </c>
      <c r="AP1042" s="61"/>
      <c r="AQ1042" s="62">
        <v>36002</v>
      </c>
      <c r="AR1042" s="61"/>
      <c r="AS1042" s="62">
        <v>15580</v>
      </c>
      <c r="AT1042" s="62">
        <v>473610</v>
      </c>
      <c r="AU1042" s="62">
        <v>377994</v>
      </c>
      <c r="AV1042" s="61"/>
      <c r="AW1042" s="61">
        <v>0</v>
      </c>
      <c r="AX1042" s="62">
        <v>95587</v>
      </c>
      <c r="AY1042" s="61"/>
      <c r="AZ1042" s="61">
        <v>388</v>
      </c>
      <c r="BA1042" s="61"/>
      <c r="BB1042" s="61">
        <v>0</v>
      </c>
      <c r="BC1042" s="61">
        <v>0</v>
      </c>
      <c r="BD1042" s="61">
        <v>0</v>
      </c>
      <c r="BE1042" s="61"/>
      <c r="BF1042" s="61">
        <v>0</v>
      </c>
      <c r="BG1042" s="61"/>
      <c r="BH1042" s="61">
        <v>0</v>
      </c>
      <c r="BI1042" s="61"/>
      <c r="BJ1042" s="61">
        <v>0</v>
      </c>
      <c r="BK1042" s="61"/>
      <c r="BL1042" s="62">
        <v>37772</v>
      </c>
      <c r="BM1042" s="61">
        <v>0</v>
      </c>
      <c r="BN1042" s="61">
        <v>0</v>
      </c>
      <c r="BO1042" s="61"/>
    </row>
    <row r="1043" spans="1:67" x14ac:dyDescent="0.2">
      <c r="A1043" s="57" t="s">
        <v>24</v>
      </c>
      <c r="B1043" s="56" t="s">
        <v>24</v>
      </c>
      <c r="C1043" s="56" t="s">
        <v>163</v>
      </c>
      <c r="D1043" s="56">
        <v>2005</v>
      </c>
      <c r="E1043" s="58">
        <v>5233600</v>
      </c>
      <c r="F1043" s="58">
        <v>5377956</v>
      </c>
      <c r="G1043" s="59">
        <v>4336406</v>
      </c>
      <c r="H1043" s="59">
        <v>1041550</v>
      </c>
      <c r="I1043" s="60">
        <v>144356</v>
      </c>
      <c r="J1043" s="58">
        <v>0</v>
      </c>
      <c r="K1043" s="61"/>
      <c r="L1043" s="62">
        <v>137341</v>
      </c>
      <c r="M1043" s="61"/>
      <c r="N1043" s="61">
        <v>0</v>
      </c>
      <c r="O1043" s="62">
        <v>268860</v>
      </c>
      <c r="P1043" s="61"/>
      <c r="Q1043" s="61"/>
      <c r="R1043" s="61"/>
      <c r="S1043" s="61">
        <v>0</v>
      </c>
      <c r="T1043" s="62">
        <v>144356</v>
      </c>
      <c r="U1043" s="61"/>
      <c r="V1043" s="62">
        <v>1128147</v>
      </c>
      <c r="W1043" s="61"/>
      <c r="X1043" s="61">
        <v>0</v>
      </c>
      <c r="Y1043" s="62">
        <v>964661</v>
      </c>
      <c r="Z1043" s="62">
        <v>515595</v>
      </c>
      <c r="AA1043" s="61"/>
      <c r="AB1043" s="62">
        <v>22193</v>
      </c>
      <c r="AC1043" s="62">
        <v>11950</v>
      </c>
      <c r="AD1043" s="61"/>
      <c r="AE1043" s="62">
        <v>815087</v>
      </c>
      <c r="AF1043" s="61"/>
      <c r="AG1043" s="62">
        <v>3665</v>
      </c>
      <c r="AH1043" s="62">
        <v>324551</v>
      </c>
      <c r="AI1043" s="61"/>
      <c r="AJ1043" s="61">
        <v>0</v>
      </c>
      <c r="AK1043" s="61">
        <v>0</v>
      </c>
      <c r="AL1043" s="61">
        <v>0</v>
      </c>
      <c r="AM1043" s="61">
        <v>0</v>
      </c>
      <c r="AN1043" s="61">
        <v>0</v>
      </c>
      <c r="AO1043" s="61">
        <v>0</v>
      </c>
      <c r="AP1043" s="61"/>
      <c r="AQ1043" s="62">
        <v>36002</v>
      </c>
      <c r="AR1043" s="61"/>
      <c r="AS1043" s="62">
        <v>15580</v>
      </c>
      <c r="AT1043" s="62">
        <v>473610</v>
      </c>
      <c r="AU1043" s="62">
        <v>377994</v>
      </c>
      <c r="AV1043" s="61"/>
      <c r="AW1043" s="62">
        <v>100204</v>
      </c>
      <c r="AX1043" s="61">
        <v>388</v>
      </c>
      <c r="AY1043" s="61"/>
      <c r="AZ1043" s="61">
        <v>0</v>
      </c>
      <c r="BA1043" s="61"/>
      <c r="BB1043" s="61">
        <v>0</v>
      </c>
      <c r="BC1043" s="61">
        <v>0</v>
      </c>
      <c r="BD1043" s="61">
        <v>0</v>
      </c>
      <c r="BE1043" s="61"/>
      <c r="BF1043" s="61">
        <v>0</v>
      </c>
      <c r="BG1043" s="61"/>
      <c r="BH1043" s="61">
        <v>0</v>
      </c>
      <c r="BI1043" s="61"/>
      <c r="BJ1043" s="62">
        <v>37772</v>
      </c>
      <c r="BK1043" s="61"/>
      <c r="BL1043" s="61">
        <v>0</v>
      </c>
      <c r="BM1043" s="61">
        <v>0</v>
      </c>
      <c r="BN1043" s="61">
        <v>0</v>
      </c>
      <c r="BO1043" s="61"/>
    </row>
    <row r="1044" spans="1:67" x14ac:dyDescent="0.2">
      <c r="A1044" s="57" t="s">
        <v>24</v>
      </c>
      <c r="B1044" s="56" t="s">
        <v>24</v>
      </c>
      <c r="C1044" s="56" t="s">
        <v>163</v>
      </c>
      <c r="D1044" s="56">
        <v>2006</v>
      </c>
      <c r="E1044" s="58">
        <v>5494604</v>
      </c>
      <c r="F1044" s="58">
        <v>5548178</v>
      </c>
      <c r="G1044" s="59">
        <v>4585805</v>
      </c>
      <c r="H1044" s="59">
        <v>1053155</v>
      </c>
      <c r="I1044" s="60">
        <v>144356</v>
      </c>
      <c r="J1044" s="58">
        <v>-90782</v>
      </c>
      <c r="K1044" s="61"/>
      <c r="L1044" s="62">
        <v>137341</v>
      </c>
      <c r="M1044" s="61"/>
      <c r="N1044" s="61">
        <v>0</v>
      </c>
      <c r="O1044" s="62">
        <v>268860</v>
      </c>
      <c r="P1044" s="61"/>
      <c r="Q1044" s="61"/>
      <c r="R1044" s="61"/>
      <c r="S1044" s="61">
        <v>0</v>
      </c>
      <c r="T1044" s="62">
        <v>144356</v>
      </c>
      <c r="U1044" s="61"/>
      <c r="V1044" s="62">
        <v>1128147</v>
      </c>
      <c r="W1044" s="61"/>
      <c r="X1044" s="61">
        <v>0</v>
      </c>
      <c r="Y1044" s="62">
        <v>993154</v>
      </c>
      <c r="Z1044" s="62">
        <v>565734</v>
      </c>
      <c r="AA1044" s="61"/>
      <c r="AB1044" s="62">
        <v>33783</v>
      </c>
      <c r="AC1044" s="62">
        <v>13439</v>
      </c>
      <c r="AD1044" s="61"/>
      <c r="AE1044" s="62">
        <v>911996</v>
      </c>
      <c r="AF1044" s="61"/>
      <c r="AG1044" s="62">
        <v>60474</v>
      </c>
      <c r="AH1044" s="62">
        <v>328521</v>
      </c>
      <c r="AI1044" s="61"/>
      <c r="AJ1044" s="61">
        <v>0</v>
      </c>
      <c r="AK1044" s="61">
        <v>0</v>
      </c>
      <c r="AL1044" s="61">
        <v>0</v>
      </c>
      <c r="AM1044" s="61">
        <v>0</v>
      </c>
      <c r="AN1044" s="61">
        <v>0</v>
      </c>
      <c r="AO1044" s="61">
        <v>0</v>
      </c>
      <c r="AP1044" s="61"/>
      <c r="AQ1044" s="62">
        <v>44315</v>
      </c>
      <c r="AR1044" s="61"/>
      <c r="AS1044" s="62">
        <v>15580</v>
      </c>
      <c r="AT1044" s="62">
        <v>473610</v>
      </c>
      <c r="AU1044" s="62">
        <v>377994</v>
      </c>
      <c r="AV1044" s="61"/>
      <c r="AW1044" s="61">
        <v>0</v>
      </c>
      <c r="AX1044" s="62">
        <v>101634</v>
      </c>
      <c r="AY1044" s="61"/>
      <c r="AZ1044" s="61">
        <v>388</v>
      </c>
      <c r="BA1044" s="61"/>
      <c r="BB1044" s="61">
        <v>0</v>
      </c>
      <c r="BC1044" s="61">
        <v>0</v>
      </c>
      <c r="BD1044" s="61">
        <v>0</v>
      </c>
      <c r="BE1044" s="61"/>
      <c r="BF1044" s="61">
        <v>0</v>
      </c>
      <c r="BG1044" s="61"/>
      <c r="BH1044" s="61">
        <v>0</v>
      </c>
      <c r="BI1044" s="61"/>
      <c r="BJ1044" s="61">
        <v>0</v>
      </c>
      <c r="BK1044" s="61"/>
      <c r="BL1044" s="62">
        <v>39634</v>
      </c>
      <c r="BM1044" s="61">
        <v>0</v>
      </c>
      <c r="BN1044" s="62">
        <v>-90782</v>
      </c>
      <c r="BO1044" s="61"/>
    </row>
    <row r="1045" spans="1:67" x14ac:dyDescent="0.2">
      <c r="A1045" s="57" t="s">
        <v>24</v>
      </c>
      <c r="B1045" s="56" t="s">
        <v>24</v>
      </c>
      <c r="C1045" s="56" t="s">
        <v>163</v>
      </c>
      <c r="D1045" s="56">
        <v>2007</v>
      </c>
      <c r="E1045" s="58">
        <v>5844620</v>
      </c>
      <c r="F1045" s="58">
        <v>5721311</v>
      </c>
      <c r="G1045" s="59">
        <v>4832077</v>
      </c>
      <c r="H1045" s="59">
        <v>1012543</v>
      </c>
      <c r="I1045" s="60">
        <v>0</v>
      </c>
      <c r="J1045" s="58">
        <v>-123309</v>
      </c>
      <c r="K1045" s="61"/>
      <c r="L1045" s="62">
        <v>137341</v>
      </c>
      <c r="M1045" s="61"/>
      <c r="N1045" s="61">
        <v>0</v>
      </c>
      <c r="O1045" s="62">
        <v>268860</v>
      </c>
      <c r="P1045" s="61"/>
      <c r="Q1045" s="61"/>
      <c r="R1045" s="61"/>
      <c r="S1045" s="61">
        <v>0</v>
      </c>
      <c r="T1045" s="61">
        <v>0</v>
      </c>
      <c r="U1045" s="61"/>
      <c r="V1045" s="62">
        <v>1272505</v>
      </c>
      <c r="W1045" s="61"/>
      <c r="X1045" s="61">
        <v>0</v>
      </c>
      <c r="Y1045" s="62">
        <v>1046346</v>
      </c>
      <c r="Z1045" s="62">
        <v>605483</v>
      </c>
      <c r="AA1045" s="61"/>
      <c r="AB1045" s="61">
        <v>0</v>
      </c>
      <c r="AC1045" s="62">
        <v>77473</v>
      </c>
      <c r="AD1045" s="61"/>
      <c r="AE1045" s="62">
        <v>971554</v>
      </c>
      <c r="AF1045" s="61"/>
      <c r="AG1045" s="62">
        <v>79096</v>
      </c>
      <c r="AH1045" s="62">
        <v>373419</v>
      </c>
      <c r="AI1045" s="61"/>
      <c r="AJ1045" s="61">
        <v>0</v>
      </c>
      <c r="AK1045" s="61">
        <v>0</v>
      </c>
      <c r="AL1045" s="61">
        <v>0</v>
      </c>
      <c r="AM1045" s="61">
        <v>0</v>
      </c>
      <c r="AN1045" s="61">
        <v>0</v>
      </c>
      <c r="AO1045" s="61">
        <v>0</v>
      </c>
      <c r="AP1045" s="61"/>
      <c r="AQ1045" s="61">
        <v>0</v>
      </c>
      <c r="AR1045" s="61"/>
      <c r="AS1045" s="61">
        <v>0</v>
      </c>
      <c r="AT1045" s="62">
        <v>489190</v>
      </c>
      <c r="AU1045" s="62">
        <v>377994</v>
      </c>
      <c r="AV1045" s="61"/>
      <c r="AW1045" s="62">
        <v>103242</v>
      </c>
      <c r="AX1045" s="61">
        <v>0</v>
      </c>
      <c r="AY1045" s="61"/>
      <c r="AZ1045" s="61">
        <v>0</v>
      </c>
      <c r="BA1045" s="61"/>
      <c r="BB1045" s="61">
        <v>0</v>
      </c>
      <c r="BC1045" s="61">
        <v>0</v>
      </c>
      <c r="BD1045" s="61">
        <v>0</v>
      </c>
      <c r="BE1045" s="61"/>
      <c r="BF1045" s="61">
        <v>0</v>
      </c>
      <c r="BG1045" s="61"/>
      <c r="BH1045" s="61">
        <v>0</v>
      </c>
      <c r="BI1045" s="61"/>
      <c r="BJ1045" s="61">
        <v>0</v>
      </c>
      <c r="BK1045" s="61"/>
      <c r="BL1045" s="62">
        <v>42117</v>
      </c>
      <c r="BM1045" s="61">
        <v>0</v>
      </c>
      <c r="BN1045" s="62">
        <v>-123309</v>
      </c>
      <c r="BO1045" s="61"/>
    </row>
    <row r="1046" spans="1:67" x14ac:dyDescent="0.2">
      <c r="A1046" s="57" t="s">
        <v>25</v>
      </c>
      <c r="B1046" s="56" t="s">
        <v>25</v>
      </c>
      <c r="C1046" s="56" t="s">
        <v>25</v>
      </c>
      <c r="D1046" s="56">
        <v>1989</v>
      </c>
      <c r="E1046" s="58">
        <v>7781584</v>
      </c>
      <c r="F1046" s="58">
        <v>7673972</v>
      </c>
      <c r="G1046" s="59">
        <v>7053597</v>
      </c>
      <c r="H1046" s="59">
        <v>727987</v>
      </c>
      <c r="I1046" s="60">
        <v>0</v>
      </c>
      <c r="J1046" s="58">
        <v>-107612</v>
      </c>
      <c r="K1046" s="62">
        <v>124601</v>
      </c>
      <c r="L1046" s="61"/>
      <c r="M1046" s="62">
        <v>55633</v>
      </c>
      <c r="N1046" s="61"/>
      <c r="O1046" s="61"/>
      <c r="P1046" s="62">
        <v>660610</v>
      </c>
      <c r="Q1046" s="62">
        <v>5431</v>
      </c>
      <c r="R1046" s="61"/>
      <c r="S1046" s="61"/>
      <c r="T1046" s="61"/>
      <c r="U1046" s="61"/>
      <c r="V1046" s="61"/>
      <c r="W1046" s="62">
        <v>302405</v>
      </c>
      <c r="X1046" s="61"/>
      <c r="Y1046" s="61"/>
      <c r="Z1046" s="61"/>
      <c r="AA1046" s="62">
        <v>2643889</v>
      </c>
      <c r="AB1046" s="61"/>
      <c r="AC1046" s="61"/>
      <c r="AD1046" s="62">
        <v>1263840</v>
      </c>
      <c r="AE1046" s="61"/>
      <c r="AF1046" s="62">
        <v>1492495</v>
      </c>
      <c r="AG1046" s="61"/>
      <c r="AH1046" s="61"/>
      <c r="AI1046" s="62">
        <v>504693</v>
      </c>
      <c r="AJ1046" s="61"/>
      <c r="AK1046" s="61"/>
      <c r="AL1046" s="61"/>
      <c r="AM1046" s="61"/>
      <c r="AN1046" s="61"/>
      <c r="AO1046" s="61"/>
      <c r="AP1046" s="62">
        <v>45732</v>
      </c>
      <c r="AQ1046" s="61"/>
      <c r="AR1046" s="62">
        <v>108961</v>
      </c>
      <c r="AS1046" s="61"/>
      <c r="AT1046" s="61"/>
      <c r="AU1046" s="61"/>
      <c r="AV1046" s="62">
        <v>27239</v>
      </c>
      <c r="AW1046" s="61"/>
      <c r="AX1046" s="61"/>
      <c r="AY1046" s="62">
        <v>75634</v>
      </c>
      <c r="AZ1046" s="61"/>
      <c r="BA1046" s="62">
        <v>470421</v>
      </c>
      <c r="BB1046" s="61"/>
      <c r="BC1046" s="61"/>
      <c r="BD1046" s="61"/>
      <c r="BE1046" s="61"/>
      <c r="BF1046" s="61"/>
      <c r="BG1046" s="61"/>
      <c r="BH1046" s="61"/>
      <c r="BI1046" s="61"/>
      <c r="BJ1046" s="61"/>
      <c r="BK1046" s="61"/>
      <c r="BL1046" s="61"/>
      <c r="BM1046" s="61"/>
      <c r="BN1046" s="61"/>
      <c r="BO1046" s="62">
        <v>-107612</v>
      </c>
    </row>
    <row r="1047" spans="1:67" x14ac:dyDescent="0.2">
      <c r="A1047" s="57" t="s">
        <v>25</v>
      </c>
      <c r="B1047" s="56" t="s">
        <v>25</v>
      </c>
      <c r="C1047" s="56" t="s">
        <v>25</v>
      </c>
      <c r="D1047" s="56">
        <v>1990</v>
      </c>
      <c r="E1047" s="58">
        <v>8859848</v>
      </c>
      <c r="F1047" s="58">
        <v>8752236</v>
      </c>
      <c r="G1047" s="59">
        <v>7957941</v>
      </c>
      <c r="H1047" s="59">
        <v>901907</v>
      </c>
      <c r="I1047" s="60">
        <v>0</v>
      </c>
      <c r="J1047" s="58">
        <v>-107612</v>
      </c>
      <c r="K1047" s="62">
        <v>124601</v>
      </c>
      <c r="L1047" s="61"/>
      <c r="M1047" s="61"/>
      <c r="N1047" s="61"/>
      <c r="O1047" s="61"/>
      <c r="P1047" s="62">
        <v>660610</v>
      </c>
      <c r="Q1047" s="62">
        <v>5431</v>
      </c>
      <c r="R1047" s="61"/>
      <c r="S1047" s="61"/>
      <c r="T1047" s="61"/>
      <c r="U1047" s="61"/>
      <c r="V1047" s="61"/>
      <c r="W1047" s="62">
        <v>302405</v>
      </c>
      <c r="X1047" s="61"/>
      <c r="Y1047" s="61"/>
      <c r="Z1047" s="61"/>
      <c r="AA1047" s="62">
        <v>2945157</v>
      </c>
      <c r="AB1047" s="61"/>
      <c r="AC1047" s="61"/>
      <c r="AD1047" s="62">
        <v>1539404</v>
      </c>
      <c r="AE1047" s="61"/>
      <c r="AF1047" s="62">
        <v>1865265</v>
      </c>
      <c r="AG1047" s="61"/>
      <c r="AH1047" s="61"/>
      <c r="AI1047" s="62">
        <v>515068</v>
      </c>
      <c r="AJ1047" s="61"/>
      <c r="AK1047" s="61"/>
      <c r="AL1047" s="61"/>
      <c r="AM1047" s="61"/>
      <c r="AN1047" s="61"/>
      <c r="AO1047" s="61"/>
      <c r="AP1047" s="62">
        <v>51226</v>
      </c>
      <c r="AQ1047" s="61"/>
      <c r="AR1047" s="62">
        <v>128662</v>
      </c>
      <c r="AS1047" s="61"/>
      <c r="AT1047" s="61"/>
      <c r="AU1047" s="61"/>
      <c r="AV1047" s="62">
        <v>30501</v>
      </c>
      <c r="AW1047" s="61"/>
      <c r="AX1047" s="61"/>
      <c r="AY1047" s="62">
        <v>121421</v>
      </c>
      <c r="AZ1047" s="61"/>
      <c r="BA1047" s="62">
        <v>570097</v>
      </c>
      <c r="BB1047" s="61"/>
      <c r="BC1047" s="61"/>
      <c r="BD1047" s="61"/>
      <c r="BE1047" s="61"/>
      <c r="BF1047" s="61"/>
      <c r="BG1047" s="61"/>
      <c r="BH1047" s="61"/>
      <c r="BI1047" s="61"/>
      <c r="BJ1047" s="61"/>
      <c r="BK1047" s="61"/>
      <c r="BL1047" s="61"/>
      <c r="BM1047" s="61"/>
      <c r="BN1047" s="61"/>
      <c r="BO1047" s="62">
        <v>-107612</v>
      </c>
    </row>
    <row r="1048" spans="1:67" x14ac:dyDescent="0.2">
      <c r="A1048" s="57" t="s">
        <v>25</v>
      </c>
      <c r="B1048" s="56" t="s">
        <v>25</v>
      </c>
      <c r="C1048" s="56" t="s">
        <v>25</v>
      </c>
      <c r="D1048" s="56">
        <v>1991</v>
      </c>
      <c r="E1048" s="58">
        <v>9174514</v>
      </c>
      <c r="F1048" s="58">
        <v>9066902</v>
      </c>
      <c r="G1048" s="59">
        <v>8183208</v>
      </c>
      <c r="H1048" s="59">
        <v>991306</v>
      </c>
      <c r="I1048" s="60">
        <v>0</v>
      </c>
      <c r="J1048" s="58">
        <v>-107612</v>
      </c>
      <c r="K1048" s="62">
        <v>124601</v>
      </c>
      <c r="L1048" s="61"/>
      <c r="M1048" s="61"/>
      <c r="N1048" s="61"/>
      <c r="O1048" s="61"/>
      <c r="P1048" s="62">
        <v>677381</v>
      </c>
      <c r="Q1048" s="62">
        <v>5431</v>
      </c>
      <c r="R1048" s="61"/>
      <c r="S1048" s="61"/>
      <c r="T1048" s="61"/>
      <c r="U1048" s="61"/>
      <c r="V1048" s="61"/>
      <c r="W1048" s="62">
        <v>302405</v>
      </c>
      <c r="X1048" s="61"/>
      <c r="Y1048" s="61"/>
      <c r="Z1048" s="61"/>
      <c r="AA1048" s="62">
        <v>2799819</v>
      </c>
      <c r="AB1048" s="61"/>
      <c r="AC1048" s="61"/>
      <c r="AD1048" s="62">
        <v>1652118</v>
      </c>
      <c r="AE1048" s="61"/>
      <c r="AF1048" s="62">
        <v>2118863</v>
      </c>
      <c r="AG1048" s="61"/>
      <c r="AH1048" s="61"/>
      <c r="AI1048" s="62">
        <v>502590</v>
      </c>
      <c r="AJ1048" s="61"/>
      <c r="AK1048" s="61"/>
      <c r="AL1048" s="61"/>
      <c r="AM1048" s="61"/>
      <c r="AN1048" s="61"/>
      <c r="AO1048" s="61"/>
      <c r="AP1048" s="62">
        <v>60213</v>
      </c>
      <c r="AQ1048" s="61"/>
      <c r="AR1048" s="62">
        <v>186681</v>
      </c>
      <c r="AS1048" s="61"/>
      <c r="AT1048" s="61"/>
      <c r="AU1048" s="61"/>
      <c r="AV1048" s="62">
        <v>40127</v>
      </c>
      <c r="AW1048" s="61"/>
      <c r="AX1048" s="61"/>
      <c r="AY1048" s="62">
        <v>122664</v>
      </c>
      <c r="AZ1048" s="61"/>
      <c r="BA1048" s="62">
        <v>581621</v>
      </c>
      <c r="BB1048" s="61"/>
      <c r="BC1048" s="61"/>
      <c r="BD1048" s="61"/>
      <c r="BE1048" s="61"/>
      <c r="BF1048" s="61"/>
      <c r="BG1048" s="61"/>
      <c r="BH1048" s="61"/>
      <c r="BI1048" s="61"/>
      <c r="BJ1048" s="61"/>
      <c r="BK1048" s="61"/>
      <c r="BL1048" s="61"/>
      <c r="BM1048" s="61"/>
      <c r="BN1048" s="61"/>
      <c r="BO1048" s="62">
        <v>-107612</v>
      </c>
    </row>
    <row r="1049" spans="1:67" x14ac:dyDescent="0.2">
      <c r="A1049" s="57" t="s">
        <v>25</v>
      </c>
      <c r="B1049" s="56" t="s">
        <v>25</v>
      </c>
      <c r="C1049" s="56" t="s">
        <v>25</v>
      </c>
      <c r="D1049" s="56">
        <v>1992</v>
      </c>
      <c r="E1049" s="58">
        <v>9851941</v>
      </c>
      <c r="F1049" s="58">
        <v>9744329</v>
      </c>
      <c r="G1049" s="59">
        <v>8882600</v>
      </c>
      <c r="H1049" s="59">
        <v>969341</v>
      </c>
      <c r="I1049" s="60">
        <v>0</v>
      </c>
      <c r="J1049" s="58">
        <v>-107612</v>
      </c>
      <c r="K1049" s="62">
        <v>124601</v>
      </c>
      <c r="L1049" s="61"/>
      <c r="M1049" s="61"/>
      <c r="N1049" s="61"/>
      <c r="O1049" s="61"/>
      <c r="P1049" s="62">
        <v>677381</v>
      </c>
      <c r="Q1049" s="62">
        <v>5431</v>
      </c>
      <c r="R1049" s="61"/>
      <c r="S1049" s="61"/>
      <c r="T1049" s="61"/>
      <c r="U1049" s="61"/>
      <c r="V1049" s="61"/>
      <c r="W1049" s="62">
        <v>302405</v>
      </c>
      <c r="X1049" s="61"/>
      <c r="Y1049" s="61"/>
      <c r="Z1049" s="61"/>
      <c r="AA1049" s="62">
        <v>3234780</v>
      </c>
      <c r="AB1049" s="61"/>
      <c r="AC1049" s="61"/>
      <c r="AD1049" s="62">
        <v>1671231</v>
      </c>
      <c r="AE1049" s="61"/>
      <c r="AF1049" s="62">
        <v>2317086</v>
      </c>
      <c r="AG1049" s="61"/>
      <c r="AH1049" s="61"/>
      <c r="AI1049" s="62">
        <v>549685</v>
      </c>
      <c r="AJ1049" s="61"/>
      <c r="AK1049" s="61"/>
      <c r="AL1049" s="61"/>
      <c r="AM1049" s="61"/>
      <c r="AN1049" s="61"/>
      <c r="AO1049" s="61"/>
      <c r="AP1049" s="62">
        <v>79188</v>
      </c>
      <c r="AQ1049" s="61"/>
      <c r="AR1049" s="62">
        <v>126336</v>
      </c>
      <c r="AS1049" s="61"/>
      <c r="AT1049" s="61"/>
      <c r="AU1049" s="61"/>
      <c r="AV1049" s="62">
        <v>40127</v>
      </c>
      <c r="AW1049" s="61"/>
      <c r="AX1049" s="61"/>
      <c r="AY1049" s="62">
        <v>131524</v>
      </c>
      <c r="AZ1049" s="61"/>
      <c r="BA1049" s="62">
        <v>592166</v>
      </c>
      <c r="BB1049" s="61"/>
      <c r="BC1049" s="61"/>
      <c r="BD1049" s="61"/>
      <c r="BE1049" s="61"/>
      <c r="BF1049" s="61"/>
      <c r="BG1049" s="61"/>
      <c r="BH1049" s="61"/>
      <c r="BI1049" s="61"/>
      <c r="BJ1049" s="61"/>
      <c r="BK1049" s="61"/>
      <c r="BL1049" s="61"/>
      <c r="BM1049" s="61"/>
      <c r="BN1049" s="61"/>
      <c r="BO1049" s="62">
        <v>-107612</v>
      </c>
    </row>
    <row r="1050" spans="1:67" x14ac:dyDescent="0.2">
      <c r="A1050" s="57" t="s">
        <v>25</v>
      </c>
      <c r="B1050" s="56" t="s">
        <v>25</v>
      </c>
      <c r="C1050" s="56" t="s">
        <v>25</v>
      </c>
      <c r="D1050" s="56">
        <v>1993</v>
      </c>
      <c r="E1050" s="58">
        <v>10550502</v>
      </c>
      <c r="F1050" s="58">
        <v>10442890</v>
      </c>
      <c r="G1050" s="59">
        <v>9541514</v>
      </c>
      <c r="H1050" s="59">
        <v>1008988</v>
      </c>
      <c r="I1050" s="60">
        <v>0</v>
      </c>
      <c r="J1050" s="58">
        <v>-107612</v>
      </c>
      <c r="K1050" s="62">
        <v>124601</v>
      </c>
      <c r="L1050" s="61"/>
      <c r="M1050" s="61"/>
      <c r="N1050" s="61"/>
      <c r="O1050" s="61"/>
      <c r="P1050" s="62">
        <v>677381</v>
      </c>
      <c r="Q1050" s="62">
        <v>5431</v>
      </c>
      <c r="R1050" s="61"/>
      <c r="S1050" s="61"/>
      <c r="T1050" s="61"/>
      <c r="U1050" s="61"/>
      <c r="V1050" s="61"/>
      <c r="W1050" s="62">
        <v>302405</v>
      </c>
      <c r="X1050" s="61"/>
      <c r="Y1050" s="61"/>
      <c r="Z1050" s="61"/>
      <c r="AA1050" s="62">
        <v>3542912</v>
      </c>
      <c r="AB1050" s="61"/>
      <c r="AC1050" s="61"/>
      <c r="AD1050" s="62">
        <v>1706916</v>
      </c>
      <c r="AE1050" s="61"/>
      <c r="AF1050" s="62">
        <v>2549647</v>
      </c>
      <c r="AG1050" s="61"/>
      <c r="AH1050" s="61"/>
      <c r="AI1050" s="62">
        <v>632221</v>
      </c>
      <c r="AJ1050" s="61"/>
      <c r="AK1050" s="61"/>
      <c r="AL1050" s="61"/>
      <c r="AM1050" s="61"/>
      <c r="AN1050" s="61"/>
      <c r="AO1050" s="61"/>
      <c r="AP1050" s="62">
        <v>78708</v>
      </c>
      <c r="AQ1050" s="61"/>
      <c r="AR1050" s="62">
        <v>138811</v>
      </c>
      <c r="AS1050" s="61"/>
      <c r="AT1050" s="61"/>
      <c r="AU1050" s="61"/>
      <c r="AV1050" s="62">
        <v>47075</v>
      </c>
      <c r="AW1050" s="61"/>
      <c r="AX1050" s="61"/>
      <c r="AY1050" s="62">
        <v>149294</v>
      </c>
      <c r="AZ1050" s="61"/>
      <c r="BA1050" s="62">
        <v>595100</v>
      </c>
      <c r="BB1050" s="61"/>
      <c r="BC1050" s="61"/>
      <c r="BD1050" s="61"/>
      <c r="BE1050" s="61"/>
      <c r="BF1050" s="61"/>
      <c r="BG1050" s="61"/>
      <c r="BH1050" s="61"/>
      <c r="BI1050" s="61"/>
      <c r="BJ1050" s="61"/>
      <c r="BK1050" s="61"/>
      <c r="BL1050" s="61"/>
      <c r="BM1050" s="61"/>
      <c r="BN1050" s="61"/>
      <c r="BO1050" s="62">
        <v>-107612</v>
      </c>
    </row>
    <row r="1051" spans="1:67" x14ac:dyDescent="0.2">
      <c r="A1051" s="57" t="s">
        <v>25</v>
      </c>
      <c r="B1051" s="56" t="s">
        <v>25</v>
      </c>
      <c r="C1051" s="56" t="s">
        <v>25</v>
      </c>
      <c r="D1051" s="56">
        <v>1994</v>
      </c>
      <c r="E1051" s="58">
        <v>10840616</v>
      </c>
      <c r="F1051" s="58">
        <v>6988882</v>
      </c>
      <c r="G1051" s="59">
        <v>9804289</v>
      </c>
      <c r="H1051" s="59">
        <v>1036327</v>
      </c>
      <c r="I1051" s="60">
        <v>0</v>
      </c>
      <c r="J1051" s="58">
        <v>-3851734</v>
      </c>
      <c r="K1051" s="62">
        <v>124601</v>
      </c>
      <c r="L1051" s="61"/>
      <c r="M1051" s="61"/>
      <c r="N1051" s="61"/>
      <c r="O1051" s="61"/>
      <c r="P1051" s="62">
        <v>677381</v>
      </c>
      <c r="Q1051" s="62">
        <v>5431</v>
      </c>
      <c r="R1051" s="61"/>
      <c r="S1051" s="61"/>
      <c r="T1051" s="61"/>
      <c r="U1051" s="61"/>
      <c r="V1051" s="61"/>
      <c r="W1051" s="62">
        <v>302405</v>
      </c>
      <c r="X1051" s="61"/>
      <c r="Y1051" s="61"/>
      <c r="Z1051" s="61"/>
      <c r="AA1051" s="62">
        <v>3322910</v>
      </c>
      <c r="AB1051" s="61"/>
      <c r="AC1051" s="61"/>
      <c r="AD1051" s="62">
        <v>1839248</v>
      </c>
      <c r="AE1051" s="61"/>
      <c r="AF1051" s="62">
        <v>2875485</v>
      </c>
      <c r="AG1051" s="61"/>
      <c r="AH1051" s="61"/>
      <c r="AI1051" s="62">
        <v>656828</v>
      </c>
      <c r="AJ1051" s="61"/>
      <c r="AK1051" s="61"/>
      <c r="AL1051" s="61"/>
      <c r="AM1051" s="61"/>
      <c r="AN1051" s="61"/>
      <c r="AO1051" s="61"/>
      <c r="AP1051" s="62">
        <v>86452</v>
      </c>
      <c r="AQ1051" s="61"/>
      <c r="AR1051" s="62">
        <v>150346</v>
      </c>
      <c r="AS1051" s="61"/>
      <c r="AT1051" s="61"/>
      <c r="AU1051" s="61"/>
      <c r="AV1051" s="62">
        <v>49659</v>
      </c>
      <c r="AW1051" s="61"/>
      <c r="AX1051" s="61"/>
      <c r="AY1051" s="62">
        <v>149548</v>
      </c>
      <c r="AZ1051" s="61"/>
      <c r="BA1051" s="62">
        <v>600322</v>
      </c>
      <c r="BB1051" s="61"/>
      <c r="BC1051" s="61"/>
      <c r="BD1051" s="61"/>
      <c r="BE1051" s="61"/>
      <c r="BF1051" s="61"/>
      <c r="BG1051" s="61"/>
      <c r="BH1051" s="61"/>
      <c r="BI1051" s="61"/>
      <c r="BJ1051" s="61"/>
      <c r="BK1051" s="61"/>
      <c r="BL1051" s="61"/>
      <c r="BM1051" s="61"/>
      <c r="BN1051" s="61"/>
      <c r="BO1051" s="62">
        <v>-3851734</v>
      </c>
    </row>
    <row r="1052" spans="1:67" x14ac:dyDescent="0.2">
      <c r="A1052" s="57" t="s">
        <v>25</v>
      </c>
      <c r="B1052" s="56" t="s">
        <v>25</v>
      </c>
      <c r="C1052" s="56" t="s">
        <v>25</v>
      </c>
      <c r="D1052" s="56">
        <v>1995</v>
      </c>
      <c r="E1052" s="58">
        <v>11583327</v>
      </c>
      <c r="F1052" s="58">
        <v>7577656</v>
      </c>
      <c r="G1052" s="59">
        <v>10427514</v>
      </c>
      <c r="H1052" s="59">
        <v>1155813</v>
      </c>
      <c r="I1052" s="60">
        <v>0</v>
      </c>
      <c r="J1052" s="58">
        <v>-4005671</v>
      </c>
      <c r="K1052" s="62">
        <v>124601</v>
      </c>
      <c r="L1052" s="61"/>
      <c r="M1052" s="61"/>
      <c r="N1052" s="61"/>
      <c r="O1052" s="61"/>
      <c r="P1052" s="62">
        <v>677381</v>
      </c>
      <c r="Q1052" s="62">
        <v>5431</v>
      </c>
      <c r="R1052" s="61"/>
      <c r="S1052" s="61"/>
      <c r="T1052" s="61"/>
      <c r="U1052" s="61"/>
      <c r="V1052" s="61"/>
      <c r="W1052" s="62">
        <v>302405</v>
      </c>
      <c r="X1052" s="61"/>
      <c r="Y1052" s="61"/>
      <c r="Z1052" s="61"/>
      <c r="AA1052" s="62">
        <v>3650584</v>
      </c>
      <c r="AB1052" s="61"/>
      <c r="AC1052" s="61"/>
      <c r="AD1052" s="62">
        <v>1918414</v>
      </c>
      <c r="AE1052" s="61"/>
      <c r="AF1052" s="62">
        <v>3053330</v>
      </c>
      <c r="AG1052" s="61"/>
      <c r="AH1052" s="61"/>
      <c r="AI1052" s="62">
        <v>695368</v>
      </c>
      <c r="AJ1052" s="61"/>
      <c r="AK1052" s="61"/>
      <c r="AL1052" s="61"/>
      <c r="AM1052" s="61"/>
      <c r="AN1052" s="61"/>
      <c r="AO1052" s="61"/>
      <c r="AP1052" s="62">
        <v>88288</v>
      </c>
      <c r="AQ1052" s="61"/>
      <c r="AR1052" s="62">
        <v>169226</v>
      </c>
      <c r="AS1052" s="61"/>
      <c r="AT1052" s="61"/>
      <c r="AU1052" s="61"/>
      <c r="AV1052" s="62">
        <v>47652</v>
      </c>
      <c r="AW1052" s="61"/>
      <c r="AX1052" s="61"/>
      <c r="AY1052" s="62">
        <v>146104</v>
      </c>
      <c r="AZ1052" s="61"/>
      <c r="BA1052" s="62">
        <v>704543</v>
      </c>
      <c r="BB1052" s="61"/>
      <c r="BC1052" s="61"/>
      <c r="BD1052" s="61"/>
      <c r="BE1052" s="61"/>
      <c r="BF1052" s="61"/>
      <c r="BG1052" s="61"/>
      <c r="BH1052" s="61"/>
      <c r="BI1052" s="61"/>
      <c r="BJ1052" s="61"/>
      <c r="BK1052" s="61"/>
      <c r="BL1052" s="61"/>
      <c r="BM1052" s="61"/>
      <c r="BN1052" s="61"/>
      <c r="BO1052" s="62">
        <v>-4005671</v>
      </c>
    </row>
    <row r="1053" spans="1:67" x14ac:dyDescent="0.2">
      <c r="A1053" s="57" t="s">
        <v>25</v>
      </c>
      <c r="B1053" s="56" t="s">
        <v>25</v>
      </c>
      <c r="C1053" s="56" t="s">
        <v>25</v>
      </c>
      <c r="D1053" s="56">
        <v>1996</v>
      </c>
      <c r="E1053" s="58">
        <v>12441404</v>
      </c>
      <c r="F1053" s="58">
        <v>8201467</v>
      </c>
      <c r="G1053" s="59">
        <v>11248790</v>
      </c>
      <c r="H1053" s="59">
        <v>1192614</v>
      </c>
      <c r="I1053" s="60">
        <v>0</v>
      </c>
      <c r="J1053" s="58">
        <v>-4239937</v>
      </c>
      <c r="K1053" s="62">
        <v>124601</v>
      </c>
      <c r="L1053" s="61"/>
      <c r="M1053" s="61"/>
      <c r="N1053" s="61"/>
      <c r="O1053" s="61"/>
      <c r="P1053" s="62">
        <v>677381</v>
      </c>
      <c r="Q1053" s="62">
        <v>5431</v>
      </c>
      <c r="R1053" s="61"/>
      <c r="S1053" s="61"/>
      <c r="T1053" s="61"/>
      <c r="U1053" s="61"/>
      <c r="V1053" s="61"/>
      <c r="W1053" s="62">
        <v>302405</v>
      </c>
      <c r="X1053" s="61"/>
      <c r="Y1053" s="61"/>
      <c r="Z1053" s="61"/>
      <c r="AA1053" s="62">
        <v>4061875</v>
      </c>
      <c r="AB1053" s="61"/>
      <c r="AC1053" s="61"/>
      <c r="AD1053" s="62">
        <v>2017914</v>
      </c>
      <c r="AE1053" s="61"/>
      <c r="AF1053" s="62">
        <v>3347355</v>
      </c>
      <c r="AG1053" s="61"/>
      <c r="AH1053" s="61"/>
      <c r="AI1053" s="62">
        <v>711828</v>
      </c>
      <c r="AJ1053" s="61"/>
      <c r="AK1053" s="61"/>
      <c r="AL1053" s="61"/>
      <c r="AM1053" s="61"/>
      <c r="AN1053" s="61"/>
      <c r="AO1053" s="61"/>
      <c r="AP1053" s="62">
        <v>100054</v>
      </c>
      <c r="AQ1053" s="61"/>
      <c r="AR1053" s="62">
        <v>188241</v>
      </c>
      <c r="AS1053" s="61"/>
      <c r="AT1053" s="61"/>
      <c r="AU1053" s="61"/>
      <c r="AV1053" s="62">
        <v>47652</v>
      </c>
      <c r="AW1053" s="61"/>
      <c r="AX1053" s="61"/>
      <c r="AY1053" s="62">
        <v>152124</v>
      </c>
      <c r="AZ1053" s="61"/>
      <c r="BA1053" s="62">
        <v>704543</v>
      </c>
      <c r="BB1053" s="61"/>
      <c r="BC1053" s="61"/>
      <c r="BD1053" s="61"/>
      <c r="BE1053" s="61"/>
      <c r="BF1053" s="61"/>
      <c r="BG1053" s="61"/>
      <c r="BH1053" s="61"/>
      <c r="BI1053" s="61"/>
      <c r="BJ1053" s="61"/>
      <c r="BK1053" s="61"/>
      <c r="BL1053" s="61"/>
      <c r="BM1053" s="61"/>
      <c r="BN1053" s="61"/>
      <c r="BO1053" s="62">
        <v>-4239937</v>
      </c>
    </row>
    <row r="1054" spans="1:67" x14ac:dyDescent="0.2">
      <c r="A1054" s="57" t="s">
        <v>25</v>
      </c>
      <c r="B1054" s="56" t="s">
        <v>25</v>
      </c>
      <c r="C1054" s="56" t="s">
        <v>25</v>
      </c>
      <c r="D1054" s="56">
        <v>1997</v>
      </c>
      <c r="E1054" s="58">
        <v>13355826</v>
      </c>
      <c r="F1054" s="58">
        <v>8546304</v>
      </c>
      <c r="G1054" s="59">
        <v>12202642</v>
      </c>
      <c r="H1054" s="59">
        <v>1153184</v>
      </c>
      <c r="I1054" s="60">
        <v>0</v>
      </c>
      <c r="J1054" s="58">
        <v>-4809522</v>
      </c>
      <c r="K1054" s="62">
        <v>124601</v>
      </c>
      <c r="L1054" s="61"/>
      <c r="M1054" s="61"/>
      <c r="N1054" s="61"/>
      <c r="O1054" s="61"/>
      <c r="P1054" s="62">
        <v>677381</v>
      </c>
      <c r="Q1054" s="62">
        <v>5431</v>
      </c>
      <c r="R1054" s="61"/>
      <c r="S1054" s="61"/>
      <c r="T1054" s="61"/>
      <c r="U1054" s="61"/>
      <c r="V1054" s="61"/>
      <c r="W1054" s="62">
        <v>241951</v>
      </c>
      <c r="X1054" s="61"/>
      <c r="Y1054" s="61"/>
      <c r="Z1054" s="61"/>
      <c r="AA1054" s="62">
        <v>4410192</v>
      </c>
      <c r="AB1054" s="61"/>
      <c r="AC1054" s="61"/>
      <c r="AD1054" s="62">
        <v>2415908</v>
      </c>
      <c r="AE1054" s="61"/>
      <c r="AF1054" s="62">
        <v>3697591</v>
      </c>
      <c r="AG1054" s="61"/>
      <c r="AH1054" s="61"/>
      <c r="AI1054" s="62">
        <v>629587</v>
      </c>
      <c r="AJ1054" s="61"/>
      <c r="AK1054" s="61"/>
      <c r="AL1054" s="61"/>
      <c r="AM1054" s="61"/>
      <c r="AN1054" s="61"/>
      <c r="AO1054" s="61"/>
      <c r="AP1054" s="62">
        <v>112960</v>
      </c>
      <c r="AQ1054" s="61"/>
      <c r="AR1054" s="62">
        <v>163186</v>
      </c>
      <c r="AS1054" s="61"/>
      <c r="AT1054" s="61"/>
      <c r="AU1054" s="61"/>
      <c r="AV1054" s="62">
        <v>47652</v>
      </c>
      <c r="AW1054" s="61"/>
      <c r="AX1054" s="61"/>
      <c r="AY1054" s="62">
        <v>136932</v>
      </c>
      <c r="AZ1054" s="61"/>
      <c r="BA1054" s="62">
        <v>692454</v>
      </c>
      <c r="BB1054" s="61"/>
      <c r="BC1054" s="61"/>
      <c r="BD1054" s="61"/>
      <c r="BE1054" s="61"/>
      <c r="BF1054" s="61"/>
      <c r="BG1054" s="61"/>
      <c r="BH1054" s="61"/>
      <c r="BI1054" s="61"/>
      <c r="BJ1054" s="61"/>
      <c r="BK1054" s="61"/>
      <c r="BL1054" s="61"/>
      <c r="BM1054" s="61"/>
      <c r="BN1054" s="61"/>
      <c r="BO1054" s="62">
        <v>-4809522</v>
      </c>
    </row>
    <row r="1055" spans="1:67" x14ac:dyDescent="0.2">
      <c r="A1055" s="57" t="s">
        <v>25</v>
      </c>
      <c r="B1055" s="56" t="s">
        <v>25</v>
      </c>
      <c r="C1055" s="56" t="s">
        <v>25</v>
      </c>
      <c r="D1055" s="56">
        <v>1998</v>
      </c>
      <c r="E1055" s="58">
        <v>14355691</v>
      </c>
      <c r="F1055" s="58">
        <v>9176445</v>
      </c>
      <c r="G1055" s="59">
        <v>13175407</v>
      </c>
      <c r="H1055" s="59">
        <v>1180284</v>
      </c>
      <c r="I1055" s="60">
        <v>0</v>
      </c>
      <c r="J1055" s="58">
        <v>-5179246</v>
      </c>
      <c r="K1055" s="62">
        <v>124601</v>
      </c>
      <c r="L1055" s="61"/>
      <c r="M1055" s="61"/>
      <c r="N1055" s="61"/>
      <c r="O1055" s="61"/>
      <c r="P1055" s="62">
        <v>677381</v>
      </c>
      <c r="Q1055" s="62">
        <v>5431</v>
      </c>
      <c r="R1055" s="61"/>
      <c r="S1055" s="61"/>
      <c r="T1055" s="61"/>
      <c r="U1055" s="61"/>
      <c r="V1055" s="61"/>
      <c r="W1055" s="62">
        <v>241951</v>
      </c>
      <c r="X1055" s="61"/>
      <c r="Y1055" s="61"/>
      <c r="Z1055" s="61"/>
      <c r="AA1055" s="62">
        <v>4670241</v>
      </c>
      <c r="AB1055" s="61"/>
      <c r="AC1055" s="61"/>
      <c r="AD1055" s="62">
        <v>2770692</v>
      </c>
      <c r="AE1055" s="61"/>
      <c r="AF1055" s="62">
        <v>3990039</v>
      </c>
      <c r="AG1055" s="61"/>
      <c r="AH1055" s="61"/>
      <c r="AI1055" s="62">
        <v>695071</v>
      </c>
      <c r="AJ1055" s="61"/>
      <c r="AK1055" s="61"/>
      <c r="AL1055" s="61"/>
      <c r="AM1055" s="61"/>
      <c r="AN1055" s="61"/>
      <c r="AO1055" s="61"/>
      <c r="AP1055" s="62">
        <v>117127</v>
      </c>
      <c r="AQ1055" s="61"/>
      <c r="AR1055" s="62">
        <v>182310</v>
      </c>
      <c r="AS1055" s="61"/>
      <c r="AT1055" s="61"/>
      <c r="AU1055" s="61"/>
      <c r="AV1055" s="62">
        <v>47652</v>
      </c>
      <c r="AW1055" s="61"/>
      <c r="AX1055" s="61"/>
      <c r="AY1055" s="62">
        <v>140741</v>
      </c>
      <c r="AZ1055" s="61"/>
      <c r="BA1055" s="62">
        <v>692454</v>
      </c>
      <c r="BB1055" s="61"/>
      <c r="BC1055" s="61"/>
      <c r="BD1055" s="61"/>
      <c r="BE1055" s="61"/>
      <c r="BF1055" s="61"/>
      <c r="BG1055" s="61"/>
      <c r="BH1055" s="61"/>
      <c r="BI1055" s="61"/>
      <c r="BJ1055" s="61"/>
      <c r="BK1055" s="61"/>
      <c r="BL1055" s="61"/>
      <c r="BM1055" s="61"/>
      <c r="BN1055" s="61"/>
      <c r="BO1055" s="62">
        <v>-5179246</v>
      </c>
    </row>
    <row r="1056" spans="1:67" x14ac:dyDescent="0.2">
      <c r="A1056" s="57" t="s">
        <v>25</v>
      </c>
      <c r="B1056" s="56" t="s">
        <v>25</v>
      </c>
      <c r="C1056" s="56" t="s">
        <v>25</v>
      </c>
      <c r="D1056" s="56">
        <v>2002</v>
      </c>
      <c r="E1056" s="58">
        <v>18341073</v>
      </c>
      <c r="F1056" s="58">
        <v>17088789</v>
      </c>
      <c r="G1056" s="59">
        <v>16145976</v>
      </c>
      <c r="H1056" s="59">
        <v>2195097</v>
      </c>
      <c r="I1056" s="60">
        <v>0</v>
      </c>
      <c r="J1056" s="58">
        <v>-1252284</v>
      </c>
      <c r="K1056" s="61"/>
      <c r="L1056" s="61">
        <v>0</v>
      </c>
      <c r="M1056" s="61"/>
      <c r="N1056" s="61">
        <v>0</v>
      </c>
      <c r="O1056" s="61">
        <v>0</v>
      </c>
      <c r="P1056" s="61"/>
      <c r="Q1056" s="61"/>
      <c r="R1056" s="61"/>
      <c r="S1056" s="61">
        <v>0</v>
      </c>
      <c r="T1056" s="61">
        <v>0</v>
      </c>
      <c r="U1056" s="61"/>
      <c r="V1056" s="62">
        <v>143555</v>
      </c>
      <c r="W1056" s="61"/>
      <c r="X1056" s="61">
        <v>0</v>
      </c>
      <c r="Y1056" s="62">
        <v>5723603</v>
      </c>
      <c r="Z1056" s="62">
        <v>358156</v>
      </c>
      <c r="AA1056" s="61"/>
      <c r="AB1056" s="62">
        <v>3844908</v>
      </c>
      <c r="AC1056" s="62">
        <v>230766</v>
      </c>
      <c r="AD1056" s="61"/>
      <c r="AE1056" s="62">
        <v>4720641</v>
      </c>
      <c r="AF1056" s="61"/>
      <c r="AG1056" s="62">
        <v>170524</v>
      </c>
      <c r="AH1056" s="62">
        <v>953823</v>
      </c>
      <c r="AI1056" s="61"/>
      <c r="AJ1056" s="61">
        <v>0</v>
      </c>
      <c r="AK1056" s="61">
        <v>0</v>
      </c>
      <c r="AL1056" s="61">
        <v>0</v>
      </c>
      <c r="AM1056" s="62">
        <v>124601</v>
      </c>
      <c r="AN1056" s="62">
        <v>682812</v>
      </c>
      <c r="AO1056" s="61">
        <v>0</v>
      </c>
      <c r="AP1056" s="61"/>
      <c r="AQ1056" s="62">
        <v>117128</v>
      </c>
      <c r="AR1056" s="61"/>
      <c r="AS1056" s="62">
        <v>266305</v>
      </c>
      <c r="AT1056" s="62">
        <v>47615</v>
      </c>
      <c r="AU1056" s="62">
        <v>734815</v>
      </c>
      <c r="AV1056" s="61"/>
      <c r="AW1056" s="62">
        <v>47652</v>
      </c>
      <c r="AX1056" s="62">
        <v>125224</v>
      </c>
      <c r="AY1056" s="61"/>
      <c r="AZ1056" s="62">
        <v>39943</v>
      </c>
      <c r="BA1056" s="61"/>
      <c r="BB1056" s="61">
        <v>0</v>
      </c>
      <c r="BC1056" s="62">
        <v>9002</v>
      </c>
      <c r="BD1056" s="61">
        <v>0</v>
      </c>
      <c r="BE1056" s="61"/>
      <c r="BF1056" s="61">
        <v>0</v>
      </c>
      <c r="BG1056" s="61"/>
      <c r="BH1056" s="61">
        <v>0</v>
      </c>
      <c r="BI1056" s="61"/>
      <c r="BJ1056" s="61">
        <v>0</v>
      </c>
      <c r="BK1056" s="61"/>
      <c r="BL1056" s="61">
        <v>0</v>
      </c>
      <c r="BM1056" s="61">
        <v>0</v>
      </c>
      <c r="BN1056" s="62">
        <v>-1252284</v>
      </c>
      <c r="BO1056" s="61"/>
    </row>
    <row r="1057" spans="1:67" x14ac:dyDescent="0.2">
      <c r="A1057" s="57" t="s">
        <v>25</v>
      </c>
      <c r="B1057" s="56" t="s">
        <v>25</v>
      </c>
      <c r="C1057" s="56" t="s">
        <v>25</v>
      </c>
      <c r="D1057" s="56">
        <v>2003</v>
      </c>
      <c r="E1057" s="58">
        <v>20081617</v>
      </c>
      <c r="F1057" s="58">
        <v>17868531</v>
      </c>
      <c r="G1057" s="59">
        <v>17806689</v>
      </c>
      <c r="H1057" s="59">
        <v>2274928</v>
      </c>
      <c r="I1057" s="60">
        <v>0</v>
      </c>
      <c r="J1057" s="58">
        <v>-2213086</v>
      </c>
      <c r="K1057" s="61"/>
      <c r="L1057" s="61">
        <v>0</v>
      </c>
      <c r="M1057" s="61"/>
      <c r="N1057" s="61">
        <v>0</v>
      </c>
      <c r="O1057" s="61">
        <v>0</v>
      </c>
      <c r="P1057" s="61"/>
      <c r="Q1057" s="61"/>
      <c r="R1057" s="61"/>
      <c r="S1057" s="61">
        <v>0</v>
      </c>
      <c r="T1057" s="61">
        <v>0</v>
      </c>
      <c r="U1057" s="61"/>
      <c r="V1057" s="62">
        <v>143555</v>
      </c>
      <c r="W1057" s="61"/>
      <c r="X1057" s="61">
        <v>0</v>
      </c>
      <c r="Y1057" s="62">
        <v>5861524</v>
      </c>
      <c r="Z1057" s="62">
        <v>691964</v>
      </c>
      <c r="AA1057" s="61"/>
      <c r="AB1057" s="62">
        <v>4120402</v>
      </c>
      <c r="AC1057" s="62">
        <v>456918</v>
      </c>
      <c r="AD1057" s="61"/>
      <c r="AE1057" s="62">
        <v>5033691</v>
      </c>
      <c r="AF1057" s="61"/>
      <c r="AG1057" s="62">
        <v>482168</v>
      </c>
      <c r="AH1057" s="62">
        <v>1016467</v>
      </c>
      <c r="AI1057" s="61"/>
      <c r="AJ1057" s="61">
        <v>0</v>
      </c>
      <c r="AK1057" s="61">
        <v>0</v>
      </c>
      <c r="AL1057" s="61">
        <v>0</v>
      </c>
      <c r="AM1057" s="62">
        <v>124601</v>
      </c>
      <c r="AN1057" s="62">
        <v>682812</v>
      </c>
      <c r="AO1057" s="61">
        <v>0</v>
      </c>
      <c r="AP1057" s="61"/>
      <c r="AQ1057" s="62">
        <v>120271</v>
      </c>
      <c r="AR1057" s="61"/>
      <c r="AS1057" s="62">
        <v>285188</v>
      </c>
      <c r="AT1057" s="62">
        <v>106672</v>
      </c>
      <c r="AU1057" s="62">
        <v>726689</v>
      </c>
      <c r="AV1057" s="61"/>
      <c r="AW1057" s="62">
        <v>47652</v>
      </c>
      <c r="AX1057" s="62">
        <v>125224</v>
      </c>
      <c r="AY1057" s="61"/>
      <c r="AZ1057" s="62">
        <v>46817</v>
      </c>
      <c r="BA1057" s="61"/>
      <c r="BB1057" s="61">
        <v>0</v>
      </c>
      <c r="BC1057" s="62">
        <v>9002</v>
      </c>
      <c r="BD1057" s="61">
        <v>0</v>
      </c>
      <c r="BE1057" s="61"/>
      <c r="BF1057" s="61">
        <v>0</v>
      </c>
      <c r="BG1057" s="61"/>
      <c r="BH1057" s="61">
        <v>0</v>
      </c>
      <c r="BI1057" s="61"/>
      <c r="BJ1057" s="61">
        <v>0</v>
      </c>
      <c r="BK1057" s="61"/>
      <c r="BL1057" s="61">
        <v>0</v>
      </c>
      <c r="BM1057" s="61">
        <v>0</v>
      </c>
      <c r="BN1057" s="62">
        <v>-2213086</v>
      </c>
      <c r="BO1057" s="61"/>
    </row>
    <row r="1058" spans="1:67" x14ac:dyDescent="0.2">
      <c r="A1058" s="57" t="s">
        <v>25</v>
      </c>
      <c r="B1058" s="56" t="s">
        <v>25</v>
      </c>
      <c r="C1058" s="56" t="s">
        <v>25</v>
      </c>
      <c r="D1058" s="56">
        <v>2004</v>
      </c>
      <c r="E1058" s="58">
        <v>21632856</v>
      </c>
      <c r="F1058" s="58">
        <v>18933471</v>
      </c>
      <c r="G1058" s="59">
        <v>19372712</v>
      </c>
      <c r="H1058" s="59">
        <v>2260144</v>
      </c>
      <c r="I1058" s="60">
        <v>0</v>
      </c>
      <c r="J1058" s="58">
        <v>-2699385</v>
      </c>
      <c r="K1058" s="61"/>
      <c r="L1058" s="61">
        <v>0</v>
      </c>
      <c r="M1058" s="61"/>
      <c r="N1058" s="61">
        <v>0</v>
      </c>
      <c r="O1058" s="61">
        <v>0</v>
      </c>
      <c r="P1058" s="61"/>
      <c r="Q1058" s="61"/>
      <c r="R1058" s="61"/>
      <c r="S1058" s="61">
        <v>0</v>
      </c>
      <c r="T1058" s="61">
        <v>0</v>
      </c>
      <c r="U1058" s="61"/>
      <c r="V1058" s="62">
        <v>143555</v>
      </c>
      <c r="W1058" s="61"/>
      <c r="X1058" s="61">
        <v>0</v>
      </c>
      <c r="Y1058" s="62">
        <v>5949914</v>
      </c>
      <c r="Z1058" s="62">
        <v>900071</v>
      </c>
      <c r="AA1058" s="61"/>
      <c r="AB1058" s="62">
        <v>4471212</v>
      </c>
      <c r="AC1058" s="62">
        <v>645624</v>
      </c>
      <c r="AD1058" s="61"/>
      <c r="AE1058" s="62">
        <v>5304489</v>
      </c>
      <c r="AF1058" s="61"/>
      <c r="AG1058" s="62">
        <v>810961</v>
      </c>
      <c r="AH1058" s="62">
        <v>1146886</v>
      </c>
      <c r="AI1058" s="61"/>
      <c r="AJ1058" s="61">
        <v>0</v>
      </c>
      <c r="AK1058" s="61">
        <v>0</v>
      </c>
      <c r="AL1058" s="61">
        <v>0</v>
      </c>
      <c r="AM1058" s="62">
        <v>111898</v>
      </c>
      <c r="AN1058" s="62">
        <v>682812</v>
      </c>
      <c r="AO1058" s="61">
        <v>0</v>
      </c>
      <c r="AP1058" s="61"/>
      <c r="AQ1058" s="62">
        <v>120271</v>
      </c>
      <c r="AR1058" s="61"/>
      <c r="AS1058" s="62">
        <v>252033</v>
      </c>
      <c r="AT1058" s="62">
        <v>132204</v>
      </c>
      <c r="AU1058" s="62">
        <v>731453</v>
      </c>
      <c r="AV1058" s="61"/>
      <c r="AW1058" s="62">
        <v>47652</v>
      </c>
      <c r="AX1058" s="62">
        <v>128853</v>
      </c>
      <c r="AY1058" s="61"/>
      <c r="AZ1058" s="62">
        <v>43966</v>
      </c>
      <c r="BA1058" s="61"/>
      <c r="BB1058" s="61">
        <v>0</v>
      </c>
      <c r="BC1058" s="62">
        <v>9002</v>
      </c>
      <c r="BD1058" s="61">
        <v>0</v>
      </c>
      <c r="BE1058" s="61"/>
      <c r="BF1058" s="61">
        <v>0</v>
      </c>
      <c r="BG1058" s="61"/>
      <c r="BH1058" s="61">
        <v>0</v>
      </c>
      <c r="BI1058" s="61"/>
      <c r="BJ1058" s="61">
        <v>0</v>
      </c>
      <c r="BK1058" s="61"/>
      <c r="BL1058" s="61">
        <v>0</v>
      </c>
      <c r="BM1058" s="61">
        <v>0</v>
      </c>
      <c r="BN1058" s="62">
        <v>-2699385</v>
      </c>
      <c r="BO1058" s="61"/>
    </row>
    <row r="1059" spans="1:67" x14ac:dyDescent="0.2">
      <c r="A1059" s="57" t="s">
        <v>25</v>
      </c>
      <c r="B1059" s="56" t="s">
        <v>25</v>
      </c>
      <c r="C1059" s="56" t="s">
        <v>25</v>
      </c>
      <c r="D1059" s="56">
        <v>2005</v>
      </c>
      <c r="E1059" s="58">
        <v>22898520</v>
      </c>
      <c r="F1059" s="58">
        <v>20077170</v>
      </c>
      <c r="G1059" s="59">
        <v>20496982</v>
      </c>
      <c r="H1059" s="59">
        <v>2401538</v>
      </c>
      <c r="I1059" s="60">
        <v>0</v>
      </c>
      <c r="J1059" s="58">
        <v>-2821350</v>
      </c>
      <c r="K1059" s="61"/>
      <c r="L1059" s="61">
        <v>0</v>
      </c>
      <c r="M1059" s="61"/>
      <c r="N1059" s="61">
        <v>0</v>
      </c>
      <c r="O1059" s="61">
        <v>0</v>
      </c>
      <c r="P1059" s="61"/>
      <c r="Q1059" s="61"/>
      <c r="R1059" s="61"/>
      <c r="S1059" s="61">
        <v>0</v>
      </c>
      <c r="T1059" s="61">
        <v>0</v>
      </c>
      <c r="U1059" s="61"/>
      <c r="V1059" s="62">
        <v>143555</v>
      </c>
      <c r="W1059" s="61"/>
      <c r="X1059" s="61">
        <v>0</v>
      </c>
      <c r="Y1059" s="62">
        <v>6211841</v>
      </c>
      <c r="Z1059" s="62">
        <v>1105752</v>
      </c>
      <c r="AA1059" s="61"/>
      <c r="AB1059" s="62">
        <v>4508023</v>
      </c>
      <c r="AC1059" s="62">
        <v>847894</v>
      </c>
      <c r="AD1059" s="61"/>
      <c r="AE1059" s="62">
        <v>5513820</v>
      </c>
      <c r="AF1059" s="61"/>
      <c r="AG1059" s="62">
        <v>951051</v>
      </c>
      <c r="AH1059" s="62">
        <v>1215046</v>
      </c>
      <c r="AI1059" s="61"/>
      <c r="AJ1059" s="61">
        <v>0</v>
      </c>
      <c r="AK1059" s="61">
        <v>0</v>
      </c>
      <c r="AL1059" s="61">
        <v>0</v>
      </c>
      <c r="AM1059" s="62">
        <v>111556</v>
      </c>
      <c r="AN1059" s="62">
        <v>679559</v>
      </c>
      <c r="AO1059" s="61">
        <v>0</v>
      </c>
      <c r="AP1059" s="61"/>
      <c r="AQ1059" s="62">
        <v>120271</v>
      </c>
      <c r="AR1059" s="61"/>
      <c r="AS1059" s="62">
        <v>282395</v>
      </c>
      <c r="AT1059" s="62">
        <v>239207</v>
      </c>
      <c r="AU1059" s="62">
        <v>724424</v>
      </c>
      <c r="AV1059" s="61"/>
      <c r="AW1059" s="62">
        <v>47652</v>
      </c>
      <c r="AX1059" s="62">
        <v>134139</v>
      </c>
      <c r="AY1059" s="61"/>
      <c r="AZ1059" s="62">
        <v>53333</v>
      </c>
      <c r="BA1059" s="61"/>
      <c r="BB1059" s="61">
        <v>0</v>
      </c>
      <c r="BC1059" s="62">
        <v>9002</v>
      </c>
      <c r="BD1059" s="61">
        <v>0</v>
      </c>
      <c r="BE1059" s="61"/>
      <c r="BF1059" s="61">
        <v>0</v>
      </c>
      <c r="BG1059" s="61"/>
      <c r="BH1059" s="61">
        <v>0</v>
      </c>
      <c r="BI1059" s="61"/>
      <c r="BJ1059" s="61">
        <v>0</v>
      </c>
      <c r="BK1059" s="61"/>
      <c r="BL1059" s="61">
        <v>0</v>
      </c>
      <c r="BM1059" s="61">
        <v>0</v>
      </c>
      <c r="BN1059" s="62">
        <v>-2821350</v>
      </c>
      <c r="BO1059" s="61"/>
    </row>
    <row r="1060" spans="1:67" x14ac:dyDescent="0.2">
      <c r="A1060" s="57" t="s">
        <v>25</v>
      </c>
      <c r="B1060" s="56" t="s">
        <v>25</v>
      </c>
      <c r="C1060" s="56" t="s">
        <v>25</v>
      </c>
      <c r="D1060" s="56">
        <v>2006</v>
      </c>
      <c r="E1060" s="58">
        <v>23851231</v>
      </c>
      <c r="F1060" s="58">
        <v>20923713</v>
      </c>
      <c r="G1060" s="59">
        <v>21293425</v>
      </c>
      <c r="H1060" s="59">
        <v>2557806</v>
      </c>
      <c r="I1060" s="60">
        <v>0</v>
      </c>
      <c r="J1060" s="58">
        <v>-2927518</v>
      </c>
      <c r="K1060" s="61"/>
      <c r="L1060" s="61">
        <v>0</v>
      </c>
      <c r="M1060" s="61"/>
      <c r="N1060" s="61">
        <v>0</v>
      </c>
      <c r="O1060" s="61">
        <v>0</v>
      </c>
      <c r="P1060" s="61"/>
      <c r="Q1060" s="61"/>
      <c r="R1060" s="61"/>
      <c r="S1060" s="61">
        <v>0</v>
      </c>
      <c r="T1060" s="61">
        <v>0</v>
      </c>
      <c r="U1060" s="61"/>
      <c r="V1060" s="62">
        <v>143555</v>
      </c>
      <c r="W1060" s="61"/>
      <c r="X1060" s="61">
        <v>0</v>
      </c>
      <c r="Y1060" s="62">
        <v>6299280</v>
      </c>
      <c r="Z1060" s="62">
        <v>1118153</v>
      </c>
      <c r="AA1060" s="61"/>
      <c r="AB1060" s="62">
        <v>4538499</v>
      </c>
      <c r="AC1060" s="62">
        <v>1024494</v>
      </c>
      <c r="AD1060" s="61"/>
      <c r="AE1060" s="62">
        <v>5870692</v>
      </c>
      <c r="AF1060" s="61"/>
      <c r="AG1060" s="62">
        <v>1037996</v>
      </c>
      <c r="AH1060" s="62">
        <v>1260756</v>
      </c>
      <c r="AI1060" s="61"/>
      <c r="AJ1060" s="61">
        <v>0</v>
      </c>
      <c r="AK1060" s="61">
        <v>0</v>
      </c>
      <c r="AL1060" s="61">
        <v>0</v>
      </c>
      <c r="AM1060" s="62">
        <v>111556</v>
      </c>
      <c r="AN1060" s="62">
        <v>679559</v>
      </c>
      <c r="AO1060" s="61">
        <v>0</v>
      </c>
      <c r="AP1060" s="61"/>
      <c r="AQ1060" s="62">
        <v>132873</v>
      </c>
      <c r="AR1060" s="61"/>
      <c r="AS1060" s="62">
        <v>298133</v>
      </c>
      <c r="AT1060" s="62">
        <v>368742</v>
      </c>
      <c r="AU1060" s="62">
        <v>731819</v>
      </c>
      <c r="AV1060" s="61"/>
      <c r="AW1060" s="62">
        <v>47652</v>
      </c>
      <c r="AX1060" s="62">
        <v>134139</v>
      </c>
      <c r="AY1060" s="61"/>
      <c r="AZ1060" s="62">
        <v>53333</v>
      </c>
      <c r="BA1060" s="61"/>
      <c r="BB1060" s="61">
        <v>0</v>
      </c>
      <c r="BC1060" s="61">
        <v>0</v>
      </c>
      <c r="BD1060" s="61">
        <v>0</v>
      </c>
      <c r="BE1060" s="61"/>
      <c r="BF1060" s="61">
        <v>0</v>
      </c>
      <c r="BG1060" s="61"/>
      <c r="BH1060" s="61">
        <v>0</v>
      </c>
      <c r="BI1060" s="61"/>
      <c r="BJ1060" s="61">
        <v>0</v>
      </c>
      <c r="BK1060" s="61"/>
      <c r="BL1060" s="61">
        <v>0</v>
      </c>
      <c r="BM1060" s="61">
        <v>0</v>
      </c>
      <c r="BN1060" s="62">
        <v>-2927518</v>
      </c>
      <c r="BO1060" s="61"/>
    </row>
    <row r="1061" spans="1:67" x14ac:dyDescent="0.2">
      <c r="A1061" s="57" t="s">
        <v>25</v>
      </c>
      <c r="B1061" s="56" t="s">
        <v>25</v>
      </c>
      <c r="C1061" s="56" t="s">
        <v>25</v>
      </c>
      <c r="D1061" s="56">
        <v>2007</v>
      </c>
      <c r="E1061" s="58">
        <v>24996415</v>
      </c>
      <c r="F1061" s="58">
        <v>21136982</v>
      </c>
      <c r="G1061" s="59">
        <v>23144315</v>
      </c>
      <c r="H1061" s="59">
        <v>1852100</v>
      </c>
      <c r="I1061" s="60">
        <v>0</v>
      </c>
      <c r="J1061" s="58">
        <v>-3859433</v>
      </c>
      <c r="K1061" s="61"/>
      <c r="L1061" s="61">
        <v>0</v>
      </c>
      <c r="M1061" s="61"/>
      <c r="N1061" s="61">
        <v>0</v>
      </c>
      <c r="O1061" s="61">
        <v>0</v>
      </c>
      <c r="P1061" s="61"/>
      <c r="Q1061" s="61"/>
      <c r="R1061" s="61"/>
      <c r="S1061" s="61">
        <v>0</v>
      </c>
      <c r="T1061" s="61">
        <v>0</v>
      </c>
      <c r="U1061" s="61"/>
      <c r="V1061" s="62">
        <v>143555</v>
      </c>
      <c r="W1061" s="61"/>
      <c r="X1061" s="61">
        <v>0</v>
      </c>
      <c r="Y1061" s="62">
        <v>6607063</v>
      </c>
      <c r="Z1061" s="62">
        <v>1352435</v>
      </c>
      <c r="AA1061" s="61"/>
      <c r="AB1061" s="62">
        <v>4795744</v>
      </c>
      <c r="AC1061" s="62">
        <v>1271395</v>
      </c>
      <c r="AD1061" s="61"/>
      <c r="AE1061" s="62">
        <v>6308128</v>
      </c>
      <c r="AF1061" s="61"/>
      <c r="AG1061" s="62">
        <v>1358304</v>
      </c>
      <c r="AH1061" s="62">
        <v>1307691</v>
      </c>
      <c r="AI1061" s="61"/>
      <c r="AJ1061" s="61">
        <v>0</v>
      </c>
      <c r="AK1061" s="61">
        <v>0</v>
      </c>
      <c r="AL1061" s="61">
        <v>0</v>
      </c>
      <c r="AM1061" s="62">
        <v>111556</v>
      </c>
      <c r="AN1061" s="61">
        <v>0</v>
      </c>
      <c r="AO1061" s="61">
        <v>0</v>
      </c>
      <c r="AP1061" s="61"/>
      <c r="AQ1061" s="62">
        <v>130103</v>
      </c>
      <c r="AR1061" s="61"/>
      <c r="AS1061" s="62">
        <v>266277</v>
      </c>
      <c r="AT1061" s="62">
        <v>387418</v>
      </c>
      <c r="AU1061" s="62">
        <v>735401</v>
      </c>
      <c r="AV1061" s="61"/>
      <c r="AW1061" s="62">
        <v>47086</v>
      </c>
      <c r="AX1061" s="62">
        <v>112473</v>
      </c>
      <c r="AY1061" s="61"/>
      <c r="AZ1061" s="62">
        <v>61786</v>
      </c>
      <c r="BA1061" s="61"/>
      <c r="BB1061" s="61">
        <v>0</v>
      </c>
      <c r="BC1061" s="61">
        <v>0</v>
      </c>
      <c r="BD1061" s="61">
        <v>0</v>
      </c>
      <c r="BE1061" s="61"/>
      <c r="BF1061" s="61">
        <v>0</v>
      </c>
      <c r="BG1061" s="61"/>
      <c r="BH1061" s="61">
        <v>0</v>
      </c>
      <c r="BI1061" s="61"/>
      <c r="BJ1061" s="61">
        <v>0</v>
      </c>
      <c r="BK1061" s="61"/>
      <c r="BL1061" s="61">
        <v>0</v>
      </c>
      <c r="BM1061" s="61">
        <v>0</v>
      </c>
      <c r="BN1061" s="62">
        <v>-3859433</v>
      </c>
      <c r="BO1061" s="61"/>
    </row>
    <row r="1062" spans="1:67" x14ac:dyDescent="0.2">
      <c r="A1062" s="57" t="s">
        <v>25</v>
      </c>
      <c r="B1062" s="56" t="s">
        <v>25</v>
      </c>
      <c r="C1062" s="56" t="s">
        <v>25</v>
      </c>
      <c r="D1062" s="56">
        <v>2008</v>
      </c>
      <c r="E1062" s="58">
        <v>26774352</v>
      </c>
      <c r="F1062" s="58">
        <v>22752309</v>
      </c>
      <c r="G1062" s="59">
        <v>24136663</v>
      </c>
      <c r="H1062" s="59">
        <v>2637689</v>
      </c>
      <c r="I1062" s="60">
        <v>0</v>
      </c>
      <c r="J1062" s="58">
        <v>-4022043</v>
      </c>
      <c r="K1062" s="61"/>
      <c r="L1062" s="61">
        <v>0</v>
      </c>
      <c r="M1062" s="61"/>
      <c r="N1062" s="61">
        <v>0</v>
      </c>
      <c r="O1062" s="61">
        <v>0</v>
      </c>
      <c r="P1062" s="61"/>
      <c r="Q1062" s="61"/>
      <c r="R1062" s="61"/>
      <c r="S1062" s="61">
        <v>0</v>
      </c>
      <c r="T1062" s="61">
        <v>0</v>
      </c>
      <c r="U1062" s="61"/>
      <c r="V1062" s="62">
        <v>143555</v>
      </c>
      <c r="W1062" s="61"/>
      <c r="X1062" s="61">
        <v>0</v>
      </c>
      <c r="Y1062" s="62">
        <v>6859102</v>
      </c>
      <c r="Z1062" s="62">
        <v>1526087</v>
      </c>
      <c r="AA1062" s="61"/>
      <c r="AB1062" s="62">
        <v>4795744</v>
      </c>
      <c r="AC1062" s="62">
        <v>1383787</v>
      </c>
      <c r="AD1062" s="61"/>
      <c r="AE1062" s="62">
        <v>6597330</v>
      </c>
      <c r="AF1062" s="61"/>
      <c r="AG1062" s="62">
        <v>1468723</v>
      </c>
      <c r="AH1062" s="62">
        <v>1362335</v>
      </c>
      <c r="AI1062" s="61"/>
      <c r="AJ1062" s="61">
        <v>0</v>
      </c>
      <c r="AK1062" s="61">
        <v>0</v>
      </c>
      <c r="AL1062" s="61">
        <v>0</v>
      </c>
      <c r="AM1062" s="62">
        <v>111556</v>
      </c>
      <c r="AN1062" s="62">
        <v>683357</v>
      </c>
      <c r="AO1062" s="61">
        <v>0</v>
      </c>
      <c r="AP1062" s="61"/>
      <c r="AQ1062" s="62">
        <v>137973</v>
      </c>
      <c r="AR1062" s="61"/>
      <c r="AS1062" s="62">
        <v>269378</v>
      </c>
      <c r="AT1062" s="62">
        <v>463099</v>
      </c>
      <c r="AU1062" s="62">
        <v>745411</v>
      </c>
      <c r="AV1062" s="61"/>
      <c r="AW1062" s="62">
        <v>47086</v>
      </c>
      <c r="AX1062" s="62">
        <v>118043</v>
      </c>
      <c r="AY1062" s="61"/>
      <c r="AZ1062" s="62">
        <v>61786</v>
      </c>
      <c r="BA1062" s="61"/>
      <c r="BB1062" s="61">
        <v>0</v>
      </c>
      <c r="BC1062" s="61">
        <v>0</v>
      </c>
      <c r="BD1062" s="61">
        <v>0</v>
      </c>
      <c r="BE1062" s="61"/>
      <c r="BF1062" s="61">
        <v>0</v>
      </c>
      <c r="BG1062" s="61"/>
      <c r="BH1062" s="61">
        <v>0</v>
      </c>
      <c r="BI1062" s="61"/>
      <c r="BJ1062" s="61">
        <v>0</v>
      </c>
      <c r="BK1062" s="61"/>
      <c r="BL1062" s="61">
        <v>0</v>
      </c>
      <c r="BM1062" s="61">
        <v>0</v>
      </c>
      <c r="BN1062" s="62">
        <v>-4022043</v>
      </c>
      <c r="BO1062" s="61"/>
    </row>
    <row r="1063" spans="1:67" x14ac:dyDescent="0.2">
      <c r="A1063" s="57" t="s">
        <v>25</v>
      </c>
      <c r="B1063" s="56" t="s">
        <v>25</v>
      </c>
      <c r="C1063" s="56" t="s">
        <v>25</v>
      </c>
      <c r="D1063" s="56">
        <v>2009</v>
      </c>
      <c r="E1063" s="58">
        <v>27924244</v>
      </c>
      <c r="F1063" s="58">
        <v>23814393</v>
      </c>
      <c r="G1063" s="59">
        <v>25467878</v>
      </c>
      <c r="H1063" s="59">
        <v>2456366</v>
      </c>
      <c r="I1063" s="60">
        <v>0</v>
      </c>
      <c r="J1063" s="58">
        <v>-4109851</v>
      </c>
      <c r="K1063" s="61"/>
      <c r="L1063" s="61">
        <v>0</v>
      </c>
      <c r="M1063" s="61"/>
      <c r="N1063" s="61">
        <v>0</v>
      </c>
      <c r="O1063" s="61">
        <v>0</v>
      </c>
      <c r="P1063" s="61"/>
      <c r="Q1063" s="61"/>
      <c r="R1063" s="61"/>
      <c r="S1063" s="61">
        <v>0</v>
      </c>
      <c r="T1063" s="61">
        <v>0</v>
      </c>
      <c r="U1063" s="61"/>
      <c r="V1063" s="62">
        <v>143555</v>
      </c>
      <c r="W1063" s="61"/>
      <c r="X1063" s="61">
        <v>0</v>
      </c>
      <c r="Y1063" s="62">
        <v>7126704</v>
      </c>
      <c r="Z1063" s="62">
        <v>1796681</v>
      </c>
      <c r="AA1063" s="61"/>
      <c r="AB1063" s="62">
        <v>4818342</v>
      </c>
      <c r="AC1063" s="62">
        <v>1528262</v>
      </c>
      <c r="AD1063" s="61"/>
      <c r="AE1063" s="62">
        <v>6875415</v>
      </c>
      <c r="AF1063" s="61"/>
      <c r="AG1063" s="62">
        <v>1607336</v>
      </c>
      <c r="AH1063" s="62">
        <v>1571583</v>
      </c>
      <c r="AI1063" s="61"/>
      <c r="AJ1063" s="61">
        <v>0</v>
      </c>
      <c r="AK1063" s="61">
        <v>0</v>
      </c>
      <c r="AL1063" s="61">
        <v>0</v>
      </c>
      <c r="AM1063" s="62">
        <v>111556</v>
      </c>
      <c r="AN1063" s="62">
        <v>684507</v>
      </c>
      <c r="AO1063" s="61">
        <v>0</v>
      </c>
      <c r="AP1063" s="61"/>
      <c r="AQ1063" s="62">
        <v>131122</v>
      </c>
      <c r="AR1063" s="61"/>
      <c r="AS1063" s="62">
        <v>119997</v>
      </c>
      <c r="AT1063" s="62">
        <v>434101</v>
      </c>
      <c r="AU1063" s="62">
        <v>744667</v>
      </c>
      <c r="AV1063" s="61"/>
      <c r="AW1063" s="62">
        <v>47086</v>
      </c>
      <c r="AX1063" s="62">
        <v>118530</v>
      </c>
      <c r="AY1063" s="61"/>
      <c r="AZ1063" s="62">
        <v>64800</v>
      </c>
      <c r="BA1063" s="61"/>
      <c r="BB1063" s="61">
        <v>0</v>
      </c>
      <c r="BC1063" s="61">
        <v>0</v>
      </c>
      <c r="BD1063" s="61">
        <v>0</v>
      </c>
      <c r="BE1063" s="61"/>
      <c r="BF1063" s="61">
        <v>0</v>
      </c>
      <c r="BG1063" s="61"/>
      <c r="BH1063" s="61">
        <v>0</v>
      </c>
      <c r="BI1063" s="61"/>
      <c r="BJ1063" s="61">
        <v>0</v>
      </c>
      <c r="BK1063" s="61"/>
      <c r="BL1063" s="61">
        <v>0</v>
      </c>
      <c r="BM1063" s="61">
        <v>0</v>
      </c>
      <c r="BN1063" s="62">
        <v>-4109851</v>
      </c>
      <c r="BO1063" s="61"/>
    </row>
    <row r="1064" spans="1:67" x14ac:dyDescent="0.2">
      <c r="A1064" s="57" t="s">
        <v>25</v>
      </c>
      <c r="B1064" s="56" t="s">
        <v>25</v>
      </c>
      <c r="C1064" s="56" t="s">
        <v>25</v>
      </c>
      <c r="D1064" s="56">
        <v>2010</v>
      </c>
      <c r="E1064" s="58">
        <v>28980241</v>
      </c>
      <c r="F1064" s="58">
        <v>24003048</v>
      </c>
      <c r="G1064" s="59">
        <v>26359561</v>
      </c>
      <c r="H1064" s="59">
        <v>2620680</v>
      </c>
      <c r="I1064" s="60">
        <v>0</v>
      </c>
      <c r="J1064" s="58">
        <v>-4977193</v>
      </c>
      <c r="K1064" s="61"/>
      <c r="L1064" s="61">
        <v>0</v>
      </c>
      <c r="M1064" s="61"/>
      <c r="N1064" s="61">
        <v>0</v>
      </c>
      <c r="O1064" s="61">
        <v>0</v>
      </c>
      <c r="P1064" s="61"/>
      <c r="Q1064" s="61"/>
      <c r="R1064" s="61"/>
      <c r="S1064" s="61">
        <v>0</v>
      </c>
      <c r="T1064" s="61">
        <v>0</v>
      </c>
      <c r="U1064" s="61"/>
      <c r="V1064" s="62">
        <v>143555</v>
      </c>
      <c r="W1064" s="61"/>
      <c r="X1064" s="61">
        <v>0</v>
      </c>
      <c r="Y1064" s="62">
        <v>7472266</v>
      </c>
      <c r="Z1064" s="62">
        <v>2115766</v>
      </c>
      <c r="AA1064" s="61"/>
      <c r="AB1064" s="62">
        <v>5110882</v>
      </c>
      <c r="AC1064" s="62">
        <v>1803450</v>
      </c>
      <c r="AD1064" s="61"/>
      <c r="AE1064" s="62">
        <v>7419309</v>
      </c>
      <c r="AF1064" s="61"/>
      <c r="AG1064" s="62">
        <v>1905381</v>
      </c>
      <c r="AH1064" s="62">
        <v>388952</v>
      </c>
      <c r="AI1064" s="61"/>
      <c r="AJ1064" s="61">
        <v>0</v>
      </c>
      <c r="AK1064" s="61">
        <v>0</v>
      </c>
      <c r="AL1064" s="61">
        <v>0</v>
      </c>
      <c r="AM1064" s="62">
        <v>111556</v>
      </c>
      <c r="AN1064" s="62">
        <v>755681</v>
      </c>
      <c r="AO1064" s="61">
        <v>0</v>
      </c>
      <c r="AP1064" s="61"/>
      <c r="AQ1064" s="62">
        <v>137239</v>
      </c>
      <c r="AR1064" s="61"/>
      <c r="AS1064" s="62">
        <v>129178</v>
      </c>
      <c r="AT1064" s="62">
        <v>467221</v>
      </c>
      <c r="AU1064" s="62">
        <v>745593</v>
      </c>
      <c r="AV1064" s="61"/>
      <c r="AW1064" s="62">
        <v>47086</v>
      </c>
      <c r="AX1064" s="62">
        <v>156678</v>
      </c>
      <c r="AY1064" s="61"/>
      <c r="AZ1064" s="62">
        <v>70448</v>
      </c>
      <c r="BA1064" s="61"/>
      <c r="BB1064" s="61">
        <v>0</v>
      </c>
      <c r="BC1064" s="61">
        <v>0</v>
      </c>
      <c r="BD1064" s="61">
        <v>0</v>
      </c>
      <c r="BE1064" s="61"/>
      <c r="BF1064" s="61">
        <v>0</v>
      </c>
      <c r="BG1064" s="61"/>
      <c r="BH1064" s="61">
        <v>0</v>
      </c>
      <c r="BI1064" s="61"/>
      <c r="BJ1064" s="61">
        <v>0</v>
      </c>
      <c r="BK1064" s="61"/>
      <c r="BL1064" s="61">
        <v>0</v>
      </c>
      <c r="BM1064" s="61">
        <v>0</v>
      </c>
      <c r="BN1064" s="62">
        <v>-4977193</v>
      </c>
      <c r="BO1064" s="61"/>
    </row>
    <row r="1065" spans="1:67" x14ac:dyDescent="0.2">
      <c r="A1065" s="57" t="s">
        <v>25</v>
      </c>
      <c r="B1065" s="56" t="s">
        <v>25</v>
      </c>
      <c r="C1065" s="56" t="s">
        <v>25</v>
      </c>
      <c r="D1065" s="56">
        <v>2011</v>
      </c>
      <c r="E1065" s="58">
        <v>30819371</v>
      </c>
      <c r="F1065" s="58">
        <v>25132849</v>
      </c>
      <c r="G1065" s="59">
        <v>28100444</v>
      </c>
      <c r="H1065" s="59">
        <v>2718927</v>
      </c>
      <c r="I1065" s="60">
        <v>0</v>
      </c>
      <c r="J1065" s="58">
        <v>-5686522</v>
      </c>
      <c r="K1065" s="61"/>
      <c r="L1065" s="61">
        <v>0</v>
      </c>
      <c r="M1065" s="61"/>
      <c r="N1065" s="61">
        <v>0</v>
      </c>
      <c r="O1065" s="61">
        <v>0</v>
      </c>
      <c r="P1065" s="61"/>
      <c r="Q1065" s="61"/>
      <c r="R1065" s="61"/>
      <c r="S1065" s="61">
        <v>0</v>
      </c>
      <c r="T1065" s="61">
        <v>0</v>
      </c>
      <c r="U1065" s="61"/>
      <c r="V1065" s="62">
        <v>143555</v>
      </c>
      <c r="W1065" s="61"/>
      <c r="X1065" s="61">
        <v>0</v>
      </c>
      <c r="Y1065" s="62">
        <v>7786633</v>
      </c>
      <c r="Z1065" s="62">
        <v>2440765</v>
      </c>
      <c r="AA1065" s="61"/>
      <c r="AB1065" s="62">
        <v>5305163</v>
      </c>
      <c r="AC1065" s="62">
        <v>2038716</v>
      </c>
      <c r="AD1065" s="61"/>
      <c r="AE1065" s="62">
        <v>7797491</v>
      </c>
      <c r="AF1065" s="61"/>
      <c r="AG1065" s="62">
        <v>2191400</v>
      </c>
      <c r="AH1065" s="62">
        <v>396721</v>
      </c>
      <c r="AI1065" s="61"/>
      <c r="AJ1065" s="61">
        <v>0</v>
      </c>
      <c r="AK1065" s="61">
        <v>0</v>
      </c>
      <c r="AL1065" s="61">
        <v>0</v>
      </c>
      <c r="AM1065" s="62">
        <v>111556</v>
      </c>
      <c r="AN1065" s="62">
        <v>858617</v>
      </c>
      <c r="AO1065" s="61">
        <v>0</v>
      </c>
      <c r="AP1065" s="61"/>
      <c r="AQ1065" s="62">
        <v>138079</v>
      </c>
      <c r="AR1065" s="61"/>
      <c r="AS1065" s="62">
        <v>107284</v>
      </c>
      <c r="AT1065" s="62">
        <v>471175</v>
      </c>
      <c r="AU1065" s="62">
        <v>751931</v>
      </c>
      <c r="AV1065" s="61"/>
      <c r="AW1065" s="62">
        <v>47086</v>
      </c>
      <c r="AX1065" s="62">
        <v>162751</v>
      </c>
      <c r="AY1065" s="61"/>
      <c r="AZ1065" s="62">
        <v>70448</v>
      </c>
      <c r="BA1065" s="61"/>
      <c r="BB1065" s="61">
        <v>0</v>
      </c>
      <c r="BC1065" s="61">
        <v>0</v>
      </c>
      <c r="BD1065" s="61">
        <v>0</v>
      </c>
      <c r="BE1065" s="61"/>
      <c r="BF1065" s="61">
        <v>0</v>
      </c>
      <c r="BG1065" s="61"/>
      <c r="BH1065" s="61">
        <v>0</v>
      </c>
      <c r="BI1065" s="61"/>
      <c r="BJ1065" s="61">
        <v>0</v>
      </c>
      <c r="BK1065" s="61"/>
      <c r="BL1065" s="61">
        <v>0</v>
      </c>
      <c r="BM1065" s="61">
        <v>0</v>
      </c>
      <c r="BN1065" s="62">
        <v>-5686522</v>
      </c>
      <c r="BO1065" s="61"/>
    </row>
    <row r="1066" spans="1:67" x14ac:dyDescent="0.2">
      <c r="A1066" s="57" t="s">
        <v>26</v>
      </c>
      <c r="B1066" s="56" t="s">
        <v>26</v>
      </c>
      <c r="C1066" s="56" t="s">
        <v>431</v>
      </c>
      <c r="D1066" s="56">
        <v>1989</v>
      </c>
      <c r="E1066" s="58">
        <v>47475747</v>
      </c>
      <c r="F1066" s="58">
        <v>44195460</v>
      </c>
      <c r="G1066" s="59">
        <v>41959445</v>
      </c>
      <c r="H1066" s="59">
        <v>5516302</v>
      </c>
      <c r="I1066" s="60">
        <v>0</v>
      </c>
      <c r="J1066" s="58">
        <v>-3280287</v>
      </c>
      <c r="K1066" s="62">
        <v>1078487</v>
      </c>
      <c r="L1066" s="61"/>
      <c r="M1066" s="61"/>
      <c r="N1066" s="61"/>
      <c r="O1066" s="61"/>
      <c r="P1066" s="62">
        <v>683712</v>
      </c>
      <c r="Q1066" s="62">
        <v>42783</v>
      </c>
      <c r="R1066" s="61"/>
      <c r="S1066" s="61"/>
      <c r="T1066" s="61"/>
      <c r="U1066" s="61"/>
      <c r="V1066" s="61"/>
      <c r="W1066" s="62">
        <v>469277</v>
      </c>
      <c r="X1066" s="61"/>
      <c r="Y1066" s="61"/>
      <c r="Z1066" s="61"/>
      <c r="AA1066" s="62">
        <v>11378881</v>
      </c>
      <c r="AB1066" s="61"/>
      <c r="AC1066" s="61"/>
      <c r="AD1066" s="62">
        <v>16521252</v>
      </c>
      <c r="AE1066" s="61"/>
      <c r="AF1066" s="62">
        <v>8035613</v>
      </c>
      <c r="AG1066" s="61"/>
      <c r="AH1066" s="61"/>
      <c r="AI1066" s="62">
        <v>3749440</v>
      </c>
      <c r="AJ1066" s="61"/>
      <c r="AK1066" s="61"/>
      <c r="AL1066" s="61"/>
      <c r="AM1066" s="61"/>
      <c r="AN1066" s="61"/>
      <c r="AO1066" s="61"/>
      <c r="AP1066" s="62">
        <v>640370</v>
      </c>
      <c r="AQ1066" s="61"/>
      <c r="AR1066" s="62">
        <v>1966074</v>
      </c>
      <c r="AS1066" s="61"/>
      <c r="AT1066" s="61"/>
      <c r="AU1066" s="61"/>
      <c r="AV1066" s="62">
        <v>116567</v>
      </c>
      <c r="AW1066" s="61"/>
      <c r="AX1066" s="61"/>
      <c r="AY1066" s="62">
        <v>582895</v>
      </c>
      <c r="AZ1066" s="61"/>
      <c r="BA1066" s="62">
        <v>1700667</v>
      </c>
      <c r="BB1066" s="61"/>
      <c r="BC1066" s="61"/>
      <c r="BD1066" s="61"/>
      <c r="BE1066" s="61"/>
      <c r="BF1066" s="61"/>
      <c r="BG1066" s="62">
        <v>484175</v>
      </c>
      <c r="BH1066" s="61"/>
      <c r="BI1066" s="61"/>
      <c r="BJ1066" s="61"/>
      <c r="BK1066" s="62">
        <v>25554</v>
      </c>
      <c r="BL1066" s="61"/>
      <c r="BM1066" s="61"/>
      <c r="BN1066" s="61"/>
      <c r="BO1066" s="62">
        <v>-3280287</v>
      </c>
    </row>
    <row r="1067" spans="1:67" x14ac:dyDescent="0.2">
      <c r="A1067" s="57" t="s">
        <v>26</v>
      </c>
      <c r="B1067" s="56" t="s">
        <v>26</v>
      </c>
      <c r="C1067" s="56" t="s">
        <v>431</v>
      </c>
      <c r="D1067" s="56">
        <v>1990</v>
      </c>
      <c r="E1067" s="58">
        <v>52707228</v>
      </c>
      <c r="F1067" s="58">
        <v>49426941</v>
      </c>
      <c r="G1067" s="59">
        <v>46409293</v>
      </c>
      <c r="H1067" s="59">
        <v>6297935</v>
      </c>
      <c r="I1067" s="60">
        <v>0</v>
      </c>
      <c r="J1067" s="58">
        <v>-3280287</v>
      </c>
      <c r="K1067" s="62">
        <v>1078487</v>
      </c>
      <c r="L1067" s="61"/>
      <c r="M1067" s="61"/>
      <c r="N1067" s="61"/>
      <c r="O1067" s="61"/>
      <c r="P1067" s="62">
        <v>666512</v>
      </c>
      <c r="Q1067" s="62">
        <v>42783</v>
      </c>
      <c r="R1067" s="61"/>
      <c r="S1067" s="61"/>
      <c r="T1067" s="61"/>
      <c r="U1067" s="61"/>
      <c r="V1067" s="61"/>
      <c r="W1067" s="62">
        <v>330331</v>
      </c>
      <c r="X1067" s="61"/>
      <c r="Y1067" s="61"/>
      <c r="Z1067" s="61"/>
      <c r="AA1067" s="62">
        <v>12531979</v>
      </c>
      <c r="AB1067" s="61"/>
      <c r="AC1067" s="61"/>
      <c r="AD1067" s="62">
        <v>19071248</v>
      </c>
      <c r="AE1067" s="61"/>
      <c r="AF1067" s="62">
        <v>8532080</v>
      </c>
      <c r="AG1067" s="61"/>
      <c r="AH1067" s="61"/>
      <c r="AI1067" s="62">
        <v>4155873</v>
      </c>
      <c r="AJ1067" s="61"/>
      <c r="AK1067" s="61"/>
      <c r="AL1067" s="61"/>
      <c r="AM1067" s="61"/>
      <c r="AN1067" s="61"/>
      <c r="AO1067" s="61"/>
      <c r="AP1067" s="62">
        <v>641888</v>
      </c>
      <c r="AQ1067" s="61"/>
      <c r="AR1067" s="62">
        <v>2150567</v>
      </c>
      <c r="AS1067" s="61"/>
      <c r="AT1067" s="61"/>
      <c r="AU1067" s="61"/>
      <c r="AV1067" s="62">
        <v>182830</v>
      </c>
      <c r="AW1067" s="61"/>
      <c r="AX1067" s="61"/>
      <c r="AY1067" s="62">
        <v>649433</v>
      </c>
      <c r="AZ1067" s="61"/>
      <c r="BA1067" s="62">
        <v>2132695</v>
      </c>
      <c r="BB1067" s="61"/>
      <c r="BC1067" s="61"/>
      <c r="BD1067" s="61"/>
      <c r="BE1067" s="61"/>
      <c r="BF1067" s="61"/>
      <c r="BG1067" s="62">
        <v>514968</v>
      </c>
      <c r="BH1067" s="61"/>
      <c r="BI1067" s="61"/>
      <c r="BJ1067" s="61"/>
      <c r="BK1067" s="62">
        <v>25554</v>
      </c>
      <c r="BL1067" s="61"/>
      <c r="BM1067" s="61"/>
      <c r="BN1067" s="61"/>
      <c r="BO1067" s="62">
        <v>-3280287</v>
      </c>
    </row>
    <row r="1068" spans="1:67" x14ac:dyDescent="0.2">
      <c r="A1068" s="57" t="s">
        <v>26</v>
      </c>
      <c r="B1068" s="56" t="s">
        <v>26</v>
      </c>
      <c r="C1068" s="56" t="s">
        <v>431</v>
      </c>
      <c r="D1068" s="56">
        <v>1991</v>
      </c>
      <c r="E1068" s="58">
        <v>58196196</v>
      </c>
      <c r="F1068" s="58">
        <v>54915909</v>
      </c>
      <c r="G1068" s="59">
        <v>51413736</v>
      </c>
      <c r="H1068" s="59">
        <v>6782460</v>
      </c>
      <c r="I1068" s="60">
        <v>0</v>
      </c>
      <c r="J1068" s="58">
        <v>-3280287</v>
      </c>
      <c r="K1068" s="62">
        <v>1078487</v>
      </c>
      <c r="L1068" s="61"/>
      <c r="M1068" s="61"/>
      <c r="N1068" s="61"/>
      <c r="O1068" s="61"/>
      <c r="P1068" s="62">
        <v>903476</v>
      </c>
      <c r="Q1068" s="62">
        <v>42783</v>
      </c>
      <c r="R1068" s="61"/>
      <c r="S1068" s="61"/>
      <c r="T1068" s="61"/>
      <c r="U1068" s="61"/>
      <c r="V1068" s="61"/>
      <c r="W1068" s="62">
        <v>330331</v>
      </c>
      <c r="X1068" s="61"/>
      <c r="Y1068" s="61"/>
      <c r="Z1068" s="61"/>
      <c r="AA1068" s="62">
        <v>14188308</v>
      </c>
      <c r="AB1068" s="61"/>
      <c r="AC1068" s="61"/>
      <c r="AD1068" s="62">
        <v>21316575</v>
      </c>
      <c r="AE1068" s="61"/>
      <c r="AF1068" s="62">
        <v>9061307</v>
      </c>
      <c r="AG1068" s="61"/>
      <c r="AH1068" s="61"/>
      <c r="AI1068" s="62">
        <v>4492469</v>
      </c>
      <c r="AJ1068" s="61"/>
      <c r="AK1068" s="61"/>
      <c r="AL1068" s="61"/>
      <c r="AM1068" s="61"/>
      <c r="AN1068" s="61"/>
      <c r="AO1068" s="61"/>
      <c r="AP1068" s="62">
        <v>763876</v>
      </c>
      <c r="AQ1068" s="61"/>
      <c r="AR1068" s="62">
        <v>2192697</v>
      </c>
      <c r="AS1068" s="61"/>
      <c r="AT1068" s="61"/>
      <c r="AU1068" s="61"/>
      <c r="AV1068" s="62">
        <v>229365</v>
      </c>
      <c r="AW1068" s="61"/>
      <c r="AX1068" s="61"/>
      <c r="AY1068" s="62">
        <v>720487</v>
      </c>
      <c r="AZ1068" s="61"/>
      <c r="BA1068" s="62">
        <v>2331342</v>
      </c>
      <c r="BB1068" s="61"/>
      <c r="BC1068" s="61"/>
      <c r="BD1068" s="61"/>
      <c r="BE1068" s="61"/>
      <c r="BF1068" s="61"/>
      <c r="BG1068" s="62">
        <v>519139</v>
      </c>
      <c r="BH1068" s="61"/>
      <c r="BI1068" s="61"/>
      <c r="BJ1068" s="61"/>
      <c r="BK1068" s="62">
        <v>25554</v>
      </c>
      <c r="BL1068" s="61"/>
      <c r="BM1068" s="61"/>
      <c r="BN1068" s="61"/>
      <c r="BO1068" s="62">
        <v>-3280287</v>
      </c>
    </row>
    <row r="1069" spans="1:67" x14ac:dyDescent="0.2">
      <c r="A1069" s="57" t="s">
        <v>26</v>
      </c>
      <c r="B1069" s="56" t="s">
        <v>26</v>
      </c>
      <c r="C1069" s="56" t="s">
        <v>431</v>
      </c>
      <c r="D1069" s="56">
        <v>1992</v>
      </c>
      <c r="E1069" s="58">
        <v>63846296</v>
      </c>
      <c r="F1069" s="58">
        <v>60566009</v>
      </c>
      <c r="G1069" s="59">
        <v>56715552</v>
      </c>
      <c r="H1069" s="59">
        <v>7130744</v>
      </c>
      <c r="I1069" s="60">
        <v>0</v>
      </c>
      <c r="J1069" s="58">
        <v>-3280287</v>
      </c>
      <c r="K1069" s="62">
        <v>1078622</v>
      </c>
      <c r="L1069" s="61"/>
      <c r="M1069" s="61"/>
      <c r="N1069" s="61"/>
      <c r="O1069" s="61"/>
      <c r="P1069" s="62">
        <v>903476</v>
      </c>
      <c r="Q1069" s="62">
        <v>42783</v>
      </c>
      <c r="R1069" s="61"/>
      <c r="S1069" s="61"/>
      <c r="T1069" s="61"/>
      <c r="U1069" s="61"/>
      <c r="V1069" s="61"/>
      <c r="W1069" s="62">
        <v>330331</v>
      </c>
      <c r="X1069" s="61"/>
      <c r="Y1069" s="61"/>
      <c r="Z1069" s="61"/>
      <c r="AA1069" s="62">
        <v>15677656</v>
      </c>
      <c r="AB1069" s="61"/>
      <c r="AC1069" s="61"/>
      <c r="AD1069" s="62">
        <v>24080460</v>
      </c>
      <c r="AE1069" s="61"/>
      <c r="AF1069" s="62">
        <v>9735977</v>
      </c>
      <c r="AG1069" s="61"/>
      <c r="AH1069" s="61"/>
      <c r="AI1069" s="62">
        <v>4866247</v>
      </c>
      <c r="AJ1069" s="61"/>
      <c r="AK1069" s="61"/>
      <c r="AL1069" s="61"/>
      <c r="AM1069" s="61"/>
      <c r="AN1069" s="61"/>
      <c r="AO1069" s="61"/>
      <c r="AP1069" s="62">
        <v>834206</v>
      </c>
      <c r="AQ1069" s="61"/>
      <c r="AR1069" s="62">
        <v>2285601</v>
      </c>
      <c r="AS1069" s="61"/>
      <c r="AT1069" s="61"/>
      <c r="AU1069" s="61"/>
      <c r="AV1069" s="62">
        <v>229365</v>
      </c>
      <c r="AW1069" s="61"/>
      <c r="AX1069" s="61"/>
      <c r="AY1069" s="62">
        <v>772677</v>
      </c>
      <c r="AZ1069" s="61"/>
      <c r="BA1069" s="62">
        <v>2450098</v>
      </c>
      <c r="BB1069" s="61"/>
      <c r="BC1069" s="61"/>
      <c r="BD1069" s="61"/>
      <c r="BE1069" s="61"/>
      <c r="BF1069" s="61"/>
      <c r="BG1069" s="62">
        <v>533243</v>
      </c>
      <c r="BH1069" s="61"/>
      <c r="BI1069" s="61"/>
      <c r="BJ1069" s="61"/>
      <c r="BK1069" s="62">
        <v>25554</v>
      </c>
      <c r="BL1069" s="61"/>
      <c r="BM1069" s="61"/>
      <c r="BN1069" s="61"/>
      <c r="BO1069" s="62">
        <v>-3280287</v>
      </c>
    </row>
    <row r="1070" spans="1:67" x14ac:dyDescent="0.2">
      <c r="A1070" s="57" t="s">
        <v>26</v>
      </c>
      <c r="B1070" s="56" t="s">
        <v>26</v>
      </c>
      <c r="C1070" s="56" t="s">
        <v>431</v>
      </c>
      <c r="D1070" s="56">
        <v>1993</v>
      </c>
      <c r="E1070" s="58">
        <v>68694183</v>
      </c>
      <c r="F1070" s="58">
        <v>65413896</v>
      </c>
      <c r="G1070" s="59">
        <v>61331113</v>
      </c>
      <c r="H1070" s="59">
        <v>7363070</v>
      </c>
      <c r="I1070" s="60">
        <v>0</v>
      </c>
      <c r="J1070" s="58">
        <v>-3280287</v>
      </c>
      <c r="K1070" s="62">
        <v>1078622</v>
      </c>
      <c r="L1070" s="61"/>
      <c r="M1070" s="61"/>
      <c r="N1070" s="61"/>
      <c r="O1070" s="61"/>
      <c r="P1070" s="62">
        <v>903476</v>
      </c>
      <c r="Q1070" s="62">
        <v>42783</v>
      </c>
      <c r="R1070" s="61"/>
      <c r="S1070" s="61"/>
      <c r="T1070" s="61"/>
      <c r="U1070" s="61"/>
      <c r="V1070" s="61"/>
      <c r="W1070" s="62">
        <v>330331</v>
      </c>
      <c r="X1070" s="61"/>
      <c r="Y1070" s="61"/>
      <c r="Z1070" s="61"/>
      <c r="AA1070" s="62">
        <v>17487161</v>
      </c>
      <c r="AB1070" s="61"/>
      <c r="AC1070" s="61"/>
      <c r="AD1070" s="62">
        <v>26234558</v>
      </c>
      <c r="AE1070" s="61"/>
      <c r="AF1070" s="62">
        <v>10165155</v>
      </c>
      <c r="AG1070" s="61"/>
      <c r="AH1070" s="61"/>
      <c r="AI1070" s="62">
        <v>5089027</v>
      </c>
      <c r="AJ1070" s="61"/>
      <c r="AK1070" s="61"/>
      <c r="AL1070" s="61"/>
      <c r="AM1070" s="61"/>
      <c r="AN1070" s="61"/>
      <c r="AO1070" s="61"/>
      <c r="AP1070" s="62">
        <v>838564</v>
      </c>
      <c r="AQ1070" s="61"/>
      <c r="AR1070" s="62">
        <v>2297269</v>
      </c>
      <c r="AS1070" s="61"/>
      <c r="AT1070" s="61"/>
      <c r="AU1070" s="61"/>
      <c r="AV1070" s="62">
        <v>234965</v>
      </c>
      <c r="AW1070" s="61"/>
      <c r="AX1070" s="61"/>
      <c r="AY1070" s="62">
        <v>810107</v>
      </c>
      <c r="AZ1070" s="61"/>
      <c r="BA1070" s="62">
        <v>2619401</v>
      </c>
      <c r="BB1070" s="61"/>
      <c r="BC1070" s="61"/>
      <c r="BD1070" s="61"/>
      <c r="BE1070" s="61"/>
      <c r="BF1070" s="61"/>
      <c r="BG1070" s="62">
        <v>537210</v>
      </c>
      <c r="BH1070" s="61"/>
      <c r="BI1070" s="61"/>
      <c r="BJ1070" s="61"/>
      <c r="BK1070" s="62">
        <v>25554</v>
      </c>
      <c r="BL1070" s="61"/>
      <c r="BM1070" s="61"/>
      <c r="BN1070" s="61"/>
      <c r="BO1070" s="62">
        <v>-3280287</v>
      </c>
    </row>
    <row r="1071" spans="1:67" x14ac:dyDescent="0.2">
      <c r="A1071" s="57" t="s">
        <v>26</v>
      </c>
      <c r="B1071" s="56" t="s">
        <v>26</v>
      </c>
      <c r="C1071" s="56" t="s">
        <v>431</v>
      </c>
      <c r="D1071" s="56">
        <v>1994</v>
      </c>
      <c r="E1071" s="58">
        <v>73994618</v>
      </c>
      <c r="F1071" s="58">
        <v>58259477</v>
      </c>
      <c r="G1071" s="59">
        <v>66191569</v>
      </c>
      <c r="H1071" s="59">
        <v>7803049</v>
      </c>
      <c r="I1071" s="60">
        <v>0</v>
      </c>
      <c r="J1071" s="58">
        <v>-15735141</v>
      </c>
      <c r="K1071" s="62">
        <v>1079699</v>
      </c>
      <c r="L1071" s="61"/>
      <c r="M1071" s="61"/>
      <c r="N1071" s="61"/>
      <c r="O1071" s="61"/>
      <c r="P1071" s="62">
        <v>902178</v>
      </c>
      <c r="Q1071" s="62">
        <v>42783</v>
      </c>
      <c r="R1071" s="61"/>
      <c r="S1071" s="61"/>
      <c r="T1071" s="61"/>
      <c r="U1071" s="61"/>
      <c r="V1071" s="61"/>
      <c r="W1071" s="62">
        <v>126454</v>
      </c>
      <c r="X1071" s="61"/>
      <c r="Y1071" s="61"/>
      <c r="Z1071" s="61"/>
      <c r="AA1071" s="62">
        <v>19725461</v>
      </c>
      <c r="AB1071" s="61"/>
      <c r="AC1071" s="61"/>
      <c r="AD1071" s="62">
        <v>28128308</v>
      </c>
      <c r="AE1071" s="61"/>
      <c r="AF1071" s="62">
        <v>10803709</v>
      </c>
      <c r="AG1071" s="61"/>
      <c r="AH1071" s="61"/>
      <c r="AI1071" s="62">
        <v>5382977</v>
      </c>
      <c r="AJ1071" s="61"/>
      <c r="AK1071" s="61"/>
      <c r="AL1071" s="61"/>
      <c r="AM1071" s="61"/>
      <c r="AN1071" s="61"/>
      <c r="AO1071" s="61"/>
      <c r="AP1071" s="62">
        <v>925307</v>
      </c>
      <c r="AQ1071" s="61"/>
      <c r="AR1071" s="62">
        <v>2417844</v>
      </c>
      <c r="AS1071" s="61"/>
      <c r="AT1071" s="61"/>
      <c r="AU1071" s="61"/>
      <c r="AV1071" s="62">
        <v>234965</v>
      </c>
      <c r="AW1071" s="61"/>
      <c r="AX1071" s="61"/>
      <c r="AY1071" s="62">
        <v>861344</v>
      </c>
      <c r="AZ1071" s="61"/>
      <c r="BA1071" s="62">
        <v>2770812</v>
      </c>
      <c r="BB1071" s="61"/>
      <c r="BC1071" s="61"/>
      <c r="BD1071" s="61"/>
      <c r="BE1071" s="61"/>
      <c r="BF1071" s="61"/>
      <c r="BG1071" s="62">
        <v>565086</v>
      </c>
      <c r="BH1071" s="61"/>
      <c r="BI1071" s="61"/>
      <c r="BJ1071" s="61"/>
      <c r="BK1071" s="62">
        <v>27691</v>
      </c>
      <c r="BL1071" s="61"/>
      <c r="BM1071" s="61"/>
      <c r="BN1071" s="61"/>
      <c r="BO1071" s="62">
        <v>-15735141</v>
      </c>
    </row>
    <row r="1072" spans="1:67" x14ac:dyDescent="0.2">
      <c r="A1072" s="57" t="s">
        <v>26</v>
      </c>
      <c r="B1072" s="56" t="s">
        <v>26</v>
      </c>
      <c r="C1072" s="56" t="s">
        <v>431</v>
      </c>
      <c r="D1072" s="56">
        <v>1995</v>
      </c>
      <c r="E1072" s="58">
        <v>89056448</v>
      </c>
      <c r="F1072" s="58">
        <v>72469177</v>
      </c>
      <c r="G1072" s="59">
        <v>80338770</v>
      </c>
      <c r="H1072" s="59">
        <v>8717678</v>
      </c>
      <c r="I1072" s="60">
        <v>0</v>
      </c>
      <c r="J1072" s="58">
        <v>-16587271</v>
      </c>
      <c r="K1072" s="62">
        <v>753035</v>
      </c>
      <c r="L1072" s="61"/>
      <c r="M1072" s="61"/>
      <c r="N1072" s="61"/>
      <c r="O1072" s="61"/>
      <c r="P1072" s="62">
        <v>10714486</v>
      </c>
      <c r="Q1072" s="62">
        <v>42783</v>
      </c>
      <c r="R1072" s="61"/>
      <c r="S1072" s="61"/>
      <c r="T1072" s="61"/>
      <c r="U1072" s="61"/>
      <c r="V1072" s="61"/>
      <c r="W1072" s="62">
        <v>126454</v>
      </c>
      <c r="X1072" s="61"/>
      <c r="Y1072" s="61"/>
      <c r="Z1072" s="61"/>
      <c r="AA1072" s="62">
        <v>21550676</v>
      </c>
      <c r="AB1072" s="61"/>
      <c r="AC1072" s="61"/>
      <c r="AD1072" s="62">
        <v>30329853</v>
      </c>
      <c r="AE1072" s="61"/>
      <c r="AF1072" s="62">
        <v>11205632</v>
      </c>
      <c r="AG1072" s="61"/>
      <c r="AH1072" s="61"/>
      <c r="AI1072" s="62">
        <v>5615851</v>
      </c>
      <c r="AJ1072" s="61"/>
      <c r="AK1072" s="61"/>
      <c r="AL1072" s="61"/>
      <c r="AM1072" s="61"/>
      <c r="AN1072" s="61"/>
      <c r="AO1072" s="61"/>
      <c r="AP1072" s="62">
        <v>1233060</v>
      </c>
      <c r="AQ1072" s="61"/>
      <c r="AR1072" s="62">
        <v>2502607</v>
      </c>
      <c r="AS1072" s="61"/>
      <c r="AT1072" s="61"/>
      <c r="AU1072" s="61"/>
      <c r="AV1072" s="62">
        <v>234965</v>
      </c>
      <c r="AW1072" s="61"/>
      <c r="AX1072" s="61"/>
      <c r="AY1072" s="62">
        <v>1051073</v>
      </c>
      <c r="AZ1072" s="61"/>
      <c r="BA1072" s="62">
        <v>3076534</v>
      </c>
      <c r="BB1072" s="61"/>
      <c r="BC1072" s="61"/>
      <c r="BD1072" s="61"/>
      <c r="BE1072" s="61"/>
      <c r="BF1072" s="61"/>
      <c r="BG1072" s="62">
        <v>591757</v>
      </c>
      <c r="BH1072" s="61"/>
      <c r="BI1072" s="61"/>
      <c r="BJ1072" s="61"/>
      <c r="BK1072" s="62">
        <v>27682</v>
      </c>
      <c r="BL1072" s="61"/>
      <c r="BM1072" s="61"/>
      <c r="BN1072" s="61"/>
      <c r="BO1072" s="62">
        <v>-16587271</v>
      </c>
    </row>
    <row r="1073" spans="1:67" x14ac:dyDescent="0.2">
      <c r="A1073" s="57" t="s">
        <v>26</v>
      </c>
      <c r="B1073" s="56" t="s">
        <v>26</v>
      </c>
      <c r="C1073" s="56" t="s">
        <v>431</v>
      </c>
      <c r="D1073" s="56">
        <v>1996</v>
      </c>
      <c r="E1073" s="58">
        <v>90337197</v>
      </c>
      <c r="F1073" s="58">
        <v>71099505</v>
      </c>
      <c r="G1073" s="59">
        <v>81728281</v>
      </c>
      <c r="H1073" s="59">
        <v>8608916</v>
      </c>
      <c r="I1073" s="60">
        <v>0</v>
      </c>
      <c r="J1073" s="58">
        <v>-19237692</v>
      </c>
      <c r="K1073" s="62">
        <v>753035</v>
      </c>
      <c r="L1073" s="61"/>
      <c r="M1073" s="61"/>
      <c r="N1073" s="61"/>
      <c r="O1073" s="61"/>
      <c r="P1073" s="62">
        <v>10957141</v>
      </c>
      <c r="Q1073" s="62">
        <v>42783</v>
      </c>
      <c r="R1073" s="61"/>
      <c r="S1073" s="61"/>
      <c r="T1073" s="61"/>
      <c r="U1073" s="61"/>
      <c r="V1073" s="61"/>
      <c r="W1073" s="62">
        <v>126454</v>
      </c>
      <c r="X1073" s="61"/>
      <c r="Y1073" s="61"/>
      <c r="Z1073" s="61"/>
      <c r="AA1073" s="62">
        <v>19215321</v>
      </c>
      <c r="AB1073" s="61"/>
      <c r="AC1073" s="61"/>
      <c r="AD1073" s="62">
        <v>32807378</v>
      </c>
      <c r="AE1073" s="61"/>
      <c r="AF1073" s="62">
        <v>11917372</v>
      </c>
      <c r="AG1073" s="61"/>
      <c r="AH1073" s="61"/>
      <c r="AI1073" s="62">
        <v>5908797</v>
      </c>
      <c r="AJ1073" s="61"/>
      <c r="AK1073" s="61"/>
      <c r="AL1073" s="61"/>
      <c r="AM1073" s="61"/>
      <c r="AN1073" s="61"/>
      <c r="AO1073" s="61"/>
      <c r="AP1073" s="62">
        <v>1241154</v>
      </c>
      <c r="AQ1073" s="61"/>
      <c r="AR1073" s="62">
        <v>2561292</v>
      </c>
      <c r="AS1073" s="61"/>
      <c r="AT1073" s="61"/>
      <c r="AU1073" s="61"/>
      <c r="AV1073" s="62">
        <v>241297</v>
      </c>
      <c r="AW1073" s="61"/>
      <c r="AX1073" s="61"/>
      <c r="AY1073" s="62">
        <v>1073544</v>
      </c>
      <c r="AZ1073" s="61"/>
      <c r="BA1073" s="62">
        <v>3014463</v>
      </c>
      <c r="BB1073" s="61"/>
      <c r="BC1073" s="61"/>
      <c r="BD1073" s="61"/>
      <c r="BE1073" s="61"/>
      <c r="BF1073" s="61"/>
      <c r="BG1073" s="62">
        <v>449484</v>
      </c>
      <c r="BH1073" s="61"/>
      <c r="BI1073" s="61"/>
      <c r="BJ1073" s="61"/>
      <c r="BK1073" s="62">
        <v>27682</v>
      </c>
      <c r="BL1073" s="61"/>
      <c r="BM1073" s="61"/>
      <c r="BN1073" s="61"/>
      <c r="BO1073" s="62">
        <v>-19237692</v>
      </c>
    </row>
    <row r="1074" spans="1:67" x14ac:dyDescent="0.2">
      <c r="A1074" s="57" t="s">
        <v>26</v>
      </c>
      <c r="B1074" s="56" t="s">
        <v>26</v>
      </c>
      <c r="C1074" s="56" t="s">
        <v>431</v>
      </c>
      <c r="D1074" s="56">
        <v>1997</v>
      </c>
      <c r="E1074" s="58">
        <v>97066674</v>
      </c>
      <c r="F1074" s="58">
        <v>74493824</v>
      </c>
      <c r="G1074" s="59">
        <v>88208152</v>
      </c>
      <c r="H1074" s="59">
        <v>8858522</v>
      </c>
      <c r="I1074" s="60">
        <v>0</v>
      </c>
      <c r="J1074" s="58">
        <v>-22572850</v>
      </c>
      <c r="K1074" s="62">
        <v>776777</v>
      </c>
      <c r="L1074" s="61"/>
      <c r="M1074" s="61"/>
      <c r="N1074" s="61"/>
      <c r="O1074" s="61"/>
      <c r="P1074" s="62">
        <v>10921947</v>
      </c>
      <c r="Q1074" s="62">
        <v>42783</v>
      </c>
      <c r="R1074" s="61"/>
      <c r="S1074" s="61"/>
      <c r="T1074" s="61"/>
      <c r="U1074" s="61"/>
      <c r="V1074" s="61"/>
      <c r="W1074" s="62">
        <v>126454</v>
      </c>
      <c r="X1074" s="61"/>
      <c r="Y1074" s="61"/>
      <c r="Z1074" s="61"/>
      <c r="AA1074" s="62">
        <v>21258830</v>
      </c>
      <c r="AB1074" s="61"/>
      <c r="AC1074" s="61"/>
      <c r="AD1074" s="62">
        <v>36318985</v>
      </c>
      <c r="AE1074" s="61"/>
      <c r="AF1074" s="62">
        <v>12617334</v>
      </c>
      <c r="AG1074" s="61"/>
      <c r="AH1074" s="61"/>
      <c r="AI1074" s="62">
        <v>6145042</v>
      </c>
      <c r="AJ1074" s="61"/>
      <c r="AK1074" s="61"/>
      <c r="AL1074" s="61"/>
      <c r="AM1074" s="61"/>
      <c r="AN1074" s="61"/>
      <c r="AO1074" s="61"/>
      <c r="AP1074" s="62">
        <v>1253356</v>
      </c>
      <c r="AQ1074" s="61"/>
      <c r="AR1074" s="62">
        <v>2656244</v>
      </c>
      <c r="AS1074" s="61"/>
      <c r="AT1074" s="61"/>
      <c r="AU1074" s="61"/>
      <c r="AV1074" s="62">
        <v>242697</v>
      </c>
      <c r="AW1074" s="61"/>
      <c r="AX1074" s="61"/>
      <c r="AY1074" s="62">
        <v>1127680</v>
      </c>
      <c r="AZ1074" s="61"/>
      <c r="BA1074" s="62">
        <v>3057211</v>
      </c>
      <c r="BB1074" s="61"/>
      <c r="BC1074" s="61"/>
      <c r="BD1074" s="61"/>
      <c r="BE1074" s="61"/>
      <c r="BF1074" s="61"/>
      <c r="BG1074" s="62">
        <v>493652</v>
      </c>
      <c r="BH1074" s="61"/>
      <c r="BI1074" s="61"/>
      <c r="BJ1074" s="61"/>
      <c r="BK1074" s="62">
        <v>27682</v>
      </c>
      <c r="BL1074" s="61"/>
      <c r="BM1074" s="61"/>
      <c r="BN1074" s="61"/>
      <c r="BO1074" s="62">
        <v>-22572850</v>
      </c>
    </row>
    <row r="1075" spans="1:67" x14ac:dyDescent="0.2">
      <c r="A1075" s="57" t="s">
        <v>26</v>
      </c>
      <c r="B1075" s="56" t="s">
        <v>26</v>
      </c>
      <c r="C1075" s="56" t="s">
        <v>431</v>
      </c>
      <c r="D1075" s="56">
        <v>1998</v>
      </c>
      <c r="E1075" s="58">
        <v>103542809</v>
      </c>
      <c r="F1075" s="58">
        <v>77645190</v>
      </c>
      <c r="G1075" s="59">
        <v>94264706</v>
      </c>
      <c r="H1075" s="59">
        <v>9278103</v>
      </c>
      <c r="I1075" s="60">
        <v>0</v>
      </c>
      <c r="J1075" s="58">
        <v>-25897619</v>
      </c>
      <c r="K1075" s="62">
        <v>740825</v>
      </c>
      <c r="L1075" s="61"/>
      <c r="M1075" s="61"/>
      <c r="N1075" s="61"/>
      <c r="O1075" s="61"/>
      <c r="P1075" s="62">
        <v>10902059</v>
      </c>
      <c r="Q1075" s="62">
        <v>42783</v>
      </c>
      <c r="R1075" s="61"/>
      <c r="S1075" s="61"/>
      <c r="T1075" s="61"/>
      <c r="U1075" s="61"/>
      <c r="V1075" s="61"/>
      <c r="W1075" s="61"/>
      <c r="X1075" s="61"/>
      <c r="Y1075" s="61"/>
      <c r="Z1075" s="61"/>
      <c r="AA1075" s="62">
        <v>23154611</v>
      </c>
      <c r="AB1075" s="61"/>
      <c r="AC1075" s="61"/>
      <c r="AD1075" s="62">
        <v>39796313</v>
      </c>
      <c r="AE1075" s="61"/>
      <c r="AF1075" s="62">
        <v>13225922</v>
      </c>
      <c r="AG1075" s="61"/>
      <c r="AH1075" s="61"/>
      <c r="AI1075" s="62">
        <v>6402193</v>
      </c>
      <c r="AJ1075" s="61"/>
      <c r="AK1075" s="61"/>
      <c r="AL1075" s="61"/>
      <c r="AM1075" s="61"/>
      <c r="AN1075" s="61"/>
      <c r="AO1075" s="61"/>
      <c r="AP1075" s="62">
        <v>1277635</v>
      </c>
      <c r="AQ1075" s="61"/>
      <c r="AR1075" s="62">
        <v>2953999</v>
      </c>
      <c r="AS1075" s="61"/>
      <c r="AT1075" s="61"/>
      <c r="AU1075" s="61"/>
      <c r="AV1075" s="62">
        <v>285298</v>
      </c>
      <c r="AW1075" s="61"/>
      <c r="AX1075" s="61"/>
      <c r="AY1075" s="62">
        <v>1095364</v>
      </c>
      <c r="AZ1075" s="61"/>
      <c r="BA1075" s="62">
        <v>3093466</v>
      </c>
      <c r="BB1075" s="61"/>
      <c r="BC1075" s="61"/>
      <c r="BD1075" s="61"/>
      <c r="BE1075" s="61"/>
      <c r="BF1075" s="61"/>
      <c r="BG1075" s="62">
        <v>544266</v>
      </c>
      <c r="BH1075" s="61"/>
      <c r="BI1075" s="61"/>
      <c r="BJ1075" s="61"/>
      <c r="BK1075" s="62">
        <v>28075</v>
      </c>
      <c r="BL1075" s="61"/>
      <c r="BM1075" s="61"/>
      <c r="BN1075" s="61"/>
      <c r="BO1075" s="62">
        <v>-25897619</v>
      </c>
    </row>
    <row r="1076" spans="1:67" x14ac:dyDescent="0.2">
      <c r="A1076" s="57" t="s">
        <v>26</v>
      </c>
      <c r="B1076" s="56" t="s">
        <v>26</v>
      </c>
      <c r="C1076" s="56" t="s">
        <v>26</v>
      </c>
      <c r="D1076" s="56">
        <v>2002</v>
      </c>
      <c r="E1076" s="58">
        <v>90788012</v>
      </c>
      <c r="F1076" s="58">
        <v>83164081</v>
      </c>
      <c r="G1076" s="59">
        <v>85995880</v>
      </c>
      <c r="H1076" s="59">
        <v>4792132</v>
      </c>
      <c r="I1076" s="60">
        <v>0</v>
      </c>
      <c r="J1076" s="58">
        <v>-7623931</v>
      </c>
      <c r="K1076" s="61"/>
      <c r="L1076" s="62">
        <v>779783</v>
      </c>
      <c r="M1076" s="61"/>
      <c r="N1076" s="61">
        <v>0</v>
      </c>
      <c r="O1076" s="62">
        <v>9489092</v>
      </c>
      <c r="P1076" s="61"/>
      <c r="Q1076" s="61"/>
      <c r="R1076" s="61"/>
      <c r="S1076" s="61">
        <v>0</v>
      </c>
      <c r="T1076" s="61">
        <v>0</v>
      </c>
      <c r="U1076" s="61"/>
      <c r="V1076" s="61">
        <v>0</v>
      </c>
      <c r="W1076" s="61"/>
      <c r="X1076" s="61">
        <v>0</v>
      </c>
      <c r="Y1076" s="62">
        <v>11975553</v>
      </c>
      <c r="Z1076" s="62">
        <v>9250311</v>
      </c>
      <c r="AA1076" s="61"/>
      <c r="AB1076" s="62">
        <v>19870443</v>
      </c>
      <c r="AC1076" s="62">
        <v>16521852</v>
      </c>
      <c r="AD1076" s="61"/>
      <c r="AE1076" s="62">
        <v>9730452</v>
      </c>
      <c r="AF1076" s="61"/>
      <c r="AG1076" s="62">
        <v>3850334</v>
      </c>
      <c r="AH1076" s="62">
        <v>4528060</v>
      </c>
      <c r="AI1076" s="61"/>
      <c r="AJ1076" s="61">
        <v>0</v>
      </c>
      <c r="AK1076" s="61">
        <v>0</v>
      </c>
      <c r="AL1076" s="61">
        <v>0</v>
      </c>
      <c r="AM1076" s="61">
        <v>0</v>
      </c>
      <c r="AN1076" s="61">
        <v>0</v>
      </c>
      <c r="AO1076" s="61">
        <v>0</v>
      </c>
      <c r="AP1076" s="61"/>
      <c r="AQ1076" s="62">
        <v>346902</v>
      </c>
      <c r="AR1076" s="61"/>
      <c r="AS1076" s="62">
        <v>595467</v>
      </c>
      <c r="AT1076" s="61">
        <v>0</v>
      </c>
      <c r="AU1076" s="62">
        <v>1753380</v>
      </c>
      <c r="AV1076" s="61"/>
      <c r="AW1076" s="62">
        <v>96338</v>
      </c>
      <c r="AX1076" s="62">
        <v>315401</v>
      </c>
      <c r="AY1076" s="61"/>
      <c r="AZ1076" s="62">
        <v>14872</v>
      </c>
      <c r="BA1076" s="61"/>
      <c r="BB1076" s="61">
        <v>0</v>
      </c>
      <c r="BC1076" s="61">
        <v>0</v>
      </c>
      <c r="BD1076" s="62">
        <v>1358269</v>
      </c>
      <c r="BE1076" s="61"/>
      <c r="BF1076" s="62">
        <v>311503</v>
      </c>
      <c r="BG1076" s="61"/>
      <c r="BH1076" s="61">
        <v>0</v>
      </c>
      <c r="BI1076" s="61"/>
      <c r="BJ1076" s="61">
        <v>0</v>
      </c>
      <c r="BK1076" s="61"/>
      <c r="BL1076" s="61">
        <v>0</v>
      </c>
      <c r="BM1076" s="61">
        <v>0</v>
      </c>
      <c r="BN1076" s="62">
        <v>-7623931</v>
      </c>
      <c r="BO1076" s="61"/>
    </row>
    <row r="1077" spans="1:67" x14ac:dyDescent="0.2">
      <c r="A1077" s="57" t="s">
        <v>26</v>
      </c>
      <c r="B1077" s="56" t="s">
        <v>26</v>
      </c>
      <c r="C1077" s="56" t="s">
        <v>26</v>
      </c>
      <c r="D1077" s="56">
        <v>2003</v>
      </c>
      <c r="E1077" s="58">
        <v>97076484</v>
      </c>
      <c r="F1077" s="58">
        <v>87258863</v>
      </c>
      <c r="G1077" s="59">
        <v>92056914</v>
      </c>
      <c r="H1077" s="59">
        <v>5019570</v>
      </c>
      <c r="I1077" s="60">
        <v>0</v>
      </c>
      <c r="J1077" s="58">
        <v>-9817621</v>
      </c>
      <c r="K1077" s="61"/>
      <c r="L1077" s="62">
        <v>779783</v>
      </c>
      <c r="M1077" s="61"/>
      <c r="N1077" s="61">
        <v>0</v>
      </c>
      <c r="O1077" s="62">
        <v>9489092</v>
      </c>
      <c r="P1077" s="61"/>
      <c r="Q1077" s="61"/>
      <c r="R1077" s="61"/>
      <c r="S1077" s="61">
        <v>0</v>
      </c>
      <c r="T1077" s="61">
        <v>0</v>
      </c>
      <c r="U1077" s="61"/>
      <c r="V1077" s="61">
        <v>0</v>
      </c>
      <c r="W1077" s="61"/>
      <c r="X1077" s="61">
        <v>0</v>
      </c>
      <c r="Y1077" s="62">
        <v>12981186</v>
      </c>
      <c r="Z1077" s="62">
        <v>9982519</v>
      </c>
      <c r="AA1077" s="61"/>
      <c r="AB1077" s="62">
        <v>21297536</v>
      </c>
      <c r="AC1077" s="62">
        <v>17912002</v>
      </c>
      <c r="AD1077" s="61"/>
      <c r="AE1077" s="62">
        <v>10718022</v>
      </c>
      <c r="AF1077" s="61"/>
      <c r="AG1077" s="62">
        <v>4178560</v>
      </c>
      <c r="AH1077" s="62">
        <v>4718214</v>
      </c>
      <c r="AI1077" s="61"/>
      <c r="AJ1077" s="61">
        <v>0</v>
      </c>
      <c r="AK1077" s="61">
        <v>0</v>
      </c>
      <c r="AL1077" s="61">
        <v>0</v>
      </c>
      <c r="AM1077" s="61">
        <v>0</v>
      </c>
      <c r="AN1077" s="61">
        <v>0</v>
      </c>
      <c r="AO1077" s="61">
        <v>0</v>
      </c>
      <c r="AP1077" s="61"/>
      <c r="AQ1077" s="62">
        <v>267270</v>
      </c>
      <c r="AR1077" s="61"/>
      <c r="AS1077" s="62">
        <v>713116</v>
      </c>
      <c r="AT1077" s="61">
        <v>0</v>
      </c>
      <c r="AU1077" s="62">
        <v>1782295</v>
      </c>
      <c r="AV1077" s="61"/>
      <c r="AW1077" s="62">
        <v>96338</v>
      </c>
      <c r="AX1077" s="62">
        <v>377036</v>
      </c>
      <c r="AY1077" s="61"/>
      <c r="AZ1077" s="62">
        <v>14872</v>
      </c>
      <c r="BA1077" s="61"/>
      <c r="BB1077" s="61">
        <v>0</v>
      </c>
      <c r="BC1077" s="61">
        <v>0</v>
      </c>
      <c r="BD1077" s="62">
        <v>1454413</v>
      </c>
      <c r="BE1077" s="61"/>
      <c r="BF1077" s="62">
        <v>311503</v>
      </c>
      <c r="BG1077" s="61"/>
      <c r="BH1077" s="61">
        <v>0</v>
      </c>
      <c r="BI1077" s="61"/>
      <c r="BJ1077" s="61">
        <v>0</v>
      </c>
      <c r="BK1077" s="61"/>
      <c r="BL1077" s="62">
        <v>2727</v>
      </c>
      <c r="BM1077" s="61">
        <v>0</v>
      </c>
      <c r="BN1077" s="62">
        <v>-9817621</v>
      </c>
      <c r="BO1077" s="61"/>
    </row>
    <row r="1078" spans="1:67" x14ac:dyDescent="0.2">
      <c r="A1078" s="57" t="s">
        <v>26</v>
      </c>
      <c r="B1078" s="56" t="s">
        <v>26</v>
      </c>
      <c r="C1078" s="56" t="s">
        <v>26</v>
      </c>
      <c r="D1078" s="56">
        <v>2004</v>
      </c>
      <c r="E1078" s="58">
        <v>105072690</v>
      </c>
      <c r="F1078" s="58">
        <v>92645201</v>
      </c>
      <c r="G1078" s="59">
        <v>99213889</v>
      </c>
      <c r="H1078" s="59">
        <v>5858801</v>
      </c>
      <c r="I1078" s="60">
        <v>0</v>
      </c>
      <c r="J1078" s="58">
        <v>-12427489</v>
      </c>
      <c r="K1078" s="61"/>
      <c r="L1078" s="62">
        <v>779783</v>
      </c>
      <c r="M1078" s="61"/>
      <c r="N1078" s="61">
        <v>0</v>
      </c>
      <c r="O1078" s="62">
        <v>9855809</v>
      </c>
      <c r="P1078" s="61"/>
      <c r="Q1078" s="61"/>
      <c r="R1078" s="61"/>
      <c r="S1078" s="61">
        <v>0</v>
      </c>
      <c r="T1078" s="61">
        <v>0</v>
      </c>
      <c r="U1078" s="61"/>
      <c r="V1078" s="61">
        <v>0</v>
      </c>
      <c r="W1078" s="61"/>
      <c r="X1078" s="61">
        <v>0</v>
      </c>
      <c r="Y1078" s="62">
        <v>13942780</v>
      </c>
      <c r="Z1078" s="62">
        <v>11330190</v>
      </c>
      <c r="AA1078" s="61"/>
      <c r="AB1078" s="62">
        <v>22464259</v>
      </c>
      <c r="AC1078" s="62">
        <v>19327739</v>
      </c>
      <c r="AD1078" s="61"/>
      <c r="AE1078" s="62">
        <v>11510348</v>
      </c>
      <c r="AF1078" s="61"/>
      <c r="AG1078" s="62">
        <v>4588078</v>
      </c>
      <c r="AH1078" s="62">
        <v>5414903</v>
      </c>
      <c r="AI1078" s="61"/>
      <c r="AJ1078" s="61">
        <v>0</v>
      </c>
      <c r="AK1078" s="61">
        <v>0</v>
      </c>
      <c r="AL1078" s="61">
        <v>0</v>
      </c>
      <c r="AM1078" s="61">
        <v>0</v>
      </c>
      <c r="AN1078" s="61">
        <v>0</v>
      </c>
      <c r="AO1078" s="61">
        <v>0</v>
      </c>
      <c r="AP1078" s="61"/>
      <c r="AQ1078" s="62">
        <v>382270</v>
      </c>
      <c r="AR1078" s="61"/>
      <c r="AS1078" s="62">
        <v>830072</v>
      </c>
      <c r="AT1078" s="61">
        <v>0</v>
      </c>
      <c r="AU1078" s="62">
        <v>2155426</v>
      </c>
      <c r="AV1078" s="61"/>
      <c r="AW1078" s="62">
        <v>96338</v>
      </c>
      <c r="AX1078" s="62">
        <v>450448</v>
      </c>
      <c r="AY1078" s="61"/>
      <c r="AZ1078" s="62">
        <v>14872</v>
      </c>
      <c r="BA1078" s="61"/>
      <c r="BB1078" s="61">
        <v>0</v>
      </c>
      <c r="BC1078" s="61">
        <v>0</v>
      </c>
      <c r="BD1078" s="62">
        <v>1614016</v>
      </c>
      <c r="BE1078" s="61"/>
      <c r="BF1078" s="62">
        <v>311503</v>
      </c>
      <c r="BG1078" s="61"/>
      <c r="BH1078" s="61">
        <v>0</v>
      </c>
      <c r="BI1078" s="61"/>
      <c r="BJ1078" s="61">
        <v>0</v>
      </c>
      <c r="BK1078" s="61"/>
      <c r="BL1078" s="62">
        <v>3856</v>
      </c>
      <c r="BM1078" s="61">
        <v>0</v>
      </c>
      <c r="BN1078" s="62">
        <v>-12427489</v>
      </c>
      <c r="BO1078" s="61"/>
    </row>
    <row r="1079" spans="1:67" x14ac:dyDescent="0.2">
      <c r="A1079" s="57" t="s">
        <v>26</v>
      </c>
      <c r="B1079" s="56" t="s">
        <v>26</v>
      </c>
      <c r="C1079" s="56" t="s">
        <v>26</v>
      </c>
      <c r="D1079" s="56">
        <v>2005</v>
      </c>
      <c r="E1079" s="58">
        <v>111871787</v>
      </c>
      <c r="F1079" s="58">
        <v>96947920</v>
      </c>
      <c r="G1079" s="59">
        <v>105939427</v>
      </c>
      <c r="H1079" s="59">
        <v>5932360</v>
      </c>
      <c r="I1079" s="60">
        <v>0</v>
      </c>
      <c r="J1079" s="58">
        <v>-14923867</v>
      </c>
      <c r="K1079" s="61"/>
      <c r="L1079" s="62">
        <v>779783</v>
      </c>
      <c r="M1079" s="61"/>
      <c r="N1079" s="61">
        <v>0</v>
      </c>
      <c r="O1079" s="62">
        <v>9909109</v>
      </c>
      <c r="P1079" s="61"/>
      <c r="Q1079" s="61"/>
      <c r="R1079" s="61"/>
      <c r="S1079" s="61">
        <v>0</v>
      </c>
      <c r="T1079" s="61">
        <v>0</v>
      </c>
      <c r="U1079" s="61"/>
      <c r="V1079" s="61">
        <v>0</v>
      </c>
      <c r="W1079" s="61"/>
      <c r="X1079" s="61">
        <v>0</v>
      </c>
      <c r="Y1079" s="62">
        <v>14774407</v>
      </c>
      <c r="Z1079" s="62">
        <v>12564291</v>
      </c>
      <c r="AA1079" s="61"/>
      <c r="AB1079" s="62">
        <v>23806064</v>
      </c>
      <c r="AC1079" s="62">
        <v>20771178</v>
      </c>
      <c r="AD1079" s="61"/>
      <c r="AE1079" s="62">
        <v>12439233</v>
      </c>
      <c r="AF1079" s="61"/>
      <c r="AG1079" s="62">
        <v>4900444</v>
      </c>
      <c r="AH1079" s="62">
        <v>5994918</v>
      </c>
      <c r="AI1079" s="61"/>
      <c r="AJ1079" s="61">
        <v>0</v>
      </c>
      <c r="AK1079" s="61">
        <v>0</v>
      </c>
      <c r="AL1079" s="61">
        <v>0</v>
      </c>
      <c r="AM1079" s="61">
        <v>0</v>
      </c>
      <c r="AN1079" s="61">
        <v>0</v>
      </c>
      <c r="AO1079" s="61">
        <v>0</v>
      </c>
      <c r="AP1079" s="61"/>
      <c r="AQ1079" s="62">
        <v>385089</v>
      </c>
      <c r="AR1079" s="61"/>
      <c r="AS1079" s="62">
        <v>862991</v>
      </c>
      <c r="AT1079" s="61">
        <v>0</v>
      </c>
      <c r="AU1079" s="62">
        <v>2053419</v>
      </c>
      <c r="AV1079" s="61"/>
      <c r="AW1079" s="62">
        <v>96338</v>
      </c>
      <c r="AX1079" s="62">
        <v>508753</v>
      </c>
      <c r="AY1079" s="61"/>
      <c r="AZ1079" s="62">
        <v>14872</v>
      </c>
      <c r="BA1079" s="61"/>
      <c r="BB1079" s="61">
        <v>0</v>
      </c>
      <c r="BC1079" s="61">
        <v>0</v>
      </c>
      <c r="BD1079" s="62">
        <v>1692060</v>
      </c>
      <c r="BE1079" s="61"/>
      <c r="BF1079" s="62">
        <v>314982</v>
      </c>
      <c r="BG1079" s="61"/>
      <c r="BH1079" s="61">
        <v>0</v>
      </c>
      <c r="BI1079" s="61"/>
      <c r="BJ1079" s="61">
        <v>0</v>
      </c>
      <c r="BK1079" s="61"/>
      <c r="BL1079" s="62">
        <v>3856</v>
      </c>
      <c r="BM1079" s="61">
        <v>0</v>
      </c>
      <c r="BN1079" s="62">
        <v>-14923867</v>
      </c>
      <c r="BO1079" s="61"/>
    </row>
    <row r="1080" spans="1:67" x14ac:dyDescent="0.2">
      <c r="A1080" s="57" t="s">
        <v>26</v>
      </c>
      <c r="B1080" s="56" t="s">
        <v>26</v>
      </c>
      <c r="C1080" s="56" t="s">
        <v>26</v>
      </c>
      <c r="D1080" s="56">
        <v>2006</v>
      </c>
      <c r="E1080" s="58">
        <v>133409573</v>
      </c>
      <c r="F1080" s="58">
        <v>115019315</v>
      </c>
      <c r="G1080" s="59">
        <v>126111067</v>
      </c>
      <c r="H1080" s="59">
        <v>7298506</v>
      </c>
      <c r="I1080" s="60">
        <v>0</v>
      </c>
      <c r="J1080" s="58">
        <v>-18390258</v>
      </c>
      <c r="K1080" s="61"/>
      <c r="L1080" s="62">
        <v>779783</v>
      </c>
      <c r="M1080" s="61"/>
      <c r="N1080" s="61">
        <v>0</v>
      </c>
      <c r="O1080" s="62">
        <v>18564113</v>
      </c>
      <c r="P1080" s="61"/>
      <c r="Q1080" s="61"/>
      <c r="R1080" s="61"/>
      <c r="S1080" s="61">
        <v>0</v>
      </c>
      <c r="T1080" s="61">
        <v>0</v>
      </c>
      <c r="U1080" s="61"/>
      <c r="V1080" s="62">
        <v>18041</v>
      </c>
      <c r="W1080" s="61"/>
      <c r="X1080" s="61">
        <v>0</v>
      </c>
      <c r="Y1080" s="62">
        <v>16167119</v>
      </c>
      <c r="Z1080" s="62">
        <v>13538600</v>
      </c>
      <c r="AA1080" s="61"/>
      <c r="AB1080" s="62">
        <v>26369974</v>
      </c>
      <c r="AC1080" s="62">
        <v>23438188</v>
      </c>
      <c r="AD1080" s="61"/>
      <c r="AE1080" s="62">
        <v>13951120</v>
      </c>
      <c r="AF1080" s="61"/>
      <c r="AG1080" s="62">
        <v>5392298</v>
      </c>
      <c r="AH1080" s="62">
        <v>7891831</v>
      </c>
      <c r="AI1080" s="61"/>
      <c r="AJ1080" s="61">
        <v>0</v>
      </c>
      <c r="AK1080" s="61">
        <v>0</v>
      </c>
      <c r="AL1080" s="61">
        <v>0</v>
      </c>
      <c r="AM1080" s="61">
        <v>0</v>
      </c>
      <c r="AN1080" s="61">
        <v>0</v>
      </c>
      <c r="AO1080" s="61">
        <v>0</v>
      </c>
      <c r="AP1080" s="61"/>
      <c r="AQ1080" s="62">
        <v>1018728</v>
      </c>
      <c r="AR1080" s="61"/>
      <c r="AS1080" s="62">
        <v>1110904</v>
      </c>
      <c r="AT1080" s="61">
        <v>0</v>
      </c>
      <c r="AU1080" s="62">
        <v>2200764</v>
      </c>
      <c r="AV1080" s="61"/>
      <c r="AW1080" s="62">
        <v>96338</v>
      </c>
      <c r="AX1080" s="62">
        <v>548281</v>
      </c>
      <c r="AY1080" s="61"/>
      <c r="AZ1080" s="62">
        <v>14872</v>
      </c>
      <c r="BA1080" s="61"/>
      <c r="BB1080" s="61">
        <v>0</v>
      </c>
      <c r="BC1080" s="61">
        <v>0</v>
      </c>
      <c r="BD1080" s="62">
        <v>1987480</v>
      </c>
      <c r="BE1080" s="61"/>
      <c r="BF1080" s="62">
        <v>314982</v>
      </c>
      <c r="BG1080" s="61"/>
      <c r="BH1080" s="61">
        <v>0</v>
      </c>
      <c r="BI1080" s="61"/>
      <c r="BJ1080" s="61">
        <v>0</v>
      </c>
      <c r="BK1080" s="61"/>
      <c r="BL1080" s="62">
        <v>6157</v>
      </c>
      <c r="BM1080" s="61">
        <v>0</v>
      </c>
      <c r="BN1080" s="62">
        <v>-18390258</v>
      </c>
      <c r="BO1080" s="61"/>
    </row>
    <row r="1081" spans="1:67" x14ac:dyDescent="0.2">
      <c r="A1081" s="57" t="s">
        <v>26</v>
      </c>
      <c r="B1081" s="56" t="s">
        <v>26</v>
      </c>
      <c r="C1081" s="56" t="s">
        <v>26</v>
      </c>
      <c r="D1081" s="56">
        <v>2007</v>
      </c>
      <c r="E1081" s="58">
        <v>144784042</v>
      </c>
      <c r="F1081" s="58">
        <v>122857397</v>
      </c>
      <c r="G1081" s="59">
        <v>136368783</v>
      </c>
      <c r="H1081" s="59">
        <v>8415259</v>
      </c>
      <c r="I1081" s="60">
        <v>0</v>
      </c>
      <c r="J1081" s="58">
        <v>-21926645</v>
      </c>
      <c r="K1081" s="61"/>
      <c r="L1081" s="62">
        <v>779783</v>
      </c>
      <c r="M1081" s="61"/>
      <c r="N1081" s="61">
        <v>0</v>
      </c>
      <c r="O1081" s="62">
        <v>19007195</v>
      </c>
      <c r="P1081" s="61"/>
      <c r="Q1081" s="61"/>
      <c r="R1081" s="61"/>
      <c r="S1081" s="61">
        <v>0</v>
      </c>
      <c r="T1081" s="61">
        <v>0</v>
      </c>
      <c r="U1081" s="61"/>
      <c r="V1081" s="61">
        <v>0</v>
      </c>
      <c r="W1081" s="61"/>
      <c r="X1081" s="61">
        <v>0</v>
      </c>
      <c r="Y1081" s="62">
        <v>17578821</v>
      </c>
      <c r="Z1081" s="62">
        <v>14886525</v>
      </c>
      <c r="AA1081" s="61"/>
      <c r="AB1081" s="62">
        <v>28516657</v>
      </c>
      <c r="AC1081" s="62">
        <v>25939103</v>
      </c>
      <c r="AD1081" s="61"/>
      <c r="AE1081" s="62">
        <v>15432407</v>
      </c>
      <c r="AF1081" s="61"/>
      <c r="AG1081" s="62">
        <v>5810039</v>
      </c>
      <c r="AH1081" s="62">
        <v>8418253</v>
      </c>
      <c r="AI1081" s="61"/>
      <c r="AJ1081" s="61">
        <v>0</v>
      </c>
      <c r="AK1081" s="61">
        <v>0</v>
      </c>
      <c r="AL1081" s="61">
        <v>0</v>
      </c>
      <c r="AM1081" s="61">
        <v>0</v>
      </c>
      <c r="AN1081" s="61">
        <v>0</v>
      </c>
      <c r="AO1081" s="61">
        <v>0</v>
      </c>
      <c r="AP1081" s="61"/>
      <c r="AQ1081" s="62">
        <v>1092799</v>
      </c>
      <c r="AR1081" s="61"/>
      <c r="AS1081" s="62">
        <v>1350877</v>
      </c>
      <c r="AT1081" s="61">
        <v>0</v>
      </c>
      <c r="AU1081" s="62">
        <v>2427226</v>
      </c>
      <c r="AV1081" s="61"/>
      <c r="AW1081" s="62">
        <v>96338</v>
      </c>
      <c r="AX1081" s="62">
        <v>819137</v>
      </c>
      <c r="AY1081" s="61"/>
      <c r="AZ1081" s="62">
        <v>14872</v>
      </c>
      <c r="BA1081" s="61"/>
      <c r="BB1081" s="61">
        <v>0</v>
      </c>
      <c r="BC1081" s="61">
        <v>0</v>
      </c>
      <c r="BD1081" s="62">
        <v>2292871</v>
      </c>
      <c r="BE1081" s="61"/>
      <c r="BF1081" s="62">
        <v>314982</v>
      </c>
      <c r="BG1081" s="61"/>
      <c r="BH1081" s="61">
        <v>0</v>
      </c>
      <c r="BI1081" s="61"/>
      <c r="BJ1081" s="61">
        <v>0</v>
      </c>
      <c r="BK1081" s="61"/>
      <c r="BL1081" s="62">
        <v>6157</v>
      </c>
      <c r="BM1081" s="61">
        <v>0</v>
      </c>
      <c r="BN1081" s="62">
        <v>-21926645</v>
      </c>
      <c r="BO1081" s="61"/>
    </row>
    <row r="1082" spans="1:67" x14ac:dyDescent="0.2">
      <c r="A1082" s="57" t="s">
        <v>26</v>
      </c>
      <c r="B1082" s="56" t="s">
        <v>26</v>
      </c>
      <c r="C1082" s="56" t="s">
        <v>26</v>
      </c>
      <c r="D1082" s="56">
        <v>2008</v>
      </c>
      <c r="E1082" s="58">
        <v>157319141</v>
      </c>
      <c r="F1082" s="58">
        <v>129860791</v>
      </c>
      <c r="G1082" s="59">
        <v>148247524</v>
      </c>
      <c r="H1082" s="59">
        <v>9071617</v>
      </c>
      <c r="I1082" s="60">
        <v>0</v>
      </c>
      <c r="J1082" s="58">
        <v>-27458350</v>
      </c>
      <c r="K1082" s="61"/>
      <c r="L1082" s="62">
        <v>768123</v>
      </c>
      <c r="M1082" s="61"/>
      <c r="N1082" s="61">
        <v>0</v>
      </c>
      <c r="O1082" s="62">
        <v>18170632</v>
      </c>
      <c r="P1082" s="61"/>
      <c r="Q1082" s="61"/>
      <c r="R1082" s="61"/>
      <c r="S1082" s="61">
        <v>0</v>
      </c>
      <c r="T1082" s="61">
        <v>0</v>
      </c>
      <c r="U1082" s="61"/>
      <c r="V1082" s="61">
        <v>0</v>
      </c>
      <c r="W1082" s="61"/>
      <c r="X1082" s="61">
        <v>0</v>
      </c>
      <c r="Y1082" s="62">
        <v>19029447</v>
      </c>
      <c r="Z1082" s="62">
        <v>16107660</v>
      </c>
      <c r="AA1082" s="61"/>
      <c r="AB1082" s="62">
        <v>32567536</v>
      </c>
      <c r="AC1082" s="62">
        <v>29388718</v>
      </c>
      <c r="AD1082" s="61"/>
      <c r="AE1082" s="62">
        <v>16509330</v>
      </c>
      <c r="AF1082" s="61"/>
      <c r="AG1082" s="62">
        <v>6363465</v>
      </c>
      <c r="AH1082" s="62">
        <v>9342613</v>
      </c>
      <c r="AI1082" s="61"/>
      <c r="AJ1082" s="61">
        <v>0</v>
      </c>
      <c r="AK1082" s="61">
        <v>0</v>
      </c>
      <c r="AL1082" s="61">
        <v>0</v>
      </c>
      <c r="AM1082" s="61">
        <v>0</v>
      </c>
      <c r="AN1082" s="61">
        <v>0</v>
      </c>
      <c r="AO1082" s="61">
        <v>0</v>
      </c>
      <c r="AP1082" s="61"/>
      <c r="AQ1082" s="62">
        <v>1101227</v>
      </c>
      <c r="AR1082" s="61"/>
      <c r="AS1082" s="62">
        <v>1651698</v>
      </c>
      <c r="AT1082" s="61">
        <v>0</v>
      </c>
      <c r="AU1082" s="62">
        <v>2655137</v>
      </c>
      <c r="AV1082" s="61"/>
      <c r="AW1082" s="62">
        <v>96338</v>
      </c>
      <c r="AX1082" s="62">
        <v>890658</v>
      </c>
      <c r="AY1082" s="61"/>
      <c r="AZ1082" s="62">
        <v>14872</v>
      </c>
      <c r="BA1082" s="61"/>
      <c r="BB1082" s="61">
        <v>0</v>
      </c>
      <c r="BC1082" s="61">
        <v>0</v>
      </c>
      <c r="BD1082" s="62">
        <v>2340547</v>
      </c>
      <c r="BE1082" s="61"/>
      <c r="BF1082" s="62">
        <v>314982</v>
      </c>
      <c r="BG1082" s="61"/>
      <c r="BH1082" s="61">
        <v>0</v>
      </c>
      <c r="BI1082" s="61"/>
      <c r="BJ1082" s="61">
        <v>0</v>
      </c>
      <c r="BK1082" s="61"/>
      <c r="BL1082" s="62">
        <v>6158</v>
      </c>
      <c r="BM1082" s="61">
        <v>0</v>
      </c>
      <c r="BN1082" s="62">
        <v>-27458350</v>
      </c>
      <c r="BO1082" s="61"/>
    </row>
    <row r="1083" spans="1:67" x14ac:dyDescent="0.2">
      <c r="A1083" s="57" t="s">
        <v>26</v>
      </c>
      <c r="B1083" s="56" t="s">
        <v>26</v>
      </c>
      <c r="C1083" s="56" t="s">
        <v>26</v>
      </c>
      <c r="D1083" s="56">
        <v>2009</v>
      </c>
      <c r="E1083" s="58">
        <v>171980829</v>
      </c>
      <c r="F1083" s="58">
        <v>140186183</v>
      </c>
      <c r="G1083" s="59">
        <v>161930340</v>
      </c>
      <c r="H1083" s="59">
        <v>10050489</v>
      </c>
      <c r="I1083" s="60">
        <v>0</v>
      </c>
      <c r="J1083" s="58">
        <v>-31794646</v>
      </c>
      <c r="K1083" s="61"/>
      <c r="L1083" s="62">
        <v>768123</v>
      </c>
      <c r="M1083" s="61"/>
      <c r="N1083" s="61">
        <v>0</v>
      </c>
      <c r="O1083" s="62">
        <v>19888898</v>
      </c>
      <c r="P1083" s="61"/>
      <c r="Q1083" s="61"/>
      <c r="R1083" s="61"/>
      <c r="S1083" s="61">
        <v>0</v>
      </c>
      <c r="T1083" s="61">
        <v>0</v>
      </c>
      <c r="U1083" s="61"/>
      <c r="V1083" s="61">
        <v>0</v>
      </c>
      <c r="W1083" s="61"/>
      <c r="X1083" s="61">
        <v>0</v>
      </c>
      <c r="Y1083" s="62">
        <v>20579581</v>
      </c>
      <c r="Z1083" s="62">
        <v>17035390</v>
      </c>
      <c r="AA1083" s="61"/>
      <c r="AB1083" s="62">
        <v>34914467</v>
      </c>
      <c r="AC1083" s="62">
        <v>33524298</v>
      </c>
      <c r="AD1083" s="61"/>
      <c r="AE1083" s="62">
        <v>17111497</v>
      </c>
      <c r="AF1083" s="61"/>
      <c r="AG1083" s="62">
        <v>6769661</v>
      </c>
      <c r="AH1083" s="62">
        <v>11338425</v>
      </c>
      <c r="AI1083" s="61"/>
      <c r="AJ1083" s="61">
        <v>0</v>
      </c>
      <c r="AK1083" s="61">
        <v>0</v>
      </c>
      <c r="AL1083" s="61">
        <v>0</v>
      </c>
      <c r="AM1083" s="61">
        <v>0</v>
      </c>
      <c r="AN1083" s="61">
        <v>0</v>
      </c>
      <c r="AO1083" s="61">
        <v>0</v>
      </c>
      <c r="AP1083" s="61"/>
      <c r="AQ1083" s="62">
        <v>1165296</v>
      </c>
      <c r="AR1083" s="61"/>
      <c r="AS1083" s="62">
        <v>2193680</v>
      </c>
      <c r="AT1083" s="61">
        <v>0</v>
      </c>
      <c r="AU1083" s="62">
        <v>2687174</v>
      </c>
      <c r="AV1083" s="61"/>
      <c r="AW1083" s="62">
        <v>96338</v>
      </c>
      <c r="AX1083" s="62">
        <v>940008</v>
      </c>
      <c r="AY1083" s="61"/>
      <c r="AZ1083" s="62">
        <v>14872</v>
      </c>
      <c r="BA1083" s="61"/>
      <c r="BB1083" s="61">
        <v>0</v>
      </c>
      <c r="BC1083" s="61">
        <v>0</v>
      </c>
      <c r="BD1083" s="62">
        <v>2631981</v>
      </c>
      <c r="BE1083" s="61"/>
      <c r="BF1083" s="62">
        <v>314982</v>
      </c>
      <c r="BG1083" s="61"/>
      <c r="BH1083" s="61">
        <v>0</v>
      </c>
      <c r="BI1083" s="61"/>
      <c r="BJ1083" s="61">
        <v>0</v>
      </c>
      <c r="BK1083" s="61"/>
      <c r="BL1083" s="62">
        <v>6158</v>
      </c>
      <c r="BM1083" s="61">
        <v>0</v>
      </c>
      <c r="BN1083" s="62">
        <v>-31794646</v>
      </c>
      <c r="BO1083" s="61"/>
    </row>
    <row r="1084" spans="1:67" x14ac:dyDescent="0.2">
      <c r="A1084" s="57" t="s">
        <v>26</v>
      </c>
      <c r="B1084" s="56" t="s">
        <v>26</v>
      </c>
      <c r="C1084" s="56" t="s">
        <v>26</v>
      </c>
      <c r="D1084" s="56">
        <v>2010</v>
      </c>
      <c r="E1084" s="58">
        <v>181934726</v>
      </c>
      <c r="F1084" s="58">
        <v>146699615</v>
      </c>
      <c r="G1084" s="59">
        <v>171044904</v>
      </c>
      <c r="H1084" s="59">
        <v>10889822</v>
      </c>
      <c r="I1084" s="60">
        <v>0</v>
      </c>
      <c r="J1084" s="58">
        <v>-35235111</v>
      </c>
      <c r="K1084" s="61"/>
      <c r="L1084" s="62">
        <v>2641987</v>
      </c>
      <c r="M1084" s="61"/>
      <c r="N1084" s="61">
        <v>0</v>
      </c>
      <c r="O1084" s="62">
        <v>20727565</v>
      </c>
      <c r="P1084" s="61"/>
      <c r="Q1084" s="61"/>
      <c r="R1084" s="61"/>
      <c r="S1084" s="61">
        <v>0</v>
      </c>
      <c r="T1084" s="61">
        <v>0</v>
      </c>
      <c r="U1084" s="61"/>
      <c r="V1084" s="61">
        <v>0</v>
      </c>
      <c r="W1084" s="61"/>
      <c r="X1084" s="61">
        <v>0</v>
      </c>
      <c r="Y1084" s="62">
        <v>22276501</v>
      </c>
      <c r="Z1084" s="62">
        <v>17880210</v>
      </c>
      <c r="AA1084" s="61"/>
      <c r="AB1084" s="62">
        <v>37660552</v>
      </c>
      <c r="AC1084" s="62">
        <v>35823198</v>
      </c>
      <c r="AD1084" s="61"/>
      <c r="AE1084" s="62">
        <v>18187753</v>
      </c>
      <c r="AF1084" s="61"/>
      <c r="AG1084" s="62">
        <v>7183493</v>
      </c>
      <c r="AH1084" s="62">
        <v>8663645</v>
      </c>
      <c r="AI1084" s="61"/>
      <c r="AJ1084" s="61">
        <v>0</v>
      </c>
      <c r="AK1084" s="61">
        <v>0</v>
      </c>
      <c r="AL1084" s="61">
        <v>0</v>
      </c>
      <c r="AM1084" s="61">
        <v>0</v>
      </c>
      <c r="AN1084" s="61">
        <v>0</v>
      </c>
      <c r="AO1084" s="61">
        <v>0</v>
      </c>
      <c r="AP1084" s="61"/>
      <c r="AQ1084" s="62">
        <v>1221843</v>
      </c>
      <c r="AR1084" s="61"/>
      <c r="AS1084" s="62">
        <v>2502577</v>
      </c>
      <c r="AT1084" s="61">
        <v>0</v>
      </c>
      <c r="AU1084" s="62">
        <v>2881072</v>
      </c>
      <c r="AV1084" s="61"/>
      <c r="AW1084" s="62">
        <v>96338</v>
      </c>
      <c r="AX1084" s="62">
        <v>992103</v>
      </c>
      <c r="AY1084" s="61"/>
      <c r="AZ1084" s="62">
        <v>14872</v>
      </c>
      <c r="BA1084" s="61"/>
      <c r="BB1084" s="61">
        <v>0</v>
      </c>
      <c r="BC1084" s="61">
        <v>0</v>
      </c>
      <c r="BD1084" s="62">
        <v>2859877</v>
      </c>
      <c r="BE1084" s="61"/>
      <c r="BF1084" s="62">
        <v>314982</v>
      </c>
      <c r="BG1084" s="61"/>
      <c r="BH1084" s="61">
        <v>0</v>
      </c>
      <c r="BI1084" s="61"/>
      <c r="BJ1084" s="61">
        <v>0</v>
      </c>
      <c r="BK1084" s="61"/>
      <c r="BL1084" s="62">
        <v>6158</v>
      </c>
      <c r="BM1084" s="61">
        <v>0</v>
      </c>
      <c r="BN1084" s="62">
        <v>-35235111</v>
      </c>
      <c r="BO1084" s="61"/>
    </row>
    <row r="1085" spans="1:67" x14ac:dyDescent="0.2">
      <c r="A1085" s="57" t="s">
        <v>26</v>
      </c>
      <c r="B1085" s="56" t="s">
        <v>26</v>
      </c>
      <c r="C1085" s="56" t="s">
        <v>26</v>
      </c>
      <c r="D1085" s="56">
        <v>2011</v>
      </c>
      <c r="E1085" s="58">
        <v>177891797</v>
      </c>
      <c r="F1085" s="58">
        <v>160325924</v>
      </c>
      <c r="G1085" s="59">
        <v>186063561</v>
      </c>
      <c r="H1085" s="59">
        <v>5827801</v>
      </c>
      <c r="I1085" s="60">
        <v>13999565</v>
      </c>
      <c r="J1085" s="58">
        <v>-31565438</v>
      </c>
      <c r="K1085" s="61"/>
      <c r="L1085" s="62">
        <v>4416883</v>
      </c>
      <c r="M1085" s="61"/>
      <c r="N1085" s="61">
        <v>0</v>
      </c>
      <c r="O1085" s="62">
        <v>17707488</v>
      </c>
      <c r="P1085" s="61"/>
      <c r="Q1085" s="61"/>
      <c r="R1085" s="61"/>
      <c r="S1085" s="61">
        <v>0</v>
      </c>
      <c r="T1085" s="62">
        <v>13999565</v>
      </c>
      <c r="U1085" s="61"/>
      <c r="V1085" s="61">
        <v>0</v>
      </c>
      <c r="W1085" s="61"/>
      <c r="X1085" s="61">
        <v>0</v>
      </c>
      <c r="Y1085" s="62">
        <v>22843975</v>
      </c>
      <c r="Z1085" s="62">
        <v>18316577</v>
      </c>
      <c r="AA1085" s="61"/>
      <c r="AB1085" s="62">
        <v>40584499</v>
      </c>
      <c r="AC1085" s="62">
        <v>36732917</v>
      </c>
      <c r="AD1085" s="61"/>
      <c r="AE1085" s="62">
        <v>18540593</v>
      </c>
      <c r="AF1085" s="61"/>
      <c r="AG1085" s="62">
        <v>7538577</v>
      </c>
      <c r="AH1085" s="62">
        <v>5382487</v>
      </c>
      <c r="AI1085" s="61"/>
      <c r="AJ1085" s="61">
        <v>0</v>
      </c>
      <c r="AK1085" s="61">
        <v>0</v>
      </c>
      <c r="AL1085" s="61">
        <v>0</v>
      </c>
      <c r="AM1085" s="61">
        <v>0</v>
      </c>
      <c r="AN1085" s="61">
        <v>0</v>
      </c>
      <c r="AO1085" s="61">
        <v>0</v>
      </c>
      <c r="AP1085" s="61"/>
      <c r="AQ1085" s="62">
        <v>581464</v>
      </c>
      <c r="AR1085" s="61"/>
      <c r="AS1085" s="62">
        <v>1380429</v>
      </c>
      <c r="AT1085" s="61">
        <v>0</v>
      </c>
      <c r="AU1085" s="62">
        <v>2313986</v>
      </c>
      <c r="AV1085" s="61"/>
      <c r="AW1085" s="61">
        <v>54</v>
      </c>
      <c r="AX1085" s="62">
        <v>524649</v>
      </c>
      <c r="AY1085" s="61"/>
      <c r="AZ1085" s="62">
        <v>2974</v>
      </c>
      <c r="BA1085" s="61"/>
      <c r="BB1085" s="61">
        <v>0</v>
      </c>
      <c r="BC1085" s="61">
        <v>0</v>
      </c>
      <c r="BD1085" s="62">
        <v>214353</v>
      </c>
      <c r="BE1085" s="61"/>
      <c r="BF1085" s="62">
        <v>136371</v>
      </c>
      <c r="BG1085" s="61"/>
      <c r="BH1085" s="61">
        <v>0</v>
      </c>
      <c r="BI1085" s="61"/>
      <c r="BJ1085" s="62">
        <v>666966</v>
      </c>
      <c r="BK1085" s="61"/>
      <c r="BL1085" s="62">
        <v>6555</v>
      </c>
      <c r="BM1085" s="61">
        <v>0</v>
      </c>
      <c r="BN1085" s="62">
        <v>-31565438</v>
      </c>
      <c r="BO1085" s="61"/>
    </row>
    <row r="1086" spans="1:67" x14ac:dyDescent="0.2">
      <c r="A1086" s="57" t="s">
        <v>26</v>
      </c>
      <c r="B1086" s="56" t="s">
        <v>26</v>
      </c>
      <c r="C1086" s="56" t="s">
        <v>432</v>
      </c>
      <c r="D1086" s="56">
        <v>1989</v>
      </c>
      <c r="E1086" s="58">
        <v>1252865</v>
      </c>
      <c r="F1086" s="58">
        <v>1240232</v>
      </c>
      <c r="G1086" s="59">
        <v>1251002</v>
      </c>
      <c r="H1086" s="59">
        <v>1863</v>
      </c>
      <c r="I1086" s="60">
        <v>0</v>
      </c>
      <c r="J1086" s="58">
        <v>-12633</v>
      </c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1"/>
      <c r="W1086" s="61"/>
      <c r="X1086" s="61"/>
      <c r="Y1086" s="61"/>
      <c r="Z1086" s="61"/>
      <c r="AA1086" s="62">
        <v>275861</v>
      </c>
      <c r="AB1086" s="61"/>
      <c r="AC1086" s="61"/>
      <c r="AD1086" s="62">
        <v>643755</v>
      </c>
      <c r="AE1086" s="61"/>
      <c r="AF1086" s="62">
        <v>255140</v>
      </c>
      <c r="AG1086" s="61"/>
      <c r="AH1086" s="61"/>
      <c r="AI1086" s="62">
        <v>76246</v>
      </c>
      <c r="AJ1086" s="61"/>
      <c r="AK1086" s="61"/>
      <c r="AL1086" s="61"/>
      <c r="AM1086" s="61"/>
      <c r="AN1086" s="61"/>
      <c r="AO1086" s="61"/>
      <c r="AP1086" s="62">
        <v>1863</v>
      </c>
      <c r="AQ1086" s="61"/>
      <c r="AR1086" s="61"/>
      <c r="AS1086" s="61"/>
      <c r="AT1086" s="61"/>
      <c r="AU1086" s="61"/>
      <c r="AV1086" s="61"/>
      <c r="AW1086" s="61"/>
      <c r="AX1086" s="61"/>
      <c r="AY1086" s="61"/>
      <c r="AZ1086" s="61"/>
      <c r="BA1086" s="61"/>
      <c r="BB1086" s="61"/>
      <c r="BC1086" s="61"/>
      <c r="BD1086" s="61"/>
      <c r="BE1086" s="61"/>
      <c r="BF1086" s="61"/>
      <c r="BG1086" s="61"/>
      <c r="BH1086" s="61"/>
      <c r="BI1086" s="61"/>
      <c r="BJ1086" s="61"/>
      <c r="BK1086" s="61"/>
      <c r="BL1086" s="61"/>
      <c r="BM1086" s="61"/>
      <c r="BN1086" s="61"/>
      <c r="BO1086" s="62">
        <v>-12633</v>
      </c>
    </row>
    <row r="1087" spans="1:67" x14ac:dyDescent="0.2">
      <c r="A1087" s="57" t="s">
        <v>26</v>
      </c>
      <c r="B1087" s="56" t="s">
        <v>26</v>
      </c>
      <c r="C1087" s="56" t="s">
        <v>432</v>
      </c>
      <c r="D1087" s="56">
        <v>1990</v>
      </c>
      <c r="E1087" s="58">
        <v>1623469</v>
      </c>
      <c r="F1087" s="58">
        <v>1610836</v>
      </c>
      <c r="G1087" s="59">
        <v>1621279</v>
      </c>
      <c r="H1087" s="59">
        <v>2190</v>
      </c>
      <c r="I1087" s="60">
        <v>0</v>
      </c>
      <c r="J1087" s="58">
        <v>-12633</v>
      </c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  <c r="V1087" s="61"/>
      <c r="W1087" s="61"/>
      <c r="X1087" s="61"/>
      <c r="Y1087" s="61"/>
      <c r="Z1087" s="61"/>
      <c r="AA1087" s="62">
        <v>284710</v>
      </c>
      <c r="AB1087" s="61"/>
      <c r="AC1087" s="61"/>
      <c r="AD1087" s="62">
        <v>930523</v>
      </c>
      <c r="AE1087" s="61"/>
      <c r="AF1087" s="62">
        <v>314561</v>
      </c>
      <c r="AG1087" s="61"/>
      <c r="AH1087" s="61"/>
      <c r="AI1087" s="62">
        <v>91485</v>
      </c>
      <c r="AJ1087" s="61"/>
      <c r="AK1087" s="61"/>
      <c r="AL1087" s="61"/>
      <c r="AM1087" s="61"/>
      <c r="AN1087" s="61"/>
      <c r="AO1087" s="61"/>
      <c r="AP1087" s="62">
        <v>2190</v>
      </c>
      <c r="AQ1087" s="61"/>
      <c r="AR1087" s="61"/>
      <c r="AS1087" s="61"/>
      <c r="AT1087" s="61"/>
      <c r="AU1087" s="61"/>
      <c r="AV1087" s="61"/>
      <c r="AW1087" s="61"/>
      <c r="AX1087" s="61"/>
      <c r="AY1087" s="61"/>
      <c r="AZ1087" s="61"/>
      <c r="BA1087" s="61"/>
      <c r="BB1087" s="61"/>
      <c r="BC1087" s="61"/>
      <c r="BD1087" s="61"/>
      <c r="BE1087" s="61"/>
      <c r="BF1087" s="61"/>
      <c r="BG1087" s="61"/>
      <c r="BH1087" s="61"/>
      <c r="BI1087" s="61"/>
      <c r="BJ1087" s="61"/>
      <c r="BK1087" s="61"/>
      <c r="BL1087" s="61"/>
      <c r="BM1087" s="61"/>
      <c r="BN1087" s="61"/>
      <c r="BO1087" s="62">
        <v>-12633</v>
      </c>
    </row>
    <row r="1088" spans="1:67" x14ac:dyDescent="0.2">
      <c r="A1088" s="57" t="s">
        <v>26</v>
      </c>
      <c r="B1088" s="56" t="s">
        <v>26</v>
      </c>
      <c r="C1088" s="56" t="s">
        <v>432</v>
      </c>
      <c r="D1088" s="56">
        <v>1991</v>
      </c>
      <c r="E1088" s="58">
        <v>1661936</v>
      </c>
      <c r="F1088" s="58">
        <v>1649303</v>
      </c>
      <c r="G1088" s="59">
        <v>1650236</v>
      </c>
      <c r="H1088" s="59">
        <v>11700</v>
      </c>
      <c r="I1088" s="60">
        <v>0</v>
      </c>
      <c r="J1088" s="58">
        <v>-12633</v>
      </c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  <c r="V1088" s="61"/>
      <c r="W1088" s="61"/>
      <c r="X1088" s="61"/>
      <c r="Y1088" s="61"/>
      <c r="Z1088" s="61"/>
      <c r="AA1088" s="62">
        <v>301888</v>
      </c>
      <c r="AB1088" s="61"/>
      <c r="AC1088" s="61"/>
      <c r="AD1088" s="62">
        <v>936901</v>
      </c>
      <c r="AE1088" s="61"/>
      <c r="AF1088" s="62">
        <v>314723</v>
      </c>
      <c r="AG1088" s="61"/>
      <c r="AH1088" s="61"/>
      <c r="AI1088" s="62">
        <v>96724</v>
      </c>
      <c r="AJ1088" s="61"/>
      <c r="AK1088" s="61"/>
      <c r="AL1088" s="61"/>
      <c r="AM1088" s="61"/>
      <c r="AN1088" s="61"/>
      <c r="AO1088" s="61"/>
      <c r="AP1088" s="62">
        <v>2190</v>
      </c>
      <c r="AQ1088" s="61"/>
      <c r="AR1088" s="62">
        <v>8543</v>
      </c>
      <c r="AS1088" s="61"/>
      <c r="AT1088" s="61"/>
      <c r="AU1088" s="61"/>
      <c r="AV1088" s="61"/>
      <c r="AW1088" s="61"/>
      <c r="AX1088" s="61"/>
      <c r="AY1088" s="61">
        <v>967</v>
      </c>
      <c r="AZ1088" s="61"/>
      <c r="BA1088" s="61"/>
      <c r="BB1088" s="61"/>
      <c r="BC1088" s="61"/>
      <c r="BD1088" s="61"/>
      <c r="BE1088" s="61"/>
      <c r="BF1088" s="61"/>
      <c r="BG1088" s="61"/>
      <c r="BH1088" s="61"/>
      <c r="BI1088" s="61"/>
      <c r="BJ1088" s="61"/>
      <c r="BK1088" s="61"/>
      <c r="BL1088" s="61"/>
      <c r="BM1088" s="61"/>
      <c r="BN1088" s="61"/>
      <c r="BO1088" s="62">
        <v>-12633</v>
      </c>
    </row>
    <row r="1089" spans="1:67" x14ac:dyDescent="0.2">
      <c r="A1089" s="57" t="s">
        <v>26</v>
      </c>
      <c r="B1089" s="56" t="s">
        <v>26</v>
      </c>
      <c r="C1089" s="56" t="s">
        <v>432</v>
      </c>
      <c r="D1089" s="56">
        <v>1992</v>
      </c>
      <c r="E1089" s="58">
        <v>2004785</v>
      </c>
      <c r="F1089" s="58">
        <v>1992152</v>
      </c>
      <c r="G1089" s="59">
        <v>1993085</v>
      </c>
      <c r="H1089" s="59">
        <v>11700</v>
      </c>
      <c r="I1089" s="60">
        <v>0</v>
      </c>
      <c r="J1089" s="58">
        <v>-12633</v>
      </c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  <c r="V1089" s="61"/>
      <c r="W1089" s="62">
        <v>301495</v>
      </c>
      <c r="X1089" s="61"/>
      <c r="Y1089" s="61"/>
      <c r="Z1089" s="61"/>
      <c r="AA1089" s="62">
        <v>325477</v>
      </c>
      <c r="AB1089" s="61"/>
      <c r="AC1089" s="61"/>
      <c r="AD1089" s="62">
        <v>948626</v>
      </c>
      <c r="AE1089" s="61"/>
      <c r="AF1089" s="62">
        <v>316834</v>
      </c>
      <c r="AG1089" s="61"/>
      <c r="AH1089" s="61"/>
      <c r="AI1089" s="62">
        <v>100653</v>
      </c>
      <c r="AJ1089" s="61"/>
      <c r="AK1089" s="61"/>
      <c r="AL1089" s="61"/>
      <c r="AM1089" s="61"/>
      <c r="AN1089" s="61"/>
      <c r="AO1089" s="61"/>
      <c r="AP1089" s="62">
        <v>2190</v>
      </c>
      <c r="AQ1089" s="61"/>
      <c r="AR1089" s="62">
        <v>8543</v>
      </c>
      <c r="AS1089" s="61"/>
      <c r="AT1089" s="61"/>
      <c r="AU1089" s="61"/>
      <c r="AV1089" s="61"/>
      <c r="AW1089" s="61"/>
      <c r="AX1089" s="61"/>
      <c r="AY1089" s="61">
        <v>967</v>
      </c>
      <c r="AZ1089" s="61"/>
      <c r="BA1089" s="61"/>
      <c r="BB1089" s="61"/>
      <c r="BC1089" s="61"/>
      <c r="BD1089" s="61"/>
      <c r="BE1089" s="61"/>
      <c r="BF1089" s="61"/>
      <c r="BG1089" s="61"/>
      <c r="BH1089" s="61"/>
      <c r="BI1089" s="61"/>
      <c r="BJ1089" s="61"/>
      <c r="BK1089" s="61"/>
      <c r="BL1089" s="61"/>
      <c r="BM1089" s="61"/>
      <c r="BN1089" s="61"/>
      <c r="BO1089" s="62">
        <v>-12633</v>
      </c>
    </row>
    <row r="1090" spans="1:67" x14ac:dyDescent="0.2">
      <c r="A1090" s="57" t="s">
        <v>26</v>
      </c>
      <c r="B1090" s="56" t="s">
        <v>26</v>
      </c>
      <c r="C1090" s="56" t="s">
        <v>432</v>
      </c>
      <c r="D1090" s="56">
        <v>1993</v>
      </c>
      <c r="E1090" s="58">
        <v>2027680</v>
      </c>
      <c r="F1090" s="58">
        <v>2015047</v>
      </c>
      <c r="G1090" s="59">
        <v>2014559</v>
      </c>
      <c r="H1090" s="59">
        <v>13121</v>
      </c>
      <c r="I1090" s="60">
        <v>0</v>
      </c>
      <c r="J1090" s="58">
        <v>-12633</v>
      </c>
      <c r="K1090" s="61"/>
      <c r="L1090" s="61"/>
      <c r="M1090" s="61"/>
      <c r="N1090" s="61"/>
      <c r="O1090" s="61"/>
      <c r="P1090" s="61"/>
      <c r="Q1090" s="61"/>
      <c r="R1090" s="61"/>
      <c r="S1090" s="61"/>
      <c r="T1090" s="61"/>
      <c r="U1090" s="61"/>
      <c r="V1090" s="61"/>
      <c r="W1090" s="62">
        <v>301495</v>
      </c>
      <c r="X1090" s="61"/>
      <c r="Y1090" s="61"/>
      <c r="Z1090" s="61"/>
      <c r="AA1090" s="62">
        <v>340330</v>
      </c>
      <c r="AB1090" s="61"/>
      <c r="AC1090" s="61"/>
      <c r="AD1090" s="62">
        <v>951062</v>
      </c>
      <c r="AE1090" s="61"/>
      <c r="AF1090" s="62">
        <v>316834</v>
      </c>
      <c r="AG1090" s="61"/>
      <c r="AH1090" s="61"/>
      <c r="AI1090" s="62">
        <v>104838</v>
      </c>
      <c r="AJ1090" s="61"/>
      <c r="AK1090" s="61"/>
      <c r="AL1090" s="61"/>
      <c r="AM1090" s="61"/>
      <c r="AN1090" s="61"/>
      <c r="AO1090" s="61"/>
      <c r="AP1090" s="62">
        <v>2190</v>
      </c>
      <c r="AQ1090" s="61"/>
      <c r="AR1090" s="62">
        <v>9964</v>
      </c>
      <c r="AS1090" s="61"/>
      <c r="AT1090" s="61"/>
      <c r="AU1090" s="61"/>
      <c r="AV1090" s="61"/>
      <c r="AW1090" s="61"/>
      <c r="AX1090" s="61"/>
      <c r="AY1090" s="61">
        <v>967</v>
      </c>
      <c r="AZ1090" s="61"/>
      <c r="BA1090" s="61"/>
      <c r="BB1090" s="61"/>
      <c r="BC1090" s="61"/>
      <c r="BD1090" s="61"/>
      <c r="BE1090" s="61"/>
      <c r="BF1090" s="61"/>
      <c r="BG1090" s="61"/>
      <c r="BH1090" s="61"/>
      <c r="BI1090" s="61"/>
      <c r="BJ1090" s="61"/>
      <c r="BK1090" s="61"/>
      <c r="BL1090" s="61"/>
      <c r="BM1090" s="61"/>
      <c r="BN1090" s="61"/>
      <c r="BO1090" s="62">
        <v>-12633</v>
      </c>
    </row>
    <row r="1091" spans="1:67" x14ac:dyDescent="0.2">
      <c r="A1091" s="57" t="s">
        <v>26</v>
      </c>
      <c r="B1091" s="56" t="s">
        <v>26</v>
      </c>
      <c r="C1091" s="56" t="s">
        <v>432</v>
      </c>
      <c r="D1091" s="56">
        <v>1994</v>
      </c>
      <c r="E1091" s="58">
        <v>2042879</v>
      </c>
      <c r="F1091" s="58">
        <v>1180620</v>
      </c>
      <c r="G1091" s="59">
        <v>2029758</v>
      </c>
      <c r="H1091" s="59">
        <v>13121</v>
      </c>
      <c r="I1091" s="60">
        <v>0</v>
      </c>
      <c r="J1091" s="58">
        <v>-862259</v>
      </c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  <c r="V1091" s="61"/>
      <c r="W1091" s="62">
        <v>309376</v>
      </c>
      <c r="X1091" s="61"/>
      <c r="Y1091" s="61"/>
      <c r="Z1091" s="61"/>
      <c r="AA1091" s="62">
        <v>345148</v>
      </c>
      <c r="AB1091" s="61"/>
      <c r="AC1091" s="61"/>
      <c r="AD1091" s="62">
        <v>953330</v>
      </c>
      <c r="AE1091" s="61"/>
      <c r="AF1091" s="62">
        <v>317066</v>
      </c>
      <c r="AG1091" s="61"/>
      <c r="AH1091" s="61"/>
      <c r="AI1091" s="62">
        <v>104838</v>
      </c>
      <c r="AJ1091" s="61"/>
      <c r="AK1091" s="61"/>
      <c r="AL1091" s="61"/>
      <c r="AM1091" s="61"/>
      <c r="AN1091" s="61"/>
      <c r="AO1091" s="61"/>
      <c r="AP1091" s="62">
        <v>2190</v>
      </c>
      <c r="AQ1091" s="61"/>
      <c r="AR1091" s="62">
        <v>9964</v>
      </c>
      <c r="AS1091" s="61"/>
      <c r="AT1091" s="61"/>
      <c r="AU1091" s="61"/>
      <c r="AV1091" s="61"/>
      <c r="AW1091" s="61"/>
      <c r="AX1091" s="61"/>
      <c r="AY1091" s="61">
        <v>967</v>
      </c>
      <c r="AZ1091" s="61"/>
      <c r="BA1091" s="61"/>
      <c r="BB1091" s="61"/>
      <c r="BC1091" s="61"/>
      <c r="BD1091" s="61"/>
      <c r="BE1091" s="61"/>
      <c r="BF1091" s="61"/>
      <c r="BG1091" s="61"/>
      <c r="BH1091" s="61"/>
      <c r="BI1091" s="61"/>
      <c r="BJ1091" s="61"/>
      <c r="BK1091" s="61"/>
      <c r="BL1091" s="61"/>
      <c r="BM1091" s="61"/>
      <c r="BN1091" s="61"/>
      <c r="BO1091" s="62">
        <v>-862259</v>
      </c>
    </row>
    <row r="1092" spans="1:67" x14ac:dyDescent="0.2">
      <c r="A1092" s="57" t="s">
        <v>26</v>
      </c>
      <c r="B1092" s="56" t="s">
        <v>26</v>
      </c>
      <c r="C1092" s="56" t="s">
        <v>432</v>
      </c>
      <c r="D1092" s="56">
        <v>1995</v>
      </c>
      <c r="E1092" s="58">
        <v>2068041</v>
      </c>
      <c r="F1092" s="58">
        <v>1200263</v>
      </c>
      <c r="G1092" s="59">
        <v>2053634</v>
      </c>
      <c r="H1092" s="59">
        <v>14407</v>
      </c>
      <c r="I1092" s="60">
        <v>0</v>
      </c>
      <c r="J1092" s="58">
        <v>-867778</v>
      </c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  <c r="V1092" s="61"/>
      <c r="W1092" s="62">
        <v>316012</v>
      </c>
      <c r="X1092" s="61"/>
      <c r="Y1092" s="61"/>
      <c r="Z1092" s="61"/>
      <c r="AA1092" s="62">
        <v>353920</v>
      </c>
      <c r="AB1092" s="61"/>
      <c r="AC1092" s="61"/>
      <c r="AD1092" s="62">
        <v>958881</v>
      </c>
      <c r="AE1092" s="61"/>
      <c r="AF1092" s="62">
        <v>319641</v>
      </c>
      <c r="AG1092" s="61"/>
      <c r="AH1092" s="61"/>
      <c r="AI1092" s="62">
        <v>105180</v>
      </c>
      <c r="AJ1092" s="61"/>
      <c r="AK1092" s="61"/>
      <c r="AL1092" s="61"/>
      <c r="AM1092" s="61"/>
      <c r="AN1092" s="61"/>
      <c r="AO1092" s="61"/>
      <c r="AP1092" s="62">
        <v>2190</v>
      </c>
      <c r="AQ1092" s="61"/>
      <c r="AR1092" s="62">
        <v>11251</v>
      </c>
      <c r="AS1092" s="61"/>
      <c r="AT1092" s="61"/>
      <c r="AU1092" s="61"/>
      <c r="AV1092" s="61"/>
      <c r="AW1092" s="61"/>
      <c r="AX1092" s="61"/>
      <c r="AY1092" s="61">
        <v>966</v>
      </c>
      <c r="AZ1092" s="61"/>
      <c r="BA1092" s="61"/>
      <c r="BB1092" s="61"/>
      <c r="BC1092" s="61"/>
      <c r="BD1092" s="61"/>
      <c r="BE1092" s="61"/>
      <c r="BF1092" s="61"/>
      <c r="BG1092" s="61"/>
      <c r="BH1092" s="61"/>
      <c r="BI1092" s="61"/>
      <c r="BJ1092" s="61"/>
      <c r="BK1092" s="61"/>
      <c r="BL1092" s="61"/>
      <c r="BM1092" s="61"/>
      <c r="BN1092" s="61"/>
      <c r="BO1092" s="62">
        <v>-867778</v>
      </c>
    </row>
    <row r="1093" spans="1:67" x14ac:dyDescent="0.2">
      <c r="A1093" s="57" t="s">
        <v>26</v>
      </c>
      <c r="B1093" s="56" t="s">
        <v>26</v>
      </c>
      <c r="C1093" s="56" t="s">
        <v>432</v>
      </c>
      <c r="D1093" s="56">
        <v>1996</v>
      </c>
      <c r="E1093" s="58">
        <v>1990774</v>
      </c>
      <c r="F1093" s="58">
        <v>1121584</v>
      </c>
      <c r="G1093" s="59">
        <v>1976366</v>
      </c>
      <c r="H1093" s="59">
        <v>14408</v>
      </c>
      <c r="I1093" s="60">
        <v>0</v>
      </c>
      <c r="J1093" s="58">
        <v>-869190</v>
      </c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  <c r="V1093" s="61"/>
      <c r="W1093" s="62">
        <v>316012</v>
      </c>
      <c r="X1093" s="61"/>
      <c r="Y1093" s="61"/>
      <c r="Z1093" s="61"/>
      <c r="AA1093" s="62">
        <v>273390</v>
      </c>
      <c r="AB1093" s="61"/>
      <c r="AC1093" s="61"/>
      <c r="AD1093" s="62">
        <v>962142</v>
      </c>
      <c r="AE1093" s="61"/>
      <c r="AF1093" s="62">
        <v>319641</v>
      </c>
      <c r="AG1093" s="61"/>
      <c r="AH1093" s="61"/>
      <c r="AI1093" s="62">
        <v>105181</v>
      </c>
      <c r="AJ1093" s="61"/>
      <c r="AK1093" s="61"/>
      <c r="AL1093" s="61"/>
      <c r="AM1093" s="61"/>
      <c r="AN1093" s="61"/>
      <c r="AO1093" s="61"/>
      <c r="AP1093" s="62">
        <v>2190</v>
      </c>
      <c r="AQ1093" s="61"/>
      <c r="AR1093" s="62">
        <v>11251</v>
      </c>
      <c r="AS1093" s="61"/>
      <c r="AT1093" s="61"/>
      <c r="AU1093" s="61"/>
      <c r="AV1093" s="61"/>
      <c r="AW1093" s="61"/>
      <c r="AX1093" s="61"/>
      <c r="AY1093" s="61">
        <v>967</v>
      </c>
      <c r="AZ1093" s="61"/>
      <c r="BA1093" s="61"/>
      <c r="BB1093" s="61"/>
      <c r="BC1093" s="61"/>
      <c r="BD1093" s="61"/>
      <c r="BE1093" s="61"/>
      <c r="BF1093" s="61"/>
      <c r="BG1093" s="61"/>
      <c r="BH1093" s="61"/>
      <c r="BI1093" s="61"/>
      <c r="BJ1093" s="61"/>
      <c r="BK1093" s="61"/>
      <c r="BL1093" s="61"/>
      <c r="BM1093" s="61"/>
      <c r="BN1093" s="61"/>
      <c r="BO1093" s="62">
        <v>-869190</v>
      </c>
    </row>
    <row r="1094" spans="1:67" x14ac:dyDescent="0.2">
      <c r="A1094" s="57" t="s">
        <v>26</v>
      </c>
      <c r="B1094" s="56" t="s">
        <v>26</v>
      </c>
      <c r="C1094" s="56" t="s">
        <v>432</v>
      </c>
      <c r="D1094" s="56">
        <v>1997</v>
      </c>
      <c r="E1094" s="58">
        <v>2038859</v>
      </c>
      <c r="F1094" s="58">
        <v>1151408</v>
      </c>
      <c r="G1094" s="59">
        <v>2024451</v>
      </c>
      <c r="H1094" s="59">
        <v>14408</v>
      </c>
      <c r="I1094" s="60">
        <v>0</v>
      </c>
      <c r="J1094" s="58">
        <v>-887451</v>
      </c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  <c r="V1094" s="61"/>
      <c r="W1094" s="62">
        <v>316012</v>
      </c>
      <c r="X1094" s="61"/>
      <c r="Y1094" s="61"/>
      <c r="Z1094" s="61"/>
      <c r="AA1094" s="62">
        <v>299891</v>
      </c>
      <c r="AB1094" s="61"/>
      <c r="AC1094" s="61"/>
      <c r="AD1094" s="62">
        <v>973856</v>
      </c>
      <c r="AE1094" s="61"/>
      <c r="AF1094" s="62">
        <v>329511</v>
      </c>
      <c r="AG1094" s="61"/>
      <c r="AH1094" s="61"/>
      <c r="AI1094" s="62">
        <v>105181</v>
      </c>
      <c r="AJ1094" s="61"/>
      <c r="AK1094" s="61"/>
      <c r="AL1094" s="61"/>
      <c r="AM1094" s="61"/>
      <c r="AN1094" s="61"/>
      <c r="AO1094" s="61"/>
      <c r="AP1094" s="62">
        <v>2190</v>
      </c>
      <c r="AQ1094" s="61"/>
      <c r="AR1094" s="62">
        <v>11251</v>
      </c>
      <c r="AS1094" s="61"/>
      <c r="AT1094" s="61"/>
      <c r="AU1094" s="61"/>
      <c r="AV1094" s="61"/>
      <c r="AW1094" s="61"/>
      <c r="AX1094" s="61"/>
      <c r="AY1094" s="61">
        <v>967</v>
      </c>
      <c r="AZ1094" s="61"/>
      <c r="BA1094" s="61"/>
      <c r="BB1094" s="61"/>
      <c r="BC1094" s="61"/>
      <c r="BD1094" s="61"/>
      <c r="BE1094" s="61"/>
      <c r="BF1094" s="61"/>
      <c r="BG1094" s="61"/>
      <c r="BH1094" s="61"/>
      <c r="BI1094" s="61"/>
      <c r="BJ1094" s="61"/>
      <c r="BK1094" s="61"/>
      <c r="BL1094" s="61"/>
      <c r="BM1094" s="61"/>
      <c r="BN1094" s="61"/>
      <c r="BO1094" s="62">
        <v>-887451</v>
      </c>
    </row>
    <row r="1095" spans="1:67" x14ac:dyDescent="0.2">
      <c r="A1095" s="57" t="s">
        <v>26</v>
      </c>
      <c r="B1095" s="56" t="s">
        <v>26</v>
      </c>
      <c r="C1095" s="56" t="s">
        <v>432</v>
      </c>
      <c r="D1095" s="56">
        <v>1998</v>
      </c>
      <c r="E1095" s="58">
        <v>2075545</v>
      </c>
      <c r="F1095" s="58">
        <v>1180742</v>
      </c>
      <c r="G1095" s="59">
        <v>2056901</v>
      </c>
      <c r="H1095" s="59">
        <v>18644</v>
      </c>
      <c r="I1095" s="60">
        <v>0</v>
      </c>
      <c r="J1095" s="58">
        <v>-894803</v>
      </c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  <c r="V1095" s="61"/>
      <c r="W1095" s="62">
        <v>316012</v>
      </c>
      <c r="X1095" s="61"/>
      <c r="Y1095" s="61"/>
      <c r="Z1095" s="61"/>
      <c r="AA1095" s="62">
        <v>317974</v>
      </c>
      <c r="AB1095" s="61"/>
      <c r="AC1095" s="61"/>
      <c r="AD1095" s="62">
        <v>978271</v>
      </c>
      <c r="AE1095" s="61"/>
      <c r="AF1095" s="62">
        <v>331886</v>
      </c>
      <c r="AG1095" s="61"/>
      <c r="AH1095" s="61"/>
      <c r="AI1095" s="62">
        <v>112758</v>
      </c>
      <c r="AJ1095" s="61"/>
      <c r="AK1095" s="61"/>
      <c r="AL1095" s="61"/>
      <c r="AM1095" s="61"/>
      <c r="AN1095" s="61"/>
      <c r="AO1095" s="61"/>
      <c r="AP1095" s="62">
        <v>2190</v>
      </c>
      <c r="AQ1095" s="61"/>
      <c r="AR1095" s="62">
        <v>15487</v>
      </c>
      <c r="AS1095" s="61"/>
      <c r="AT1095" s="61"/>
      <c r="AU1095" s="61"/>
      <c r="AV1095" s="61"/>
      <c r="AW1095" s="61"/>
      <c r="AX1095" s="61"/>
      <c r="AY1095" s="61">
        <v>967</v>
      </c>
      <c r="AZ1095" s="61"/>
      <c r="BA1095" s="61"/>
      <c r="BB1095" s="61"/>
      <c r="BC1095" s="61"/>
      <c r="BD1095" s="61"/>
      <c r="BE1095" s="61"/>
      <c r="BF1095" s="61"/>
      <c r="BG1095" s="61"/>
      <c r="BH1095" s="61"/>
      <c r="BI1095" s="61"/>
      <c r="BJ1095" s="61"/>
      <c r="BK1095" s="61"/>
      <c r="BL1095" s="61"/>
      <c r="BM1095" s="61"/>
      <c r="BN1095" s="61"/>
      <c r="BO1095" s="62">
        <v>-894803</v>
      </c>
    </row>
    <row r="1096" spans="1:67" x14ac:dyDescent="0.2">
      <c r="A1096" s="57" t="s">
        <v>26</v>
      </c>
      <c r="B1096" s="56" t="s">
        <v>26</v>
      </c>
      <c r="C1096" s="56" t="s">
        <v>164</v>
      </c>
      <c r="D1096" s="56">
        <v>1989</v>
      </c>
      <c r="E1096" s="58">
        <v>421916</v>
      </c>
      <c r="F1096" s="58">
        <v>399681</v>
      </c>
      <c r="G1096" s="59">
        <v>390773</v>
      </c>
      <c r="H1096" s="59">
        <v>31143</v>
      </c>
      <c r="I1096" s="60">
        <v>0</v>
      </c>
      <c r="J1096" s="58">
        <v>-22235</v>
      </c>
      <c r="K1096" s="61">
        <v>240</v>
      </c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  <c r="V1096" s="61"/>
      <c r="W1096" s="61"/>
      <c r="X1096" s="61"/>
      <c r="Y1096" s="61"/>
      <c r="Z1096" s="61"/>
      <c r="AA1096" s="62">
        <v>214916</v>
      </c>
      <c r="AB1096" s="61"/>
      <c r="AC1096" s="61"/>
      <c r="AD1096" s="62">
        <v>25287</v>
      </c>
      <c r="AE1096" s="61"/>
      <c r="AF1096" s="62">
        <v>101777</v>
      </c>
      <c r="AG1096" s="61"/>
      <c r="AH1096" s="61"/>
      <c r="AI1096" s="62">
        <v>48553</v>
      </c>
      <c r="AJ1096" s="61"/>
      <c r="AK1096" s="61"/>
      <c r="AL1096" s="61"/>
      <c r="AM1096" s="61"/>
      <c r="AN1096" s="61"/>
      <c r="AO1096" s="61"/>
      <c r="AP1096" s="62">
        <v>8961</v>
      </c>
      <c r="AQ1096" s="61"/>
      <c r="AR1096" s="61"/>
      <c r="AS1096" s="61"/>
      <c r="AT1096" s="61"/>
      <c r="AU1096" s="61"/>
      <c r="AV1096" s="61"/>
      <c r="AW1096" s="61"/>
      <c r="AX1096" s="61"/>
      <c r="AY1096" s="62">
        <v>1328</v>
      </c>
      <c r="AZ1096" s="61"/>
      <c r="BA1096" s="62">
        <v>19862</v>
      </c>
      <c r="BB1096" s="61"/>
      <c r="BC1096" s="61"/>
      <c r="BD1096" s="61"/>
      <c r="BE1096" s="61"/>
      <c r="BF1096" s="61"/>
      <c r="BG1096" s="61"/>
      <c r="BH1096" s="61"/>
      <c r="BI1096" s="61"/>
      <c r="BJ1096" s="61"/>
      <c r="BK1096" s="61">
        <v>992</v>
      </c>
      <c r="BL1096" s="61"/>
      <c r="BM1096" s="61"/>
      <c r="BN1096" s="61"/>
      <c r="BO1096" s="62">
        <v>-22235</v>
      </c>
    </row>
    <row r="1097" spans="1:67" x14ac:dyDescent="0.2">
      <c r="A1097" s="57" t="s">
        <v>26</v>
      </c>
      <c r="B1097" s="56" t="s">
        <v>26</v>
      </c>
      <c r="C1097" s="56" t="s">
        <v>164</v>
      </c>
      <c r="D1097" s="56">
        <v>1990</v>
      </c>
      <c r="E1097" s="58">
        <v>518046</v>
      </c>
      <c r="F1097" s="58">
        <v>495811</v>
      </c>
      <c r="G1097" s="59">
        <v>486761</v>
      </c>
      <c r="H1097" s="59">
        <v>31285</v>
      </c>
      <c r="I1097" s="60">
        <v>0</v>
      </c>
      <c r="J1097" s="58">
        <v>-22235</v>
      </c>
      <c r="K1097" s="61">
        <v>240</v>
      </c>
      <c r="L1097" s="61"/>
      <c r="M1097" s="61"/>
      <c r="N1097" s="61"/>
      <c r="O1097" s="61"/>
      <c r="P1097" s="61"/>
      <c r="Q1097" s="62">
        <v>1728</v>
      </c>
      <c r="R1097" s="61"/>
      <c r="S1097" s="61"/>
      <c r="T1097" s="61"/>
      <c r="U1097" s="61"/>
      <c r="V1097" s="61"/>
      <c r="W1097" s="61"/>
      <c r="X1097" s="61"/>
      <c r="Y1097" s="61"/>
      <c r="Z1097" s="61"/>
      <c r="AA1097" s="62">
        <v>296667</v>
      </c>
      <c r="AB1097" s="61"/>
      <c r="AC1097" s="61"/>
      <c r="AD1097" s="62">
        <v>27553</v>
      </c>
      <c r="AE1097" s="61"/>
      <c r="AF1097" s="62">
        <v>104719</v>
      </c>
      <c r="AG1097" s="61"/>
      <c r="AH1097" s="61"/>
      <c r="AI1097" s="62">
        <v>55854</v>
      </c>
      <c r="AJ1097" s="61"/>
      <c r="AK1097" s="61"/>
      <c r="AL1097" s="61"/>
      <c r="AM1097" s="61"/>
      <c r="AN1097" s="61"/>
      <c r="AO1097" s="61"/>
      <c r="AP1097" s="62">
        <v>8961</v>
      </c>
      <c r="AQ1097" s="61"/>
      <c r="AR1097" s="61"/>
      <c r="AS1097" s="61"/>
      <c r="AT1097" s="61"/>
      <c r="AU1097" s="61"/>
      <c r="AV1097" s="61"/>
      <c r="AW1097" s="61"/>
      <c r="AX1097" s="61"/>
      <c r="AY1097" s="62">
        <v>1328</v>
      </c>
      <c r="AZ1097" s="61"/>
      <c r="BA1097" s="62">
        <v>19862</v>
      </c>
      <c r="BB1097" s="61"/>
      <c r="BC1097" s="61"/>
      <c r="BD1097" s="61"/>
      <c r="BE1097" s="61"/>
      <c r="BF1097" s="61"/>
      <c r="BG1097" s="61"/>
      <c r="BH1097" s="61"/>
      <c r="BI1097" s="61"/>
      <c r="BJ1097" s="61"/>
      <c r="BK1097" s="62">
        <v>1134</v>
      </c>
      <c r="BL1097" s="61"/>
      <c r="BM1097" s="61"/>
      <c r="BN1097" s="61"/>
      <c r="BO1097" s="62">
        <v>-22235</v>
      </c>
    </row>
    <row r="1098" spans="1:67" x14ac:dyDescent="0.2">
      <c r="A1098" s="57" t="s">
        <v>26</v>
      </c>
      <c r="B1098" s="56" t="s">
        <v>26</v>
      </c>
      <c r="C1098" s="56" t="s">
        <v>164</v>
      </c>
      <c r="D1098" s="56">
        <v>1991</v>
      </c>
      <c r="E1098" s="58">
        <v>571601</v>
      </c>
      <c r="F1098" s="58">
        <v>549366</v>
      </c>
      <c r="G1098" s="59">
        <v>533437</v>
      </c>
      <c r="H1098" s="59">
        <v>38164</v>
      </c>
      <c r="I1098" s="60">
        <v>0</v>
      </c>
      <c r="J1098" s="58">
        <v>-22235</v>
      </c>
      <c r="K1098" s="61">
        <v>240</v>
      </c>
      <c r="L1098" s="61"/>
      <c r="M1098" s="61"/>
      <c r="N1098" s="61"/>
      <c r="O1098" s="61"/>
      <c r="P1098" s="61"/>
      <c r="Q1098" s="62">
        <v>1728</v>
      </c>
      <c r="R1098" s="61"/>
      <c r="S1098" s="61"/>
      <c r="T1098" s="61"/>
      <c r="U1098" s="61"/>
      <c r="V1098" s="61"/>
      <c r="W1098" s="61"/>
      <c r="X1098" s="61"/>
      <c r="Y1098" s="61"/>
      <c r="Z1098" s="61"/>
      <c r="AA1098" s="62">
        <v>327989</v>
      </c>
      <c r="AB1098" s="61"/>
      <c r="AC1098" s="61"/>
      <c r="AD1098" s="62">
        <v>27553</v>
      </c>
      <c r="AE1098" s="61"/>
      <c r="AF1098" s="62">
        <v>115256</v>
      </c>
      <c r="AG1098" s="61"/>
      <c r="AH1098" s="61"/>
      <c r="AI1098" s="62">
        <v>60671</v>
      </c>
      <c r="AJ1098" s="61"/>
      <c r="AK1098" s="61"/>
      <c r="AL1098" s="61"/>
      <c r="AM1098" s="61"/>
      <c r="AN1098" s="61"/>
      <c r="AO1098" s="61"/>
      <c r="AP1098" s="62">
        <v>8961</v>
      </c>
      <c r="AQ1098" s="61"/>
      <c r="AR1098" s="62">
        <v>6668</v>
      </c>
      <c r="AS1098" s="61"/>
      <c r="AT1098" s="61"/>
      <c r="AU1098" s="61"/>
      <c r="AV1098" s="61"/>
      <c r="AW1098" s="61"/>
      <c r="AX1098" s="61"/>
      <c r="AY1098" s="62">
        <v>1539</v>
      </c>
      <c r="AZ1098" s="61"/>
      <c r="BA1098" s="62">
        <v>19862</v>
      </c>
      <c r="BB1098" s="61"/>
      <c r="BC1098" s="61"/>
      <c r="BD1098" s="61"/>
      <c r="BE1098" s="61"/>
      <c r="BF1098" s="61"/>
      <c r="BG1098" s="61"/>
      <c r="BH1098" s="61"/>
      <c r="BI1098" s="61"/>
      <c r="BJ1098" s="61"/>
      <c r="BK1098" s="62">
        <v>1134</v>
      </c>
      <c r="BL1098" s="61"/>
      <c r="BM1098" s="61"/>
      <c r="BN1098" s="61"/>
      <c r="BO1098" s="62">
        <v>-22235</v>
      </c>
    </row>
    <row r="1099" spans="1:67" x14ac:dyDescent="0.2">
      <c r="A1099" s="57" t="s">
        <v>26</v>
      </c>
      <c r="B1099" s="56" t="s">
        <v>26</v>
      </c>
      <c r="C1099" s="56" t="s">
        <v>164</v>
      </c>
      <c r="D1099" s="56">
        <v>1992</v>
      </c>
      <c r="E1099" s="58">
        <v>595241</v>
      </c>
      <c r="F1099" s="58">
        <v>573006</v>
      </c>
      <c r="G1099" s="59">
        <v>556948</v>
      </c>
      <c r="H1099" s="59">
        <v>38293</v>
      </c>
      <c r="I1099" s="60">
        <v>0</v>
      </c>
      <c r="J1099" s="58">
        <v>-22235</v>
      </c>
      <c r="K1099" s="61">
        <v>240</v>
      </c>
      <c r="L1099" s="61"/>
      <c r="M1099" s="61"/>
      <c r="N1099" s="61"/>
      <c r="O1099" s="61"/>
      <c r="P1099" s="61"/>
      <c r="Q1099" s="62">
        <v>1728</v>
      </c>
      <c r="R1099" s="61"/>
      <c r="S1099" s="61"/>
      <c r="T1099" s="61"/>
      <c r="U1099" s="61"/>
      <c r="V1099" s="61"/>
      <c r="W1099" s="61"/>
      <c r="X1099" s="61"/>
      <c r="Y1099" s="61"/>
      <c r="Z1099" s="61"/>
      <c r="AA1099" s="62">
        <v>346071</v>
      </c>
      <c r="AB1099" s="61"/>
      <c r="AC1099" s="61"/>
      <c r="AD1099" s="62">
        <v>27553</v>
      </c>
      <c r="AE1099" s="61"/>
      <c r="AF1099" s="62">
        <v>117272</v>
      </c>
      <c r="AG1099" s="61"/>
      <c r="AH1099" s="61"/>
      <c r="AI1099" s="62">
        <v>64084</v>
      </c>
      <c r="AJ1099" s="61"/>
      <c r="AK1099" s="61"/>
      <c r="AL1099" s="61"/>
      <c r="AM1099" s="61"/>
      <c r="AN1099" s="61"/>
      <c r="AO1099" s="61"/>
      <c r="AP1099" s="62">
        <v>9090</v>
      </c>
      <c r="AQ1099" s="61"/>
      <c r="AR1099" s="62">
        <v>6668</v>
      </c>
      <c r="AS1099" s="61"/>
      <c r="AT1099" s="61"/>
      <c r="AU1099" s="61"/>
      <c r="AV1099" s="61"/>
      <c r="AW1099" s="61"/>
      <c r="AX1099" s="61"/>
      <c r="AY1099" s="62">
        <v>1539</v>
      </c>
      <c r="AZ1099" s="61"/>
      <c r="BA1099" s="62">
        <v>19862</v>
      </c>
      <c r="BB1099" s="61"/>
      <c r="BC1099" s="61"/>
      <c r="BD1099" s="61"/>
      <c r="BE1099" s="61"/>
      <c r="BF1099" s="61"/>
      <c r="BG1099" s="61"/>
      <c r="BH1099" s="61"/>
      <c r="BI1099" s="61"/>
      <c r="BJ1099" s="61"/>
      <c r="BK1099" s="62">
        <v>1134</v>
      </c>
      <c r="BL1099" s="61"/>
      <c r="BM1099" s="61"/>
      <c r="BN1099" s="61"/>
      <c r="BO1099" s="62">
        <v>-22235</v>
      </c>
    </row>
    <row r="1100" spans="1:67" x14ac:dyDescent="0.2">
      <c r="A1100" s="57" t="s">
        <v>26</v>
      </c>
      <c r="B1100" s="56" t="s">
        <v>26</v>
      </c>
      <c r="C1100" s="56" t="s">
        <v>164</v>
      </c>
      <c r="D1100" s="56">
        <v>1993</v>
      </c>
      <c r="E1100" s="58">
        <v>901338</v>
      </c>
      <c r="F1100" s="58">
        <v>879103</v>
      </c>
      <c r="G1100" s="59">
        <v>860566</v>
      </c>
      <c r="H1100" s="59">
        <v>40772</v>
      </c>
      <c r="I1100" s="60">
        <v>0</v>
      </c>
      <c r="J1100" s="58">
        <v>-22235</v>
      </c>
      <c r="K1100" s="62">
        <v>16504</v>
      </c>
      <c r="L1100" s="61"/>
      <c r="M1100" s="61"/>
      <c r="N1100" s="61"/>
      <c r="O1100" s="61"/>
      <c r="P1100" s="61"/>
      <c r="Q1100" s="62">
        <v>1728</v>
      </c>
      <c r="R1100" s="61"/>
      <c r="S1100" s="61"/>
      <c r="T1100" s="61"/>
      <c r="U1100" s="61"/>
      <c r="V1100" s="61"/>
      <c r="W1100" s="62">
        <v>284255</v>
      </c>
      <c r="X1100" s="61"/>
      <c r="Y1100" s="61"/>
      <c r="Z1100" s="61"/>
      <c r="AA1100" s="62">
        <v>337390</v>
      </c>
      <c r="AB1100" s="61"/>
      <c r="AC1100" s="61"/>
      <c r="AD1100" s="62">
        <v>28778</v>
      </c>
      <c r="AE1100" s="61"/>
      <c r="AF1100" s="62">
        <v>123213</v>
      </c>
      <c r="AG1100" s="61"/>
      <c r="AH1100" s="61"/>
      <c r="AI1100" s="62">
        <v>68698</v>
      </c>
      <c r="AJ1100" s="61"/>
      <c r="AK1100" s="61"/>
      <c r="AL1100" s="61"/>
      <c r="AM1100" s="61"/>
      <c r="AN1100" s="61"/>
      <c r="AO1100" s="61"/>
      <c r="AP1100" s="62">
        <v>10074</v>
      </c>
      <c r="AQ1100" s="61"/>
      <c r="AR1100" s="62">
        <v>6668</v>
      </c>
      <c r="AS1100" s="61"/>
      <c r="AT1100" s="61"/>
      <c r="AU1100" s="61"/>
      <c r="AV1100" s="61"/>
      <c r="AW1100" s="61"/>
      <c r="AX1100" s="61"/>
      <c r="AY1100" s="62">
        <v>3034</v>
      </c>
      <c r="AZ1100" s="61"/>
      <c r="BA1100" s="62">
        <v>19862</v>
      </c>
      <c r="BB1100" s="61"/>
      <c r="BC1100" s="61"/>
      <c r="BD1100" s="61"/>
      <c r="BE1100" s="61"/>
      <c r="BF1100" s="61"/>
      <c r="BG1100" s="61"/>
      <c r="BH1100" s="61"/>
      <c r="BI1100" s="61"/>
      <c r="BJ1100" s="61"/>
      <c r="BK1100" s="62">
        <v>1134</v>
      </c>
      <c r="BL1100" s="61"/>
      <c r="BM1100" s="61"/>
      <c r="BN1100" s="61"/>
      <c r="BO1100" s="62">
        <v>-22235</v>
      </c>
    </row>
    <row r="1101" spans="1:67" x14ac:dyDescent="0.2">
      <c r="A1101" s="57" t="s">
        <v>26</v>
      </c>
      <c r="B1101" s="56" t="s">
        <v>26</v>
      </c>
      <c r="C1101" s="56" t="s">
        <v>164</v>
      </c>
      <c r="D1101" s="56">
        <v>1994</v>
      </c>
      <c r="E1101" s="58">
        <v>935608</v>
      </c>
      <c r="F1101" s="58">
        <v>834468</v>
      </c>
      <c r="G1101" s="59">
        <v>893659</v>
      </c>
      <c r="H1101" s="59">
        <v>41949</v>
      </c>
      <c r="I1101" s="60">
        <v>0</v>
      </c>
      <c r="J1101" s="58">
        <v>-101140</v>
      </c>
      <c r="K1101" s="62">
        <v>16504</v>
      </c>
      <c r="L1101" s="61"/>
      <c r="M1101" s="61"/>
      <c r="N1101" s="61"/>
      <c r="O1101" s="61"/>
      <c r="P1101" s="61"/>
      <c r="Q1101" s="62">
        <v>1728</v>
      </c>
      <c r="R1101" s="61"/>
      <c r="S1101" s="61"/>
      <c r="T1101" s="61"/>
      <c r="U1101" s="61"/>
      <c r="V1101" s="61"/>
      <c r="W1101" s="62">
        <v>284255</v>
      </c>
      <c r="X1101" s="61"/>
      <c r="Y1101" s="61"/>
      <c r="Z1101" s="61"/>
      <c r="AA1101" s="62">
        <v>354348</v>
      </c>
      <c r="AB1101" s="61"/>
      <c r="AC1101" s="61"/>
      <c r="AD1101" s="62">
        <v>39780</v>
      </c>
      <c r="AE1101" s="61"/>
      <c r="AF1101" s="62">
        <v>124315</v>
      </c>
      <c r="AG1101" s="61"/>
      <c r="AH1101" s="61"/>
      <c r="AI1101" s="62">
        <v>72729</v>
      </c>
      <c r="AJ1101" s="61"/>
      <c r="AK1101" s="61"/>
      <c r="AL1101" s="61"/>
      <c r="AM1101" s="61"/>
      <c r="AN1101" s="61"/>
      <c r="AO1101" s="61"/>
      <c r="AP1101" s="62">
        <v>10400</v>
      </c>
      <c r="AQ1101" s="61"/>
      <c r="AR1101" s="62">
        <v>6668</v>
      </c>
      <c r="AS1101" s="61"/>
      <c r="AT1101" s="61"/>
      <c r="AU1101" s="61"/>
      <c r="AV1101" s="61"/>
      <c r="AW1101" s="61"/>
      <c r="AX1101" s="61"/>
      <c r="AY1101" s="62">
        <v>3885</v>
      </c>
      <c r="AZ1101" s="61"/>
      <c r="BA1101" s="62">
        <v>19862</v>
      </c>
      <c r="BB1101" s="61"/>
      <c r="BC1101" s="61"/>
      <c r="BD1101" s="61"/>
      <c r="BE1101" s="61"/>
      <c r="BF1101" s="61"/>
      <c r="BG1101" s="61"/>
      <c r="BH1101" s="61"/>
      <c r="BI1101" s="61"/>
      <c r="BJ1101" s="61"/>
      <c r="BK1101" s="62">
        <v>1134</v>
      </c>
      <c r="BL1101" s="61"/>
      <c r="BM1101" s="61"/>
      <c r="BN1101" s="61"/>
      <c r="BO1101" s="62">
        <v>-101140</v>
      </c>
    </row>
    <row r="1102" spans="1:67" x14ac:dyDescent="0.2">
      <c r="A1102" s="57" t="s">
        <v>26</v>
      </c>
      <c r="B1102" s="56" t="s">
        <v>26</v>
      </c>
      <c r="C1102" s="56" t="s">
        <v>164</v>
      </c>
      <c r="D1102" s="56">
        <v>1995</v>
      </c>
      <c r="E1102" s="58">
        <v>954519</v>
      </c>
      <c r="F1102" s="58">
        <v>853379</v>
      </c>
      <c r="G1102" s="59">
        <v>912570</v>
      </c>
      <c r="H1102" s="59">
        <v>41949</v>
      </c>
      <c r="I1102" s="60">
        <v>0</v>
      </c>
      <c r="J1102" s="58">
        <v>-101140</v>
      </c>
      <c r="K1102" s="62">
        <v>16504</v>
      </c>
      <c r="L1102" s="61"/>
      <c r="M1102" s="61"/>
      <c r="N1102" s="61"/>
      <c r="O1102" s="61"/>
      <c r="P1102" s="61"/>
      <c r="Q1102" s="62">
        <v>1728</v>
      </c>
      <c r="R1102" s="62">
        <v>8749</v>
      </c>
      <c r="S1102" s="61"/>
      <c r="T1102" s="61"/>
      <c r="U1102" s="61"/>
      <c r="V1102" s="61"/>
      <c r="W1102" s="62">
        <v>284255</v>
      </c>
      <c r="X1102" s="61"/>
      <c r="Y1102" s="61"/>
      <c r="Z1102" s="61"/>
      <c r="AA1102" s="62">
        <v>355378</v>
      </c>
      <c r="AB1102" s="61"/>
      <c r="AC1102" s="61"/>
      <c r="AD1102" s="62">
        <v>42659</v>
      </c>
      <c r="AE1102" s="61"/>
      <c r="AF1102" s="62">
        <v>125667</v>
      </c>
      <c r="AG1102" s="61"/>
      <c r="AH1102" s="61"/>
      <c r="AI1102" s="62">
        <v>77630</v>
      </c>
      <c r="AJ1102" s="61"/>
      <c r="AK1102" s="61"/>
      <c r="AL1102" s="61"/>
      <c r="AM1102" s="61"/>
      <c r="AN1102" s="61"/>
      <c r="AO1102" s="61"/>
      <c r="AP1102" s="62">
        <v>10400</v>
      </c>
      <c r="AQ1102" s="61"/>
      <c r="AR1102" s="62">
        <v>6668</v>
      </c>
      <c r="AS1102" s="61"/>
      <c r="AT1102" s="61"/>
      <c r="AU1102" s="61"/>
      <c r="AV1102" s="61"/>
      <c r="AW1102" s="61"/>
      <c r="AX1102" s="61"/>
      <c r="AY1102" s="62">
        <v>3885</v>
      </c>
      <c r="AZ1102" s="61"/>
      <c r="BA1102" s="62">
        <v>19862</v>
      </c>
      <c r="BB1102" s="61"/>
      <c r="BC1102" s="61"/>
      <c r="BD1102" s="61"/>
      <c r="BE1102" s="61"/>
      <c r="BF1102" s="61"/>
      <c r="BG1102" s="61"/>
      <c r="BH1102" s="61"/>
      <c r="BI1102" s="61"/>
      <c r="BJ1102" s="61"/>
      <c r="BK1102" s="62">
        <v>1134</v>
      </c>
      <c r="BL1102" s="61"/>
      <c r="BM1102" s="61"/>
      <c r="BN1102" s="61"/>
      <c r="BO1102" s="62">
        <v>-101140</v>
      </c>
    </row>
    <row r="1103" spans="1:67" x14ac:dyDescent="0.2">
      <c r="A1103" s="57" t="s">
        <v>26</v>
      </c>
      <c r="B1103" s="56" t="s">
        <v>26</v>
      </c>
      <c r="C1103" s="56" t="s">
        <v>164</v>
      </c>
      <c r="D1103" s="56">
        <v>1996</v>
      </c>
      <c r="E1103" s="58">
        <v>1021037</v>
      </c>
      <c r="F1103" s="58">
        <v>870920</v>
      </c>
      <c r="G1103" s="59">
        <v>979088</v>
      </c>
      <c r="H1103" s="59">
        <v>41949</v>
      </c>
      <c r="I1103" s="60">
        <v>0</v>
      </c>
      <c r="J1103" s="58">
        <v>-150117</v>
      </c>
      <c r="K1103" s="62">
        <v>16504</v>
      </c>
      <c r="L1103" s="61"/>
      <c r="M1103" s="61"/>
      <c r="N1103" s="61"/>
      <c r="O1103" s="61"/>
      <c r="P1103" s="61"/>
      <c r="Q1103" s="62">
        <v>1728</v>
      </c>
      <c r="R1103" s="62">
        <v>8749</v>
      </c>
      <c r="S1103" s="61"/>
      <c r="T1103" s="61"/>
      <c r="U1103" s="61"/>
      <c r="V1103" s="61"/>
      <c r="W1103" s="62">
        <v>284255</v>
      </c>
      <c r="X1103" s="61"/>
      <c r="Y1103" s="61"/>
      <c r="Z1103" s="61"/>
      <c r="AA1103" s="62">
        <v>402821</v>
      </c>
      <c r="AB1103" s="61"/>
      <c r="AC1103" s="61"/>
      <c r="AD1103" s="62">
        <v>42659</v>
      </c>
      <c r="AE1103" s="61"/>
      <c r="AF1103" s="62">
        <v>141196</v>
      </c>
      <c r="AG1103" s="61"/>
      <c r="AH1103" s="61"/>
      <c r="AI1103" s="62">
        <v>81176</v>
      </c>
      <c r="AJ1103" s="61"/>
      <c r="AK1103" s="61"/>
      <c r="AL1103" s="61"/>
      <c r="AM1103" s="61"/>
      <c r="AN1103" s="61"/>
      <c r="AO1103" s="61"/>
      <c r="AP1103" s="62">
        <v>10400</v>
      </c>
      <c r="AQ1103" s="61"/>
      <c r="AR1103" s="62">
        <v>6668</v>
      </c>
      <c r="AS1103" s="61"/>
      <c r="AT1103" s="61"/>
      <c r="AU1103" s="61"/>
      <c r="AV1103" s="61"/>
      <c r="AW1103" s="61"/>
      <c r="AX1103" s="61"/>
      <c r="AY1103" s="62">
        <v>3885</v>
      </c>
      <c r="AZ1103" s="61"/>
      <c r="BA1103" s="62">
        <v>19862</v>
      </c>
      <c r="BB1103" s="61"/>
      <c r="BC1103" s="61"/>
      <c r="BD1103" s="61"/>
      <c r="BE1103" s="61"/>
      <c r="BF1103" s="61"/>
      <c r="BG1103" s="61"/>
      <c r="BH1103" s="61"/>
      <c r="BI1103" s="61"/>
      <c r="BJ1103" s="61"/>
      <c r="BK1103" s="62">
        <v>1134</v>
      </c>
      <c r="BL1103" s="61"/>
      <c r="BM1103" s="61"/>
      <c r="BN1103" s="61"/>
      <c r="BO1103" s="62">
        <v>-150117</v>
      </c>
    </row>
    <row r="1104" spans="1:67" x14ac:dyDescent="0.2">
      <c r="A1104" s="57" t="s">
        <v>26</v>
      </c>
      <c r="B1104" s="56" t="s">
        <v>26</v>
      </c>
      <c r="C1104" s="56" t="s">
        <v>164</v>
      </c>
      <c r="D1104" s="56">
        <v>1997</v>
      </c>
      <c r="E1104" s="58">
        <v>1072734</v>
      </c>
      <c r="F1104" s="58">
        <v>922617</v>
      </c>
      <c r="G1104" s="59">
        <v>1037453</v>
      </c>
      <c r="H1104" s="59">
        <v>35281</v>
      </c>
      <c r="I1104" s="60">
        <v>0</v>
      </c>
      <c r="J1104" s="58">
        <v>-150117</v>
      </c>
      <c r="K1104" s="62">
        <v>16504</v>
      </c>
      <c r="L1104" s="61"/>
      <c r="M1104" s="62">
        <v>7533</v>
      </c>
      <c r="N1104" s="61"/>
      <c r="O1104" s="61"/>
      <c r="P1104" s="61"/>
      <c r="Q1104" s="62">
        <v>1728</v>
      </c>
      <c r="R1104" s="61"/>
      <c r="S1104" s="61"/>
      <c r="T1104" s="61"/>
      <c r="U1104" s="61"/>
      <c r="V1104" s="61"/>
      <c r="W1104" s="62">
        <v>284255</v>
      </c>
      <c r="X1104" s="61"/>
      <c r="Y1104" s="61"/>
      <c r="Z1104" s="61"/>
      <c r="AA1104" s="62">
        <v>435903</v>
      </c>
      <c r="AB1104" s="61"/>
      <c r="AC1104" s="61"/>
      <c r="AD1104" s="62">
        <v>48934</v>
      </c>
      <c r="AE1104" s="61"/>
      <c r="AF1104" s="62">
        <v>158082</v>
      </c>
      <c r="AG1104" s="61"/>
      <c r="AH1104" s="61"/>
      <c r="AI1104" s="62">
        <v>84514</v>
      </c>
      <c r="AJ1104" s="61"/>
      <c r="AK1104" s="61"/>
      <c r="AL1104" s="61"/>
      <c r="AM1104" s="61"/>
      <c r="AN1104" s="61"/>
      <c r="AO1104" s="61"/>
      <c r="AP1104" s="62">
        <v>10400</v>
      </c>
      <c r="AQ1104" s="61"/>
      <c r="AR1104" s="61"/>
      <c r="AS1104" s="61"/>
      <c r="AT1104" s="61"/>
      <c r="AU1104" s="61"/>
      <c r="AV1104" s="61"/>
      <c r="AW1104" s="61"/>
      <c r="AX1104" s="61"/>
      <c r="AY1104" s="62">
        <v>3885</v>
      </c>
      <c r="AZ1104" s="61"/>
      <c r="BA1104" s="62">
        <v>19862</v>
      </c>
      <c r="BB1104" s="61"/>
      <c r="BC1104" s="61"/>
      <c r="BD1104" s="61"/>
      <c r="BE1104" s="61"/>
      <c r="BF1104" s="61"/>
      <c r="BG1104" s="61"/>
      <c r="BH1104" s="61"/>
      <c r="BI1104" s="61"/>
      <c r="BJ1104" s="61"/>
      <c r="BK1104" s="62">
        <v>1134</v>
      </c>
      <c r="BL1104" s="61"/>
      <c r="BM1104" s="61"/>
      <c r="BN1104" s="61"/>
      <c r="BO1104" s="62">
        <v>-150117</v>
      </c>
    </row>
    <row r="1105" spans="1:67" x14ac:dyDescent="0.2">
      <c r="A1105" s="57" t="s">
        <v>26</v>
      </c>
      <c r="B1105" s="56" t="s">
        <v>26</v>
      </c>
      <c r="C1105" s="56" t="s">
        <v>164</v>
      </c>
      <c r="D1105" s="56">
        <v>2002</v>
      </c>
      <c r="E1105" s="58">
        <v>1350377</v>
      </c>
      <c r="F1105" s="58">
        <v>1256915</v>
      </c>
      <c r="G1105" s="59">
        <v>1343000</v>
      </c>
      <c r="H1105" s="59">
        <v>7377</v>
      </c>
      <c r="I1105" s="60">
        <v>0</v>
      </c>
      <c r="J1105" s="58">
        <v>-93462</v>
      </c>
      <c r="K1105" s="61"/>
      <c r="L1105" s="61">
        <v>0</v>
      </c>
      <c r="M1105" s="61"/>
      <c r="N1105" s="61">
        <v>0</v>
      </c>
      <c r="O1105" s="62">
        <v>224130</v>
      </c>
      <c r="P1105" s="61"/>
      <c r="Q1105" s="61"/>
      <c r="R1105" s="61"/>
      <c r="S1105" s="61">
        <v>0</v>
      </c>
      <c r="T1105" s="61">
        <v>0</v>
      </c>
      <c r="U1105" s="61"/>
      <c r="V1105" s="61">
        <v>0</v>
      </c>
      <c r="W1105" s="61"/>
      <c r="X1105" s="61">
        <v>0</v>
      </c>
      <c r="Y1105" s="62">
        <v>117109</v>
      </c>
      <c r="Z1105" s="62">
        <v>81361</v>
      </c>
      <c r="AA1105" s="61"/>
      <c r="AB1105" s="62">
        <v>286762</v>
      </c>
      <c r="AC1105" s="62">
        <v>263835</v>
      </c>
      <c r="AD1105" s="61"/>
      <c r="AE1105" s="62">
        <v>233145</v>
      </c>
      <c r="AF1105" s="61"/>
      <c r="AG1105" s="62">
        <v>62990</v>
      </c>
      <c r="AH1105" s="62">
        <v>73668</v>
      </c>
      <c r="AI1105" s="61"/>
      <c r="AJ1105" s="61">
        <v>0</v>
      </c>
      <c r="AK1105" s="61">
        <v>0</v>
      </c>
      <c r="AL1105" s="61">
        <v>0</v>
      </c>
      <c r="AM1105" s="61">
        <v>0</v>
      </c>
      <c r="AN1105" s="61">
        <v>0</v>
      </c>
      <c r="AO1105" s="61">
        <v>0</v>
      </c>
      <c r="AP1105" s="61"/>
      <c r="AQ1105" s="62">
        <v>3284</v>
      </c>
      <c r="AR1105" s="61"/>
      <c r="AS1105" s="62">
        <v>1835</v>
      </c>
      <c r="AT1105" s="61">
        <v>0</v>
      </c>
      <c r="AU1105" s="61">
        <v>0</v>
      </c>
      <c r="AV1105" s="61"/>
      <c r="AW1105" s="61">
        <v>0</v>
      </c>
      <c r="AX1105" s="61">
        <v>17</v>
      </c>
      <c r="AY1105" s="61"/>
      <c r="AZ1105" s="61">
        <v>0</v>
      </c>
      <c r="BA1105" s="61"/>
      <c r="BB1105" s="61">
        <v>0</v>
      </c>
      <c r="BC1105" s="61">
        <v>0</v>
      </c>
      <c r="BD1105" s="61">
        <v>0</v>
      </c>
      <c r="BE1105" s="61"/>
      <c r="BF1105" s="61">
        <v>0</v>
      </c>
      <c r="BG1105" s="61"/>
      <c r="BH1105" s="61">
        <v>0</v>
      </c>
      <c r="BI1105" s="61"/>
      <c r="BJ1105" s="61">
        <v>0</v>
      </c>
      <c r="BK1105" s="61"/>
      <c r="BL1105" s="62">
        <v>2241</v>
      </c>
      <c r="BM1105" s="61">
        <v>0</v>
      </c>
      <c r="BN1105" s="62">
        <v>-93462</v>
      </c>
      <c r="BO1105" s="61"/>
    </row>
    <row r="1106" spans="1:67" x14ac:dyDescent="0.2">
      <c r="A1106" s="57" t="s">
        <v>26</v>
      </c>
      <c r="B1106" s="56" t="s">
        <v>26</v>
      </c>
      <c r="C1106" s="56" t="s">
        <v>164</v>
      </c>
      <c r="D1106" s="56">
        <v>2003</v>
      </c>
      <c r="E1106" s="58">
        <v>1397782</v>
      </c>
      <c r="F1106" s="58">
        <v>1304320</v>
      </c>
      <c r="G1106" s="59">
        <v>1390405</v>
      </c>
      <c r="H1106" s="59">
        <v>7377</v>
      </c>
      <c r="I1106" s="60">
        <v>0</v>
      </c>
      <c r="J1106" s="58">
        <v>-93462</v>
      </c>
      <c r="K1106" s="61"/>
      <c r="L1106" s="61">
        <v>0</v>
      </c>
      <c r="M1106" s="61"/>
      <c r="N1106" s="61">
        <v>0</v>
      </c>
      <c r="O1106" s="62">
        <v>224130</v>
      </c>
      <c r="P1106" s="61"/>
      <c r="Q1106" s="61"/>
      <c r="R1106" s="61"/>
      <c r="S1106" s="61">
        <v>0</v>
      </c>
      <c r="T1106" s="61">
        <v>0</v>
      </c>
      <c r="U1106" s="61"/>
      <c r="V1106" s="61">
        <v>0</v>
      </c>
      <c r="W1106" s="61"/>
      <c r="X1106" s="61">
        <v>0</v>
      </c>
      <c r="Y1106" s="62">
        <v>121661</v>
      </c>
      <c r="Z1106" s="62">
        <v>92141</v>
      </c>
      <c r="AA1106" s="61"/>
      <c r="AB1106" s="62">
        <v>310152</v>
      </c>
      <c r="AC1106" s="62">
        <v>272518</v>
      </c>
      <c r="AD1106" s="61"/>
      <c r="AE1106" s="62">
        <v>233145</v>
      </c>
      <c r="AF1106" s="61"/>
      <c r="AG1106" s="62">
        <v>62990</v>
      </c>
      <c r="AH1106" s="62">
        <v>73668</v>
      </c>
      <c r="AI1106" s="61"/>
      <c r="AJ1106" s="61">
        <v>0</v>
      </c>
      <c r="AK1106" s="61">
        <v>0</v>
      </c>
      <c r="AL1106" s="61">
        <v>0</v>
      </c>
      <c r="AM1106" s="61">
        <v>0</v>
      </c>
      <c r="AN1106" s="61">
        <v>0</v>
      </c>
      <c r="AO1106" s="61">
        <v>0</v>
      </c>
      <c r="AP1106" s="61"/>
      <c r="AQ1106" s="62">
        <v>3284</v>
      </c>
      <c r="AR1106" s="61"/>
      <c r="AS1106" s="62">
        <v>1835</v>
      </c>
      <c r="AT1106" s="61">
        <v>0</v>
      </c>
      <c r="AU1106" s="61">
        <v>0</v>
      </c>
      <c r="AV1106" s="61"/>
      <c r="AW1106" s="61">
        <v>0</v>
      </c>
      <c r="AX1106" s="61">
        <v>17</v>
      </c>
      <c r="AY1106" s="61"/>
      <c r="AZ1106" s="61">
        <v>0</v>
      </c>
      <c r="BA1106" s="61"/>
      <c r="BB1106" s="61">
        <v>0</v>
      </c>
      <c r="BC1106" s="61">
        <v>0</v>
      </c>
      <c r="BD1106" s="61">
        <v>0</v>
      </c>
      <c r="BE1106" s="61"/>
      <c r="BF1106" s="61">
        <v>0</v>
      </c>
      <c r="BG1106" s="61"/>
      <c r="BH1106" s="61">
        <v>0</v>
      </c>
      <c r="BI1106" s="61"/>
      <c r="BJ1106" s="61">
        <v>0</v>
      </c>
      <c r="BK1106" s="61"/>
      <c r="BL1106" s="62">
        <v>2241</v>
      </c>
      <c r="BM1106" s="61">
        <v>0</v>
      </c>
      <c r="BN1106" s="62">
        <v>-93462</v>
      </c>
      <c r="BO1106" s="61"/>
    </row>
    <row r="1107" spans="1:67" x14ac:dyDescent="0.2">
      <c r="A1107" s="57" t="s">
        <v>26</v>
      </c>
      <c r="B1107" s="56" t="s">
        <v>26</v>
      </c>
      <c r="C1107" s="56" t="s">
        <v>164</v>
      </c>
      <c r="D1107" s="56">
        <v>2004</v>
      </c>
      <c r="E1107" s="58">
        <v>1625886</v>
      </c>
      <c r="F1107" s="58">
        <v>1414452</v>
      </c>
      <c r="G1107" s="59">
        <v>1618509</v>
      </c>
      <c r="H1107" s="59">
        <v>7377</v>
      </c>
      <c r="I1107" s="60">
        <v>0</v>
      </c>
      <c r="J1107" s="58">
        <v>-211434</v>
      </c>
      <c r="K1107" s="61"/>
      <c r="L1107" s="61">
        <v>0</v>
      </c>
      <c r="M1107" s="61"/>
      <c r="N1107" s="61">
        <v>0</v>
      </c>
      <c r="O1107" s="62">
        <v>224130</v>
      </c>
      <c r="P1107" s="61"/>
      <c r="Q1107" s="61"/>
      <c r="R1107" s="61"/>
      <c r="S1107" s="61">
        <v>0</v>
      </c>
      <c r="T1107" s="61">
        <v>0</v>
      </c>
      <c r="U1107" s="61"/>
      <c r="V1107" s="61">
        <v>0</v>
      </c>
      <c r="W1107" s="61"/>
      <c r="X1107" s="61">
        <v>0</v>
      </c>
      <c r="Y1107" s="62">
        <v>155074</v>
      </c>
      <c r="Z1107" s="62">
        <v>127750</v>
      </c>
      <c r="AA1107" s="61"/>
      <c r="AB1107" s="62">
        <v>469234</v>
      </c>
      <c r="AC1107" s="62">
        <v>272518</v>
      </c>
      <c r="AD1107" s="61"/>
      <c r="AE1107" s="62">
        <v>233145</v>
      </c>
      <c r="AF1107" s="61"/>
      <c r="AG1107" s="62">
        <v>62990</v>
      </c>
      <c r="AH1107" s="62">
        <v>73668</v>
      </c>
      <c r="AI1107" s="61"/>
      <c r="AJ1107" s="61">
        <v>0</v>
      </c>
      <c r="AK1107" s="61">
        <v>0</v>
      </c>
      <c r="AL1107" s="61">
        <v>0</v>
      </c>
      <c r="AM1107" s="61">
        <v>0</v>
      </c>
      <c r="AN1107" s="61">
        <v>0</v>
      </c>
      <c r="AO1107" s="61">
        <v>0</v>
      </c>
      <c r="AP1107" s="61"/>
      <c r="AQ1107" s="62">
        <v>3284</v>
      </c>
      <c r="AR1107" s="61"/>
      <c r="AS1107" s="62">
        <v>1835</v>
      </c>
      <c r="AT1107" s="61">
        <v>0</v>
      </c>
      <c r="AU1107" s="61">
        <v>0</v>
      </c>
      <c r="AV1107" s="61"/>
      <c r="AW1107" s="61">
        <v>0</v>
      </c>
      <c r="AX1107" s="61">
        <v>17</v>
      </c>
      <c r="AY1107" s="61"/>
      <c r="AZ1107" s="61">
        <v>0</v>
      </c>
      <c r="BA1107" s="61"/>
      <c r="BB1107" s="61">
        <v>0</v>
      </c>
      <c r="BC1107" s="61">
        <v>0</v>
      </c>
      <c r="BD1107" s="61">
        <v>0</v>
      </c>
      <c r="BE1107" s="61"/>
      <c r="BF1107" s="61">
        <v>0</v>
      </c>
      <c r="BG1107" s="61"/>
      <c r="BH1107" s="61">
        <v>0</v>
      </c>
      <c r="BI1107" s="61"/>
      <c r="BJ1107" s="61">
        <v>0</v>
      </c>
      <c r="BK1107" s="61"/>
      <c r="BL1107" s="62">
        <v>2241</v>
      </c>
      <c r="BM1107" s="61">
        <v>0</v>
      </c>
      <c r="BN1107" s="62">
        <v>-211434</v>
      </c>
      <c r="BO1107" s="61"/>
    </row>
    <row r="1108" spans="1:67" x14ac:dyDescent="0.2">
      <c r="A1108" s="57" t="s">
        <v>26</v>
      </c>
      <c r="B1108" s="56" t="s">
        <v>26</v>
      </c>
      <c r="C1108" s="56" t="s">
        <v>164</v>
      </c>
      <c r="D1108" s="56">
        <v>2005</v>
      </c>
      <c r="E1108" s="58">
        <v>2506996</v>
      </c>
      <c r="F1108" s="58">
        <v>1676430</v>
      </c>
      <c r="G1108" s="59">
        <v>2499619</v>
      </c>
      <c r="H1108" s="59">
        <v>7377</v>
      </c>
      <c r="I1108" s="60">
        <v>0</v>
      </c>
      <c r="J1108" s="58">
        <v>-830566</v>
      </c>
      <c r="K1108" s="61"/>
      <c r="L1108" s="61">
        <v>0</v>
      </c>
      <c r="M1108" s="61"/>
      <c r="N1108" s="61">
        <v>0</v>
      </c>
      <c r="O1108" s="62">
        <v>224130</v>
      </c>
      <c r="P1108" s="61"/>
      <c r="Q1108" s="61"/>
      <c r="R1108" s="61"/>
      <c r="S1108" s="61">
        <v>0</v>
      </c>
      <c r="T1108" s="61">
        <v>0</v>
      </c>
      <c r="U1108" s="61"/>
      <c r="V1108" s="61">
        <v>0</v>
      </c>
      <c r="W1108" s="61"/>
      <c r="X1108" s="61">
        <v>0</v>
      </c>
      <c r="Y1108" s="62">
        <v>156147</v>
      </c>
      <c r="Z1108" s="62">
        <v>132024</v>
      </c>
      <c r="AA1108" s="61"/>
      <c r="AB1108" s="62">
        <v>789708</v>
      </c>
      <c r="AC1108" s="62">
        <v>579034</v>
      </c>
      <c r="AD1108" s="61"/>
      <c r="AE1108" s="62">
        <v>326247</v>
      </c>
      <c r="AF1108" s="61"/>
      <c r="AG1108" s="62">
        <v>91445</v>
      </c>
      <c r="AH1108" s="62">
        <v>200884</v>
      </c>
      <c r="AI1108" s="61"/>
      <c r="AJ1108" s="61">
        <v>0</v>
      </c>
      <c r="AK1108" s="61">
        <v>0</v>
      </c>
      <c r="AL1108" s="61">
        <v>0</v>
      </c>
      <c r="AM1108" s="61">
        <v>0</v>
      </c>
      <c r="AN1108" s="61">
        <v>0</v>
      </c>
      <c r="AO1108" s="61">
        <v>0</v>
      </c>
      <c r="AP1108" s="61"/>
      <c r="AQ1108" s="62">
        <v>3284</v>
      </c>
      <c r="AR1108" s="61"/>
      <c r="AS1108" s="62">
        <v>1835</v>
      </c>
      <c r="AT1108" s="61">
        <v>0</v>
      </c>
      <c r="AU1108" s="61">
        <v>0</v>
      </c>
      <c r="AV1108" s="61"/>
      <c r="AW1108" s="61">
        <v>0</v>
      </c>
      <c r="AX1108" s="61">
        <v>17</v>
      </c>
      <c r="AY1108" s="61"/>
      <c r="AZ1108" s="61">
        <v>0</v>
      </c>
      <c r="BA1108" s="61"/>
      <c r="BB1108" s="61">
        <v>0</v>
      </c>
      <c r="BC1108" s="61">
        <v>0</v>
      </c>
      <c r="BD1108" s="61">
        <v>0</v>
      </c>
      <c r="BE1108" s="61"/>
      <c r="BF1108" s="61">
        <v>0</v>
      </c>
      <c r="BG1108" s="61"/>
      <c r="BH1108" s="61">
        <v>0</v>
      </c>
      <c r="BI1108" s="61"/>
      <c r="BJ1108" s="61">
        <v>0</v>
      </c>
      <c r="BK1108" s="61"/>
      <c r="BL1108" s="62">
        <v>2241</v>
      </c>
      <c r="BM1108" s="61">
        <v>0</v>
      </c>
      <c r="BN1108" s="62">
        <v>-830566</v>
      </c>
      <c r="BO1108" s="61"/>
    </row>
    <row r="1109" spans="1:67" x14ac:dyDescent="0.2">
      <c r="A1109" s="57" t="s">
        <v>27</v>
      </c>
      <c r="B1109" s="56" t="s">
        <v>27</v>
      </c>
      <c r="C1109" s="56" t="s">
        <v>433</v>
      </c>
      <c r="D1109" s="56">
        <v>1989</v>
      </c>
      <c r="E1109" s="58">
        <v>3527762</v>
      </c>
      <c r="F1109" s="58">
        <v>3386567</v>
      </c>
      <c r="G1109" s="59">
        <v>3315696</v>
      </c>
      <c r="H1109" s="59">
        <v>212066</v>
      </c>
      <c r="I1109" s="60">
        <v>0</v>
      </c>
      <c r="J1109" s="58">
        <v>-141195</v>
      </c>
      <c r="K1109" s="62">
        <v>11932</v>
      </c>
      <c r="L1109" s="61"/>
      <c r="M1109" s="61"/>
      <c r="N1109" s="61"/>
      <c r="O1109" s="61"/>
      <c r="P1109" s="62">
        <v>30814</v>
      </c>
      <c r="Q1109" s="62">
        <v>4358</v>
      </c>
      <c r="R1109" s="61"/>
      <c r="S1109" s="61"/>
      <c r="T1109" s="61"/>
      <c r="U1109" s="61"/>
      <c r="V1109" s="61"/>
      <c r="W1109" s="62">
        <v>169009</v>
      </c>
      <c r="X1109" s="61"/>
      <c r="Y1109" s="61"/>
      <c r="Z1109" s="61"/>
      <c r="AA1109" s="62">
        <v>1300258</v>
      </c>
      <c r="AB1109" s="61"/>
      <c r="AC1109" s="61"/>
      <c r="AD1109" s="62">
        <v>1129868</v>
      </c>
      <c r="AE1109" s="61"/>
      <c r="AF1109" s="62">
        <v>499247</v>
      </c>
      <c r="AG1109" s="61"/>
      <c r="AH1109" s="61"/>
      <c r="AI1109" s="62">
        <v>170210</v>
      </c>
      <c r="AJ1109" s="61"/>
      <c r="AK1109" s="61"/>
      <c r="AL1109" s="61"/>
      <c r="AM1109" s="61"/>
      <c r="AN1109" s="61"/>
      <c r="AO1109" s="61"/>
      <c r="AP1109" s="62">
        <v>11632</v>
      </c>
      <c r="AQ1109" s="61"/>
      <c r="AR1109" s="62">
        <v>19018</v>
      </c>
      <c r="AS1109" s="61"/>
      <c r="AT1109" s="61"/>
      <c r="AU1109" s="61"/>
      <c r="AV1109" s="61"/>
      <c r="AW1109" s="61"/>
      <c r="AX1109" s="61"/>
      <c r="AY1109" s="62">
        <v>39731</v>
      </c>
      <c r="AZ1109" s="61"/>
      <c r="BA1109" s="62">
        <v>133781</v>
      </c>
      <c r="BB1109" s="61"/>
      <c r="BC1109" s="61"/>
      <c r="BD1109" s="61"/>
      <c r="BE1109" s="61"/>
      <c r="BF1109" s="61"/>
      <c r="BG1109" s="61"/>
      <c r="BH1109" s="61"/>
      <c r="BI1109" s="61"/>
      <c r="BJ1109" s="61"/>
      <c r="BK1109" s="62">
        <v>7904</v>
      </c>
      <c r="BL1109" s="61"/>
      <c r="BM1109" s="61"/>
      <c r="BN1109" s="61"/>
      <c r="BO1109" s="62">
        <v>-141195</v>
      </c>
    </row>
    <row r="1110" spans="1:67" x14ac:dyDescent="0.2">
      <c r="A1110" s="57" t="s">
        <v>27</v>
      </c>
      <c r="B1110" s="56" t="s">
        <v>27</v>
      </c>
      <c r="C1110" s="56" t="s">
        <v>433</v>
      </c>
      <c r="D1110" s="56">
        <v>1990</v>
      </c>
      <c r="E1110" s="58">
        <v>3847756</v>
      </c>
      <c r="F1110" s="58">
        <v>3706561</v>
      </c>
      <c r="G1110" s="59">
        <v>3616224</v>
      </c>
      <c r="H1110" s="59">
        <v>231532</v>
      </c>
      <c r="I1110" s="60">
        <v>0</v>
      </c>
      <c r="J1110" s="58">
        <v>-141195</v>
      </c>
      <c r="K1110" s="62">
        <v>11932</v>
      </c>
      <c r="L1110" s="61"/>
      <c r="M1110" s="61"/>
      <c r="N1110" s="61"/>
      <c r="O1110" s="61"/>
      <c r="P1110" s="62">
        <v>30814</v>
      </c>
      <c r="Q1110" s="62">
        <v>4358</v>
      </c>
      <c r="R1110" s="61"/>
      <c r="S1110" s="61"/>
      <c r="T1110" s="61"/>
      <c r="U1110" s="61"/>
      <c r="V1110" s="61"/>
      <c r="W1110" s="62">
        <v>169009</v>
      </c>
      <c r="X1110" s="61"/>
      <c r="Y1110" s="61"/>
      <c r="Z1110" s="61"/>
      <c r="AA1110" s="62">
        <v>1452488</v>
      </c>
      <c r="AB1110" s="61"/>
      <c r="AC1110" s="61"/>
      <c r="AD1110" s="62">
        <v>1215581</v>
      </c>
      <c r="AE1110" s="61"/>
      <c r="AF1110" s="62">
        <v>542977</v>
      </c>
      <c r="AG1110" s="61"/>
      <c r="AH1110" s="61"/>
      <c r="AI1110" s="62">
        <v>189065</v>
      </c>
      <c r="AJ1110" s="61"/>
      <c r="AK1110" s="61"/>
      <c r="AL1110" s="61"/>
      <c r="AM1110" s="61"/>
      <c r="AN1110" s="61"/>
      <c r="AO1110" s="61"/>
      <c r="AP1110" s="62">
        <v>11632</v>
      </c>
      <c r="AQ1110" s="61"/>
      <c r="AR1110" s="62">
        <v>31330</v>
      </c>
      <c r="AS1110" s="61"/>
      <c r="AT1110" s="61"/>
      <c r="AU1110" s="61"/>
      <c r="AV1110" s="61"/>
      <c r="AW1110" s="61"/>
      <c r="AX1110" s="61"/>
      <c r="AY1110" s="62">
        <v>40421</v>
      </c>
      <c r="AZ1110" s="61"/>
      <c r="BA1110" s="62">
        <v>137760</v>
      </c>
      <c r="BB1110" s="61"/>
      <c r="BC1110" s="61"/>
      <c r="BD1110" s="61"/>
      <c r="BE1110" s="61"/>
      <c r="BF1110" s="61"/>
      <c r="BG1110" s="61"/>
      <c r="BH1110" s="61"/>
      <c r="BI1110" s="61"/>
      <c r="BJ1110" s="61"/>
      <c r="BK1110" s="62">
        <v>10389</v>
      </c>
      <c r="BL1110" s="61"/>
      <c r="BM1110" s="61"/>
      <c r="BN1110" s="61"/>
      <c r="BO1110" s="62">
        <v>-141195</v>
      </c>
    </row>
    <row r="1111" spans="1:67" x14ac:dyDescent="0.2">
      <c r="A1111" s="57" t="s">
        <v>27</v>
      </c>
      <c r="B1111" s="56" t="s">
        <v>27</v>
      </c>
      <c r="C1111" s="56" t="s">
        <v>433</v>
      </c>
      <c r="D1111" s="56">
        <v>1991</v>
      </c>
      <c r="E1111" s="58">
        <v>4090318</v>
      </c>
      <c r="F1111" s="58">
        <v>3949123</v>
      </c>
      <c r="G1111" s="59">
        <v>3852136</v>
      </c>
      <c r="H1111" s="59">
        <v>238182</v>
      </c>
      <c r="I1111" s="60">
        <v>0</v>
      </c>
      <c r="J1111" s="58">
        <v>-141195</v>
      </c>
      <c r="K1111" s="62">
        <v>11932</v>
      </c>
      <c r="L1111" s="61"/>
      <c r="M1111" s="61"/>
      <c r="N1111" s="61"/>
      <c r="O1111" s="61"/>
      <c r="P1111" s="62">
        <v>30814</v>
      </c>
      <c r="Q1111" s="62">
        <v>4358</v>
      </c>
      <c r="R1111" s="61"/>
      <c r="S1111" s="61"/>
      <c r="T1111" s="61"/>
      <c r="U1111" s="61"/>
      <c r="V1111" s="61"/>
      <c r="W1111" s="62">
        <v>169009</v>
      </c>
      <c r="X1111" s="61"/>
      <c r="Y1111" s="61"/>
      <c r="Z1111" s="61"/>
      <c r="AA1111" s="62">
        <v>1572993</v>
      </c>
      <c r="AB1111" s="61"/>
      <c r="AC1111" s="61"/>
      <c r="AD1111" s="62">
        <v>1298453</v>
      </c>
      <c r="AE1111" s="61"/>
      <c r="AF1111" s="62">
        <v>559805</v>
      </c>
      <c r="AG1111" s="61"/>
      <c r="AH1111" s="61"/>
      <c r="AI1111" s="62">
        <v>204772</v>
      </c>
      <c r="AJ1111" s="61"/>
      <c r="AK1111" s="61"/>
      <c r="AL1111" s="61"/>
      <c r="AM1111" s="61"/>
      <c r="AN1111" s="61"/>
      <c r="AO1111" s="61"/>
      <c r="AP1111" s="62">
        <v>9694</v>
      </c>
      <c r="AQ1111" s="61"/>
      <c r="AR1111" s="62">
        <v>31330</v>
      </c>
      <c r="AS1111" s="61"/>
      <c r="AT1111" s="61"/>
      <c r="AU1111" s="61"/>
      <c r="AV1111" s="61"/>
      <c r="AW1111" s="61"/>
      <c r="AX1111" s="61"/>
      <c r="AY1111" s="62">
        <v>40421</v>
      </c>
      <c r="AZ1111" s="61"/>
      <c r="BA1111" s="62">
        <v>146348</v>
      </c>
      <c r="BB1111" s="61"/>
      <c r="BC1111" s="61"/>
      <c r="BD1111" s="61"/>
      <c r="BE1111" s="61"/>
      <c r="BF1111" s="61"/>
      <c r="BG1111" s="61"/>
      <c r="BH1111" s="61"/>
      <c r="BI1111" s="61"/>
      <c r="BJ1111" s="61"/>
      <c r="BK1111" s="62">
        <v>10389</v>
      </c>
      <c r="BL1111" s="61"/>
      <c r="BM1111" s="61"/>
      <c r="BN1111" s="61"/>
      <c r="BO1111" s="62">
        <v>-141195</v>
      </c>
    </row>
    <row r="1112" spans="1:67" x14ac:dyDescent="0.2">
      <c r="A1112" s="57" t="s">
        <v>27</v>
      </c>
      <c r="B1112" s="56" t="s">
        <v>27</v>
      </c>
      <c r="C1112" s="56" t="s">
        <v>433</v>
      </c>
      <c r="D1112" s="56">
        <v>1992</v>
      </c>
      <c r="E1112" s="58">
        <v>4575304</v>
      </c>
      <c r="F1112" s="58">
        <v>4434109</v>
      </c>
      <c r="G1112" s="59">
        <v>4181235</v>
      </c>
      <c r="H1112" s="59">
        <v>394069</v>
      </c>
      <c r="I1112" s="60">
        <v>0</v>
      </c>
      <c r="J1112" s="58">
        <v>-141195</v>
      </c>
      <c r="K1112" s="62">
        <v>7715</v>
      </c>
      <c r="L1112" s="61"/>
      <c r="M1112" s="61"/>
      <c r="N1112" s="61"/>
      <c r="O1112" s="61"/>
      <c r="P1112" s="62">
        <v>20297</v>
      </c>
      <c r="Q1112" s="62">
        <v>4358</v>
      </c>
      <c r="R1112" s="61"/>
      <c r="S1112" s="61"/>
      <c r="T1112" s="61"/>
      <c r="U1112" s="61"/>
      <c r="V1112" s="61"/>
      <c r="W1112" s="62">
        <v>76379</v>
      </c>
      <c r="X1112" s="61"/>
      <c r="Y1112" s="61"/>
      <c r="Z1112" s="61"/>
      <c r="AA1112" s="62">
        <v>1694797</v>
      </c>
      <c r="AB1112" s="61"/>
      <c r="AC1112" s="61"/>
      <c r="AD1112" s="62">
        <v>1555604</v>
      </c>
      <c r="AE1112" s="61"/>
      <c r="AF1112" s="62">
        <v>601764</v>
      </c>
      <c r="AG1112" s="61"/>
      <c r="AH1112" s="61"/>
      <c r="AI1112" s="62">
        <v>220321</v>
      </c>
      <c r="AJ1112" s="61"/>
      <c r="AK1112" s="61"/>
      <c r="AL1112" s="61"/>
      <c r="AM1112" s="61"/>
      <c r="AN1112" s="61"/>
      <c r="AO1112" s="61"/>
      <c r="AP1112" s="62">
        <v>12517</v>
      </c>
      <c r="AQ1112" s="61"/>
      <c r="AR1112" s="62">
        <v>34230</v>
      </c>
      <c r="AS1112" s="61"/>
      <c r="AT1112" s="61"/>
      <c r="AU1112" s="61"/>
      <c r="AV1112" s="61"/>
      <c r="AW1112" s="61"/>
      <c r="AX1112" s="61"/>
      <c r="AY1112" s="62">
        <v>47294</v>
      </c>
      <c r="AZ1112" s="61"/>
      <c r="BA1112" s="62">
        <v>288500</v>
      </c>
      <c r="BB1112" s="61"/>
      <c r="BC1112" s="61"/>
      <c r="BD1112" s="61"/>
      <c r="BE1112" s="61"/>
      <c r="BF1112" s="61"/>
      <c r="BG1112" s="61"/>
      <c r="BH1112" s="61"/>
      <c r="BI1112" s="61"/>
      <c r="BJ1112" s="61"/>
      <c r="BK1112" s="62">
        <v>11528</v>
      </c>
      <c r="BL1112" s="61"/>
      <c r="BM1112" s="61"/>
      <c r="BN1112" s="61"/>
      <c r="BO1112" s="62">
        <v>-141195</v>
      </c>
    </row>
    <row r="1113" spans="1:67" x14ac:dyDescent="0.2">
      <c r="A1113" s="57" t="s">
        <v>27</v>
      </c>
      <c r="B1113" s="56" t="s">
        <v>27</v>
      </c>
      <c r="C1113" s="56" t="s">
        <v>433</v>
      </c>
      <c r="D1113" s="56">
        <v>1993</v>
      </c>
      <c r="E1113" s="58">
        <v>4970652</v>
      </c>
      <c r="F1113" s="58">
        <v>4829457</v>
      </c>
      <c r="G1113" s="59">
        <v>4569675</v>
      </c>
      <c r="H1113" s="59">
        <v>400977</v>
      </c>
      <c r="I1113" s="60">
        <v>0</v>
      </c>
      <c r="J1113" s="58">
        <v>-141195</v>
      </c>
      <c r="K1113" s="62">
        <v>7715</v>
      </c>
      <c r="L1113" s="61"/>
      <c r="M1113" s="61"/>
      <c r="N1113" s="61"/>
      <c r="O1113" s="61"/>
      <c r="P1113" s="62">
        <v>20483</v>
      </c>
      <c r="Q1113" s="62">
        <v>4358</v>
      </c>
      <c r="R1113" s="61"/>
      <c r="S1113" s="61"/>
      <c r="T1113" s="61"/>
      <c r="U1113" s="61"/>
      <c r="V1113" s="61"/>
      <c r="W1113" s="62">
        <v>76379</v>
      </c>
      <c r="X1113" s="61"/>
      <c r="Y1113" s="61"/>
      <c r="Z1113" s="61"/>
      <c r="AA1113" s="62">
        <v>1911813</v>
      </c>
      <c r="AB1113" s="61"/>
      <c r="AC1113" s="61"/>
      <c r="AD1113" s="62">
        <v>1594516</v>
      </c>
      <c r="AE1113" s="61"/>
      <c r="AF1113" s="62">
        <v>724305</v>
      </c>
      <c r="AG1113" s="61"/>
      <c r="AH1113" s="61"/>
      <c r="AI1113" s="62">
        <v>230106</v>
      </c>
      <c r="AJ1113" s="61"/>
      <c r="AK1113" s="61"/>
      <c r="AL1113" s="61"/>
      <c r="AM1113" s="61"/>
      <c r="AN1113" s="61"/>
      <c r="AO1113" s="61"/>
      <c r="AP1113" s="62">
        <v>12517</v>
      </c>
      <c r="AQ1113" s="61"/>
      <c r="AR1113" s="62">
        <v>34230</v>
      </c>
      <c r="AS1113" s="61"/>
      <c r="AT1113" s="61"/>
      <c r="AU1113" s="61"/>
      <c r="AV1113" s="61"/>
      <c r="AW1113" s="61"/>
      <c r="AX1113" s="61"/>
      <c r="AY1113" s="62">
        <v>53549</v>
      </c>
      <c r="AZ1113" s="61"/>
      <c r="BA1113" s="62">
        <v>288500</v>
      </c>
      <c r="BB1113" s="61"/>
      <c r="BC1113" s="61"/>
      <c r="BD1113" s="61"/>
      <c r="BE1113" s="61"/>
      <c r="BF1113" s="61"/>
      <c r="BG1113" s="61"/>
      <c r="BH1113" s="61"/>
      <c r="BI1113" s="61"/>
      <c r="BJ1113" s="61"/>
      <c r="BK1113" s="62">
        <v>12181</v>
      </c>
      <c r="BL1113" s="61"/>
      <c r="BM1113" s="61"/>
      <c r="BN1113" s="61"/>
      <c r="BO1113" s="62">
        <v>-141195</v>
      </c>
    </row>
    <row r="1114" spans="1:67" x14ac:dyDescent="0.2">
      <c r="A1114" s="57" t="s">
        <v>27</v>
      </c>
      <c r="B1114" s="56" t="s">
        <v>27</v>
      </c>
      <c r="C1114" s="56" t="s">
        <v>433</v>
      </c>
      <c r="D1114" s="56">
        <v>1994</v>
      </c>
      <c r="E1114" s="58">
        <v>5860574</v>
      </c>
      <c r="F1114" s="58">
        <v>5422013</v>
      </c>
      <c r="G1114" s="59">
        <v>5404456</v>
      </c>
      <c r="H1114" s="59">
        <v>456118</v>
      </c>
      <c r="I1114" s="60">
        <v>0</v>
      </c>
      <c r="J1114" s="58">
        <v>-438561</v>
      </c>
      <c r="K1114" s="62">
        <v>42389</v>
      </c>
      <c r="L1114" s="61"/>
      <c r="M1114" s="61"/>
      <c r="N1114" s="61"/>
      <c r="O1114" s="61"/>
      <c r="P1114" s="62">
        <v>577457</v>
      </c>
      <c r="Q1114" s="62">
        <v>4358</v>
      </c>
      <c r="R1114" s="61"/>
      <c r="S1114" s="61"/>
      <c r="T1114" s="61"/>
      <c r="U1114" s="61"/>
      <c r="V1114" s="61"/>
      <c r="W1114" s="62">
        <v>76531</v>
      </c>
      <c r="X1114" s="61"/>
      <c r="Y1114" s="61"/>
      <c r="Z1114" s="61"/>
      <c r="AA1114" s="62">
        <v>2077064</v>
      </c>
      <c r="AB1114" s="61"/>
      <c r="AC1114" s="61"/>
      <c r="AD1114" s="62">
        <v>1655082</v>
      </c>
      <c r="AE1114" s="61"/>
      <c r="AF1114" s="62">
        <v>728521</v>
      </c>
      <c r="AG1114" s="61"/>
      <c r="AH1114" s="61"/>
      <c r="AI1114" s="62">
        <v>243054</v>
      </c>
      <c r="AJ1114" s="61"/>
      <c r="AK1114" s="61"/>
      <c r="AL1114" s="61"/>
      <c r="AM1114" s="61"/>
      <c r="AN1114" s="61"/>
      <c r="AO1114" s="61"/>
      <c r="AP1114" s="62">
        <v>28894</v>
      </c>
      <c r="AQ1114" s="61"/>
      <c r="AR1114" s="62">
        <v>42682</v>
      </c>
      <c r="AS1114" s="61"/>
      <c r="AT1114" s="61"/>
      <c r="AU1114" s="61"/>
      <c r="AV1114" s="61"/>
      <c r="AW1114" s="61"/>
      <c r="AX1114" s="61"/>
      <c r="AY1114" s="62">
        <v>69414</v>
      </c>
      <c r="AZ1114" s="61"/>
      <c r="BA1114" s="62">
        <v>299142</v>
      </c>
      <c r="BB1114" s="61"/>
      <c r="BC1114" s="61"/>
      <c r="BD1114" s="61"/>
      <c r="BE1114" s="61"/>
      <c r="BF1114" s="61"/>
      <c r="BG1114" s="61"/>
      <c r="BH1114" s="61"/>
      <c r="BI1114" s="61"/>
      <c r="BJ1114" s="61"/>
      <c r="BK1114" s="62">
        <v>15986</v>
      </c>
      <c r="BL1114" s="61"/>
      <c r="BM1114" s="61"/>
      <c r="BN1114" s="61"/>
      <c r="BO1114" s="62">
        <v>-438561</v>
      </c>
    </row>
    <row r="1115" spans="1:67" x14ac:dyDescent="0.2">
      <c r="A1115" s="57" t="s">
        <v>27</v>
      </c>
      <c r="B1115" s="56" t="s">
        <v>27</v>
      </c>
      <c r="C1115" s="56" t="s">
        <v>433</v>
      </c>
      <c r="D1115" s="56">
        <v>1995</v>
      </c>
      <c r="E1115" s="58">
        <v>6465908</v>
      </c>
      <c r="F1115" s="58">
        <v>6026905</v>
      </c>
      <c r="G1115" s="59">
        <v>5845585</v>
      </c>
      <c r="H1115" s="59">
        <v>620323</v>
      </c>
      <c r="I1115" s="60">
        <v>0</v>
      </c>
      <c r="J1115" s="58">
        <v>-439003</v>
      </c>
      <c r="K1115" s="62">
        <v>42389</v>
      </c>
      <c r="L1115" s="61"/>
      <c r="M1115" s="61"/>
      <c r="N1115" s="61"/>
      <c r="O1115" s="61"/>
      <c r="P1115" s="62">
        <v>578884</v>
      </c>
      <c r="Q1115" s="62">
        <v>4357</v>
      </c>
      <c r="R1115" s="61"/>
      <c r="S1115" s="61"/>
      <c r="T1115" s="61"/>
      <c r="U1115" s="61"/>
      <c r="V1115" s="61"/>
      <c r="W1115" s="62">
        <v>89011</v>
      </c>
      <c r="X1115" s="61"/>
      <c r="Y1115" s="61"/>
      <c r="Z1115" s="61"/>
      <c r="AA1115" s="62">
        <v>2269955</v>
      </c>
      <c r="AB1115" s="61"/>
      <c r="AC1115" s="61"/>
      <c r="AD1115" s="62">
        <v>1792082</v>
      </c>
      <c r="AE1115" s="61"/>
      <c r="AF1115" s="62">
        <v>795386</v>
      </c>
      <c r="AG1115" s="61"/>
      <c r="AH1115" s="61"/>
      <c r="AI1115" s="62">
        <v>273521</v>
      </c>
      <c r="AJ1115" s="61"/>
      <c r="AK1115" s="61"/>
      <c r="AL1115" s="61"/>
      <c r="AM1115" s="61"/>
      <c r="AN1115" s="61"/>
      <c r="AO1115" s="61"/>
      <c r="AP1115" s="62">
        <v>31944</v>
      </c>
      <c r="AQ1115" s="61"/>
      <c r="AR1115" s="62">
        <v>43263</v>
      </c>
      <c r="AS1115" s="61"/>
      <c r="AT1115" s="61"/>
      <c r="AU1115" s="61"/>
      <c r="AV1115" s="61"/>
      <c r="AW1115" s="61"/>
      <c r="AX1115" s="61"/>
      <c r="AY1115" s="62">
        <v>94423</v>
      </c>
      <c r="AZ1115" s="61"/>
      <c r="BA1115" s="62">
        <v>434421</v>
      </c>
      <c r="BB1115" s="61"/>
      <c r="BC1115" s="61"/>
      <c r="BD1115" s="61"/>
      <c r="BE1115" s="61"/>
      <c r="BF1115" s="61"/>
      <c r="BG1115" s="61"/>
      <c r="BH1115" s="61"/>
      <c r="BI1115" s="61"/>
      <c r="BJ1115" s="61"/>
      <c r="BK1115" s="62">
        <v>16272</v>
      </c>
      <c r="BL1115" s="61"/>
      <c r="BM1115" s="61"/>
      <c r="BN1115" s="61"/>
      <c r="BO1115" s="62">
        <v>-439003</v>
      </c>
    </row>
    <row r="1116" spans="1:67" x14ac:dyDescent="0.2">
      <c r="A1116" s="57" t="s">
        <v>27</v>
      </c>
      <c r="B1116" s="56" t="s">
        <v>27</v>
      </c>
      <c r="C1116" s="56" t="s">
        <v>433</v>
      </c>
      <c r="D1116" s="56">
        <v>1996</v>
      </c>
      <c r="E1116" s="58">
        <v>6958126</v>
      </c>
      <c r="F1116" s="58">
        <v>6519123</v>
      </c>
      <c r="G1116" s="59">
        <v>6322296</v>
      </c>
      <c r="H1116" s="59">
        <v>635830</v>
      </c>
      <c r="I1116" s="60">
        <v>0</v>
      </c>
      <c r="J1116" s="58">
        <v>-439003</v>
      </c>
      <c r="K1116" s="62">
        <v>42389</v>
      </c>
      <c r="L1116" s="61"/>
      <c r="M1116" s="61"/>
      <c r="N1116" s="61"/>
      <c r="O1116" s="61"/>
      <c r="P1116" s="62">
        <v>592778</v>
      </c>
      <c r="Q1116" s="62">
        <v>4440</v>
      </c>
      <c r="R1116" s="61"/>
      <c r="S1116" s="61"/>
      <c r="T1116" s="61"/>
      <c r="U1116" s="61"/>
      <c r="V1116" s="61"/>
      <c r="W1116" s="62">
        <v>89011</v>
      </c>
      <c r="X1116" s="61"/>
      <c r="Y1116" s="61"/>
      <c r="Z1116" s="61"/>
      <c r="AA1116" s="62">
        <v>2436360</v>
      </c>
      <c r="AB1116" s="61"/>
      <c r="AC1116" s="61"/>
      <c r="AD1116" s="62">
        <v>1961767</v>
      </c>
      <c r="AE1116" s="61"/>
      <c r="AF1116" s="62">
        <v>913800</v>
      </c>
      <c r="AG1116" s="61"/>
      <c r="AH1116" s="61"/>
      <c r="AI1116" s="62">
        <v>281751</v>
      </c>
      <c r="AJ1116" s="61"/>
      <c r="AK1116" s="61"/>
      <c r="AL1116" s="61"/>
      <c r="AM1116" s="61"/>
      <c r="AN1116" s="61"/>
      <c r="AO1116" s="61"/>
      <c r="AP1116" s="62">
        <v>34490</v>
      </c>
      <c r="AQ1116" s="61"/>
      <c r="AR1116" s="62">
        <v>45922</v>
      </c>
      <c r="AS1116" s="61"/>
      <c r="AT1116" s="61"/>
      <c r="AU1116" s="61"/>
      <c r="AV1116" s="61"/>
      <c r="AW1116" s="61"/>
      <c r="AX1116" s="61"/>
      <c r="AY1116" s="62">
        <v>98707</v>
      </c>
      <c r="AZ1116" s="61"/>
      <c r="BA1116" s="62">
        <v>440000</v>
      </c>
      <c r="BB1116" s="61"/>
      <c r="BC1116" s="61"/>
      <c r="BD1116" s="61"/>
      <c r="BE1116" s="61"/>
      <c r="BF1116" s="61"/>
      <c r="BG1116" s="61"/>
      <c r="BH1116" s="61"/>
      <c r="BI1116" s="61"/>
      <c r="BJ1116" s="61"/>
      <c r="BK1116" s="62">
        <v>16711</v>
      </c>
      <c r="BL1116" s="61"/>
      <c r="BM1116" s="61"/>
      <c r="BN1116" s="61"/>
      <c r="BO1116" s="62">
        <v>-439003</v>
      </c>
    </row>
    <row r="1117" spans="1:67" x14ac:dyDescent="0.2">
      <c r="A1117" s="57" t="s">
        <v>27</v>
      </c>
      <c r="B1117" s="56" t="s">
        <v>27</v>
      </c>
      <c r="C1117" s="56" t="s">
        <v>433</v>
      </c>
      <c r="D1117" s="56">
        <v>1997</v>
      </c>
      <c r="E1117" s="58">
        <v>7436648</v>
      </c>
      <c r="F1117" s="58">
        <v>6991405</v>
      </c>
      <c r="G1117" s="59">
        <v>6780694</v>
      </c>
      <c r="H1117" s="59">
        <v>655954</v>
      </c>
      <c r="I1117" s="60">
        <v>0</v>
      </c>
      <c r="J1117" s="58">
        <v>-445243</v>
      </c>
      <c r="K1117" s="62">
        <v>42389</v>
      </c>
      <c r="L1117" s="61"/>
      <c r="M1117" s="61"/>
      <c r="N1117" s="61"/>
      <c r="O1117" s="61"/>
      <c r="P1117" s="62">
        <v>596067</v>
      </c>
      <c r="Q1117" s="62">
        <v>4440</v>
      </c>
      <c r="R1117" s="61"/>
      <c r="S1117" s="61"/>
      <c r="T1117" s="61"/>
      <c r="U1117" s="61"/>
      <c r="V1117" s="61"/>
      <c r="W1117" s="62">
        <v>89011</v>
      </c>
      <c r="X1117" s="61"/>
      <c r="Y1117" s="61"/>
      <c r="Z1117" s="61"/>
      <c r="AA1117" s="62">
        <v>2532410</v>
      </c>
      <c r="AB1117" s="61"/>
      <c r="AC1117" s="61"/>
      <c r="AD1117" s="62">
        <v>2172568</v>
      </c>
      <c r="AE1117" s="61"/>
      <c r="AF1117" s="62">
        <v>1040876</v>
      </c>
      <c r="AG1117" s="61"/>
      <c r="AH1117" s="61"/>
      <c r="AI1117" s="62">
        <v>302933</v>
      </c>
      <c r="AJ1117" s="61"/>
      <c r="AK1117" s="61"/>
      <c r="AL1117" s="61"/>
      <c r="AM1117" s="61"/>
      <c r="AN1117" s="61"/>
      <c r="AO1117" s="61"/>
      <c r="AP1117" s="62">
        <v>36384</v>
      </c>
      <c r="AQ1117" s="61"/>
      <c r="AR1117" s="62">
        <v>48814</v>
      </c>
      <c r="AS1117" s="61"/>
      <c r="AT1117" s="61"/>
      <c r="AU1117" s="61"/>
      <c r="AV1117" s="61"/>
      <c r="AW1117" s="61"/>
      <c r="AX1117" s="61"/>
      <c r="AY1117" s="62">
        <v>105943</v>
      </c>
      <c r="AZ1117" s="61"/>
      <c r="BA1117" s="62">
        <v>448046</v>
      </c>
      <c r="BB1117" s="61"/>
      <c r="BC1117" s="61"/>
      <c r="BD1117" s="61"/>
      <c r="BE1117" s="61"/>
      <c r="BF1117" s="61"/>
      <c r="BG1117" s="61"/>
      <c r="BH1117" s="61"/>
      <c r="BI1117" s="61"/>
      <c r="BJ1117" s="61"/>
      <c r="BK1117" s="62">
        <v>16767</v>
      </c>
      <c r="BL1117" s="61"/>
      <c r="BM1117" s="61"/>
      <c r="BN1117" s="61"/>
      <c r="BO1117" s="62">
        <v>-445243</v>
      </c>
    </row>
    <row r="1118" spans="1:67" x14ac:dyDescent="0.2">
      <c r="A1118" s="57" t="s">
        <v>27</v>
      </c>
      <c r="B1118" s="56" t="s">
        <v>27</v>
      </c>
      <c r="C1118" s="56" t="s">
        <v>433</v>
      </c>
      <c r="D1118" s="56">
        <v>1998</v>
      </c>
      <c r="E1118" s="58">
        <v>7810425</v>
      </c>
      <c r="F1118" s="58">
        <v>7351524</v>
      </c>
      <c r="G1118" s="59">
        <v>7125153</v>
      </c>
      <c r="H1118" s="59">
        <v>685272</v>
      </c>
      <c r="I1118" s="60">
        <v>0</v>
      </c>
      <c r="J1118" s="58">
        <v>-458901</v>
      </c>
      <c r="K1118" s="62">
        <v>42389</v>
      </c>
      <c r="L1118" s="61"/>
      <c r="M1118" s="61"/>
      <c r="N1118" s="61"/>
      <c r="O1118" s="61"/>
      <c r="P1118" s="62">
        <v>603356</v>
      </c>
      <c r="Q1118" s="62">
        <v>4440</v>
      </c>
      <c r="R1118" s="61"/>
      <c r="S1118" s="61"/>
      <c r="T1118" s="61"/>
      <c r="U1118" s="61"/>
      <c r="V1118" s="61"/>
      <c r="W1118" s="62">
        <v>89011</v>
      </c>
      <c r="X1118" s="61"/>
      <c r="Y1118" s="61"/>
      <c r="Z1118" s="61"/>
      <c r="AA1118" s="62">
        <v>2687094</v>
      </c>
      <c r="AB1118" s="61"/>
      <c r="AC1118" s="61"/>
      <c r="AD1118" s="62">
        <v>2276955</v>
      </c>
      <c r="AE1118" s="61"/>
      <c r="AF1118" s="62">
        <v>1100117</v>
      </c>
      <c r="AG1118" s="61"/>
      <c r="AH1118" s="61"/>
      <c r="AI1118" s="62">
        <v>321791</v>
      </c>
      <c r="AJ1118" s="61"/>
      <c r="AK1118" s="61"/>
      <c r="AL1118" s="61"/>
      <c r="AM1118" s="61"/>
      <c r="AN1118" s="61"/>
      <c r="AO1118" s="61"/>
      <c r="AP1118" s="62">
        <v>36384</v>
      </c>
      <c r="AQ1118" s="61"/>
      <c r="AR1118" s="62">
        <v>67220</v>
      </c>
      <c r="AS1118" s="61"/>
      <c r="AT1118" s="61"/>
      <c r="AU1118" s="61"/>
      <c r="AV1118" s="61"/>
      <c r="AW1118" s="61"/>
      <c r="AX1118" s="61"/>
      <c r="AY1118" s="62">
        <v>113291</v>
      </c>
      <c r="AZ1118" s="61"/>
      <c r="BA1118" s="62">
        <v>451610</v>
      </c>
      <c r="BB1118" s="61"/>
      <c r="BC1118" s="61"/>
      <c r="BD1118" s="61"/>
      <c r="BE1118" s="61"/>
      <c r="BF1118" s="61"/>
      <c r="BG1118" s="61"/>
      <c r="BH1118" s="61"/>
      <c r="BI1118" s="61"/>
      <c r="BJ1118" s="61"/>
      <c r="BK1118" s="62">
        <v>16767</v>
      </c>
      <c r="BL1118" s="61"/>
      <c r="BM1118" s="61"/>
      <c r="BN1118" s="61"/>
      <c r="BO1118" s="62">
        <v>-458901</v>
      </c>
    </row>
    <row r="1119" spans="1:67" x14ac:dyDescent="0.2">
      <c r="A1119" s="57" t="s">
        <v>27</v>
      </c>
      <c r="B1119" s="56" t="s">
        <v>27</v>
      </c>
      <c r="C1119" s="56" t="s">
        <v>27</v>
      </c>
      <c r="D1119" s="56">
        <v>2002</v>
      </c>
      <c r="E1119" s="58">
        <v>33407233</v>
      </c>
      <c r="F1119" s="58">
        <v>32894056</v>
      </c>
      <c r="G1119" s="59">
        <v>31068270</v>
      </c>
      <c r="H1119" s="59">
        <v>2338963</v>
      </c>
      <c r="I1119" s="60">
        <v>0</v>
      </c>
      <c r="J1119" s="58">
        <v>-513177</v>
      </c>
      <c r="K1119" s="61"/>
      <c r="L1119" s="61">
        <v>0</v>
      </c>
      <c r="M1119" s="61"/>
      <c r="N1119" s="61">
        <v>0</v>
      </c>
      <c r="O1119" s="61">
        <v>0</v>
      </c>
      <c r="P1119" s="61"/>
      <c r="Q1119" s="61"/>
      <c r="R1119" s="61"/>
      <c r="S1119" s="61">
        <v>0</v>
      </c>
      <c r="T1119" s="61">
        <v>0</v>
      </c>
      <c r="U1119" s="61"/>
      <c r="V1119" s="62">
        <v>413290</v>
      </c>
      <c r="W1119" s="61"/>
      <c r="X1119" s="61">
        <v>0</v>
      </c>
      <c r="Y1119" s="62">
        <v>12118156</v>
      </c>
      <c r="Z1119" s="62">
        <v>4133176</v>
      </c>
      <c r="AA1119" s="61"/>
      <c r="AB1119" s="62">
        <v>50629</v>
      </c>
      <c r="AC1119" s="62">
        <v>5303791</v>
      </c>
      <c r="AD1119" s="61"/>
      <c r="AE1119" s="62">
        <v>6441052</v>
      </c>
      <c r="AF1119" s="61"/>
      <c r="AG1119" s="62">
        <v>814201</v>
      </c>
      <c r="AH1119" s="62">
        <v>1793975</v>
      </c>
      <c r="AI1119" s="61"/>
      <c r="AJ1119" s="61">
        <v>0</v>
      </c>
      <c r="AK1119" s="61">
        <v>0</v>
      </c>
      <c r="AL1119" s="61">
        <v>0</v>
      </c>
      <c r="AM1119" s="62">
        <v>160990</v>
      </c>
      <c r="AN1119" s="62">
        <v>851595</v>
      </c>
      <c r="AO1119" s="61">
        <v>0</v>
      </c>
      <c r="AP1119" s="61"/>
      <c r="AQ1119" s="62">
        <v>117670</v>
      </c>
      <c r="AR1119" s="61"/>
      <c r="AS1119" s="62">
        <v>139921</v>
      </c>
      <c r="AT1119" s="62">
        <v>129194</v>
      </c>
      <c r="AU1119" s="62">
        <v>710864</v>
      </c>
      <c r="AV1119" s="61"/>
      <c r="AW1119" s="61">
        <v>0</v>
      </c>
      <c r="AX1119" s="62">
        <v>189833</v>
      </c>
      <c r="AY1119" s="61"/>
      <c r="AZ1119" s="61">
        <v>0</v>
      </c>
      <c r="BA1119" s="61"/>
      <c r="BB1119" s="61">
        <v>0</v>
      </c>
      <c r="BC1119" s="62">
        <v>38896</v>
      </c>
      <c r="BD1119" s="61">
        <v>0</v>
      </c>
      <c r="BE1119" s="61"/>
      <c r="BF1119" s="61">
        <v>0</v>
      </c>
      <c r="BG1119" s="61"/>
      <c r="BH1119" s="61">
        <v>0</v>
      </c>
      <c r="BI1119" s="61"/>
      <c r="BJ1119" s="61">
        <v>0</v>
      </c>
      <c r="BK1119" s="61"/>
      <c r="BL1119" s="61">
        <v>0</v>
      </c>
      <c r="BM1119" s="61">
        <v>0</v>
      </c>
      <c r="BN1119" s="62">
        <v>-513177</v>
      </c>
      <c r="BO1119" s="61"/>
    </row>
    <row r="1120" spans="1:67" x14ac:dyDescent="0.2">
      <c r="A1120" s="57" t="s">
        <v>27</v>
      </c>
      <c r="B1120" s="56" t="s">
        <v>27</v>
      </c>
      <c r="C1120" s="56" t="s">
        <v>27</v>
      </c>
      <c r="D1120" s="56">
        <v>2003</v>
      </c>
      <c r="E1120" s="58">
        <v>36193302</v>
      </c>
      <c r="F1120" s="58">
        <v>35407773</v>
      </c>
      <c r="G1120" s="59">
        <v>33007468</v>
      </c>
      <c r="H1120" s="59">
        <v>3185834</v>
      </c>
      <c r="I1120" s="60">
        <v>0</v>
      </c>
      <c r="J1120" s="58">
        <v>-785529</v>
      </c>
      <c r="K1120" s="61"/>
      <c r="L1120" s="61">
        <v>0</v>
      </c>
      <c r="M1120" s="61"/>
      <c r="N1120" s="61">
        <v>0</v>
      </c>
      <c r="O1120" s="61">
        <v>0</v>
      </c>
      <c r="P1120" s="61"/>
      <c r="Q1120" s="61"/>
      <c r="R1120" s="61"/>
      <c r="S1120" s="61">
        <v>0</v>
      </c>
      <c r="T1120" s="61">
        <v>0</v>
      </c>
      <c r="U1120" s="61"/>
      <c r="V1120" s="62">
        <v>413290</v>
      </c>
      <c r="W1120" s="61"/>
      <c r="X1120" s="61">
        <v>0</v>
      </c>
      <c r="Y1120" s="62">
        <v>12482992</v>
      </c>
      <c r="Z1120" s="62">
        <v>4617347</v>
      </c>
      <c r="AA1120" s="61"/>
      <c r="AB1120" s="62">
        <v>185219</v>
      </c>
      <c r="AC1120" s="62">
        <v>5431993</v>
      </c>
      <c r="AD1120" s="61"/>
      <c r="AE1120" s="62">
        <v>6945492</v>
      </c>
      <c r="AF1120" s="61"/>
      <c r="AG1120" s="62">
        <v>1085546</v>
      </c>
      <c r="AH1120" s="62">
        <v>1845589</v>
      </c>
      <c r="AI1120" s="61"/>
      <c r="AJ1120" s="61">
        <v>0</v>
      </c>
      <c r="AK1120" s="61">
        <v>0</v>
      </c>
      <c r="AL1120" s="61">
        <v>0</v>
      </c>
      <c r="AM1120" s="62">
        <v>260990</v>
      </c>
      <c r="AN1120" s="62">
        <v>1052644</v>
      </c>
      <c r="AO1120" s="61">
        <v>0</v>
      </c>
      <c r="AP1120" s="61"/>
      <c r="AQ1120" s="62">
        <v>187923</v>
      </c>
      <c r="AR1120" s="61"/>
      <c r="AS1120" s="62">
        <v>241633</v>
      </c>
      <c r="AT1120" s="62">
        <v>226233</v>
      </c>
      <c r="AU1120" s="62">
        <v>941957</v>
      </c>
      <c r="AV1120" s="61"/>
      <c r="AW1120" s="61">
        <v>0</v>
      </c>
      <c r="AX1120" s="62">
        <v>227496</v>
      </c>
      <c r="AY1120" s="61"/>
      <c r="AZ1120" s="61">
        <v>0</v>
      </c>
      <c r="BA1120" s="61"/>
      <c r="BB1120" s="61">
        <v>0</v>
      </c>
      <c r="BC1120" s="62">
        <v>46958</v>
      </c>
      <c r="BD1120" s="61">
        <v>0</v>
      </c>
      <c r="BE1120" s="61"/>
      <c r="BF1120" s="61">
        <v>0</v>
      </c>
      <c r="BG1120" s="61"/>
      <c r="BH1120" s="61">
        <v>0</v>
      </c>
      <c r="BI1120" s="61"/>
      <c r="BJ1120" s="61">
        <v>0</v>
      </c>
      <c r="BK1120" s="61"/>
      <c r="BL1120" s="61">
        <v>0</v>
      </c>
      <c r="BM1120" s="61">
        <v>0</v>
      </c>
      <c r="BN1120" s="62">
        <v>-785529</v>
      </c>
      <c r="BO1120" s="61"/>
    </row>
    <row r="1121" spans="1:67" x14ac:dyDescent="0.2">
      <c r="A1121" s="57" t="s">
        <v>27</v>
      </c>
      <c r="B1121" s="56" t="s">
        <v>27</v>
      </c>
      <c r="C1121" s="56" t="s">
        <v>27</v>
      </c>
      <c r="D1121" s="56">
        <v>2004</v>
      </c>
      <c r="E1121" s="58">
        <v>38519563</v>
      </c>
      <c r="F1121" s="58">
        <v>37556002</v>
      </c>
      <c r="G1121" s="59">
        <v>34846315</v>
      </c>
      <c r="H1121" s="59">
        <v>3673248</v>
      </c>
      <c r="I1121" s="60">
        <v>0</v>
      </c>
      <c r="J1121" s="58">
        <v>-963561</v>
      </c>
      <c r="K1121" s="61"/>
      <c r="L1121" s="61">
        <v>0</v>
      </c>
      <c r="M1121" s="61"/>
      <c r="N1121" s="61">
        <v>0</v>
      </c>
      <c r="O1121" s="61">
        <v>0</v>
      </c>
      <c r="P1121" s="61"/>
      <c r="Q1121" s="61"/>
      <c r="R1121" s="61"/>
      <c r="S1121" s="61">
        <v>0</v>
      </c>
      <c r="T1121" s="61">
        <v>0</v>
      </c>
      <c r="U1121" s="61"/>
      <c r="V1121" s="62">
        <v>399499</v>
      </c>
      <c r="W1121" s="61"/>
      <c r="X1121" s="61">
        <v>0</v>
      </c>
      <c r="Y1121" s="62">
        <v>12798745</v>
      </c>
      <c r="Z1121" s="62">
        <v>5032246</v>
      </c>
      <c r="AA1121" s="61"/>
      <c r="AB1121" s="62">
        <v>214360</v>
      </c>
      <c r="AC1121" s="62">
        <v>5561455</v>
      </c>
      <c r="AD1121" s="61"/>
      <c r="AE1121" s="62">
        <v>7338981</v>
      </c>
      <c r="AF1121" s="61"/>
      <c r="AG1121" s="62">
        <v>1345183</v>
      </c>
      <c r="AH1121" s="62">
        <v>2155846</v>
      </c>
      <c r="AI1121" s="61"/>
      <c r="AJ1121" s="61">
        <v>0</v>
      </c>
      <c r="AK1121" s="61">
        <v>0</v>
      </c>
      <c r="AL1121" s="61">
        <v>0</v>
      </c>
      <c r="AM1121" s="62">
        <v>260824</v>
      </c>
      <c r="AN1121" s="62">
        <v>1138862</v>
      </c>
      <c r="AO1121" s="61">
        <v>0</v>
      </c>
      <c r="AP1121" s="61"/>
      <c r="AQ1121" s="62">
        <v>202830</v>
      </c>
      <c r="AR1121" s="61"/>
      <c r="AS1121" s="62">
        <v>301292</v>
      </c>
      <c r="AT1121" s="62">
        <v>423178</v>
      </c>
      <c r="AU1121" s="62">
        <v>1003101</v>
      </c>
      <c r="AV1121" s="61"/>
      <c r="AW1121" s="61">
        <v>0</v>
      </c>
      <c r="AX1121" s="62">
        <v>282278</v>
      </c>
      <c r="AY1121" s="61"/>
      <c r="AZ1121" s="61">
        <v>0</v>
      </c>
      <c r="BA1121" s="61"/>
      <c r="BB1121" s="61">
        <v>0</v>
      </c>
      <c r="BC1121" s="62">
        <v>60883</v>
      </c>
      <c r="BD1121" s="61">
        <v>0</v>
      </c>
      <c r="BE1121" s="61"/>
      <c r="BF1121" s="61">
        <v>0</v>
      </c>
      <c r="BG1121" s="61"/>
      <c r="BH1121" s="61">
        <v>0</v>
      </c>
      <c r="BI1121" s="61"/>
      <c r="BJ1121" s="61">
        <v>0</v>
      </c>
      <c r="BK1121" s="61"/>
      <c r="BL1121" s="61">
        <v>0</v>
      </c>
      <c r="BM1121" s="61">
        <v>0</v>
      </c>
      <c r="BN1121" s="62">
        <v>-963561</v>
      </c>
      <c r="BO1121" s="61"/>
    </row>
    <row r="1122" spans="1:67" x14ac:dyDescent="0.2">
      <c r="A1122" s="57" t="s">
        <v>27</v>
      </c>
      <c r="B1122" s="56" t="s">
        <v>27</v>
      </c>
      <c r="C1122" s="56" t="s">
        <v>27</v>
      </c>
      <c r="D1122" s="56">
        <v>2005</v>
      </c>
      <c r="E1122" s="58">
        <v>40882974</v>
      </c>
      <c r="F1122" s="58">
        <v>39447153</v>
      </c>
      <c r="G1122" s="59">
        <v>36811442</v>
      </c>
      <c r="H1122" s="59">
        <v>4071532</v>
      </c>
      <c r="I1122" s="60">
        <v>0</v>
      </c>
      <c r="J1122" s="58">
        <v>-1435821</v>
      </c>
      <c r="K1122" s="61"/>
      <c r="L1122" s="61">
        <v>0</v>
      </c>
      <c r="M1122" s="61"/>
      <c r="N1122" s="61">
        <v>0</v>
      </c>
      <c r="O1122" s="61">
        <v>0</v>
      </c>
      <c r="P1122" s="61"/>
      <c r="Q1122" s="61"/>
      <c r="R1122" s="61"/>
      <c r="S1122" s="61">
        <v>0</v>
      </c>
      <c r="T1122" s="61">
        <v>0</v>
      </c>
      <c r="U1122" s="61"/>
      <c r="V1122" s="62">
        <v>399499</v>
      </c>
      <c r="W1122" s="61"/>
      <c r="X1122" s="61">
        <v>0</v>
      </c>
      <c r="Y1122" s="62">
        <v>13171893</v>
      </c>
      <c r="Z1122" s="62">
        <v>5416435</v>
      </c>
      <c r="AA1122" s="61"/>
      <c r="AB1122" s="62">
        <v>218836</v>
      </c>
      <c r="AC1122" s="62">
        <v>5940457</v>
      </c>
      <c r="AD1122" s="61"/>
      <c r="AE1122" s="62">
        <v>7771585</v>
      </c>
      <c r="AF1122" s="61"/>
      <c r="AG1122" s="62">
        <v>1599492</v>
      </c>
      <c r="AH1122" s="62">
        <v>2293245</v>
      </c>
      <c r="AI1122" s="61"/>
      <c r="AJ1122" s="61">
        <v>0</v>
      </c>
      <c r="AK1122" s="61">
        <v>0</v>
      </c>
      <c r="AL1122" s="61">
        <v>0</v>
      </c>
      <c r="AM1122" s="62">
        <v>160824</v>
      </c>
      <c r="AN1122" s="62">
        <v>1241844</v>
      </c>
      <c r="AO1122" s="61">
        <v>0</v>
      </c>
      <c r="AP1122" s="61"/>
      <c r="AQ1122" s="62">
        <v>222132</v>
      </c>
      <c r="AR1122" s="61"/>
      <c r="AS1122" s="62">
        <v>381857</v>
      </c>
      <c r="AT1122" s="62">
        <v>657905</v>
      </c>
      <c r="AU1122" s="62">
        <v>1029638</v>
      </c>
      <c r="AV1122" s="61"/>
      <c r="AW1122" s="61">
        <v>0</v>
      </c>
      <c r="AX1122" s="62">
        <v>311051</v>
      </c>
      <c r="AY1122" s="61"/>
      <c r="AZ1122" s="61">
        <v>0</v>
      </c>
      <c r="BA1122" s="61"/>
      <c r="BB1122" s="61">
        <v>0</v>
      </c>
      <c r="BC1122" s="62">
        <v>66281</v>
      </c>
      <c r="BD1122" s="61">
        <v>0</v>
      </c>
      <c r="BE1122" s="61"/>
      <c r="BF1122" s="61">
        <v>0</v>
      </c>
      <c r="BG1122" s="61"/>
      <c r="BH1122" s="61">
        <v>0</v>
      </c>
      <c r="BI1122" s="61"/>
      <c r="BJ1122" s="61">
        <v>0</v>
      </c>
      <c r="BK1122" s="61"/>
      <c r="BL1122" s="61">
        <v>0</v>
      </c>
      <c r="BM1122" s="61">
        <v>0</v>
      </c>
      <c r="BN1122" s="62">
        <v>-1435821</v>
      </c>
      <c r="BO1122" s="61"/>
    </row>
    <row r="1123" spans="1:67" x14ac:dyDescent="0.2">
      <c r="A1123" s="57" t="s">
        <v>27</v>
      </c>
      <c r="B1123" s="56" t="s">
        <v>27</v>
      </c>
      <c r="C1123" s="56" t="s">
        <v>27</v>
      </c>
      <c r="D1123" s="56">
        <v>2006</v>
      </c>
      <c r="E1123" s="58">
        <v>44158313</v>
      </c>
      <c r="F1123" s="58">
        <v>42438843</v>
      </c>
      <c r="G1123" s="59">
        <v>39475879</v>
      </c>
      <c r="H1123" s="59">
        <v>4682434</v>
      </c>
      <c r="I1123" s="60">
        <v>0</v>
      </c>
      <c r="J1123" s="58">
        <v>-1719470</v>
      </c>
      <c r="K1123" s="61"/>
      <c r="L1123" s="61">
        <v>0</v>
      </c>
      <c r="M1123" s="61"/>
      <c r="N1123" s="61">
        <v>0</v>
      </c>
      <c r="O1123" s="61">
        <v>0</v>
      </c>
      <c r="P1123" s="61"/>
      <c r="Q1123" s="61"/>
      <c r="R1123" s="61"/>
      <c r="S1123" s="61">
        <v>0</v>
      </c>
      <c r="T1123" s="61">
        <v>0</v>
      </c>
      <c r="U1123" s="61"/>
      <c r="V1123" s="62">
        <v>383067</v>
      </c>
      <c r="W1123" s="61"/>
      <c r="X1123" s="61">
        <v>0</v>
      </c>
      <c r="Y1123" s="62">
        <v>13898134</v>
      </c>
      <c r="Z1123" s="62">
        <v>5967414</v>
      </c>
      <c r="AA1123" s="61"/>
      <c r="AB1123" s="62">
        <v>248980</v>
      </c>
      <c r="AC1123" s="62">
        <v>6121767</v>
      </c>
      <c r="AD1123" s="61"/>
      <c r="AE1123" s="62">
        <v>8452239</v>
      </c>
      <c r="AF1123" s="61"/>
      <c r="AG1123" s="62">
        <v>1814808</v>
      </c>
      <c r="AH1123" s="62">
        <v>2589470</v>
      </c>
      <c r="AI1123" s="61"/>
      <c r="AJ1123" s="61">
        <v>0</v>
      </c>
      <c r="AK1123" s="61">
        <v>0</v>
      </c>
      <c r="AL1123" s="61">
        <v>0</v>
      </c>
      <c r="AM1123" s="62">
        <v>160824</v>
      </c>
      <c r="AN1123" s="62">
        <v>1453274</v>
      </c>
      <c r="AO1123" s="61">
        <v>0</v>
      </c>
      <c r="AP1123" s="61"/>
      <c r="AQ1123" s="62">
        <v>232744</v>
      </c>
      <c r="AR1123" s="61"/>
      <c r="AS1123" s="62">
        <v>449965</v>
      </c>
      <c r="AT1123" s="62">
        <v>830831</v>
      </c>
      <c r="AU1123" s="62">
        <v>1144096</v>
      </c>
      <c r="AV1123" s="61"/>
      <c r="AW1123" s="61">
        <v>0</v>
      </c>
      <c r="AX1123" s="62">
        <v>344419</v>
      </c>
      <c r="AY1123" s="61"/>
      <c r="AZ1123" s="61">
        <v>0</v>
      </c>
      <c r="BA1123" s="61"/>
      <c r="BB1123" s="61">
        <v>0</v>
      </c>
      <c r="BC1123" s="62">
        <v>66281</v>
      </c>
      <c r="BD1123" s="61">
        <v>0</v>
      </c>
      <c r="BE1123" s="61"/>
      <c r="BF1123" s="61">
        <v>0</v>
      </c>
      <c r="BG1123" s="61"/>
      <c r="BH1123" s="61">
        <v>0</v>
      </c>
      <c r="BI1123" s="61"/>
      <c r="BJ1123" s="61">
        <v>0</v>
      </c>
      <c r="BK1123" s="61"/>
      <c r="BL1123" s="61">
        <v>0</v>
      </c>
      <c r="BM1123" s="61">
        <v>0</v>
      </c>
      <c r="BN1123" s="62">
        <v>-1719470</v>
      </c>
      <c r="BO1123" s="61"/>
    </row>
    <row r="1124" spans="1:67" x14ac:dyDescent="0.2">
      <c r="A1124" s="57" t="s">
        <v>27</v>
      </c>
      <c r="B1124" s="56" t="s">
        <v>27</v>
      </c>
      <c r="C1124" s="56" t="s">
        <v>27</v>
      </c>
      <c r="D1124" s="56">
        <v>2007</v>
      </c>
      <c r="E1124" s="58">
        <v>47467436</v>
      </c>
      <c r="F1124" s="58">
        <v>45359318</v>
      </c>
      <c r="G1124" s="59">
        <v>41779020</v>
      </c>
      <c r="H1124" s="59">
        <v>5688416</v>
      </c>
      <c r="I1124" s="60">
        <v>0</v>
      </c>
      <c r="J1124" s="58">
        <v>-2108118</v>
      </c>
      <c r="K1124" s="61"/>
      <c r="L1124" s="61">
        <v>0</v>
      </c>
      <c r="M1124" s="61"/>
      <c r="N1124" s="61">
        <v>0</v>
      </c>
      <c r="O1124" s="61">
        <v>0</v>
      </c>
      <c r="P1124" s="61"/>
      <c r="Q1124" s="61"/>
      <c r="R1124" s="61"/>
      <c r="S1124" s="61">
        <v>0</v>
      </c>
      <c r="T1124" s="61">
        <v>0</v>
      </c>
      <c r="U1124" s="61"/>
      <c r="V1124" s="62">
        <v>383067</v>
      </c>
      <c r="W1124" s="61"/>
      <c r="X1124" s="61">
        <v>0</v>
      </c>
      <c r="Y1124" s="62">
        <v>14562350</v>
      </c>
      <c r="Z1124" s="62">
        <v>6490305</v>
      </c>
      <c r="AA1124" s="61"/>
      <c r="AB1124" s="62">
        <v>265170</v>
      </c>
      <c r="AC1124" s="62">
        <v>6470524</v>
      </c>
      <c r="AD1124" s="61"/>
      <c r="AE1124" s="62">
        <v>8932270</v>
      </c>
      <c r="AF1124" s="61"/>
      <c r="AG1124" s="62">
        <v>2014686</v>
      </c>
      <c r="AH1124" s="62">
        <v>2660648</v>
      </c>
      <c r="AI1124" s="61"/>
      <c r="AJ1124" s="61">
        <v>0</v>
      </c>
      <c r="AK1124" s="61">
        <v>0</v>
      </c>
      <c r="AL1124" s="61">
        <v>0</v>
      </c>
      <c r="AM1124" s="62">
        <v>160824</v>
      </c>
      <c r="AN1124" s="62">
        <v>1910131</v>
      </c>
      <c r="AO1124" s="61">
        <v>0</v>
      </c>
      <c r="AP1124" s="61"/>
      <c r="AQ1124" s="62">
        <v>306010</v>
      </c>
      <c r="AR1124" s="61"/>
      <c r="AS1124" s="62">
        <v>480404</v>
      </c>
      <c r="AT1124" s="62">
        <v>1166272</v>
      </c>
      <c r="AU1124" s="62">
        <v>1191332</v>
      </c>
      <c r="AV1124" s="61"/>
      <c r="AW1124" s="61">
        <v>0</v>
      </c>
      <c r="AX1124" s="62">
        <v>407162</v>
      </c>
      <c r="AY1124" s="61"/>
      <c r="AZ1124" s="61">
        <v>0</v>
      </c>
      <c r="BA1124" s="61"/>
      <c r="BB1124" s="61">
        <v>0</v>
      </c>
      <c r="BC1124" s="62">
        <v>66281</v>
      </c>
      <c r="BD1124" s="61">
        <v>0</v>
      </c>
      <c r="BE1124" s="61"/>
      <c r="BF1124" s="61">
        <v>0</v>
      </c>
      <c r="BG1124" s="61"/>
      <c r="BH1124" s="61">
        <v>0</v>
      </c>
      <c r="BI1124" s="61"/>
      <c r="BJ1124" s="61">
        <v>0</v>
      </c>
      <c r="BK1124" s="61"/>
      <c r="BL1124" s="61">
        <v>0</v>
      </c>
      <c r="BM1124" s="61">
        <v>0</v>
      </c>
      <c r="BN1124" s="62">
        <v>-2108118</v>
      </c>
      <c r="BO1124" s="61"/>
    </row>
    <row r="1125" spans="1:67" x14ac:dyDescent="0.2">
      <c r="A1125" s="57" t="s">
        <v>27</v>
      </c>
      <c r="B1125" s="56" t="s">
        <v>27</v>
      </c>
      <c r="C1125" s="56" t="s">
        <v>27</v>
      </c>
      <c r="D1125" s="56">
        <v>2008</v>
      </c>
      <c r="E1125" s="58">
        <v>52404452</v>
      </c>
      <c r="F1125" s="58">
        <v>50155229</v>
      </c>
      <c r="G1125" s="59">
        <v>45935939</v>
      </c>
      <c r="H1125" s="59">
        <v>6468513</v>
      </c>
      <c r="I1125" s="60">
        <v>0</v>
      </c>
      <c r="J1125" s="58">
        <v>-2249223</v>
      </c>
      <c r="K1125" s="61"/>
      <c r="L1125" s="61">
        <v>0</v>
      </c>
      <c r="M1125" s="61"/>
      <c r="N1125" s="61">
        <v>0</v>
      </c>
      <c r="O1125" s="61">
        <v>0</v>
      </c>
      <c r="P1125" s="61"/>
      <c r="Q1125" s="61"/>
      <c r="R1125" s="61"/>
      <c r="S1125" s="61">
        <v>0</v>
      </c>
      <c r="T1125" s="61">
        <v>0</v>
      </c>
      <c r="U1125" s="61"/>
      <c r="V1125" s="62">
        <v>580903</v>
      </c>
      <c r="W1125" s="61"/>
      <c r="X1125" s="61">
        <v>0</v>
      </c>
      <c r="Y1125" s="62">
        <v>15973257</v>
      </c>
      <c r="Z1125" s="62">
        <v>7734286</v>
      </c>
      <c r="AA1125" s="61"/>
      <c r="AB1125" s="62">
        <v>373586</v>
      </c>
      <c r="AC1125" s="62">
        <v>6567509</v>
      </c>
      <c r="AD1125" s="61"/>
      <c r="AE1125" s="62">
        <v>9809958</v>
      </c>
      <c r="AF1125" s="61"/>
      <c r="AG1125" s="62">
        <v>2151692</v>
      </c>
      <c r="AH1125" s="62">
        <v>2744748</v>
      </c>
      <c r="AI1125" s="61"/>
      <c r="AJ1125" s="61">
        <v>0</v>
      </c>
      <c r="AK1125" s="61">
        <v>0</v>
      </c>
      <c r="AL1125" s="61">
        <v>0</v>
      </c>
      <c r="AM1125" s="62">
        <v>139071</v>
      </c>
      <c r="AN1125" s="62">
        <v>1993907</v>
      </c>
      <c r="AO1125" s="61">
        <v>0</v>
      </c>
      <c r="AP1125" s="61"/>
      <c r="AQ1125" s="62">
        <v>346248</v>
      </c>
      <c r="AR1125" s="61"/>
      <c r="AS1125" s="62">
        <v>503104</v>
      </c>
      <c r="AT1125" s="62">
        <v>1772804</v>
      </c>
      <c r="AU1125" s="62">
        <v>1185427</v>
      </c>
      <c r="AV1125" s="61"/>
      <c r="AW1125" s="61">
        <v>0</v>
      </c>
      <c r="AX1125" s="62">
        <v>461671</v>
      </c>
      <c r="AY1125" s="61"/>
      <c r="AZ1125" s="61">
        <v>0</v>
      </c>
      <c r="BA1125" s="61"/>
      <c r="BB1125" s="61">
        <v>0</v>
      </c>
      <c r="BC1125" s="62">
        <v>66281</v>
      </c>
      <c r="BD1125" s="61">
        <v>0</v>
      </c>
      <c r="BE1125" s="61"/>
      <c r="BF1125" s="61">
        <v>0</v>
      </c>
      <c r="BG1125" s="61"/>
      <c r="BH1125" s="61">
        <v>0</v>
      </c>
      <c r="BI1125" s="61"/>
      <c r="BJ1125" s="61">
        <v>0</v>
      </c>
      <c r="BK1125" s="61"/>
      <c r="BL1125" s="61">
        <v>0</v>
      </c>
      <c r="BM1125" s="61">
        <v>0</v>
      </c>
      <c r="BN1125" s="62">
        <v>-2249223</v>
      </c>
      <c r="BO1125" s="61"/>
    </row>
    <row r="1126" spans="1:67" x14ac:dyDescent="0.2">
      <c r="A1126" s="57" t="s">
        <v>27</v>
      </c>
      <c r="B1126" s="56" t="s">
        <v>27</v>
      </c>
      <c r="C1126" s="56" t="s">
        <v>27</v>
      </c>
      <c r="D1126" s="56">
        <v>2009</v>
      </c>
      <c r="E1126" s="58">
        <v>57292519</v>
      </c>
      <c r="F1126" s="58">
        <v>53836204</v>
      </c>
      <c r="G1126" s="59">
        <v>49790641</v>
      </c>
      <c r="H1126" s="59">
        <v>7501878</v>
      </c>
      <c r="I1126" s="60">
        <v>0</v>
      </c>
      <c r="J1126" s="58">
        <v>-3456315</v>
      </c>
      <c r="K1126" s="61"/>
      <c r="L1126" s="61">
        <v>0</v>
      </c>
      <c r="M1126" s="61"/>
      <c r="N1126" s="61">
        <v>0</v>
      </c>
      <c r="O1126" s="61">
        <v>0</v>
      </c>
      <c r="P1126" s="61"/>
      <c r="Q1126" s="61"/>
      <c r="R1126" s="61"/>
      <c r="S1126" s="61">
        <v>0</v>
      </c>
      <c r="T1126" s="61">
        <v>0</v>
      </c>
      <c r="U1126" s="61"/>
      <c r="V1126" s="62">
        <v>580903</v>
      </c>
      <c r="W1126" s="61"/>
      <c r="X1126" s="61">
        <v>0</v>
      </c>
      <c r="Y1126" s="62">
        <v>16869155</v>
      </c>
      <c r="Z1126" s="62">
        <v>9355782</v>
      </c>
      <c r="AA1126" s="61"/>
      <c r="AB1126" s="62">
        <v>700000</v>
      </c>
      <c r="AC1126" s="62">
        <v>6620742</v>
      </c>
      <c r="AD1126" s="61"/>
      <c r="AE1126" s="62">
        <v>10478535</v>
      </c>
      <c r="AF1126" s="61"/>
      <c r="AG1126" s="62">
        <v>2254254</v>
      </c>
      <c r="AH1126" s="62">
        <v>2931270</v>
      </c>
      <c r="AI1126" s="61"/>
      <c r="AJ1126" s="61">
        <v>0</v>
      </c>
      <c r="AK1126" s="61">
        <v>0</v>
      </c>
      <c r="AL1126" s="61">
        <v>0</v>
      </c>
      <c r="AM1126" s="62">
        <v>139071</v>
      </c>
      <c r="AN1126" s="62">
        <v>1997893</v>
      </c>
      <c r="AO1126" s="61">
        <v>0</v>
      </c>
      <c r="AP1126" s="61"/>
      <c r="AQ1126" s="62">
        <v>341917</v>
      </c>
      <c r="AR1126" s="61"/>
      <c r="AS1126" s="62">
        <v>515292</v>
      </c>
      <c r="AT1126" s="62">
        <v>2174830</v>
      </c>
      <c r="AU1126" s="62">
        <v>1703282</v>
      </c>
      <c r="AV1126" s="61"/>
      <c r="AW1126" s="61">
        <v>0</v>
      </c>
      <c r="AX1126" s="62">
        <v>558803</v>
      </c>
      <c r="AY1126" s="61"/>
      <c r="AZ1126" s="61">
        <v>0</v>
      </c>
      <c r="BA1126" s="61"/>
      <c r="BB1126" s="61">
        <v>0</v>
      </c>
      <c r="BC1126" s="62">
        <v>70790</v>
      </c>
      <c r="BD1126" s="61">
        <v>0</v>
      </c>
      <c r="BE1126" s="61"/>
      <c r="BF1126" s="61">
        <v>0</v>
      </c>
      <c r="BG1126" s="61"/>
      <c r="BH1126" s="61">
        <v>0</v>
      </c>
      <c r="BI1126" s="61"/>
      <c r="BJ1126" s="61">
        <v>0</v>
      </c>
      <c r="BK1126" s="61"/>
      <c r="BL1126" s="61">
        <v>0</v>
      </c>
      <c r="BM1126" s="61">
        <v>0</v>
      </c>
      <c r="BN1126" s="62">
        <v>-3456315</v>
      </c>
      <c r="BO1126" s="61"/>
    </row>
    <row r="1127" spans="1:67" x14ac:dyDescent="0.2">
      <c r="A1127" s="57" t="s">
        <v>27</v>
      </c>
      <c r="B1127" s="56" t="s">
        <v>27</v>
      </c>
      <c r="C1127" s="56" t="s">
        <v>27</v>
      </c>
      <c r="D1127" s="56">
        <v>2010</v>
      </c>
      <c r="E1127" s="58">
        <v>60536996</v>
      </c>
      <c r="F1127" s="58">
        <v>56750181</v>
      </c>
      <c r="G1127" s="59">
        <v>52438224</v>
      </c>
      <c r="H1127" s="59">
        <v>8098772</v>
      </c>
      <c r="I1127" s="60">
        <v>0</v>
      </c>
      <c r="J1127" s="58">
        <v>-3786815</v>
      </c>
      <c r="K1127" s="61"/>
      <c r="L1127" s="61">
        <v>0</v>
      </c>
      <c r="M1127" s="61"/>
      <c r="N1127" s="61">
        <v>0</v>
      </c>
      <c r="O1127" s="61">
        <v>0</v>
      </c>
      <c r="P1127" s="61"/>
      <c r="Q1127" s="61"/>
      <c r="R1127" s="61"/>
      <c r="S1127" s="61">
        <v>0</v>
      </c>
      <c r="T1127" s="61">
        <v>0</v>
      </c>
      <c r="U1127" s="61"/>
      <c r="V1127" s="62">
        <v>466496</v>
      </c>
      <c r="W1127" s="61"/>
      <c r="X1127" s="61">
        <v>0</v>
      </c>
      <c r="Y1127" s="62">
        <v>17784446</v>
      </c>
      <c r="Z1127" s="62">
        <v>10250948</v>
      </c>
      <c r="AA1127" s="61"/>
      <c r="AB1127" s="62">
        <v>515163</v>
      </c>
      <c r="AC1127" s="62">
        <v>7130437</v>
      </c>
      <c r="AD1127" s="61"/>
      <c r="AE1127" s="62">
        <v>10962029</v>
      </c>
      <c r="AF1127" s="61"/>
      <c r="AG1127" s="62">
        <v>2379217</v>
      </c>
      <c r="AH1127" s="62">
        <v>2949488</v>
      </c>
      <c r="AI1127" s="61"/>
      <c r="AJ1127" s="61">
        <v>0</v>
      </c>
      <c r="AK1127" s="61">
        <v>0</v>
      </c>
      <c r="AL1127" s="61">
        <v>0</v>
      </c>
      <c r="AM1127" s="62">
        <v>139071</v>
      </c>
      <c r="AN1127" s="62">
        <v>2029926</v>
      </c>
      <c r="AO1127" s="61">
        <v>0</v>
      </c>
      <c r="AP1127" s="61"/>
      <c r="AQ1127" s="62">
        <v>346626</v>
      </c>
      <c r="AR1127" s="61"/>
      <c r="AS1127" s="62">
        <v>538923</v>
      </c>
      <c r="AT1127" s="62">
        <v>2460021</v>
      </c>
      <c r="AU1127" s="62">
        <v>1870373</v>
      </c>
      <c r="AV1127" s="61"/>
      <c r="AW1127" s="61">
        <v>0</v>
      </c>
      <c r="AX1127" s="62">
        <v>649122</v>
      </c>
      <c r="AY1127" s="61"/>
      <c r="AZ1127" s="61">
        <v>0</v>
      </c>
      <c r="BA1127" s="61"/>
      <c r="BB1127" s="61">
        <v>0</v>
      </c>
      <c r="BC1127" s="62">
        <v>64710</v>
      </c>
      <c r="BD1127" s="61">
        <v>0</v>
      </c>
      <c r="BE1127" s="61"/>
      <c r="BF1127" s="61">
        <v>0</v>
      </c>
      <c r="BG1127" s="61"/>
      <c r="BH1127" s="61">
        <v>0</v>
      </c>
      <c r="BI1127" s="61"/>
      <c r="BJ1127" s="61">
        <v>0</v>
      </c>
      <c r="BK1127" s="61"/>
      <c r="BL1127" s="61">
        <v>0</v>
      </c>
      <c r="BM1127" s="61">
        <v>0</v>
      </c>
      <c r="BN1127" s="62">
        <v>-3786815</v>
      </c>
      <c r="BO1127" s="61"/>
    </row>
    <row r="1128" spans="1:67" x14ac:dyDescent="0.2">
      <c r="A1128" s="57" t="s">
        <v>27</v>
      </c>
      <c r="B1128" s="56" t="s">
        <v>27</v>
      </c>
      <c r="C1128" s="56" t="s">
        <v>27</v>
      </c>
      <c r="D1128" s="56">
        <v>2011</v>
      </c>
      <c r="E1128" s="58">
        <v>65484154</v>
      </c>
      <c r="F1128" s="58">
        <v>61530870</v>
      </c>
      <c r="G1128" s="59">
        <v>56856213</v>
      </c>
      <c r="H1128" s="59">
        <v>8627941</v>
      </c>
      <c r="I1128" s="60">
        <v>0</v>
      </c>
      <c r="J1128" s="58">
        <v>-3953284</v>
      </c>
      <c r="K1128" s="61"/>
      <c r="L1128" s="61">
        <v>0</v>
      </c>
      <c r="M1128" s="61"/>
      <c r="N1128" s="61">
        <v>0</v>
      </c>
      <c r="O1128" s="61">
        <v>0</v>
      </c>
      <c r="P1128" s="61"/>
      <c r="Q1128" s="61"/>
      <c r="R1128" s="61"/>
      <c r="S1128" s="61">
        <v>0</v>
      </c>
      <c r="T1128" s="61">
        <v>0</v>
      </c>
      <c r="U1128" s="61"/>
      <c r="V1128" s="62">
        <v>466496</v>
      </c>
      <c r="W1128" s="61"/>
      <c r="X1128" s="61">
        <v>0</v>
      </c>
      <c r="Y1128" s="62">
        <v>19408683</v>
      </c>
      <c r="Z1128" s="62">
        <v>11757488</v>
      </c>
      <c r="AA1128" s="61"/>
      <c r="AB1128" s="62">
        <v>633781</v>
      </c>
      <c r="AC1128" s="62">
        <v>7292190</v>
      </c>
      <c r="AD1128" s="61"/>
      <c r="AE1128" s="62">
        <v>11614068</v>
      </c>
      <c r="AF1128" s="61"/>
      <c r="AG1128" s="62">
        <v>2551801</v>
      </c>
      <c r="AH1128" s="62">
        <v>3131706</v>
      </c>
      <c r="AI1128" s="61"/>
      <c r="AJ1128" s="61">
        <v>0</v>
      </c>
      <c r="AK1128" s="61">
        <v>0</v>
      </c>
      <c r="AL1128" s="61">
        <v>0</v>
      </c>
      <c r="AM1128" s="62">
        <v>131280</v>
      </c>
      <c r="AN1128" s="62">
        <v>2168016</v>
      </c>
      <c r="AO1128" s="61">
        <v>0</v>
      </c>
      <c r="AP1128" s="61"/>
      <c r="AQ1128" s="62">
        <v>363141</v>
      </c>
      <c r="AR1128" s="61"/>
      <c r="AS1128" s="62">
        <v>517537</v>
      </c>
      <c r="AT1128" s="62">
        <v>2584484</v>
      </c>
      <c r="AU1128" s="62">
        <v>2087569</v>
      </c>
      <c r="AV1128" s="61"/>
      <c r="AW1128" s="61">
        <v>0</v>
      </c>
      <c r="AX1128" s="62">
        <v>707839</v>
      </c>
      <c r="AY1128" s="61"/>
      <c r="AZ1128" s="61">
        <v>0</v>
      </c>
      <c r="BA1128" s="61"/>
      <c r="BB1128" s="61">
        <v>0</v>
      </c>
      <c r="BC1128" s="62">
        <v>68075</v>
      </c>
      <c r="BD1128" s="61">
        <v>0</v>
      </c>
      <c r="BE1128" s="61"/>
      <c r="BF1128" s="61">
        <v>0</v>
      </c>
      <c r="BG1128" s="61"/>
      <c r="BH1128" s="61">
        <v>0</v>
      </c>
      <c r="BI1128" s="61"/>
      <c r="BJ1128" s="61">
        <v>0</v>
      </c>
      <c r="BK1128" s="61"/>
      <c r="BL1128" s="61">
        <v>0</v>
      </c>
      <c r="BM1128" s="61">
        <v>0</v>
      </c>
      <c r="BN1128" s="62">
        <v>-3953284</v>
      </c>
      <c r="BO1128" s="61"/>
    </row>
    <row r="1129" spans="1:67" x14ac:dyDescent="0.2">
      <c r="A1129" s="57" t="s">
        <v>27</v>
      </c>
      <c r="B1129" s="56" t="s">
        <v>27</v>
      </c>
      <c r="C1129" s="56" t="s">
        <v>434</v>
      </c>
      <c r="D1129" s="56">
        <v>1989</v>
      </c>
      <c r="E1129" s="58">
        <v>2563176</v>
      </c>
      <c r="F1129" s="58">
        <v>2373459</v>
      </c>
      <c r="G1129" s="59">
        <v>2277753</v>
      </c>
      <c r="H1129" s="59">
        <v>285423</v>
      </c>
      <c r="I1129" s="60">
        <v>0</v>
      </c>
      <c r="J1129" s="58">
        <v>-189717</v>
      </c>
      <c r="K1129" s="62">
        <v>40203</v>
      </c>
      <c r="L1129" s="61"/>
      <c r="M1129" s="61"/>
      <c r="N1129" s="61"/>
      <c r="O1129" s="61"/>
      <c r="P1129" s="62">
        <v>39350</v>
      </c>
      <c r="Q1129" s="61"/>
      <c r="R1129" s="61"/>
      <c r="S1129" s="61"/>
      <c r="T1129" s="61"/>
      <c r="U1129" s="61"/>
      <c r="V1129" s="61"/>
      <c r="W1129" s="62">
        <v>311317</v>
      </c>
      <c r="X1129" s="61"/>
      <c r="Y1129" s="61"/>
      <c r="Z1129" s="61"/>
      <c r="AA1129" s="62">
        <v>1216872</v>
      </c>
      <c r="AB1129" s="61"/>
      <c r="AC1129" s="61"/>
      <c r="AD1129" s="62">
        <v>68401</v>
      </c>
      <c r="AE1129" s="61"/>
      <c r="AF1129" s="62">
        <v>373186</v>
      </c>
      <c r="AG1129" s="61"/>
      <c r="AH1129" s="61"/>
      <c r="AI1129" s="62">
        <v>228424</v>
      </c>
      <c r="AJ1129" s="61"/>
      <c r="AK1129" s="61"/>
      <c r="AL1129" s="61"/>
      <c r="AM1129" s="61"/>
      <c r="AN1129" s="61"/>
      <c r="AO1129" s="61"/>
      <c r="AP1129" s="62">
        <v>5658</v>
      </c>
      <c r="AQ1129" s="61"/>
      <c r="AR1129" s="61"/>
      <c r="AS1129" s="61"/>
      <c r="AT1129" s="61"/>
      <c r="AU1129" s="61"/>
      <c r="AV1129" s="61"/>
      <c r="AW1129" s="61"/>
      <c r="AX1129" s="61"/>
      <c r="AY1129" s="62">
        <v>6345</v>
      </c>
      <c r="AZ1129" s="61"/>
      <c r="BA1129" s="62">
        <v>270977</v>
      </c>
      <c r="BB1129" s="61"/>
      <c r="BC1129" s="61"/>
      <c r="BD1129" s="61"/>
      <c r="BE1129" s="61"/>
      <c r="BF1129" s="61"/>
      <c r="BG1129" s="61"/>
      <c r="BH1129" s="61"/>
      <c r="BI1129" s="61"/>
      <c r="BJ1129" s="61"/>
      <c r="BK1129" s="62">
        <v>2443</v>
      </c>
      <c r="BL1129" s="61"/>
      <c r="BM1129" s="61"/>
      <c r="BN1129" s="61"/>
      <c r="BO1129" s="62">
        <v>-189717</v>
      </c>
    </row>
    <row r="1130" spans="1:67" x14ac:dyDescent="0.2">
      <c r="A1130" s="57" t="s">
        <v>27</v>
      </c>
      <c r="B1130" s="56" t="s">
        <v>27</v>
      </c>
      <c r="C1130" s="56" t="s">
        <v>434</v>
      </c>
      <c r="D1130" s="56">
        <v>1990</v>
      </c>
      <c r="E1130" s="58">
        <v>2754199</v>
      </c>
      <c r="F1130" s="58">
        <v>2564482</v>
      </c>
      <c r="G1130" s="59">
        <v>2416440</v>
      </c>
      <c r="H1130" s="59">
        <v>337759</v>
      </c>
      <c r="I1130" s="60">
        <v>0</v>
      </c>
      <c r="J1130" s="58">
        <v>-189717</v>
      </c>
      <c r="K1130" s="62">
        <v>40203</v>
      </c>
      <c r="L1130" s="61"/>
      <c r="M1130" s="61"/>
      <c r="N1130" s="61"/>
      <c r="O1130" s="61"/>
      <c r="P1130" s="62">
        <v>39350</v>
      </c>
      <c r="Q1130" s="61"/>
      <c r="R1130" s="61"/>
      <c r="S1130" s="61"/>
      <c r="T1130" s="61"/>
      <c r="U1130" s="61"/>
      <c r="V1130" s="61"/>
      <c r="W1130" s="62">
        <v>311317</v>
      </c>
      <c r="X1130" s="61"/>
      <c r="Y1130" s="61"/>
      <c r="Z1130" s="61"/>
      <c r="AA1130" s="62">
        <v>1161472</v>
      </c>
      <c r="AB1130" s="61"/>
      <c r="AC1130" s="61"/>
      <c r="AD1130" s="62">
        <v>199652</v>
      </c>
      <c r="AE1130" s="61"/>
      <c r="AF1130" s="62">
        <v>411084</v>
      </c>
      <c r="AG1130" s="61"/>
      <c r="AH1130" s="61"/>
      <c r="AI1130" s="62">
        <v>253362</v>
      </c>
      <c r="AJ1130" s="61"/>
      <c r="AK1130" s="61"/>
      <c r="AL1130" s="61"/>
      <c r="AM1130" s="61"/>
      <c r="AN1130" s="61"/>
      <c r="AO1130" s="61"/>
      <c r="AP1130" s="62">
        <v>11576</v>
      </c>
      <c r="AQ1130" s="61"/>
      <c r="AR1130" s="62">
        <v>43627</v>
      </c>
      <c r="AS1130" s="61"/>
      <c r="AT1130" s="61"/>
      <c r="AU1130" s="61"/>
      <c r="AV1130" s="61"/>
      <c r="AW1130" s="61"/>
      <c r="AX1130" s="61"/>
      <c r="AY1130" s="62">
        <v>9136</v>
      </c>
      <c r="AZ1130" s="61"/>
      <c r="BA1130" s="62">
        <v>270977</v>
      </c>
      <c r="BB1130" s="61"/>
      <c r="BC1130" s="61"/>
      <c r="BD1130" s="61"/>
      <c r="BE1130" s="61"/>
      <c r="BF1130" s="61"/>
      <c r="BG1130" s="61"/>
      <c r="BH1130" s="61"/>
      <c r="BI1130" s="61"/>
      <c r="BJ1130" s="61"/>
      <c r="BK1130" s="62">
        <v>2443</v>
      </c>
      <c r="BL1130" s="61"/>
      <c r="BM1130" s="61"/>
      <c r="BN1130" s="61"/>
      <c r="BO1130" s="62">
        <v>-189717</v>
      </c>
    </row>
    <row r="1131" spans="1:67" x14ac:dyDescent="0.2">
      <c r="A1131" s="57" t="s">
        <v>27</v>
      </c>
      <c r="B1131" s="56" t="s">
        <v>27</v>
      </c>
      <c r="C1131" s="56" t="s">
        <v>434</v>
      </c>
      <c r="D1131" s="56">
        <v>1991</v>
      </c>
      <c r="E1131" s="58">
        <v>2960938</v>
      </c>
      <c r="F1131" s="58">
        <v>2771221</v>
      </c>
      <c r="G1131" s="59">
        <v>2623179</v>
      </c>
      <c r="H1131" s="59">
        <v>337759</v>
      </c>
      <c r="I1131" s="60">
        <v>0</v>
      </c>
      <c r="J1131" s="58">
        <v>-189717</v>
      </c>
      <c r="K1131" s="62">
        <v>40203</v>
      </c>
      <c r="L1131" s="61"/>
      <c r="M1131" s="61"/>
      <c r="N1131" s="61"/>
      <c r="O1131" s="61"/>
      <c r="P1131" s="62">
        <v>39350</v>
      </c>
      <c r="Q1131" s="61"/>
      <c r="R1131" s="61"/>
      <c r="S1131" s="61"/>
      <c r="T1131" s="61"/>
      <c r="U1131" s="61"/>
      <c r="V1131" s="61"/>
      <c r="W1131" s="62">
        <v>311317</v>
      </c>
      <c r="X1131" s="61"/>
      <c r="Y1131" s="61"/>
      <c r="Z1131" s="61"/>
      <c r="AA1131" s="62">
        <v>1277105</v>
      </c>
      <c r="AB1131" s="61"/>
      <c r="AC1131" s="61"/>
      <c r="AD1131" s="62">
        <v>218662</v>
      </c>
      <c r="AE1131" s="61"/>
      <c r="AF1131" s="62">
        <v>459003</v>
      </c>
      <c r="AG1131" s="61"/>
      <c r="AH1131" s="61"/>
      <c r="AI1131" s="62">
        <v>277539</v>
      </c>
      <c r="AJ1131" s="61"/>
      <c r="AK1131" s="61"/>
      <c r="AL1131" s="61"/>
      <c r="AM1131" s="61"/>
      <c r="AN1131" s="61"/>
      <c r="AO1131" s="61"/>
      <c r="AP1131" s="62">
        <v>11576</v>
      </c>
      <c r="AQ1131" s="61"/>
      <c r="AR1131" s="62">
        <v>43627</v>
      </c>
      <c r="AS1131" s="61"/>
      <c r="AT1131" s="61"/>
      <c r="AU1131" s="61"/>
      <c r="AV1131" s="61"/>
      <c r="AW1131" s="61"/>
      <c r="AX1131" s="61"/>
      <c r="AY1131" s="62">
        <v>9136</v>
      </c>
      <c r="AZ1131" s="61"/>
      <c r="BA1131" s="62">
        <v>270977</v>
      </c>
      <c r="BB1131" s="61"/>
      <c r="BC1131" s="61"/>
      <c r="BD1131" s="61"/>
      <c r="BE1131" s="61"/>
      <c r="BF1131" s="61"/>
      <c r="BG1131" s="61"/>
      <c r="BH1131" s="61"/>
      <c r="BI1131" s="61"/>
      <c r="BJ1131" s="61"/>
      <c r="BK1131" s="62">
        <v>2443</v>
      </c>
      <c r="BL1131" s="61"/>
      <c r="BM1131" s="61"/>
      <c r="BN1131" s="61"/>
      <c r="BO1131" s="62">
        <v>-189717</v>
      </c>
    </row>
    <row r="1132" spans="1:67" x14ac:dyDescent="0.2">
      <c r="A1132" s="57" t="s">
        <v>27</v>
      </c>
      <c r="B1132" s="56" t="s">
        <v>27</v>
      </c>
      <c r="C1132" s="56" t="s">
        <v>434</v>
      </c>
      <c r="D1132" s="56">
        <v>1992</v>
      </c>
      <c r="E1132" s="58">
        <v>3410267</v>
      </c>
      <c r="F1132" s="58">
        <v>3220550</v>
      </c>
      <c r="G1132" s="59">
        <v>2954900</v>
      </c>
      <c r="H1132" s="59">
        <v>455367</v>
      </c>
      <c r="I1132" s="60">
        <v>0</v>
      </c>
      <c r="J1132" s="58">
        <v>-189717</v>
      </c>
      <c r="K1132" s="62">
        <v>61267</v>
      </c>
      <c r="L1132" s="61"/>
      <c r="M1132" s="61"/>
      <c r="N1132" s="61"/>
      <c r="O1132" s="61"/>
      <c r="P1132" s="62">
        <v>39350</v>
      </c>
      <c r="Q1132" s="61"/>
      <c r="R1132" s="61"/>
      <c r="S1132" s="61"/>
      <c r="T1132" s="61"/>
      <c r="U1132" s="61"/>
      <c r="V1132" s="61"/>
      <c r="W1132" s="62">
        <v>311317</v>
      </c>
      <c r="X1132" s="61"/>
      <c r="Y1132" s="61"/>
      <c r="Z1132" s="61"/>
      <c r="AA1132" s="62">
        <v>1490280</v>
      </c>
      <c r="AB1132" s="61"/>
      <c r="AC1132" s="61"/>
      <c r="AD1132" s="62">
        <v>239768</v>
      </c>
      <c r="AE1132" s="61"/>
      <c r="AF1132" s="62">
        <v>513720</v>
      </c>
      <c r="AG1132" s="61"/>
      <c r="AH1132" s="61"/>
      <c r="AI1132" s="62">
        <v>299198</v>
      </c>
      <c r="AJ1132" s="61"/>
      <c r="AK1132" s="61"/>
      <c r="AL1132" s="61"/>
      <c r="AM1132" s="61"/>
      <c r="AN1132" s="61"/>
      <c r="AO1132" s="61"/>
      <c r="AP1132" s="62">
        <v>11576</v>
      </c>
      <c r="AQ1132" s="61"/>
      <c r="AR1132" s="62">
        <v>43627</v>
      </c>
      <c r="AS1132" s="61"/>
      <c r="AT1132" s="61"/>
      <c r="AU1132" s="61"/>
      <c r="AV1132" s="61"/>
      <c r="AW1132" s="61"/>
      <c r="AX1132" s="61"/>
      <c r="AY1132" s="62">
        <v>21767</v>
      </c>
      <c r="AZ1132" s="61"/>
      <c r="BA1132" s="62">
        <v>375954</v>
      </c>
      <c r="BB1132" s="61"/>
      <c r="BC1132" s="61"/>
      <c r="BD1132" s="61"/>
      <c r="BE1132" s="61"/>
      <c r="BF1132" s="61"/>
      <c r="BG1132" s="61"/>
      <c r="BH1132" s="61"/>
      <c r="BI1132" s="61"/>
      <c r="BJ1132" s="61"/>
      <c r="BK1132" s="62">
        <v>2443</v>
      </c>
      <c r="BL1132" s="61"/>
      <c r="BM1132" s="61"/>
      <c r="BN1132" s="61"/>
      <c r="BO1132" s="62">
        <v>-189717</v>
      </c>
    </row>
    <row r="1133" spans="1:67" x14ac:dyDescent="0.2">
      <c r="A1133" s="57" t="s">
        <v>27</v>
      </c>
      <c r="B1133" s="56" t="s">
        <v>27</v>
      </c>
      <c r="C1133" s="56" t="s">
        <v>434</v>
      </c>
      <c r="D1133" s="56">
        <v>1993</v>
      </c>
      <c r="E1133" s="58">
        <v>4038081</v>
      </c>
      <c r="F1133" s="58">
        <v>3848364</v>
      </c>
      <c r="G1133" s="59">
        <v>3567555</v>
      </c>
      <c r="H1133" s="59">
        <v>470526</v>
      </c>
      <c r="I1133" s="60">
        <v>0</v>
      </c>
      <c r="J1133" s="58">
        <v>-189717</v>
      </c>
      <c r="K1133" s="62">
        <v>127267</v>
      </c>
      <c r="L1133" s="61"/>
      <c r="M1133" s="61"/>
      <c r="N1133" s="61"/>
      <c r="O1133" s="61"/>
      <c r="P1133" s="62">
        <v>413534</v>
      </c>
      <c r="Q1133" s="61"/>
      <c r="R1133" s="61"/>
      <c r="S1133" s="61"/>
      <c r="T1133" s="61"/>
      <c r="U1133" s="61"/>
      <c r="V1133" s="61"/>
      <c r="W1133" s="62">
        <v>311317</v>
      </c>
      <c r="X1133" s="61"/>
      <c r="Y1133" s="61"/>
      <c r="Z1133" s="61"/>
      <c r="AA1133" s="62">
        <v>1611671</v>
      </c>
      <c r="AB1133" s="61"/>
      <c r="AC1133" s="61"/>
      <c r="AD1133" s="62">
        <v>245487</v>
      </c>
      <c r="AE1133" s="61"/>
      <c r="AF1133" s="62">
        <v>540844</v>
      </c>
      <c r="AG1133" s="61"/>
      <c r="AH1133" s="61"/>
      <c r="AI1133" s="62">
        <v>317435</v>
      </c>
      <c r="AJ1133" s="61"/>
      <c r="AK1133" s="61"/>
      <c r="AL1133" s="61"/>
      <c r="AM1133" s="61"/>
      <c r="AN1133" s="61"/>
      <c r="AO1133" s="61"/>
      <c r="AP1133" s="62">
        <v>13371</v>
      </c>
      <c r="AQ1133" s="61"/>
      <c r="AR1133" s="62">
        <v>47111</v>
      </c>
      <c r="AS1133" s="61"/>
      <c r="AT1133" s="61"/>
      <c r="AU1133" s="61"/>
      <c r="AV1133" s="61"/>
      <c r="AW1133" s="61"/>
      <c r="AX1133" s="61"/>
      <c r="AY1133" s="62">
        <v>23161</v>
      </c>
      <c r="AZ1133" s="61"/>
      <c r="BA1133" s="62">
        <v>383907</v>
      </c>
      <c r="BB1133" s="61"/>
      <c r="BC1133" s="61"/>
      <c r="BD1133" s="61"/>
      <c r="BE1133" s="61"/>
      <c r="BF1133" s="61"/>
      <c r="BG1133" s="61"/>
      <c r="BH1133" s="61"/>
      <c r="BI1133" s="61"/>
      <c r="BJ1133" s="61"/>
      <c r="BK1133" s="62">
        <v>2976</v>
      </c>
      <c r="BL1133" s="61"/>
      <c r="BM1133" s="61"/>
      <c r="BN1133" s="61"/>
      <c r="BO1133" s="62">
        <v>-189717</v>
      </c>
    </row>
    <row r="1134" spans="1:67" x14ac:dyDescent="0.2">
      <c r="A1134" s="57" t="s">
        <v>27</v>
      </c>
      <c r="B1134" s="56" t="s">
        <v>27</v>
      </c>
      <c r="C1134" s="56" t="s">
        <v>434</v>
      </c>
      <c r="D1134" s="56">
        <v>1994</v>
      </c>
      <c r="E1134" s="58">
        <v>4227797</v>
      </c>
      <c r="F1134" s="58">
        <v>3761154</v>
      </c>
      <c r="G1134" s="59">
        <v>3735587</v>
      </c>
      <c r="H1134" s="59">
        <v>492210</v>
      </c>
      <c r="I1134" s="60">
        <v>0</v>
      </c>
      <c r="J1134" s="58">
        <v>-466643</v>
      </c>
      <c r="K1134" s="62">
        <v>90064</v>
      </c>
      <c r="L1134" s="61"/>
      <c r="M1134" s="61"/>
      <c r="N1134" s="61"/>
      <c r="O1134" s="61"/>
      <c r="P1134" s="62">
        <v>393245</v>
      </c>
      <c r="Q1134" s="61"/>
      <c r="R1134" s="61"/>
      <c r="S1134" s="61"/>
      <c r="T1134" s="61"/>
      <c r="U1134" s="61"/>
      <c r="V1134" s="61"/>
      <c r="W1134" s="62">
        <v>311317</v>
      </c>
      <c r="X1134" s="61"/>
      <c r="Y1134" s="61"/>
      <c r="Z1134" s="61"/>
      <c r="AA1134" s="62">
        <v>1763106</v>
      </c>
      <c r="AB1134" s="61"/>
      <c r="AC1134" s="61"/>
      <c r="AD1134" s="62">
        <v>260607</v>
      </c>
      <c r="AE1134" s="61"/>
      <c r="AF1134" s="62">
        <v>587028</v>
      </c>
      <c r="AG1134" s="61"/>
      <c r="AH1134" s="61"/>
      <c r="AI1134" s="62">
        <v>330220</v>
      </c>
      <c r="AJ1134" s="61"/>
      <c r="AK1134" s="61"/>
      <c r="AL1134" s="61"/>
      <c r="AM1134" s="61"/>
      <c r="AN1134" s="61"/>
      <c r="AO1134" s="61"/>
      <c r="AP1134" s="62">
        <v>16616</v>
      </c>
      <c r="AQ1134" s="61"/>
      <c r="AR1134" s="62">
        <v>47111</v>
      </c>
      <c r="AS1134" s="61"/>
      <c r="AT1134" s="61"/>
      <c r="AU1134" s="61"/>
      <c r="AV1134" s="61"/>
      <c r="AW1134" s="61"/>
      <c r="AX1134" s="61"/>
      <c r="AY1134" s="62">
        <v>23487</v>
      </c>
      <c r="AZ1134" s="61"/>
      <c r="BA1134" s="62">
        <v>402020</v>
      </c>
      <c r="BB1134" s="61"/>
      <c r="BC1134" s="61"/>
      <c r="BD1134" s="61"/>
      <c r="BE1134" s="61"/>
      <c r="BF1134" s="61"/>
      <c r="BG1134" s="61"/>
      <c r="BH1134" s="61"/>
      <c r="BI1134" s="61"/>
      <c r="BJ1134" s="61"/>
      <c r="BK1134" s="62">
        <v>2976</v>
      </c>
      <c r="BL1134" s="61"/>
      <c r="BM1134" s="61"/>
      <c r="BN1134" s="61"/>
      <c r="BO1134" s="62">
        <v>-466643</v>
      </c>
    </row>
    <row r="1135" spans="1:67" x14ac:dyDescent="0.2">
      <c r="A1135" s="57" t="s">
        <v>27</v>
      </c>
      <c r="B1135" s="56" t="s">
        <v>27</v>
      </c>
      <c r="C1135" s="56" t="s">
        <v>434</v>
      </c>
      <c r="D1135" s="56">
        <v>1995</v>
      </c>
      <c r="E1135" s="58">
        <v>4648110</v>
      </c>
      <c r="F1135" s="58">
        <v>4176259</v>
      </c>
      <c r="G1135" s="59">
        <v>3971139</v>
      </c>
      <c r="H1135" s="59">
        <v>676971</v>
      </c>
      <c r="I1135" s="60">
        <v>0</v>
      </c>
      <c r="J1135" s="58">
        <v>-471851</v>
      </c>
      <c r="K1135" s="62">
        <v>90064</v>
      </c>
      <c r="L1135" s="61"/>
      <c r="M1135" s="61"/>
      <c r="N1135" s="61"/>
      <c r="O1135" s="61"/>
      <c r="P1135" s="62">
        <v>393245</v>
      </c>
      <c r="Q1135" s="61"/>
      <c r="R1135" s="61"/>
      <c r="S1135" s="61"/>
      <c r="T1135" s="61"/>
      <c r="U1135" s="61"/>
      <c r="V1135" s="61"/>
      <c r="W1135" s="62">
        <v>311317</v>
      </c>
      <c r="X1135" s="61"/>
      <c r="Y1135" s="61"/>
      <c r="Z1135" s="61"/>
      <c r="AA1135" s="62">
        <v>1926236</v>
      </c>
      <c r="AB1135" s="61"/>
      <c r="AC1135" s="61"/>
      <c r="AD1135" s="62">
        <v>265359</v>
      </c>
      <c r="AE1135" s="61"/>
      <c r="AF1135" s="62">
        <v>651613</v>
      </c>
      <c r="AG1135" s="61"/>
      <c r="AH1135" s="61"/>
      <c r="AI1135" s="62">
        <v>333305</v>
      </c>
      <c r="AJ1135" s="61"/>
      <c r="AK1135" s="61"/>
      <c r="AL1135" s="61"/>
      <c r="AM1135" s="61"/>
      <c r="AN1135" s="61"/>
      <c r="AO1135" s="61"/>
      <c r="AP1135" s="62">
        <v>20253</v>
      </c>
      <c r="AQ1135" s="61"/>
      <c r="AR1135" s="62">
        <v>47111</v>
      </c>
      <c r="AS1135" s="61"/>
      <c r="AT1135" s="61"/>
      <c r="AU1135" s="61"/>
      <c r="AV1135" s="61"/>
      <c r="AW1135" s="61"/>
      <c r="AX1135" s="61"/>
      <c r="AY1135" s="62">
        <v>24567</v>
      </c>
      <c r="AZ1135" s="61"/>
      <c r="BA1135" s="62">
        <v>582064</v>
      </c>
      <c r="BB1135" s="61"/>
      <c r="BC1135" s="61"/>
      <c r="BD1135" s="61"/>
      <c r="BE1135" s="61"/>
      <c r="BF1135" s="61"/>
      <c r="BG1135" s="61"/>
      <c r="BH1135" s="61"/>
      <c r="BI1135" s="61"/>
      <c r="BJ1135" s="61"/>
      <c r="BK1135" s="62">
        <v>2976</v>
      </c>
      <c r="BL1135" s="61"/>
      <c r="BM1135" s="61"/>
      <c r="BN1135" s="61"/>
      <c r="BO1135" s="62">
        <v>-471851</v>
      </c>
    </row>
    <row r="1136" spans="1:67" x14ac:dyDescent="0.2">
      <c r="A1136" s="57" t="s">
        <v>27</v>
      </c>
      <c r="B1136" s="56" t="s">
        <v>27</v>
      </c>
      <c r="C1136" s="56" t="s">
        <v>434</v>
      </c>
      <c r="D1136" s="56">
        <v>1996</v>
      </c>
      <c r="E1136" s="58">
        <v>4876097</v>
      </c>
      <c r="F1136" s="58">
        <v>4390650</v>
      </c>
      <c r="G1136" s="59">
        <v>4208872</v>
      </c>
      <c r="H1136" s="59">
        <v>667225</v>
      </c>
      <c r="I1136" s="60">
        <v>0</v>
      </c>
      <c r="J1136" s="58">
        <v>-485447</v>
      </c>
      <c r="K1136" s="62">
        <v>90064</v>
      </c>
      <c r="L1136" s="61"/>
      <c r="M1136" s="61"/>
      <c r="N1136" s="61"/>
      <c r="O1136" s="61"/>
      <c r="P1136" s="62">
        <v>393245</v>
      </c>
      <c r="Q1136" s="61"/>
      <c r="R1136" s="61"/>
      <c r="S1136" s="61"/>
      <c r="T1136" s="61"/>
      <c r="U1136" s="61"/>
      <c r="V1136" s="61"/>
      <c r="W1136" s="62">
        <v>311317</v>
      </c>
      <c r="X1136" s="61"/>
      <c r="Y1136" s="61"/>
      <c r="Z1136" s="61"/>
      <c r="AA1136" s="62">
        <v>2116259</v>
      </c>
      <c r="AB1136" s="61"/>
      <c r="AC1136" s="61"/>
      <c r="AD1136" s="62">
        <v>269784</v>
      </c>
      <c r="AE1136" s="61"/>
      <c r="AF1136" s="62">
        <v>694756</v>
      </c>
      <c r="AG1136" s="61"/>
      <c r="AH1136" s="61"/>
      <c r="AI1136" s="62">
        <v>333447</v>
      </c>
      <c r="AJ1136" s="61"/>
      <c r="AK1136" s="61"/>
      <c r="AL1136" s="61"/>
      <c r="AM1136" s="61"/>
      <c r="AN1136" s="61"/>
      <c r="AO1136" s="61"/>
      <c r="AP1136" s="62">
        <v>26330</v>
      </c>
      <c r="AQ1136" s="61"/>
      <c r="AR1136" s="62">
        <v>47111</v>
      </c>
      <c r="AS1136" s="61"/>
      <c r="AT1136" s="61"/>
      <c r="AU1136" s="61"/>
      <c r="AV1136" s="61"/>
      <c r="AW1136" s="61"/>
      <c r="AX1136" s="61"/>
      <c r="AY1136" s="62">
        <v>26532</v>
      </c>
      <c r="AZ1136" s="61"/>
      <c r="BA1136" s="62">
        <v>564276</v>
      </c>
      <c r="BB1136" s="61"/>
      <c r="BC1136" s="61"/>
      <c r="BD1136" s="61"/>
      <c r="BE1136" s="61"/>
      <c r="BF1136" s="61"/>
      <c r="BG1136" s="61"/>
      <c r="BH1136" s="61"/>
      <c r="BI1136" s="61"/>
      <c r="BJ1136" s="61"/>
      <c r="BK1136" s="62">
        <v>2976</v>
      </c>
      <c r="BL1136" s="61"/>
      <c r="BM1136" s="61"/>
      <c r="BN1136" s="61"/>
      <c r="BO1136" s="62">
        <v>-485447</v>
      </c>
    </row>
    <row r="1137" spans="1:67" x14ac:dyDescent="0.2">
      <c r="A1137" s="57" t="s">
        <v>27</v>
      </c>
      <c r="B1137" s="56" t="s">
        <v>27</v>
      </c>
      <c r="C1137" s="56" t="s">
        <v>434</v>
      </c>
      <c r="D1137" s="56">
        <v>1997</v>
      </c>
      <c r="E1137" s="58">
        <v>5220000</v>
      </c>
      <c r="F1137" s="58">
        <v>4712456</v>
      </c>
      <c r="G1137" s="59">
        <v>4525391</v>
      </c>
      <c r="H1137" s="59">
        <v>694609</v>
      </c>
      <c r="I1137" s="60">
        <v>0</v>
      </c>
      <c r="J1137" s="58">
        <v>-507544</v>
      </c>
      <c r="K1137" s="62">
        <v>90064</v>
      </c>
      <c r="L1137" s="61"/>
      <c r="M1137" s="61"/>
      <c r="N1137" s="61"/>
      <c r="O1137" s="61"/>
      <c r="P1137" s="62">
        <v>401085</v>
      </c>
      <c r="Q1137" s="61"/>
      <c r="R1137" s="61"/>
      <c r="S1137" s="61"/>
      <c r="T1137" s="61"/>
      <c r="U1137" s="61"/>
      <c r="V1137" s="61"/>
      <c r="W1137" s="62">
        <v>325551</v>
      </c>
      <c r="X1137" s="61"/>
      <c r="Y1137" s="61"/>
      <c r="Z1137" s="61"/>
      <c r="AA1137" s="62">
        <v>2344607</v>
      </c>
      <c r="AB1137" s="61"/>
      <c r="AC1137" s="61"/>
      <c r="AD1137" s="62">
        <v>277115</v>
      </c>
      <c r="AE1137" s="61"/>
      <c r="AF1137" s="62">
        <v>735917</v>
      </c>
      <c r="AG1137" s="61"/>
      <c r="AH1137" s="61"/>
      <c r="AI1137" s="62">
        <v>351052</v>
      </c>
      <c r="AJ1137" s="61"/>
      <c r="AK1137" s="61"/>
      <c r="AL1137" s="61"/>
      <c r="AM1137" s="61"/>
      <c r="AN1137" s="61"/>
      <c r="AO1137" s="61"/>
      <c r="AP1137" s="62">
        <v>28479</v>
      </c>
      <c r="AQ1137" s="61"/>
      <c r="AR1137" s="62">
        <v>47111</v>
      </c>
      <c r="AS1137" s="61"/>
      <c r="AT1137" s="61"/>
      <c r="AU1137" s="61"/>
      <c r="AV1137" s="61"/>
      <c r="AW1137" s="61"/>
      <c r="AX1137" s="61"/>
      <c r="AY1137" s="62">
        <v>33329</v>
      </c>
      <c r="AZ1137" s="61"/>
      <c r="BA1137" s="62">
        <v>582714</v>
      </c>
      <c r="BB1137" s="61"/>
      <c r="BC1137" s="61"/>
      <c r="BD1137" s="61"/>
      <c r="BE1137" s="61"/>
      <c r="BF1137" s="61"/>
      <c r="BG1137" s="61"/>
      <c r="BH1137" s="61"/>
      <c r="BI1137" s="61"/>
      <c r="BJ1137" s="61"/>
      <c r="BK1137" s="62">
        <v>2976</v>
      </c>
      <c r="BL1137" s="61"/>
      <c r="BM1137" s="61"/>
      <c r="BN1137" s="61"/>
      <c r="BO1137" s="62">
        <v>-507544</v>
      </c>
    </row>
    <row r="1138" spans="1:67" x14ac:dyDescent="0.2">
      <c r="A1138" s="57" t="s">
        <v>27</v>
      </c>
      <c r="B1138" s="56" t="s">
        <v>27</v>
      </c>
      <c r="C1138" s="56" t="s">
        <v>434</v>
      </c>
      <c r="D1138" s="56">
        <v>1998</v>
      </c>
      <c r="E1138" s="58">
        <v>5611398</v>
      </c>
      <c r="F1138" s="58">
        <v>5103854</v>
      </c>
      <c r="G1138" s="59">
        <v>4831935</v>
      </c>
      <c r="H1138" s="59">
        <v>779463</v>
      </c>
      <c r="I1138" s="60">
        <v>0</v>
      </c>
      <c r="J1138" s="58">
        <v>-507544</v>
      </c>
      <c r="K1138" s="62">
        <v>90064</v>
      </c>
      <c r="L1138" s="61"/>
      <c r="M1138" s="61"/>
      <c r="N1138" s="61"/>
      <c r="O1138" s="61"/>
      <c r="P1138" s="62">
        <v>411695</v>
      </c>
      <c r="Q1138" s="61"/>
      <c r="R1138" s="61"/>
      <c r="S1138" s="61"/>
      <c r="T1138" s="61"/>
      <c r="U1138" s="61"/>
      <c r="V1138" s="61"/>
      <c r="W1138" s="62">
        <v>398542</v>
      </c>
      <c r="X1138" s="61"/>
      <c r="Y1138" s="61"/>
      <c r="Z1138" s="61"/>
      <c r="AA1138" s="62">
        <v>2518770</v>
      </c>
      <c r="AB1138" s="61"/>
      <c r="AC1138" s="61"/>
      <c r="AD1138" s="62">
        <v>280328</v>
      </c>
      <c r="AE1138" s="61"/>
      <c r="AF1138" s="62">
        <v>768226</v>
      </c>
      <c r="AG1138" s="61"/>
      <c r="AH1138" s="61"/>
      <c r="AI1138" s="62">
        <v>364310</v>
      </c>
      <c r="AJ1138" s="61"/>
      <c r="AK1138" s="61"/>
      <c r="AL1138" s="61"/>
      <c r="AM1138" s="61"/>
      <c r="AN1138" s="61"/>
      <c r="AO1138" s="61"/>
      <c r="AP1138" s="62">
        <v>39819</v>
      </c>
      <c r="AQ1138" s="61"/>
      <c r="AR1138" s="62">
        <v>47111</v>
      </c>
      <c r="AS1138" s="61"/>
      <c r="AT1138" s="61"/>
      <c r="AU1138" s="61"/>
      <c r="AV1138" s="61"/>
      <c r="AW1138" s="61"/>
      <c r="AX1138" s="61"/>
      <c r="AY1138" s="62">
        <v>35982</v>
      </c>
      <c r="AZ1138" s="61"/>
      <c r="BA1138" s="62">
        <v>653575</v>
      </c>
      <c r="BB1138" s="61"/>
      <c r="BC1138" s="61"/>
      <c r="BD1138" s="61"/>
      <c r="BE1138" s="61"/>
      <c r="BF1138" s="61"/>
      <c r="BG1138" s="61"/>
      <c r="BH1138" s="61"/>
      <c r="BI1138" s="61"/>
      <c r="BJ1138" s="61"/>
      <c r="BK1138" s="62">
        <v>2976</v>
      </c>
      <c r="BL1138" s="61"/>
      <c r="BM1138" s="61"/>
      <c r="BN1138" s="61"/>
      <c r="BO1138" s="62">
        <v>-507544</v>
      </c>
    </row>
    <row r="1139" spans="1:67" x14ac:dyDescent="0.2">
      <c r="A1139" s="57" t="s">
        <v>27</v>
      </c>
      <c r="B1139" s="56" t="s">
        <v>27</v>
      </c>
      <c r="C1139" s="56" t="s">
        <v>435</v>
      </c>
      <c r="D1139" s="56">
        <v>1989</v>
      </c>
      <c r="E1139" s="58">
        <v>4030206</v>
      </c>
      <c r="F1139" s="58">
        <v>3628427</v>
      </c>
      <c r="G1139" s="59">
        <v>3607311</v>
      </c>
      <c r="H1139" s="59">
        <v>422895</v>
      </c>
      <c r="I1139" s="60">
        <v>0</v>
      </c>
      <c r="J1139" s="58">
        <v>-401779</v>
      </c>
      <c r="K1139" s="62">
        <v>12733</v>
      </c>
      <c r="L1139" s="61"/>
      <c r="M1139" s="61"/>
      <c r="N1139" s="61"/>
      <c r="O1139" s="61"/>
      <c r="P1139" s="62">
        <v>124831</v>
      </c>
      <c r="Q1139" s="62">
        <v>11196</v>
      </c>
      <c r="R1139" s="61"/>
      <c r="S1139" s="61"/>
      <c r="T1139" s="61"/>
      <c r="U1139" s="61"/>
      <c r="V1139" s="61"/>
      <c r="W1139" s="62">
        <v>170018</v>
      </c>
      <c r="X1139" s="61"/>
      <c r="Y1139" s="61"/>
      <c r="Z1139" s="61"/>
      <c r="AA1139" s="62">
        <v>1786906</v>
      </c>
      <c r="AB1139" s="61"/>
      <c r="AC1139" s="61"/>
      <c r="AD1139" s="62">
        <v>631455</v>
      </c>
      <c r="AE1139" s="61"/>
      <c r="AF1139" s="62">
        <v>631062</v>
      </c>
      <c r="AG1139" s="61"/>
      <c r="AH1139" s="61"/>
      <c r="AI1139" s="62">
        <v>239110</v>
      </c>
      <c r="AJ1139" s="61"/>
      <c r="AK1139" s="61"/>
      <c r="AL1139" s="61"/>
      <c r="AM1139" s="61"/>
      <c r="AN1139" s="61"/>
      <c r="AO1139" s="61"/>
      <c r="AP1139" s="62">
        <v>14358</v>
      </c>
      <c r="AQ1139" s="61"/>
      <c r="AR1139" s="62">
        <v>48596</v>
      </c>
      <c r="AS1139" s="61"/>
      <c r="AT1139" s="61"/>
      <c r="AU1139" s="61"/>
      <c r="AV1139" s="62">
        <v>3306</v>
      </c>
      <c r="AW1139" s="61"/>
      <c r="AX1139" s="61"/>
      <c r="AY1139" s="62">
        <v>33063</v>
      </c>
      <c r="AZ1139" s="61"/>
      <c r="BA1139" s="62">
        <v>315134</v>
      </c>
      <c r="BB1139" s="61"/>
      <c r="BC1139" s="61"/>
      <c r="BD1139" s="61"/>
      <c r="BE1139" s="61"/>
      <c r="BF1139" s="61"/>
      <c r="BG1139" s="61"/>
      <c r="BH1139" s="61"/>
      <c r="BI1139" s="61"/>
      <c r="BJ1139" s="61"/>
      <c r="BK1139" s="62">
        <v>8438</v>
      </c>
      <c r="BL1139" s="61"/>
      <c r="BM1139" s="61"/>
      <c r="BN1139" s="61"/>
      <c r="BO1139" s="62">
        <v>-401779</v>
      </c>
    </row>
    <row r="1140" spans="1:67" x14ac:dyDescent="0.2">
      <c r="A1140" s="57" t="s">
        <v>27</v>
      </c>
      <c r="B1140" s="56" t="s">
        <v>27</v>
      </c>
      <c r="C1140" s="56" t="s">
        <v>435</v>
      </c>
      <c r="D1140" s="56">
        <v>1990</v>
      </c>
      <c r="E1140" s="58">
        <v>4596223</v>
      </c>
      <c r="F1140" s="58">
        <v>4194444</v>
      </c>
      <c r="G1140" s="59">
        <v>4122827</v>
      </c>
      <c r="H1140" s="59">
        <v>473396</v>
      </c>
      <c r="I1140" s="60">
        <v>0</v>
      </c>
      <c r="J1140" s="58">
        <v>-401779</v>
      </c>
      <c r="K1140" s="62">
        <v>12933</v>
      </c>
      <c r="L1140" s="61"/>
      <c r="M1140" s="61"/>
      <c r="N1140" s="61"/>
      <c r="O1140" s="61"/>
      <c r="P1140" s="62">
        <v>128564</v>
      </c>
      <c r="Q1140" s="62">
        <v>11196</v>
      </c>
      <c r="R1140" s="61"/>
      <c r="S1140" s="61"/>
      <c r="T1140" s="61"/>
      <c r="U1140" s="61"/>
      <c r="V1140" s="61"/>
      <c r="W1140" s="62">
        <v>199969</v>
      </c>
      <c r="X1140" s="61"/>
      <c r="Y1140" s="61"/>
      <c r="Z1140" s="61"/>
      <c r="AA1140" s="62">
        <v>2134857</v>
      </c>
      <c r="AB1140" s="61"/>
      <c r="AC1140" s="61"/>
      <c r="AD1140" s="62">
        <v>679847</v>
      </c>
      <c r="AE1140" s="61"/>
      <c r="AF1140" s="62">
        <v>691814</v>
      </c>
      <c r="AG1140" s="61"/>
      <c r="AH1140" s="61"/>
      <c r="AI1140" s="62">
        <v>263647</v>
      </c>
      <c r="AJ1140" s="61"/>
      <c r="AK1140" s="61"/>
      <c r="AL1140" s="61"/>
      <c r="AM1140" s="61"/>
      <c r="AN1140" s="61"/>
      <c r="AO1140" s="61"/>
      <c r="AP1140" s="62">
        <v>15356</v>
      </c>
      <c r="AQ1140" s="61"/>
      <c r="AR1140" s="62">
        <v>69706</v>
      </c>
      <c r="AS1140" s="61"/>
      <c r="AT1140" s="61"/>
      <c r="AU1140" s="61"/>
      <c r="AV1140" s="62">
        <v>3306</v>
      </c>
      <c r="AW1140" s="61"/>
      <c r="AX1140" s="61"/>
      <c r="AY1140" s="62">
        <v>45503</v>
      </c>
      <c r="AZ1140" s="61"/>
      <c r="BA1140" s="62">
        <v>331087</v>
      </c>
      <c r="BB1140" s="61"/>
      <c r="BC1140" s="61"/>
      <c r="BD1140" s="61"/>
      <c r="BE1140" s="61"/>
      <c r="BF1140" s="61"/>
      <c r="BG1140" s="61"/>
      <c r="BH1140" s="61"/>
      <c r="BI1140" s="61"/>
      <c r="BJ1140" s="61"/>
      <c r="BK1140" s="62">
        <v>8438</v>
      </c>
      <c r="BL1140" s="61"/>
      <c r="BM1140" s="61"/>
      <c r="BN1140" s="61"/>
      <c r="BO1140" s="62">
        <v>-401779</v>
      </c>
    </row>
    <row r="1141" spans="1:67" x14ac:dyDescent="0.2">
      <c r="A1141" s="57" t="s">
        <v>27</v>
      </c>
      <c r="B1141" s="56" t="s">
        <v>27</v>
      </c>
      <c r="C1141" s="56" t="s">
        <v>435</v>
      </c>
      <c r="D1141" s="56">
        <v>1991</v>
      </c>
      <c r="E1141" s="58">
        <v>4851794</v>
      </c>
      <c r="F1141" s="58">
        <v>4450015</v>
      </c>
      <c r="G1141" s="59">
        <v>4368793</v>
      </c>
      <c r="H1141" s="59">
        <v>483001</v>
      </c>
      <c r="I1141" s="60">
        <v>0</v>
      </c>
      <c r="J1141" s="58">
        <v>-401779</v>
      </c>
      <c r="K1141" s="62">
        <v>50242</v>
      </c>
      <c r="L1141" s="61"/>
      <c r="M1141" s="61"/>
      <c r="N1141" s="61"/>
      <c r="O1141" s="61"/>
      <c r="P1141" s="62">
        <v>125476</v>
      </c>
      <c r="Q1141" s="62">
        <v>14283</v>
      </c>
      <c r="R1141" s="61"/>
      <c r="S1141" s="61"/>
      <c r="T1141" s="61"/>
      <c r="U1141" s="61"/>
      <c r="V1141" s="61"/>
      <c r="W1141" s="62">
        <v>199969</v>
      </c>
      <c r="X1141" s="61"/>
      <c r="Y1141" s="61"/>
      <c r="Z1141" s="61"/>
      <c r="AA1141" s="62">
        <v>2283418</v>
      </c>
      <c r="AB1141" s="61"/>
      <c r="AC1141" s="61"/>
      <c r="AD1141" s="62">
        <v>676924</v>
      </c>
      <c r="AE1141" s="61"/>
      <c r="AF1141" s="62">
        <v>730319</v>
      </c>
      <c r="AG1141" s="61"/>
      <c r="AH1141" s="61"/>
      <c r="AI1141" s="62">
        <v>288162</v>
      </c>
      <c r="AJ1141" s="61"/>
      <c r="AK1141" s="61"/>
      <c r="AL1141" s="61"/>
      <c r="AM1141" s="61"/>
      <c r="AN1141" s="61"/>
      <c r="AO1141" s="61"/>
      <c r="AP1141" s="62">
        <v>18239</v>
      </c>
      <c r="AQ1141" s="61"/>
      <c r="AR1141" s="62">
        <v>72946</v>
      </c>
      <c r="AS1141" s="61"/>
      <c r="AT1141" s="61"/>
      <c r="AU1141" s="61"/>
      <c r="AV1141" s="62">
        <v>3306</v>
      </c>
      <c r="AW1141" s="61"/>
      <c r="AX1141" s="61"/>
      <c r="AY1141" s="62">
        <v>60544</v>
      </c>
      <c r="AZ1141" s="61"/>
      <c r="BA1141" s="62">
        <v>319528</v>
      </c>
      <c r="BB1141" s="61"/>
      <c r="BC1141" s="61"/>
      <c r="BD1141" s="61"/>
      <c r="BE1141" s="61"/>
      <c r="BF1141" s="61"/>
      <c r="BG1141" s="61"/>
      <c r="BH1141" s="61"/>
      <c r="BI1141" s="61"/>
      <c r="BJ1141" s="61"/>
      <c r="BK1141" s="62">
        <v>8438</v>
      </c>
      <c r="BL1141" s="61"/>
      <c r="BM1141" s="61"/>
      <c r="BN1141" s="61"/>
      <c r="BO1141" s="62">
        <v>-401779</v>
      </c>
    </row>
    <row r="1142" spans="1:67" x14ac:dyDescent="0.2">
      <c r="A1142" s="57" t="s">
        <v>27</v>
      </c>
      <c r="B1142" s="56" t="s">
        <v>27</v>
      </c>
      <c r="C1142" s="56" t="s">
        <v>435</v>
      </c>
      <c r="D1142" s="56">
        <v>1992</v>
      </c>
      <c r="E1142" s="58">
        <v>5164573</v>
      </c>
      <c r="F1142" s="58">
        <v>4762794</v>
      </c>
      <c r="G1142" s="59">
        <v>4539441</v>
      </c>
      <c r="H1142" s="59">
        <v>625132</v>
      </c>
      <c r="I1142" s="60">
        <v>0</v>
      </c>
      <c r="J1142" s="58">
        <v>-401779</v>
      </c>
      <c r="K1142" s="62">
        <v>50673</v>
      </c>
      <c r="L1142" s="61"/>
      <c r="M1142" s="61"/>
      <c r="N1142" s="61"/>
      <c r="O1142" s="61"/>
      <c r="P1142" s="62">
        <v>125476</v>
      </c>
      <c r="Q1142" s="62">
        <v>30515</v>
      </c>
      <c r="R1142" s="61"/>
      <c r="S1142" s="61"/>
      <c r="T1142" s="61"/>
      <c r="U1142" s="61"/>
      <c r="V1142" s="61"/>
      <c r="W1142" s="62">
        <v>225742</v>
      </c>
      <c r="X1142" s="61"/>
      <c r="Y1142" s="61"/>
      <c r="Z1142" s="61"/>
      <c r="AA1142" s="62">
        <v>2293584</v>
      </c>
      <c r="AB1142" s="61"/>
      <c r="AC1142" s="61"/>
      <c r="AD1142" s="62">
        <v>691553</v>
      </c>
      <c r="AE1142" s="61"/>
      <c r="AF1142" s="62">
        <v>798587</v>
      </c>
      <c r="AG1142" s="61"/>
      <c r="AH1142" s="61"/>
      <c r="AI1142" s="62">
        <v>323311</v>
      </c>
      <c r="AJ1142" s="61"/>
      <c r="AK1142" s="61"/>
      <c r="AL1142" s="61"/>
      <c r="AM1142" s="61"/>
      <c r="AN1142" s="61"/>
      <c r="AO1142" s="61"/>
      <c r="AP1142" s="62">
        <v>18239</v>
      </c>
      <c r="AQ1142" s="61"/>
      <c r="AR1142" s="62">
        <v>77097</v>
      </c>
      <c r="AS1142" s="61"/>
      <c r="AT1142" s="61"/>
      <c r="AU1142" s="61"/>
      <c r="AV1142" s="62">
        <v>3306</v>
      </c>
      <c r="AW1142" s="61"/>
      <c r="AX1142" s="61"/>
      <c r="AY1142" s="62">
        <v>68342</v>
      </c>
      <c r="AZ1142" s="61"/>
      <c r="BA1142" s="62">
        <v>449710</v>
      </c>
      <c r="BB1142" s="61"/>
      <c r="BC1142" s="61"/>
      <c r="BD1142" s="61"/>
      <c r="BE1142" s="61"/>
      <c r="BF1142" s="61"/>
      <c r="BG1142" s="61"/>
      <c r="BH1142" s="61"/>
      <c r="BI1142" s="61"/>
      <c r="BJ1142" s="61"/>
      <c r="BK1142" s="62">
        <v>8438</v>
      </c>
      <c r="BL1142" s="61"/>
      <c r="BM1142" s="61"/>
      <c r="BN1142" s="61"/>
      <c r="BO1142" s="62">
        <v>-401779</v>
      </c>
    </row>
    <row r="1143" spans="1:67" x14ac:dyDescent="0.2">
      <c r="A1143" s="57" t="s">
        <v>27</v>
      </c>
      <c r="B1143" s="56" t="s">
        <v>27</v>
      </c>
      <c r="C1143" s="56" t="s">
        <v>435</v>
      </c>
      <c r="D1143" s="56">
        <v>1993</v>
      </c>
      <c r="E1143" s="58">
        <v>5842885</v>
      </c>
      <c r="F1143" s="58">
        <v>5441106</v>
      </c>
      <c r="G1143" s="59">
        <v>5174059</v>
      </c>
      <c r="H1143" s="59">
        <v>668826</v>
      </c>
      <c r="I1143" s="60">
        <v>0</v>
      </c>
      <c r="J1143" s="58">
        <v>-401779</v>
      </c>
      <c r="K1143" s="62">
        <v>50673</v>
      </c>
      <c r="L1143" s="61"/>
      <c r="M1143" s="61"/>
      <c r="N1143" s="61"/>
      <c r="O1143" s="61"/>
      <c r="P1143" s="62">
        <v>317156</v>
      </c>
      <c r="Q1143" s="62">
        <v>30515</v>
      </c>
      <c r="R1143" s="61"/>
      <c r="S1143" s="61"/>
      <c r="T1143" s="61"/>
      <c r="U1143" s="61"/>
      <c r="V1143" s="61"/>
      <c r="W1143" s="62">
        <v>225742</v>
      </c>
      <c r="X1143" s="61"/>
      <c r="Y1143" s="61"/>
      <c r="Z1143" s="61"/>
      <c r="AA1143" s="62">
        <v>2539042</v>
      </c>
      <c r="AB1143" s="61"/>
      <c r="AC1143" s="61"/>
      <c r="AD1143" s="62">
        <v>757196</v>
      </c>
      <c r="AE1143" s="61"/>
      <c r="AF1143" s="62">
        <v>890420</v>
      </c>
      <c r="AG1143" s="61"/>
      <c r="AH1143" s="61"/>
      <c r="AI1143" s="62">
        <v>363315</v>
      </c>
      <c r="AJ1143" s="61"/>
      <c r="AK1143" s="61"/>
      <c r="AL1143" s="61"/>
      <c r="AM1143" s="61"/>
      <c r="AN1143" s="61"/>
      <c r="AO1143" s="61"/>
      <c r="AP1143" s="62">
        <v>19859</v>
      </c>
      <c r="AQ1143" s="61"/>
      <c r="AR1143" s="62">
        <v>87936</v>
      </c>
      <c r="AS1143" s="61"/>
      <c r="AT1143" s="61"/>
      <c r="AU1143" s="61"/>
      <c r="AV1143" s="62">
        <v>3306</v>
      </c>
      <c r="AW1143" s="61"/>
      <c r="AX1143" s="61"/>
      <c r="AY1143" s="62">
        <v>90195</v>
      </c>
      <c r="AZ1143" s="61"/>
      <c r="BA1143" s="62">
        <v>459092</v>
      </c>
      <c r="BB1143" s="61"/>
      <c r="BC1143" s="61"/>
      <c r="BD1143" s="61"/>
      <c r="BE1143" s="61"/>
      <c r="BF1143" s="61"/>
      <c r="BG1143" s="61"/>
      <c r="BH1143" s="61"/>
      <c r="BI1143" s="61"/>
      <c r="BJ1143" s="61"/>
      <c r="BK1143" s="62">
        <v>8438</v>
      </c>
      <c r="BL1143" s="61"/>
      <c r="BM1143" s="61"/>
      <c r="BN1143" s="61"/>
      <c r="BO1143" s="62">
        <v>-401779</v>
      </c>
    </row>
    <row r="1144" spans="1:67" x14ac:dyDescent="0.2">
      <c r="A1144" s="57" t="s">
        <v>27</v>
      </c>
      <c r="B1144" s="56" t="s">
        <v>27</v>
      </c>
      <c r="C1144" s="56" t="s">
        <v>435</v>
      </c>
      <c r="D1144" s="56">
        <v>1994</v>
      </c>
      <c r="E1144" s="58">
        <v>6428721</v>
      </c>
      <c r="F1144" s="58">
        <v>5259651</v>
      </c>
      <c r="G1144" s="59">
        <v>5711857</v>
      </c>
      <c r="H1144" s="59">
        <v>716864</v>
      </c>
      <c r="I1144" s="60">
        <v>0</v>
      </c>
      <c r="J1144" s="58">
        <v>-1169070</v>
      </c>
      <c r="K1144" s="62">
        <v>50673</v>
      </c>
      <c r="L1144" s="61"/>
      <c r="M1144" s="61"/>
      <c r="N1144" s="61"/>
      <c r="O1144" s="61"/>
      <c r="P1144" s="62">
        <v>355998</v>
      </c>
      <c r="Q1144" s="62">
        <v>44721</v>
      </c>
      <c r="R1144" s="61"/>
      <c r="S1144" s="61"/>
      <c r="T1144" s="61"/>
      <c r="U1144" s="61"/>
      <c r="V1144" s="61"/>
      <c r="W1144" s="62">
        <v>225742</v>
      </c>
      <c r="X1144" s="61"/>
      <c r="Y1144" s="61"/>
      <c r="Z1144" s="61"/>
      <c r="AA1144" s="62">
        <v>2810746</v>
      </c>
      <c r="AB1144" s="61"/>
      <c r="AC1144" s="61"/>
      <c r="AD1144" s="62">
        <v>871513</v>
      </c>
      <c r="AE1144" s="61"/>
      <c r="AF1144" s="62">
        <v>964137</v>
      </c>
      <c r="AG1144" s="61"/>
      <c r="AH1144" s="61"/>
      <c r="AI1144" s="62">
        <v>388327</v>
      </c>
      <c r="AJ1144" s="61"/>
      <c r="AK1144" s="61"/>
      <c r="AL1144" s="61"/>
      <c r="AM1144" s="61"/>
      <c r="AN1144" s="61"/>
      <c r="AO1144" s="61"/>
      <c r="AP1144" s="62">
        <v>20846</v>
      </c>
      <c r="AQ1144" s="61"/>
      <c r="AR1144" s="62">
        <v>91311</v>
      </c>
      <c r="AS1144" s="61"/>
      <c r="AT1144" s="61"/>
      <c r="AU1144" s="61"/>
      <c r="AV1144" s="62">
        <v>13451</v>
      </c>
      <c r="AW1144" s="61"/>
      <c r="AX1144" s="61"/>
      <c r="AY1144" s="62">
        <v>105254</v>
      </c>
      <c r="AZ1144" s="61"/>
      <c r="BA1144" s="62">
        <v>478087</v>
      </c>
      <c r="BB1144" s="61"/>
      <c r="BC1144" s="61"/>
      <c r="BD1144" s="61"/>
      <c r="BE1144" s="61"/>
      <c r="BF1144" s="61"/>
      <c r="BG1144" s="61"/>
      <c r="BH1144" s="61"/>
      <c r="BI1144" s="61"/>
      <c r="BJ1144" s="61"/>
      <c r="BK1144" s="62">
        <v>7915</v>
      </c>
      <c r="BL1144" s="61"/>
      <c r="BM1144" s="61"/>
      <c r="BN1144" s="61"/>
      <c r="BO1144" s="62">
        <v>-1169070</v>
      </c>
    </row>
    <row r="1145" spans="1:67" x14ac:dyDescent="0.2">
      <c r="A1145" s="57" t="s">
        <v>27</v>
      </c>
      <c r="B1145" s="56" t="s">
        <v>27</v>
      </c>
      <c r="C1145" s="56" t="s">
        <v>435</v>
      </c>
      <c r="D1145" s="56">
        <v>1995</v>
      </c>
      <c r="E1145" s="58">
        <v>6905414</v>
      </c>
      <c r="F1145" s="58">
        <v>5696400</v>
      </c>
      <c r="G1145" s="59">
        <v>6172215</v>
      </c>
      <c r="H1145" s="59">
        <v>733199</v>
      </c>
      <c r="I1145" s="60">
        <v>0</v>
      </c>
      <c r="J1145" s="58">
        <v>-1209014</v>
      </c>
      <c r="K1145" s="62">
        <v>50673</v>
      </c>
      <c r="L1145" s="61"/>
      <c r="M1145" s="61"/>
      <c r="N1145" s="61"/>
      <c r="O1145" s="61"/>
      <c r="P1145" s="62">
        <v>367804</v>
      </c>
      <c r="Q1145" s="62">
        <v>44721</v>
      </c>
      <c r="R1145" s="61"/>
      <c r="S1145" s="61"/>
      <c r="T1145" s="61"/>
      <c r="U1145" s="61"/>
      <c r="V1145" s="61"/>
      <c r="W1145" s="62">
        <v>225742</v>
      </c>
      <c r="X1145" s="61"/>
      <c r="Y1145" s="61"/>
      <c r="Z1145" s="61"/>
      <c r="AA1145" s="62">
        <v>3181833</v>
      </c>
      <c r="AB1145" s="61"/>
      <c r="AC1145" s="61"/>
      <c r="AD1145" s="62">
        <v>900190</v>
      </c>
      <c r="AE1145" s="61"/>
      <c r="AF1145" s="62">
        <v>993994</v>
      </c>
      <c r="AG1145" s="61"/>
      <c r="AH1145" s="61"/>
      <c r="AI1145" s="62">
        <v>407258</v>
      </c>
      <c r="AJ1145" s="61"/>
      <c r="AK1145" s="61"/>
      <c r="AL1145" s="61"/>
      <c r="AM1145" s="61"/>
      <c r="AN1145" s="61"/>
      <c r="AO1145" s="61"/>
      <c r="AP1145" s="62">
        <v>22352</v>
      </c>
      <c r="AQ1145" s="61"/>
      <c r="AR1145" s="62">
        <v>92855</v>
      </c>
      <c r="AS1145" s="61"/>
      <c r="AT1145" s="61"/>
      <c r="AU1145" s="61"/>
      <c r="AV1145" s="62">
        <v>13451</v>
      </c>
      <c r="AW1145" s="61"/>
      <c r="AX1145" s="61"/>
      <c r="AY1145" s="62">
        <v>118539</v>
      </c>
      <c r="AZ1145" s="61"/>
      <c r="BA1145" s="62">
        <v>478087</v>
      </c>
      <c r="BB1145" s="61"/>
      <c r="BC1145" s="61"/>
      <c r="BD1145" s="61"/>
      <c r="BE1145" s="61"/>
      <c r="BF1145" s="61"/>
      <c r="BG1145" s="61"/>
      <c r="BH1145" s="61"/>
      <c r="BI1145" s="61"/>
      <c r="BJ1145" s="61"/>
      <c r="BK1145" s="62">
        <v>7915</v>
      </c>
      <c r="BL1145" s="61"/>
      <c r="BM1145" s="61"/>
      <c r="BN1145" s="61"/>
      <c r="BO1145" s="62">
        <v>-1209014</v>
      </c>
    </row>
    <row r="1146" spans="1:67" x14ac:dyDescent="0.2">
      <c r="A1146" s="57" t="s">
        <v>27</v>
      </c>
      <c r="B1146" s="56" t="s">
        <v>27</v>
      </c>
      <c r="C1146" s="56" t="s">
        <v>435</v>
      </c>
      <c r="D1146" s="56">
        <v>1996</v>
      </c>
      <c r="E1146" s="58">
        <v>7245311</v>
      </c>
      <c r="F1146" s="58">
        <v>6027167</v>
      </c>
      <c r="G1146" s="59">
        <v>6488506</v>
      </c>
      <c r="H1146" s="59">
        <v>756805</v>
      </c>
      <c r="I1146" s="60">
        <v>0</v>
      </c>
      <c r="J1146" s="58">
        <v>-1218144</v>
      </c>
      <c r="K1146" s="62">
        <v>51406</v>
      </c>
      <c r="L1146" s="61"/>
      <c r="M1146" s="61"/>
      <c r="N1146" s="61"/>
      <c r="O1146" s="61"/>
      <c r="P1146" s="62">
        <v>373918</v>
      </c>
      <c r="Q1146" s="62">
        <v>44721</v>
      </c>
      <c r="R1146" s="61"/>
      <c r="S1146" s="61"/>
      <c r="T1146" s="61"/>
      <c r="U1146" s="61"/>
      <c r="V1146" s="61"/>
      <c r="W1146" s="62">
        <v>225742</v>
      </c>
      <c r="X1146" s="61"/>
      <c r="Y1146" s="61"/>
      <c r="Z1146" s="61"/>
      <c r="AA1146" s="62">
        <v>3389794</v>
      </c>
      <c r="AB1146" s="61"/>
      <c r="AC1146" s="61"/>
      <c r="AD1146" s="62">
        <v>924374</v>
      </c>
      <c r="AE1146" s="61"/>
      <c r="AF1146" s="62">
        <v>1047270</v>
      </c>
      <c r="AG1146" s="61"/>
      <c r="AH1146" s="61"/>
      <c r="AI1146" s="62">
        <v>431281</v>
      </c>
      <c r="AJ1146" s="61"/>
      <c r="AK1146" s="61"/>
      <c r="AL1146" s="61"/>
      <c r="AM1146" s="61"/>
      <c r="AN1146" s="61"/>
      <c r="AO1146" s="61"/>
      <c r="AP1146" s="62">
        <v>22352</v>
      </c>
      <c r="AQ1146" s="61"/>
      <c r="AR1146" s="62">
        <v>92855</v>
      </c>
      <c r="AS1146" s="61"/>
      <c r="AT1146" s="61"/>
      <c r="AU1146" s="61"/>
      <c r="AV1146" s="62">
        <v>13451</v>
      </c>
      <c r="AW1146" s="61"/>
      <c r="AX1146" s="61"/>
      <c r="AY1146" s="62">
        <v>130876</v>
      </c>
      <c r="AZ1146" s="61"/>
      <c r="BA1146" s="62">
        <v>482606</v>
      </c>
      <c r="BB1146" s="61"/>
      <c r="BC1146" s="61"/>
      <c r="BD1146" s="61"/>
      <c r="BE1146" s="62">
        <v>6750</v>
      </c>
      <c r="BF1146" s="61"/>
      <c r="BG1146" s="61"/>
      <c r="BH1146" s="61"/>
      <c r="BI1146" s="61"/>
      <c r="BJ1146" s="61"/>
      <c r="BK1146" s="62">
        <v>7915</v>
      </c>
      <c r="BL1146" s="61"/>
      <c r="BM1146" s="61"/>
      <c r="BN1146" s="61"/>
      <c r="BO1146" s="62">
        <v>-1218144</v>
      </c>
    </row>
    <row r="1147" spans="1:67" x14ac:dyDescent="0.2">
      <c r="A1147" s="57" t="s">
        <v>27</v>
      </c>
      <c r="B1147" s="56" t="s">
        <v>27</v>
      </c>
      <c r="C1147" s="56" t="s">
        <v>435</v>
      </c>
      <c r="D1147" s="56">
        <v>1997</v>
      </c>
      <c r="E1147" s="58">
        <v>7802557</v>
      </c>
      <c r="F1147" s="58">
        <v>6567079</v>
      </c>
      <c r="G1147" s="59">
        <v>6940305</v>
      </c>
      <c r="H1147" s="59">
        <v>862252</v>
      </c>
      <c r="I1147" s="60">
        <v>0</v>
      </c>
      <c r="J1147" s="58">
        <v>-1235478</v>
      </c>
      <c r="K1147" s="62">
        <v>51406</v>
      </c>
      <c r="L1147" s="61"/>
      <c r="M1147" s="61"/>
      <c r="N1147" s="61"/>
      <c r="O1147" s="61"/>
      <c r="P1147" s="62">
        <v>381057</v>
      </c>
      <c r="Q1147" s="62">
        <v>44721</v>
      </c>
      <c r="R1147" s="61"/>
      <c r="S1147" s="61"/>
      <c r="T1147" s="61"/>
      <c r="U1147" s="61"/>
      <c r="V1147" s="61"/>
      <c r="W1147" s="62">
        <v>225742</v>
      </c>
      <c r="X1147" s="61"/>
      <c r="Y1147" s="61"/>
      <c r="Z1147" s="61"/>
      <c r="AA1147" s="62">
        <v>3706579</v>
      </c>
      <c r="AB1147" s="61"/>
      <c r="AC1147" s="61"/>
      <c r="AD1147" s="62">
        <v>972803</v>
      </c>
      <c r="AE1147" s="61"/>
      <c r="AF1147" s="62">
        <v>1116614</v>
      </c>
      <c r="AG1147" s="61"/>
      <c r="AH1147" s="61"/>
      <c r="AI1147" s="62">
        <v>441383</v>
      </c>
      <c r="AJ1147" s="61"/>
      <c r="AK1147" s="61"/>
      <c r="AL1147" s="61"/>
      <c r="AM1147" s="61"/>
      <c r="AN1147" s="61"/>
      <c r="AO1147" s="61"/>
      <c r="AP1147" s="62">
        <v>23932</v>
      </c>
      <c r="AQ1147" s="61"/>
      <c r="AR1147" s="62">
        <v>94691</v>
      </c>
      <c r="AS1147" s="61"/>
      <c r="AT1147" s="61"/>
      <c r="AU1147" s="61"/>
      <c r="AV1147" s="62">
        <v>13728</v>
      </c>
      <c r="AW1147" s="61"/>
      <c r="AX1147" s="61"/>
      <c r="AY1147" s="62">
        <v>140401</v>
      </c>
      <c r="AZ1147" s="61"/>
      <c r="BA1147" s="62">
        <v>574835</v>
      </c>
      <c r="BB1147" s="61"/>
      <c r="BC1147" s="61"/>
      <c r="BD1147" s="61"/>
      <c r="BE1147" s="62">
        <v>6750</v>
      </c>
      <c r="BF1147" s="61"/>
      <c r="BG1147" s="61"/>
      <c r="BH1147" s="61"/>
      <c r="BI1147" s="61"/>
      <c r="BJ1147" s="61"/>
      <c r="BK1147" s="62">
        <v>7915</v>
      </c>
      <c r="BL1147" s="61"/>
      <c r="BM1147" s="61"/>
      <c r="BN1147" s="61"/>
      <c r="BO1147" s="62">
        <v>-1235478</v>
      </c>
    </row>
    <row r="1148" spans="1:67" x14ac:dyDescent="0.2">
      <c r="A1148" s="57" t="s">
        <v>28</v>
      </c>
      <c r="B1148" s="56" t="s">
        <v>28</v>
      </c>
      <c r="C1148" s="56" t="s">
        <v>28</v>
      </c>
      <c r="D1148" s="56">
        <v>1989</v>
      </c>
      <c r="E1148" s="58">
        <v>20559834</v>
      </c>
      <c r="F1148" s="58">
        <v>19902124</v>
      </c>
      <c r="G1148" s="59">
        <v>18915129</v>
      </c>
      <c r="H1148" s="59">
        <v>1644705</v>
      </c>
      <c r="I1148" s="60">
        <v>0</v>
      </c>
      <c r="J1148" s="58">
        <v>-657710</v>
      </c>
      <c r="K1148" s="62">
        <v>253615</v>
      </c>
      <c r="L1148" s="61"/>
      <c r="M1148" s="62">
        <v>1563</v>
      </c>
      <c r="N1148" s="61"/>
      <c r="O1148" s="61"/>
      <c r="P1148" s="62">
        <v>2974467</v>
      </c>
      <c r="Q1148" s="61"/>
      <c r="R1148" s="61"/>
      <c r="S1148" s="61"/>
      <c r="T1148" s="61"/>
      <c r="U1148" s="61"/>
      <c r="V1148" s="61"/>
      <c r="W1148" s="62">
        <v>1808950</v>
      </c>
      <c r="X1148" s="61"/>
      <c r="Y1148" s="61"/>
      <c r="Z1148" s="61"/>
      <c r="AA1148" s="62">
        <v>7829449</v>
      </c>
      <c r="AB1148" s="61"/>
      <c r="AC1148" s="61"/>
      <c r="AD1148" s="62">
        <v>1735714</v>
      </c>
      <c r="AE1148" s="61"/>
      <c r="AF1148" s="62">
        <v>3543510</v>
      </c>
      <c r="AG1148" s="61"/>
      <c r="AH1148" s="61"/>
      <c r="AI1148" s="62">
        <v>767861</v>
      </c>
      <c r="AJ1148" s="61"/>
      <c r="AK1148" s="61"/>
      <c r="AL1148" s="61"/>
      <c r="AM1148" s="61"/>
      <c r="AN1148" s="61"/>
      <c r="AO1148" s="61"/>
      <c r="AP1148" s="62">
        <v>178203</v>
      </c>
      <c r="AQ1148" s="61"/>
      <c r="AR1148" s="62">
        <v>266218</v>
      </c>
      <c r="AS1148" s="61"/>
      <c r="AT1148" s="61"/>
      <c r="AU1148" s="61"/>
      <c r="AV1148" s="62">
        <v>26661</v>
      </c>
      <c r="AW1148" s="61"/>
      <c r="AX1148" s="61"/>
      <c r="AY1148" s="62">
        <v>208846</v>
      </c>
      <c r="AZ1148" s="61"/>
      <c r="BA1148" s="62">
        <v>800681</v>
      </c>
      <c r="BB1148" s="61"/>
      <c r="BC1148" s="61"/>
      <c r="BD1148" s="61"/>
      <c r="BE1148" s="62">
        <v>74729</v>
      </c>
      <c r="BF1148" s="61"/>
      <c r="BG1148" s="61"/>
      <c r="BH1148" s="61"/>
      <c r="BI1148" s="61"/>
      <c r="BJ1148" s="61"/>
      <c r="BK1148" s="62">
        <v>89367</v>
      </c>
      <c r="BL1148" s="61"/>
      <c r="BM1148" s="61"/>
      <c r="BN1148" s="61"/>
      <c r="BO1148" s="62">
        <v>-657710</v>
      </c>
    </row>
    <row r="1149" spans="1:67" x14ac:dyDescent="0.2">
      <c r="A1149" s="57" t="s">
        <v>28</v>
      </c>
      <c r="B1149" s="56" t="s">
        <v>28</v>
      </c>
      <c r="C1149" s="56" t="s">
        <v>28</v>
      </c>
      <c r="D1149" s="56">
        <v>1990</v>
      </c>
      <c r="E1149" s="58">
        <v>21615626</v>
      </c>
      <c r="F1149" s="58">
        <v>20957916</v>
      </c>
      <c r="G1149" s="59">
        <v>19931672</v>
      </c>
      <c r="H1149" s="59">
        <v>1683954</v>
      </c>
      <c r="I1149" s="60">
        <v>0</v>
      </c>
      <c r="J1149" s="58">
        <v>-657710</v>
      </c>
      <c r="K1149" s="62">
        <v>303596</v>
      </c>
      <c r="L1149" s="61"/>
      <c r="M1149" s="62">
        <v>1563</v>
      </c>
      <c r="N1149" s="61"/>
      <c r="O1149" s="61"/>
      <c r="P1149" s="62">
        <v>3010496</v>
      </c>
      <c r="Q1149" s="61"/>
      <c r="R1149" s="61"/>
      <c r="S1149" s="61"/>
      <c r="T1149" s="61"/>
      <c r="U1149" s="61"/>
      <c r="V1149" s="61"/>
      <c r="W1149" s="62">
        <v>1933391</v>
      </c>
      <c r="X1149" s="61"/>
      <c r="Y1149" s="61"/>
      <c r="Z1149" s="61"/>
      <c r="AA1149" s="62">
        <v>8335574</v>
      </c>
      <c r="AB1149" s="61"/>
      <c r="AC1149" s="61"/>
      <c r="AD1149" s="62">
        <v>1767011</v>
      </c>
      <c r="AE1149" s="61"/>
      <c r="AF1149" s="62">
        <v>3808503</v>
      </c>
      <c r="AG1149" s="61"/>
      <c r="AH1149" s="61"/>
      <c r="AI1149" s="62">
        <v>771538</v>
      </c>
      <c r="AJ1149" s="61"/>
      <c r="AK1149" s="61"/>
      <c r="AL1149" s="61"/>
      <c r="AM1149" s="61"/>
      <c r="AN1149" s="61"/>
      <c r="AO1149" s="61"/>
      <c r="AP1149" s="62">
        <v>182236</v>
      </c>
      <c r="AQ1149" s="61"/>
      <c r="AR1149" s="62">
        <v>270035</v>
      </c>
      <c r="AS1149" s="61"/>
      <c r="AT1149" s="61"/>
      <c r="AU1149" s="61"/>
      <c r="AV1149" s="62">
        <v>26661</v>
      </c>
      <c r="AW1149" s="61"/>
      <c r="AX1149" s="61"/>
      <c r="AY1149" s="62">
        <v>210902</v>
      </c>
      <c r="AZ1149" s="61"/>
      <c r="BA1149" s="62">
        <v>827752</v>
      </c>
      <c r="BB1149" s="61"/>
      <c r="BC1149" s="61"/>
      <c r="BD1149" s="61"/>
      <c r="BE1149" s="62">
        <v>74729</v>
      </c>
      <c r="BF1149" s="61"/>
      <c r="BG1149" s="61"/>
      <c r="BH1149" s="61"/>
      <c r="BI1149" s="61"/>
      <c r="BJ1149" s="61"/>
      <c r="BK1149" s="62">
        <v>91639</v>
      </c>
      <c r="BL1149" s="61"/>
      <c r="BM1149" s="61"/>
      <c r="BN1149" s="61"/>
      <c r="BO1149" s="62">
        <v>-657710</v>
      </c>
    </row>
    <row r="1150" spans="1:67" x14ac:dyDescent="0.2">
      <c r="A1150" s="57" t="s">
        <v>28</v>
      </c>
      <c r="B1150" s="56" t="s">
        <v>28</v>
      </c>
      <c r="C1150" s="56" t="s">
        <v>28</v>
      </c>
      <c r="D1150" s="56">
        <v>1991</v>
      </c>
      <c r="E1150" s="58">
        <v>23382026</v>
      </c>
      <c r="F1150" s="58">
        <v>22724316</v>
      </c>
      <c r="G1150" s="59">
        <v>21382633</v>
      </c>
      <c r="H1150" s="59">
        <v>1999393</v>
      </c>
      <c r="I1150" s="60">
        <v>0</v>
      </c>
      <c r="J1150" s="58">
        <v>-657710</v>
      </c>
      <c r="K1150" s="62">
        <v>303596</v>
      </c>
      <c r="L1150" s="61"/>
      <c r="M1150" s="62">
        <v>1563</v>
      </c>
      <c r="N1150" s="61"/>
      <c r="O1150" s="61"/>
      <c r="P1150" s="62">
        <v>3017741</v>
      </c>
      <c r="Q1150" s="61"/>
      <c r="R1150" s="61"/>
      <c r="S1150" s="61"/>
      <c r="T1150" s="61"/>
      <c r="U1150" s="61"/>
      <c r="V1150" s="61"/>
      <c r="W1150" s="62">
        <v>1968952</v>
      </c>
      <c r="X1150" s="61"/>
      <c r="Y1150" s="61"/>
      <c r="Z1150" s="61"/>
      <c r="AA1150" s="62">
        <v>8460293</v>
      </c>
      <c r="AB1150" s="61"/>
      <c r="AC1150" s="61"/>
      <c r="AD1150" s="62">
        <v>2489643</v>
      </c>
      <c r="AE1150" s="61"/>
      <c r="AF1150" s="62">
        <v>4359179</v>
      </c>
      <c r="AG1150" s="61"/>
      <c r="AH1150" s="61"/>
      <c r="AI1150" s="62">
        <v>781666</v>
      </c>
      <c r="AJ1150" s="61"/>
      <c r="AK1150" s="61"/>
      <c r="AL1150" s="61"/>
      <c r="AM1150" s="61"/>
      <c r="AN1150" s="61"/>
      <c r="AO1150" s="61"/>
      <c r="AP1150" s="62">
        <v>186902</v>
      </c>
      <c r="AQ1150" s="61"/>
      <c r="AR1150" s="62">
        <v>328307</v>
      </c>
      <c r="AS1150" s="61"/>
      <c r="AT1150" s="61"/>
      <c r="AU1150" s="61"/>
      <c r="AV1150" s="62">
        <v>26661</v>
      </c>
      <c r="AW1150" s="61"/>
      <c r="AX1150" s="61"/>
      <c r="AY1150" s="62">
        <v>256226</v>
      </c>
      <c r="AZ1150" s="61"/>
      <c r="BA1150" s="62">
        <v>1033832</v>
      </c>
      <c r="BB1150" s="61"/>
      <c r="BC1150" s="61"/>
      <c r="BD1150" s="61"/>
      <c r="BE1150" s="62">
        <v>74729</v>
      </c>
      <c r="BF1150" s="61"/>
      <c r="BG1150" s="61"/>
      <c r="BH1150" s="61"/>
      <c r="BI1150" s="61"/>
      <c r="BJ1150" s="61"/>
      <c r="BK1150" s="62">
        <v>92736</v>
      </c>
      <c r="BL1150" s="61"/>
      <c r="BM1150" s="61"/>
      <c r="BN1150" s="61"/>
      <c r="BO1150" s="62">
        <v>-657710</v>
      </c>
    </row>
    <row r="1151" spans="1:67" x14ac:dyDescent="0.2">
      <c r="A1151" s="57" t="s">
        <v>28</v>
      </c>
      <c r="B1151" s="56" t="s">
        <v>28</v>
      </c>
      <c r="C1151" s="56" t="s">
        <v>28</v>
      </c>
      <c r="D1151" s="56">
        <v>1992</v>
      </c>
      <c r="E1151" s="58">
        <v>24163780</v>
      </c>
      <c r="F1151" s="58">
        <v>23506070</v>
      </c>
      <c r="G1151" s="59">
        <v>22176059</v>
      </c>
      <c r="H1151" s="59">
        <v>1987721</v>
      </c>
      <c r="I1151" s="60">
        <v>0</v>
      </c>
      <c r="J1151" s="58">
        <v>-657710</v>
      </c>
      <c r="K1151" s="62">
        <v>303596</v>
      </c>
      <c r="L1151" s="61"/>
      <c r="M1151" s="62">
        <v>1563</v>
      </c>
      <c r="N1151" s="61"/>
      <c r="O1151" s="61"/>
      <c r="P1151" s="62">
        <v>3033190</v>
      </c>
      <c r="Q1151" s="61"/>
      <c r="R1151" s="61"/>
      <c r="S1151" s="61"/>
      <c r="T1151" s="61"/>
      <c r="U1151" s="61"/>
      <c r="V1151" s="61"/>
      <c r="W1151" s="62">
        <v>2380385</v>
      </c>
      <c r="X1151" s="61"/>
      <c r="Y1151" s="61"/>
      <c r="Z1151" s="61"/>
      <c r="AA1151" s="62">
        <v>8599547</v>
      </c>
      <c r="AB1151" s="61"/>
      <c r="AC1151" s="61"/>
      <c r="AD1151" s="62">
        <v>2523742</v>
      </c>
      <c r="AE1151" s="61"/>
      <c r="AF1151" s="62">
        <v>4538899</v>
      </c>
      <c r="AG1151" s="61"/>
      <c r="AH1151" s="61"/>
      <c r="AI1151" s="62">
        <v>795137</v>
      </c>
      <c r="AJ1151" s="61"/>
      <c r="AK1151" s="61"/>
      <c r="AL1151" s="61"/>
      <c r="AM1151" s="61"/>
      <c r="AN1151" s="61"/>
      <c r="AO1151" s="61"/>
      <c r="AP1151" s="62">
        <v>193404</v>
      </c>
      <c r="AQ1151" s="61"/>
      <c r="AR1151" s="62">
        <v>354469</v>
      </c>
      <c r="AS1151" s="61"/>
      <c r="AT1151" s="61"/>
      <c r="AU1151" s="61"/>
      <c r="AV1151" s="62">
        <v>42081</v>
      </c>
      <c r="AW1151" s="61"/>
      <c r="AX1151" s="61"/>
      <c r="AY1151" s="62">
        <v>311237</v>
      </c>
      <c r="AZ1151" s="61"/>
      <c r="BA1151" s="62">
        <v>917836</v>
      </c>
      <c r="BB1151" s="61"/>
      <c r="BC1151" s="61"/>
      <c r="BD1151" s="61"/>
      <c r="BE1151" s="62">
        <v>74729</v>
      </c>
      <c r="BF1151" s="61"/>
      <c r="BG1151" s="61"/>
      <c r="BH1151" s="61"/>
      <c r="BI1151" s="61"/>
      <c r="BJ1151" s="61"/>
      <c r="BK1151" s="62">
        <v>93965</v>
      </c>
      <c r="BL1151" s="61"/>
      <c r="BM1151" s="61"/>
      <c r="BN1151" s="61"/>
      <c r="BO1151" s="62">
        <v>-657710</v>
      </c>
    </row>
    <row r="1152" spans="1:67" x14ac:dyDescent="0.2">
      <c r="A1152" s="57" t="s">
        <v>28</v>
      </c>
      <c r="B1152" s="56" t="s">
        <v>28</v>
      </c>
      <c r="C1152" s="56" t="s">
        <v>28</v>
      </c>
      <c r="D1152" s="56">
        <v>1993</v>
      </c>
      <c r="E1152" s="58">
        <v>25098811</v>
      </c>
      <c r="F1152" s="58">
        <v>24441101</v>
      </c>
      <c r="G1152" s="59">
        <v>22760554</v>
      </c>
      <c r="H1152" s="59">
        <v>2338257</v>
      </c>
      <c r="I1152" s="60">
        <v>0</v>
      </c>
      <c r="J1152" s="58">
        <v>-657710</v>
      </c>
      <c r="K1152" s="62">
        <v>303596</v>
      </c>
      <c r="L1152" s="61"/>
      <c r="M1152" s="62">
        <v>1563</v>
      </c>
      <c r="N1152" s="61"/>
      <c r="O1152" s="61"/>
      <c r="P1152" s="62">
        <v>3033190</v>
      </c>
      <c r="Q1152" s="61"/>
      <c r="R1152" s="61"/>
      <c r="S1152" s="61"/>
      <c r="T1152" s="61"/>
      <c r="U1152" s="61"/>
      <c r="V1152" s="61"/>
      <c r="W1152" s="62">
        <v>2431156</v>
      </c>
      <c r="X1152" s="61"/>
      <c r="Y1152" s="61"/>
      <c r="Z1152" s="61"/>
      <c r="AA1152" s="62">
        <v>8905146</v>
      </c>
      <c r="AB1152" s="61"/>
      <c r="AC1152" s="61"/>
      <c r="AD1152" s="62">
        <v>2547599</v>
      </c>
      <c r="AE1152" s="61"/>
      <c r="AF1152" s="62">
        <v>4731108</v>
      </c>
      <c r="AG1152" s="61"/>
      <c r="AH1152" s="61"/>
      <c r="AI1152" s="62">
        <v>807196</v>
      </c>
      <c r="AJ1152" s="61"/>
      <c r="AK1152" s="61"/>
      <c r="AL1152" s="61"/>
      <c r="AM1152" s="61"/>
      <c r="AN1152" s="61"/>
      <c r="AO1152" s="61"/>
      <c r="AP1152" s="62">
        <v>204399</v>
      </c>
      <c r="AQ1152" s="61"/>
      <c r="AR1152" s="62">
        <v>384375</v>
      </c>
      <c r="AS1152" s="61"/>
      <c r="AT1152" s="61"/>
      <c r="AU1152" s="61"/>
      <c r="AV1152" s="62">
        <v>42081</v>
      </c>
      <c r="AW1152" s="61"/>
      <c r="AX1152" s="61"/>
      <c r="AY1152" s="62">
        <v>322995</v>
      </c>
      <c r="AZ1152" s="61"/>
      <c r="BA1152" s="62">
        <v>1214528</v>
      </c>
      <c r="BB1152" s="61"/>
      <c r="BC1152" s="61"/>
      <c r="BD1152" s="61"/>
      <c r="BE1152" s="62">
        <v>74729</v>
      </c>
      <c r="BF1152" s="61"/>
      <c r="BG1152" s="61"/>
      <c r="BH1152" s="61"/>
      <c r="BI1152" s="61"/>
      <c r="BJ1152" s="61"/>
      <c r="BK1152" s="62">
        <v>95150</v>
      </c>
      <c r="BL1152" s="61"/>
      <c r="BM1152" s="61"/>
      <c r="BN1152" s="61"/>
      <c r="BO1152" s="62">
        <v>-657710</v>
      </c>
    </row>
    <row r="1153" spans="1:67" x14ac:dyDescent="0.2">
      <c r="A1153" s="57" t="s">
        <v>28</v>
      </c>
      <c r="B1153" s="56" t="s">
        <v>28</v>
      </c>
      <c r="C1153" s="56" t="s">
        <v>28</v>
      </c>
      <c r="D1153" s="56">
        <v>1994</v>
      </c>
      <c r="E1153" s="58">
        <v>25869718</v>
      </c>
      <c r="F1153" s="58">
        <v>23290155</v>
      </c>
      <c r="G1153" s="59">
        <v>23676832</v>
      </c>
      <c r="H1153" s="59">
        <v>2192886</v>
      </c>
      <c r="I1153" s="60">
        <v>0</v>
      </c>
      <c r="J1153" s="58">
        <v>-2579563</v>
      </c>
      <c r="K1153" s="62">
        <v>303596</v>
      </c>
      <c r="L1153" s="61"/>
      <c r="M1153" s="62">
        <v>1563</v>
      </c>
      <c r="N1153" s="61"/>
      <c r="O1153" s="61"/>
      <c r="P1153" s="62">
        <v>3033190</v>
      </c>
      <c r="Q1153" s="61"/>
      <c r="R1153" s="61"/>
      <c r="S1153" s="61"/>
      <c r="T1153" s="61"/>
      <c r="U1153" s="61"/>
      <c r="V1153" s="61"/>
      <c r="W1153" s="62">
        <v>2430842</v>
      </c>
      <c r="X1153" s="61"/>
      <c r="Y1153" s="61"/>
      <c r="Z1153" s="61"/>
      <c r="AA1153" s="62">
        <v>9357827</v>
      </c>
      <c r="AB1153" s="61"/>
      <c r="AC1153" s="61"/>
      <c r="AD1153" s="62">
        <v>2787734</v>
      </c>
      <c r="AE1153" s="61"/>
      <c r="AF1153" s="62">
        <v>4895199</v>
      </c>
      <c r="AG1153" s="61"/>
      <c r="AH1153" s="61"/>
      <c r="AI1153" s="62">
        <v>866881</v>
      </c>
      <c r="AJ1153" s="61"/>
      <c r="AK1153" s="61"/>
      <c r="AL1153" s="61"/>
      <c r="AM1153" s="61"/>
      <c r="AN1153" s="61"/>
      <c r="AO1153" s="61"/>
      <c r="AP1153" s="62">
        <v>135188</v>
      </c>
      <c r="AQ1153" s="61"/>
      <c r="AR1153" s="62">
        <v>473865</v>
      </c>
      <c r="AS1153" s="61"/>
      <c r="AT1153" s="61"/>
      <c r="AU1153" s="61"/>
      <c r="AV1153" s="62">
        <v>42081</v>
      </c>
      <c r="AW1153" s="61"/>
      <c r="AX1153" s="61"/>
      <c r="AY1153" s="62">
        <v>317210</v>
      </c>
      <c r="AZ1153" s="61"/>
      <c r="BA1153" s="62">
        <v>1151378</v>
      </c>
      <c r="BB1153" s="61"/>
      <c r="BC1153" s="61"/>
      <c r="BD1153" s="61"/>
      <c r="BE1153" s="61"/>
      <c r="BF1153" s="61"/>
      <c r="BG1153" s="61"/>
      <c r="BH1153" s="61"/>
      <c r="BI1153" s="62">
        <v>39502</v>
      </c>
      <c r="BJ1153" s="61"/>
      <c r="BK1153" s="62">
        <v>33662</v>
      </c>
      <c r="BL1153" s="61"/>
      <c r="BM1153" s="61"/>
      <c r="BN1153" s="61"/>
      <c r="BO1153" s="62">
        <v>-2579563</v>
      </c>
    </row>
    <row r="1154" spans="1:67" ht="12" customHeight="1" x14ac:dyDescent="0.2">
      <c r="A1154" s="57" t="s">
        <v>28</v>
      </c>
      <c r="B1154" s="56" t="s">
        <v>28</v>
      </c>
      <c r="C1154" s="56" t="s">
        <v>28</v>
      </c>
      <c r="D1154" s="56">
        <v>1995</v>
      </c>
      <c r="E1154" s="58">
        <v>27570916</v>
      </c>
      <c r="F1154" s="58">
        <v>24428856</v>
      </c>
      <c r="G1154" s="59">
        <v>25144485</v>
      </c>
      <c r="H1154" s="59">
        <v>2426431</v>
      </c>
      <c r="I1154" s="60">
        <v>0</v>
      </c>
      <c r="J1154" s="58">
        <v>-3142060</v>
      </c>
      <c r="K1154" s="62">
        <v>303596</v>
      </c>
      <c r="L1154" s="61"/>
      <c r="M1154" s="62">
        <v>1563</v>
      </c>
      <c r="N1154" s="61"/>
      <c r="O1154" s="61"/>
      <c r="P1154" s="62">
        <v>3033190</v>
      </c>
      <c r="Q1154" s="61"/>
      <c r="R1154" s="61"/>
      <c r="S1154" s="61"/>
      <c r="T1154" s="61"/>
      <c r="U1154" s="61"/>
      <c r="V1154" s="61"/>
      <c r="W1154" s="62">
        <v>2430842</v>
      </c>
      <c r="X1154" s="61"/>
      <c r="Y1154" s="61"/>
      <c r="Z1154" s="61"/>
      <c r="AA1154" s="62">
        <v>9865321</v>
      </c>
      <c r="AB1154" s="61"/>
      <c r="AC1154" s="61"/>
      <c r="AD1154" s="62">
        <v>3185147</v>
      </c>
      <c r="AE1154" s="61"/>
      <c r="AF1154" s="62">
        <v>5285200</v>
      </c>
      <c r="AG1154" s="61"/>
      <c r="AH1154" s="61"/>
      <c r="AI1154" s="62">
        <v>1039626</v>
      </c>
      <c r="AJ1154" s="61"/>
      <c r="AK1154" s="61"/>
      <c r="AL1154" s="61"/>
      <c r="AM1154" s="61"/>
      <c r="AN1154" s="61"/>
      <c r="AO1154" s="61"/>
      <c r="AP1154" s="62">
        <v>196971</v>
      </c>
      <c r="AQ1154" s="61"/>
      <c r="AR1154" s="62">
        <v>486115</v>
      </c>
      <c r="AS1154" s="61"/>
      <c r="AT1154" s="61"/>
      <c r="AU1154" s="61"/>
      <c r="AV1154" s="62">
        <v>42081</v>
      </c>
      <c r="AW1154" s="61"/>
      <c r="AX1154" s="61"/>
      <c r="AY1154" s="62">
        <v>360387</v>
      </c>
      <c r="AZ1154" s="61"/>
      <c r="BA1154" s="62">
        <v>1195571</v>
      </c>
      <c r="BB1154" s="61"/>
      <c r="BC1154" s="61"/>
      <c r="BD1154" s="61"/>
      <c r="BE1154" s="61"/>
      <c r="BF1154" s="61"/>
      <c r="BG1154" s="61"/>
      <c r="BH1154" s="61"/>
      <c r="BI1154" s="62">
        <v>110020</v>
      </c>
      <c r="BJ1154" s="61"/>
      <c r="BK1154" s="62">
        <v>35286</v>
      </c>
      <c r="BL1154" s="61"/>
      <c r="BM1154" s="61"/>
      <c r="BN1154" s="61"/>
      <c r="BO1154" s="62">
        <v>-3142060</v>
      </c>
    </row>
    <row r="1155" spans="1:67" x14ac:dyDescent="0.2">
      <c r="A1155" s="57" t="s">
        <v>28</v>
      </c>
      <c r="B1155" s="56" t="s">
        <v>28</v>
      </c>
      <c r="C1155" s="56" t="s">
        <v>28</v>
      </c>
      <c r="D1155" s="56">
        <v>1996</v>
      </c>
      <c r="E1155" s="58">
        <v>29231306</v>
      </c>
      <c r="F1155" s="58">
        <v>24822782</v>
      </c>
      <c r="G1155" s="59">
        <v>26653856</v>
      </c>
      <c r="H1155" s="59">
        <v>2577450</v>
      </c>
      <c r="I1155" s="60">
        <v>0</v>
      </c>
      <c r="J1155" s="58">
        <v>-4408524</v>
      </c>
      <c r="K1155" s="62">
        <v>354871</v>
      </c>
      <c r="L1155" s="61"/>
      <c r="M1155" s="62">
        <v>1563</v>
      </c>
      <c r="N1155" s="61"/>
      <c r="O1155" s="61"/>
      <c r="P1155" s="62">
        <v>3127725</v>
      </c>
      <c r="Q1155" s="62">
        <v>2995</v>
      </c>
      <c r="R1155" s="61"/>
      <c r="S1155" s="61"/>
      <c r="T1155" s="61"/>
      <c r="U1155" s="61"/>
      <c r="V1155" s="61"/>
      <c r="W1155" s="62">
        <v>2471711</v>
      </c>
      <c r="X1155" s="61"/>
      <c r="Y1155" s="61"/>
      <c r="Z1155" s="61"/>
      <c r="AA1155" s="62">
        <v>10439988</v>
      </c>
      <c r="AB1155" s="61"/>
      <c r="AC1155" s="61"/>
      <c r="AD1155" s="62">
        <v>3478914</v>
      </c>
      <c r="AE1155" s="61"/>
      <c r="AF1155" s="62">
        <v>5638936</v>
      </c>
      <c r="AG1155" s="61"/>
      <c r="AH1155" s="61"/>
      <c r="AI1155" s="62">
        <v>1137153</v>
      </c>
      <c r="AJ1155" s="61"/>
      <c r="AK1155" s="61"/>
      <c r="AL1155" s="61"/>
      <c r="AM1155" s="61"/>
      <c r="AN1155" s="61"/>
      <c r="AO1155" s="61"/>
      <c r="AP1155" s="62">
        <v>213317</v>
      </c>
      <c r="AQ1155" s="61"/>
      <c r="AR1155" s="62">
        <v>513485</v>
      </c>
      <c r="AS1155" s="61"/>
      <c r="AT1155" s="61"/>
      <c r="AU1155" s="61"/>
      <c r="AV1155" s="62">
        <v>42081</v>
      </c>
      <c r="AW1155" s="61"/>
      <c r="AX1155" s="61"/>
      <c r="AY1155" s="62">
        <v>430385</v>
      </c>
      <c r="AZ1155" s="61"/>
      <c r="BA1155" s="62">
        <v>1203617</v>
      </c>
      <c r="BB1155" s="61"/>
      <c r="BC1155" s="61"/>
      <c r="BD1155" s="61"/>
      <c r="BE1155" s="61"/>
      <c r="BF1155" s="61"/>
      <c r="BG1155" s="61"/>
      <c r="BH1155" s="61"/>
      <c r="BI1155" s="62">
        <v>138466</v>
      </c>
      <c r="BJ1155" s="61"/>
      <c r="BK1155" s="62">
        <v>36099</v>
      </c>
      <c r="BL1155" s="61"/>
      <c r="BM1155" s="61"/>
      <c r="BN1155" s="61"/>
      <c r="BO1155" s="62">
        <v>-4408524</v>
      </c>
    </row>
    <row r="1156" spans="1:67" x14ac:dyDescent="0.2">
      <c r="A1156" s="57" t="s">
        <v>28</v>
      </c>
      <c r="B1156" s="56" t="s">
        <v>28</v>
      </c>
      <c r="C1156" s="56" t="s">
        <v>28</v>
      </c>
      <c r="D1156" s="56">
        <v>1997</v>
      </c>
      <c r="E1156" s="58">
        <v>30884248</v>
      </c>
      <c r="F1156" s="58">
        <v>25860625</v>
      </c>
      <c r="G1156" s="59">
        <v>28052817</v>
      </c>
      <c r="H1156" s="59">
        <v>2831431</v>
      </c>
      <c r="I1156" s="60">
        <v>0</v>
      </c>
      <c r="J1156" s="58">
        <v>-5023623</v>
      </c>
      <c r="K1156" s="62">
        <v>354871</v>
      </c>
      <c r="L1156" s="61"/>
      <c r="M1156" s="62">
        <v>1563</v>
      </c>
      <c r="N1156" s="61"/>
      <c r="O1156" s="61"/>
      <c r="P1156" s="62">
        <v>3181859</v>
      </c>
      <c r="Q1156" s="62">
        <v>17024</v>
      </c>
      <c r="R1156" s="61"/>
      <c r="S1156" s="61"/>
      <c r="T1156" s="61"/>
      <c r="U1156" s="61"/>
      <c r="V1156" s="61"/>
      <c r="W1156" s="62">
        <v>2471711</v>
      </c>
      <c r="X1156" s="61"/>
      <c r="Y1156" s="61"/>
      <c r="Z1156" s="61"/>
      <c r="AA1156" s="62">
        <v>11282527</v>
      </c>
      <c r="AB1156" s="61"/>
      <c r="AC1156" s="61"/>
      <c r="AD1156" s="62">
        <v>3637343</v>
      </c>
      <c r="AE1156" s="61"/>
      <c r="AF1156" s="62">
        <v>1193009</v>
      </c>
      <c r="AG1156" s="61"/>
      <c r="AH1156" s="61"/>
      <c r="AI1156" s="62">
        <v>5912910</v>
      </c>
      <c r="AJ1156" s="61"/>
      <c r="AK1156" s="61"/>
      <c r="AL1156" s="61"/>
      <c r="AM1156" s="61"/>
      <c r="AN1156" s="61"/>
      <c r="AO1156" s="61"/>
      <c r="AP1156" s="62">
        <v>275466</v>
      </c>
      <c r="AQ1156" s="61"/>
      <c r="AR1156" s="62">
        <v>575953</v>
      </c>
      <c r="AS1156" s="61"/>
      <c r="AT1156" s="61"/>
      <c r="AU1156" s="61"/>
      <c r="AV1156" s="62">
        <v>42081</v>
      </c>
      <c r="AW1156" s="61"/>
      <c r="AX1156" s="61"/>
      <c r="AY1156" s="62">
        <v>433032</v>
      </c>
      <c r="AZ1156" s="61"/>
      <c r="BA1156" s="62">
        <v>1326059</v>
      </c>
      <c r="BB1156" s="61"/>
      <c r="BC1156" s="61"/>
      <c r="BD1156" s="61"/>
      <c r="BE1156" s="61"/>
      <c r="BF1156" s="61"/>
      <c r="BG1156" s="61"/>
      <c r="BH1156" s="61"/>
      <c r="BI1156" s="62">
        <v>140032</v>
      </c>
      <c r="BJ1156" s="61"/>
      <c r="BK1156" s="62">
        <v>38808</v>
      </c>
      <c r="BL1156" s="61"/>
      <c r="BM1156" s="61"/>
      <c r="BN1156" s="61"/>
      <c r="BO1156" s="62">
        <v>-5023623</v>
      </c>
    </row>
    <row r="1157" spans="1:67" x14ac:dyDescent="0.2">
      <c r="A1157" s="57" t="s">
        <v>28</v>
      </c>
      <c r="B1157" s="56" t="s">
        <v>28</v>
      </c>
      <c r="C1157" s="56" t="s">
        <v>28</v>
      </c>
      <c r="D1157" s="56">
        <v>2002</v>
      </c>
      <c r="E1157" s="58">
        <v>27264182</v>
      </c>
      <c r="F1157" s="58">
        <v>27264182</v>
      </c>
      <c r="G1157" s="59">
        <v>24769097</v>
      </c>
      <c r="H1157" s="59">
        <v>2495085</v>
      </c>
      <c r="I1157" s="60">
        <v>0</v>
      </c>
      <c r="J1157" s="58">
        <v>0</v>
      </c>
      <c r="K1157" s="61"/>
      <c r="L1157" s="62">
        <v>354871</v>
      </c>
      <c r="M1157" s="61"/>
      <c r="N1157" s="62">
        <v>4739</v>
      </c>
      <c r="O1157" s="62">
        <v>2574799</v>
      </c>
      <c r="P1157" s="61"/>
      <c r="Q1157" s="61"/>
      <c r="R1157" s="61"/>
      <c r="S1157" s="61">
        <v>0</v>
      </c>
      <c r="T1157" s="61">
        <v>0</v>
      </c>
      <c r="U1157" s="61"/>
      <c r="V1157" s="62">
        <v>1509842</v>
      </c>
      <c r="W1157" s="61"/>
      <c r="X1157" s="61">
        <v>0</v>
      </c>
      <c r="Y1157" s="62">
        <v>8981534</v>
      </c>
      <c r="Z1157" s="62">
        <v>2160671</v>
      </c>
      <c r="AA1157" s="61"/>
      <c r="AB1157" s="62">
        <v>346937</v>
      </c>
      <c r="AC1157" s="62">
        <v>2875463</v>
      </c>
      <c r="AD1157" s="61"/>
      <c r="AE1157" s="62">
        <v>4993522</v>
      </c>
      <c r="AF1157" s="61"/>
      <c r="AG1157" s="62">
        <v>42170</v>
      </c>
      <c r="AH1157" s="62">
        <v>924549</v>
      </c>
      <c r="AI1157" s="61"/>
      <c r="AJ1157" s="61">
        <v>0</v>
      </c>
      <c r="AK1157" s="61">
        <v>0</v>
      </c>
      <c r="AL1157" s="61">
        <v>0</v>
      </c>
      <c r="AM1157" s="61">
        <v>0</v>
      </c>
      <c r="AN1157" s="61">
        <v>0</v>
      </c>
      <c r="AO1157" s="61">
        <v>0</v>
      </c>
      <c r="AP1157" s="61"/>
      <c r="AQ1157" s="62">
        <v>138532</v>
      </c>
      <c r="AR1157" s="61"/>
      <c r="AS1157" s="62">
        <v>375551</v>
      </c>
      <c r="AT1157" s="62">
        <v>252659</v>
      </c>
      <c r="AU1157" s="62">
        <v>1044732</v>
      </c>
      <c r="AV1157" s="61"/>
      <c r="AW1157" s="62">
        <v>51007</v>
      </c>
      <c r="AX1157" s="62">
        <v>276497</v>
      </c>
      <c r="AY1157" s="61"/>
      <c r="AZ1157" s="61">
        <v>0</v>
      </c>
      <c r="BA1157" s="61"/>
      <c r="BB1157" s="61">
        <v>0</v>
      </c>
      <c r="BC1157" s="61">
        <v>0</v>
      </c>
      <c r="BD1157" s="61">
        <v>0</v>
      </c>
      <c r="BE1157" s="61"/>
      <c r="BF1157" s="61">
        <v>0</v>
      </c>
      <c r="BG1157" s="61"/>
      <c r="BH1157" s="61">
        <v>0</v>
      </c>
      <c r="BI1157" s="61"/>
      <c r="BJ1157" s="62">
        <v>356107</v>
      </c>
      <c r="BK1157" s="61"/>
      <c r="BL1157" s="61">
        <v>0</v>
      </c>
      <c r="BM1157" s="61">
        <v>0</v>
      </c>
      <c r="BN1157" s="61">
        <v>0</v>
      </c>
      <c r="BO1157" s="61"/>
    </row>
    <row r="1158" spans="1:67" x14ac:dyDescent="0.2">
      <c r="A1158" s="57" t="s">
        <v>28</v>
      </c>
      <c r="B1158" s="56" t="s">
        <v>28</v>
      </c>
      <c r="C1158" s="56" t="s">
        <v>28</v>
      </c>
      <c r="D1158" s="56">
        <v>2003</v>
      </c>
      <c r="E1158" s="58">
        <v>28724458</v>
      </c>
      <c r="F1158" s="58">
        <v>28724458</v>
      </c>
      <c r="G1158" s="59">
        <v>25926016</v>
      </c>
      <c r="H1158" s="59">
        <v>2798442</v>
      </c>
      <c r="I1158" s="60">
        <v>0</v>
      </c>
      <c r="J1158" s="58">
        <v>0</v>
      </c>
      <c r="K1158" s="61"/>
      <c r="L1158" s="62">
        <v>354871</v>
      </c>
      <c r="M1158" s="61"/>
      <c r="N1158" s="62">
        <v>4739</v>
      </c>
      <c r="O1158" s="62">
        <v>2559075</v>
      </c>
      <c r="P1158" s="61"/>
      <c r="Q1158" s="61"/>
      <c r="R1158" s="61"/>
      <c r="S1158" s="61">
        <v>0</v>
      </c>
      <c r="T1158" s="61">
        <v>0</v>
      </c>
      <c r="U1158" s="61"/>
      <c r="V1158" s="62">
        <v>1543915</v>
      </c>
      <c r="W1158" s="61"/>
      <c r="X1158" s="61">
        <v>0</v>
      </c>
      <c r="Y1158" s="62">
        <v>9659473</v>
      </c>
      <c r="Z1158" s="62">
        <v>2418648</v>
      </c>
      <c r="AA1158" s="61"/>
      <c r="AB1158" s="62">
        <v>218447</v>
      </c>
      <c r="AC1158" s="62">
        <v>2968685</v>
      </c>
      <c r="AD1158" s="61"/>
      <c r="AE1158" s="62">
        <v>4986981</v>
      </c>
      <c r="AF1158" s="61"/>
      <c r="AG1158" s="62">
        <v>179934</v>
      </c>
      <c r="AH1158" s="62">
        <v>1031248</v>
      </c>
      <c r="AI1158" s="61"/>
      <c r="AJ1158" s="61">
        <v>0</v>
      </c>
      <c r="AK1158" s="61">
        <v>0</v>
      </c>
      <c r="AL1158" s="61">
        <v>0</v>
      </c>
      <c r="AM1158" s="61">
        <v>0</v>
      </c>
      <c r="AN1158" s="61">
        <v>0</v>
      </c>
      <c r="AO1158" s="61">
        <v>0</v>
      </c>
      <c r="AP1158" s="61"/>
      <c r="AQ1158" s="62">
        <v>163687</v>
      </c>
      <c r="AR1158" s="61"/>
      <c r="AS1158" s="62">
        <v>457171</v>
      </c>
      <c r="AT1158" s="62">
        <v>316734</v>
      </c>
      <c r="AU1158" s="62">
        <v>1055676</v>
      </c>
      <c r="AV1158" s="61"/>
      <c r="AW1158" s="62">
        <v>51007</v>
      </c>
      <c r="AX1158" s="62">
        <v>295240</v>
      </c>
      <c r="AY1158" s="61"/>
      <c r="AZ1158" s="61">
        <v>0</v>
      </c>
      <c r="BA1158" s="61"/>
      <c r="BB1158" s="61">
        <v>0</v>
      </c>
      <c r="BC1158" s="61">
        <v>0</v>
      </c>
      <c r="BD1158" s="61">
        <v>0</v>
      </c>
      <c r="BE1158" s="61"/>
      <c r="BF1158" s="61">
        <v>0</v>
      </c>
      <c r="BG1158" s="61"/>
      <c r="BH1158" s="61">
        <v>0</v>
      </c>
      <c r="BI1158" s="61"/>
      <c r="BJ1158" s="62">
        <v>458927</v>
      </c>
      <c r="BK1158" s="61"/>
      <c r="BL1158" s="61">
        <v>0</v>
      </c>
      <c r="BM1158" s="61">
        <v>0</v>
      </c>
      <c r="BN1158" s="61">
        <v>0</v>
      </c>
      <c r="BO1158" s="61"/>
    </row>
    <row r="1159" spans="1:67" x14ac:dyDescent="0.2">
      <c r="A1159" s="57" t="s">
        <v>28</v>
      </c>
      <c r="B1159" s="56" t="s">
        <v>28</v>
      </c>
      <c r="C1159" s="56" t="s">
        <v>28</v>
      </c>
      <c r="D1159" s="56">
        <v>2004</v>
      </c>
      <c r="E1159" s="58">
        <v>31052680</v>
      </c>
      <c r="F1159" s="58">
        <v>31052680</v>
      </c>
      <c r="G1159" s="59">
        <v>27588710</v>
      </c>
      <c r="H1159" s="59">
        <v>3463970</v>
      </c>
      <c r="I1159" s="60">
        <v>0</v>
      </c>
      <c r="J1159" s="58">
        <v>0</v>
      </c>
      <c r="K1159" s="61"/>
      <c r="L1159" s="62">
        <v>354871</v>
      </c>
      <c r="M1159" s="61"/>
      <c r="N1159" s="62">
        <v>4738</v>
      </c>
      <c r="O1159" s="62">
        <v>2567902</v>
      </c>
      <c r="P1159" s="61"/>
      <c r="Q1159" s="61"/>
      <c r="R1159" s="61"/>
      <c r="S1159" s="61">
        <v>0</v>
      </c>
      <c r="T1159" s="61">
        <v>0</v>
      </c>
      <c r="U1159" s="61"/>
      <c r="V1159" s="62">
        <v>1811709</v>
      </c>
      <c r="W1159" s="61"/>
      <c r="X1159" s="61">
        <v>0</v>
      </c>
      <c r="Y1159" s="62">
        <v>12377413</v>
      </c>
      <c r="Z1159" s="62">
        <v>481764</v>
      </c>
      <c r="AA1159" s="61"/>
      <c r="AB1159" s="62">
        <v>2882475</v>
      </c>
      <c r="AC1159" s="62">
        <v>408573</v>
      </c>
      <c r="AD1159" s="61"/>
      <c r="AE1159" s="62">
        <v>5094734</v>
      </c>
      <c r="AF1159" s="61"/>
      <c r="AG1159" s="62">
        <v>363501</v>
      </c>
      <c r="AH1159" s="62">
        <v>1241030</v>
      </c>
      <c r="AI1159" s="61"/>
      <c r="AJ1159" s="61">
        <v>0</v>
      </c>
      <c r="AK1159" s="61">
        <v>0</v>
      </c>
      <c r="AL1159" s="61">
        <v>0</v>
      </c>
      <c r="AM1159" s="61">
        <v>0</v>
      </c>
      <c r="AN1159" s="61">
        <v>0</v>
      </c>
      <c r="AO1159" s="61">
        <v>0</v>
      </c>
      <c r="AP1159" s="61"/>
      <c r="AQ1159" s="62">
        <v>261818</v>
      </c>
      <c r="AR1159" s="61"/>
      <c r="AS1159" s="62">
        <v>531584</v>
      </c>
      <c r="AT1159" s="62">
        <v>438703</v>
      </c>
      <c r="AU1159" s="62">
        <v>1317735</v>
      </c>
      <c r="AV1159" s="61"/>
      <c r="AW1159" s="62">
        <v>51006</v>
      </c>
      <c r="AX1159" s="62">
        <v>351513</v>
      </c>
      <c r="AY1159" s="61"/>
      <c r="AZ1159" s="61">
        <v>0</v>
      </c>
      <c r="BA1159" s="61"/>
      <c r="BB1159" s="61">
        <v>0</v>
      </c>
      <c r="BC1159" s="61">
        <v>0</v>
      </c>
      <c r="BD1159" s="61">
        <v>0</v>
      </c>
      <c r="BE1159" s="61"/>
      <c r="BF1159" s="61">
        <v>0</v>
      </c>
      <c r="BG1159" s="61"/>
      <c r="BH1159" s="61">
        <v>0</v>
      </c>
      <c r="BI1159" s="61"/>
      <c r="BJ1159" s="62">
        <v>511611</v>
      </c>
      <c r="BK1159" s="61"/>
      <c r="BL1159" s="61">
        <v>0</v>
      </c>
      <c r="BM1159" s="61">
        <v>0</v>
      </c>
      <c r="BN1159" s="61">
        <v>0</v>
      </c>
      <c r="BO1159" s="61"/>
    </row>
    <row r="1160" spans="1:67" x14ac:dyDescent="0.2">
      <c r="A1160" s="57" t="s">
        <v>28</v>
      </c>
      <c r="B1160" s="56" t="s">
        <v>28</v>
      </c>
      <c r="C1160" s="56" t="s">
        <v>28</v>
      </c>
      <c r="D1160" s="56">
        <v>2005</v>
      </c>
      <c r="E1160" s="58">
        <v>37146919</v>
      </c>
      <c r="F1160" s="58">
        <v>33817588</v>
      </c>
      <c r="G1160" s="59">
        <v>33391848</v>
      </c>
      <c r="H1160" s="59">
        <v>3755071</v>
      </c>
      <c r="I1160" s="60">
        <v>0</v>
      </c>
      <c r="J1160" s="58">
        <v>-3329331</v>
      </c>
      <c r="K1160" s="61"/>
      <c r="L1160" s="62">
        <v>354871</v>
      </c>
      <c r="M1160" s="61"/>
      <c r="N1160" s="62">
        <v>4738</v>
      </c>
      <c r="O1160" s="62">
        <v>2810822</v>
      </c>
      <c r="P1160" s="61"/>
      <c r="Q1160" s="61"/>
      <c r="R1160" s="61"/>
      <c r="S1160" s="61">
        <v>0</v>
      </c>
      <c r="T1160" s="61">
        <v>0</v>
      </c>
      <c r="U1160" s="61"/>
      <c r="V1160" s="62">
        <v>2052096</v>
      </c>
      <c r="W1160" s="61"/>
      <c r="X1160" s="61">
        <v>0</v>
      </c>
      <c r="Y1160" s="62">
        <v>12557460</v>
      </c>
      <c r="Z1160" s="62">
        <v>3076374</v>
      </c>
      <c r="AA1160" s="61"/>
      <c r="AB1160" s="62">
        <v>734213</v>
      </c>
      <c r="AC1160" s="62">
        <v>3398991</v>
      </c>
      <c r="AD1160" s="61"/>
      <c r="AE1160" s="62">
        <v>5663716</v>
      </c>
      <c r="AF1160" s="61"/>
      <c r="AG1160" s="62">
        <v>928161</v>
      </c>
      <c r="AH1160" s="62">
        <v>1810406</v>
      </c>
      <c r="AI1160" s="61"/>
      <c r="AJ1160" s="61">
        <v>0</v>
      </c>
      <c r="AK1160" s="61">
        <v>0</v>
      </c>
      <c r="AL1160" s="61">
        <v>0</v>
      </c>
      <c r="AM1160" s="61">
        <v>0</v>
      </c>
      <c r="AN1160" s="61">
        <v>0</v>
      </c>
      <c r="AO1160" s="61">
        <v>0</v>
      </c>
      <c r="AP1160" s="61"/>
      <c r="AQ1160" s="62">
        <v>284724</v>
      </c>
      <c r="AR1160" s="61"/>
      <c r="AS1160" s="62">
        <v>622493</v>
      </c>
      <c r="AT1160" s="62">
        <v>466003</v>
      </c>
      <c r="AU1160" s="62">
        <v>1380887</v>
      </c>
      <c r="AV1160" s="61"/>
      <c r="AW1160" s="62">
        <v>51006</v>
      </c>
      <c r="AX1160" s="62">
        <v>361331</v>
      </c>
      <c r="AY1160" s="61"/>
      <c r="AZ1160" s="61">
        <v>0</v>
      </c>
      <c r="BA1160" s="61"/>
      <c r="BB1160" s="61">
        <v>0</v>
      </c>
      <c r="BC1160" s="61">
        <v>0</v>
      </c>
      <c r="BD1160" s="61">
        <v>0</v>
      </c>
      <c r="BE1160" s="61"/>
      <c r="BF1160" s="62">
        <v>77016</v>
      </c>
      <c r="BG1160" s="61"/>
      <c r="BH1160" s="61">
        <v>0</v>
      </c>
      <c r="BI1160" s="61"/>
      <c r="BJ1160" s="62">
        <v>511611</v>
      </c>
      <c r="BK1160" s="61"/>
      <c r="BL1160" s="61">
        <v>0</v>
      </c>
      <c r="BM1160" s="61">
        <v>0</v>
      </c>
      <c r="BN1160" s="62">
        <v>-3329331</v>
      </c>
      <c r="BO1160" s="61"/>
    </row>
    <row r="1161" spans="1:67" x14ac:dyDescent="0.2">
      <c r="A1161" s="57" t="s">
        <v>28</v>
      </c>
      <c r="B1161" s="56" t="s">
        <v>28</v>
      </c>
      <c r="C1161" s="56" t="s">
        <v>28</v>
      </c>
      <c r="D1161" s="56">
        <v>2006</v>
      </c>
      <c r="E1161" s="58">
        <v>41078409</v>
      </c>
      <c r="F1161" s="58">
        <v>37205889</v>
      </c>
      <c r="G1161" s="59">
        <v>36110115</v>
      </c>
      <c r="H1161" s="59">
        <v>4968294</v>
      </c>
      <c r="I1161" s="60">
        <v>0</v>
      </c>
      <c r="J1161" s="58">
        <v>-3872520</v>
      </c>
      <c r="K1161" s="61"/>
      <c r="L1161" s="62">
        <v>354871</v>
      </c>
      <c r="M1161" s="61"/>
      <c r="N1161" s="62">
        <v>4738</v>
      </c>
      <c r="O1161" s="62">
        <v>2840621</v>
      </c>
      <c r="P1161" s="61"/>
      <c r="Q1161" s="61"/>
      <c r="R1161" s="61"/>
      <c r="S1161" s="61">
        <v>0</v>
      </c>
      <c r="T1161" s="61">
        <v>0</v>
      </c>
      <c r="U1161" s="61"/>
      <c r="V1161" s="62">
        <v>2182511</v>
      </c>
      <c r="W1161" s="61"/>
      <c r="X1161" s="61">
        <v>0</v>
      </c>
      <c r="Y1161" s="62">
        <v>13229914</v>
      </c>
      <c r="Z1161" s="62">
        <v>3519573</v>
      </c>
      <c r="AA1161" s="61"/>
      <c r="AB1161" s="62">
        <v>772105</v>
      </c>
      <c r="AC1161" s="62">
        <v>3547331</v>
      </c>
      <c r="AD1161" s="61"/>
      <c r="AE1161" s="62">
        <v>6101044</v>
      </c>
      <c r="AF1161" s="61"/>
      <c r="AG1161" s="62">
        <v>1476214</v>
      </c>
      <c r="AH1161" s="62">
        <v>2081193</v>
      </c>
      <c r="AI1161" s="61"/>
      <c r="AJ1161" s="61">
        <v>0</v>
      </c>
      <c r="AK1161" s="61">
        <v>0</v>
      </c>
      <c r="AL1161" s="61">
        <v>0</v>
      </c>
      <c r="AM1161" s="61">
        <v>0</v>
      </c>
      <c r="AN1161" s="61">
        <v>0</v>
      </c>
      <c r="AO1161" s="61">
        <v>0</v>
      </c>
      <c r="AP1161" s="61"/>
      <c r="AQ1161" s="62">
        <v>328757</v>
      </c>
      <c r="AR1161" s="61"/>
      <c r="AS1161" s="62">
        <v>771710</v>
      </c>
      <c r="AT1161" s="62">
        <v>670397</v>
      </c>
      <c r="AU1161" s="62">
        <v>1433315</v>
      </c>
      <c r="AV1161" s="61"/>
      <c r="AW1161" s="62">
        <v>53152</v>
      </c>
      <c r="AX1161" s="62">
        <v>412229</v>
      </c>
      <c r="AY1161" s="61"/>
      <c r="AZ1161" s="61">
        <v>0</v>
      </c>
      <c r="BA1161" s="61"/>
      <c r="BB1161" s="61">
        <v>0</v>
      </c>
      <c r="BC1161" s="61">
        <v>0</v>
      </c>
      <c r="BD1161" s="61">
        <v>0</v>
      </c>
      <c r="BE1161" s="61"/>
      <c r="BF1161" s="62">
        <v>689636</v>
      </c>
      <c r="BG1161" s="61"/>
      <c r="BH1161" s="61">
        <v>0</v>
      </c>
      <c r="BI1161" s="61"/>
      <c r="BJ1161" s="62">
        <v>609098</v>
      </c>
      <c r="BK1161" s="61"/>
      <c r="BL1161" s="61">
        <v>0</v>
      </c>
      <c r="BM1161" s="61">
        <v>0</v>
      </c>
      <c r="BN1161" s="62">
        <v>-3872520</v>
      </c>
      <c r="BO1161" s="61"/>
    </row>
    <row r="1162" spans="1:67" x14ac:dyDescent="0.2">
      <c r="A1162" s="57" t="s">
        <v>28</v>
      </c>
      <c r="B1162" s="56" t="s">
        <v>28</v>
      </c>
      <c r="C1162" s="56" t="s">
        <v>28</v>
      </c>
      <c r="D1162" s="56">
        <v>2007</v>
      </c>
      <c r="E1162" s="58">
        <v>45996022</v>
      </c>
      <c r="F1162" s="58">
        <v>41678153</v>
      </c>
      <c r="G1162" s="59">
        <v>40254835</v>
      </c>
      <c r="H1162" s="59">
        <v>5741187</v>
      </c>
      <c r="I1162" s="60">
        <v>0</v>
      </c>
      <c r="J1162" s="58">
        <v>-4317869</v>
      </c>
      <c r="K1162" s="61"/>
      <c r="L1162" s="62">
        <v>354871</v>
      </c>
      <c r="M1162" s="61"/>
      <c r="N1162" s="62">
        <v>4738</v>
      </c>
      <c r="O1162" s="62">
        <v>2869874</v>
      </c>
      <c r="P1162" s="61"/>
      <c r="Q1162" s="61"/>
      <c r="R1162" s="61"/>
      <c r="S1162" s="61">
        <v>0</v>
      </c>
      <c r="T1162" s="61">
        <v>0</v>
      </c>
      <c r="U1162" s="61"/>
      <c r="V1162" s="62">
        <v>3385174</v>
      </c>
      <c r="W1162" s="61"/>
      <c r="X1162" s="61">
        <v>0</v>
      </c>
      <c r="Y1162" s="62">
        <v>14271972</v>
      </c>
      <c r="Z1162" s="62">
        <v>3865279</v>
      </c>
      <c r="AA1162" s="61"/>
      <c r="AB1162" s="62">
        <v>832305</v>
      </c>
      <c r="AC1162" s="62">
        <v>3870057</v>
      </c>
      <c r="AD1162" s="61"/>
      <c r="AE1162" s="62">
        <v>6798667</v>
      </c>
      <c r="AF1162" s="61"/>
      <c r="AG1162" s="62">
        <v>1827321</v>
      </c>
      <c r="AH1162" s="62">
        <v>2174577</v>
      </c>
      <c r="AI1162" s="61"/>
      <c r="AJ1162" s="61">
        <v>0</v>
      </c>
      <c r="AK1162" s="61">
        <v>0</v>
      </c>
      <c r="AL1162" s="61">
        <v>0</v>
      </c>
      <c r="AM1162" s="61">
        <v>0</v>
      </c>
      <c r="AN1162" s="61">
        <v>0</v>
      </c>
      <c r="AO1162" s="61">
        <v>0</v>
      </c>
      <c r="AP1162" s="61"/>
      <c r="AQ1162" s="62">
        <v>321613</v>
      </c>
      <c r="AR1162" s="61"/>
      <c r="AS1162" s="62">
        <v>966125</v>
      </c>
      <c r="AT1162" s="62">
        <v>839728</v>
      </c>
      <c r="AU1162" s="62">
        <v>1694205</v>
      </c>
      <c r="AV1162" s="61"/>
      <c r="AW1162" s="62">
        <v>53152</v>
      </c>
      <c r="AX1162" s="62">
        <v>466209</v>
      </c>
      <c r="AY1162" s="61"/>
      <c r="AZ1162" s="61">
        <v>0</v>
      </c>
      <c r="BA1162" s="61"/>
      <c r="BB1162" s="61">
        <v>0</v>
      </c>
      <c r="BC1162" s="61">
        <v>0</v>
      </c>
      <c r="BD1162" s="61">
        <v>0</v>
      </c>
      <c r="BE1162" s="61"/>
      <c r="BF1162" s="62">
        <v>736942</v>
      </c>
      <c r="BG1162" s="61"/>
      <c r="BH1162" s="61">
        <v>0</v>
      </c>
      <c r="BI1162" s="61"/>
      <c r="BJ1162" s="62">
        <v>663213</v>
      </c>
      <c r="BK1162" s="61"/>
      <c r="BL1162" s="61">
        <v>0</v>
      </c>
      <c r="BM1162" s="61">
        <v>0</v>
      </c>
      <c r="BN1162" s="62">
        <v>-4317869</v>
      </c>
      <c r="BO1162" s="61"/>
    </row>
    <row r="1163" spans="1:67" x14ac:dyDescent="0.2">
      <c r="A1163" s="57" t="s">
        <v>28</v>
      </c>
      <c r="B1163" s="56" t="s">
        <v>28</v>
      </c>
      <c r="C1163" s="56" t="s">
        <v>28</v>
      </c>
      <c r="D1163" s="56">
        <v>2008</v>
      </c>
      <c r="E1163" s="58">
        <v>49155765</v>
      </c>
      <c r="F1163" s="58">
        <v>44489081</v>
      </c>
      <c r="G1163" s="59">
        <v>43126310</v>
      </c>
      <c r="H1163" s="59">
        <v>6029455</v>
      </c>
      <c r="I1163" s="60">
        <v>0</v>
      </c>
      <c r="J1163" s="58">
        <v>-4666684</v>
      </c>
      <c r="K1163" s="61"/>
      <c r="L1163" s="62">
        <v>354871</v>
      </c>
      <c r="M1163" s="61"/>
      <c r="N1163" s="62">
        <v>4738</v>
      </c>
      <c r="O1163" s="62">
        <v>2985036</v>
      </c>
      <c r="P1163" s="61"/>
      <c r="Q1163" s="61"/>
      <c r="R1163" s="61"/>
      <c r="S1163" s="61">
        <v>0</v>
      </c>
      <c r="T1163" s="61">
        <v>0</v>
      </c>
      <c r="U1163" s="61"/>
      <c r="V1163" s="62">
        <v>3864904</v>
      </c>
      <c r="W1163" s="61"/>
      <c r="X1163" s="61">
        <v>0</v>
      </c>
      <c r="Y1163" s="62">
        <v>15458276</v>
      </c>
      <c r="Z1163" s="62">
        <v>4200485</v>
      </c>
      <c r="AA1163" s="61"/>
      <c r="AB1163" s="62">
        <v>834817</v>
      </c>
      <c r="AC1163" s="62">
        <v>3976856</v>
      </c>
      <c r="AD1163" s="61"/>
      <c r="AE1163" s="62">
        <v>6862775</v>
      </c>
      <c r="AF1163" s="61"/>
      <c r="AG1163" s="62">
        <v>2257064</v>
      </c>
      <c r="AH1163" s="62">
        <v>2326488</v>
      </c>
      <c r="AI1163" s="61"/>
      <c r="AJ1163" s="61">
        <v>0</v>
      </c>
      <c r="AK1163" s="61">
        <v>0</v>
      </c>
      <c r="AL1163" s="61">
        <v>0</v>
      </c>
      <c r="AM1163" s="61">
        <v>0</v>
      </c>
      <c r="AN1163" s="61">
        <v>0</v>
      </c>
      <c r="AO1163" s="61">
        <v>0</v>
      </c>
      <c r="AP1163" s="61"/>
      <c r="AQ1163" s="62">
        <v>317063</v>
      </c>
      <c r="AR1163" s="61"/>
      <c r="AS1163" s="62">
        <v>1002222</v>
      </c>
      <c r="AT1163" s="62">
        <v>921676</v>
      </c>
      <c r="AU1163" s="62">
        <v>1996084</v>
      </c>
      <c r="AV1163" s="61"/>
      <c r="AW1163" s="62">
        <v>53152</v>
      </c>
      <c r="AX1163" s="62">
        <v>494843</v>
      </c>
      <c r="AY1163" s="61"/>
      <c r="AZ1163" s="61">
        <v>0</v>
      </c>
      <c r="BA1163" s="61"/>
      <c r="BB1163" s="61">
        <v>0</v>
      </c>
      <c r="BC1163" s="61">
        <v>0</v>
      </c>
      <c r="BD1163" s="61">
        <v>0</v>
      </c>
      <c r="BE1163" s="61"/>
      <c r="BF1163" s="62">
        <v>563902</v>
      </c>
      <c r="BG1163" s="61"/>
      <c r="BH1163" s="61">
        <v>0</v>
      </c>
      <c r="BI1163" s="61"/>
      <c r="BJ1163" s="62">
        <v>680513</v>
      </c>
      <c r="BK1163" s="61"/>
      <c r="BL1163" s="61">
        <v>0</v>
      </c>
      <c r="BM1163" s="61">
        <v>0</v>
      </c>
      <c r="BN1163" s="62">
        <v>-4666684</v>
      </c>
      <c r="BO1163" s="61"/>
    </row>
    <row r="1164" spans="1:67" x14ac:dyDescent="0.2">
      <c r="A1164" s="57" t="s">
        <v>28</v>
      </c>
      <c r="B1164" s="56" t="s">
        <v>28</v>
      </c>
      <c r="C1164" s="56" t="s">
        <v>28</v>
      </c>
      <c r="D1164" s="56">
        <v>2009</v>
      </c>
      <c r="E1164" s="58">
        <v>49899175</v>
      </c>
      <c r="F1164" s="58">
        <v>44433150</v>
      </c>
      <c r="G1164" s="59">
        <v>43635992</v>
      </c>
      <c r="H1164" s="59">
        <v>6263183</v>
      </c>
      <c r="I1164" s="60">
        <v>0</v>
      </c>
      <c r="J1164" s="58">
        <v>-5466025</v>
      </c>
      <c r="K1164" s="61"/>
      <c r="L1164" s="62">
        <v>354871</v>
      </c>
      <c r="M1164" s="61"/>
      <c r="N1164" s="62">
        <v>4738</v>
      </c>
      <c r="O1164" s="62">
        <v>3077520</v>
      </c>
      <c r="P1164" s="61"/>
      <c r="Q1164" s="61"/>
      <c r="R1164" s="61"/>
      <c r="S1164" s="61">
        <v>0</v>
      </c>
      <c r="T1164" s="61">
        <v>0</v>
      </c>
      <c r="U1164" s="61"/>
      <c r="V1164" s="62">
        <v>4200110</v>
      </c>
      <c r="W1164" s="61"/>
      <c r="X1164" s="61">
        <v>0</v>
      </c>
      <c r="Y1164" s="62">
        <v>15590397</v>
      </c>
      <c r="Z1164" s="62">
        <v>4590431</v>
      </c>
      <c r="AA1164" s="61"/>
      <c r="AB1164" s="62">
        <v>968258</v>
      </c>
      <c r="AC1164" s="62">
        <v>4367448</v>
      </c>
      <c r="AD1164" s="61"/>
      <c r="AE1164" s="62">
        <v>7133570</v>
      </c>
      <c r="AF1164" s="61"/>
      <c r="AG1164" s="62">
        <v>2370740</v>
      </c>
      <c r="AH1164" s="62">
        <v>977909</v>
      </c>
      <c r="AI1164" s="61"/>
      <c r="AJ1164" s="61">
        <v>0</v>
      </c>
      <c r="AK1164" s="61">
        <v>0</v>
      </c>
      <c r="AL1164" s="61">
        <v>0</v>
      </c>
      <c r="AM1164" s="61">
        <v>0</v>
      </c>
      <c r="AN1164" s="61">
        <v>0</v>
      </c>
      <c r="AO1164" s="61">
        <v>0</v>
      </c>
      <c r="AP1164" s="61"/>
      <c r="AQ1164" s="62">
        <v>339512</v>
      </c>
      <c r="AR1164" s="61"/>
      <c r="AS1164" s="62">
        <v>1022315</v>
      </c>
      <c r="AT1164" s="62">
        <v>976972</v>
      </c>
      <c r="AU1164" s="62">
        <v>1998894</v>
      </c>
      <c r="AV1164" s="61"/>
      <c r="AW1164" s="62">
        <v>53152</v>
      </c>
      <c r="AX1164" s="62">
        <v>524227</v>
      </c>
      <c r="AY1164" s="61"/>
      <c r="AZ1164" s="61">
        <v>0</v>
      </c>
      <c r="BA1164" s="61"/>
      <c r="BB1164" s="61">
        <v>0</v>
      </c>
      <c r="BC1164" s="61">
        <v>0</v>
      </c>
      <c r="BD1164" s="61">
        <v>0</v>
      </c>
      <c r="BE1164" s="61"/>
      <c r="BF1164" s="62">
        <v>563902</v>
      </c>
      <c r="BG1164" s="61"/>
      <c r="BH1164" s="61">
        <v>0</v>
      </c>
      <c r="BI1164" s="61"/>
      <c r="BJ1164" s="62">
        <v>784209</v>
      </c>
      <c r="BK1164" s="61"/>
      <c r="BL1164" s="61">
        <v>0</v>
      </c>
      <c r="BM1164" s="61">
        <v>0</v>
      </c>
      <c r="BN1164" s="62">
        <v>-5466025</v>
      </c>
      <c r="BO1164" s="61"/>
    </row>
    <row r="1165" spans="1:67" x14ac:dyDescent="0.2">
      <c r="A1165" s="57" t="s">
        <v>28</v>
      </c>
      <c r="B1165" s="56" t="s">
        <v>28</v>
      </c>
      <c r="C1165" s="56" t="s">
        <v>28</v>
      </c>
      <c r="D1165" s="56">
        <v>2010</v>
      </c>
      <c r="E1165" s="58">
        <v>52206475</v>
      </c>
      <c r="F1165" s="58">
        <v>46293583</v>
      </c>
      <c r="G1165" s="59">
        <v>45460014</v>
      </c>
      <c r="H1165" s="59">
        <v>6746461</v>
      </c>
      <c r="I1165" s="60">
        <v>0</v>
      </c>
      <c r="J1165" s="58">
        <v>-5912892</v>
      </c>
      <c r="K1165" s="61"/>
      <c r="L1165" s="62">
        <v>354871</v>
      </c>
      <c r="M1165" s="61"/>
      <c r="N1165" s="62">
        <v>4738</v>
      </c>
      <c r="O1165" s="62">
        <v>3080205</v>
      </c>
      <c r="P1165" s="61"/>
      <c r="Q1165" s="61"/>
      <c r="R1165" s="61"/>
      <c r="S1165" s="61">
        <v>0</v>
      </c>
      <c r="T1165" s="61">
        <v>0</v>
      </c>
      <c r="U1165" s="61"/>
      <c r="V1165" s="62">
        <v>4223477</v>
      </c>
      <c r="W1165" s="61"/>
      <c r="X1165" s="61">
        <v>0</v>
      </c>
      <c r="Y1165" s="62">
        <v>15977374</v>
      </c>
      <c r="Z1165" s="62">
        <v>5607599</v>
      </c>
      <c r="AA1165" s="61"/>
      <c r="AB1165" s="62">
        <v>970085</v>
      </c>
      <c r="AC1165" s="62">
        <v>4675723</v>
      </c>
      <c r="AD1165" s="61"/>
      <c r="AE1165" s="62">
        <v>6961088</v>
      </c>
      <c r="AF1165" s="61"/>
      <c r="AG1165" s="62">
        <v>2556444</v>
      </c>
      <c r="AH1165" s="62">
        <v>1048410</v>
      </c>
      <c r="AI1165" s="61"/>
      <c r="AJ1165" s="61">
        <v>0</v>
      </c>
      <c r="AK1165" s="61">
        <v>0</v>
      </c>
      <c r="AL1165" s="61">
        <v>0</v>
      </c>
      <c r="AM1165" s="61">
        <v>0</v>
      </c>
      <c r="AN1165" s="61">
        <v>0</v>
      </c>
      <c r="AO1165" s="61">
        <v>0</v>
      </c>
      <c r="AP1165" s="61"/>
      <c r="AQ1165" s="62">
        <v>351062</v>
      </c>
      <c r="AR1165" s="61"/>
      <c r="AS1165" s="62">
        <v>1033364</v>
      </c>
      <c r="AT1165" s="62">
        <v>1062621</v>
      </c>
      <c r="AU1165" s="62">
        <v>2291028</v>
      </c>
      <c r="AV1165" s="61"/>
      <c r="AW1165" s="62">
        <v>53152</v>
      </c>
      <c r="AX1165" s="62">
        <v>558091</v>
      </c>
      <c r="AY1165" s="61"/>
      <c r="AZ1165" s="61">
        <v>0</v>
      </c>
      <c r="BA1165" s="61"/>
      <c r="BB1165" s="61">
        <v>0</v>
      </c>
      <c r="BC1165" s="61">
        <v>0</v>
      </c>
      <c r="BD1165" s="61">
        <v>0</v>
      </c>
      <c r="BE1165" s="61"/>
      <c r="BF1165" s="62">
        <v>563902</v>
      </c>
      <c r="BG1165" s="61"/>
      <c r="BH1165" s="61">
        <v>0</v>
      </c>
      <c r="BI1165" s="61"/>
      <c r="BJ1165" s="62">
        <v>833241</v>
      </c>
      <c r="BK1165" s="61"/>
      <c r="BL1165" s="61">
        <v>0</v>
      </c>
      <c r="BM1165" s="61">
        <v>0</v>
      </c>
      <c r="BN1165" s="62">
        <v>-5912892</v>
      </c>
      <c r="BO1165" s="61"/>
    </row>
    <row r="1166" spans="1:67" x14ac:dyDescent="0.2">
      <c r="A1166" s="57" t="s">
        <v>28</v>
      </c>
      <c r="B1166" s="56" t="s">
        <v>28</v>
      </c>
      <c r="C1166" s="56" t="s">
        <v>28</v>
      </c>
      <c r="D1166" s="56">
        <v>2011</v>
      </c>
      <c r="E1166" s="58">
        <v>57800219</v>
      </c>
      <c r="F1166" s="58">
        <v>51414621</v>
      </c>
      <c r="G1166" s="59">
        <v>50390409</v>
      </c>
      <c r="H1166" s="59">
        <v>7409810</v>
      </c>
      <c r="I1166" s="60">
        <v>0</v>
      </c>
      <c r="J1166" s="58">
        <v>-6385598</v>
      </c>
      <c r="K1166" s="61"/>
      <c r="L1166" s="62">
        <v>591591</v>
      </c>
      <c r="M1166" s="61"/>
      <c r="N1166" s="62">
        <v>4738</v>
      </c>
      <c r="O1166" s="62">
        <v>3233684</v>
      </c>
      <c r="P1166" s="61"/>
      <c r="Q1166" s="61"/>
      <c r="R1166" s="61"/>
      <c r="S1166" s="61">
        <v>0</v>
      </c>
      <c r="T1166" s="61">
        <v>0</v>
      </c>
      <c r="U1166" s="61"/>
      <c r="V1166" s="62">
        <v>5145637</v>
      </c>
      <c r="W1166" s="61"/>
      <c r="X1166" s="61">
        <v>0</v>
      </c>
      <c r="Y1166" s="62">
        <v>17179058</v>
      </c>
      <c r="Z1166" s="62">
        <v>6240894</v>
      </c>
      <c r="AA1166" s="61"/>
      <c r="AB1166" s="62">
        <v>970548</v>
      </c>
      <c r="AC1166" s="62">
        <v>5875827</v>
      </c>
      <c r="AD1166" s="61"/>
      <c r="AE1166" s="62">
        <v>7238728</v>
      </c>
      <c r="AF1166" s="61"/>
      <c r="AG1166" s="62">
        <v>2730647</v>
      </c>
      <c r="AH1166" s="62">
        <v>1179057</v>
      </c>
      <c r="AI1166" s="61"/>
      <c r="AJ1166" s="61">
        <v>0</v>
      </c>
      <c r="AK1166" s="61">
        <v>0</v>
      </c>
      <c r="AL1166" s="61">
        <v>0</v>
      </c>
      <c r="AM1166" s="61">
        <v>0</v>
      </c>
      <c r="AN1166" s="61">
        <v>0</v>
      </c>
      <c r="AO1166" s="61">
        <v>0</v>
      </c>
      <c r="AP1166" s="61"/>
      <c r="AQ1166" s="62">
        <v>384354</v>
      </c>
      <c r="AR1166" s="61"/>
      <c r="AS1166" s="62">
        <v>1086223</v>
      </c>
      <c r="AT1166" s="62">
        <v>1236063</v>
      </c>
      <c r="AU1166" s="62">
        <v>2485912</v>
      </c>
      <c r="AV1166" s="61"/>
      <c r="AW1166" s="62">
        <v>53152</v>
      </c>
      <c r="AX1166" s="62">
        <v>584699</v>
      </c>
      <c r="AY1166" s="61"/>
      <c r="AZ1166" s="61">
        <v>0</v>
      </c>
      <c r="BA1166" s="61"/>
      <c r="BB1166" s="61">
        <v>0</v>
      </c>
      <c r="BC1166" s="61">
        <v>0</v>
      </c>
      <c r="BD1166" s="61">
        <v>0</v>
      </c>
      <c r="BE1166" s="61"/>
      <c r="BF1166" s="62">
        <v>570108</v>
      </c>
      <c r="BG1166" s="61"/>
      <c r="BH1166" s="61">
        <v>0</v>
      </c>
      <c r="BI1166" s="61"/>
      <c r="BJ1166" s="62">
        <v>1009299</v>
      </c>
      <c r="BK1166" s="61"/>
      <c r="BL1166" s="61">
        <v>0</v>
      </c>
      <c r="BM1166" s="61">
        <v>0</v>
      </c>
      <c r="BN1166" s="62">
        <v>-6385598</v>
      </c>
      <c r="BO1166" s="61"/>
    </row>
    <row r="1167" spans="1:67" x14ac:dyDescent="0.2">
      <c r="A1167" s="57" t="s">
        <v>29</v>
      </c>
      <c r="B1167" s="56" t="s">
        <v>29</v>
      </c>
      <c r="C1167" s="56" t="s">
        <v>29</v>
      </c>
      <c r="D1167" s="56">
        <v>1989</v>
      </c>
      <c r="E1167" s="58">
        <v>2019879</v>
      </c>
      <c r="F1167" s="58">
        <v>1941789</v>
      </c>
      <c r="G1167" s="59">
        <v>1824107</v>
      </c>
      <c r="H1167" s="59">
        <v>195772</v>
      </c>
      <c r="I1167" s="60">
        <v>0</v>
      </c>
      <c r="J1167" s="58">
        <v>-78090</v>
      </c>
      <c r="K1167" s="62">
        <v>7600</v>
      </c>
      <c r="L1167" s="61"/>
      <c r="M1167" s="61"/>
      <c r="N1167" s="61"/>
      <c r="O1167" s="61"/>
      <c r="P1167" s="62">
        <v>78658</v>
      </c>
      <c r="Q1167" s="61"/>
      <c r="R1167" s="61"/>
      <c r="S1167" s="61"/>
      <c r="T1167" s="61"/>
      <c r="U1167" s="61"/>
      <c r="V1167" s="61"/>
      <c r="W1167" s="62">
        <v>11969</v>
      </c>
      <c r="X1167" s="61"/>
      <c r="Y1167" s="61"/>
      <c r="Z1167" s="61"/>
      <c r="AA1167" s="62">
        <v>829114</v>
      </c>
      <c r="AB1167" s="61"/>
      <c r="AC1167" s="61"/>
      <c r="AD1167" s="62">
        <v>309986</v>
      </c>
      <c r="AE1167" s="61"/>
      <c r="AF1167" s="62">
        <v>360776</v>
      </c>
      <c r="AG1167" s="61"/>
      <c r="AH1167" s="61"/>
      <c r="AI1167" s="62">
        <v>226004</v>
      </c>
      <c r="AJ1167" s="61"/>
      <c r="AK1167" s="61"/>
      <c r="AL1167" s="61"/>
      <c r="AM1167" s="61"/>
      <c r="AN1167" s="61"/>
      <c r="AO1167" s="61"/>
      <c r="AP1167" s="62">
        <v>15522</v>
      </c>
      <c r="AQ1167" s="61"/>
      <c r="AR1167" s="62">
        <v>42307</v>
      </c>
      <c r="AS1167" s="61"/>
      <c r="AT1167" s="61"/>
      <c r="AU1167" s="61"/>
      <c r="AV1167" s="61">
        <v>713</v>
      </c>
      <c r="AW1167" s="61"/>
      <c r="AX1167" s="61"/>
      <c r="AY1167" s="62">
        <v>36888</v>
      </c>
      <c r="AZ1167" s="61"/>
      <c r="BA1167" s="62">
        <v>97957</v>
      </c>
      <c r="BB1167" s="61"/>
      <c r="BC1167" s="61"/>
      <c r="BD1167" s="61"/>
      <c r="BE1167" s="61"/>
      <c r="BF1167" s="61"/>
      <c r="BG1167" s="61"/>
      <c r="BH1167" s="61"/>
      <c r="BI1167" s="61"/>
      <c r="BJ1167" s="61"/>
      <c r="BK1167" s="62">
        <v>2385</v>
      </c>
      <c r="BL1167" s="61"/>
      <c r="BM1167" s="61"/>
      <c r="BN1167" s="61"/>
      <c r="BO1167" s="62">
        <v>-78090</v>
      </c>
    </row>
    <row r="1168" spans="1:67" x14ac:dyDescent="0.2">
      <c r="A1168" s="57" t="s">
        <v>29</v>
      </c>
      <c r="B1168" s="56" t="s">
        <v>29</v>
      </c>
      <c r="C1168" s="56" t="s">
        <v>29</v>
      </c>
      <c r="D1168" s="56">
        <v>1990</v>
      </c>
      <c r="E1168" s="58">
        <v>2096746</v>
      </c>
      <c r="F1168" s="58">
        <v>2018656</v>
      </c>
      <c r="G1168" s="59">
        <v>1891125</v>
      </c>
      <c r="H1168" s="59">
        <v>205621</v>
      </c>
      <c r="I1168" s="60">
        <v>0</v>
      </c>
      <c r="J1168" s="58">
        <v>-78090</v>
      </c>
      <c r="K1168" s="62">
        <v>7600</v>
      </c>
      <c r="L1168" s="61"/>
      <c r="M1168" s="61"/>
      <c r="N1168" s="61"/>
      <c r="O1168" s="61"/>
      <c r="P1168" s="62">
        <v>78658</v>
      </c>
      <c r="Q1168" s="61"/>
      <c r="R1168" s="61"/>
      <c r="S1168" s="61"/>
      <c r="T1168" s="61"/>
      <c r="U1168" s="61"/>
      <c r="V1168" s="61"/>
      <c r="W1168" s="62">
        <v>11969</v>
      </c>
      <c r="X1168" s="61"/>
      <c r="Y1168" s="61"/>
      <c r="Z1168" s="61"/>
      <c r="AA1168" s="62">
        <v>853822</v>
      </c>
      <c r="AB1168" s="61"/>
      <c r="AC1168" s="61"/>
      <c r="AD1168" s="62">
        <v>316955</v>
      </c>
      <c r="AE1168" s="61"/>
      <c r="AF1168" s="62">
        <v>388833</v>
      </c>
      <c r="AG1168" s="61"/>
      <c r="AH1168" s="61"/>
      <c r="AI1168" s="62">
        <v>233288</v>
      </c>
      <c r="AJ1168" s="61"/>
      <c r="AK1168" s="61"/>
      <c r="AL1168" s="61"/>
      <c r="AM1168" s="61"/>
      <c r="AN1168" s="61"/>
      <c r="AO1168" s="61"/>
      <c r="AP1168" s="62">
        <v>18031</v>
      </c>
      <c r="AQ1168" s="61"/>
      <c r="AR1168" s="62">
        <v>43169</v>
      </c>
      <c r="AS1168" s="61"/>
      <c r="AT1168" s="61"/>
      <c r="AU1168" s="61"/>
      <c r="AV1168" s="62">
        <v>1472</v>
      </c>
      <c r="AW1168" s="61"/>
      <c r="AX1168" s="61"/>
      <c r="AY1168" s="62">
        <v>41427</v>
      </c>
      <c r="AZ1168" s="61"/>
      <c r="BA1168" s="62">
        <v>99137</v>
      </c>
      <c r="BB1168" s="61"/>
      <c r="BC1168" s="61"/>
      <c r="BD1168" s="61"/>
      <c r="BE1168" s="61"/>
      <c r="BF1168" s="61"/>
      <c r="BG1168" s="61"/>
      <c r="BH1168" s="61"/>
      <c r="BI1168" s="61"/>
      <c r="BJ1168" s="61"/>
      <c r="BK1168" s="62">
        <v>2385</v>
      </c>
      <c r="BL1168" s="61"/>
      <c r="BM1168" s="61"/>
      <c r="BN1168" s="61"/>
      <c r="BO1168" s="62">
        <v>-78090</v>
      </c>
    </row>
    <row r="1169" spans="1:67" x14ac:dyDescent="0.2">
      <c r="A1169" s="57" t="s">
        <v>29</v>
      </c>
      <c r="B1169" s="56" t="s">
        <v>29</v>
      </c>
      <c r="C1169" s="56" t="s">
        <v>29</v>
      </c>
      <c r="D1169" s="56">
        <v>1991</v>
      </c>
      <c r="E1169" s="58">
        <v>2198621</v>
      </c>
      <c r="F1169" s="58">
        <v>2120531</v>
      </c>
      <c r="G1169" s="59">
        <v>1973188</v>
      </c>
      <c r="H1169" s="59">
        <v>225433</v>
      </c>
      <c r="I1169" s="60">
        <v>0</v>
      </c>
      <c r="J1169" s="58">
        <v>-78090</v>
      </c>
      <c r="K1169" s="62">
        <v>7600</v>
      </c>
      <c r="L1169" s="61"/>
      <c r="M1169" s="61"/>
      <c r="N1169" s="61"/>
      <c r="O1169" s="61"/>
      <c r="P1169" s="62">
        <v>86047</v>
      </c>
      <c r="Q1169" s="61"/>
      <c r="R1169" s="61"/>
      <c r="S1169" s="61"/>
      <c r="T1169" s="61"/>
      <c r="U1169" s="61"/>
      <c r="V1169" s="61"/>
      <c r="W1169" s="62">
        <v>11969</v>
      </c>
      <c r="X1169" s="61"/>
      <c r="Y1169" s="61"/>
      <c r="Z1169" s="61"/>
      <c r="AA1169" s="62">
        <v>867304</v>
      </c>
      <c r="AB1169" s="61"/>
      <c r="AC1169" s="61"/>
      <c r="AD1169" s="62">
        <v>329739</v>
      </c>
      <c r="AE1169" s="61"/>
      <c r="AF1169" s="62">
        <v>432252</v>
      </c>
      <c r="AG1169" s="61"/>
      <c r="AH1169" s="61"/>
      <c r="AI1169" s="62">
        <v>238277</v>
      </c>
      <c r="AJ1169" s="61"/>
      <c r="AK1169" s="61"/>
      <c r="AL1169" s="61"/>
      <c r="AM1169" s="61"/>
      <c r="AN1169" s="61"/>
      <c r="AO1169" s="61"/>
      <c r="AP1169" s="62">
        <v>18031</v>
      </c>
      <c r="AQ1169" s="61"/>
      <c r="AR1169" s="62">
        <v>43169</v>
      </c>
      <c r="AS1169" s="61"/>
      <c r="AT1169" s="61"/>
      <c r="AU1169" s="61"/>
      <c r="AV1169" s="62">
        <v>1855</v>
      </c>
      <c r="AW1169" s="61"/>
      <c r="AX1169" s="61"/>
      <c r="AY1169" s="62">
        <v>46379</v>
      </c>
      <c r="AZ1169" s="61"/>
      <c r="BA1169" s="62">
        <v>113614</v>
      </c>
      <c r="BB1169" s="61"/>
      <c r="BC1169" s="61"/>
      <c r="BD1169" s="61"/>
      <c r="BE1169" s="61"/>
      <c r="BF1169" s="61"/>
      <c r="BG1169" s="61"/>
      <c r="BH1169" s="61"/>
      <c r="BI1169" s="61"/>
      <c r="BJ1169" s="61"/>
      <c r="BK1169" s="62">
        <v>2385</v>
      </c>
      <c r="BL1169" s="61"/>
      <c r="BM1169" s="61"/>
      <c r="BN1169" s="61"/>
      <c r="BO1169" s="62">
        <v>-78090</v>
      </c>
    </row>
    <row r="1170" spans="1:67" x14ac:dyDescent="0.2">
      <c r="A1170" s="57" t="s">
        <v>29</v>
      </c>
      <c r="B1170" s="56" t="s">
        <v>29</v>
      </c>
      <c r="C1170" s="56" t="s">
        <v>29</v>
      </c>
      <c r="D1170" s="56">
        <v>1992</v>
      </c>
      <c r="E1170" s="58">
        <v>2253847</v>
      </c>
      <c r="F1170" s="58">
        <v>2175757</v>
      </c>
      <c r="G1170" s="59">
        <v>2022309</v>
      </c>
      <c r="H1170" s="59">
        <v>231538</v>
      </c>
      <c r="I1170" s="60">
        <v>0</v>
      </c>
      <c r="J1170" s="58">
        <v>-78090</v>
      </c>
      <c r="K1170" s="62">
        <v>7600</v>
      </c>
      <c r="L1170" s="61"/>
      <c r="M1170" s="61"/>
      <c r="N1170" s="61"/>
      <c r="O1170" s="61"/>
      <c r="P1170" s="62">
        <v>91786</v>
      </c>
      <c r="Q1170" s="61"/>
      <c r="R1170" s="61"/>
      <c r="S1170" s="61"/>
      <c r="T1170" s="61"/>
      <c r="U1170" s="61"/>
      <c r="V1170" s="61"/>
      <c r="W1170" s="62">
        <v>11969</v>
      </c>
      <c r="X1170" s="61"/>
      <c r="Y1170" s="61"/>
      <c r="Z1170" s="61"/>
      <c r="AA1170" s="62">
        <v>891792</v>
      </c>
      <c r="AB1170" s="61"/>
      <c r="AC1170" s="61"/>
      <c r="AD1170" s="62">
        <v>335192</v>
      </c>
      <c r="AE1170" s="61"/>
      <c r="AF1170" s="62">
        <v>436078</v>
      </c>
      <c r="AG1170" s="61"/>
      <c r="AH1170" s="61"/>
      <c r="AI1170" s="62">
        <v>247892</v>
      </c>
      <c r="AJ1170" s="61"/>
      <c r="AK1170" s="61"/>
      <c r="AL1170" s="61"/>
      <c r="AM1170" s="61"/>
      <c r="AN1170" s="61"/>
      <c r="AO1170" s="61"/>
      <c r="AP1170" s="62">
        <v>18994</v>
      </c>
      <c r="AQ1170" s="61"/>
      <c r="AR1170" s="62">
        <v>43169</v>
      </c>
      <c r="AS1170" s="61"/>
      <c r="AT1170" s="61"/>
      <c r="AU1170" s="61"/>
      <c r="AV1170" s="62">
        <v>1855</v>
      </c>
      <c r="AW1170" s="61"/>
      <c r="AX1170" s="61"/>
      <c r="AY1170" s="62">
        <v>51521</v>
      </c>
      <c r="AZ1170" s="61"/>
      <c r="BA1170" s="62">
        <v>113614</v>
      </c>
      <c r="BB1170" s="61"/>
      <c r="BC1170" s="61"/>
      <c r="BD1170" s="61"/>
      <c r="BE1170" s="61"/>
      <c r="BF1170" s="61"/>
      <c r="BG1170" s="61"/>
      <c r="BH1170" s="61"/>
      <c r="BI1170" s="61"/>
      <c r="BJ1170" s="61"/>
      <c r="BK1170" s="62">
        <v>2385</v>
      </c>
      <c r="BL1170" s="61"/>
      <c r="BM1170" s="61"/>
      <c r="BN1170" s="61"/>
      <c r="BO1170" s="62">
        <v>-78090</v>
      </c>
    </row>
    <row r="1171" spans="1:67" x14ac:dyDescent="0.2">
      <c r="A1171" s="57" t="s">
        <v>29</v>
      </c>
      <c r="B1171" s="56" t="s">
        <v>29</v>
      </c>
      <c r="C1171" s="56" t="s">
        <v>29</v>
      </c>
      <c r="D1171" s="56">
        <v>1993</v>
      </c>
      <c r="E1171" s="58">
        <v>2306501</v>
      </c>
      <c r="F1171" s="58">
        <v>2228411</v>
      </c>
      <c r="G1171" s="59">
        <v>2067040</v>
      </c>
      <c r="H1171" s="59">
        <v>239461</v>
      </c>
      <c r="I1171" s="60">
        <v>0</v>
      </c>
      <c r="J1171" s="58">
        <v>-78090</v>
      </c>
      <c r="K1171" s="62">
        <v>7600</v>
      </c>
      <c r="L1171" s="61"/>
      <c r="M1171" s="61"/>
      <c r="N1171" s="61"/>
      <c r="O1171" s="61"/>
      <c r="P1171" s="62">
        <v>100892</v>
      </c>
      <c r="Q1171" s="61"/>
      <c r="R1171" s="61"/>
      <c r="S1171" s="61"/>
      <c r="T1171" s="61"/>
      <c r="U1171" s="61"/>
      <c r="V1171" s="61"/>
      <c r="W1171" s="62">
        <v>11969</v>
      </c>
      <c r="X1171" s="61"/>
      <c r="Y1171" s="61"/>
      <c r="Z1171" s="61"/>
      <c r="AA1171" s="62">
        <v>908636</v>
      </c>
      <c r="AB1171" s="61"/>
      <c r="AC1171" s="61"/>
      <c r="AD1171" s="62">
        <v>334635</v>
      </c>
      <c r="AE1171" s="61"/>
      <c r="AF1171" s="62">
        <v>448086</v>
      </c>
      <c r="AG1171" s="61"/>
      <c r="AH1171" s="61"/>
      <c r="AI1171" s="62">
        <v>255222</v>
      </c>
      <c r="AJ1171" s="61"/>
      <c r="AK1171" s="61"/>
      <c r="AL1171" s="61"/>
      <c r="AM1171" s="61"/>
      <c r="AN1171" s="61"/>
      <c r="AO1171" s="61"/>
      <c r="AP1171" s="62">
        <v>18994</v>
      </c>
      <c r="AQ1171" s="61"/>
      <c r="AR1171" s="62">
        <v>43169</v>
      </c>
      <c r="AS1171" s="61"/>
      <c r="AT1171" s="61"/>
      <c r="AU1171" s="61"/>
      <c r="AV1171" s="62">
        <v>1855</v>
      </c>
      <c r="AW1171" s="61"/>
      <c r="AX1171" s="61"/>
      <c r="AY1171" s="62">
        <v>59444</v>
      </c>
      <c r="AZ1171" s="61"/>
      <c r="BA1171" s="62">
        <v>113614</v>
      </c>
      <c r="BB1171" s="61"/>
      <c r="BC1171" s="61"/>
      <c r="BD1171" s="61"/>
      <c r="BE1171" s="61"/>
      <c r="BF1171" s="61"/>
      <c r="BG1171" s="61"/>
      <c r="BH1171" s="61"/>
      <c r="BI1171" s="61"/>
      <c r="BJ1171" s="61"/>
      <c r="BK1171" s="62">
        <v>2385</v>
      </c>
      <c r="BL1171" s="61"/>
      <c r="BM1171" s="61"/>
      <c r="BN1171" s="61"/>
      <c r="BO1171" s="62">
        <v>-78090</v>
      </c>
    </row>
    <row r="1172" spans="1:67" x14ac:dyDescent="0.2">
      <c r="A1172" s="57" t="s">
        <v>29</v>
      </c>
      <c r="B1172" s="56" t="s">
        <v>29</v>
      </c>
      <c r="C1172" s="56" t="s">
        <v>29</v>
      </c>
      <c r="D1172" s="56">
        <v>1994</v>
      </c>
      <c r="E1172" s="58">
        <v>2341525</v>
      </c>
      <c r="F1172" s="58">
        <v>2134884</v>
      </c>
      <c r="G1172" s="59">
        <v>2098550</v>
      </c>
      <c r="H1172" s="59">
        <v>242975</v>
      </c>
      <c r="I1172" s="60">
        <v>0</v>
      </c>
      <c r="J1172" s="58">
        <v>-206641</v>
      </c>
      <c r="K1172" s="62">
        <v>7600</v>
      </c>
      <c r="L1172" s="61"/>
      <c r="M1172" s="61"/>
      <c r="N1172" s="61"/>
      <c r="O1172" s="61"/>
      <c r="P1172" s="62">
        <v>105892</v>
      </c>
      <c r="Q1172" s="61"/>
      <c r="R1172" s="61"/>
      <c r="S1172" s="61"/>
      <c r="T1172" s="61"/>
      <c r="U1172" s="61"/>
      <c r="V1172" s="61"/>
      <c r="W1172" s="62">
        <v>11969</v>
      </c>
      <c r="X1172" s="61"/>
      <c r="Y1172" s="61"/>
      <c r="Z1172" s="61"/>
      <c r="AA1172" s="62">
        <v>916164</v>
      </c>
      <c r="AB1172" s="61"/>
      <c r="AC1172" s="61"/>
      <c r="AD1172" s="62">
        <v>339474</v>
      </c>
      <c r="AE1172" s="61"/>
      <c r="AF1172" s="62">
        <v>460332</v>
      </c>
      <c r="AG1172" s="61"/>
      <c r="AH1172" s="61"/>
      <c r="AI1172" s="62">
        <v>257119</v>
      </c>
      <c r="AJ1172" s="61"/>
      <c r="AK1172" s="61"/>
      <c r="AL1172" s="61"/>
      <c r="AM1172" s="61"/>
      <c r="AN1172" s="61"/>
      <c r="AO1172" s="61"/>
      <c r="AP1172" s="62">
        <v>18994</v>
      </c>
      <c r="AQ1172" s="61"/>
      <c r="AR1172" s="62">
        <v>43169</v>
      </c>
      <c r="AS1172" s="61"/>
      <c r="AT1172" s="61"/>
      <c r="AU1172" s="61"/>
      <c r="AV1172" s="62">
        <v>1855</v>
      </c>
      <c r="AW1172" s="61"/>
      <c r="AX1172" s="61"/>
      <c r="AY1172" s="62">
        <v>62958</v>
      </c>
      <c r="AZ1172" s="61"/>
      <c r="BA1172" s="62">
        <v>113614</v>
      </c>
      <c r="BB1172" s="61"/>
      <c r="BC1172" s="61"/>
      <c r="BD1172" s="61"/>
      <c r="BE1172" s="61"/>
      <c r="BF1172" s="61"/>
      <c r="BG1172" s="61"/>
      <c r="BH1172" s="61"/>
      <c r="BI1172" s="61"/>
      <c r="BJ1172" s="61"/>
      <c r="BK1172" s="62">
        <v>2385</v>
      </c>
      <c r="BL1172" s="61"/>
      <c r="BM1172" s="61"/>
      <c r="BN1172" s="61"/>
      <c r="BO1172" s="62">
        <v>-206641</v>
      </c>
    </row>
    <row r="1173" spans="1:67" x14ac:dyDescent="0.2">
      <c r="A1173" s="57" t="s">
        <v>29</v>
      </c>
      <c r="B1173" s="56" t="s">
        <v>29</v>
      </c>
      <c r="C1173" s="56" t="s">
        <v>29</v>
      </c>
      <c r="D1173" s="56">
        <v>1995</v>
      </c>
      <c r="E1173" s="58">
        <v>2556626</v>
      </c>
      <c r="F1173" s="58">
        <v>2349985</v>
      </c>
      <c r="G1173" s="59">
        <v>2197079</v>
      </c>
      <c r="H1173" s="59">
        <v>359547</v>
      </c>
      <c r="I1173" s="60">
        <v>0</v>
      </c>
      <c r="J1173" s="58">
        <v>-206641</v>
      </c>
      <c r="K1173" s="62">
        <v>7600</v>
      </c>
      <c r="L1173" s="61"/>
      <c r="M1173" s="61"/>
      <c r="N1173" s="61"/>
      <c r="O1173" s="61"/>
      <c r="P1173" s="62">
        <v>178219</v>
      </c>
      <c r="Q1173" s="61"/>
      <c r="R1173" s="61"/>
      <c r="S1173" s="61"/>
      <c r="T1173" s="61"/>
      <c r="U1173" s="61"/>
      <c r="V1173" s="61"/>
      <c r="W1173" s="62">
        <v>11969</v>
      </c>
      <c r="X1173" s="61"/>
      <c r="Y1173" s="61"/>
      <c r="Z1173" s="61"/>
      <c r="AA1173" s="62">
        <v>929604</v>
      </c>
      <c r="AB1173" s="61"/>
      <c r="AC1173" s="61"/>
      <c r="AD1173" s="62">
        <v>341106</v>
      </c>
      <c r="AE1173" s="61"/>
      <c r="AF1173" s="62">
        <v>466704</v>
      </c>
      <c r="AG1173" s="61"/>
      <c r="AH1173" s="61"/>
      <c r="AI1173" s="62">
        <v>261877</v>
      </c>
      <c r="AJ1173" s="61"/>
      <c r="AK1173" s="61"/>
      <c r="AL1173" s="61"/>
      <c r="AM1173" s="61"/>
      <c r="AN1173" s="61"/>
      <c r="AO1173" s="61"/>
      <c r="AP1173" s="62">
        <v>18994</v>
      </c>
      <c r="AQ1173" s="61"/>
      <c r="AR1173" s="62">
        <v>48653</v>
      </c>
      <c r="AS1173" s="61"/>
      <c r="AT1173" s="61"/>
      <c r="AU1173" s="61"/>
      <c r="AV1173" s="62">
        <v>1855</v>
      </c>
      <c r="AW1173" s="61"/>
      <c r="AX1173" s="61"/>
      <c r="AY1173" s="62">
        <v>71506</v>
      </c>
      <c r="AZ1173" s="61"/>
      <c r="BA1173" s="62">
        <v>216154</v>
      </c>
      <c r="BB1173" s="61"/>
      <c r="BC1173" s="61"/>
      <c r="BD1173" s="61"/>
      <c r="BE1173" s="61"/>
      <c r="BF1173" s="61"/>
      <c r="BG1173" s="61"/>
      <c r="BH1173" s="61"/>
      <c r="BI1173" s="61"/>
      <c r="BJ1173" s="61"/>
      <c r="BK1173" s="62">
        <v>2385</v>
      </c>
      <c r="BL1173" s="61"/>
      <c r="BM1173" s="61"/>
      <c r="BN1173" s="61"/>
      <c r="BO1173" s="62">
        <v>-206641</v>
      </c>
    </row>
    <row r="1174" spans="1:67" x14ac:dyDescent="0.2">
      <c r="A1174" s="57" t="s">
        <v>29</v>
      </c>
      <c r="B1174" s="56" t="s">
        <v>29</v>
      </c>
      <c r="C1174" s="56" t="s">
        <v>29</v>
      </c>
      <c r="D1174" s="56">
        <v>1996</v>
      </c>
      <c r="E1174" s="58">
        <v>3075466</v>
      </c>
      <c r="F1174" s="58">
        <v>2868825</v>
      </c>
      <c r="G1174" s="59">
        <v>2707085</v>
      </c>
      <c r="H1174" s="59">
        <v>368381</v>
      </c>
      <c r="I1174" s="60">
        <v>0</v>
      </c>
      <c r="J1174" s="58">
        <v>-206641</v>
      </c>
      <c r="K1174" s="62">
        <v>7600</v>
      </c>
      <c r="L1174" s="61"/>
      <c r="M1174" s="61"/>
      <c r="N1174" s="61"/>
      <c r="O1174" s="61"/>
      <c r="P1174" s="62">
        <v>181774</v>
      </c>
      <c r="Q1174" s="61"/>
      <c r="R1174" s="61"/>
      <c r="S1174" s="61"/>
      <c r="T1174" s="61"/>
      <c r="U1174" s="61"/>
      <c r="V1174" s="61"/>
      <c r="W1174" s="62">
        <v>11969</v>
      </c>
      <c r="X1174" s="61"/>
      <c r="Y1174" s="61"/>
      <c r="Z1174" s="61"/>
      <c r="AA1174" s="62">
        <v>1363049</v>
      </c>
      <c r="AB1174" s="61"/>
      <c r="AC1174" s="61"/>
      <c r="AD1174" s="62">
        <v>392160</v>
      </c>
      <c r="AE1174" s="61"/>
      <c r="AF1174" s="62">
        <v>486391</v>
      </c>
      <c r="AG1174" s="61"/>
      <c r="AH1174" s="61"/>
      <c r="AI1174" s="62">
        <v>264142</v>
      </c>
      <c r="AJ1174" s="61"/>
      <c r="AK1174" s="61"/>
      <c r="AL1174" s="61"/>
      <c r="AM1174" s="61"/>
      <c r="AN1174" s="61"/>
      <c r="AO1174" s="61"/>
      <c r="AP1174" s="62">
        <v>18994</v>
      </c>
      <c r="AQ1174" s="61"/>
      <c r="AR1174" s="62">
        <v>48653</v>
      </c>
      <c r="AS1174" s="61"/>
      <c r="AT1174" s="61"/>
      <c r="AU1174" s="61"/>
      <c r="AV1174" s="62">
        <v>1855</v>
      </c>
      <c r="AW1174" s="61"/>
      <c r="AX1174" s="61"/>
      <c r="AY1174" s="62">
        <v>80340</v>
      </c>
      <c r="AZ1174" s="61"/>
      <c r="BA1174" s="62">
        <v>216154</v>
      </c>
      <c r="BB1174" s="61"/>
      <c r="BC1174" s="61"/>
      <c r="BD1174" s="61"/>
      <c r="BE1174" s="61"/>
      <c r="BF1174" s="61"/>
      <c r="BG1174" s="61"/>
      <c r="BH1174" s="61"/>
      <c r="BI1174" s="61"/>
      <c r="BJ1174" s="61"/>
      <c r="BK1174" s="62">
        <v>2385</v>
      </c>
      <c r="BL1174" s="61"/>
      <c r="BM1174" s="61"/>
      <c r="BN1174" s="61"/>
      <c r="BO1174" s="62">
        <v>-206641</v>
      </c>
    </row>
    <row r="1175" spans="1:67" x14ac:dyDescent="0.2">
      <c r="A1175" s="57" t="s">
        <v>29</v>
      </c>
      <c r="B1175" s="56" t="s">
        <v>29</v>
      </c>
      <c r="C1175" s="56" t="s">
        <v>29</v>
      </c>
      <c r="D1175" s="56">
        <v>1997</v>
      </c>
      <c r="E1175" s="58">
        <v>3112040</v>
      </c>
      <c r="F1175" s="58">
        <v>2905399</v>
      </c>
      <c r="G1175" s="59">
        <v>2743659</v>
      </c>
      <c r="H1175" s="59">
        <v>368381</v>
      </c>
      <c r="I1175" s="60">
        <v>0</v>
      </c>
      <c r="J1175" s="58">
        <v>-206641</v>
      </c>
      <c r="K1175" s="62">
        <v>7600</v>
      </c>
      <c r="L1175" s="61"/>
      <c r="M1175" s="61"/>
      <c r="N1175" s="61"/>
      <c r="O1175" s="61"/>
      <c r="P1175" s="62">
        <v>181774</v>
      </c>
      <c r="Q1175" s="61"/>
      <c r="R1175" s="61"/>
      <c r="S1175" s="61"/>
      <c r="T1175" s="61"/>
      <c r="U1175" s="61"/>
      <c r="V1175" s="61"/>
      <c r="W1175" s="62">
        <v>11969</v>
      </c>
      <c r="X1175" s="61"/>
      <c r="Y1175" s="61"/>
      <c r="Z1175" s="61"/>
      <c r="AA1175" s="62">
        <v>1378830</v>
      </c>
      <c r="AB1175" s="61"/>
      <c r="AC1175" s="61"/>
      <c r="AD1175" s="62">
        <v>403614</v>
      </c>
      <c r="AE1175" s="61"/>
      <c r="AF1175" s="62">
        <v>487690</v>
      </c>
      <c r="AG1175" s="61"/>
      <c r="AH1175" s="61"/>
      <c r="AI1175" s="62">
        <v>272182</v>
      </c>
      <c r="AJ1175" s="61"/>
      <c r="AK1175" s="61"/>
      <c r="AL1175" s="61"/>
      <c r="AM1175" s="61"/>
      <c r="AN1175" s="61"/>
      <c r="AO1175" s="61"/>
      <c r="AP1175" s="62">
        <v>18994</v>
      </c>
      <c r="AQ1175" s="61"/>
      <c r="AR1175" s="62">
        <v>48653</v>
      </c>
      <c r="AS1175" s="61"/>
      <c r="AT1175" s="61"/>
      <c r="AU1175" s="61"/>
      <c r="AV1175" s="62">
        <v>1855</v>
      </c>
      <c r="AW1175" s="61"/>
      <c r="AX1175" s="61"/>
      <c r="AY1175" s="62">
        <v>80340</v>
      </c>
      <c r="AZ1175" s="61"/>
      <c r="BA1175" s="62">
        <v>216154</v>
      </c>
      <c r="BB1175" s="61"/>
      <c r="BC1175" s="61"/>
      <c r="BD1175" s="61"/>
      <c r="BE1175" s="61"/>
      <c r="BF1175" s="61"/>
      <c r="BG1175" s="61"/>
      <c r="BH1175" s="61"/>
      <c r="BI1175" s="61"/>
      <c r="BJ1175" s="61"/>
      <c r="BK1175" s="62">
        <v>2385</v>
      </c>
      <c r="BL1175" s="61"/>
      <c r="BM1175" s="61"/>
      <c r="BN1175" s="61"/>
      <c r="BO1175" s="62">
        <v>-206641</v>
      </c>
    </row>
    <row r="1176" spans="1:67" x14ac:dyDescent="0.2">
      <c r="A1176" s="57" t="s">
        <v>29</v>
      </c>
      <c r="B1176" s="56" t="s">
        <v>29</v>
      </c>
      <c r="C1176" s="56" t="s">
        <v>29</v>
      </c>
      <c r="D1176" s="56">
        <v>1998</v>
      </c>
      <c r="E1176" s="58">
        <v>3216088</v>
      </c>
      <c r="F1176" s="58">
        <v>3009447</v>
      </c>
      <c r="G1176" s="59">
        <v>2768904</v>
      </c>
      <c r="H1176" s="59">
        <v>447184</v>
      </c>
      <c r="I1176" s="60">
        <v>0</v>
      </c>
      <c r="J1176" s="58">
        <v>-206641</v>
      </c>
      <c r="K1176" s="62">
        <v>7600</v>
      </c>
      <c r="L1176" s="61"/>
      <c r="M1176" s="61"/>
      <c r="N1176" s="61"/>
      <c r="O1176" s="61"/>
      <c r="P1176" s="62">
        <v>181774</v>
      </c>
      <c r="Q1176" s="61"/>
      <c r="R1176" s="61"/>
      <c r="S1176" s="61"/>
      <c r="T1176" s="61"/>
      <c r="U1176" s="61"/>
      <c r="V1176" s="61"/>
      <c r="W1176" s="62">
        <v>11969</v>
      </c>
      <c r="X1176" s="61"/>
      <c r="Y1176" s="61"/>
      <c r="Z1176" s="61"/>
      <c r="AA1176" s="62">
        <v>1384642</v>
      </c>
      <c r="AB1176" s="61"/>
      <c r="AC1176" s="61"/>
      <c r="AD1176" s="62">
        <v>404621</v>
      </c>
      <c r="AE1176" s="61"/>
      <c r="AF1176" s="62">
        <v>487690</v>
      </c>
      <c r="AG1176" s="61"/>
      <c r="AH1176" s="61"/>
      <c r="AI1176" s="62">
        <v>290608</v>
      </c>
      <c r="AJ1176" s="61"/>
      <c r="AK1176" s="61"/>
      <c r="AL1176" s="61"/>
      <c r="AM1176" s="61"/>
      <c r="AN1176" s="61"/>
      <c r="AO1176" s="61"/>
      <c r="AP1176" s="62">
        <v>18994</v>
      </c>
      <c r="AQ1176" s="61"/>
      <c r="AR1176" s="62">
        <v>89962</v>
      </c>
      <c r="AS1176" s="61"/>
      <c r="AT1176" s="61"/>
      <c r="AU1176" s="61"/>
      <c r="AV1176" s="62">
        <v>1855</v>
      </c>
      <c r="AW1176" s="61"/>
      <c r="AX1176" s="61"/>
      <c r="AY1176" s="62">
        <v>93346</v>
      </c>
      <c r="AZ1176" s="61"/>
      <c r="BA1176" s="62">
        <v>240642</v>
      </c>
      <c r="BB1176" s="61"/>
      <c r="BC1176" s="61"/>
      <c r="BD1176" s="61"/>
      <c r="BE1176" s="61"/>
      <c r="BF1176" s="61"/>
      <c r="BG1176" s="61"/>
      <c r="BH1176" s="61"/>
      <c r="BI1176" s="61"/>
      <c r="BJ1176" s="61"/>
      <c r="BK1176" s="62">
        <v>2385</v>
      </c>
      <c r="BL1176" s="61"/>
      <c r="BM1176" s="61"/>
      <c r="BN1176" s="61"/>
      <c r="BO1176" s="62">
        <v>-206641</v>
      </c>
    </row>
    <row r="1177" spans="1:67" x14ac:dyDescent="0.2">
      <c r="A1177" s="57" t="s">
        <v>29</v>
      </c>
      <c r="B1177" s="56" t="s">
        <v>29</v>
      </c>
      <c r="C1177" s="56" t="s">
        <v>29</v>
      </c>
      <c r="D1177" s="56">
        <v>2002</v>
      </c>
      <c r="E1177" s="58">
        <v>3608281</v>
      </c>
      <c r="F1177" s="58">
        <v>3608281</v>
      </c>
      <c r="G1177" s="59">
        <v>2775909</v>
      </c>
      <c r="H1177" s="59">
        <v>832372</v>
      </c>
      <c r="I1177" s="60">
        <v>0</v>
      </c>
      <c r="J1177" s="58">
        <v>0</v>
      </c>
      <c r="K1177" s="61"/>
      <c r="L1177" s="61">
        <v>0</v>
      </c>
      <c r="M1177" s="61"/>
      <c r="N1177" s="61">
        <v>0</v>
      </c>
      <c r="O1177" s="61">
        <v>0</v>
      </c>
      <c r="P1177" s="61"/>
      <c r="Q1177" s="61"/>
      <c r="R1177" s="61"/>
      <c r="S1177" s="61">
        <v>0</v>
      </c>
      <c r="T1177" s="61">
        <v>0</v>
      </c>
      <c r="U1177" s="61"/>
      <c r="V1177" s="61">
        <v>0</v>
      </c>
      <c r="W1177" s="61"/>
      <c r="X1177" s="61">
        <v>0</v>
      </c>
      <c r="Y1177" s="62">
        <v>10888</v>
      </c>
      <c r="Z1177" s="62">
        <v>1520138</v>
      </c>
      <c r="AA1177" s="61"/>
      <c r="AB1177" s="62">
        <v>3087</v>
      </c>
      <c r="AC1177" s="62">
        <v>413410</v>
      </c>
      <c r="AD1177" s="61"/>
      <c r="AE1177" s="62">
        <v>505800</v>
      </c>
      <c r="AF1177" s="61"/>
      <c r="AG1177" s="62">
        <v>4061</v>
      </c>
      <c r="AH1177" s="62">
        <v>318525</v>
      </c>
      <c r="AI1177" s="61"/>
      <c r="AJ1177" s="61">
        <v>0</v>
      </c>
      <c r="AK1177" s="61">
        <v>0</v>
      </c>
      <c r="AL1177" s="61">
        <v>0</v>
      </c>
      <c r="AM1177" s="62">
        <v>7600</v>
      </c>
      <c r="AN1177" s="62">
        <v>185770</v>
      </c>
      <c r="AO1177" s="61">
        <v>0</v>
      </c>
      <c r="AP1177" s="61"/>
      <c r="AQ1177" s="62">
        <v>26374</v>
      </c>
      <c r="AR1177" s="61"/>
      <c r="AS1177" s="62">
        <v>71832</v>
      </c>
      <c r="AT1177" s="62">
        <v>13997</v>
      </c>
      <c r="AU1177" s="62">
        <v>441136</v>
      </c>
      <c r="AV1177" s="61"/>
      <c r="AW1177" s="62">
        <v>1855</v>
      </c>
      <c r="AX1177" s="62">
        <v>83808</v>
      </c>
      <c r="AY1177" s="61"/>
      <c r="AZ1177" s="61">
        <v>0</v>
      </c>
      <c r="BA1177" s="61"/>
      <c r="BB1177" s="61">
        <v>0</v>
      </c>
      <c r="BC1177" s="61">
        <v>0</v>
      </c>
      <c r="BD1177" s="61">
        <v>0</v>
      </c>
      <c r="BE1177" s="61"/>
      <c r="BF1177" s="61">
        <v>0</v>
      </c>
      <c r="BG1177" s="61"/>
      <c r="BH1177" s="61">
        <v>0</v>
      </c>
      <c r="BI1177" s="61"/>
      <c r="BJ1177" s="61">
        <v>0</v>
      </c>
      <c r="BK1177" s="61"/>
      <c r="BL1177" s="61">
        <v>0</v>
      </c>
      <c r="BM1177" s="61">
        <v>0</v>
      </c>
      <c r="BN1177" s="61">
        <v>0</v>
      </c>
      <c r="BO1177" s="61"/>
    </row>
    <row r="1178" spans="1:67" x14ac:dyDescent="0.2">
      <c r="A1178" s="57" t="s">
        <v>29</v>
      </c>
      <c r="B1178" s="56" t="s">
        <v>29</v>
      </c>
      <c r="C1178" s="56" t="s">
        <v>29</v>
      </c>
      <c r="D1178" s="56">
        <v>2003</v>
      </c>
      <c r="E1178" s="58">
        <v>3664028</v>
      </c>
      <c r="F1178" s="58">
        <v>3664028</v>
      </c>
      <c r="G1178" s="59">
        <v>2786417</v>
      </c>
      <c r="H1178" s="59">
        <v>877611</v>
      </c>
      <c r="I1178" s="60">
        <v>0</v>
      </c>
      <c r="J1178" s="58">
        <v>0</v>
      </c>
      <c r="K1178" s="61"/>
      <c r="L1178" s="61">
        <v>0</v>
      </c>
      <c r="M1178" s="61"/>
      <c r="N1178" s="61">
        <v>0</v>
      </c>
      <c r="O1178" s="61">
        <v>0</v>
      </c>
      <c r="P1178" s="61"/>
      <c r="Q1178" s="61"/>
      <c r="R1178" s="61"/>
      <c r="S1178" s="61">
        <v>0</v>
      </c>
      <c r="T1178" s="61">
        <v>0</v>
      </c>
      <c r="U1178" s="61"/>
      <c r="V1178" s="61">
        <v>0</v>
      </c>
      <c r="W1178" s="61"/>
      <c r="X1178" s="61">
        <v>0</v>
      </c>
      <c r="Y1178" s="62">
        <v>13007</v>
      </c>
      <c r="Z1178" s="62">
        <v>1520684</v>
      </c>
      <c r="AA1178" s="61"/>
      <c r="AB1178" s="62">
        <v>3087</v>
      </c>
      <c r="AC1178" s="62">
        <v>414573</v>
      </c>
      <c r="AD1178" s="61"/>
      <c r="AE1178" s="62">
        <v>508705</v>
      </c>
      <c r="AF1178" s="61"/>
      <c r="AG1178" s="62">
        <v>5461</v>
      </c>
      <c r="AH1178" s="62">
        <v>320900</v>
      </c>
      <c r="AI1178" s="61"/>
      <c r="AJ1178" s="61">
        <v>0</v>
      </c>
      <c r="AK1178" s="61">
        <v>0</v>
      </c>
      <c r="AL1178" s="61">
        <v>0</v>
      </c>
      <c r="AM1178" s="62">
        <v>7600</v>
      </c>
      <c r="AN1178" s="62">
        <v>185770</v>
      </c>
      <c r="AO1178" s="61">
        <v>0</v>
      </c>
      <c r="AP1178" s="61"/>
      <c r="AQ1178" s="62">
        <v>30472</v>
      </c>
      <c r="AR1178" s="61"/>
      <c r="AS1178" s="62">
        <v>77301</v>
      </c>
      <c r="AT1178" s="62">
        <v>49669</v>
      </c>
      <c r="AU1178" s="62">
        <v>441136</v>
      </c>
      <c r="AV1178" s="61"/>
      <c r="AW1178" s="62">
        <v>1855</v>
      </c>
      <c r="AX1178" s="62">
        <v>83808</v>
      </c>
      <c r="AY1178" s="61"/>
      <c r="AZ1178" s="61">
        <v>0</v>
      </c>
      <c r="BA1178" s="61"/>
      <c r="BB1178" s="61">
        <v>0</v>
      </c>
      <c r="BC1178" s="61">
        <v>0</v>
      </c>
      <c r="BD1178" s="61">
        <v>0</v>
      </c>
      <c r="BE1178" s="61"/>
      <c r="BF1178" s="61">
        <v>0</v>
      </c>
      <c r="BG1178" s="61"/>
      <c r="BH1178" s="61">
        <v>0</v>
      </c>
      <c r="BI1178" s="61"/>
      <c r="BJ1178" s="61">
        <v>0</v>
      </c>
      <c r="BK1178" s="61"/>
      <c r="BL1178" s="61">
        <v>0</v>
      </c>
      <c r="BM1178" s="61">
        <v>0</v>
      </c>
      <c r="BN1178" s="61">
        <v>0</v>
      </c>
      <c r="BO1178" s="61"/>
    </row>
    <row r="1179" spans="1:67" x14ac:dyDescent="0.2">
      <c r="A1179" s="57" t="s">
        <v>29</v>
      </c>
      <c r="B1179" s="56" t="s">
        <v>29</v>
      </c>
      <c r="C1179" s="56" t="s">
        <v>29</v>
      </c>
      <c r="D1179" s="56">
        <v>2004</v>
      </c>
      <c r="E1179" s="58">
        <v>3708516</v>
      </c>
      <c r="F1179" s="58">
        <v>3708516</v>
      </c>
      <c r="G1179" s="59">
        <v>2799783</v>
      </c>
      <c r="H1179" s="59">
        <v>908733</v>
      </c>
      <c r="I1179" s="60">
        <v>0</v>
      </c>
      <c r="J1179" s="58">
        <v>0</v>
      </c>
      <c r="K1179" s="61"/>
      <c r="L1179" s="61">
        <v>0</v>
      </c>
      <c r="M1179" s="61"/>
      <c r="N1179" s="61">
        <v>0</v>
      </c>
      <c r="O1179" s="61">
        <v>0</v>
      </c>
      <c r="P1179" s="61"/>
      <c r="Q1179" s="61"/>
      <c r="R1179" s="61"/>
      <c r="S1179" s="61">
        <v>0</v>
      </c>
      <c r="T1179" s="61">
        <v>0</v>
      </c>
      <c r="U1179" s="61"/>
      <c r="V1179" s="61">
        <v>0</v>
      </c>
      <c r="W1179" s="61"/>
      <c r="X1179" s="61">
        <v>0</v>
      </c>
      <c r="Y1179" s="62">
        <v>14609</v>
      </c>
      <c r="Z1179" s="62">
        <v>1523570</v>
      </c>
      <c r="AA1179" s="61"/>
      <c r="AB1179" s="62">
        <v>5063</v>
      </c>
      <c r="AC1179" s="62">
        <v>414573</v>
      </c>
      <c r="AD1179" s="61"/>
      <c r="AE1179" s="62">
        <v>514149</v>
      </c>
      <c r="AF1179" s="61"/>
      <c r="AG1179" s="62">
        <v>5461</v>
      </c>
      <c r="AH1179" s="62">
        <v>322358</v>
      </c>
      <c r="AI1179" s="61"/>
      <c r="AJ1179" s="61">
        <v>0</v>
      </c>
      <c r="AK1179" s="61">
        <v>0</v>
      </c>
      <c r="AL1179" s="61">
        <v>0</v>
      </c>
      <c r="AM1179" s="62">
        <v>7600</v>
      </c>
      <c r="AN1179" s="62">
        <v>201570</v>
      </c>
      <c r="AO1179" s="61">
        <v>0</v>
      </c>
      <c r="AP1179" s="61"/>
      <c r="AQ1179" s="62">
        <v>33369</v>
      </c>
      <c r="AR1179" s="61"/>
      <c r="AS1179" s="62">
        <v>77301</v>
      </c>
      <c r="AT1179" s="62">
        <v>54982</v>
      </c>
      <c r="AU1179" s="62">
        <v>441136</v>
      </c>
      <c r="AV1179" s="61"/>
      <c r="AW1179" s="62">
        <v>1855</v>
      </c>
      <c r="AX1179" s="62">
        <v>90920</v>
      </c>
      <c r="AY1179" s="61"/>
      <c r="AZ1179" s="61">
        <v>0</v>
      </c>
      <c r="BA1179" s="61"/>
      <c r="BB1179" s="61">
        <v>0</v>
      </c>
      <c r="BC1179" s="61">
        <v>0</v>
      </c>
      <c r="BD1179" s="61">
        <v>0</v>
      </c>
      <c r="BE1179" s="61"/>
      <c r="BF1179" s="61">
        <v>0</v>
      </c>
      <c r="BG1179" s="61"/>
      <c r="BH1179" s="61">
        <v>0</v>
      </c>
      <c r="BI1179" s="61"/>
      <c r="BJ1179" s="61">
        <v>0</v>
      </c>
      <c r="BK1179" s="61"/>
      <c r="BL1179" s="61">
        <v>0</v>
      </c>
      <c r="BM1179" s="61">
        <v>0</v>
      </c>
      <c r="BN1179" s="61">
        <v>0</v>
      </c>
      <c r="BO1179" s="61"/>
    </row>
    <row r="1180" spans="1:67" x14ac:dyDescent="0.2">
      <c r="A1180" s="57" t="s">
        <v>29</v>
      </c>
      <c r="B1180" s="56" t="s">
        <v>29</v>
      </c>
      <c r="C1180" s="56" t="s">
        <v>29</v>
      </c>
      <c r="D1180" s="56">
        <v>2005</v>
      </c>
      <c r="E1180" s="58">
        <v>3776036</v>
      </c>
      <c r="F1180" s="58">
        <v>3776036</v>
      </c>
      <c r="G1180" s="59">
        <v>2853918</v>
      </c>
      <c r="H1180" s="59">
        <v>922118</v>
      </c>
      <c r="I1180" s="60">
        <v>0</v>
      </c>
      <c r="J1180" s="58">
        <v>0</v>
      </c>
      <c r="K1180" s="61"/>
      <c r="L1180" s="61">
        <v>0</v>
      </c>
      <c r="M1180" s="61"/>
      <c r="N1180" s="61">
        <v>0</v>
      </c>
      <c r="O1180" s="61">
        <v>0</v>
      </c>
      <c r="P1180" s="61"/>
      <c r="Q1180" s="61"/>
      <c r="R1180" s="61"/>
      <c r="S1180" s="61">
        <v>0</v>
      </c>
      <c r="T1180" s="61">
        <v>0</v>
      </c>
      <c r="U1180" s="61"/>
      <c r="V1180" s="61">
        <v>0</v>
      </c>
      <c r="W1180" s="61"/>
      <c r="X1180" s="61">
        <v>0</v>
      </c>
      <c r="Y1180" s="62">
        <v>23432</v>
      </c>
      <c r="Z1180" s="62">
        <v>1556077</v>
      </c>
      <c r="AA1180" s="61"/>
      <c r="AB1180" s="62">
        <v>2979</v>
      </c>
      <c r="AC1180" s="62">
        <v>416746</v>
      </c>
      <c r="AD1180" s="61"/>
      <c r="AE1180" s="62">
        <v>523507</v>
      </c>
      <c r="AF1180" s="61"/>
      <c r="AG1180" s="62">
        <v>7925</v>
      </c>
      <c r="AH1180" s="62">
        <v>323252</v>
      </c>
      <c r="AI1180" s="61"/>
      <c r="AJ1180" s="61">
        <v>0</v>
      </c>
      <c r="AK1180" s="61">
        <v>0</v>
      </c>
      <c r="AL1180" s="61">
        <v>0</v>
      </c>
      <c r="AM1180" s="62">
        <v>7600</v>
      </c>
      <c r="AN1180" s="62">
        <v>201570</v>
      </c>
      <c r="AO1180" s="61">
        <v>0</v>
      </c>
      <c r="AP1180" s="61"/>
      <c r="AQ1180" s="62">
        <v>42163</v>
      </c>
      <c r="AR1180" s="61"/>
      <c r="AS1180" s="62">
        <v>78346</v>
      </c>
      <c r="AT1180" s="62">
        <v>54982</v>
      </c>
      <c r="AU1180" s="62">
        <v>441136</v>
      </c>
      <c r="AV1180" s="61"/>
      <c r="AW1180" s="62">
        <v>1855</v>
      </c>
      <c r="AX1180" s="62">
        <v>90920</v>
      </c>
      <c r="AY1180" s="61"/>
      <c r="AZ1180" s="61">
        <v>0</v>
      </c>
      <c r="BA1180" s="61"/>
      <c r="BB1180" s="61">
        <v>0</v>
      </c>
      <c r="BC1180" s="62">
        <v>3546</v>
      </c>
      <c r="BD1180" s="61">
        <v>0</v>
      </c>
      <c r="BE1180" s="61"/>
      <c r="BF1180" s="61">
        <v>0</v>
      </c>
      <c r="BG1180" s="61"/>
      <c r="BH1180" s="61">
        <v>0</v>
      </c>
      <c r="BI1180" s="61"/>
      <c r="BJ1180" s="61">
        <v>0</v>
      </c>
      <c r="BK1180" s="61"/>
      <c r="BL1180" s="61">
        <v>0</v>
      </c>
      <c r="BM1180" s="61">
        <v>0</v>
      </c>
      <c r="BN1180" s="61">
        <v>0</v>
      </c>
      <c r="BO1180" s="61"/>
    </row>
    <row r="1181" spans="1:67" x14ac:dyDescent="0.2">
      <c r="A1181" s="57" t="s">
        <v>29</v>
      </c>
      <c r="B1181" s="56" t="s">
        <v>29</v>
      </c>
      <c r="C1181" s="56" t="s">
        <v>29</v>
      </c>
      <c r="D1181" s="56">
        <v>2006</v>
      </c>
      <c r="E1181" s="58">
        <v>3833786</v>
      </c>
      <c r="F1181" s="58">
        <v>3833786</v>
      </c>
      <c r="G1181" s="59">
        <v>2910492</v>
      </c>
      <c r="H1181" s="59">
        <v>923294</v>
      </c>
      <c r="I1181" s="60">
        <v>0</v>
      </c>
      <c r="J1181" s="58">
        <v>0</v>
      </c>
      <c r="K1181" s="61"/>
      <c r="L1181" s="61">
        <v>0</v>
      </c>
      <c r="M1181" s="61"/>
      <c r="N1181" s="61">
        <v>0</v>
      </c>
      <c r="O1181" s="61">
        <v>0</v>
      </c>
      <c r="P1181" s="61"/>
      <c r="Q1181" s="61"/>
      <c r="R1181" s="61"/>
      <c r="S1181" s="61">
        <v>0</v>
      </c>
      <c r="T1181" s="61">
        <v>0</v>
      </c>
      <c r="U1181" s="61"/>
      <c r="V1181" s="61">
        <v>0</v>
      </c>
      <c r="W1181" s="61"/>
      <c r="X1181" s="61">
        <v>0</v>
      </c>
      <c r="Y1181" s="62">
        <v>26712</v>
      </c>
      <c r="Z1181" s="62">
        <v>1567230</v>
      </c>
      <c r="AA1181" s="61"/>
      <c r="AB1181" s="62">
        <v>4385</v>
      </c>
      <c r="AC1181" s="62">
        <v>420217</v>
      </c>
      <c r="AD1181" s="61"/>
      <c r="AE1181" s="62">
        <v>527062</v>
      </c>
      <c r="AF1181" s="61"/>
      <c r="AG1181" s="62">
        <v>8822</v>
      </c>
      <c r="AH1181" s="62">
        <v>356064</v>
      </c>
      <c r="AI1181" s="61"/>
      <c r="AJ1181" s="61">
        <v>0</v>
      </c>
      <c r="AK1181" s="61">
        <v>0</v>
      </c>
      <c r="AL1181" s="61">
        <v>0</v>
      </c>
      <c r="AM1181" s="62">
        <v>7600</v>
      </c>
      <c r="AN1181" s="62">
        <v>201570</v>
      </c>
      <c r="AO1181" s="61">
        <v>0</v>
      </c>
      <c r="AP1181" s="61"/>
      <c r="AQ1181" s="62">
        <v>42163</v>
      </c>
      <c r="AR1181" s="61"/>
      <c r="AS1181" s="62">
        <v>79522</v>
      </c>
      <c r="AT1181" s="62">
        <v>54982</v>
      </c>
      <c r="AU1181" s="62">
        <v>441136</v>
      </c>
      <c r="AV1181" s="61"/>
      <c r="AW1181" s="62">
        <v>1855</v>
      </c>
      <c r="AX1181" s="62">
        <v>90920</v>
      </c>
      <c r="AY1181" s="61"/>
      <c r="AZ1181" s="61">
        <v>0</v>
      </c>
      <c r="BA1181" s="61"/>
      <c r="BB1181" s="61">
        <v>0</v>
      </c>
      <c r="BC1181" s="62">
        <v>3546</v>
      </c>
      <c r="BD1181" s="61">
        <v>0</v>
      </c>
      <c r="BE1181" s="61"/>
      <c r="BF1181" s="61">
        <v>0</v>
      </c>
      <c r="BG1181" s="61"/>
      <c r="BH1181" s="61">
        <v>0</v>
      </c>
      <c r="BI1181" s="61"/>
      <c r="BJ1181" s="61">
        <v>0</v>
      </c>
      <c r="BK1181" s="61"/>
      <c r="BL1181" s="61">
        <v>0</v>
      </c>
      <c r="BM1181" s="61">
        <v>0</v>
      </c>
      <c r="BN1181" s="61">
        <v>0</v>
      </c>
      <c r="BO1181" s="61"/>
    </row>
    <row r="1182" spans="1:67" x14ac:dyDescent="0.2">
      <c r="A1182" s="57" t="s">
        <v>29</v>
      </c>
      <c r="B1182" s="56" t="s">
        <v>29</v>
      </c>
      <c r="C1182" s="56" t="s">
        <v>29</v>
      </c>
      <c r="D1182" s="56">
        <v>2007</v>
      </c>
      <c r="E1182" s="58">
        <v>3885567</v>
      </c>
      <c r="F1182" s="58">
        <v>3885567</v>
      </c>
      <c r="G1182" s="59">
        <v>2928417</v>
      </c>
      <c r="H1182" s="59">
        <v>957150</v>
      </c>
      <c r="I1182" s="60">
        <v>0</v>
      </c>
      <c r="J1182" s="58">
        <v>0</v>
      </c>
      <c r="K1182" s="61"/>
      <c r="L1182" s="61">
        <v>0</v>
      </c>
      <c r="M1182" s="61"/>
      <c r="N1182" s="61">
        <v>0</v>
      </c>
      <c r="O1182" s="61">
        <v>0</v>
      </c>
      <c r="P1182" s="61"/>
      <c r="Q1182" s="61"/>
      <c r="R1182" s="61"/>
      <c r="S1182" s="61">
        <v>0</v>
      </c>
      <c r="T1182" s="61">
        <v>0</v>
      </c>
      <c r="U1182" s="61"/>
      <c r="V1182" s="61">
        <v>0</v>
      </c>
      <c r="W1182" s="61"/>
      <c r="X1182" s="61">
        <v>0</v>
      </c>
      <c r="Y1182" s="62">
        <v>28003</v>
      </c>
      <c r="Z1182" s="62">
        <v>1569727</v>
      </c>
      <c r="AA1182" s="61"/>
      <c r="AB1182" s="62">
        <v>5158</v>
      </c>
      <c r="AC1182" s="62">
        <v>420217</v>
      </c>
      <c r="AD1182" s="61"/>
      <c r="AE1182" s="62">
        <v>538186</v>
      </c>
      <c r="AF1182" s="61"/>
      <c r="AG1182" s="62">
        <v>9562</v>
      </c>
      <c r="AH1182" s="62">
        <v>357564</v>
      </c>
      <c r="AI1182" s="61"/>
      <c r="AJ1182" s="61">
        <v>0</v>
      </c>
      <c r="AK1182" s="61">
        <v>0</v>
      </c>
      <c r="AL1182" s="61">
        <v>0</v>
      </c>
      <c r="AM1182" s="62">
        <v>7600</v>
      </c>
      <c r="AN1182" s="62">
        <v>201570</v>
      </c>
      <c r="AO1182" s="61">
        <v>0</v>
      </c>
      <c r="AP1182" s="61"/>
      <c r="AQ1182" s="62">
        <v>42163</v>
      </c>
      <c r="AR1182" s="61"/>
      <c r="AS1182" s="62">
        <v>79522</v>
      </c>
      <c r="AT1182" s="62">
        <v>54982</v>
      </c>
      <c r="AU1182" s="62">
        <v>471963</v>
      </c>
      <c r="AV1182" s="61"/>
      <c r="AW1182" s="62">
        <v>1855</v>
      </c>
      <c r="AX1182" s="62">
        <v>93949</v>
      </c>
      <c r="AY1182" s="61"/>
      <c r="AZ1182" s="61">
        <v>0</v>
      </c>
      <c r="BA1182" s="61"/>
      <c r="BB1182" s="61">
        <v>0</v>
      </c>
      <c r="BC1182" s="62">
        <v>3546</v>
      </c>
      <c r="BD1182" s="61">
        <v>0</v>
      </c>
      <c r="BE1182" s="61"/>
      <c r="BF1182" s="61">
        <v>0</v>
      </c>
      <c r="BG1182" s="61"/>
      <c r="BH1182" s="61">
        <v>0</v>
      </c>
      <c r="BI1182" s="61"/>
      <c r="BJ1182" s="61">
        <v>0</v>
      </c>
      <c r="BK1182" s="61"/>
      <c r="BL1182" s="61">
        <v>0</v>
      </c>
      <c r="BM1182" s="61">
        <v>0</v>
      </c>
      <c r="BN1182" s="61">
        <v>0</v>
      </c>
      <c r="BO1182" s="61"/>
    </row>
    <row r="1183" spans="1:67" x14ac:dyDescent="0.2">
      <c r="A1183" s="57" t="s">
        <v>29</v>
      </c>
      <c r="B1183" s="56" t="s">
        <v>29</v>
      </c>
      <c r="C1183" s="56" t="s">
        <v>29</v>
      </c>
      <c r="D1183" s="56">
        <v>2008</v>
      </c>
      <c r="E1183" s="58">
        <v>4000051</v>
      </c>
      <c r="F1183" s="58">
        <v>4000051</v>
      </c>
      <c r="G1183" s="59">
        <v>2950476</v>
      </c>
      <c r="H1183" s="59">
        <v>1049575</v>
      </c>
      <c r="I1183" s="60">
        <v>0</v>
      </c>
      <c r="J1183" s="58">
        <v>0</v>
      </c>
      <c r="K1183" s="61"/>
      <c r="L1183" s="61">
        <v>0</v>
      </c>
      <c r="M1183" s="61"/>
      <c r="N1183" s="61">
        <v>0</v>
      </c>
      <c r="O1183" s="61">
        <v>0</v>
      </c>
      <c r="P1183" s="61"/>
      <c r="Q1183" s="61"/>
      <c r="R1183" s="61"/>
      <c r="S1183" s="61">
        <v>0</v>
      </c>
      <c r="T1183" s="61">
        <v>0</v>
      </c>
      <c r="U1183" s="61"/>
      <c r="V1183" s="61">
        <v>0</v>
      </c>
      <c r="W1183" s="61"/>
      <c r="X1183" s="61">
        <v>0</v>
      </c>
      <c r="Y1183" s="62">
        <v>30628</v>
      </c>
      <c r="Z1183" s="62">
        <v>1579625</v>
      </c>
      <c r="AA1183" s="61"/>
      <c r="AB1183" s="62">
        <v>5873</v>
      </c>
      <c r="AC1183" s="62">
        <v>423390</v>
      </c>
      <c r="AD1183" s="61"/>
      <c r="AE1183" s="62">
        <v>542572</v>
      </c>
      <c r="AF1183" s="61"/>
      <c r="AG1183" s="62">
        <v>9766</v>
      </c>
      <c r="AH1183" s="62">
        <v>358622</v>
      </c>
      <c r="AI1183" s="61"/>
      <c r="AJ1183" s="61">
        <v>0</v>
      </c>
      <c r="AK1183" s="61">
        <v>0</v>
      </c>
      <c r="AL1183" s="61">
        <v>0</v>
      </c>
      <c r="AM1183" s="62">
        <v>7600</v>
      </c>
      <c r="AN1183" s="62">
        <v>201570</v>
      </c>
      <c r="AO1183" s="61">
        <v>0</v>
      </c>
      <c r="AP1183" s="61"/>
      <c r="AQ1183" s="62">
        <v>42163</v>
      </c>
      <c r="AR1183" s="61"/>
      <c r="AS1183" s="62">
        <v>93678</v>
      </c>
      <c r="AT1183" s="62">
        <v>115957</v>
      </c>
      <c r="AU1183" s="62">
        <v>486435</v>
      </c>
      <c r="AV1183" s="61"/>
      <c r="AW1183" s="62">
        <v>1855</v>
      </c>
      <c r="AX1183" s="62">
        <v>96771</v>
      </c>
      <c r="AY1183" s="61"/>
      <c r="AZ1183" s="61">
        <v>0</v>
      </c>
      <c r="BA1183" s="61"/>
      <c r="BB1183" s="61">
        <v>0</v>
      </c>
      <c r="BC1183" s="62">
        <v>3546</v>
      </c>
      <c r="BD1183" s="61">
        <v>0</v>
      </c>
      <c r="BE1183" s="61"/>
      <c r="BF1183" s="61">
        <v>0</v>
      </c>
      <c r="BG1183" s="61"/>
      <c r="BH1183" s="61">
        <v>0</v>
      </c>
      <c r="BI1183" s="61"/>
      <c r="BJ1183" s="61">
        <v>0</v>
      </c>
      <c r="BK1183" s="61"/>
      <c r="BL1183" s="61">
        <v>0</v>
      </c>
      <c r="BM1183" s="61">
        <v>0</v>
      </c>
      <c r="BN1183" s="61">
        <v>0</v>
      </c>
      <c r="BO1183" s="61"/>
    </row>
    <row r="1184" spans="1:67" x14ac:dyDescent="0.2">
      <c r="A1184" s="57" t="s">
        <v>29</v>
      </c>
      <c r="B1184" s="56" t="s">
        <v>29</v>
      </c>
      <c r="C1184" s="56" t="s">
        <v>29</v>
      </c>
      <c r="D1184" s="56">
        <v>2009</v>
      </c>
      <c r="E1184" s="58">
        <v>3799285</v>
      </c>
      <c r="F1184" s="58">
        <v>3799285</v>
      </c>
      <c r="G1184" s="59">
        <v>2730736</v>
      </c>
      <c r="H1184" s="59">
        <v>1068549</v>
      </c>
      <c r="I1184" s="60">
        <v>0</v>
      </c>
      <c r="J1184" s="58">
        <v>0</v>
      </c>
      <c r="K1184" s="61"/>
      <c r="L1184" s="61">
        <v>0</v>
      </c>
      <c r="M1184" s="61"/>
      <c r="N1184" s="61">
        <v>0</v>
      </c>
      <c r="O1184" s="61">
        <v>0</v>
      </c>
      <c r="P1184" s="61"/>
      <c r="Q1184" s="61"/>
      <c r="R1184" s="61"/>
      <c r="S1184" s="61">
        <v>0</v>
      </c>
      <c r="T1184" s="61">
        <v>0</v>
      </c>
      <c r="U1184" s="61"/>
      <c r="V1184" s="61">
        <v>0</v>
      </c>
      <c r="W1184" s="61"/>
      <c r="X1184" s="61">
        <v>0</v>
      </c>
      <c r="Y1184" s="62">
        <v>32597</v>
      </c>
      <c r="Z1184" s="62">
        <v>1581980</v>
      </c>
      <c r="AA1184" s="61"/>
      <c r="AB1184" s="62">
        <v>5873</v>
      </c>
      <c r="AC1184" s="62">
        <v>423390</v>
      </c>
      <c r="AD1184" s="61"/>
      <c r="AE1184" s="62">
        <v>544950</v>
      </c>
      <c r="AF1184" s="61"/>
      <c r="AG1184" s="62">
        <v>9766</v>
      </c>
      <c r="AH1184" s="62">
        <v>132180</v>
      </c>
      <c r="AI1184" s="61"/>
      <c r="AJ1184" s="61">
        <v>0</v>
      </c>
      <c r="AK1184" s="61">
        <v>0</v>
      </c>
      <c r="AL1184" s="61">
        <v>0</v>
      </c>
      <c r="AM1184" s="62">
        <v>7600</v>
      </c>
      <c r="AN1184" s="62">
        <v>214579</v>
      </c>
      <c r="AO1184" s="61">
        <v>0</v>
      </c>
      <c r="AP1184" s="61"/>
      <c r="AQ1184" s="62">
        <v>48128</v>
      </c>
      <c r="AR1184" s="61"/>
      <c r="AS1184" s="62">
        <v>93678</v>
      </c>
      <c r="AT1184" s="62">
        <v>115957</v>
      </c>
      <c r="AU1184" s="62">
        <v>486435</v>
      </c>
      <c r="AV1184" s="61"/>
      <c r="AW1184" s="62">
        <v>1855</v>
      </c>
      <c r="AX1184" s="62">
        <v>96771</v>
      </c>
      <c r="AY1184" s="61"/>
      <c r="AZ1184" s="61">
        <v>0</v>
      </c>
      <c r="BA1184" s="61"/>
      <c r="BB1184" s="61">
        <v>0</v>
      </c>
      <c r="BC1184" s="62">
        <v>3546</v>
      </c>
      <c r="BD1184" s="61">
        <v>0</v>
      </c>
      <c r="BE1184" s="61"/>
      <c r="BF1184" s="61">
        <v>0</v>
      </c>
      <c r="BG1184" s="61"/>
      <c r="BH1184" s="61">
        <v>0</v>
      </c>
      <c r="BI1184" s="61"/>
      <c r="BJ1184" s="61">
        <v>0</v>
      </c>
      <c r="BK1184" s="61"/>
      <c r="BL1184" s="61">
        <v>0</v>
      </c>
      <c r="BM1184" s="61">
        <v>0</v>
      </c>
      <c r="BN1184" s="61">
        <v>0</v>
      </c>
      <c r="BO1184" s="61"/>
    </row>
    <row r="1185" spans="1:67" x14ac:dyDescent="0.2">
      <c r="A1185" s="57" t="s">
        <v>29</v>
      </c>
      <c r="B1185" s="56" t="s">
        <v>29</v>
      </c>
      <c r="C1185" s="56" t="s">
        <v>29</v>
      </c>
      <c r="D1185" s="56">
        <v>2010</v>
      </c>
      <c r="E1185" s="58">
        <v>3822776</v>
      </c>
      <c r="F1185" s="58">
        <v>3822776</v>
      </c>
      <c r="G1185" s="59">
        <v>2748991</v>
      </c>
      <c r="H1185" s="59">
        <v>1073785</v>
      </c>
      <c r="I1185" s="60">
        <v>0</v>
      </c>
      <c r="J1185" s="58">
        <v>0</v>
      </c>
      <c r="K1185" s="61"/>
      <c r="L1185" s="61">
        <v>0</v>
      </c>
      <c r="M1185" s="61"/>
      <c r="N1185" s="61">
        <v>0</v>
      </c>
      <c r="O1185" s="61">
        <v>0</v>
      </c>
      <c r="P1185" s="61"/>
      <c r="Q1185" s="61"/>
      <c r="R1185" s="61"/>
      <c r="S1185" s="61">
        <v>0</v>
      </c>
      <c r="T1185" s="61">
        <v>0</v>
      </c>
      <c r="U1185" s="61"/>
      <c r="V1185" s="61">
        <v>0</v>
      </c>
      <c r="W1185" s="61"/>
      <c r="X1185" s="61">
        <v>0</v>
      </c>
      <c r="Y1185" s="62">
        <v>34800</v>
      </c>
      <c r="Z1185" s="62">
        <v>1584559</v>
      </c>
      <c r="AA1185" s="61"/>
      <c r="AB1185" s="62">
        <v>6272</v>
      </c>
      <c r="AC1185" s="62">
        <v>425682</v>
      </c>
      <c r="AD1185" s="61"/>
      <c r="AE1185" s="62">
        <v>555151</v>
      </c>
      <c r="AF1185" s="61"/>
      <c r="AG1185" s="62">
        <v>10347</v>
      </c>
      <c r="AH1185" s="62">
        <v>132180</v>
      </c>
      <c r="AI1185" s="61"/>
      <c r="AJ1185" s="61">
        <v>0</v>
      </c>
      <c r="AK1185" s="61">
        <v>0</v>
      </c>
      <c r="AL1185" s="61">
        <v>0</v>
      </c>
      <c r="AM1185" s="62">
        <v>7600</v>
      </c>
      <c r="AN1185" s="62">
        <v>214579</v>
      </c>
      <c r="AO1185" s="61">
        <v>0</v>
      </c>
      <c r="AP1185" s="61"/>
      <c r="AQ1185" s="62">
        <v>48128</v>
      </c>
      <c r="AR1185" s="61"/>
      <c r="AS1185" s="62">
        <v>98914</v>
      </c>
      <c r="AT1185" s="62">
        <v>115957</v>
      </c>
      <c r="AU1185" s="62">
        <v>486435</v>
      </c>
      <c r="AV1185" s="61"/>
      <c r="AW1185" s="62">
        <v>1855</v>
      </c>
      <c r="AX1185" s="62">
        <v>96771</v>
      </c>
      <c r="AY1185" s="61"/>
      <c r="AZ1185" s="61">
        <v>0</v>
      </c>
      <c r="BA1185" s="61"/>
      <c r="BB1185" s="61">
        <v>0</v>
      </c>
      <c r="BC1185" s="62">
        <v>3546</v>
      </c>
      <c r="BD1185" s="61">
        <v>0</v>
      </c>
      <c r="BE1185" s="61"/>
      <c r="BF1185" s="61">
        <v>0</v>
      </c>
      <c r="BG1185" s="61"/>
      <c r="BH1185" s="61">
        <v>0</v>
      </c>
      <c r="BI1185" s="61"/>
      <c r="BJ1185" s="61">
        <v>0</v>
      </c>
      <c r="BK1185" s="61"/>
      <c r="BL1185" s="61">
        <v>0</v>
      </c>
      <c r="BM1185" s="61">
        <v>0</v>
      </c>
      <c r="BN1185" s="61">
        <v>0</v>
      </c>
      <c r="BO1185" s="61"/>
    </row>
    <row r="1186" spans="1:67" x14ac:dyDescent="0.2">
      <c r="A1186" s="57" t="s">
        <v>29</v>
      </c>
      <c r="B1186" s="56" t="s">
        <v>29</v>
      </c>
      <c r="C1186" s="56" t="s">
        <v>29</v>
      </c>
      <c r="D1186" s="56">
        <v>2011</v>
      </c>
      <c r="E1186" s="58">
        <v>3868706</v>
      </c>
      <c r="F1186" s="58">
        <v>3868706</v>
      </c>
      <c r="G1186" s="59">
        <v>2768142</v>
      </c>
      <c r="H1186" s="59">
        <v>1100564</v>
      </c>
      <c r="I1186" s="60">
        <v>0</v>
      </c>
      <c r="J1186" s="58">
        <v>0</v>
      </c>
      <c r="K1186" s="61"/>
      <c r="L1186" s="61">
        <v>0</v>
      </c>
      <c r="M1186" s="61"/>
      <c r="N1186" s="61">
        <v>0</v>
      </c>
      <c r="O1186" s="61">
        <v>0</v>
      </c>
      <c r="P1186" s="61"/>
      <c r="Q1186" s="61"/>
      <c r="R1186" s="61"/>
      <c r="S1186" s="61">
        <v>0</v>
      </c>
      <c r="T1186" s="61">
        <v>0</v>
      </c>
      <c r="U1186" s="61"/>
      <c r="V1186" s="61">
        <v>0</v>
      </c>
      <c r="W1186" s="61"/>
      <c r="X1186" s="61">
        <v>0</v>
      </c>
      <c r="Y1186" s="62">
        <v>16812</v>
      </c>
      <c r="Z1186" s="62">
        <v>1610117</v>
      </c>
      <c r="AA1186" s="61"/>
      <c r="AB1186" s="62">
        <v>7754</v>
      </c>
      <c r="AC1186" s="62">
        <v>424637</v>
      </c>
      <c r="AD1186" s="61"/>
      <c r="AE1186" s="62">
        <v>557917</v>
      </c>
      <c r="AF1186" s="61"/>
      <c r="AG1186" s="62">
        <v>13387</v>
      </c>
      <c r="AH1186" s="62">
        <v>137518</v>
      </c>
      <c r="AI1186" s="61"/>
      <c r="AJ1186" s="61">
        <v>0</v>
      </c>
      <c r="AK1186" s="61">
        <v>0</v>
      </c>
      <c r="AL1186" s="61">
        <v>0</v>
      </c>
      <c r="AM1186" s="62">
        <v>7600</v>
      </c>
      <c r="AN1186" s="62">
        <v>214579</v>
      </c>
      <c r="AO1186" s="61">
        <v>0</v>
      </c>
      <c r="AP1186" s="61"/>
      <c r="AQ1186" s="62">
        <v>48128</v>
      </c>
      <c r="AR1186" s="61"/>
      <c r="AS1186" s="62">
        <v>98914</v>
      </c>
      <c r="AT1186" s="62">
        <v>115957</v>
      </c>
      <c r="AU1186" s="62">
        <v>511563</v>
      </c>
      <c r="AV1186" s="61"/>
      <c r="AW1186" s="62">
        <v>1855</v>
      </c>
      <c r="AX1186" s="62">
        <v>98422</v>
      </c>
      <c r="AY1186" s="61"/>
      <c r="AZ1186" s="61">
        <v>0</v>
      </c>
      <c r="BA1186" s="61"/>
      <c r="BB1186" s="61">
        <v>0</v>
      </c>
      <c r="BC1186" s="62">
        <v>3546</v>
      </c>
      <c r="BD1186" s="61">
        <v>0</v>
      </c>
      <c r="BE1186" s="61"/>
      <c r="BF1186" s="61">
        <v>0</v>
      </c>
      <c r="BG1186" s="61"/>
      <c r="BH1186" s="61">
        <v>0</v>
      </c>
      <c r="BI1186" s="61"/>
      <c r="BJ1186" s="61">
        <v>0</v>
      </c>
      <c r="BK1186" s="61"/>
      <c r="BL1186" s="61">
        <v>0</v>
      </c>
      <c r="BM1186" s="61">
        <v>0</v>
      </c>
      <c r="BN1186" s="61">
        <v>0</v>
      </c>
      <c r="BO1186" s="61"/>
    </row>
    <row r="1187" spans="1:67" x14ac:dyDescent="0.2">
      <c r="A1187" s="57" t="s">
        <v>30</v>
      </c>
      <c r="B1187" s="56" t="s">
        <v>30</v>
      </c>
      <c r="C1187" s="56" t="s">
        <v>436</v>
      </c>
      <c r="D1187" s="56">
        <v>1989</v>
      </c>
      <c r="E1187" s="58">
        <v>2343621</v>
      </c>
      <c r="F1187" s="58">
        <v>2047541</v>
      </c>
      <c r="G1187" s="59">
        <v>2320326</v>
      </c>
      <c r="H1187" s="59">
        <v>23295</v>
      </c>
      <c r="I1187" s="60">
        <v>0</v>
      </c>
      <c r="J1187" s="58">
        <v>-296080</v>
      </c>
      <c r="K1187" s="62">
        <v>1175</v>
      </c>
      <c r="L1187" s="61"/>
      <c r="M1187" s="61"/>
      <c r="N1187" s="61"/>
      <c r="O1187" s="61"/>
      <c r="P1187" s="61"/>
      <c r="Q1187" s="61"/>
      <c r="R1187" s="62">
        <v>18858</v>
      </c>
      <c r="S1187" s="61"/>
      <c r="T1187" s="61"/>
      <c r="U1187" s="61"/>
      <c r="V1187" s="61"/>
      <c r="W1187" s="62">
        <v>103309</v>
      </c>
      <c r="X1187" s="61"/>
      <c r="Y1187" s="61"/>
      <c r="Z1187" s="61"/>
      <c r="AA1187" s="62">
        <v>835904</v>
      </c>
      <c r="AB1187" s="61"/>
      <c r="AC1187" s="61"/>
      <c r="AD1187" s="62">
        <v>809805</v>
      </c>
      <c r="AE1187" s="61"/>
      <c r="AF1187" s="62">
        <v>418658</v>
      </c>
      <c r="AG1187" s="61"/>
      <c r="AH1187" s="61"/>
      <c r="AI1187" s="62">
        <v>132617</v>
      </c>
      <c r="AJ1187" s="61"/>
      <c r="AK1187" s="61"/>
      <c r="AL1187" s="61"/>
      <c r="AM1187" s="61"/>
      <c r="AN1187" s="61"/>
      <c r="AO1187" s="61"/>
      <c r="AP1187" s="62">
        <v>14904</v>
      </c>
      <c r="AQ1187" s="61"/>
      <c r="AR1187" s="61"/>
      <c r="AS1187" s="61"/>
      <c r="AT1187" s="61"/>
      <c r="AU1187" s="61"/>
      <c r="AV1187" s="61"/>
      <c r="AW1187" s="61"/>
      <c r="AX1187" s="61"/>
      <c r="AY1187" s="62">
        <v>7178</v>
      </c>
      <c r="AZ1187" s="61"/>
      <c r="BA1187" s="61"/>
      <c r="BB1187" s="61"/>
      <c r="BC1187" s="61"/>
      <c r="BD1187" s="61"/>
      <c r="BE1187" s="61"/>
      <c r="BF1187" s="61"/>
      <c r="BG1187" s="61"/>
      <c r="BH1187" s="61"/>
      <c r="BI1187" s="61"/>
      <c r="BJ1187" s="61"/>
      <c r="BK1187" s="62">
        <v>1213</v>
      </c>
      <c r="BL1187" s="61"/>
      <c r="BM1187" s="61"/>
      <c r="BN1187" s="61"/>
      <c r="BO1187" s="62">
        <v>-296080</v>
      </c>
    </row>
    <row r="1188" spans="1:67" x14ac:dyDescent="0.2">
      <c r="A1188" s="57" t="s">
        <v>30</v>
      </c>
      <c r="B1188" s="56" t="s">
        <v>30</v>
      </c>
      <c r="C1188" s="56" t="s">
        <v>436</v>
      </c>
      <c r="D1188" s="56">
        <v>1990</v>
      </c>
      <c r="E1188" s="58">
        <v>2519116</v>
      </c>
      <c r="F1188" s="58">
        <v>2223036</v>
      </c>
      <c r="G1188" s="59">
        <v>2490546</v>
      </c>
      <c r="H1188" s="59">
        <v>28570</v>
      </c>
      <c r="I1188" s="60">
        <v>0</v>
      </c>
      <c r="J1188" s="58">
        <v>-296080</v>
      </c>
      <c r="K1188" s="62">
        <v>1175</v>
      </c>
      <c r="L1188" s="61"/>
      <c r="M1188" s="61"/>
      <c r="N1188" s="61"/>
      <c r="O1188" s="61"/>
      <c r="P1188" s="61"/>
      <c r="Q1188" s="61"/>
      <c r="R1188" s="62">
        <v>18858</v>
      </c>
      <c r="S1188" s="61"/>
      <c r="T1188" s="61"/>
      <c r="U1188" s="61"/>
      <c r="V1188" s="61"/>
      <c r="W1188" s="62">
        <v>103309</v>
      </c>
      <c r="X1188" s="61"/>
      <c r="Y1188" s="61"/>
      <c r="Z1188" s="61"/>
      <c r="AA1188" s="62">
        <v>894002</v>
      </c>
      <c r="AB1188" s="61"/>
      <c r="AC1188" s="61"/>
      <c r="AD1188" s="62">
        <v>891857</v>
      </c>
      <c r="AE1188" s="61"/>
      <c r="AF1188" s="62">
        <v>440689</v>
      </c>
      <c r="AG1188" s="61"/>
      <c r="AH1188" s="61"/>
      <c r="AI1188" s="62">
        <v>140656</v>
      </c>
      <c r="AJ1188" s="61"/>
      <c r="AK1188" s="61"/>
      <c r="AL1188" s="61"/>
      <c r="AM1188" s="61"/>
      <c r="AN1188" s="61"/>
      <c r="AO1188" s="61"/>
      <c r="AP1188" s="62">
        <v>15412</v>
      </c>
      <c r="AQ1188" s="61"/>
      <c r="AR1188" s="61"/>
      <c r="AS1188" s="61"/>
      <c r="AT1188" s="61"/>
      <c r="AU1188" s="61"/>
      <c r="AV1188" s="61"/>
      <c r="AW1188" s="61"/>
      <c r="AX1188" s="61"/>
      <c r="AY1188" s="62">
        <v>11945</v>
      </c>
      <c r="AZ1188" s="61"/>
      <c r="BA1188" s="61"/>
      <c r="BB1188" s="61"/>
      <c r="BC1188" s="61"/>
      <c r="BD1188" s="61"/>
      <c r="BE1188" s="61"/>
      <c r="BF1188" s="61"/>
      <c r="BG1188" s="61"/>
      <c r="BH1188" s="61"/>
      <c r="BI1188" s="61"/>
      <c r="BJ1188" s="61"/>
      <c r="BK1188" s="62">
        <v>1213</v>
      </c>
      <c r="BL1188" s="61"/>
      <c r="BM1188" s="61"/>
      <c r="BN1188" s="61"/>
      <c r="BO1188" s="62">
        <v>-296080</v>
      </c>
    </row>
    <row r="1189" spans="1:67" x14ac:dyDescent="0.2">
      <c r="A1189" s="57" t="s">
        <v>30</v>
      </c>
      <c r="B1189" s="56" t="s">
        <v>30</v>
      </c>
      <c r="C1189" s="56" t="s">
        <v>436</v>
      </c>
      <c r="D1189" s="56">
        <v>1991</v>
      </c>
      <c r="E1189" s="58">
        <v>2650439</v>
      </c>
      <c r="F1189" s="58">
        <v>2354359</v>
      </c>
      <c r="G1189" s="59">
        <v>2619967</v>
      </c>
      <c r="H1189" s="59">
        <v>30472</v>
      </c>
      <c r="I1189" s="60">
        <v>0</v>
      </c>
      <c r="J1189" s="58">
        <v>-296080</v>
      </c>
      <c r="K1189" s="62">
        <v>1175</v>
      </c>
      <c r="L1189" s="61"/>
      <c r="M1189" s="61"/>
      <c r="N1189" s="61"/>
      <c r="O1189" s="61"/>
      <c r="P1189" s="61"/>
      <c r="Q1189" s="61"/>
      <c r="R1189" s="62">
        <v>18858</v>
      </c>
      <c r="S1189" s="61"/>
      <c r="T1189" s="61"/>
      <c r="U1189" s="61"/>
      <c r="V1189" s="61"/>
      <c r="W1189" s="62">
        <v>104155</v>
      </c>
      <c r="X1189" s="61"/>
      <c r="Y1189" s="61"/>
      <c r="Z1189" s="61"/>
      <c r="AA1189" s="62">
        <v>982893</v>
      </c>
      <c r="AB1189" s="61"/>
      <c r="AC1189" s="61"/>
      <c r="AD1189" s="62">
        <v>922589</v>
      </c>
      <c r="AE1189" s="61"/>
      <c r="AF1189" s="62">
        <v>447255</v>
      </c>
      <c r="AG1189" s="61"/>
      <c r="AH1189" s="61"/>
      <c r="AI1189" s="62">
        <v>143042</v>
      </c>
      <c r="AJ1189" s="61"/>
      <c r="AK1189" s="61"/>
      <c r="AL1189" s="61"/>
      <c r="AM1189" s="61"/>
      <c r="AN1189" s="61"/>
      <c r="AO1189" s="61"/>
      <c r="AP1189" s="62">
        <v>17020</v>
      </c>
      <c r="AQ1189" s="61"/>
      <c r="AR1189" s="61"/>
      <c r="AS1189" s="61"/>
      <c r="AT1189" s="61"/>
      <c r="AU1189" s="61"/>
      <c r="AV1189" s="61"/>
      <c r="AW1189" s="61"/>
      <c r="AX1189" s="61"/>
      <c r="AY1189" s="62">
        <v>12239</v>
      </c>
      <c r="AZ1189" s="61"/>
      <c r="BA1189" s="61"/>
      <c r="BB1189" s="61"/>
      <c r="BC1189" s="61"/>
      <c r="BD1189" s="61"/>
      <c r="BE1189" s="61"/>
      <c r="BF1189" s="61"/>
      <c r="BG1189" s="61"/>
      <c r="BH1189" s="61"/>
      <c r="BI1189" s="61"/>
      <c r="BJ1189" s="61"/>
      <c r="BK1189" s="62">
        <v>1213</v>
      </c>
      <c r="BL1189" s="61"/>
      <c r="BM1189" s="61"/>
      <c r="BN1189" s="61"/>
      <c r="BO1189" s="62">
        <v>-296080</v>
      </c>
    </row>
    <row r="1190" spans="1:67" x14ac:dyDescent="0.2">
      <c r="A1190" s="57" t="s">
        <v>30</v>
      </c>
      <c r="B1190" s="56" t="s">
        <v>30</v>
      </c>
      <c r="C1190" s="56" t="s">
        <v>436</v>
      </c>
      <c r="D1190" s="56">
        <v>1992</v>
      </c>
      <c r="E1190" s="58">
        <v>2802739</v>
      </c>
      <c r="F1190" s="58">
        <v>2506659</v>
      </c>
      <c r="G1190" s="59">
        <v>2772628</v>
      </c>
      <c r="H1190" s="59">
        <v>30111</v>
      </c>
      <c r="I1190" s="60">
        <v>0</v>
      </c>
      <c r="J1190" s="58">
        <v>-296080</v>
      </c>
      <c r="K1190" s="62">
        <v>1175</v>
      </c>
      <c r="L1190" s="61"/>
      <c r="M1190" s="61"/>
      <c r="N1190" s="61"/>
      <c r="O1190" s="61"/>
      <c r="P1190" s="61"/>
      <c r="Q1190" s="61"/>
      <c r="R1190" s="62">
        <v>18858</v>
      </c>
      <c r="S1190" s="61"/>
      <c r="T1190" s="61"/>
      <c r="U1190" s="61"/>
      <c r="V1190" s="61"/>
      <c r="W1190" s="62">
        <v>156432</v>
      </c>
      <c r="X1190" s="61"/>
      <c r="Y1190" s="61"/>
      <c r="Z1190" s="61"/>
      <c r="AA1190" s="62">
        <v>1000353</v>
      </c>
      <c r="AB1190" s="61"/>
      <c r="AC1190" s="61"/>
      <c r="AD1190" s="62">
        <v>992395</v>
      </c>
      <c r="AE1190" s="61"/>
      <c r="AF1190" s="62">
        <v>458794</v>
      </c>
      <c r="AG1190" s="61"/>
      <c r="AH1190" s="61"/>
      <c r="AI1190" s="62">
        <v>144621</v>
      </c>
      <c r="AJ1190" s="61"/>
      <c r="AK1190" s="61"/>
      <c r="AL1190" s="61"/>
      <c r="AM1190" s="61"/>
      <c r="AN1190" s="61"/>
      <c r="AO1190" s="61"/>
      <c r="AP1190" s="62">
        <v>17872</v>
      </c>
      <c r="AQ1190" s="61"/>
      <c r="AR1190" s="61"/>
      <c r="AS1190" s="61"/>
      <c r="AT1190" s="61"/>
      <c r="AU1190" s="61"/>
      <c r="AV1190" s="61"/>
      <c r="AW1190" s="61"/>
      <c r="AX1190" s="61"/>
      <c r="AY1190" s="62">
        <v>12239</v>
      </c>
      <c r="AZ1190" s="61"/>
      <c r="BA1190" s="61"/>
      <c r="BB1190" s="61"/>
      <c r="BC1190" s="61"/>
      <c r="BD1190" s="61"/>
      <c r="BE1190" s="61"/>
      <c r="BF1190" s="61"/>
      <c r="BG1190" s="61"/>
      <c r="BH1190" s="61"/>
      <c r="BI1190" s="61"/>
      <c r="BJ1190" s="61"/>
      <c r="BK1190" s="61"/>
      <c r="BL1190" s="61"/>
      <c r="BM1190" s="61"/>
      <c r="BN1190" s="61"/>
      <c r="BO1190" s="62">
        <v>-296080</v>
      </c>
    </row>
    <row r="1191" spans="1:67" x14ac:dyDescent="0.2">
      <c r="A1191" s="57" t="s">
        <v>30</v>
      </c>
      <c r="B1191" s="56" t="s">
        <v>30</v>
      </c>
      <c r="C1191" s="56" t="s">
        <v>436</v>
      </c>
      <c r="D1191" s="56">
        <v>1993</v>
      </c>
      <c r="E1191" s="58">
        <v>2930095</v>
      </c>
      <c r="F1191" s="58">
        <v>2634015</v>
      </c>
      <c r="G1191" s="59">
        <v>2898133</v>
      </c>
      <c r="H1191" s="59">
        <v>31962</v>
      </c>
      <c r="I1191" s="60">
        <v>0</v>
      </c>
      <c r="J1191" s="58">
        <v>-296080</v>
      </c>
      <c r="K1191" s="62">
        <v>1175</v>
      </c>
      <c r="L1191" s="61"/>
      <c r="M1191" s="61"/>
      <c r="N1191" s="61"/>
      <c r="O1191" s="61"/>
      <c r="P1191" s="61"/>
      <c r="Q1191" s="61"/>
      <c r="R1191" s="62">
        <v>18858</v>
      </c>
      <c r="S1191" s="61"/>
      <c r="T1191" s="61"/>
      <c r="U1191" s="61"/>
      <c r="V1191" s="61"/>
      <c r="W1191" s="62">
        <v>190127</v>
      </c>
      <c r="X1191" s="61"/>
      <c r="Y1191" s="61"/>
      <c r="Z1191" s="61"/>
      <c r="AA1191" s="62">
        <v>1026289</v>
      </c>
      <c r="AB1191" s="61"/>
      <c r="AC1191" s="61"/>
      <c r="AD1191" s="62">
        <v>1050014</v>
      </c>
      <c r="AE1191" s="61"/>
      <c r="AF1191" s="62">
        <v>462637</v>
      </c>
      <c r="AG1191" s="61"/>
      <c r="AH1191" s="61"/>
      <c r="AI1191" s="62">
        <v>149033</v>
      </c>
      <c r="AJ1191" s="61"/>
      <c r="AK1191" s="61"/>
      <c r="AL1191" s="61"/>
      <c r="AM1191" s="61"/>
      <c r="AN1191" s="61"/>
      <c r="AO1191" s="61"/>
      <c r="AP1191" s="62">
        <v>17872</v>
      </c>
      <c r="AQ1191" s="61"/>
      <c r="AR1191" s="61"/>
      <c r="AS1191" s="61"/>
      <c r="AT1191" s="61"/>
      <c r="AU1191" s="61"/>
      <c r="AV1191" s="61"/>
      <c r="AW1191" s="61"/>
      <c r="AX1191" s="61"/>
      <c r="AY1191" s="62">
        <v>14090</v>
      </c>
      <c r="AZ1191" s="61"/>
      <c r="BA1191" s="61"/>
      <c r="BB1191" s="61"/>
      <c r="BC1191" s="61"/>
      <c r="BD1191" s="61"/>
      <c r="BE1191" s="61"/>
      <c r="BF1191" s="61"/>
      <c r="BG1191" s="61"/>
      <c r="BH1191" s="61"/>
      <c r="BI1191" s="61"/>
      <c r="BJ1191" s="61"/>
      <c r="BK1191" s="61"/>
      <c r="BL1191" s="61"/>
      <c r="BM1191" s="61"/>
      <c r="BN1191" s="61"/>
      <c r="BO1191" s="62">
        <v>-296080</v>
      </c>
    </row>
    <row r="1192" spans="1:67" x14ac:dyDescent="0.2">
      <c r="A1192" s="57" t="s">
        <v>30</v>
      </c>
      <c r="B1192" s="56" t="s">
        <v>30</v>
      </c>
      <c r="C1192" s="56" t="s">
        <v>436</v>
      </c>
      <c r="D1192" s="56">
        <v>1994</v>
      </c>
      <c r="E1192" s="58">
        <v>3015321</v>
      </c>
      <c r="F1192" s="58">
        <v>2147109</v>
      </c>
      <c r="G1192" s="59">
        <v>2981646</v>
      </c>
      <c r="H1192" s="59">
        <v>33675</v>
      </c>
      <c r="I1192" s="60">
        <v>0</v>
      </c>
      <c r="J1192" s="58">
        <v>-868212</v>
      </c>
      <c r="K1192" s="62">
        <v>1175</v>
      </c>
      <c r="L1192" s="61"/>
      <c r="M1192" s="61"/>
      <c r="N1192" s="61"/>
      <c r="O1192" s="61"/>
      <c r="P1192" s="61"/>
      <c r="Q1192" s="61"/>
      <c r="R1192" s="62">
        <v>18858</v>
      </c>
      <c r="S1192" s="61"/>
      <c r="T1192" s="61"/>
      <c r="U1192" s="61"/>
      <c r="V1192" s="61"/>
      <c r="W1192" s="62">
        <v>192197</v>
      </c>
      <c r="X1192" s="61"/>
      <c r="Y1192" s="61"/>
      <c r="Z1192" s="61"/>
      <c r="AA1192" s="62">
        <v>1053851</v>
      </c>
      <c r="AB1192" s="61"/>
      <c r="AC1192" s="61"/>
      <c r="AD1192" s="62">
        <v>1094243</v>
      </c>
      <c r="AE1192" s="61"/>
      <c r="AF1192" s="62">
        <v>466483</v>
      </c>
      <c r="AG1192" s="61"/>
      <c r="AH1192" s="61"/>
      <c r="AI1192" s="62">
        <v>154839</v>
      </c>
      <c r="AJ1192" s="61"/>
      <c r="AK1192" s="61"/>
      <c r="AL1192" s="61"/>
      <c r="AM1192" s="61"/>
      <c r="AN1192" s="61"/>
      <c r="AO1192" s="61"/>
      <c r="AP1192" s="62">
        <v>19585</v>
      </c>
      <c r="AQ1192" s="61"/>
      <c r="AR1192" s="61"/>
      <c r="AS1192" s="61"/>
      <c r="AT1192" s="61"/>
      <c r="AU1192" s="61"/>
      <c r="AV1192" s="61"/>
      <c r="AW1192" s="61"/>
      <c r="AX1192" s="61"/>
      <c r="AY1192" s="62">
        <v>14090</v>
      </c>
      <c r="AZ1192" s="61"/>
      <c r="BA1192" s="61"/>
      <c r="BB1192" s="61"/>
      <c r="BC1192" s="61"/>
      <c r="BD1192" s="61"/>
      <c r="BE1192" s="61"/>
      <c r="BF1192" s="61"/>
      <c r="BG1192" s="61"/>
      <c r="BH1192" s="61"/>
      <c r="BI1192" s="61"/>
      <c r="BJ1192" s="61"/>
      <c r="BK1192" s="61"/>
      <c r="BL1192" s="61"/>
      <c r="BM1192" s="61"/>
      <c r="BN1192" s="61"/>
      <c r="BO1192" s="62">
        <v>-868212</v>
      </c>
    </row>
    <row r="1193" spans="1:67" x14ac:dyDescent="0.2">
      <c r="A1193" s="57" t="s">
        <v>30</v>
      </c>
      <c r="B1193" s="56" t="s">
        <v>30</v>
      </c>
      <c r="C1193" s="56" t="s">
        <v>436</v>
      </c>
      <c r="D1193" s="56">
        <v>1995</v>
      </c>
      <c r="E1193" s="58">
        <v>3214944</v>
      </c>
      <c r="F1193" s="58">
        <v>2304174</v>
      </c>
      <c r="G1193" s="59">
        <v>3181269</v>
      </c>
      <c r="H1193" s="59">
        <v>33675</v>
      </c>
      <c r="I1193" s="60">
        <v>0</v>
      </c>
      <c r="J1193" s="58">
        <v>-910770</v>
      </c>
      <c r="K1193" s="62">
        <v>1175</v>
      </c>
      <c r="L1193" s="61"/>
      <c r="M1193" s="61"/>
      <c r="N1193" s="61"/>
      <c r="O1193" s="61"/>
      <c r="P1193" s="61"/>
      <c r="Q1193" s="61"/>
      <c r="R1193" s="62">
        <v>18858</v>
      </c>
      <c r="S1193" s="61"/>
      <c r="T1193" s="61"/>
      <c r="U1193" s="61"/>
      <c r="V1193" s="61"/>
      <c r="W1193" s="62">
        <v>192197</v>
      </c>
      <c r="X1193" s="61"/>
      <c r="Y1193" s="61"/>
      <c r="Z1193" s="61"/>
      <c r="AA1193" s="62">
        <v>1097956</v>
      </c>
      <c r="AB1193" s="61"/>
      <c r="AC1193" s="61"/>
      <c r="AD1193" s="62">
        <v>1216526</v>
      </c>
      <c r="AE1193" s="61"/>
      <c r="AF1193" s="62">
        <v>491689</v>
      </c>
      <c r="AG1193" s="61"/>
      <c r="AH1193" s="61"/>
      <c r="AI1193" s="62">
        <v>162868</v>
      </c>
      <c r="AJ1193" s="61"/>
      <c r="AK1193" s="61"/>
      <c r="AL1193" s="61"/>
      <c r="AM1193" s="61"/>
      <c r="AN1193" s="61"/>
      <c r="AO1193" s="61"/>
      <c r="AP1193" s="62">
        <v>19585</v>
      </c>
      <c r="AQ1193" s="61"/>
      <c r="AR1193" s="61"/>
      <c r="AS1193" s="61"/>
      <c r="AT1193" s="61"/>
      <c r="AU1193" s="61"/>
      <c r="AV1193" s="61"/>
      <c r="AW1193" s="61"/>
      <c r="AX1193" s="61"/>
      <c r="AY1193" s="62">
        <v>14090</v>
      </c>
      <c r="AZ1193" s="61"/>
      <c r="BA1193" s="61"/>
      <c r="BB1193" s="61"/>
      <c r="BC1193" s="61"/>
      <c r="BD1193" s="61"/>
      <c r="BE1193" s="61"/>
      <c r="BF1193" s="61"/>
      <c r="BG1193" s="61"/>
      <c r="BH1193" s="61"/>
      <c r="BI1193" s="61"/>
      <c r="BJ1193" s="61"/>
      <c r="BK1193" s="61"/>
      <c r="BL1193" s="61"/>
      <c r="BM1193" s="61"/>
      <c r="BN1193" s="61"/>
      <c r="BO1193" s="62">
        <v>-910770</v>
      </c>
    </row>
    <row r="1194" spans="1:67" x14ac:dyDescent="0.2">
      <c r="A1194" s="57" t="s">
        <v>30</v>
      </c>
      <c r="B1194" s="56" t="s">
        <v>30</v>
      </c>
      <c r="C1194" s="56" t="s">
        <v>436</v>
      </c>
      <c r="D1194" s="56">
        <v>1996</v>
      </c>
      <c r="E1194" s="58">
        <v>3402697</v>
      </c>
      <c r="F1194" s="58">
        <v>2464998</v>
      </c>
      <c r="G1194" s="59">
        <v>3366390</v>
      </c>
      <c r="H1194" s="59">
        <v>36307</v>
      </c>
      <c r="I1194" s="60">
        <v>0</v>
      </c>
      <c r="J1194" s="58">
        <v>-937699</v>
      </c>
      <c r="K1194" s="62">
        <v>1175</v>
      </c>
      <c r="L1194" s="61"/>
      <c r="M1194" s="61"/>
      <c r="N1194" s="61"/>
      <c r="O1194" s="61"/>
      <c r="P1194" s="61"/>
      <c r="Q1194" s="61"/>
      <c r="R1194" s="62">
        <v>18858</v>
      </c>
      <c r="S1194" s="61"/>
      <c r="T1194" s="61"/>
      <c r="U1194" s="61"/>
      <c r="V1194" s="61"/>
      <c r="W1194" s="62">
        <v>198916</v>
      </c>
      <c r="X1194" s="61"/>
      <c r="Y1194" s="61"/>
      <c r="Z1194" s="61"/>
      <c r="AA1194" s="62">
        <v>1125094</v>
      </c>
      <c r="AB1194" s="61"/>
      <c r="AC1194" s="61"/>
      <c r="AD1194" s="62">
        <v>1337781</v>
      </c>
      <c r="AE1194" s="61"/>
      <c r="AF1194" s="62">
        <v>512048</v>
      </c>
      <c r="AG1194" s="61"/>
      <c r="AH1194" s="61"/>
      <c r="AI1194" s="62">
        <v>172518</v>
      </c>
      <c r="AJ1194" s="61"/>
      <c r="AK1194" s="61"/>
      <c r="AL1194" s="61"/>
      <c r="AM1194" s="61"/>
      <c r="AN1194" s="61"/>
      <c r="AO1194" s="61"/>
      <c r="AP1194" s="62">
        <v>22217</v>
      </c>
      <c r="AQ1194" s="61"/>
      <c r="AR1194" s="61"/>
      <c r="AS1194" s="61"/>
      <c r="AT1194" s="61"/>
      <c r="AU1194" s="61"/>
      <c r="AV1194" s="61"/>
      <c r="AW1194" s="61"/>
      <c r="AX1194" s="61"/>
      <c r="AY1194" s="62">
        <v>14090</v>
      </c>
      <c r="AZ1194" s="61"/>
      <c r="BA1194" s="61"/>
      <c r="BB1194" s="61"/>
      <c r="BC1194" s="61"/>
      <c r="BD1194" s="61"/>
      <c r="BE1194" s="61"/>
      <c r="BF1194" s="61"/>
      <c r="BG1194" s="61"/>
      <c r="BH1194" s="61"/>
      <c r="BI1194" s="61"/>
      <c r="BJ1194" s="61"/>
      <c r="BK1194" s="61"/>
      <c r="BL1194" s="61"/>
      <c r="BM1194" s="61"/>
      <c r="BN1194" s="61"/>
      <c r="BO1194" s="62">
        <v>-937699</v>
      </c>
    </row>
    <row r="1195" spans="1:67" x14ac:dyDescent="0.2">
      <c r="A1195" s="57" t="s">
        <v>30</v>
      </c>
      <c r="B1195" s="56" t="s">
        <v>30</v>
      </c>
      <c r="C1195" s="56" t="s">
        <v>436</v>
      </c>
      <c r="D1195" s="56">
        <v>1997</v>
      </c>
      <c r="E1195" s="58">
        <v>3518688</v>
      </c>
      <c r="F1195" s="58">
        <v>2543999</v>
      </c>
      <c r="G1195" s="59">
        <v>3478138</v>
      </c>
      <c r="H1195" s="59">
        <v>40550</v>
      </c>
      <c r="I1195" s="60">
        <v>0</v>
      </c>
      <c r="J1195" s="58">
        <v>-974689</v>
      </c>
      <c r="K1195" s="62">
        <v>1175</v>
      </c>
      <c r="L1195" s="61"/>
      <c r="M1195" s="61"/>
      <c r="N1195" s="61"/>
      <c r="O1195" s="61"/>
      <c r="P1195" s="61"/>
      <c r="Q1195" s="61"/>
      <c r="R1195" s="62">
        <v>18858</v>
      </c>
      <c r="S1195" s="61"/>
      <c r="T1195" s="61"/>
      <c r="U1195" s="61"/>
      <c r="V1195" s="61"/>
      <c r="W1195" s="62">
        <v>198916</v>
      </c>
      <c r="X1195" s="61"/>
      <c r="Y1195" s="61"/>
      <c r="Z1195" s="61"/>
      <c r="AA1195" s="62">
        <v>1160769</v>
      </c>
      <c r="AB1195" s="61"/>
      <c r="AC1195" s="61"/>
      <c r="AD1195" s="62">
        <v>1385466</v>
      </c>
      <c r="AE1195" s="61"/>
      <c r="AF1195" s="62">
        <v>533650</v>
      </c>
      <c r="AG1195" s="61"/>
      <c r="AH1195" s="61"/>
      <c r="AI1195" s="62">
        <v>179304</v>
      </c>
      <c r="AJ1195" s="61"/>
      <c r="AK1195" s="61"/>
      <c r="AL1195" s="61"/>
      <c r="AM1195" s="61"/>
      <c r="AN1195" s="61"/>
      <c r="AO1195" s="61"/>
      <c r="AP1195" s="62">
        <v>26460</v>
      </c>
      <c r="AQ1195" s="61"/>
      <c r="AR1195" s="61"/>
      <c r="AS1195" s="61"/>
      <c r="AT1195" s="61"/>
      <c r="AU1195" s="61"/>
      <c r="AV1195" s="61"/>
      <c r="AW1195" s="61"/>
      <c r="AX1195" s="61"/>
      <c r="AY1195" s="62">
        <v>14090</v>
      </c>
      <c r="AZ1195" s="61"/>
      <c r="BA1195" s="61"/>
      <c r="BB1195" s="61"/>
      <c r="BC1195" s="61"/>
      <c r="BD1195" s="61"/>
      <c r="BE1195" s="61"/>
      <c r="BF1195" s="61"/>
      <c r="BG1195" s="61"/>
      <c r="BH1195" s="61"/>
      <c r="BI1195" s="61"/>
      <c r="BJ1195" s="61"/>
      <c r="BK1195" s="61"/>
      <c r="BL1195" s="61"/>
      <c r="BM1195" s="61"/>
      <c r="BN1195" s="61"/>
      <c r="BO1195" s="62">
        <v>-974689</v>
      </c>
    </row>
    <row r="1196" spans="1:67" x14ac:dyDescent="0.2">
      <c r="A1196" s="57" t="s">
        <v>30</v>
      </c>
      <c r="B1196" s="56" t="s">
        <v>30</v>
      </c>
      <c r="C1196" s="56" t="s">
        <v>436</v>
      </c>
      <c r="D1196" s="56">
        <v>1998</v>
      </c>
      <c r="E1196" s="58">
        <v>4066310</v>
      </c>
      <c r="F1196" s="58">
        <v>3085748</v>
      </c>
      <c r="G1196" s="59">
        <v>4024985</v>
      </c>
      <c r="H1196" s="59">
        <v>41325</v>
      </c>
      <c r="I1196" s="60">
        <v>0</v>
      </c>
      <c r="J1196" s="58">
        <v>-980562</v>
      </c>
      <c r="K1196" s="62">
        <v>1175</v>
      </c>
      <c r="L1196" s="61"/>
      <c r="M1196" s="61"/>
      <c r="N1196" s="61"/>
      <c r="O1196" s="61"/>
      <c r="P1196" s="61"/>
      <c r="Q1196" s="61"/>
      <c r="R1196" s="62">
        <v>18858</v>
      </c>
      <c r="S1196" s="61"/>
      <c r="T1196" s="61"/>
      <c r="U1196" s="61"/>
      <c r="V1196" s="61"/>
      <c r="W1196" s="62">
        <v>198916</v>
      </c>
      <c r="X1196" s="61"/>
      <c r="Y1196" s="61"/>
      <c r="Z1196" s="61"/>
      <c r="AA1196" s="62">
        <v>1192369</v>
      </c>
      <c r="AB1196" s="61"/>
      <c r="AC1196" s="61"/>
      <c r="AD1196" s="62">
        <v>1871453</v>
      </c>
      <c r="AE1196" s="61"/>
      <c r="AF1196" s="62">
        <v>561505</v>
      </c>
      <c r="AG1196" s="61"/>
      <c r="AH1196" s="61"/>
      <c r="AI1196" s="62">
        <v>180709</v>
      </c>
      <c r="AJ1196" s="61"/>
      <c r="AK1196" s="61"/>
      <c r="AL1196" s="61"/>
      <c r="AM1196" s="61"/>
      <c r="AN1196" s="61"/>
      <c r="AO1196" s="61"/>
      <c r="AP1196" s="62">
        <v>27235</v>
      </c>
      <c r="AQ1196" s="61"/>
      <c r="AR1196" s="61"/>
      <c r="AS1196" s="61"/>
      <c r="AT1196" s="61"/>
      <c r="AU1196" s="61"/>
      <c r="AV1196" s="61"/>
      <c r="AW1196" s="61"/>
      <c r="AX1196" s="61"/>
      <c r="AY1196" s="62">
        <v>14090</v>
      </c>
      <c r="AZ1196" s="61"/>
      <c r="BA1196" s="61"/>
      <c r="BB1196" s="61"/>
      <c r="BC1196" s="61"/>
      <c r="BD1196" s="61"/>
      <c r="BE1196" s="61"/>
      <c r="BF1196" s="61"/>
      <c r="BG1196" s="61"/>
      <c r="BH1196" s="61"/>
      <c r="BI1196" s="61"/>
      <c r="BJ1196" s="61"/>
      <c r="BK1196" s="61"/>
      <c r="BL1196" s="61"/>
      <c r="BM1196" s="61"/>
      <c r="BN1196" s="61"/>
      <c r="BO1196" s="62">
        <v>-980562</v>
      </c>
    </row>
    <row r="1197" spans="1:67" x14ac:dyDescent="0.2">
      <c r="A1197" s="57" t="s">
        <v>30</v>
      </c>
      <c r="B1197" s="56" t="s">
        <v>30</v>
      </c>
      <c r="C1197" s="56" t="s">
        <v>437</v>
      </c>
      <c r="D1197" s="56">
        <v>1989</v>
      </c>
      <c r="E1197" s="58">
        <v>9275568</v>
      </c>
      <c r="F1197" s="58">
        <v>8784579</v>
      </c>
      <c r="G1197" s="59">
        <v>8617389</v>
      </c>
      <c r="H1197" s="59">
        <v>658179</v>
      </c>
      <c r="I1197" s="60">
        <v>0</v>
      </c>
      <c r="J1197" s="58">
        <v>-490989</v>
      </c>
      <c r="K1197" s="62">
        <v>79988</v>
      </c>
      <c r="L1197" s="61"/>
      <c r="M1197" s="61"/>
      <c r="N1197" s="61"/>
      <c r="O1197" s="61"/>
      <c r="P1197" s="62">
        <v>673132</v>
      </c>
      <c r="Q1197" s="62">
        <v>16260</v>
      </c>
      <c r="R1197" s="61"/>
      <c r="S1197" s="61"/>
      <c r="T1197" s="61"/>
      <c r="U1197" s="61"/>
      <c r="V1197" s="61"/>
      <c r="W1197" s="62">
        <v>457629</v>
      </c>
      <c r="X1197" s="61"/>
      <c r="Y1197" s="61"/>
      <c r="Z1197" s="61"/>
      <c r="AA1197" s="62">
        <v>3601220</v>
      </c>
      <c r="AB1197" s="61"/>
      <c r="AC1197" s="61"/>
      <c r="AD1197" s="62">
        <v>1889666</v>
      </c>
      <c r="AE1197" s="61"/>
      <c r="AF1197" s="62">
        <v>1339750</v>
      </c>
      <c r="AG1197" s="61"/>
      <c r="AH1197" s="61"/>
      <c r="AI1197" s="62">
        <v>559744</v>
      </c>
      <c r="AJ1197" s="61"/>
      <c r="AK1197" s="61"/>
      <c r="AL1197" s="61"/>
      <c r="AM1197" s="61"/>
      <c r="AN1197" s="61"/>
      <c r="AO1197" s="61"/>
      <c r="AP1197" s="62">
        <v>133447</v>
      </c>
      <c r="AQ1197" s="61"/>
      <c r="AR1197" s="62">
        <v>126175</v>
      </c>
      <c r="AS1197" s="61"/>
      <c r="AT1197" s="61"/>
      <c r="AU1197" s="61"/>
      <c r="AV1197" s="61"/>
      <c r="AW1197" s="61"/>
      <c r="AX1197" s="61"/>
      <c r="AY1197" s="62">
        <v>102940</v>
      </c>
      <c r="AZ1197" s="61"/>
      <c r="BA1197" s="62">
        <v>295617</v>
      </c>
      <c r="BB1197" s="61"/>
      <c r="BC1197" s="61"/>
      <c r="BD1197" s="61"/>
      <c r="BE1197" s="61"/>
      <c r="BF1197" s="61"/>
      <c r="BG1197" s="61"/>
      <c r="BH1197" s="61"/>
      <c r="BI1197" s="61"/>
      <c r="BJ1197" s="61"/>
      <c r="BK1197" s="61"/>
      <c r="BL1197" s="61"/>
      <c r="BM1197" s="61"/>
      <c r="BN1197" s="61"/>
      <c r="BO1197" s="62">
        <v>-490989</v>
      </c>
    </row>
    <row r="1198" spans="1:67" x14ac:dyDescent="0.2">
      <c r="A1198" s="57" t="s">
        <v>30</v>
      </c>
      <c r="B1198" s="56" t="s">
        <v>30</v>
      </c>
      <c r="C1198" s="56" t="s">
        <v>437</v>
      </c>
      <c r="D1198" s="56">
        <v>1990</v>
      </c>
      <c r="E1198" s="58">
        <v>10211896</v>
      </c>
      <c r="F1198" s="58">
        <v>9720907</v>
      </c>
      <c r="G1198" s="59">
        <v>9502909</v>
      </c>
      <c r="H1198" s="59">
        <v>708987</v>
      </c>
      <c r="I1198" s="60">
        <v>0</v>
      </c>
      <c r="J1198" s="58">
        <v>-490989</v>
      </c>
      <c r="K1198" s="62">
        <v>79988</v>
      </c>
      <c r="L1198" s="61"/>
      <c r="M1198" s="61"/>
      <c r="N1198" s="61"/>
      <c r="O1198" s="61"/>
      <c r="P1198" s="62">
        <v>696305</v>
      </c>
      <c r="Q1198" s="62">
        <v>16260</v>
      </c>
      <c r="R1198" s="61"/>
      <c r="S1198" s="61"/>
      <c r="T1198" s="61"/>
      <c r="U1198" s="61"/>
      <c r="V1198" s="61"/>
      <c r="W1198" s="62">
        <v>457629</v>
      </c>
      <c r="X1198" s="61"/>
      <c r="Y1198" s="61"/>
      <c r="Z1198" s="61"/>
      <c r="AA1198" s="62">
        <v>3765535</v>
      </c>
      <c r="AB1198" s="61"/>
      <c r="AC1198" s="61"/>
      <c r="AD1198" s="62">
        <v>2339181</v>
      </c>
      <c r="AE1198" s="61"/>
      <c r="AF1198" s="62">
        <v>1545063</v>
      </c>
      <c r="AG1198" s="61"/>
      <c r="AH1198" s="61"/>
      <c r="AI1198" s="62">
        <v>602948</v>
      </c>
      <c r="AJ1198" s="61"/>
      <c r="AK1198" s="61"/>
      <c r="AL1198" s="61"/>
      <c r="AM1198" s="61"/>
      <c r="AN1198" s="61"/>
      <c r="AO1198" s="61"/>
      <c r="AP1198" s="62">
        <v>137657</v>
      </c>
      <c r="AQ1198" s="61"/>
      <c r="AR1198" s="62">
        <v>151885</v>
      </c>
      <c r="AS1198" s="61"/>
      <c r="AT1198" s="61"/>
      <c r="AU1198" s="61"/>
      <c r="AV1198" s="61"/>
      <c r="AW1198" s="61"/>
      <c r="AX1198" s="61"/>
      <c r="AY1198" s="62">
        <v>108359</v>
      </c>
      <c r="AZ1198" s="61"/>
      <c r="BA1198" s="62">
        <v>311086</v>
      </c>
      <c r="BB1198" s="61"/>
      <c r="BC1198" s="61"/>
      <c r="BD1198" s="61"/>
      <c r="BE1198" s="61"/>
      <c r="BF1198" s="61"/>
      <c r="BG1198" s="61"/>
      <c r="BH1198" s="61"/>
      <c r="BI1198" s="61"/>
      <c r="BJ1198" s="61"/>
      <c r="BK1198" s="61"/>
      <c r="BL1198" s="61"/>
      <c r="BM1198" s="61"/>
      <c r="BN1198" s="61"/>
      <c r="BO1198" s="62">
        <v>-490989</v>
      </c>
    </row>
    <row r="1199" spans="1:67" x14ac:dyDescent="0.2">
      <c r="A1199" s="57" t="s">
        <v>30</v>
      </c>
      <c r="B1199" s="56" t="s">
        <v>30</v>
      </c>
      <c r="C1199" s="56" t="s">
        <v>437</v>
      </c>
      <c r="D1199" s="56">
        <v>1991</v>
      </c>
      <c r="E1199" s="58">
        <v>11193242</v>
      </c>
      <c r="F1199" s="58">
        <v>10702253</v>
      </c>
      <c r="G1199" s="59">
        <v>10287963</v>
      </c>
      <c r="H1199" s="59">
        <v>905279</v>
      </c>
      <c r="I1199" s="60">
        <v>0</v>
      </c>
      <c r="J1199" s="58">
        <v>-490989</v>
      </c>
      <c r="K1199" s="62">
        <v>79701</v>
      </c>
      <c r="L1199" s="61"/>
      <c r="M1199" s="61"/>
      <c r="N1199" s="61"/>
      <c r="O1199" s="61"/>
      <c r="P1199" s="62">
        <v>696622</v>
      </c>
      <c r="Q1199" s="62">
        <v>16260</v>
      </c>
      <c r="R1199" s="61"/>
      <c r="S1199" s="61"/>
      <c r="T1199" s="61"/>
      <c r="U1199" s="61"/>
      <c r="V1199" s="61"/>
      <c r="W1199" s="62">
        <v>457629</v>
      </c>
      <c r="X1199" s="61"/>
      <c r="Y1199" s="61"/>
      <c r="Z1199" s="61"/>
      <c r="AA1199" s="62">
        <v>3899871</v>
      </c>
      <c r="AB1199" s="61"/>
      <c r="AC1199" s="61"/>
      <c r="AD1199" s="62">
        <v>2749229</v>
      </c>
      <c r="AE1199" s="61"/>
      <c r="AF1199" s="62">
        <v>1751280</v>
      </c>
      <c r="AG1199" s="61"/>
      <c r="AH1199" s="61"/>
      <c r="AI1199" s="62">
        <v>637371</v>
      </c>
      <c r="AJ1199" s="61"/>
      <c r="AK1199" s="61"/>
      <c r="AL1199" s="61"/>
      <c r="AM1199" s="61"/>
      <c r="AN1199" s="61"/>
      <c r="AO1199" s="61"/>
      <c r="AP1199" s="62">
        <v>137657</v>
      </c>
      <c r="AQ1199" s="61"/>
      <c r="AR1199" s="62">
        <v>172490</v>
      </c>
      <c r="AS1199" s="61"/>
      <c r="AT1199" s="61"/>
      <c r="AU1199" s="61"/>
      <c r="AV1199" s="61"/>
      <c r="AW1199" s="61"/>
      <c r="AX1199" s="61"/>
      <c r="AY1199" s="62">
        <v>134042</v>
      </c>
      <c r="AZ1199" s="61"/>
      <c r="BA1199" s="62">
        <v>461090</v>
      </c>
      <c r="BB1199" s="61"/>
      <c r="BC1199" s="61"/>
      <c r="BD1199" s="61"/>
      <c r="BE1199" s="61"/>
      <c r="BF1199" s="61"/>
      <c r="BG1199" s="61"/>
      <c r="BH1199" s="61"/>
      <c r="BI1199" s="61"/>
      <c r="BJ1199" s="61"/>
      <c r="BK1199" s="61"/>
      <c r="BL1199" s="61"/>
      <c r="BM1199" s="61"/>
      <c r="BN1199" s="61"/>
      <c r="BO1199" s="62">
        <v>-490989</v>
      </c>
    </row>
    <row r="1200" spans="1:67" x14ac:dyDescent="0.2">
      <c r="A1200" s="57" t="s">
        <v>30</v>
      </c>
      <c r="B1200" s="56" t="s">
        <v>30</v>
      </c>
      <c r="C1200" s="56" t="s">
        <v>437</v>
      </c>
      <c r="D1200" s="56">
        <v>1992</v>
      </c>
      <c r="E1200" s="58">
        <v>11703232</v>
      </c>
      <c r="F1200" s="58">
        <v>11212243</v>
      </c>
      <c r="G1200" s="59">
        <v>10766984</v>
      </c>
      <c r="H1200" s="59">
        <v>936248</v>
      </c>
      <c r="I1200" s="60">
        <v>0</v>
      </c>
      <c r="J1200" s="58">
        <v>-490989</v>
      </c>
      <c r="K1200" s="62">
        <v>79701</v>
      </c>
      <c r="L1200" s="61"/>
      <c r="M1200" s="61"/>
      <c r="N1200" s="61"/>
      <c r="O1200" s="61"/>
      <c r="P1200" s="62">
        <v>696622</v>
      </c>
      <c r="Q1200" s="62">
        <v>16260</v>
      </c>
      <c r="R1200" s="61"/>
      <c r="S1200" s="61"/>
      <c r="T1200" s="61"/>
      <c r="U1200" s="61"/>
      <c r="V1200" s="61"/>
      <c r="W1200" s="62">
        <v>457629</v>
      </c>
      <c r="X1200" s="61"/>
      <c r="Y1200" s="61"/>
      <c r="Z1200" s="61"/>
      <c r="AA1200" s="62">
        <v>4108592</v>
      </c>
      <c r="AB1200" s="61"/>
      <c r="AC1200" s="61"/>
      <c r="AD1200" s="62">
        <v>2934639</v>
      </c>
      <c r="AE1200" s="61"/>
      <c r="AF1200" s="62">
        <v>1824736</v>
      </c>
      <c r="AG1200" s="61"/>
      <c r="AH1200" s="61"/>
      <c r="AI1200" s="62">
        <v>648805</v>
      </c>
      <c r="AJ1200" s="61"/>
      <c r="AK1200" s="61"/>
      <c r="AL1200" s="61"/>
      <c r="AM1200" s="61"/>
      <c r="AN1200" s="61"/>
      <c r="AO1200" s="61"/>
      <c r="AP1200" s="62">
        <v>149894</v>
      </c>
      <c r="AQ1200" s="61"/>
      <c r="AR1200" s="62">
        <v>180351</v>
      </c>
      <c r="AS1200" s="61"/>
      <c r="AT1200" s="61"/>
      <c r="AU1200" s="61"/>
      <c r="AV1200" s="61"/>
      <c r="AW1200" s="61"/>
      <c r="AX1200" s="61"/>
      <c r="AY1200" s="62">
        <v>134898</v>
      </c>
      <c r="AZ1200" s="61"/>
      <c r="BA1200" s="62">
        <v>471105</v>
      </c>
      <c r="BB1200" s="61"/>
      <c r="BC1200" s="61"/>
      <c r="BD1200" s="61"/>
      <c r="BE1200" s="61"/>
      <c r="BF1200" s="61"/>
      <c r="BG1200" s="61"/>
      <c r="BH1200" s="61"/>
      <c r="BI1200" s="61"/>
      <c r="BJ1200" s="61"/>
      <c r="BK1200" s="61"/>
      <c r="BL1200" s="61"/>
      <c r="BM1200" s="61"/>
      <c r="BN1200" s="61"/>
      <c r="BO1200" s="62">
        <v>-490989</v>
      </c>
    </row>
    <row r="1201" spans="1:67" x14ac:dyDescent="0.2">
      <c r="A1201" s="57" t="s">
        <v>30</v>
      </c>
      <c r="B1201" s="56" t="s">
        <v>30</v>
      </c>
      <c r="C1201" s="56" t="s">
        <v>437</v>
      </c>
      <c r="D1201" s="56">
        <v>1993</v>
      </c>
      <c r="E1201" s="58">
        <v>12288331</v>
      </c>
      <c r="F1201" s="58">
        <v>11797342</v>
      </c>
      <c r="G1201" s="59">
        <v>11237047</v>
      </c>
      <c r="H1201" s="59">
        <v>1051284</v>
      </c>
      <c r="I1201" s="60">
        <v>0</v>
      </c>
      <c r="J1201" s="58">
        <v>-490989</v>
      </c>
      <c r="K1201" s="62">
        <v>79701</v>
      </c>
      <c r="L1201" s="61"/>
      <c r="M1201" s="61"/>
      <c r="N1201" s="61"/>
      <c r="O1201" s="61"/>
      <c r="P1201" s="62">
        <v>696622</v>
      </c>
      <c r="Q1201" s="62">
        <v>16260</v>
      </c>
      <c r="R1201" s="61"/>
      <c r="S1201" s="61"/>
      <c r="T1201" s="61"/>
      <c r="U1201" s="61"/>
      <c r="V1201" s="61"/>
      <c r="W1201" s="62">
        <v>457629</v>
      </c>
      <c r="X1201" s="61"/>
      <c r="Y1201" s="61"/>
      <c r="Z1201" s="61"/>
      <c r="AA1201" s="62">
        <v>4253697</v>
      </c>
      <c r="AB1201" s="61"/>
      <c r="AC1201" s="61"/>
      <c r="AD1201" s="62">
        <v>3146928</v>
      </c>
      <c r="AE1201" s="61"/>
      <c r="AF1201" s="62">
        <v>1919048</v>
      </c>
      <c r="AG1201" s="61"/>
      <c r="AH1201" s="61"/>
      <c r="AI1201" s="62">
        <v>667162</v>
      </c>
      <c r="AJ1201" s="61"/>
      <c r="AK1201" s="61"/>
      <c r="AL1201" s="61"/>
      <c r="AM1201" s="61"/>
      <c r="AN1201" s="61"/>
      <c r="AO1201" s="61"/>
      <c r="AP1201" s="62">
        <v>151527</v>
      </c>
      <c r="AQ1201" s="61"/>
      <c r="AR1201" s="62">
        <v>255584</v>
      </c>
      <c r="AS1201" s="61"/>
      <c r="AT1201" s="61"/>
      <c r="AU1201" s="61"/>
      <c r="AV1201" s="61"/>
      <c r="AW1201" s="61"/>
      <c r="AX1201" s="61"/>
      <c r="AY1201" s="62">
        <v>136142</v>
      </c>
      <c r="AZ1201" s="61"/>
      <c r="BA1201" s="62">
        <v>508031</v>
      </c>
      <c r="BB1201" s="61"/>
      <c r="BC1201" s="61"/>
      <c r="BD1201" s="61"/>
      <c r="BE1201" s="61"/>
      <c r="BF1201" s="61"/>
      <c r="BG1201" s="61"/>
      <c r="BH1201" s="61"/>
      <c r="BI1201" s="61"/>
      <c r="BJ1201" s="61"/>
      <c r="BK1201" s="61"/>
      <c r="BL1201" s="61"/>
      <c r="BM1201" s="61"/>
      <c r="BN1201" s="61"/>
      <c r="BO1201" s="62">
        <v>-490989</v>
      </c>
    </row>
    <row r="1202" spans="1:67" x14ac:dyDescent="0.2">
      <c r="A1202" s="57" t="s">
        <v>30</v>
      </c>
      <c r="B1202" s="56" t="s">
        <v>30</v>
      </c>
      <c r="C1202" s="56" t="s">
        <v>437</v>
      </c>
      <c r="D1202" s="56">
        <v>1994</v>
      </c>
      <c r="E1202" s="58">
        <v>11505145</v>
      </c>
      <c r="F1202" s="58">
        <v>8648162</v>
      </c>
      <c r="G1202" s="59">
        <v>10497201</v>
      </c>
      <c r="H1202" s="59">
        <v>1007944</v>
      </c>
      <c r="I1202" s="60">
        <v>0</v>
      </c>
      <c r="J1202" s="58">
        <v>-2856983</v>
      </c>
      <c r="K1202" s="62">
        <v>79701</v>
      </c>
      <c r="L1202" s="61"/>
      <c r="M1202" s="61"/>
      <c r="N1202" s="61"/>
      <c r="O1202" s="61"/>
      <c r="P1202" s="62">
        <v>696622</v>
      </c>
      <c r="Q1202" s="62">
        <v>16260</v>
      </c>
      <c r="R1202" s="61"/>
      <c r="S1202" s="61"/>
      <c r="T1202" s="61"/>
      <c r="U1202" s="61"/>
      <c r="V1202" s="61"/>
      <c r="W1202" s="62">
        <v>457629</v>
      </c>
      <c r="X1202" s="61"/>
      <c r="Y1202" s="61"/>
      <c r="Z1202" s="61"/>
      <c r="AA1202" s="62">
        <v>3005861</v>
      </c>
      <c r="AB1202" s="61"/>
      <c r="AC1202" s="61"/>
      <c r="AD1202" s="62">
        <v>3463914</v>
      </c>
      <c r="AE1202" s="61"/>
      <c r="AF1202" s="62">
        <v>2067145</v>
      </c>
      <c r="AG1202" s="61"/>
      <c r="AH1202" s="61"/>
      <c r="AI1202" s="62">
        <v>710069</v>
      </c>
      <c r="AJ1202" s="61"/>
      <c r="AK1202" s="61"/>
      <c r="AL1202" s="61"/>
      <c r="AM1202" s="61"/>
      <c r="AN1202" s="61"/>
      <c r="AO1202" s="61"/>
      <c r="AP1202" s="62">
        <v>150982</v>
      </c>
      <c r="AQ1202" s="61"/>
      <c r="AR1202" s="62">
        <v>159985</v>
      </c>
      <c r="AS1202" s="61"/>
      <c r="AT1202" s="61"/>
      <c r="AU1202" s="61"/>
      <c r="AV1202" s="61"/>
      <c r="AW1202" s="61"/>
      <c r="AX1202" s="61"/>
      <c r="AY1202" s="62">
        <v>144160</v>
      </c>
      <c r="AZ1202" s="61"/>
      <c r="BA1202" s="62">
        <v>552817</v>
      </c>
      <c r="BB1202" s="61"/>
      <c r="BC1202" s="61"/>
      <c r="BD1202" s="61"/>
      <c r="BE1202" s="61"/>
      <c r="BF1202" s="61"/>
      <c r="BG1202" s="61"/>
      <c r="BH1202" s="61"/>
      <c r="BI1202" s="61"/>
      <c r="BJ1202" s="61"/>
      <c r="BK1202" s="61"/>
      <c r="BL1202" s="61"/>
      <c r="BM1202" s="61"/>
      <c r="BN1202" s="61"/>
      <c r="BO1202" s="62">
        <v>-2856983</v>
      </c>
    </row>
    <row r="1203" spans="1:67" x14ac:dyDescent="0.2">
      <c r="A1203" s="57" t="s">
        <v>30</v>
      </c>
      <c r="B1203" s="56" t="s">
        <v>30</v>
      </c>
      <c r="C1203" s="56" t="s">
        <v>437</v>
      </c>
      <c r="D1203" s="56">
        <v>1995</v>
      </c>
      <c r="E1203" s="58">
        <v>12696566</v>
      </c>
      <c r="F1203" s="58">
        <v>9674900</v>
      </c>
      <c r="G1203" s="59">
        <v>11563296</v>
      </c>
      <c r="H1203" s="59">
        <v>1133270</v>
      </c>
      <c r="I1203" s="60">
        <v>0</v>
      </c>
      <c r="J1203" s="58">
        <v>-3021666</v>
      </c>
      <c r="K1203" s="62">
        <v>79701</v>
      </c>
      <c r="L1203" s="61"/>
      <c r="M1203" s="61"/>
      <c r="N1203" s="61"/>
      <c r="O1203" s="61"/>
      <c r="P1203" s="62">
        <v>777165</v>
      </c>
      <c r="Q1203" s="62">
        <v>30294</v>
      </c>
      <c r="R1203" s="61"/>
      <c r="S1203" s="61"/>
      <c r="T1203" s="61"/>
      <c r="U1203" s="61"/>
      <c r="V1203" s="61"/>
      <c r="W1203" s="62">
        <v>487580</v>
      </c>
      <c r="X1203" s="61"/>
      <c r="Y1203" s="61"/>
      <c r="Z1203" s="61"/>
      <c r="AA1203" s="62">
        <v>3206426</v>
      </c>
      <c r="AB1203" s="61"/>
      <c r="AC1203" s="61"/>
      <c r="AD1203" s="62">
        <v>4025201</v>
      </c>
      <c r="AE1203" s="61"/>
      <c r="AF1203" s="62">
        <v>2238948</v>
      </c>
      <c r="AG1203" s="61"/>
      <c r="AH1203" s="61"/>
      <c r="AI1203" s="62">
        <v>717981</v>
      </c>
      <c r="AJ1203" s="61"/>
      <c r="AK1203" s="61"/>
      <c r="AL1203" s="61"/>
      <c r="AM1203" s="61"/>
      <c r="AN1203" s="61"/>
      <c r="AO1203" s="61"/>
      <c r="AP1203" s="62">
        <v>154401</v>
      </c>
      <c r="AQ1203" s="61"/>
      <c r="AR1203" s="62">
        <v>197942</v>
      </c>
      <c r="AS1203" s="61"/>
      <c r="AT1203" s="61"/>
      <c r="AU1203" s="61"/>
      <c r="AV1203" s="61"/>
      <c r="AW1203" s="61"/>
      <c r="AX1203" s="61"/>
      <c r="AY1203" s="62">
        <v>133813</v>
      </c>
      <c r="AZ1203" s="61"/>
      <c r="BA1203" s="62">
        <v>647114</v>
      </c>
      <c r="BB1203" s="61"/>
      <c r="BC1203" s="61"/>
      <c r="BD1203" s="61"/>
      <c r="BE1203" s="61"/>
      <c r="BF1203" s="61"/>
      <c r="BG1203" s="61"/>
      <c r="BH1203" s="61"/>
      <c r="BI1203" s="61"/>
      <c r="BJ1203" s="61"/>
      <c r="BK1203" s="61"/>
      <c r="BL1203" s="61"/>
      <c r="BM1203" s="61"/>
      <c r="BN1203" s="61"/>
      <c r="BO1203" s="62">
        <v>-3021666</v>
      </c>
    </row>
    <row r="1204" spans="1:67" x14ac:dyDescent="0.2">
      <c r="A1204" s="57" t="s">
        <v>30</v>
      </c>
      <c r="B1204" s="56" t="s">
        <v>30</v>
      </c>
      <c r="C1204" s="56" t="s">
        <v>437</v>
      </c>
      <c r="D1204" s="56">
        <v>1996</v>
      </c>
      <c r="E1204" s="58">
        <v>14246417</v>
      </c>
      <c r="F1204" s="58">
        <v>10876500</v>
      </c>
      <c r="G1204" s="59">
        <v>13066936</v>
      </c>
      <c r="H1204" s="59">
        <v>1179481</v>
      </c>
      <c r="I1204" s="60">
        <v>0</v>
      </c>
      <c r="J1204" s="58">
        <v>-3369917</v>
      </c>
      <c r="K1204" s="62">
        <v>79701</v>
      </c>
      <c r="L1204" s="61"/>
      <c r="M1204" s="61"/>
      <c r="N1204" s="61"/>
      <c r="O1204" s="61"/>
      <c r="P1204" s="62">
        <v>781851</v>
      </c>
      <c r="Q1204" s="62">
        <v>30294</v>
      </c>
      <c r="R1204" s="61"/>
      <c r="S1204" s="61"/>
      <c r="T1204" s="61"/>
      <c r="U1204" s="61"/>
      <c r="V1204" s="61"/>
      <c r="W1204" s="62">
        <v>487580</v>
      </c>
      <c r="X1204" s="61"/>
      <c r="Y1204" s="61"/>
      <c r="Z1204" s="61"/>
      <c r="AA1204" s="62">
        <v>3510248</v>
      </c>
      <c r="AB1204" s="61"/>
      <c r="AC1204" s="61"/>
      <c r="AD1204" s="62">
        <v>4904863</v>
      </c>
      <c r="AE1204" s="61"/>
      <c r="AF1204" s="62">
        <v>2512248</v>
      </c>
      <c r="AG1204" s="61"/>
      <c r="AH1204" s="61"/>
      <c r="AI1204" s="62">
        <v>760151</v>
      </c>
      <c r="AJ1204" s="61"/>
      <c r="AK1204" s="61"/>
      <c r="AL1204" s="61"/>
      <c r="AM1204" s="61"/>
      <c r="AN1204" s="61"/>
      <c r="AO1204" s="61"/>
      <c r="AP1204" s="62">
        <v>184267</v>
      </c>
      <c r="AQ1204" s="61"/>
      <c r="AR1204" s="62">
        <v>199312</v>
      </c>
      <c r="AS1204" s="61"/>
      <c r="AT1204" s="61"/>
      <c r="AU1204" s="61"/>
      <c r="AV1204" s="62">
        <v>18096</v>
      </c>
      <c r="AW1204" s="61"/>
      <c r="AX1204" s="61"/>
      <c r="AY1204" s="62">
        <v>133443</v>
      </c>
      <c r="AZ1204" s="61"/>
      <c r="BA1204" s="62">
        <v>644363</v>
      </c>
      <c r="BB1204" s="61"/>
      <c r="BC1204" s="61"/>
      <c r="BD1204" s="61"/>
      <c r="BE1204" s="61"/>
      <c r="BF1204" s="61"/>
      <c r="BG1204" s="61"/>
      <c r="BH1204" s="61"/>
      <c r="BI1204" s="61"/>
      <c r="BJ1204" s="61"/>
      <c r="BK1204" s="61"/>
      <c r="BL1204" s="61"/>
      <c r="BM1204" s="61"/>
      <c r="BN1204" s="61"/>
      <c r="BO1204" s="62">
        <v>-3369917</v>
      </c>
    </row>
    <row r="1205" spans="1:67" x14ac:dyDescent="0.2">
      <c r="A1205" s="57" t="s">
        <v>30</v>
      </c>
      <c r="B1205" s="56" t="s">
        <v>30</v>
      </c>
      <c r="C1205" s="56" t="s">
        <v>437</v>
      </c>
      <c r="D1205" s="56">
        <v>1997</v>
      </c>
      <c r="E1205" s="58">
        <v>16391182</v>
      </c>
      <c r="F1205" s="58">
        <v>12779458</v>
      </c>
      <c r="G1205" s="59">
        <v>15166954</v>
      </c>
      <c r="H1205" s="59">
        <v>1224228</v>
      </c>
      <c r="I1205" s="60">
        <v>0</v>
      </c>
      <c r="J1205" s="58">
        <v>-3611724</v>
      </c>
      <c r="K1205" s="62">
        <v>79701</v>
      </c>
      <c r="L1205" s="61"/>
      <c r="M1205" s="61"/>
      <c r="N1205" s="61"/>
      <c r="O1205" s="61"/>
      <c r="P1205" s="62">
        <v>797637</v>
      </c>
      <c r="Q1205" s="62">
        <v>30294</v>
      </c>
      <c r="R1205" s="61"/>
      <c r="S1205" s="61"/>
      <c r="T1205" s="61"/>
      <c r="U1205" s="61"/>
      <c r="V1205" s="61"/>
      <c r="W1205" s="62">
        <v>487580</v>
      </c>
      <c r="X1205" s="61"/>
      <c r="Y1205" s="61"/>
      <c r="Z1205" s="61"/>
      <c r="AA1205" s="62">
        <v>3845675</v>
      </c>
      <c r="AB1205" s="61"/>
      <c r="AC1205" s="61"/>
      <c r="AD1205" s="62">
        <v>6353690</v>
      </c>
      <c r="AE1205" s="61"/>
      <c r="AF1205" s="62">
        <v>2783500</v>
      </c>
      <c r="AG1205" s="61"/>
      <c r="AH1205" s="61"/>
      <c r="AI1205" s="62">
        <v>788877</v>
      </c>
      <c r="AJ1205" s="61"/>
      <c r="AK1205" s="61"/>
      <c r="AL1205" s="61"/>
      <c r="AM1205" s="61"/>
      <c r="AN1205" s="61"/>
      <c r="AO1205" s="61"/>
      <c r="AP1205" s="62">
        <v>181353</v>
      </c>
      <c r="AQ1205" s="61"/>
      <c r="AR1205" s="62">
        <v>241555</v>
      </c>
      <c r="AS1205" s="61"/>
      <c r="AT1205" s="61"/>
      <c r="AU1205" s="61"/>
      <c r="AV1205" s="62">
        <v>18096</v>
      </c>
      <c r="AW1205" s="61"/>
      <c r="AX1205" s="61"/>
      <c r="AY1205" s="62">
        <v>138861</v>
      </c>
      <c r="AZ1205" s="61"/>
      <c r="BA1205" s="62">
        <v>644363</v>
      </c>
      <c r="BB1205" s="61"/>
      <c r="BC1205" s="61"/>
      <c r="BD1205" s="61"/>
      <c r="BE1205" s="61"/>
      <c r="BF1205" s="61"/>
      <c r="BG1205" s="61"/>
      <c r="BH1205" s="61"/>
      <c r="BI1205" s="61"/>
      <c r="BJ1205" s="61"/>
      <c r="BK1205" s="61"/>
      <c r="BL1205" s="61"/>
      <c r="BM1205" s="61"/>
      <c r="BN1205" s="61"/>
      <c r="BO1205" s="62">
        <v>-3611724</v>
      </c>
    </row>
    <row r="1206" spans="1:67" x14ac:dyDescent="0.2">
      <c r="A1206" s="57" t="s">
        <v>30</v>
      </c>
      <c r="B1206" s="56" t="s">
        <v>30</v>
      </c>
      <c r="C1206" s="56" t="s">
        <v>437</v>
      </c>
      <c r="D1206" s="56">
        <v>1998</v>
      </c>
      <c r="E1206" s="58">
        <v>17508625</v>
      </c>
      <c r="F1206" s="58">
        <v>13754844</v>
      </c>
      <c r="G1206" s="59">
        <v>16189001</v>
      </c>
      <c r="H1206" s="59">
        <v>1319624</v>
      </c>
      <c r="I1206" s="60">
        <v>0</v>
      </c>
      <c r="J1206" s="58">
        <v>-3753781</v>
      </c>
      <c r="K1206" s="62">
        <v>79701</v>
      </c>
      <c r="L1206" s="61"/>
      <c r="M1206" s="61"/>
      <c r="N1206" s="61"/>
      <c r="O1206" s="61"/>
      <c r="P1206" s="62">
        <v>803903</v>
      </c>
      <c r="Q1206" s="62">
        <v>30294</v>
      </c>
      <c r="R1206" s="61"/>
      <c r="S1206" s="61"/>
      <c r="T1206" s="61"/>
      <c r="U1206" s="61"/>
      <c r="V1206" s="61"/>
      <c r="W1206" s="62">
        <v>487580</v>
      </c>
      <c r="X1206" s="61"/>
      <c r="Y1206" s="61"/>
      <c r="Z1206" s="61"/>
      <c r="AA1206" s="62">
        <v>4124648</v>
      </c>
      <c r="AB1206" s="61"/>
      <c r="AC1206" s="61"/>
      <c r="AD1206" s="62">
        <v>7477380</v>
      </c>
      <c r="AE1206" s="61"/>
      <c r="AF1206" s="62">
        <v>2376527</v>
      </c>
      <c r="AG1206" s="61"/>
      <c r="AH1206" s="61"/>
      <c r="AI1206" s="62">
        <v>808968</v>
      </c>
      <c r="AJ1206" s="61"/>
      <c r="AK1206" s="61"/>
      <c r="AL1206" s="61"/>
      <c r="AM1206" s="61"/>
      <c r="AN1206" s="61"/>
      <c r="AO1206" s="61"/>
      <c r="AP1206" s="62">
        <v>198454</v>
      </c>
      <c r="AQ1206" s="61"/>
      <c r="AR1206" s="62">
        <v>316861</v>
      </c>
      <c r="AS1206" s="61"/>
      <c r="AT1206" s="61"/>
      <c r="AU1206" s="61"/>
      <c r="AV1206" s="62">
        <v>18096</v>
      </c>
      <c r="AW1206" s="61"/>
      <c r="AX1206" s="61"/>
      <c r="AY1206" s="62">
        <v>141850</v>
      </c>
      <c r="AZ1206" s="61"/>
      <c r="BA1206" s="62">
        <v>644363</v>
      </c>
      <c r="BB1206" s="61"/>
      <c r="BC1206" s="61"/>
      <c r="BD1206" s="61"/>
      <c r="BE1206" s="61"/>
      <c r="BF1206" s="61"/>
      <c r="BG1206" s="61"/>
      <c r="BH1206" s="61"/>
      <c r="BI1206" s="61"/>
      <c r="BJ1206" s="61"/>
      <c r="BK1206" s="61"/>
      <c r="BL1206" s="61"/>
      <c r="BM1206" s="61"/>
      <c r="BN1206" s="61"/>
      <c r="BO1206" s="62">
        <v>-3753781</v>
      </c>
    </row>
    <row r="1207" spans="1:67" x14ac:dyDescent="0.2">
      <c r="A1207" s="57" t="s">
        <v>30</v>
      </c>
      <c r="B1207" s="56" t="s">
        <v>30</v>
      </c>
      <c r="C1207" s="56" t="s">
        <v>438</v>
      </c>
      <c r="D1207" s="56">
        <v>1989</v>
      </c>
      <c r="E1207" s="58">
        <v>1065875</v>
      </c>
      <c r="F1207" s="58">
        <v>981286</v>
      </c>
      <c r="G1207" s="59">
        <v>1040209</v>
      </c>
      <c r="H1207" s="59">
        <v>25666</v>
      </c>
      <c r="I1207" s="60">
        <v>0</v>
      </c>
      <c r="J1207" s="58">
        <v>-84589</v>
      </c>
      <c r="K1207" s="62">
        <v>3670</v>
      </c>
      <c r="L1207" s="61"/>
      <c r="M1207" s="61"/>
      <c r="N1207" s="61"/>
      <c r="O1207" s="61"/>
      <c r="P1207" s="61"/>
      <c r="Q1207" s="62">
        <v>4028</v>
      </c>
      <c r="R1207" s="61">
        <v>850</v>
      </c>
      <c r="S1207" s="61"/>
      <c r="T1207" s="61"/>
      <c r="U1207" s="61"/>
      <c r="V1207" s="61"/>
      <c r="W1207" s="62">
        <v>40439</v>
      </c>
      <c r="X1207" s="61"/>
      <c r="Y1207" s="61"/>
      <c r="Z1207" s="61"/>
      <c r="AA1207" s="62">
        <v>588258</v>
      </c>
      <c r="AB1207" s="61"/>
      <c r="AC1207" s="61"/>
      <c r="AD1207" s="62">
        <v>104129</v>
      </c>
      <c r="AE1207" s="61"/>
      <c r="AF1207" s="62">
        <v>197617</v>
      </c>
      <c r="AG1207" s="61"/>
      <c r="AH1207" s="61"/>
      <c r="AI1207" s="62">
        <v>101218</v>
      </c>
      <c r="AJ1207" s="61"/>
      <c r="AK1207" s="61"/>
      <c r="AL1207" s="61"/>
      <c r="AM1207" s="61"/>
      <c r="AN1207" s="61"/>
      <c r="AO1207" s="61"/>
      <c r="AP1207" s="62">
        <v>10086</v>
      </c>
      <c r="AQ1207" s="61"/>
      <c r="AR1207" s="62">
        <v>15580</v>
      </c>
      <c r="AS1207" s="61"/>
      <c r="AT1207" s="61"/>
      <c r="AU1207" s="61"/>
      <c r="AV1207" s="61"/>
      <c r="AW1207" s="61"/>
      <c r="AX1207" s="61"/>
      <c r="AY1207" s="61"/>
      <c r="AZ1207" s="61"/>
      <c r="BA1207" s="61"/>
      <c r="BB1207" s="61"/>
      <c r="BC1207" s="61"/>
      <c r="BD1207" s="61"/>
      <c r="BE1207" s="61"/>
      <c r="BF1207" s="61"/>
      <c r="BG1207" s="61"/>
      <c r="BH1207" s="61"/>
      <c r="BI1207" s="61"/>
      <c r="BJ1207" s="61"/>
      <c r="BK1207" s="61"/>
      <c r="BL1207" s="61"/>
      <c r="BM1207" s="61"/>
      <c r="BN1207" s="61"/>
      <c r="BO1207" s="62">
        <v>-84589</v>
      </c>
    </row>
    <row r="1208" spans="1:67" x14ac:dyDescent="0.2">
      <c r="A1208" s="57" t="s">
        <v>30</v>
      </c>
      <c r="B1208" s="56" t="s">
        <v>30</v>
      </c>
      <c r="C1208" s="56" t="s">
        <v>438</v>
      </c>
      <c r="D1208" s="56">
        <v>1990</v>
      </c>
      <c r="E1208" s="58">
        <v>1155682</v>
      </c>
      <c r="F1208" s="58">
        <v>1071093</v>
      </c>
      <c r="G1208" s="59">
        <v>1129496</v>
      </c>
      <c r="H1208" s="59">
        <v>26186</v>
      </c>
      <c r="I1208" s="60">
        <v>0</v>
      </c>
      <c r="J1208" s="58">
        <v>-84589</v>
      </c>
      <c r="K1208" s="62">
        <v>3670</v>
      </c>
      <c r="L1208" s="61"/>
      <c r="M1208" s="61"/>
      <c r="N1208" s="61"/>
      <c r="O1208" s="61"/>
      <c r="P1208" s="61"/>
      <c r="Q1208" s="62">
        <v>9136</v>
      </c>
      <c r="R1208" s="61">
        <v>850</v>
      </c>
      <c r="S1208" s="61"/>
      <c r="T1208" s="61"/>
      <c r="U1208" s="61"/>
      <c r="V1208" s="61"/>
      <c r="W1208" s="62">
        <v>45872</v>
      </c>
      <c r="X1208" s="61"/>
      <c r="Y1208" s="61"/>
      <c r="Z1208" s="61"/>
      <c r="AA1208" s="62">
        <v>619505</v>
      </c>
      <c r="AB1208" s="61"/>
      <c r="AC1208" s="61"/>
      <c r="AD1208" s="62">
        <v>115801</v>
      </c>
      <c r="AE1208" s="61"/>
      <c r="AF1208" s="62">
        <v>224276</v>
      </c>
      <c r="AG1208" s="61"/>
      <c r="AH1208" s="61"/>
      <c r="AI1208" s="62">
        <v>110386</v>
      </c>
      <c r="AJ1208" s="61"/>
      <c r="AK1208" s="61"/>
      <c r="AL1208" s="61"/>
      <c r="AM1208" s="61"/>
      <c r="AN1208" s="61"/>
      <c r="AO1208" s="61"/>
      <c r="AP1208" s="62">
        <v>10606</v>
      </c>
      <c r="AQ1208" s="61"/>
      <c r="AR1208" s="62">
        <v>15580</v>
      </c>
      <c r="AS1208" s="61"/>
      <c r="AT1208" s="61"/>
      <c r="AU1208" s="61"/>
      <c r="AV1208" s="61"/>
      <c r="AW1208" s="61"/>
      <c r="AX1208" s="61"/>
      <c r="AY1208" s="61"/>
      <c r="AZ1208" s="61"/>
      <c r="BA1208" s="61"/>
      <c r="BB1208" s="61"/>
      <c r="BC1208" s="61"/>
      <c r="BD1208" s="61"/>
      <c r="BE1208" s="61"/>
      <c r="BF1208" s="61"/>
      <c r="BG1208" s="61"/>
      <c r="BH1208" s="61"/>
      <c r="BI1208" s="61"/>
      <c r="BJ1208" s="61"/>
      <c r="BK1208" s="61"/>
      <c r="BL1208" s="61"/>
      <c r="BM1208" s="61"/>
      <c r="BN1208" s="61"/>
      <c r="BO1208" s="62">
        <v>-84589</v>
      </c>
    </row>
    <row r="1209" spans="1:67" x14ac:dyDescent="0.2">
      <c r="A1209" s="57" t="s">
        <v>30</v>
      </c>
      <c r="B1209" s="56" t="s">
        <v>30</v>
      </c>
      <c r="C1209" s="56" t="s">
        <v>438</v>
      </c>
      <c r="D1209" s="56">
        <v>1991</v>
      </c>
      <c r="E1209" s="58">
        <v>1266400</v>
      </c>
      <c r="F1209" s="58">
        <v>1181811</v>
      </c>
      <c r="G1209" s="59">
        <v>1239242</v>
      </c>
      <c r="H1209" s="59">
        <v>27158</v>
      </c>
      <c r="I1209" s="60">
        <v>0</v>
      </c>
      <c r="J1209" s="58">
        <v>-84589</v>
      </c>
      <c r="K1209" s="62">
        <v>3670</v>
      </c>
      <c r="L1209" s="61"/>
      <c r="M1209" s="61"/>
      <c r="N1209" s="61"/>
      <c r="O1209" s="61"/>
      <c r="P1209" s="61"/>
      <c r="Q1209" s="62">
        <v>9136</v>
      </c>
      <c r="R1209" s="62">
        <v>2027</v>
      </c>
      <c r="S1209" s="61"/>
      <c r="T1209" s="61"/>
      <c r="U1209" s="61"/>
      <c r="V1209" s="61"/>
      <c r="W1209" s="62">
        <v>45872</v>
      </c>
      <c r="X1209" s="61"/>
      <c r="Y1209" s="61"/>
      <c r="Z1209" s="61"/>
      <c r="AA1209" s="62">
        <v>716744</v>
      </c>
      <c r="AB1209" s="61"/>
      <c r="AC1209" s="61"/>
      <c r="AD1209" s="62">
        <v>116531</v>
      </c>
      <c r="AE1209" s="61"/>
      <c r="AF1209" s="62">
        <v>238082</v>
      </c>
      <c r="AG1209" s="61"/>
      <c r="AH1209" s="61"/>
      <c r="AI1209" s="62">
        <v>107180</v>
      </c>
      <c r="AJ1209" s="61"/>
      <c r="AK1209" s="61"/>
      <c r="AL1209" s="61"/>
      <c r="AM1209" s="61"/>
      <c r="AN1209" s="61"/>
      <c r="AO1209" s="61"/>
      <c r="AP1209" s="62">
        <v>11578</v>
      </c>
      <c r="AQ1209" s="61"/>
      <c r="AR1209" s="62">
        <v>15580</v>
      </c>
      <c r="AS1209" s="61"/>
      <c r="AT1209" s="61"/>
      <c r="AU1209" s="61"/>
      <c r="AV1209" s="61"/>
      <c r="AW1209" s="61"/>
      <c r="AX1209" s="61"/>
      <c r="AY1209" s="61"/>
      <c r="AZ1209" s="61"/>
      <c r="BA1209" s="61"/>
      <c r="BB1209" s="61"/>
      <c r="BC1209" s="61"/>
      <c r="BD1209" s="61"/>
      <c r="BE1209" s="61"/>
      <c r="BF1209" s="61"/>
      <c r="BG1209" s="61"/>
      <c r="BH1209" s="61"/>
      <c r="BI1209" s="61"/>
      <c r="BJ1209" s="61"/>
      <c r="BK1209" s="61"/>
      <c r="BL1209" s="61"/>
      <c r="BM1209" s="61"/>
      <c r="BN1209" s="61"/>
      <c r="BO1209" s="62">
        <v>-84589</v>
      </c>
    </row>
    <row r="1210" spans="1:67" x14ac:dyDescent="0.2">
      <c r="A1210" s="57" t="s">
        <v>30</v>
      </c>
      <c r="B1210" s="56" t="s">
        <v>30</v>
      </c>
      <c r="C1210" s="56" t="s">
        <v>438</v>
      </c>
      <c r="D1210" s="56">
        <v>1992</v>
      </c>
      <c r="E1210" s="58">
        <v>1781746</v>
      </c>
      <c r="F1210" s="58">
        <v>1697157</v>
      </c>
      <c r="G1210" s="59">
        <v>1753716</v>
      </c>
      <c r="H1210" s="59">
        <v>28030</v>
      </c>
      <c r="I1210" s="60">
        <v>0</v>
      </c>
      <c r="J1210" s="58">
        <v>-84589</v>
      </c>
      <c r="K1210" s="62">
        <v>3670</v>
      </c>
      <c r="L1210" s="61"/>
      <c r="M1210" s="61"/>
      <c r="N1210" s="61"/>
      <c r="O1210" s="61"/>
      <c r="P1210" s="61"/>
      <c r="Q1210" s="62">
        <v>9136</v>
      </c>
      <c r="R1210" s="62">
        <v>2027</v>
      </c>
      <c r="S1210" s="61"/>
      <c r="T1210" s="61"/>
      <c r="U1210" s="61"/>
      <c r="V1210" s="61"/>
      <c r="W1210" s="62">
        <v>45872</v>
      </c>
      <c r="X1210" s="61"/>
      <c r="Y1210" s="61"/>
      <c r="Z1210" s="61"/>
      <c r="AA1210" s="62">
        <v>783731</v>
      </c>
      <c r="AB1210" s="61"/>
      <c r="AC1210" s="61"/>
      <c r="AD1210" s="62">
        <v>474798</v>
      </c>
      <c r="AE1210" s="61"/>
      <c r="AF1210" s="62">
        <v>325714</v>
      </c>
      <c r="AG1210" s="61"/>
      <c r="AH1210" s="61"/>
      <c r="AI1210" s="62">
        <v>108768</v>
      </c>
      <c r="AJ1210" s="61"/>
      <c r="AK1210" s="61"/>
      <c r="AL1210" s="61"/>
      <c r="AM1210" s="61"/>
      <c r="AN1210" s="61"/>
      <c r="AO1210" s="61"/>
      <c r="AP1210" s="62">
        <v>12450</v>
      </c>
      <c r="AQ1210" s="61"/>
      <c r="AR1210" s="62">
        <v>15580</v>
      </c>
      <c r="AS1210" s="61"/>
      <c r="AT1210" s="61"/>
      <c r="AU1210" s="61"/>
      <c r="AV1210" s="61"/>
      <c r="AW1210" s="61"/>
      <c r="AX1210" s="61"/>
      <c r="AY1210" s="61"/>
      <c r="AZ1210" s="61"/>
      <c r="BA1210" s="61"/>
      <c r="BB1210" s="61"/>
      <c r="BC1210" s="61"/>
      <c r="BD1210" s="61"/>
      <c r="BE1210" s="61"/>
      <c r="BF1210" s="61"/>
      <c r="BG1210" s="61"/>
      <c r="BH1210" s="61"/>
      <c r="BI1210" s="61"/>
      <c r="BJ1210" s="61"/>
      <c r="BK1210" s="61"/>
      <c r="BL1210" s="61"/>
      <c r="BM1210" s="61"/>
      <c r="BN1210" s="61"/>
      <c r="BO1210" s="62">
        <v>-84589</v>
      </c>
    </row>
    <row r="1211" spans="1:67" x14ac:dyDescent="0.2">
      <c r="A1211" s="57" t="s">
        <v>30</v>
      </c>
      <c r="B1211" s="56" t="s">
        <v>30</v>
      </c>
      <c r="C1211" s="56" t="s">
        <v>438</v>
      </c>
      <c r="D1211" s="56">
        <v>1993</v>
      </c>
      <c r="E1211" s="58">
        <v>1832838</v>
      </c>
      <c r="F1211" s="58">
        <v>1748249</v>
      </c>
      <c r="G1211" s="59">
        <v>1804808</v>
      </c>
      <c r="H1211" s="59">
        <v>28030</v>
      </c>
      <c r="I1211" s="60">
        <v>0</v>
      </c>
      <c r="J1211" s="58">
        <v>-84589</v>
      </c>
      <c r="K1211" s="62">
        <v>3670</v>
      </c>
      <c r="L1211" s="61"/>
      <c r="M1211" s="61"/>
      <c r="N1211" s="61"/>
      <c r="O1211" s="61"/>
      <c r="P1211" s="61"/>
      <c r="Q1211" s="62">
        <v>9136</v>
      </c>
      <c r="R1211" s="62">
        <v>2027</v>
      </c>
      <c r="S1211" s="61"/>
      <c r="T1211" s="61"/>
      <c r="U1211" s="61"/>
      <c r="V1211" s="61"/>
      <c r="W1211" s="62">
        <v>45872</v>
      </c>
      <c r="X1211" s="61"/>
      <c r="Y1211" s="61"/>
      <c r="Z1211" s="61"/>
      <c r="AA1211" s="62">
        <v>828608</v>
      </c>
      <c r="AB1211" s="61"/>
      <c r="AC1211" s="61"/>
      <c r="AD1211" s="62">
        <v>475309</v>
      </c>
      <c r="AE1211" s="61"/>
      <c r="AF1211" s="62">
        <v>326245</v>
      </c>
      <c r="AG1211" s="61"/>
      <c r="AH1211" s="61"/>
      <c r="AI1211" s="62">
        <v>113941</v>
      </c>
      <c r="AJ1211" s="61"/>
      <c r="AK1211" s="61"/>
      <c r="AL1211" s="61"/>
      <c r="AM1211" s="61"/>
      <c r="AN1211" s="61"/>
      <c r="AO1211" s="61"/>
      <c r="AP1211" s="62">
        <v>12450</v>
      </c>
      <c r="AQ1211" s="61"/>
      <c r="AR1211" s="62">
        <v>15580</v>
      </c>
      <c r="AS1211" s="61"/>
      <c r="AT1211" s="61"/>
      <c r="AU1211" s="61"/>
      <c r="AV1211" s="61"/>
      <c r="AW1211" s="61"/>
      <c r="AX1211" s="61"/>
      <c r="AY1211" s="61"/>
      <c r="AZ1211" s="61"/>
      <c r="BA1211" s="61"/>
      <c r="BB1211" s="61"/>
      <c r="BC1211" s="61"/>
      <c r="BD1211" s="61"/>
      <c r="BE1211" s="61"/>
      <c r="BF1211" s="61"/>
      <c r="BG1211" s="61"/>
      <c r="BH1211" s="61"/>
      <c r="BI1211" s="61"/>
      <c r="BJ1211" s="61"/>
      <c r="BK1211" s="61"/>
      <c r="BL1211" s="61"/>
      <c r="BM1211" s="61"/>
      <c r="BN1211" s="61"/>
      <c r="BO1211" s="62">
        <v>-84589</v>
      </c>
    </row>
    <row r="1212" spans="1:67" x14ac:dyDescent="0.2">
      <c r="A1212" s="57" t="s">
        <v>30</v>
      </c>
      <c r="B1212" s="56" t="s">
        <v>30</v>
      </c>
      <c r="C1212" s="56" t="s">
        <v>438</v>
      </c>
      <c r="D1212" s="56">
        <v>1994</v>
      </c>
      <c r="E1212" s="58">
        <v>1918816</v>
      </c>
      <c r="F1212" s="58">
        <v>1377358</v>
      </c>
      <c r="G1212" s="59">
        <v>1891154</v>
      </c>
      <c r="H1212" s="59">
        <v>27662</v>
      </c>
      <c r="I1212" s="60">
        <v>0</v>
      </c>
      <c r="J1212" s="58">
        <v>-541458</v>
      </c>
      <c r="K1212" s="62">
        <v>3670</v>
      </c>
      <c r="L1212" s="61"/>
      <c r="M1212" s="61"/>
      <c r="N1212" s="61"/>
      <c r="O1212" s="61"/>
      <c r="P1212" s="61"/>
      <c r="Q1212" s="62">
        <v>9136</v>
      </c>
      <c r="R1212" s="62">
        <v>2027</v>
      </c>
      <c r="S1212" s="61"/>
      <c r="T1212" s="61"/>
      <c r="U1212" s="61"/>
      <c r="V1212" s="61"/>
      <c r="W1212" s="62">
        <v>45872</v>
      </c>
      <c r="X1212" s="61"/>
      <c r="Y1212" s="61"/>
      <c r="Z1212" s="61"/>
      <c r="AA1212" s="62">
        <v>873020</v>
      </c>
      <c r="AB1212" s="61"/>
      <c r="AC1212" s="61"/>
      <c r="AD1212" s="62">
        <v>487450</v>
      </c>
      <c r="AE1212" s="61"/>
      <c r="AF1212" s="62">
        <v>348585</v>
      </c>
      <c r="AG1212" s="61"/>
      <c r="AH1212" s="61"/>
      <c r="AI1212" s="62">
        <v>121394</v>
      </c>
      <c r="AJ1212" s="61"/>
      <c r="AK1212" s="61"/>
      <c r="AL1212" s="61"/>
      <c r="AM1212" s="61"/>
      <c r="AN1212" s="61"/>
      <c r="AO1212" s="61"/>
      <c r="AP1212" s="62">
        <v>12082</v>
      </c>
      <c r="AQ1212" s="61"/>
      <c r="AR1212" s="62">
        <v>15580</v>
      </c>
      <c r="AS1212" s="61"/>
      <c r="AT1212" s="61"/>
      <c r="AU1212" s="61"/>
      <c r="AV1212" s="61"/>
      <c r="AW1212" s="61"/>
      <c r="AX1212" s="61"/>
      <c r="AY1212" s="61"/>
      <c r="AZ1212" s="61"/>
      <c r="BA1212" s="61"/>
      <c r="BB1212" s="61"/>
      <c r="BC1212" s="61"/>
      <c r="BD1212" s="61"/>
      <c r="BE1212" s="61"/>
      <c r="BF1212" s="61"/>
      <c r="BG1212" s="61"/>
      <c r="BH1212" s="61"/>
      <c r="BI1212" s="61"/>
      <c r="BJ1212" s="61"/>
      <c r="BK1212" s="61"/>
      <c r="BL1212" s="61"/>
      <c r="BM1212" s="61"/>
      <c r="BN1212" s="61"/>
      <c r="BO1212" s="62">
        <v>-541458</v>
      </c>
    </row>
    <row r="1213" spans="1:67" x14ac:dyDescent="0.2">
      <c r="A1213" s="57" t="s">
        <v>30</v>
      </c>
      <c r="B1213" s="56" t="s">
        <v>30</v>
      </c>
      <c r="C1213" s="56" t="s">
        <v>438</v>
      </c>
      <c r="D1213" s="56">
        <v>1995</v>
      </c>
      <c r="E1213" s="58">
        <v>1989410</v>
      </c>
      <c r="F1213" s="58">
        <v>1447952</v>
      </c>
      <c r="G1213" s="59">
        <v>1956031</v>
      </c>
      <c r="H1213" s="59">
        <v>33379</v>
      </c>
      <c r="I1213" s="60">
        <v>0</v>
      </c>
      <c r="J1213" s="58">
        <v>-541458</v>
      </c>
      <c r="K1213" s="62">
        <v>3670</v>
      </c>
      <c r="L1213" s="61"/>
      <c r="M1213" s="61"/>
      <c r="N1213" s="61"/>
      <c r="O1213" s="61"/>
      <c r="P1213" s="61"/>
      <c r="Q1213" s="62">
        <v>9136</v>
      </c>
      <c r="R1213" s="62">
        <v>2027</v>
      </c>
      <c r="S1213" s="61"/>
      <c r="T1213" s="61"/>
      <c r="U1213" s="61"/>
      <c r="V1213" s="61"/>
      <c r="W1213" s="62">
        <v>45872</v>
      </c>
      <c r="X1213" s="61"/>
      <c r="Y1213" s="61"/>
      <c r="Z1213" s="61"/>
      <c r="AA1213" s="62">
        <v>924195</v>
      </c>
      <c r="AB1213" s="61"/>
      <c r="AC1213" s="61"/>
      <c r="AD1213" s="62">
        <v>494067</v>
      </c>
      <c r="AE1213" s="61"/>
      <c r="AF1213" s="62">
        <v>350959</v>
      </c>
      <c r="AG1213" s="61"/>
      <c r="AH1213" s="61"/>
      <c r="AI1213" s="62">
        <v>126105</v>
      </c>
      <c r="AJ1213" s="61"/>
      <c r="AK1213" s="61"/>
      <c r="AL1213" s="61"/>
      <c r="AM1213" s="61"/>
      <c r="AN1213" s="61"/>
      <c r="AO1213" s="61"/>
      <c r="AP1213" s="62">
        <v>12082</v>
      </c>
      <c r="AQ1213" s="61"/>
      <c r="AR1213" s="62">
        <v>21297</v>
      </c>
      <c r="AS1213" s="61"/>
      <c r="AT1213" s="61"/>
      <c r="AU1213" s="61"/>
      <c r="AV1213" s="61"/>
      <c r="AW1213" s="61"/>
      <c r="AX1213" s="61"/>
      <c r="AY1213" s="61"/>
      <c r="AZ1213" s="61"/>
      <c r="BA1213" s="61"/>
      <c r="BB1213" s="61"/>
      <c r="BC1213" s="61"/>
      <c r="BD1213" s="61"/>
      <c r="BE1213" s="61"/>
      <c r="BF1213" s="61"/>
      <c r="BG1213" s="61"/>
      <c r="BH1213" s="61"/>
      <c r="BI1213" s="61"/>
      <c r="BJ1213" s="61"/>
      <c r="BK1213" s="61"/>
      <c r="BL1213" s="61"/>
      <c r="BM1213" s="61"/>
      <c r="BN1213" s="61"/>
      <c r="BO1213" s="62">
        <v>-541458</v>
      </c>
    </row>
    <row r="1214" spans="1:67" x14ac:dyDescent="0.2">
      <c r="A1214" s="57" t="s">
        <v>30</v>
      </c>
      <c r="B1214" s="56" t="s">
        <v>30</v>
      </c>
      <c r="C1214" s="56" t="s">
        <v>438</v>
      </c>
      <c r="D1214" s="56">
        <v>1996</v>
      </c>
      <c r="E1214" s="58">
        <v>2111874</v>
      </c>
      <c r="F1214" s="58">
        <v>1505355</v>
      </c>
      <c r="G1214" s="59">
        <v>2060931</v>
      </c>
      <c r="H1214" s="59">
        <v>50943</v>
      </c>
      <c r="I1214" s="60">
        <v>0</v>
      </c>
      <c r="J1214" s="58">
        <v>-606519</v>
      </c>
      <c r="K1214" s="62">
        <v>3670</v>
      </c>
      <c r="L1214" s="61"/>
      <c r="M1214" s="61"/>
      <c r="N1214" s="61"/>
      <c r="O1214" s="61"/>
      <c r="P1214" s="61"/>
      <c r="Q1214" s="62">
        <v>9136</v>
      </c>
      <c r="R1214" s="62">
        <v>2027</v>
      </c>
      <c r="S1214" s="61"/>
      <c r="T1214" s="61"/>
      <c r="U1214" s="61"/>
      <c r="V1214" s="61"/>
      <c r="W1214" s="62">
        <v>45872</v>
      </c>
      <c r="X1214" s="61"/>
      <c r="Y1214" s="61"/>
      <c r="Z1214" s="61"/>
      <c r="AA1214" s="62">
        <v>942051</v>
      </c>
      <c r="AB1214" s="61"/>
      <c r="AC1214" s="61"/>
      <c r="AD1214" s="62">
        <v>530851</v>
      </c>
      <c r="AE1214" s="61"/>
      <c r="AF1214" s="62">
        <v>396467</v>
      </c>
      <c r="AG1214" s="61"/>
      <c r="AH1214" s="61"/>
      <c r="AI1214" s="62">
        <v>130857</v>
      </c>
      <c r="AJ1214" s="61"/>
      <c r="AK1214" s="61"/>
      <c r="AL1214" s="61"/>
      <c r="AM1214" s="61"/>
      <c r="AN1214" s="61"/>
      <c r="AO1214" s="61"/>
      <c r="AP1214" s="62">
        <v>18576</v>
      </c>
      <c r="AQ1214" s="61"/>
      <c r="AR1214" s="62">
        <v>32367</v>
      </c>
      <c r="AS1214" s="61"/>
      <c r="AT1214" s="61"/>
      <c r="AU1214" s="61"/>
      <c r="AV1214" s="61"/>
      <c r="AW1214" s="61"/>
      <c r="AX1214" s="61"/>
      <c r="AY1214" s="61"/>
      <c r="AZ1214" s="61"/>
      <c r="BA1214" s="61"/>
      <c r="BB1214" s="61"/>
      <c r="BC1214" s="61"/>
      <c r="BD1214" s="61"/>
      <c r="BE1214" s="61"/>
      <c r="BF1214" s="61"/>
      <c r="BG1214" s="61"/>
      <c r="BH1214" s="61"/>
      <c r="BI1214" s="61"/>
      <c r="BJ1214" s="61"/>
      <c r="BK1214" s="61"/>
      <c r="BL1214" s="61"/>
      <c r="BM1214" s="61"/>
      <c r="BN1214" s="61"/>
      <c r="BO1214" s="62">
        <v>-606519</v>
      </c>
    </row>
    <row r="1215" spans="1:67" x14ac:dyDescent="0.2">
      <c r="A1215" s="57" t="s">
        <v>30</v>
      </c>
      <c r="B1215" s="56" t="s">
        <v>30</v>
      </c>
      <c r="C1215" s="56" t="s">
        <v>438</v>
      </c>
      <c r="D1215" s="56">
        <v>1997</v>
      </c>
      <c r="E1215" s="58">
        <v>2237610</v>
      </c>
      <c r="F1215" s="58">
        <v>1606433</v>
      </c>
      <c r="G1215" s="59">
        <v>2186192</v>
      </c>
      <c r="H1215" s="59">
        <v>51418</v>
      </c>
      <c r="I1215" s="60">
        <v>0</v>
      </c>
      <c r="J1215" s="58">
        <v>-631177</v>
      </c>
      <c r="K1215" s="62">
        <v>3670</v>
      </c>
      <c r="L1215" s="61"/>
      <c r="M1215" s="61"/>
      <c r="N1215" s="61"/>
      <c r="O1215" s="61"/>
      <c r="P1215" s="61"/>
      <c r="Q1215" s="62">
        <v>9136</v>
      </c>
      <c r="R1215" s="62">
        <v>2027</v>
      </c>
      <c r="S1215" s="61"/>
      <c r="T1215" s="61"/>
      <c r="U1215" s="61"/>
      <c r="V1215" s="61"/>
      <c r="W1215" s="62">
        <v>45872</v>
      </c>
      <c r="X1215" s="61"/>
      <c r="Y1215" s="61"/>
      <c r="Z1215" s="61"/>
      <c r="AA1215" s="62">
        <v>970800</v>
      </c>
      <c r="AB1215" s="61"/>
      <c r="AC1215" s="61"/>
      <c r="AD1215" s="62">
        <v>613390</v>
      </c>
      <c r="AE1215" s="61"/>
      <c r="AF1215" s="62">
        <v>407009</v>
      </c>
      <c r="AG1215" s="61"/>
      <c r="AH1215" s="61"/>
      <c r="AI1215" s="62">
        <v>134288</v>
      </c>
      <c r="AJ1215" s="61"/>
      <c r="AK1215" s="61"/>
      <c r="AL1215" s="61"/>
      <c r="AM1215" s="61"/>
      <c r="AN1215" s="61"/>
      <c r="AO1215" s="61"/>
      <c r="AP1215" s="62">
        <v>19051</v>
      </c>
      <c r="AQ1215" s="61"/>
      <c r="AR1215" s="62">
        <v>32367</v>
      </c>
      <c r="AS1215" s="61"/>
      <c r="AT1215" s="61"/>
      <c r="AU1215" s="61"/>
      <c r="AV1215" s="61"/>
      <c r="AW1215" s="61"/>
      <c r="AX1215" s="61"/>
      <c r="AY1215" s="61"/>
      <c r="AZ1215" s="61"/>
      <c r="BA1215" s="61"/>
      <c r="BB1215" s="61"/>
      <c r="BC1215" s="61"/>
      <c r="BD1215" s="61"/>
      <c r="BE1215" s="61"/>
      <c r="BF1215" s="61"/>
      <c r="BG1215" s="61"/>
      <c r="BH1215" s="61"/>
      <c r="BI1215" s="61"/>
      <c r="BJ1215" s="61"/>
      <c r="BK1215" s="61"/>
      <c r="BL1215" s="61"/>
      <c r="BM1215" s="61"/>
      <c r="BN1215" s="61"/>
      <c r="BO1215" s="62">
        <v>-631177</v>
      </c>
    </row>
    <row r="1216" spans="1:67" x14ac:dyDescent="0.2">
      <c r="A1216" s="57" t="s">
        <v>30</v>
      </c>
      <c r="B1216" s="56" t="s">
        <v>30</v>
      </c>
      <c r="C1216" s="56" t="s">
        <v>438</v>
      </c>
      <c r="D1216" s="56">
        <v>1998</v>
      </c>
      <c r="E1216" s="58">
        <v>2462088</v>
      </c>
      <c r="F1216" s="58">
        <v>1830911</v>
      </c>
      <c r="G1216" s="59">
        <v>2410670</v>
      </c>
      <c r="H1216" s="59">
        <v>51418</v>
      </c>
      <c r="I1216" s="60">
        <v>0</v>
      </c>
      <c r="J1216" s="58">
        <v>-631177</v>
      </c>
      <c r="K1216" s="62">
        <v>3670</v>
      </c>
      <c r="L1216" s="61"/>
      <c r="M1216" s="61"/>
      <c r="N1216" s="61"/>
      <c r="O1216" s="61"/>
      <c r="P1216" s="61"/>
      <c r="Q1216" s="62">
        <v>9136</v>
      </c>
      <c r="R1216" s="62">
        <v>2027</v>
      </c>
      <c r="S1216" s="61"/>
      <c r="T1216" s="61"/>
      <c r="U1216" s="61"/>
      <c r="V1216" s="61"/>
      <c r="W1216" s="62">
        <v>45872</v>
      </c>
      <c r="X1216" s="61"/>
      <c r="Y1216" s="61"/>
      <c r="Z1216" s="61"/>
      <c r="AA1216" s="62">
        <v>1127532</v>
      </c>
      <c r="AB1216" s="61"/>
      <c r="AC1216" s="61"/>
      <c r="AD1216" s="62">
        <v>629152</v>
      </c>
      <c r="AE1216" s="61"/>
      <c r="AF1216" s="62">
        <v>458412</v>
      </c>
      <c r="AG1216" s="61"/>
      <c r="AH1216" s="61"/>
      <c r="AI1216" s="62">
        <v>134869</v>
      </c>
      <c r="AJ1216" s="61"/>
      <c r="AK1216" s="61"/>
      <c r="AL1216" s="61"/>
      <c r="AM1216" s="61"/>
      <c r="AN1216" s="61"/>
      <c r="AO1216" s="61"/>
      <c r="AP1216" s="62">
        <v>19051</v>
      </c>
      <c r="AQ1216" s="61"/>
      <c r="AR1216" s="62">
        <v>32367</v>
      </c>
      <c r="AS1216" s="61"/>
      <c r="AT1216" s="61"/>
      <c r="AU1216" s="61"/>
      <c r="AV1216" s="61"/>
      <c r="AW1216" s="61"/>
      <c r="AX1216" s="61"/>
      <c r="AY1216" s="61"/>
      <c r="AZ1216" s="61"/>
      <c r="BA1216" s="61"/>
      <c r="BB1216" s="61"/>
      <c r="BC1216" s="61"/>
      <c r="BD1216" s="61"/>
      <c r="BE1216" s="61"/>
      <c r="BF1216" s="61"/>
      <c r="BG1216" s="61"/>
      <c r="BH1216" s="61"/>
      <c r="BI1216" s="61"/>
      <c r="BJ1216" s="61"/>
      <c r="BK1216" s="61"/>
      <c r="BL1216" s="61"/>
      <c r="BM1216" s="61"/>
      <c r="BN1216" s="61"/>
      <c r="BO1216" s="62">
        <v>-631177</v>
      </c>
    </row>
    <row r="1217" spans="1:67" x14ac:dyDescent="0.2">
      <c r="A1217" s="57" t="s">
        <v>30</v>
      </c>
      <c r="B1217" s="56" t="s">
        <v>30</v>
      </c>
      <c r="C1217" s="56" t="s">
        <v>439</v>
      </c>
      <c r="D1217" s="56">
        <v>1989</v>
      </c>
      <c r="E1217" s="58">
        <v>130676216</v>
      </c>
      <c r="F1217" s="58">
        <v>128708000</v>
      </c>
      <c r="G1217" s="59">
        <v>124735637</v>
      </c>
      <c r="H1217" s="59">
        <v>5940579</v>
      </c>
      <c r="I1217" s="60">
        <v>0</v>
      </c>
      <c r="J1217" s="58">
        <v>-1968216</v>
      </c>
      <c r="K1217" s="62">
        <v>875032</v>
      </c>
      <c r="L1217" s="61"/>
      <c r="M1217" s="61"/>
      <c r="N1217" s="61"/>
      <c r="O1217" s="61"/>
      <c r="P1217" s="62">
        <v>3875611</v>
      </c>
      <c r="Q1217" s="62">
        <v>6679369</v>
      </c>
      <c r="R1217" s="61"/>
      <c r="S1217" s="61"/>
      <c r="T1217" s="61"/>
      <c r="U1217" s="61"/>
      <c r="V1217" s="61"/>
      <c r="W1217" s="62">
        <v>6652124</v>
      </c>
      <c r="X1217" s="61"/>
      <c r="Y1217" s="61"/>
      <c r="Z1217" s="61"/>
      <c r="AA1217" s="62">
        <v>17612893</v>
      </c>
      <c r="AB1217" s="61"/>
      <c r="AC1217" s="61"/>
      <c r="AD1217" s="62">
        <v>60653541</v>
      </c>
      <c r="AE1217" s="61"/>
      <c r="AF1217" s="62">
        <v>18759139</v>
      </c>
      <c r="AG1217" s="61"/>
      <c r="AH1217" s="61"/>
      <c r="AI1217" s="62">
        <v>9627928</v>
      </c>
      <c r="AJ1217" s="61"/>
      <c r="AK1217" s="61"/>
      <c r="AL1217" s="61"/>
      <c r="AM1217" s="61"/>
      <c r="AN1217" s="61"/>
      <c r="AO1217" s="61"/>
      <c r="AP1217" s="62">
        <v>644845</v>
      </c>
      <c r="AQ1217" s="61"/>
      <c r="AR1217" s="62">
        <v>493647</v>
      </c>
      <c r="AS1217" s="61"/>
      <c r="AT1217" s="61"/>
      <c r="AU1217" s="61"/>
      <c r="AV1217" s="62">
        <v>100337</v>
      </c>
      <c r="AW1217" s="61"/>
      <c r="AX1217" s="61"/>
      <c r="AY1217" s="62">
        <v>1065908</v>
      </c>
      <c r="AZ1217" s="61"/>
      <c r="BA1217" s="62">
        <v>3342650</v>
      </c>
      <c r="BB1217" s="61"/>
      <c r="BC1217" s="61"/>
      <c r="BD1217" s="61"/>
      <c r="BE1217" s="61"/>
      <c r="BF1217" s="61"/>
      <c r="BG1217" s="61"/>
      <c r="BH1217" s="61"/>
      <c r="BI1217" s="62">
        <v>293192</v>
      </c>
      <c r="BJ1217" s="61"/>
      <c r="BK1217" s="61"/>
      <c r="BL1217" s="61"/>
      <c r="BM1217" s="61"/>
      <c r="BN1217" s="61"/>
      <c r="BO1217" s="62">
        <v>-1968216</v>
      </c>
    </row>
    <row r="1218" spans="1:67" x14ac:dyDescent="0.2">
      <c r="A1218" s="57" t="s">
        <v>30</v>
      </c>
      <c r="B1218" s="56" t="s">
        <v>30</v>
      </c>
      <c r="C1218" s="56" t="s">
        <v>439</v>
      </c>
      <c r="D1218" s="56">
        <v>1990</v>
      </c>
      <c r="E1218" s="58">
        <v>142213297</v>
      </c>
      <c r="F1218" s="58">
        <v>140245081</v>
      </c>
      <c r="G1218" s="59">
        <v>135416244</v>
      </c>
      <c r="H1218" s="59">
        <v>6797053</v>
      </c>
      <c r="I1218" s="60">
        <v>0</v>
      </c>
      <c r="J1218" s="58">
        <v>-1968216</v>
      </c>
      <c r="K1218" s="62">
        <v>875032</v>
      </c>
      <c r="L1218" s="61"/>
      <c r="M1218" s="61"/>
      <c r="N1218" s="61"/>
      <c r="O1218" s="61"/>
      <c r="P1218" s="62">
        <v>3883358</v>
      </c>
      <c r="Q1218" s="62">
        <v>6706532</v>
      </c>
      <c r="R1218" s="61"/>
      <c r="S1218" s="61"/>
      <c r="T1218" s="61"/>
      <c r="U1218" s="61"/>
      <c r="V1218" s="61"/>
      <c r="W1218" s="62">
        <v>6659781</v>
      </c>
      <c r="X1218" s="61"/>
      <c r="Y1218" s="61"/>
      <c r="Z1218" s="61"/>
      <c r="AA1218" s="62">
        <v>19100253</v>
      </c>
      <c r="AB1218" s="61"/>
      <c r="AC1218" s="61"/>
      <c r="AD1218" s="62">
        <v>66869443</v>
      </c>
      <c r="AE1218" s="61"/>
      <c r="AF1218" s="62">
        <v>20832484</v>
      </c>
      <c r="AG1218" s="61"/>
      <c r="AH1218" s="61"/>
      <c r="AI1218" s="62">
        <v>10489361</v>
      </c>
      <c r="AJ1218" s="61"/>
      <c r="AK1218" s="61"/>
      <c r="AL1218" s="61"/>
      <c r="AM1218" s="61"/>
      <c r="AN1218" s="61"/>
      <c r="AO1218" s="61"/>
      <c r="AP1218" s="62">
        <v>724482</v>
      </c>
      <c r="AQ1218" s="61"/>
      <c r="AR1218" s="62">
        <v>645960</v>
      </c>
      <c r="AS1218" s="61"/>
      <c r="AT1218" s="61"/>
      <c r="AU1218" s="61"/>
      <c r="AV1218" s="62">
        <v>100337</v>
      </c>
      <c r="AW1218" s="61"/>
      <c r="AX1218" s="61"/>
      <c r="AY1218" s="62">
        <v>1164639</v>
      </c>
      <c r="AZ1218" s="61"/>
      <c r="BA1218" s="62">
        <v>3868443</v>
      </c>
      <c r="BB1218" s="61"/>
      <c r="BC1218" s="61"/>
      <c r="BD1218" s="61"/>
      <c r="BE1218" s="61"/>
      <c r="BF1218" s="61"/>
      <c r="BG1218" s="61"/>
      <c r="BH1218" s="61"/>
      <c r="BI1218" s="62">
        <v>293192</v>
      </c>
      <c r="BJ1218" s="61"/>
      <c r="BK1218" s="61"/>
      <c r="BL1218" s="61"/>
      <c r="BM1218" s="61"/>
      <c r="BN1218" s="61"/>
      <c r="BO1218" s="62">
        <v>-1968216</v>
      </c>
    </row>
    <row r="1219" spans="1:67" x14ac:dyDescent="0.2">
      <c r="A1219" s="57" t="s">
        <v>30</v>
      </c>
      <c r="B1219" s="56" t="s">
        <v>30</v>
      </c>
      <c r="C1219" s="56" t="s">
        <v>439</v>
      </c>
      <c r="D1219" s="56">
        <v>1991</v>
      </c>
      <c r="E1219" s="58">
        <v>152581989</v>
      </c>
      <c r="F1219" s="58">
        <v>150613773</v>
      </c>
      <c r="G1219" s="59">
        <v>144844604</v>
      </c>
      <c r="H1219" s="59">
        <v>7737385</v>
      </c>
      <c r="I1219" s="60">
        <v>0</v>
      </c>
      <c r="J1219" s="58">
        <v>-1968216</v>
      </c>
      <c r="K1219" s="62">
        <v>875032</v>
      </c>
      <c r="L1219" s="61"/>
      <c r="M1219" s="61"/>
      <c r="N1219" s="61"/>
      <c r="O1219" s="61"/>
      <c r="P1219" s="62">
        <v>3917378</v>
      </c>
      <c r="Q1219" s="62">
        <v>6736722</v>
      </c>
      <c r="R1219" s="61"/>
      <c r="S1219" s="61"/>
      <c r="T1219" s="61"/>
      <c r="U1219" s="61"/>
      <c r="V1219" s="61"/>
      <c r="W1219" s="62">
        <v>7042279</v>
      </c>
      <c r="X1219" s="61"/>
      <c r="Y1219" s="61"/>
      <c r="Z1219" s="61"/>
      <c r="AA1219" s="62">
        <v>20422703</v>
      </c>
      <c r="AB1219" s="61"/>
      <c r="AC1219" s="61"/>
      <c r="AD1219" s="62">
        <v>72317536</v>
      </c>
      <c r="AE1219" s="61"/>
      <c r="AF1219" s="62">
        <v>22489078</v>
      </c>
      <c r="AG1219" s="61"/>
      <c r="AH1219" s="61"/>
      <c r="AI1219" s="62">
        <v>11043876</v>
      </c>
      <c r="AJ1219" s="61"/>
      <c r="AK1219" s="61"/>
      <c r="AL1219" s="61"/>
      <c r="AM1219" s="61"/>
      <c r="AN1219" s="61"/>
      <c r="AO1219" s="61"/>
      <c r="AP1219" s="62">
        <v>819491</v>
      </c>
      <c r="AQ1219" s="61"/>
      <c r="AR1219" s="62">
        <v>779094</v>
      </c>
      <c r="AS1219" s="61"/>
      <c r="AT1219" s="61"/>
      <c r="AU1219" s="61"/>
      <c r="AV1219" s="62">
        <v>139178</v>
      </c>
      <c r="AW1219" s="61"/>
      <c r="AX1219" s="61"/>
      <c r="AY1219" s="62">
        <v>1263136</v>
      </c>
      <c r="AZ1219" s="61"/>
      <c r="BA1219" s="62">
        <v>4424294</v>
      </c>
      <c r="BB1219" s="61"/>
      <c r="BC1219" s="61"/>
      <c r="BD1219" s="61"/>
      <c r="BE1219" s="61"/>
      <c r="BF1219" s="61"/>
      <c r="BG1219" s="61"/>
      <c r="BH1219" s="61"/>
      <c r="BI1219" s="62">
        <v>312192</v>
      </c>
      <c r="BJ1219" s="61"/>
      <c r="BK1219" s="61"/>
      <c r="BL1219" s="61"/>
      <c r="BM1219" s="61"/>
      <c r="BN1219" s="61"/>
      <c r="BO1219" s="62">
        <v>-1968216</v>
      </c>
    </row>
    <row r="1220" spans="1:67" x14ac:dyDescent="0.2">
      <c r="A1220" s="57" t="s">
        <v>30</v>
      </c>
      <c r="B1220" s="56" t="s">
        <v>30</v>
      </c>
      <c r="C1220" s="56" t="s">
        <v>439</v>
      </c>
      <c r="D1220" s="56">
        <v>1992</v>
      </c>
      <c r="E1220" s="58">
        <v>161556218</v>
      </c>
      <c r="F1220" s="58">
        <v>159588002</v>
      </c>
      <c r="G1220" s="59">
        <v>152978640</v>
      </c>
      <c r="H1220" s="59">
        <v>8577578</v>
      </c>
      <c r="I1220" s="60">
        <v>0</v>
      </c>
      <c r="J1220" s="58">
        <v>-1968216</v>
      </c>
      <c r="K1220" s="62">
        <v>875032</v>
      </c>
      <c r="L1220" s="61"/>
      <c r="M1220" s="61"/>
      <c r="N1220" s="61"/>
      <c r="O1220" s="61"/>
      <c r="P1220" s="62">
        <v>3952330</v>
      </c>
      <c r="Q1220" s="62">
        <v>6783994</v>
      </c>
      <c r="R1220" s="61"/>
      <c r="S1220" s="61"/>
      <c r="T1220" s="61"/>
      <c r="U1220" s="61"/>
      <c r="V1220" s="61"/>
      <c r="W1220" s="62">
        <v>6713024</v>
      </c>
      <c r="X1220" s="61"/>
      <c r="Y1220" s="61"/>
      <c r="Z1220" s="61"/>
      <c r="AA1220" s="62">
        <v>22019083</v>
      </c>
      <c r="AB1220" s="61"/>
      <c r="AC1220" s="61"/>
      <c r="AD1220" s="62">
        <v>77023903</v>
      </c>
      <c r="AE1220" s="61"/>
      <c r="AF1220" s="62">
        <v>24076364</v>
      </c>
      <c r="AG1220" s="61"/>
      <c r="AH1220" s="61"/>
      <c r="AI1220" s="62">
        <v>11534910</v>
      </c>
      <c r="AJ1220" s="61"/>
      <c r="AK1220" s="61"/>
      <c r="AL1220" s="61"/>
      <c r="AM1220" s="61"/>
      <c r="AN1220" s="61"/>
      <c r="AO1220" s="61"/>
      <c r="AP1220" s="62">
        <v>900454</v>
      </c>
      <c r="AQ1220" s="61"/>
      <c r="AR1220" s="62">
        <v>893966</v>
      </c>
      <c r="AS1220" s="61"/>
      <c r="AT1220" s="61"/>
      <c r="AU1220" s="61"/>
      <c r="AV1220" s="62">
        <v>141675</v>
      </c>
      <c r="AW1220" s="61"/>
      <c r="AX1220" s="61"/>
      <c r="AY1220" s="62">
        <v>1366388</v>
      </c>
      <c r="AZ1220" s="61"/>
      <c r="BA1220" s="62">
        <v>4817611</v>
      </c>
      <c r="BB1220" s="61"/>
      <c r="BC1220" s="61"/>
      <c r="BD1220" s="61"/>
      <c r="BE1220" s="61"/>
      <c r="BF1220" s="61"/>
      <c r="BG1220" s="61"/>
      <c r="BH1220" s="61"/>
      <c r="BI1220" s="62">
        <v>457484</v>
      </c>
      <c r="BJ1220" s="61"/>
      <c r="BK1220" s="61"/>
      <c r="BL1220" s="61"/>
      <c r="BM1220" s="61"/>
      <c r="BN1220" s="61"/>
      <c r="BO1220" s="62">
        <v>-1968216</v>
      </c>
    </row>
    <row r="1221" spans="1:67" x14ac:dyDescent="0.2">
      <c r="A1221" s="57" t="s">
        <v>30</v>
      </c>
      <c r="B1221" s="56" t="s">
        <v>30</v>
      </c>
      <c r="C1221" s="56" t="s">
        <v>439</v>
      </c>
      <c r="D1221" s="56">
        <v>1993</v>
      </c>
      <c r="E1221" s="58">
        <v>172842526</v>
      </c>
      <c r="F1221" s="58">
        <v>170874310</v>
      </c>
      <c r="G1221" s="59">
        <v>163050526</v>
      </c>
      <c r="H1221" s="59">
        <v>9792000</v>
      </c>
      <c r="I1221" s="60">
        <v>0</v>
      </c>
      <c r="J1221" s="58">
        <v>-1968216</v>
      </c>
      <c r="K1221" s="62">
        <v>875032</v>
      </c>
      <c r="L1221" s="61"/>
      <c r="M1221" s="61"/>
      <c r="N1221" s="61"/>
      <c r="O1221" s="61"/>
      <c r="P1221" s="62">
        <v>3988439</v>
      </c>
      <c r="Q1221" s="62">
        <v>6796358</v>
      </c>
      <c r="R1221" s="61"/>
      <c r="S1221" s="61"/>
      <c r="T1221" s="61"/>
      <c r="U1221" s="61"/>
      <c r="V1221" s="61"/>
      <c r="W1221" s="62">
        <v>6802091</v>
      </c>
      <c r="X1221" s="61"/>
      <c r="Y1221" s="61"/>
      <c r="Z1221" s="61"/>
      <c r="AA1221" s="62">
        <v>24047894</v>
      </c>
      <c r="AB1221" s="61"/>
      <c r="AC1221" s="61"/>
      <c r="AD1221" s="62">
        <v>82694057</v>
      </c>
      <c r="AE1221" s="61"/>
      <c r="AF1221" s="62">
        <v>25706104</v>
      </c>
      <c r="AG1221" s="61"/>
      <c r="AH1221" s="61"/>
      <c r="AI1221" s="62">
        <v>12140551</v>
      </c>
      <c r="AJ1221" s="61"/>
      <c r="AK1221" s="61"/>
      <c r="AL1221" s="61"/>
      <c r="AM1221" s="61"/>
      <c r="AN1221" s="61"/>
      <c r="AO1221" s="61"/>
      <c r="AP1221" s="62">
        <v>971347</v>
      </c>
      <c r="AQ1221" s="61"/>
      <c r="AR1221" s="62">
        <v>994598</v>
      </c>
      <c r="AS1221" s="61"/>
      <c r="AT1221" s="61"/>
      <c r="AU1221" s="61"/>
      <c r="AV1221" s="62">
        <v>156196</v>
      </c>
      <c r="AW1221" s="61"/>
      <c r="AX1221" s="61"/>
      <c r="AY1221" s="62">
        <v>1478804</v>
      </c>
      <c r="AZ1221" s="61"/>
      <c r="BA1221" s="62">
        <v>4913312</v>
      </c>
      <c r="BB1221" s="61"/>
      <c r="BC1221" s="61"/>
      <c r="BD1221" s="61"/>
      <c r="BE1221" s="61"/>
      <c r="BF1221" s="61"/>
      <c r="BG1221" s="61"/>
      <c r="BH1221" s="61"/>
      <c r="BI1221" s="62">
        <v>1277743</v>
      </c>
      <c r="BJ1221" s="61"/>
      <c r="BK1221" s="61"/>
      <c r="BL1221" s="61"/>
      <c r="BM1221" s="61"/>
      <c r="BN1221" s="61"/>
      <c r="BO1221" s="62">
        <v>-1968216</v>
      </c>
    </row>
    <row r="1222" spans="1:67" x14ac:dyDescent="0.2">
      <c r="A1222" s="57" t="s">
        <v>30</v>
      </c>
      <c r="B1222" s="56" t="s">
        <v>30</v>
      </c>
      <c r="C1222" s="56" t="s">
        <v>439</v>
      </c>
      <c r="D1222" s="56">
        <v>1994</v>
      </c>
      <c r="E1222" s="58">
        <v>185045035</v>
      </c>
      <c r="F1222" s="58">
        <v>179375026</v>
      </c>
      <c r="G1222" s="59">
        <v>174462783</v>
      </c>
      <c r="H1222" s="59">
        <v>10582252</v>
      </c>
      <c r="I1222" s="60">
        <v>0</v>
      </c>
      <c r="J1222" s="58">
        <v>-5670009</v>
      </c>
      <c r="K1222" s="62">
        <v>871553</v>
      </c>
      <c r="L1222" s="61"/>
      <c r="M1222" s="61"/>
      <c r="N1222" s="61"/>
      <c r="O1222" s="61"/>
      <c r="P1222" s="62">
        <v>4413350</v>
      </c>
      <c r="Q1222" s="62">
        <v>6866772</v>
      </c>
      <c r="R1222" s="61"/>
      <c r="S1222" s="61"/>
      <c r="T1222" s="61"/>
      <c r="U1222" s="61"/>
      <c r="V1222" s="61"/>
      <c r="W1222" s="62">
        <v>6992499</v>
      </c>
      <c r="X1222" s="61"/>
      <c r="Y1222" s="61"/>
      <c r="Z1222" s="61"/>
      <c r="AA1222" s="62">
        <v>26655749</v>
      </c>
      <c r="AB1222" s="61"/>
      <c r="AC1222" s="61"/>
      <c r="AD1222" s="62">
        <v>88659908</v>
      </c>
      <c r="AE1222" s="61"/>
      <c r="AF1222" s="62">
        <v>27518263</v>
      </c>
      <c r="AG1222" s="61"/>
      <c r="AH1222" s="61"/>
      <c r="AI1222" s="62">
        <v>12484689</v>
      </c>
      <c r="AJ1222" s="61"/>
      <c r="AK1222" s="61"/>
      <c r="AL1222" s="61"/>
      <c r="AM1222" s="61"/>
      <c r="AN1222" s="61"/>
      <c r="AO1222" s="61"/>
      <c r="AP1222" s="62">
        <v>1044608</v>
      </c>
      <c r="AQ1222" s="61"/>
      <c r="AR1222" s="62">
        <v>1049188</v>
      </c>
      <c r="AS1222" s="61"/>
      <c r="AT1222" s="61"/>
      <c r="AU1222" s="61"/>
      <c r="AV1222" s="62">
        <v>156196</v>
      </c>
      <c r="AW1222" s="61"/>
      <c r="AX1222" s="61"/>
      <c r="AY1222" s="62">
        <v>1723447</v>
      </c>
      <c r="AZ1222" s="61"/>
      <c r="BA1222" s="62">
        <v>4884102</v>
      </c>
      <c r="BB1222" s="61"/>
      <c r="BC1222" s="61"/>
      <c r="BD1222" s="61"/>
      <c r="BE1222" s="61"/>
      <c r="BF1222" s="61"/>
      <c r="BG1222" s="61"/>
      <c r="BH1222" s="61"/>
      <c r="BI1222" s="62">
        <v>1724711</v>
      </c>
      <c r="BJ1222" s="61"/>
      <c r="BK1222" s="61"/>
      <c r="BL1222" s="61"/>
      <c r="BM1222" s="61"/>
      <c r="BN1222" s="61"/>
      <c r="BO1222" s="62">
        <v>-5670009</v>
      </c>
    </row>
    <row r="1223" spans="1:67" x14ac:dyDescent="0.2">
      <c r="A1223" s="57" t="s">
        <v>30</v>
      </c>
      <c r="B1223" s="56" t="s">
        <v>30</v>
      </c>
      <c r="C1223" s="56" t="s">
        <v>439</v>
      </c>
      <c r="D1223" s="56">
        <v>1995</v>
      </c>
      <c r="E1223" s="58">
        <v>188081319</v>
      </c>
      <c r="F1223" s="58">
        <v>181539509</v>
      </c>
      <c r="G1223" s="59">
        <v>176157474</v>
      </c>
      <c r="H1223" s="59">
        <v>11923845</v>
      </c>
      <c r="I1223" s="60">
        <v>0</v>
      </c>
      <c r="J1223" s="58">
        <v>-6541810</v>
      </c>
      <c r="K1223" s="62">
        <v>861174</v>
      </c>
      <c r="L1223" s="61"/>
      <c r="M1223" s="61"/>
      <c r="N1223" s="61"/>
      <c r="O1223" s="61"/>
      <c r="P1223" s="62">
        <v>4415009</v>
      </c>
      <c r="Q1223" s="62">
        <v>6866772</v>
      </c>
      <c r="R1223" s="61"/>
      <c r="S1223" s="61"/>
      <c r="T1223" s="61"/>
      <c r="U1223" s="61"/>
      <c r="V1223" s="61"/>
      <c r="W1223" s="62">
        <v>7230111</v>
      </c>
      <c r="X1223" s="61"/>
      <c r="Y1223" s="61"/>
      <c r="Z1223" s="61"/>
      <c r="AA1223" s="62">
        <v>19311527</v>
      </c>
      <c r="AB1223" s="61"/>
      <c r="AC1223" s="61"/>
      <c r="AD1223" s="62">
        <v>95358819</v>
      </c>
      <c r="AE1223" s="61"/>
      <c r="AF1223" s="62">
        <v>29214412</v>
      </c>
      <c r="AG1223" s="61"/>
      <c r="AH1223" s="61"/>
      <c r="AI1223" s="62">
        <v>12899650</v>
      </c>
      <c r="AJ1223" s="61"/>
      <c r="AK1223" s="61"/>
      <c r="AL1223" s="61"/>
      <c r="AM1223" s="61"/>
      <c r="AN1223" s="61"/>
      <c r="AO1223" s="61"/>
      <c r="AP1223" s="62">
        <v>1175108</v>
      </c>
      <c r="AQ1223" s="61"/>
      <c r="AR1223" s="62">
        <v>1212774</v>
      </c>
      <c r="AS1223" s="61"/>
      <c r="AT1223" s="61"/>
      <c r="AU1223" s="61"/>
      <c r="AV1223" s="62">
        <v>164432</v>
      </c>
      <c r="AW1223" s="61"/>
      <c r="AX1223" s="61"/>
      <c r="AY1223" s="62">
        <v>2027813</v>
      </c>
      <c r="AZ1223" s="61"/>
      <c r="BA1223" s="62">
        <v>5371642</v>
      </c>
      <c r="BB1223" s="61"/>
      <c r="BC1223" s="61"/>
      <c r="BD1223" s="61"/>
      <c r="BE1223" s="61"/>
      <c r="BF1223" s="61"/>
      <c r="BG1223" s="61"/>
      <c r="BH1223" s="61"/>
      <c r="BI1223" s="62">
        <v>1972076</v>
      </c>
      <c r="BJ1223" s="61"/>
      <c r="BK1223" s="61"/>
      <c r="BL1223" s="61"/>
      <c r="BM1223" s="61"/>
      <c r="BN1223" s="61"/>
      <c r="BO1223" s="62">
        <v>-6541810</v>
      </c>
    </row>
    <row r="1224" spans="1:67" x14ac:dyDescent="0.2">
      <c r="A1224" s="57" t="s">
        <v>30</v>
      </c>
      <c r="B1224" s="56" t="s">
        <v>30</v>
      </c>
      <c r="C1224" s="56" t="s">
        <v>439</v>
      </c>
      <c r="D1224" s="56">
        <v>1996</v>
      </c>
      <c r="E1224" s="58">
        <v>201857712</v>
      </c>
      <c r="F1224" s="58">
        <v>195169509</v>
      </c>
      <c r="G1224" s="59">
        <v>188340189</v>
      </c>
      <c r="H1224" s="59">
        <v>13517523</v>
      </c>
      <c r="I1224" s="60">
        <v>0</v>
      </c>
      <c r="J1224" s="58">
        <v>-6688203</v>
      </c>
      <c r="K1224" s="62">
        <v>861174</v>
      </c>
      <c r="L1224" s="61"/>
      <c r="M1224" s="61"/>
      <c r="N1224" s="61"/>
      <c r="O1224" s="61"/>
      <c r="P1224" s="62">
        <v>5728739</v>
      </c>
      <c r="Q1224" s="62">
        <v>6880003</v>
      </c>
      <c r="R1224" s="61"/>
      <c r="S1224" s="61"/>
      <c r="T1224" s="61"/>
      <c r="U1224" s="61"/>
      <c r="V1224" s="61"/>
      <c r="W1224" s="62">
        <v>7103071</v>
      </c>
      <c r="X1224" s="61"/>
      <c r="Y1224" s="61"/>
      <c r="Z1224" s="61"/>
      <c r="AA1224" s="62">
        <v>22271536</v>
      </c>
      <c r="AB1224" s="61"/>
      <c r="AC1224" s="61"/>
      <c r="AD1224" s="62">
        <v>100711590</v>
      </c>
      <c r="AE1224" s="61"/>
      <c r="AF1224" s="62">
        <v>30813409</v>
      </c>
      <c r="AG1224" s="61"/>
      <c r="AH1224" s="61"/>
      <c r="AI1224" s="62">
        <v>13970667</v>
      </c>
      <c r="AJ1224" s="61"/>
      <c r="AK1224" s="61"/>
      <c r="AL1224" s="61"/>
      <c r="AM1224" s="61"/>
      <c r="AN1224" s="61"/>
      <c r="AO1224" s="61"/>
      <c r="AP1224" s="62">
        <v>1257082</v>
      </c>
      <c r="AQ1224" s="61"/>
      <c r="AR1224" s="62">
        <v>1811726</v>
      </c>
      <c r="AS1224" s="61"/>
      <c r="AT1224" s="61"/>
      <c r="AU1224" s="61"/>
      <c r="AV1224" s="62">
        <v>172186</v>
      </c>
      <c r="AW1224" s="61"/>
      <c r="AX1224" s="61"/>
      <c r="AY1224" s="62">
        <v>2308695</v>
      </c>
      <c r="AZ1224" s="61"/>
      <c r="BA1224" s="62">
        <v>5847577</v>
      </c>
      <c r="BB1224" s="61"/>
      <c r="BC1224" s="61"/>
      <c r="BD1224" s="61"/>
      <c r="BE1224" s="61"/>
      <c r="BF1224" s="61"/>
      <c r="BG1224" s="61"/>
      <c r="BH1224" s="61"/>
      <c r="BI1224" s="62">
        <v>2120257</v>
      </c>
      <c r="BJ1224" s="61"/>
      <c r="BK1224" s="61"/>
      <c r="BL1224" s="61"/>
      <c r="BM1224" s="61"/>
      <c r="BN1224" s="61"/>
      <c r="BO1224" s="62">
        <v>-6688203</v>
      </c>
    </row>
    <row r="1225" spans="1:67" x14ac:dyDescent="0.2">
      <c r="A1225" s="57" t="s">
        <v>30</v>
      </c>
      <c r="B1225" s="56" t="s">
        <v>30</v>
      </c>
      <c r="C1225" s="56" t="s">
        <v>439</v>
      </c>
      <c r="D1225" s="56">
        <v>1997</v>
      </c>
      <c r="E1225" s="58">
        <v>214427633</v>
      </c>
      <c r="F1225" s="58">
        <v>207395802</v>
      </c>
      <c r="G1225" s="59">
        <v>199645982</v>
      </c>
      <c r="H1225" s="59">
        <v>14781651</v>
      </c>
      <c r="I1225" s="60">
        <v>0</v>
      </c>
      <c r="J1225" s="58">
        <v>-7031831</v>
      </c>
      <c r="K1225" s="62">
        <v>855580</v>
      </c>
      <c r="L1225" s="61"/>
      <c r="M1225" s="61"/>
      <c r="N1225" s="61"/>
      <c r="O1225" s="61"/>
      <c r="P1225" s="62">
        <v>6226037</v>
      </c>
      <c r="Q1225" s="62">
        <v>6977750</v>
      </c>
      <c r="R1225" s="61"/>
      <c r="S1225" s="61"/>
      <c r="T1225" s="61"/>
      <c r="U1225" s="61"/>
      <c r="V1225" s="61"/>
      <c r="W1225" s="62">
        <v>6971445</v>
      </c>
      <c r="X1225" s="61"/>
      <c r="Y1225" s="61"/>
      <c r="Z1225" s="61"/>
      <c r="AA1225" s="62">
        <v>25557040</v>
      </c>
      <c r="AB1225" s="61"/>
      <c r="AC1225" s="61"/>
      <c r="AD1225" s="62">
        <v>105947269</v>
      </c>
      <c r="AE1225" s="61"/>
      <c r="AF1225" s="62">
        <v>32428448</v>
      </c>
      <c r="AG1225" s="61"/>
      <c r="AH1225" s="61"/>
      <c r="AI1225" s="62">
        <v>14682413</v>
      </c>
      <c r="AJ1225" s="61"/>
      <c r="AK1225" s="61"/>
      <c r="AL1225" s="61"/>
      <c r="AM1225" s="61"/>
      <c r="AN1225" s="61"/>
      <c r="AO1225" s="61"/>
      <c r="AP1225" s="62">
        <v>1363297</v>
      </c>
      <c r="AQ1225" s="61"/>
      <c r="AR1225" s="62">
        <v>1926691</v>
      </c>
      <c r="AS1225" s="61"/>
      <c r="AT1225" s="61"/>
      <c r="AU1225" s="61"/>
      <c r="AV1225" s="62">
        <v>172186</v>
      </c>
      <c r="AW1225" s="61"/>
      <c r="AX1225" s="61"/>
      <c r="AY1225" s="62">
        <v>2599094</v>
      </c>
      <c r="AZ1225" s="61"/>
      <c r="BA1225" s="62">
        <v>6571734</v>
      </c>
      <c r="BB1225" s="61"/>
      <c r="BC1225" s="61"/>
      <c r="BD1225" s="61"/>
      <c r="BE1225" s="61"/>
      <c r="BF1225" s="61"/>
      <c r="BG1225" s="61"/>
      <c r="BH1225" s="61"/>
      <c r="BI1225" s="62">
        <v>2148649</v>
      </c>
      <c r="BJ1225" s="61"/>
      <c r="BK1225" s="61"/>
      <c r="BL1225" s="61"/>
      <c r="BM1225" s="61"/>
      <c r="BN1225" s="61"/>
      <c r="BO1225" s="62">
        <v>-7031831</v>
      </c>
    </row>
    <row r="1226" spans="1:67" x14ac:dyDescent="0.2">
      <c r="A1226" s="57" t="s">
        <v>30</v>
      </c>
      <c r="B1226" s="56" t="s">
        <v>30</v>
      </c>
      <c r="C1226" s="56" t="s">
        <v>439</v>
      </c>
      <c r="D1226" s="56">
        <v>1998</v>
      </c>
      <c r="E1226" s="58">
        <v>229083305</v>
      </c>
      <c r="F1226" s="58">
        <v>221534006</v>
      </c>
      <c r="G1226" s="59">
        <v>211531439</v>
      </c>
      <c r="H1226" s="59">
        <v>17551866</v>
      </c>
      <c r="I1226" s="60">
        <v>0</v>
      </c>
      <c r="J1226" s="58">
        <v>-7549299</v>
      </c>
      <c r="K1226" s="62">
        <v>855580</v>
      </c>
      <c r="L1226" s="61"/>
      <c r="M1226" s="61"/>
      <c r="N1226" s="61"/>
      <c r="O1226" s="61"/>
      <c r="P1226" s="62">
        <v>6506768</v>
      </c>
      <c r="Q1226" s="62">
        <v>7024817</v>
      </c>
      <c r="R1226" s="61"/>
      <c r="S1226" s="61"/>
      <c r="T1226" s="61"/>
      <c r="U1226" s="61"/>
      <c r="V1226" s="61"/>
      <c r="W1226" s="62">
        <v>7118783</v>
      </c>
      <c r="X1226" s="61"/>
      <c r="Y1226" s="61"/>
      <c r="Z1226" s="61"/>
      <c r="AA1226" s="62">
        <v>28785561</v>
      </c>
      <c r="AB1226" s="61"/>
      <c r="AC1226" s="61"/>
      <c r="AD1226" s="62">
        <v>111886313</v>
      </c>
      <c r="AE1226" s="61"/>
      <c r="AF1226" s="62">
        <v>34040129</v>
      </c>
      <c r="AG1226" s="61"/>
      <c r="AH1226" s="61"/>
      <c r="AI1226" s="62">
        <v>15313488</v>
      </c>
      <c r="AJ1226" s="61"/>
      <c r="AK1226" s="61"/>
      <c r="AL1226" s="61"/>
      <c r="AM1226" s="61"/>
      <c r="AN1226" s="61"/>
      <c r="AO1226" s="61"/>
      <c r="AP1226" s="62">
        <v>1471139</v>
      </c>
      <c r="AQ1226" s="61"/>
      <c r="AR1226" s="62">
        <v>2070586</v>
      </c>
      <c r="AS1226" s="61"/>
      <c r="AT1226" s="61"/>
      <c r="AU1226" s="61"/>
      <c r="AV1226" s="62">
        <v>213305</v>
      </c>
      <c r="AW1226" s="61"/>
      <c r="AX1226" s="61"/>
      <c r="AY1226" s="62">
        <v>3047762</v>
      </c>
      <c r="AZ1226" s="61"/>
      <c r="BA1226" s="62">
        <v>6724830</v>
      </c>
      <c r="BB1226" s="61"/>
      <c r="BC1226" s="61"/>
      <c r="BD1226" s="61"/>
      <c r="BE1226" s="61"/>
      <c r="BF1226" s="61"/>
      <c r="BG1226" s="61"/>
      <c r="BH1226" s="61"/>
      <c r="BI1226" s="62">
        <v>4024244</v>
      </c>
      <c r="BJ1226" s="61"/>
      <c r="BK1226" s="61"/>
      <c r="BL1226" s="61"/>
      <c r="BM1226" s="61"/>
      <c r="BN1226" s="61"/>
      <c r="BO1226" s="62">
        <v>-7549299</v>
      </c>
    </row>
    <row r="1227" spans="1:67" x14ac:dyDescent="0.2">
      <c r="A1227" s="57" t="s">
        <v>30</v>
      </c>
      <c r="B1227" s="56" t="s">
        <v>30</v>
      </c>
      <c r="C1227" s="56" t="s">
        <v>165</v>
      </c>
      <c r="D1227" s="56">
        <v>2002</v>
      </c>
      <c r="E1227" s="58">
        <v>359543456</v>
      </c>
      <c r="F1227" s="58">
        <v>358355875</v>
      </c>
      <c r="G1227" s="59">
        <v>313660279</v>
      </c>
      <c r="H1227" s="59">
        <v>45883177</v>
      </c>
      <c r="I1227" s="60">
        <v>0</v>
      </c>
      <c r="J1227" s="58">
        <v>-1187581</v>
      </c>
      <c r="K1227" s="61"/>
      <c r="L1227" s="62">
        <v>247522</v>
      </c>
      <c r="M1227" s="61"/>
      <c r="N1227" s="62">
        <v>7147</v>
      </c>
      <c r="O1227" s="62">
        <v>1356748</v>
      </c>
      <c r="P1227" s="61"/>
      <c r="Q1227" s="61"/>
      <c r="R1227" s="61"/>
      <c r="S1227" s="62">
        <v>20886</v>
      </c>
      <c r="T1227" s="61">
        <v>0</v>
      </c>
      <c r="U1227" s="61"/>
      <c r="V1227" s="62">
        <v>8637042</v>
      </c>
      <c r="W1227" s="61"/>
      <c r="X1227" s="61">
        <v>0</v>
      </c>
      <c r="Y1227" s="62">
        <v>27208701</v>
      </c>
      <c r="Z1227" s="62">
        <v>37028297</v>
      </c>
      <c r="AA1227" s="61"/>
      <c r="AB1227" s="62">
        <v>79985597</v>
      </c>
      <c r="AC1227" s="62">
        <v>70506540</v>
      </c>
      <c r="AD1227" s="61"/>
      <c r="AE1227" s="62">
        <v>55366379</v>
      </c>
      <c r="AF1227" s="61"/>
      <c r="AG1227" s="62">
        <v>9647322</v>
      </c>
      <c r="AH1227" s="62">
        <v>23648098</v>
      </c>
      <c r="AI1227" s="61"/>
      <c r="AJ1227" s="61">
        <v>0</v>
      </c>
      <c r="AK1227" s="61">
        <v>0</v>
      </c>
      <c r="AL1227" s="61">
        <v>0</v>
      </c>
      <c r="AM1227" s="62">
        <v>982571</v>
      </c>
      <c r="AN1227" s="62">
        <v>17882939</v>
      </c>
      <c r="AO1227" s="61">
        <v>0</v>
      </c>
      <c r="AP1227" s="61"/>
      <c r="AQ1227" s="62">
        <v>2576001</v>
      </c>
      <c r="AR1227" s="61"/>
      <c r="AS1227" s="62">
        <v>4048883</v>
      </c>
      <c r="AT1227" s="62">
        <v>1509968</v>
      </c>
      <c r="AU1227" s="62">
        <v>10657282</v>
      </c>
      <c r="AV1227" s="61"/>
      <c r="AW1227" s="62">
        <v>356186</v>
      </c>
      <c r="AX1227" s="62">
        <v>4619227</v>
      </c>
      <c r="AY1227" s="61"/>
      <c r="AZ1227" s="62">
        <v>179703</v>
      </c>
      <c r="BA1227" s="61"/>
      <c r="BB1227" s="62">
        <v>41023</v>
      </c>
      <c r="BC1227" s="62">
        <v>15836</v>
      </c>
      <c r="BD1227" s="61">
        <v>0</v>
      </c>
      <c r="BE1227" s="61"/>
      <c r="BF1227" s="61">
        <v>0</v>
      </c>
      <c r="BG1227" s="61"/>
      <c r="BH1227" s="61">
        <v>0</v>
      </c>
      <c r="BI1227" s="61"/>
      <c r="BJ1227" s="62">
        <v>3013558</v>
      </c>
      <c r="BK1227" s="61"/>
      <c r="BL1227" s="61">
        <v>0</v>
      </c>
      <c r="BM1227" s="61">
        <v>0</v>
      </c>
      <c r="BN1227" s="62">
        <v>-1187581</v>
      </c>
      <c r="BO1227" s="61"/>
    </row>
    <row r="1228" spans="1:67" x14ac:dyDescent="0.2">
      <c r="A1228" s="57" t="s">
        <v>30</v>
      </c>
      <c r="B1228" s="56" t="s">
        <v>30</v>
      </c>
      <c r="C1228" s="56" t="s">
        <v>165</v>
      </c>
      <c r="D1228" s="56">
        <v>2003</v>
      </c>
      <c r="E1228" s="58">
        <v>380866687</v>
      </c>
      <c r="F1228" s="58">
        <v>381241074</v>
      </c>
      <c r="G1228" s="59">
        <v>336774002</v>
      </c>
      <c r="H1228" s="59">
        <v>47736285</v>
      </c>
      <c r="I1228" s="60">
        <v>3643600</v>
      </c>
      <c r="J1228" s="58">
        <v>-3269213</v>
      </c>
      <c r="K1228" s="61"/>
      <c r="L1228" s="62">
        <v>242521</v>
      </c>
      <c r="M1228" s="61"/>
      <c r="N1228" s="61">
        <v>0</v>
      </c>
      <c r="O1228" s="62">
        <v>1465028</v>
      </c>
      <c r="P1228" s="61"/>
      <c r="Q1228" s="61"/>
      <c r="R1228" s="61"/>
      <c r="S1228" s="62">
        <v>20886</v>
      </c>
      <c r="T1228" s="62">
        <v>3643600</v>
      </c>
      <c r="U1228" s="61"/>
      <c r="V1228" s="62">
        <v>8606191</v>
      </c>
      <c r="W1228" s="61"/>
      <c r="X1228" s="61">
        <v>0</v>
      </c>
      <c r="Y1228" s="62">
        <v>29517081</v>
      </c>
      <c r="Z1228" s="62">
        <v>41230460</v>
      </c>
      <c r="AA1228" s="61"/>
      <c r="AB1228" s="62">
        <v>83234277</v>
      </c>
      <c r="AC1228" s="62">
        <v>73450859</v>
      </c>
      <c r="AD1228" s="61"/>
      <c r="AE1228" s="62">
        <v>59033207</v>
      </c>
      <c r="AF1228" s="61"/>
      <c r="AG1228" s="62">
        <v>11269055</v>
      </c>
      <c r="AH1228" s="62">
        <v>25060837</v>
      </c>
      <c r="AI1228" s="61"/>
      <c r="AJ1228" s="61">
        <v>0</v>
      </c>
      <c r="AK1228" s="61">
        <v>0</v>
      </c>
      <c r="AL1228" s="61">
        <v>0</v>
      </c>
      <c r="AM1228" s="62">
        <v>943942</v>
      </c>
      <c r="AN1228" s="62">
        <v>17992348</v>
      </c>
      <c r="AO1228" s="61">
        <v>0</v>
      </c>
      <c r="AP1228" s="61"/>
      <c r="AQ1228" s="62">
        <v>2605072</v>
      </c>
      <c r="AR1228" s="61"/>
      <c r="AS1228" s="62">
        <v>4253887</v>
      </c>
      <c r="AT1228" s="62">
        <v>1745612</v>
      </c>
      <c r="AU1228" s="62">
        <v>11391234</v>
      </c>
      <c r="AV1228" s="61"/>
      <c r="AW1228" s="62">
        <v>404785</v>
      </c>
      <c r="AX1228" s="62">
        <v>4921139</v>
      </c>
      <c r="AY1228" s="61"/>
      <c r="AZ1228" s="62">
        <v>239026</v>
      </c>
      <c r="BA1228" s="61"/>
      <c r="BB1228" s="62">
        <v>46940</v>
      </c>
      <c r="BC1228" s="62">
        <v>49396</v>
      </c>
      <c r="BD1228" s="61">
        <v>0</v>
      </c>
      <c r="BE1228" s="61"/>
      <c r="BF1228" s="61">
        <v>0</v>
      </c>
      <c r="BG1228" s="61"/>
      <c r="BH1228" s="61">
        <v>0</v>
      </c>
      <c r="BI1228" s="61"/>
      <c r="BJ1228" s="62">
        <v>3142904</v>
      </c>
      <c r="BK1228" s="61"/>
      <c r="BL1228" s="61">
        <v>0</v>
      </c>
      <c r="BM1228" s="61">
        <v>0</v>
      </c>
      <c r="BN1228" s="62">
        <v>-3269213</v>
      </c>
      <c r="BO1228" s="61"/>
    </row>
    <row r="1229" spans="1:67" x14ac:dyDescent="0.2">
      <c r="A1229" s="57" t="s">
        <v>30</v>
      </c>
      <c r="B1229" s="56" t="s">
        <v>30</v>
      </c>
      <c r="C1229" s="56" t="s">
        <v>165</v>
      </c>
      <c r="D1229" s="56">
        <v>2004</v>
      </c>
      <c r="E1229" s="58">
        <v>391426761</v>
      </c>
      <c r="F1229" s="58">
        <v>389355930</v>
      </c>
      <c r="G1229" s="59">
        <v>345865677</v>
      </c>
      <c r="H1229" s="59">
        <v>48957767</v>
      </c>
      <c r="I1229" s="60">
        <v>3396683</v>
      </c>
      <c r="J1229" s="58">
        <v>-5467514</v>
      </c>
      <c r="K1229" s="61"/>
      <c r="L1229" s="62">
        <v>242521</v>
      </c>
      <c r="M1229" s="61"/>
      <c r="N1229" s="61">
        <v>0</v>
      </c>
      <c r="O1229" s="62">
        <v>1618737</v>
      </c>
      <c r="P1229" s="61"/>
      <c r="Q1229" s="61"/>
      <c r="R1229" s="61"/>
      <c r="S1229" s="62">
        <v>20886</v>
      </c>
      <c r="T1229" s="62">
        <v>3396683</v>
      </c>
      <c r="U1229" s="61"/>
      <c r="V1229" s="62">
        <v>8730005</v>
      </c>
      <c r="W1229" s="61"/>
      <c r="X1229" s="61">
        <v>0</v>
      </c>
      <c r="Y1229" s="62">
        <v>30222763</v>
      </c>
      <c r="Z1229" s="62">
        <v>43294273</v>
      </c>
      <c r="AA1229" s="61"/>
      <c r="AB1229" s="62">
        <v>86532738</v>
      </c>
      <c r="AC1229" s="62">
        <v>77782604</v>
      </c>
      <c r="AD1229" s="61"/>
      <c r="AE1229" s="62">
        <v>61032251</v>
      </c>
      <c r="AF1229" s="61"/>
      <c r="AG1229" s="62">
        <v>11345809</v>
      </c>
      <c r="AH1229" s="62">
        <v>21646407</v>
      </c>
      <c r="AI1229" s="61"/>
      <c r="AJ1229" s="61">
        <v>0</v>
      </c>
      <c r="AK1229" s="61">
        <v>0</v>
      </c>
      <c r="AL1229" s="61">
        <v>0</v>
      </c>
      <c r="AM1229" s="62">
        <v>939533</v>
      </c>
      <c r="AN1229" s="62">
        <v>17899245</v>
      </c>
      <c r="AO1229" s="61">
        <v>0</v>
      </c>
      <c r="AP1229" s="61"/>
      <c r="AQ1229" s="62">
        <v>2662651</v>
      </c>
      <c r="AR1229" s="61"/>
      <c r="AS1229" s="62">
        <v>4512771</v>
      </c>
      <c r="AT1229" s="62">
        <v>2013296</v>
      </c>
      <c r="AU1229" s="62">
        <v>11776029</v>
      </c>
      <c r="AV1229" s="61"/>
      <c r="AW1229" s="62">
        <v>417224</v>
      </c>
      <c r="AX1229" s="62">
        <v>5125367</v>
      </c>
      <c r="AY1229" s="61"/>
      <c r="AZ1229" s="62">
        <v>291582</v>
      </c>
      <c r="BA1229" s="61"/>
      <c r="BB1229" s="62">
        <v>114364</v>
      </c>
      <c r="BC1229" s="62">
        <v>62334</v>
      </c>
      <c r="BD1229" s="61">
        <v>0</v>
      </c>
      <c r="BE1229" s="61"/>
      <c r="BF1229" s="61">
        <v>0</v>
      </c>
      <c r="BG1229" s="61"/>
      <c r="BH1229" s="61">
        <v>0</v>
      </c>
      <c r="BI1229" s="61"/>
      <c r="BJ1229" s="62">
        <v>3143371</v>
      </c>
      <c r="BK1229" s="61"/>
      <c r="BL1229" s="61">
        <v>0</v>
      </c>
      <c r="BM1229" s="61">
        <v>0</v>
      </c>
      <c r="BN1229" s="62">
        <v>-5467514</v>
      </c>
      <c r="BO1229" s="61"/>
    </row>
    <row r="1230" spans="1:67" x14ac:dyDescent="0.2">
      <c r="A1230" s="57" t="s">
        <v>30</v>
      </c>
      <c r="B1230" s="56" t="s">
        <v>30</v>
      </c>
      <c r="C1230" s="56" t="s">
        <v>30</v>
      </c>
      <c r="D1230" s="56">
        <v>2005</v>
      </c>
      <c r="E1230" s="58">
        <v>508832501</v>
      </c>
      <c r="F1230" s="58">
        <v>502525812</v>
      </c>
      <c r="G1230" s="59">
        <v>446043605</v>
      </c>
      <c r="H1230" s="59">
        <v>62788896</v>
      </c>
      <c r="I1230" s="60">
        <v>0</v>
      </c>
      <c r="J1230" s="58">
        <v>-6306689</v>
      </c>
      <c r="K1230" s="61"/>
      <c r="L1230" s="62">
        <v>415141</v>
      </c>
      <c r="M1230" s="61"/>
      <c r="N1230" s="62">
        <v>29680</v>
      </c>
      <c r="O1230" s="62">
        <v>1983981</v>
      </c>
      <c r="P1230" s="61"/>
      <c r="Q1230" s="61"/>
      <c r="R1230" s="61"/>
      <c r="S1230" s="62">
        <v>20886</v>
      </c>
      <c r="T1230" s="61">
        <v>0</v>
      </c>
      <c r="U1230" s="61"/>
      <c r="V1230" s="62">
        <v>11429323</v>
      </c>
      <c r="W1230" s="61"/>
      <c r="X1230" s="61">
        <v>0</v>
      </c>
      <c r="Y1230" s="62">
        <v>49574158</v>
      </c>
      <c r="Z1230" s="62">
        <v>64399682</v>
      </c>
      <c r="AA1230" s="61"/>
      <c r="AB1230" s="62">
        <v>100996183</v>
      </c>
      <c r="AC1230" s="62">
        <v>93676257</v>
      </c>
      <c r="AD1230" s="61"/>
      <c r="AE1230" s="62">
        <v>77261477</v>
      </c>
      <c r="AF1230" s="61"/>
      <c r="AG1230" s="62">
        <v>18626344</v>
      </c>
      <c r="AH1230" s="62">
        <v>27630493</v>
      </c>
      <c r="AI1230" s="61"/>
      <c r="AJ1230" s="61">
        <v>0</v>
      </c>
      <c r="AK1230" s="61">
        <v>0</v>
      </c>
      <c r="AL1230" s="61">
        <v>0</v>
      </c>
      <c r="AM1230" s="62">
        <v>1078176</v>
      </c>
      <c r="AN1230" s="62">
        <v>22207492</v>
      </c>
      <c r="AO1230" s="61">
        <v>0</v>
      </c>
      <c r="AP1230" s="61"/>
      <c r="AQ1230" s="62">
        <v>3397411</v>
      </c>
      <c r="AR1230" s="61"/>
      <c r="AS1230" s="62">
        <v>6191261</v>
      </c>
      <c r="AT1230" s="62">
        <v>4142908</v>
      </c>
      <c r="AU1230" s="62">
        <v>14688816</v>
      </c>
      <c r="AV1230" s="61"/>
      <c r="AW1230" s="62">
        <v>507174</v>
      </c>
      <c r="AX1230" s="62">
        <v>5786801</v>
      </c>
      <c r="AY1230" s="61"/>
      <c r="AZ1230" s="62">
        <v>992195</v>
      </c>
      <c r="BA1230" s="61"/>
      <c r="BB1230" s="62">
        <v>144035</v>
      </c>
      <c r="BC1230" s="62">
        <v>240325</v>
      </c>
      <c r="BD1230" s="62">
        <v>120083</v>
      </c>
      <c r="BE1230" s="61"/>
      <c r="BF1230" s="61">
        <v>0</v>
      </c>
      <c r="BG1230" s="61"/>
      <c r="BH1230" s="61">
        <v>0</v>
      </c>
      <c r="BI1230" s="61"/>
      <c r="BJ1230" s="62">
        <v>3292219</v>
      </c>
      <c r="BK1230" s="61"/>
      <c r="BL1230" s="61">
        <v>0</v>
      </c>
      <c r="BM1230" s="61">
        <v>0</v>
      </c>
      <c r="BN1230" s="62">
        <v>-6306689</v>
      </c>
      <c r="BO1230" s="61"/>
    </row>
    <row r="1231" spans="1:67" x14ac:dyDescent="0.2">
      <c r="A1231" s="57" t="s">
        <v>30</v>
      </c>
      <c r="B1231" s="56" t="s">
        <v>30</v>
      </c>
      <c r="C1231" s="56" t="s">
        <v>30</v>
      </c>
      <c r="D1231" s="56">
        <v>2006</v>
      </c>
      <c r="E1231" s="58">
        <v>538630617</v>
      </c>
      <c r="F1231" s="58">
        <v>528103269</v>
      </c>
      <c r="G1231" s="59">
        <v>471051944</v>
      </c>
      <c r="H1231" s="59">
        <v>67578673</v>
      </c>
      <c r="I1231" s="60">
        <v>0</v>
      </c>
      <c r="J1231" s="58">
        <v>-10527348</v>
      </c>
      <c r="K1231" s="61"/>
      <c r="L1231" s="62">
        <v>415141</v>
      </c>
      <c r="M1231" s="61"/>
      <c r="N1231" s="61">
        <v>0</v>
      </c>
      <c r="O1231" s="62">
        <v>2041560</v>
      </c>
      <c r="P1231" s="61"/>
      <c r="Q1231" s="61"/>
      <c r="R1231" s="61"/>
      <c r="S1231" s="62">
        <v>20886</v>
      </c>
      <c r="T1231" s="61">
        <v>0</v>
      </c>
      <c r="U1231" s="61"/>
      <c r="V1231" s="62">
        <v>11368737</v>
      </c>
      <c r="W1231" s="61"/>
      <c r="X1231" s="61">
        <v>0</v>
      </c>
      <c r="Y1231" s="62">
        <v>53506172</v>
      </c>
      <c r="Z1231" s="62">
        <v>64925061</v>
      </c>
      <c r="AA1231" s="61"/>
      <c r="AB1231" s="62">
        <v>105057289</v>
      </c>
      <c r="AC1231" s="62">
        <v>100790475</v>
      </c>
      <c r="AD1231" s="61"/>
      <c r="AE1231" s="62">
        <v>82395993</v>
      </c>
      <c r="AF1231" s="61"/>
      <c r="AG1231" s="62">
        <v>19804746</v>
      </c>
      <c r="AH1231" s="62">
        <v>30725884</v>
      </c>
      <c r="AI1231" s="61"/>
      <c r="AJ1231" s="61">
        <v>0</v>
      </c>
      <c r="AK1231" s="61">
        <v>0</v>
      </c>
      <c r="AL1231" s="61">
        <v>0</v>
      </c>
      <c r="AM1231" s="62">
        <v>1078176</v>
      </c>
      <c r="AN1231" s="62">
        <v>23512923</v>
      </c>
      <c r="AO1231" s="61">
        <v>0</v>
      </c>
      <c r="AP1231" s="61"/>
      <c r="AQ1231" s="62">
        <v>3785801</v>
      </c>
      <c r="AR1231" s="61"/>
      <c r="AS1231" s="62">
        <v>6679369</v>
      </c>
      <c r="AT1231" s="62">
        <v>4358909</v>
      </c>
      <c r="AU1231" s="62">
        <v>15617085</v>
      </c>
      <c r="AV1231" s="61"/>
      <c r="AW1231" s="62">
        <v>508477</v>
      </c>
      <c r="AX1231" s="62">
        <v>6332026</v>
      </c>
      <c r="AY1231" s="61"/>
      <c r="AZ1231" s="62">
        <v>1176326</v>
      </c>
      <c r="BA1231" s="61"/>
      <c r="BB1231" s="62">
        <v>144035</v>
      </c>
      <c r="BC1231" s="62">
        <v>890156</v>
      </c>
      <c r="BD1231" s="61">
        <v>0</v>
      </c>
      <c r="BE1231" s="61"/>
      <c r="BF1231" s="62">
        <v>192512</v>
      </c>
      <c r="BG1231" s="61"/>
      <c r="BH1231" s="61">
        <v>0</v>
      </c>
      <c r="BI1231" s="61"/>
      <c r="BJ1231" s="62">
        <v>3302878</v>
      </c>
      <c r="BK1231" s="61"/>
      <c r="BL1231" s="61">
        <v>0</v>
      </c>
      <c r="BM1231" s="61">
        <v>0</v>
      </c>
      <c r="BN1231" s="62">
        <v>-10527348</v>
      </c>
      <c r="BO1231" s="61"/>
    </row>
    <row r="1232" spans="1:67" x14ac:dyDescent="0.2">
      <c r="A1232" s="57" t="s">
        <v>30</v>
      </c>
      <c r="B1232" s="56" t="s">
        <v>30</v>
      </c>
      <c r="C1232" s="56" t="s">
        <v>30</v>
      </c>
      <c r="D1232" s="56">
        <v>2007</v>
      </c>
      <c r="E1232" s="58">
        <v>564404753</v>
      </c>
      <c r="F1232" s="58">
        <v>550475721</v>
      </c>
      <c r="G1232" s="59">
        <v>491346803</v>
      </c>
      <c r="H1232" s="59">
        <v>73057950</v>
      </c>
      <c r="I1232" s="60">
        <v>0</v>
      </c>
      <c r="J1232" s="58">
        <v>-13929032</v>
      </c>
      <c r="K1232" s="61"/>
      <c r="L1232" s="62">
        <v>415141</v>
      </c>
      <c r="M1232" s="61"/>
      <c r="N1232" s="61">
        <v>0</v>
      </c>
      <c r="O1232" s="62">
        <v>2124603</v>
      </c>
      <c r="P1232" s="61"/>
      <c r="Q1232" s="61"/>
      <c r="R1232" s="61"/>
      <c r="S1232" s="62">
        <v>20886</v>
      </c>
      <c r="T1232" s="61">
        <v>0</v>
      </c>
      <c r="U1232" s="61"/>
      <c r="V1232" s="62">
        <v>11450487</v>
      </c>
      <c r="W1232" s="61"/>
      <c r="X1232" s="61">
        <v>0</v>
      </c>
      <c r="Y1232" s="62">
        <v>57680983</v>
      </c>
      <c r="Z1232" s="62">
        <v>66897164</v>
      </c>
      <c r="AA1232" s="61"/>
      <c r="AB1232" s="62">
        <v>108117825</v>
      </c>
      <c r="AC1232" s="62">
        <v>105774642</v>
      </c>
      <c r="AD1232" s="61"/>
      <c r="AE1232" s="62">
        <v>85658925</v>
      </c>
      <c r="AF1232" s="61"/>
      <c r="AG1232" s="62">
        <v>20982011</v>
      </c>
      <c r="AH1232" s="62">
        <v>32224136</v>
      </c>
      <c r="AI1232" s="61"/>
      <c r="AJ1232" s="61">
        <v>0</v>
      </c>
      <c r="AK1232" s="61">
        <v>0</v>
      </c>
      <c r="AL1232" s="61">
        <v>0</v>
      </c>
      <c r="AM1232" s="62">
        <v>1067629</v>
      </c>
      <c r="AN1232" s="62">
        <v>25505908</v>
      </c>
      <c r="AO1232" s="61">
        <v>0</v>
      </c>
      <c r="AP1232" s="61"/>
      <c r="AQ1232" s="62">
        <v>4104510</v>
      </c>
      <c r="AR1232" s="61"/>
      <c r="AS1232" s="62">
        <v>7313760</v>
      </c>
      <c r="AT1232" s="62">
        <v>4742390</v>
      </c>
      <c r="AU1232" s="62">
        <v>16575938</v>
      </c>
      <c r="AV1232" s="61"/>
      <c r="AW1232" s="62">
        <v>513125</v>
      </c>
      <c r="AX1232" s="62">
        <v>6682075</v>
      </c>
      <c r="AY1232" s="61"/>
      <c r="AZ1232" s="62">
        <v>1310649</v>
      </c>
      <c r="BA1232" s="61"/>
      <c r="BB1232" s="62">
        <v>144035</v>
      </c>
      <c r="BC1232" s="62">
        <v>1265432</v>
      </c>
      <c r="BD1232" s="62">
        <v>1230</v>
      </c>
      <c r="BE1232" s="61"/>
      <c r="BF1232" s="62">
        <v>515330</v>
      </c>
      <c r="BG1232" s="61"/>
      <c r="BH1232" s="61">
        <v>0</v>
      </c>
      <c r="BI1232" s="61"/>
      <c r="BJ1232" s="62">
        <v>3315939</v>
      </c>
      <c r="BK1232" s="61"/>
      <c r="BL1232" s="61">
        <v>0</v>
      </c>
      <c r="BM1232" s="61">
        <v>0</v>
      </c>
      <c r="BN1232" s="62">
        <v>-13929032</v>
      </c>
      <c r="BO1232" s="61"/>
    </row>
    <row r="1233" spans="1:67" x14ac:dyDescent="0.2">
      <c r="A1233" s="57" t="s">
        <v>30</v>
      </c>
      <c r="B1233" s="56" t="s">
        <v>30</v>
      </c>
      <c r="C1233" s="56" t="s">
        <v>30</v>
      </c>
      <c r="D1233" s="56">
        <v>2008</v>
      </c>
      <c r="E1233" s="58">
        <v>597930295</v>
      </c>
      <c r="F1233" s="58">
        <v>580092676</v>
      </c>
      <c r="G1233" s="59">
        <v>513594943</v>
      </c>
      <c r="H1233" s="59">
        <v>84335352</v>
      </c>
      <c r="I1233" s="60">
        <v>0</v>
      </c>
      <c r="J1233" s="58">
        <v>-17837619</v>
      </c>
      <c r="K1233" s="61"/>
      <c r="L1233" s="62">
        <v>414741</v>
      </c>
      <c r="M1233" s="61"/>
      <c r="N1233" s="62">
        <v>162636</v>
      </c>
      <c r="O1233" s="61">
        <v>0</v>
      </c>
      <c r="P1233" s="61"/>
      <c r="Q1233" s="61"/>
      <c r="R1233" s="61"/>
      <c r="S1233" s="62">
        <v>20886</v>
      </c>
      <c r="T1233" s="61">
        <v>0</v>
      </c>
      <c r="U1233" s="61"/>
      <c r="V1233" s="62">
        <v>11467933</v>
      </c>
      <c r="W1233" s="61"/>
      <c r="X1233" s="61">
        <v>0</v>
      </c>
      <c r="Y1233" s="62">
        <v>63112004</v>
      </c>
      <c r="Z1233" s="62">
        <v>68013627</v>
      </c>
      <c r="AA1233" s="61"/>
      <c r="AB1233" s="62">
        <v>110742657</v>
      </c>
      <c r="AC1233" s="62">
        <v>111675306</v>
      </c>
      <c r="AD1233" s="61"/>
      <c r="AE1233" s="62">
        <v>88428294</v>
      </c>
      <c r="AF1233" s="61"/>
      <c r="AG1233" s="62">
        <v>22420495</v>
      </c>
      <c r="AH1233" s="62">
        <v>37136364</v>
      </c>
      <c r="AI1233" s="61"/>
      <c r="AJ1233" s="61">
        <v>0</v>
      </c>
      <c r="AK1233" s="61">
        <v>0</v>
      </c>
      <c r="AL1233" s="61">
        <v>0</v>
      </c>
      <c r="AM1233" s="62">
        <v>1067629</v>
      </c>
      <c r="AN1233" s="62">
        <v>28191915</v>
      </c>
      <c r="AO1233" s="61">
        <v>0</v>
      </c>
      <c r="AP1233" s="61"/>
      <c r="AQ1233" s="62">
        <v>4392548</v>
      </c>
      <c r="AR1233" s="61"/>
      <c r="AS1233" s="62">
        <v>8231723</v>
      </c>
      <c r="AT1233" s="62">
        <v>10257632</v>
      </c>
      <c r="AU1233" s="62">
        <v>17716235</v>
      </c>
      <c r="AV1233" s="61"/>
      <c r="AW1233" s="62">
        <v>781069</v>
      </c>
      <c r="AX1233" s="62">
        <v>7020746</v>
      </c>
      <c r="AY1233" s="61"/>
      <c r="AZ1233" s="62">
        <v>1389955</v>
      </c>
      <c r="BA1233" s="61"/>
      <c r="BB1233" s="62">
        <v>144035</v>
      </c>
      <c r="BC1233" s="62">
        <v>1310596</v>
      </c>
      <c r="BD1233" s="62">
        <v>515330</v>
      </c>
      <c r="BE1233" s="61"/>
      <c r="BF1233" s="61">
        <v>0</v>
      </c>
      <c r="BG1233" s="61"/>
      <c r="BH1233" s="61">
        <v>0</v>
      </c>
      <c r="BI1233" s="61"/>
      <c r="BJ1233" s="62">
        <v>3315939</v>
      </c>
      <c r="BK1233" s="61"/>
      <c r="BL1233" s="61">
        <v>0</v>
      </c>
      <c r="BM1233" s="61">
        <v>0</v>
      </c>
      <c r="BN1233" s="62">
        <v>-17837619</v>
      </c>
      <c r="BO1233" s="61"/>
    </row>
    <row r="1234" spans="1:67" x14ac:dyDescent="0.2">
      <c r="A1234" s="57" t="s">
        <v>30</v>
      </c>
      <c r="B1234" s="56" t="s">
        <v>30</v>
      </c>
      <c r="C1234" s="56" t="s">
        <v>30</v>
      </c>
      <c r="D1234" s="56">
        <v>2009</v>
      </c>
      <c r="E1234" s="58">
        <v>631868127</v>
      </c>
      <c r="F1234" s="58">
        <v>608355199</v>
      </c>
      <c r="G1234" s="59">
        <v>545966001</v>
      </c>
      <c r="H1234" s="59">
        <v>85902126</v>
      </c>
      <c r="I1234" s="60">
        <v>0</v>
      </c>
      <c r="J1234" s="58">
        <v>-23512928</v>
      </c>
      <c r="K1234" s="61"/>
      <c r="L1234" s="62">
        <v>414741</v>
      </c>
      <c r="M1234" s="61"/>
      <c r="N1234" s="62">
        <v>162636</v>
      </c>
      <c r="O1234" s="62">
        <v>2138307</v>
      </c>
      <c r="P1234" s="61"/>
      <c r="Q1234" s="61"/>
      <c r="R1234" s="61"/>
      <c r="S1234" s="62">
        <v>20886</v>
      </c>
      <c r="T1234" s="61">
        <v>0</v>
      </c>
      <c r="U1234" s="61"/>
      <c r="V1234" s="62">
        <v>11774640</v>
      </c>
      <c r="W1234" s="61"/>
      <c r="X1234" s="61">
        <v>0</v>
      </c>
      <c r="Y1234" s="62">
        <v>69899086</v>
      </c>
      <c r="Z1234" s="62">
        <v>71233395</v>
      </c>
      <c r="AA1234" s="61"/>
      <c r="AB1234" s="62">
        <v>115114231</v>
      </c>
      <c r="AC1234" s="62">
        <v>117085476</v>
      </c>
      <c r="AD1234" s="61"/>
      <c r="AE1234" s="62">
        <v>96118396</v>
      </c>
      <c r="AF1234" s="61"/>
      <c r="AG1234" s="62">
        <v>24184345</v>
      </c>
      <c r="AH1234" s="62">
        <v>37819862</v>
      </c>
      <c r="AI1234" s="61"/>
      <c r="AJ1234" s="61">
        <v>0</v>
      </c>
      <c r="AK1234" s="61">
        <v>0</v>
      </c>
      <c r="AL1234" s="61">
        <v>0</v>
      </c>
      <c r="AM1234" s="62">
        <v>1067629</v>
      </c>
      <c r="AN1234" s="62">
        <v>26677605</v>
      </c>
      <c r="AO1234" s="61">
        <v>0</v>
      </c>
      <c r="AP1234" s="61"/>
      <c r="AQ1234" s="62">
        <v>4958697</v>
      </c>
      <c r="AR1234" s="61"/>
      <c r="AS1234" s="62">
        <v>9109561</v>
      </c>
      <c r="AT1234" s="62">
        <v>11297834</v>
      </c>
      <c r="AU1234" s="62">
        <v>17306131</v>
      </c>
      <c r="AV1234" s="61"/>
      <c r="AW1234" s="62">
        <v>892540</v>
      </c>
      <c r="AX1234" s="62">
        <v>7346438</v>
      </c>
      <c r="AY1234" s="61"/>
      <c r="AZ1234" s="62">
        <v>1458621</v>
      </c>
      <c r="BA1234" s="61"/>
      <c r="BB1234" s="62">
        <v>144035</v>
      </c>
      <c r="BC1234" s="62">
        <v>1350163</v>
      </c>
      <c r="BD1234" s="62">
        <v>515330</v>
      </c>
      <c r="BE1234" s="61"/>
      <c r="BF1234" s="61">
        <v>0</v>
      </c>
      <c r="BG1234" s="61"/>
      <c r="BH1234" s="61">
        <v>0</v>
      </c>
      <c r="BI1234" s="61"/>
      <c r="BJ1234" s="62">
        <v>3777542</v>
      </c>
      <c r="BK1234" s="61"/>
      <c r="BL1234" s="61">
        <v>0</v>
      </c>
      <c r="BM1234" s="61">
        <v>0</v>
      </c>
      <c r="BN1234" s="62">
        <v>-23512928</v>
      </c>
      <c r="BO1234" s="61"/>
    </row>
    <row r="1235" spans="1:67" x14ac:dyDescent="0.2">
      <c r="A1235" s="57" t="s">
        <v>30</v>
      </c>
      <c r="B1235" s="56" t="s">
        <v>30</v>
      </c>
      <c r="C1235" s="56" t="s">
        <v>30</v>
      </c>
      <c r="D1235" s="56">
        <v>2010</v>
      </c>
      <c r="E1235" s="58">
        <v>661633913</v>
      </c>
      <c r="F1235" s="58">
        <v>631965110</v>
      </c>
      <c r="G1235" s="59">
        <v>570483251</v>
      </c>
      <c r="H1235" s="59">
        <v>91150662</v>
      </c>
      <c r="I1235" s="60">
        <v>0</v>
      </c>
      <c r="J1235" s="58">
        <v>-29668803</v>
      </c>
      <c r="K1235" s="61"/>
      <c r="L1235" s="62">
        <v>414741</v>
      </c>
      <c r="M1235" s="61"/>
      <c r="N1235" s="62">
        <v>162636</v>
      </c>
      <c r="O1235" s="62">
        <v>2153482</v>
      </c>
      <c r="P1235" s="61"/>
      <c r="Q1235" s="61"/>
      <c r="R1235" s="61"/>
      <c r="S1235" s="62">
        <v>20886</v>
      </c>
      <c r="T1235" s="61">
        <v>0</v>
      </c>
      <c r="U1235" s="61"/>
      <c r="V1235" s="62">
        <v>12743580</v>
      </c>
      <c r="W1235" s="61"/>
      <c r="X1235" s="61">
        <v>0</v>
      </c>
      <c r="Y1235" s="62">
        <v>75428553</v>
      </c>
      <c r="Z1235" s="62">
        <v>74386897</v>
      </c>
      <c r="AA1235" s="61"/>
      <c r="AB1235" s="62">
        <v>117389284</v>
      </c>
      <c r="AC1235" s="62">
        <v>122806078</v>
      </c>
      <c r="AD1235" s="61"/>
      <c r="AE1235" s="62">
        <v>99670106</v>
      </c>
      <c r="AF1235" s="61"/>
      <c r="AG1235" s="62">
        <v>25989562</v>
      </c>
      <c r="AH1235" s="62">
        <v>39317446</v>
      </c>
      <c r="AI1235" s="61"/>
      <c r="AJ1235" s="61">
        <v>0</v>
      </c>
      <c r="AK1235" s="61">
        <v>0</v>
      </c>
      <c r="AL1235" s="61">
        <v>0</v>
      </c>
      <c r="AM1235" s="62">
        <v>1067629</v>
      </c>
      <c r="AN1235" s="62">
        <v>28577205</v>
      </c>
      <c r="AO1235" s="61">
        <v>0</v>
      </c>
      <c r="AP1235" s="61"/>
      <c r="AQ1235" s="62">
        <v>5299584</v>
      </c>
      <c r="AR1235" s="61"/>
      <c r="AS1235" s="62">
        <v>10058430</v>
      </c>
      <c r="AT1235" s="62">
        <v>11874074</v>
      </c>
      <c r="AU1235" s="62">
        <v>18062964</v>
      </c>
      <c r="AV1235" s="61"/>
      <c r="AW1235" s="62">
        <v>968061</v>
      </c>
      <c r="AX1235" s="62">
        <v>7847983</v>
      </c>
      <c r="AY1235" s="61"/>
      <c r="AZ1235" s="62">
        <v>1512751</v>
      </c>
      <c r="BA1235" s="61"/>
      <c r="BB1235" s="62">
        <v>144035</v>
      </c>
      <c r="BC1235" s="62">
        <v>1445074</v>
      </c>
      <c r="BD1235" s="62">
        <v>515330</v>
      </c>
      <c r="BE1235" s="61"/>
      <c r="BF1235" s="61">
        <v>0</v>
      </c>
      <c r="BG1235" s="61"/>
      <c r="BH1235" s="61">
        <v>0</v>
      </c>
      <c r="BI1235" s="61"/>
      <c r="BJ1235" s="62">
        <v>3777542</v>
      </c>
      <c r="BK1235" s="61"/>
      <c r="BL1235" s="61">
        <v>0</v>
      </c>
      <c r="BM1235" s="61">
        <v>0</v>
      </c>
      <c r="BN1235" s="62">
        <v>-29668803</v>
      </c>
      <c r="BO1235" s="61"/>
    </row>
    <row r="1236" spans="1:67" x14ac:dyDescent="0.2">
      <c r="A1236" s="57" t="s">
        <v>30</v>
      </c>
      <c r="B1236" s="56" t="s">
        <v>30</v>
      </c>
      <c r="C1236" s="56" t="s">
        <v>30</v>
      </c>
      <c r="D1236" s="56">
        <v>2011</v>
      </c>
      <c r="E1236" s="58">
        <v>676376401</v>
      </c>
      <c r="F1236" s="58">
        <v>642542338</v>
      </c>
      <c r="G1236" s="59">
        <v>581113963</v>
      </c>
      <c r="H1236" s="59">
        <v>95262438</v>
      </c>
      <c r="I1236" s="60">
        <v>0</v>
      </c>
      <c r="J1236" s="58">
        <v>-33834063</v>
      </c>
      <c r="K1236" s="61"/>
      <c r="L1236" s="62">
        <v>414741</v>
      </c>
      <c r="M1236" s="61"/>
      <c r="N1236" s="61">
        <v>0</v>
      </c>
      <c r="O1236" s="62">
        <v>2280640</v>
      </c>
      <c r="P1236" s="61"/>
      <c r="Q1236" s="61"/>
      <c r="R1236" s="61"/>
      <c r="S1236" s="62">
        <v>20886</v>
      </c>
      <c r="T1236" s="61">
        <v>0</v>
      </c>
      <c r="U1236" s="61"/>
      <c r="V1236" s="62">
        <v>12862904</v>
      </c>
      <c r="W1236" s="61"/>
      <c r="X1236" s="61">
        <v>0</v>
      </c>
      <c r="Y1236" s="62">
        <v>85258879</v>
      </c>
      <c r="Z1236" s="62">
        <v>77552394</v>
      </c>
      <c r="AA1236" s="61"/>
      <c r="AB1236" s="62">
        <v>113643173</v>
      </c>
      <c r="AC1236" s="62">
        <v>120071703</v>
      </c>
      <c r="AD1236" s="61"/>
      <c r="AE1236" s="62">
        <v>100329389</v>
      </c>
      <c r="AF1236" s="61"/>
      <c r="AG1236" s="62">
        <v>26857787</v>
      </c>
      <c r="AH1236" s="62">
        <v>41821467</v>
      </c>
      <c r="AI1236" s="61"/>
      <c r="AJ1236" s="61">
        <v>0</v>
      </c>
      <c r="AK1236" s="61">
        <v>0</v>
      </c>
      <c r="AL1236" s="61">
        <v>0</v>
      </c>
      <c r="AM1236" s="62">
        <v>1067629</v>
      </c>
      <c r="AN1236" s="62">
        <v>29330851</v>
      </c>
      <c r="AO1236" s="61">
        <v>0</v>
      </c>
      <c r="AP1236" s="61"/>
      <c r="AQ1236" s="62">
        <v>5323928</v>
      </c>
      <c r="AR1236" s="61"/>
      <c r="AS1236" s="62">
        <v>10674216</v>
      </c>
      <c r="AT1236" s="62">
        <v>12733856</v>
      </c>
      <c r="AU1236" s="62">
        <v>18343287</v>
      </c>
      <c r="AV1236" s="61"/>
      <c r="AW1236" s="62">
        <v>968061</v>
      </c>
      <c r="AX1236" s="62">
        <v>8341804</v>
      </c>
      <c r="AY1236" s="61"/>
      <c r="AZ1236" s="62">
        <v>1693596</v>
      </c>
      <c r="BA1236" s="61"/>
      <c r="BB1236" s="62">
        <v>144035</v>
      </c>
      <c r="BC1236" s="62">
        <v>2348303</v>
      </c>
      <c r="BD1236" s="61">
        <v>0</v>
      </c>
      <c r="BE1236" s="61"/>
      <c r="BF1236" s="62">
        <v>515330</v>
      </c>
      <c r="BG1236" s="61"/>
      <c r="BH1236" s="61">
        <v>0</v>
      </c>
      <c r="BI1236" s="61"/>
      <c r="BJ1236" s="62">
        <v>3777542</v>
      </c>
      <c r="BK1236" s="61"/>
      <c r="BL1236" s="61">
        <v>0</v>
      </c>
      <c r="BM1236" s="61">
        <v>0</v>
      </c>
      <c r="BN1236" s="62">
        <v>-33834063</v>
      </c>
      <c r="BO1236" s="61"/>
    </row>
    <row r="1237" spans="1:67" x14ac:dyDescent="0.2">
      <c r="A1237" s="57" t="s">
        <v>30</v>
      </c>
      <c r="B1237" s="56" t="s">
        <v>30</v>
      </c>
      <c r="C1237" s="56" t="s">
        <v>440</v>
      </c>
      <c r="D1237" s="56">
        <v>1989</v>
      </c>
      <c r="E1237" s="58">
        <v>54309423</v>
      </c>
      <c r="F1237" s="58">
        <v>51996902</v>
      </c>
      <c r="G1237" s="59">
        <v>50768702</v>
      </c>
      <c r="H1237" s="59">
        <v>3540721</v>
      </c>
      <c r="I1237" s="60">
        <v>0</v>
      </c>
      <c r="J1237" s="58">
        <v>-2312521</v>
      </c>
      <c r="K1237" s="62">
        <v>367681</v>
      </c>
      <c r="L1237" s="61"/>
      <c r="M1237" s="62">
        <v>37117</v>
      </c>
      <c r="N1237" s="61"/>
      <c r="O1237" s="61"/>
      <c r="P1237" s="62">
        <v>2410751</v>
      </c>
      <c r="Q1237" s="61"/>
      <c r="R1237" s="61"/>
      <c r="S1237" s="61"/>
      <c r="T1237" s="61"/>
      <c r="U1237" s="61"/>
      <c r="V1237" s="61"/>
      <c r="W1237" s="62">
        <v>1280776</v>
      </c>
      <c r="X1237" s="61"/>
      <c r="Y1237" s="61"/>
      <c r="Z1237" s="61"/>
      <c r="AA1237" s="62">
        <v>16577212</v>
      </c>
      <c r="AB1237" s="61"/>
      <c r="AC1237" s="61"/>
      <c r="AD1237" s="62">
        <v>16453432</v>
      </c>
      <c r="AE1237" s="61"/>
      <c r="AF1237" s="62">
        <v>9713726</v>
      </c>
      <c r="AG1237" s="61"/>
      <c r="AH1237" s="61"/>
      <c r="AI1237" s="62">
        <v>3928007</v>
      </c>
      <c r="AJ1237" s="61"/>
      <c r="AK1237" s="61"/>
      <c r="AL1237" s="61"/>
      <c r="AM1237" s="61"/>
      <c r="AN1237" s="61"/>
      <c r="AO1237" s="61"/>
      <c r="AP1237" s="62">
        <v>322268</v>
      </c>
      <c r="AQ1237" s="61"/>
      <c r="AR1237" s="62">
        <v>586259</v>
      </c>
      <c r="AS1237" s="61"/>
      <c r="AT1237" s="61"/>
      <c r="AU1237" s="61"/>
      <c r="AV1237" s="62">
        <v>50313</v>
      </c>
      <c r="AW1237" s="61"/>
      <c r="AX1237" s="61"/>
      <c r="AY1237" s="62">
        <v>612159</v>
      </c>
      <c r="AZ1237" s="61"/>
      <c r="BA1237" s="62">
        <v>1914033</v>
      </c>
      <c r="BB1237" s="61"/>
      <c r="BC1237" s="61"/>
      <c r="BD1237" s="61"/>
      <c r="BE1237" s="61"/>
      <c r="BF1237" s="61"/>
      <c r="BG1237" s="61"/>
      <c r="BH1237" s="61"/>
      <c r="BI1237" s="61"/>
      <c r="BJ1237" s="61"/>
      <c r="BK1237" s="62">
        <v>55689</v>
      </c>
      <c r="BL1237" s="61"/>
      <c r="BM1237" s="61"/>
      <c r="BN1237" s="61"/>
      <c r="BO1237" s="62">
        <v>-2312521</v>
      </c>
    </row>
    <row r="1238" spans="1:67" x14ac:dyDescent="0.2">
      <c r="A1238" s="57" t="s">
        <v>30</v>
      </c>
      <c r="B1238" s="56" t="s">
        <v>30</v>
      </c>
      <c r="C1238" s="56" t="s">
        <v>440</v>
      </c>
      <c r="D1238" s="56">
        <v>1990</v>
      </c>
      <c r="E1238" s="58">
        <v>58525641</v>
      </c>
      <c r="F1238" s="58">
        <v>56213120</v>
      </c>
      <c r="G1238" s="59">
        <v>54271007</v>
      </c>
      <c r="H1238" s="59">
        <v>4254634</v>
      </c>
      <c r="I1238" s="60">
        <v>0</v>
      </c>
      <c r="J1238" s="58">
        <v>-2312521</v>
      </c>
      <c r="K1238" s="62">
        <v>367681</v>
      </c>
      <c r="L1238" s="61"/>
      <c r="M1238" s="62">
        <v>37617</v>
      </c>
      <c r="N1238" s="61"/>
      <c r="O1238" s="61"/>
      <c r="P1238" s="62">
        <v>2655129</v>
      </c>
      <c r="Q1238" s="61"/>
      <c r="R1238" s="61"/>
      <c r="S1238" s="61"/>
      <c r="T1238" s="61"/>
      <c r="U1238" s="61"/>
      <c r="V1238" s="61"/>
      <c r="W1238" s="62">
        <v>1280776</v>
      </c>
      <c r="X1238" s="61"/>
      <c r="Y1238" s="61"/>
      <c r="Z1238" s="61"/>
      <c r="AA1238" s="62">
        <v>17902372</v>
      </c>
      <c r="AB1238" s="61"/>
      <c r="AC1238" s="61"/>
      <c r="AD1238" s="62">
        <v>17287943</v>
      </c>
      <c r="AE1238" s="61"/>
      <c r="AF1238" s="62">
        <v>10681815</v>
      </c>
      <c r="AG1238" s="61"/>
      <c r="AH1238" s="61"/>
      <c r="AI1238" s="62">
        <v>4057674</v>
      </c>
      <c r="AJ1238" s="61"/>
      <c r="AK1238" s="61"/>
      <c r="AL1238" s="61"/>
      <c r="AM1238" s="61"/>
      <c r="AN1238" s="61"/>
      <c r="AO1238" s="61"/>
      <c r="AP1238" s="62">
        <v>540089</v>
      </c>
      <c r="AQ1238" s="61"/>
      <c r="AR1238" s="62">
        <v>659219</v>
      </c>
      <c r="AS1238" s="61"/>
      <c r="AT1238" s="61"/>
      <c r="AU1238" s="61"/>
      <c r="AV1238" s="62">
        <v>58395</v>
      </c>
      <c r="AW1238" s="61"/>
      <c r="AX1238" s="61"/>
      <c r="AY1238" s="62">
        <v>657873</v>
      </c>
      <c r="AZ1238" s="61"/>
      <c r="BA1238" s="62">
        <v>2291282</v>
      </c>
      <c r="BB1238" s="61"/>
      <c r="BC1238" s="61"/>
      <c r="BD1238" s="61"/>
      <c r="BE1238" s="61"/>
      <c r="BF1238" s="61"/>
      <c r="BG1238" s="61"/>
      <c r="BH1238" s="61"/>
      <c r="BI1238" s="61"/>
      <c r="BJ1238" s="61"/>
      <c r="BK1238" s="62">
        <v>47776</v>
      </c>
      <c r="BL1238" s="61"/>
      <c r="BM1238" s="61"/>
      <c r="BN1238" s="61"/>
      <c r="BO1238" s="62">
        <v>-2312521</v>
      </c>
    </row>
    <row r="1239" spans="1:67" x14ac:dyDescent="0.2">
      <c r="A1239" s="57" t="s">
        <v>30</v>
      </c>
      <c r="B1239" s="56" t="s">
        <v>30</v>
      </c>
      <c r="C1239" s="56" t="s">
        <v>440</v>
      </c>
      <c r="D1239" s="56">
        <v>1991</v>
      </c>
      <c r="E1239" s="58">
        <v>62994183</v>
      </c>
      <c r="F1239" s="58">
        <v>60681662</v>
      </c>
      <c r="G1239" s="59">
        <v>58171521</v>
      </c>
      <c r="H1239" s="59">
        <v>4822662</v>
      </c>
      <c r="I1239" s="60">
        <v>0</v>
      </c>
      <c r="J1239" s="58">
        <v>-2312521</v>
      </c>
      <c r="K1239" s="62">
        <v>389357</v>
      </c>
      <c r="L1239" s="61"/>
      <c r="M1239" s="62">
        <v>38914</v>
      </c>
      <c r="N1239" s="61"/>
      <c r="O1239" s="61"/>
      <c r="P1239" s="62">
        <v>2802602</v>
      </c>
      <c r="Q1239" s="61"/>
      <c r="R1239" s="61"/>
      <c r="S1239" s="61"/>
      <c r="T1239" s="61"/>
      <c r="U1239" s="61"/>
      <c r="V1239" s="61"/>
      <c r="W1239" s="62">
        <v>1290596</v>
      </c>
      <c r="X1239" s="61"/>
      <c r="Y1239" s="61"/>
      <c r="Z1239" s="61"/>
      <c r="AA1239" s="62">
        <v>19351830</v>
      </c>
      <c r="AB1239" s="61"/>
      <c r="AC1239" s="61"/>
      <c r="AD1239" s="62">
        <v>18362468</v>
      </c>
      <c r="AE1239" s="61"/>
      <c r="AF1239" s="62">
        <v>11424316</v>
      </c>
      <c r="AG1239" s="61"/>
      <c r="AH1239" s="61"/>
      <c r="AI1239" s="62">
        <v>4511438</v>
      </c>
      <c r="AJ1239" s="61"/>
      <c r="AK1239" s="61"/>
      <c r="AL1239" s="61"/>
      <c r="AM1239" s="61"/>
      <c r="AN1239" s="61"/>
      <c r="AO1239" s="61"/>
      <c r="AP1239" s="62">
        <v>630409</v>
      </c>
      <c r="AQ1239" s="61"/>
      <c r="AR1239" s="62">
        <v>834543</v>
      </c>
      <c r="AS1239" s="61"/>
      <c r="AT1239" s="61"/>
      <c r="AU1239" s="61"/>
      <c r="AV1239" s="62">
        <v>65475</v>
      </c>
      <c r="AW1239" s="61"/>
      <c r="AX1239" s="61"/>
      <c r="AY1239" s="62">
        <v>750201</v>
      </c>
      <c r="AZ1239" s="61"/>
      <c r="BA1239" s="62">
        <v>2485327</v>
      </c>
      <c r="BB1239" s="61"/>
      <c r="BC1239" s="61"/>
      <c r="BD1239" s="61"/>
      <c r="BE1239" s="61"/>
      <c r="BF1239" s="61"/>
      <c r="BG1239" s="61"/>
      <c r="BH1239" s="61"/>
      <c r="BI1239" s="61"/>
      <c r="BJ1239" s="61"/>
      <c r="BK1239" s="62">
        <v>56707</v>
      </c>
      <c r="BL1239" s="61"/>
      <c r="BM1239" s="61"/>
      <c r="BN1239" s="61"/>
      <c r="BO1239" s="62">
        <v>-2312521</v>
      </c>
    </row>
    <row r="1240" spans="1:67" x14ac:dyDescent="0.2">
      <c r="A1240" s="57" t="s">
        <v>30</v>
      </c>
      <c r="B1240" s="56" t="s">
        <v>30</v>
      </c>
      <c r="C1240" s="56" t="s">
        <v>440</v>
      </c>
      <c r="D1240" s="56">
        <v>1992</v>
      </c>
      <c r="E1240" s="58">
        <v>67356236</v>
      </c>
      <c r="F1240" s="58">
        <v>65043715</v>
      </c>
      <c r="G1240" s="59">
        <v>62156566</v>
      </c>
      <c r="H1240" s="59">
        <v>5199670</v>
      </c>
      <c r="I1240" s="60">
        <v>0</v>
      </c>
      <c r="J1240" s="58">
        <v>-2312521</v>
      </c>
      <c r="K1240" s="62">
        <v>389357</v>
      </c>
      <c r="L1240" s="61"/>
      <c r="M1240" s="62">
        <v>38968</v>
      </c>
      <c r="N1240" s="61"/>
      <c r="O1240" s="61"/>
      <c r="P1240" s="62">
        <v>2813748</v>
      </c>
      <c r="Q1240" s="61"/>
      <c r="R1240" s="61"/>
      <c r="S1240" s="61"/>
      <c r="T1240" s="61"/>
      <c r="U1240" s="61"/>
      <c r="V1240" s="61"/>
      <c r="W1240" s="62">
        <v>1290596</v>
      </c>
      <c r="X1240" s="61"/>
      <c r="Y1240" s="61"/>
      <c r="Z1240" s="61"/>
      <c r="AA1240" s="62">
        <v>21262460</v>
      </c>
      <c r="AB1240" s="61"/>
      <c r="AC1240" s="61"/>
      <c r="AD1240" s="62">
        <v>19234886</v>
      </c>
      <c r="AE1240" s="61"/>
      <c r="AF1240" s="62">
        <v>12347284</v>
      </c>
      <c r="AG1240" s="61"/>
      <c r="AH1240" s="61"/>
      <c r="AI1240" s="62">
        <v>4779267</v>
      </c>
      <c r="AJ1240" s="61"/>
      <c r="AK1240" s="61"/>
      <c r="AL1240" s="61"/>
      <c r="AM1240" s="61"/>
      <c r="AN1240" s="61"/>
      <c r="AO1240" s="61"/>
      <c r="AP1240" s="62">
        <v>706266</v>
      </c>
      <c r="AQ1240" s="61"/>
      <c r="AR1240" s="62">
        <v>867689</v>
      </c>
      <c r="AS1240" s="61"/>
      <c r="AT1240" s="61"/>
      <c r="AU1240" s="61"/>
      <c r="AV1240" s="62">
        <v>73715</v>
      </c>
      <c r="AW1240" s="61"/>
      <c r="AX1240" s="61"/>
      <c r="AY1240" s="62">
        <v>991961</v>
      </c>
      <c r="AZ1240" s="61"/>
      <c r="BA1240" s="62">
        <v>2520269</v>
      </c>
      <c r="BB1240" s="61"/>
      <c r="BC1240" s="61"/>
      <c r="BD1240" s="61"/>
      <c r="BE1240" s="61"/>
      <c r="BF1240" s="61"/>
      <c r="BG1240" s="61"/>
      <c r="BH1240" s="61"/>
      <c r="BI1240" s="61"/>
      <c r="BJ1240" s="61"/>
      <c r="BK1240" s="62">
        <v>39770</v>
      </c>
      <c r="BL1240" s="61"/>
      <c r="BM1240" s="61"/>
      <c r="BN1240" s="61"/>
      <c r="BO1240" s="62">
        <v>-2312521</v>
      </c>
    </row>
    <row r="1241" spans="1:67" x14ac:dyDescent="0.2">
      <c r="A1241" s="57" t="s">
        <v>30</v>
      </c>
      <c r="B1241" s="56" t="s">
        <v>30</v>
      </c>
      <c r="C1241" s="56" t="s">
        <v>440</v>
      </c>
      <c r="D1241" s="56">
        <v>1993</v>
      </c>
      <c r="E1241" s="58">
        <v>70881918</v>
      </c>
      <c r="F1241" s="58">
        <v>68569397</v>
      </c>
      <c r="G1241" s="59">
        <v>65521602</v>
      </c>
      <c r="H1241" s="59">
        <v>5360316</v>
      </c>
      <c r="I1241" s="60">
        <v>0</v>
      </c>
      <c r="J1241" s="58">
        <v>-2312521</v>
      </c>
      <c r="K1241" s="62">
        <v>389357</v>
      </c>
      <c r="L1241" s="61"/>
      <c r="M1241" s="62">
        <v>38968</v>
      </c>
      <c r="N1241" s="61"/>
      <c r="O1241" s="61"/>
      <c r="P1241" s="62">
        <v>2813748</v>
      </c>
      <c r="Q1241" s="61"/>
      <c r="R1241" s="61"/>
      <c r="S1241" s="61"/>
      <c r="T1241" s="61"/>
      <c r="U1241" s="61"/>
      <c r="V1241" s="61"/>
      <c r="W1241" s="62">
        <v>1290596</v>
      </c>
      <c r="X1241" s="61"/>
      <c r="Y1241" s="61"/>
      <c r="Z1241" s="61"/>
      <c r="AA1241" s="62">
        <v>23034215</v>
      </c>
      <c r="AB1241" s="61"/>
      <c r="AC1241" s="61"/>
      <c r="AD1241" s="62">
        <v>20009571</v>
      </c>
      <c r="AE1241" s="61"/>
      <c r="AF1241" s="62">
        <v>12953157</v>
      </c>
      <c r="AG1241" s="61"/>
      <c r="AH1241" s="61"/>
      <c r="AI1241" s="62">
        <v>4991990</v>
      </c>
      <c r="AJ1241" s="61"/>
      <c r="AK1241" s="61"/>
      <c r="AL1241" s="61"/>
      <c r="AM1241" s="61"/>
      <c r="AN1241" s="61"/>
      <c r="AO1241" s="61"/>
      <c r="AP1241" s="62">
        <v>712795</v>
      </c>
      <c r="AQ1241" s="61"/>
      <c r="AR1241" s="62">
        <v>932877</v>
      </c>
      <c r="AS1241" s="61"/>
      <c r="AT1241" s="61"/>
      <c r="AU1241" s="61"/>
      <c r="AV1241" s="62">
        <v>73715</v>
      </c>
      <c r="AW1241" s="61"/>
      <c r="AX1241" s="61"/>
      <c r="AY1241" s="62">
        <v>1050677</v>
      </c>
      <c r="AZ1241" s="61"/>
      <c r="BA1241" s="62">
        <v>2555314</v>
      </c>
      <c r="BB1241" s="61"/>
      <c r="BC1241" s="61"/>
      <c r="BD1241" s="61"/>
      <c r="BE1241" s="61"/>
      <c r="BF1241" s="61"/>
      <c r="BG1241" s="61"/>
      <c r="BH1241" s="61"/>
      <c r="BI1241" s="61"/>
      <c r="BJ1241" s="61"/>
      <c r="BK1241" s="62">
        <v>34938</v>
      </c>
      <c r="BL1241" s="61"/>
      <c r="BM1241" s="61"/>
      <c r="BN1241" s="61"/>
      <c r="BO1241" s="62">
        <v>-2312521</v>
      </c>
    </row>
    <row r="1242" spans="1:67" x14ac:dyDescent="0.2">
      <c r="A1242" s="57" t="s">
        <v>30</v>
      </c>
      <c r="B1242" s="56" t="s">
        <v>30</v>
      </c>
      <c r="C1242" s="56" t="s">
        <v>440</v>
      </c>
      <c r="D1242" s="56">
        <v>1994</v>
      </c>
      <c r="E1242" s="58">
        <v>73828171</v>
      </c>
      <c r="F1242" s="58">
        <v>68991961</v>
      </c>
      <c r="G1242" s="59">
        <v>68414588</v>
      </c>
      <c r="H1242" s="59">
        <v>5413583</v>
      </c>
      <c r="I1242" s="60">
        <v>0</v>
      </c>
      <c r="J1242" s="58">
        <v>-4836210</v>
      </c>
      <c r="K1242" s="62">
        <v>389357</v>
      </c>
      <c r="L1242" s="61"/>
      <c r="M1242" s="62">
        <v>38968</v>
      </c>
      <c r="N1242" s="61"/>
      <c r="O1242" s="61"/>
      <c r="P1242" s="62">
        <v>2849038</v>
      </c>
      <c r="Q1242" s="61"/>
      <c r="R1242" s="61"/>
      <c r="S1242" s="61"/>
      <c r="T1242" s="61"/>
      <c r="U1242" s="61"/>
      <c r="V1242" s="61"/>
      <c r="W1242" s="62">
        <v>1290596</v>
      </c>
      <c r="X1242" s="61"/>
      <c r="Y1242" s="61"/>
      <c r="Z1242" s="61"/>
      <c r="AA1242" s="62">
        <v>24722720</v>
      </c>
      <c r="AB1242" s="61"/>
      <c r="AC1242" s="61"/>
      <c r="AD1242" s="62">
        <v>20638191</v>
      </c>
      <c r="AE1242" s="61"/>
      <c r="AF1242" s="62">
        <v>13225090</v>
      </c>
      <c r="AG1242" s="61"/>
      <c r="AH1242" s="61"/>
      <c r="AI1242" s="62">
        <v>5260628</v>
      </c>
      <c r="AJ1242" s="61"/>
      <c r="AK1242" s="61"/>
      <c r="AL1242" s="61"/>
      <c r="AM1242" s="61"/>
      <c r="AN1242" s="61"/>
      <c r="AO1242" s="61"/>
      <c r="AP1242" s="62">
        <v>750921</v>
      </c>
      <c r="AQ1242" s="61"/>
      <c r="AR1242" s="62">
        <v>1010006</v>
      </c>
      <c r="AS1242" s="61"/>
      <c r="AT1242" s="61"/>
      <c r="AU1242" s="61"/>
      <c r="AV1242" s="62">
        <v>73715</v>
      </c>
      <c r="AW1242" s="61"/>
      <c r="AX1242" s="61"/>
      <c r="AY1242" s="62">
        <v>1105908</v>
      </c>
      <c r="AZ1242" s="61"/>
      <c r="BA1242" s="62">
        <v>2439555</v>
      </c>
      <c r="BB1242" s="61"/>
      <c r="BC1242" s="61"/>
      <c r="BD1242" s="61"/>
      <c r="BE1242" s="61"/>
      <c r="BF1242" s="61"/>
      <c r="BG1242" s="61"/>
      <c r="BH1242" s="61"/>
      <c r="BI1242" s="61"/>
      <c r="BJ1242" s="61"/>
      <c r="BK1242" s="62">
        <v>33478</v>
      </c>
      <c r="BL1242" s="61"/>
      <c r="BM1242" s="61"/>
      <c r="BN1242" s="61"/>
      <c r="BO1242" s="62">
        <v>-4836210</v>
      </c>
    </row>
    <row r="1243" spans="1:67" x14ac:dyDescent="0.2">
      <c r="A1243" s="57" t="s">
        <v>30</v>
      </c>
      <c r="B1243" s="56" t="s">
        <v>30</v>
      </c>
      <c r="C1243" s="56" t="s">
        <v>440</v>
      </c>
      <c r="D1243" s="56">
        <v>1995</v>
      </c>
      <c r="E1243" s="58">
        <v>78826715</v>
      </c>
      <c r="F1243" s="58">
        <v>73571692</v>
      </c>
      <c r="G1243" s="59">
        <v>72902911</v>
      </c>
      <c r="H1243" s="59">
        <v>5923804</v>
      </c>
      <c r="I1243" s="60">
        <v>0</v>
      </c>
      <c r="J1243" s="58">
        <v>-5255023</v>
      </c>
      <c r="K1243" s="62">
        <v>389357</v>
      </c>
      <c r="L1243" s="61"/>
      <c r="M1243" s="62">
        <v>38968</v>
      </c>
      <c r="N1243" s="61"/>
      <c r="O1243" s="61"/>
      <c r="P1243" s="62">
        <v>2862173</v>
      </c>
      <c r="Q1243" s="61"/>
      <c r="R1243" s="61"/>
      <c r="S1243" s="61"/>
      <c r="T1243" s="61"/>
      <c r="U1243" s="61"/>
      <c r="V1243" s="61"/>
      <c r="W1243" s="62">
        <v>1322539</v>
      </c>
      <c r="X1243" s="61"/>
      <c r="Y1243" s="61"/>
      <c r="Z1243" s="61"/>
      <c r="AA1243" s="62">
        <v>26933829</v>
      </c>
      <c r="AB1243" s="61"/>
      <c r="AC1243" s="61"/>
      <c r="AD1243" s="62">
        <v>22135872</v>
      </c>
      <c r="AE1243" s="61"/>
      <c r="AF1243" s="62">
        <v>13811962</v>
      </c>
      <c r="AG1243" s="61"/>
      <c r="AH1243" s="61"/>
      <c r="AI1243" s="62">
        <v>5408211</v>
      </c>
      <c r="AJ1243" s="61"/>
      <c r="AK1243" s="61"/>
      <c r="AL1243" s="61"/>
      <c r="AM1243" s="61"/>
      <c r="AN1243" s="61"/>
      <c r="AO1243" s="61"/>
      <c r="AP1243" s="62">
        <v>762409</v>
      </c>
      <c r="AQ1243" s="61"/>
      <c r="AR1243" s="62">
        <v>1260885</v>
      </c>
      <c r="AS1243" s="61"/>
      <c r="AT1243" s="61"/>
      <c r="AU1243" s="61"/>
      <c r="AV1243" s="62">
        <v>76016</v>
      </c>
      <c r="AW1243" s="61"/>
      <c r="AX1243" s="61"/>
      <c r="AY1243" s="62">
        <v>1198111</v>
      </c>
      <c r="AZ1243" s="61"/>
      <c r="BA1243" s="62">
        <v>2593143</v>
      </c>
      <c r="BB1243" s="61"/>
      <c r="BC1243" s="61"/>
      <c r="BD1243" s="61"/>
      <c r="BE1243" s="61"/>
      <c r="BF1243" s="61"/>
      <c r="BG1243" s="61"/>
      <c r="BH1243" s="61"/>
      <c r="BI1243" s="61"/>
      <c r="BJ1243" s="61"/>
      <c r="BK1243" s="62">
        <v>33240</v>
      </c>
      <c r="BL1243" s="61"/>
      <c r="BM1243" s="61"/>
      <c r="BN1243" s="61"/>
      <c r="BO1243" s="62">
        <v>-5255023</v>
      </c>
    </row>
    <row r="1244" spans="1:67" x14ac:dyDescent="0.2">
      <c r="A1244" s="57" t="s">
        <v>30</v>
      </c>
      <c r="B1244" s="56" t="s">
        <v>30</v>
      </c>
      <c r="C1244" s="56" t="s">
        <v>440</v>
      </c>
      <c r="D1244" s="56">
        <v>1996</v>
      </c>
      <c r="E1244" s="58">
        <v>78220772</v>
      </c>
      <c r="F1244" s="58">
        <v>72762748</v>
      </c>
      <c r="G1244" s="59">
        <v>72030008</v>
      </c>
      <c r="H1244" s="59">
        <v>6190764</v>
      </c>
      <c r="I1244" s="60">
        <v>0</v>
      </c>
      <c r="J1244" s="58">
        <v>-5458024</v>
      </c>
      <c r="K1244" s="62">
        <v>387684</v>
      </c>
      <c r="L1244" s="61"/>
      <c r="M1244" s="62">
        <v>42621</v>
      </c>
      <c r="N1244" s="61"/>
      <c r="O1244" s="61"/>
      <c r="P1244" s="62">
        <v>2873663</v>
      </c>
      <c r="Q1244" s="61"/>
      <c r="R1244" s="61"/>
      <c r="S1244" s="61"/>
      <c r="T1244" s="61"/>
      <c r="U1244" s="61"/>
      <c r="V1244" s="61"/>
      <c r="W1244" s="62">
        <v>1597421</v>
      </c>
      <c r="X1244" s="61"/>
      <c r="Y1244" s="61"/>
      <c r="Z1244" s="61"/>
      <c r="AA1244" s="62">
        <v>23494657</v>
      </c>
      <c r="AB1244" s="61"/>
      <c r="AC1244" s="61"/>
      <c r="AD1244" s="62">
        <v>23886760</v>
      </c>
      <c r="AE1244" s="61"/>
      <c r="AF1244" s="62">
        <v>14200641</v>
      </c>
      <c r="AG1244" s="61"/>
      <c r="AH1244" s="61"/>
      <c r="AI1244" s="62">
        <v>5546561</v>
      </c>
      <c r="AJ1244" s="61"/>
      <c r="AK1244" s="61"/>
      <c r="AL1244" s="61"/>
      <c r="AM1244" s="61"/>
      <c r="AN1244" s="61"/>
      <c r="AO1244" s="61"/>
      <c r="AP1244" s="62">
        <v>773079</v>
      </c>
      <c r="AQ1244" s="61"/>
      <c r="AR1244" s="62">
        <v>1330134</v>
      </c>
      <c r="AS1244" s="61"/>
      <c r="AT1244" s="61"/>
      <c r="AU1244" s="61"/>
      <c r="AV1244" s="62">
        <v>76016</v>
      </c>
      <c r="AW1244" s="61"/>
      <c r="AX1244" s="61"/>
      <c r="AY1244" s="62">
        <v>1249348</v>
      </c>
      <c r="AZ1244" s="61"/>
      <c r="BA1244" s="62">
        <v>2707341</v>
      </c>
      <c r="BB1244" s="61"/>
      <c r="BC1244" s="61"/>
      <c r="BD1244" s="61"/>
      <c r="BE1244" s="61"/>
      <c r="BF1244" s="61"/>
      <c r="BG1244" s="61"/>
      <c r="BH1244" s="61"/>
      <c r="BI1244" s="62">
        <v>25300</v>
      </c>
      <c r="BJ1244" s="61"/>
      <c r="BK1244" s="62">
        <v>29546</v>
      </c>
      <c r="BL1244" s="61"/>
      <c r="BM1244" s="61"/>
      <c r="BN1244" s="61"/>
      <c r="BO1244" s="62">
        <v>-5458024</v>
      </c>
    </row>
    <row r="1245" spans="1:67" x14ac:dyDescent="0.2">
      <c r="A1245" s="57" t="s">
        <v>30</v>
      </c>
      <c r="B1245" s="56" t="s">
        <v>30</v>
      </c>
      <c r="C1245" s="56" t="s">
        <v>440</v>
      </c>
      <c r="D1245" s="56">
        <v>1997</v>
      </c>
      <c r="E1245" s="58">
        <v>83681110</v>
      </c>
      <c r="F1245" s="58">
        <v>77943167</v>
      </c>
      <c r="G1245" s="59">
        <v>77222356</v>
      </c>
      <c r="H1245" s="59">
        <v>6458754</v>
      </c>
      <c r="I1245" s="60">
        <v>0</v>
      </c>
      <c r="J1245" s="58">
        <v>-5737943</v>
      </c>
      <c r="K1245" s="62">
        <v>392268</v>
      </c>
      <c r="L1245" s="61"/>
      <c r="M1245" s="62">
        <v>45463</v>
      </c>
      <c r="N1245" s="61"/>
      <c r="O1245" s="61"/>
      <c r="P1245" s="62">
        <v>2959046</v>
      </c>
      <c r="Q1245" s="61"/>
      <c r="R1245" s="61"/>
      <c r="S1245" s="61"/>
      <c r="T1245" s="61"/>
      <c r="U1245" s="61"/>
      <c r="V1245" s="61"/>
      <c r="W1245" s="62">
        <v>1675572</v>
      </c>
      <c r="X1245" s="61"/>
      <c r="Y1245" s="61"/>
      <c r="Z1245" s="61"/>
      <c r="AA1245" s="62">
        <v>26423827</v>
      </c>
      <c r="AB1245" s="61"/>
      <c r="AC1245" s="61"/>
      <c r="AD1245" s="62">
        <v>25408298</v>
      </c>
      <c r="AE1245" s="61"/>
      <c r="AF1245" s="62">
        <v>14560173</v>
      </c>
      <c r="AG1245" s="61"/>
      <c r="AH1245" s="61"/>
      <c r="AI1245" s="62">
        <v>5757709</v>
      </c>
      <c r="AJ1245" s="61"/>
      <c r="AK1245" s="61"/>
      <c r="AL1245" s="61"/>
      <c r="AM1245" s="61"/>
      <c r="AN1245" s="61"/>
      <c r="AO1245" s="61"/>
      <c r="AP1245" s="62">
        <v>774802</v>
      </c>
      <c r="AQ1245" s="61"/>
      <c r="AR1245" s="62">
        <v>1410248</v>
      </c>
      <c r="AS1245" s="61"/>
      <c r="AT1245" s="61"/>
      <c r="AU1245" s="61"/>
      <c r="AV1245" s="62">
        <v>77216</v>
      </c>
      <c r="AW1245" s="61"/>
      <c r="AX1245" s="61"/>
      <c r="AY1245" s="62">
        <v>1291401</v>
      </c>
      <c r="AZ1245" s="61"/>
      <c r="BA1245" s="62">
        <v>2871918</v>
      </c>
      <c r="BB1245" s="61"/>
      <c r="BC1245" s="61"/>
      <c r="BD1245" s="61"/>
      <c r="BE1245" s="61"/>
      <c r="BF1245" s="61"/>
      <c r="BG1245" s="61"/>
      <c r="BH1245" s="61"/>
      <c r="BI1245" s="61"/>
      <c r="BJ1245" s="61"/>
      <c r="BK1245" s="62">
        <v>33169</v>
      </c>
      <c r="BL1245" s="61"/>
      <c r="BM1245" s="61"/>
      <c r="BN1245" s="61"/>
      <c r="BO1245" s="62">
        <v>-5737943</v>
      </c>
    </row>
    <row r="1246" spans="1:67" x14ac:dyDescent="0.2">
      <c r="A1246" s="57" t="s">
        <v>30</v>
      </c>
      <c r="B1246" s="56" t="s">
        <v>30</v>
      </c>
      <c r="C1246" s="56" t="s">
        <v>440</v>
      </c>
      <c r="D1246" s="56">
        <v>1998</v>
      </c>
      <c r="E1246" s="58">
        <v>89064331</v>
      </c>
      <c r="F1246" s="58">
        <v>83154201</v>
      </c>
      <c r="G1246" s="59">
        <v>82006174</v>
      </c>
      <c r="H1246" s="59">
        <v>7058157</v>
      </c>
      <c r="I1246" s="60">
        <v>0</v>
      </c>
      <c r="J1246" s="58">
        <v>-5910130</v>
      </c>
      <c r="K1246" s="65">
        <v>376712</v>
      </c>
      <c r="L1246" s="64"/>
      <c r="M1246" s="65">
        <v>46083</v>
      </c>
      <c r="N1246" s="64"/>
      <c r="O1246" s="64"/>
      <c r="P1246" s="65">
        <v>3204155</v>
      </c>
      <c r="Q1246" s="64"/>
      <c r="R1246" s="64"/>
      <c r="S1246" s="64"/>
      <c r="T1246" s="64"/>
      <c r="U1246" s="64"/>
      <c r="V1246" s="64"/>
      <c r="W1246" s="65">
        <v>1711476</v>
      </c>
      <c r="X1246" s="64"/>
      <c r="Y1246" s="64"/>
      <c r="Z1246" s="64"/>
      <c r="AA1246" s="65">
        <v>29023312</v>
      </c>
      <c r="AB1246" s="64"/>
      <c r="AC1246" s="64"/>
      <c r="AD1246" s="65">
        <v>26804606</v>
      </c>
      <c r="AE1246" s="64"/>
      <c r="AF1246" s="65">
        <v>14948550</v>
      </c>
      <c r="AG1246" s="64"/>
      <c r="AH1246" s="64"/>
      <c r="AI1246" s="65">
        <v>5891280</v>
      </c>
      <c r="AJ1246" s="64"/>
      <c r="AK1246" s="64"/>
      <c r="AL1246" s="64"/>
      <c r="AM1246" s="64"/>
      <c r="AN1246" s="64"/>
      <c r="AO1246" s="64"/>
      <c r="AP1246" s="65">
        <v>796146</v>
      </c>
      <c r="AQ1246" s="64"/>
      <c r="AR1246" s="65">
        <v>1440413</v>
      </c>
      <c r="AS1246" s="64"/>
      <c r="AT1246" s="64"/>
      <c r="AU1246" s="64"/>
      <c r="AV1246" s="65">
        <v>77216</v>
      </c>
      <c r="AW1246" s="64"/>
      <c r="AX1246" s="64"/>
      <c r="AY1246" s="65">
        <v>1312832</v>
      </c>
      <c r="AZ1246" s="64"/>
      <c r="BA1246" s="65">
        <v>2758668</v>
      </c>
      <c r="BB1246" s="64"/>
      <c r="BC1246" s="64"/>
      <c r="BD1246" s="64"/>
      <c r="BE1246" s="64"/>
      <c r="BF1246" s="64"/>
      <c r="BG1246" s="64"/>
      <c r="BH1246" s="64"/>
      <c r="BI1246" s="65">
        <v>643499</v>
      </c>
      <c r="BJ1246" s="64"/>
      <c r="BK1246" s="65">
        <v>29383</v>
      </c>
      <c r="BL1246" s="64"/>
      <c r="BM1246" s="64"/>
      <c r="BN1246" s="64"/>
      <c r="BO1246" s="65">
        <v>-5910130</v>
      </c>
    </row>
    <row r="1247" spans="1:67" x14ac:dyDescent="0.2">
      <c r="A1247" s="57" t="s">
        <v>30</v>
      </c>
      <c r="B1247" s="56" t="s">
        <v>30</v>
      </c>
      <c r="C1247" s="56" t="s">
        <v>166</v>
      </c>
      <c r="D1247" s="56">
        <v>2002</v>
      </c>
      <c r="E1247" s="58">
        <v>94309440</v>
      </c>
      <c r="F1247" s="58">
        <v>93513890</v>
      </c>
      <c r="G1247" s="59">
        <v>82902960</v>
      </c>
      <c r="H1247" s="59">
        <v>11406480</v>
      </c>
      <c r="I1247" s="60">
        <v>0</v>
      </c>
      <c r="J1247" s="58">
        <v>-795550</v>
      </c>
      <c r="K1247" s="61"/>
      <c r="L1247" s="62">
        <v>162809</v>
      </c>
      <c r="M1247" s="61"/>
      <c r="N1247" s="62">
        <v>25842</v>
      </c>
      <c r="O1247" s="62">
        <v>139605</v>
      </c>
      <c r="P1247" s="61"/>
      <c r="Q1247" s="61"/>
      <c r="R1247" s="61"/>
      <c r="S1247" s="61">
        <v>0</v>
      </c>
      <c r="T1247" s="61">
        <v>0</v>
      </c>
      <c r="U1247" s="61"/>
      <c r="V1247" s="62">
        <v>2357718</v>
      </c>
      <c r="W1247" s="61"/>
      <c r="X1247" s="62">
        <v>10181</v>
      </c>
      <c r="Y1247" s="62">
        <v>16688858</v>
      </c>
      <c r="Z1247" s="62">
        <v>18666673</v>
      </c>
      <c r="AA1247" s="61"/>
      <c r="AB1247" s="62">
        <v>11697902</v>
      </c>
      <c r="AC1247" s="62">
        <v>11301334</v>
      </c>
      <c r="AD1247" s="61"/>
      <c r="AE1247" s="62">
        <v>12604953</v>
      </c>
      <c r="AF1247" s="61"/>
      <c r="AG1247" s="62">
        <v>4715042</v>
      </c>
      <c r="AH1247" s="62">
        <v>4532043</v>
      </c>
      <c r="AI1247" s="61"/>
      <c r="AJ1247" s="61">
        <v>0</v>
      </c>
      <c r="AK1247" s="61">
        <v>0</v>
      </c>
      <c r="AL1247" s="61">
        <v>0</v>
      </c>
      <c r="AM1247" s="62">
        <v>157658</v>
      </c>
      <c r="AN1247" s="62">
        <v>3558861</v>
      </c>
      <c r="AO1247" s="62">
        <v>32682</v>
      </c>
      <c r="AP1247" s="61"/>
      <c r="AQ1247" s="62">
        <v>678471</v>
      </c>
      <c r="AR1247" s="61"/>
      <c r="AS1247" s="62">
        <v>1119841</v>
      </c>
      <c r="AT1247" s="62">
        <v>1712208</v>
      </c>
      <c r="AU1247" s="62">
        <v>2558489</v>
      </c>
      <c r="AV1247" s="61"/>
      <c r="AW1247" s="62">
        <v>83615</v>
      </c>
      <c r="AX1247" s="62">
        <v>437511</v>
      </c>
      <c r="AY1247" s="61"/>
      <c r="AZ1247" s="62">
        <v>561808</v>
      </c>
      <c r="BA1247" s="61"/>
      <c r="BB1247" s="62">
        <v>116239</v>
      </c>
      <c r="BC1247" s="62">
        <v>135013</v>
      </c>
      <c r="BD1247" s="62">
        <v>118506</v>
      </c>
      <c r="BE1247" s="61"/>
      <c r="BF1247" s="61">
        <v>0</v>
      </c>
      <c r="BG1247" s="61"/>
      <c r="BH1247" s="61">
        <v>0</v>
      </c>
      <c r="BI1247" s="61"/>
      <c r="BJ1247" s="62">
        <v>135578</v>
      </c>
      <c r="BK1247" s="61"/>
      <c r="BL1247" s="61">
        <v>0</v>
      </c>
      <c r="BM1247" s="61">
        <v>0</v>
      </c>
      <c r="BN1247" s="62">
        <v>-795550</v>
      </c>
      <c r="BO1247" s="61"/>
    </row>
    <row r="1248" spans="1:67" ht="12" customHeight="1" x14ac:dyDescent="0.2">
      <c r="A1248" s="57" t="s">
        <v>30</v>
      </c>
      <c r="B1248" s="56" t="s">
        <v>30</v>
      </c>
      <c r="C1248" s="56" t="s">
        <v>166</v>
      </c>
      <c r="D1248" s="56">
        <v>2003</v>
      </c>
      <c r="E1248" s="58">
        <v>97415314</v>
      </c>
      <c r="F1248" s="58">
        <v>96387579</v>
      </c>
      <c r="G1248" s="59">
        <v>85746044</v>
      </c>
      <c r="H1248" s="59">
        <v>11669270</v>
      </c>
      <c r="I1248" s="60">
        <v>0</v>
      </c>
      <c r="J1248" s="58">
        <v>-1027735</v>
      </c>
      <c r="K1248" s="61"/>
      <c r="L1248" s="62">
        <v>152392</v>
      </c>
      <c r="M1248" s="61"/>
      <c r="N1248" s="62">
        <v>29680</v>
      </c>
      <c r="O1248" s="62">
        <v>139605</v>
      </c>
      <c r="P1248" s="61"/>
      <c r="Q1248" s="61"/>
      <c r="R1248" s="61"/>
      <c r="S1248" s="61">
        <v>0</v>
      </c>
      <c r="T1248" s="61">
        <v>0</v>
      </c>
      <c r="U1248" s="61"/>
      <c r="V1248" s="62">
        <v>2357718</v>
      </c>
      <c r="W1248" s="61"/>
      <c r="X1248" s="62">
        <v>6845</v>
      </c>
      <c r="Y1248" s="62">
        <v>17586001</v>
      </c>
      <c r="Z1248" s="62">
        <v>19571050</v>
      </c>
      <c r="AA1248" s="61"/>
      <c r="AB1248" s="62">
        <v>11724319</v>
      </c>
      <c r="AC1248" s="62">
        <v>11461793</v>
      </c>
      <c r="AD1248" s="61"/>
      <c r="AE1248" s="62">
        <v>13028660</v>
      </c>
      <c r="AF1248" s="61"/>
      <c r="AG1248" s="62">
        <v>5139541</v>
      </c>
      <c r="AH1248" s="62">
        <v>4548440</v>
      </c>
      <c r="AI1248" s="61"/>
      <c r="AJ1248" s="61">
        <v>0</v>
      </c>
      <c r="AK1248" s="61">
        <v>0</v>
      </c>
      <c r="AL1248" s="61">
        <v>0</v>
      </c>
      <c r="AM1248" s="62">
        <v>157658</v>
      </c>
      <c r="AN1248" s="62">
        <v>3629034</v>
      </c>
      <c r="AO1248" s="61">
        <v>0</v>
      </c>
      <c r="AP1248" s="61"/>
      <c r="AQ1248" s="62">
        <v>697584</v>
      </c>
      <c r="AR1248" s="61"/>
      <c r="AS1248" s="62">
        <v>1235611</v>
      </c>
      <c r="AT1248" s="62">
        <v>1771776</v>
      </c>
      <c r="AU1248" s="62">
        <v>2576427</v>
      </c>
      <c r="AV1248" s="61"/>
      <c r="AW1248" s="62">
        <v>83615</v>
      </c>
      <c r="AX1248" s="62">
        <v>445850</v>
      </c>
      <c r="AY1248" s="61"/>
      <c r="AZ1248" s="62">
        <v>564802</v>
      </c>
      <c r="BA1248" s="61"/>
      <c r="BB1248" s="62">
        <v>116239</v>
      </c>
      <c r="BC1248" s="62">
        <v>135013</v>
      </c>
      <c r="BD1248" s="62">
        <v>120083</v>
      </c>
      <c r="BE1248" s="61"/>
      <c r="BF1248" s="61">
        <v>0</v>
      </c>
      <c r="BG1248" s="61"/>
      <c r="BH1248" s="61">
        <v>0</v>
      </c>
      <c r="BI1248" s="61"/>
      <c r="BJ1248" s="62">
        <v>135578</v>
      </c>
      <c r="BK1248" s="61"/>
      <c r="BL1248" s="61">
        <v>0</v>
      </c>
      <c r="BM1248" s="61">
        <v>0</v>
      </c>
      <c r="BN1248" s="62">
        <v>-1027735</v>
      </c>
      <c r="BO1248" s="61"/>
    </row>
    <row r="1249" spans="1:67" x14ac:dyDescent="0.2">
      <c r="A1249" s="57" t="s">
        <v>30</v>
      </c>
      <c r="B1249" s="56" t="s">
        <v>30</v>
      </c>
      <c r="C1249" s="56" t="s">
        <v>166</v>
      </c>
      <c r="D1249" s="56">
        <v>2004</v>
      </c>
      <c r="E1249" s="58">
        <v>102034973</v>
      </c>
      <c r="F1249" s="58">
        <v>100213801</v>
      </c>
      <c r="G1249" s="59">
        <v>90297390</v>
      </c>
      <c r="H1249" s="59">
        <v>11737583</v>
      </c>
      <c r="I1249" s="60">
        <v>0</v>
      </c>
      <c r="J1249" s="58">
        <v>-1821172</v>
      </c>
      <c r="K1249" s="61"/>
      <c r="L1249" s="62">
        <v>152392</v>
      </c>
      <c r="M1249" s="61"/>
      <c r="N1249" s="62">
        <v>29680</v>
      </c>
      <c r="O1249" s="62">
        <v>139605</v>
      </c>
      <c r="P1249" s="61"/>
      <c r="Q1249" s="61"/>
      <c r="R1249" s="61"/>
      <c r="S1249" s="61">
        <v>0</v>
      </c>
      <c r="T1249" s="61">
        <v>0</v>
      </c>
      <c r="U1249" s="61"/>
      <c r="V1249" s="62">
        <v>2392372</v>
      </c>
      <c r="W1249" s="61"/>
      <c r="X1249" s="62">
        <v>6130</v>
      </c>
      <c r="Y1249" s="62">
        <v>18226689</v>
      </c>
      <c r="Z1249" s="62">
        <v>20255585</v>
      </c>
      <c r="AA1249" s="61"/>
      <c r="AB1249" s="62">
        <v>12021980</v>
      </c>
      <c r="AC1249" s="62">
        <v>13410902</v>
      </c>
      <c r="AD1249" s="61"/>
      <c r="AE1249" s="62">
        <v>13336216</v>
      </c>
      <c r="AF1249" s="61"/>
      <c r="AG1249" s="62">
        <v>5723173</v>
      </c>
      <c r="AH1249" s="62">
        <v>4602666</v>
      </c>
      <c r="AI1249" s="61"/>
      <c r="AJ1249" s="61">
        <v>0</v>
      </c>
      <c r="AK1249" s="61">
        <v>0</v>
      </c>
      <c r="AL1249" s="61">
        <v>0</v>
      </c>
      <c r="AM1249" s="62">
        <v>157658</v>
      </c>
      <c r="AN1249" s="62">
        <v>3638795</v>
      </c>
      <c r="AO1249" s="61">
        <v>0</v>
      </c>
      <c r="AP1249" s="61"/>
      <c r="AQ1249" s="62">
        <v>697584</v>
      </c>
      <c r="AR1249" s="61"/>
      <c r="AS1249" s="62">
        <v>1284855</v>
      </c>
      <c r="AT1249" s="62">
        <v>1837780</v>
      </c>
      <c r="AU1249" s="62">
        <v>2520420</v>
      </c>
      <c r="AV1249" s="61"/>
      <c r="AW1249" s="62">
        <v>82415</v>
      </c>
      <c r="AX1249" s="62">
        <v>444849</v>
      </c>
      <c r="AY1249" s="61"/>
      <c r="AZ1249" s="62">
        <v>564802</v>
      </c>
      <c r="BA1249" s="61"/>
      <c r="BB1249" s="62">
        <v>116239</v>
      </c>
      <c r="BC1249" s="62">
        <v>136525</v>
      </c>
      <c r="BD1249" s="62">
        <v>120083</v>
      </c>
      <c r="BE1249" s="61"/>
      <c r="BF1249" s="61">
        <v>0</v>
      </c>
      <c r="BG1249" s="61"/>
      <c r="BH1249" s="61">
        <v>0</v>
      </c>
      <c r="BI1249" s="61"/>
      <c r="BJ1249" s="62">
        <v>135578</v>
      </c>
      <c r="BK1249" s="61"/>
      <c r="BL1249" s="61">
        <v>0</v>
      </c>
      <c r="BM1249" s="61">
        <v>0</v>
      </c>
      <c r="BN1249" s="62">
        <v>-1821172</v>
      </c>
      <c r="BO1249" s="61"/>
    </row>
    <row r="1250" spans="1:67" x14ac:dyDescent="0.2">
      <c r="A1250" s="57" t="s">
        <v>30</v>
      </c>
      <c r="B1250" s="56" t="s">
        <v>30</v>
      </c>
      <c r="C1250" s="56" t="s">
        <v>441</v>
      </c>
      <c r="D1250" s="56">
        <v>1989</v>
      </c>
      <c r="E1250" s="58">
        <v>23437760</v>
      </c>
      <c r="F1250" s="58">
        <v>23398473</v>
      </c>
      <c r="G1250" s="59">
        <v>22020161</v>
      </c>
      <c r="H1250" s="59">
        <v>1417599</v>
      </c>
      <c r="I1250" s="60">
        <v>0</v>
      </c>
      <c r="J1250" s="58">
        <v>-39287</v>
      </c>
      <c r="K1250" s="62">
        <v>257643</v>
      </c>
      <c r="L1250" s="61"/>
      <c r="M1250" s="61"/>
      <c r="N1250" s="61"/>
      <c r="O1250" s="61"/>
      <c r="P1250" s="62">
        <v>1993726</v>
      </c>
      <c r="Q1250" s="61"/>
      <c r="R1250" s="61"/>
      <c r="S1250" s="61"/>
      <c r="T1250" s="61"/>
      <c r="U1250" s="61"/>
      <c r="V1250" s="61"/>
      <c r="W1250" s="62">
        <v>722403</v>
      </c>
      <c r="X1250" s="61"/>
      <c r="Y1250" s="61"/>
      <c r="Z1250" s="61"/>
      <c r="AA1250" s="62">
        <v>5981108</v>
      </c>
      <c r="AB1250" s="61"/>
      <c r="AC1250" s="61"/>
      <c r="AD1250" s="62">
        <v>6067115</v>
      </c>
      <c r="AE1250" s="61"/>
      <c r="AF1250" s="62">
        <v>5318436</v>
      </c>
      <c r="AG1250" s="61"/>
      <c r="AH1250" s="61"/>
      <c r="AI1250" s="62">
        <v>1679730</v>
      </c>
      <c r="AJ1250" s="61"/>
      <c r="AK1250" s="61"/>
      <c r="AL1250" s="61"/>
      <c r="AM1250" s="61"/>
      <c r="AN1250" s="61"/>
      <c r="AO1250" s="61"/>
      <c r="AP1250" s="62">
        <v>183543</v>
      </c>
      <c r="AQ1250" s="61"/>
      <c r="AR1250" s="62">
        <v>199392</v>
      </c>
      <c r="AS1250" s="61"/>
      <c r="AT1250" s="61"/>
      <c r="AU1250" s="61"/>
      <c r="AV1250" s="62">
        <v>39074</v>
      </c>
      <c r="AW1250" s="61"/>
      <c r="AX1250" s="61"/>
      <c r="AY1250" s="62">
        <v>105250</v>
      </c>
      <c r="AZ1250" s="61"/>
      <c r="BA1250" s="62">
        <v>677532</v>
      </c>
      <c r="BB1250" s="61"/>
      <c r="BC1250" s="61"/>
      <c r="BD1250" s="61"/>
      <c r="BE1250" s="61"/>
      <c r="BF1250" s="61"/>
      <c r="BG1250" s="61"/>
      <c r="BH1250" s="61"/>
      <c r="BI1250" s="62">
        <v>131575</v>
      </c>
      <c r="BJ1250" s="61"/>
      <c r="BK1250" s="62">
        <v>81233</v>
      </c>
      <c r="BL1250" s="61"/>
      <c r="BM1250" s="61"/>
      <c r="BN1250" s="61"/>
      <c r="BO1250" s="62">
        <v>-39287</v>
      </c>
    </row>
    <row r="1251" spans="1:67" x14ac:dyDescent="0.2">
      <c r="A1251" s="57" t="s">
        <v>30</v>
      </c>
      <c r="B1251" s="56" t="s">
        <v>30</v>
      </c>
      <c r="C1251" s="56" t="s">
        <v>441</v>
      </c>
      <c r="D1251" s="56">
        <v>1990</v>
      </c>
      <c r="E1251" s="58">
        <v>26239506</v>
      </c>
      <c r="F1251" s="58">
        <v>26200219</v>
      </c>
      <c r="G1251" s="59">
        <v>24584573</v>
      </c>
      <c r="H1251" s="59">
        <v>1654933</v>
      </c>
      <c r="I1251" s="60">
        <v>0</v>
      </c>
      <c r="J1251" s="58">
        <v>-39287</v>
      </c>
      <c r="K1251" s="62">
        <v>257643</v>
      </c>
      <c r="L1251" s="61"/>
      <c r="M1251" s="61"/>
      <c r="N1251" s="61"/>
      <c r="O1251" s="61"/>
      <c r="P1251" s="62">
        <v>1993726</v>
      </c>
      <c r="Q1251" s="61"/>
      <c r="R1251" s="61"/>
      <c r="S1251" s="61"/>
      <c r="T1251" s="61"/>
      <c r="U1251" s="61"/>
      <c r="V1251" s="61"/>
      <c r="W1251" s="62">
        <v>729910</v>
      </c>
      <c r="X1251" s="61"/>
      <c r="Y1251" s="61"/>
      <c r="Z1251" s="61"/>
      <c r="AA1251" s="62">
        <v>6699475</v>
      </c>
      <c r="AB1251" s="61"/>
      <c r="AC1251" s="61"/>
      <c r="AD1251" s="62">
        <v>7198942</v>
      </c>
      <c r="AE1251" s="61"/>
      <c r="AF1251" s="62">
        <v>5925355</v>
      </c>
      <c r="AG1251" s="61"/>
      <c r="AH1251" s="61"/>
      <c r="AI1251" s="62">
        <v>1779522</v>
      </c>
      <c r="AJ1251" s="61"/>
      <c r="AK1251" s="61"/>
      <c r="AL1251" s="61"/>
      <c r="AM1251" s="61"/>
      <c r="AN1251" s="61"/>
      <c r="AO1251" s="61"/>
      <c r="AP1251" s="62">
        <v>187266</v>
      </c>
      <c r="AQ1251" s="61"/>
      <c r="AR1251" s="62">
        <v>182157</v>
      </c>
      <c r="AS1251" s="61"/>
      <c r="AT1251" s="61"/>
      <c r="AU1251" s="61"/>
      <c r="AV1251" s="62">
        <v>48859</v>
      </c>
      <c r="AW1251" s="61"/>
      <c r="AX1251" s="61"/>
      <c r="AY1251" s="62">
        <v>123073</v>
      </c>
      <c r="AZ1251" s="61"/>
      <c r="BA1251" s="62">
        <v>757230</v>
      </c>
      <c r="BB1251" s="61"/>
      <c r="BC1251" s="61"/>
      <c r="BD1251" s="61"/>
      <c r="BE1251" s="61"/>
      <c r="BF1251" s="61"/>
      <c r="BG1251" s="61"/>
      <c r="BH1251" s="61"/>
      <c r="BI1251" s="62">
        <v>270809</v>
      </c>
      <c r="BJ1251" s="61"/>
      <c r="BK1251" s="62">
        <v>85539</v>
      </c>
      <c r="BL1251" s="61"/>
      <c r="BM1251" s="61"/>
      <c r="BN1251" s="61"/>
      <c r="BO1251" s="62">
        <v>-39287</v>
      </c>
    </row>
    <row r="1252" spans="1:67" x14ac:dyDescent="0.2">
      <c r="A1252" s="57" t="s">
        <v>30</v>
      </c>
      <c r="B1252" s="56" t="s">
        <v>30</v>
      </c>
      <c r="C1252" s="56" t="s">
        <v>441</v>
      </c>
      <c r="D1252" s="56">
        <v>1991</v>
      </c>
      <c r="E1252" s="58">
        <v>28580307</v>
      </c>
      <c r="F1252" s="58">
        <v>28541020</v>
      </c>
      <c r="G1252" s="59">
        <v>26644902</v>
      </c>
      <c r="H1252" s="59">
        <v>1935405</v>
      </c>
      <c r="I1252" s="60">
        <v>0</v>
      </c>
      <c r="J1252" s="58">
        <v>-39287</v>
      </c>
      <c r="K1252" s="62">
        <v>257643</v>
      </c>
      <c r="L1252" s="61"/>
      <c r="M1252" s="61"/>
      <c r="N1252" s="61"/>
      <c r="O1252" s="61"/>
      <c r="P1252" s="62">
        <v>2014351</v>
      </c>
      <c r="Q1252" s="61"/>
      <c r="R1252" s="61"/>
      <c r="S1252" s="61"/>
      <c r="T1252" s="61"/>
      <c r="U1252" s="61"/>
      <c r="V1252" s="61"/>
      <c r="W1252" s="62">
        <v>803726</v>
      </c>
      <c r="X1252" s="61"/>
      <c r="Y1252" s="61"/>
      <c r="Z1252" s="61"/>
      <c r="AA1252" s="62">
        <v>7433791</v>
      </c>
      <c r="AB1252" s="61"/>
      <c r="AC1252" s="61"/>
      <c r="AD1252" s="62">
        <v>7797834</v>
      </c>
      <c r="AE1252" s="61"/>
      <c r="AF1252" s="62">
        <v>6445492</v>
      </c>
      <c r="AG1252" s="61"/>
      <c r="AH1252" s="61"/>
      <c r="AI1252" s="62">
        <v>1892065</v>
      </c>
      <c r="AJ1252" s="61"/>
      <c r="AK1252" s="61"/>
      <c r="AL1252" s="61"/>
      <c r="AM1252" s="61"/>
      <c r="AN1252" s="61"/>
      <c r="AO1252" s="61"/>
      <c r="AP1252" s="62">
        <v>187266</v>
      </c>
      <c r="AQ1252" s="61"/>
      <c r="AR1252" s="62">
        <v>190648</v>
      </c>
      <c r="AS1252" s="61"/>
      <c r="AT1252" s="61"/>
      <c r="AU1252" s="61"/>
      <c r="AV1252" s="62">
        <v>92831</v>
      </c>
      <c r="AW1252" s="61"/>
      <c r="AX1252" s="61"/>
      <c r="AY1252" s="62">
        <v>145041</v>
      </c>
      <c r="AZ1252" s="61"/>
      <c r="BA1252" s="62">
        <v>902123</v>
      </c>
      <c r="BB1252" s="61"/>
      <c r="BC1252" s="61"/>
      <c r="BD1252" s="61"/>
      <c r="BE1252" s="62">
        <v>1369</v>
      </c>
      <c r="BF1252" s="61"/>
      <c r="BG1252" s="61"/>
      <c r="BH1252" s="61"/>
      <c r="BI1252" s="62">
        <v>323885</v>
      </c>
      <c r="BJ1252" s="61"/>
      <c r="BK1252" s="62">
        <v>92242</v>
      </c>
      <c r="BL1252" s="61"/>
      <c r="BM1252" s="61"/>
      <c r="BN1252" s="61"/>
      <c r="BO1252" s="62">
        <v>-39287</v>
      </c>
    </row>
    <row r="1253" spans="1:67" x14ac:dyDescent="0.2">
      <c r="A1253" s="57" t="s">
        <v>30</v>
      </c>
      <c r="B1253" s="56" t="s">
        <v>30</v>
      </c>
      <c r="C1253" s="56" t="s">
        <v>441</v>
      </c>
      <c r="D1253" s="56">
        <v>1992</v>
      </c>
      <c r="E1253" s="58">
        <v>31324539</v>
      </c>
      <c r="F1253" s="58">
        <v>31285252</v>
      </c>
      <c r="G1253" s="59">
        <v>29184717</v>
      </c>
      <c r="H1253" s="59">
        <v>2139822</v>
      </c>
      <c r="I1253" s="60">
        <v>0</v>
      </c>
      <c r="J1253" s="58">
        <v>-39287</v>
      </c>
      <c r="K1253" s="62">
        <v>257643</v>
      </c>
      <c r="L1253" s="61"/>
      <c r="M1253" s="61"/>
      <c r="N1253" s="61"/>
      <c r="O1253" s="61"/>
      <c r="P1253" s="62">
        <v>2216671</v>
      </c>
      <c r="Q1253" s="61"/>
      <c r="R1253" s="61"/>
      <c r="S1253" s="61"/>
      <c r="T1253" s="61"/>
      <c r="U1253" s="61"/>
      <c r="V1253" s="61"/>
      <c r="W1253" s="62">
        <v>803726</v>
      </c>
      <c r="X1253" s="61"/>
      <c r="Y1253" s="61"/>
      <c r="Z1253" s="61"/>
      <c r="AA1253" s="62">
        <v>8218254</v>
      </c>
      <c r="AB1253" s="61"/>
      <c r="AC1253" s="61"/>
      <c r="AD1253" s="62">
        <v>8483385</v>
      </c>
      <c r="AE1253" s="61"/>
      <c r="AF1253" s="62">
        <v>7235131</v>
      </c>
      <c r="AG1253" s="61"/>
      <c r="AH1253" s="61"/>
      <c r="AI1253" s="62">
        <v>1969907</v>
      </c>
      <c r="AJ1253" s="61"/>
      <c r="AK1253" s="61"/>
      <c r="AL1253" s="61"/>
      <c r="AM1253" s="61"/>
      <c r="AN1253" s="61"/>
      <c r="AO1253" s="61"/>
      <c r="AP1253" s="62">
        <v>195249</v>
      </c>
      <c r="AQ1253" s="61"/>
      <c r="AR1253" s="62">
        <v>225160</v>
      </c>
      <c r="AS1253" s="61"/>
      <c r="AT1253" s="61"/>
      <c r="AU1253" s="61"/>
      <c r="AV1253" s="62">
        <v>94866</v>
      </c>
      <c r="AW1253" s="61"/>
      <c r="AX1253" s="61"/>
      <c r="AY1253" s="62">
        <v>155846</v>
      </c>
      <c r="AZ1253" s="61"/>
      <c r="BA1253" s="62">
        <v>965177</v>
      </c>
      <c r="BB1253" s="61"/>
      <c r="BC1253" s="61"/>
      <c r="BD1253" s="61"/>
      <c r="BE1253" s="62">
        <v>43182</v>
      </c>
      <c r="BF1253" s="61"/>
      <c r="BG1253" s="61"/>
      <c r="BH1253" s="61"/>
      <c r="BI1253" s="62">
        <v>359206</v>
      </c>
      <c r="BJ1253" s="61"/>
      <c r="BK1253" s="62">
        <v>101136</v>
      </c>
      <c r="BL1253" s="61"/>
      <c r="BM1253" s="61"/>
      <c r="BN1253" s="61"/>
      <c r="BO1253" s="62">
        <v>-39287</v>
      </c>
    </row>
    <row r="1254" spans="1:67" x14ac:dyDescent="0.2">
      <c r="A1254" s="57" t="s">
        <v>30</v>
      </c>
      <c r="B1254" s="56" t="s">
        <v>30</v>
      </c>
      <c r="C1254" s="56" t="s">
        <v>441</v>
      </c>
      <c r="D1254" s="56">
        <v>1993</v>
      </c>
      <c r="E1254" s="58">
        <v>33625603</v>
      </c>
      <c r="F1254" s="58">
        <v>33586316</v>
      </c>
      <c r="G1254" s="59">
        <v>31384315</v>
      </c>
      <c r="H1254" s="59">
        <v>2241288</v>
      </c>
      <c r="I1254" s="60">
        <v>0</v>
      </c>
      <c r="J1254" s="58">
        <v>-39287</v>
      </c>
      <c r="K1254" s="62">
        <v>304928</v>
      </c>
      <c r="L1254" s="61"/>
      <c r="M1254" s="61"/>
      <c r="N1254" s="61"/>
      <c r="O1254" s="61"/>
      <c r="P1254" s="62">
        <v>2234602</v>
      </c>
      <c r="Q1254" s="61"/>
      <c r="R1254" s="61"/>
      <c r="S1254" s="61"/>
      <c r="T1254" s="61"/>
      <c r="U1254" s="61"/>
      <c r="V1254" s="61"/>
      <c r="W1254" s="62">
        <v>752048</v>
      </c>
      <c r="X1254" s="61"/>
      <c r="Y1254" s="61"/>
      <c r="Z1254" s="61"/>
      <c r="AA1254" s="62">
        <v>8993891</v>
      </c>
      <c r="AB1254" s="61"/>
      <c r="AC1254" s="61"/>
      <c r="AD1254" s="62">
        <v>9084614</v>
      </c>
      <c r="AE1254" s="61"/>
      <c r="AF1254" s="62">
        <v>7950587</v>
      </c>
      <c r="AG1254" s="61"/>
      <c r="AH1254" s="61"/>
      <c r="AI1254" s="62">
        <v>2063645</v>
      </c>
      <c r="AJ1254" s="61"/>
      <c r="AK1254" s="61"/>
      <c r="AL1254" s="61"/>
      <c r="AM1254" s="61"/>
      <c r="AN1254" s="61"/>
      <c r="AO1254" s="61"/>
      <c r="AP1254" s="62">
        <v>207240</v>
      </c>
      <c r="AQ1254" s="61"/>
      <c r="AR1254" s="62">
        <v>231651</v>
      </c>
      <c r="AS1254" s="61"/>
      <c r="AT1254" s="61"/>
      <c r="AU1254" s="61"/>
      <c r="AV1254" s="62">
        <v>99751</v>
      </c>
      <c r="AW1254" s="61"/>
      <c r="AX1254" s="61"/>
      <c r="AY1254" s="62">
        <v>159064</v>
      </c>
      <c r="AZ1254" s="61"/>
      <c r="BA1254" s="62">
        <v>965177</v>
      </c>
      <c r="BB1254" s="61"/>
      <c r="BC1254" s="61"/>
      <c r="BD1254" s="61"/>
      <c r="BE1254" s="62">
        <v>110356</v>
      </c>
      <c r="BF1254" s="61"/>
      <c r="BG1254" s="61"/>
      <c r="BH1254" s="61"/>
      <c r="BI1254" s="62">
        <v>402714</v>
      </c>
      <c r="BJ1254" s="61"/>
      <c r="BK1254" s="62">
        <v>65335</v>
      </c>
      <c r="BL1254" s="61"/>
      <c r="BM1254" s="61"/>
      <c r="BN1254" s="61"/>
      <c r="BO1254" s="62">
        <v>-39287</v>
      </c>
    </row>
    <row r="1255" spans="1:67" x14ac:dyDescent="0.2">
      <c r="A1255" s="57" t="s">
        <v>30</v>
      </c>
      <c r="B1255" s="56" t="s">
        <v>30</v>
      </c>
      <c r="C1255" s="56" t="s">
        <v>441</v>
      </c>
      <c r="D1255" s="56">
        <v>1994</v>
      </c>
      <c r="E1255" s="58">
        <v>35766879</v>
      </c>
      <c r="F1255" s="58">
        <v>28369903</v>
      </c>
      <c r="G1255" s="59">
        <v>33441424</v>
      </c>
      <c r="H1255" s="59">
        <v>2325455</v>
      </c>
      <c r="I1255" s="60">
        <v>0</v>
      </c>
      <c r="J1255" s="58">
        <v>-7396976</v>
      </c>
      <c r="K1255" s="62">
        <v>333728</v>
      </c>
      <c r="L1255" s="61"/>
      <c r="M1255" s="61"/>
      <c r="N1255" s="61"/>
      <c r="O1255" s="61"/>
      <c r="P1255" s="62">
        <v>2234602</v>
      </c>
      <c r="Q1255" s="61"/>
      <c r="R1255" s="61"/>
      <c r="S1255" s="61"/>
      <c r="T1255" s="61"/>
      <c r="U1255" s="61"/>
      <c r="V1255" s="61"/>
      <c r="W1255" s="62">
        <v>752048</v>
      </c>
      <c r="X1255" s="61"/>
      <c r="Y1255" s="61"/>
      <c r="Z1255" s="61"/>
      <c r="AA1255" s="62">
        <v>9833581</v>
      </c>
      <c r="AB1255" s="61"/>
      <c r="AC1255" s="61"/>
      <c r="AD1255" s="62">
        <v>9539462</v>
      </c>
      <c r="AE1255" s="61"/>
      <c r="AF1255" s="62">
        <v>8591093</v>
      </c>
      <c r="AG1255" s="61"/>
      <c r="AH1255" s="61"/>
      <c r="AI1255" s="62">
        <v>2156910</v>
      </c>
      <c r="AJ1255" s="61"/>
      <c r="AK1255" s="61"/>
      <c r="AL1255" s="61"/>
      <c r="AM1255" s="61"/>
      <c r="AN1255" s="61"/>
      <c r="AO1255" s="61"/>
      <c r="AP1255" s="62">
        <v>207962</v>
      </c>
      <c r="AQ1255" s="61"/>
      <c r="AR1255" s="62">
        <v>233675</v>
      </c>
      <c r="AS1255" s="61"/>
      <c r="AT1255" s="61"/>
      <c r="AU1255" s="61"/>
      <c r="AV1255" s="62">
        <v>103634</v>
      </c>
      <c r="AW1255" s="61"/>
      <c r="AX1255" s="61"/>
      <c r="AY1255" s="62">
        <v>172429</v>
      </c>
      <c r="AZ1255" s="61"/>
      <c r="BA1255" s="62">
        <v>973892</v>
      </c>
      <c r="BB1255" s="61"/>
      <c r="BC1255" s="61"/>
      <c r="BD1255" s="61"/>
      <c r="BE1255" s="62">
        <v>164829</v>
      </c>
      <c r="BF1255" s="61"/>
      <c r="BG1255" s="61"/>
      <c r="BH1255" s="61"/>
      <c r="BI1255" s="62">
        <v>403102</v>
      </c>
      <c r="BJ1255" s="61"/>
      <c r="BK1255" s="62">
        <v>65932</v>
      </c>
      <c r="BL1255" s="61"/>
      <c r="BM1255" s="61"/>
      <c r="BN1255" s="61"/>
      <c r="BO1255" s="62">
        <v>-7396976</v>
      </c>
    </row>
    <row r="1256" spans="1:67" x14ac:dyDescent="0.2">
      <c r="A1256" s="57" t="s">
        <v>30</v>
      </c>
      <c r="B1256" s="56" t="s">
        <v>30</v>
      </c>
      <c r="C1256" s="56" t="s">
        <v>441</v>
      </c>
      <c r="D1256" s="56">
        <v>1995</v>
      </c>
      <c r="E1256" s="58">
        <v>37983908</v>
      </c>
      <c r="F1256" s="58">
        <v>30146776</v>
      </c>
      <c r="G1256" s="59">
        <v>35574024</v>
      </c>
      <c r="H1256" s="59">
        <v>2409884</v>
      </c>
      <c r="I1256" s="60">
        <v>0</v>
      </c>
      <c r="J1256" s="58">
        <v>-7837132</v>
      </c>
      <c r="K1256" s="62">
        <v>332346</v>
      </c>
      <c r="L1256" s="61"/>
      <c r="M1256" s="61"/>
      <c r="N1256" s="61"/>
      <c r="O1256" s="61"/>
      <c r="P1256" s="62">
        <v>2242832</v>
      </c>
      <c r="Q1256" s="61"/>
      <c r="R1256" s="61"/>
      <c r="S1256" s="61"/>
      <c r="T1256" s="61"/>
      <c r="U1256" s="61"/>
      <c r="V1256" s="61"/>
      <c r="W1256" s="62">
        <v>752048</v>
      </c>
      <c r="X1256" s="61"/>
      <c r="Y1256" s="61"/>
      <c r="Z1256" s="61"/>
      <c r="AA1256" s="62">
        <v>10707699</v>
      </c>
      <c r="AB1256" s="61"/>
      <c r="AC1256" s="61"/>
      <c r="AD1256" s="62">
        <v>10103320</v>
      </c>
      <c r="AE1256" s="61"/>
      <c r="AF1256" s="62">
        <v>9227871</v>
      </c>
      <c r="AG1256" s="61"/>
      <c r="AH1256" s="61"/>
      <c r="AI1256" s="62">
        <v>2207908</v>
      </c>
      <c r="AJ1256" s="61"/>
      <c r="AK1256" s="61"/>
      <c r="AL1256" s="61"/>
      <c r="AM1256" s="61"/>
      <c r="AN1256" s="61"/>
      <c r="AO1256" s="61"/>
      <c r="AP1256" s="62">
        <v>222192</v>
      </c>
      <c r="AQ1256" s="61"/>
      <c r="AR1256" s="62">
        <v>232745</v>
      </c>
      <c r="AS1256" s="61"/>
      <c r="AT1256" s="61"/>
      <c r="AU1256" s="61"/>
      <c r="AV1256" s="62">
        <v>104838</v>
      </c>
      <c r="AW1256" s="61"/>
      <c r="AX1256" s="61"/>
      <c r="AY1256" s="62">
        <v>165857</v>
      </c>
      <c r="AZ1256" s="61"/>
      <c r="BA1256" s="62">
        <v>998724</v>
      </c>
      <c r="BB1256" s="61"/>
      <c r="BC1256" s="61"/>
      <c r="BD1256" s="61"/>
      <c r="BE1256" s="62">
        <v>190693</v>
      </c>
      <c r="BF1256" s="61"/>
      <c r="BG1256" s="61"/>
      <c r="BH1256" s="61"/>
      <c r="BI1256" s="62">
        <v>425430</v>
      </c>
      <c r="BJ1256" s="61"/>
      <c r="BK1256" s="62">
        <v>69405</v>
      </c>
      <c r="BL1256" s="61"/>
      <c r="BM1256" s="61"/>
      <c r="BN1256" s="61"/>
      <c r="BO1256" s="62">
        <v>-7837132</v>
      </c>
    </row>
    <row r="1257" spans="1:67" x14ac:dyDescent="0.2">
      <c r="A1257" s="57" t="s">
        <v>30</v>
      </c>
      <c r="B1257" s="56" t="s">
        <v>30</v>
      </c>
      <c r="C1257" s="56" t="s">
        <v>441</v>
      </c>
      <c r="D1257" s="56">
        <v>1996</v>
      </c>
      <c r="E1257" s="58">
        <v>39457357</v>
      </c>
      <c r="F1257" s="58">
        <v>31123835</v>
      </c>
      <c r="G1257" s="59">
        <v>36926776</v>
      </c>
      <c r="H1257" s="59">
        <v>2530581</v>
      </c>
      <c r="I1257" s="60">
        <v>0</v>
      </c>
      <c r="J1257" s="58">
        <v>-8333522</v>
      </c>
      <c r="K1257" s="62">
        <v>332346</v>
      </c>
      <c r="L1257" s="61"/>
      <c r="M1257" s="61"/>
      <c r="N1257" s="61"/>
      <c r="O1257" s="61"/>
      <c r="P1257" s="62">
        <v>2242832</v>
      </c>
      <c r="Q1257" s="61"/>
      <c r="R1257" s="61"/>
      <c r="S1257" s="61"/>
      <c r="T1257" s="61"/>
      <c r="U1257" s="61"/>
      <c r="V1257" s="61"/>
      <c r="W1257" s="62">
        <v>752048</v>
      </c>
      <c r="X1257" s="61"/>
      <c r="Y1257" s="61"/>
      <c r="Z1257" s="61"/>
      <c r="AA1257" s="62">
        <v>11104145</v>
      </c>
      <c r="AB1257" s="61"/>
      <c r="AC1257" s="61"/>
      <c r="AD1257" s="62">
        <v>10610960</v>
      </c>
      <c r="AE1257" s="61"/>
      <c r="AF1257" s="62">
        <v>9603571</v>
      </c>
      <c r="AG1257" s="61"/>
      <c r="AH1257" s="61"/>
      <c r="AI1257" s="62">
        <v>2280874</v>
      </c>
      <c r="AJ1257" s="61"/>
      <c r="AK1257" s="61"/>
      <c r="AL1257" s="61"/>
      <c r="AM1257" s="61"/>
      <c r="AN1257" s="61"/>
      <c r="AO1257" s="61"/>
      <c r="AP1257" s="62">
        <v>232033</v>
      </c>
      <c r="AQ1257" s="61"/>
      <c r="AR1257" s="62">
        <v>225376</v>
      </c>
      <c r="AS1257" s="61"/>
      <c r="AT1257" s="61"/>
      <c r="AU1257" s="61"/>
      <c r="AV1257" s="62">
        <v>106256</v>
      </c>
      <c r="AW1257" s="61"/>
      <c r="AX1257" s="61"/>
      <c r="AY1257" s="62">
        <v>166654</v>
      </c>
      <c r="AZ1257" s="61"/>
      <c r="BA1257" s="62">
        <v>1070526</v>
      </c>
      <c r="BB1257" s="61"/>
      <c r="BC1257" s="61"/>
      <c r="BD1257" s="61"/>
      <c r="BE1257" s="62">
        <v>216685</v>
      </c>
      <c r="BF1257" s="61"/>
      <c r="BG1257" s="61"/>
      <c r="BH1257" s="61"/>
      <c r="BI1257" s="62">
        <v>448101</v>
      </c>
      <c r="BJ1257" s="61"/>
      <c r="BK1257" s="62">
        <v>64950</v>
      </c>
      <c r="BL1257" s="61"/>
      <c r="BM1257" s="61"/>
      <c r="BN1257" s="61"/>
      <c r="BO1257" s="62">
        <v>-8333522</v>
      </c>
    </row>
    <row r="1258" spans="1:67" x14ac:dyDescent="0.2">
      <c r="A1258" s="57" t="s">
        <v>30</v>
      </c>
      <c r="B1258" s="56" t="s">
        <v>30</v>
      </c>
      <c r="C1258" s="56" t="s">
        <v>441</v>
      </c>
      <c r="D1258" s="56">
        <v>1997</v>
      </c>
      <c r="E1258" s="58">
        <v>41225257</v>
      </c>
      <c r="F1258" s="58">
        <v>32005591</v>
      </c>
      <c r="G1258" s="59">
        <v>38683713</v>
      </c>
      <c r="H1258" s="59">
        <v>2541544</v>
      </c>
      <c r="I1258" s="60">
        <v>0</v>
      </c>
      <c r="J1258" s="58">
        <v>-9219666</v>
      </c>
      <c r="K1258" s="62">
        <v>332346</v>
      </c>
      <c r="L1258" s="61"/>
      <c r="M1258" s="61"/>
      <c r="N1258" s="61"/>
      <c r="O1258" s="61"/>
      <c r="P1258" s="62">
        <v>2245043</v>
      </c>
      <c r="Q1258" s="61"/>
      <c r="R1258" s="61"/>
      <c r="S1258" s="61"/>
      <c r="T1258" s="61"/>
      <c r="U1258" s="61"/>
      <c r="V1258" s="61"/>
      <c r="W1258" s="62">
        <v>752048</v>
      </c>
      <c r="X1258" s="61"/>
      <c r="Y1258" s="61"/>
      <c r="Z1258" s="61"/>
      <c r="AA1258" s="62">
        <v>11667729</v>
      </c>
      <c r="AB1258" s="61"/>
      <c r="AC1258" s="61"/>
      <c r="AD1258" s="62">
        <v>11304932</v>
      </c>
      <c r="AE1258" s="61"/>
      <c r="AF1258" s="62">
        <v>10032933</v>
      </c>
      <c r="AG1258" s="61"/>
      <c r="AH1258" s="61"/>
      <c r="AI1258" s="62">
        <v>2348682</v>
      </c>
      <c r="AJ1258" s="61"/>
      <c r="AK1258" s="61"/>
      <c r="AL1258" s="61"/>
      <c r="AM1258" s="61"/>
      <c r="AN1258" s="61"/>
      <c r="AO1258" s="61"/>
      <c r="AP1258" s="62">
        <v>232033</v>
      </c>
      <c r="AQ1258" s="61"/>
      <c r="AR1258" s="62">
        <v>183557</v>
      </c>
      <c r="AS1258" s="61"/>
      <c r="AT1258" s="61"/>
      <c r="AU1258" s="61"/>
      <c r="AV1258" s="62">
        <v>106256</v>
      </c>
      <c r="AW1258" s="61"/>
      <c r="AX1258" s="61"/>
      <c r="AY1258" s="62">
        <v>166407</v>
      </c>
      <c r="AZ1258" s="61"/>
      <c r="BA1258" s="62">
        <v>1130734</v>
      </c>
      <c r="BB1258" s="61"/>
      <c r="BC1258" s="61"/>
      <c r="BD1258" s="61"/>
      <c r="BE1258" s="62">
        <v>216883</v>
      </c>
      <c r="BF1258" s="61"/>
      <c r="BG1258" s="61"/>
      <c r="BH1258" s="61"/>
      <c r="BI1258" s="62">
        <v>448101</v>
      </c>
      <c r="BJ1258" s="61"/>
      <c r="BK1258" s="62">
        <v>57573</v>
      </c>
      <c r="BL1258" s="61"/>
      <c r="BM1258" s="61"/>
      <c r="BN1258" s="61"/>
      <c r="BO1258" s="62">
        <v>-9219666</v>
      </c>
    </row>
    <row r="1259" spans="1:67" x14ac:dyDescent="0.2">
      <c r="A1259" s="57" t="s">
        <v>30</v>
      </c>
      <c r="B1259" s="56" t="s">
        <v>30</v>
      </c>
      <c r="C1259" s="56" t="s">
        <v>441</v>
      </c>
      <c r="D1259" s="56">
        <v>1998</v>
      </c>
      <c r="E1259" s="58">
        <v>43046027</v>
      </c>
      <c r="F1259" s="58">
        <v>32801721</v>
      </c>
      <c r="G1259" s="59">
        <v>40425955</v>
      </c>
      <c r="H1259" s="59">
        <v>2620072</v>
      </c>
      <c r="I1259" s="60">
        <v>0</v>
      </c>
      <c r="J1259" s="58">
        <v>-10244306</v>
      </c>
      <c r="K1259" s="62">
        <v>332346</v>
      </c>
      <c r="L1259" s="61"/>
      <c r="M1259" s="61"/>
      <c r="N1259" s="61"/>
      <c r="O1259" s="61"/>
      <c r="P1259" s="62">
        <v>2254442</v>
      </c>
      <c r="Q1259" s="61"/>
      <c r="R1259" s="61"/>
      <c r="S1259" s="61"/>
      <c r="T1259" s="61"/>
      <c r="U1259" s="61"/>
      <c r="V1259" s="61"/>
      <c r="W1259" s="62">
        <v>679022</v>
      </c>
      <c r="X1259" s="61"/>
      <c r="Y1259" s="61"/>
      <c r="Z1259" s="61"/>
      <c r="AA1259" s="62">
        <v>12248665</v>
      </c>
      <c r="AB1259" s="61"/>
      <c r="AC1259" s="61"/>
      <c r="AD1259" s="62">
        <v>12022310</v>
      </c>
      <c r="AE1259" s="61"/>
      <c r="AF1259" s="62">
        <v>10464281</v>
      </c>
      <c r="AG1259" s="61"/>
      <c r="AH1259" s="61"/>
      <c r="AI1259" s="62">
        <v>2424889</v>
      </c>
      <c r="AJ1259" s="61"/>
      <c r="AK1259" s="61"/>
      <c r="AL1259" s="61"/>
      <c r="AM1259" s="61"/>
      <c r="AN1259" s="61"/>
      <c r="AO1259" s="61"/>
      <c r="AP1259" s="62">
        <v>235931</v>
      </c>
      <c r="AQ1259" s="61"/>
      <c r="AR1259" s="62">
        <v>198777</v>
      </c>
      <c r="AS1259" s="61"/>
      <c r="AT1259" s="61"/>
      <c r="AU1259" s="61"/>
      <c r="AV1259" s="62">
        <v>106256</v>
      </c>
      <c r="AW1259" s="61"/>
      <c r="AX1259" s="61"/>
      <c r="AY1259" s="62">
        <v>170401</v>
      </c>
      <c r="AZ1259" s="61"/>
      <c r="BA1259" s="62">
        <v>1199361</v>
      </c>
      <c r="BB1259" s="61"/>
      <c r="BC1259" s="61"/>
      <c r="BD1259" s="61"/>
      <c r="BE1259" s="62">
        <v>216883</v>
      </c>
      <c r="BF1259" s="61"/>
      <c r="BG1259" s="61"/>
      <c r="BH1259" s="61"/>
      <c r="BI1259" s="62">
        <v>448101</v>
      </c>
      <c r="BJ1259" s="61"/>
      <c r="BK1259" s="62">
        <v>44362</v>
      </c>
      <c r="BL1259" s="61"/>
      <c r="BM1259" s="61"/>
      <c r="BN1259" s="61"/>
      <c r="BO1259" s="62">
        <v>-10244306</v>
      </c>
    </row>
    <row r="1260" spans="1:67" x14ac:dyDescent="0.2">
      <c r="A1260" s="57" t="s">
        <v>31</v>
      </c>
      <c r="B1260" s="56" t="s">
        <v>31</v>
      </c>
      <c r="C1260" s="56" t="s">
        <v>442</v>
      </c>
      <c r="D1260" s="56">
        <v>1996</v>
      </c>
      <c r="E1260" s="58">
        <v>1009443</v>
      </c>
      <c r="F1260" s="58">
        <v>883080</v>
      </c>
      <c r="G1260" s="59">
        <v>978861</v>
      </c>
      <c r="H1260" s="59">
        <v>30582</v>
      </c>
      <c r="I1260" s="60">
        <v>0</v>
      </c>
      <c r="J1260" s="58">
        <v>-126363</v>
      </c>
      <c r="K1260" s="61">
        <v>873</v>
      </c>
      <c r="L1260" s="61"/>
      <c r="M1260" s="61"/>
      <c r="N1260" s="61"/>
      <c r="O1260" s="61"/>
      <c r="P1260" s="61"/>
      <c r="Q1260" s="62">
        <v>3703</v>
      </c>
      <c r="R1260" s="61"/>
      <c r="S1260" s="61"/>
      <c r="T1260" s="61"/>
      <c r="U1260" s="61"/>
      <c r="V1260" s="61"/>
      <c r="W1260" s="61"/>
      <c r="X1260" s="61"/>
      <c r="Y1260" s="61"/>
      <c r="Z1260" s="61"/>
      <c r="AA1260" s="62">
        <v>583327</v>
      </c>
      <c r="AB1260" s="61"/>
      <c r="AC1260" s="61"/>
      <c r="AD1260" s="62">
        <v>89056</v>
      </c>
      <c r="AE1260" s="61"/>
      <c r="AF1260" s="62">
        <v>190457</v>
      </c>
      <c r="AG1260" s="61"/>
      <c r="AH1260" s="61"/>
      <c r="AI1260" s="62">
        <v>111445</v>
      </c>
      <c r="AJ1260" s="61"/>
      <c r="AK1260" s="61"/>
      <c r="AL1260" s="61"/>
      <c r="AM1260" s="61"/>
      <c r="AN1260" s="61"/>
      <c r="AO1260" s="61"/>
      <c r="AP1260" s="62">
        <v>11062</v>
      </c>
      <c r="AQ1260" s="61"/>
      <c r="AR1260" s="62">
        <v>19520</v>
      </c>
      <c r="AS1260" s="61"/>
      <c r="AT1260" s="61"/>
      <c r="AU1260" s="61"/>
      <c r="AV1260" s="61"/>
      <c r="AW1260" s="61"/>
      <c r="AX1260" s="61"/>
      <c r="AY1260" s="61"/>
      <c r="AZ1260" s="61"/>
      <c r="BA1260" s="61"/>
      <c r="BB1260" s="61"/>
      <c r="BC1260" s="61"/>
      <c r="BD1260" s="61"/>
      <c r="BE1260" s="61"/>
      <c r="BF1260" s="61"/>
      <c r="BG1260" s="61"/>
      <c r="BH1260" s="61"/>
      <c r="BI1260" s="61"/>
      <c r="BJ1260" s="61"/>
      <c r="BK1260" s="61"/>
      <c r="BL1260" s="61"/>
      <c r="BM1260" s="61"/>
      <c r="BN1260" s="61"/>
      <c r="BO1260" s="62">
        <v>-126363</v>
      </c>
    </row>
    <row r="1261" spans="1:67" x14ac:dyDescent="0.2">
      <c r="A1261" s="57" t="s">
        <v>31</v>
      </c>
      <c r="B1261" s="56" t="s">
        <v>31</v>
      </c>
      <c r="C1261" s="56" t="s">
        <v>442</v>
      </c>
      <c r="D1261" s="56">
        <v>1997</v>
      </c>
      <c r="E1261" s="58">
        <v>1016771</v>
      </c>
      <c r="F1261" s="58">
        <v>889009</v>
      </c>
      <c r="G1261" s="59">
        <v>983781</v>
      </c>
      <c r="H1261" s="59">
        <v>32990</v>
      </c>
      <c r="I1261" s="60">
        <v>0</v>
      </c>
      <c r="J1261" s="58">
        <v>-127762</v>
      </c>
      <c r="K1261" s="61">
        <v>873</v>
      </c>
      <c r="L1261" s="61"/>
      <c r="M1261" s="61"/>
      <c r="N1261" s="61"/>
      <c r="O1261" s="61"/>
      <c r="P1261" s="61"/>
      <c r="Q1261" s="62">
        <v>3703</v>
      </c>
      <c r="R1261" s="61"/>
      <c r="S1261" s="61"/>
      <c r="T1261" s="61"/>
      <c r="U1261" s="61"/>
      <c r="V1261" s="61"/>
      <c r="W1261" s="61"/>
      <c r="X1261" s="61"/>
      <c r="Y1261" s="61"/>
      <c r="Z1261" s="61"/>
      <c r="AA1261" s="62">
        <v>588247</v>
      </c>
      <c r="AB1261" s="61"/>
      <c r="AC1261" s="61"/>
      <c r="AD1261" s="62">
        <v>89056</v>
      </c>
      <c r="AE1261" s="61"/>
      <c r="AF1261" s="62">
        <v>190457</v>
      </c>
      <c r="AG1261" s="61"/>
      <c r="AH1261" s="61"/>
      <c r="AI1261" s="62">
        <v>111445</v>
      </c>
      <c r="AJ1261" s="61"/>
      <c r="AK1261" s="61"/>
      <c r="AL1261" s="61"/>
      <c r="AM1261" s="61"/>
      <c r="AN1261" s="61"/>
      <c r="AO1261" s="61"/>
      <c r="AP1261" s="62">
        <v>11658</v>
      </c>
      <c r="AQ1261" s="61"/>
      <c r="AR1261" s="62">
        <v>21332</v>
      </c>
      <c r="AS1261" s="61"/>
      <c r="AT1261" s="61"/>
      <c r="AU1261" s="61"/>
      <c r="AV1261" s="61"/>
      <c r="AW1261" s="61"/>
      <c r="AX1261" s="61"/>
      <c r="AY1261" s="61"/>
      <c r="AZ1261" s="61"/>
      <c r="BA1261" s="61"/>
      <c r="BB1261" s="61"/>
      <c r="BC1261" s="61"/>
      <c r="BD1261" s="61"/>
      <c r="BE1261" s="61"/>
      <c r="BF1261" s="61"/>
      <c r="BG1261" s="61"/>
      <c r="BH1261" s="61"/>
      <c r="BI1261" s="61"/>
      <c r="BJ1261" s="61"/>
      <c r="BK1261" s="61"/>
      <c r="BL1261" s="61"/>
      <c r="BM1261" s="61"/>
      <c r="BN1261" s="61"/>
      <c r="BO1261" s="62">
        <v>-127762</v>
      </c>
    </row>
    <row r="1262" spans="1:67" x14ac:dyDescent="0.2">
      <c r="A1262" s="57" t="s">
        <v>31</v>
      </c>
      <c r="B1262" s="56" t="s">
        <v>31</v>
      </c>
      <c r="C1262" s="56" t="s">
        <v>442</v>
      </c>
      <c r="D1262" s="56">
        <v>1998</v>
      </c>
      <c r="E1262" s="58">
        <v>1058283</v>
      </c>
      <c r="F1262" s="58">
        <v>931903</v>
      </c>
      <c r="G1262" s="59">
        <v>1017931</v>
      </c>
      <c r="H1262" s="59">
        <v>40352</v>
      </c>
      <c r="I1262" s="60">
        <v>0</v>
      </c>
      <c r="J1262" s="58">
        <v>-126380</v>
      </c>
      <c r="K1262" s="61">
        <v>873</v>
      </c>
      <c r="L1262" s="61"/>
      <c r="M1262" s="61"/>
      <c r="N1262" s="61"/>
      <c r="O1262" s="61"/>
      <c r="P1262" s="61"/>
      <c r="Q1262" s="61"/>
      <c r="R1262" s="61"/>
      <c r="S1262" s="61"/>
      <c r="T1262" s="61"/>
      <c r="U1262" s="61"/>
      <c r="V1262" s="61"/>
      <c r="W1262" s="61"/>
      <c r="X1262" s="61"/>
      <c r="Y1262" s="61"/>
      <c r="Z1262" s="61"/>
      <c r="AA1262" s="62">
        <v>622747</v>
      </c>
      <c r="AB1262" s="61"/>
      <c r="AC1262" s="61"/>
      <c r="AD1262" s="62">
        <v>89056</v>
      </c>
      <c r="AE1262" s="61"/>
      <c r="AF1262" s="62">
        <v>191173</v>
      </c>
      <c r="AG1262" s="61"/>
      <c r="AH1262" s="61"/>
      <c r="AI1262" s="62">
        <v>114082</v>
      </c>
      <c r="AJ1262" s="61"/>
      <c r="AK1262" s="61"/>
      <c r="AL1262" s="61"/>
      <c r="AM1262" s="61"/>
      <c r="AN1262" s="61"/>
      <c r="AO1262" s="61"/>
      <c r="AP1262" s="62">
        <v>11658</v>
      </c>
      <c r="AQ1262" s="61"/>
      <c r="AR1262" s="62">
        <v>28694</v>
      </c>
      <c r="AS1262" s="61"/>
      <c r="AT1262" s="61"/>
      <c r="AU1262" s="61"/>
      <c r="AV1262" s="61"/>
      <c r="AW1262" s="61"/>
      <c r="AX1262" s="61"/>
      <c r="AY1262" s="61"/>
      <c r="AZ1262" s="61"/>
      <c r="BA1262" s="61"/>
      <c r="BB1262" s="61"/>
      <c r="BC1262" s="61"/>
      <c r="BD1262" s="61"/>
      <c r="BE1262" s="61"/>
      <c r="BF1262" s="61"/>
      <c r="BG1262" s="61"/>
      <c r="BH1262" s="61"/>
      <c r="BI1262" s="61"/>
      <c r="BJ1262" s="61"/>
      <c r="BK1262" s="61"/>
      <c r="BL1262" s="61"/>
      <c r="BM1262" s="61"/>
      <c r="BN1262" s="61"/>
      <c r="BO1262" s="62">
        <v>-126380</v>
      </c>
    </row>
    <row r="1263" spans="1:67" x14ac:dyDescent="0.2">
      <c r="A1263" s="57" t="s">
        <v>31</v>
      </c>
      <c r="B1263" s="56" t="s">
        <v>31</v>
      </c>
      <c r="C1263" s="56" t="s">
        <v>31</v>
      </c>
      <c r="D1263" s="56">
        <v>2002</v>
      </c>
      <c r="E1263" s="58">
        <v>454500</v>
      </c>
      <c r="F1263" s="58">
        <v>454500</v>
      </c>
      <c r="G1263" s="59">
        <v>441125</v>
      </c>
      <c r="H1263" s="59">
        <v>13375</v>
      </c>
      <c r="I1263" s="60">
        <v>0</v>
      </c>
      <c r="J1263" s="58">
        <v>0</v>
      </c>
      <c r="K1263" s="61"/>
      <c r="L1263" s="61">
        <v>0</v>
      </c>
      <c r="M1263" s="61"/>
      <c r="N1263" s="61">
        <v>0</v>
      </c>
      <c r="O1263" s="61">
        <v>0</v>
      </c>
      <c r="P1263" s="61"/>
      <c r="Q1263" s="61"/>
      <c r="R1263" s="61"/>
      <c r="S1263" s="61">
        <v>0</v>
      </c>
      <c r="T1263" s="61">
        <v>0</v>
      </c>
      <c r="U1263" s="61"/>
      <c r="V1263" s="61">
        <v>0</v>
      </c>
      <c r="W1263" s="61"/>
      <c r="X1263" s="61">
        <v>0</v>
      </c>
      <c r="Y1263" s="62">
        <v>156977</v>
      </c>
      <c r="Z1263" s="62">
        <v>145630</v>
      </c>
      <c r="AA1263" s="61"/>
      <c r="AB1263" s="61">
        <v>0</v>
      </c>
      <c r="AC1263" s="62">
        <v>52075</v>
      </c>
      <c r="AD1263" s="61"/>
      <c r="AE1263" s="62">
        <v>43908</v>
      </c>
      <c r="AF1263" s="61"/>
      <c r="AG1263" s="61">
        <v>0</v>
      </c>
      <c r="AH1263" s="62">
        <v>42535</v>
      </c>
      <c r="AI1263" s="61"/>
      <c r="AJ1263" s="61">
        <v>0</v>
      </c>
      <c r="AK1263" s="61">
        <v>0</v>
      </c>
      <c r="AL1263" s="61">
        <v>0</v>
      </c>
      <c r="AM1263" s="61">
        <v>0</v>
      </c>
      <c r="AN1263" s="61">
        <v>0</v>
      </c>
      <c r="AO1263" s="61">
        <v>0</v>
      </c>
      <c r="AP1263" s="61"/>
      <c r="AQ1263" s="62">
        <v>2922</v>
      </c>
      <c r="AR1263" s="61"/>
      <c r="AS1263" s="62">
        <v>10453</v>
      </c>
      <c r="AT1263" s="61">
        <v>0</v>
      </c>
      <c r="AU1263" s="61">
        <v>0</v>
      </c>
      <c r="AV1263" s="61"/>
      <c r="AW1263" s="61">
        <v>0</v>
      </c>
      <c r="AX1263" s="61">
        <v>0</v>
      </c>
      <c r="AY1263" s="61"/>
      <c r="AZ1263" s="61">
        <v>0</v>
      </c>
      <c r="BA1263" s="61"/>
      <c r="BB1263" s="61">
        <v>0</v>
      </c>
      <c r="BC1263" s="61">
        <v>0</v>
      </c>
      <c r="BD1263" s="61">
        <v>0</v>
      </c>
      <c r="BE1263" s="61"/>
      <c r="BF1263" s="61">
        <v>0</v>
      </c>
      <c r="BG1263" s="61"/>
      <c r="BH1263" s="61">
        <v>0</v>
      </c>
      <c r="BI1263" s="61"/>
      <c r="BJ1263" s="61">
        <v>0</v>
      </c>
      <c r="BK1263" s="61"/>
      <c r="BL1263" s="61">
        <v>0</v>
      </c>
      <c r="BM1263" s="61">
        <v>0</v>
      </c>
      <c r="BN1263" s="61">
        <v>0</v>
      </c>
      <c r="BO1263" s="61"/>
    </row>
    <row r="1264" spans="1:67" x14ac:dyDescent="0.2">
      <c r="A1264" s="57" t="s">
        <v>31</v>
      </c>
      <c r="B1264" s="56" t="s">
        <v>31</v>
      </c>
      <c r="C1264" s="56" t="s">
        <v>31</v>
      </c>
      <c r="D1264" s="56">
        <v>2003</v>
      </c>
      <c r="E1264" s="58">
        <v>461698</v>
      </c>
      <c r="F1264" s="58">
        <v>461698</v>
      </c>
      <c r="G1264" s="59">
        <v>448323</v>
      </c>
      <c r="H1264" s="59">
        <v>13375</v>
      </c>
      <c r="I1264" s="60">
        <v>0</v>
      </c>
      <c r="J1264" s="58">
        <v>0</v>
      </c>
      <c r="K1264" s="61"/>
      <c r="L1264" s="61">
        <v>0</v>
      </c>
      <c r="M1264" s="61"/>
      <c r="N1264" s="61">
        <v>0</v>
      </c>
      <c r="O1264" s="61">
        <v>0</v>
      </c>
      <c r="P1264" s="61"/>
      <c r="Q1264" s="61"/>
      <c r="R1264" s="61"/>
      <c r="S1264" s="61">
        <v>0</v>
      </c>
      <c r="T1264" s="61">
        <v>0</v>
      </c>
      <c r="U1264" s="61"/>
      <c r="V1264" s="61">
        <v>0</v>
      </c>
      <c r="W1264" s="61"/>
      <c r="X1264" s="61">
        <v>0</v>
      </c>
      <c r="Y1264" s="62">
        <v>156977</v>
      </c>
      <c r="Z1264" s="62">
        <v>145630</v>
      </c>
      <c r="AA1264" s="61"/>
      <c r="AB1264" s="61">
        <v>0</v>
      </c>
      <c r="AC1264" s="62">
        <v>52075</v>
      </c>
      <c r="AD1264" s="61"/>
      <c r="AE1264" s="62">
        <v>51106</v>
      </c>
      <c r="AF1264" s="61"/>
      <c r="AG1264" s="61">
        <v>0</v>
      </c>
      <c r="AH1264" s="62">
        <v>42535</v>
      </c>
      <c r="AI1264" s="61"/>
      <c r="AJ1264" s="61">
        <v>0</v>
      </c>
      <c r="AK1264" s="61">
        <v>0</v>
      </c>
      <c r="AL1264" s="61">
        <v>0</v>
      </c>
      <c r="AM1264" s="61">
        <v>0</v>
      </c>
      <c r="AN1264" s="61">
        <v>0</v>
      </c>
      <c r="AO1264" s="61">
        <v>0</v>
      </c>
      <c r="AP1264" s="61"/>
      <c r="AQ1264" s="62">
        <v>2922</v>
      </c>
      <c r="AR1264" s="61"/>
      <c r="AS1264" s="62">
        <v>10453</v>
      </c>
      <c r="AT1264" s="61">
        <v>0</v>
      </c>
      <c r="AU1264" s="61">
        <v>0</v>
      </c>
      <c r="AV1264" s="61"/>
      <c r="AW1264" s="61">
        <v>0</v>
      </c>
      <c r="AX1264" s="61">
        <v>0</v>
      </c>
      <c r="AY1264" s="61"/>
      <c r="AZ1264" s="61">
        <v>0</v>
      </c>
      <c r="BA1264" s="61"/>
      <c r="BB1264" s="61">
        <v>0</v>
      </c>
      <c r="BC1264" s="61">
        <v>0</v>
      </c>
      <c r="BD1264" s="61">
        <v>0</v>
      </c>
      <c r="BE1264" s="61"/>
      <c r="BF1264" s="61">
        <v>0</v>
      </c>
      <c r="BG1264" s="61"/>
      <c r="BH1264" s="61">
        <v>0</v>
      </c>
      <c r="BI1264" s="61"/>
      <c r="BJ1264" s="61">
        <v>0</v>
      </c>
      <c r="BK1264" s="61"/>
      <c r="BL1264" s="61">
        <v>0</v>
      </c>
      <c r="BM1264" s="61">
        <v>0</v>
      </c>
      <c r="BN1264" s="61">
        <v>0</v>
      </c>
      <c r="BO1264" s="61"/>
    </row>
    <row r="1265" spans="1:67" x14ac:dyDescent="0.2">
      <c r="A1265" s="57" t="s">
        <v>31</v>
      </c>
      <c r="B1265" s="56" t="s">
        <v>31</v>
      </c>
      <c r="C1265" s="56" t="s">
        <v>31</v>
      </c>
      <c r="D1265" s="56">
        <v>2004</v>
      </c>
      <c r="E1265" s="58">
        <v>495747</v>
      </c>
      <c r="F1265" s="58">
        <v>495747</v>
      </c>
      <c r="G1265" s="59">
        <v>469656</v>
      </c>
      <c r="H1265" s="59">
        <v>26091</v>
      </c>
      <c r="I1265" s="60">
        <v>0</v>
      </c>
      <c r="J1265" s="58">
        <v>0</v>
      </c>
      <c r="K1265" s="61"/>
      <c r="L1265" s="61">
        <v>0</v>
      </c>
      <c r="M1265" s="61"/>
      <c r="N1265" s="61">
        <v>0</v>
      </c>
      <c r="O1265" s="61">
        <v>0</v>
      </c>
      <c r="P1265" s="61"/>
      <c r="Q1265" s="61"/>
      <c r="R1265" s="61"/>
      <c r="S1265" s="61">
        <v>0</v>
      </c>
      <c r="T1265" s="61">
        <v>0</v>
      </c>
      <c r="U1265" s="61"/>
      <c r="V1265" s="61">
        <v>0</v>
      </c>
      <c r="W1265" s="61"/>
      <c r="X1265" s="61">
        <v>0</v>
      </c>
      <c r="Y1265" s="62">
        <v>164509</v>
      </c>
      <c r="Z1265" s="62">
        <v>153683</v>
      </c>
      <c r="AA1265" s="61"/>
      <c r="AB1265" s="61">
        <v>0</v>
      </c>
      <c r="AC1265" s="62">
        <v>52075</v>
      </c>
      <c r="AD1265" s="61"/>
      <c r="AE1265" s="62">
        <v>54550</v>
      </c>
      <c r="AF1265" s="61"/>
      <c r="AG1265" s="61">
        <v>0</v>
      </c>
      <c r="AH1265" s="62">
        <v>44839</v>
      </c>
      <c r="AI1265" s="61"/>
      <c r="AJ1265" s="61">
        <v>0</v>
      </c>
      <c r="AK1265" s="61">
        <v>0</v>
      </c>
      <c r="AL1265" s="61">
        <v>0</v>
      </c>
      <c r="AM1265" s="61">
        <v>0</v>
      </c>
      <c r="AN1265" s="61">
        <v>0</v>
      </c>
      <c r="AO1265" s="61">
        <v>0</v>
      </c>
      <c r="AP1265" s="61"/>
      <c r="AQ1265" s="62">
        <v>3246</v>
      </c>
      <c r="AR1265" s="61"/>
      <c r="AS1265" s="62">
        <v>17620</v>
      </c>
      <c r="AT1265" s="62">
        <v>5225</v>
      </c>
      <c r="AU1265" s="61">
        <v>0</v>
      </c>
      <c r="AV1265" s="61"/>
      <c r="AW1265" s="61">
        <v>0</v>
      </c>
      <c r="AX1265" s="61">
        <v>0</v>
      </c>
      <c r="AY1265" s="61"/>
      <c r="AZ1265" s="61">
        <v>0</v>
      </c>
      <c r="BA1265" s="61"/>
      <c r="BB1265" s="61">
        <v>0</v>
      </c>
      <c r="BC1265" s="61">
        <v>0</v>
      </c>
      <c r="BD1265" s="61">
        <v>0</v>
      </c>
      <c r="BE1265" s="61"/>
      <c r="BF1265" s="61">
        <v>0</v>
      </c>
      <c r="BG1265" s="61"/>
      <c r="BH1265" s="61">
        <v>0</v>
      </c>
      <c r="BI1265" s="61"/>
      <c r="BJ1265" s="61">
        <v>0</v>
      </c>
      <c r="BK1265" s="61"/>
      <c r="BL1265" s="61">
        <v>0</v>
      </c>
      <c r="BM1265" s="61">
        <v>0</v>
      </c>
      <c r="BN1265" s="61">
        <v>0</v>
      </c>
      <c r="BO1265" s="61"/>
    </row>
    <row r="1266" spans="1:67" x14ac:dyDescent="0.2">
      <c r="A1266" s="57" t="s">
        <v>31</v>
      </c>
      <c r="B1266" s="56" t="s">
        <v>31</v>
      </c>
      <c r="C1266" s="56" t="s">
        <v>31</v>
      </c>
      <c r="D1266" s="56">
        <v>2005</v>
      </c>
      <c r="E1266" s="58">
        <v>549388</v>
      </c>
      <c r="F1266" s="58">
        <v>549388</v>
      </c>
      <c r="G1266" s="59">
        <v>513204</v>
      </c>
      <c r="H1266" s="59">
        <v>36184</v>
      </c>
      <c r="I1266" s="60">
        <v>0</v>
      </c>
      <c r="J1266" s="58">
        <v>0</v>
      </c>
      <c r="K1266" s="61"/>
      <c r="L1266" s="61">
        <v>0</v>
      </c>
      <c r="M1266" s="61"/>
      <c r="N1266" s="61">
        <v>0</v>
      </c>
      <c r="O1266" s="61">
        <v>0</v>
      </c>
      <c r="P1266" s="61"/>
      <c r="Q1266" s="61"/>
      <c r="R1266" s="61"/>
      <c r="S1266" s="61">
        <v>0</v>
      </c>
      <c r="T1266" s="61">
        <v>0</v>
      </c>
      <c r="U1266" s="61"/>
      <c r="V1266" s="61">
        <v>0</v>
      </c>
      <c r="W1266" s="61"/>
      <c r="X1266" s="61">
        <v>0</v>
      </c>
      <c r="Y1266" s="62">
        <v>187032</v>
      </c>
      <c r="Z1266" s="62">
        <v>161091</v>
      </c>
      <c r="AA1266" s="61"/>
      <c r="AB1266" s="61">
        <v>0</v>
      </c>
      <c r="AC1266" s="62">
        <v>63209</v>
      </c>
      <c r="AD1266" s="61"/>
      <c r="AE1266" s="62">
        <v>57033</v>
      </c>
      <c r="AF1266" s="61"/>
      <c r="AG1266" s="61">
        <v>0</v>
      </c>
      <c r="AH1266" s="62">
        <v>44839</v>
      </c>
      <c r="AI1266" s="61"/>
      <c r="AJ1266" s="61">
        <v>0</v>
      </c>
      <c r="AK1266" s="61">
        <v>0</v>
      </c>
      <c r="AL1266" s="61">
        <v>0</v>
      </c>
      <c r="AM1266" s="61">
        <v>0</v>
      </c>
      <c r="AN1266" s="61">
        <v>0</v>
      </c>
      <c r="AO1266" s="61">
        <v>0</v>
      </c>
      <c r="AP1266" s="61"/>
      <c r="AQ1266" s="62">
        <v>3246</v>
      </c>
      <c r="AR1266" s="61"/>
      <c r="AS1266" s="62">
        <v>19127</v>
      </c>
      <c r="AT1266" s="62">
        <v>13811</v>
      </c>
      <c r="AU1266" s="61">
        <v>0</v>
      </c>
      <c r="AV1266" s="61"/>
      <c r="AW1266" s="61">
        <v>0</v>
      </c>
      <c r="AX1266" s="61">
        <v>0</v>
      </c>
      <c r="AY1266" s="61"/>
      <c r="AZ1266" s="61">
        <v>0</v>
      </c>
      <c r="BA1266" s="61"/>
      <c r="BB1266" s="61">
        <v>0</v>
      </c>
      <c r="BC1266" s="61">
        <v>0</v>
      </c>
      <c r="BD1266" s="61">
        <v>0</v>
      </c>
      <c r="BE1266" s="61"/>
      <c r="BF1266" s="61">
        <v>0</v>
      </c>
      <c r="BG1266" s="61"/>
      <c r="BH1266" s="61">
        <v>0</v>
      </c>
      <c r="BI1266" s="61"/>
      <c r="BJ1266" s="61">
        <v>0</v>
      </c>
      <c r="BK1266" s="61"/>
      <c r="BL1266" s="61">
        <v>0</v>
      </c>
      <c r="BM1266" s="61">
        <v>0</v>
      </c>
      <c r="BN1266" s="61">
        <v>0</v>
      </c>
      <c r="BO1266" s="61"/>
    </row>
    <row r="1267" spans="1:67" x14ac:dyDescent="0.2">
      <c r="A1267" s="57" t="s">
        <v>31</v>
      </c>
      <c r="B1267" s="56" t="s">
        <v>31</v>
      </c>
      <c r="C1267" s="56" t="s">
        <v>31</v>
      </c>
      <c r="D1267" s="56">
        <v>2006</v>
      </c>
      <c r="E1267" s="58">
        <v>665534</v>
      </c>
      <c r="F1267" s="58">
        <v>600751</v>
      </c>
      <c r="G1267" s="59">
        <v>614071</v>
      </c>
      <c r="H1267" s="59">
        <v>51463</v>
      </c>
      <c r="I1267" s="60">
        <v>0</v>
      </c>
      <c r="J1267" s="58">
        <v>-64783</v>
      </c>
      <c r="K1267" s="61"/>
      <c r="L1267" s="61">
        <v>0</v>
      </c>
      <c r="M1267" s="61"/>
      <c r="N1267" s="61">
        <v>0</v>
      </c>
      <c r="O1267" s="61">
        <v>0</v>
      </c>
      <c r="P1267" s="61"/>
      <c r="Q1267" s="61"/>
      <c r="R1267" s="61"/>
      <c r="S1267" s="61">
        <v>0</v>
      </c>
      <c r="T1267" s="61">
        <v>0</v>
      </c>
      <c r="U1267" s="61"/>
      <c r="V1267" s="61">
        <v>0</v>
      </c>
      <c r="W1267" s="61"/>
      <c r="X1267" s="61">
        <v>0</v>
      </c>
      <c r="Y1267" s="62">
        <v>194996</v>
      </c>
      <c r="Z1267" s="62">
        <v>179684</v>
      </c>
      <c r="AA1267" s="61"/>
      <c r="AB1267" s="62">
        <v>13405</v>
      </c>
      <c r="AC1267" s="62">
        <v>64202</v>
      </c>
      <c r="AD1267" s="61"/>
      <c r="AE1267" s="62">
        <v>60495</v>
      </c>
      <c r="AF1267" s="61"/>
      <c r="AG1267" s="62">
        <v>52400</v>
      </c>
      <c r="AH1267" s="62">
        <v>48889</v>
      </c>
      <c r="AI1267" s="61"/>
      <c r="AJ1267" s="61">
        <v>0</v>
      </c>
      <c r="AK1267" s="61">
        <v>0</v>
      </c>
      <c r="AL1267" s="61">
        <v>0</v>
      </c>
      <c r="AM1267" s="61">
        <v>0</v>
      </c>
      <c r="AN1267" s="61">
        <v>0</v>
      </c>
      <c r="AO1267" s="61">
        <v>0</v>
      </c>
      <c r="AP1267" s="61"/>
      <c r="AQ1267" s="62">
        <v>3246</v>
      </c>
      <c r="AR1267" s="61"/>
      <c r="AS1267" s="62">
        <v>24819</v>
      </c>
      <c r="AT1267" s="62">
        <v>23398</v>
      </c>
      <c r="AU1267" s="61">
        <v>0</v>
      </c>
      <c r="AV1267" s="61"/>
      <c r="AW1267" s="61">
        <v>0</v>
      </c>
      <c r="AX1267" s="61">
        <v>0</v>
      </c>
      <c r="AY1267" s="61"/>
      <c r="AZ1267" s="61">
        <v>0</v>
      </c>
      <c r="BA1267" s="61"/>
      <c r="BB1267" s="61">
        <v>0</v>
      </c>
      <c r="BC1267" s="61">
        <v>0</v>
      </c>
      <c r="BD1267" s="61">
        <v>0</v>
      </c>
      <c r="BE1267" s="61"/>
      <c r="BF1267" s="61">
        <v>0</v>
      </c>
      <c r="BG1267" s="61"/>
      <c r="BH1267" s="61">
        <v>0</v>
      </c>
      <c r="BI1267" s="61"/>
      <c r="BJ1267" s="61">
        <v>0</v>
      </c>
      <c r="BK1267" s="61"/>
      <c r="BL1267" s="61">
        <v>0</v>
      </c>
      <c r="BM1267" s="61">
        <v>0</v>
      </c>
      <c r="BN1267" s="62">
        <v>-64783</v>
      </c>
      <c r="BO1267" s="61"/>
    </row>
    <row r="1268" spans="1:67" x14ac:dyDescent="0.2">
      <c r="A1268" s="57" t="s">
        <v>31</v>
      </c>
      <c r="B1268" s="56" t="s">
        <v>31</v>
      </c>
      <c r="C1268" s="56" t="s">
        <v>31</v>
      </c>
      <c r="D1268" s="56">
        <v>2007</v>
      </c>
      <c r="E1268" s="58">
        <v>755628</v>
      </c>
      <c r="F1268" s="58">
        <v>649028</v>
      </c>
      <c r="G1268" s="59">
        <v>702153</v>
      </c>
      <c r="H1268" s="59">
        <v>53475</v>
      </c>
      <c r="I1268" s="60">
        <v>0</v>
      </c>
      <c r="J1268" s="58">
        <v>-106600</v>
      </c>
      <c r="K1268" s="61"/>
      <c r="L1268" s="61">
        <v>0</v>
      </c>
      <c r="M1268" s="61"/>
      <c r="N1268" s="61">
        <v>0</v>
      </c>
      <c r="O1268" s="61">
        <v>0</v>
      </c>
      <c r="P1268" s="61"/>
      <c r="Q1268" s="61"/>
      <c r="R1268" s="61"/>
      <c r="S1268" s="61">
        <v>0</v>
      </c>
      <c r="T1268" s="61">
        <v>0</v>
      </c>
      <c r="U1268" s="61"/>
      <c r="V1268" s="61">
        <v>0</v>
      </c>
      <c r="W1268" s="61"/>
      <c r="X1268" s="61">
        <v>0</v>
      </c>
      <c r="Y1268" s="62">
        <v>199797</v>
      </c>
      <c r="Z1268" s="62">
        <v>236966</v>
      </c>
      <c r="AA1268" s="61"/>
      <c r="AB1268" s="62">
        <v>13405</v>
      </c>
      <c r="AC1268" s="62">
        <v>72301</v>
      </c>
      <c r="AD1268" s="61"/>
      <c r="AE1268" s="62">
        <v>76743</v>
      </c>
      <c r="AF1268" s="61"/>
      <c r="AG1268" s="62">
        <v>54002</v>
      </c>
      <c r="AH1268" s="62">
        <v>48939</v>
      </c>
      <c r="AI1268" s="61"/>
      <c r="AJ1268" s="61">
        <v>0</v>
      </c>
      <c r="AK1268" s="61">
        <v>0</v>
      </c>
      <c r="AL1268" s="61">
        <v>0</v>
      </c>
      <c r="AM1268" s="61">
        <v>0</v>
      </c>
      <c r="AN1268" s="61">
        <v>0</v>
      </c>
      <c r="AO1268" s="61">
        <v>0</v>
      </c>
      <c r="AP1268" s="61"/>
      <c r="AQ1268" s="62">
        <v>3537</v>
      </c>
      <c r="AR1268" s="61"/>
      <c r="AS1268" s="62">
        <v>25424</v>
      </c>
      <c r="AT1268" s="62">
        <v>24514</v>
      </c>
      <c r="AU1268" s="61">
        <v>0</v>
      </c>
      <c r="AV1268" s="61"/>
      <c r="AW1268" s="61">
        <v>0</v>
      </c>
      <c r="AX1268" s="61">
        <v>0</v>
      </c>
      <c r="AY1268" s="61"/>
      <c r="AZ1268" s="61">
        <v>0</v>
      </c>
      <c r="BA1268" s="61"/>
      <c r="BB1268" s="61">
        <v>0</v>
      </c>
      <c r="BC1268" s="61">
        <v>0</v>
      </c>
      <c r="BD1268" s="61">
        <v>0</v>
      </c>
      <c r="BE1268" s="61"/>
      <c r="BF1268" s="61">
        <v>0</v>
      </c>
      <c r="BG1268" s="61"/>
      <c r="BH1268" s="61">
        <v>0</v>
      </c>
      <c r="BI1268" s="61"/>
      <c r="BJ1268" s="61">
        <v>0</v>
      </c>
      <c r="BK1268" s="61"/>
      <c r="BL1268" s="61">
        <v>0</v>
      </c>
      <c r="BM1268" s="61">
        <v>0</v>
      </c>
      <c r="BN1268" s="62">
        <v>-106600</v>
      </c>
      <c r="BO1268" s="61"/>
    </row>
    <row r="1269" spans="1:67" x14ac:dyDescent="0.2">
      <c r="A1269" s="57" t="s">
        <v>31</v>
      </c>
      <c r="B1269" s="56" t="s">
        <v>31</v>
      </c>
      <c r="C1269" s="56" t="s">
        <v>31</v>
      </c>
      <c r="D1269" s="56">
        <v>2008</v>
      </c>
      <c r="E1269" s="58">
        <v>844578</v>
      </c>
      <c r="F1269" s="58">
        <v>733583</v>
      </c>
      <c r="G1269" s="59">
        <v>740566</v>
      </c>
      <c r="H1269" s="59">
        <v>104012</v>
      </c>
      <c r="I1269" s="60">
        <v>0</v>
      </c>
      <c r="J1269" s="58">
        <v>-110995</v>
      </c>
      <c r="K1269" s="61"/>
      <c r="L1269" s="61">
        <v>0</v>
      </c>
      <c r="M1269" s="61"/>
      <c r="N1269" s="61">
        <v>0</v>
      </c>
      <c r="O1269" s="61">
        <v>0</v>
      </c>
      <c r="P1269" s="61"/>
      <c r="Q1269" s="61"/>
      <c r="R1269" s="61"/>
      <c r="S1269" s="61">
        <v>0</v>
      </c>
      <c r="T1269" s="61">
        <v>0</v>
      </c>
      <c r="U1269" s="61"/>
      <c r="V1269" s="61">
        <v>0</v>
      </c>
      <c r="W1269" s="61"/>
      <c r="X1269" s="61">
        <v>0</v>
      </c>
      <c r="Y1269" s="62">
        <v>218154</v>
      </c>
      <c r="Z1269" s="62">
        <v>248219</v>
      </c>
      <c r="AA1269" s="61"/>
      <c r="AB1269" s="62">
        <v>13405</v>
      </c>
      <c r="AC1269" s="62">
        <v>73219</v>
      </c>
      <c r="AD1269" s="61"/>
      <c r="AE1269" s="62">
        <v>80634</v>
      </c>
      <c r="AF1269" s="61"/>
      <c r="AG1269" s="62">
        <v>57867</v>
      </c>
      <c r="AH1269" s="62">
        <v>49068</v>
      </c>
      <c r="AI1269" s="61"/>
      <c r="AJ1269" s="61">
        <v>0</v>
      </c>
      <c r="AK1269" s="61">
        <v>0</v>
      </c>
      <c r="AL1269" s="61">
        <v>0</v>
      </c>
      <c r="AM1269" s="61">
        <v>0</v>
      </c>
      <c r="AN1269" s="61">
        <v>0</v>
      </c>
      <c r="AO1269" s="61">
        <v>0</v>
      </c>
      <c r="AP1269" s="61"/>
      <c r="AQ1269" s="62">
        <v>3861</v>
      </c>
      <c r="AR1269" s="61"/>
      <c r="AS1269" s="62">
        <v>30128</v>
      </c>
      <c r="AT1269" s="62">
        <v>70023</v>
      </c>
      <c r="AU1269" s="61">
        <v>0</v>
      </c>
      <c r="AV1269" s="61"/>
      <c r="AW1269" s="61">
        <v>0</v>
      </c>
      <c r="AX1269" s="61">
        <v>0</v>
      </c>
      <c r="AY1269" s="61"/>
      <c r="AZ1269" s="61">
        <v>0</v>
      </c>
      <c r="BA1269" s="61"/>
      <c r="BB1269" s="61">
        <v>0</v>
      </c>
      <c r="BC1269" s="61">
        <v>0</v>
      </c>
      <c r="BD1269" s="61">
        <v>0</v>
      </c>
      <c r="BE1269" s="61"/>
      <c r="BF1269" s="61">
        <v>0</v>
      </c>
      <c r="BG1269" s="61"/>
      <c r="BH1269" s="61">
        <v>0</v>
      </c>
      <c r="BI1269" s="61"/>
      <c r="BJ1269" s="61">
        <v>0</v>
      </c>
      <c r="BK1269" s="61"/>
      <c r="BL1269" s="61">
        <v>0</v>
      </c>
      <c r="BM1269" s="61">
        <v>0</v>
      </c>
      <c r="BN1269" s="62">
        <v>-110995</v>
      </c>
      <c r="BO1269" s="61"/>
    </row>
    <row r="1270" spans="1:67" x14ac:dyDescent="0.2">
      <c r="A1270" s="57" t="s">
        <v>31</v>
      </c>
      <c r="B1270" s="56" t="s">
        <v>31</v>
      </c>
      <c r="C1270" s="56" t="s">
        <v>31</v>
      </c>
      <c r="D1270" s="56">
        <v>2009</v>
      </c>
      <c r="E1270" s="58">
        <v>953863</v>
      </c>
      <c r="F1270" s="58">
        <v>813109</v>
      </c>
      <c r="G1270" s="59">
        <v>846458</v>
      </c>
      <c r="H1270" s="59">
        <v>107405</v>
      </c>
      <c r="I1270" s="60">
        <v>0</v>
      </c>
      <c r="J1270" s="58">
        <v>-140754</v>
      </c>
      <c r="K1270" s="61"/>
      <c r="L1270" s="61">
        <v>0</v>
      </c>
      <c r="M1270" s="61"/>
      <c r="N1270" s="61">
        <v>0</v>
      </c>
      <c r="O1270" s="61">
        <v>0</v>
      </c>
      <c r="P1270" s="61"/>
      <c r="Q1270" s="61"/>
      <c r="R1270" s="61"/>
      <c r="S1270" s="61">
        <v>0</v>
      </c>
      <c r="T1270" s="61">
        <v>0</v>
      </c>
      <c r="U1270" s="61"/>
      <c r="V1270" s="61">
        <v>0</v>
      </c>
      <c r="W1270" s="61"/>
      <c r="X1270" s="61">
        <v>0</v>
      </c>
      <c r="Y1270" s="62">
        <v>262611</v>
      </c>
      <c r="Z1270" s="62">
        <v>259038</v>
      </c>
      <c r="AA1270" s="61"/>
      <c r="AB1270" s="62">
        <v>13405</v>
      </c>
      <c r="AC1270" s="62">
        <v>93128</v>
      </c>
      <c r="AD1270" s="61"/>
      <c r="AE1270" s="62">
        <v>98118</v>
      </c>
      <c r="AF1270" s="61"/>
      <c r="AG1270" s="62">
        <v>66474</v>
      </c>
      <c r="AH1270" s="62">
        <v>53684</v>
      </c>
      <c r="AI1270" s="61"/>
      <c r="AJ1270" s="61">
        <v>0</v>
      </c>
      <c r="AK1270" s="61">
        <v>0</v>
      </c>
      <c r="AL1270" s="61">
        <v>0</v>
      </c>
      <c r="AM1270" s="61">
        <v>0</v>
      </c>
      <c r="AN1270" s="61">
        <v>0</v>
      </c>
      <c r="AO1270" s="61">
        <v>0</v>
      </c>
      <c r="AP1270" s="61"/>
      <c r="AQ1270" s="62">
        <v>4158</v>
      </c>
      <c r="AR1270" s="61"/>
      <c r="AS1270" s="62">
        <v>31178</v>
      </c>
      <c r="AT1270" s="62">
        <v>72069</v>
      </c>
      <c r="AU1270" s="61">
        <v>0</v>
      </c>
      <c r="AV1270" s="61"/>
      <c r="AW1270" s="61">
        <v>0</v>
      </c>
      <c r="AX1270" s="61">
        <v>0</v>
      </c>
      <c r="AY1270" s="61"/>
      <c r="AZ1270" s="61">
        <v>0</v>
      </c>
      <c r="BA1270" s="61"/>
      <c r="BB1270" s="61">
        <v>0</v>
      </c>
      <c r="BC1270" s="61">
        <v>0</v>
      </c>
      <c r="BD1270" s="61">
        <v>0</v>
      </c>
      <c r="BE1270" s="61"/>
      <c r="BF1270" s="61">
        <v>0</v>
      </c>
      <c r="BG1270" s="61"/>
      <c r="BH1270" s="61">
        <v>0</v>
      </c>
      <c r="BI1270" s="61"/>
      <c r="BJ1270" s="61">
        <v>0</v>
      </c>
      <c r="BK1270" s="61"/>
      <c r="BL1270" s="61">
        <v>0</v>
      </c>
      <c r="BM1270" s="61">
        <v>0</v>
      </c>
      <c r="BN1270" s="62">
        <v>-140754</v>
      </c>
      <c r="BO1270" s="61"/>
    </row>
    <row r="1271" spans="1:67" x14ac:dyDescent="0.2">
      <c r="A1271" s="57" t="s">
        <v>31</v>
      </c>
      <c r="B1271" s="56" t="s">
        <v>31</v>
      </c>
      <c r="C1271" s="56" t="s">
        <v>31</v>
      </c>
      <c r="D1271" s="56">
        <v>2010</v>
      </c>
      <c r="E1271" s="58">
        <v>1024082</v>
      </c>
      <c r="F1271" s="58">
        <v>875820</v>
      </c>
      <c r="G1271" s="59">
        <v>893216</v>
      </c>
      <c r="H1271" s="59">
        <v>130866</v>
      </c>
      <c r="I1271" s="60">
        <v>0</v>
      </c>
      <c r="J1271" s="58">
        <v>-148262</v>
      </c>
      <c r="K1271" s="61"/>
      <c r="L1271" s="61">
        <v>0</v>
      </c>
      <c r="M1271" s="61"/>
      <c r="N1271" s="61">
        <v>0</v>
      </c>
      <c r="O1271" s="61">
        <v>0</v>
      </c>
      <c r="P1271" s="61"/>
      <c r="Q1271" s="61"/>
      <c r="R1271" s="61"/>
      <c r="S1271" s="61">
        <v>0</v>
      </c>
      <c r="T1271" s="61">
        <v>0</v>
      </c>
      <c r="U1271" s="61"/>
      <c r="V1271" s="61">
        <v>0</v>
      </c>
      <c r="W1271" s="61"/>
      <c r="X1271" s="61">
        <v>0</v>
      </c>
      <c r="Y1271" s="62">
        <v>271450</v>
      </c>
      <c r="Z1271" s="62">
        <v>284925</v>
      </c>
      <c r="AA1271" s="61"/>
      <c r="AB1271" s="62">
        <v>13405</v>
      </c>
      <c r="AC1271" s="62">
        <v>93348</v>
      </c>
      <c r="AD1271" s="61"/>
      <c r="AE1271" s="62">
        <v>104546</v>
      </c>
      <c r="AF1271" s="61"/>
      <c r="AG1271" s="62">
        <v>69709</v>
      </c>
      <c r="AH1271" s="62">
        <v>55833</v>
      </c>
      <c r="AI1271" s="61"/>
      <c r="AJ1271" s="61">
        <v>0</v>
      </c>
      <c r="AK1271" s="61">
        <v>0</v>
      </c>
      <c r="AL1271" s="61">
        <v>0</v>
      </c>
      <c r="AM1271" s="61">
        <v>0</v>
      </c>
      <c r="AN1271" s="61">
        <v>0</v>
      </c>
      <c r="AO1271" s="61">
        <v>0</v>
      </c>
      <c r="AP1271" s="61"/>
      <c r="AQ1271" s="62">
        <v>4620</v>
      </c>
      <c r="AR1271" s="61"/>
      <c r="AS1271" s="62">
        <v>38311</v>
      </c>
      <c r="AT1271" s="62">
        <v>87935</v>
      </c>
      <c r="AU1271" s="61">
        <v>0</v>
      </c>
      <c r="AV1271" s="61"/>
      <c r="AW1271" s="61">
        <v>0</v>
      </c>
      <c r="AX1271" s="61">
        <v>0</v>
      </c>
      <c r="AY1271" s="61"/>
      <c r="AZ1271" s="61">
        <v>0</v>
      </c>
      <c r="BA1271" s="61"/>
      <c r="BB1271" s="61">
        <v>0</v>
      </c>
      <c r="BC1271" s="61">
        <v>0</v>
      </c>
      <c r="BD1271" s="61">
        <v>0</v>
      </c>
      <c r="BE1271" s="61"/>
      <c r="BF1271" s="61">
        <v>0</v>
      </c>
      <c r="BG1271" s="61"/>
      <c r="BH1271" s="61">
        <v>0</v>
      </c>
      <c r="BI1271" s="61"/>
      <c r="BJ1271" s="61">
        <v>0</v>
      </c>
      <c r="BK1271" s="61"/>
      <c r="BL1271" s="61">
        <v>0</v>
      </c>
      <c r="BM1271" s="61">
        <v>0</v>
      </c>
      <c r="BN1271" s="62">
        <v>-148262</v>
      </c>
      <c r="BO1271" s="61"/>
    </row>
    <row r="1272" spans="1:67" x14ac:dyDescent="0.2">
      <c r="A1272" s="57" t="s">
        <v>31</v>
      </c>
      <c r="B1272" s="56" t="s">
        <v>31</v>
      </c>
      <c r="C1272" s="56" t="s">
        <v>31</v>
      </c>
      <c r="D1272" s="56">
        <v>2011</v>
      </c>
      <c r="E1272" s="58">
        <v>1089603</v>
      </c>
      <c r="F1272" s="58">
        <v>940839</v>
      </c>
      <c r="G1272" s="59">
        <v>926179</v>
      </c>
      <c r="H1272" s="59">
        <v>163424</v>
      </c>
      <c r="I1272" s="60">
        <v>0</v>
      </c>
      <c r="J1272" s="58">
        <v>-148764</v>
      </c>
      <c r="K1272" s="61"/>
      <c r="L1272" s="61">
        <v>0</v>
      </c>
      <c r="M1272" s="61"/>
      <c r="N1272" s="61">
        <v>0</v>
      </c>
      <c r="O1272" s="61">
        <v>0</v>
      </c>
      <c r="P1272" s="61"/>
      <c r="Q1272" s="61"/>
      <c r="R1272" s="61"/>
      <c r="S1272" s="62">
        <v>3481</v>
      </c>
      <c r="T1272" s="61">
        <v>0</v>
      </c>
      <c r="U1272" s="61"/>
      <c r="V1272" s="61">
        <v>0</v>
      </c>
      <c r="W1272" s="61"/>
      <c r="X1272" s="61">
        <v>0</v>
      </c>
      <c r="Y1272" s="62">
        <v>285875</v>
      </c>
      <c r="Z1272" s="62">
        <v>288199</v>
      </c>
      <c r="AA1272" s="61"/>
      <c r="AB1272" s="62">
        <v>13405</v>
      </c>
      <c r="AC1272" s="62">
        <v>93348</v>
      </c>
      <c r="AD1272" s="61"/>
      <c r="AE1272" s="62">
        <v>114134</v>
      </c>
      <c r="AF1272" s="61"/>
      <c r="AG1272" s="62">
        <v>70177</v>
      </c>
      <c r="AH1272" s="62">
        <v>57560</v>
      </c>
      <c r="AI1272" s="61"/>
      <c r="AJ1272" s="61">
        <v>0</v>
      </c>
      <c r="AK1272" s="61">
        <v>0</v>
      </c>
      <c r="AL1272" s="61">
        <v>0</v>
      </c>
      <c r="AM1272" s="61">
        <v>0</v>
      </c>
      <c r="AN1272" s="61">
        <v>0</v>
      </c>
      <c r="AO1272" s="61">
        <v>0</v>
      </c>
      <c r="AP1272" s="61"/>
      <c r="AQ1272" s="62">
        <v>20390</v>
      </c>
      <c r="AR1272" s="61"/>
      <c r="AS1272" s="62">
        <v>42298</v>
      </c>
      <c r="AT1272" s="62">
        <v>100736</v>
      </c>
      <c r="AU1272" s="61">
        <v>0</v>
      </c>
      <c r="AV1272" s="61"/>
      <c r="AW1272" s="61">
        <v>0</v>
      </c>
      <c r="AX1272" s="61">
        <v>0</v>
      </c>
      <c r="AY1272" s="61"/>
      <c r="AZ1272" s="61">
        <v>0</v>
      </c>
      <c r="BA1272" s="61"/>
      <c r="BB1272" s="61">
        <v>0</v>
      </c>
      <c r="BC1272" s="61">
        <v>0</v>
      </c>
      <c r="BD1272" s="61">
        <v>0</v>
      </c>
      <c r="BE1272" s="61"/>
      <c r="BF1272" s="61">
        <v>0</v>
      </c>
      <c r="BG1272" s="61"/>
      <c r="BH1272" s="61">
        <v>0</v>
      </c>
      <c r="BI1272" s="61"/>
      <c r="BJ1272" s="61">
        <v>0</v>
      </c>
      <c r="BK1272" s="61"/>
      <c r="BL1272" s="61">
        <v>0</v>
      </c>
      <c r="BM1272" s="61">
        <v>0</v>
      </c>
      <c r="BN1272" s="62">
        <v>-148764</v>
      </c>
      <c r="BO1272" s="61"/>
    </row>
    <row r="1273" spans="1:67" x14ac:dyDescent="0.2">
      <c r="A1273" s="57" t="s">
        <v>31</v>
      </c>
      <c r="B1273" s="56" t="s">
        <v>31</v>
      </c>
      <c r="C1273" s="56" t="s">
        <v>443</v>
      </c>
      <c r="D1273" s="56">
        <v>1989</v>
      </c>
      <c r="E1273" s="58">
        <v>413231</v>
      </c>
      <c r="F1273" s="58">
        <v>401262</v>
      </c>
      <c r="G1273" s="59">
        <v>411645</v>
      </c>
      <c r="H1273" s="59">
        <v>1586</v>
      </c>
      <c r="I1273" s="60">
        <v>0</v>
      </c>
      <c r="J1273" s="58">
        <v>-11969</v>
      </c>
      <c r="K1273" s="61"/>
      <c r="L1273" s="61"/>
      <c r="M1273" s="61"/>
      <c r="N1273" s="61"/>
      <c r="O1273" s="61"/>
      <c r="P1273" s="61"/>
      <c r="Q1273" s="61"/>
      <c r="R1273" s="61"/>
      <c r="S1273" s="61"/>
      <c r="T1273" s="61"/>
      <c r="U1273" s="61"/>
      <c r="V1273" s="61"/>
      <c r="W1273" s="61"/>
      <c r="X1273" s="61"/>
      <c r="Y1273" s="61"/>
      <c r="Z1273" s="61"/>
      <c r="AA1273" s="62">
        <v>279624</v>
      </c>
      <c r="AB1273" s="61"/>
      <c r="AC1273" s="61"/>
      <c r="AD1273" s="62">
        <v>13069</v>
      </c>
      <c r="AE1273" s="61"/>
      <c r="AF1273" s="62">
        <v>76339</v>
      </c>
      <c r="AG1273" s="61"/>
      <c r="AH1273" s="61"/>
      <c r="AI1273" s="62">
        <v>42613</v>
      </c>
      <c r="AJ1273" s="61"/>
      <c r="AK1273" s="61"/>
      <c r="AL1273" s="61"/>
      <c r="AM1273" s="61"/>
      <c r="AN1273" s="61"/>
      <c r="AO1273" s="61"/>
      <c r="AP1273" s="62">
        <v>1586</v>
      </c>
      <c r="AQ1273" s="61"/>
      <c r="AR1273" s="61"/>
      <c r="AS1273" s="61"/>
      <c r="AT1273" s="61"/>
      <c r="AU1273" s="61"/>
      <c r="AV1273" s="61"/>
      <c r="AW1273" s="61"/>
      <c r="AX1273" s="61"/>
      <c r="AY1273" s="61"/>
      <c r="AZ1273" s="61"/>
      <c r="BA1273" s="61"/>
      <c r="BB1273" s="61"/>
      <c r="BC1273" s="61"/>
      <c r="BD1273" s="61"/>
      <c r="BE1273" s="61"/>
      <c r="BF1273" s="61"/>
      <c r="BG1273" s="61"/>
      <c r="BH1273" s="61"/>
      <c r="BI1273" s="61"/>
      <c r="BJ1273" s="61"/>
      <c r="BK1273" s="61"/>
      <c r="BL1273" s="61"/>
      <c r="BM1273" s="61"/>
      <c r="BN1273" s="61"/>
      <c r="BO1273" s="62">
        <v>-11969</v>
      </c>
    </row>
    <row r="1274" spans="1:67" x14ac:dyDescent="0.2">
      <c r="A1274" s="57" t="s">
        <v>31</v>
      </c>
      <c r="B1274" s="56" t="s">
        <v>31</v>
      </c>
      <c r="C1274" s="56" t="s">
        <v>443</v>
      </c>
      <c r="D1274" s="56">
        <v>1990</v>
      </c>
      <c r="E1274" s="58">
        <v>428619</v>
      </c>
      <c r="F1274" s="58">
        <v>416650</v>
      </c>
      <c r="G1274" s="59">
        <v>424662</v>
      </c>
      <c r="H1274" s="59">
        <v>3957</v>
      </c>
      <c r="I1274" s="60">
        <v>0</v>
      </c>
      <c r="J1274" s="58">
        <v>-11969</v>
      </c>
      <c r="K1274" s="61"/>
      <c r="L1274" s="61"/>
      <c r="M1274" s="61"/>
      <c r="N1274" s="61"/>
      <c r="O1274" s="61"/>
      <c r="P1274" s="61"/>
      <c r="Q1274" s="61"/>
      <c r="R1274" s="61"/>
      <c r="S1274" s="61"/>
      <c r="T1274" s="61"/>
      <c r="U1274" s="61"/>
      <c r="V1274" s="61"/>
      <c r="W1274" s="61"/>
      <c r="X1274" s="61"/>
      <c r="Y1274" s="61"/>
      <c r="Z1274" s="61"/>
      <c r="AA1274" s="62">
        <v>286345</v>
      </c>
      <c r="AB1274" s="61"/>
      <c r="AC1274" s="61"/>
      <c r="AD1274" s="62">
        <v>13069</v>
      </c>
      <c r="AE1274" s="61"/>
      <c r="AF1274" s="62">
        <v>81417</v>
      </c>
      <c r="AG1274" s="61"/>
      <c r="AH1274" s="61"/>
      <c r="AI1274" s="62">
        <v>43831</v>
      </c>
      <c r="AJ1274" s="61"/>
      <c r="AK1274" s="61"/>
      <c r="AL1274" s="61"/>
      <c r="AM1274" s="61"/>
      <c r="AN1274" s="61"/>
      <c r="AO1274" s="61"/>
      <c r="AP1274" s="62">
        <v>3957</v>
      </c>
      <c r="AQ1274" s="61"/>
      <c r="AR1274" s="61"/>
      <c r="AS1274" s="61"/>
      <c r="AT1274" s="61"/>
      <c r="AU1274" s="61"/>
      <c r="AV1274" s="61"/>
      <c r="AW1274" s="61"/>
      <c r="AX1274" s="61"/>
      <c r="AY1274" s="61"/>
      <c r="AZ1274" s="61"/>
      <c r="BA1274" s="61"/>
      <c r="BB1274" s="61"/>
      <c r="BC1274" s="61"/>
      <c r="BD1274" s="61"/>
      <c r="BE1274" s="61"/>
      <c r="BF1274" s="61"/>
      <c r="BG1274" s="61"/>
      <c r="BH1274" s="61"/>
      <c r="BI1274" s="61"/>
      <c r="BJ1274" s="61"/>
      <c r="BK1274" s="61"/>
      <c r="BL1274" s="61"/>
      <c r="BM1274" s="61"/>
      <c r="BN1274" s="61"/>
      <c r="BO1274" s="62">
        <v>-11969</v>
      </c>
    </row>
    <row r="1275" spans="1:67" x14ac:dyDescent="0.2">
      <c r="A1275" s="57" t="s">
        <v>31</v>
      </c>
      <c r="B1275" s="56" t="s">
        <v>31</v>
      </c>
      <c r="C1275" s="56" t="s">
        <v>443</v>
      </c>
      <c r="D1275" s="56">
        <v>1991</v>
      </c>
      <c r="E1275" s="58">
        <v>471948</v>
      </c>
      <c r="F1275" s="58">
        <v>459979</v>
      </c>
      <c r="G1275" s="59">
        <v>467991</v>
      </c>
      <c r="H1275" s="59">
        <v>3957</v>
      </c>
      <c r="I1275" s="60">
        <v>0</v>
      </c>
      <c r="J1275" s="58">
        <v>-11969</v>
      </c>
      <c r="K1275" s="61"/>
      <c r="L1275" s="61"/>
      <c r="M1275" s="61"/>
      <c r="N1275" s="61"/>
      <c r="O1275" s="61"/>
      <c r="P1275" s="61"/>
      <c r="Q1275" s="61"/>
      <c r="R1275" s="61"/>
      <c r="S1275" s="61"/>
      <c r="T1275" s="61"/>
      <c r="U1275" s="61"/>
      <c r="V1275" s="61"/>
      <c r="W1275" s="61"/>
      <c r="X1275" s="61"/>
      <c r="Y1275" s="61"/>
      <c r="Z1275" s="61"/>
      <c r="AA1275" s="62">
        <v>324258</v>
      </c>
      <c r="AB1275" s="61"/>
      <c r="AC1275" s="61"/>
      <c r="AD1275" s="62">
        <v>13069</v>
      </c>
      <c r="AE1275" s="61"/>
      <c r="AF1275" s="62">
        <v>83071</v>
      </c>
      <c r="AG1275" s="61"/>
      <c r="AH1275" s="61"/>
      <c r="AI1275" s="62">
        <v>47593</v>
      </c>
      <c r="AJ1275" s="61"/>
      <c r="AK1275" s="61"/>
      <c r="AL1275" s="61"/>
      <c r="AM1275" s="61"/>
      <c r="AN1275" s="61"/>
      <c r="AO1275" s="61"/>
      <c r="AP1275" s="62">
        <v>3957</v>
      </c>
      <c r="AQ1275" s="61"/>
      <c r="AR1275" s="61"/>
      <c r="AS1275" s="61"/>
      <c r="AT1275" s="61"/>
      <c r="AU1275" s="61"/>
      <c r="AV1275" s="61"/>
      <c r="AW1275" s="61"/>
      <c r="AX1275" s="61"/>
      <c r="AY1275" s="61"/>
      <c r="AZ1275" s="61"/>
      <c r="BA1275" s="61"/>
      <c r="BB1275" s="61"/>
      <c r="BC1275" s="61"/>
      <c r="BD1275" s="61"/>
      <c r="BE1275" s="61"/>
      <c r="BF1275" s="61"/>
      <c r="BG1275" s="61"/>
      <c r="BH1275" s="61"/>
      <c r="BI1275" s="61"/>
      <c r="BJ1275" s="61"/>
      <c r="BK1275" s="61"/>
      <c r="BL1275" s="61"/>
      <c r="BM1275" s="61"/>
      <c r="BN1275" s="61"/>
      <c r="BO1275" s="62">
        <v>-11969</v>
      </c>
    </row>
    <row r="1276" spans="1:67" x14ac:dyDescent="0.2">
      <c r="A1276" s="57" t="s">
        <v>31</v>
      </c>
      <c r="B1276" s="56" t="s">
        <v>31</v>
      </c>
      <c r="C1276" s="56" t="s">
        <v>443</v>
      </c>
      <c r="D1276" s="56">
        <v>1992</v>
      </c>
      <c r="E1276" s="58">
        <v>379855</v>
      </c>
      <c r="F1276" s="58">
        <v>367886</v>
      </c>
      <c r="G1276" s="59">
        <v>375898</v>
      </c>
      <c r="H1276" s="59">
        <v>3957</v>
      </c>
      <c r="I1276" s="60">
        <v>0</v>
      </c>
      <c r="J1276" s="58">
        <v>-11969</v>
      </c>
      <c r="K1276" s="61"/>
      <c r="L1276" s="61"/>
      <c r="M1276" s="61"/>
      <c r="N1276" s="61"/>
      <c r="O1276" s="61"/>
      <c r="P1276" s="61"/>
      <c r="Q1276" s="61"/>
      <c r="R1276" s="61"/>
      <c r="S1276" s="61"/>
      <c r="T1276" s="61"/>
      <c r="U1276" s="61"/>
      <c r="V1276" s="61"/>
      <c r="W1276" s="61"/>
      <c r="X1276" s="61"/>
      <c r="Y1276" s="61"/>
      <c r="Z1276" s="61"/>
      <c r="AA1276" s="62">
        <v>229820</v>
      </c>
      <c r="AB1276" s="61"/>
      <c r="AC1276" s="61"/>
      <c r="AD1276" s="62">
        <v>13069</v>
      </c>
      <c r="AE1276" s="61"/>
      <c r="AF1276" s="62">
        <v>84123</v>
      </c>
      <c r="AG1276" s="61"/>
      <c r="AH1276" s="61"/>
      <c r="AI1276" s="62">
        <v>48886</v>
      </c>
      <c r="AJ1276" s="61"/>
      <c r="AK1276" s="61"/>
      <c r="AL1276" s="61"/>
      <c r="AM1276" s="61"/>
      <c r="AN1276" s="61"/>
      <c r="AO1276" s="61"/>
      <c r="AP1276" s="62">
        <v>3957</v>
      </c>
      <c r="AQ1276" s="61"/>
      <c r="AR1276" s="61"/>
      <c r="AS1276" s="61"/>
      <c r="AT1276" s="61"/>
      <c r="AU1276" s="61"/>
      <c r="AV1276" s="61"/>
      <c r="AW1276" s="61"/>
      <c r="AX1276" s="61"/>
      <c r="AY1276" s="61"/>
      <c r="AZ1276" s="61"/>
      <c r="BA1276" s="61"/>
      <c r="BB1276" s="61"/>
      <c r="BC1276" s="61"/>
      <c r="BD1276" s="61"/>
      <c r="BE1276" s="61"/>
      <c r="BF1276" s="61"/>
      <c r="BG1276" s="61"/>
      <c r="BH1276" s="61"/>
      <c r="BI1276" s="61"/>
      <c r="BJ1276" s="61"/>
      <c r="BK1276" s="61"/>
      <c r="BL1276" s="61"/>
      <c r="BM1276" s="61"/>
      <c r="BN1276" s="61"/>
      <c r="BO1276" s="62">
        <v>-11969</v>
      </c>
    </row>
    <row r="1277" spans="1:67" x14ac:dyDescent="0.2">
      <c r="A1277" s="57" t="s">
        <v>31</v>
      </c>
      <c r="B1277" s="56" t="s">
        <v>31</v>
      </c>
      <c r="C1277" s="56" t="s">
        <v>443</v>
      </c>
      <c r="D1277" s="56">
        <v>1993</v>
      </c>
      <c r="E1277" s="58">
        <v>452180</v>
      </c>
      <c r="F1277" s="58">
        <v>440211</v>
      </c>
      <c r="G1277" s="59">
        <v>448223</v>
      </c>
      <c r="H1277" s="59">
        <v>3957</v>
      </c>
      <c r="I1277" s="60">
        <v>0</v>
      </c>
      <c r="J1277" s="58">
        <v>-11969</v>
      </c>
      <c r="K1277" s="61"/>
      <c r="L1277" s="61"/>
      <c r="M1277" s="61"/>
      <c r="N1277" s="61"/>
      <c r="O1277" s="61"/>
      <c r="P1277" s="61"/>
      <c r="Q1277" s="61"/>
      <c r="R1277" s="61"/>
      <c r="S1277" s="61"/>
      <c r="T1277" s="61"/>
      <c r="U1277" s="61"/>
      <c r="V1277" s="61"/>
      <c r="W1277" s="61"/>
      <c r="X1277" s="61"/>
      <c r="Y1277" s="61"/>
      <c r="Z1277" s="61"/>
      <c r="AA1277" s="62">
        <v>247158</v>
      </c>
      <c r="AB1277" s="61"/>
      <c r="AC1277" s="61"/>
      <c r="AD1277" s="62">
        <v>65069</v>
      </c>
      <c r="AE1277" s="61"/>
      <c r="AF1277" s="62">
        <v>84498</v>
      </c>
      <c r="AG1277" s="61"/>
      <c r="AH1277" s="61"/>
      <c r="AI1277" s="62">
        <v>51498</v>
      </c>
      <c r="AJ1277" s="61"/>
      <c r="AK1277" s="61"/>
      <c r="AL1277" s="61"/>
      <c r="AM1277" s="61"/>
      <c r="AN1277" s="61"/>
      <c r="AO1277" s="61"/>
      <c r="AP1277" s="62">
        <v>3957</v>
      </c>
      <c r="AQ1277" s="61"/>
      <c r="AR1277" s="61"/>
      <c r="AS1277" s="61"/>
      <c r="AT1277" s="61"/>
      <c r="AU1277" s="61"/>
      <c r="AV1277" s="61"/>
      <c r="AW1277" s="61"/>
      <c r="AX1277" s="61"/>
      <c r="AY1277" s="61"/>
      <c r="AZ1277" s="61"/>
      <c r="BA1277" s="61"/>
      <c r="BB1277" s="61"/>
      <c r="BC1277" s="61"/>
      <c r="BD1277" s="61"/>
      <c r="BE1277" s="61"/>
      <c r="BF1277" s="61"/>
      <c r="BG1277" s="61"/>
      <c r="BH1277" s="61"/>
      <c r="BI1277" s="61"/>
      <c r="BJ1277" s="61"/>
      <c r="BK1277" s="61"/>
      <c r="BL1277" s="61"/>
      <c r="BM1277" s="61"/>
      <c r="BN1277" s="61"/>
      <c r="BO1277" s="62">
        <v>-11969</v>
      </c>
    </row>
    <row r="1278" spans="1:67" x14ac:dyDescent="0.2">
      <c r="A1278" s="57" t="s">
        <v>31</v>
      </c>
      <c r="B1278" s="56" t="s">
        <v>31</v>
      </c>
      <c r="C1278" s="56" t="s">
        <v>443</v>
      </c>
      <c r="D1278" s="56">
        <v>1994</v>
      </c>
      <c r="E1278" s="58">
        <v>467492</v>
      </c>
      <c r="F1278" s="58">
        <v>383468</v>
      </c>
      <c r="G1278" s="59">
        <v>462948</v>
      </c>
      <c r="H1278" s="59">
        <v>4544</v>
      </c>
      <c r="I1278" s="60">
        <v>0</v>
      </c>
      <c r="J1278" s="58">
        <v>-84024</v>
      </c>
      <c r="K1278" s="61"/>
      <c r="L1278" s="61"/>
      <c r="M1278" s="61"/>
      <c r="N1278" s="61"/>
      <c r="O1278" s="61"/>
      <c r="P1278" s="61"/>
      <c r="Q1278" s="62">
        <v>3703</v>
      </c>
      <c r="R1278" s="61"/>
      <c r="S1278" s="61"/>
      <c r="T1278" s="61"/>
      <c r="U1278" s="61"/>
      <c r="V1278" s="61"/>
      <c r="W1278" s="61"/>
      <c r="X1278" s="61"/>
      <c r="Y1278" s="61"/>
      <c r="Z1278" s="61"/>
      <c r="AA1278" s="62">
        <v>252191</v>
      </c>
      <c r="AB1278" s="61"/>
      <c r="AC1278" s="61"/>
      <c r="AD1278" s="62">
        <v>65649</v>
      </c>
      <c r="AE1278" s="61"/>
      <c r="AF1278" s="62">
        <v>87889</v>
      </c>
      <c r="AG1278" s="61"/>
      <c r="AH1278" s="61"/>
      <c r="AI1278" s="62">
        <v>53516</v>
      </c>
      <c r="AJ1278" s="61"/>
      <c r="AK1278" s="61"/>
      <c r="AL1278" s="61"/>
      <c r="AM1278" s="61"/>
      <c r="AN1278" s="61"/>
      <c r="AO1278" s="61"/>
      <c r="AP1278" s="62">
        <v>4544</v>
      </c>
      <c r="AQ1278" s="61"/>
      <c r="AR1278" s="61"/>
      <c r="AS1278" s="61"/>
      <c r="AT1278" s="61"/>
      <c r="AU1278" s="61"/>
      <c r="AV1278" s="61"/>
      <c r="AW1278" s="61"/>
      <c r="AX1278" s="61"/>
      <c r="AY1278" s="61"/>
      <c r="AZ1278" s="61"/>
      <c r="BA1278" s="61"/>
      <c r="BB1278" s="61"/>
      <c r="BC1278" s="61"/>
      <c r="BD1278" s="61"/>
      <c r="BE1278" s="61"/>
      <c r="BF1278" s="61"/>
      <c r="BG1278" s="61"/>
      <c r="BH1278" s="61"/>
      <c r="BI1278" s="61"/>
      <c r="BJ1278" s="61"/>
      <c r="BK1278" s="61"/>
      <c r="BL1278" s="61"/>
      <c r="BM1278" s="61"/>
      <c r="BN1278" s="61"/>
      <c r="BO1278" s="62">
        <v>-84024</v>
      </c>
    </row>
    <row r="1279" spans="1:67" x14ac:dyDescent="0.2">
      <c r="A1279" s="57" t="s">
        <v>31</v>
      </c>
      <c r="B1279" s="56" t="s">
        <v>31</v>
      </c>
      <c r="C1279" s="56" t="s">
        <v>443</v>
      </c>
      <c r="D1279" s="56">
        <v>1995</v>
      </c>
      <c r="E1279" s="58">
        <v>491620</v>
      </c>
      <c r="F1279" s="58">
        <v>407450</v>
      </c>
      <c r="G1279" s="59">
        <v>471568</v>
      </c>
      <c r="H1279" s="59">
        <v>20052</v>
      </c>
      <c r="I1279" s="60">
        <v>0</v>
      </c>
      <c r="J1279" s="58">
        <v>-84170</v>
      </c>
      <c r="K1279" s="61"/>
      <c r="L1279" s="61"/>
      <c r="M1279" s="61"/>
      <c r="N1279" s="61"/>
      <c r="O1279" s="61"/>
      <c r="P1279" s="61"/>
      <c r="Q1279" s="62">
        <v>3703</v>
      </c>
      <c r="R1279" s="61"/>
      <c r="S1279" s="61"/>
      <c r="T1279" s="61"/>
      <c r="U1279" s="61"/>
      <c r="V1279" s="61"/>
      <c r="W1279" s="61"/>
      <c r="X1279" s="61"/>
      <c r="Y1279" s="61"/>
      <c r="Z1279" s="61"/>
      <c r="AA1279" s="62">
        <v>257206</v>
      </c>
      <c r="AB1279" s="61"/>
      <c r="AC1279" s="61"/>
      <c r="AD1279" s="62">
        <v>66403</v>
      </c>
      <c r="AE1279" s="61"/>
      <c r="AF1279" s="62">
        <v>89115</v>
      </c>
      <c r="AG1279" s="61"/>
      <c r="AH1279" s="61"/>
      <c r="AI1279" s="62">
        <v>55141</v>
      </c>
      <c r="AJ1279" s="61"/>
      <c r="AK1279" s="61"/>
      <c r="AL1279" s="61"/>
      <c r="AM1279" s="61"/>
      <c r="AN1279" s="61"/>
      <c r="AO1279" s="61"/>
      <c r="AP1279" s="62">
        <v>6736</v>
      </c>
      <c r="AQ1279" s="61"/>
      <c r="AR1279" s="62">
        <v>13316</v>
      </c>
      <c r="AS1279" s="61"/>
      <c r="AT1279" s="61"/>
      <c r="AU1279" s="61"/>
      <c r="AV1279" s="61"/>
      <c r="AW1279" s="61"/>
      <c r="AX1279" s="61"/>
      <c r="AY1279" s="61"/>
      <c r="AZ1279" s="61"/>
      <c r="BA1279" s="61"/>
      <c r="BB1279" s="61"/>
      <c r="BC1279" s="61"/>
      <c r="BD1279" s="61"/>
      <c r="BE1279" s="61"/>
      <c r="BF1279" s="61"/>
      <c r="BG1279" s="61"/>
      <c r="BH1279" s="61"/>
      <c r="BI1279" s="61"/>
      <c r="BJ1279" s="61"/>
      <c r="BK1279" s="61"/>
      <c r="BL1279" s="61"/>
      <c r="BM1279" s="61"/>
      <c r="BN1279" s="61"/>
      <c r="BO1279" s="62">
        <v>-84170</v>
      </c>
    </row>
    <row r="1280" spans="1:67" x14ac:dyDescent="0.2">
      <c r="A1280" s="57" t="s">
        <v>31</v>
      </c>
      <c r="B1280" s="56" t="s">
        <v>31</v>
      </c>
      <c r="C1280" s="56" t="s">
        <v>443</v>
      </c>
      <c r="D1280" s="56">
        <v>1996</v>
      </c>
      <c r="E1280" s="58">
        <v>502124</v>
      </c>
      <c r="F1280" s="58">
        <v>416721</v>
      </c>
      <c r="G1280" s="59">
        <v>479076</v>
      </c>
      <c r="H1280" s="59">
        <v>23048</v>
      </c>
      <c r="I1280" s="60">
        <v>0</v>
      </c>
      <c r="J1280" s="58">
        <v>-85403</v>
      </c>
      <c r="K1280" s="61"/>
      <c r="L1280" s="61"/>
      <c r="M1280" s="61"/>
      <c r="N1280" s="61"/>
      <c r="O1280" s="61"/>
      <c r="P1280" s="61"/>
      <c r="Q1280" s="62">
        <v>3703</v>
      </c>
      <c r="R1280" s="61"/>
      <c r="S1280" s="61"/>
      <c r="T1280" s="61"/>
      <c r="U1280" s="61"/>
      <c r="V1280" s="61"/>
      <c r="W1280" s="61"/>
      <c r="X1280" s="61"/>
      <c r="Y1280" s="61"/>
      <c r="Z1280" s="61"/>
      <c r="AA1280" s="62">
        <v>264577</v>
      </c>
      <c r="AB1280" s="61"/>
      <c r="AC1280" s="61"/>
      <c r="AD1280" s="62">
        <v>66403</v>
      </c>
      <c r="AE1280" s="61"/>
      <c r="AF1280" s="62">
        <v>85515</v>
      </c>
      <c r="AG1280" s="61"/>
      <c r="AH1280" s="61"/>
      <c r="AI1280" s="62">
        <v>58878</v>
      </c>
      <c r="AJ1280" s="61"/>
      <c r="AK1280" s="61"/>
      <c r="AL1280" s="61"/>
      <c r="AM1280" s="61"/>
      <c r="AN1280" s="61"/>
      <c r="AO1280" s="61"/>
      <c r="AP1280" s="62">
        <v>6736</v>
      </c>
      <c r="AQ1280" s="61"/>
      <c r="AR1280" s="62">
        <v>16312</v>
      </c>
      <c r="AS1280" s="61"/>
      <c r="AT1280" s="61"/>
      <c r="AU1280" s="61"/>
      <c r="AV1280" s="61"/>
      <c r="AW1280" s="61"/>
      <c r="AX1280" s="61"/>
      <c r="AY1280" s="61"/>
      <c r="AZ1280" s="61"/>
      <c r="BA1280" s="61"/>
      <c r="BB1280" s="61"/>
      <c r="BC1280" s="61"/>
      <c r="BD1280" s="61"/>
      <c r="BE1280" s="61"/>
      <c r="BF1280" s="61"/>
      <c r="BG1280" s="61"/>
      <c r="BH1280" s="61"/>
      <c r="BI1280" s="61"/>
      <c r="BJ1280" s="61"/>
      <c r="BK1280" s="61"/>
      <c r="BL1280" s="61"/>
      <c r="BM1280" s="61"/>
      <c r="BN1280" s="61"/>
      <c r="BO1280" s="62">
        <v>-85403</v>
      </c>
    </row>
    <row r="1281" spans="1:67" x14ac:dyDescent="0.2">
      <c r="A1281" s="57" t="s">
        <v>31</v>
      </c>
      <c r="B1281" s="56" t="s">
        <v>31</v>
      </c>
      <c r="C1281" s="56" t="s">
        <v>444</v>
      </c>
      <c r="D1281" s="56">
        <v>1989</v>
      </c>
      <c r="E1281" s="58">
        <v>375330</v>
      </c>
      <c r="F1281" s="58">
        <v>372888</v>
      </c>
      <c r="G1281" s="59">
        <v>373437</v>
      </c>
      <c r="H1281" s="59">
        <v>1893</v>
      </c>
      <c r="I1281" s="60">
        <v>0</v>
      </c>
      <c r="J1281" s="58">
        <v>-2442</v>
      </c>
      <c r="K1281" s="61">
        <v>873</v>
      </c>
      <c r="L1281" s="61"/>
      <c r="M1281" s="61"/>
      <c r="N1281" s="61"/>
      <c r="O1281" s="61"/>
      <c r="P1281" s="61"/>
      <c r="Q1281" s="62">
        <v>2000</v>
      </c>
      <c r="R1281" s="61"/>
      <c r="S1281" s="61"/>
      <c r="T1281" s="61"/>
      <c r="U1281" s="61"/>
      <c r="V1281" s="61"/>
      <c r="W1281" s="61"/>
      <c r="X1281" s="61"/>
      <c r="Y1281" s="61"/>
      <c r="Z1281" s="61"/>
      <c r="AA1281" s="62">
        <v>218911</v>
      </c>
      <c r="AB1281" s="61"/>
      <c r="AC1281" s="61"/>
      <c r="AD1281" s="62">
        <v>21916</v>
      </c>
      <c r="AE1281" s="61"/>
      <c r="AF1281" s="62">
        <v>87089</v>
      </c>
      <c r="AG1281" s="61"/>
      <c r="AH1281" s="61"/>
      <c r="AI1281" s="62">
        <v>42648</v>
      </c>
      <c r="AJ1281" s="61"/>
      <c r="AK1281" s="61"/>
      <c r="AL1281" s="61"/>
      <c r="AM1281" s="61"/>
      <c r="AN1281" s="61"/>
      <c r="AO1281" s="61"/>
      <c r="AP1281" s="62">
        <v>1893</v>
      </c>
      <c r="AQ1281" s="61"/>
      <c r="AR1281" s="61"/>
      <c r="AS1281" s="61"/>
      <c r="AT1281" s="61"/>
      <c r="AU1281" s="61"/>
      <c r="AV1281" s="61"/>
      <c r="AW1281" s="61"/>
      <c r="AX1281" s="61"/>
      <c r="AY1281" s="61"/>
      <c r="AZ1281" s="61"/>
      <c r="BA1281" s="61"/>
      <c r="BB1281" s="61"/>
      <c r="BC1281" s="61"/>
      <c r="BD1281" s="61"/>
      <c r="BE1281" s="61"/>
      <c r="BF1281" s="61"/>
      <c r="BG1281" s="61"/>
      <c r="BH1281" s="61"/>
      <c r="BI1281" s="61"/>
      <c r="BJ1281" s="61"/>
      <c r="BK1281" s="61"/>
      <c r="BL1281" s="61"/>
      <c r="BM1281" s="61"/>
      <c r="BN1281" s="61"/>
      <c r="BO1281" s="62">
        <v>-2442</v>
      </c>
    </row>
    <row r="1282" spans="1:67" x14ac:dyDescent="0.2">
      <c r="A1282" s="57" t="s">
        <v>31</v>
      </c>
      <c r="B1282" s="56" t="s">
        <v>31</v>
      </c>
      <c r="C1282" s="56" t="s">
        <v>444</v>
      </c>
      <c r="D1282" s="56">
        <v>1990</v>
      </c>
      <c r="E1282" s="58">
        <v>383815</v>
      </c>
      <c r="F1282" s="58">
        <v>381373</v>
      </c>
      <c r="G1282" s="59">
        <v>382294</v>
      </c>
      <c r="H1282" s="59">
        <v>1521</v>
      </c>
      <c r="I1282" s="60">
        <v>0</v>
      </c>
      <c r="J1282" s="58">
        <v>-2442</v>
      </c>
      <c r="K1282" s="61">
        <v>873</v>
      </c>
      <c r="L1282" s="61"/>
      <c r="M1282" s="61"/>
      <c r="N1282" s="61"/>
      <c r="O1282" s="61"/>
      <c r="P1282" s="61"/>
      <c r="Q1282" s="62">
        <v>2000</v>
      </c>
      <c r="R1282" s="61"/>
      <c r="S1282" s="61"/>
      <c r="T1282" s="61"/>
      <c r="U1282" s="61"/>
      <c r="V1282" s="61"/>
      <c r="W1282" s="61"/>
      <c r="X1282" s="61"/>
      <c r="Y1282" s="61"/>
      <c r="Z1282" s="61"/>
      <c r="AA1282" s="62">
        <v>224540</v>
      </c>
      <c r="AB1282" s="61"/>
      <c r="AC1282" s="61"/>
      <c r="AD1282" s="62">
        <v>21916</v>
      </c>
      <c r="AE1282" s="61"/>
      <c r="AF1282" s="62">
        <v>88682</v>
      </c>
      <c r="AG1282" s="61"/>
      <c r="AH1282" s="61"/>
      <c r="AI1282" s="62">
        <v>44283</v>
      </c>
      <c r="AJ1282" s="61"/>
      <c r="AK1282" s="61"/>
      <c r="AL1282" s="61"/>
      <c r="AM1282" s="61"/>
      <c r="AN1282" s="61"/>
      <c r="AO1282" s="61"/>
      <c r="AP1282" s="62">
        <v>1521</v>
      </c>
      <c r="AQ1282" s="61"/>
      <c r="AR1282" s="61"/>
      <c r="AS1282" s="61"/>
      <c r="AT1282" s="61"/>
      <c r="AU1282" s="61"/>
      <c r="AV1282" s="61"/>
      <c r="AW1282" s="61"/>
      <c r="AX1282" s="61"/>
      <c r="AY1282" s="61"/>
      <c r="AZ1282" s="61"/>
      <c r="BA1282" s="61"/>
      <c r="BB1282" s="61"/>
      <c r="BC1282" s="61"/>
      <c r="BD1282" s="61"/>
      <c r="BE1282" s="61"/>
      <c r="BF1282" s="61"/>
      <c r="BG1282" s="61"/>
      <c r="BH1282" s="61"/>
      <c r="BI1282" s="61"/>
      <c r="BJ1282" s="61"/>
      <c r="BK1282" s="61"/>
      <c r="BL1282" s="61"/>
      <c r="BM1282" s="61"/>
      <c r="BN1282" s="61"/>
      <c r="BO1282" s="62">
        <v>-2442</v>
      </c>
    </row>
    <row r="1283" spans="1:67" x14ac:dyDescent="0.2">
      <c r="A1283" s="57" t="s">
        <v>31</v>
      </c>
      <c r="B1283" s="56" t="s">
        <v>31</v>
      </c>
      <c r="C1283" s="56" t="s">
        <v>444</v>
      </c>
      <c r="D1283" s="56">
        <v>1991</v>
      </c>
      <c r="E1283" s="58">
        <v>402746</v>
      </c>
      <c r="F1283" s="58">
        <v>400304</v>
      </c>
      <c r="G1283" s="59">
        <v>398303</v>
      </c>
      <c r="H1283" s="59">
        <v>4443</v>
      </c>
      <c r="I1283" s="60">
        <v>0</v>
      </c>
      <c r="J1283" s="58">
        <v>-2442</v>
      </c>
      <c r="K1283" s="61">
        <v>873</v>
      </c>
      <c r="L1283" s="61"/>
      <c r="M1283" s="61"/>
      <c r="N1283" s="61"/>
      <c r="O1283" s="61"/>
      <c r="P1283" s="61"/>
      <c r="Q1283" s="61"/>
      <c r="R1283" s="61"/>
      <c r="S1283" s="61"/>
      <c r="T1283" s="61"/>
      <c r="U1283" s="61"/>
      <c r="V1283" s="61"/>
      <c r="W1283" s="61"/>
      <c r="X1283" s="61"/>
      <c r="Y1283" s="61"/>
      <c r="Z1283" s="61"/>
      <c r="AA1283" s="62">
        <v>233665</v>
      </c>
      <c r="AB1283" s="61"/>
      <c r="AC1283" s="61"/>
      <c r="AD1283" s="62">
        <v>21916</v>
      </c>
      <c r="AE1283" s="61"/>
      <c r="AF1283" s="62">
        <v>96666</v>
      </c>
      <c r="AG1283" s="61"/>
      <c r="AH1283" s="61"/>
      <c r="AI1283" s="62">
        <v>45183</v>
      </c>
      <c r="AJ1283" s="61"/>
      <c r="AK1283" s="61"/>
      <c r="AL1283" s="61"/>
      <c r="AM1283" s="61"/>
      <c r="AN1283" s="61"/>
      <c r="AO1283" s="61"/>
      <c r="AP1283" s="62">
        <v>1635</v>
      </c>
      <c r="AQ1283" s="61"/>
      <c r="AR1283" s="62">
        <v>2808</v>
      </c>
      <c r="AS1283" s="61"/>
      <c r="AT1283" s="61"/>
      <c r="AU1283" s="61"/>
      <c r="AV1283" s="61"/>
      <c r="AW1283" s="61"/>
      <c r="AX1283" s="61"/>
      <c r="AY1283" s="61"/>
      <c r="AZ1283" s="61"/>
      <c r="BA1283" s="61"/>
      <c r="BB1283" s="61"/>
      <c r="BC1283" s="61"/>
      <c r="BD1283" s="61"/>
      <c r="BE1283" s="61"/>
      <c r="BF1283" s="61"/>
      <c r="BG1283" s="61"/>
      <c r="BH1283" s="61"/>
      <c r="BI1283" s="61"/>
      <c r="BJ1283" s="61"/>
      <c r="BK1283" s="61"/>
      <c r="BL1283" s="61"/>
      <c r="BM1283" s="61"/>
      <c r="BN1283" s="61"/>
      <c r="BO1283" s="62">
        <v>-2442</v>
      </c>
    </row>
    <row r="1284" spans="1:67" x14ac:dyDescent="0.2">
      <c r="A1284" s="57" t="s">
        <v>31</v>
      </c>
      <c r="B1284" s="56" t="s">
        <v>31</v>
      </c>
      <c r="C1284" s="56" t="s">
        <v>444</v>
      </c>
      <c r="D1284" s="56">
        <v>1992</v>
      </c>
      <c r="E1284" s="58">
        <v>434686</v>
      </c>
      <c r="F1284" s="58">
        <v>432244</v>
      </c>
      <c r="G1284" s="59">
        <v>430243</v>
      </c>
      <c r="H1284" s="59">
        <v>4443</v>
      </c>
      <c r="I1284" s="60">
        <v>0</v>
      </c>
      <c r="J1284" s="58">
        <v>-2442</v>
      </c>
      <c r="K1284" s="61">
        <v>873</v>
      </c>
      <c r="L1284" s="61"/>
      <c r="M1284" s="61"/>
      <c r="N1284" s="61"/>
      <c r="O1284" s="61"/>
      <c r="P1284" s="61"/>
      <c r="Q1284" s="61"/>
      <c r="R1284" s="61"/>
      <c r="S1284" s="61"/>
      <c r="T1284" s="61"/>
      <c r="U1284" s="61"/>
      <c r="V1284" s="61"/>
      <c r="W1284" s="61"/>
      <c r="X1284" s="61"/>
      <c r="Y1284" s="61"/>
      <c r="Z1284" s="61"/>
      <c r="AA1284" s="62">
        <v>261248</v>
      </c>
      <c r="AB1284" s="61"/>
      <c r="AC1284" s="61"/>
      <c r="AD1284" s="62">
        <v>21916</v>
      </c>
      <c r="AE1284" s="61"/>
      <c r="AF1284" s="62">
        <v>97733</v>
      </c>
      <c r="AG1284" s="61"/>
      <c r="AH1284" s="61"/>
      <c r="AI1284" s="62">
        <v>48473</v>
      </c>
      <c r="AJ1284" s="61"/>
      <c r="AK1284" s="61"/>
      <c r="AL1284" s="61"/>
      <c r="AM1284" s="61"/>
      <c r="AN1284" s="61"/>
      <c r="AO1284" s="61"/>
      <c r="AP1284" s="62">
        <v>1635</v>
      </c>
      <c r="AQ1284" s="61"/>
      <c r="AR1284" s="62">
        <v>2808</v>
      </c>
      <c r="AS1284" s="61"/>
      <c r="AT1284" s="61"/>
      <c r="AU1284" s="61"/>
      <c r="AV1284" s="61"/>
      <c r="AW1284" s="61"/>
      <c r="AX1284" s="61"/>
      <c r="AY1284" s="61"/>
      <c r="AZ1284" s="61"/>
      <c r="BA1284" s="61"/>
      <c r="BB1284" s="61"/>
      <c r="BC1284" s="61"/>
      <c r="BD1284" s="61"/>
      <c r="BE1284" s="61"/>
      <c r="BF1284" s="61"/>
      <c r="BG1284" s="61"/>
      <c r="BH1284" s="61"/>
      <c r="BI1284" s="61"/>
      <c r="BJ1284" s="61"/>
      <c r="BK1284" s="61"/>
      <c r="BL1284" s="61"/>
      <c r="BM1284" s="61"/>
      <c r="BN1284" s="61"/>
      <c r="BO1284" s="62">
        <v>-2442</v>
      </c>
    </row>
    <row r="1285" spans="1:67" x14ac:dyDescent="0.2">
      <c r="A1285" s="57" t="s">
        <v>31</v>
      </c>
      <c r="B1285" s="56" t="s">
        <v>31</v>
      </c>
      <c r="C1285" s="56" t="s">
        <v>444</v>
      </c>
      <c r="D1285" s="56">
        <v>1993</v>
      </c>
      <c r="E1285" s="58">
        <v>460149</v>
      </c>
      <c r="F1285" s="58">
        <v>457707</v>
      </c>
      <c r="G1285" s="59">
        <v>454985</v>
      </c>
      <c r="H1285" s="59">
        <v>5164</v>
      </c>
      <c r="I1285" s="60">
        <v>0</v>
      </c>
      <c r="J1285" s="58">
        <v>-2442</v>
      </c>
      <c r="K1285" s="61">
        <v>873</v>
      </c>
      <c r="L1285" s="61"/>
      <c r="M1285" s="61"/>
      <c r="N1285" s="61"/>
      <c r="O1285" s="61"/>
      <c r="P1285" s="61"/>
      <c r="Q1285" s="61"/>
      <c r="R1285" s="61"/>
      <c r="S1285" s="61"/>
      <c r="T1285" s="61"/>
      <c r="U1285" s="61"/>
      <c r="V1285" s="61"/>
      <c r="W1285" s="61"/>
      <c r="X1285" s="61"/>
      <c r="Y1285" s="61"/>
      <c r="Z1285" s="61"/>
      <c r="AA1285" s="62">
        <v>280655</v>
      </c>
      <c r="AB1285" s="61"/>
      <c r="AC1285" s="61"/>
      <c r="AD1285" s="62">
        <v>22653</v>
      </c>
      <c r="AE1285" s="61"/>
      <c r="AF1285" s="62">
        <v>100406</v>
      </c>
      <c r="AG1285" s="61"/>
      <c r="AH1285" s="61"/>
      <c r="AI1285" s="62">
        <v>50398</v>
      </c>
      <c r="AJ1285" s="61"/>
      <c r="AK1285" s="61"/>
      <c r="AL1285" s="61"/>
      <c r="AM1285" s="61"/>
      <c r="AN1285" s="61"/>
      <c r="AO1285" s="61"/>
      <c r="AP1285" s="62">
        <v>2356</v>
      </c>
      <c r="AQ1285" s="61"/>
      <c r="AR1285" s="62">
        <v>2808</v>
      </c>
      <c r="AS1285" s="61"/>
      <c r="AT1285" s="61"/>
      <c r="AU1285" s="61"/>
      <c r="AV1285" s="61"/>
      <c r="AW1285" s="61"/>
      <c r="AX1285" s="61"/>
      <c r="AY1285" s="61"/>
      <c r="AZ1285" s="61"/>
      <c r="BA1285" s="61"/>
      <c r="BB1285" s="61"/>
      <c r="BC1285" s="61"/>
      <c r="BD1285" s="61"/>
      <c r="BE1285" s="61"/>
      <c r="BF1285" s="61"/>
      <c r="BG1285" s="61"/>
      <c r="BH1285" s="61"/>
      <c r="BI1285" s="61"/>
      <c r="BJ1285" s="61"/>
      <c r="BK1285" s="61"/>
      <c r="BL1285" s="61"/>
      <c r="BM1285" s="61"/>
      <c r="BN1285" s="61"/>
      <c r="BO1285" s="62">
        <v>-2442</v>
      </c>
    </row>
    <row r="1286" spans="1:67" x14ac:dyDescent="0.2">
      <c r="A1286" s="57" t="s">
        <v>31</v>
      </c>
      <c r="B1286" s="56" t="s">
        <v>31</v>
      </c>
      <c r="C1286" s="56" t="s">
        <v>444</v>
      </c>
      <c r="D1286" s="56">
        <v>1994</v>
      </c>
      <c r="E1286" s="58">
        <v>464117</v>
      </c>
      <c r="F1286" s="58">
        <v>447872</v>
      </c>
      <c r="G1286" s="59">
        <v>457706</v>
      </c>
      <c r="H1286" s="59">
        <v>6411</v>
      </c>
      <c r="I1286" s="60">
        <v>0</v>
      </c>
      <c r="J1286" s="58">
        <v>-16245</v>
      </c>
      <c r="K1286" s="61">
        <v>873</v>
      </c>
      <c r="L1286" s="61"/>
      <c r="M1286" s="61"/>
      <c r="N1286" s="61"/>
      <c r="O1286" s="61"/>
      <c r="P1286" s="61"/>
      <c r="Q1286" s="61"/>
      <c r="R1286" s="61"/>
      <c r="S1286" s="61"/>
      <c r="T1286" s="61"/>
      <c r="U1286" s="61"/>
      <c r="V1286" s="61"/>
      <c r="W1286" s="61"/>
      <c r="X1286" s="61"/>
      <c r="Y1286" s="61"/>
      <c r="Z1286" s="61"/>
      <c r="AA1286" s="62">
        <v>281331</v>
      </c>
      <c r="AB1286" s="61"/>
      <c r="AC1286" s="61"/>
      <c r="AD1286" s="62">
        <v>22653</v>
      </c>
      <c r="AE1286" s="61"/>
      <c r="AF1286" s="62">
        <v>101808</v>
      </c>
      <c r="AG1286" s="61"/>
      <c r="AH1286" s="61"/>
      <c r="AI1286" s="62">
        <v>51041</v>
      </c>
      <c r="AJ1286" s="61"/>
      <c r="AK1286" s="61"/>
      <c r="AL1286" s="61"/>
      <c r="AM1286" s="61"/>
      <c r="AN1286" s="61"/>
      <c r="AO1286" s="61"/>
      <c r="AP1286" s="62">
        <v>3203</v>
      </c>
      <c r="AQ1286" s="61"/>
      <c r="AR1286" s="62">
        <v>3208</v>
      </c>
      <c r="AS1286" s="61"/>
      <c r="AT1286" s="61"/>
      <c r="AU1286" s="61"/>
      <c r="AV1286" s="61"/>
      <c r="AW1286" s="61"/>
      <c r="AX1286" s="61"/>
      <c r="AY1286" s="61"/>
      <c r="AZ1286" s="61"/>
      <c r="BA1286" s="61"/>
      <c r="BB1286" s="61"/>
      <c r="BC1286" s="61"/>
      <c r="BD1286" s="61"/>
      <c r="BE1286" s="61"/>
      <c r="BF1286" s="61"/>
      <c r="BG1286" s="61"/>
      <c r="BH1286" s="61"/>
      <c r="BI1286" s="61"/>
      <c r="BJ1286" s="61"/>
      <c r="BK1286" s="61"/>
      <c r="BL1286" s="61"/>
      <c r="BM1286" s="61"/>
      <c r="BN1286" s="61"/>
      <c r="BO1286" s="62">
        <v>-16245</v>
      </c>
    </row>
    <row r="1287" spans="1:67" x14ac:dyDescent="0.2">
      <c r="A1287" s="57" t="s">
        <v>31</v>
      </c>
      <c r="B1287" s="56" t="s">
        <v>31</v>
      </c>
      <c r="C1287" s="56" t="s">
        <v>444</v>
      </c>
      <c r="D1287" s="56">
        <v>1995</v>
      </c>
      <c r="E1287" s="58">
        <v>496370</v>
      </c>
      <c r="F1287" s="58">
        <v>456525</v>
      </c>
      <c r="G1287" s="59">
        <v>489959</v>
      </c>
      <c r="H1287" s="59">
        <v>6411</v>
      </c>
      <c r="I1287" s="60">
        <v>0</v>
      </c>
      <c r="J1287" s="58">
        <v>-39845</v>
      </c>
      <c r="K1287" s="61">
        <v>873</v>
      </c>
      <c r="L1287" s="61"/>
      <c r="M1287" s="61"/>
      <c r="N1287" s="61"/>
      <c r="O1287" s="61"/>
      <c r="P1287" s="61"/>
      <c r="Q1287" s="61"/>
      <c r="R1287" s="61"/>
      <c r="S1287" s="61"/>
      <c r="T1287" s="61"/>
      <c r="U1287" s="61"/>
      <c r="V1287" s="61"/>
      <c r="W1287" s="61"/>
      <c r="X1287" s="61"/>
      <c r="Y1287" s="61"/>
      <c r="Z1287" s="61"/>
      <c r="AA1287" s="62">
        <v>312747</v>
      </c>
      <c r="AB1287" s="61"/>
      <c r="AC1287" s="61"/>
      <c r="AD1287" s="62">
        <v>22653</v>
      </c>
      <c r="AE1287" s="61"/>
      <c r="AF1287" s="62">
        <v>101899</v>
      </c>
      <c r="AG1287" s="61"/>
      <c r="AH1287" s="61"/>
      <c r="AI1287" s="62">
        <v>51787</v>
      </c>
      <c r="AJ1287" s="61"/>
      <c r="AK1287" s="61"/>
      <c r="AL1287" s="61"/>
      <c r="AM1287" s="61"/>
      <c r="AN1287" s="61"/>
      <c r="AO1287" s="61"/>
      <c r="AP1287" s="62">
        <v>3203</v>
      </c>
      <c r="AQ1287" s="61"/>
      <c r="AR1287" s="62">
        <v>3208</v>
      </c>
      <c r="AS1287" s="61"/>
      <c r="AT1287" s="61"/>
      <c r="AU1287" s="61"/>
      <c r="AV1287" s="61"/>
      <c r="AW1287" s="61"/>
      <c r="AX1287" s="61"/>
      <c r="AY1287" s="61"/>
      <c r="AZ1287" s="61"/>
      <c r="BA1287" s="61"/>
      <c r="BB1287" s="61"/>
      <c r="BC1287" s="61"/>
      <c r="BD1287" s="61"/>
      <c r="BE1287" s="61"/>
      <c r="BF1287" s="61"/>
      <c r="BG1287" s="61"/>
      <c r="BH1287" s="61"/>
      <c r="BI1287" s="61"/>
      <c r="BJ1287" s="61"/>
      <c r="BK1287" s="61"/>
      <c r="BL1287" s="61"/>
      <c r="BM1287" s="61"/>
      <c r="BN1287" s="61"/>
      <c r="BO1287" s="62">
        <v>-39845</v>
      </c>
    </row>
    <row r="1288" spans="1:67" x14ac:dyDescent="0.2">
      <c r="A1288" s="57" t="s">
        <v>31</v>
      </c>
      <c r="B1288" s="56" t="s">
        <v>31</v>
      </c>
      <c r="C1288" s="56" t="s">
        <v>444</v>
      </c>
      <c r="D1288" s="56">
        <v>1996</v>
      </c>
      <c r="E1288" s="58">
        <v>507319</v>
      </c>
      <c r="F1288" s="58">
        <v>466359</v>
      </c>
      <c r="G1288" s="59">
        <v>499785</v>
      </c>
      <c r="H1288" s="59">
        <v>7534</v>
      </c>
      <c r="I1288" s="60">
        <v>0</v>
      </c>
      <c r="J1288" s="58">
        <v>-40960</v>
      </c>
      <c r="K1288" s="61">
        <v>873</v>
      </c>
      <c r="L1288" s="61"/>
      <c r="M1288" s="61"/>
      <c r="N1288" s="61"/>
      <c r="O1288" s="61"/>
      <c r="P1288" s="61"/>
      <c r="Q1288" s="61"/>
      <c r="R1288" s="61"/>
      <c r="S1288" s="61"/>
      <c r="T1288" s="61"/>
      <c r="U1288" s="61"/>
      <c r="V1288" s="61"/>
      <c r="W1288" s="61"/>
      <c r="X1288" s="61"/>
      <c r="Y1288" s="61"/>
      <c r="Z1288" s="61"/>
      <c r="AA1288" s="62">
        <v>318750</v>
      </c>
      <c r="AB1288" s="61"/>
      <c r="AC1288" s="61"/>
      <c r="AD1288" s="62">
        <v>22653</v>
      </c>
      <c r="AE1288" s="61"/>
      <c r="AF1288" s="62">
        <v>104942</v>
      </c>
      <c r="AG1288" s="61"/>
      <c r="AH1288" s="61"/>
      <c r="AI1288" s="62">
        <v>52567</v>
      </c>
      <c r="AJ1288" s="61"/>
      <c r="AK1288" s="61"/>
      <c r="AL1288" s="61"/>
      <c r="AM1288" s="61"/>
      <c r="AN1288" s="61"/>
      <c r="AO1288" s="61"/>
      <c r="AP1288" s="62">
        <v>4326</v>
      </c>
      <c r="AQ1288" s="61"/>
      <c r="AR1288" s="62">
        <v>3208</v>
      </c>
      <c r="AS1288" s="61"/>
      <c r="AT1288" s="61"/>
      <c r="AU1288" s="61"/>
      <c r="AV1288" s="61"/>
      <c r="AW1288" s="61"/>
      <c r="AX1288" s="61"/>
      <c r="AY1288" s="61"/>
      <c r="AZ1288" s="61"/>
      <c r="BA1288" s="61"/>
      <c r="BB1288" s="61"/>
      <c r="BC1288" s="61"/>
      <c r="BD1288" s="61"/>
      <c r="BE1288" s="61"/>
      <c r="BF1288" s="61"/>
      <c r="BG1288" s="61"/>
      <c r="BH1288" s="61"/>
      <c r="BI1288" s="61"/>
      <c r="BJ1288" s="61"/>
      <c r="BK1288" s="61"/>
      <c r="BL1288" s="61"/>
      <c r="BM1288" s="61"/>
      <c r="BN1288" s="61"/>
      <c r="BO1288" s="62">
        <v>-40960</v>
      </c>
    </row>
    <row r="1289" spans="1:67" x14ac:dyDescent="0.2">
      <c r="A1289" s="57" t="s">
        <v>32</v>
      </c>
      <c r="B1289" s="56" t="s">
        <v>32</v>
      </c>
      <c r="C1289" s="56" t="s">
        <v>32</v>
      </c>
      <c r="D1289" s="56">
        <v>1989</v>
      </c>
      <c r="E1289" s="58">
        <v>3008108</v>
      </c>
      <c r="F1289" s="58">
        <v>3134141</v>
      </c>
      <c r="G1289" s="59">
        <v>2908958</v>
      </c>
      <c r="H1289" s="59">
        <v>281024</v>
      </c>
      <c r="I1289" s="60">
        <v>181874</v>
      </c>
      <c r="J1289" s="58">
        <v>-55841</v>
      </c>
      <c r="K1289" s="62">
        <v>10983</v>
      </c>
      <c r="L1289" s="61"/>
      <c r="M1289" s="62">
        <v>12950</v>
      </c>
      <c r="N1289" s="61"/>
      <c r="O1289" s="61"/>
      <c r="P1289" s="62">
        <v>121654</v>
      </c>
      <c r="Q1289" s="61"/>
      <c r="R1289" s="61"/>
      <c r="S1289" s="61"/>
      <c r="T1289" s="61"/>
      <c r="U1289" s="62">
        <v>181874</v>
      </c>
      <c r="V1289" s="61"/>
      <c r="W1289" s="62">
        <v>289279</v>
      </c>
      <c r="X1289" s="61"/>
      <c r="Y1289" s="61"/>
      <c r="Z1289" s="61"/>
      <c r="AA1289" s="62">
        <v>1359066</v>
      </c>
      <c r="AB1289" s="61"/>
      <c r="AC1289" s="61"/>
      <c r="AD1289" s="62">
        <v>31612</v>
      </c>
      <c r="AE1289" s="61"/>
      <c r="AF1289" s="62">
        <v>516921</v>
      </c>
      <c r="AG1289" s="61"/>
      <c r="AH1289" s="61"/>
      <c r="AI1289" s="62">
        <v>384619</v>
      </c>
      <c r="AJ1289" s="61"/>
      <c r="AK1289" s="61"/>
      <c r="AL1289" s="61"/>
      <c r="AM1289" s="61"/>
      <c r="AN1289" s="61"/>
      <c r="AO1289" s="61"/>
      <c r="AP1289" s="62">
        <v>29350</v>
      </c>
      <c r="AQ1289" s="61"/>
      <c r="AR1289" s="62">
        <v>43906</v>
      </c>
      <c r="AS1289" s="61"/>
      <c r="AT1289" s="61"/>
      <c r="AU1289" s="61"/>
      <c r="AV1289" s="61">
        <v>406</v>
      </c>
      <c r="AW1289" s="61"/>
      <c r="AX1289" s="61"/>
      <c r="AY1289" s="62">
        <v>64737</v>
      </c>
      <c r="AZ1289" s="61"/>
      <c r="BA1289" s="62">
        <v>142625</v>
      </c>
      <c r="BB1289" s="61"/>
      <c r="BC1289" s="61"/>
      <c r="BD1289" s="61"/>
      <c r="BE1289" s="61"/>
      <c r="BF1289" s="61"/>
      <c r="BG1289" s="61"/>
      <c r="BH1289" s="61"/>
      <c r="BI1289" s="61"/>
      <c r="BJ1289" s="61"/>
      <c r="BK1289" s="61"/>
      <c r="BL1289" s="61"/>
      <c r="BM1289" s="61"/>
      <c r="BN1289" s="61"/>
      <c r="BO1289" s="62">
        <v>-55841</v>
      </c>
    </row>
    <row r="1290" spans="1:67" x14ac:dyDescent="0.2">
      <c r="A1290" s="57" t="s">
        <v>32</v>
      </c>
      <c r="B1290" s="56" t="s">
        <v>32</v>
      </c>
      <c r="C1290" s="56" t="s">
        <v>32</v>
      </c>
      <c r="D1290" s="56">
        <v>1990</v>
      </c>
      <c r="E1290" s="58">
        <v>3122362</v>
      </c>
      <c r="F1290" s="58">
        <v>3248395</v>
      </c>
      <c r="G1290" s="59">
        <v>3016183</v>
      </c>
      <c r="H1290" s="59">
        <v>288053</v>
      </c>
      <c r="I1290" s="60">
        <v>181874</v>
      </c>
      <c r="J1290" s="58">
        <v>-55841</v>
      </c>
      <c r="K1290" s="62">
        <v>48300</v>
      </c>
      <c r="L1290" s="61"/>
      <c r="M1290" s="62">
        <v>12950</v>
      </c>
      <c r="N1290" s="61"/>
      <c r="O1290" s="61"/>
      <c r="P1290" s="61"/>
      <c r="Q1290" s="61"/>
      <c r="R1290" s="61"/>
      <c r="S1290" s="61"/>
      <c r="T1290" s="61"/>
      <c r="U1290" s="62">
        <v>181874</v>
      </c>
      <c r="V1290" s="61"/>
      <c r="W1290" s="62">
        <v>289279</v>
      </c>
      <c r="X1290" s="61"/>
      <c r="Y1290" s="61"/>
      <c r="Z1290" s="61"/>
      <c r="AA1290" s="62">
        <v>1515255</v>
      </c>
      <c r="AB1290" s="61"/>
      <c r="AC1290" s="61"/>
      <c r="AD1290" s="62">
        <v>52387</v>
      </c>
      <c r="AE1290" s="61"/>
      <c r="AF1290" s="62">
        <v>516921</v>
      </c>
      <c r="AG1290" s="61"/>
      <c r="AH1290" s="61"/>
      <c r="AI1290" s="62">
        <v>399217</v>
      </c>
      <c r="AJ1290" s="61"/>
      <c r="AK1290" s="61"/>
      <c r="AL1290" s="61"/>
      <c r="AM1290" s="61"/>
      <c r="AN1290" s="61"/>
      <c r="AO1290" s="61"/>
      <c r="AP1290" s="62">
        <v>31773</v>
      </c>
      <c r="AQ1290" s="61"/>
      <c r="AR1290" s="62">
        <v>45703</v>
      </c>
      <c r="AS1290" s="61"/>
      <c r="AT1290" s="61"/>
      <c r="AU1290" s="61"/>
      <c r="AV1290" s="61">
        <v>406</v>
      </c>
      <c r="AW1290" s="61"/>
      <c r="AX1290" s="61"/>
      <c r="AY1290" s="62">
        <v>64737</v>
      </c>
      <c r="AZ1290" s="61"/>
      <c r="BA1290" s="62">
        <v>145434</v>
      </c>
      <c r="BB1290" s="61"/>
      <c r="BC1290" s="61"/>
      <c r="BD1290" s="61"/>
      <c r="BE1290" s="61"/>
      <c r="BF1290" s="61"/>
      <c r="BG1290" s="61"/>
      <c r="BH1290" s="61"/>
      <c r="BI1290" s="61"/>
      <c r="BJ1290" s="61"/>
      <c r="BK1290" s="61"/>
      <c r="BL1290" s="61"/>
      <c r="BM1290" s="61"/>
      <c r="BN1290" s="61"/>
      <c r="BO1290" s="62">
        <v>-55841</v>
      </c>
    </row>
    <row r="1291" spans="1:67" x14ac:dyDescent="0.2">
      <c r="A1291" s="57" t="s">
        <v>32</v>
      </c>
      <c r="B1291" s="56" t="s">
        <v>32</v>
      </c>
      <c r="C1291" s="56" t="s">
        <v>32</v>
      </c>
      <c r="D1291" s="56">
        <v>1991</v>
      </c>
      <c r="E1291" s="58">
        <v>4235351</v>
      </c>
      <c r="F1291" s="58">
        <v>4361475</v>
      </c>
      <c r="G1291" s="59">
        <v>4117433</v>
      </c>
      <c r="H1291" s="59">
        <v>299883</v>
      </c>
      <c r="I1291" s="60">
        <v>181965</v>
      </c>
      <c r="J1291" s="58">
        <v>-55841</v>
      </c>
      <c r="K1291" s="62">
        <v>48300</v>
      </c>
      <c r="L1291" s="61"/>
      <c r="M1291" s="62">
        <v>12950</v>
      </c>
      <c r="N1291" s="61"/>
      <c r="O1291" s="61"/>
      <c r="P1291" s="62">
        <v>1023759</v>
      </c>
      <c r="Q1291" s="61"/>
      <c r="R1291" s="61"/>
      <c r="S1291" s="61"/>
      <c r="T1291" s="61"/>
      <c r="U1291" s="62">
        <v>181965</v>
      </c>
      <c r="V1291" s="61"/>
      <c r="W1291" s="62">
        <v>289279</v>
      </c>
      <c r="X1291" s="61"/>
      <c r="Y1291" s="61"/>
      <c r="Z1291" s="61"/>
      <c r="AA1291" s="62">
        <v>1562217</v>
      </c>
      <c r="AB1291" s="61"/>
      <c r="AC1291" s="61"/>
      <c r="AD1291" s="62">
        <v>80482</v>
      </c>
      <c r="AE1291" s="61"/>
      <c r="AF1291" s="62">
        <v>517011</v>
      </c>
      <c r="AG1291" s="61"/>
      <c r="AH1291" s="61"/>
      <c r="AI1291" s="62">
        <v>401470</v>
      </c>
      <c r="AJ1291" s="61"/>
      <c r="AK1291" s="61"/>
      <c r="AL1291" s="61"/>
      <c r="AM1291" s="61"/>
      <c r="AN1291" s="61"/>
      <c r="AO1291" s="61"/>
      <c r="AP1291" s="62">
        <v>40002</v>
      </c>
      <c r="AQ1291" s="61"/>
      <c r="AR1291" s="62">
        <v>46069</v>
      </c>
      <c r="AS1291" s="61"/>
      <c r="AT1291" s="61"/>
      <c r="AU1291" s="61"/>
      <c r="AV1291" s="61">
        <v>406</v>
      </c>
      <c r="AW1291" s="61"/>
      <c r="AX1291" s="61"/>
      <c r="AY1291" s="62">
        <v>67972</v>
      </c>
      <c r="AZ1291" s="61"/>
      <c r="BA1291" s="62">
        <v>145434</v>
      </c>
      <c r="BB1291" s="61"/>
      <c r="BC1291" s="61"/>
      <c r="BD1291" s="61"/>
      <c r="BE1291" s="61"/>
      <c r="BF1291" s="61"/>
      <c r="BG1291" s="61"/>
      <c r="BH1291" s="61"/>
      <c r="BI1291" s="61"/>
      <c r="BJ1291" s="61"/>
      <c r="BK1291" s="61"/>
      <c r="BL1291" s="61"/>
      <c r="BM1291" s="61"/>
      <c r="BN1291" s="61"/>
      <c r="BO1291" s="62">
        <v>-55841</v>
      </c>
    </row>
    <row r="1292" spans="1:67" x14ac:dyDescent="0.2">
      <c r="A1292" s="57" t="s">
        <v>32</v>
      </c>
      <c r="B1292" s="56" t="s">
        <v>32</v>
      </c>
      <c r="C1292" s="56" t="s">
        <v>32</v>
      </c>
      <c r="D1292" s="56">
        <v>1992</v>
      </c>
      <c r="E1292" s="58">
        <v>4470323</v>
      </c>
      <c r="F1292" s="58">
        <v>4597458</v>
      </c>
      <c r="G1292" s="59">
        <v>4211295</v>
      </c>
      <c r="H1292" s="59">
        <v>442004</v>
      </c>
      <c r="I1292" s="60">
        <v>182976</v>
      </c>
      <c r="J1292" s="58">
        <v>-55841</v>
      </c>
      <c r="K1292" s="62">
        <v>48300</v>
      </c>
      <c r="L1292" s="61"/>
      <c r="M1292" s="62">
        <v>12950</v>
      </c>
      <c r="N1292" s="61"/>
      <c r="O1292" s="61"/>
      <c r="P1292" s="62">
        <v>1015476</v>
      </c>
      <c r="Q1292" s="61"/>
      <c r="R1292" s="61"/>
      <c r="S1292" s="61"/>
      <c r="T1292" s="61"/>
      <c r="U1292" s="62">
        <v>182976</v>
      </c>
      <c r="V1292" s="61"/>
      <c r="W1292" s="62">
        <v>289279</v>
      </c>
      <c r="X1292" s="61"/>
      <c r="Y1292" s="61"/>
      <c r="Z1292" s="61"/>
      <c r="AA1292" s="62">
        <v>1622378</v>
      </c>
      <c r="AB1292" s="61"/>
      <c r="AC1292" s="61"/>
      <c r="AD1292" s="62">
        <v>89888</v>
      </c>
      <c r="AE1292" s="61"/>
      <c r="AF1292" s="62">
        <v>527162</v>
      </c>
      <c r="AG1292" s="61"/>
      <c r="AH1292" s="61"/>
      <c r="AI1292" s="62">
        <v>422886</v>
      </c>
      <c r="AJ1292" s="61"/>
      <c r="AK1292" s="61"/>
      <c r="AL1292" s="61"/>
      <c r="AM1292" s="61"/>
      <c r="AN1292" s="61"/>
      <c r="AO1292" s="61"/>
      <c r="AP1292" s="62">
        <v>40002</v>
      </c>
      <c r="AQ1292" s="61"/>
      <c r="AR1292" s="62">
        <v>54883</v>
      </c>
      <c r="AS1292" s="61"/>
      <c r="AT1292" s="61"/>
      <c r="AU1292" s="61"/>
      <c r="AV1292" s="61">
        <v>406</v>
      </c>
      <c r="AW1292" s="61"/>
      <c r="AX1292" s="61"/>
      <c r="AY1292" s="62">
        <v>70221</v>
      </c>
      <c r="AZ1292" s="61"/>
      <c r="BA1292" s="62">
        <v>276492</v>
      </c>
      <c r="BB1292" s="61"/>
      <c r="BC1292" s="61"/>
      <c r="BD1292" s="61"/>
      <c r="BE1292" s="61"/>
      <c r="BF1292" s="61"/>
      <c r="BG1292" s="61"/>
      <c r="BH1292" s="61"/>
      <c r="BI1292" s="61"/>
      <c r="BJ1292" s="61"/>
      <c r="BK1292" s="61"/>
      <c r="BL1292" s="61"/>
      <c r="BM1292" s="61"/>
      <c r="BN1292" s="61"/>
      <c r="BO1292" s="62">
        <v>-55841</v>
      </c>
    </row>
    <row r="1293" spans="1:67" x14ac:dyDescent="0.2">
      <c r="A1293" s="57" t="s">
        <v>32</v>
      </c>
      <c r="B1293" s="56" t="s">
        <v>32</v>
      </c>
      <c r="C1293" s="56" t="s">
        <v>32</v>
      </c>
      <c r="D1293" s="56">
        <v>1993</v>
      </c>
      <c r="E1293" s="58">
        <v>4618623</v>
      </c>
      <c r="F1293" s="58">
        <v>4745758</v>
      </c>
      <c r="G1293" s="59">
        <v>4389995</v>
      </c>
      <c r="H1293" s="59">
        <v>411604</v>
      </c>
      <c r="I1293" s="60">
        <v>182976</v>
      </c>
      <c r="J1293" s="58">
        <v>-55841</v>
      </c>
      <c r="K1293" s="62">
        <v>48300</v>
      </c>
      <c r="L1293" s="61"/>
      <c r="M1293" s="62">
        <v>12950</v>
      </c>
      <c r="N1293" s="61"/>
      <c r="O1293" s="61"/>
      <c r="P1293" s="62">
        <v>1015476</v>
      </c>
      <c r="Q1293" s="61"/>
      <c r="R1293" s="61"/>
      <c r="S1293" s="61"/>
      <c r="T1293" s="61"/>
      <c r="U1293" s="62">
        <v>182976</v>
      </c>
      <c r="V1293" s="61"/>
      <c r="W1293" s="62">
        <v>289279</v>
      </c>
      <c r="X1293" s="61"/>
      <c r="Y1293" s="61"/>
      <c r="Z1293" s="61"/>
      <c r="AA1293" s="62">
        <v>1693649</v>
      </c>
      <c r="AB1293" s="61"/>
      <c r="AC1293" s="61"/>
      <c r="AD1293" s="62">
        <v>133573</v>
      </c>
      <c r="AE1293" s="61"/>
      <c r="AF1293" s="62">
        <v>561209</v>
      </c>
      <c r="AG1293" s="61"/>
      <c r="AH1293" s="61"/>
      <c r="AI1293" s="62">
        <v>452583</v>
      </c>
      <c r="AJ1293" s="61"/>
      <c r="AK1293" s="61"/>
      <c r="AL1293" s="61"/>
      <c r="AM1293" s="61"/>
      <c r="AN1293" s="61"/>
      <c r="AO1293" s="61"/>
      <c r="AP1293" s="62">
        <v>41855</v>
      </c>
      <c r="AQ1293" s="61"/>
      <c r="AR1293" s="62">
        <v>55547</v>
      </c>
      <c r="AS1293" s="61"/>
      <c r="AT1293" s="61"/>
      <c r="AU1293" s="61"/>
      <c r="AV1293" s="61">
        <v>406</v>
      </c>
      <c r="AW1293" s="61"/>
      <c r="AX1293" s="61"/>
      <c r="AY1293" s="62">
        <v>72776</v>
      </c>
      <c r="AZ1293" s="61"/>
      <c r="BA1293" s="62">
        <v>241020</v>
      </c>
      <c r="BB1293" s="61"/>
      <c r="BC1293" s="61"/>
      <c r="BD1293" s="61"/>
      <c r="BE1293" s="61"/>
      <c r="BF1293" s="61"/>
      <c r="BG1293" s="61"/>
      <c r="BH1293" s="61"/>
      <c r="BI1293" s="61"/>
      <c r="BJ1293" s="61"/>
      <c r="BK1293" s="61"/>
      <c r="BL1293" s="61"/>
      <c r="BM1293" s="61"/>
      <c r="BN1293" s="61"/>
      <c r="BO1293" s="62">
        <v>-55841</v>
      </c>
    </row>
    <row r="1294" spans="1:67" x14ac:dyDescent="0.2">
      <c r="A1294" s="57" t="s">
        <v>32</v>
      </c>
      <c r="B1294" s="56" t="s">
        <v>32</v>
      </c>
      <c r="C1294" s="56" t="s">
        <v>32</v>
      </c>
      <c r="D1294" s="56">
        <v>1994</v>
      </c>
      <c r="E1294" s="58">
        <v>4291428</v>
      </c>
      <c r="F1294" s="58">
        <v>3936881</v>
      </c>
      <c r="G1294" s="59">
        <v>4058249</v>
      </c>
      <c r="H1294" s="59">
        <v>416155</v>
      </c>
      <c r="I1294" s="60">
        <v>182976</v>
      </c>
      <c r="J1294" s="58">
        <v>-537523</v>
      </c>
      <c r="K1294" s="62">
        <v>48300</v>
      </c>
      <c r="L1294" s="61"/>
      <c r="M1294" s="62">
        <v>12950</v>
      </c>
      <c r="N1294" s="61"/>
      <c r="O1294" s="61"/>
      <c r="P1294" s="62">
        <v>1015476</v>
      </c>
      <c r="Q1294" s="61"/>
      <c r="R1294" s="61"/>
      <c r="S1294" s="61"/>
      <c r="T1294" s="61"/>
      <c r="U1294" s="62">
        <v>182976</v>
      </c>
      <c r="V1294" s="61"/>
      <c r="W1294" s="62">
        <v>289279</v>
      </c>
      <c r="X1294" s="61"/>
      <c r="Y1294" s="61"/>
      <c r="Z1294" s="61"/>
      <c r="AA1294" s="62">
        <v>1211220</v>
      </c>
      <c r="AB1294" s="61"/>
      <c r="AC1294" s="61"/>
      <c r="AD1294" s="62">
        <v>226156</v>
      </c>
      <c r="AE1294" s="61"/>
      <c r="AF1294" s="62">
        <v>607416</v>
      </c>
      <c r="AG1294" s="61"/>
      <c r="AH1294" s="61"/>
      <c r="AI1294" s="62">
        <v>464476</v>
      </c>
      <c r="AJ1294" s="61"/>
      <c r="AK1294" s="61"/>
      <c r="AL1294" s="61"/>
      <c r="AM1294" s="61"/>
      <c r="AN1294" s="61"/>
      <c r="AO1294" s="61"/>
      <c r="AP1294" s="62">
        <v>44562</v>
      </c>
      <c r="AQ1294" s="61"/>
      <c r="AR1294" s="62">
        <v>56916</v>
      </c>
      <c r="AS1294" s="61"/>
      <c r="AT1294" s="61"/>
      <c r="AU1294" s="61"/>
      <c r="AV1294" s="61"/>
      <c r="AW1294" s="61"/>
      <c r="AX1294" s="61"/>
      <c r="AY1294" s="62">
        <v>73657</v>
      </c>
      <c r="AZ1294" s="61"/>
      <c r="BA1294" s="62">
        <v>241020</v>
      </c>
      <c r="BB1294" s="61"/>
      <c r="BC1294" s="61"/>
      <c r="BD1294" s="61"/>
      <c r="BE1294" s="61"/>
      <c r="BF1294" s="61"/>
      <c r="BG1294" s="61"/>
      <c r="BH1294" s="61"/>
      <c r="BI1294" s="61"/>
      <c r="BJ1294" s="61"/>
      <c r="BK1294" s="61"/>
      <c r="BL1294" s="61"/>
      <c r="BM1294" s="61"/>
      <c r="BN1294" s="61"/>
      <c r="BO1294" s="62">
        <v>-537523</v>
      </c>
    </row>
    <row r="1295" spans="1:67" x14ac:dyDescent="0.2">
      <c r="A1295" s="57" t="s">
        <v>32</v>
      </c>
      <c r="B1295" s="56" t="s">
        <v>32</v>
      </c>
      <c r="C1295" s="56" t="s">
        <v>32</v>
      </c>
      <c r="D1295" s="56">
        <v>1995</v>
      </c>
      <c r="E1295" s="58">
        <v>4393959</v>
      </c>
      <c r="F1295" s="58">
        <v>3958912</v>
      </c>
      <c r="G1295" s="59">
        <v>4149413</v>
      </c>
      <c r="H1295" s="59">
        <v>427522</v>
      </c>
      <c r="I1295" s="60">
        <v>182976</v>
      </c>
      <c r="J1295" s="58">
        <v>-618023</v>
      </c>
      <c r="K1295" s="62">
        <v>48300</v>
      </c>
      <c r="L1295" s="61"/>
      <c r="M1295" s="62">
        <v>12950</v>
      </c>
      <c r="N1295" s="61"/>
      <c r="O1295" s="61"/>
      <c r="P1295" s="62">
        <v>1015476</v>
      </c>
      <c r="Q1295" s="61"/>
      <c r="R1295" s="61"/>
      <c r="S1295" s="61"/>
      <c r="T1295" s="61"/>
      <c r="U1295" s="62">
        <v>182976</v>
      </c>
      <c r="V1295" s="61"/>
      <c r="W1295" s="62">
        <v>289279</v>
      </c>
      <c r="X1295" s="61"/>
      <c r="Y1295" s="61"/>
      <c r="Z1295" s="61"/>
      <c r="AA1295" s="62">
        <v>1229345</v>
      </c>
      <c r="AB1295" s="61"/>
      <c r="AC1295" s="61"/>
      <c r="AD1295" s="62">
        <v>261470</v>
      </c>
      <c r="AE1295" s="61"/>
      <c r="AF1295" s="62">
        <v>642288</v>
      </c>
      <c r="AG1295" s="61"/>
      <c r="AH1295" s="61"/>
      <c r="AI1295" s="62">
        <v>467329</v>
      </c>
      <c r="AJ1295" s="61"/>
      <c r="AK1295" s="61"/>
      <c r="AL1295" s="61"/>
      <c r="AM1295" s="61"/>
      <c r="AN1295" s="61"/>
      <c r="AO1295" s="61"/>
      <c r="AP1295" s="62">
        <v>50456</v>
      </c>
      <c r="AQ1295" s="61"/>
      <c r="AR1295" s="62">
        <v>56191</v>
      </c>
      <c r="AS1295" s="61"/>
      <c r="AT1295" s="61"/>
      <c r="AU1295" s="61"/>
      <c r="AV1295" s="61"/>
      <c r="AW1295" s="61"/>
      <c r="AX1295" s="61"/>
      <c r="AY1295" s="62">
        <v>75686</v>
      </c>
      <c r="AZ1295" s="61"/>
      <c r="BA1295" s="62">
        <v>245189</v>
      </c>
      <c r="BB1295" s="61"/>
      <c r="BC1295" s="61"/>
      <c r="BD1295" s="61"/>
      <c r="BE1295" s="61"/>
      <c r="BF1295" s="61"/>
      <c r="BG1295" s="61"/>
      <c r="BH1295" s="61"/>
      <c r="BI1295" s="61"/>
      <c r="BJ1295" s="61"/>
      <c r="BK1295" s="61"/>
      <c r="BL1295" s="61"/>
      <c r="BM1295" s="61"/>
      <c r="BN1295" s="61"/>
      <c r="BO1295" s="62">
        <v>-618023</v>
      </c>
    </row>
    <row r="1296" spans="1:67" x14ac:dyDescent="0.2">
      <c r="A1296" s="57" t="s">
        <v>32</v>
      </c>
      <c r="B1296" s="56" t="s">
        <v>32</v>
      </c>
      <c r="C1296" s="56" t="s">
        <v>32</v>
      </c>
      <c r="D1296" s="56">
        <v>1996</v>
      </c>
      <c r="E1296" s="58">
        <v>4420944</v>
      </c>
      <c r="F1296" s="58">
        <v>3985896</v>
      </c>
      <c r="G1296" s="59">
        <v>4174785</v>
      </c>
      <c r="H1296" s="59">
        <v>429135</v>
      </c>
      <c r="I1296" s="60">
        <v>182976</v>
      </c>
      <c r="J1296" s="58">
        <v>-618024</v>
      </c>
      <c r="K1296" s="62">
        <v>48300</v>
      </c>
      <c r="L1296" s="61"/>
      <c r="M1296" s="62">
        <v>12950</v>
      </c>
      <c r="N1296" s="61"/>
      <c r="O1296" s="61"/>
      <c r="P1296" s="62">
        <v>1015476</v>
      </c>
      <c r="Q1296" s="61"/>
      <c r="R1296" s="61"/>
      <c r="S1296" s="61"/>
      <c r="T1296" s="61"/>
      <c r="U1296" s="62">
        <v>182976</v>
      </c>
      <c r="V1296" s="61"/>
      <c r="W1296" s="62">
        <v>289279</v>
      </c>
      <c r="X1296" s="61"/>
      <c r="Y1296" s="61"/>
      <c r="Z1296" s="61"/>
      <c r="AA1296" s="62">
        <v>1235899</v>
      </c>
      <c r="AB1296" s="61"/>
      <c r="AC1296" s="61"/>
      <c r="AD1296" s="62">
        <v>263478</v>
      </c>
      <c r="AE1296" s="61"/>
      <c r="AF1296" s="62">
        <v>645019</v>
      </c>
      <c r="AG1296" s="61"/>
      <c r="AH1296" s="61"/>
      <c r="AI1296" s="62">
        <v>481408</v>
      </c>
      <c r="AJ1296" s="61"/>
      <c r="AK1296" s="61"/>
      <c r="AL1296" s="61"/>
      <c r="AM1296" s="61"/>
      <c r="AN1296" s="61"/>
      <c r="AO1296" s="61"/>
      <c r="AP1296" s="62">
        <v>51016</v>
      </c>
      <c r="AQ1296" s="61"/>
      <c r="AR1296" s="62">
        <v>56191</v>
      </c>
      <c r="AS1296" s="61"/>
      <c r="AT1296" s="61"/>
      <c r="AU1296" s="61"/>
      <c r="AV1296" s="61"/>
      <c r="AW1296" s="61"/>
      <c r="AX1296" s="61"/>
      <c r="AY1296" s="62">
        <v>76739</v>
      </c>
      <c r="AZ1296" s="61"/>
      <c r="BA1296" s="62">
        <v>245189</v>
      </c>
      <c r="BB1296" s="61"/>
      <c r="BC1296" s="61"/>
      <c r="BD1296" s="61"/>
      <c r="BE1296" s="61"/>
      <c r="BF1296" s="61"/>
      <c r="BG1296" s="61"/>
      <c r="BH1296" s="61"/>
      <c r="BI1296" s="61"/>
      <c r="BJ1296" s="61"/>
      <c r="BK1296" s="61"/>
      <c r="BL1296" s="61"/>
      <c r="BM1296" s="61"/>
      <c r="BN1296" s="61"/>
      <c r="BO1296" s="62">
        <v>-618024</v>
      </c>
    </row>
    <row r="1297" spans="1:67" x14ac:dyDescent="0.2">
      <c r="A1297" s="57" t="s">
        <v>32</v>
      </c>
      <c r="B1297" s="56" t="s">
        <v>32</v>
      </c>
      <c r="C1297" s="56" t="s">
        <v>32</v>
      </c>
      <c r="D1297" s="56">
        <v>1997</v>
      </c>
      <c r="E1297" s="58">
        <v>4481155</v>
      </c>
      <c r="F1297" s="58">
        <v>4009272</v>
      </c>
      <c r="G1297" s="59">
        <v>4234054</v>
      </c>
      <c r="H1297" s="59">
        <v>430077</v>
      </c>
      <c r="I1297" s="60">
        <v>182976</v>
      </c>
      <c r="J1297" s="58">
        <v>-654859</v>
      </c>
      <c r="K1297" s="62">
        <v>48300</v>
      </c>
      <c r="L1297" s="61"/>
      <c r="M1297" s="62">
        <v>15651</v>
      </c>
      <c r="N1297" s="61"/>
      <c r="O1297" s="61"/>
      <c r="P1297" s="62">
        <v>1015476</v>
      </c>
      <c r="Q1297" s="61"/>
      <c r="R1297" s="61"/>
      <c r="S1297" s="61"/>
      <c r="T1297" s="61"/>
      <c r="U1297" s="62">
        <v>182976</v>
      </c>
      <c r="V1297" s="61"/>
      <c r="W1297" s="62">
        <v>289279</v>
      </c>
      <c r="X1297" s="61"/>
      <c r="Y1297" s="61"/>
      <c r="Z1297" s="61"/>
      <c r="AA1297" s="62">
        <v>1280964</v>
      </c>
      <c r="AB1297" s="61"/>
      <c r="AC1297" s="61"/>
      <c r="AD1297" s="62">
        <v>266819</v>
      </c>
      <c r="AE1297" s="61"/>
      <c r="AF1297" s="62">
        <v>646696</v>
      </c>
      <c r="AG1297" s="61"/>
      <c r="AH1297" s="61"/>
      <c r="AI1297" s="62">
        <v>487893</v>
      </c>
      <c r="AJ1297" s="61"/>
      <c r="AK1297" s="61"/>
      <c r="AL1297" s="61"/>
      <c r="AM1297" s="61"/>
      <c r="AN1297" s="61"/>
      <c r="AO1297" s="61"/>
      <c r="AP1297" s="62">
        <v>51275</v>
      </c>
      <c r="AQ1297" s="61"/>
      <c r="AR1297" s="62">
        <v>56191</v>
      </c>
      <c r="AS1297" s="61"/>
      <c r="AT1297" s="61"/>
      <c r="AU1297" s="61"/>
      <c r="AV1297" s="61"/>
      <c r="AW1297" s="61"/>
      <c r="AX1297" s="61"/>
      <c r="AY1297" s="62">
        <v>77422</v>
      </c>
      <c r="AZ1297" s="61"/>
      <c r="BA1297" s="62">
        <v>245189</v>
      </c>
      <c r="BB1297" s="61"/>
      <c r="BC1297" s="61"/>
      <c r="BD1297" s="61"/>
      <c r="BE1297" s="61"/>
      <c r="BF1297" s="61"/>
      <c r="BG1297" s="61"/>
      <c r="BH1297" s="61"/>
      <c r="BI1297" s="61"/>
      <c r="BJ1297" s="61"/>
      <c r="BK1297" s="61"/>
      <c r="BL1297" s="61"/>
      <c r="BM1297" s="61"/>
      <c r="BN1297" s="61"/>
      <c r="BO1297" s="62">
        <v>-654859</v>
      </c>
    </row>
    <row r="1298" spans="1:67" x14ac:dyDescent="0.2">
      <c r="A1298" s="57" t="s">
        <v>32</v>
      </c>
      <c r="B1298" s="56" t="s">
        <v>32</v>
      </c>
      <c r="C1298" s="56" t="s">
        <v>32</v>
      </c>
      <c r="D1298" s="56">
        <v>1998</v>
      </c>
      <c r="E1298" s="58">
        <v>4530584</v>
      </c>
      <c r="F1298" s="58">
        <v>4061062</v>
      </c>
      <c r="G1298" s="59">
        <v>4258936</v>
      </c>
      <c r="H1298" s="59">
        <v>454624</v>
      </c>
      <c r="I1298" s="60">
        <v>182976</v>
      </c>
      <c r="J1298" s="58">
        <v>-652498</v>
      </c>
      <c r="K1298" s="62">
        <v>48300</v>
      </c>
      <c r="L1298" s="61"/>
      <c r="M1298" s="62">
        <v>15651</v>
      </c>
      <c r="N1298" s="61"/>
      <c r="O1298" s="61"/>
      <c r="P1298" s="62">
        <v>1015476</v>
      </c>
      <c r="Q1298" s="61"/>
      <c r="R1298" s="61"/>
      <c r="S1298" s="61"/>
      <c r="T1298" s="61"/>
      <c r="U1298" s="62">
        <v>182976</v>
      </c>
      <c r="V1298" s="61"/>
      <c r="W1298" s="62">
        <v>289279</v>
      </c>
      <c r="X1298" s="61"/>
      <c r="Y1298" s="61"/>
      <c r="Z1298" s="61"/>
      <c r="AA1298" s="62">
        <v>1285994</v>
      </c>
      <c r="AB1298" s="61"/>
      <c r="AC1298" s="61"/>
      <c r="AD1298" s="62">
        <v>278040</v>
      </c>
      <c r="AE1298" s="61"/>
      <c r="AF1298" s="62">
        <v>652696</v>
      </c>
      <c r="AG1298" s="61"/>
      <c r="AH1298" s="61"/>
      <c r="AI1298" s="62">
        <v>490524</v>
      </c>
      <c r="AJ1298" s="61"/>
      <c r="AK1298" s="61"/>
      <c r="AL1298" s="61"/>
      <c r="AM1298" s="61"/>
      <c r="AN1298" s="61"/>
      <c r="AO1298" s="61"/>
      <c r="AP1298" s="62">
        <v>51686</v>
      </c>
      <c r="AQ1298" s="61"/>
      <c r="AR1298" s="62">
        <v>67894</v>
      </c>
      <c r="AS1298" s="61"/>
      <c r="AT1298" s="61"/>
      <c r="AU1298" s="61"/>
      <c r="AV1298" s="61"/>
      <c r="AW1298" s="61"/>
      <c r="AX1298" s="61"/>
      <c r="AY1298" s="62">
        <v>77422</v>
      </c>
      <c r="AZ1298" s="61"/>
      <c r="BA1298" s="62">
        <v>257622</v>
      </c>
      <c r="BB1298" s="61"/>
      <c r="BC1298" s="61"/>
      <c r="BD1298" s="61"/>
      <c r="BE1298" s="61"/>
      <c r="BF1298" s="61"/>
      <c r="BG1298" s="61"/>
      <c r="BH1298" s="61"/>
      <c r="BI1298" s="61"/>
      <c r="BJ1298" s="61"/>
      <c r="BK1298" s="61"/>
      <c r="BL1298" s="61"/>
      <c r="BM1298" s="61"/>
      <c r="BN1298" s="61"/>
      <c r="BO1298" s="62">
        <v>-652498</v>
      </c>
    </row>
    <row r="1299" spans="1:67" x14ac:dyDescent="0.2">
      <c r="A1299" s="57" t="s">
        <v>32</v>
      </c>
      <c r="B1299" s="56" t="s">
        <v>32</v>
      </c>
      <c r="C1299" s="56" t="s">
        <v>32</v>
      </c>
      <c r="D1299" s="56">
        <v>2002</v>
      </c>
      <c r="E1299" s="58">
        <v>2567826</v>
      </c>
      <c r="F1299" s="58">
        <v>2610198</v>
      </c>
      <c r="G1299" s="59">
        <v>1555605</v>
      </c>
      <c r="H1299" s="59">
        <v>1054593</v>
      </c>
      <c r="I1299" s="60">
        <v>42372</v>
      </c>
      <c r="J1299" s="58">
        <v>0</v>
      </c>
      <c r="K1299" s="61"/>
      <c r="L1299" s="62">
        <v>10000</v>
      </c>
      <c r="M1299" s="61"/>
      <c r="N1299" s="62">
        <v>8588</v>
      </c>
      <c r="O1299" s="61">
        <v>0</v>
      </c>
      <c r="P1299" s="61"/>
      <c r="Q1299" s="61"/>
      <c r="R1299" s="61"/>
      <c r="S1299" s="61">
        <v>0</v>
      </c>
      <c r="T1299" s="62">
        <v>42372</v>
      </c>
      <c r="U1299" s="61"/>
      <c r="V1299" s="62">
        <v>151715</v>
      </c>
      <c r="W1299" s="61"/>
      <c r="X1299" s="61">
        <v>0</v>
      </c>
      <c r="Y1299" s="62">
        <v>249019</v>
      </c>
      <c r="Z1299" s="62">
        <v>305263</v>
      </c>
      <c r="AA1299" s="61"/>
      <c r="AB1299" s="62">
        <v>113060</v>
      </c>
      <c r="AC1299" s="62">
        <v>170895</v>
      </c>
      <c r="AD1299" s="61"/>
      <c r="AE1299" s="62">
        <v>278624</v>
      </c>
      <c r="AF1299" s="61"/>
      <c r="AG1299" s="62">
        <v>10731</v>
      </c>
      <c r="AH1299" s="62">
        <v>215338</v>
      </c>
      <c r="AI1299" s="61"/>
      <c r="AJ1299" s="61">
        <v>0</v>
      </c>
      <c r="AK1299" s="61">
        <v>0</v>
      </c>
      <c r="AL1299" s="61">
        <v>0</v>
      </c>
      <c r="AM1299" s="62">
        <v>28300</v>
      </c>
      <c r="AN1299" s="62">
        <v>819390</v>
      </c>
      <c r="AO1299" s="61">
        <v>0</v>
      </c>
      <c r="AP1299" s="61"/>
      <c r="AQ1299" s="62">
        <v>6237</v>
      </c>
      <c r="AR1299" s="61"/>
      <c r="AS1299" s="62">
        <v>10984</v>
      </c>
      <c r="AT1299" s="61">
        <v>0</v>
      </c>
      <c r="AU1299" s="62">
        <v>184896</v>
      </c>
      <c r="AV1299" s="61"/>
      <c r="AW1299" s="61">
        <v>0</v>
      </c>
      <c r="AX1299" s="62">
        <v>4786</v>
      </c>
      <c r="AY1299" s="61"/>
      <c r="AZ1299" s="61">
        <v>0</v>
      </c>
      <c r="BA1299" s="61"/>
      <c r="BB1299" s="61">
        <v>0</v>
      </c>
      <c r="BC1299" s="61">
        <v>0</v>
      </c>
      <c r="BD1299" s="61">
        <v>0</v>
      </c>
      <c r="BE1299" s="61"/>
      <c r="BF1299" s="61">
        <v>0</v>
      </c>
      <c r="BG1299" s="61"/>
      <c r="BH1299" s="61">
        <v>0</v>
      </c>
      <c r="BI1299" s="61"/>
      <c r="BJ1299" s="61">
        <v>0</v>
      </c>
      <c r="BK1299" s="61"/>
      <c r="BL1299" s="61">
        <v>0</v>
      </c>
      <c r="BM1299" s="61">
        <v>0</v>
      </c>
      <c r="BN1299" s="61">
        <v>0</v>
      </c>
      <c r="BO1299" s="61"/>
    </row>
    <row r="1300" spans="1:67" x14ac:dyDescent="0.2">
      <c r="A1300" s="57" t="s">
        <v>32</v>
      </c>
      <c r="B1300" s="56" t="s">
        <v>32</v>
      </c>
      <c r="C1300" s="56" t="s">
        <v>32</v>
      </c>
      <c r="D1300" s="56">
        <v>2003</v>
      </c>
      <c r="E1300" s="58">
        <v>2587499</v>
      </c>
      <c r="F1300" s="58">
        <v>2629871</v>
      </c>
      <c r="G1300" s="59">
        <v>1565345</v>
      </c>
      <c r="H1300" s="59">
        <v>1064526</v>
      </c>
      <c r="I1300" s="60">
        <v>42372</v>
      </c>
      <c r="J1300" s="58">
        <v>0</v>
      </c>
      <c r="K1300" s="61"/>
      <c r="L1300" s="62">
        <v>10000</v>
      </c>
      <c r="M1300" s="61"/>
      <c r="N1300" s="62">
        <v>8588</v>
      </c>
      <c r="O1300" s="61">
        <v>0</v>
      </c>
      <c r="P1300" s="61"/>
      <c r="Q1300" s="61"/>
      <c r="R1300" s="61"/>
      <c r="S1300" s="61">
        <v>0</v>
      </c>
      <c r="T1300" s="62">
        <v>42372</v>
      </c>
      <c r="U1300" s="61"/>
      <c r="V1300" s="62">
        <v>151715</v>
      </c>
      <c r="W1300" s="61"/>
      <c r="X1300" s="61">
        <v>0</v>
      </c>
      <c r="Y1300" s="62">
        <v>249019</v>
      </c>
      <c r="Z1300" s="62">
        <v>310249</v>
      </c>
      <c r="AA1300" s="61"/>
      <c r="AB1300" s="62">
        <v>113060</v>
      </c>
      <c r="AC1300" s="62">
        <v>172316</v>
      </c>
      <c r="AD1300" s="61"/>
      <c r="AE1300" s="62">
        <v>279133</v>
      </c>
      <c r="AF1300" s="61"/>
      <c r="AG1300" s="62">
        <v>13190</v>
      </c>
      <c r="AH1300" s="62">
        <v>215703</v>
      </c>
      <c r="AI1300" s="61"/>
      <c r="AJ1300" s="61">
        <v>0</v>
      </c>
      <c r="AK1300" s="61">
        <v>0</v>
      </c>
      <c r="AL1300" s="61">
        <v>0</v>
      </c>
      <c r="AM1300" s="62">
        <v>28300</v>
      </c>
      <c r="AN1300" s="62">
        <v>819390</v>
      </c>
      <c r="AO1300" s="61">
        <v>0</v>
      </c>
      <c r="AP1300" s="61"/>
      <c r="AQ1300" s="62">
        <v>6237</v>
      </c>
      <c r="AR1300" s="61"/>
      <c r="AS1300" s="62">
        <v>19404</v>
      </c>
      <c r="AT1300" s="62">
        <v>1250</v>
      </c>
      <c r="AU1300" s="62">
        <v>184896</v>
      </c>
      <c r="AV1300" s="61"/>
      <c r="AW1300" s="61">
        <v>0</v>
      </c>
      <c r="AX1300" s="62">
        <v>5049</v>
      </c>
      <c r="AY1300" s="61"/>
      <c r="AZ1300" s="61">
        <v>0</v>
      </c>
      <c r="BA1300" s="61"/>
      <c r="BB1300" s="61">
        <v>0</v>
      </c>
      <c r="BC1300" s="61">
        <v>0</v>
      </c>
      <c r="BD1300" s="61">
        <v>0</v>
      </c>
      <c r="BE1300" s="61"/>
      <c r="BF1300" s="61">
        <v>0</v>
      </c>
      <c r="BG1300" s="61"/>
      <c r="BH1300" s="61">
        <v>0</v>
      </c>
      <c r="BI1300" s="61"/>
      <c r="BJ1300" s="61">
        <v>0</v>
      </c>
      <c r="BK1300" s="61"/>
      <c r="BL1300" s="61">
        <v>0</v>
      </c>
      <c r="BM1300" s="61">
        <v>0</v>
      </c>
      <c r="BN1300" s="61">
        <v>0</v>
      </c>
      <c r="BO1300" s="61"/>
    </row>
    <row r="1301" spans="1:67" x14ac:dyDescent="0.2">
      <c r="A1301" s="57" t="s">
        <v>32</v>
      </c>
      <c r="B1301" s="56" t="s">
        <v>32</v>
      </c>
      <c r="C1301" s="56" t="s">
        <v>32</v>
      </c>
      <c r="D1301" s="56">
        <v>2004</v>
      </c>
      <c r="E1301" s="58">
        <v>2637122</v>
      </c>
      <c r="F1301" s="58">
        <v>2707582</v>
      </c>
      <c r="G1301" s="59">
        <v>1632720</v>
      </c>
      <c r="H1301" s="59">
        <v>1074862</v>
      </c>
      <c r="I1301" s="60">
        <v>70460</v>
      </c>
      <c r="J1301" s="58">
        <v>0</v>
      </c>
      <c r="K1301" s="61"/>
      <c r="L1301" s="62">
        <v>10000</v>
      </c>
      <c r="M1301" s="61"/>
      <c r="N1301" s="62">
        <v>8588</v>
      </c>
      <c r="O1301" s="61">
        <v>0</v>
      </c>
      <c r="P1301" s="61"/>
      <c r="Q1301" s="61"/>
      <c r="R1301" s="61"/>
      <c r="S1301" s="61">
        <v>0</v>
      </c>
      <c r="T1301" s="62">
        <v>70460</v>
      </c>
      <c r="U1301" s="61"/>
      <c r="V1301" s="62">
        <v>151715</v>
      </c>
      <c r="W1301" s="61"/>
      <c r="X1301" s="61">
        <v>0</v>
      </c>
      <c r="Y1301" s="62">
        <v>261489</v>
      </c>
      <c r="Z1301" s="62">
        <v>330160</v>
      </c>
      <c r="AA1301" s="61"/>
      <c r="AB1301" s="62">
        <v>113060</v>
      </c>
      <c r="AC1301" s="62">
        <v>172485</v>
      </c>
      <c r="AD1301" s="61"/>
      <c r="AE1301" s="62">
        <v>279195</v>
      </c>
      <c r="AF1301" s="61"/>
      <c r="AG1301" s="62">
        <v>15181</v>
      </c>
      <c r="AH1301" s="62">
        <v>220387</v>
      </c>
      <c r="AI1301" s="61"/>
      <c r="AJ1301" s="61">
        <v>0</v>
      </c>
      <c r="AK1301" s="61">
        <v>0</v>
      </c>
      <c r="AL1301" s="61">
        <v>0</v>
      </c>
      <c r="AM1301" s="62">
        <v>28300</v>
      </c>
      <c r="AN1301" s="62">
        <v>821304</v>
      </c>
      <c r="AO1301" s="61">
        <v>0</v>
      </c>
      <c r="AP1301" s="61"/>
      <c r="AQ1301" s="62">
        <v>9958</v>
      </c>
      <c r="AR1301" s="61"/>
      <c r="AS1301" s="62">
        <v>21214</v>
      </c>
      <c r="AT1301" s="62">
        <v>2415</v>
      </c>
      <c r="AU1301" s="62">
        <v>184896</v>
      </c>
      <c r="AV1301" s="61"/>
      <c r="AW1301" s="61">
        <v>0</v>
      </c>
      <c r="AX1301" s="62">
        <v>6775</v>
      </c>
      <c r="AY1301" s="61"/>
      <c r="AZ1301" s="61">
        <v>0</v>
      </c>
      <c r="BA1301" s="61"/>
      <c r="BB1301" s="61">
        <v>0</v>
      </c>
      <c r="BC1301" s="61">
        <v>0</v>
      </c>
      <c r="BD1301" s="61">
        <v>0</v>
      </c>
      <c r="BE1301" s="61"/>
      <c r="BF1301" s="61">
        <v>0</v>
      </c>
      <c r="BG1301" s="61"/>
      <c r="BH1301" s="61">
        <v>0</v>
      </c>
      <c r="BI1301" s="61"/>
      <c r="BJ1301" s="61">
        <v>0</v>
      </c>
      <c r="BK1301" s="61"/>
      <c r="BL1301" s="61">
        <v>0</v>
      </c>
      <c r="BM1301" s="61">
        <v>0</v>
      </c>
      <c r="BN1301" s="61">
        <v>0</v>
      </c>
      <c r="BO1301" s="61"/>
    </row>
    <row r="1302" spans="1:67" x14ac:dyDescent="0.2">
      <c r="A1302" s="57" t="s">
        <v>32</v>
      </c>
      <c r="B1302" s="56" t="s">
        <v>32</v>
      </c>
      <c r="C1302" s="56" t="s">
        <v>32</v>
      </c>
      <c r="D1302" s="56">
        <v>2005</v>
      </c>
      <c r="E1302" s="58">
        <v>2665864</v>
      </c>
      <c r="F1302" s="58">
        <v>2868302</v>
      </c>
      <c r="G1302" s="59">
        <v>1773341</v>
      </c>
      <c r="H1302" s="59">
        <v>1094961</v>
      </c>
      <c r="I1302" s="60">
        <v>202438</v>
      </c>
      <c r="J1302" s="58">
        <v>0</v>
      </c>
      <c r="K1302" s="61"/>
      <c r="L1302" s="62">
        <v>10000</v>
      </c>
      <c r="M1302" s="61"/>
      <c r="N1302" s="62">
        <v>8588</v>
      </c>
      <c r="O1302" s="61">
        <v>0</v>
      </c>
      <c r="P1302" s="61"/>
      <c r="Q1302" s="61"/>
      <c r="R1302" s="61"/>
      <c r="S1302" s="61">
        <v>0</v>
      </c>
      <c r="T1302" s="62">
        <v>202438</v>
      </c>
      <c r="U1302" s="61"/>
      <c r="V1302" s="62">
        <v>151715</v>
      </c>
      <c r="W1302" s="61"/>
      <c r="X1302" s="61">
        <v>0</v>
      </c>
      <c r="Y1302" s="62">
        <v>262615</v>
      </c>
      <c r="Z1302" s="62">
        <v>334007</v>
      </c>
      <c r="AA1302" s="61"/>
      <c r="AB1302" s="62">
        <v>113060</v>
      </c>
      <c r="AC1302" s="62">
        <v>174218</v>
      </c>
      <c r="AD1302" s="61"/>
      <c r="AE1302" s="62">
        <v>279195</v>
      </c>
      <c r="AF1302" s="61"/>
      <c r="AG1302" s="62">
        <v>16482</v>
      </c>
      <c r="AH1302" s="62">
        <v>221023</v>
      </c>
      <c r="AI1302" s="61"/>
      <c r="AJ1302" s="61">
        <v>0</v>
      </c>
      <c r="AK1302" s="61">
        <v>0</v>
      </c>
      <c r="AL1302" s="61">
        <v>0</v>
      </c>
      <c r="AM1302" s="62">
        <v>28300</v>
      </c>
      <c r="AN1302" s="62">
        <v>821949</v>
      </c>
      <c r="AO1302" s="61">
        <v>0</v>
      </c>
      <c r="AP1302" s="61"/>
      <c r="AQ1302" s="62">
        <v>10055</v>
      </c>
      <c r="AR1302" s="61"/>
      <c r="AS1302" s="62">
        <v>28101</v>
      </c>
      <c r="AT1302" s="62">
        <v>8312</v>
      </c>
      <c r="AU1302" s="62">
        <v>184896</v>
      </c>
      <c r="AV1302" s="61"/>
      <c r="AW1302" s="61">
        <v>0</v>
      </c>
      <c r="AX1302" s="62">
        <v>8985</v>
      </c>
      <c r="AY1302" s="61"/>
      <c r="AZ1302" s="61">
        <v>0</v>
      </c>
      <c r="BA1302" s="61"/>
      <c r="BB1302" s="62">
        <v>4363</v>
      </c>
      <c r="BC1302" s="61">
        <v>0</v>
      </c>
      <c r="BD1302" s="61">
        <v>0</v>
      </c>
      <c r="BE1302" s="61"/>
      <c r="BF1302" s="61">
        <v>0</v>
      </c>
      <c r="BG1302" s="61"/>
      <c r="BH1302" s="61">
        <v>0</v>
      </c>
      <c r="BI1302" s="61"/>
      <c r="BJ1302" s="61">
        <v>0</v>
      </c>
      <c r="BK1302" s="61"/>
      <c r="BL1302" s="61">
        <v>0</v>
      </c>
      <c r="BM1302" s="61">
        <v>0</v>
      </c>
      <c r="BN1302" s="61">
        <v>0</v>
      </c>
      <c r="BO1302" s="61"/>
    </row>
    <row r="1303" spans="1:67" x14ac:dyDescent="0.2">
      <c r="A1303" s="57" t="s">
        <v>32</v>
      </c>
      <c r="B1303" s="56" t="s">
        <v>32</v>
      </c>
      <c r="C1303" s="56" t="s">
        <v>32</v>
      </c>
      <c r="D1303" s="56">
        <v>2006</v>
      </c>
      <c r="E1303" s="58">
        <v>2737664</v>
      </c>
      <c r="F1303" s="58">
        <v>3019188</v>
      </c>
      <c r="G1303" s="59">
        <v>1901595</v>
      </c>
      <c r="H1303" s="59">
        <v>1117593</v>
      </c>
      <c r="I1303" s="60">
        <v>281524</v>
      </c>
      <c r="J1303" s="58">
        <v>0</v>
      </c>
      <c r="K1303" s="61"/>
      <c r="L1303" s="62">
        <v>10000</v>
      </c>
      <c r="M1303" s="61"/>
      <c r="N1303" s="62">
        <v>8588</v>
      </c>
      <c r="O1303" s="61">
        <v>0</v>
      </c>
      <c r="P1303" s="61"/>
      <c r="Q1303" s="61"/>
      <c r="R1303" s="61"/>
      <c r="S1303" s="61">
        <v>0</v>
      </c>
      <c r="T1303" s="62">
        <v>281524</v>
      </c>
      <c r="U1303" s="61"/>
      <c r="V1303" s="62">
        <v>152376</v>
      </c>
      <c r="W1303" s="61"/>
      <c r="X1303" s="61">
        <v>0</v>
      </c>
      <c r="Y1303" s="62">
        <v>284040</v>
      </c>
      <c r="Z1303" s="62">
        <v>353823</v>
      </c>
      <c r="AA1303" s="61"/>
      <c r="AB1303" s="62">
        <v>113414</v>
      </c>
      <c r="AC1303" s="62">
        <v>174724</v>
      </c>
      <c r="AD1303" s="61"/>
      <c r="AE1303" s="62">
        <v>283501</v>
      </c>
      <c r="AF1303" s="61"/>
      <c r="AG1303" s="62">
        <v>17800</v>
      </c>
      <c r="AH1303" s="62">
        <v>221805</v>
      </c>
      <c r="AI1303" s="61"/>
      <c r="AJ1303" s="61">
        <v>0</v>
      </c>
      <c r="AK1303" s="61">
        <v>0</v>
      </c>
      <c r="AL1303" s="61">
        <v>0</v>
      </c>
      <c r="AM1303" s="62">
        <v>28300</v>
      </c>
      <c r="AN1303" s="62">
        <v>822675</v>
      </c>
      <c r="AO1303" s="61">
        <v>0</v>
      </c>
      <c r="AP1303" s="61"/>
      <c r="AQ1303" s="62">
        <v>14168</v>
      </c>
      <c r="AR1303" s="61"/>
      <c r="AS1303" s="62">
        <v>30322</v>
      </c>
      <c r="AT1303" s="62">
        <v>22263</v>
      </c>
      <c r="AU1303" s="62">
        <v>184896</v>
      </c>
      <c r="AV1303" s="61"/>
      <c r="AW1303" s="61">
        <v>0</v>
      </c>
      <c r="AX1303" s="62">
        <v>10606</v>
      </c>
      <c r="AY1303" s="61"/>
      <c r="AZ1303" s="61">
        <v>0</v>
      </c>
      <c r="BA1303" s="61"/>
      <c r="BB1303" s="62">
        <v>4363</v>
      </c>
      <c r="BC1303" s="61">
        <v>0</v>
      </c>
      <c r="BD1303" s="61">
        <v>0</v>
      </c>
      <c r="BE1303" s="61"/>
      <c r="BF1303" s="61">
        <v>0</v>
      </c>
      <c r="BG1303" s="61"/>
      <c r="BH1303" s="61">
        <v>0</v>
      </c>
      <c r="BI1303" s="61"/>
      <c r="BJ1303" s="61">
        <v>0</v>
      </c>
      <c r="BK1303" s="61"/>
      <c r="BL1303" s="61">
        <v>0</v>
      </c>
      <c r="BM1303" s="61">
        <v>0</v>
      </c>
      <c r="BN1303" s="61">
        <v>0</v>
      </c>
      <c r="BO1303" s="61"/>
    </row>
    <row r="1304" spans="1:67" x14ac:dyDescent="0.2">
      <c r="A1304" s="57" t="s">
        <v>32</v>
      </c>
      <c r="B1304" s="56" t="s">
        <v>32</v>
      </c>
      <c r="C1304" s="56" t="s">
        <v>32</v>
      </c>
      <c r="D1304" s="56">
        <v>2007</v>
      </c>
      <c r="E1304" s="58">
        <v>2805088</v>
      </c>
      <c r="F1304" s="58">
        <v>3086612</v>
      </c>
      <c r="G1304" s="59">
        <v>1924438</v>
      </c>
      <c r="H1304" s="59">
        <v>1162174</v>
      </c>
      <c r="I1304" s="60">
        <v>281524</v>
      </c>
      <c r="J1304" s="58">
        <v>0</v>
      </c>
      <c r="K1304" s="61"/>
      <c r="L1304" s="62">
        <v>10000</v>
      </c>
      <c r="M1304" s="61"/>
      <c r="N1304" s="62">
        <v>8588</v>
      </c>
      <c r="O1304" s="61">
        <v>0</v>
      </c>
      <c r="P1304" s="61"/>
      <c r="Q1304" s="61"/>
      <c r="R1304" s="61"/>
      <c r="S1304" s="61">
        <v>0</v>
      </c>
      <c r="T1304" s="62">
        <v>281524</v>
      </c>
      <c r="U1304" s="61"/>
      <c r="V1304" s="62">
        <v>152376</v>
      </c>
      <c r="W1304" s="61"/>
      <c r="X1304" s="61">
        <v>0</v>
      </c>
      <c r="Y1304" s="62">
        <v>297192</v>
      </c>
      <c r="Z1304" s="62">
        <v>355022</v>
      </c>
      <c r="AA1304" s="61"/>
      <c r="AB1304" s="62">
        <v>113414</v>
      </c>
      <c r="AC1304" s="62">
        <v>175905</v>
      </c>
      <c r="AD1304" s="61"/>
      <c r="AE1304" s="62">
        <v>288119</v>
      </c>
      <c r="AF1304" s="61"/>
      <c r="AG1304" s="62">
        <v>19413</v>
      </c>
      <c r="AH1304" s="62">
        <v>222885</v>
      </c>
      <c r="AI1304" s="61"/>
      <c r="AJ1304" s="61">
        <v>0</v>
      </c>
      <c r="AK1304" s="61">
        <v>0</v>
      </c>
      <c r="AL1304" s="61">
        <v>0</v>
      </c>
      <c r="AM1304" s="62">
        <v>28300</v>
      </c>
      <c r="AN1304" s="62">
        <v>824124</v>
      </c>
      <c r="AO1304" s="61">
        <v>0</v>
      </c>
      <c r="AP1304" s="61"/>
      <c r="AQ1304" s="62">
        <v>18427</v>
      </c>
      <c r="AR1304" s="61"/>
      <c r="AS1304" s="62">
        <v>40391</v>
      </c>
      <c r="AT1304" s="62">
        <v>49734</v>
      </c>
      <c r="AU1304" s="62">
        <v>184896</v>
      </c>
      <c r="AV1304" s="61"/>
      <c r="AW1304" s="61">
        <v>0</v>
      </c>
      <c r="AX1304" s="62">
        <v>11939</v>
      </c>
      <c r="AY1304" s="61"/>
      <c r="AZ1304" s="61">
        <v>0</v>
      </c>
      <c r="BA1304" s="61"/>
      <c r="BB1304" s="62">
        <v>4363</v>
      </c>
      <c r="BC1304" s="61">
        <v>0</v>
      </c>
      <c r="BD1304" s="61">
        <v>0</v>
      </c>
      <c r="BE1304" s="61"/>
      <c r="BF1304" s="61">
        <v>0</v>
      </c>
      <c r="BG1304" s="61"/>
      <c r="BH1304" s="61">
        <v>0</v>
      </c>
      <c r="BI1304" s="61"/>
      <c r="BJ1304" s="61">
        <v>0</v>
      </c>
      <c r="BK1304" s="61"/>
      <c r="BL1304" s="61">
        <v>0</v>
      </c>
      <c r="BM1304" s="61">
        <v>0</v>
      </c>
      <c r="BN1304" s="61">
        <v>0</v>
      </c>
      <c r="BO1304" s="61"/>
    </row>
    <row r="1305" spans="1:67" x14ac:dyDescent="0.2">
      <c r="A1305" s="57" t="s">
        <v>32</v>
      </c>
      <c r="B1305" s="56" t="s">
        <v>32</v>
      </c>
      <c r="C1305" s="56" t="s">
        <v>32</v>
      </c>
      <c r="D1305" s="56">
        <v>2008</v>
      </c>
      <c r="E1305" s="58">
        <v>2959332</v>
      </c>
      <c r="F1305" s="58">
        <v>3206746</v>
      </c>
      <c r="G1305" s="59">
        <v>2005572</v>
      </c>
      <c r="H1305" s="59">
        <v>1255948</v>
      </c>
      <c r="I1305" s="60">
        <v>302188</v>
      </c>
      <c r="J1305" s="58">
        <v>-54774</v>
      </c>
      <c r="K1305" s="61"/>
      <c r="L1305" s="62">
        <v>10000</v>
      </c>
      <c r="M1305" s="61"/>
      <c r="N1305" s="62">
        <v>8588</v>
      </c>
      <c r="O1305" s="61">
        <v>0</v>
      </c>
      <c r="P1305" s="61"/>
      <c r="Q1305" s="61"/>
      <c r="R1305" s="61"/>
      <c r="S1305" s="61">
        <v>0</v>
      </c>
      <c r="T1305" s="62">
        <v>302188</v>
      </c>
      <c r="U1305" s="61"/>
      <c r="V1305" s="62">
        <v>152376</v>
      </c>
      <c r="W1305" s="61"/>
      <c r="X1305" s="61">
        <v>0</v>
      </c>
      <c r="Y1305" s="62">
        <v>298257</v>
      </c>
      <c r="Z1305" s="62">
        <v>362383</v>
      </c>
      <c r="AA1305" s="61"/>
      <c r="AB1305" s="62">
        <v>113634</v>
      </c>
      <c r="AC1305" s="62">
        <v>202283</v>
      </c>
      <c r="AD1305" s="61"/>
      <c r="AE1305" s="62">
        <v>310028</v>
      </c>
      <c r="AF1305" s="61"/>
      <c r="AG1305" s="62">
        <v>21013</v>
      </c>
      <c r="AH1305" s="62">
        <v>224822</v>
      </c>
      <c r="AI1305" s="61"/>
      <c r="AJ1305" s="61">
        <v>0</v>
      </c>
      <c r="AK1305" s="61">
        <v>0</v>
      </c>
      <c r="AL1305" s="61">
        <v>0</v>
      </c>
      <c r="AM1305" s="62">
        <v>28300</v>
      </c>
      <c r="AN1305" s="62">
        <v>824124</v>
      </c>
      <c r="AO1305" s="61">
        <v>0</v>
      </c>
      <c r="AP1305" s="61"/>
      <c r="AQ1305" s="62">
        <v>25511</v>
      </c>
      <c r="AR1305" s="61"/>
      <c r="AS1305" s="62">
        <v>42614</v>
      </c>
      <c r="AT1305" s="62">
        <v>113042</v>
      </c>
      <c r="AU1305" s="62">
        <v>205346</v>
      </c>
      <c r="AV1305" s="61"/>
      <c r="AW1305" s="61">
        <v>0</v>
      </c>
      <c r="AX1305" s="62">
        <v>12648</v>
      </c>
      <c r="AY1305" s="61"/>
      <c r="AZ1305" s="61">
        <v>0</v>
      </c>
      <c r="BA1305" s="61"/>
      <c r="BB1305" s="62">
        <v>4363</v>
      </c>
      <c r="BC1305" s="61">
        <v>0</v>
      </c>
      <c r="BD1305" s="61">
        <v>0</v>
      </c>
      <c r="BE1305" s="61"/>
      <c r="BF1305" s="61">
        <v>0</v>
      </c>
      <c r="BG1305" s="61"/>
      <c r="BH1305" s="61">
        <v>0</v>
      </c>
      <c r="BI1305" s="61"/>
      <c r="BJ1305" s="61">
        <v>0</v>
      </c>
      <c r="BK1305" s="61"/>
      <c r="BL1305" s="61">
        <v>0</v>
      </c>
      <c r="BM1305" s="61">
        <v>0</v>
      </c>
      <c r="BN1305" s="62">
        <v>-54774</v>
      </c>
      <c r="BO1305" s="61"/>
    </row>
    <row r="1306" spans="1:67" x14ac:dyDescent="0.2">
      <c r="A1306" s="57" t="s">
        <v>32</v>
      </c>
      <c r="B1306" s="56" t="s">
        <v>32</v>
      </c>
      <c r="C1306" s="56" t="s">
        <v>32</v>
      </c>
      <c r="D1306" s="56">
        <v>2009</v>
      </c>
      <c r="E1306" s="58">
        <v>3120829</v>
      </c>
      <c r="F1306" s="58">
        <v>3404209</v>
      </c>
      <c r="G1306" s="59">
        <v>2203902</v>
      </c>
      <c r="H1306" s="59">
        <v>1266844</v>
      </c>
      <c r="I1306" s="60">
        <v>349917</v>
      </c>
      <c r="J1306" s="58">
        <v>-66537</v>
      </c>
      <c r="K1306" s="61"/>
      <c r="L1306" s="62">
        <v>10000</v>
      </c>
      <c r="M1306" s="61"/>
      <c r="N1306" s="62">
        <v>8588</v>
      </c>
      <c r="O1306" s="61">
        <v>0</v>
      </c>
      <c r="P1306" s="61"/>
      <c r="Q1306" s="61"/>
      <c r="R1306" s="61"/>
      <c r="S1306" s="61">
        <v>0</v>
      </c>
      <c r="T1306" s="62">
        <v>349917</v>
      </c>
      <c r="U1306" s="61"/>
      <c r="V1306" s="62">
        <v>175801</v>
      </c>
      <c r="W1306" s="61"/>
      <c r="X1306" s="61">
        <v>0</v>
      </c>
      <c r="Y1306" s="62">
        <v>322656</v>
      </c>
      <c r="Z1306" s="62">
        <v>367500</v>
      </c>
      <c r="AA1306" s="61"/>
      <c r="AB1306" s="62">
        <v>113708</v>
      </c>
      <c r="AC1306" s="62">
        <v>212732</v>
      </c>
      <c r="AD1306" s="61"/>
      <c r="AE1306" s="62">
        <v>372827</v>
      </c>
      <c r="AF1306" s="61"/>
      <c r="AG1306" s="62">
        <v>23261</v>
      </c>
      <c r="AH1306" s="62">
        <v>246912</v>
      </c>
      <c r="AI1306" s="61"/>
      <c r="AJ1306" s="61">
        <v>0</v>
      </c>
      <c r="AK1306" s="61">
        <v>0</v>
      </c>
      <c r="AL1306" s="61">
        <v>0</v>
      </c>
      <c r="AM1306" s="62">
        <v>28300</v>
      </c>
      <c r="AN1306" s="62">
        <v>824124</v>
      </c>
      <c r="AO1306" s="61">
        <v>0</v>
      </c>
      <c r="AP1306" s="61"/>
      <c r="AQ1306" s="62">
        <v>30528</v>
      </c>
      <c r="AR1306" s="61"/>
      <c r="AS1306" s="62">
        <v>46427</v>
      </c>
      <c r="AT1306" s="62">
        <v>113796</v>
      </c>
      <c r="AU1306" s="62">
        <v>205346</v>
      </c>
      <c r="AV1306" s="61"/>
      <c r="AW1306" s="61">
        <v>0</v>
      </c>
      <c r="AX1306" s="62">
        <v>13960</v>
      </c>
      <c r="AY1306" s="61"/>
      <c r="AZ1306" s="61">
        <v>0</v>
      </c>
      <c r="BA1306" s="61"/>
      <c r="BB1306" s="62">
        <v>4363</v>
      </c>
      <c r="BC1306" s="61">
        <v>0</v>
      </c>
      <c r="BD1306" s="61">
        <v>0</v>
      </c>
      <c r="BE1306" s="61"/>
      <c r="BF1306" s="61">
        <v>0</v>
      </c>
      <c r="BG1306" s="61"/>
      <c r="BH1306" s="61">
        <v>0</v>
      </c>
      <c r="BI1306" s="61"/>
      <c r="BJ1306" s="61">
        <v>0</v>
      </c>
      <c r="BK1306" s="61"/>
      <c r="BL1306" s="61">
        <v>0</v>
      </c>
      <c r="BM1306" s="61">
        <v>0</v>
      </c>
      <c r="BN1306" s="62">
        <v>-66537</v>
      </c>
      <c r="BO1306" s="61"/>
    </row>
    <row r="1307" spans="1:67" x14ac:dyDescent="0.2">
      <c r="A1307" s="57" t="s">
        <v>32</v>
      </c>
      <c r="B1307" s="56" t="s">
        <v>32</v>
      </c>
      <c r="C1307" s="56" t="s">
        <v>32</v>
      </c>
      <c r="D1307" s="56">
        <v>2010</v>
      </c>
      <c r="E1307" s="58">
        <v>3294987</v>
      </c>
      <c r="F1307" s="58">
        <v>3560853</v>
      </c>
      <c r="G1307" s="59">
        <v>2404375</v>
      </c>
      <c r="H1307" s="59">
        <v>1293024</v>
      </c>
      <c r="I1307" s="60">
        <v>402412</v>
      </c>
      <c r="J1307" s="58">
        <v>-136546</v>
      </c>
      <c r="K1307" s="61"/>
      <c r="L1307" s="62">
        <v>10000</v>
      </c>
      <c r="M1307" s="61"/>
      <c r="N1307" s="62">
        <v>8588</v>
      </c>
      <c r="O1307" s="61">
        <v>0</v>
      </c>
      <c r="P1307" s="61"/>
      <c r="Q1307" s="61"/>
      <c r="R1307" s="61"/>
      <c r="S1307" s="61">
        <v>0</v>
      </c>
      <c r="T1307" s="62">
        <v>402412</v>
      </c>
      <c r="U1307" s="61"/>
      <c r="V1307" s="62">
        <v>184860</v>
      </c>
      <c r="W1307" s="61"/>
      <c r="X1307" s="61">
        <v>0</v>
      </c>
      <c r="Y1307" s="62">
        <v>351067</v>
      </c>
      <c r="Z1307" s="62">
        <v>402306</v>
      </c>
      <c r="AA1307" s="61"/>
      <c r="AB1307" s="62">
        <v>113855</v>
      </c>
      <c r="AC1307" s="62">
        <v>260392</v>
      </c>
      <c r="AD1307" s="61"/>
      <c r="AE1307" s="62">
        <v>397148</v>
      </c>
      <c r="AF1307" s="61"/>
      <c r="AG1307" s="62">
        <v>26835</v>
      </c>
      <c r="AH1307" s="62">
        <v>246912</v>
      </c>
      <c r="AI1307" s="61"/>
      <c r="AJ1307" s="61">
        <v>0</v>
      </c>
      <c r="AK1307" s="61">
        <v>0</v>
      </c>
      <c r="AL1307" s="61">
        <v>0</v>
      </c>
      <c r="AM1307" s="62">
        <v>28300</v>
      </c>
      <c r="AN1307" s="62">
        <v>824124</v>
      </c>
      <c r="AO1307" s="61">
        <v>0</v>
      </c>
      <c r="AP1307" s="61"/>
      <c r="AQ1307" s="62">
        <v>32654</v>
      </c>
      <c r="AR1307" s="61"/>
      <c r="AS1307" s="62">
        <v>50118</v>
      </c>
      <c r="AT1307" s="62">
        <v>128153</v>
      </c>
      <c r="AU1307" s="62">
        <v>205346</v>
      </c>
      <c r="AV1307" s="61"/>
      <c r="AW1307" s="61">
        <v>0</v>
      </c>
      <c r="AX1307" s="62">
        <v>19966</v>
      </c>
      <c r="AY1307" s="61"/>
      <c r="AZ1307" s="61">
        <v>0</v>
      </c>
      <c r="BA1307" s="61"/>
      <c r="BB1307" s="62">
        <v>4363</v>
      </c>
      <c r="BC1307" s="61">
        <v>0</v>
      </c>
      <c r="BD1307" s="61">
        <v>0</v>
      </c>
      <c r="BE1307" s="61"/>
      <c r="BF1307" s="61">
        <v>0</v>
      </c>
      <c r="BG1307" s="61"/>
      <c r="BH1307" s="61">
        <v>0</v>
      </c>
      <c r="BI1307" s="61"/>
      <c r="BJ1307" s="61">
        <v>0</v>
      </c>
      <c r="BK1307" s="61"/>
      <c r="BL1307" s="61">
        <v>0</v>
      </c>
      <c r="BM1307" s="61">
        <v>0</v>
      </c>
      <c r="BN1307" s="62">
        <v>-136546</v>
      </c>
      <c r="BO1307" s="61"/>
    </row>
    <row r="1308" spans="1:67" x14ac:dyDescent="0.2">
      <c r="A1308" s="57" t="s">
        <v>32</v>
      </c>
      <c r="B1308" s="56" t="s">
        <v>32</v>
      </c>
      <c r="C1308" s="56" t="s">
        <v>32</v>
      </c>
      <c r="D1308" s="56">
        <v>2011</v>
      </c>
      <c r="E1308" s="58">
        <v>3427668</v>
      </c>
      <c r="F1308" s="58">
        <v>3754811</v>
      </c>
      <c r="G1308" s="59">
        <v>2575619</v>
      </c>
      <c r="H1308" s="59">
        <v>1309961</v>
      </c>
      <c r="I1308" s="60">
        <v>457912</v>
      </c>
      <c r="J1308" s="58">
        <v>-130769</v>
      </c>
      <c r="K1308" s="61"/>
      <c r="L1308" s="62">
        <v>10000</v>
      </c>
      <c r="M1308" s="61"/>
      <c r="N1308" s="62">
        <v>8588</v>
      </c>
      <c r="O1308" s="61">
        <v>0</v>
      </c>
      <c r="P1308" s="61"/>
      <c r="Q1308" s="61"/>
      <c r="R1308" s="61"/>
      <c r="S1308" s="61">
        <v>0</v>
      </c>
      <c r="T1308" s="62">
        <v>457912</v>
      </c>
      <c r="U1308" s="61"/>
      <c r="V1308" s="62">
        <v>251551</v>
      </c>
      <c r="W1308" s="61"/>
      <c r="X1308" s="61">
        <v>0</v>
      </c>
      <c r="Y1308" s="62">
        <v>378725</v>
      </c>
      <c r="Z1308" s="62">
        <v>405943</v>
      </c>
      <c r="AA1308" s="61"/>
      <c r="AB1308" s="62">
        <v>113855</v>
      </c>
      <c r="AC1308" s="62">
        <v>260977</v>
      </c>
      <c r="AD1308" s="61"/>
      <c r="AE1308" s="62">
        <v>403173</v>
      </c>
      <c r="AF1308" s="61"/>
      <c r="AG1308" s="62">
        <v>30186</v>
      </c>
      <c r="AH1308" s="62">
        <v>254709</v>
      </c>
      <c r="AI1308" s="61"/>
      <c r="AJ1308" s="61">
        <v>0</v>
      </c>
      <c r="AK1308" s="61">
        <v>0</v>
      </c>
      <c r="AL1308" s="61">
        <v>0</v>
      </c>
      <c r="AM1308" s="62">
        <v>28300</v>
      </c>
      <c r="AN1308" s="62">
        <v>824124</v>
      </c>
      <c r="AO1308" s="61">
        <v>0</v>
      </c>
      <c r="AP1308" s="61"/>
      <c r="AQ1308" s="62">
        <v>33784</v>
      </c>
      <c r="AR1308" s="61"/>
      <c r="AS1308" s="62">
        <v>52222</v>
      </c>
      <c r="AT1308" s="62">
        <v>136793</v>
      </c>
      <c r="AU1308" s="62">
        <v>205346</v>
      </c>
      <c r="AV1308" s="61"/>
      <c r="AW1308" s="61">
        <v>0</v>
      </c>
      <c r="AX1308" s="62">
        <v>25029</v>
      </c>
      <c r="AY1308" s="61"/>
      <c r="AZ1308" s="61">
        <v>0</v>
      </c>
      <c r="BA1308" s="61"/>
      <c r="BB1308" s="62">
        <v>4363</v>
      </c>
      <c r="BC1308" s="61">
        <v>0</v>
      </c>
      <c r="BD1308" s="61">
        <v>0</v>
      </c>
      <c r="BE1308" s="61"/>
      <c r="BF1308" s="61">
        <v>0</v>
      </c>
      <c r="BG1308" s="61"/>
      <c r="BH1308" s="61">
        <v>0</v>
      </c>
      <c r="BI1308" s="61"/>
      <c r="BJ1308" s="61">
        <v>0</v>
      </c>
      <c r="BK1308" s="61"/>
      <c r="BL1308" s="61">
        <v>0</v>
      </c>
      <c r="BM1308" s="61">
        <v>0</v>
      </c>
      <c r="BN1308" s="62">
        <v>-130769</v>
      </c>
      <c r="BO1308" s="61"/>
    </row>
    <row r="1309" spans="1:67" x14ac:dyDescent="0.2">
      <c r="A1309" s="57" t="s">
        <v>33</v>
      </c>
      <c r="B1309" s="56" t="s">
        <v>33</v>
      </c>
      <c r="C1309" s="56" t="s">
        <v>33</v>
      </c>
      <c r="D1309" s="56">
        <v>1989</v>
      </c>
      <c r="E1309" s="58">
        <v>134125697</v>
      </c>
      <c r="F1309" s="58">
        <v>128700529</v>
      </c>
      <c r="G1309" s="59">
        <v>126400529</v>
      </c>
      <c r="H1309" s="59">
        <v>7725168</v>
      </c>
      <c r="I1309" s="60">
        <v>0</v>
      </c>
      <c r="J1309" s="58">
        <v>-5425168</v>
      </c>
      <c r="K1309" s="62">
        <v>5355564</v>
      </c>
      <c r="L1309" s="61"/>
      <c r="M1309" s="62">
        <v>141531</v>
      </c>
      <c r="N1309" s="61"/>
      <c r="O1309" s="61"/>
      <c r="P1309" s="62">
        <v>3704374</v>
      </c>
      <c r="Q1309" s="62">
        <v>23353</v>
      </c>
      <c r="R1309" s="62">
        <v>138138</v>
      </c>
      <c r="S1309" s="61"/>
      <c r="T1309" s="61"/>
      <c r="U1309" s="61"/>
      <c r="V1309" s="61"/>
      <c r="W1309" s="62">
        <v>4720888</v>
      </c>
      <c r="X1309" s="61"/>
      <c r="Y1309" s="61"/>
      <c r="Z1309" s="61"/>
      <c r="AA1309" s="62">
        <v>25139945</v>
      </c>
      <c r="AB1309" s="61"/>
      <c r="AC1309" s="61"/>
      <c r="AD1309" s="62">
        <v>52736496</v>
      </c>
      <c r="AE1309" s="61"/>
      <c r="AF1309" s="62">
        <v>25814773</v>
      </c>
      <c r="AG1309" s="61"/>
      <c r="AH1309" s="61"/>
      <c r="AI1309" s="62">
        <v>8625467</v>
      </c>
      <c r="AJ1309" s="61"/>
      <c r="AK1309" s="61"/>
      <c r="AL1309" s="61"/>
      <c r="AM1309" s="61"/>
      <c r="AN1309" s="61"/>
      <c r="AO1309" s="61"/>
      <c r="AP1309" s="62">
        <v>749368</v>
      </c>
      <c r="AQ1309" s="61"/>
      <c r="AR1309" s="62">
        <v>1269184</v>
      </c>
      <c r="AS1309" s="61"/>
      <c r="AT1309" s="61"/>
      <c r="AU1309" s="61"/>
      <c r="AV1309" s="62">
        <v>104668</v>
      </c>
      <c r="AW1309" s="61"/>
      <c r="AX1309" s="61"/>
      <c r="AY1309" s="62">
        <v>993731</v>
      </c>
      <c r="AZ1309" s="61"/>
      <c r="BA1309" s="62">
        <v>3153077</v>
      </c>
      <c r="BB1309" s="61"/>
      <c r="BC1309" s="61"/>
      <c r="BD1309" s="61"/>
      <c r="BE1309" s="62">
        <v>3273</v>
      </c>
      <c r="BF1309" s="61"/>
      <c r="BG1309" s="61"/>
      <c r="BH1309" s="61"/>
      <c r="BI1309" s="62">
        <v>1415332</v>
      </c>
      <c r="BJ1309" s="61"/>
      <c r="BK1309" s="62">
        <v>36535</v>
      </c>
      <c r="BL1309" s="61"/>
      <c r="BM1309" s="61"/>
      <c r="BN1309" s="61"/>
      <c r="BO1309" s="62">
        <v>-5425168</v>
      </c>
    </row>
    <row r="1310" spans="1:67" x14ac:dyDescent="0.2">
      <c r="A1310" s="57" t="s">
        <v>33</v>
      </c>
      <c r="B1310" s="56" t="s">
        <v>33</v>
      </c>
      <c r="C1310" s="56" t="s">
        <v>33</v>
      </c>
      <c r="D1310" s="56">
        <v>1990</v>
      </c>
      <c r="E1310" s="58">
        <v>151531199</v>
      </c>
      <c r="F1310" s="58">
        <v>146106031</v>
      </c>
      <c r="G1310" s="59">
        <v>142814544</v>
      </c>
      <c r="H1310" s="59">
        <v>8716655</v>
      </c>
      <c r="I1310" s="60">
        <v>0</v>
      </c>
      <c r="J1310" s="58">
        <v>-5425168</v>
      </c>
      <c r="K1310" s="62">
        <v>7014603</v>
      </c>
      <c r="L1310" s="61"/>
      <c r="M1310" s="62">
        <v>142330</v>
      </c>
      <c r="N1310" s="61"/>
      <c r="O1310" s="61"/>
      <c r="P1310" s="62">
        <v>4338113</v>
      </c>
      <c r="Q1310" s="62">
        <v>23353</v>
      </c>
      <c r="R1310" s="62">
        <v>140095</v>
      </c>
      <c r="S1310" s="61"/>
      <c r="T1310" s="61"/>
      <c r="U1310" s="61"/>
      <c r="V1310" s="61"/>
      <c r="W1310" s="62">
        <v>7352066</v>
      </c>
      <c r="X1310" s="61"/>
      <c r="Y1310" s="61"/>
      <c r="Z1310" s="61"/>
      <c r="AA1310" s="62">
        <v>27808382</v>
      </c>
      <c r="AB1310" s="61"/>
      <c r="AC1310" s="61"/>
      <c r="AD1310" s="62">
        <v>58970167</v>
      </c>
      <c r="AE1310" s="61"/>
      <c r="AF1310" s="62">
        <v>27707134</v>
      </c>
      <c r="AG1310" s="61"/>
      <c r="AH1310" s="61"/>
      <c r="AI1310" s="62">
        <v>9318301</v>
      </c>
      <c r="AJ1310" s="61"/>
      <c r="AK1310" s="61"/>
      <c r="AL1310" s="61"/>
      <c r="AM1310" s="61"/>
      <c r="AN1310" s="61"/>
      <c r="AO1310" s="61"/>
      <c r="AP1310" s="62">
        <v>774956</v>
      </c>
      <c r="AQ1310" s="61"/>
      <c r="AR1310" s="62">
        <v>1361898</v>
      </c>
      <c r="AS1310" s="61"/>
      <c r="AT1310" s="61"/>
      <c r="AU1310" s="61"/>
      <c r="AV1310" s="62">
        <v>104668</v>
      </c>
      <c r="AW1310" s="61"/>
      <c r="AX1310" s="61"/>
      <c r="AY1310" s="62">
        <v>1146623</v>
      </c>
      <c r="AZ1310" s="61"/>
      <c r="BA1310" s="62">
        <v>3751258</v>
      </c>
      <c r="BB1310" s="61"/>
      <c r="BC1310" s="61"/>
      <c r="BD1310" s="61"/>
      <c r="BE1310" s="62">
        <v>3273</v>
      </c>
      <c r="BF1310" s="61"/>
      <c r="BG1310" s="61"/>
      <c r="BH1310" s="61"/>
      <c r="BI1310" s="62">
        <v>1537444</v>
      </c>
      <c r="BJ1310" s="61"/>
      <c r="BK1310" s="62">
        <v>36535</v>
      </c>
      <c r="BL1310" s="61"/>
      <c r="BM1310" s="61"/>
      <c r="BN1310" s="61"/>
      <c r="BO1310" s="62">
        <v>-5425168</v>
      </c>
    </row>
    <row r="1311" spans="1:67" x14ac:dyDescent="0.2">
      <c r="A1311" s="57" t="s">
        <v>33</v>
      </c>
      <c r="B1311" s="56" t="s">
        <v>33</v>
      </c>
      <c r="C1311" s="56" t="s">
        <v>33</v>
      </c>
      <c r="D1311" s="56">
        <v>1991</v>
      </c>
      <c r="E1311" s="58">
        <v>161794366</v>
      </c>
      <c r="F1311" s="58">
        <v>156369198</v>
      </c>
      <c r="G1311" s="59">
        <v>152010106</v>
      </c>
      <c r="H1311" s="59">
        <v>9784260</v>
      </c>
      <c r="I1311" s="60">
        <v>0</v>
      </c>
      <c r="J1311" s="58">
        <v>-5425168</v>
      </c>
      <c r="K1311" s="62">
        <v>7286121</v>
      </c>
      <c r="L1311" s="61"/>
      <c r="M1311" s="62">
        <v>182772</v>
      </c>
      <c r="N1311" s="61"/>
      <c r="O1311" s="61"/>
      <c r="P1311" s="62">
        <v>3611883</v>
      </c>
      <c r="Q1311" s="62">
        <v>23353</v>
      </c>
      <c r="R1311" s="62">
        <v>140298</v>
      </c>
      <c r="S1311" s="61"/>
      <c r="T1311" s="61"/>
      <c r="U1311" s="61"/>
      <c r="V1311" s="61"/>
      <c r="W1311" s="62">
        <v>7853031</v>
      </c>
      <c r="X1311" s="61"/>
      <c r="Y1311" s="61"/>
      <c r="Z1311" s="61"/>
      <c r="AA1311" s="62">
        <v>31435999</v>
      </c>
      <c r="AB1311" s="61"/>
      <c r="AC1311" s="61"/>
      <c r="AD1311" s="62">
        <v>62849740</v>
      </c>
      <c r="AE1311" s="61"/>
      <c r="AF1311" s="62">
        <v>28742254</v>
      </c>
      <c r="AG1311" s="61"/>
      <c r="AH1311" s="61"/>
      <c r="AI1311" s="62">
        <v>9884655</v>
      </c>
      <c r="AJ1311" s="61"/>
      <c r="AK1311" s="61"/>
      <c r="AL1311" s="61"/>
      <c r="AM1311" s="61"/>
      <c r="AN1311" s="61"/>
      <c r="AO1311" s="61"/>
      <c r="AP1311" s="62">
        <v>841582</v>
      </c>
      <c r="AQ1311" s="61"/>
      <c r="AR1311" s="62">
        <v>1529481</v>
      </c>
      <c r="AS1311" s="61"/>
      <c r="AT1311" s="61"/>
      <c r="AU1311" s="61"/>
      <c r="AV1311" s="62">
        <v>104668</v>
      </c>
      <c r="AW1311" s="61"/>
      <c r="AX1311" s="61"/>
      <c r="AY1311" s="62">
        <v>1390888</v>
      </c>
      <c r="AZ1311" s="61"/>
      <c r="BA1311" s="62">
        <v>4078601</v>
      </c>
      <c r="BB1311" s="61"/>
      <c r="BC1311" s="61"/>
      <c r="BD1311" s="61"/>
      <c r="BE1311" s="62">
        <v>3273</v>
      </c>
      <c r="BF1311" s="61"/>
      <c r="BG1311" s="61"/>
      <c r="BH1311" s="61"/>
      <c r="BI1311" s="62">
        <v>1799232</v>
      </c>
      <c r="BJ1311" s="61"/>
      <c r="BK1311" s="62">
        <v>36535</v>
      </c>
      <c r="BL1311" s="61"/>
      <c r="BM1311" s="61"/>
      <c r="BN1311" s="61"/>
      <c r="BO1311" s="62">
        <v>-5425168</v>
      </c>
    </row>
    <row r="1312" spans="1:67" x14ac:dyDescent="0.2">
      <c r="A1312" s="57" t="s">
        <v>33</v>
      </c>
      <c r="B1312" s="56" t="s">
        <v>33</v>
      </c>
      <c r="C1312" s="56" t="s">
        <v>33</v>
      </c>
      <c r="D1312" s="56">
        <v>1992</v>
      </c>
      <c r="E1312" s="58">
        <v>194457940</v>
      </c>
      <c r="F1312" s="58">
        <v>189032772</v>
      </c>
      <c r="G1312" s="59">
        <v>182925138</v>
      </c>
      <c r="H1312" s="59">
        <v>11532802</v>
      </c>
      <c r="I1312" s="60">
        <v>0</v>
      </c>
      <c r="J1312" s="58">
        <v>-5425168</v>
      </c>
      <c r="K1312" s="62">
        <v>7461057</v>
      </c>
      <c r="L1312" s="61"/>
      <c r="M1312" s="62">
        <v>189035</v>
      </c>
      <c r="N1312" s="61"/>
      <c r="O1312" s="61"/>
      <c r="P1312" s="62">
        <v>23629382</v>
      </c>
      <c r="Q1312" s="62">
        <v>23353</v>
      </c>
      <c r="R1312" s="61"/>
      <c r="S1312" s="61"/>
      <c r="T1312" s="61"/>
      <c r="U1312" s="61"/>
      <c r="V1312" s="61"/>
      <c r="W1312" s="62">
        <v>8027976</v>
      </c>
      <c r="X1312" s="61"/>
      <c r="Y1312" s="61"/>
      <c r="Z1312" s="61"/>
      <c r="AA1312" s="62">
        <v>34835739</v>
      </c>
      <c r="AB1312" s="61"/>
      <c r="AC1312" s="61"/>
      <c r="AD1312" s="62">
        <v>67428476</v>
      </c>
      <c r="AE1312" s="61"/>
      <c r="AF1312" s="62">
        <v>30926878</v>
      </c>
      <c r="AG1312" s="61"/>
      <c r="AH1312" s="61"/>
      <c r="AI1312" s="62">
        <v>10403242</v>
      </c>
      <c r="AJ1312" s="61"/>
      <c r="AK1312" s="61"/>
      <c r="AL1312" s="61"/>
      <c r="AM1312" s="61"/>
      <c r="AN1312" s="61"/>
      <c r="AO1312" s="61"/>
      <c r="AP1312" s="62">
        <v>1728945</v>
      </c>
      <c r="AQ1312" s="61"/>
      <c r="AR1312" s="62">
        <v>1715463</v>
      </c>
      <c r="AS1312" s="61"/>
      <c r="AT1312" s="61"/>
      <c r="AU1312" s="61"/>
      <c r="AV1312" s="62">
        <v>248618</v>
      </c>
      <c r="AW1312" s="61"/>
      <c r="AX1312" s="61"/>
      <c r="AY1312" s="62">
        <v>1612107</v>
      </c>
      <c r="AZ1312" s="61"/>
      <c r="BA1312" s="62">
        <v>4475958</v>
      </c>
      <c r="BB1312" s="61"/>
      <c r="BC1312" s="61"/>
      <c r="BD1312" s="61"/>
      <c r="BE1312" s="62">
        <v>3273</v>
      </c>
      <c r="BF1312" s="61"/>
      <c r="BG1312" s="61"/>
      <c r="BH1312" s="61"/>
      <c r="BI1312" s="62">
        <v>1711903</v>
      </c>
      <c r="BJ1312" s="61"/>
      <c r="BK1312" s="62">
        <v>36535</v>
      </c>
      <c r="BL1312" s="61"/>
      <c r="BM1312" s="61"/>
      <c r="BN1312" s="61"/>
      <c r="BO1312" s="62">
        <v>-5425168</v>
      </c>
    </row>
    <row r="1313" spans="1:67" x14ac:dyDescent="0.2">
      <c r="A1313" s="57" t="s">
        <v>33</v>
      </c>
      <c r="B1313" s="56" t="s">
        <v>33</v>
      </c>
      <c r="C1313" s="56" t="s">
        <v>33</v>
      </c>
      <c r="D1313" s="56">
        <v>1993</v>
      </c>
      <c r="E1313" s="58">
        <v>204518179</v>
      </c>
      <c r="F1313" s="58">
        <v>199093011</v>
      </c>
      <c r="G1313" s="59">
        <v>191938633</v>
      </c>
      <c r="H1313" s="59">
        <v>12579546</v>
      </c>
      <c r="I1313" s="60">
        <v>0</v>
      </c>
      <c r="J1313" s="58">
        <v>-5425168</v>
      </c>
      <c r="K1313" s="62">
        <v>7462857</v>
      </c>
      <c r="L1313" s="61"/>
      <c r="M1313" s="62">
        <v>212177</v>
      </c>
      <c r="N1313" s="61"/>
      <c r="O1313" s="61"/>
      <c r="P1313" s="62">
        <v>23813615</v>
      </c>
      <c r="Q1313" s="62">
        <v>23353</v>
      </c>
      <c r="R1313" s="61"/>
      <c r="S1313" s="61"/>
      <c r="T1313" s="61"/>
      <c r="U1313" s="61"/>
      <c r="V1313" s="61"/>
      <c r="W1313" s="62">
        <v>8165933</v>
      </c>
      <c r="X1313" s="61"/>
      <c r="Y1313" s="61"/>
      <c r="Z1313" s="61"/>
      <c r="AA1313" s="62">
        <v>38980808</v>
      </c>
      <c r="AB1313" s="61"/>
      <c r="AC1313" s="61"/>
      <c r="AD1313" s="62">
        <v>70433677</v>
      </c>
      <c r="AE1313" s="61"/>
      <c r="AF1313" s="62">
        <v>31932250</v>
      </c>
      <c r="AG1313" s="61"/>
      <c r="AH1313" s="61"/>
      <c r="AI1313" s="62">
        <v>10913963</v>
      </c>
      <c r="AJ1313" s="61"/>
      <c r="AK1313" s="61"/>
      <c r="AL1313" s="61"/>
      <c r="AM1313" s="61"/>
      <c r="AN1313" s="61"/>
      <c r="AO1313" s="61"/>
      <c r="AP1313" s="62">
        <v>1787075</v>
      </c>
      <c r="AQ1313" s="61"/>
      <c r="AR1313" s="62">
        <v>1812976</v>
      </c>
      <c r="AS1313" s="61"/>
      <c r="AT1313" s="61"/>
      <c r="AU1313" s="61"/>
      <c r="AV1313" s="62">
        <v>248618</v>
      </c>
      <c r="AW1313" s="61"/>
      <c r="AX1313" s="61"/>
      <c r="AY1313" s="62">
        <v>1861220</v>
      </c>
      <c r="AZ1313" s="61"/>
      <c r="BA1313" s="62">
        <v>5077033</v>
      </c>
      <c r="BB1313" s="61"/>
      <c r="BC1313" s="61"/>
      <c r="BD1313" s="61"/>
      <c r="BE1313" s="62">
        <v>3273</v>
      </c>
      <c r="BF1313" s="61"/>
      <c r="BG1313" s="61"/>
      <c r="BH1313" s="61"/>
      <c r="BI1313" s="62">
        <v>1752816</v>
      </c>
      <c r="BJ1313" s="61"/>
      <c r="BK1313" s="62">
        <v>36535</v>
      </c>
      <c r="BL1313" s="61"/>
      <c r="BM1313" s="61"/>
      <c r="BN1313" s="61"/>
      <c r="BO1313" s="62">
        <v>-5425168</v>
      </c>
    </row>
    <row r="1314" spans="1:67" x14ac:dyDescent="0.2">
      <c r="A1314" s="57" t="s">
        <v>33</v>
      </c>
      <c r="B1314" s="56" t="s">
        <v>33</v>
      </c>
      <c r="C1314" s="56" t="s">
        <v>33</v>
      </c>
      <c r="D1314" s="56">
        <v>1994</v>
      </c>
      <c r="E1314" s="58">
        <v>214322653</v>
      </c>
      <c r="F1314" s="58">
        <v>161074524</v>
      </c>
      <c r="G1314" s="59">
        <v>201411907</v>
      </c>
      <c r="H1314" s="59">
        <v>12910746</v>
      </c>
      <c r="I1314" s="60">
        <v>0</v>
      </c>
      <c r="J1314" s="58">
        <v>-53248129</v>
      </c>
      <c r="K1314" s="62">
        <v>7462857</v>
      </c>
      <c r="L1314" s="61"/>
      <c r="M1314" s="62">
        <v>220071</v>
      </c>
      <c r="N1314" s="61"/>
      <c r="O1314" s="61"/>
      <c r="P1314" s="62">
        <v>23883321</v>
      </c>
      <c r="Q1314" s="62">
        <v>23353</v>
      </c>
      <c r="R1314" s="61"/>
      <c r="S1314" s="61"/>
      <c r="T1314" s="61"/>
      <c r="U1314" s="61"/>
      <c r="V1314" s="61"/>
      <c r="W1314" s="62">
        <v>8330289</v>
      </c>
      <c r="X1314" s="61"/>
      <c r="Y1314" s="61"/>
      <c r="Z1314" s="61"/>
      <c r="AA1314" s="62">
        <v>41386881</v>
      </c>
      <c r="AB1314" s="61"/>
      <c r="AC1314" s="61"/>
      <c r="AD1314" s="62">
        <v>74825143</v>
      </c>
      <c r="AE1314" s="61"/>
      <c r="AF1314" s="62">
        <v>33884650</v>
      </c>
      <c r="AG1314" s="61"/>
      <c r="AH1314" s="61"/>
      <c r="AI1314" s="62">
        <v>11395342</v>
      </c>
      <c r="AJ1314" s="61"/>
      <c r="AK1314" s="61"/>
      <c r="AL1314" s="61"/>
      <c r="AM1314" s="61"/>
      <c r="AN1314" s="61"/>
      <c r="AO1314" s="61"/>
      <c r="AP1314" s="62">
        <v>1830387</v>
      </c>
      <c r="AQ1314" s="61"/>
      <c r="AR1314" s="62">
        <v>2019825</v>
      </c>
      <c r="AS1314" s="61"/>
      <c r="AT1314" s="61"/>
      <c r="AU1314" s="61"/>
      <c r="AV1314" s="62">
        <v>248618</v>
      </c>
      <c r="AW1314" s="61"/>
      <c r="AX1314" s="61"/>
      <c r="AY1314" s="62">
        <v>1966994</v>
      </c>
      <c r="AZ1314" s="61"/>
      <c r="BA1314" s="62">
        <v>5001858</v>
      </c>
      <c r="BB1314" s="61"/>
      <c r="BC1314" s="61"/>
      <c r="BD1314" s="61"/>
      <c r="BE1314" s="62">
        <v>3273</v>
      </c>
      <c r="BF1314" s="61"/>
      <c r="BG1314" s="61"/>
      <c r="BH1314" s="61"/>
      <c r="BI1314" s="62">
        <v>1803256</v>
      </c>
      <c r="BJ1314" s="61"/>
      <c r="BK1314" s="62">
        <v>36535</v>
      </c>
      <c r="BL1314" s="61"/>
      <c r="BM1314" s="61"/>
      <c r="BN1314" s="61"/>
      <c r="BO1314" s="62">
        <v>-53248129</v>
      </c>
    </row>
    <row r="1315" spans="1:67" x14ac:dyDescent="0.2">
      <c r="A1315" s="57" t="s">
        <v>33</v>
      </c>
      <c r="B1315" s="56" t="s">
        <v>33</v>
      </c>
      <c r="C1315" s="56" t="s">
        <v>33</v>
      </c>
      <c r="D1315" s="56">
        <v>1995</v>
      </c>
      <c r="E1315" s="58">
        <v>226795081</v>
      </c>
      <c r="F1315" s="58">
        <v>167245432</v>
      </c>
      <c r="G1315" s="59">
        <v>213470782</v>
      </c>
      <c r="H1315" s="59">
        <v>13324299</v>
      </c>
      <c r="I1315" s="60">
        <v>0</v>
      </c>
      <c r="J1315" s="58">
        <v>-59549649</v>
      </c>
      <c r="K1315" s="62">
        <v>7462857</v>
      </c>
      <c r="L1315" s="61"/>
      <c r="M1315" s="62">
        <v>223211</v>
      </c>
      <c r="N1315" s="61"/>
      <c r="O1315" s="61"/>
      <c r="P1315" s="62">
        <v>24177917</v>
      </c>
      <c r="Q1315" s="62">
        <v>23353</v>
      </c>
      <c r="R1315" s="61"/>
      <c r="S1315" s="61"/>
      <c r="T1315" s="61"/>
      <c r="U1315" s="61"/>
      <c r="V1315" s="61"/>
      <c r="W1315" s="62">
        <v>8496971</v>
      </c>
      <c r="X1315" s="61"/>
      <c r="Y1315" s="61"/>
      <c r="Z1315" s="61"/>
      <c r="AA1315" s="62">
        <v>45591217</v>
      </c>
      <c r="AB1315" s="61"/>
      <c r="AC1315" s="61"/>
      <c r="AD1315" s="62">
        <v>80020673</v>
      </c>
      <c r="AE1315" s="61"/>
      <c r="AF1315" s="62">
        <v>35576427</v>
      </c>
      <c r="AG1315" s="61"/>
      <c r="AH1315" s="61"/>
      <c r="AI1315" s="62">
        <v>11898156</v>
      </c>
      <c r="AJ1315" s="61"/>
      <c r="AK1315" s="61"/>
      <c r="AL1315" s="61"/>
      <c r="AM1315" s="61"/>
      <c r="AN1315" s="61"/>
      <c r="AO1315" s="61"/>
      <c r="AP1315" s="62">
        <v>1872499</v>
      </c>
      <c r="AQ1315" s="61"/>
      <c r="AR1315" s="62">
        <v>2246099</v>
      </c>
      <c r="AS1315" s="61"/>
      <c r="AT1315" s="61"/>
      <c r="AU1315" s="61"/>
      <c r="AV1315" s="62">
        <v>248618</v>
      </c>
      <c r="AW1315" s="61"/>
      <c r="AX1315" s="61"/>
      <c r="AY1315" s="62">
        <v>2078660</v>
      </c>
      <c r="AZ1315" s="61"/>
      <c r="BA1315" s="62">
        <v>4740191</v>
      </c>
      <c r="BB1315" s="61"/>
      <c r="BC1315" s="61"/>
      <c r="BD1315" s="61"/>
      <c r="BE1315" s="62">
        <v>3273</v>
      </c>
      <c r="BF1315" s="61"/>
      <c r="BG1315" s="61"/>
      <c r="BH1315" s="61"/>
      <c r="BI1315" s="62">
        <v>2098424</v>
      </c>
      <c r="BJ1315" s="61"/>
      <c r="BK1315" s="62">
        <v>36535</v>
      </c>
      <c r="BL1315" s="61"/>
      <c r="BM1315" s="61"/>
      <c r="BN1315" s="61"/>
      <c r="BO1315" s="62">
        <v>-59549649</v>
      </c>
    </row>
    <row r="1316" spans="1:67" x14ac:dyDescent="0.2">
      <c r="A1316" s="57" t="s">
        <v>33</v>
      </c>
      <c r="B1316" s="56" t="s">
        <v>33</v>
      </c>
      <c r="C1316" s="56" t="s">
        <v>33</v>
      </c>
      <c r="D1316" s="56">
        <v>1996</v>
      </c>
      <c r="E1316" s="58">
        <v>235560481</v>
      </c>
      <c r="F1316" s="58">
        <v>170139163</v>
      </c>
      <c r="G1316" s="59">
        <v>224470724</v>
      </c>
      <c r="H1316" s="59">
        <v>11089757</v>
      </c>
      <c r="I1316" s="60">
        <v>0</v>
      </c>
      <c r="J1316" s="58">
        <v>-65421318</v>
      </c>
      <c r="K1316" s="62">
        <v>7462892</v>
      </c>
      <c r="L1316" s="61"/>
      <c r="M1316" s="62">
        <v>230463</v>
      </c>
      <c r="N1316" s="61"/>
      <c r="O1316" s="61"/>
      <c r="P1316" s="62">
        <v>24222357</v>
      </c>
      <c r="Q1316" s="62">
        <v>23353</v>
      </c>
      <c r="R1316" s="61"/>
      <c r="S1316" s="61"/>
      <c r="T1316" s="61"/>
      <c r="U1316" s="61"/>
      <c r="V1316" s="61"/>
      <c r="W1316" s="62">
        <v>8584377</v>
      </c>
      <c r="X1316" s="61"/>
      <c r="Y1316" s="61"/>
      <c r="Z1316" s="61"/>
      <c r="AA1316" s="62">
        <v>49881845</v>
      </c>
      <c r="AB1316" s="61"/>
      <c r="AC1316" s="61"/>
      <c r="AD1316" s="62">
        <v>84810861</v>
      </c>
      <c r="AE1316" s="61"/>
      <c r="AF1316" s="62">
        <v>36756695</v>
      </c>
      <c r="AG1316" s="61"/>
      <c r="AH1316" s="61"/>
      <c r="AI1316" s="62">
        <v>12497881</v>
      </c>
      <c r="AJ1316" s="61"/>
      <c r="AK1316" s="61"/>
      <c r="AL1316" s="61"/>
      <c r="AM1316" s="61"/>
      <c r="AN1316" s="61"/>
      <c r="AO1316" s="61"/>
      <c r="AP1316" s="62">
        <v>1286616</v>
      </c>
      <c r="AQ1316" s="61"/>
      <c r="AR1316" s="62">
        <v>909926</v>
      </c>
      <c r="AS1316" s="61"/>
      <c r="AT1316" s="61"/>
      <c r="AU1316" s="61"/>
      <c r="AV1316" s="62">
        <v>248618</v>
      </c>
      <c r="AW1316" s="61"/>
      <c r="AX1316" s="61"/>
      <c r="AY1316" s="62">
        <v>1377557</v>
      </c>
      <c r="AZ1316" s="61"/>
      <c r="BA1316" s="62">
        <v>4896900</v>
      </c>
      <c r="BB1316" s="61"/>
      <c r="BC1316" s="61"/>
      <c r="BD1316" s="61"/>
      <c r="BE1316" s="61"/>
      <c r="BF1316" s="61"/>
      <c r="BG1316" s="61"/>
      <c r="BH1316" s="61"/>
      <c r="BI1316" s="62">
        <v>2370140</v>
      </c>
      <c r="BJ1316" s="61"/>
      <c r="BK1316" s="61"/>
      <c r="BL1316" s="61"/>
      <c r="BM1316" s="61"/>
      <c r="BN1316" s="61"/>
      <c r="BO1316" s="62">
        <v>-65421318</v>
      </c>
    </row>
    <row r="1317" spans="1:67" x14ac:dyDescent="0.2">
      <c r="A1317" s="57" t="s">
        <v>33</v>
      </c>
      <c r="B1317" s="56" t="s">
        <v>33</v>
      </c>
      <c r="C1317" s="56" t="s">
        <v>33</v>
      </c>
      <c r="D1317" s="56">
        <v>1997</v>
      </c>
      <c r="E1317" s="58">
        <v>247778900</v>
      </c>
      <c r="F1317" s="58">
        <v>177350454</v>
      </c>
      <c r="G1317" s="59">
        <v>236635981</v>
      </c>
      <c r="H1317" s="59">
        <v>11142919</v>
      </c>
      <c r="I1317" s="60">
        <v>0</v>
      </c>
      <c r="J1317" s="58">
        <v>-70428446</v>
      </c>
      <c r="K1317" s="62">
        <v>7462857</v>
      </c>
      <c r="L1317" s="61"/>
      <c r="M1317" s="62">
        <v>248563</v>
      </c>
      <c r="N1317" s="61"/>
      <c r="O1317" s="61"/>
      <c r="P1317" s="62">
        <v>24562010</v>
      </c>
      <c r="Q1317" s="62">
        <v>23353</v>
      </c>
      <c r="R1317" s="61"/>
      <c r="S1317" s="61"/>
      <c r="T1317" s="61"/>
      <c r="U1317" s="61"/>
      <c r="V1317" s="61"/>
      <c r="W1317" s="62">
        <v>8682007</v>
      </c>
      <c r="X1317" s="61"/>
      <c r="Y1317" s="61"/>
      <c r="Z1317" s="61"/>
      <c r="AA1317" s="62">
        <v>53343121</v>
      </c>
      <c r="AB1317" s="61"/>
      <c r="AC1317" s="61"/>
      <c r="AD1317" s="62">
        <v>90014497</v>
      </c>
      <c r="AE1317" s="61"/>
      <c r="AF1317" s="62">
        <v>38925779</v>
      </c>
      <c r="AG1317" s="61"/>
      <c r="AH1317" s="61"/>
      <c r="AI1317" s="62">
        <v>13373794</v>
      </c>
      <c r="AJ1317" s="61"/>
      <c r="AK1317" s="61"/>
      <c r="AL1317" s="61"/>
      <c r="AM1317" s="61"/>
      <c r="AN1317" s="61"/>
      <c r="AO1317" s="61"/>
      <c r="AP1317" s="62">
        <v>1190170</v>
      </c>
      <c r="AQ1317" s="61"/>
      <c r="AR1317" s="62">
        <v>766961</v>
      </c>
      <c r="AS1317" s="61"/>
      <c r="AT1317" s="61"/>
      <c r="AU1317" s="61"/>
      <c r="AV1317" s="62">
        <v>248618</v>
      </c>
      <c r="AW1317" s="61"/>
      <c r="AX1317" s="61"/>
      <c r="AY1317" s="62">
        <v>1363611</v>
      </c>
      <c r="AZ1317" s="61"/>
      <c r="BA1317" s="62">
        <v>4941978</v>
      </c>
      <c r="BB1317" s="61"/>
      <c r="BC1317" s="61"/>
      <c r="BD1317" s="61"/>
      <c r="BE1317" s="61"/>
      <c r="BF1317" s="61"/>
      <c r="BG1317" s="61"/>
      <c r="BH1317" s="61"/>
      <c r="BI1317" s="62">
        <v>2631581</v>
      </c>
      <c r="BJ1317" s="61"/>
      <c r="BK1317" s="61"/>
      <c r="BL1317" s="61"/>
      <c r="BM1317" s="61"/>
      <c r="BN1317" s="61"/>
      <c r="BO1317" s="62">
        <v>-70428446</v>
      </c>
    </row>
    <row r="1318" spans="1:67" x14ac:dyDescent="0.2">
      <c r="A1318" s="57" t="s">
        <v>33</v>
      </c>
      <c r="B1318" s="56" t="s">
        <v>33</v>
      </c>
      <c r="C1318" s="56" t="s">
        <v>33</v>
      </c>
      <c r="D1318" s="56">
        <v>1998</v>
      </c>
      <c r="E1318" s="58">
        <v>209561372</v>
      </c>
      <c r="F1318" s="58">
        <v>133301095</v>
      </c>
      <c r="G1318" s="59">
        <v>198435023</v>
      </c>
      <c r="H1318" s="59">
        <v>11126349</v>
      </c>
      <c r="I1318" s="60">
        <v>0</v>
      </c>
      <c r="J1318" s="58">
        <v>-76260277</v>
      </c>
      <c r="K1318" s="62">
        <v>7462857</v>
      </c>
      <c r="L1318" s="61"/>
      <c r="M1318" s="62">
        <v>291446</v>
      </c>
      <c r="N1318" s="61"/>
      <c r="O1318" s="61"/>
      <c r="P1318" s="62">
        <v>24756509</v>
      </c>
      <c r="Q1318" s="62">
        <v>23353</v>
      </c>
      <c r="R1318" s="61"/>
      <c r="S1318" s="61"/>
      <c r="T1318" s="61"/>
      <c r="U1318" s="61"/>
      <c r="V1318" s="61"/>
      <c r="W1318" s="62">
        <v>8716257</v>
      </c>
      <c r="X1318" s="61"/>
      <c r="Y1318" s="61"/>
      <c r="Z1318" s="61"/>
      <c r="AA1318" s="62">
        <v>19373367</v>
      </c>
      <c r="AB1318" s="61"/>
      <c r="AC1318" s="61"/>
      <c r="AD1318" s="62">
        <v>82384737</v>
      </c>
      <c r="AE1318" s="61"/>
      <c r="AF1318" s="62">
        <v>41117807</v>
      </c>
      <c r="AG1318" s="61"/>
      <c r="AH1318" s="61"/>
      <c r="AI1318" s="62">
        <v>14308690</v>
      </c>
      <c r="AJ1318" s="61"/>
      <c r="AK1318" s="61"/>
      <c r="AL1318" s="61"/>
      <c r="AM1318" s="61"/>
      <c r="AN1318" s="61"/>
      <c r="AO1318" s="61"/>
      <c r="AP1318" s="62">
        <v>1166120</v>
      </c>
      <c r="AQ1318" s="61"/>
      <c r="AR1318" s="62">
        <v>691992</v>
      </c>
      <c r="AS1318" s="61"/>
      <c r="AT1318" s="61"/>
      <c r="AU1318" s="61"/>
      <c r="AV1318" s="62">
        <v>248618</v>
      </c>
      <c r="AW1318" s="61"/>
      <c r="AX1318" s="61"/>
      <c r="AY1318" s="62">
        <v>1384922</v>
      </c>
      <c r="AZ1318" s="61"/>
      <c r="BA1318" s="62">
        <v>4878684</v>
      </c>
      <c r="BB1318" s="61"/>
      <c r="BC1318" s="61"/>
      <c r="BD1318" s="61"/>
      <c r="BE1318" s="61"/>
      <c r="BF1318" s="61"/>
      <c r="BG1318" s="61"/>
      <c r="BH1318" s="61"/>
      <c r="BI1318" s="62">
        <v>2756013</v>
      </c>
      <c r="BJ1318" s="61"/>
      <c r="BK1318" s="61"/>
      <c r="BL1318" s="61"/>
      <c r="BM1318" s="61"/>
      <c r="BN1318" s="61"/>
      <c r="BO1318" s="62">
        <v>-76260277</v>
      </c>
    </row>
    <row r="1319" spans="1:67" x14ac:dyDescent="0.2">
      <c r="A1319" s="57" t="s">
        <v>33</v>
      </c>
      <c r="B1319" s="56" t="s">
        <v>33</v>
      </c>
      <c r="C1319" s="56" t="s">
        <v>33</v>
      </c>
      <c r="D1319" s="56">
        <v>2002</v>
      </c>
      <c r="E1319" s="58">
        <v>348732573</v>
      </c>
      <c r="F1319" s="58">
        <v>334619868</v>
      </c>
      <c r="G1319" s="59">
        <v>351192287</v>
      </c>
      <c r="H1319" s="59">
        <v>11902286</v>
      </c>
      <c r="I1319" s="60">
        <v>14362000</v>
      </c>
      <c r="J1319" s="58">
        <v>-28474705</v>
      </c>
      <c r="K1319" s="61"/>
      <c r="L1319" s="62">
        <v>8191402</v>
      </c>
      <c r="M1319" s="61"/>
      <c r="N1319" s="62">
        <v>406375</v>
      </c>
      <c r="O1319" s="62">
        <v>20674990</v>
      </c>
      <c r="P1319" s="61"/>
      <c r="Q1319" s="61"/>
      <c r="R1319" s="61"/>
      <c r="S1319" s="61">
        <v>0</v>
      </c>
      <c r="T1319" s="62">
        <v>14362000</v>
      </c>
      <c r="U1319" s="61"/>
      <c r="V1319" s="62">
        <v>39887447</v>
      </c>
      <c r="W1319" s="61"/>
      <c r="X1319" s="61">
        <v>0</v>
      </c>
      <c r="Y1319" s="62">
        <v>27652927</v>
      </c>
      <c r="Z1319" s="62">
        <v>4797782</v>
      </c>
      <c r="AA1319" s="61"/>
      <c r="AB1319" s="62">
        <v>2110451</v>
      </c>
      <c r="AC1319" s="62">
        <v>137500393</v>
      </c>
      <c r="AD1319" s="61"/>
      <c r="AE1319" s="62">
        <v>61230407</v>
      </c>
      <c r="AF1319" s="61"/>
      <c r="AG1319" s="62">
        <v>17007872</v>
      </c>
      <c r="AH1319" s="62">
        <v>17370241</v>
      </c>
      <c r="AI1319" s="61"/>
      <c r="AJ1319" s="61">
        <v>0</v>
      </c>
      <c r="AK1319" s="61">
        <v>0</v>
      </c>
      <c r="AL1319" s="61">
        <v>0</v>
      </c>
      <c r="AM1319" s="61">
        <v>0</v>
      </c>
      <c r="AN1319" s="61">
        <v>0</v>
      </c>
      <c r="AO1319" s="61">
        <v>0</v>
      </c>
      <c r="AP1319" s="61"/>
      <c r="AQ1319" s="62">
        <v>1237243</v>
      </c>
      <c r="AR1319" s="61"/>
      <c r="AS1319" s="62">
        <v>603692</v>
      </c>
      <c r="AT1319" s="61">
        <v>0</v>
      </c>
      <c r="AU1319" s="62">
        <v>4944495</v>
      </c>
      <c r="AV1319" s="61"/>
      <c r="AW1319" s="61">
        <v>0</v>
      </c>
      <c r="AX1319" s="62">
        <v>1710552</v>
      </c>
      <c r="AY1319" s="61"/>
      <c r="AZ1319" s="61">
        <v>0</v>
      </c>
      <c r="BA1319" s="61"/>
      <c r="BB1319" s="61">
        <v>0</v>
      </c>
      <c r="BC1319" s="61">
        <v>0</v>
      </c>
      <c r="BD1319" s="61">
        <v>0</v>
      </c>
      <c r="BE1319" s="61"/>
      <c r="BF1319" s="61">
        <v>0</v>
      </c>
      <c r="BG1319" s="61"/>
      <c r="BH1319" s="61">
        <v>0</v>
      </c>
      <c r="BI1319" s="61"/>
      <c r="BJ1319" s="62">
        <v>3406304</v>
      </c>
      <c r="BK1319" s="61"/>
      <c r="BL1319" s="61">
        <v>0</v>
      </c>
      <c r="BM1319" s="61">
        <v>0</v>
      </c>
      <c r="BN1319" s="62">
        <v>-28474705</v>
      </c>
      <c r="BO1319" s="61"/>
    </row>
    <row r="1320" spans="1:67" x14ac:dyDescent="0.2">
      <c r="A1320" s="57" t="s">
        <v>33</v>
      </c>
      <c r="B1320" s="56" t="s">
        <v>33</v>
      </c>
      <c r="C1320" s="56" t="s">
        <v>33</v>
      </c>
      <c r="D1320" s="56">
        <v>2003</v>
      </c>
      <c r="E1320" s="58">
        <v>372441466</v>
      </c>
      <c r="F1320" s="58">
        <v>351758494</v>
      </c>
      <c r="G1320" s="59">
        <v>372131657</v>
      </c>
      <c r="H1320" s="59">
        <v>13855821</v>
      </c>
      <c r="I1320" s="60">
        <v>13546012</v>
      </c>
      <c r="J1320" s="58">
        <v>-34228984</v>
      </c>
      <c r="K1320" s="61"/>
      <c r="L1320" s="62">
        <v>8191402</v>
      </c>
      <c r="M1320" s="61"/>
      <c r="N1320" s="62">
        <v>727285</v>
      </c>
      <c r="O1320" s="62">
        <v>20920588</v>
      </c>
      <c r="P1320" s="61"/>
      <c r="Q1320" s="61"/>
      <c r="R1320" s="61"/>
      <c r="S1320" s="61">
        <v>0</v>
      </c>
      <c r="T1320" s="62">
        <v>13546012</v>
      </c>
      <c r="U1320" s="61"/>
      <c r="V1320" s="62">
        <v>39887447</v>
      </c>
      <c r="W1320" s="61"/>
      <c r="X1320" s="61">
        <v>0</v>
      </c>
      <c r="Y1320" s="62">
        <v>31023167</v>
      </c>
      <c r="Z1320" s="62">
        <v>6564194</v>
      </c>
      <c r="AA1320" s="61"/>
      <c r="AB1320" s="62">
        <v>3539260</v>
      </c>
      <c r="AC1320" s="62">
        <v>145757934</v>
      </c>
      <c r="AD1320" s="61"/>
      <c r="AE1320" s="62">
        <v>65468685</v>
      </c>
      <c r="AF1320" s="61"/>
      <c r="AG1320" s="62">
        <v>18295161</v>
      </c>
      <c r="AH1320" s="62">
        <v>18210522</v>
      </c>
      <c r="AI1320" s="61"/>
      <c r="AJ1320" s="61">
        <v>0</v>
      </c>
      <c r="AK1320" s="61">
        <v>0</v>
      </c>
      <c r="AL1320" s="61">
        <v>0</v>
      </c>
      <c r="AM1320" s="61">
        <v>0</v>
      </c>
      <c r="AN1320" s="61">
        <v>0</v>
      </c>
      <c r="AO1320" s="61">
        <v>0</v>
      </c>
      <c r="AP1320" s="61"/>
      <c r="AQ1320" s="62">
        <v>1247517</v>
      </c>
      <c r="AR1320" s="61"/>
      <c r="AS1320" s="62">
        <v>884573</v>
      </c>
      <c r="AT1320" s="61">
        <v>0</v>
      </c>
      <c r="AU1320" s="62">
        <v>6370368</v>
      </c>
      <c r="AV1320" s="61"/>
      <c r="AW1320" s="61">
        <v>0</v>
      </c>
      <c r="AX1320" s="62">
        <v>1821293</v>
      </c>
      <c r="AY1320" s="61"/>
      <c r="AZ1320" s="61">
        <v>0</v>
      </c>
      <c r="BA1320" s="61"/>
      <c r="BB1320" s="61">
        <v>0</v>
      </c>
      <c r="BC1320" s="61">
        <v>0</v>
      </c>
      <c r="BD1320" s="61">
        <v>0</v>
      </c>
      <c r="BE1320" s="61"/>
      <c r="BF1320" s="61">
        <v>0</v>
      </c>
      <c r="BG1320" s="61"/>
      <c r="BH1320" s="61">
        <v>0</v>
      </c>
      <c r="BI1320" s="61"/>
      <c r="BJ1320" s="62">
        <v>3532070</v>
      </c>
      <c r="BK1320" s="61"/>
      <c r="BL1320" s="61">
        <v>0</v>
      </c>
      <c r="BM1320" s="61">
        <v>0</v>
      </c>
      <c r="BN1320" s="62">
        <v>-34228984</v>
      </c>
      <c r="BO1320" s="61"/>
    </row>
    <row r="1321" spans="1:67" x14ac:dyDescent="0.2">
      <c r="A1321" s="57" t="s">
        <v>33</v>
      </c>
      <c r="B1321" s="56" t="s">
        <v>33</v>
      </c>
      <c r="C1321" s="56" t="s">
        <v>33</v>
      </c>
      <c r="D1321" s="56">
        <v>2004</v>
      </c>
      <c r="E1321" s="58">
        <v>391131211</v>
      </c>
      <c r="F1321" s="58">
        <v>366671007</v>
      </c>
      <c r="G1321" s="59">
        <v>389171557</v>
      </c>
      <c r="H1321" s="59">
        <v>15505893</v>
      </c>
      <c r="I1321" s="60">
        <v>13546239</v>
      </c>
      <c r="J1321" s="58">
        <v>-38006443</v>
      </c>
      <c r="K1321" s="61"/>
      <c r="L1321" s="62">
        <v>8191402</v>
      </c>
      <c r="M1321" s="61"/>
      <c r="N1321" s="62">
        <v>1269692</v>
      </c>
      <c r="O1321" s="62">
        <v>21235039</v>
      </c>
      <c r="P1321" s="61"/>
      <c r="Q1321" s="61"/>
      <c r="R1321" s="61"/>
      <c r="S1321" s="61">
        <v>0</v>
      </c>
      <c r="T1321" s="62">
        <v>13546239</v>
      </c>
      <c r="U1321" s="61"/>
      <c r="V1321" s="62">
        <v>39845139</v>
      </c>
      <c r="W1321" s="61"/>
      <c r="X1321" s="61">
        <v>0</v>
      </c>
      <c r="Y1321" s="62">
        <v>33939942</v>
      </c>
      <c r="Z1321" s="62">
        <v>8480127</v>
      </c>
      <c r="AA1321" s="61"/>
      <c r="AB1321" s="62">
        <v>4882756</v>
      </c>
      <c r="AC1321" s="62">
        <v>152298434</v>
      </c>
      <c r="AD1321" s="61"/>
      <c r="AE1321" s="62">
        <v>66789618</v>
      </c>
      <c r="AF1321" s="61"/>
      <c r="AG1321" s="62">
        <v>19456205</v>
      </c>
      <c r="AH1321" s="62">
        <v>19236964</v>
      </c>
      <c r="AI1321" s="61"/>
      <c r="AJ1321" s="61">
        <v>0</v>
      </c>
      <c r="AK1321" s="61">
        <v>0</v>
      </c>
      <c r="AL1321" s="61">
        <v>0</v>
      </c>
      <c r="AM1321" s="61">
        <v>0</v>
      </c>
      <c r="AN1321" s="61">
        <v>0</v>
      </c>
      <c r="AO1321" s="61">
        <v>0</v>
      </c>
      <c r="AP1321" s="61"/>
      <c r="AQ1321" s="62">
        <v>1367547</v>
      </c>
      <c r="AR1321" s="61"/>
      <c r="AS1321" s="62">
        <v>1999208</v>
      </c>
      <c r="AT1321" s="61">
        <v>0</v>
      </c>
      <c r="AU1321" s="62">
        <v>6514661</v>
      </c>
      <c r="AV1321" s="61"/>
      <c r="AW1321" s="61">
        <v>0</v>
      </c>
      <c r="AX1321" s="62">
        <v>1862382</v>
      </c>
      <c r="AY1321" s="61"/>
      <c r="AZ1321" s="61">
        <v>0</v>
      </c>
      <c r="BA1321" s="61"/>
      <c r="BB1321" s="61">
        <v>0</v>
      </c>
      <c r="BC1321" s="62">
        <v>113747</v>
      </c>
      <c r="BD1321" s="62">
        <v>2577</v>
      </c>
      <c r="BE1321" s="61"/>
      <c r="BF1321" s="61">
        <v>0</v>
      </c>
      <c r="BG1321" s="61"/>
      <c r="BH1321" s="61">
        <v>0</v>
      </c>
      <c r="BI1321" s="61"/>
      <c r="BJ1321" s="62">
        <v>3645771</v>
      </c>
      <c r="BK1321" s="61"/>
      <c r="BL1321" s="61">
        <v>0</v>
      </c>
      <c r="BM1321" s="61">
        <v>0</v>
      </c>
      <c r="BN1321" s="62">
        <v>-38006443</v>
      </c>
      <c r="BO1321" s="61"/>
    </row>
    <row r="1322" spans="1:67" x14ac:dyDescent="0.2">
      <c r="A1322" s="57" t="s">
        <v>33</v>
      </c>
      <c r="B1322" s="56" t="s">
        <v>33</v>
      </c>
      <c r="C1322" s="56" t="s">
        <v>33</v>
      </c>
      <c r="D1322" s="56">
        <v>2005</v>
      </c>
      <c r="E1322" s="58">
        <v>418363705</v>
      </c>
      <c r="F1322" s="58">
        <v>384136111</v>
      </c>
      <c r="G1322" s="59">
        <v>413851177</v>
      </c>
      <c r="H1322" s="59">
        <v>18087375</v>
      </c>
      <c r="I1322" s="60">
        <v>13574847</v>
      </c>
      <c r="J1322" s="58">
        <v>-47802441</v>
      </c>
      <c r="K1322" s="61"/>
      <c r="L1322" s="62">
        <v>8191402</v>
      </c>
      <c r="M1322" s="61"/>
      <c r="N1322" s="62">
        <v>1304586</v>
      </c>
      <c r="O1322" s="62">
        <v>22274882</v>
      </c>
      <c r="P1322" s="61"/>
      <c r="Q1322" s="61"/>
      <c r="R1322" s="61"/>
      <c r="S1322" s="61">
        <v>0</v>
      </c>
      <c r="T1322" s="62">
        <v>13574847</v>
      </c>
      <c r="U1322" s="61"/>
      <c r="V1322" s="62">
        <v>40190523</v>
      </c>
      <c r="W1322" s="61"/>
      <c r="X1322" s="61">
        <v>0</v>
      </c>
      <c r="Y1322" s="62">
        <v>38001773</v>
      </c>
      <c r="Z1322" s="62">
        <v>10913710</v>
      </c>
      <c r="AA1322" s="61"/>
      <c r="AB1322" s="62">
        <v>6742620</v>
      </c>
      <c r="AC1322" s="62">
        <v>163351886</v>
      </c>
      <c r="AD1322" s="61"/>
      <c r="AE1322" s="62">
        <v>68918540</v>
      </c>
      <c r="AF1322" s="61"/>
      <c r="AG1322" s="62">
        <v>20348023</v>
      </c>
      <c r="AH1322" s="62">
        <v>20038385</v>
      </c>
      <c r="AI1322" s="61"/>
      <c r="AJ1322" s="61">
        <v>0</v>
      </c>
      <c r="AK1322" s="61">
        <v>0</v>
      </c>
      <c r="AL1322" s="61">
        <v>0</v>
      </c>
      <c r="AM1322" s="61">
        <v>0</v>
      </c>
      <c r="AN1322" s="61">
        <v>0</v>
      </c>
      <c r="AO1322" s="61">
        <v>0</v>
      </c>
      <c r="AP1322" s="61"/>
      <c r="AQ1322" s="62">
        <v>1481448</v>
      </c>
      <c r="AR1322" s="61"/>
      <c r="AS1322" s="62">
        <v>2842267</v>
      </c>
      <c r="AT1322" s="62">
        <v>194587</v>
      </c>
      <c r="AU1322" s="62">
        <v>7238722</v>
      </c>
      <c r="AV1322" s="61"/>
      <c r="AW1322" s="62">
        <v>19150</v>
      </c>
      <c r="AX1322" s="62">
        <v>2091557</v>
      </c>
      <c r="AY1322" s="61"/>
      <c r="AZ1322" s="61">
        <v>0</v>
      </c>
      <c r="BA1322" s="61"/>
      <c r="BB1322" s="61">
        <v>0</v>
      </c>
      <c r="BC1322" s="62">
        <v>244108</v>
      </c>
      <c r="BD1322" s="62">
        <v>116609</v>
      </c>
      <c r="BE1322" s="61"/>
      <c r="BF1322" s="61">
        <v>0</v>
      </c>
      <c r="BG1322" s="61"/>
      <c r="BH1322" s="61">
        <v>0</v>
      </c>
      <c r="BI1322" s="61"/>
      <c r="BJ1322" s="62">
        <v>3858927</v>
      </c>
      <c r="BK1322" s="61"/>
      <c r="BL1322" s="61">
        <v>0</v>
      </c>
      <c r="BM1322" s="61">
        <v>0</v>
      </c>
      <c r="BN1322" s="62">
        <v>-47802441</v>
      </c>
      <c r="BO1322" s="61"/>
    </row>
    <row r="1323" spans="1:67" x14ac:dyDescent="0.2">
      <c r="A1323" s="57" t="s">
        <v>33</v>
      </c>
      <c r="B1323" s="56" t="s">
        <v>33</v>
      </c>
      <c r="C1323" s="56" t="s">
        <v>33</v>
      </c>
      <c r="D1323" s="56">
        <v>2006</v>
      </c>
      <c r="E1323" s="58">
        <v>444016503</v>
      </c>
      <c r="F1323" s="58">
        <v>404623015</v>
      </c>
      <c r="G1323" s="59">
        <v>437957993</v>
      </c>
      <c r="H1323" s="59">
        <v>19636831</v>
      </c>
      <c r="I1323" s="60">
        <v>13578321</v>
      </c>
      <c r="J1323" s="58">
        <v>-52971809</v>
      </c>
      <c r="K1323" s="61"/>
      <c r="L1323" s="62">
        <v>8146892</v>
      </c>
      <c r="M1323" s="61"/>
      <c r="N1323" s="62">
        <v>1363044</v>
      </c>
      <c r="O1323" s="62">
        <v>23374881</v>
      </c>
      <c r="P1323" s="61"/>
      <c r="Q1323" s="61"/>
      <c r="R1323" s="61"/>
      <c r="S1323" s="61">
        <v>0</v>
      </c>
      <c r="T1323" s="62">
        <v>13578321</v>
      </c>
      <c r="U1323" s="61"/>
      <c r="V1323" s="62">
        <v>40830304</v>
      </c>
      <c r="W1323" s="61"/>
      <c r="X1323" s="61">
        <v>0</v>
      </c>
      <c r="Y1323" s="62">
        <v>43804228</v>
      </c>
      <c r="Z1323" s="62">
        <v>13105220</v>
      </c>
      <c r="AA1323" s="61"/>
      <c r="AB1323" s="62">
        <v>9027188</v>
      </c>
      <c r="AC1323" s="62">
        <v>167712557</v>
      </c>
      <c r="AD1323" s="61"/>
      <c r="AE1323" s="62">
        <v>74768688</v>
      </c>
      <c r="AF1323" s="61"/>
      <c r="AG1323" s="62">
        <v>21062746</v>
      </c>
      <c r="AH1323" s="62">
        <v>21183924</v>
      </c>
      <c r="AI1323" s="61"/>
      <c r="AJ1323" s="61">
        <v>0</v>
      </c>
      <c r="AK1323" s="61">
        <v>0</v>
      </c>
      <c r="AL1323" s="61">
        <v>0</v>
      </c>
      <c r="AM1323" s="61">
        <v>0</v>
      </c>
      <c r="AN1323" s="61">
        <v>0</v>
      </c>
      <c r="AO1323" s="61">
        <v>0</v>
      </c>
      <c r="AP1323" s="61"/>
      <c r="AQ1323" s="62">
        <v>1528785</v>
      </c>
      <c r="AR1323" s="61"/>
      <c r="AS1323" s="62">
        <v>3295561</v>
      </c>
      <c r="AT1323" s="62">
        <v>420970</v>
      </c>
      <c r="AU1323" s="62">
        <v>7646219</v>
      </c>
      <c r="AV1323" s="61"/>
      <c r="AW1323" s="62">
        <v>19150</v>
      </c>
      <c r="AX1323" s="62">
        <v>2244536</v>
      </c>
      <c r="AY1323" s="61"/>
      <c r="AZ1323" s="61">
        <v>0</v>
      </c>
      <c r="BA1323" s="61"/>
      <c r="BB1323" s="61">
        <v>0</v>
      </c>
      <c r="BC1323" s="62">
        <v>294254</v>
      </c>
      <c r="BD1323" s="62">
        <v>132634</v>
      </c>
      <c r="BE1323" s="61"/>
      <c r="BF1323" s="61">
        <v>0</v>
      </c>
      <c r="BG1323" s="61"/>
      <c r="BH1323" s="61">
        <v>0</v>
      </c>
      <c r="BI1323" s="61"/>
      <c r="BJ1323" s="62">
        <v>4054722</v>
      </c>
      <c r="BK1323" s="61"/>
      <c r="BL1323" s="61">
        <v>0</v>
      </c>
      <c r="BM1323" s="61">
        <v>0</v>
      </c>
      <c r="BN1323" s="62">
        <v>-52971809</v>
      </c>
      <c r="BO1323" s="61"/>
    </row>
    <row r="1324" spans="1:67" x14ac:dyDescent="0.2">
      <c r="A1324" s="57" t="s">
        <v>33</v>
      </c>
      <c r="B1324" s="56" t="s">
        <v>33</v>
      </c>
      <c r="C1324" s="56" t="s">
        <v>33</v>
      </c>
      <c r="D1324" s="56">
        <v>2007</v>
      </c>
      <c r="E1324" s="58">
        <v>490413501</v>
      </c>
      <c r="F1324" s="58">
        <v>432504403</v>
      </c>
      <c r="G1324" s="59">
        <v>481674578</v>
      </c>
      <c r="H1324" s="59">
        <v>22329845</v>
      </c>
      <c r="I1324" s="60">
        <v>13590922</v>
      </c>
      <c r="J1324" s="58">
        <v>-71500020</v>
      </c>
      <c r="K1324" s="61"/>
      <c r="L1324" s="62">
        <v>8146892</v>
      </c>
      <c r="M1324" s="61"/>
      <c r="N1324" s="62">
        <v>1382214</v>
      </c>
      <c r="O1324" s="62">
        <v>25005540</v>
      </c>
      <c r="P1324" s="61"/>
      <c r="Q1324" s="61"/>
      <c r="R1324" s="61"/>
      <c r="S1324" s="61">
        <v>0</v>
      </c>
      <c r="T1324" s="62">
        <v>13590922</v>
      </c>
      <c r="U1324" s="61"/>
      <c r="V1324" s="62">
        <v>41022337</v>
      </c>
      <c r="W1324" s="61"/>
      <c r="X1324" s="61">
        <v>0</v>
      </c>
      <c r="Y1324" s="62">
        <v>49581714</v>
      </c>
      <c r="Z1324" s="62">
        <v>15088531</v>
      </c>
      <c r="AA1324" s="61"/>
      <c r="AB1324" s="62">
        <v>11129854</v>
      </c>
      <c r="AC1324" s="62">
        <v>191157922</v>
      </c>
      <c r="AD1324" s="61"/>
      <c r="AE1324" s="62">
        <v>77047361</v>
      </c>
      <c r="AF1324" s="61"/>
      <c r="AG1324" s="62">
        <v>21856284</v>
      </c>
      <c r="AH1324" s="62">
        <v>26665007</v>
      </c>
      <c r="AI1324" s="61"/>
      <c r="AJ1324" s="61">
        <v>0</v>
      </c>
      <c r="AK1324" s="61">
        <v>0</v>
      </c>
      <c r="AL1324" s="61">
        <v>0</v>
      </c>
      <c r="AM1324" s="61">
        <v>0</v>
      </c>
      <c r="AN1324" s="61">
        <v>0</v>
      </c>
      <c r="AO1324" s="61">
        <v>0</v>
      </c>
      <c r="AP1324" s="61"/>
      <c r="AQ1324" s="62">
        <v>1615311</v>
      </c>
      <c r="AR1324" s="61"/>
      <c r="AS1324" s="62">
        <v>3772019</v>
      </c>
      <c r="AT1324" s="62">
        <v>929876</v>
      </c>
      <c r="AU1324" s="62">
        <v>8415834</v>
      </c>
      <c r="AV1324" s="61"/>
      <c r="AW1324" s="62">
        <v>219670</v>
      </c>
      <c r="AX1324" s="62">
        <v>2532072</v>
      </c>
      <c r="AY1324" s="61"/>
      <c r="AZ1324" s="61">
        <v>0</v>
      </c>
      <c r="BA1324" s="61"/>
      <c r="BB1324" s="62">
        <v>37250</v>
      </c>
      <c r="BC1324" s="62">
        <v>396282</v>
      </c>
      <c r="BD1324" s="62">
        <v>148254</v>
      </c>
      <c r="BE1324" s="61"/>
      <c r="BF1324" s="61">
        <v>0</v>
      </c>
      <c r="BG1324" s="61"/>
      <c r="BH1324" s="61">
        <v>0</v>
      </c>
      <c r="BI1324" s="61"/>
      <c r="BJ1324" s="62">
        <v>4263277</v>
      </c>
      <c r="BK1324" s="61"/>
      <c r="BL1324" s="61">
        <v>0</v>
      </c>
      <c r="BM1324" s="61">
        <v>0</v>
      </c>
      <c r="BN1324" s="62">
        <v>-71500020</v>
      </c>
      <c r="BO1324" s="61"/>
    </row>
    <row r="1325" spans="1:67" x14ac:dyDescent="0.2">
      <c r="A1325" s="57" t="s">
        <v>33</v>
      </c>
      <c r="B1325" s="56" t="s">
        <v>33</v>
      </c>
      <c r="C1325" s="56" t="s">
        <v>33</v>
      </c>
      <c r="D1325" s="56">
        <v>2008</v>
      </c>
      <c r="E1325" s="58">
        <v>526620667</v>
      </c>
      <c r="F1325" s="58">
        <v>456865048</v>
      </c>
      <c r="G1325" s="59">
        <v>521226767</v>
      </c>
      <c r="H1325" s="59">
        <v>23221101</v>
      </c>
      <c r="I1325" s="60">
        <v>17827201</v>
      </c>
      <c r="J1325" s="58">
        <v>-87582820</v>
      </c>
      <c r="K1325" s="61"/>
      <c r="L1325" s="62">
        <v>8146892</v>
      </c>
      <c r="M1325" s="61"/>
      <c r="N1325" s="62">
        <v>1389282</v>
      </c>
      <c r="O1325" s="62">
        <v>26289096</v>
      </c>
      <c r="P1325" s="61"/>
      <c r="Q1325" s="61"/>
      <c r="R1325" s="61"/>
      <c r="S1325" s="61">
        <v>0</v>
      </c>
      <c r="T1325" s="62">
        <v>17827201</v>
      </c>
      <c r="U1325" s="61"/>
      <c r="V1325" s="62">
        <v>40212984</v>
      </c>
      <c r="W1325" s="61"/>
      <c r="X1325" s="61">
        <v>0</v>
      </c>
      <c r="Y1325" s="62">
        <v>53969895</v>
      </c>
      <c r="Z1325" s="62">
        <v>17162086</v>
      </c>
      <c r="AA1325" s="61"/>
      <c r="AB1325" s="62">
        <v>13073275</v>
      </c>
      <c r="AC1325" s="62">
        <v>207302793</v>
      </c>
      <c r="AD1325" s="61"/>
      <c r="AE1325" s="62">
        <v>82393441</v>
      </c>
      <c r="AF1325" s="61"/>
      <c r="AG1325" s="62">
        <v>22400827</v>
      </c>
      <c r="AH1325" s="62">
        <v>31058995</v>
      </c>
      <c r="AI1325" s="61"/>
      <c r="AJ1325" s="61">
        <v>0</v>
      </c>
      <c r="AK1325" s="61">
        <v>0</v>
      </c>
      <c r="AL1325" s="61">
        <v>0</v>
      </c>
      <c r="AM1325" s="61">
        <v>0</v>
      </c>
      <c r="AN1325" s="61">
        <v>0</v>
      </c>
      <c r="AO1325" s="61">
        <v>0</v>
      </c>
      <c r="AP1325" s="61"/>
      <c r="AQ1325" s="62">
        <v>1699677</v>
      </c>
      <c r="AR1325" s="61"/>
      <c r="AS1325" s="62">
        <v>3927472</v>
      </c>
      <c r="AT1325" s="62">
        <v>1113908</v>
      </c>
      <c r="AU1325" s="62">
        <v>8467628</v>
      </c>
      <c r="AV1325" s="61"/>
      <c r="AW1325" s="62">
        <v>219670</v>
      </c>
      <c r="AX1325" s="62">
        <v>2688833</v>
      </c>
      <c r="AY1325" s="61"/>
      <c r="AZ1325" s="61">
        <v>0</v>
      </c>
      <c r="BA1325" s="61"/>
      <c r="BB1325" s="62">
        <v>37250</v>
      </c>
      <c r="BC1325" s="62">
        <v>475040</v>
      </c>
      <c r="BD1325" s="62">
        <v>145138</v>
      </c>
      <c r="BE1325" s="61"/>
      <c r="BF1325" s="61">
        <v>0</v>
      </c>
      <c r="BG1325" s="61"/>
      <c r="BH1325" s="61">
        <v>0</v>
      </c>
      <c r="BI1325" s="61"/>
      <c r="BJ1325" s="62">
        <v>4446485</v>
      </c>
      <c r="BK1325" s="61"/>
      <c r="BL1325" s="61">
        <v>0</v>
      </c>
      <c r="BM1325" s="61">
        <v>0</v>
      </c>
      <c r="BN1325" s="62">
        <v>-87582820</v>
      </c>
      <c r="BO1325" s="61"/>
    </row>
    <row r="1326" spans="1:67" x14ac:dyDescent="0.2">
      <c r="A1326" s="57" t="s">
        <v>33</v>
      </c>
      <c r="B1326" s="56" t="s">
        <v>33</v>
      </c>
      <c r="C1326" s="56" t="s">
        <v>33</v>
      </c>
      <c r="D1326" s="56">
        <v>2009</v>
      </c>
      <c r="E1326" s="58">
        <v>547005696</v>
      </c>
      <c r="F1326" s="58">
        <v>458730356</v>
      </c>
      <c r="G1326" s="59">
        <v>536066315</v>
      </c>
      <c r="H1326" s="59">
        <v>22951298</v>
      </c>
      <c r="I1326" s="60">
        <v>12011917</v>
      </c>
      <c r="J1326" s="58">
        <v>-100287257</v>
      </c>
      <c r="K1326" s="61"/>
      <c r="L1326" s="62">
        <v>8146892</v>
      </c>
      <c r="M1326" s="61"/>
      <c r="N1326" s="62">
        <v>1412508</v>
      </c>
      <c r="O1326" s="62">
        <v>29478774</v>
      </c>
      <c r="P1326" s="61"/>
      <c r="Q1326" s="61"/>
      <c r="R1326" s="61"/>
      <c r="S1326" s="61">
        <v>0</v>
      </c>
      <c r="T1326" s="62">
        <v>12011917</v>
      </c>
      <c r="U1326" s="61"/>
      <c r="V1326" s="62">
        <v>40492279</v>
      </c>
      <c r="W1326" s="61"/>
      <c r="X1326" s="61">
        <v>0</v>
      </c>
      <c r="Y1326" s="62">
        <v>61098800</v>
      </c>
      <c r="Z1326" s="62">
        <v>19376229</v>
      </c>
      <c r="AA1326" s="61"/>
      <c r="AB1326" s="62">
        <v>17738414</v>
      </c>
      <c r="AC1326" s="62">
        <v>215034537</v>
      </c>
      <c r="AD1326" s="61"/>
      <c r="AE1326" s="62">
        <v>88592205</v>
      </c>
      <c r="AF1326" s="61"/>
      <c r="AG1326" s="62">
        <v>23014363</v>
      </c>
      <c r="AH1326" s="62">
        <v>19669397</v>
      </c>
      <c r="AI1326" s="61"/>
      <c r="AJ1326" s="61">
        <v>0</v>
      </c>
      <c r="AK1326" s="61">
        <v>0</v>
      </c>
      <c r="AL1326" s="61">
        <v>0</v>
      </c>
      <c r="AM1326" s="61">
        <v>0</v>
      </c>
      <c r="AN1326" s="62">
        <v>310348</v>
      </c>
      <c r="AO1326" s="61">
        <v>0</v>
      </c>
      <c r="AP1326" s="61"/>
      <c r="AQ1326" s="62">
        <v>1702247</v>
      </c>
      <c r="AR1326" s="61"/>
      <c r="AS1326" s="62">
        <v>3199798</v>
      </c>
      <c r="AT1326" s="61">
        <v>0</v>
      </c>
      <c r="AU1326" s="62">
        <v>9376602</v>
      </c>
      <c r="AV1326" s="61"/>
      <c r="AW1326" s="62">
        <v>219670</v>
      </c>
      <c r="AX1326" s="62">
        <v>2847869</v>
      </c>
      <c r="AY1326" s="61"/>
      <c r="AZ1326" s="61">
        <v>0</v>
      </c>
      <c r="BA1326" s="61"/>
      <c r="BB1326" s="62">
        <v>37250</v>
      </c>
      <c r="BC1326" s="62">
        <v>605068</v>
      </c>
      <c r="BD1326" s="62">
        <v>140982</v>
      </c>
      <c r="BE1326" s="61"/>
      <c r="BF1326" s="61">
        <v>0</v>
      </c>
      <c r="BG1326" s="61"/>
      <c r="BH1326" s="61">
        <v>0</v>
      </c>
      <c r="BI1326" s="61"/>
      <c r="BJ1326" s="62">
        <v>4511464</v>
      </c>
      <c r="BK1326" s="61"/>
      <c r="BL1326" s="61">
        <v>0</v>
      </c>
      <c r="BM1326" s="61">
        <v>0</v>
      </c>
      <c r="BN1326" s="62">
        <v>-100287257</v>
      </c>
      <c r="BO1326" s="61"/>
    </row>
    <row r="1327" spans="1:67" x14ac:dyDescent="0.2">
      <c r="A1327" s="57" t="s">
        <v>33</v>
      </c>
      <c r="B1327" s="56" t="s">
        <v>33</v>
      </c>
      <c r="C1327" s="56" t="s">
        <v>33</v>
      </c>
      <c r="D1327" s="56">
        <v>2010</v>
      </c>
      <c r="E1327" s="58">
        <v>572486422</v>
      </c>
      <c r="F1327" s="58">
        <v>476046681</v>
      </c>
      <c r="G1327" s="59">
        <v>559439274</v>
      </c>
      <c r="H1327" s="59">
        <v>25711498</v>
      </c>
      <c r="I1327" s="60">
        <v>12664350</v>
      </c>
      <c r="J1327" s="58">
        <v>-109104091</v>
      </c>
      <c r="K1327" s="61"/>
      <c r="L1327" s="62">
        <v>8146892</v>
      </c>
      <c r="M1327" s="61"/>
      <c r="N1327" s="62">
        <v>1568222</v>
      </c>
      <c r="O1327" s="62">
        <v>29833926</v>
      </c>
      <c r="P1327" s="61"/>
      <c r="Q1327" s="61"/>
      <c r="R1327" s="61"/>
      <c r="S1327" s="61">
        <v>0</v>
      </c>
      <c r="T1327" s="62">
        <v>12664350</v>
      </c>
      <c r="U1327" s="61"/>
      <c r="V1327" s="62">
        <v>41680428</v>
      </c>
      <c r="W1327" s="61"/>
      <c r="X1327" s="61">
        <v>0</v>
      </c>
      <c r="Y1327" s="62">
        <v>65933419</v>
      </c>
      <c r="Z1327" s="62">
        <v>21891688</v>
      </c>
      <c r="AA1327" s="61"/>
      <c r="AB1327" s="62">
        <v>20268114</v>
      </c>
      <c r="AC1327" s="62">
        <v>222005435</v>
      </c>
      <c r="AD1327" s="61"/>
      <c r="AE1327" s="62">
        <v>92795074</v>
      </c>
      <c r="AF1327" s="61"/>
      <c r="AG1327" s="62">
        <v>24023524</v>
      </c>
      <c r="AH1327" s="62">
        <v>18628202</v>
      </c>
      <c r="AI1327" s="61"/>
      <c r="AJ1327" s="61">
        <v>0</v>
      </c>
      <c r="AK1327" s="61">
        <v>0</v>
      </c>
      <c r="AL1327" s="61">
        <v>0</v>
      </c>
      <c r="AM1327" s="61">
        <v>0</v>
      </c>
      <c r="AN1327" s="62">
        <v>310348</v>
      </c>
      <c r="AO1327" s="61">
        <v>0</v>
      </c>
      <c r="AP1327" s="61"/>
      <c r="AQ1327" s="62">
        <v>1741046</v>
      </c>
      <c r="AR1327" s="61"/>
      <c r="AS1327" s="62">
        <v>4050665</v>
      </c>
      <c r="AT1327" s="61">
        <v>0</v>
      </c>
      <c r="AU1327" s="62">
        <v>10501929</v>
      </c>
      <c r="AV1327" s="61"/>
      <c r="AW1327" s="62">
        <v>230426</v>
      </c>
      <c r="AX1327" s="62">
        <v>3055926</v>
      </c>
      <c r="AY1327" s="61"/>
      <c r="AZ1327" s="61">
        <v>0</v>
      </c>
      <c r="BA1327" s="61"/>
      <c r="BB1327" s="62">
        <v>37250</v>
      </c>
      <c r="BC1327" s="62">
        <v>651747</v>
      </c>
      <c r="BD1327" s="62">
        <v>140938</v>
      </c>
      <c r="BE1327" s="61"/>
      <c r="BF1327" s="61">
        <v>0</v>
      </c>
      <c r="BG1327" s="61"/>
      <c r="BH1327" s="61">
        <v>0</v>
      </c>
      <c r="BI1327" s="61"/>
      <c r="BJ1327" s="62">
        <v>4991223</v>
      </c>
      <c r="BK1327" s="61"/>
      <c r="BL1327" s="61">
        <v>0</v>
      </c>
      <c r="BM1327" s="61">
        <v>0</v>
      </c>
      <c r="BN1327" s="62">
        <v>-109104091</v>
      </c>
      <c r="BO1327" s="61"/>
    </row>
    <row r="1328" spans="1:67" x14ac:dyDescent="0.2">
      <c r="A1328" s="57" t="s">
        <v>33</v>
      </c>
      <c r="B1328" s="56" t="s">
        <v>33</v>
      </c>
      <c r="C1328" s="56" t="s">
        <v>33</v>
      </c>
      <c r="D1328" s="56">
        <v>2011</v>
      </c>
      <c r="E1328" s="58">
        <v>623921015</v>
      </c>
      <c r="F1328" s="58">
        <v>514011295</v>
      </c>
      <c r="G1328" s="59">
        <v>609123745</v>
      </c>
      <c r="H1328" s="59">
        <v>28426099</v>
      </c>
      <c r="I1328" s="60">
        <v>13628829</v>
      </c>
      <c r="J1328" s="58">
        <v>-123538549</v>
      </c>
      <c r="K1328" s="61"/>
      <c r="L1328" s="62">
        <v>8146892</v>
      </c>
      <c r="M1328" s="61"/>
      <c r="N1328" s="62">
        <v>1628526</v>
      </c>
      <c r="O1328" s="62">
        <v>31036700</v>
      </c>
      <c r="P1328" s="61"/>
      <c r="Q1328" s="61"/>
      <c r="R1328" s="61"/>
      <c r="S1328" s="61">
        <v>0</v>
      </c>
      <c r="T1328" s="62">
        <v>13628829</v>
      </c>
      <c r="U1328" s="61"/>
      <c r="V1328" s="62">
        <v>11341495</v>
      </c>
      <c r="W1328" s="61"/>
      <c r="X1328" s="61">
        <v>0</v>
      </c>
      <c r="Y1328" s="62">
        <v>67427687</v>
      </c>
      <c r="Z1328" s="62">
        <v>24255144</v>
      </c>
      <c r="AA1328" s="61"/>
      <c r="AB1328" s="62">
        <v>25453719</v>
      </c>
      <c r="AC1328" s="62">
        <v>263163887</v>
      </c>
      <c r="AD1328" s="61"/>
      <c r="AE1328" s="62">
        <v>100831035</v>
      </c>
      <c r="AF1328" s="61"/>
      <c r="AG1328" s="62">
        <v>25696486</v>
      </c>
      <c r="AH1328" s="62">
        <v>36513345</v>
      </c>
      <c r="AI1328" s="61"/>
      <c r="AJ1328" s="61">
        <v>0</v>
      </c>
      <c r="AK1328" s="61">
        <v>0</v>
      </c>
      <c r="AL1328" s="61">
        <v>0</v>
      </c>
      <c r="AM1328" s="61">
        <v>0</v>
      </c>
      <c r="AN1328" s="62">
        <v>310348</v>
      </c>
      <c r="AO1328" s="61">
        <v>0</v>
      </c>
      <c r="AP1328" s="61"/>
      <c r="AQ1328" s="62">
        <v>1812771</v>
      </c>
      <c r="AR1328" s="61"/>
      <c r="AS1328" s="62">
        <v>4303829</v>
      </c>
      <c r="AT1328" s="61">
        <v>0</v>
      </c>
      <c r="AU1328" s="62">
        <v>12638906</v>
      </c>
      <c r="AV1328" s="61"/>
      <c r="AW1328" s="62">
        <v>245103</v>
      </c>
      <c r="AX1328" s="62">
        <v>3201800</v>
      </c>
      <c r="AY1328" s="61"/>
      <c r="AZ1328" s="61">
        <v>0</v>
      </c>
      <c r="BA1328" s="61"/>
      <c r="BB1328" s="62">
        <v>37250</v>
      </c>
      <c r="BC1328" s="62">
        <v>655091</v>
      </c>
      <c r="BD1328" s="62">
        <v>142748</v>
      </c>
      <c r="BE1328" s="61"/>
      <c r="BF1328" s="61">
        <v>0</v>
      </c>
      <c r="BG1328" s="61"/>
      <c r="BH1328" s="61">
        <v>0</v>
      </c>
      <c r="BI1328" s="61"/>
      <c r="BJ1328" s="62">
        <v>5078253</v>
      </c>
      <c r="BK1328" s="61"/>
      <c r="BL1328" s="61">
        <v>0</v>
      </c>
      <c r="BM1328" s="61">
        <v>0</v>
      </c>
      <c r="BN1328" s="62">
        <v>-123538549</v>
      </c>
      <c r="BO1328" s="61"/>
    </row>
    <row r="1329" spans="1:67" x14ac:dyDescent="0.2">
      <c r="A1329" s="57" t="s">
        <v>34</v>
      </c>
      <c r="B1329" s="56" t="s">
        <v>34</v>
      </c>
      <c r="C1329" s="56" t="s">
        <v>445</v>
      </c>
      <c r="D1329" s="56">
        <v>1989</v>
      </c>
      <c r="E1329" s="58">
        <v>246876</v>
      </c>
      <c r="F1329" s="58">
        <v>235579</v>
      </c>
      <c r="G1329" s="59">
        <v>245572</v>
      </c>
      <c r="H1329" s="59">
        <v>1304</v>
      </c>
      <c r="I1329" s="60">
        <v>0</v>
      </c>
      <c r="J1329" s="58">
        <v>-11297</v>
      </c>
      <c r="K1329" s="61"/>
      <c r="L1329" s="61"/>
      <c r="M1329" s="61"/>
      <c r="N1329" s="61"/>
      <c r="O1329" s="61"/>
      <c r="P1329" s="61"/>
      <c r="Q1329" s="61"/>
      <c r="R1329" s="61"/>
      <c r="S1329" s="61"/>
      <c r="T1329" s="61"/>
      <c r="U1329" s="61"/>
      <c r="V1329" s="61"/>
      <c r="W1329" s="61"/>
      <c r="X1329" s="61"/>
      <c r="Y1329" s="61"/>
      <c r="Z1329" s="61"/>
      <c r="AA1329" s="62">
        <v>125192</v>
      </c>
      <c r="AB1329" s="61"/>
      <c r="AC1329" s="61"/>
      <c r="AD1329" s="62">
        <v>29529</v>
      </c>
      <c r="AE1329" s="61"/>
      <c r="AF1329" s="62">
        <v>63702</v>
      </c>
      <c r="AG1329" s="61"/>
      <c r="AH1329" s="61"/>
      <c r="AI1329" s="62">
        <v>27149</v>
      </c>
      <c r="AJ1329" s="61"/>
      <c r="AK1329" s="61"/>
      <c r="AL1329" s="61"/>
      <c r="AM1329" s="61"/>
      <c r="AN1329" s="61"/>
      <c r="AO1329" s="61"/>
      <c r="AP1329" s="62">
        <v>1172</v>
      </c>
      <c r="AQ1329" s="61"/>
      <c r="AR1329" s="61"/>
      <c r="AS1329" s="61"/>
      <c r="AT1329" s="61"/>
      <c r="AU1329" s="61"/>
      <c r="AV1329" s="61"/>
      <c r="AW1329" s="61"/>
      <c r="AX1329" s="61"/>
      <c r="AY1329" s="61"/>
      <c r="AZ1329" s="61"/>
      <c r="BA1329" s="61"/>
      <c r="BB1329" s="61"/>
      <c r="BC1329" s="61"/>
      <c r="BD1329" s="61"/>
      <c r="BE1329" s="61"/>
      <c r="BF1329" s="61"/>
      <c r="BG1329" s="61"/>
      <c r="BH1329" s="61"/>
      <c r="BI1329" s="61"/>
      <c r="BJ1329" s="61"/>
      <c r="BK1329" s="61">
        <v>132</v>
      </c>
      <c r="BL1329" s="61"/>
      <c r="BM1329" s="61"/>
      <c r="BN1329" s="61"/>
      <c r="BO1329" s="62">
        <v>-11297</v>
      </c>
    </row>
    <row r="1330" spans="1:67" x14ac:dyDescent="0.2">
      <c r="A1330" s="57" t="s">
        <v>34</v>
      </c>
      <c r="B1330" s="56" t="s">
        <v>34</v>
      </c>
      <c r="C1330" s="56" t="s">
        <v>445</v>
      </c>
      <c r="D1330" s="56">
        <v>1990</v>
      </c>
      <c r="E1330" s="58">
        <v>290967</v>
      </c>
      <c r="F1330" s="58">
        <v>279670</v>
      </c>
      <c r="G1330" s="59">
        <v>289795</v>
      </c>
      <c r="H1330" s="59">
        <v>1172</v>
      </c>
      <c r="I1330" s="60">
        <v>0</v>
      </c>
      <c r="J1330" s="58">
        <v>-11297</v>
      </c>
      <c r="K1330" s="61"/>
      <c r="L1330" s="61"/>
      <c r="M1330" s="61"/>
      <c r="N1330" s="61"/>
      <c r="O1330" s="61"/>
      <c r="P1330" s="61"/>
      <c r="Q1330" s="61"/>
      <c r="R1330" s="61"/>
      <c r="S1330" s="61"/>
      <c r="T1330" s="61"/>
      <c r="U1330" s="61"/>
      <c r="V1330" s="61"/>
      <c r="W1330" s="61"/>
      <c r="X1330" s="61"/>
      <c r="Y1330" s="61"/>
      <c r="Z1330" s="61"/>
      <c r="AA1330" s="62">
        <v>128313</v>
      </c>
      <c r="AB1330" s="61"/>
      <c r="AC1330" s="61"/>
      <c r="AD1330" s="62">
        <v>48883</v>
      </c>
      <c r="AE1330" s="61"/>
      <c r="AF1330" s="62">
        <v>85450</v>
      </c>
      <c r="AG1330" s="61"/>
      <c r="AH1330" s="61"/>
      <c r="AI1330" s="62">
        <v>27149</v>
      </c>
      <c r="AJ1330" s="61"/>
      <c r="AK1330" s="61"/>
      <c r="AL1330" s="61"/>
      <c r="AM1330" s="61"/>
      <c r="AN1330" s="61"/>
      <c r="AO1330" s="61"/>
      <c r="AP1330" s="62">
        <v>1172</v>
      </c>
      <c r="AQ1330" s="61"/>
      <c r="AR1330" s="61"/>
      <c r="AS1330" s="61"/>
      <c r="AT1330" s="61"/>
      <c r="AU1330" s="61"/>
      <c r="AV1330" s="61"/>
      <c r="AW1330" s="61"/>
      <c r="AX1330" s="61"/>
      <c r="AY1330" s="61"/>
      <c r="AZ1330" s="61"/>
      <c r="BA1330" s="61"/>
      <c r="BB1330" s="61"/>
      <c r="BC1330" s="61"/>
      <c r="BD1330" s="61"/>
      <c r="BE1330" s="61"/>
      <c r="BF1330" s="61"/>
      <c r="BG1330" s="61"/>
      <c r="BH1330" s="61"/>
      <c r="BI1330" s="61"/>
      <c r="BJ1330" s="61"/>
      <c r="BK1330" s="61"/>
      <c r="BL1330" s="61"/>
      <c r="BM1330" s="61"/>
      <c r="BN1330" s="61"/>
      <c r="BO1330" s="62">
        <v>-11297</v>
      </c>
    </row>
    <row r="1331" spans="1:67" x14ac:dyDescent="0.2">
      <c r="A1331" s="57" t="s">
        <v>34</v>
      </c>
      <c r="B1331" s="56" t="s">
        <v>34</v>
      </c>
      <c r="C1331" s="56" t="s">
        <v>445</v>
      </c>
      <c r="D1331" s="56">
        <v>1991</v>
      </c>
      <c r="E1331" s="58">
        <v>319706</v>
      </c>
      <c r="F1331" s="58">
        <v>308409</v>
      </c>
      <c r="G1331" s="59">
        <v>315019</v>
      </c>
      <c r="H1331" s="59">
        <v>4687</v>
      </c>
      <c r="I1331" s="60">
        <v>0</v>
      </c>
      <c r="J1331" s="58">
        <v>-11297</v>
      </c>
      <c r="K1331" s="61"/>
      <c r="L1331" s="61"/>
      <c r="M1331" s="61"/>
      <c r="N1331" s="61"/>
      <c r="O1331" s="61"/>
      <c r="P1331" s="61"/>
      <c r="Q1331" s="61"/>
      <c r="R1331" s="61"/>
      <c r="S1331" s="61"/>
      <c r="T1331" s="61"/>
      <c r="U1331" s="61"/>
      <c r="V1331" s="61"/>
      <c r="W1331" s="61"/>
      <c r="X1331" s="61"/>
      <c r="Y1331" s="61"/>
      <c r="Z1331" s="61"/>
      <c r="AA1331" s="62">
        <v>133944</v>
      </c>
      <c r="AB1331" s="61"/>
      <c r="AC1331" s="61"/>
      <c r="AD1331" s="62">
        <v>58021</v>
      </c>
      <c r="AE1331" s="61"/>
      <c r="AF1331" s="62">
        <v>95905</v>
      </c>
      <c r="AG1331" s="61"/>
      <c r="AH1331" s="61"/>
      <c r="AI1331" s="62">
        <v>27149</v>
      </c>
      <c r="AJ1331" s="61"/>
      <c r="AK1331" s="61"/>
      <c r="AL1331" s="61"/>
      <c r="AM1331" s="61"/>
      <c r="AN1331" s="61"/>
      <c r="AO1331" s="61"/>
      <c r="AP1331" s="62">
        <v>1707</v>
      </c>
      <c r="AQ1331" s="61"/>
      <c r="AR1331" s="62">
        <v>2980</v>
      </c>
      <c r="AS1331" s="61"/>
      <c r="AT1331" s="61"/>
      <c r="AU1331" s="61"/>
      <c r="AV1331" s="61"/>
      <c r="AW1331" s="61"/>
      <c r="AX1331" s="61"/>
      <c r="AY1331" s="61"/>
      <c r="AZ1331" s="61"/>
      <c r="BA1331" s="61"/>
      <c r="BB1331" s="61"/>
      <c r="BC1331" s="61"/>
      <c r="BD1331" s="61"/>
      <c r="BE1331" s="61"/>
      <c r="BF1331" s="61"/>
      <c r="BG1331" s="61"/>
      <c r="BH1331" s="61"/>
      <c r="BI1331" s="61"/>
      <c r="BJ1331" s="61"/>
      <c r="BK1331" s="61"/>
      <c r="BL1331" s="61"/>
      <c r="BM1331" s="61"/>
      <c r="BN1331" s="61"/>
      <c r="BO1331" s="62">
        <v>-11297</v>
      </c>
    </row>
    <row r="1332" spans="1:67" x14ac:dyDescent="0.2">
      <c r="A1332" s="57" t="s">
        <v>34</v>
      </c>
      <c r="B1332" s="56" t="s">
        <v>34</v>
      </c>
      <c r="C1332" s="56" t="s">
        <v>445</v>
      </c>
      <c r="D1332" s="56">
        <v>1992</v>
      </c>
      <c r="E1332" s="58">
        <v>331965</v>
      </c>
      <c r="F1332" s="58">
        <v>320668</v>
      </c>
      <c r="G1332" s="59">
        <v>327278</v>
      </c>
      <c r="H1332" s="59">
        <v>4687</v>
      </c>
      <c r="I1332" s="60">
        <v>0</v>
      </c>
      <c r="J1332" s="58">
        <v>-11297</v>
      </c>
      <c r="K1332" s="61"/>
      <c r="L1332" s="61"/>
      <c r="M1332" s="61"/>
      <c r="N1332" s="61"/>
      <c r="O1332" s="61"/>
      <c r="P1332" s="61"/>
      <c r="Q1332" s="61"/>
      <c r="R1332" s="61"/>
      <c r="S1332" s="61"/>
      <c r="T1332" s="61"/>
      <c r="U1332" s="61"/>
      <c r="V1332" s="61"/>
      <c r="W1332" s="61"/>
      <c r="X1332" s="61"/>
      <c r="Y1332" s="61"/>
      <c r="Z1332" s="61"/>
      <c r="AA1332" s="62">
        <v>138014</v>
      </c>
      <c r="AB1332" s="61"/>
      <c r="AC1332" s="61"/>
      <c r="AD1332" s="62">
        <v>61248</v>
      </c>
      <c r="AE1332" s="61"/>
      <c r="AF1332" s="62">
        <v>98085</v>
      </c>
      <c r="AG1332" s="61"/>
      <c r="AH1332" s="61"/>
      <c r="AI1332" s="62">
        <v>29931</v>
      </c>
      <c r="AJ1332" s="61"/>
      <c r="AK1332" s="61"/>
      <c r="AL1332" s="61"/>
      <c r="AM1332" s="61"/>
      <c r="AN1332" s="61"/>
      <c r="AO1332" s="61"/>
      <c r="AP1332" s="62">
        <v>1707</v>
      </c>
      <c r="AQ1332" s="61"/>
      <c r="AR1332" s="62">
        <v>2980</v>
      </c>
      <c r="AS1332" s="61"/>
      <c r="AT1332" s="61"/>
      <c r="AU1332" s="61"/>
      <c r="AV1332" s="61"/>
      <c r="AW1332" s="61"/>
      <c r="AX1332" s="61"/>
      <c r="AY1332" s="61"/>
      <c r="AZ1332" s="61"/>
      <c r="BA1332" s="61"/>
      <c r="BB1332" s="61"/>
      <c r="BC1332" s="61"/>
      <c r="BD1332" s="61"/>
      <c r="BE1332" s="61"/>
      <c r="BF1332" s="61"/>
      <c r="BG1332" s="61"/>
      <c r="BH1332" s="61"/>
      <c r="BI1332" s="61"/>
      <c r="BJ1332" s="61"/>
      <c r="BK1332" s="61"/>
      <c r="BL1332" s="61"/>
      <c r="BM1332" s="61"/>
      <c r="BN1332" s="61"/>
      <c r="BO1332" s="62">
        <v>-11297</v>
      </c>
    </row>
    <row r="1333" spans="1:67" x14ac:dyDescent="0.2">
      <c r="A1333" s="57" t="s">
        <v>34</v>
      </c>
      <c r="B1333" s="56" t="s">
        <v>34</v>
      </c>
      <c r="C1333" s="56" t="s">
        <v>445</v>
      </c>
      <c r="D1333" s="56">
        <v>1993</v>
      </c>
      <c r="E1333" s="58">
        <v>352705</v>
      </c>
      <c r="F1333" s="58">
        <v>341408</v>
      </c>
      <c r="G1333" s="59">
        <v>348018</v>
      </c>
      <c r="H1333" s="59">
        <v>4687</v>
      </c>
      <c r="I1333" s="60">
        <v>0</v>
      </c>
      <c r="J1333" s="58">
        <v>-11297</v>
      </c>
      <c r="K1333" s="61"/>
      <c r="L1333" s="61"/>
      <c r="M1333" s="61"/>
      <c r="N1333" s="61"/>
      <c r="O1333" s="61"/>
      <c r="P1333" s="61"/>
      <c r="Q1333" s="61"/>
      <c r="R1333" s="61"/>
      <c r="S1333" s="61"/>
      <c r="T1333" s="61"/>
      <c r="U1333" s="61"/>
      <c r="V1333" s="61"/>
      <c r="W1333" s="61"/>
      <c r="X1333" s="61"/>
      <c r="Y1333" s="61"/>
      <c r="Z1333" s="61"/>
      <c r="AA1333" s="62">
        <v>152559</v>
      </c>
      <c r="AB1333" s="61"/>
      <c r="AC1333" s="61"/>
      <c r="AD1333" s="62">
        <v>64272</v>
      </c>
      <c r="AE1333" s="61"/>
      <c r="AF1333" s="62">
        <v>100412</v>
      </c>
      <c r="AG1333" s="61"/>
      <c r="AH1333" s="61"/>
      <c r="AI1333" s="62">
        <v>30775</v>
      </c>
      <c r="AJ1333" s="61"/>
      <c r="AK1333" s="61"/>
      <c r="AL1333" s="61"/>
      <c r="AM1333" s="61"/>
      <c r="AN1333" s="61"/>
      <c r="AO1333" s="61"/>
      <c r="AP1333" s="62">
        <v>1707</v>
      </c>
      <c r="AQ1333" s="61"/>
      <c r="AR1333" s="62">
        <v>2980</v>
      </c>
      <c r="AS1333" s="61"/>
      <c r="AT1333" s="61"/>
      <c r="AU1333" s="61"/>
      <c r="AV1333" s="61"/>
      <c r="AW1333" s="61"/>
      <c r="AX1333" s="61"/>
      <c r="AY1333" s="61"/>
      <c r="AZ1333" s="61"/>
      <c r="BA1333" s="61"/>
      <c r="BB1333" s="61"/>
      <c r="BC1333" s="61"/>
      <c r="BD1333" s="61"/>
      <c r="BE1333" s="61"/>
      <c r="BF1333" s="61"/>
      <c r="BG1333" s="61"/>
      <c r="BH1333" s="61"/>
      <c r="BI1333" s="61"/>
      <c r="BJ1333" s="61"/>
      <c r="BK1333" s="61"/>
      <c r="BL1333" s="61"/>
      <c r="BM1333" s="61"/>
      <c r="BN1333" s="61"/>
      <c r="BO1333" s="62">
        <v>-11297</v>
      </c>
    </row>
    <row r="1334" spans="1:67" x14ac:dyDescent="0.2">
      <c r="A1334" s="57" t="s">
        <v>34</v>
      </c>
      <c r="B1334" s="56" t="s">
        <v>34</v>
      </c>
      <c r="C1334" s="56" t="s">
        <v>445</v>
      </c>
      <c r="D1334" s="56">
        <v>1994</v>
      </c>
      <c r="E1334" s="58">
        <v>377045</v>
      </c>
      <c r="F1334" s="58">
        <v>304503</v>
      </c>
      <c r="G1334" s="59">
        <v>372358</v>
      </c>
      <c r="H1334" s="59">
        <v>4687</v>
      </c>
      <c r="I1334" s="60">
        <v>0</v>
      </c>
      <c r="J1334" s="58">
        <v>-72542</v>
      </c>
      <c r="K1334" s="61"/>
      <c r="L1334" s="61"/>
      <c r="M1334" s="61"/>
      <c r="N1334" s="61"/>
      <c r="O1334" s="61"/>
      <c r="P1334" s="61"/>
      <c r="Q1334" s="61"/>
      <c r="R1334" s="61"/>
      <c r="S1334" s="61"/>
      <c r="T1334" s="61"/>
      <c r="U1334" s="61"/>
      <c r="V1334" s="61"/>
      <c r="W1334" s="61"/>
      <c r="X1334" s="61"/>
      <c r="Y1334" s="61"/>
      <c r="Z1334" s="61"/>
      <c r="AA1334" s="62">
        <v>162973</v>
      </c>
      <c r="AB1334" s="61"/>
      <c r="AC1334" s="61"/>
      <c r="AD1334" s="62">
        <v>69580</v>
      </c>
      <c r="AE1334" s="61"/>
      <c r="AF1334" s="62">
        <v>106467</v>
      </c>
      <c r="AG1334" s="61"/>
      <c r="AH1334" s="61"/>
      <c r="AI1334" s="62">
        <v>33338</v>
      </c>
      <c r="AJ1334" s="61"/>
      <c r="AK1334" s="61"/>
      <c r="AL1334" s="61"/>
      <c r="AM1334" s="61"/>
      <c r="AN1334" s="61"/>
      <c r="AO1334" s="61"/>
      <c r="AP1334" s="62">
        <v>1707</v>
      </c>
      <c r="AQ1334" s="61"/>
      <c r="AR1334" s="62">
        <v>2980</v>
      </c>
      <c r="AS1334" s="61"/>
      <c r="AT1334" s="61"/>
      <c r="AU1334" s="61"/>
      <c r="AV1334" s="61"/>
      <c r="AW1334" s="61"/>
      <c r="AX1334" s="61"/>
      <c r="AY1334" s="61"/>
      <c r="AZ1334" s="61"/>
      <c r="BA1334" s="61"/>
      <c r="BB1334" s="61"/>
      <c r="BC1334" s="61"/>
      <c r="BD1334" s="61"/>
      <c r="BE1334" s="61"/>
      <c r="BF1334" s="61"/>
      <c r="BG1334" s="61"/>
      <c r="BH1334" s="61"/>
      <c r="BI1334" s="61"/>
      <c r="BJ1334" s="61"/>
      <c r="BK1334" s="61"/>
      <c r="BL1334" s="61"/>
      <c r="BM1334" s="61"/>
      <c r="BN1334" s="61"/>
      <c r="BO1334" s="62">
        <v>-72542</v>
      </c>
    </row>
    <row r="1335" spans="1:67" x14ac:dyDescent="0.2">
      <c r="A1335" s="57" t="s">
        <v>34</v>
      </c>
      <c r="B1335" s="56" t="s">
        <v>34</v>
      </c>
      <c r="C1335" s="56" t="s">
        <v>445</v>
      </c>
      <c r="D1335" s="56">
        <v>1995</v>
      </c>
      <c r="E1335" s="58">
        <v>437366</v>
      </c>
      <c r="F1335" s="58">
        <v>363916</v>
      </c>
      <c r="G1335" s="59">
        <v>432679</v>
      </c>
      <c r="H1335" s="59">
        <v>4687</v>
      </c>
      <c r="I1335" s="60">
        <v>0</v>
      </c>
      <c r="J1335" s="58">
        <v>-73450</v>
      </c>
      <c r="K1335" s="61"/>
      <c r="L1335" s="61"/>
      <c r="M1335" s="61"/>
      <c r="N1335" s="61"/>
      <c r="O1335" s="61"/>
      <c r="P1335" s="61"/>
      <c r="Q1335" s="61"/>
      <c r="R1335" s="61"/>
      <c r="S1335" s="61"/>
      <c r="T1335" s="61"/>
      <c r="U1335" s="61"/>
      <c r="V1335" s="61"/>
      <c r="W1335" s="61"/>
      <c r="X1335" s="61"/>
      <c r="Y1335" s="61"/>
      <c r="Z1335" s="61"/>
      <c r="AA1335" s="62">
        <v>208918</v>
      </c>
      <c r="AB1335" s="61"/>
      <c r="AC1335" s="61"/>
      <c r="AD1335" s="62">
        <v>72229</v>
      </c>
      <c r="AE1335" s="61"/>
      <c r="AF1335" s="62">
        <v>117032</v>
      </c>
      <c r="AG1335" s="61"/>
      <c r="AH1335" s="61"/>
      <c r="AI1335" s="62">
        <v>34500</v>
      </c>
      <c r="AJ1335" s="61"/>
      <c r="AK1335" s="61"/>
      <c r="AL1335" s="61"/>
      <c r="AM1335" s="61"/>
      <c r="AN1335" s="61"/>
      <c r="AO1335" s="61"/>
      <c r="AP1335" s="62">
        <v>1707</v>
      </c>
      <c r="AQ1335" s="61"/>
      <c r="AR1335" s="62">
        <v>2980</v>
      </c>
      <c r="AS1335" s="61"/>
      <c r="AT1335" s="61"/>
      <c r="AU1335" s="61"/>
      <c r="AV1335" s="61"/>
      <c r="AW1335" s="61"/>
      <c r="AX1335" s="61"/>
      <c r="AY1335" s="61"/>
      <c r="AZ1335" s="61"/>
      <c r="BA1335" s="61"/>
      <c r="BB1335" s="61"/>
      <c r="BC1335" s="61"/>
      <c r="BD1335" s="61"/>
      <c r="BE1335" s="61"/>
      <c r="BF1335" s="61"/>
      <c r="BG1335" s="61"/>
      <c r="BH1335" s="61"/>
      <c r="BI1335" s="61"/>
      <c r="BJ1335" s="61"/>
      <c r="BK1335" s="61"/>
      <c r="BL1335" s="61"/>
      <c r="BM1335" s="61"/>
      <c r="BN1335" s="61"/>
      <c r="BO1335" s="62">
        <v>-73450</v>
      </c>
    </row>
    <row r="1336" spans="1:67" x14ac:dyDescent="0.2">
      <c r="A1336" s="57" t="s">
        <v>34</v>
      </c>
      <c r="B1336" s="56" t="s">
        <v>34</v>
      </c>
      <c r="C1336" s="56" t="s">
        <v>445</v>
      </c>
      <c r="D1336" s="56">
        <v>1996</v>
      </c>
      <c r="E1336" s="58">
        <v>610002</v>
      </c>
      <c r="F1336" s="58">
        <v>535622</v>
      </c>
      <c r="G1336" s="59">
        <v>605315</v>
      </c>
      <c r="H1336" s="59">
        <v>4687</v>
      </c>
      <c r="I1336" s="60">
        <v>0</v>
      </c>
      <c r="J1336" s="58">
        <v>-74380</v>
      </c>
      <c r="K1336" s="61"/>
      <c r="L1336" s="61"/>
      <c r="M1336" s="61"/>
      <c r="N1336" s="61"/>
      <c r="O1336" s="61"/>
      <c r="P1336" s="61"/>
      <c r="Q1336" s="61"/>
      <c r="R1336" s="61"/>
      <c r="S1336" s="61"/>
      <c r="T1336" s="61"/>
      <c r="U1336" s="61"/>
      <c r="V1336" s="61"/>
      <c r="W1336" s="61"/>
      <c r="X1336" s="61"/>
      <c r="Y1336" s="61"/>
      <c r="Z1336" s="61"/>
      <c r="AA1336" s="62">
        <v>284284</v>
      </c>
      <c r="AB1336" s="61"/>
      <c r="AC1336" s="61"/>
      <c r="AD1336" s="62">
        <v>75191</v>
      </c>
      <c r="AE1336" s="61"/>
      <c r="AF1336" s="62">
        <v>195999</v>
      </c>
      <c r="AG1336" s="61"/>
      <c r="AH1336" s="61"/>
      <c r="AI1336" s="62">
        <v>49841</v>
      </c>
      <c r="AJ1336" s="61"/>
      <c r="AK1336" s="61"/>
      <c r="AL1336" s="61"/>
      <c r="AM1336" s="61"/>
      <c r="AN1336" s="61"/>
      <c r="AO1336" s="61"/>
      <c r="AP1336" s="62">
        <v>1707</v>
      </c>
      <c r="AQ1336" s="61"/>
      <c r="AR1336" s="62">
        <v>2980</v>
      </c>
      <c r="AS1336" s="61"/>
      <c r="AT1336" s="61"/>
      <c r="AU1336" s="61"/>
      <c r="AV1336" s="61"/>
      <c r="AW1336" s="61"/>
      <c r="AX1336" s="61"/>
      <c r="AY1336" s="61"/>
      <c r="AZ1336" s="61"/>
      <c r="BA1336" s="61"/>
      <c r="BB1336" s="61"/>
      <c r="BC1336" s="61"/>
      <c r="BD1336" s="61"/>
      <c r="BE1336" s="61"/>
      <c r="BF1336" s="61"/>
      <c r="BG1336" s="61"/>
      <c r="BH1336" s="61"/>
      <c r="BI1336" s="61"/>
      <c r="BJ1336" s="61"/>
      <c r="BK1336" s="61"/>
      <c r="BL1336" s="61"/>
      <c r="BM1336" s="61"/>
      <c r="BN1336" s="61"/>
      <c r="BO1336" s="62">
        <v>-74380</v>
      </c>
    </row>
    <row r="1337" spans="1:67" x14ac:dyDescent="0.2">
      <c r="A1337" s="57" t="s">
        <v>34</v>
      </c>
      <c r="B1337" s="56" t="s">
        <v>34</v>
      </c>
      <c r="C1337" s="56" t="s">
        <v>445</v>
      </c>
      <c r="D1337" s="56">
        <v>1997</v>
      </c>
      <c r="E1337" s="58">
        <v>645627</v>
      </c>
      <c r="F1337" s="58">
        <v>569395</v>
      </c>
      <c r="G1337" s="59">
        <v>640940</v>
      </c>
      <c r="H1337" s="59">
        <v>4687</v>
      </c>
      <c r="I1337" s="60">
        <v>0</v>
      </c>
      <c r="J1337" s="58">
        <v>-76232</v>
      </c>
      <c r="K1337" s="61"/>
      <c r="L1337" s="61"/>
      <c r="M1337" s="61"/>
      <c r="N1337" s="61"/>
      <c r="O1337" s="61"/>
      <c r="P1337" s="61"/>
      <c r="Q1337" s="61"/>
      <c r="R1337" s="61"/>
      <c r="S1337" s="61"/>
      <c r="T1337" s="61"/>
      <c r="U1337" s="61"/>
      <c r="V1337" s="61"/>
      <c r="W1337" s="61"/>
      <c r="X1337" s="61"/>
      <c r="Y1337" s="61"/>
      <c r="Z1337" s="61"/>
      <c r="AA1337" s="62">
        <v>305126</v>
      </c>
      <c r="AB1337" s="61"/>
      <c r="AC1337" s="61"/>
      <c r="AD1337" s="62">
        <v>76972</v>
      </c>
      <c r="AE1337" s="61"/>
      <c r="AF1337" s="62">
        <v>209001</v>
      </c>
      <c r="AG1337" s="61"/>
      <c r="AH1337" s="61"/>
      <c r="AI1337" s="62">
        <v>49841</v>
      </c>
      <c r="AJ1337" s="61"/>
      <c r="AK1337" s="61"/>
      <c r="AL1337" s="61"/>
      <c r="AM1337" s="61"/>
      <c r="AN1337" s="61"/>
      <c r="AO1337" s="61"/>
      <c r="AP1337" s="62">
        <v>1707</v>
      </c>
      <c r="AQ1337" s="61"/>
      <c r="AR1337" s="62">
        <v>2980</v>
      </c>
      <c r="AS1337" s="61"/>
      <c r="AT1337" s="61"/>
      <c r="AU1337" s="61"/>
      <c r="AV1337" s="61"/>
      <c r="AW1337" s="61"/>
      <c r="AX1337" s="61"/>
      <c r="AY1337" s="61"/>
      <c r="AZ1337" s="61"/>
      <c r="BA1337" s="61"/>
      <c r="BB1337" s="61"/>
      <c r="BC1337" s="61"/>
      <c r="BD1337" s="61"/>
      <c r="BE1337" s="61"/>
      <c r="BF1337" s="61"/>
      <c r="BG1337" s="61"/>
      <c r="BH1337" s="61"/>
      <c r="BI1337" s="61"/>
      <c r="BJ1337" s="61"/>
      <c r="BK1337" s="61"/>
      <c r="BL1337" s="61"/>
      <c r="BM1337" s="61"/>
      <c r="BN1337" s="61"/>
      <c r="BO1337" s="62">
        <v>-76232</v>
      </c>
    </row>
    <row r="1338" spans="1:67" x14ac:dyDescent="0.2">
      <c r="A1338" s="57" t="s">
        <v>34</v>
      </c>
      <c r="B1338" s="56" t="s">
        <v>34</v>
      </c>
      <c r="C1338" s="56" t="s">
        <v>445</v>
      </c>
      <c r="D1338" s="56">
        <v>1998</v>
      </c>
      <c r="E1338" s="58">
        <v>677653</v>
      </c>
      <c r="F1338" s="58">
        <v>576774</v>
      </c>
      <c r="G1338" s="59">
        <v>672966</v>
      </c>
      <c r="H1338" s="59">
        <v>4687</v>
      </c>
      <c r="I1338" s="60">
        <v>0</v>
      </c>
      <c r="J1338" s="58">
        <v>-100879</v>
      </c>
      <c r="K1338" s="61"/>
      <c r="L1338" s="61"/>
      <c r="M1338" s="61"/>
      <c r="N1338" s="61"/>
      <c r="O1338" s="61"/>
      <c r="P1338" s="61"/>
      <c r="Q1338" s="61"/>
      <c r="R1338" s="61"/>
      <c r="S1338" s="61"/>
      <c r="T1338" s="61"/>
      <c r="U1338" s="61"/>
      <c r="V1338" s="61"/>
      <c r="W1338" s="61"/>
      <c r="X1338" s="61"/>
      <c r="Y1338" s="61"/>
      <c r="Z1338" s="61"/>
      <c r="AA1338" s="62">
        <v>306444</v>
      </c>
      <c r="AB1338" s="61"/>
      <c r="AC1338" s="61"/>
      <c r="AD1338" s="62">
        <v>97073</v>
      </c>
      <c r="AE1338" s="61"/>
      <c r="AF1338" s="62">
        <v>218954</v>
      </c>
      <c r="AG1338" s="61"/>
      <c r="AH1338" s="61"/>
      <c r="AI1338" s="62">
        <v>50495</v>
      </c>
      <c r="AJ1338" s="61"/>
      <c r="AK1338" s="61"/>
      <c r="AL1338" s="61"/>
      <c r="AM1338" s="61"/>
      <c r="AN1338" s="61"/>
      <c r="AO1338" s="61"/>
      <c r="AP1338" s="62">
        <v>1707</v>
      </c>
      <c r="AQ1338" s="61"/>
      <c r="AR1338" s="62">
        <v>2980</v>
      </c>
      <c r="AS1338" s="61"/>
      <c r="AT1338" s="61"/>
      <c r="AU1338" s="61"/>
      <c r="AV1338" s="61"/>
      <c r="AW1338" s="61"/>
      <c r="AX1338" s="61"/>
      <c r="AY1338" s="61"/>
      <c r="AZ1338" s="61"/>
      <c r="BA1338" s="61"/>
      <c r="BB1338" s="61"/>
      <c r="BC1338" s="61"/>
      <c r="BD1338" s="61"/>
      <c r="BE1338" s="61"/>
      <c r="BF1338" s="61"/>
      <c r="BG1338" s="61"/>
      <c r="BH1338" s="61"/>
      <c r="BI1338" s="61"/>
      <c r="BJ1338" s="61"/>
      <c r="BK1338" s="61"/>
      <c r="BL1338" s="61"/>
      <c r="BM1338" s="61"/>
      <c r="BN1338" s="61"/>
      <c r="BO1338" s="62">
        <v>-100879</v>
      </c>
    </row>
    <row r="1339" spans="1:67" x14ac:dyDescent="0.2">
      <c r="A1339" s="57" t="s">
        <v>34</v>
      </c>
      <c r="B1339" s="56" t="s">
        <v>34</v>
      </c>
      <c r="C1339" s="56" t="s">
        <v>446</v>
      </c>
      <c r="D1339" s="56">
        <v>1989</v>
      </c>
      <c r="E1339" s="58">
        <v>60055</v>
      </c>
      <c r="F1339" s="58">
        <v>59543</v>
      </c>
      <c r="G1339" s="59">
        <v>59585</v>
      </c>
      <c r="H1339" s="59">
        <v>470</v>
      </c>
      <c r="I1339" s="60">
        <v>0</v>
      </c>
      <c r="J1339" s="58">
        <v>-512</v>
      </c>
      <c r="K1339" s="61"/>
      <c r="L1339" s="61"/>
      <c r="M1339" s="61"/>
      <c r="N1339" s="61"/>
      <c r="O1339" s="61"/>
      <c r="P1339" s="61"/>
      <c r="Q1339" s="61"/>
      <c r="R1339" s="61"/>
      <c r="S1339" s="61"/>
      <c r="T1339" s="61"/>
      <c r="U1339" s="61"/>
      <c r="V1339" s="61"/>
      <c r="W1339" s="61"/>
      <c r="X1339" s="61"/>
      <c r="Y1339" s="61"/>
      <c r="Z1339" s="61"/>
      <c r="AA1339" s="62">
        <v>30948</v>
      </c>
      <c r="AB1339" s="61"/>
      <c r="AC1339" s="61"/>
      <c r="AD1339" s="62">
        <v>6988</v>
      </c>
      <c r="AE1339" s="61"/>
      <c r="AF1339" s="62">
        <v>7338</v>
      </c>
      <c r="AG1339" s="61"/>
      <c r="AH1339" s="61"/>
      <c r="AI1339" s="62">
        <v>14311</v>
      </c>
      <c r="AJ1339" s="61"/>
      <c r="AK1339" s="61"/>
      <c r="AL1339" s="61"/>
      <c r="AM1339" s="61"/>
      <c r="AN1339" s="61"/>
      <c r="AO1339" s="61"/>
      <c r="AP1339" s="61">
        <v>470</v>
      </c>
      <c r="AQ1339" s="61"/>
      <c r="AR1339" s="61"/>
      <c r="AS1339" s="61"/>
      <c r="AT1339" s="61"/>
      <c r="AU1339" s="61"/>
      <c r="AV1339" s="61"/>
      <c r="AW1339" s="61"/>
      <c r="AX1339" s="61"/>
      <c r="AY1339" s="61"/>
      <c r="AZ1339" s="61"/>
      <c r="BA1339" s="61"/>
      <c r="BB1339" s="61"/>
      <c r="BC1339" s="61"/>
      <c r="BD1339" s="61"/>
      <c r="BE1339" s="61"/>
      <c r="BF1339" s="61"/>
      <c r="BG1339" s="61"/>
      <c r="BH1339" s="61"/>
      <c r="BI1339" s="61"/>
      <c r="BJ1339" s="61"/>
      <c r="BK1339" s="61"/>
      <c r="BL1339" s="61"/>
      <c r="BM1339" s="61"/>
      <c r="BN1339" s="61"/>
      <c r="BO1339" s="61">
        <v>-512</v>
      </c>
    </row>
    <row r="1340" spans="1:67" x14ac:dyDescent="0.2">
      <c r="A1340" s="57" t="s">
        <v>34</v>
      </c>
      <c r="B1340" s="56" t="s">
        <v>34</v>
      </c>
      <c r="C1340" s="56" t="s">
        <v>446</v>
      </c>
      <c r="D1340" s="56">
        <v>1990</v>
      </c>
      <c r="E1340" s="58">
        <v>73788</v>
      </c>
      <c r="F1340" s="58">
        <v>73276</v>
      </c>
      <c r="G1340" s="59">
        <v>73318</v>
      </c>
      <c r="H1340" s="59">
        <v>470</v>
      </c>
      <c r="I1340" s="60">
        <v>0</v>
      </c>
      <c r="J1340" s="58">
        <v>-512</v>
      </c>
      <c r="K1340" s="61"/>
      <c r="L1340" s="61"/>
      <c r="M1340" s="61"/>
      <c r="N1340" s="61"/>
      <c r="O1340" s="61"/>
      <c r="P1340" s="61"/>
      <c r="Q1340" s="61"/>
      <c r="R1340" s="61"/>
      <c r="S1340" s="61"/>
      <c r="T1340" s="61"/>
      <c r="U1340" s="61"/>
      <c r="V1340" s="61"/>
      <c r="W1340" s="61"/>
      <c r="X1340" s="61"/>
      <c r="Y1340" s="61"/>
      <c r="Z1340" s="61"/>
      <c r="AA1340" s="62">
        <v>39160</v>
      </c>
      <c r="AB1340" s="61"/>
      <c r="AC1340" s="61"/>
      <c r="AD1340" s="62">
        <v>10155</v>
      </c>
      <c r="AE1340" s="61"/>
      <c r="AF1340" s="62">
        <v>9189</v>
      </c>
      <c r="AG1340" s="61"/>
      <c r="AH1340" s="61"/>
      <c r="AI1340" s="62">
        <v>14814</v>
      </c>
      <c r="AJ1340" s="61"/>
      <c r="AK1340" s="61"/>
      <c r="AL1340" s="61"/>
      <c r="AM1340" s="61"/>
      <c r="AN1340" s="61"/>
      <c r="AO1340" s="61"/>
      <c r="AP1340" s="61">
        <v>470</v>
      </c>
      <c r="AQ1340" s="61"/>
      <c r="AR1340" s="61"/>
      <c r="AS1340" s="61"/>
      <c r="AT1340" s="61"/>
      <c r="AU1340" s="61"/>
      <c r="AV1340" s="61"/>
      <c r="AW1340" s="61"/>
      <c r="AX1340" s="61"/>
      <c r="AY1340" s="61"/>
      <c r="AZ1340" s="61"/>
      <c r="BA1340" s="61"/>
      <c r="BB1340" s="61"/>
      <c r="BC1340" s="61"/>
      <c r="BD1340" s="61"/>
      <c r="BE1340" s="61"/>
      <c r="BF1340" s="61"/>
      <c r="BG1340" s="61"/>
      <c r="BH1340" s="61"/>
      <c r="BI1340" s="61"/>
      <c r="BJ1340" s="61"/>
      <c r="BK1340" s="61"/>
      <c r="BL1340" s="61"/>
      <c r="BM1340" s="61"/>
      <c r="BN1340" s="61"/>
      <c r="BO1340" s="61">
        <v>-512</v>
      </c>
    </row>
    <row r="1341" spans="1:67" x14ac:dyDescent="0.2">
      <c r="A1341" s="57" t="s">
        <v>34</v>
      </c>
      <c r="B1341" s="56" t="s">
        <v>34</v>
      </c>
      <c r="C1341" s="56" t="s">
        <v>446</v>
      </c>
      <c r="D1341" s="56">
        <v>1991</v>
      </c>
      <c r="E1341" s="58">
        <v>76301</v>
      </c>
      <c r="F1341" s="58">
        <v>75789</v>
      </c>
      <c r="G1341" s="59">
        <v>75831</v>
      </c>
      <c r="H1341" s="59">
        <v>470</v>
      </c>
      <c r="I1341" s="60">
        <v>0</v>
      </c>
      <c r="J1341" s="58">
        <v>-512</v>
      </c>
      <c r="K1341" s="61"/>
      <c r="L1341" s="61"/>
      <c r="M1341" s="61"/>
      <c r="N1341" s="61"/>
      <c r="O1341" s="61"/>
      <c r="P1341" s="61"/>
      <c r="Q1341" s="61"/>
      <c r="R1341" s="61"/>
      <c r="S1341" s="61"/>
      <c r="T1341" s="61"/>
      <c r="U1341" s="61"/>
      <c r="V1341" s="61"/>
      <c r="W1341" s="61"/>
      <c r="X1341" s="61"/>
      <c r="Y1341" s="61"/>
      <c r="Z1341" s="61"/>
      <c r="AA1341" s="62">
        <v>39203</v>
      </c>
      <c r="AB1341" s="61"/>
      <c r="AC1341" s="61"/>
      <c r="AD1341" s="62">
        <v>11632</v>
      </c>
      <c r="AE1341" s="61"/>
      <c r="AF1341" s="62">
        <v>9189</v>
      </c>
      <c r="AG1341" s="61"/>
      <c r="AH1341" s="61"/>
      <c r="AI1341" s="62">
        <v>15807</v>
      </c>
      <c r="AJ1341" s="61"/>
      <c r="AK1341" s="61"/>
      <c r="AL1341" s="61"/>
      <c r="AM1341" s="61"/>
      <c r="AN1341" s="61"/>
      <c r="AO1341" s="61"/>
      <c r="AP1341" s="61">
        <v>470</v>
      </c>
      <c r="AQ1341" s="61"/>
      <c r="AR1341" s="61"/>
      <c r="AS1341" s="61"/>
      <c r="AT1341" s="61"/>
      <c r="AU1341" s="61"/>
      <c r="AV1341" s="61"/>
      <c r="AW1341" s="61"/>
      <c r="AX1341" s="61"/>
      <c r="AY1341" s="61"/>
      <c r="AZ1341" s="61"/>
      <c r="BA1341" s="61"/>
      <c r="BB1341" s="61"/>
      <c r="BC1341" s="61"/>
      <c r="BD1341" s="61"/>
      <c r="BE1341" s="61"/>
      <c r="BF1341" s="61"/>
      <c r="BG1341" s="61"/>
      <c r="BH1341" s="61"/>
      <c r="BI1341" s="61"/>
      <c r="BJ1341" s="61"/>
      <c r="BK1341" s="61"/>
      <c r="BL1341" s="61"/>
      <c r="BM1341" s="61"/>
      <c r="BN1341" s="61"/>
      <c r="BO1341" s="61">
        <v>-512</v>
      </c>
    </row>
    <row r="1342" spans="1:67" x14ac:dyDescent="0.2">
      <c r="A1342" s="57" t="s">
        <v>34</v>
      </c>
      <c r="B1342" s="56" t="s">
        <v>34</v>
      </c>
      <c r="C1342" s="56" t="s">
        <v>446</v>
      </c>
      <c r="D1342" s="56">
        <v>1992</v>
      </c>
      <c r="E1342" s="58">
        <v>77854</v>
      </c>
      <c r="F1342" s="58">
        <v>77342</v>
      </c>
      <c r="G1342" s="59">
        <v>77384</v>
      </c>
      <c r="H1342" s="59">
        <v>470</v>
      </c>
      <c r="I1342" s="60">
        <v>0</v>
      </c>
      <c r="J1342" s="58">
        <v>-512</v>
      </c>
      <c r="K1342" s="61"/>
      <c r="L1342" s="61"/>
      <c r="M1342" s="61"/>
      <c r="N1342" s="61"/>
      <c r="O1342" s="61"/>
      <c r="P1342" s="61"/>
      <c r="Q1342" s="61"/>
      <c r="R1342" s="61"/>
      <c r="S1342" s="61"/>
      <c r="T1342" s="61"/>
      <c r="U1342" s="61"/>
      <c r="V1342" s="61"/>
      <c r="W1342" s="61"/>
      <c r="X1342" s="61"/>
      <c r="Y1342" s="61"/>
      <c r="Z1342" s="61"/>
      <c r="AA1342" s="62">
        <v>39349</v>
      </c>
      <c r="AB1342" s="61"/>
      <c r="AC1342" s="61"/>
      <c r="AD1342" s="62">
        <v>12028</v>
      </c>
      <c r="AE1342" s="61"/>
      <c r="AF1342" s="62">
        <v>9189</v>
      </c>
      <c r="AG1342" s="61"/>
      <c r="AH1342" s="61"/>
      <c r="AI1342" s="62">
        <v>16818</v>
      </c>
      <c r="AJ1342" s="61"/>
      <c r="AK1342" s="61"/>
      <c r="AL1342" s="61"/>
      <c r="AM1342" s="61"/>
      <c r="AN1342" s="61"/>
      <c r="AO1342" s="61"/>
      <c r="AP1342" s="61">
        <v>470</v>
      </c>
      <c r="AQ1342" s="61"/>
      <c r="AR1342" s="61"/>
      <c r="AS1342" s="61"/>
      <c r="AT1342" s="61"/>
      <c r="AU1342" s="61"/>
      <c r="AV1342" s="61"/>
      <c r="AW1342" s="61"/>
      <c r="AX1342" s="61"/>
      <c r="AY1342" s="61"/>
      <c r="AZ1342" s="61"/>
      <c r="BA1342" s="61"/>
      <c r="BB1342" s="61"/>
      <c r="BC1342" s="61"/>
      <c r="BD1342" s="61"/>
      <c r="BE1342" s="61"/>
      <c r="BF1342" s="61"/>
      <c r="BG1342" s="61"/>
      <c r="BH1342" s="61"/>
      <c r="BI1342" s="61"/>
      <c r="BJ1342" s="61"/>
      <c r="BK1342" s="61"/>
      <c r="BL1342" s="61"/>
      <c r="BM1342" s="61"/>
      <c r="BN1342" s="61"/>
      <c r="BO1342" s="61">
        <v>-512</v>
      </c>
    </row>
    <row r="1343" spans="1:67" x14ac:dyDescent="0.2">
      <c r="A1343" s="57" t="s">
        <v>34</v>
      </c>
      <c r="B1343" s="56" t="s">
        <v>34</v>
      </c>
      <c r="C1343" s="56" t="s">
        <v>446</v>
      </c>
      <c r="D1343" s="56">
        <v>1993</v>
      </c>
      <c r="E1343" s="58">
        <v>70625</v>
      </c>
      <c r="F1343" s="58">
        <v>70113</v>
      </c>
      <c r="G1343" s="59">
        <v>70155</v>
      </c>
      <c r="H1343" s="59">
        <v>470</v>
      </c>
      <c r="I1343" s="60">
        <v>0</v>
      </c>
      <c r="J1343" s="58">
        <v>-512</v>
      </c>
      <c r="K1343" s="61"/>
      <c r="L1343" s="61"/>
      <c r="M1343" s="61"/>
      <c r="N1343" s="61"/>
      <c r="O1343" s="61"/>
      <c r="P1343" s="61"/>
      <c r="Q1343" s="61"/>
      <c r="R1343" s="61"/>
      <c r="S1343" s="61"/>
      <c r="T1343" s="61"/>
      <c r="U1343" s="61"/>
      <c r="V1343" s="61"/>
      <c r="W1343" s="61"/>
      <c r="X1343" s="61"/>
      <c r="Y1343" s="61"/>
      <c r="Z1343" s="61"/>
      <c r="AA1343" s="62">
        <v>39349</v>
      </c>
      <c r="AB1343" s="61"/>
      <c r="AC1343" s="61"/>
      <c r="AD1343" s="62">
        <v>12028</v>
      </c>
      <c r="AE1343" s="61"/>
      <c r="AF1343" s="62">
        <v>10971</v>
      </c>
      <c r="AG1343" s="61"/>
      <c r="AH1343" s="61"/>
      <c r="AI1343" s="62">
        <v>7807</v>
      </c>
      <c r="AJ1343" s="61"/>
      <c r="AK1343" s="61"/>
      <c r="AL1343" s="61"/>
      <c r="AM1343" s="61"/>
      <c r="AN1343" s="61"/>
      <c r="AO1343" s="61"/>
      <c r="AP1343" s="61">
        <v>470</v>
      </c>
      <c r="AQ1343" s="61"/>
      <c r="AR1343" s="61"/>
      <c r="AS1343" s="61"/>
      <c r="AT1343" s="61"/>
      <c r="AU1343" s="61"/>
      <c r="AV1343" s="61"/>
      <c r="AW1343" s="61"/>
      <c r="AX1343" s="61"/>
      <c r="AY1343" s="61"/>
      <c r="AZ1343" s="61"/>
      <c r="BA1343" s="61"/>
      <c r="BB1343" s="61"/>
      <c r="BC1343" s="61"/>
      <c r="BD1343" s="61"/>
      <c r="BE1343" s="61"/>
      <c r="BF1343" s="61"/>
      <c r="BG1343" s="61"/>
      <c r="BH1343" s="61"/>
      <c r="BI1343" s="61"/>
      <c r="BJ1343" s="61"/>
      <c r="BK1343" s="61"/>
      <c r="BL1343" s="61"/>
      <c r="BM1343" s="61"/>
      <c r="BN1343" s="61"/>
      <c r="BO1343" s="61">
        <v>-512</v>
      </c>
    </row>
    <row r="1344" spans="1:67" x14ac:dyDescent="0.2">
      <c r="A1344" s="57" t="s">
        <v>34</v>
      </c>
      <c r="B1344" s="56" t="s">
        <v>34</v>
      </c>
      <c r="C1344" s="56" t="s">
        <v>446</v>
      </c>
      <c r="D1344" s="56">
        <v>1994</v>
      </c>
      <c r="E1344" s="58">
        <v>103707</v>
      </c>
      <c r="F1344" s="58">
        <v>57250</v>
      </c>
      <c r="G1344" s="59">
        <v>103237</v>
      </c>
      <c r="H1344" s="59">
        <v>470</v>
      </c>
      <c r="I1344" s="60">
        <v>0</v>
      </c>
      <c r="J1344" s="58">
        <v>-46457</v>
      </c>
      <c r="K1344" s="61"/>
      <c r="L1344" s="61"/>
      <c r="M1344" s="61"/>
      <c r="N1344" s="61"/>
      <c r="O1344" s="61"/>
      <c r="P1344" s="61"/>
      <c r="Q1344" s="61"/>
      <c r="R1344" s="61"/>
      <c r="S1344" s="61"/>
      <c r="T1344" s="61"/>
      <c r="U1344" s="61"/>
      <c r="V1344" s="61"/>
      <c r="W1344" s="61"/>
      <c r="X1344" s="61"/>
      <c r="Y1344" s="61"/>
      <c r="Z1344" s="61"/>
      <c r="AA1344" s="62">
        <v>69207</v>
      </c>
      <c r="AB1344" s="61"/>
      <c r="AC1344" s="61"/>
      <c r="AD1344" s="62">
        <v>12028</v>
      </c>
      <c r="AE1344" s="61"/>
      <c r="AF1344" s="62">
        <v>14195</v>
      </c>
      <c r="AG1344" s="61"/>
      <c r="AH1344" s="61"/>
      <c r="AI1344" s="62">
        <v>7807</v>
      </c>
      <c r="AJ1344" s="61"/>
      <c r="AK1344" s="61"/>
      <c r="AL1344" s="61"/>
      <c r="AM1344" s="61"/>
      <c r="AN1344" s="61"/>
      <c r="AO1344" s="61"/>
      <c r="AP1344" s="61">
        <v>470</v>
      </c>
      <c r="AQ1344" s="61"/>
      <c r="AR1344" s="61"/>
      <c r="AS1344" s="61"/>
      <c r="AT1344" s="61"/>
      <c r="AU1344" s="61"/>
      <c r="AV1344" s="61"/>
      <c r="AW1344" s="61"/>
      <c r="AX1344" s="61"/>
      <c r="AY1344" s="61"/>
      <c r="AZ1344" s="61"/>
      <c r="BA1344" s="61"/>
      <c r="BB1344" s="61"/>
      <c r="BC1344" s="61"/>
      <c r="BD1344" s="61"/>
      <c r="BE1344" s="61"/>
      <c r="BF1344" s="61"/>
      <c r="BG1344" s="61"/>
      <c r="BH1344" s="61"/>
      <c r="BI1344" s="61"/>
      <c r="BJ1344" s="61"/>
      <c r="BK1344" s="61"/>
      <c r="BL1344" s="61"/>
      <c r="BM1344" s="61"/>
      <c r="BN1344" s="61"/>
      <c r="BO1344" s="62">
        <v>-46457</v>
      </c>
    </row>
    <row r="1345" spans="1:67" x14ac:dyDescent="0.2">
      <c r="A1345" s="57" t="s">
        <v>34</v>
      </c>
      <c r="B1345" s="56" t="s">
        <v>34</v>
      </c>
      <c r="C1345" s="56" t="s">
        <v>446</v>
      </c>
      <c r="D1345" s="56">
        <v>1995</v>
      </c>
      <c r="E1345" s="58">
        <v>112631</v>
      </c>
      <c r="F1345" s="58">
        <v>59375</v>
      </c>
      <c r="G1345" s="59">
        <v>111162</v>
      </c>
      <c r="H1345" s="59">
        <v>1469</v>
      </c>
      <c r="I1345" s="60">
        <v>0</v>
      </c>
      <c r="J1345" s="58">
        <v>-53256</v>
      </c>
      <c r="K1345" s="61"/>
      <c r="L1345" s="61"/>
      <c r="M1345" s="61"/>
      <c r="N1345" s="61"/>
      <c r="O1345" s="61"/>
      <c r="P1345" s="61"/>
      <c r="Q1345" s="61"/>
      <c r="R1345" s="61"/>
      <c r="S1345" s="61"/>
      <c r="T1345" s="61"/>
      <c r="U1345" s="61"/>
      <c r="V1345" s="61"/>
      <c r="W1345" s="61"/>
      <c r="X1345" s="61"/>
      <c r="Y1345" s="61"/>
      <c r="Z1345" s="61"/>
      <c r="AA1345" s="62">
        <v>76007</v>
      </c>
      <c r="AB1345" s="61"/>
      <c r="AC1345" s="61"/>
      <c r="AD1345" s="62">
        <v>12028</v>
      </c>
      <c r="AE1345" s="61"/>
      <c r="AF1345" s="62">
        <v>15320</v>
      </c>
      <c r="AG1345" s="61"/>
      <c r="AH1345" s="61"/>
      <c r="AI1345" s="62">
        <v>7807</v>
      </c>
      <c r="AJ1345" s="61"/>
      <c r="AK1345" s="61"/>
      <c r="AL1345" s="61"/>
      <c r="AM1345" s="61"/>
      <c r="AN1345" s="61"/>
      <c r="AO1345" s="61"/>
      <c r="AP1345" s="62">
        <v>1469</v>
      </c>
      <c r="AQ1345" s="61"/>
      <c r="AR1345" s="61"/>
      <c r="AS1345" s="61"/>
      <c r="AT1345" s="61"/>
      <c r="AU1345" s="61"/>
      <c r="AV1345" s="61"/>
      <c r="AW1345" s="61"/>
      <c r="AX1345" s="61"/>
      <c r="AY1345" s="61"/>
      <c r="AZ1345" s="61"/>
      <c r="BA1345" s="61"/>
      <c r="BB1345" s="61"/>
      <c r="BC1345" s="61"/>
      <c r="BD1345" s="61"/>
      <c r="BE1345" s="61"/>
      <c r="BF1345" s="61"/>
      <c r="BG1345" s="61"/>
      <c r="BH1345" s="61"/>
      <c r="BI1345" s="61"/>
      <c r="BJ1345" s="61"/>
      <c r="BK1345" s="61"/>
      <c r="BL1345" s="61"/>
      <c r="BM1345" s="61"/>
      <c r="BN1345" s="61"/>
      <c r="BO1345" s="62">
        <v>-53256</v>
      </c>
    </row>
    <row r="1346" spans="1:67" x14ac:dyDescent="0.2">
      <c r="A1346" s="57" t="s">
        <v>34</v>
      </c>
      <c r="B1346" s="56" t="s">
        <v>34</v>
      </c>
      <c r="C1346" s="56" t="s">
        <v>446</v>
      </c>
      <c r="D1346" s="56">
        <v>1996</v>
      </c>
      <c r="E1346" s="58">
        <v>148652</v>
      </c>
      <c r="F1346" s="58">
        <v>95396</v>
      </c>
      <c r="G1346" s="59">
        <v>147071</v>
      </c>
      <c r="H1346" s="59">
        <v>1581</v>
      </c>
      <c r="I1346" s="60">
        <v>0</v>
      </c>
      <c r="J1346" s="58">
        <v>-53256</v>
      </c>
      <c r="K1346" s="61"/>
      <c r="L1346" s="61"/>
      <c r="M1346" s="61"/>
      <c r="N1346" s="61"/>
      <c r="O1346" s="61"/>
      <c r="P1346" s="61"/>
      <c r="Q1346" s="61"/>
      <c r="R1346" s="61"/>
      <c r="S1346" s="61"/>
      <c r="T1346" s="61"/>
      <c r="U1346" s="61"/>
      <c r="V1346" s="61"/>
      <c r="W1346" s="61"/>
      <c r="X1346" s="61"/>
      <c r="Y1346" s="61"/>
      <c r="Z1346" s="61"/>
      <c r="AA1346" s="62">
        <v>111916</v>
      </c>
      <c r="AB1346" s="61"/>
      <c r="AC1346" s="61"/>
      <c r="AD1346" s="62">
        <v>12028</v>
      </c>
      <c r="AE1346" s="61"/>
      <c r="AF1346" s="62">
        <v>15320</v>
      </c>
      <c r="AG1346" s="61"/>
      <c r="AH1346" s="61"/>
      <c r="AI1346" s="62">
        <v>7807</v>
      </c>
      <c r="AJ1346" s="61"/>
      <c r="AK1346" s="61"/>
      <c r="AL1346" s="61"/>
      <c r="AM1346" s="61"/>
      <c r="AN1346" s="61"/>
      <c r="AO1346" s="61"/>
      <c r="AP1346" s="61">
        <v>582</v>
      </c>
      <c r="AQ1346" s="61"/>
      <c r="AR1346" s="61">
        <v>999</v>
      </c>
      <c r="AS1346" s="61"/>
      <c r="AT1346" s="61"/>
      <c r="AU1346" s="61"/>
      <c r="AV1346" s="61"/>
      <c r="AW1346" s="61"/>
      <c r="AX1346" s="61"/>
      <c r="AY1346" s="61"/>
      <c r="AZ1346" s="61"/>
      <c r="BA1346" s="61"/>
      <c r="BB1346" s="61"/>
      <c r="BC1346" s="61"/>
      <c r="BD1346" s="61"/>
      <c r="BE1346" s="61"/>
      <c r="BF1346" s="61"/>
      <c r="BG1346" s="61"/>
      <c r="BH1346" s="61"/>
      <c r="BI1346" s="61"/>
      <c r="BJ1346" s="61"/>
      <c r="BK1346" s="61"/>
      <c r="BL1346" s="61"/>
      <c r="BM1346" s="61"/>
      <c r="BN1346" s="61"/>
      <c r="BO1346" s="62">
        <v>-53256</v>
      </c>
    </row>
    <row r="1347" spans="1:67" x14ac:dyDescent="0.2">
      <c r="A1347" s="57" t="s">
        <v>34</v>
      </c>
      <c r="B1347" s="56" t="s">
        <v>34</v>
      </c>
      <c r="C1347" s="56" t="s">
        <v>446</v>
      </c>
      <c r="D1347" s="56">
        <v>1997</v>
      </c>
      <c r="E1347" s="58">
        <v>162872</v>
      </c>
      <c r="F1347" s="58">
        <v>109376</v>
      </c>
      <c r="G1347" s="59">
        <v>161291</v>
      </c>
      <c r="H1347" s="59">
        <v>1581</v>
      </c>
      <c r="I1347" s="60">
        <v>0</v>
      </c>
      <c r="J1347" s="58">
        <v>-53496</v>
      </c>
      <c r="K1347" s="61"/>
      <c r="L1347" s="61"/>
      <c r="M1347" s="61"/>
      <c r="N1347" s="61"/>
      <c r="O1347" s="61"/>
      <c r="P1347" s="61"/>
      <c r="Q1347" s="61"/>
      <c r="R1347" s="61"/>
      <c r="S1347" s="61"/>
      <c r="T1347" s="61"/>
      <c r="U1347" s="61"/>
      <c r="V1347" s="61"/>
      <c r="W1347" s="61"/>
      <c r="X1347" s="61"/>
      <c r="Y1347" s="61"/>
      <c r="Z1347" s="61"/>
      <c r="AA1347" s="62">
        <v>124517</v>
      </c>
      <c r="AB1347" s="61"/>
      <c r="AC1347" s="61"/>
      <c r="AD1347" s="62">
        <v>12028</v>
      </c>
      <c r="AE1347" s="61"/>
      <c r="AF1347" s="62">
        <v>16939</v>
      </c>
      <c r="AG1347" s="61"/>
      <c r="AH1347" s="61"/>
      <c r="AI1347" s="62">
        <v>7807</v>
      </c>
      <c r="AJ1347" s="61"/>
      <c r="AK1347" s="61"/>
      <c r="AL1347" s="61"/>
      <c r="AM1347" s="61"/>
      <c r="AN1347" s="61"/>
      <c r="AO1347" s="61"/>
      <c r="AP1347" s="61">
        <v>582</v>
      </c>
      <c r="AQ1347" s="61"/>
      <c r="AR1347" s="61">
        <v>999</v>
      </c>
      <c r="AS1347" s="61"/>
      <c r="AT1347" s="61"/>
      <c r="AU1347" s="61"/>
      <c r="AV1347" s="61"/>
      <c r="AW1347" s="61"/>
      <c r="AX1347" s="61"/>
      <c r="AY1347" s="61"/>
      <c r="AZ1347" s="61"/>
      <c r="BA1347" s="61"/>
      <c r="BB1347" s="61"/>
      <c r="BC1347" s="61"/>
      <c r="BD1347" s="61"/>
      <c r="BE1347" s="61"/>
      <c r="BF1347" s="61"/>
      <c r="BG1347" s="61"/>
      <c r="BH1347" s="61"/>
      <c r="BI1347" s="61"/>
      <c r="BJ1347" s="61"/>
      <c r="BK1347" s="61"/>
      <c r="BL1347" s="61"/>
      <c r="BM1347" s="61"/>
      <c r="BN1347" s="61"/>
      <c r="BO1347" s="62">
        <v>-53496</v>
      </c>
    </row>
    <row r="1348" spans="1:67" x14ac:dyDescent="0.2">
      <c r="A1348" s="57" t="s">
        <v>34</v>
      </c>
      <c r="B1348" s="56" t="s">
        <v>34</v>
      </c>
      <c r="C1348" s="56" t="s">
        <v>446</v>
      </c>
      <c r="D1348" s="56">
        <v>1998</v>
      </c>
      <c r="E1348" s="58">
        <v>162871</v>
      </c>
      <c r="F1348" s="58">
        <v>109375</v>
      </c>
      <c r="G1348" s="59">
        <v>161290</v>
      </c>
      <c r="H1348" s="59">
        <v>1581</v>
      </c>
      <c r="I1348" s="60">
        <v>0</v>
      </c>
      <c r="J1348" s="58">
        <v>-53496</v>
      </c>
      <c r="K1348" s="61"/>
      <c r="L1348" s="61"/>
      <c r="M1348" s="61"/>
      <c r="N1348" s="61"/>
      <c r="O1348" s="61"/>
      <c r="P1348" s="61"/>
      <c r="Q1348" s="61"/>
      <c r="R1348" s="61"/>
      <c r="S1348" s="61"/>
      <c r="T1348" s="61"/>
      <c r="U1348" s="61"/>
      <c r="V1348" s="61"/>
      <c r="W1348" s="61"/>
      <c r="X1348" s="61"/>
      <c r="Y1348" s="61"/>
      <c r="Z1348" s="61"/>
      <c r="AA1348" s="62">
        <v>124516</v>
      </c>
      <c r="AB1348" s="61"/>
      <c r="AC1348" s="61"/>
      <c r="AD1348" s="62">
        <v>12028</v>
      </c>
      <c r="AE1348" s="61"/>
      <c r="AF1348" s="62">
        <v>16939</v>
      </c>
      <c r="AG1348" s="61"/>
      <c r="AH1348" s="61"/>
      <c r="AI1348" s="62">
        <v>7807</v>
      </c>
      <c r="AJ1348" s="61"/>
      <c r="AK1348" s="61"/>
      <c r="AL1348" s="61"/>
      <c r="AM1348" s="61"/>
      <c r="AN1348" s="61"/>
      <c r="AO1348" s="61"/>
      <c r="AP1348" s="61">
        <v>582</v>
      </c>
      <c r="AQ1348" s="61"/>
      <c r="AR1348" s="61">
        <v>999</v>
      </c>
      <c r="AS1348" s="61"/>
      <c r="AT1348" s="61"/>
      <c r="AU1348" s="61"/>
      <c r="AV1348" s="61"/>
      <c r="AW1348" s="61"/>
      <c r="AX1348" s="61"/>
      <c r="AY1348" s="61"/>
      <c r="AZ1348" s="61"/>
      <c r="BA1348" s="61"/>
      <c r="BB1348" s="61"/>
      <c r="BC1348" s="61"/>
      <c r="BD1348" s="61"/>
      <c r="BE1348" s="61"/>
      <c r="BF1348" s="61"/>
      <c r="BG1348" s="61"/>
      <c r="BH1348" s="61"/>
      <c r="BI1348" s="61"/>
      <c r="BJ1348" s="61"/>
      <c r="BK1348" s="61"/>
      <c r="BL1348" s="61"/>
      <c r="BM1348" s="61"/>
      <c r="BN1348" s="61"/>
      <c r="BO1348" s="62">
        <v>-53496</v>
      </c>
    </row>
    <row r="1349" spans="1:67" x14ac:dyDescent="0.2">
      <c r="A1349" s="57" t="s">
        <v>34</v>
      </c>
      <c r="B1349" s="56" t="s">
        <v>34</v>
      </c>
      <c r="C1349" s="56" t="s">
        <v>447</v>
      </c>
      <c r="D1349" s="56">
        <v>1989</v>
      </c>
      <c r="E1349" s="58">
        <v>3169057</v>
      </c>
      <c r="F1349" s="58">
        <v>3113701</v>
      </c>
      <c r="G1349" s="59">
        <v>3148974</v>
      </c>
      <c r="H1349" s="59">
        <v>20083</v>
      </c>
      <c r="I1349" s="60">
        <v>0</v>
      </c>
      <c r="J1349" s="58">
        <v>-55356</v>
      </c>
      <c r="K1349" s="62">
        <v>27480</v>
      </c>
      <c r="L1349" s="61"/>
      <c r="M1349" s="62">
        <v>7206</v>
      </c>
      <c r="N1349" s="61"/>
      <c r="O1349" s="61"/>
      <c r="P1349" s="61"/>
      <c r="Q1349" s="61"/>
      <c r="R1349" s="61"/>
      <c r="S1349" s="61"/>
      <c r="T1349" s="61"/>
      <c r="U1349" s="61"/>
      <c r="V1349" s="61"/>
      <c r="W1349" s="62">
        <v>361637</v>
      </c>
      <c r="X1349" s="61"/>
      <c r="Y1349" s="61"/>
      <c r="Z1349" s="61"/>
      <c r="AA1349" s="62">
        <v>1644015</v>
      </c>
      <c r="AB1349" s="61"/>
      <c r="AC1349" s="61"/>
      <c r="AD1349" s="62">
        <v>335402</v>
      </c>
      <c r="AE1349" s="61"/>
      <c r="AF1349" s="62">
        <v>486334</v>
      </c>
      <c r="AG1349" s="61"/>
      <c r="AH1349" s="61"/>
      <c r="AI1349" s="62">
        <v>286900</v>
      </c>
      <c r="AJ1349" s="61"/>
      <c r="AK1349" s="61"/>
      <c r="AL1349" s="61"/>
      <c r="AM1349" s="61"/>
      <c r="AN1349" s="61"/>
      <c r="AO1349" s="61"/>
      <c r="AP1349" s="62">
        <v>2451</v>
      </c>
      <c r="AQ1349" s="61"/>
      <c r="AR1349" s="61"/>
      <c r="AS1349" s="61"/>
      <c r="AT1349" s="61"/>
      <c r="AU1349" s="61"/>
      <c r="AV1349" s="61"/>
      <c r="AW1349" s="61"/>
      <c r="AX1349" s="61"/>
      <c r="AY1349" s="61"/>
      <c r="AZ1349" s="61"/>
      <c r="BA1349" s="61"/>
      <c r="BB1349" s="61"/>
      <c r="BC1349" s="61"/>
      <c r="BD1349" s="61"/>
      <c r="BE1349" s="61"/>
      <c r="BF1349" s="61"/>
      <c r="BG1349" s="61"/>
      <c r="BH1349" s="61"/>
      <c r="BI1349" s="61"/>
      <c r="BJ1349" s="61"/>
      <c r="BK1349" s="62">
        <v>17632</v>
      </c>
      <c r="BL1349" s="61"/>
      <c r="BM1349" s="61"/>
      <c r="BN1349" s="61"/>
      <c r="BO1349" s="62">
        <v>-55356</v>
      </c>
    </row>
    <row r="1350" spans="1:67" x14ac:dyDescent="0.2">
      <c r="A1350" s="57" t="s">
        <v>34</v>
      </c>
      <c r="B1350" s="56" t="s">
        <v>34</v>
      </c>
      <c r="C1350" s="56" t="s">
        <v>447</v>
      </c>
      <c r="D1350" s="56">
        <v>1990</v>
      </c>
      <c r="E1350" s="58">
        <v>3654674</v>
      </c>
      <c r="F1350" s="58">
        <v>3599318</v>
      </c>
      <c r="G1350" s="59">
        <v>3498852</v>
      </c>
      <c r="H1350" s="59">
        <v>155822</v>
      </c>
      <c r="I1350" s="60">
        <v>0</v>
      </c>
      <c r="J1350" s="58">
        <v>-55356</v>
      </c>
      <c r="K1350" s="62">
        <v>28130</v>
      </c>
      <c r="L1350" s="61"/>
      <c r="M1350" s="62">
        <v>7206</v>
      </c>
      <c r="N1350" s="61"/>
      <c r="O1350" s="61"/>
      <c r="P1350" s="62">
        <v>209156</v>
      </c>
      <c r="Q1350" s="61"/>
      <c r="R1350" s="61"/>
      <c r="S1350" s="61"/>
      <c r="T1350" s="61"/>
      <c r="U1350" s="61"/>
      <c r="V1350" s="61"/>
      <c r="W1350" s="62">
        <v>361637</v>
      </c>
      <c r="X1350" s="61"/>
      <c r="Y1350" s="61"/>
      <c r="Z1350" s="61"/>
      <c r="AA1350" s="62">
        <v>1730057</v>
      </c>
      <c r="AB1350" s="61"/>
      <c r="AC1350" s="61"/>
      <c r="AD1350" s="62">
        <v>343623</v>
      </c>
      <c r="AE1350" s="61"/>
      <c r="AF1350" s="62">
        <v>513494</v>
      </c>
      <c r="AG1350" s="61"/>
      <c r="AH1350" s="61"/>
      <c r="AI1350" s="62">
        <v>305549</v>
      </c>
      <c r="AJ1350" s="61"/>
      <c r="AK1350" s="61"/>
      <c r="AL1350" s="61"/>
      <c r="AM1350" s="61"/>
      <c r="AN1350" s="61"/>
      <c r="AO1350" s="61"/>
      <c r="AP1350" s="62">
        <v>8698</v>
      </c>
      <c r="AQ1350" s="61"/>
      <c r="AR1350" s="61"/>
      <c r="AS1350" s="61"/>
      <c r="AT1350" s="61"/>
      <c r="AU1350" s="61"/>
      <c r="AV1350" s="61"/>
      <c r="AW1350" s="61"/>
      <c r="AX1350" s="61"/>
      <c r="AY1350" s="62">
        <v>33451</v>
      </c>
      <c r="AZ1350" s="61"/>
      <c r="BA1350" s="62">
        <v>96041</v>
      </c>
      <c r="BB1350" s="61"/>
      <c r="BC1350" s="61"/>
      <c r="BD1350" s="61"/>
      <c r="BE1350" s="61"/>
      <c r="BF1350" s="61"/>
      <c r="BG1350" s="61"/>
      <c r="BH1350" s="61"/>
      <c r="BI1350" s="61"/>
      <c r="BJ1350" s="61"/>
      <c r="BK1350" s="62">
        <v>17632</v>
      </c>
      <c r="BL1350" s="61"/>
      <c r="BM1350" s="61"/>
      <c r="BN1350" s="61"/>
      <c r="BO1350" s="62">
        <v>-55356</v>
      </c>
    </row>
    <row r="1351" spans="1:67" x14ac:dyDescent="0.2">
      <c r="A1351" s="57" t="s">
        <v>34</v>
      </c>
      <c r="B1351" s="56" t="s">
        <v>34</v>
      </c>
      <c r="C1351" s="56" t="s">
        <v>447</v>
      </c>
      <c r="D1351" s="56">
        <v>1991</v>
      </c>
      <c r="E1351" s="58">
        <v>4080608</v>
      </c>
      <c r="F1351" s="58">
        <v>4025252</v>
      </c>
      <c r="G1351" s="59">
        <v>3802763</v>
      </c>
      <c r="H1351" s="59">
        <v>277845</v>
      </c>
      <c r="I1351" s="60">
        <v>0</v>
      </c>
      <c r="J1351" s="58">
        <v>-55356</v>
      </c>
      <c r="K1351" s="62">
        <v>65030</v>
      </c>
      <c r="L1351" s="61"/>
      <c r="M1351" s="62">
        <v>7206</v>
      </c>
      <c r="N1351" s="61"/>
      <c r="O1351" s="61"/>
      <c r="P1351" s="62">
        <v>213245</v>
      </c>
      <c r="Q1351" s="61"/>
      <c r="R1351" s="61"/>
      <c r="S1351" s="61"/>
      <c r="T1351" s="61"/>
      <c r="U1351" s="61"/>
      <c r="V1351" s="61"/>
      <c r="W1351" s="62">
        <v>361637</v>
      </c>
      <c r="X1351" s="61"/>
      <c r="Y1351" s="61"/>
      <c r="Z1351" s="61"/>
      <c r="AA1351" s="62">
        <v>1862959</v>
      </c>
      <c r="AB1351" s="61"/>
      <c r="AC1351" s="61"/>
      <c r="AD1351" s="62">
        <v>379903</v>
      </c>
      <c r="AE1351" s="61"/>
      <c r="AF1351" s="62">
        <v>589983</v>
      </c>
      <c r="AG1351" s="61"/>
      <c r="AH1351" s="61"/>
      <c r="AI1351" s="62">
        <v>322800</v>
      </c>
      <c r="AJ1351" s="61"/>
      <c r="AK1351" s="61"/>
      <c r="AL1351" s="61"/>
      <c r="AM1351" s="61"/>
      <c r="AN1351" s="61"/>
      <c r="AO1351" s="61"/>
      <c r="AP1351" s="62">
        <v>9706</v>
      </c>
      <c r="AQ1351" s="61"/>
      <c r="AR1351" s="61"/>
      <c r="AS1351" s="61"/>
      <c r="AT1351" s="61"/>
      <c r="AU1351" s="61"/>
      <c r="AV1351" s="61"/>
      <c r="AW1351" s="61"/>
      <c r="AX1351" s="61"/>
      <c r="AY1351" s="62">
        <v>46441</v>
      </c>
      <c r="AZ1351" s="61"/>
      <c r="BA1351" s="62">
        <v>204066</v>
      </c>
      <c r="BB1351" s="61"/>
      <c r="BC1351" s="61"/>
      <c r="BD1351" s="61"/>
      <c r="BE1351" s="61"/>
      <c r="BF1351" s="61"/>
      <c r="BG1351" s="61"/>
      <c r="BH1351" s="61"/>
      <c r="BI1351" s="61"/>
      <c r="BJ1351" s="61"/>
      <c r="BK1351" s="62">
        <v>17632</v>
      </c>
      <c r="BL1351" s="61"/>
      <c r="BM1351" s="61"/>
      <c r="BN1351" s="61"/>
      <c r="BO1351" s="62">
        <v>-55356</v>
      </c>
    </row>
    <row r="1352" spans="1:67" x14ac:dyDescent="0.2">
      <c r="A1352" s="57" t="s">
        <v>34</v>
      </c>
      <c r="B1352" s="56" t="s">
        <v>34</v>
      </c>
      <c r="C1352" s="56" t="s">
        <v>447</v>
      </c>
      <c r="D1352" s="56">
        <v>1992</v>
      </c>
      <c r="E1352" s="58">
        <v>4695739</v>
      </c>
      <c r="F1352" s="58">
        <v>4640383</v>
      </c>
      <c r="G1352" s="59">
        <v>4404920</v>
      </c>
      <c r="H1352" s="59">
        <v>290819</v>
      </c>
      <c r="I1352" s="60">
        <v>0</v>
      </c>
      <c r="J1352" s="58">
        <v>-55356</v>
      </c>
      <c r="K1352" s="62">
        <v>65030</v>
      </c>
      <c r="L1352" s="61"/>
      <c r="M1352" s="62">
        <v>7206</v>
      </c>
      <c r="N1352" s="61"/>
      <c r="O1352" s="61"/>
      <c r="P1352" s="62">
        <v>259016</v>
      </c>
      <c r="Q1352" s="61"/>
      <c r="R1352" s="61"/>
      <c r="S1352" s="61"/>
      <c r="T1352" s="61"/>
      <c r="U1352" s="61"/>
      <c r="V1352" s="61"/>
      <c r="W1352" s="62">
        <v>576308</v>
      </c>
      <c r="X1352" s="61"/>
      <c r="Y1352" s="61"/>
      <c r="Z1352" s="61"/>
      <c r="AA1352" s="62">
        <v>1937998</v>
      </c>
      <c r="AB1352" s="61"/>
      <c r="AC1352" s="61"/>
      <c r="AD1352" s="62">
        <v>523068</v>
      </c>
      <c r="AE1352" s="61"/>
      <c r="AF1352" s="62">
        <v>612256</v>
      </c>
      <c r="AG1352" s="61"/>
      <c r="AH1352" s="61"/>
      <c r="AI1352" s="62">
        <v>424038</v>
      </c>
      <c r="AJ1352" s="61"/>
      <c r="AK1352" s="61"/>
      <c r="AL1352" s="61"/>
      <c r="AM1352" s="61"/>
      <c r="AN1352" s="61"/>
      <c r="AO1352" s="61"/>
      <c r="AP1352" s="62">
        <v>10576</v>
      </c>
      <c r="AQ1352" s="61"/>
      <c r="AR1352" s="61"/>
      <c r="AS1352" s="61"/>
      <c r="AT1352" s="61"/>
      <c r="AU1352" s="61"/>
      <c r="AV1352" s="61"/>
      <c r="AW1352" s="61"/>
      <c r="AX1352" s="61"/>
      <c r="AY1352" s="62">
        <v>56997</v>
      </c>
      <c r="AZ1352" s="61"/>
      <c r="BA1352" s="62">
        <v>205614</v>
      </c>
      <c r="BB1352" s="61"/>
      <c r="BC1352" s="61"/>
      <c r="BD1352" s="61"/>
      <c r="BE1352" s="61"/>
      <c r="BF1352" s="61"/>
      <c r="BG1352" s="61"/>
      <c r="BH1352" s="61"/>
      <c r="BI1352" s="61"/>
      <c r="BJ1352" s="61"/>
      <c r="BK1352" s="62">
        <v>17632</v>
      </c>
      <c r="BL1352" s="61"/>
      <c r="BM1352" s="61"/>
      <c r="BN1352" s="61"/>
      <c r="BO1352" s="62">
        <v>-55356</v>
      </c>
    </row>
    <row r="1353" spans="1:67" x14ac:dyDescent="0.2">
      <c r="A1353" s="57" t="s">
        <v>34</v>
      </c>
      <c r="B1353" s="56" t="s">
        <v>34</v>
      </c>
      <c r="C1353" s="56" t="s">
        <v>447</v>
      </c>
      <c r="D1353" s="56">
        <v>1993</v>
      </c>
      <c r="E1353" s="58">
        <v>5019754</v>
      </c>
      <c r="F1353" s="58">
        <v>4964398</v>
      </c>
      <c r="G1353" s="59">
        <v>4702426</v>
      </c>
      <c r="H1353" s="59">
        <v>317328</v>
      </c>
      <c r="I1353" s="60">
        <v>0</v>
      </c>
      <c r="J1353" s="58">
        <v>-55356</v>
      </c>
      <c r="K1353" s="62">
        <v>87830</v>
      </c>
      <c r="L1353" s="61"/>
      <c r="M1353" s="62">
        <v>7206</v>
      </c>
      <c r="N1353" s="61"/>
      <c r="O1353" s="61"/>
      <c r="P1353" s="62">
        <v>352117</v>
      </c>
      <c r="Q1353" s="61"/>
      <c r="R1353" s="61"/>
      <c r="S1353" s="61"/>
      <c r="T1353" s="61"/>
      <c r="U1353" s="61"/>
      <c r="V1353" s="61"/>
      <c r="W1353" s="62">
        <v>577508</v>
      </c>
      <c r="X1353" s="61"/>
      <c r="Y1353" s="61"/>
      <c r="Z1353" s="61"/>
      <c r="AA1353" s="62">
        <v>1987398</v>
      </c>
      <c r="AB1353" s="61"/>
      <c r="AC1353" s="61"/>
      <c r="AD1353" s="62">
        <v>608365</v>
      </c>
      <c r="AE1353" s="61"/>
      <c r="AF1353" s="62">
        <v>631989</v>
      </c>
      <c r="AG1353" s="61"/>
      <c r="AH1353" s="61"/>
      <c r="AI1353" s="62">
        <v>450013</v>
      </c>
      <c r="AJ1353" s="61"/>
      <c r="AK1353" s="61"/>
      <c r="AL1353" s="61"/>
      <c r="AM1353" s="61"/>
      <c r="AN1353" s="61"/>
      <c r="AO1353" s="61"/>
      <c r="AP1353" s="62">
        <v>10914</v>
      </c>
      <c r="AQ1353" s="61"/>
      <c r="AR1353" s="62">
        <v>13586</v>
      </c>
      <c r="AS1353" s="61"/>
      <c r="AT1353" s="61"/>
      <c r="AU1353" s="61"/>
      <c r="AV1353" s="61"/>
      <c r="AW1353" s="61"/>
      <c r="AX1353" s="61"/>
      <c r="AY1353" s="62">
        <v>61958</v>
      </c>
      <c r="AZ1353" s="61"/>
      <c r="BA1353" s="62">
        <v>212564</v>
      </c>
      <c r="BB1353" s="61"/>
      <c r="BC1353" s="61"/>
      <c r="BD1353" s="61"/>
      <c r="BE1353" s="61"/>
      <c r="BF1353" s="61"/>
      <c r="BG1353" s="61"/>
      <c r="BH1353" s="61"/>
      <c r="BI1353" s="61"/>
      <c r="BJ1353" s="61"/>
      <c r="BK1353" s="62">
        <v>18306</v>
      </c>
      <c r="BL1353" s="61"/>
      <c r="BM1353" s="61"/>
      <c r="BN1353" s="61"/>
      <c r="BO1353" s="62">
        <v>-55356</v>
      </c>
    </row>
    <row r="1354" spans="1:67" x14ac:dyDescent="0.2">
      <c r="A1354" s="57" t="s">
        <v>34</v>
      </c>
      <c r="B1354" s="56" t="s">
        <v>34</v>
      </c>
      <c r="C1354" s="56" t="s">
        <v>447</v>
      </c>
      <c r="D1354" s="56">
        <v>1994</v>
      </c>
      <c r="E1354" s="58">
        <v>5258643</v>
      </c>
      <c r="F1354" s="58">
        <v>4342337</v>
      </c>
      <c r="G1354" s="59">
        <v>4912455</v>
      </c>
      <c r="H1354" s="59">
        <v>346188</v>
      </c>
      <c r="I1354" s="60">
        <v>0</v>
      </c>
      <c r="J1354" s="58">
        <v>-916306</v>
      </c>
      <c r="K1354" s="62">
        <v>87830</v>
      </c>
      <c r="L1354" s="61"/>
      <c r="M1354" s="62">
        <v>7206</v>
      </c>
      <c r="N1354" s="61"/>
      <c r="O1354" s="61"/>
      <c r="P1354" s="62">
        <v>366412</v>
      </c>
      <c r="Q1354" s="61"/>
      <c r="R1354" s="61"/>
      <c r="S1354" s="61"/>
      <c r="T1354" s="61"/>
      <c r="U1354" s="61"/>
      <c r="V1354" s="61"/>
      <c r="W1354" s="62">
        <v>593028</v>
      </c>
      <c r="X1354" s="61"/>
      <c r="Y1354" s="61"/>
      <c r="Z1354" s="61"/>
      <c r="AA1354" s="62">
        <v>2084072</v>
      </c>
      <c r="AB1354" s="61"/>
      <c r="AC1354" s="61"/>
      <c r="AD1354" s="62">
        <v>651912</v>
      </c>
      <c r="AE1354" s="61"/>
      <c r="AF1354" s="62">
        <v>663884</v>
      </c>
      <c r="AG1354" s="61"/>
      <c r="AH1354" s="61"/>
      <c r="AI1354" s="62">
        <v>458111</v>
      </c>
      <c r="AJ1354" s="61"/>
      <c r="AK1354" s="61"/>
      <c r="AL1354" s="61"/>
      <c r="AM1354" s="61"/>
      <c r="AN1354" s="61"/>
      <c r="AO1354" s="61"/>
      <c r="AP1354" s="62">
        <v>11306</v>
      </c>
      <c r="AQ1354" s="61"/>
      <c r="AR1354" s="62">
        <v>30080</v>
      </c>
      <c r="AS1354" s="61"/>
      <c r="AT1354" s="61"/>
      <c r="AU1354" s="61"/>
      <c r="AV1354" s="61"/>
      <c r="AW1354" s="61"/>
      <c r="AX1354" s="61"/>
      <c r="AY1354" s="62">
        <v>65714</v>
      </c>
      <c r="AZ1354" s="61"/>
      <c r="BA1354" s="62">
        <v>219708</v>
      </c>
      <c r="BB1354" s="61"/>
      <c r="BC1354" s="61"/>
      <c r="BD1354" s="61"/>
      <c r="BE1354" s="61"/>
      <c r="BF1354" s="61"/>
      <c r="BG1354" s="61"/>
      <c r="BH1354" s="61"/>
      <c r="BI1354" s="61"/>
      <c r="BJ1354" s="61"/>
      <c r="BK1354" s="62">
        <v>19380</v>
      </c>
      <c r="BL1354" s="61"/>
      <c r="BM1354" s="61"/>
      <c r="BN1354" s="61"/>
      <c r="BO1354" s="62">
        <v>-916306</v>
      </c>
    </row>
    <row r="1355" spans="1:67" x14ac:dyDescent="0.2">
      <c r="A1355" s="57" t="s">
        <v>34</v>
      </c>
      <c r="B1355" s="56" t="s">
        <v>34</v>
      </c>
      <c r="C1355" s="56" t="s">
        <v>447</v>
      </c>
      <c r="D1355" s="56">
        <v>1995</v>
      </c>
      <c r="E1355" s="58">
        <v>5493436</v>
      </c>
      <c r="F1355" s="58">
        <v>4515650</v>
      </c>
      <c r="G1355" s="59">
        <v>5118168</v>
      </c>
      <c r="H1355" s="59">
        <v>375268</v>
      </c>
      <c r="I1355" s="60">
        <v>0</v>
      </c>
      <c r="J1355" s="58">
        <v>-977786</v>
      </c>
      <c r="K1355" s="62">
        <v>87830</v>
      </c>
      <c r="L1355" s="61"/>
      <c r="M1355" s="62">
        <v>7206</v>
      </c>
      <c r="N1355" s="61"/>
      <c r="O1355" s="61"/>
      <c r="P1355" s="62">
        <v>366412</v>
      </c>
      <c r="Q1355" s="61"/>
      <c r="R1355" s="61"/>
      <c r="S1355" s="61"/>
      <c r="T1355" s="61"/>
      <c r="U1355" s="61"/>
      <c r="V1355" s="61"/>
      <c r="W1355" s="62">
        <v>595563</v>
      </c>
      <c r="X1355" s="61"/>
      <c r="Y1355" s="61"/>
      <c r="Z1355" s="61"/>
      <c r="AA1355" s="62">
        <v>2222235</v>
      </c>
      <c r="AB1355" s="61"/>
      <c r="AC1355" s="61"/>
      <c r="AD1355" s="62">
        <v>692315</v>
      </c>
      <c r="AE1355" s="61"/>
      <c r="AF1355" s="62">
        <v>675189</v>
      </c>
      <c r="AG1355" s="61"/>
      <c r="AH1355" s="61"/>
      <c r="AI1355" s="62">
        <v>471418</v>
      </c>
      <c r="AJ1355" s="61"/>
      <c r="AK1355" s="61"/>
      <c r="AL1355" s="61"/>
      <c r="AM1355" s="61"/>
      <c r="AN1355" s="61"/>
      <c r="AO1355" s="61"/>
      <c r="AP1355" s="62">
        <v>25673</v>
      </c>
      <c r="AQ1355" s="61"/>
      <c r="AR1355" s="62">
        <v>34512</v>
      </c>
      <c r="AS1355" s="61"/>
      <c r="AT1355" s="61"/>
      <c r="AU1355" s="61"/>
      <c r="AV1355" s="61"/>
      <c r="AW1355" s="61"/>
      <c r="AX1355" s="61"/>
      <c r="AY1355" s="62">
        <v>68863</v>
      </c>
      <c r="AZ1355" s="61"/>
      <c r="BA1355" s="62">
        <v>227148</v>
      </c>
      <c r="BB1355" s="61"/>
      <c r="BC1355" s="61"/>
      <c r="BD1355" s="61"/>
      <c r="BE1355" s="61"/>
      <c r="BF1355" s="61"/>
      <c r="BG1355" s="61"/>
      <c r="BH1355" s="61"/>
      <c r="BI1355" s="61"/>
      <c r="BJ1355" s="61"/>
      <c r="BK1355" s="62">
        <v>19072</v>
      </c>
      <c r="BL1355" s="61"/>
      <c r="BM1355" s="61"/>
      <c r="BN1355" s="61"/>
      <c r="BO1355" s="62">
        <v>-977786</v>
      </c>
    </row>
    <row r="1356" spans="1:67" x14ac:dyDescent="0.2">
      <c r="A1356" s="57" t="s">
        <v>34</v>
      </c>
      <c r="B1356" s="56" t="s">
        <v>34</v>
      </c>
      <c r="C1356" s="56" t="s">
        <v>447</v>
      </c>
      <c r="D1356" s="56">
        <v>1996</v>
      </c>
      <c r="E1356" s="58">
        <v>5642189</v>
      </c>
      <c r="F1356" s="58">
        <v>4606075</v>
      </c>
      <c r="G1356" s="59">
        <v>5261031</v>
      </c>
      <c r="H1356" s="59">
        <v>381158</v>
      </c>
      <c r="I1356" s="60">
        <v>0</v>
      </c>
      <c r="J1356" s="58">
        <v>-1036114</v>
      </c>
      <c r="K1356" s="62">
        <v>87830</v>
      </c>
      <c r="L1356" s="61"/>
      <c r="M1356" s="62">
        <v>7206</v>
      </c>
      <c r="N1356" s="61"/>
      <c r="O1356" s="61"/>
      <c r="P1356" s="62">
        <v>374418</v>
      </c>
      <c r="Q1356" s="61"/>
      <c r="R1356" s="61"/>
      <c r="S1356" s="61"/>
      <c r="T1356" s="61"/>
      <c r="U1356" s="61"/>
      <c r="V1356" s="61"/>
      <c r="W1356" s="62">
        <v>596470</v>
      </c>
      <c r="X1356" s="61"/>
      <c r="Y1356" s="61"/>
      <c r="Z1356" s="61"/>
      <c r="AA1356" s="62">
        <v>2268419</v>
      </c>
      <c r="AB1356" s="61"/>
      <c r="AC1356" s="61"/>
      <c r="AD1356" s="62">
        <v>742196</v>
      </c>
      <c r="AE1356" s="61"/>
      <c r="AF1356" s="62">
        <v>701135</v>
      </c>
      <c r="AG1356" s="61"/>
      <c r="AH1356" s="61"/>
      <c r="AI1356" s="62">
        <v>483357</v>
      </c>
      <c r="AJ1356" s="61"/>
      <c r="AK1356" s="61"/>
      <c r="AL1356" s="61"/>
      <c r="AM1356" s="61"/>
      <c r="AN1356" s="61"/>
      <c r="AO1356" s="61"/>
      <c r="AP1356" s="62">
        <v>25673</v>
      </c>
      <c r="AQ1356" s="61"/>
      <c r="AR1356" s="62">
        <v>38076</v>
      </c>
      <c r="AS1356" s="61"/>
      <c r="AT1356" s="61"/>
      <c r="AU1356" s="61"/>
      <c r="AV1356" s="61"/>
      <c r="AW1356" s="61"/>
      <c r="AX1356" s="61"/>
      <c r="AY1356" s="62">
        <v>70137</v>
      </c>
      <c r="AZ1356" s="61"/>
      <c r="BA1356" s="62">
        <v>227296</v>
      </c>
      <c r="BB1356" s="61"/>
      <c r="BC1356" s="61"/>
      <c r="BD1356" s="61"/>
      <c r="BE1356" s="61"/>
      <c r="BF1356" s="61"/>
      <c r="BG1356" s="61"/>
      <c r="BH1356" s="61"/>
      <c r="BI1356" s="61"/>
      <c r="BJ1356" s="61"/>
      <c r="BK1356" s="62">
        <v>19976</v>
      </c>
      <c r="BL1356" s="61"/>
      <c r="BM1356" s="61"/>
      <c r="BN1356" s="61"/>
      <c r="BO1356" s="62">
        <v>-1036114</v>
      </c>
    </row>
    <row r="1357" spans="1:67" x14ac:dyDescent="0.2">
      <c r="A1357" s="57" t="s">
        <v>34</v>
      </c>
      <c r="B1357" s="56" t="s">
        <v>34</v>
      </c>
      <c r="C1357" s="56" t="s">
        <v>447</v>
      </c>
      <c r="D1357" s="56">
        <v>1997</v>
      </c>
      <c r="E1357" s="58">
        <v>5882704</v>
      </c>
      <c r="F1357" s="58">
        <v>4711098</v>
      </c>
      <c r="G1357" s="59">
        <v>5481754</v>
      </c>
      <c r="H1357" s="59">
        <v>400950</v>
      </c>
      <c r="I1357" s="60">
        <v>0</v>
      </c>
      <c r="J1357" s="58">
        <v>-1171606</v>
      </c>
      <c r="K1357" s="62">
        <v>87830</v>
      </c>
      <c r="L1357" s="61"/>
      <c r="M1357" s="62">
        <v>7206</v>
      </c>
      <c r="N1357" s="61"/>
      <c r="O1357" s="61"/>
      <c r="P1357" s="62">
        <v>374418</v>
      </c>
      <c r="Q1357" s="61"/>
      <c r="R1357" s="61"/>
      <c r="S1357" s="61"/>
      <c r="T1357" s="61"/>
      <c r="U1357" s="61"/>
      <c r="V1357" s="61"/>
      <c r="W1357" s="62">
        <v>597049</v>
      </c>
      <c r="X1357" s="61"/>
      <c r="Y1357" s="61"/>
      <c r="Z1357" s="61"/>
      <c r="AA1357" s="62">
        <v>2367216</v>
      </c>
      <c r="AB1357" s="61"/>
      <c r="AC1357" s="61"/>
      <c r="AD1357" s="62">
        <v>805933</v>
      </c>
      <c r="AE1357" s="61"/>
      <c r="AF1357" s="62">
        <v>738714</v>
      </c>
      <c r="AG1357" s="61"/>
      <c r="AH1357" s="61"/>
      <c r="AI1357" s="62">
        <v>503388</v>
      </c>
      <c r="AJ1357" s="61"/>
      <c r="AK1357" s="61"/>
      <c r="AL1357" s="61"/>
      <c r="AM1357" s="61"/>
      <c r="AN1357" s="61"/>
      <c r="AO1357" s="61"/>
      <c r="AP1357" s="62">
        <v>25849</v>
      </c>
      <c r="AQ1357" s="61"/>
      <c r="AR1357" s="62">
        <v>42688</v>
      </c>
      <c r="AS1357" s="61"/>
      <c r="AT1357" s="61"/>
      <c r="AU1357" s="61"/>
      <c r="AV1357" s="61"/>
      <c r="AW1357" s="61"/>
      <c r="AX1357" s="61"/>
      <c r="AY1357" s="62">
        <v>70204</v>
      </c>
      <c r="AZ1357" s="61"/>
      <c r="BA1357" s="62">
        <v>242233</v>
      </c>
      <c r="BB1357" s="61"/>
      <c r="BC1357" s="61"/>
      <c r="BD1357" s="61"/>
      <c r="BE1357" s="61"/>
      <c r="BF1357" s="61"/>
      <c r="BG1357" s="61"/>
      <c r="BH1357" s="61"/>
      <c r="BI1357" s="61"/>
      <c r="BJ1357" s="61"/>
      <c r="BK1357" s="62">
        <v>19976</v>
      </c>
      <c r="BL1357" s="61"/>
      <c r="BM1357" s="61"/>
      <c r="BN1357" s="61"/>
      <c r="BO1357" s="62">
        <v>-1171606</v>
      </c>
    </row>
    <row r="1358" spans="1:67" x14ac:dyDescent="0.2">
      <c r="A1358" s="57" t="s">
        <v>34</v>
      </c>
      <c r="B1358" s="56" t="s">
        <v>34</v>
      </c>
      <c r="C1358" s="56" t="s">
        <v>447</v>
      </c>
      <c r="D1358" s="56">
        <v>1998</v>
      </c>
      <c r="E1358" s="58">
        <v>6086701</v>
      </c>
      <c r="F1358" s="58">
        <v>4823808</v>
      </c>
      <c r="G1358" s="59">
        <v>5666706</v>
      </c>
      <c r="H1358" s="59">
        <v>419995</v>
      </c>
      <c r="I1358" s="60">
        <v>0</v>
      </c>
      <c r="J1358" s="58">
        <v>-1262893</v>
      </c>
      <c r="K1358" s="62">
        <v>87830</v>
      </c>
      <c r="L1358" s="61"/>
      <c r="M1358" s="62">
        <v>7206</v>
      </c>
      <c r="N1358" s="61"/>
      <c r="O1358" s="61"/>
      <c r="P1358" s="62">
        <v>374418</v>
      </c>
      <c r="Q1358" s="61"/>
      <c r="R1358" s="61"/>
      <c r="S1358" s="61"/>
      <c r="T1358" s="61"/>
      <c r="U1358" s="61"/>
      <c r="V1358" s="61"/>
      <c r="W1358" s="62">
        <v>631557</v>
      </c>
      <c r="X1358" s="61"/>
      <c r="Y1358" s="61"/>
      <c r="Z1358" s="61"/>
      <c r="AA1358" s="62">
        <v>2405205</v>
      </c>
      <c r="AB1358" s="61"/>
      <c r="AC1358" s="61"/>
      <c r="AD1358" s="62">
        <v>877517</v>
      </c>
      <c r="AE1358" s="61"/>
      <c r="AF1358" s="62">
        <v>768638</v>
      </c>
      <c r="AG1358" s="61"/>
      <c r="AH1358" s="61"/>
      <c r="AI1358" s="62">
        <v>514335</v>
      </c>
      <c r="AJ1358" s="61"/>
      <c r="AK1358" s="61"/>
      <c r="AL1358" s="61"/>
      <c r="AM1358" s="61"/>
      <c r="AN1358" s="61"/>
      <c r="AO1358" s="61"/>
      <c r="AP1358" s="62">
        <v>25849</v>
      </c>
      <c r="AQ1358" s="61"/>
      <c r="AR1358" s="62">
        <v>43453</v>
      </c>
      <c r="AS1358" s="61"/>
      <c r="AT1358" s="61"/>
      <c r="AU1358" s="61"/>
      <c r="AV1358" s="61"/>
      <c r="AW1358" s="61"/>
      <c r="AX1358" s="61"/>
      <c r="AY1358" s="62">
        <v>70626</v>
      </c>
      <c r="AZ1358" s="61"/>
      <c r="BA1358" s="62">
        <v>259640</v>
      </c>
      <c r="BB1358" s="61"/>
      <c r="BC1358" s="61"/>
      <c r="BD1358" s="61"/>
      <c r="BE1358" s="61"/>
      <c r="BF1358" s="61"/>
      <c r="BG1358" s="61"/>
      <c r="BH1358" s="61"/>
      <c r="BI1358" s="61"/>
      <c r="BJ1358" s="61"/>
      <c r="BK1358" s="62">
        <v>20427</v>
      </c>
      <c r="BL1358" s="61"/>
      <c r="BM1358" s="61"/>
      <c r="BN1358" s="61"/>
      <c r="BO1358" s="62">
        <v>-1262893</v>
      </c>
    </row>
    <row r="1359" spans="1:67" x14ac:dyDescent="0.2">
      <c r="A1359" s="57" t="s">
        <v>34</v>
      </c>
      <c r="B1359" s="56" t="s">
        <v>34</v>
      </c>
      <c r="C1359" s="56" t="s">
        <v>448</v>
      </c>
      <c r="D1359" s="56">
        <v>1989</v>
      </c>
      <c r="E1359" s="58">
        <v>305552</v>
      </c>
      <c r="F1359" s="58">
        <v>291196</v>
      </c>
      <c r="G1359" s="59">
        <v>296889</v>
      </c>
      <c r="H1359" s="59">
        <v>8663</v>
      </c>
      <c r="I1359" s="60">
        <v>0</v>
      </c>
      <c r="J1359" s="58">
        <v>-14356</v>
      </c>
      <c r="K1359" s="61"/>
      <c r="L1359" s="61"/>
      <c r="M1359" s="61"/>
      <c r="N1359" s="61"/>
      <c r="O1359" s="61"/>
      <c r="P1359" s="61"/>
      <c r="Q1359" s="61"/>
      <c r="R1359" s="61"/>
      <c r="S1359" s="61"/>
      <c r="T1359" s="61"/>
      <c r="U1359" s="61"/>
      <c r="V1359" s="61"/>
      <c r="W1359" s="61"/>
      <c r="X1359" s="61"/>
      <c r="Y1359" s="61"/>
      <c r="Z1359" s="61"/>
      <c r="AA1359" s="62">
        <v>189964</v>
      </c>
      <c r="AB1359" s="61"/>
      <c r="AC1359" s="61"/>
      <c r="AD1359" s="62">
        <v>18116</v>
      </c>
      <c r="AE1359" s="61"/>
      <c r="AF1359" s="62">
        <v>62763</v>
      </c>
      <c r="AG1359" s="61"/>
      <c r="AH1359" s="61"/>
      <c r="AI1359" s="62">
        <v>26046</v>
      </c>
      <c r="AJ1359" s="61"/>
      <c r="AK1359" s="61"/>
      <c r="AL1359" s="61"/>
      <c r="AM1359" s="61"/>
      <c r="AN1359" s="61"/>
      <c r="AO1359" s="61"/>
      <c r="AP1359" s="62">
        <v>7258</v>
      </c>
      <c r="AQ1359" s="61"/>
      <c r="AR1359" s="61"/>
      <c r="AS1359" s="61"/>
      <c r="AT1359" s="61"/>
      <c r="AU1359" s="61"/>
      <c r="AV1359" s="61"/>
      <c r="AW1359" s="61"/>
      <c r="AX1359" s="61"/>
      <c r="AY1359" s="61"/>
      <c r="AZ1359" s="61"/>
      <c r="BA1359" s="61"/>
      <c r="BB1359" s="61"/>
      <c r="BC1359" s="61"/>
      <c r="BD1359" s="61"/>
      <c r="BE1359" s="61"/>
      <c r="BF1359" s="61"/>
      <c r="BG1359" s="61"/>
      <c r="BH1359" s="61"/>
      <c r="BI1359" s="61"/>
      <c r="BJ1359" s="61"/>
      <c r="BK1359" s="62">
        <v>1405</v>
      </c>
      <c r="BL1359" s="61"/>
      <c r="BM1359" s="61"/>
      <c r="BN1359" s="61"/>
      <c r="BO1359" s="62">
        <v>-14356</v>
      </c>
    </row>
    <row r="1360" spans="1:67" x14ac:dyDescent="0.2">
      <c r="A1360" s="57" t="s">
        <v>34</v>
      </c>
      <c r="B1360" s="56" t="s">
        <v>34</v>
      </c>
      <c r="C1360" s="56" t="s">
        <v>448</v>
      </c>
      <c r="D1360" s="56">
        <v>1990</v>
      </c>
      <c r="E1360" s="58">
        <v>327914</v>
      </c>
      <c r="F1360" s="58">
        <v>313558</v>
      </c>
      <c r="G1360" s="59">
        <v>319131</v>
      </c>
      <c r="H1360" s="59">
        <v>8783</v>
      </c>
      <c r="I1360" s="60">
        <v>0</v>
      </c>
      <c r="J1360" s="58">
        <v>-14356</v>
      </c>
      <c r="K1360" s="61"/>
      <c r="L1360" s="61"/>
      <c r="M1360" s="61"/>
      <c r="N1360" s="61"/>
      <c r="O1360" s="61"/>
      <c r="P1360" s="61"/>
      <c r="Q1360" s="61"/>
      <c r="R1360" s="61"/>
      <c r="S1360" s="61"/>
      <c r="T1360" s="61"/>
      <c r="U1360" s="61"/>
      <c r="V1360" s="61"/>
      <c r="W1360" s="61"/>
      <c r="X1360" s="61"/>
      <c r="Y1360" s="61"/>
      <c r="Z1360" s="61"/>
      <c r="AA1360" s="62">
        <v>196108</v>
      </c>
      <c r="AB1360" s="61"/>
      <c r="AC1360" s="61"/>
      <c r="AD1360" s="62">
        <v>25568</v>
      </c>
      <c r="AE1360" s="61"/>
      <c r="AF1360" s="62">
        <v>69889</v>
      </c>
      <c r="AG1360" s="61"/>
      <c r="AH1360" s="61"/>
      <c r="AI1360" s="62">
        <v>27566</v>
      </c>
      <c r="AJ1360" s="61"/>
      <c r="AK1360" s="61"/>
      <c r="AL1360" s="61"/>
      <c r="AM1360" s="61"/>
      <c r="AN1360" s="61"/>
      <c r="AO1360" s="61"/>
      <c r="AP1360" s="62">
        <v>7258</v>
      </c>
      <c r="AQ1360" s="61"/>
      <c r="AR1360" s="61"/>
      <c r="AS1360" s="61"/>
      <c r="AT1360" s="61"/>
      <c r="AU1360" s="61"/>
      <c r="AV1360" s="61"/>
      <c r="AW1360" s="61"/>
      <c r="AX1360" s="61"/>
      <c r="AY1360" s="61"/>
      <c r="AZ1360" s="61"/>
      <c r="BA1360" s="61"/>
      <c r="BB1360" s="61"/>
      <c r="BC1360" s="61"/>
      <c r="BD1360" s="61"/>
      <c r="BE1360" s="61"/>
      <c r="BF1360" s="61"/>
      <c r="BG1360" s="61"/>
      <c r="BH1360" s="61"/>
      <c r="BI1360" s="61"/>
      <c r="BJ1360" s="61"/>
      <c r="BK1360" s="62">
        <v>1525</v>
      </c>
      <c r="BL1360" s="61"/>
      <c r="BM1360" s="61"/>
      <c r="BN1360" s="61"/>
      <c r="BO1360" s="62">
        <v>-14356</v>
      </c>
    </row>
    <row r="1361" spans="1:67" x14ac:dyDescent="0.2">
      <c r="A1361" s="57" t="s">
        <v>34</v>
      </c>
      <c r="B1361" s="56" t="s">
        <v>34</v>
      </c>
      <c r="C1361" s="56" t="s">
        <v>448</v>
      </c>
      <c r="D1361" s="56">
        <v>1991</v>
      </c>
      <c r="E1361" s="58">
        <v>387888</v>
      </c>
      <c r="F1361" s="58">
        <v>373532</v>
      </c>
      <c r="G1361" s="59">
        <v>374530</v>
      </c>
      <c r="H1361" s="59">
        <v>13358</v>
      </c>
      <c r="I1361" s="60">
        <v>0</v>
      </c>
      <c r="J1361" s="58">
        <v>-14356</v>
      </c>
      <c r="K1361" s="61"/>
      <c r="L1361" s="61"/>
      <c r="M1361" s="61"/>
      <c r="N1361" s="61"/>
      <c r="O1361" s="61"/>
      <c r="P1361" s="61"/>
      <c r="Q1361" s="62">
        <v>11950</v>
      </c>
      <c r="R1361" s="61"/>
      <c r="S1361" s="61"/>
      <c r="T1361" s="61"/>
      <c r="U1361" s="61"/>
      <c r="V1361" s="61"/>
      <c r="W1361" s="61"/>
      <c r="X1361" s="61"/>
      <c r="Y1361" s="61"/>
      <c r="Z1361" s="61"/>
      <c r="AA1361" s="62">
        <v>95132</v>
      </c>
      <c r="AB1361" s="61"/>
      <c r="AC1361" s="61"/>
      <c r="AD1361" s="62">
        <v>102473</v>
      </c>
      <c r="AE1361" s="61"/>
      <c r="AF1361" s="62">
        <v>133828</v>
      </c>
      <c r="AG1361" s="61"/>
      <c r="AH1361" s="61"/>
      <c r="AI1361" s="62">
        <v>31147</v>
      </c>
      <c r="AJ1361" s="61"/>
      <c r="AK1361" s="61"/>
      <c r="AL1361" s="61"/>
      <c r="AM1361" s="61"/>
      <c r="AN1361" s="61"/>
      <c r="AO1361" s="61"/>
      <c r="AP1361" s="62">
        <v>7258</v>
      </c>
      <c r="AQ1361" s="61"/>
      <c r="AR1361" s="62">
        <v>4575</v>
      </c>
      <c r="AS1361" s="61"/>
      <c r="AT1361" s="61"/>
      <c r="AU1361" s="61"/>
      <c r="AV1361" s="61"/>
      <c r="AW1361" s="61"/>
      <c r="AX1361" s="61"/>
      <c r="AY1361" s="61"/>
      <c r="AZ1361" s="61"/>
      <c r="BA1361" s="61"/>
      <c r="BB1361" s="61"/>
      <c r="BC1361" s="61"/>
      <c r="BD1361" s="61"/>
      <c r="BE1361" s="61"/>
      <c r="BF1361" s="61"/>
      <c r="BG1361" s="61"/>
      <c r="BH1361" s="61"/>
      <c r="BI1361" s="61"/>
      <c r="BJ1361" s="61"/>
      <c r="BK1361" s="62">
        <v>1525</v>
      </c>
      <c r="BL1361" s="61"/>
      <c r="BM1361" s="61"/>
      <c r="BN1361" s="61"/>
      <c r="BO1361" s="62">
        <v>-14356</v>
      </c>
    </row>
    <row r="1362" spans="1:67" x14ac:dyDescent="0.2">
      <c r="A1362" s="57" t="s">
        <v>34</v>
      </c>
      <c r="B1362" s="56" t="s">
        <v>34</v>
      </c>
      <c r="C1362" s="56" t="s">
        <v>448</v>
      </c>
      <c r="D1362" s="56">
        <v>1992</v>
      </c>
      <c r="E1362" s="58">
        <v>418302</v>
      </c>
      <c r="F1362" s="58">
        <v>403946</v>
      </c>
      <c r="G1362" s="59">
        <v>404944</v>
      </c>
      <c r="H1362" s="59">
        <v>13358</v>
      </c>
      <c r="I1362" s="60">
        <v>0</v>
      </c>
      <c r="J1362" s="58">
        <v>-14356</v>
      </c>
      <c r="K1362" s="61"/>
      <c r="L1362" s="61"/>
      <c r="M1362" s="61"/>
      <c r="N1362" s="61"/>
      <c r="O1362" s="61"/>
      <c r="P1362" s="61"/>
      <c r="Q1362" s="62">
        <v>11950</v>
      </c>
      <c r="R1362" s="61"/>
      <c r="S1362" s="61"/>
      <c r="T1362" s="61"/>
      <c r="U1362" s="61"/>
      <c r="V1362" s="61"/>
      <c r="W1362" s="61"/>
      <c r="X1362" s="61"/>
      <c r="Y1362" s="61"/>
      <c r="Z1362" s="61"/>
      <c r="AA1362" s="62">
        <v>105994</v>
      </c>
      <c r="AB1362" s="61"/>
      <c r="AC1362" s="61"/>
      <c r="AD1362" s="62">
        <v>106013</v>
      </c>
      <c r="AE1362" s="61"/>
      <c r="AF1362" s="62">
        <v>146087</v>
      </c>
      <c r="AG1362" s="61"/>
      <c r="AH1362" s="61"/>
      <c r="AI1362" s="62">
        <v>34900</v>
      </c>
      <c r="AJ1362" s="61"/>
      <c r="AK1362" s="61"/>
      <c r="AL1362" s="61"/>
      <c r="AM1362" s="61"/>
      <c r="AN1362" s="61"/>
      <c r="AO1362" s="61"/>
      <c r="AP1362" s="62">
        <v>7258</v>
      </c>
      <c r="AQ1362" s="61"/>
      <c r="AR1362" s="62">
        <v>4575</v>
      </c>
      <c r="AS1362" s="61"/>
      <c r="AT1362" s="61"/>
      <c r="AU1362" s="61"/>
      <c r="AV1362" s="61"/>
      <c r="AW1362" s="61"/>
      <c r="AX1362" s="61"/>
      <c r="AY1362" s="61"/>
      <c r="AZ1362" s="61"/>
      <c r="BA1362" s="61"/>
      <c r="BB1362" s="61"/>
      <c r="BC1362" s="61"/>
      <c r="BD1362" s="61"/>
      <c r="BE1362" s="61"/>
      <c r="BF1362" s="61"/>
      <c r="BG1362" s="61"/>
      <c r="BH1362" s="61"/>
      <c r="BI1362" s="61"/>
      <c r="BJ1362" s="61"/>
      <c r="BK1362" s="62">
        <v>1525</v>
      </c>
      <c r="BL1362" s="61"/>
      <c r="BM1362" s="61"/>
      <c r="BN1362" s="61"/>
      <c r="BO1362" s="62">
        <v>-14356</v>
      </c>
    </row>
    <row r="1363" spans="1:67" x14ac:dyDescent="0.2">
      <c r="A1363" s="57" t="s">
        <v>34</v>
      </c>
      <c r="B1363" s="56" t="s">
        <v>34</v>
      </c>
      <c r="C1363" s="56" t="s">
        <v>448</v>
      </c>
      <c r="D1363" s="56">
        <v>1993</v>
      </c>
      <c r="E1363" s="58">
        <v>639077</v>
      </c>
      <c r="F1363" s="58">
        <v>624721</v>
      </c>
      <c r="G1363" s="59">
        <v>625719</v>
      </c>
      <c r="H1363" s="59">
        <v>13358</v>
      </c>
      <c r="I1363" s="60">
        <v>0</v>
      </c>
      <c r="J1363" s="58">
        <v>-14356</v>
      </c>
      <c r="K1363" s="61"/>
      <c r="L1363" s="61"/>
      <c r="M1363" s="61"/>
      <c r="N1363" s="61"/>
      <c r="O1363" s="61"/>
      <c r="P1363" s="61"/>
      <c r="Q1363" s="62">
        <v>11950</v>
      </c>
      <c r="R1363" s="61"/>
      <c r="S1363" s="61"/>
      <c r="T1363" s="61"/>
      <c r="U1363" s="61"/>
      <c r="V1363" s="61"/>
      <c r="W1363" s="61"/>
      <c r="X1363" s="61"/>
      <c r="Y1363" s="61"/>
      <c r="Z1363" s="61"/>
      <c r="AA1363" s="62">
        <v>141848</v>
      </c>
      <c r="AB1363" s="61"/>
      <c r="AC1363" s="61"/>
      <c r="AD1363" s="62">
        <v>275588</v>
      </c>
      <c r="AE1363" s="61"/>
      <c r="AF1363" s="62">
        <v>156598</v>
      </c>
      <c r="AG1363" s="61"/>
      <c r="AH1363" s="61"/>
      <c r="AI1363" s="62">
        <v>39735</v>
      </c>
      <c r="AJ1363" s="61"/>
      <c r="AK1363" s="61"/>
      <c r="AL1363" s="61"/>
      <c r="AM1363" s="61"/>
      <c r="AN1363" s="61"/>
      <c r="AO1363" s="61"/>
      <c r="AP1363" s="62">
        <v>7258</v>
      </c>
      <c r="AQ1363" s="61"/>
      <c r="AR1363" s="62">
        <v>4575</v>
      </c>
      <c r="AS1363" s="61"/>
      <c r="AT1363" s="61"/>
      <c r="AU1363" s="61"/>
      <c r="AV1363" s="61"/>
      <c r="AW1363" s="61"/>
      <c r="AX1363" s="61"/>
      <c r="AY1363" s="61"/>
      <c r="AZ1363" s="61"/>
      <c r="BA1363" s="61"/>
      <c r="BB1363" s="61"/>
      <c r="BC1363" s="61"/>
      <c r="BD1363" s="61"/>
      <c r="BE1363" s="61"/>
      <c r="BF1363" s="61"/>
      <c r="BG1363" s="61"/>
      <c r="BH1363" s="61"/>
      <c r="BI1363" s="61"/>
      <c r="BJ1363" s="61"/>
      <c r="BK1363" s="62">
        <v>1525</v>
      </c>
      <c r="BL1363" s="61"/>
      <c r="BM1363" s="61"/>
      <c r="BN1363" s="61"/>
      <c r="BO1363" s="62">
        <v>-14356</v>
      </c>
    </row>
    <row r="1364" spans="1:67" x14ac:dyDescent="0.2">
      <c r="A1364" s="57" t="s">
        <v>34</v>
      </c>
      <c r="B1364" s="56" t="s">
        <v>34</v>
      </c>
      <c r="C1364" s="56" t="s">
        <v>448</v>
      </c>
      <c r="D1364" s="56">
        <v>1994</v>
      </c>
      <c r="E1364" s="58">
        <v>665752</v>
      </c>
      <c r="F1364" s="58">
        <v>285503</v>
      </c>
      <c r="G1364" s="59">
        <v>648656</v>
      </c>
      <c r="H1364" s="59">
        <v>17096</v>
      </c>
      <c r="I1364" s="60">
        <v>0</v>
      </c>
      <c r="J1364" s="58">
        <v>-380249</v>
      </c>
      <c r="K1364" s="61"/>
      <c r="L1364" s="61"/>
      <c r="M1364" s="61"/>
      <c r="N1364" s="61"/>
      <c r="O1364" s="61"/>
      <c r="P1364" s="61"/>
      <c r="Q1364" s="62">
        <v>11950</v>
      </c>
      <c r="R1364" s="61"/>
      <c r="S1364" s="61"/>
      <c r="T1364" s="61"/>
      <c r="U1364" s="61"/>
      <c r="V1364" s="61"/>
      <c r="W1364" s="61"/>
      <c r="X1364" s="61"/>
      <c r="Y1364" s="61"/>
      <c r="Z1364" s="61"/>
      <c r="AA1364" s="62">
        <v>162409</v>
      </c>
      <c r="AB1364" s="61"/>
      <c r="AC1364" s="61"/>
      <c r="AD1364" s="62">
        <v>275588</v>
      </c>
      <c r="AE1364" s="61"/>
      <c r="AF1364" s="62">
        <v>156444</v>
      </c>
      <c r="AG1364" s="61"/>
      <c r="AH1364" s="61"/>
      <c r="AI1364" s="62">
        <v>42265</v>
      </c>
      <c r="AJ1364" s="61"/>
      <c r="AK1364" s="61"/>
      <c r="AL1364" s="61"/>
      <c r="AM1364" s="61"/>
      <c r="AN1364" s="61"/>
      <c r="AO1364" s="61"/>
      <c r="AP1364" s="62">
        <v>7258</v>
      </c>
      <c r="AQ1364" s="61"/>
      <c r="AR1364" s="62">
        <v>8313</v>
      </c>
      <c r="AS1364" s="61"/>
      <c r="AT1364" s="61"/>
      <c r="AU1364" s="61"/>
      <c r="AV1364" s="61"/>
      <c r="AW1364" s="61"/>
      <c r="AX1364" s="61"/>
      <c r="AY1364" s="61"/>
      <c r="AZ1364" s="61"/>
      <c r="BA1364" s="61"/>
      <c r="BB1364" s="61"/>
      <c r="BC1364" s="61"/>
      <c r="BD1364" s="61"/>
      <c r="BE1364" s="61"/>
      <c r="BF1364" s="61"/>
      <c r="BG1364" s="61"/>
      <c r="BH1364" s="61"/>
      <c r="BI1364" s="61"/>
      <c r="BJ1364" s="61"/>
      <c r="BK1364" s="62">
        <v>1525</v>
      </c>
      <c r="BL1364" s="61"/>
      <c r="BM1364" s="61"/>
      <c r="BN1364" s="61"/>
      <c r="BO1364" s="62">
        <v>-380249</v>
      </c>
    </row>
    <row r="1365" spans="1:67" x14ac:dyDescent="0.2">
      <c r="A1365" s="57" t="s">
        <v>34</v>
      </c>
      <c r="B1365" s="56" t="s">
        <v>34</v>
      </c>
      <c r="C1365" s="56" t="s">
        <v>448</v>
      </c>
      <c r="D1365" s="56">
        <v>1995</v>
      </c>
      <c r="E1365" s="58">
        <v>695687</v>
      </c>
      <c r="F1365" s="58">
        <v>315438</v>
      </c>
      <c r="G1365" s="59">
        <v>677360</v>
      </c>
      <c r="H1365" s="59">
        <v>18327</v>
      </c>
      <c r="I1365" s="60">
        <v>0</v>
      </c>
      <c r="J1365" s="58">
        <v>-380249</v>
      </c>
      <c r="K1365" s="61"/>
      <c r="L1365" s="61"/>
      <c r="M1365" s="61"/>
      <c r="N1365" s="61"/>
      <c r="O1365" s="61"/>
      <c r="P1365" s="61"/>
      <c r="Q1365" s="62">
        <v>11950</v>
      </c>
      <c r="R1365" s="61"/>
      <c r="S1365" s="61"/>
      <c r="T1365" s="61"/>
      <c r="U1365" s="61"/>
      <c r="V1365" s="61"/>
      <c r="W1365" s="61"/>
      <c r="X1365" s="61"/>
      <c r="Y1365" s="61"/>
      <c r="Z1365" s="61"/>
      <c r="AA1365" s="62">
        <v>186409</v>
      </c>
      <c r="AB1365" s="61"/>
      <c r="AC1365" s="61"/>
      <c r="AD1365" s="62">
        <v>275588</v>
      </c>
      <c r="AE1365" s="61"/>
      <c r="AF1365" s="62">
        <v>158509</v>
      </c>
      <c r="AG1365" s="61"/>
      <c r="AH1365" s="61"/>
      <c r="AI1365" s="62">
        <v>44904</v>
      </c>
      <c r="AJ1365" s="61"/>
      <c r="AK1365" s="61"/>
      <c r="AL1365" s="61"/>
      <c r="AM1365" s="61"/>
      <c r="AN1365" s="61"/>
      <c r="AO1365" s="61"/>
      <c r="AP1365" s="62">
        <v>7258</v>
      </c>
      <c r="AQ1365" s="61"/>
      <c r="AR1365" s="62">
        <v>9544</v>
      </c>
      <c r="AS1365" s="61"/>
      <c r="AT1365" s="61"/>
      <c r="AU1365" s="61"/>
      <c r="AV1365" s="61"/>
      <c r="AW1365" s="61"/>
      <c r="AX1365" s="61"/>
      <c r="AY1365" s="61"/>
      <c r="AZ1365" s="61"/>
      <c r="BA1365" s="61"/>
      <c r="BB1365" s="61"/>
      <c r="BC1365" s="61"/>
      <c r="BD1365" s="61"/>
      <c r="BE1365" s="61"/>
      <c r="BF1365" s="61"/>
      <c r="BG1365" s="61"/>
      <c r="BH1365" s="61"/>
      <c r="BI1365" s="61"/>
      <c r="BJ1365" s="61"/>
      <c r="BK1365" s="62">
        <v>1525</v>
      </c>
      <c r="BL1365" s="61"/>
      <c r="BM1365" s="61"/>
      <c r="BN1365" s="61"/>
      <c r="BO1365" s="62">
        <v>-380249</v>
      </c>
    </row>
    <row r="1366" spans="1:67" x14ac:dyDescent="0.2">
      <c r="A1366" s="57" t="s">
        <v>34</v>
      </c>
      <c r="B1366" s="56" t="s">
        <v>34</v>
      </c>
      <c r="C1366" s="56" t="s">
        <v>448</v>
      </c>
      <c r="D1366" s="56">
        <v>1996</v>
      </c>
      <c r="E1366" s="58">
        <v>742979</v>
      </c>
      <c r="F1366" s="58">
        <v>361005</v>
      </c>
      <c r="G1366" s="59">
        <v>721503</v>
      </c>
      <c r="H1366" s="59">
        <v>21476</v>
      </c>
      <c r="I1366" s="60">
        <v>0</v>
      </c>
      <c r="J1366" s="58">
        <v>-381974</v>
      </c>
      <c r="K1366" s="61"/>
      <c r="L1366" s="61"/>
      <c r="M1366" s="61"/>
      <c r="N1366" s="61"/>
      <c r="O1366" s="61"/>
      <c r="P1366" s="61"/>
      <c r="Q1366" s="62">
        <v>11950</v>
      </c>
      <c r="R1366" s="61"/>
      <c r="S1366" s="61"/>
      <c r="T1366" s="61"/>
      <c r="U1366" s="61"/>
      <c r="V1366" s="61"/>
      <c r="W1366" s="61"/>
      <c r="X1366" s="61"/>
      <c r="Y1366" s="61"/>
      <c r="Z1366" s="61"/>
      <c r="AA1366" s="62">
        <v>203079</v>
      </c>
      <c r="AB1366" s="61"/>
      <c r="AC1366" s="61"/>
      <c r="AD1366" s="62">
        <v>275588</v>
      </c>
      <c r="AE1366" s="61"/>
      <c r="AF1366" s="62">
        <v>182541</v>
      </c>
      <c r="AG1366" s="61"/>
      <c r="AH1366" s="61"/>
      <c r="AI1366" s="62">
        <v>48345</v>
      </c>
      <c r="AJ1366" s="61"/>
      <c r="AK1366" s="61"/>
      <c r="AL1366" s="61"/>
      <c r="AM1366" s="61"/>
      <c r="AN1366" s="61"/>
      <c r="AO1366" s="61"/>
      <c r="AP1366" s="62">
        <v>7258</v>
      </c>
      <c r="AQ1366" s="61"/>
      <c r="AR1366" s="62">
        <v>12693</v>
      </c>
      <c r="AS1366" s="61"/>
      <c r="AT1366" s="61"/>
      <c r="AU1366" s="61"/>
      <c r="AV1366" s="61"/>
      <c r="AW1366" s="61"/>
      <c r="AX1366" s="61"/>
      <c r="AY1366" s="61"/>
      <c r="AZ1366" s="61"/>
      <c r="BA1366" s="61"/>
      <c r="BB1366" s="61"/>
      <c r="BC1366" s="61"/>
      <c r="BD1366" s="61"/>
      <c r="BE1366" s="61"/>
      <c r="BF1366" s="61"/>
      <c r="BG1366" s="61"/>
      <c r="BH1366" s="61"/>
      <c r="BI1366" s="61"/>
      <c r="BJ1366" s="61"/>
      <c r="BK1366" s="62">
        <v>1525</v>
      </c>
      <c r="BL1366" s="61"/>
      <c r="BM1366" s="61"/>
      <c r="BN1366" s="61"/>
      <c r="BO1366" s="62">
        <v>-381974</v>
      </c>
    </row>
    <row r="1367" spans="1:67" x14ac:dyDescent="0.2">
      <c r="A1367" s="57" t="s">
        <v>34</v>
      </c>
      <c r="B1367" s="56" t="s">
        <v>34</v>
      </c>
      <c r="C1367" s="56" t="s">
        <v>448</v>
      </c>
      <c r="D1367" s="56">
        <v>1997</v>
      </c>
      <c r="E1367" s="58">
        <v>741370</v>
      </c>
      <c r="F1367" s="58">
        <v>356296</v>
      </c>
      <c r="G1367" s="59">
        <v>710646</v>
      </c>
      <c r="H1367" s="59">
        <v>30724</v>
      </c>
      <c r="I1367" s="60">
        <v>0</v>
      </c>
      <c r="J1367" s="58">
        <v>-385074</v>
      </c>
      <c r="K1367" s="61"/>
      <c r="L1367" s="61"/>
      <c r="M1367" s="61"/>
      <c r="N1367" s="61"/>
      <c r="O1367" s="61"/>
      <c r="P1367" s="61"/>
      <c r="Q1367" s="62">
        <v>11950</v>
      </c>
      <c r="R1367" s="61"/>
      <c r="S1367" s="61"/>
      <c r="T1367" s="61"/>
      <c r="U1367" s="61"/>
      <c r="V1367" s="61"/>
      <c r="W1367" s="61"/>
      <c r="X1367" s="61"/>
      <c r="Y1367" s="61"/>
      <c r="Z1367" s="61"/>
      <c r="AA1367" s="62">
        <v>227379</v>
      </c>
      <c r="AB1367" s="61"/>
      <c r="AC1367" s="61"/>
      <c r="AD1367" s="62">
        <v>275356</v>
      </c>
      <c r="AE1367" s="61"/>
      <c r="AF1367" s="62">
        <v>149049</v>
      </c>
      <c r="AG1367" s="61"/>
      <c r="AH1367" s="61"/>
      <c r="AI1367" s="62">
        <v>46912</v>
      </c>
      <c r="AJ1367" s="61"/>
      <c r="AK1367" s="61"/>
      <c r="AL1367" s="61"/>
      <c r="AM1367" s="61"/>
      <c r="AN1367" s="61"/>
      <c r="AO1367" s="61"/>
      <c r="AP1367" s="62">
        <v>7740</v>
      </c>
      <c r="AQ1367" s="61"/>
      <c r="AR1367" s="62">
        <v>21459</v>
      </c>
      <c r="AS1367" s="61"/>
      <c r="AT1367" s="61"/>
      <c r="AU1367" s="61"/>
      <c r="AV1367" s="61"/>
      <c r="AW1367" s="61"/>
      <c r="AX1367" s="61"/>
      <c r="AY1367" s="61"/>
      <c r="AZ1367" s="61"/>
      <c r="BA1367" s="61"/>
      <c r="BB1367" s="61"/>
      <c r="BC1367" s="61"/>
      <c r="BD1367" s="61"/>
      <c r="BE1367" s="61"/>
      <c r="BF1367" s="61"/>
      <c r="BG1367" s="61"/>
      <c r="BH1367" s="61"/>
      <c r="BI1367" s="61"/>
      <c r="BJ1367" s="61"/>
      <c r="BK1367" s="62">
        <v>1525</v>
      </c>
      <c r="BL1367" s="61"/>
      <c r="BM1367" s="61"/>
      <c r="BN1367" s="61"/>
      <c r="BO1367" s="62">
        <v>-385074</v>
      </c>
    </row>
    <row r="1368" spans="1:67" x14ac:dyDescent="0.2">
      <c r="A1368" s="57" t="s">
        <v>34</v>
      </c>
      <c r="B1368" s="56" t="s">
        <v>34</v>
      </c>
      <c r="C1368" s="56" t="s">
        <v>449</v>
      </c>
      <c r="D1368" s="56">
        <v>1989</v>
      </c>
      <c r="E1368" s="58">
        <v>663243</v>
      </c>
      <c r="F1368" s="58">
        <v>655125</v>
      </c>
      <c r="G1368" s="59">
        <v>663243</v>
      </c>
      <c r="H1368" s="59">
        <v>0</v>
      </c>
      <c r="I1368" s="60">
        <v>0</v>
      </c>
      <c r="J1368" s="58">
        <v>-8118</v>
      </c>
      <c r="K1368" s="61"/>
      <c r="L1368" s="61"/>
      <c r="M1368" s="61"/>
      <c r="N1368" s="61"/>
      <c r="O1368" s="61"/>
      <c r="P1368" s="61"/>
      <c r="Q1368" s="61"/>
      <c r="R1368" s="61"/>
      <c r="S1368" s="61"/>
      <c r="T1368" s="61"/>
      <c r="U1368" s="61"/>
      <c r="V1368" s="61"/>
      <c r="W1368" s="61"/>
      <c r="X1368" s="61"/>
      <c r="Y1368" s="61"/>
      <c r="Z1368" s="61"/>
      <c r="AA1368" s="62">
        <v>327495</v>
      </c>
      <c r="AB1368" s="61"/>
      <c r="AC1368" s="61"/>
      <c r="AD1368" s="62">
        <v>101257</v>
      </c>
      <c r="AE1368" s="61"/>
      <c r="AF1368" s="62">
        <v>176622</v>
      </c>
      <c r="AG1368" s="61"/>
      <c r="AH1368" s="61"/>
      <c r="AI1368" s="62">
        <v>57869</v>
      </c>
      <c r="AJ1368" s="61"/>
      <c r="AK1368" s="61"/>
      <c r="AL1368" s="61"/>
      <c r="AM1368" s="61"/>
      <c r="AN1368" s="61"/>
      <c r="AO1368" s="61"/>
      <c r="AP1368" s="61"/>
      <c r="AQ1368" s="61"/>
      <c r="AR1368" s="61"/>
      <c r="AS1368" s="61"/>
      <c r="AT1368" s="61"/>
      <c r="AU1368" s="61"/>
      <c r="AV1368" s="61"/>
      <c r="AW1368" s="61"/>
      <c r="AX1368" s="61"/>
      <c r="AY1368" s="61"/>
      <c r="AZ1368" s="61"/>
      <c r="BA1368" s="61"/>
      <c r="BB1368" s="61"/>
      <c r="BC1368" s="61"/>
      <c r="BD1368" s="61"/>
      <c r="BE1368" s="61"/>
      <c r="BF1368" s="61"/>
      <c r="BG1368" s="61"/>
      <c r="BH1368" s="61"/>
      <c r="BI1368" s="61"/>
      <c r="BJ1368" s="61"/>
      <c r="BK1368" s="61"/>
      <c r="BL1368" s="61"/>
      <c r="BM1368" s="61"/>
      <c r="BN1368" s="61"/>
      <c r="BO1368" s="62">
        <v>-8118</v>
      </c>
    </row>
    <row r="1369" spans="1:67" x14ac:dyDescent="0.2">
      <c r="A1369" s="57" t="s">
        <v>34</v>
      </c>
      <c r="B1369" s="56" t="s">
        <v>34</v>
      </c>
      <c r="C1369" s="56" t="s">
        <v>449</v>
      </c>
      <c r="D1369" s="56">
        <v>1990</v>
      </c>
      <c r="E1369" s="58">
        <v>707942</v>
      </c>
      <c r="F1369" s="58">
        <v>699824</v>
      </c>
      <c r="G1369" s="59">
        <v>707942</v>
      </c>
      <c r="H1369" s="59">
        <v>0</v>
      </c>
      <c r="I1369" s="60">
        <v>0</v>
      </c>
      <c r="J1369" s="58">
        <v>-8118</v>
      </c>
      <c r="K1369" s="61"/>
      <c r="L1369" s="61"/>
      <c r="M1369" s="61"/>
      <c r="N1369" s="61"/>
      <c r="O1369" s="61"/>
      <c r="P1369" s="61"/>
      <c r="Q1369" s="61"/>
      <c r="R1369" s="61"/>
      <c r="S1369" s="61"/>
      <c r="T1369" s="61"/>
      <c r="U1369" s="61"/>
      <c r="V1369" s="61"/>
      <c r="W1369" s="61"/>
      <c r="X1369" s="61"/>
      <c r="Y1369" s="61"/>
      <c r="Z1369" s="61"/>
      <c r="AA1369" s="62">
        <v>340825</v>
      </c>
      <c r="AB1369" s="61"/>
      <c r="AC1369" s="61"/>
      <c r="AD1369" s="62">
        <v>106891</v>
      </c>
      <c r="AE1369" s="61"/>
      <c r="AF1369" s="62">
        <v>193644</v>
      </c>
      <c r="AG1369" s="61"/>
      <c r="AH1369" s="61"/>
      <c r="AI1369" s="62">
        <v>66582</v>
      </c>
      <c r="AJ1369" s="61"/>
      <c r="AK1369" s="61"/>
      <c r="AL1369" s="61"/>
      <c r="AM1369" s="61"/>
      <c r="AN1369" s="61"/>
      <c r="AO1369" s="61"/>
      <c r="AP1369" s="61"/>
      <c r="AQ1369" s="61"/>
      <c r="AR1369" s="61"/>
      <c r="AS1369" s="61"/>
      <c r="AT1369" s="61"/>
      <c r="AU1369" s="61"/>
      <c r="AV1369" s="61"/>
      <c r="AW1369" s="61"/>
      <c r="AX1369" s="61"/>
      <c r="AY1369" s="61"/>
      <c r="AZ1369" s="61"/>
      <c r="BA1369" s="61"/>
      <c r="BB1369" s="61"/>
      <c r="BC1369" s="61"/>
      <c r="BD1369" s="61"/>
      <c r="BE1369" s="61"/>
      <c r="BF1369" s="61"/>
      <c r="BG1369" s="61"/>
      <c r="BH1369" s="61"/>
      <c r="BI1369" s="61"/>
      <c r="BJ1369" s="61"/>
      <c r="BK1369" s="61"/>
      <c r="BL1369" s="61"/>
      <c r="BM1369" s="61"/>
      <c r="BN1369" s="61"/>
      <c r="BO1369" s="62">
        <v>-8118</v>
      </c>
    </row>
    <row r="1370" spans="1:67" x14ac:dyDescent="0.2">
      <c r="A1370" s="57" t="s">
        <v>34</v>
      </c>
      <c r="B1370" s="56" t="s">
        <v>34</v>
      </c>
      <c r="C1370" s="56" t="s">
        <v>449</v>
      </c>
      <c r="D1370" s="56">
        <v>1991</v>
      </c>
      <c r="E1370" s="58">
        <v>764691</v>
      </c>
      <c r="F1370" s="58">
        <v>756573</v>
      </c>
      <c r="G1370" s="59">
        <v>764691</v>
      </c>
      <c r="H1370" s="59">
        <v>0</v>
      </c>
      <c r="I1370" s="60">
        <v>0</v>
      </c>
      <c r="J1370" s="58">
        <v>-8118</v>
      </c>
      <c r="K1370" s="61"/>
      <c r="L1370" s="61"/>
      <c r="M1370" s="61"/>
      <c r="N1370" s="61"/>
      <c r="O1370" s="61"/>
      <c r="P1370" s="61"/>
      <c r="Q1370" s="61"/>
      <c r="R1370" s="61"/>
      <c r="S1370" s="61"/>
      <c r="T1370" s="61"/>
      <c r="U1370" s="61"/>
      <c r="V1370" s="61"/>
      <c r="W1370" s="61"/>
      <c r="X1370" s="61"/>
      <c r="Y1370" s="61"/>
      <c r="Z1370" s="61"/>
      <c r="AA1370" s="62">
        <v>378908</v>
      </c>
      <c r="AB1370" s="61"/>
      <c r="AC1370" s="61"/>
      <c r="AD1370" s="62">
        <v>111255</v>
      </c>
      <c r="AE1370" s="61"/>
      <c r="AF1370" s="62">
        <v>199847</v>
      </c>
      <c r="AG1370" s="61"/>
      <c r="AH1370" s="61"/>
      <c r="AI1370" s="62">
        <v>74681</v>
      </c>
      <c r="AJ1370" s="61"/>
      <c r="AK1370" s="61"/>
      <c r="AL1370" s="61"/>
      <c r="AM1370" s="61"/>
      <c r="AN1370" s="61"/>
      <c r="AO1370" s="61"/>
      <c r="AP1370" s="61"/>
      <c r="AQ1370" s="61"/>
      <c r="AR1370" s="61"/>
      <c r="AS1370" s="61"/>
      <c r="AT1370" s="61"/>
      <c r="AU1370" s="61"/>
      <c r="AV1370" s="61"/>
      <c r="AW1370" s="61"/>
      <c r="AX1370" s="61"/>
      <c r="AY1370" s="61"/>
      <c r="AZ1370" s="61"/>
      <c r="BA1370" s="61"/>
      <c r="BB1370" s="61"/>
      <c r="BC1370" s="61"/>
      <c r="BD1370" s="61"/>
      <c r="BE1370" s="61"/>
      <c r="BF1370" s="61"/>
      <c r="BG1370" s="61"/>
      <c r="BH1370" s="61"/>
      <c r="BI1370" s="61"/>
      <c r="BJ1370" s="61"/>
      <c r="BK1370" s="61"/>
      <c r="BL1370" s="61"/>
      <c r="BM1370" s="61"/>
      <c r="BN1370" s="61"/>
      <c r="BO1370" s="62">
        <v>-8118</v>
      </c>
    </row>
    <row r="1371" spans="1:67" x14ac:dyDescent="0.2">
      <c r="A1371" s="57" t="s">
        <v>34</v>
      </c>
      <c r="B1371" s="56" t="s">
        <v>34</v>
      </c>
      <c r="C1371" s="56" t="s">
        <v>449</v>
      </c>
      <c r="D1371" s="56">
        <v>1992</v>
      </c>
      <c r="E1371" s="58">
        <v>845324</v>
      </c>
      <c r="F1371" s="58">
        <v>837206</v>
      </c>
      <c r="G1371" s="59">
        <v>845324</v>
      </c>
      <c r="H1371" s="59">
        <v>0</v>
      </c>
      <c r="I1371" s="60">
        <v>0</v>
      </c>
      <c r="J1371" s="58">
        <v>-8118</v>
      </c>
      <c r="K1371" s="61"/>
      <c r="L1371" s="61"/>
      <c r="M1371" s="61"/>
      <c r="N1371" s="61"/>
      <c r="O1371" s="61"/>
      <c r="P1371" s="61"/>
      <c r="Q1371" s="61"/>
      <c r="R1371" s="61"/>
      <c r="S1371" s="61"/>
      <c r="T1371" s="61"/>
      <c r="U1371" s="61"/>
      <c r="V1371" s="61"/>
      <c r="W1371" s="61"/>
      <c r="X1371" s="61"/>
      <c r="Y1371" s="61"/>
      <c r="Z1371" s="61"/>
      <c r="AA1371" s="62">
        <v>444268</v>
      </c>
      <c r="AB1371" s="61"/>
      <c r="AC1371" s="61"/>
      <c r="AD1371" s="62">
        <v>112049</v>
      </c>
      <c r="AE1371" s="61"/>
      <c r="AF1371" s="62">
        <v>212757</v>
      </c>
      <c r="AG1371" s="61"/>
      <c r="AH1371" s="61"/>
      <c r="AI1371" s="62">
        <v>76250</v>
      </c>
      <c r="AJ1371" s="61"/>
      <c r="AK1371" s="61"/>
      <c r="AL1371" s="61"/>
      <c r="AM1371" s="61"/>
      <c r="AN1371" s="61"/>
      <c r="AO1371" s="61"/>
      <c r="AP1371" s="61"/>
      <c r="AQ1371" s="61"/>
      <c r="AR1371" s="61"/>
      <c r="AS1371" s="61"/>
      <c r="AT1371" s="61"/>
      <c r="AU1371" s="61"/>
      <c r="AV1371" s="61"/>
      <c r="AW1371" s="61"/>
      <c r="AX1371" s="61"/>
      <c r="AY1371" s="61"/>
      <c r="AZ1371" s="61"/>
      <c r="BA1371" s="61"/>
      <c r="BB1371" s="61"/>
      <c r="BC1371" s="61"/>
      <c r="BD1371" s="61"/>
      <c r="BE1371" s="61"/>
      <c r="BF1371" s="61"/>
      <c r="BG1371" s="61"/>
      <c r="BH1371" s="61"/>
      <c r="BI1371" s="61"/>
      <c r="BJ1371" s="61"/>
      <c r="BK1371" s="61"/>
      <c r="BL1371" s="61"/>
      <c r="BM1371" s="61"/>
      <c r="BN1371" s="61"/>
      <c r="BO1371" s="62">
        <v>-8118</v>
      </c>
    </row>
    <row r="1372" spans="1:67" x14ac:dyDescent="0.2">
      <c r="A1372" s="57" t="s">
        <v>34</v>
      </c>
      <c r="B1372" s="56" t="s">
        <v>34</v>
      </c>
      <c r="C1372" s="56" t="s">
        <v>449</v>
      </c>
      <c r="D1372" s="56">
        <v>1993</v>
      </c>
      <c r="E1372" s="58">
        <v>894387</v>
      </c>
      <c r="F1372" s="58">
        <v>886269</v>
      </c>
      <c r="G1372" s="59">
        <v>894387</v>
      </c>
      <c r="H1372" s="59">
        <v>0</v>
      </c>
      <c r="I1372" s="60">
        <v>0</v>
      </c>
      <c r="J1372" s="58">
        <v>-8118</v>
      </c>
      <c r="K1372" s="61"/>
      <c r="L1372" s="61"/>
      <c r="M1372" s="61"/>
      <c r="N1372" s="61"/>
      <c r="O1372" s="61"/>
      <c r="P1372" s="61"/>
      <c r="Q1372" s="61"/>
      <c r="R1372" s="61"/>
      <c r="S1372" s="61"/>
      <c r="T1372" s="61"/>
      <c r="U1372" s="61"/>
      <c r="V1372" s="61"/>
      <c r="W1372" s="61"/>
      <c r="X1372" s="61"/>
      <c r="Y1372" s="61"/>
      <c r="Z1372" s="61"/>
      <c r="AA1372" s="62">
        <v>488926</v>
      </c>
      <c r="AB1372" s="61"/>
      <c r="AC1372" s="61"/>
      <c r="AD1372" s="62">
        <v>112496</v>
      </c>
      <c r="AE1372" s="61"/>
      <c r="AF1372" s="62">
        <v>214128</v>
      </c>
      <c r="AG1372" s="61"/>
      <c r="AH1372" s="61"/>
      <c r="AI1372" s="62">
        <v>78837</v>
      </c>
      <c r="AJ1372" s="61"/>
      <c r="AK1372" s="61"/>
      <c r="AL1372" s="61"/>
      <c r="AM1372" s="61"/>
      <c r="AN1372" s="61"/>
      <c r="AO1372" s="61"/>
      <c r="AP1372" s="61"/>
      <c r="AQ1372" s="61"/>
      <c r="AR1372" s="61"/>
      <c r="AS1372" s="61"/>
      <c r="AT1372" s="61"/>
      <c r="AU1372" s="61"/>
      <c r="AV1372" s="61"/>
      <c r="AW1372" s="61"/>
      <c r="AX1372" s="61"/>
      <c r="AY1372" s="61"/>
      <c r="AZ1372" s="61"/>
      <c r="BA1372" s="61"/>
      <c r="BB1372" s="61"/>
      <c r="BC1372" s="61"/>
      <c r="BD1372" s="61"/>
      <c r="BE1372" s="61"/>
      <c r="BF1372" s="61"/>
      <c r="BG1372" s="61"/>
      <c r="BH1372" s="61"/>
      <c r="BI1372" s="61"/>
      <c r="BJ1372" s="61"/>
      <c r="BK1372" s="61"/>
      <c r="BL1372" s="61"/>
      <c r="BM1372" s="61"/>
      <c r="BN1372" s="61"/>
      <c r="BO1372" s="62">
        <v>-8118</v>
      </c>
    </row>
    <row r="1373" spans="1:67" x14ac:dyDescent="0.2">
      <c r="A1373" s="57" t="s">
        <v>34</v>
      </c>
      <c r="B1373" s="56" t="s">
        <v>34</v>
      </c>
      <c r="C1373" s="56" t="s">
        <v>449</v>
      </c>
      <c r="D1373" s="56">
        <v>1994</v>
      </c>
      <c r="E1373" s="58">
        <v>971138</v>
      </c>
      <c r="F1373" s="58">
        <v>778944</v>
      </c>
      <c r="G1373" s="59">
        <v>971138</v>
      </c>
      <c r="H1373" s="59">
        <v>0</v>
      </c>
      <c r="I1373" s="60">
        <v>0</v>
      </c>
      <c r="J1373" s="58">
        <v>-192194</v>
      </c>
      <c r="K1373" s="61"/>
      <c r="L1373" s="61"/>
      <c r="M1373" s="61"/>
      <c r="N1373" s="61"/>
      <c r="O1373" s="61"/>
      <c r="P1373" s="61"/>
      <c r="Q1373" s="61"/>
      <c r="R1373" s="61"/>
      <c r="S1373" s="61"/>
      <c r="T1373" s="61"/>
      <c r="U1373" s="61"/>
      <c r="V1373" s="61"/>
      <c r="W1373" s="61"/>
      <c r="X1373" s="61"/>
      <c r="Y1373" s="61"/>
      <c r="Z1373" s="61"/>
      <c r="AA1373" s="62">
        <v>537443</v>
      </c>
      <c r="AB1373" s="61"/>
      <c r="AC1373" s="61"/>
      <c r="AD1373" s="62">
        <v>117195</v>
      </c>
      <c r="AE1373" s="61"/>
      <c r="AF1373" s="62">
        <v>230829</v>
      </c>
      <c r="AG1373" s="61"/>
      <c r="AH1373" s="61"/>
      <c r="AI1373" s="62">
        <v>85671</v>
      </c>
      <c r="AJ1373" s="61"/>
      <c r="AK1373" s="61"/>
      <c r="AL1373" s="61"/>
      <c r="AM1373" s="61"/>
      <c r="AN1373" s="61"/>
      <c r="AO1373" s="61"/>
      <c r="AP1373" s="61"/>
      <c r="AQ1373" s="61"/>
      <c r="AR1373" s="61"/>
      <c r="AS1373" s="61"/>
      <c r="AT1373" s="61"/>
      <c r="AU1373" s="61"/>
      <c r="AV1373" s="61"/>
      <c r="AW1373" s="61"/>
      <c r="AX1373" s="61"/>
      <c r="AY1373" s="61"/>
      <c r="AZ1373" s="61"/>
      <c r="BA1373" s="61"/>
      <c r="BB1373" s="61"/>
      <c r="BC1373" s="61"/>
      <c r="BD1373" s="61"/>
      <c r="BE1373" s="61"/>
      <c r="BF1373" s="61"/>
      <c r="BG1373" s="61"/>
      <c r="BH1373" s="61"/>
      <c r="BI1373" s="61"/>
      <c r="BJ1373" s="61"/>
      <c r="BK1373" s="61"/>
      <c r="BL1373" s="61"/>
      <c r="BM1373" s="61"/>
      <c r="BN1373" s="61"/>
      <c r="BO1373" s="62">
        <v>-192194</v>
      </c>
    </row>
    <row r="1374" spans="1:67" x14ac:dyDescent="0.2">
      <c r="A1374" s="57" t="s">
        <v>34</v>
      </c>
      <c r="B1374" s="56" t="s">
        <v>34</v>
      </c>
      <c r="C1374" s="56" t="s">
        <v>449</v>
      </c>
      <c r="D1374" s="56">
        <v>1995</v>
      </c>
      <c r="E1374" s="58">
        <v>1045499</v>
      </c>
      <c r="F1374" s="58">
        <v>857919</v>
      </c>
      <c r="G1374" s="59">
        <v>1045499</v>
      </c>
      <c r="H1374" s="59">
        <v>0</v>
      </c>
      <c r="I1374" s="60">
        <v>0</v>
      </c>
      <c r="J1374" s="58">
        <v>-187580</v>
      </c>
      <c r="K1374" s="61"/>
      <c r="L1374" s="61"/>
      <c r="M1374" s="61"/>
      <c r="N1374" s="61"/>
      <c r="O1374" s="61"/>
      <c r="P1374" s="61"/>
      <c r="Q1374" s="61"/>
      <c r="R1374" s="61"/>
      <c r="S1374" s="61"/>
      <c r="T1374" s="61"/>
      <c r="U1374" s="61"/>
      <c r="V1374" s="61"/>
      <c r="W1374" s="61"/>
      <c r="X1374" s="61"/>
      <c r="Y1374" s="61"/>
      <c r="Z1374" s="61"/>
      <c r="AA1374" s="62">
        <v>592839</v>
      </c>
      <c r="AB1374" s="61"/>
      <c r="AC1374" s="61"/>
      <c r="AD1374" s="62">
        <v>122831</v>
      </c>
      <c r="AE1374" s="61"/>
      <c r="AF1374" s="62">
        <v>239737</v>
      </c>
      <c r="AG1374" s="61"/>
      <c r="AH1374" s="61"/>
      <c r="AI1374" s="62">
        <v>90092</v>
      </c>
      <c r="AJ1374" s="61"/>
      <c r="AK1374" s="61"/>
      <c r="AL1374" s="61"/>
      <c r="AM1374" s="61"/>
      <c r="AN1374" s="61"/>
      <c r="AO1374" s="61"/>
      <c r="AP1374" s="61"/>
      <c r="AQ1374" s="61"/>
      <c r="AR1374" s="61"/>
      <c r="AS1374" s="61"/>
      <c r="AT1374" s="61"/>
      <c r="AU1374" s="61"/>
      <c r="AV1374" s="61"/>
      <c r="AW1374" s="61"/>
      <c r="AX1374" s="61"/>
      <c r="AY1374" s="61"/>
      <c r="AZ1374" s="61"/>
      <c r="BA1374" s="61"/>
      <c r="BB1374" s="61"/>
      <c r="BC1374" s="61"/>
      <c r="BD1374" s="61"/>
      <c r="BE1374" s="61"/>
      <c r="BF1374" s="61"/>
      <c r="BG1374" s="61"/>
      <c r="BH1374" s="61"/>
      <c r="BI1374" s="61"/>
      <c r="BJ1374" s="61"/>
      <c r="BK1374" s="61"/>
      <c r="BL1374" s="61"/>
      <c r="BM1374" s="61"/>
      <c r="BN1374" s="61"/>
      <c r="BO1374" s="62">
        <v>-187580</v>
      </c>
    </row>
    <row r="1375" spans="1:67" x14ac:dyDescent="0.2">
      <c r="A1375" s="57" t="s">
        <v>34</v>
      </c>
      <c r="B1375" s="56" t="s">
        <v>34</v>
      </c>
      <c r="C1375" s="56" t="s">
        <v>449</v>
      </c>
      <c r="D1375" s="56">
        <v>1996</v>
      </c>
      <c r="E1375" s="58">
        <v>1108896</v>
      </c>
      <c r="F1375" s="58">
        <v>921316</v>
      </c>
      <c r="G1375" s="59">
        <v>1108896</v>
      </c>
      <c r="H1375" s="59">
        <v>0</v>
      </c>
      <c r="I1375" s="60">
        <v>0</v>
      </c>
      <c r="J1375" s="58">
        <v>-187580</v>
      </c>
      <c r="K1375" s="61"/>
      <c r="L1375" s="61"/>
      <c r="M1375" s="61"/>
      <c r="N1375" s="61"/>
      <c r="O1375" s="61"/>
      <c r="P1375" s="61"/>
      <c r="Q1375" s="61"/>
      <c r="R1375" s="61"/>
      <c r="S1375" s="61"/>
      <c r="T1375" s="61"/>
      <c r="U1375" s="61"/>
      <c r="V1375" s="61"/>
      <c r="W1375" s="61"/>
      <c r="X1375" s="61"/>
      <c r="Y1375" s="61"/>
      <c r="Z1375" s="61"/>
      <c r="AA1375" s="62">
        <v>595681</v>
      </c>
      <c r="AB1375" s="61"/>
      <c r="AC1375" s="61"/>
      <c r="AD1375" s="62">
        <v>159890</v>
      </c>
      <c r="AE1375" s="61"/>
      <c r="AF1375" s="62">
        <v>259186</v>
      </c>
      <c r="AG1375" s="61"/>
      <c r="AH1375" s="61"/>
      <c r="AI1375" s="62">
        <v>94139</v>
      </c>
      <c r="AJ1375" s="61"/>
      <c r="AK1375" s="61"/>
      <c r="AL1375" s="61"/>
      <c r="AM1375" s="61"/>
      <c r="AN1375" s="61"/>
      <c r="AO1375" s="61"/>
      <c r="AP1375" s="61"/>
      <c r="AQ1375" s="61"/>
      <c r="AR1375" s="61"/>
      <c r="AS1375" s="61"/>
      <c r="AT1375" s="61"/>
      <c r="AU1375" s="61"/>
      <c r="AV1375" s="61"/>
      <c r="AW1375" s="61"/>
      <c r="AX1375" s="61"/>
      <c r="AY1375" s="61"/>
      <c r="AZ1375" s="61"/>
      <c r="BA1375" s="61"/>
      <c r="BB1375" s="61"/>
      <c r="BC1375" s="61"/>
      <c r="BD1375" s="61"/>
      <c r="BE1375" s="61"/>
      <c r="BF1375" s="61"/>
      <c r="BG1375" s="61"/>
      <c r="BH1375" s="61"/>
      <c r="BI1375" s="61"/>
      <c r="BJ1375" s="61"/>
      <c r="BK1375" s="61"/>
      <c r="BL1375" s="61"/>
      <c r="BM1375" s="61"/>
      <c r="BN1375" s="61"/>
      <c r="BO1375" s="62">
        <v>-187580</v>
      </c>
    </row>
    <row r="1376" spans="1:67" x14ac:dyDescent="0.2">
      <c r="A1376" s="57" t="s">
        <v>34</v>
      </c>
      <c r="B1376" s="56" t="s">
        <v>34</v>
      </c>
      <c r="C1376" s="56" t="s">
        <v>449</v>
      </c>
      <c r="D1376" s="56">
        <v>1997</v>
      </c>
      <c r="E1376" s="58">
        <v>1094789</v>
      </c>
      <c r="F1376" s="58">
        <v>907209</v>
      </c>
      <c r="G1376" s="59">
        <v>1094789</v>
      </c>
      <c r="H1376" s="59">
        <v>0</v>
      </c>
      <c r="I1376" s="60">
        <v>0</v>
      </c>
      <c r="J1376" s="58">
        <v>-187580</v>
      </c>
      <c r="K1376" s="61"/>
      <c r="L1376" s="61"/>
      <c r="M1376" s="61"/>
      <c r="N1376" s="61"/>
      <c r="O1376" s="61"/>
      <c r="P1376" s="61"/>
      <c r="Q1376" s="61"/>
      <c r="R1376" s="61"/>
      <c r="S1376" s="61"/>
      <c r="T1376" s="61"/>
      <c r="U1376" s="61"/>
      <c r="V1376" s="61"/>
      <c r="W1376" s="61"/>
      <c r="X1376" s="61"/>
      <c r="Y1376" s="61"/>
      <c r="Z1376" s="61"/>
      <c r="AA1376" s="62">
        <v>617051</v>
      </c>
      <c r="AB1376" s="61"/>
      <c r="AC1376" s="61"/>
      <c r="AD1376" s="62">
        <v>163775</v>
      </c>
      <c r="AE1376" s="61"/>
      <c r="AF1376" s="62">
        <v>217929</v>
      </c>
      <c r="AG1376" s="61"/>
      <c r="AH1376" s="61"/>
      <c r="AI1376" s="62">
        <v>96034</v>
      </c>
      <c r="AJ1376" s="61"/>
      <c r="AK1376" s="61"/>
      <c r="AL1376" s="61"/>
      <c r="AM1376" s="61"/>
      <c r="AN1376" s="61"/>
      <c r="AO1376" s="61"/>
      <c r="AP1376" s="61"/>
      <c r="AQ1376" s="61"/>
      <c r="AR1376" s="61"/>
      <c r="AS1376" s="61"/>
      <c r="AT1376" s="61"/>
      <c r="AU1376" s="61"/>
      <c r="AV1376" s="61"/>
      <c r="AW1376" s="61"/>
      <c r="AX1376" s="61"/>
      <c r="AY1376" s="61"/>
      <c r="AZ1376" s="61"/>
      <c r="BA1376" s="61"/>
      <c r="BB1376" s="61"/>
      <c r="BC1376" s="61"/>
      <c r="BD1376" s="61"/>
      <c r="BE1376" s="61"/>
      <c r="BF1376" s="61"/>
      <c r="BG1376" s="61"/>
      <c r="BH1376" s="61"/>
      <c r="BI1376" s="61"/>
      <c r="BJ1376" s="61"/>
      <c r="BK1376" s="61"/>
      <c r="BL1376" s="61"/>
      <c r="BM1376" s="61"/>
      <c r="BN1376" s="61"/>
      <c r="BO1376" s="62">
        <v>-187580</v>
      </c>
    </row>
    <row r="1377" spans="1:67" x14ac:dyDescent="0.2">
      <c r="A1377" s="57" t="s">
        <v>34</v>
      </c>
      <c r="B1377" s="56" t="s">
        <v>34</v>
      </c>
      <c r="C1377" s="56" t="s">
        <v>450</v>
      </c>
      <c r="D1377" s="56">
        <v>1989</v>
      </c>
      <c r="E1377" s="58">
        <v>333931</v>
      </c>
      <c r="F1377" s="58">
        <v>312331</v>
      </c>
      <c r="G1377" s="59">
        <v>321290</v>
      </c>
      <c r="H1377" s="59">
        <v>12641</v>
      </c>
      <c r="I1377" s="60">
        <v>0</v>
      </c>
      <c r="J1377" s="58">
        <v>-21600</v>
      </c>
      <c r="K1377" s="61"/>
      <c r="L1377" s="61"/>
      <c r="M1377" s="61"/>
      <c r="N1377" s="61"/>
      <c r="O1377" s="61"/>
      <c r="P1377" s="61"/>
      <c r="Q1377" s="61"/>
      <c r="R1377" s="61"/>
      <c r="S1377" s="61"/>
      <c r="T1377" s="61"/>
      <c r="U1377" s="61"/>
      <c r="V1377" s="61"/>
      <c r="W1377" s="61"/>
      <c r="X1377" s="61"/>
      <c r="Y1377" s="61"/>
      <c r="Z1377" s="61"/>
      <c r="AA1377" s="62">
        <v>113948</v>
      </c>
      <c r="AB1377" s="61"/>
      <c r="AC1377" s="61"/>
      <c r="AD1377" s="62">
        <v>68238</v>
      </c>
      <c r="AE1377" s="61"/>
      <c r="AF1377" s="62">
        <v>95642</v>
      </c>
      <c r="AG1377" s="61"/>
      <c r="AH1377" s="61"/>
      <c r="AI1377" s="62">
        <v>43462</v>
      </c>
      <c r="AJ1377" s="61"/>
      <c r="AK1377" s="61"/>
      <c r="AL1377" s="61"/>
      <c r="AM1377" s="61"/>
      <c r="AN1377" s="61"/>
      <c r="AO1377" s="61"/>
      <c r="AP1377" s="61">
        <v>531</v>
      </c>
      <c r="AQ1377" s="61"/>
      <c r="AR1377" s="61"/>
      <c r="AS1377" s="61"/>
      <c r="AT1377" s="61"/>
      <c r="AU1377" s="61"/>
      <c r="AV1377" s="61"/>
      <c r="AW1377" s="61"/>
      <c r="AX1377" s="61"/>
      <c r="AY1377" s="62">
        <v>1237</v>
      </c>
      <c r="AZ1377" s="61"/>
      <c r="BA1377" s="62">
        <v>10873</v>
      </c>
      <c r="BB1377" s="61"/>
      <c r="BC1377" s="61"/>
      <c r="BD1377" s="61"/>
      <c r="BE1377" s="61"/>
      <c r="BF1377" s="61"/>
      <c r="BG1377" s="61"/>
      <c r="BH1377" s="61"/>
      <c r="BI1377" s="61"/>
      <c r="BJ1377" s="61"/>
      <c r="BK1377" s="61"/>
      <c r="BL1377" s="61"/>
      <c r="BM1377" s="61"/>
      <c r="BN1377" s="61"/>
      <c r="BO1377" s="62">
        <v>-21600</v>
      </c>
    </row>
    <row r="1378" spans="1:67" x14ac:dyDescent="0.2">
      <c r="A1378" s="57" t="s">
        <v>34</v>
      </c>
      <c r="B1378" s="56" t="s">
        <v>34</v>
      </c>
      <c r="C1378" s="56" t="s">
        <v>450</v>
      </c>
      <c r="D1378" s="56">
        <v>1990</v>
      </c>
      <c r="E1378" s="58">
        <v>356552</v>
      </c>
      <c r="F1378" s="58">
        <v>334952</v>
      </c>
      <c r="G1378" s="59">
        <v>343911</v>
      </c>
      <c r="H1378" s="59">
        <v>12641</v>
      </c>
      <c r="I1378" s="60">
        <v>0</v>
      </c>
      <c r="J1378" s="58">
        <v>-21600</v>
      </c>
      <c r="K1378" s="61"/>
      <c r="L1378" s="61"/>
      <c r="M1378" s="61"/>
      <c r="N1378" s="61"/>
      <c r="O1378" s="61"/>
      <c r="P1378" s="61"/>
      <c r="Q1378" s="61"/>
      <c r="R1378" s="61"/>
      <c r="S1378" s="61"/>
      <c r="T1378" s="61"/>
      <c r="U1378" s="61"/>
      <c r="V1378" s="61"/>
      <c r="W1378" s="61"/>
      <c r="X1378" s="61"/>
      <c r="Y1378" s="61"/>
      <c r="Z1378" s="61"/>
      <c r="AA1378" s="62">
        <v>127005</v>
      </c>
      <c r="AB1378" s="61"/>
      <c r="AC1378" s="61"/>
      <c r="AD1378" s="62">
        <v>70631</v>
      </c>
      <c r="AE1378" s="61"/>
      <c r="AF1378" s="62">
        <v>98642</v>
      </c>
      <c r="AG1378" s="61"/>
      <c r="AH1378" s="61"/>
      <c r="AI1378" s="62">
        <v>47633</v>
      </c>
      <c r="AJ1378" s="61"/>
      <c r="AK1378" s="61"/>
      <c r="AL1378" s="61"/>
      <c r="AM1378" s="61"/>
      <c r="AN1378" s="61"/>
      <c r="AO1378" s="61"/>
      <c r="AP1378" s="61">
        <v>531</v>
      </c>
      <c r="AQ1378" s="61"/>
      <c r="AR1378" s="61"/>
      <c r="AS1378" s="61"/>
      <c r="AT1378" s="61"/>
      <c r="AU1378" s="61"/>
      <c r="AV1378" s="61"/>
      <c r="AW1378" s="61"/>
      <c r="AX1378" s="61"/>
      <c r="AY1378" s="62">
        <v>1237</v>
      </c>
      <c r="AZ1378" s="61"/>
      <c r="BA1378" s="62">
        <v>10873</v>
      </c>
      <c r="BB1378" s="61"/>
      <c r="BC1378" s="61"/>
      <c r="BD1378" s="61"/>
      <c r="BE1378" s="61"/>
      <c r="BF1378" s="61"/>
      <c r="BG1378" s="61"/>
      <c r="BH1378" s="61"/>
      <c r="BI1378" s="61"/>
      <c r="BJ1378" s="61"/>
      <c r="BK1378" s="61"/>
      <c r="BL1378" s="61"/>
      <c r="BM1378" s="61"/>
      <c r="BN1378" s="61"/>
      <c r="BO1378" s="62">
        <v>-21600</v>
      </c>
    </row>
    <row r="1379" spans="1:67" x14ac:dyDescent="0.2">
      <c r="A1379" s="57" t="s">
        <v>34</v>
      </c>
      <c r="B1379" s="56" t="s">
        <v>34</v>
      </c>
      <c r="C1379" s="56" t="s">
        <v>450</v>
      </c>
      <c r="D1379" s="56">
        <v>1991</v>
      </c>
      <c r="E1379" s="58">
        <v>375481</v>
      </c>
      <c r="F1379" s="58">
        <v>353881</v>
      </c>
      <c r="G1379" s="59">
        <v>362840</v>
      </c>
      <c r="H1379" s="59">
        <v>12641</v>
      </c>
      <c r="I1379" s="60">
        <v>0</v>
      </c>
      <c r="J1379" s="58">
        <v>-21600</v>
      </c>
      <c r="K1379" s="61"/>
      <c r="L1379" s="61"/>
      <c r="M1379" s="61"/>
      <c r="N1379" s="61"/>
      <c r="O1379" s="61"/>
      <c r="P1379" s="61"/>
      <c r="Q1379" s="61"/>
      <c r="R1379" s="61"/>
      <c r="S1379" s="61"/>
      <c r="T1379" s="61"/>
      <c r="U1379" s="61"/>
      <c r="V1379" s="61"/>
      <c r="W1379" s="61"/>
      <c r="X1379" s="61"/>
      <c r="Y1379" s="61"/>
      <c r="Z1379" s="61"/>
      <c r="AA1379" s="62">
        <v>127005</v>
      </c>
      <c r="AB1379" s="61"/>
      <c r="AC1379" s="61"/>
      <c r="AD1379" s="62">
        <v>79862</v>
      </c>
      <c r="AE1379" s="61"/>
      <c r="AF1379" s="62">
        <v>108340</v>
      </c>
      <c r="AG1379" s="61"/>
      <c r="AH1379" s="61"/>
      <c r="AI1379" s="62">
        <v>47633</v>
      </c>
      <c r="AJ1379" s="61"/>
      <c r="AK1379" s="61"/>
      <c r="AL1379" s="61"/>
      <c r="AM1379" s="61"/>
      <c r="AN1379" s="61"/>
      <c r="AO1379" s="61"/>
      <c r="AP1379" s="61">
        <v>531</v>
      </c>
      <c r="AQ1379" s="61"/>
      <c r="AR1379" s="61"/>
      <c r="AS1379" s="61"/>
      <c r="AT1379" s="61"/>
      <c r="AU1379" s="61"/>
      <c r="AV1379" s="61"/>
      <c r="AW1379" s="61"/>
      <c r="AX1379" s="61"/>
      <c r="AY1379" s="62">
        <v>1237</v>
      </c>
      <c r="AZ1379" s="61"/>
      <c r="BA1379" s="62">
        <v>10873</v>
      </c>
      <c r="BB1379" s="61"/>
      <c r="BC1379" s="61"/>
      <c r="BD1379" s="61"/>
      <c r="BE1379" s="61"/>
      <c r="BF1379" s="61"/>
      <c r="BG1379" s="61"/>
      <c r="BH1379" s="61"/>
      <c r="BI1379" s="61"/>
      <c r="BJ1379" s="61"/>
      <c r="BK1379" s="61"/>
      <c r="BL1379" s="61"/>
      <c r="BM1379" s="61"/>
      <c r="BN1379" s="61"/>
      <c r="BO1379" s="62">
        <v>-21600</v>
      </c>
    </row>
    <row r="1380" spans="1:67" x14ac:dyDescent="0.2">
      <c r="A1380" s="57" t="s">
        <v>34</v>
      </c>
      <c r="B1380" s="56" t="s">
        <v>34</v>
      </c>
      <c r="C1380" s="56" t="s">
        <v>450</v>
      </c>
      <c r="D1380" s="56">
        <v>1992</v>
      </c>
      <c r="E1380" s="58">
        <v>380971</v>
      </c>
      <c r="F1380" s="58">
        <v>359371</v>
      </c>
      <c r="G1380" s="59">
        <v>368330</v>
      </c>
      <c r="H1380" s="59">
        <v>12641</v>
      </c>
      <c r="I1380" s="60">
        <v>0</v>
      </c>
      <c r="J1380" s="58">
        <v>-21600</v>
      </c>
      <c r="K1380" s="61"/>
      <c r="L1380" s="61"/>
      <c r="M1380" s="61"/>
      <c r="N1380" s="61"/>
      <c r="O1380" s="61"/>
      <c r="P1380" s="61"/>
      <c r="Q1380" s="61"/>
      <c r="R1380" s="61"/>
      <c r="S1380" s="61"/>
      <c r="T1380" s="61"/>
      <c r="U1380" s="61"/>
      <c r="V1380" s="61"/>
      <c r="W1380" s="61"/>
      <c r="X1380" s="61"/>
      <c r="Y1380" s="61"/>
      <c r="Z1380" s="61"/>
      <c r="AA1380" s="62">
        <v>129170</v>
      </c>
      <c r="AB1380" s="61"/>
      <c r="AC1380" s="61"/>
      <c r="AD1380" s="62">
        <v>82365</v>
      </c>
      <c r="AE1380" s="61"/>
      <c r="AF1380" s="62">
        <v>108340</v>
      </c>
      <c r="AG1380" s="61"/>
      <c r="AH1380" s="61"/>
      <c r="AI1380" s="62">
        <v>48455</v>
      </c>
      <c r="AJ1380" s="61"/>
      <c r="AK1380" s="61"/>
      <c r="AL1380" s="61"/>
      <c r="AM1380" s="61"/>
      <c r="AN1380" s="61"/>
      <c r="AO1380" s="61"/>
      <c r="AP1380" s="61">
        <v>531</v>
      </c>
      <c r="AQ1380" s="61"/>
      <c r="AR1380" s="61"/>
      <c r="AS1380" s="61"/>
      <c r="AT1380" s="61"/>
      <c r="AU1380" s="61"/>
      <c r="AV1380" s="61"/>
      <c r="AW1380" s="61"/>
      <c r="AX1380" s="61"/>
      <c r="AY1380" s="62">
        <v>1237</v>
      </c>
      <c r="AZ1380" s="61"/>
      <c r="BA1380" s="62">
        <v>10873</v>
      </c>
      <c r="BB1380" s="61"/>
      <c r="BC1380" s="61"/>
      <c r="BD1380" s="61"/>
      <c r="BE1380" s="61"/>
      <c r="BF1380" s="61"/>
      <c r="BG1380" s="61"/>
      <c r="BH1380" s="61"/>
      <c r="BI1380" s="61"/>
      <c r="BJ1380" s="61"/>
      <c r="BK1380" s="61"/>
      <c r="BL1380" s="61"/>
      <c r="BM1380" s="61"/>
      <c r="BN1380" s="61"/>
      <c r="BO1380" s="62">
        <v>-21600</v>
      </c>
    </row>
    <row r="1381" spans="1:67" x14ac:dyDescent="0.2">
      <c r="A1381" s="57" t="s">
        <v>34</v>
      </c>
      <c r="B1381" s="56" t="s">
        <v>34</v>
      </c>
      <c r="C1381" s="56" t="s">
        <v>450</v>
      </c>
      <c r="D1381" s="56">
        <v>1993</v>
      </c>
      <c r="E1381" s="58">
        <v>421564</v>
      </c>
      <c r="F1381" s="58">
        <v>399964</v>
      </c>
      <c r="G1381" s="59">
        <v>405731</v>
      </c>
      <c r="H1381" s="59">
        <v>15833</v>
      </c>
      <c r="I1381" s="60">
        <v>0</v>
      </c>
      <c r="J1381" s="58">
        <v>-21600</v>
      </c>
      <c r="K1381" s="61"/>
      <c r="L1381" s="61"/>
      <c r="M1381" s="61"/>
      <c r="N1381" s="61"/>
      <c r="O1381" s="61"/>
      <c r="P1381" s="61"/>
      <c r="Q1381" s="61"/>
      <c r="R1381" s="61"/>
      <c r="S1381" s="61"/>
      <c r="T1381" s="61"/>
      <c r="U1381" s="61"/>
      <c r="V1381" s="61"/>
      <c r="W1381" s="61"/>
      <c r="X1381" s="61"/>
      <c r="Y1381" s="61"/>
      <c r="Z1381" s="61"/>
      <c r="AA1381" s="62">
        <v>142844</v>
      </c>
      <c r="AB1381" s="61"/>
      <c r="AC1381" s="61"/>
      <c r="AD1381" s="62">
        <v>101987</v>
      </c>
      <c r="AE1381" s="61"/>
      <c r="AF1381" s="62">
        <v>109666</v>
      </c>
      <c r="AG1381" s="61"/>
      <c r="AH1381" s="61"/>
      <c r="AI1381" s="62">
        <v>51234</v>
      </c>
      <c r="AJ1381" s="61"/>
      <c r="AK1381" s="61"/>
      <c r="AL1381" s="61"/>
      <c r="AM1381" s="61"/>
      <c r="AN1381" s="61"/>
      <c r="AO1381" s="61"/>
      <c r="AP1381" s="61">
        <v>531</v>
      </c>
      <c r="AQ1381" s="61"/>
      <c r="AR1381" s="62">
        <v>3192</v>
      </c>
      <c r="AS1381" s="61"/>
      <c r="AT1381" s="61"/>
      <c r="AU1381" s="61"/>
      <c r="AV1381" s="61"/>
      <c r="AW1381" s="61"/>
      <c r="AX1381" s="61"/>
      <c r="AY1381" s="62">
        <v>1237</v>
      </c>
      <c r="AZ1381" s="61"/>
      <c r="BA1381" s="62">
        <v>10873</v>
      </c>
      <c r="BB1381" s="61"/>
      <c r="BC1381" s="61"/>
      <c r="BD1381" s="61"/>
      <c r="BE1381" s="61"/>
      <c r="BF1381" s="61"/>
      <c r="BG1381" s="61"/>
      <c r="BH1381" s="61"/>
      <c r="BI1381" s="61"/>
      <c r="BJ1381" s="61"/>
      <c r="BK1381" s="61"/>
      <c r="BL1381" s="61"/>
      <c r="BM1381" s="61"/>
      <c r="BN1381" s="61"/>
      <c r="BO1381" s="62">
        <v>-21600</v>
      </c>
    </row>
    <row r="1382" spans="1:67" x14ac:dyDescent="0.2">
      <c r="A1382" s="57" t="s">
        <v>34</v>
      </c>
      <c r="B1382" s="56" t="s">
        <v>34</v>
      </c>
      <c r="C1382" s="56" t="s">
        <v>450</v>
      </c>
      <c r="D1382" s="56">
        <v>1994</v>
      </c>
      <c r="E1382" s="58">
        <v>458203</v>
      </c>
      <c r="F1382" s="58">
        <v>353788</v>
      </c>
      <c r="G1382" s="59">
        <v>442370</v>
      </c>
      <c r="H1382" s="59">
        <v>15833</v>
      </c>
      <c r="I1382" s="60">
        <v>0</v>
      </c>
      <c r="J1382" s="58">
        <v>-104415</v>
      </c>
      <c r="K1382" s="61"/>
      <c r="L1382" s="61"/>
      <c r="M1382" s="61"/>
      <c r="N1382" s="61"/>
      <c r="O1382" s="61"/>
      <c r="P1382" s="61"/>
      <c r="Q1382" s="61"/>
      <c r="R1382" s="61"/>
      <c r="S1382" s="61"/>
      <c r="T1382" s="61"/>
      <c r="U1382" s="61"/>
      <c r="V1382" s="61"/>
      <c r="W1382" s="61"/>
      <c r="X1382" s="61"/>
      <c r="Y1382" s="61"/>
      <c r="Z1382" s="61"/>
      <c r="AA1382" s="62">
        <v>173136</v>
      </c>
      <c r="AB1382" s="61"/>
      <c r="AC1382" s="61"/>
      <c r="AD1382" s="62">
        <v>107092</v>
      </c>
      <c r="AE1382" s="61"/>
      <c r="AF1382" s="62">
        <v>110659</v>
      </c>
      <c r="AG1382" s="61"/>
      <c r="AH1382" s="61"/>
      <c r="AI1382" s="62">
        <v>51483</v>
      </c>
      <c r="AJ1382" s="61"/>
      <c r="AK1382" s="61"/>
      <c r="AL1382" s="61"/>
      <c r="AM1382" s="61"/>
      <c r="AN1382" s="61"/>
      <c r="AO1382" s="61"/>
      <c r="AP1382" s="61">
        <v>531</v>
      </c>
      <c r="AQ1382" s="61"/>
      <c r="AR1382" s="62">
        <v>3192</v>
      </c>
      <c r="AS1382" s="61"/>
      <c r="AT1382" s="61"/>
      <c r="AU1382" s="61"/>
      <c r="AV1382" s="61"/>
      <c r="AW1382" s="61"/>
      <c r="AX1382" s="61"/>
      <c r="AY1382" s="62">
        <v>1237</v>
      </c>
      <c r="AZ1382" s="61"/>
      <c r="BA1382" s="62">
        <v>10873</v>
      </c>
      <c r="BB1382" s="61"/>
      <c r="BC1382" s="61"/>
      <c r="BD1382" s="61"/>
      <c r="BE1382" s="61"/>
      <c r="BF1382" s="61"/>
      <c r="BG1382" s="61"/>
      <c r="BH1382" s="61"/>
      <c r="BI1382" s="61"/>
      <c r="BJ1382" s="61"/>
      <c r="BK1382" s="61"/>
      <c r="BL1382" s="61"/>
      <c r="BM1382" s="61"/>
      <c r="BN1382" s="61"/>
      <c r="BO1382" s="62">
        <v>-104415</v>
      </c>
    </row>
    <row r="1383" spans="1:67" x14ac:dyDescent="0.2">
      <c r="A1383" s="57" t="s">
        <v>34</v>
      </c>
      <c r="B1383" s="56" t="s">
        <v>34</v>
      </c>
      <c r="C1383" s="56" t="s">
        <v>450</v>
      </c>
      <c r="D1383" s="56">
        <v>1995</v>
      </c>
      <c r="E1383" s="58">
        <v>466994</v>
      </c>
      <c r="F1383" s="58">
        <v>356197</v>
      </c>
      <c r="G1383" s="59">
        <v>449487</v>
      </c>
      <c r="H1383" s="59">
        <v>17507</v>
      </c>
      <c r="I1383" s="60">
        <v>0</v>
      </c>
      <c r="J1383" s="58">
        <v>-110797</v>
      </c>
      <c r="K1383" s="61"/>
      <c r="L1383" s="61"/>
      <c r="M1383" s="61"/>
      <c r="N1383" s="61"/>
      <c r="O1383" s="61"/>
      <c r="P1383" s="61"/>
      <c r="Q1383" s="61"/>
      <c r="R1383" s="61"/>
      <c r="S1383" s="61"/>
      <c r="T1383" s="61"/>
      <c r="U1383" s="61"/>
      <c r="V1383" s="61"/>
      <c r="W1383" s="61"/>
      <c r="X1383" s="61"/>
      <c r="Y1383" s="61"/>
      <c r="Z1383" s="61"/>
      <c r="AA1383" s="62">
        <v>176783</v>
      </c>
      <c r="AB1383" s="61"/>
      <c r="AC1383" s="61"/>
      <c r="AD1383" s="62">
        <v>110092</v>
      </c>
      <c r="AE1383" s="61"/>
      <c r="AF1383" s="62">
        <v>111129</v>
      </c>
      <c r="AG1383" s="61"/>
      <c r="AH1383" s="61"/>
      <c r="AI1383" s="62">
        <v>51483</v>
      </c>
      <c r="AJ1383" s="61"/>
      <c r="AK1383" s="61"/>
      <c r="AL1383" s="61"/>
      <c r="AM1383" s="61"/>
      <c r="AN1383" s="61"/>
      <c r="AO1383" s="61"/>
      <c r="AP1383" s="61">
        <v>531</v>
      </c>
      <c r="AQ1383" s="61"/>
      <c r="AR1383" s="62">
        <v>3192</v>
      </c>
      <c r="AS1383" s="61"/>
      <c r="AT1383" s="61"/>
      <c r="AU1383" s="61"/>
      <c r="AV1383" s="61"/>
      <c r="AW1383" s="61"/>
      <c r="AX1383" s="61"/>
      <c r="AY1383" s="62">
        <v>2911</v>
      </c>
      <c r="AZ1383" s="61"/>
      <c r="BA1383" s="62">
        <v>10873</v>
      </c>
      <c r="BB1383" s="61"/>
      <c r="BC1383" s="61"/>
      <c r="BD1383" s="61"/>
      <c r="BE1383" s="61"/>
      <c r="BF1383" s="61"/>
      <c r="BG1383" s="61"/>
      <c r="BH1383" s="61"/>
      <c r="BI1383" s="61"/>
      <c r="BJ1383" s="61"/>
      <c r="BK1383" s="61"/>
      <c r="BL1383" s="61"/>
      <c r="BM1383" s="61"/>
      <c r="BN1383" s="61"/>
      <c r="BO1383" s="62">
        <v>-110797</v>
      </c>
    </row>
    <row r="1384" spans="1:67" x14ac:dyDescent="0.2">
      <c r="A1384" s="57" t="s">
        <v>34</v>
      </c>
      <c r="B1384" s="56" t="s">
        <v>34</v>
      </c>
      <c r="C1384" s="56" t="s">
        <v>450</v>
      </c>
      <c r="D1384" s="56">
        <v>1996</v>
      </c>
      <c r="E1384" s="58">
        <v>491627</v>
      </c>
      <c r="F1384" s="58">
        <v>373904</v>
      </c>
      <c r="G1384" s="59">
        <v>472510</v>
      </c>
      <c r="H1384" s="59">
        <v>19117</v>
      </c>
      <c r="I1384" s="60">
        <v>0</v>
      </c>
      <c r="J1384" s="58">
        <v>-117723</v>
      </c>
      <c r="K1384" s="61"/>
      <c r="L1384" s="61"/>
      <c r="M1384" s="61"/>
      <c r="N1384" s="61"/>
      <c r="O1384" s="61"/>
      <c r="P1384" s="61"/>
      <c r="Q1384" s="61"/>
      <c r="R1384" s="61"/>
      <c r="S1384" s="61"/>
      <c r="T1384" s="61"/>
      <c r="U1384" s="61"/>
      <c r="V1384" s="61"/>
      <c r="W1384" s="61"/>
      <c r="X1384" s="61"/>
      <c r="Y1384" s="61"/>
      <c r="Z1384" s="61"/>
      <c r="AA1384" s="62">
        <v>189381</v>
      </c>
      <c r="AB1384" s="61"/>
      <c r="AC1384" s="61"/>
      <c r="AD1384" s="62">
        <v>113096</v>
      </c>
      <c r="AE1384" s="61"/>
      <c r="AF1384" s="62">
        <v>118121</v>
      </c>
      <c r="AG1384" s="61"/>
      <c r="AH1384" s="61"/>
      <c r="AI1384" s="62">
        <v>51912</v>
      </c>
      <c r="AJ1384" s="61"/>
      <c r="AK1384" s="61"/>
      <c r="AL1384" s="61"/>
      <c r="AM1384" s="61"/>
      <c r="AN1384" s="61"/>
      <c r="AO1384" s="61"/>
      <c r="AP1384" s="62">
        <v>1367</v>
      </c>
      <c r="AQ1384" s="61"/>
      <c r="AR1384" s="62">
        <v>3192</v>
      </c>
      <c r="AS1384" s="61"/>
      <c r="AT1384" s="61"/>
      <c r="AU1384" s="61"/>
      <c r="AV1384" s="61"/>
      <c r="AW1384" s="61"/>
      <c r="AX1384" s="61"/>
      <c r="AY1384" s="62">
        <v>3685</v>
      </c>
      <c r="AZ1384" s="61"/>
      <c r="BA1384" s="62">
        <v>10873</v>
      </c>
      <c r="BB1384" s="61"/>
      <c r="BC1384" s="61"/>
      <c r="BD1384" s="61"/>
      <c r="BE1384" s="61"/>
      <c r="BF1384" s="61"/>
      <c r="BG1384" s="61"/>
      <c r="BH1384" s="61"/>
      <c r="BI1384" s="61"/>
      <c r="BJ1384" s="61"/>
      <c r="BK1384" s="61"/>
      <c r="BL1384" s="61"/>
      <c r="BM1384" s="61"/>
      <c r="BN1384" s="61"/>
      <c r="BO1384" s="62">
        <v>-117723</v>
      </c>
    </row>
    <row r="1385" spans="1:67" x14ac:dyDescent="0.2">
      <c r="A1385" s="57" t="s">
        <v>34</v>
      </c>
      <c r="B1385" s="56" t="s">
        <v>34</v>
      </c>
      <c r="C1385" s="56" t="s">
        <v>450</v>
      </c>
      <c r="D1385" s="56">
        <v>1997</v>
      </c>
      <c r="E1385" s="58">
        <v>561730</v>
      </c>
      <c r="F1385" s="58">
        <v>443717</v>
      </c>
      <c r="G1385" s="59">
        <v>542613</v>
      </c>
      <c r="H1385" s="59">
        <v>19117</v>
      </c>
      <c r="I1385" s="60">
        <v>0</v>
      </c>
      <c r="J1385" s="58">
        <v>-118013</v>
      </c>
      <c r="K1385" s="61"/>
      <c r="L1385" s="61"/>
      <c r="M1385" s="61"/>
      <c r="N1385" s="61"/>
      <c r="O1385" s="61"/>
      <c r="P1385" s="61"/>
      <c r="Q1385" s="61"/>
      <c r="R1385" s="61"/>
      <c r="S1385" s="61"/>
      <c r="T1385" s="61"/>
      <c r="U1385" s="61"/>
      <c r="V1385" s="61"/>
      <c r="W1385" s="61"/>
      <c r="X1385" s="61"/>
      <c r="Y1385" s="61"/>
      <c r="Z1385" s="61"/>
      <c r="AA1385" s="62">
        <v>257561</v>
      </c>
      <c r="AB1385" s="61"/>
      <c r="AC1385" s="61"/>
      <c r="AD1385" s="62">
        <v>114047</v>
      </c>
      <c r="AE1385" s="61"/>
      <c r="AF1385" s="62">
        <v>119093</v>
      </c>
      <c r="AG1385" s="61"/>
      <c r="AH1385" s="61"/>
      <c r="AI1385" s="62">
        <v>51912</v>
      </c>
      <c r="AJ1385" s="61"/>
      <c r="AK1385" s="61"/>
      <c r="AL1385" s="61"/>
      <c r="AM1385" s="61"/>
      <c r="AN1385" s="61"/>
      <c r="AO1385" s="61"/>
      <c r="AP1385" s="62">
        <v>1367</v>
      </c>
      <c r="AQ1385" s="61"/>
      <c r="AR1385" s="62">
        <v>3192</v>
      </c>
      <c r="AS1385" s="61"/>
      <c r="AT1385" s="61"/>
      <c r="AU1385" s="61"/>
      <c r="AV1385" s="61"/>
      <c r="AW1385" s="61"/>
      <c r="AX1385" s="61"/>
      <c r="AY1385" s="62">
        <v>3685</v>
      </c>
      <c r="AZ1385" s="61"/>
      <c r="BA1385" s="62">
        <v>10873</v>
      </c>
      <c r="BB1385" s="61"/>
      <c r="BC1385" s="61"/>
      <c r="BD1385" s="61"/>
      <c r="BE1385" s="61"/>
      <c r="BF1385" s="61"/>
      <c r="BG1385" s="61"/>
      <c r="BH1385" s="61"/>
      <c r="BI1385" s="61"/>
      <c r="BJ1385" s="61"/>
      <c r="BK1385" s="61"/>
      <c r="BL1385" s="61"/>
      <c r="BM1385" s="61"/>
      <c r="BN1385" s="61"/>
      <c r="BO1385" s="62">
        <v>-118013</v>
      </c>
    </row>
    <row r="1386" spans="1:67" x14ac:dyDescent="0.2">
      <c r="A1386" s="57" t="s">
        <v>34</v>
      </c>
      <c r="B1386" s="56" t="s">
        <v>34</v>
      </c>
      <c r="C1386" s="56" t="s">
        <v>450</v>
      </c>
      <c r="D1386" s="56">
        <v>1998</v>
      </c>
      <c r="E1386" s="58">
        <v>526987</v>
      </c>
      <c r="F1386" s="58">
        <v>401910</v>
      </c>
      <c r="G1386" s="59">
        <v>507496</v>
      </c>
      <c r="H1386" s="59">
        <v>19491</v>
      </c>
      <c r="I1386" s="60">
        <v>0</v>
      </c>
      <c r="J1386" s="58">
        <v>-125077</v>
      </c>
      <c r="K1386" s="61"/>
      <c r="L1386" s="61"/>
      <c r="M1386" s="61"/>
      <c r="N1386" s="61"/>
      <c r="O1386" s="61"/>
      <c r="P1386" s="61"/>
      <c r="Q1386" s="61"/>
      <c r="R1386" s="61"/>
      <c r="S1386" s="61"/>
      <c r="T1386" s="61"/>
      <c r="U1386" s="61"/>
      <c r="V1386" s="61"/>
      <c r="W1386" s="61"/>
      <c r="X1386" s="61"/>
      <c r="Y1386" s="61"/>
      <c r="Z1386" s="61"/>
      <c r="AA1386" s="62">
        <v>264577</v>
      </c>
      <c r="AB1386" s="61"/>
      <c r="AC1386" s="61"/>
      <c r="AD1386" s="62">
        <v>121876</v>
      </c>
      <c r="AE1386" s="61"/>
      <c r="AF1386" s="62">
        <v>67534</v>
      </c>
      <c r="AG1386" s="61"/>
      <c r="AH1386" s="61"/>
      <c r="AI1386" s="62">
        <v>53509</v>
      </c>
      <c r="AJ1386" s="61"/>
      <c r="AK1386" s="61"/>
      <c r="AL1386" s="61"/>
      <c r="AM1386" s="61"/>
      <c r="AN1386" s="61"/>
      <c r="AO1386" s="61"/>
      <c r="AP1386" s="62">
        <v>1741</v>
      </c>
      <c r="AQ1386" s="61"/>
      <c r="AR1386" s="62">
        <v>3192</v>
      </c>
      <c r="AS1386" s="61"/>
      <c r="AT1386" s="61"/>
      <c r="AU1386" s="61"/>
      <c r="AV1386" s="61"/>
      <c r="AW1386" s="61"/>
      <c r="AX1386" s="61"/>
      <c r="AY1386" s="62">
        <v>3685</v>
      </c>
      <c r="AZ1386" s="61"/>
      <c r="BA1386" s="62">
        <v>10873</v>
      </c>
      <c r="BB1386" s="61"/>
      <c r="BC1386" s="61"/>
      <c r="BD1386" s="61"/>
      <c r="BE1386" s="61"/>
      <c r="BF1386" s="61"/>
      <c r="BG1386" s="61"/>
      <c r="BH1386" s="61"/>
      <c r="BI1386" s="61"/>
      <c r="BJ1386" s="61"/>
      <c r="BK1386" s="61"/>
      <c r="BL1386" s="61"/>
      <c r="BM1386" s="61"/>
      <c r="BN1386" s="61"/>
      <c r="BO1386" s="62">
        <v>-125077</v>
      </c>
    </row>
    <row r="1387" spans="1:67" x14ac:dyDescent="0.2">
      <c r="A1387" s="57" t="s">
        <v>34</v>
      </c>
      <c r="B1387" s="56" t="s">
        <v>34</v>
      </c>
      <c r="C1387" s="56" t="s">
        <v>451</v>
      </c>
      <c r="D1387" s="56">
        <v>1989</v>
      </c>
      <c r="E1387" s="58">
        <v>1430132</v>
      </c>
      <c r="F1387" s="58">
        <v>1399775</v>
      </c>
      <c r="G1387" s="59">
        <v>1289043</v>
      </c>
      <c r="H1387" s="59">
        <v>141089</v>
      </c>
      <c r="I1387" s="60">
        <v>0</v>
      </c>
      <c r="J1387" s="58">
        <v>-30357</v>
      </c>
      <c r="K1387" s="62">
        <v>1491</v>
      </c>
      <c r="L1387" s="61"/>
      <c r="M1387" s="61"/>
      <c r="N1387" s="61"/>
      <c r="O1387" s="61"/>
      <c r="P1387" s="62">
        <v>34721</v>
      </c>
      <c r="Q1387" s="62">
        <v>6374</v>
      </c>
      <c r="R1387" s="61"/>
      <c r="S1387" s="61"/>
      <c r="T1387" s="61"/>
      <c r="U1387" s="61"/>
      <c r="V1387" s="61"/>
      <c r="W1387" s="62">
        <v>280548</v>
      </c>
      <c r="X1387" s="61"/>
      <c r="Y1387" s="61"/>
      <c r="Z1387" s="61"/>
      <c r="AA1387" s="62">
        <v>598521</v>
      </c>
      <c r="AB1387" s="61"/>
      <c r="AC1387" s="61"/>
      <c r="AD1387" s="62">
        <v>15238</v>
      </c>
      <c r="AE1387" s="61"/>
      <c r="AF1387" s="62">
        <v>231105</v>
      </c>
      <c r="AG1387" s="61"/>
      <c r="AH1387" s="61"/>
      <c r="AI1387" s="62">
        <v>121045</v>
      </c>
      <c r="AJ1387" s="61"/>
      <c r="AK1387" s="61"/>
      <c r="AL1387" s="61"/>
      <c r="AM1387" s="61"/>
      <c r="AN1387" s="61"/>
      <c r="AO1387" s="61"/>
      <c r="AP1387" s="62">
        <v>9667</v>
      </c>
      <c r="AQ1387" s="61"/>
      <c r="AR1387" s="62">
        <v>16600</v>
      </c>
      <c r="AS1387" s="61"/>
      <c r="AT1387" s="61"/>
      <c r="AU1387" s="61"/>
      <c r="AV1387" s="61"/>
      <c r="AW1387" s="61"/>
      <c r="AX1387" s="61"/>
      <c r="AY1387" s="62">
        <v>20593</v>
      </c>
      <c r="AZ1387" s="61"/>
      <c r="BA1387" s="62">
        <v>94229</v>
      </c>
      <c r="BB1387" s="61"/>
      <c r="BC1387" s="61"/>
      <c r="BD1387" s="61"/>
      <c r="BE1387" s="61"/>
      <c r="BF1387" s="61"/>
      <c r="BG1387" s="61"/>
      <c r="BH1387" s="61"/>
      <c r="BI1387" s="61"/>
      <c r="BJ1387" s="61"/>
      <c r="BK1387" s="61"/>
      <c r="BL1387" s="61"/>
      <c r="BM1387" s="61"/>
      <c r="BN1387" s="61"/>
      <c r="BO1387" s="62">
        <v>-30357</v>
      </c>
    </row>
    <row r="1388" spans="1:67" x14ac:dyDescent="0.2">
      <c r="A1388" s="57" t="s">
        <v>34</v>
      </c>
      <c r="B1388" s="56" t="s">
        <v>34</v>
      </c>
      <c r="C1388" s="56" t="s">
        <v>451</v>
      </c>
      <c r="D1388" s="56">
        <v>1990</v>
      </c>
      <c r="E1388" s="58">
        <v>2258311</v>
      </c>
      <c r="F1388" s="58">
        <v>2227954</v>
      </c>
      <c r="G1388" s="59">
        <v>2107320</v>
      </c>
      <c r="H1388" s="59">
        <v>150991</v>
      </c>
      <c r="I1388" s="60">
        <v>0</v>
      </c>
      <c r="J1388" s="58">
        <v>-30357</v>
      </c>
      <c r="K1388" s="62">
        <v>1491</v>
      </c>
      <c r="L1388" s="61"/>
      <c r="M1388" s="61"/>
      <c r="N1388" s="61"/>
      <c r="O1388" s="61"/>
      <c r="P1388" s="62">
        <v>34721</v>
      </c>
      <c r="Q1388" s="62">
        <v>10032</v>
      </c>
      <c r="R1388" s="61"/>
      <c r="S1388" s="61"/>
      <c r="T1388" s="61"/>
      <c r="U1388" s="61"/>
      <c r="V1388" s="61"/>
      <c r="W1388" s="62">
        <v>282093</v>
      </c>
      <c r="X1388" s="61"/>
      <c r="Y1388" s="61"/>
      <c r="Z1388" s="61"/>
      <c r="AA1388" s="62">
        <v>636144</v>
      </c>
      <c r="AB1388" s="61"/>
      <c r="AC1388" s="61"/>
      <c r="AD1388" s="62">
        <v>390510</v>
      </c>
      <c r="AE1388" s="61"/>
      <c r="AF1388" s="62">
        <v>620911</v>
      </c>
      <c r="AG1388" s="61"/>
      <c r="AH1388" s="61"/>
      <c r="AI1388" s="62">
        <v>131418</v>
      </c>
      <c r="AJ1388" s="61"/>
      <c r="AK1388" s="61"/>
      <c r="AL1388" s="61"/>
      <c r="AM1388" s="61"/>
      <c r="AN1388" s="61"/>
      <c r="AO1388" s="61"/>
      <c r="AP1388" s="62">
        <v>16344</v>
      </c>
      <c r="AQ1388" s="61"/>
      <c r="AR1388" s="62">
        <v>16600</v>
      </c>
      <c r="AS1388" s="61"/>
      <c r="AT1388" s="61"/>
      <c r="AU1388" s="61"/>
      <c r="AV1388" s="61"/>
      <c r="AW1388" s="61"/>
      <c r="AX1388" s="61"/>
      <c r="AY1388" s="62">
        <v>23818</v>
      </c>
      <c r="AZ1388" s="61"/>
      <c r="BA1388" s="62">
        <v>94229</v>
      </c>
      <c r="BB1388" s="61"/>
      <c r="BC1388" s="61"/>
      <c r="BD1388" s="61"/>
      <c r="BE1388" s="61"/>
      <c r="BF1388" s="61"/>
      <c r="BG1388" s="61"/>
      <c r="BH1388" s="61"/>
      <c r="BI1388" s="61"/>
      <c r="BJ1388" s="61"/>
      <c r="BK1388" s="61"/>
      <c r="BL1388" s="61"/>
      <c r="BM1388" s="61"/>
      <c r="BN1388" s="61"/>
      <c r="BO1388" s="62">
        <v>-30357</v>
      </c>
    </row>
    <row r="1389" spans="1:67" x14ac:dyDescent="0.2">
      <c r="A1389" s="57" t="s">
        <v>34</v>
      </c>
      <c r="B1389" s="56" t="s">
        <v>34</v>
      </c>
      <c r="C1389" s="56" t="s">
        <v>451</v>
      </c>
      <c r="D1389" s="56">
        <v>1991</v>
      </c>
      <c r="E1389" s="58">
        <v>2256280</v>
      </c>
      <c r="F1389" s="58">
        <v>2225923</v>
      </c>
      <c r="G1389" s="59">
        <v>2088841</v>
      </c>
      <c r="H1389" s="59">
        <v>167439</v>
      </c>
      <c r="I1389" s="60">
        <v>0</v>
      </c>
      <c r="J1389" s="58">
        <v>-30357</v>
      </c>
      <c r="K1389" s="62">
        <v>1491</v>
      </c>
      <c r="L1389" s="61"/>
      <c r="M1389" s="61"/>
      <c r="N1389" s="61"/>
      <c r="O1389" s="61"/>
      <c r="P1389" s="62">
        <v>37121</v>
      </c>
      <c r="Q1389" s="62">
        <v>10230</v>
      </c>
      <c r="R1389" s="61"/>
      <c r="S1389" s="61"/>
      <c r="T1389" s="61"/>
      <c r="U1389" s="61"/>
      <c r="V1389" s="61"/>
      <c r="W1389" s="62">
        <v>284685</v>
      </c>
      <c r="X1389" s="61"/>
      <c r="Y1389" s="61"/>
      <c r="Z1389" s="61"/>
      <c r="AA1389" s="62">
        <v>600890</v>
      </c>
      <c r="AB1389" s="61"/>
      <c r="AC1389" s="61"/>
      <c r="AD1389" s="62">
        <v>393858</v>
      </c>
      <c r="AE1389" s="61"/>
      <c r="AF1389" s="62">
        <v>626262</v>
      </c>
      <c r="AG1389" s="61"/>
      <c r="AH1389" s="61"/>
      <c r="AI1389" s="62">
        <v>134304</v>
      </c>
      <c r="AJ1389" s="61"/>
      <c r="AK1389" s="61"/>
      <c r="AL1389" s="61"/>
      <c r="AM1389" s="61"/>
      <c r="AN1389" s="61"/>
      <c r="AO1389" s="61"/>
      <c r="AP1389" s="62">
        <v>17323</v>
      </c>
      <c r="AQ1389" s="61"/>
      <c r="AR1389" s="62">
        <v>16600</v>
      </c>
      <c r="AS1389" s="61"/>
      <c r="AT1389" s="61"/>
      <c r="AU1389" s="61"/>
      <c r="AV1389" s="61"/>
      <c r="AW1389" s="61"/>
      <c r="AX1389" s="61"/>
      <c r="AY1389" s="62">
        <v>25602</v>
      </c>
      <c r="AZ1389" s="61"/>
      <c r="BA1389" s="62">
        <v>107914</v>
      </c>
      <c r="BB1389" s="61"/>
      <c r="BC1389" s="61"/>
      <c r="BD1389" s="61"/>
      <c r="BE1389" s="61"/>
      <c r="BF1389" s="61"/>
      <c r="BG1389" s="61"/>
      <c r="BH1389" s="61"/>
      <c r="BI1389" s="61"/>
      <c r="BJ1389" s="61"/>
      <c r="BK1389" s="61"/>
      <c r="BL1389" s="61"/>
      <c r="BM1389" s="61"/>
      <c r="BN1389" s="61"/>
      <c r="BO1389" s="62">
        <v>-30357</v>
      </c>
    </row>
    <row r="1390" spans="1:67" x14ac:dyDescent="0.2">
      <c r="A1390" s="57" t="s">
        <v>34</v>
      </c>
      <c r="B1390" s="56" t="s">
        <v>34</v>
      </c>
      <c r="C1390" s="56" t="s">
        <v>451</v>
      </c>
      <c r="D1390" s="56">
        <v>1992</v>
      </c>
      <c r="E1390" s="58">
        <v>2309506</v>
      </c>
      <c r="F1390" s="58">
        <v>2279149</v>
      </c>
      <c r="G1390" s="59">
        <v>2133079</v>
      </c>
      <c r="H1390" s="59">
        <v>176427</v>
      </c>
      <c r="I1390" s="60">
        <v>0</v>
      </c>
      <c r="J1390" s="58">
        <v>-30357</v>
      </c>
      <c r="K1390" s="62">
        <v>1491</v>
      </c>
      <c r="L1390" s="61"/>
      <c r="M1390" s="61"/>
      <c r="N1390" s="61"/>
      <c r="O1390" s="61"/>
      <c r="P1390" s="62">
        <v>37121</v>
      </c>
      <c r="Q1390" s="62">
        <v>10230</v>
      </c>
      <c r="R1390" s="61"/>
      <c r="S1390" s="61"/>
      <c r="T1390" s="61"/>
      <c r="U1390" s="61"/>
      <c r="V1390" s="61"/>
      <c r="W1390" s="62">
        <v>287610</v>
      </c>
      <c r="X1390" s="61"/>
      <c r="Y1390" s="61"/>
      <c r="Z1390" s="61"/>
      <c r="AA1390" s="62">
        <v>621368</v>
      </c>
      <c r="AB1390" s="61"/>
      <c r="AC1390" s="61"/>
      <c r="AD1390" s="62">
        <v>399243</v>
      </c>
      <c r="AE1390" s="61"/>
      <c r="AF1390" s="62">
        <v>637687</v>
      </c>
      <c r="AG1390" s="61"/>
      <c r="AH1390" s="61"/>
      <c r="AI1390" s="62">
        <v>138329</v>
      </c>
      <c r="AJ1390" s="61"/>
      <c r="AK1390" s="61"/>
      <c r="AL1390" s="61"/>
      <c r="AM1390" s="61"/>
      <c r="AN1390" s="61"/>
      <c r="AO1390" s="61"/>
      <c r="AP1390" s="62">
        <v>18084</v>
      </c>
      <c r="AQ1390" s="61"/>
      <c r="AR1390" s="62">
        <v>32864</v>
      </c>
      <c r="AS1390" s="61"/>
      <c r="AT1390" s="61"/>
      <c r="AU1390" s="61"/>
      <c r="AV1390" s="61">
        <v>471</v>
      </c>
      <c r="AW1390" s="61"/>
      <c r="AX1390" s="61"/>
      <c r="AY1390" s="62">
        <v>26644</v>
      </c>
      <c r="AZ1390" s="61"/>
      <c r="BA1390" s="62">
        <v>98364</v>
      </c>
      <c r="BB1390" s="61"/>
      <c r="BC1390" s="61"/>
      <c r="BD1390" s="61"/>
      <c r="BE1390" s="61"/>
      <c r="BF1390" s="61"/>
      <c r="BG1390" s="61"/>
      <c r="BH1390" s="61"/>
      <c r="BI1390" s="61"/>
      <c r="BJ1390" s="61"/>
      <c r="BK1390" s="61"/>
      <c r="BL1390" s="61"/>
      <c r="BM1390" s="61"/>
      <c r="BN1390" s="61"/>
      <c r="BO1390" s="62">
        <v>-30357</v>
      </c>
    </row>
    <row r="1391" spans="1:67" x14ac:dyDescent="0.2">
      <c r="A1391" s="57" t="s">
        <v>34</v>
      </c>
      <c r="B1391" s="56" t="s">
        <v>34</v>
      </c>
      <c r="C1391" s="56" t="s">
        <v>451</v>
      </c>
      <c r="D1391" s="56">
        <v>1993</v>
      </c>
      <c r="E1391" s="58">
        <v>2328139</v>
      </c>
      <c r="F1391" s="58">
        <v>2297782</v>
      </c>
      <c r="G1391" s="59">
        <v>2147210</v>
      </c>
      <c r="H1391" s="59">
        <v>180929</v>
      </c>
      <c r="I1391" s="60">
        <v>0</v>
      </c>
      <c r="J1391" s="58">
        <v>-30357</v>
      </c>
      <c r="K1391" s="62">
        <v>1491</v>
      </c>
      <c r="L1391" s="61"/>
      <c r="M1391" s="61"/>
      <c r="N1391" s="61"/>
      <c r="O1391" s="61"/>
      <c r="P1391" s="62">
        <v>37121</v>
      </c>
      <c r="Q1391" s="62">
        <v>10230</v>
      </c>
      <c r="R1391" s="61"/>
      <c r="S1391" s="61"/>
      <c r="T1391" s="61"/>
      <c r="U1391" s="61"/>
      <c r="V1391" s="61"/>
      <c r="W1391" s="62">
        <v>287610</v>
      </c>
      <c r="X1391" s="61"/>
      <c r="Y1391" s="61"/>
      <c r="Z1391" s="61"/>
      <c r="AA1391" s="62">
        <v>623428</v>
      </c>
      <c r="AB1391" s="61"/>
      <c r="AC1391" s="61"/>
      <c r="AD1391" s="62">
        <v>404164</v>
      </c>
      <c r="AE1391" s="61"/>
      <c r="AF1391" s="62">
        <v>643184</v>
      </c>
      <c r="AG1391" s="61"/>
      <c r="AH1391" s="61"/>
      <c r="AI1391" s="62">
        <v>139982</v>
      </c>
      <c r="AJ1391" s="61"/>
      <c r="AK1391" s="61"/>
      <c r="AL1391" s="61"/>
      <c r="AM1391" s="61"/>
      <c r="AN1391" s="61"/>
      <c r="AO1391" s="61"/>
      <c r="AP1391" s="62">
        <v>21586</v>
      </c>
      <c r="AQ1391" s="61"/>
      <c r="AR1391" s="62">
        <v>32864</v>
      </c>
      <c r="AS1391" s="61"/>
      <c r="AT1391" s="61"/>
      <c r="AU1391" s="61"/>
      <c r="AV1391" s="61">
        <v>471</v>
      </c>
      <c r="AW1391" s="61"/>
      <c r="AX1391" s="61"/>
      <c r="AY1391" s="62">
        <v>27644</v>
      </c>
      <c r="AZ1391" s="61"/>
      <c r="BA1391" s="62">
        <v>98364</v>
      </c>
      <c r="BB1391" s="61"/>
      <c r="BC1391" s="61"/>
      <c r="BD1391" s="61"/>
      <c r="BE1391" s="61"/>
      <c r="BF1391" s="61"/>
      <c r="BG1391" s="61"/>
      <c r="BH1391" s="61"/>
      <c r="BI1391" s="61"/>
      <c r="BJ1391" s="61"/>
      <c r="BK1391" s="61"/>
      <c r="BL1391" s="61"/>
      <c r="BM1391" s="61"/>
      <c r="BN1391" s="61"/>
      <c r="BO1391" s="62">
        <v>-30357</v>
      </c>
    </row>
    <row r="1392" spans="1:67" x14ac:dyDescent="0.2">
      <c r="A1392" s="57" t="s">
        <v>34</v>
      </c>
      <c r="B1392" s="56" t="s">
        <v>34</v>
      </c>
      <c r="C1392" s="56" t="s">
        <v>451</v>
      </c>
      <c r="D1392" s="56">
        <v>1994</v>
      </c>
      <c r="E1392" s="58">
        <v>2365144</v>
      </c>
      <c r="F1392" s="58">
        <v>1485883</v>
      </c>
      <c r="G1392" s="59">
        <v>2181074</v>
      </c>
      <c r="H1392" s="59">
        <v>184070</v>
      </c>
      <c r="I1392" s="60">
        <v>0</v>
      </c>
      <c r="J1392" s="58">
        <v>-879261</v>
      </c>
      <c r="K1392" s="62">
        <v>1491</v>
      </c>
      <c r="L1392" s="61"/>
      <c r="M1392" s="61"/>
      <c r="N1392" s="61"/>
      <c r="O1392" s="61"/>
      <c r="P1392" s="62">
        <v>37121</v>
      </c>
      <c r="Q1392" s="62">
        <v>10230</v>
      </c>
      <c r="R1392" s="61"/>
      <c r="S1392" s="61"/>
      <c r="T1392" s="61"/>
      <c r="U1392" s="61"/>
      <c r="V1392" s="61"/>
      <c r="W1392" s="62">
        <v>287610</v>
      </c>
      <c r="X1392" s="61"/>
      <c r="Y1392" s="61"/>
      <c r="Z1392" s="61"/>
      <c r="AA1392" s="62">
        <v>628875</v>
      </c>
      <c r="AB1392" s="61"/>
      <c r="AC1392" s="61"/>
      <c r="AD1392" s="62">
        <v>418207</v>
      </c>
      <c r="AE1392" s="61"/>
      <c r="AF1392" s="62">
        <v>658239</v>
      </c>
      <c r="AG1392" s="61"/>
      <c r="AH1392" s="61"/>
      <c r="AI1392" s="62">
        <v>139301</v>
      </c>
      <c r="AJ1392" s="61"/>
      <c r="AK1392" s="61"/>
      <c r="AL1392" s="61"/>
      <c r="AM1392" s="61"/>
      <c r="AN1392" s="61"/>
      <c r="AO1392" s="61"/>
      <c r="AP1392" s="62">
        <v>21586</v>
      </c>
      <c r="AQ1392" s="61"/>
      <c r="AR1392" s="62">
        <v>32864</v>
      </c>
      <c r="AS1392" s="61"/>
      <c r="AT1392" s="61"/>
      <c r="AU1392" s="61"/>
      <c r="AV1392" s="61">
        <v>471</v>
      </c>
      <c r="AW1392" s="61"/>
      <c r="AX1392" s="61"/>
      <c r="AY1392" s="62">
        <v>30785</v>
      </c>
      <c r="AZ1392" s="61"/>
      <c r="BA1392" s="62">
        <v>98364</v>
      </c>
      <c r="BB1392" s="61"/>
      <c r="BC1392" s="61"/>
      <c r="BD1392" s="61"/>
      <c r="BE1392" s="61"/>
      <c r="BF1392" s="61"/>
      <c r="BG1392" s="61"/>
      <c r="BH1392" s="61"/>
      <c r="BI1392" s="61"/>
      <c r="BJ1392" s="61"/>
      <c r="BK1392" s="61"/>
      <c r="BL1392" s="61"/>
      <c r="BM1392" s="61"/>
      <c r="BN1392" s="61"/>
      <c r="BO1392" s="62">
        <v>-879261</v>
      </c>
    </row>
    <row r="1393" spans="1:67" x14ac:dyDescent="0.2">
      <c r="A1393" s="57" t="s">
        <v>34</v>
      </c>
      <c r="B1393" s="56" t="s">
        <v>34</v>
      </c>
      <c r="C1393" s="56" t="s">
        <v>451</v>
      </c>
      <c r="D1393" s="56">
        <v>1995</v>
      </c>
      <c r="E1393" s="58">
        <v>2395179</v>
      </c>
      <c r="F1393" s="58">
        <v>1438739</v>
      </c>
      <c r="G1393" s="59">
        <v>2210596</v>
      </c>
      <c r="H1393" s="59">
        <v>184583</v>
      </c>
      <c r="I1393" s="60">
        <v>0</v>
      </c>
      <c r="J1393" s="58">
        <v>-956440</v>
      </c>
      <c r="K1393" s="62">
        <v>4991</v>
      </c>
      <c r="L1393" s="61"/>
      <c r="M1393" s="61"/>
      <c r="N1393" s="61"/>
      <c r="O1393" s="61"/>
      <c r="P1393" s="62">
        <v>37121</v>
      </c>
      <c r="Q1393" s="62">
        <v>10230</v>
      </c>
      <c r="R1393" s="61"/>
      <c r="S1393" s="61"/>
      <c r="T1393" s="61"/>
      <c r="U1393" s="61"/>
      <c r="V1393" s="61"/>
      <c r="W1393" s="62">
        <v>287610</v>
      </c>
      <c r="X1393" s="61"/>
      <c r="Y1393" s="61"/>
      <c r="Z1393" s="61"/>
      <c r="AA1393" s="62">
        <v>634010</v>
      </c>
      <c r="AB1393" s="61"/>
      <c r="AC1393" s="61"/>
      <c r="AD1393" s="62">
        <v>423588</v>
      </c>
      <c r="AE1393" s="61"/>
      <c r="AF1393" s="62">
        <v>665549</v>
      </c>
      <c r="AG1393" s="61"/>
      <c r="AH1393" s="61"/>
      <c r="AI1393" s="62">
        <v>147497</v>
      </c>
      <c r="AJ1393" s="61"/>
      <c r="AK1393" s="61"/>
      <c r="AL1393" s="61"/>
      <c r="AM1393" s="61"/>
      <c r="AN1393" s="61"/>
      <c r="AO1393" s="61"/>
      <c r="AP1393" s="62">
        <v>22099</v>
      </c>
      <c r="AQ1393" s="61"/>
      <c r="AR1393" s="62">
        <v>32864</v>
      </c>
      <c r="AS1393" s="61"/>
      <c r="AT1393" s="61"/>
      <c r="AU1393" s="61"/>
      <c r="AV1393" s="61">
        <v>471</v>
      </c>
      <c r="AW1393" s="61"/>
      <c r="AX1393" s="61"/>
      <c r="AY1393" s="62">
        <v>30785</v>
      </c>
      <c r="AZ1393" s="61"/>
      <c r="BA1393" s="62">
        <v>98364</v>
      </c>
      <c r="BB1393" s="61"/>
      <c r="BC1393" s="61"/>
      <c r="BD1393" s="61"/>
      <c r="BE1393" s="61"/>
      <c r="BF1393" s="61"/>
      <c r="BG1393" s="61"/>
      <c r="BH1393" s="61"/>
      <c r="BI1393" s="61"/>
      <c r="BJ1393" s="61"/>
      <c r="BK1393" s="61"/>
      <c r="BL1393" s="61"/>
      <c r="BM1393" s="61"/>
      <c r="BN1393" s="61"/>
      <c r="BO1393" s="62">
        <v>-956440</v>
      </c>
    </row>
    <row r="1394" spans="1:67" x14ac:dyDescent="0.2">
      <c r="A1394" s="57" t="s">
        <v>34</v>
      </c>
      <c r="B1394" s="56" t="s">
        <v>34</v>
      </c>
      <c r="C1394" s="56" t="s">
        <v>451</v>
      </c>
      <c r="D1394" s="56">
        <v>1996</v>
      </c>
      <c r="E1394" s="58">
        <v>2582109</v>
      </c>
      <c r="F1394" s="58">
        <v>1591478</v>
      </c>
      <c r="G1394" s="59">
        <v>2378969</v>
      </c>
      <c r="H1394" s="59">
        <v>203140</v>
      </c>
      <c r="I1394" s="60">
        <v>0</v>
      </c>
      <c r="J1394" s="58">
        <v>-990631</v>
      </c>
      <c r="K1394" s="62">
        <v>4991</v>
      </c>
      <c r="L1394" s="61"/>
      <c r="M1394" s="61"/>
      <c r="N1394" s="61"/>
      <c r="O1394" s="61"/>
      <c r="P1394" s="62">
        <v>293531</v>
      </c>
      <c r="Q1394" s="62">
        <v>10230</v>
      </c>
      <c r="R1394" s="61"/>
      <c r="S1394" s="61"/>
      <c r="T1394" s="61"/>
      <c r="U1394" s="61"/>
      <c r="V1394" s="61"/>
      <c r="W1394" s="62">
        <v>287610</v>
      </c>
      <c r="X1394" s="61"/>
      <c r="Y1394" s="61"/>
      <c r="Z1394" s="61"/>
      <c r="AA1394" s="62">
        <v>643777</v>
      </c>
      <c r="AB1394" s="61"/>
      <c r="AC1394" s="61"/>
      <c r="AD1394" s="62">
        <v>431345</v>
      </c>
      <c r="AE1394" s="61"/>
      <c r="AF1394" s="62">
        <v>554853</v>
      </c>
      <c r="AG1394" s="61"/>
      <c r="AH1394" s="61"/>
      <c r="AI1394" s="62">
        <v>152632</v>
      </c>
      <c r="AJ1394" s="61"/>
      <c r="AK1394" s="61"/>
      <c r="AL1394" s="61"/>
      <c r="AM1394" s="61"/>
      <c r="AN1394" s="61"/>
      <c r="AO1394" s="61"/>
      <c r="AP1394" s="62">
        <v>34960</v>
      </c>
      <c r="AQ1394" s="61"/>
      <c r="AR1394" s="62">
        <v>36594</v>
      </c>
      <c r="AS1394" s="61"/>
      <c r="AT1394" s="61"/>
      <c r="AU1394" s="61"/>
      <c r="AV1394" s="61">
        <v>889</v>
      </c>
      <c r="AW1394" s="61"/>
      <c r="AX1394" s="61"/>
      <c r="AY1394" s="62">
        <v>32333</v>
      </c>
      <c r="AZ1394" s="61"/>
      <c r="BA1394" s="62">
        <v>98364</v>
      </c>
      <c r="BB1394" s="61"/>
      <c r="BC1394" s="61"/>
      <c r="BD1394" s="61"/>
      <c r="BE1394" s="61"/>
      <c r="BF1394" s="61"/>
      <c r="BG1394" s="61"/>
      <c r="BH1394" s="61"/>
      <c r="BI1394" s="61"/>
      <c r="BJ1394" s="61"/>
      <c r="BK1394" s="61"/>
      <c r="BL1394" s="61"/>
      <c r="BM1394" s="61"/>
      <c r="BN1394" s="61"/>
      <c r="BO1394" s="62">
        <v>-990631</v>
      </c>
    </row>
    <row r="1395" spans="1:67" x14ac:dyDescent="0.2">
      <c r="A1395" s="57" t="s">
        <v>34</v>
      </c>
      <c r="B1395" s="56" t="s">
        <v>34</v>
      </c>
      <c r="C1395" s="56" t="s">
        <v>451</v>
      </c>
      <c r="D1395" s="56">
        <v>1997</v>
      </c>
      <c r="E1395" s="58">
        <v>2686483</v>
      </c>
      <c r="F1395" s="58">
        <v>1671686</v>
      </c>
      <c r="G1395" s="59">
        <v>2457403</v>
      </c>
      <c r="H1395" s="59">
        <v>229080</v>
      </c>
      <c r="I1395" s="60">
        <v>0</v>
      </c>
      <c r="J1395" s="58">
        <v>-1014797</v>
      </c>
      <c r="K1395" s="61"/>
      <c r="L1395" s="61"/>
      <c r="M1395" s="61"/>
      <c r="N1395" s="61"/>
      <c r="O1395" s="61"/>
      <c r="P1395" s="62">
        <v>336323</v>
      </c>
      <c r="Q1395" s="61"/>
      <c r="R1395" s="61"/>
      <c r="S1395" s="61"/>
      <c r="T1395" s="61"/>
      <c r="U1395" s="61"/>
      <c r="V1395" s="61"/>
      <c r="W1395" s="62">
        <v>287610</v>
      </c>
      <c r="X1395" s="61"/>
      <c r="Y1395" s="61"/>
      <c r="Z1395" s="61"/>
      <c r="AA1395" s="62">
        <v>657905</v>
      </c>
      <c r="AB1395" s="61"/>
      <c r="AC1395" s="61"/>
      <c r="AD1395" s="62">
        <v>449308</v>
      </c>
      <c r="AE1395" s="61"/>
      <c r="AF1395" s="62">
        <v>567222</v>
      </c>
      <c r="AG1395" s="61"/>
      <c r="AH1395" s="61"/>
      <c r="AI1395" s="62">
        <v>159035</v>
      </c>
      <c r="AJ1395" s="61"/>
      <c r="AK1395" s="61"/>
      <c r="AL1395" s="61"/>
      <c r="AM1395" s="61"/>
      <c r="AN1395" s="61"/>
      <c r="AO1395" s="61"/>
      <c r="AP1395" s="62">
        <v>35238</v>
      </c>
      <c r="AQ1395" s="61"/>
      <c r="AR1395" s="62">
        <v>36594</v>
      </c>
      <c r="AS1395" s="61"/>
      <c r="AT1395" s="61"/>
      <c r="AU1395" s="61"/>
      <c r="AV1395" s="62">
        <v>1770</v>
      </c>
      <c r="AW1395" s="61"/>
      <c r="AX1395" s="61"/>
      <c r="AY1395" s="62">
        <v>57114</v>
      </c>
      <c r="AZ1395" s="61"/>
      <c r="BA1395" s="62">
        <v>98364</v>
      </c>
      <c r="BB1395" s="61"/>
      <c r="BC1395" s="61"/>
      <c r="BD1395" s="61"/>
      <c r="BE1395" s="61"/>
      <c r="BF1395" s="61"/>
      <c r="BG1395" s="61"/>
      <c r="BH1395" s="61"/>
      <c r="BI1395" s="61"/>
      <c r="BJ1395" s="61"/>
      <c r="BK1395" s="61"/>
      <c r="BL1395" s="61"/>
      <c r="BM1395" s="61"/>
      <c r="BN1395" s="61"/>
      <c r="BO1395" s="62">
        <v>-1014797</v>
      </c>
    </row>
    <row r="1396" spans="1:67" x14ac:dyDescent="0.2">
      <c r="A1396" s="57" t="s">
        <v>34</v>
      </c>
      <c r="B1396" s="56" t="s">
        <v>34</v>
      </c>
      <c r="C1396" s="56" t="s">
        <v>451</v>
      </c>
      <c r="D1396" s="56">
        <v>1998</v>
      </c>
      <c r="E1396" s="58">
        <v>2737299</v>
      </c>
      <c r="F1396" s="58">
        <v>1718745</v>
      </c>
      <c r="G1396" s="59">
        <v>2479801</v>
      </c>
      <c r="H1396" s="59">
        <v>257498</v>
      </c>
      <c r="I1396" s="60">
        <v>0</v>
      </c>
      <c r="J1396" s="58">
        <v>-1018554</v>
      </c>
      <c r="K1396" s="61"/>
      <c r="L1396" s="61"/>
      <c r="M1396" s="61"/>
      <c r="N1396" s="61"/>
      <c r="O1396" s="61"/>
      <c r="P1396" s="62">
        <v>340166</v>
      </c>
      <c r="Q1396" s="61"/>
      <c r="R1396" s="61"/>
      <c r="S1396" s="61"/>
      <c r="T1396" s="61"/>
      <c r="U1396" s="61"/>
      <c r="V1396" s="61"/>
      <c r="W1396" s="62">
        <v>287610</v>
      </c>
      <c r="X1396" s="61"/>
      <c r="Y1396" s="61"/>
      <c r="Z1396" s="61"/>
      <c r="AA1396" s="62">
        <v>661672</v>
      </c>
      <c r="AB1396" s="61"/>
      <c r="AC1396" s="61"/>
      <c r="AD1396" s="62">
        <v>461440</v>
      </c>
      <c r="AE1396" s="61"/>
      <c r="AF1396" s="62">
        <v>566481</v>
      </c>
      <c r="AG1396" s="61"/>
      <c r="AH1396" s="61"/>
      <c r="AI1396" s="62">
        <v>162432</v>
      </c>
      <c r="AJ1396" s="61"/>
      <c r="AK1396" s="61"/>
      <c r="AL1396" s="61"/>
      <c r="AM1396" s="61"/>
      <c r="AN1396" s="61"/>
      <c r="AO1396" s="61"/>
      <c r="AP1396" s="62">
        <v>35238</v>
      </c>
      <c r="AQ1396" s="61"/>
      <c r="AR1396" s="62">
        <v>36594</v>
      </c>
      <c r="AS1396" s="61"/>
      <c r="AT1396" s="61"/>
      <c r="AU1396" s="61"/>
      <c r="AV1396" s="62">
        <v>1770</v>
      </c>
      <c r="AW1396" s="61"/>
      <c r="AX1396" s="61"/>
      <c r="AY1396" s="62">
        <v>57762</v>
      </c>
      <c r="AZ1396" s="61"/>
      <c r="BA1396" s="62">
        <v>109762</v>
      </c>
      <c r="BB1396" s="61"/>
      <c r="BC1396" s="61"/>
      <c r="BD1396" s="61"/>
      <c r="BE1396" s="62">
        <v>16372</v>
      </c>
      <c r="BF1396" s="61"/>
      <c r="BG1396" s="61"/>
      <c r="BH1396" s="61"/>
      <c r="BI1396" s="61"/>
      <c r="BJ1396" s="61"/>
      <c r="BK1396" s="61"/>
      <c r="BL1396" s="61"/>
      <c r="BM1396" s="61"/>
      <c r="BN1396" s="61"/>
      <c r="BO1396" s="62">
        <v>-1018554</v>
      </c>
    </row>
    <row r="1397" spans="1:67" x14ac:dyDescent="0.2">
      <c r="A1397" s="57" t="s">
        <v>34</v>
      </c>
      <c r="B1397" s="56" t="s">
        <v>34</v>
      </c>
      <c r="C1397" s="56" t="s">
        <v>452</v>
      </c>
      <c r="D1397" s="56">
        <v>1989</v>
      </c>
      <c r="E1397" s="58">
        <v>2050486</v>
      </c>
      <c r="F1397" s="58">
        <v>1966210</v>
      </c>
      <c r="G1397" s="59">
        <v>1963004</v>
      </c>
      <c r="H1397" s="59">
        <v>87482</v>
      </c>
      <c r="I1397" s="60">
        <v>0</v>
      </c>
      <c r="J1397" s="58">
        <v>-84276</v>
      </c>
      <c r="K1397" s="62">
        <v>44364</v>
      </c>
      <c r="L1397" s="61"/>
      <c r="M1397" s="61"/>
      <c r="N1397" s="61"/>
      <c r="O1397" s="61"/>
      <c r="P1397" s="62">
        <v>35927</v>
      </c>
      <c r="Q1397" s="61"/>
      <c r="R1397" s="61"/>
      <c r="S1397" s="61"/>
      <c r="T1397" s="61"/>
      <c r="U1397" s="61"/>
      <c r="V1397" s="61"/>
      <c r="W1397" s="62">
        <v>472583</v>
      </c>
      <c r="X1397" s="61"/>
      <c r="Y1397" s="61"/>
      <c r="Z1397" s="61"/>
      <c r="AA1397" s="62">
        <v>905578</v>
      </c>
      <c r="AB1397" s="61"/>
      <c r="AC1397" s="61"/>
      <c r="AD1397" s="62">
        <v>162154</v>
      </c>
      <c r="AE1397" s="61"/>
      <c r="AF1397" s="62">
        <v>226111</v>
      </c>
      <c r="AG1397" s="61"/>
      <c r="AH1397" s="61"/>
      <c r="AI1397" s="62">
        <v>116287</v>
      </c>
      <c r="AJ1397" s="61"/>
      <c r="AK1397" s="61"/>
      <c r="AL1397" s="61"/>
      <c r="AM1397" s="61"/>
      <c r="AN1397" s="61"/>
      <c r="AO1397" s="61"/>
      <c r="AP1397" s="62">
        <v>13545</v>
      </c>
      <c r="AQ1397" s="61"/>
      <c r="AR1397" s="61"/>
      <c r="AS1397" s="61"/>
      <c r="AT1397" s="61"/>
      <c r="AU1397" s="61"/>
      <c r="AV1397" s="61"/>
      <c r="AW1397" s="61"/>
      <c r="AX1397" s="61"/>
      <c r="AY1397" s="62">
        <v>22465</v>
      </c>
      <c r="AZ1397" s="61"/>
      <c r="BA1397" s="62">
        <v>51472</v>
      </c>
      <c r="BB1397" s="61"/>
      <c r="BC1397" s="61"/>
      <c r="BD1397" s="61"/>
      <c r="BE1397" s="61"/>
      <c r="BF1397" s="61"/>
      <c r="BG1397" s="61"/>
      <c r="BH1397" s="61"/>
      <c r="BI1397" s="61"/>
      <c r="BJ1397" s="61"/>
      <c r="BK1397" s="61"/>
      <c r="BL1397" s="61"/>
      <c r="BM1397" s="61"/>
      <c r="BN1397" s="61"/>
      <c r="BO1397" s="62">
        <v>-84276</v>
      </c>
    </row>
    <row r="1398" spans="1:67" x14ac:dyDescent="0.2">
      <c r="A1398" s="57" t="s">
        <v>34</v>
      </c>
      <c r="B1398" s="56" t="s">
        <v>34</v>
      </c>
      <c r="C1398" s="56" t="s">
        <v>452</v>
      </c>
      <c r="D1398" s="56">
        <v>1990</v>
      </c>
      <c r="E1398" s="58">
        <v>2197168</v>
      </c>
      <c r="F1398" s="58">
        <v>2112892</v>
      </c>
      <c r="G1398" s="59">
        <v>2096423</v>
      </c>
      <c r="H1398" s="59">
        <v>100745</v>
      </c>
      <c r="I1398" s="60">
        <v>0</v>
      </c>
      <c r="J1398" s="58">
        <v>-84276</v>
      </c>
      <c r="K1398" s="62">
        <v>44364</v>
      </c>
      <c r="L1398" s="61"/>
      <c r="M1398" s="61"/>
      <c r="N1398" s="61"/>
      <c r="O1398" s="61"/>
      <c r="P1398" s="62">
        <v>35927</v>
      </c>
      <c r="Q1398" s="61"/>
      <c r="R1398" s="61"/>
      <c r="S1398" s="61"/>
      <c r="T1398" s="61"/>
      <c r="U1398" s="61"/>
      <c r="V1398" s="61"/>
      <c r="W1398" s="62">
        <v>475066</v>
      </c>
      <c r="X1398" s="61"/>
      <c r="Y1398" s="61"/>
      <c r="Z1398" s="61"/>
      <c r="AA1398" s="62">
        <v>1002077</v>
      </c>
      <c r="AB1398" s="61"/>
      <c r="AC1398" s="61"/>
      <c r="AD1398" s="62">
        <v>179741</v>
      </c>
      <c r="AE1398" s="61"/>
      <c r="AF1398" s="62">
        <v>232338</v>
      </c>
      <c r="AG1398" s="61"/>
      <c r="AH1398" s="61"/>
      <c r="AI1398" s="62">
        <v>126910</v>
      </c>
      <c r="AJ1398" s="61"/>
      <c r="AK1398" s="61"/>
      <c r="AL1398" s="61"/>
      <c r="AM1398" s="61"/>
      <c r="AN1398" s="61"/>
      <c r="AO1398" s="61"/>
      <c r="AP1398" s="62">
        <v>13545</v>
      </c>
      <c r="AQ1398" s="61"/>
      <c r="AR1398" s="62">
        <v>12960</v>
      </c>
      <c r="AS1398" s="61"/>
      <c r="AT1398" s="61"/>
      <c r="AU1398" s="61"/>
      <c r="AV1398" s="61"/>
      <c r="AW1398" s="61"/>
      <c r="AX1398" s="61"/>
      <c r="AY1398" s="62">
        <v>22768</v>
      </c>
      <c r="AZ1398" s="61"/>
      <c r="BA1398" s="62">
        <v>51472</v>
      </c>
      <c r="BB1398" s="61"/>
      <c r="BC1398" s="61"/>
      <c r="BD1398" s="61"/>
      <c r="BE1398" s="61"/>
      <c r="BF1398" s="61"/>
      <c r="BG1398" s="61"/>
      <c r="BH1398" s="61"/>
      <c r="BI1398" s="61"/>
      <c r="BJ1398" s="61"/>
      <c r="BK1398" s="61"/>
      <c r="BL1398" s="61"/>
      <c r="BM1398" s="61"/>
      <c r="BN1398" s="61"/>
      <c r="BO1398" s="62">
        <v>-84276</v>
      </c>
    </row>
    <row r="1399" spans="1:67" x14ac:dyDescent="0.2">
      <c r="A1399" s="57" t="s">
        <v>34</v>
      </c>
      <c r="B1399" s="56" t="s">
        <v>34</v>
      </c>
      <c r="C1399" s="56" t="s">
        <v>452</v>
      </c>
      <c r="D1399" s="56">
        <v>1991</v>
      </c>
      <c r="E1399" s="58">
        <v>2627168</v>
      </c>
      <c r="F1399" s="58">
        <v>2542892</v>
      </c>
      <c r="G1399" s="59">
        <v>2520539</v>
      </c>
      <c r="H1399" s="59">
        <v>106629</v>
      </c>
      <c r="I1399" s="60">
        <v>0</v>
      </c>
      <c r="J1399" s="58">
        <v>-84276</v>
      </c>
      <c r="K1399" s="62">
        <v>44364</v>
      </c>
      <c r="L1399" s="61"/>
      <c r="M1399" s="61"/>
      <c r="N1399" s="61"/>
      <c r="O1399" s="61"/>
      <c r="P1399" s="62">
        <v>354650</v>
      </c>
      <c r="Q1399" s="61"/>
      <c r="R1399" s="61"/>
      <c r="S1399" s="61"/>
      <c r="T1399" s="61"/>
      <c r="U1399" s="61"/>
      <c r="V1399" s="61"/>
      <c r="W1399" s="62">
        <v>479150</v>
      </c>
      <c r="X1399" s="61"/>
      <c r="Y1399" s="61"/>
      <c r="Z1399" s="61"/>
      <c r="AA1399" s="62">
        <v>1079290</v>
      </c>
      <c r="AB1399" s="61"/>
      <c r="AC1399" s="61"/>
      <c r="AD1399" s="62">
        <v>186214</v>
      </c>
      <c r="AE1399" s="61"/>
      <c r="AF1399" s="62">
        <v>241484</v>
      </c>
      <c r="AG1399" s="61"/>
      <c r="AH1399" s="61"/>
      <c r="AI1399" s="62">
        <v>135387</v>
      </c>
      <c r="AJ1399" s="61"/>
      <c r="AK1399" s="61"/>
      <c r="AL1399" s="61"/>
      <c r="AM1399" s="61"/>
      <c r="AN1399" s="61"/>
      <c r="AO1399" s="61"/>
      <c r="AP1399" s="62">
        <v>16887</v>
      </c>
      <c r="AQ1399" s="61"/>
      <c r="AR1399" s="62">
        <v>13932</v>
      </c>
      <c r="AS1399" s="61"/>
      <c r="AT1399" s="61"/>
      <c r="AU1399" s="61"/>
      <c r="AV1399" s="61"/>
      <c r="AW1399" s="61"/>
      <c r="AX1399" s="61"/>
      <c r="AY1399" s="62">
        <v>24338</v>
      </c>
      <c r="AZ1399" s="61"/>
      <c r="BA1399" s="62">
        <v>51472</v>
      </c>
      <c r="BB1399" s="61"/>
      <c r="BC1399" s="61"/>
      <c r="BD1399" s="61"/>
      <c r="BE1399" s="61"/>
      <c r="BF1399" s="61"/>
      <c r="BG1399" s="61"/>
      <c r="BH1399" s="61"/>
      <c r="BI1399" s="61"/>
      <c r="BJ1399" s="61"/>
      <c r="BK1399" s="61"/>
      <c r="BL1399" s="61"/>
      <c r="BM1399" s="61"/>
      <c r="BN1399" s="61"/>
      <c r="BO1399" s="62">
        <v>-84276</v>
      </c>
    </row>
    <row r="1400" spans="1:67" x14ac:dyDescent="0.2">
      <c r="A1400" s="57" t="s">
        <v>34</v>
      </c>
      <c r="B1400" s="56" t="s">
        <v>34</v>
      </c>
      <c r="C1400" s="56" t="s">
        <v>452</v>
      </c>
      <c r="D1400" s="56">
        <v>1992</v>
      </c>
      <c r="E1400" s="58">
        <v>2727616</v>
      </c>
      <c r="F1400" s="58">
        <v>2643340</v>
      </c>
      <c r="G1400" s="59">
        <v>2580796</v>
      </c>
      <c r="H1400" s="59">
        <v>146820</v>
      </c>
      <c r="I1400" s="60">
        <v>0</v>
      </c>
      <c r="J1400" s="58">
        <v>-84276</v>
      </c>
      <c r="K1400" s="62">
        <v>44364</v>
      </c>
      <c r="L1400" s="61"/>
      <c r="M1400" s="61"/>
      <c r="N1400" s="61"/>
      <c r="O1400" s="61"/>
      <c r="P1400" s="62">
        <v>354650</v>
      </c>
      <c r="Q1400" s="61"/>
      <c r="R1400" s="61"/>
      <c r="S1400" s="61"/>
      <c r="T1400" s="61"/>
      <c r="U1400" s="61"/>
      <c r="V1400" s="61"/>
      <c r="W1400" s="62">
        <v>495671</v>
      </c>
      <c r="X1400" s="61"/>
      <c r="Y1400" s="61"/>
      <c r="Z1400" s="61"/>
      <c r="AA1400" s="62">
        <v>1101503</v>
      </c>
      <c r="AB1400" s="61"/>
      <c r="AC1400" s="61"/>
      <c r="AD1400" s="62">
        <v>193011</v>
      </c>
      <c r="AE1400" s="61"/>
      <c r="AF1400" s="62">
        <v>248734</v>
      </c>
      <c r="AG1400" s="61"/>
      <c r="AH1400" s="61"/>
      <c r="AI1400" s="62">
        <v>142863</v>
      </c>
      <c r="AJ1400" s="61"/>
      <c r="AK1400" s="61"/>
      <c r="AL1400" s="61"/>
      <c r="AM1400" s="61"/>
      <c r="AN1400" s="61"/>
      <c r="AO1400" s="61"/>
      <c r="AP1400" s="62">
        <v>17856</v>
      </c>
      <c r="AQ1400" s="61"/>
      <c r="AR1400" s="62">
        <v>15354</v>
      </c>
      <c r="AS1400" s="61"/>
      <c r="AT1400" s="61"/>
      <c r="AU1400" s="61"/>
      <c r="AV1400" s="61"/>
      <c r="AW1400" s="61"/>
      <c r="AX1400" s="61"/>
      <c r="AY1400" s="62">
        <v>24338</v>
      </c>
      <c r="AZ1400" s="61"/>
      <c r="BA1400" s="62">
        <v>89272</v>
      </c>
      <c r="BB1400" s="61"/>
      <c r="BC1400" s="61"/>
      <c r="BD1400" s="61"/>
      <c r="BE1400" s="61"/>
      <c r="BF1400" s="61"/>
      <c r="BG1400" s="61"/>
      <c r="BH1400" s="61"/>
      <c r="BI1400" s="61"/>
      <c r="BJ1400" s="61"/>
      <c r="BK1400" s="61"/>
      <c r="BL1400" s="61"/>
      <c r="BM1400" s="61"/>
      <c r="BN1400" s="61"/>
      <c r="BO1400" s="62">
        <v>-84276</v>
      </c>
    </row>
    <row r="1401" spans="1:67" x14ac:dyDescent="0.2">
      <c r="A1401" s="57" t="s">
        <v>34</v>
      </c>
      <c r="B1401" s="56" t="s">
        <v>34</v>
      </c>
      <c r="C1401" s="56" t="s">
        <v>452</v>
      </c>
      <c r="D1401" s="56">
        <v>1993</v>
      </c>
      <c r="E1401" s="58">
        <v>2769065</v>
      </c>
      <c r="F1401" s="58">
        <v>2684789</v>
      </c>
      <c r="G1401" s="59">
        <v>2617399</v>
      </c>
      <c r="H1401" s="59">
        <v>151666</v>
      </c>
      <c r="I1401" s="60">
        <v>0</v>
      </c>
      <c r="J1401" s="58">
        <v>-84276</v>
      </c>
      <c r="K1401" s="62">
        <v>44364</v>
      </c>
      <c r="L1401" s="61"/>
      <c r="M1401" s="61"/>
      <c r="N1401" s="61"/>
      <c r="O1401" s="61"/>
      <c r="P1401" s="62">
        <v>354650</v>
      </c>
      <c r="Q1401" s="61"/>
      <c r="R1401" s="61"/>
      <c r="S1401" s="61"/>
      <c r="T1401" s="61"/>
      <c r="U1401" s="61"/>
      <c r="V1401" s="61"/>
      <c r="W1401" s="62">
        <v>498613</v>
      </c>
      <c r="X1401" s="61"/>
      <c r="Y1401" s="61"/>
      <c r="Z1401" s="61"/>
      <c r="AA1401" s="62">
        <v>1117319</v>
      </c>
      <c r="AB1401" s="61"/>
      <c r="AC1401" s="61"/>
      <c r="AD1401" s="62">
        <v>199315</v>
      </c>
      <c r="AE1401" s="61"/>
      <c r="AF1401" s="62">
        <v>249952</v>
      </c>
      <c r="AG1401" s="61"/>
      <c r="AH1401" s="61"/>
      <c r="AI1401" s="62">
        <v>153186</v>
      </c>
      <c r="AJ1401" s="61"/>
      <c r="AK1401" s="61"/>
      <c r="AL1401" s="61"/>
      <c r="AM1401" s="61"/>
      <c r="AN1401" s="61"/>
      <c r="AO1401" s="61"/>
      <c r="AP1401" s="62">
        <v>19640</v>
      </c>
      <c r="AQ1401" s="61"/>
      <c r="AR1401" s="62">
        <v>17882</v>
      </c>
      <c r="AS1401" s="61"/>
      <c r="AT1401" s="61"/>
      <c r="AU1401" s="61"/>
      <c r="AV1401" s="61"/>
      <c r="AW1401" s="61"/>
      <c r="AX1401" s="61"/>
      <c r="AY1401" s="62">
        <v>24872</v>
      </c>
      <c r="AZ1401" s="61"/>
      <c r="BA1401" s="62">
        <v>89272</v>
      </c>
      <c r="BB1401" s="61"/>
      <c r="BC1401" s="61"/>
      <c r="BD1401" s="61"/>
      <c r="BE1401" s="61"/>
      <c r="BF1401" s="61"/>
      <c r="BG1401" s="61"/>
      <c r="BH1401" s="61"/>
      <c r="BI1401" s="61"/>
      <c r="BJ1401" s="61"/>
      <c r="BK1401" s="61"/>
      <c r="BL1401" s="61"/>
      <c r="BM1401" s="61"/>
      <c r="BN1401" s="61"/>
      <c r="BO1401" s="62">
        <v>-84276</v>
      </c>
    </row>
    <row r="1402" spans="1:67" x14ac:dyDescent="0.2">
      <c r="A1402" s="57" t="s">
        <v>34</v>
      </c>
      <c r="B1402" s="56" t="s">
        <v>34</v>
      </c>
      <c r="C1402" s="56" t="s">
        <v>452</v>
      </c>
      <c r="D1402" s="56">
        <v>1994</v>
      </c>
      <c r="E1402" s="58">
        <v>2838491</v>
      </c>
      <c r="F1402" s="58">
        <v>2681365</v>
      </c>
      <c r="G1402" s="59">
        <v>2648667</v>
      </c>
      <c r="H1402" s="59">
        <v>189824</v>
      </c>
      <c r="I1402" s="60">
        <v>0</v>
      </c>
      <c r="J1402" s="58">
        <v>-157126</v>
      </c>
      <c r="K1402" s="62">
        <v>44364</v>
      </c>
      <c r="L1402" s="61"/>
      <c r="M1402" s="61"/>
      <c r="N1402" s="61"/>
      <c r="O1402" s="61"/>
      <c r="P1402" s="62">
        <v>354650</v>
      </c>
      <c r="Q1402" s="61"/>
      <c r="R1402" s="61"/>
      <c r="S1402" s="61"/>
      <c r="T1402" s="61"/>
      <c r="U1402" s="61"/>
      <c r="V1402" s="61"/>
      <c r="W1402" s="62">
        <v>498613</v>
      </c>
      <c r="X1402" s="61"/>
      <c r="Y1402" s="61"/>
      <c r="Z1402" s="61"/>
      <c r="AA1402" s="62">
        <v>1131027</v>
      </c>
      <c r="AB1402" s="61"/>
      <c r="AC1402" s="61"/>
      <c r="AD1402" s="62">
        <v>206064</v>
      </c>
      <c r="AE1402" s="61"/>
      <c r="AF1402" s="62">
        <v>253519</v>
      </c>
      <c r="AG1402" s="61"/>
      <c r="AH1402" s="61"/>
      <c r="AI1402" s="62">
        <v>160430</v>
      </c>
      <c r="AJ1402" s="61"/>
      <c r="AK1402" s="61"/>
      <c r="AL1402" s="61"/>
      <c r="AM1402" s="61"/>
      <c r="AN1402" s="61"/>
      <c r="AO1402" s="61"/>
      <c r="AP1402" s="62">
        <v>22521</v>
      </c>
      <c r="AQ1402" s="61"/>
      <c r="AR1402" s="62">
        <v>21120</v>
      </c>
      <c r="AS1402" s="61"/>
      <c r="AT1402" s="61"/>
      <c r="AU1402" s="61"/>
      <c r="AV1402" s="61"/>
      <c r="AW1402" s="61"/>
      <c r="AX1402" s="61"/>
      <c r="AY1402" s="62">
        <v>30286</v>
      </c>
      <c r="AZ1402" s="61"/>
      <c r="BA1402" s="62">
        <v>115897</v>
      </c>
      <c r="BB1402" s="61"/>
      <c r="BC1402" s="61"/>
      <c r="BD1402" s="61"/>
      <c r="BE1402" s="61"/>
      <c r="BF1402" s="61"/>
      <c r="BG1402" s="61"/>
      <c r="BH1402" s="61"/>
      <c r="BI1402" s="61"/>
      <c r="BJ1402" s="61"/>
      <c r="BK1402" s="61"/>
      <c r="BL1402" s="61"/>
      <c r="BM1402" s="61"/>
      <c r="BN1402" s="61"/>
      <c r="BO1402" s="62">
        <v>-157126</v>
      </c>
    </row>
    <row r="1403" spans="1:67" x14ac:dyDescent="0.2">
      <c r="A1403" s="57" t="s">
        <v>34</v>
      </c>
      <c r="B1403" s="56" t="s">
        <v>34</v>
      </c>
      <c r="C1403" s="56" t="s">
        <v>452</v>
      </c>
      <c r="D1403" s="56">
        <v>1995</v>
      </c>
      <c r="E1403" s="58">
        <v>3161472</v>
      </c>
      <c r="F1403" s="58">
        <v>2998681</v>
      </c>
      <c r="G1403" s="59">
        <v>2798434</v>
      </c>
      <c r="H1403" s="59">
        <v>363038</v>
      </c>
      <c r="I1403" s="60">
        <v>0</v>
      </c>
      <c r="J1403" s="58">
        <v>-162791</v>
      </c>
      <c r="K1403" s="62">
        <v>44364</v>
      </c>
      <c r="L1403" s="61"/>
      <c r="M1403" s="61"/>
      <c r="N1403" s="61"/>
      <c r="O1403" s="61"/>
      <c r="P1403" s="62">
        <v>364910</v>
      </c>
      <c r="Q1403" s="61"/>
      <c r="R1403" s="61"/>
      <c r="S1403" s="61"/>
      <c r="T1403" s="61"/>
      <c r="U1403" s="61"/>
      <c r="V1403" s="61"/>
      <c r="W1403" s="62">
        <v>498613</v>
      </c>
      <c r="X1403" s="61"/>
      <c r="Y1403" s="61"/>
      <c r="Z1403" s="61"/>
      <c r="AA1403" s="62">
        <v>1252986</v>
      </c>
      <c r="AB1403" s="61"/>
      <c r="AC1403" s="61"/>
      <c r="AD1403" s="62">
        <v>216126</v>
      </c>
      <c r="AE1403" s="61"/>
      <c r="AF1403" s="62">
        <v>254797</v>
      </c>
      <c r="AG1403" s="61"/>
      <c r="AH1403" s="61"/>
      <c r="AI1403" s="62">
        <v>166638</v>
      </c>
      <c r="AJ1403" s="61"/>
      <c r="AK1403" s="61"/>
      <c r="AL1403" s="61"/>
      <c r="AM1403" s="61"/>
      <c r="AN1403" s="61"/>
      <c r="AO1403" s="61"/>
      <c r="AP1403" s="62">
        <v>25226</v>
      </c>
      <c r="AQ1403" s="61"/>
      <c r="AR1403" s="62">
        <v>22642</v>
      </c>
      <c r="AS1403" s="61"/>
      <c r="AT1403" s="61"/>
      <c r="AU1403" s="61"/>
      <c r="AV1403" s="61"/>
      <c r="AW1403" s="61"/>
      <c r="AX1403" s="61"/>
      <c r="AY1403" s="62">
        <v>47259</v>
      </c>
      <c r="AZ1403" s="61"/>
      <c r="BA1403" s="62">
        <v>267911</v>
      </c>
      <c r="BB1403" s="61"/>
      <c r="BC1403" s="61"/>
      <c r="BD1403" s="61"/>
      <c r="BE1403" s="61"/>
      <c r="BF1403" s="61"/>
      <c r="BG1403" s="61"/>
      <c r="BH1403" s="61"/>
      <c r="BI1403" s="61"/>
      <c r="BJ1403" s="61"/>
      <c r="BK1403" s="61"/>
      <c r="BL1403" s="61"/>
      <c r="BM1403" s="61"/>
      <c r="BN1403" s="61"/>
      <c r="BO1403" s="62">
        <v>-162791</v>
      </c>
    </row>
    <row r="1404" spans="1:67" x14ac:dyDescent="0.2">
      <c r="A1404" s="57" t="s">
        <v>34</v>
      </c>
      <c r="B1404" s="56" t="s">
        <v>34</v>
      </c>
      <c r="C1404" s="56" t="s">
        <v>452</v>
      </c>
      <c r="D1404" s="56">
        <v>1996</v>
      </c>
      <c r="E1404" s="58">
        <v>3364621</v>
      </c>
      <c r="F1404" s="58">
        <v>3195387</v>
      </c>
      <c r="G1404" s="59">
        <v>2985029</v>
      </c>
      <c r="H1404" s="59">
        <v>379592</v>
      </c>
      <c r="I1404" s="60">
        <v>0</v>
      </c>
      <c r="J1404" s="58">
        <v>-169234</v>
      </c>
      <c r="K1404" s="62">
        <v>44364</v>
      </c>
      <c r="L1404" s="61"/>
      <c r="M1404" s="61"/>
      <c r="N1404" s="61"/>
      <c r="O1404" s="61"/>
      <c r="P1404" s="62">
        <v>364910</v>
      </c>
      <c r="Q1404" s="61"/>
      <c r="R1404" s="61"/>
      <c r="S1404" s="61"/>
      <c r="T1404" s="61"/>
      <c r="U1404" s="61"/>
      <c r="V1404" s="61"/>
      <c r="W1404" s="62">
        <v>509703</v>
      </c>
      <c r="X1404" s="61"/>
      <c r="Y1404" s="61"/>
      <c r="Z1404" s="61"/>
      <c r="AA1404" s="62">
        <v>1415173</v>
      </c>
      <c r="AB1404" s="61"/>
      <c r="AC1404" s="61"/>
      <c r="AD1404" s="62">
        <v>230241</v>
      </c>
      <c r="AE1404" s="61"/>
      <c r="AF1404" s="62">
        <v>250031</v>
      </c>
      <c r="AG1404" s="61"/>
      <c r="AH1404" s="61"/>
      <c r="AI1404" s="62">
        <v>170607</v>
      </c>
      <c r="AJ1404" s="61"/>
      <c r="AK1404" s="61"/>
      <c r="AL1404" s="61"/>
      <c r="AM1404" s="61"/>
      <c r="AN1404" s="61"/>
      <c r="AO1404" s="61"/>
      <c r="AP1404" s="62">
        <v>26260</v>
      </c>
      <c r="AQ1404" s="61"/>
      <c r="AR1404" s="62">
        <v>25872</v>
      </c>
      <c r="AS1404" s="61"/>
      <c r="AT1404" s="61"/>
      <c r="AU1404" s="61"/>
      <c r="AV1404" s="61"/>
      <c r="AW1404" s="61"/>
      <c r="AX1404" s="61"/>
      <c r="AY1404" s="62">
        <v>59549</v>
      </c>
      <c r="AZ1404" s="61"/>
      <c r="BA1404" s="62">
        <v>267911</v>
      </c>
      <c r="BB1404" s="61"/>
      <c r="BC1404" s="61"/>
      <c r="BD1404" s="61"/>
      <c r="BE1404" s="61"/>
      <c r="BF1404" s="61"/>
      <c r="BG1404" s="61"/>
      <c r="BH1404" s="61"/>
      <c r="BI1404" s="61"/>
      <c r="BJ1404" s="61"/>
      <c r="BK1404" s="61"/>
      <c r="BL1404" s="61"/>
      <c r="BM1404" s="61"/>
      <c r="BN1404" s="61"/>
      <c r="BO1404" s="62">
        <v>-169234</v>
      </c>
    </row>
    <row r="1405" spans="1:67" x14ac:dyDescent="0.2">
      <c r="A1405" s="57" t="s">
        <v>34</v>
      </c>
      <c r="B1405" s="56" t="s">
        <v>34</v>
      </c>
      <c r="C1405" s="56" t="s">
        <v>452</v>
      </c>
      <c r="D1405" s="56">
        <v>1997</v>
      </c>
      <c r="E1405" s="58">
        <v>3578135</v>
      </c>
      <c r="F1405" s="58">
        <v>3368656</v>
      </c>
      <c r="G1405" s="59">
        <v>3171609</v>
      </c>
      <c r="H1405" s="59">
        <v>406526</v>
      </c>
      <c r="I1405" s="60">
        <v>0</v>
      </c>
      <c r="J1405" s="58">
        <v>-209479</v>
      </c>
      <c r="K1405" s="62">
        <v>44364</v>
      </c>
      <c r="L1405" s="61"/>
      <c r="M1405" s="61"/>
      <c r="N1405" s="61"/>
      <c r="O1405" s="61"/>
      <c r="P1405" s="62">
        <v>364910</v>
      </c>
      <c r="Q1405" s="61"/>
      <c r="R1405" s="61"/>
      <c r="S1405" s="61"/>
      <c r="T1405" s="61"/>
      <c r="U1405" s="61"/>
      <c r="V1405" s="61"/>
      <c r="W1405" s="62">
        <v>509703</v>
      </c>
      <c r="X1405" s="61"/>
      <c r="Y1405" s="61"/>
      <c r="Z1405" s="61"/>
      <c r="AA1405" s="62">
        <v>1575245</v>
      </c>
      <c r="AB1405" s="61"/>
      <c r="AC1405" s="61"/>
      <c r="AD1405" s="62">
        <v>243948</v>
      </c>
      <c r="AE1405" s="61"/>
      <c r="AF1405" s="62">
        <v>258967</v>
      </c>
      <c r="AG1405" s="61"/>
      <c r="AH1405" s="61"/>
      <c r="AI1405" s="62">
        <v>174472</v>
      </c>
      <c r="AJ1405" s="61"/>
      <c r="AK1405" s="61"/>
      <c r="AL1405" s="61"/>
      <c r="AM1405" s="61"/>
      <c r="AN1405" s="61"/>
      <c r="AO1405" s="61"/>
      <c r="AP1405" s="62">
        <v>26870</v>
      </c>
      <c r="AQ1405" s="61"/>
      <c r="AR1405" s="62">
        <v>27728</v>
      </c>
      <c r="AS1405" s="61"/>
      <c r="AT1405" s="61"/>
      <c r="AU1405" s="61"/>
      <c r="AV1405" s="61"/>
      <c r="AW1405" s="61"/>
      <c r="AX1405" s="61"/>
      <c r="AY1405" s="62">
        <v>84017</v>
      </c>
      <c r="AZ1405" s="61"/>
      <c r="BA1405" s="62">
        <v>267911</v>
      </c>
      <c r="BB1405" s="61"/>
      <c r="BC1405" s="61"/>
      <c r="BD1405" s="61"/>
      <c r="BE1405" s="61"/>
      <c r="BF1405" s="61"/>
      <c r="BG1405" s="61"/>
      <c r="BH1405" s="61"/>
      <c r="BI1405" s="61"/>
      <c r="BJ1405" s="61"/>
      <c r="BK1405" s="61"/>
      <c r="BL1405" s="61"/>
      <c r="BM1405" s="61"/>
      <c r="BN1405" s="61"/>
      <c r="BO1405" s="62">
        <v>-209479</v>
      </c>
    </row>
    <row r="1406" spans="1:67" x14ac:dyDescent="0.2">
      <c r="A1406" s="57" t="s">
        <v>34</v>
      </c>
      <c r="B1406" s="56" t="s">
        <v>34</v>
      </c>
      <c r="C1406" s="56" t="s">
        <v>452</v>
      </c>
      <c r="D1406" s="56">
        <v>1998</v>
      </c>
      <c r="E1406" s="58">
        <v>3892106</v>
      </c>
      <c r="F1406" s="58">
        <v>3675816</v>
      </c>
      <c r="G1406" s="59">
        <v>3323313</v>
      </c>
      <c r="H1406" s="59">
        <v>568793</v>
      </c>
      <c r="I1406" s="60">
        <v>0</v>
      </c>
      <c r="J1406" s="58">
        <v>-216290</v>
      </c>
      <c r="K1406" s="62">
        <v>44364</v>
      </c>
      <c r="L1406" s="61"/>
      <c r="M1406" s="61"/>
      <c r="N1406" s="61"/>
      <c r="O1406" s="61"/>
      <c r="P1406" s="62">
        <v>381042</v>
      </c>
      <c r="Q1406" s="61"/>
      <c r="R1406" s="61"/>
      <c r="S1406" s="61"/>
      <c r="T1406" s="61"/>
      <c r="U1406" s="61"/>
      <c r="V1406" s="61"/>
      <c r="W1406" s="62">
        <v>509703</v>
      </c>
      <c r="X1406" s="61"/>
      <c r="Y1406" s="61"/>
      <c r="Z1406" s="61"/>
      <c r="AA1406" s="62">
        <v>1695936</v>
      </c>
      <c r="AB1406" s="61"/>
      <c r="AC1406" s="61"/>
      <c r="AD1406" s="62">
        <v>256281</v>
      </c>
      <c r="AE1406" s="61"/>
      <c r="AF1406" s="62">
        <v>257378</v>
      </c>
      <c r="AG1406" s="61"/>
      <c r="AH1406" s="61"/>
      <c r="AI1406" s="62">
        <v>178609</v>
      </c>
      <c r="AJ1406" s="61"/>
      <c r="AK1406" s="61"/>
      <c r="AL1406" s="61"/>
      <c r="AM1406" s="61"/>
      <c r="AN1406" s="61"/>
      <c r="AO1406" s="61"/>
      <c r="AP1406" s="62">
        <v>27388</v>
      </c>
      <c r="AQ1406" s="61"/>
      <c r="AR1406" s="62">
        <v>28156</v>
      </c>
      <c r="AS1406" s="61"/>
      <c r="AT1406" s="61"/>
      <c r="AU1406" s="61"/>
      <c r="AV1406" s="61"/>
      <c r="AW1406" s="61"/>
      <c r="AX1406" s="61"/>
      <c r="AY1406" s="62">
        <v>95162</v>
      </c>
      <c r="AZ1406" s="61"/>
      <c r="BA1406" s="62">
        <v>418087</v>
      </c>
      <c r="BB1406" s="61"/>
      <c r="BC1406" s="61"/>
      <c r="BD1406" s="61"/>
      <c r="BE1406" s="61"/>
      <c r="BF1406" s="61"/>
      <c r="BG1406" s="61"/>
      <c r="BH1406" s="61"/>
      <c r="BI1406" s="61"/>
      <c r="BJ1406" s="61"/>
      <c r="BK1406" s="61"/>
      <c r="BL1406" s="61"/>
      <c r="BM1406" s="61"/>
      <c r="BN1406" s="61"/>
      <c r="BO1406" s="62">
        <v>-216290</v>
      </c>
    </row>
    <row r="1407" spans="1:67" x14ac:dyDescent="0.2">
      <c r="A1407" s="57" t="s">
        <v>34</v>
      </c>
      <c r="B1407" s="56" t="s">
        <v>34</v>
      </c>
      <c r="C1407" s="56" t="s">
        <v>453</v>
      </c>
      <c r="D1407" s="56">
        <v>1989</v>
      </c>
      <c r="E1407" s="58">
        <v>10702772</v>
      </c>
      <c r="F1407" s="58">
        <v>10248069</v>
      </c>
      <c r="G1407" s="59">
        <v>9779101</v>
      </c>
      <c r="H1407" s="59">
        <v>923671</v>
      </c>
      <c r="I1407" s="60">
        <v>0</v>
      </c>
      <c r="J1407" s="58">
        <v>-454703</v>
      </c>
      <c r="K1407" s="62">
        <v>64398</v>
      </c>
      <c r="L1407" s="61"/>
      <c r="M1407" s="62">
        <v>3522</v>
      </c>
      <c r="N1407" s="61"/>
      <c r="O1407" s="61"/>
      <c r="P1407" s="62">
        <v>555986</v>
      </c>
      <c r="Q1407" s="62">
        <v>80351</v>
      </c>
      <c r="R1407" s="61"/>
      <c r="S1407" s="61"/>
      <c r="T1407" s="61"/>
      <c r="U1407" s="61"/>
      <c r="V1407" s="61"/>
      <c r="W1407" s="62">
        <v>787601</v>
      </c>
      <c r="X1407" s="61"/>
      <c r="Y1407" s="61"/>
      <c r="Z1407" s="61"/>
      <c r="AA1407" s="62">
        <v>3655482</v>
      </c>
      <c r="AB1407" s="61"/>
      <c r="AC1407" s="61"/>
      <c r="AD1407" s="62">
        <v>1732061</v>
      </c>
      <c r="AE1407" s="61"/>
      <c r="AF1407" s="62">
        <v>2034826</v>
      </c>
      <c r="AG1407" s="61"/>
      <c r="AH1407" s="61"/>
      <c r="AI1407" s="62">
        <v>864874</v>
      </c>
      <c r="AJ1407" s="61"/>
      <c r="AK1407" s="61"/>
      <c r="AL1407" s="61"/>
      <c r="AM1407" s="61"/>
      <c r="AN1407" s="61"/>
      <c r="AO1407" s="61"/>
      <c r="AP1407" s="62">
        <v>116685</v>
      </c>
      <c r="AQ1407" s="61"/>
      <c r="AR1407" s="62">
        <v>270259</v>
      </c>
      <c r="AS1407" s="61"/>
      <c r="AT1407" s="61"/>
      <c r="AU1407" s="61"/>
      <c r="AV1407" s="62">
        <v>3080</v>
      </c>
      <c r="AW1407" s="61"/>
      <c r="AX1407" s="61"/>
      <c r="AY1407" s="62">
        <v>153750</v>
      </c>
      <c r="AZ1407" s="61"/>
      <c r="BA1407" s="62">
        <v>370632</v>
      </c>
      <c r="BB1407" s="61"/>
      <c r="BC1407" s="61"/>
      <c r="BD1407" s="61"/>
      <c r="BE1407" s="61"/>
      <c r="BF1407" s="61"/>
      <c r="BG1407" s="61"/>
      <c r="BH1407" s="61"/>
      <c r="BI1407" s="61"/>
      <c r="BJ1407" s="61"/>
      <c r="BK1407" s="62">
        <v>9265</v>
      </c>
      <c r="BL1407" s="61"/>
      <c r="BM1407" s="61"/>
      <c r="BN1407" s="61"/>
      <c r="BO1407" s="62">
        <v>-454703</v>
      </c>
    </row>
    <row r="1408" spans="1:67" x14ac:dyDescent="0.2">
      <c r="A1408" s="57" t="s">
        <v>34</v>
      </c>
      <c r="B1408" s="56" t="s">
        <v>34</v>
      </c>
      <c r="C1408" s="56" t="s">
        <v>453</v>
      </c>
      <c r="D1408" s="56">
        <v>1990</v>
      </c>
      <c r="E1408" s="58">
        <v>11555002</v>
      </c>
      <c r="F1408" s="58">
        <v>11100299</v>
      </c>
      <c r="G1408" s="59">
        <v>10499225</v>
      </c>
      <c r="H1408" s="59">
        <v>1055777</v>
      </c>
      <c r="I1408" s="60">
        <v>0</v>
      </c>
      <c r="J1408" s="58">
        <v>-454703</v>
      </c>
      <c r="K1408" s="62">
        <v>64398</v>
      </c>
      <c r="L1408" s="61"/>
      <c r="M1408" s="62">
        <v>3522</v>
      </c>
      <c r="N1408" s="61"/>
      <c r="O1408" s="61"/>
      <c r="P1408" s="62">
        <v>555986</v>
      </c>
      <c r="Q1408" s="62">
        <v>80351</v>
      </c>
      <c r="R1408" s="61"/>
      <c r="S1408" s="61"/>
      <c r="T1408" s="61"/>
      <c r="U1408" s="61"/>
      <c r="V1408" s="61"/>
      <c r="W1408" s="62">
        <v>822776</v>
      </c>
      <c r="X1408" s="61"/>
      <c r="Y1408" s="61"/>
      <c r="Z1408" s="61"/>
      <c r="AA1408" s="62">
        <v>3887602</v>
      </c>
      <c r="AB1408" s="61"/>
      <c r="AC1408" s="61"/>
      <c r="AD1408" s="62">
        <v>1852161</v>
      </c>
      <c r="AE1408" s="61"/>
      <c r="AF1408" s="62">
        <v>2292467</v>
      </c>
      <c r="AG1408" s="61"/>
      <c r="AH1408" s="61"/>
      <c r="AI1408" s="62">
        <v>939962</v>
      </c>
      <c r="AJ1408" s="61"/>
      <c r="AK1408" s="61"/>
      <c r="AL1408" s="61"/>
      <c r="AM1408" s="61"/>
      <c r="AN1408" s="61"/>
      <c r="AO1408" s="61"/>
      <c r="AP1408" s="62">
        <v>134571</v>
      </c>
      <c r="AQ1408" s="61"/>
      <c r="AR1408" s="62">
        <v>317414</v>
      </c>
      <c r="AS1408" s="61"/>
      <c r="AT1408" s="61"/>
      <c r="AU1408" s="61"/>
      <c r="AV1408" s="62">
        <v>3080</v>
      </c>
      <c r="AW1408" s="61"/>
      <c r="AX1408" s="61"/>
      <c r="AY1408" s="62">
        <v>189179</v>
      </c>
      <c r="AZ1408" s="61"/>
      <c r="BA1408" s="62">
        <v>402268</v>
      </c>
      <c r="BB1408" s="61"/>
      <c r="BC1408" s="61"/>
      <c r="BD1408" s="61"/>
      <c r="BE1408" s="61"/>
      <c r="BF1408" s="61"/>
      <c r="BG1408" s="61"/>
      <c r="BH1408" s="61"/>
      <c r="BI1408" s="61"/>
      <c r="BJ1408" s="61"/>
      <c r="BK1408" s="62">
        <v>9265</v>
      </c>
      <c r="BL1408" s="61"/>
      <c r="BM1408" s="61"/>
      <c r="BN1408" s="61"/>
      <c r="BO1408" s="62">
        <v>-454703</v>
      </c>
    </row>
    <row r="1409" spans="1:67" x14ac:dyDescent="0.2">
      <c r="A1409" s="57" t="s">
        <v>34</v>
      </c>
      <c r="B1409" s="56" t="s">
        <v>34</v>
      </c>
      <c r="C1409" s="56" t="s">
        <v>453</v>
      </c>
      <c r="D1409" s="56">
        <v>1991</v>
      </c>
      <c r="E1409" s="58">
        <v>12356525</v>
      </c>
      <c r="F1409" s="58">
        <v>11901822</v>
      </c>
      <c r="G1409" s="59">
        <v>11263088</v>
      </c>
      <c r="H1409" s="59">
        <v>1093437</v>
      </c>
      <c r="I1409" s="60">
        <v>0</v>
      </c>
      <c r="J1409" s="58">
        <v>-454703</v>
      </c>
      <c r="K1409" s="62">
        <v>64398</v>
      </c>
      <c r="L1409" s="61"/>
      <c r="M1409" s="62">
        <v>3522</v>
      </c>
      <c r="N1409" s="61"/>
      <c r="O1409" s="61"/>
      <c r="P1409" s="62">
        <v>555986</v>
      </c>
      <c r="Q1409" s="62">
        <v>82611</v>
      </c>
      <c r="R1409" s="61"/>
      <c r="S1409" s="61"/>
      <c r="T1409" s="61"/>
      <c r="U1409" s="61"/>
      <c r="V1409" s="61"/>
      <c r="W1409" s="62">
        <v>828682</v>
      </c>
      <c r="X1409" s="61"/>
      <c r="Y1409" s="61"/>
      <c r="Z1409" s="61"/>
      <c r="AA1409" s="62">
        <v>4191109</v>
      </c>
      <c r="AB1409" s="61"/>
      <c r="AC1409" s="61"/>
      <c r="AD1409" s="62">
        <v>2032212</v>
      </c>
      <c r="AE1409" s="61"/>
      <c r="AF1409" s="62">
        <v>2517407</v>
      </c>
      <c r="AG1409" s="61"/>
      <c r="AH1409" s="61"/>
      <c r="AI1409" s="62">
        <v>987161</v>
      </c>
      <c r="AJ1409" s="61"/>
      <c r="AK1409" s="61"/>
      <c r="AL1409" s="61"/>
      <c r="AM1409" s="61"/>
      <c r="AN1409" s="61"/>
      <c r="AO1409" s="61"/>
      <c r="AP1409" s="62">
        <v>134968</v>
      </c>
      <c r="AQ1409" s="61"/>
      <c r="AR1409" s="62">
        <v>329757</v>
      </c>
      <c r="AS1409" s="61"/>
      <c r="AT1409" s="61"/>
      <c r="AU1409" s="61"/>
      <c r="AV1409" s="62">
        <v>3080</v>
      </c>
      <c r="AW1409" s="61"/>
      <c r="AX1409" s="61"/>
      <c r="AY1409" s="62">
        <v>199436</v>
      </c>
      <c r="AZ1409" s="61"/>
      <c r="BA1409" s="62">
        <v>416931</v>
      </c>
      <c r="BB1409" s="61"/>
      <c r="BC1409" s="61"/>
      <c r="BD1409" s="61"/>
      <c r="BE1409" s="61"/>
      <c r="BF1409" s="61"/>
      <c r="BG1409" s="61"/>
      <c r="BH1409" s="61"/>
      <c r="BI1409" s="61"/>
      <c r="BJ1409" s="61"/>
      <c r="BK1409" s="62">
        <v>9265</v>
      </c>
      <c r="BL1409" s="61"/>
      <c r="BM1409" s="61"/>
      <c r="BN1409" s="61"/>
      <c r="BO1409" s="62">
        <v>-454703</v>
      </c>
    </row>
    <row r="1410" spans="1:67" x14ac:dyDescent="0.2">
      <c r="A1410" s="57" t="s">
        <v>34</v>
      </c>
      <c r="B1410" s="56" t="s">
        <v>34</v>
      </c>
      <c r="C1410" s="56" t="s">
        <v>453</v>
      </c>
      <c r="D1410" s="56">
        <v>1992</v>
      </c>
      <c r="E1410" s="58">
        <v>13147465</v>
      </c>
      <c r="F1410" s="58">
        <v>12692762</v>
      </c>
      <c r="G1410" s="59">
        <v>11867414</v>
      </c>
      <c r="H1410" s="59">
        <v>1280051</v>
      </c>
      <c r="I1410" s="60">
        <v>0</v>
      </c>
      <c r="J1410" s="58">
        <v>-454703</v>
      </c>
      <c r="K1410" s="62">
        <v>64398</v>
      </c>
      <c r="L1410" s="61"/>
      <c r="M1410" s="62">
        <v>3522</v>
      </c>
      <c r="N1410" s="61"/>
      <c r="O1410" s="61"/>
      <c r="P1410" s="62">
        <v>555986</v>
      </c>
      <c r="Q1410" s="62">
        <v>116077</v>
      </c>
      <c r="R1410" s="61"/>
      <c r="S1410" s="61"/>
      <c r="T1410" s="61"/>
      <c r="U1410" s="61"/>
      <c r="V1410" s="61"/>
      <c r="W1410" s="62">
        <v>828682</v>
      </c>
      <c r="X1410" s="61"/>
      <c r="Y1410" s="61"/>
      <c r="Z1410" s="61"/>
      <c r="AA1410" s="62">
        <v>4423913</v>
      </c>
      <c r="AB1410" s="61"/>
      <c r="AC1410" s="61"/>
      <c r="AD1410" s="62">
        <v>2127217</v>
      </c>
      <c r="AE1410" s="61"/>
      <c r="AF1410" s="62">
        <v>2709411</v>
      </c>
      <c r="AG1410" s="61"/>
      <c r="AH1410" s="61"/>
      <c r="AI1410" s="62">
        <v>1038208</v>
      </c>
      <c r="AJ1410" s="61"/>
      <c r="AK1410" s="61"/>
      <c r="AL1410" s="61"/>
      <c r="AM1410" s="61"/>
      <c r="AN1410" s="61"/>
      <c r="AO1410" s="61"/>
      <c r="AP1410" s="62">
        <v>140141</v>
      </c>
      <c r="AQ1410" s="61"/>
      <c r="AR1410" s="62">
        <v>337718</v>
      </c>
      <c r="AS1410" s="61"/>
      <c r="AT1410" s="61"/>
      <c r="AU1410" s="61"/>
      <c r="AV1410" s="62">
        <v>3080</v>
      </c>
      <c r="AW1410" s="61"/>
      <c r="AX1410" s="61"/>
      <c r="AY1410" s="62">
        <v>216366</v>
      </c>
      <c r="AZ1410" s="61"/>
      <c r="BA1410" s="62">
        <v>573481</v>
      </c>
      <c r="BB1410" s="61"/>
      <c r="BC1410" s="61"/>
      <c r="BD1410" s="61"/>
      <c r="BE1410" s="61"/>
      <c r="BF1410" s="61"/>
      <c r="BG1410" s="61"/>
      <c r="BH1410" s="61"/>
      <c r="BI1410" s="61"/>
      <c r="BJ1410" s="61"/>
      <c r="BK1410" s="62">
        <v>9265</v>
      </c>
      <c r="BL1410" s="61"/>
      <c r="BM1410" s="61"/>
      <c r="BN1410" s="61"/>
      <c r="BO1410" s="62">
        <v>-454703</v>
      </c>
    </row>
    <row r="1411" spans="1:67" x14ac:dyDescent="0.2">
      <c r="A1411" s="57" t="s">
        <v>34</v>
      </c>
      <c r="B1411" s="56" t="s">
        <v>34</v>
      </c>
      <c r="C1411" s="56" t="s">
        <v>453</v>
      </c>
      <c r="D1411" s="56">
        <v>1993</v>
      </c>
      <c r="E1411" s="58">
        <v>13776808</v>
      </c>
      <c r="F1411" s="58">
        <v>13322105</v>
      </c>
      <c r="G1411" s="59">
        <v>12455944</v>
      </c>
      <c r="H1411" s="59">
        <v>1320864</v>
      </c>
      <c r="I1411" s="60">
        <v>0</v>
      </c>
      <c r="J1411" s="58">
        <v>-454703</v>
      </c>
      <c r="K1411" s="62">
        <v>64398</v>
      </c>
      <c r="L1411" s="61"/>
      <c r="M1411" s="62">
        <v>3522</v>
      </c>
      <c r="N1411" s="61"/>
      <c r="O1411" s="61"/>
      <c r="P1411" s="62">
        <v>555986</v>
      </c>
      <c r="Q1411" s="62">
        <v>122377</v>
      </c>
      <c r="R1411" s="61"/>
      <c r="S1411" s="61"/>
      <c r="T1411" s="61"/>
      <c r="U1411" s="61"/>
      <c r="V1411" s="61"/>
      <c r="W1411" s="62">
        <v>836379</v>
      </c>
      <c r="X1411" s="61"/>
      <c r="Y1411" s="61"/>
      <c r="Z1411" s="61"/>
      <c r="AA1411" s="62">
        <v>4718416</v>
      </c>
      <c r="AB1411" s="61"/>
      <c r="AC1411" s="61"/>
      <c r="AD1411" s="62">
        <v>2179688</v>
      </c>
      <c r="AE1411" s="61"/>
      <c r="AF1411" s="62">
        <v>2863061</v>
      </c>
      <c r="AG1411" s="61"/>
      <c r="AH1411" s="61"/>
      <c r="AI1411" s="62">
        <v>1112117</v>
      </c>
      <c r="AJ1411" s="61"/>
      <c r="AK1411" s="61"/>
      <c r="AL1411" s="61"/>
      <c r="AM1411" s="61"/>
      <c r="AN1411" s="61"/>
      <c r="AO1411" s="61"/>
      <c r="AP1411" s="62">
        <v>145508</v>
      </c>
      <c r="AQ1411" s="61"/>
      <c r="AR1411" s="62">
        <v>350291</v>
      </c>
      <c r="AS1411" s="61"/>
      <c r="AT1411" s="61"/>
      <c r="AU1411" s="61"/>
      <c r="AV1411" s="62">
        <v>3080</v>
      </c>
      <c r="AW1411" s="61"/>
      <c r="AX1411" s="61"/>
      <c r="AY1411" s="62">
        <v>237727</v>
      </c>
      <c r="AZ1411" s="61"/>
      <c r="BA1411" s="62">
        <v>574993</v>
      </c>
      <c r="BB1411" s="61"/>
      <c r="BC1411" s="61"/>
      <c r="BD1411" s="61"/>
      <c r="BE1411" s="61"/>
      <c r="BF1411" s="61"/>
      <c r="BG1411" s="61"/>
      <c r="BH1411" s="61"/>
      <c r="BI1411" s="61"/>
      <c r="BJ1411" s="61"/>
      <c r="BK1411" s="62">
        <v>9265</v>
      </c>
      <c r="BL1411" s="61"/>
      <c r="BM1411" s="61"/>
      <c r="BN1411" s="61"/>
      <c r="BO1411" s="62">
        <v>-454703</v>
      </c>
    </row>
    <row r="1412" spans="1:67" x14ac:dyDescent="0.2">
      <c r="A1412" s="57" t="s">
        <v>34</v>
      </c>
      <c r="B1412" s="56" t="s">
        <v>34</v>
      </c>
      <c r="C1412" s="56" t="s">
        <v>453</v>
      </c>
      <c r="D1412" s="56">
        <v>1994</v>
      </c>
      <c r="E1412" s="58">
        <v>14541223</v>
      </c>
      <c r="F1412" s="58">
        <v>13583626</v>
      </c>
      <c r="G1412" s="59">
        <v>12955166</v>
      </c>
      <c r="H1412" s="59">
        <v>1586057</v>
      </c>
      <c r="I1412" s="60">
        <v>0</v>
      </c>
      <c r="J1412" s="58">
        <v>-957597</v>
      </c>
      <c r="K1412" s="62">
        <v>64398</v>
      </c>
      <c r="L1412" s="61"/>
      <c r="M1412" s="62">
        <v>3522</v>
      </c>
      <c r="N1412" s="61"/>
      <c r="O1412" s="61"/>
      <c r="P1412" s="62">
        <v>555986</v>
      </c>
      <c r="Q1412" s="62">
        <v>122377</v>
      </c>
      <c r="R1412" s="61"/>
      <c r="S1412" s="61"/>
      <c r="T1412" s="61"/>
      <c r="U1412" s="61"/>
      <c r="V1412" s="61"/>
      <c r="W1412" s="62">
        <v>837702</v>
      </c>
      <c r="X1412" s="61"/>
      <c r="Y1412" s="61"/>
      <c r="Z1412" s="61"/>
      <c r="AA1412" s="62">
        <v>4875939</v>
      </c>
      <c r="AB1412" s="61"/>
      <c r="AC1412" s="61"/>
      <c r="AD1412" s="62">
        <v>2337957</v>
      </c>
      <c r="AE1412" s="61"/>
      <c r="AF1412" s="62">
        <v>3007836</v>
      </c>
      <c r="AG1412" s="61"/>
      <c r="AH1412" s="61"/>
      <c r="AI1412" s="62">
        <v>1149449</v>
      </c>
      <c r="AJ1412" s="61"/>
      <c r="AK1412" s="61"/>
      <c r="AL1412" s="61"/>
      <c r="AM1412" s="61"/>
      <c r="AN1412" s="61"/>
      <c r="AO1412" s="61"/>
      <c r="AP1412" s="62">
        <v>172654</v>
      </c>
      <c r="AQ1412" s="61"/>
      <c r="AR1412" s="62">
        <v>438734</v>
      </c>
      <c r="AS1412" s="61"/>
      <c r="AT1412" s="61"/>
      <c r="AU1412" s="61"/>
      <c r="AV1412" s="62">
        <v>3080</v>
      </c>
      <c r="AW1412" s="61"/>
      <c r="AX1412" s="61"/>
      <c r="AY1412" s="62">
        <v>258428</v>
      </c>
      <c r="AZ1412" s="61"/>
      <c r="BA1412" s="62">
        <v>703896</v>
      </c>
      <c r="BB1412" s="61"/>
      <c r="BC1412" s="61"/>
      <c r="BD1412" s="61"/>
      <c r="BE1412" s="61"/>
      <c r="BF1412" s="61"/>
      <c r="BG1412" s="61"/>
      <c r="BH1412" s="61"/>
      <c r="BI1412" s="61"/>
      <c r="BJ1412" s="61"/>
      <c r="BK1412" s="62">
        <v>9265</v>
      </c>
      <c r="BL1412" s="61"/>
      <c r="BM1412" s="61"/>
      <c r="BN1412" s="61"/>
      <c r="BO1412" s="62">
        <v>-957597</v>
      </c>
    </row>
    <row r="1413" spans="1:67" x14ac:dyDescent="0.2">
      <c r="A1413" s="57" t="s">
        <v>34</v>
      </c>
      <c r="B1413" s="56" t="s">
        <v>34</v>
      </c>
      <c r="C1413" s="56" t="s">
        <v>453</v>
      </c>
      <c r="D1413" s="56">
        <v>1995</v>
      </c>
      <c r="E1413" s="58">
        <v>15274555</v>
      </c>
      <c r="F1413" s="58">
        <v>14255750</v>
      </c>
      <c r="G1413" s="59">
        <v>13645480</v>
      </c>
      <c r="H1413" s="59">
        <v>1629075</v>
      </c>
      <c r="I1413" s="60">
        <v>0</v>
      </c>
      <c r="J1413" s="58">
        <v>-1018805</v>
      </c>
      <c r="K1413" s="62">
        <v>64398</v>
      </c>
      <c r="L1413" s="61"/>
      <c r="M1413" s="62">
        <v>3522</v>
      </c>
      <c r="N1413" s="61"/>
      <c r="O1413" s="61"/>
      <c r="P1413" s="62">
        <v>560842</v>
      </c>
      <c r="Q1413" s="62">
        <v>122506</v>
      </c>
      <c r="R1413" s="61"/>
      <c r="S1413" s="61"/>
      <c r="T1413" s="61"/>
      <c r="U1413" s="61"/>
      <c r="V1413" s="61"/>
      <c r="W1413" s="62">
        <v>837936</v>
      </c>
      <c r="X1413" s="61"/>
      <c r="Y1413" s="61"/>
      <c r="Z1413" s="61"/>
      <c r="AA1413" s="62">
        <v>5251836</v>
      </c>
      <c r="AB1413" s="61"/>
      <c r="AC1413" s="61"/>
      <c r="AD1413" s="62">
        <v>2431189</v>
      </c>
      <c r="AE1413" s="61"/>
      <c r="AF1413" s="62">
        <v>3207703</v>
      </c>
      <c r="AG1413" s="61"/>
      <c r="AH1413" s="61"/>
      <c r="AI1413" s="62">
        <v>1165548</v>
      </c>
      <c r="AJ1413" s="61"/>
      <c r="AK1413" s="61"/>
      <c r="AL1413" s="61"/>
      <c r="AM1413" s="61"/>
      <c r="AN1413" s="61"/>
      <c r="AO1413" s="61"/>
      <c r="AP1413" s="62">
        <v>173824</v>
      </c>
      <c r="AQ1413" s="61"/>
      <c r="AR1413" s="62">
        <v>456023</v>
      </c>
      <c r="AS1413" s="61"/>
      <c r="AT1413" s="61"/>
      <c r="AU1413" s="61"/>
      <c r="AV1413" s="62">
        <v>3080</v>
      </c>
      <c r="AW1413" s="61"/>
      <c r="AX1413" s="61"/>
      <c r="AY1413" s="62">
        <v>313166</v>
      </c>
      <c r="AZ1413" s="61"/>
      <c r="BA1413" s="62">
        <v>673717</v>
      </c>
      <c r="BB1413" s="61"/>
      <c r="BC1413" s="61"/>
      <c r="BD1413" s="61"/>
      <c r="BE1413" s="61"/>
      <c r="BF1413" s="61"/>
      <c r="BG1413" s="61"/>
      <c r="BH1413" s="61"/>
      <c r="BI1413" s="61"/>
      <c r="BJ1413" s="61"/>
      <c r="BK1413" s="62">
        <v>9265</v>
      </c>
      <c r="BL1413" s="61"/>
      <c r="BM1413" s="61"/>
      <c r="BN1413" s="61"/>
      <c r="BO1413" s="62">
        <v>-1018805</v>
      </c>
    </row>
    <row r="1414" spans="1:67" x14ac:dyDescent="0.2">
      <c r="A1414" s="57" t="s">
        <v>34</v>
      </c>
      <c r="B1414" s="56" t="s">
        <v>34</v>
      </c>
      <c r="C1414" s="56" t="s">
        <v>453</v>
      </c>
      <c r="D1414" s="56">
        <v>1996</v>
      </c>
      <c r="E1414" s="58">
        <v>15724938</v>
      </c>
      <c r="F1414" s="58">
        <v>14668535</v>
      </c>
      <c r="G1414" s="59">
        <v>14062487</v>
      </c>
      <c r="H1414" s="59">
        <v>1662451</v>
      </c>
      <c r="I1414" s="60">
        <v>0</v>
      </c>
      <c r="J1414" s="58">
        <v>-1056403</v>
      </c>
      <c r="K1414" s="62">
        <v>64398</v>
      </c>
      <c r="L1414" s="61"/>
      <c r="M1414" s="62">
        <v>3522</v>
      </c>
      <c r="N1414" s="61"/>
      <c r="O1414" s="61"/>
      <c r="P1414" s="62">
        <v>564581</v>
      </c>
      <c r="Q1414" s="62">
        <v>122506</v>
      </c>
      <c r="R1414" s="61"/>
      <c r="S1414" s="61"/>
      <c r="T1414" s="61"/>
      <c r="U1414" s="61"/>
      <c r="V1414" s="61"/>
      <c r="W1414" s="62">
        <v>837936</v>
      </c>
      <c r="X1414" s="61"/>
      <c r="Y1414" s="61"/>
      <c r="Z1414" s="61"/>
      <c r="AA1414" s="62">
        <v>5507336</v>
      </c>
      <c r="AB1414" s="61"/>
      <c r="AC1414" s="61"/>
      <c r="AD1414" s="62">
        <v>2459199</v>
      </c>
      <c r="AE1414" s="61"/>
      <c r="AF1414" s="62">
        <v>3299083</v>
      </c>
      <c r="AG1414" s="61"/>
      <c r="AH1414" s="61"/>
      <c r="AI1414" s="62">
        <v>1203926</v>
      </c>
      <c r="AJ1414" s="61"/>
      <c r="AK1414" s="61"/>
      <c r="AL1414" s="61"/>
      <c r="AM1414" s="61"/>
      <c r="AN1414" s="61"/>
      <c r="AO1414" s="61"/>
      <c r="AP1414" s="62">
        <v>173824</v>
      </c>
      <c r="AQ1414" s="61"/>
      <c r="AR1414" s="62">
        <v>477963</v>
      </c>
      <c r="AS1414" s="61"/>
      <c r="AT1414" s="61"/>
      <c r="AU1414" s="61"/>
      <c r="AV1414" s="62">
        <v>3080</v>
      </c>
      <c r="AW1414" s="61"/>
      <c r="AX1414" s="61"/>
      <c r="AY1414" s="62">
        <v>324602</v>
      </c>
      <c r="AZ1414" s="61"/>
      <c r="BA1414" s="62">
        <v>673717</v>
      </c>
      <c r="BB1414" s="61"/>
      <c r="BC1414" s="61"/>
      <c r="BD1414" s="61"/>
      <c r="BE1414" s="61"/>
      <c r="BF1414" s="61"/>
      <c r="BG1414" s="61"/>
      <c r="BH1414" s="61"/>
      <c r="BI1414" s="61"/>
      <c r="BJ1414" s="61"/>
      <c r="BK1414" s="62">
        <v>9265</v>
      </c>
      <c r="BL1414" s="61"/>
      <c r="BM1414" s="61"/>
      <c r="BN1414" s="61"/>
      <c r="BO1414" s="62">
        <v>-1056403</v>
      </c>
    </row>
    <row r="1415" spans="1:67" x14ac:dyDescent="0.2">
      <c r="A1415" s="57" t="s">
        <v>34</v>
      </c>
      <c r="B1415" s="56" t="s">
        <v>34</v>
      </c>
      <c r="C1415" s="56" t="s">
        <v>453</v>
      </c>
      <c r="D1415" s="56">
        <v>1997</v>
      </c>
      <c r="E1415" s="58">
        <v>16524086</v>
      </c>
      <c r="F1415" s="58">
        <v>15430880</v>
      </c>
      <c r="G1415" s="59">
        <v>14818815</v>
      </c>
      <c r="H1415" s="59">
        <v>1705271</v>
      </c>
      <c r="I1415" s="60">
        <v>0</v>
      </c>
      <c r="J1415" s="58">
        <v>-1093206</v>
      </c>
      <c r="K1415" s="62">
        <v>64398</v>
      </c>
      <c r="L1415" s="61"/>
      <c r="M1415" s="62">
        <v>3522</v>
      </c>
      <c r="N1415" s="61"/>
      <c r="O1415" s="61"/>
      <c r="P1415" s="62">
        <v>575404</v>
      </c>
      <c r="Q1415" s="62">
        <v>122506</v>
      </c>
      <c r="R1415" s="61"/>
      <c r="S1415" s="61"/>
      <c r="T1415" s="61"/>
      <c r="U1415" s="61"/>
      <c r="V1415" s="61"/>
      <c r="W1415" s="62">
        <v>837936</v>
      </c>
      <c r="X1415" s="61"/>
      <c r="Y1415" s="61"/>
      <c r="Z1415" s="61"/>
      <c r="AA1415" s="62">
        <v>5859368</v>
      </c>
      <c r="AB1415" s="61"/>
      <c r="AC1415" s="61"/>
      <c r="AD1415" s="62">
        <v>2619393</v>
      </c>
      <c r="AE1415" s="61"/>
      <c r="AF1415" s="62">
        <v>3483576</v>
      </c>
      <c r="AG1415" s="61"/>
      <c r="AH1415" s="61"/>
      <c r="AI1415" s="62">
        <v>1252712</v>
      </c>
      <c r="AJ1415" s="61"/>
      <c r="AK1415" s="61"/>
      <c r="AL1415" s="61"/>
      <c r="AM1415" s="61"/>
      <c r="AN1415" s="61"/>
      <c r="AO1415" s="61"/>
      <c r="AP1415" s="62">
        <v>181049</v>
      </c>
      <c r="AQ1415" s="61"/>
      <c r="AR1415" s="62">
        <v>495597</v>
      </c>
      <c r="AS1415" s="61"/>
      <c r="AT1415" s="61"/>
      <c r="AU1415" s="61"/>
      <c r="AV1415" s="62">
        <v>3080</v>
      </c>
      <c r="AW1415" s="61"/>
      <c r="AX1415" s="61"/>
      <c r="AY1415" s="62">
        <v>342328</v>
      </c>
      <c r="AZ1415" s="61"/>
      <c r="BA1415" s="62">
        <v>673717</v>
      </c>
      <c r="BB1415" s="61"/>
      <c r="BC1415" s="61"/>
      <c r="BD1415" s="61"/>
      <c r="BE1415" s="61"/>
      <c r="BF1415" s="61"/>
      <c r="BG1415" s="61"/>
      <c r="BH1415" s="61"/>
      <c r="BI1415" s="61"/>
      <c r="BJ1415" s="61"/>
      <c r="BK1415" s="62">
        <v>9500</v>
      </c>
      <c r="BL1415" s="61"/>
      <c r="BM1415" s="61"/>
      <c r="BN1415" s="61"/>
      <c r="BO1415" s="62">
        <v>-1093206</v>
      </c>
    </row>
    <row r="1416" spans="1:67" x14ac:dyDescent="0.2">
      <c r="A1416" s="57" t="s">
        <v>34</v>
      </c>
      <c r="B1416" s="56" t="s">
        <v>34</v>
      </c>
      <c r="C1416" s="56" t="s">
        <v>453</v>
      </c>
      <c r="D1416" s="56">
        <v>1998</v>
      </c>
      <c r="E1416" s="58">
        <v>17513066</v>
      </c>
      <c r="F1416" s="58">
        <v>16396335</v>
      </c>
      <c r="G1416" s="59">
        <v>15726318</v>
      </c>
      <c r="H1416" s="59">
        <v>1786748</v>
      </c>
      <c r="I1416" s="60">
        <v>0</v>
      </c>
      <c r="J1416" s="58">
        <v>-1116731</v>
      </c>
      <c r="K1416" s="62">
        <v>64398</v>
      </c>
      <c r="L1416" s="61"/>
      <c r="M1416" s="62">
        <v>3522</v>
      </c>
      <c r="N1416" s="61"/>
      <c r="O1416" s="61"/>
      <c r="P1416" s="62">
        <v>584452</v>
      </c>
      <c r="Q1416" s="62">
        <v>647031</v>
      </c>
      <c r="R1416" s="61"/>
      <c r="S1416" s="61"/>
      <c r="T1416" s="61"/>
      <c r="U1416" s="61"/>
      <c r="V1416" s="61"/>
      <c r="W1416" s="62">
        <v>842186</v>
      </c>
      <c r="X1416" s="61"/>
      <c r="Y1416" s="61"/>
      <c r="Z1416" s="61"/>
      <c r="AA1416" s="62">
        <v>6029404</v>
      </c>
      <c r="AB1416" s="61"/>
      <c r="AC1416" s="61"/>
      <c r="AD1416" s="62">
        <v>2692069</v>
      </c>
      <c r="AE1416" s="61"/>
      <c r="AF1416" s="62">
        <v>3586361</v>
      </c>
      <c r="AG1416" s="61"/>
      <c r="AH1416" s="61"/>
      <c r="AI1416" s="62">
        <v>1276895</v>
      </c>
      <c r="AJ1416" s="61"/>
      <c r="AK1416" s="61"/>
      <c r="AL1416" s="61"/>
      <c r="AM1416" s="61"/>
      <c r="AN1416" s="61"/>
      <c r="AO1416" s="61"/>
      <c r="AP1416" s="62">
        <v>197834</v>
      </c>
      <c r="AQ1416" s="61"/>
      <c r="AR1416" s="62">
        <v>512635</v>
      </c>
      <c r="AS1416" s="61"/>
      <c r="AT1416" s="61"/>
      <c r="AU1416" s="61"/>
      <c r="AV1416" s="62">
        <v>3080</v>
      </c>
      <c r="AW1416" s="61"/>
      <c r="AX1416" s="61"/>
      <c r="AY1416" s="62">
        <v>353839</v>
      </c>
      <c r="AZ1416" s="61"/>
      <c r="BA1416" s="62">
        <v>709860</v>
      </c>
      <c r="BB1416" s="61"/>
      <c r="BC1416" s="61"/>
      <c r="BD1416" s="61"/>
      <c r="BE1416" s="61"/>
      <c r="BF1416" s="61"/>
      <c r="BG1416" s="61"/>
      <c r="BH1416" s="61"/>
      <c r="BI1416" s="61"/>
      <c r="BJ1416" s="61"/>
      <c r="BK1416" s="62">
        <v>9500</v>
      </c>
      <c r="BL1416" s="61"/>
      <c r="BM1416" s="61"/>
      <c r="BN1416" s="61"/>
      <c r="BO1416" s="62">
        <v>-1116731</v>
      </c>
    </row>
    <row r="1417" spans="1:67" x14ac:dyDescent="0.2">
      <c r="A1417" s="57" t="s">
        <v>34</v>
      </c>
      <c r="B1417" s="56" t="s">
        <v>34</v>
      </c>
      <c r="C1417" s="56" t="s">
        <v>454</v>
      </c>
      <c r="D1417" s="56">
        <v>1989</v>
      </c>
      <c r="E1417" s="58">
        <v>4519544</v>
      </c>
      <c r="F1417" s="58">
        <v>3494386</v>
      </c>
      <c r="G1417" s="59">
        <v>4175361</v>
      </c>
      <c r="H1417" s="59">
        <v>344183</v>
      </c>
      <c r="I1417" s="60">
        <v>0</v>
      </c>
      <c r="J1417" s="58">
        <v>-1025158</v>
      </c>
      <c r="K1417" s="62">
        <v>129280</v>
      </c>
      <c r="L1417" s="61"/>
      <c r="M1417" s="61"/>
      <c r="N1417" s="61"/>
      <c r="O1417" s="61"/>
      <c r="P1417" s="62">
        <v>125998</v>
      </c>
      <c r="Q1417" s="62">
        <v>1463</v>
      </c>
      <c r="R1417" s="61"/>
      <c r="S1417" s="61"/>
      <c r="T1417" s="61"/>
      <c r="U1417" s="61"/>
      <c r="V1417" s="61"/>
      <c r="W1417" s="62">
        <v>257870</v>
      </c>
      <c r="X1417" s="61"/>
      <c r="Y1417" s="61"/>
      <c r="Z1417" s="61"/>
      <c r="AA1417" s="62">
        <v>1064253</v>
      </c>
      <c r="AB1417" s="61"/>
      <c r="AC1417" s="61"/>
      <c r="AD1417" s="62">
        <v>1651049</v>
      </c>
      <c r="AE1417" s="61"/>
      <c r="AF1417" s="62">
        <v>688547</v>
      </c>
      <c r="AG1417" s="61"/>
      <c r="AH1417" s="61"/>
      <c r="AI1417" s="62">
        <v>256901</v>
      </c>
      <c r="AJ1417" s="61"/>
      <c r="AK1417" s="61"/>
      <c r="AL1417" s="61"/>
      <c r="AM1417" s="61"/>
      <c r="AN1417" s="61"/>
      <c r="AO1417" s="61"/>
      <c r="AP1417" s="62">
        <v>13467</v>
      </c>
      <c r="AQ1417" s="61"/>
      <c r="AR1417" s="62">
        <v>25380</v>
      </c>
      <c r="AS1417" s="61"/>
      <c r="AT1417" s="61"/>
      <c r="AU1417" s="61"/>
      <c r="AV1417" s="61">
        <v>673</v>
      </c>
      <c r="AW1417" s="61"/>
      <c r="AX1417" s="61"/>
      <c r="AY1417" s="62">
        <v>71422</v>
      </c>
      <c r="AZ1417" s="61"/>
      <c r="BA1417" s="62">
        <v>230878</v>
      </c>
      <c r="BB1417" s="61"/>
      <c r="BC1417" s="61"/>
      <c r="BD1417" s="61"/>
      <c r="BE1417" s="61"/>
      <c r="BF1417" s="61"/>
      <c r="BG1417" s="61"/>
      <c r="BH1417" s="61"/>
      <c r="BI1417" s="61"/>
      <c r="BJ1417" s="61"/>
      <c r="BK1417" s="62">
        <v>2363</v>
      </c>
      <c r="BL1417" s="61"/>
      <c r="BM1417" s="61"/>
      <c r="BN1417" s="61"/>
      <c r="BO1417" s="62">
        <v>-1025158</v>
      </c>
    </row>
    <row r="1418" spans="1:67" x14ac:dyDescent="0.2">
      <c r="A1418" s="57" t="s">
        <v>34</v>
      </c>
      <c r="B1418" s="56" t="s">
        <v>34</v>
      </c>
      <c r="C1418" s="56" t="s">
        <v>454</v>
      </c>
      <c r="D1418" s="56">
        <v>1990</v>
      </c>
      <c r="E1418" s="58">
        <v>5146926</v>
      </c>
      <c r="F1418" s="58">
        <v>4121768</v>
      </c>
      <c r="G1418" s="59">
        <v>4638095</v>
      </c>
      <c r="H1418" s="59">
        <v>508831</v>
      </c>
      <c r="I1418" s="60">
        <v>0</v>
      </c>
      <c r="J1418" s="58">
        <v>-1025158</v>
      </c>
      <c r="K1418" s="62">
        <v>129490</v>
      </c>
      <c r="L1418" s="61"/>
      <c r="M1418" s="61"/>
      <c r="N1418" s="61"/>
      <c r="O1418" s="61"/>
      <c r="P1418" s="62">
        <v>158208</v>
      </c>
      <c r="Q1418" s="62">
        <v>1463</v>
      </c>
      <c r="R1418" s="61"/>
      <c r="S1418" s="61"/>
      <c r="T1418" s="61"/>
      <c r="U1418" s="61"/>
      <c r="V1418" s="61"/>
      <c r="W1418" s="62">
        <v>384974</v>
      </c>
      <c r="X1418" s="61"/>
      <c r="Y1418" s="61"/>
      <c r="Z1418" s="61"/>
      <c r="AA1418" s="62">
        <v>1090877</v>
      </c>
      <c r="AB1418" s="61"/>
      <c r="AC1418" s="61"/>
      <c r="AD1418" s="62">
        <v>1909078</v>
      </c>
      <c r="AE1418" s="61"/>
      <c r="AF1418" s="62">
        <v>698106</v>
      </c>
      <c r="AG1418" s="61"/>
      <c r="AH1418" s="61"/>
      <c r="AI1418" s="62">
        <v>265899</v>
      </c>
      <c r="AJ1418" s="61"/>
      <c r="AK1418" s="61"/>
      <c r="AL1418" s="61"/>
      <c r="AM1418" s="61"/>
      <c r="AN1418" s="61"/>
      <c r="AO1418" s="61"/>
      <c r="AP1418" s="62">
        <v>24153</v>
      </c>
      <c r="AQ1418" s="61"/>
      <c r="AR1418" s="62">
        <v>27211</v>
      </c>
      <c r="AS1418" s="61"/>
      <c r="AT1418" s="61"/>
      <c r="AU1418" s="61"/>
      <c r="AV1418" s="61">
        <v>673</v>
      </c>
      <c r="AW1418" s="61"/>
      <c r="AX1418" s="61"/>
      <c r="AY1418" s="62">
        <v>83744</v>
      </c>
      <c r="AZ1418" s="61"/>
      <c r="BA1418" s="62">
        <v>370687</v>
      </c>
      <c r="BB1418" s="61"/>
      <c r="BC1418" s="61"/>
      <c r="BD1418" s="61"/>
      <c r="BE1418" s="61"/>
      <c r="BF1418" s="61"/>
      <c r="BG1418" s="61"/>
      <c r="BH1418" s="61"/>
      <c r="BI1418" s="61"/>
      <c r="BJ1418" s="61"/>
      <c r="BK1418" s="62">
        <v>2363</v>
      </c>
      <c r="BL1418" s="61"/>
      <c r="BM1418" s="61"/>
      <c r="BN1418" s="61"/>
      <c r="BO1418" s="62">
        <v>-1025158</v>
      </c>
    </row>
    <row r="1419" spans="1:67" x14ac:dyDescent="0.2">
      <c r="A1419" s="57" t="s">
        <v>34</v>
      </c>
      <c r="B1419" s="56" t="s">
        <v>34</v>
      </c>
      <c r="C1419" s="56" t="s">
        <v>454</v>
      </c>
      <c r="D1419" s="56">
        <v>1991</v>
      </c>
      <c r="E1419" s="58">
        <v>5410881</v>
      </c>
      <c r="F1419" s="58">
        <v>4385723</v>
      </c>
      <c r="G1419" s="59">
        <v>4880230</v>
      </c>
      <c r="H1419" s="59">
        <v>530651</v>
      </c>
      <c r="I1419" s="60">
        <v>0</v>
      </c>
      <c r="J1419" s="58">
        <v>-1025158</v>
      </c>
      <c r="K1419" s="62">
        <v>129490</v>
      </c>
      <c r="L1419" s="61"/>
      <c r="M1419" s="61"/>
      <c r="N1419" s="61"/>
      <c r="O1419" s="61"/>
      <c r="P1419" s="62">
        <v>187071</v>
      </c>
      <c r="Q1419" s="62">
        <v>1463</v>
      </c>
      <c r="R1419" s="61"/>
      <c r="S1419" s="61"/>
      <c r="T1419" s="61"/>
      <c r="U1419" s="61"/>
      <c r="V1419" s="61"/>
      <c r="W1419" s="62">
        <v>389005</v>
      </c>
      <c r="X1419" s="61"/>
      <c r="Y1419" s="61"/>
      <c r="Z1419" s="61"/>
      <c r="AA1419" s="62">
        <v>1227809</v>
      </c>
      <c r="AB1419" s="61"/>
      <c r="AC1419" s="61"/>
      <c r="AD1419" s="62">
        <v>1963253</v>
      </c>
      <c r="AE1419" s="61"/>
      <c r="AF1419" s="62">
        <v>705884</v>
      </c>
      <c r="AG1419" s="61"/>
      <c r="AH1419" s="61"/>
      <c r="AI1419" s="62">
        <v>276255</v>
      </c>
      <c r="AJ1419" s="61"/>
      <c r="AK1419" s="61"/>
      <c r="AL1419" s="61"/>
      <c r="AM1419" s="61"/>
      <c r="AN1419" s="61"/>
      <c r="AO1419" s="61"/>
      <c r="AP1419" s="62">
        <v>32012</v>
      </c>
      <c r="AQ1419" s="61"/>
      <c r="AR1419" s="62">
        <v>27211</v>
      </c>
      <c r="AS1419" s="61"/>
      <c r="AT1419" s="61"/>
      <c r="AU1419" s="61"/>
      <c r="AV1419" s="62">
        <v>2099</v>
      </c>
      <c r="AW1419" s="61"/>
      <c r="AX1419" s="61"/>
      <c r="AY1419" s="62">
        <v>96279</v>
      </c>
      <c r="AZ1419" s="61"/>
      <c r="BA1419" s="62">
        <v>370687</v>
      </c>
      <c r="BB1419" s="61"/>
      <c r="BC1419" s="61"/>
      <c r="BD1419" s="61"/>
      <c r="BE1419" s="61"/>
      <c r="BF1419" s="61"/>
      <c r="BG1419" s="61"/>
      <c r="BH1419" s="61"/>
      <c r="BI1419" s="61"/>
      <c r="BJ1419" s="61"/>
      <c r="BK1419" s="62">
        <v>2363</v>
      </c>
      <c r="BL1419" s="61"/>
      <c r="BM1419" s="61"/>
      <c r="BN1419" s="61"/>
      <c r="BO1419" s="62">
        <v>-1025158</v>
      </c>
    </row>
    <row r="1420" spans="1:67" x14ac:dyDescent="0.2">
      <c r="A1420" s="57" t="s">
        <v>34</v>
      </c>
      <c r="B1420" s="56" t="s">
        <v>34</v>
      </c>
      <c r="C1420" s="56" t="s">
        <v>454</v>
      </c>
      <c r="D1420" s="56">
        <v>1992</v>
      </c>
      <c r="E1420" s="58">
        <v>5930671</v>
      </c>
      <c r="F1420" s="58">
        <v>4905513</v>
      </c>
      <c r="G1420" s="59">
        <v>5345347</v>
      </c>
      <c r="H1420" s="59">
        <v>585324</v>
      </c>
      <c r="I1420" s="60">
        <v>0</v>
      </c>
      <c r="J1420" s="58">
        <v>-1025158</v>
      </c>
      <c r="K1420" s="62">
        <v>129490</v>
      </c>
      <c r="L1420" s="61"/>
      <c r="M1420" s="61"/>
      <c r="N1420" s="61"/>
      <c r="O1420" s="61"/>
      <c r="P1420" s="62">
        <v>191967</v>
      </c>
      <c r="Q1420" s="62">
        <v>1463</v>
      </c>
      <c r="R1420" s="61"/>
      <c r="S1420" s="61"/>
      <c r="T1420" s="61"/>
      <c r="U1420" s="61"/>
      <c r="V1420" s="61"/>
      <c r="W1420" s="62">
        <v>389005</v>
      </c>
      <c r="X1420" s="61"/>
      <c r="Y1420" s="61"/>
      <c r="Z1420" s="61"/>
      <c r="AA1420" s="62">
        <v>1488891</v>
      </c>
      <c r="AB1420" s="61"/>
      <c r="AC1420" s="61"/>
      <c r="AD1420" s="62">
        <v>2085808</v>
      </c>
      <c r="AE1420" s="61"/>
      <c r="AF1420" s="62">
        <v>767202</v>
      </c>
      <c r="AG1420" s="61"/>
      <c r="AH1420" s="61"/>
      <c r="AI1420" s="62">
        <v>291521</v>
      </c>
      <c r="AJ1420" s="61"/>
      <c r="AK1420" s="61"/>
      <c r="AL1420" s="61"/>
      <c r="AM1420" s="61"/>
      <c r="AN1420" s="61"/>
      <c r="AO1420" s="61"/>
      <c r="AP1420" s="62">
        <v>37735</v>
      </c>
      <c r="AQ1420" s="61"/>
      <c r="AR1420" s="62">
        <v>42405</v>
      </c>
      <c r="AS1420" s="61"/>
      <c r="AT1420" s="61"/>
      <c r="AU1420" s="61"/>
      <c r="AV1420" s="62">
        <v>3989</v>
      </c>
      <c r="AW1420" s="61"/>
      <c r="AX1420" s="61"/>
      <c r="AY1420" s="62">
        <v>99886</v>
      </c>
      <c r="AZ1420" s="61"/>
      <c r="BA1420" s="62">
        <v>398946</v>
      </c>
      <c r="BB1420" s="61"/>
      <c r="BC1420" s="61"/>
      <c r="BD1420" s="61"/>
      <c r="BE1420" s="61"/>
      <c r="BF1420" s="61"/>
      <c r="BG1420" s="61"/>
      <c r="BH1420" s="61"/>
      <c r="BI1420" s="61"/>
      <c r="BJ1420" s="61"/>
      <c r="BK1420" s="62">
        <v>2363</v>
      </c>
      <c r="BL1420" s="61"/>
      <c r="BM1420" s="61"/>
      <c r="BN1420" s="61"/>
      <c r="BO1420" s="62">
        <v>-1025158</v>
      </c>
    </row>
    <row r="1421" spans="1:67" x14ac:dyDescent="0.2">
      <c r="A1421" s="57" t="s">
        <v>34</v>
      </c>
      <c r="B1421" s="56" t="s">
        <v>34</v>
      </c>
      <c r="C1421" s="56" t="s">
        <v>454</v>
      </c>
      <c r="D1421" s="56">
        <v>1993</v>
      </c>
      <c r="E1421" s="58">
        <v>6143339</v>
      </c>
      <c r="F1421" s="58">
        <v>5118181</v>
      </c>
      <c r="G1421" s="59">
        <v>5515125</v>
      </c>
      <c r="H1421" s="59">
        <v>628214</v>
      </c>
      <c r="I1421" s="60">
        <v>0</v>
      </c>
      <c r="J1421" s="58">
        <v>-1025158</v>
      </c>
      <c r="K1421" s="62">
        <v>129490</v>
      </c>
      <c r="L1421" s="61"/>
      <c r="M1421" s="61"/>
      <c r="N1421" s="61"/>
      <c r="O1421" s="61"/>
      <c r="P1421" s="62">
        <v>212138</v>
      </c>
      <c r="Q1421" s="62">
        <v>1463</v>
      </c>
      <c r="R1421" s="61"/>
      <c r="S1421" s="61"/>
      <c r="T1421" s="61"/>
      <c r="U1421" s="61"/>
      <c r="V1421" s="61"/>
      <c r="W1421" s="62">
        <v>412064</v>
      </c>
      <c r="X1421" s="61"/>
      <c r="Y1421" s="61"/>
      <c r="Z1421" s="61"/>
      <c r="AA1421" s="62">
        <v>1499408</v>
      </c>
      <c r="AB1421" s="61"/>
      <c r="AC1421" s="61"/>
      <c r="AD1421" s="62">
        <v>2119446</v>
      </c>
      <c r="AE1421" s="61"/>
      <c r="AF1421" s="62">
        <v>845142</v>
      </c>
      <c r="AG1421" s="61"/>
      <c r="AH1421" s="61"/>
      <c r="AI1421" s="62">
        <v>295974</v>
      </c>
      <c r="AJ1421" s="61"/>
      <c r="AK1421" s="61"/>
      <c r="AL1421" s="61"/>
      <c r="AM1421" s="61"/>
      <c r="AN1421" s="61"/>
      <c r="AO1421" s="61"/>
      <c r="AP1421" s="62">
        <v>41007</v>
      </c>
      <c r="AQ1421" s="61"/>
      <c r="AR1421" s="62">
        <v>46251</v>
      </c>
      <c r="AS1421" s="61"/>
      <c r="AT1421" s="61"/>
      <c r="AU1421" s="61"/>
      <c r="AV1421" s="62">
        <v>32910</v>
      </c>
      <c r="AW1421" s="61"/>
      <c r="AX1421" s="61"/>
      <c r="AY1421" s="62">
        <v>99886</v>
      </c>
      <c r="AZ1421" s="61"/>
      <c r="BA1421" s="62">
        <v>405797</v>
      </c>
      <c r="BB1421" s="61"/>
      <c r="BC1421" s="61"/>
      <c r="BD1421" s="61"/>
      <c r="BE1421" s="61"/>
      <c r="BF1421" s="61"/>
      <c r="BG1421" s="61"/>
      <c r="BH1421" s="61"/>
      <c r="BI1421" s="61"/>
      <c r="BJ1421" s="61"/>
      <c r="BK1421" s="62">
        <v>2363</v>
      </c>
      <c r="BL1421" s="61"/>
      <c r="BM1421" s="61"/>
      <c r="BN1421" s="61"/>
      <c r="BO1421" s="62">
        <v>-1025158</v>
      </c>
    </row>
    <row r="1422" spans="1:67" x14ac:dyDescent="0.2">
      <c r="A1422" s="57" t="s">
        <v>34</v>
      </c>
      <c r="B1422" s="56" t="s">
        <v>34</v>
      </c>
      <c r="C1422" s="56" t="s">
        <v>454</v>
      </c>
      <c r="D1422" s="56">
        <v>1994</v>
      </c>
      <c r="E1422" s="58">
        <v>6648829</v>
      </c>
      <c r="F1422" s="58">
        <v>4977500</v>
      </c>
      <c r="G1422" s="59">
        <v>5983508</v>
      </c>
      <c r="H1422" s="59">
        <v>665321</v>
      </c>
      <c r="I1422" s="60">
        <v>0</v>
      </c>
      <c r="J1422" s="58">
        <v>-1671329</v>
      </c>
      <c r="K1422" s="62">
        <v>129490</v>
      </c>
      <c r="L1422" s="61"/>
      <c r="M1422" s="61"/>
      <c r="N1422" s="61"/>
      <c r="O1422" s="61"/>
      <c r="P1422" s="62">
        <v>222859</v>
      </c>
      <c r="Q1422" s="61"/>
      <c r="R1422" s="61"/>
      <c r="S1422" s="61"/>
      <c r="T1422" s="61"/>
      <c r="U1422" s="61"/>
      <c r="V1422" s="61"/>
      <c r="W1422" s="62">
        <v>416689</v>
      </c>
      <c r="X1422" s="61"/>
      <c r="Y1422" s="61"/>
      <c r="Z1422" s="61"/>
      <c r="AA1422" s="62">
        <v>1825147</v>
      </c>
      <c r="AB1422" s="61"/>
      <c r="AC1422" s="61"/>
      <c r="AD1422" s="62">
        <v>2229132</v>
      </c>
      <c r="AE1422" s="61"/>
      <c r="AF1422" s="62">
        <v>859385</v>
      </c>
      <c r="AG1422" s="61"/>
      <c r="AH1422" s="61"/>
      <c r="AI1422" s="62">
        <v>300806</v>
      </c>
      <c r="AJ1422" s="61"/>
      <c r="AK1422" s="61"/>
      <c r="AL1422" s="61"/>
      <c r="AM1422" s="61"/>
      <c r="AN1422" s="61"/>
      <c r="AO1422" s="61"/>
      <c r="AP1422" s="62">
        <v>60250</v>
      </c>
      <c r="AQ1422" s="61"/>
      <c r="AR1422" s="62">
        <v>55995</v>
      </c>
      <c r="AS1422" s="61"/>
      <c r="AT1422" s="61"/>
      <c r="AU1422" s="61"/>
      <c r="AV1422" s="62">
        <v>39676</v>
      </c>
      <c r="AW1422" s="61"/>
      <c r="AX1422" s="61"/>
      <c r="AY1422" s="62">
        <v>103603</v>
      </c>
      <c r="AZ1422" s="61"/>
      <c r="BA1422" s="62">
        <v>405797</v>
      </c>
      <c r="BB1422" s="61"/>
      <c r="BC1422" s="61"/>
      <c r="BD1422" s="61"/>
      <c r="BE1422" s="61"/>
      <c r="BF1422" s="61"/>
      <c r="BG1422" s="61"/>
      <c r="BH1422" s="61"/>
      <c r="BI1422" s="61"/>
      <c r="BJ1422" s="61"/>
      <c r="BK1422" s="61"/>
      <c r="BL1422" s="61"/>
      <c r="BM1422" s="61"/>
      <c r="BN1422" s="61"/>
      <c r="BO1422" s="62">
        <v>-1671329</v>
      </c>
    </row>
    <row r="1423" spans="1:67" x14ac:dyDescent="0.2">
      <c r="A1423" s="57" t="s">
        <v>34</v>
      </c>
      <c r="B1423" s="56" t="s">
        <v>34</v>
      </c>
      <c r="C1423" s="56" t="s">
        <v>454</v>
      </c>
      <c r="D1423" s="56">
        <v>1995</v>
      </c>
      <c r="E1423" s="58">
        <v>6898570</v>
      </c>
      <c r="F1423" s="58">
        <v>5227241</v>
      </c>
      <c r="G1423" s="59">
        <v>6221726</v>
      </c>
      <c r="H1423" s="59">
        <v>676844</v>
      </c>
      <c r="I1423" s="60">
        <v>0</v>
      </c>
      <c r="J1423" s="58">
        <v>-1671329</v>
      </c>
      <c r="K1423" s="62">
        <v>129490</v>
      </c>
      <c r="L1423" s="61"/>
      <c r="M1423" s="61"/>
      <c r="N1423" s="61"/>
      <c r="O1423" s="61"/>
      <c r="P1423" s="62">
        <v>222859</v>
      </c>
      <c r="Q1423" s="61"/>
      <c r="R1423" s="61"/>
      <c r="S1423" s="61"/>
      <c r="T1423" s="61"/>
      <c r="U1423" s="61"/>
      <c r="V1423" s="61"/>
      <c r="W1423" s="62">
        <v>416689</v>
      </c>
      <c r="X1423" s="61"/>
      <c r="Y1423" s="61"/>
      <c r="Z1423" s="61"/>
      <c r="AA1423" s="62">
        <v>1930123</v>
      </c>
      <c r="AB1423" s="61"/>
      <c r="AC1423" s="61"/>
      <c r="AD1423" s="62">
        <v>2288048</v>
      </c>
      <c r="AE1423" s="61"/>
      <c r="AF1423" s="62">
        <v>924759</v>
      </c>
      <c r="AG1423" s="61"/>
      <c r="AH1423" s="61"/>
      <c r="AI1423" s="62">
        <v>309758</v>
      </c>
      <c r="AJ1423" s="61"/>
      <c r="AK1423" s="61"/>
      <c r="AL1423" s="61"/>
      <c r="AM1423" s="61"/>
      <c r="AN1423" s="61"/>
      <c r="AO1423" s="61"/>
      <c r="AP1423" s="62">
        <v>63246</v>
      </c>
      <c r="AQ1423" s="61"/>
      <c r="AR1423" s="62">
        <v>55995</v>
      </c>
      <c r="AS1423" s="61"/>
      <c r="AT1423" s="61"/>
      <c r="AU1423" s="61"/>
      <c r="AV1423" s="62">
        <v>39676</v>
      </c>
      <c r="AW1423" s="61"/>
      <c r="AX1423" s="61"/>
      <c r="AY1423" s="62">
        <v>112130</v>
      </c>
      <c r="AZ1423" s="61"/>
      <c r="BA1423" s="62">
        <v>405797</v>
      </c>
      <c r="BB1423" s="61"/>
      <c r="BC1423" s="61"/>
      <c r="BD1423" s="61"/>
      <c r="BE1423" s="61"/>
      <c r="BF1423" s="61"/>
      <c r="BG1423" s="61"/>
      <c r="BH1423" s="61"/>
      <c r="BI1423" s="61"/>
      <c r="BJ1423" s="61"/>
      <c r="BK1423" s="61"/>
      <c r="BL1423" s="61"/>
      <c r="BM1423" s="61"/>
      <c r="BN1423" s="61"/>
      <c r="BO1423" s="62">
        <v>-1671329</v>
      </c>
    </row>
    <row r="1424" spans="1:67" x14ac:dyDescent="0.2">
      <c r="A1424" s="57" t="s">
        <v>34</v>
      </c>
      <c r="B1424" s="56" t="s">
        <v>34</v>
      </c>
      <c r="C1424" s="56" t="s">
        <v>454</v>
      </c>
      <c r="D1424" s="56">
        <v>1996</v>
      </c>
      <c r="E1424" s="58">
        <v>7671363</v>
      </c>
      <c r="F1424" s="58">
        <v>6000034</v>
      </c>
      <c r="G1424" s="59">
        <v>6991833</v>
      </c>
      <c r="H1424" s="59">
        <v>679530</v>
      </c>
      <c r="I1424" s="60">
        <v>0</v>
      </c>
      <c r="J1424" s="58">
        <v>-1671329</v>
      </c>
      <c r="K1424" s="62">
        <v>129490</v>
      </c>
      <c r="L1424" s="61"/>
      <c r="M1424" s="61"/>
      <c r="N1424" s="61"/>
      <c r="O1424" s="61"/>
      <c r="P1424" s="62">
        <v>222859</v>
      </c>
      <c r="Q1424" s="61"/>
      <c r="R1424" s="61"/>
      <c r="S1424" s="61"/>
      <c r="T1424" s="61"/>
      <c r="U1424" s="61"/>
      <c r="V1424" s="61"/>
      <c r="W1424" s="62">
        <v>416689</v>
      </c>
      <c r="X1424" s="61"/>
      <c r="Y1424" s="61"/>
      <c r="Z1424" s="61"/>
      <c r="AA1424" s="62">
        <v>1978201</v>
      </c>
      <c r="AB1424" s="61"/>
      <c r="AC1424" s="61"/>
      <c r="AD1424" s="62">
        <v>3012975</v>
      </c>
      <c r="AE1424" s="61"/>
      <c r="AF1424" s="62">
        <v>925380</v>
      </c>
      <c r="AG1424" s="61"/>
      <c r="AH1424" s="61"/>
      <c r="AI1424" s="62">
        <v>306239</v>
      </c>
      <c r="AJ1424" s="61"/>
      <c r="AK1424" s="61"/>
      <c r="AL1424" s="61"/>
      <c r="AM1424" s="61"/>
      <c r="AN1424" s="61"/>
      <c r="AO1424" s="61"/>
      <c r="AP1424" s="62">
        <v>63289</v>
      </c>
      <c r="AQ1424" s="61"/>
      <c r="AR1424" s="62">
        <v>55995</v>
      </c>
      <c r="AS1424" s="61"/>
      <c r="AT1424" s="61"/>
      <c r="AU1424" s="61"/>
      <c r="AV1424" s="62">
        <v>39676</v>
      </c>
      <c r="AW1424" s="61"/>
      <c r="AX1424" s="61"/>
      <c r="AY1424" s="62">
        <v>114773</v>
      </c>
      <c r="AZ1424" s="61"/>
      <c r="BA1424" s="62">
        <v>405797</v>
      </c>
      <c r="BB1424" s="61"/>
      <c r="BC1424" s="61"/>
      <c r="BD1424" s="61"/>
      <c r="BE1424" s="61"/>
      <c r="BF1424" s="61"/>
      <c r="BG1424" s="61"/>
      <c r="BH1424" s="61"/>
      <c r="BI1424" s="61"/>
      <c r="BJ1424" s="61"/>
      <c r="BK1424" s="61"/>
      <c r="BL1424" s="61"/>
      <c r="BM1424" s="61"/>
      <c r="BN1424" s="61"/>
      <c r="BO1424" s="62">
        <v>-1671329</v>
      </c>
    </row>
    <row r="1425" spans="1:67" x14ac:dyDescent="0.2">
      <c r="A1425" s="57" t="s">
        <v>34</v>
      </c>
      <c r="B1425" s="56" t="s">
        <v>34</v>
      </c>
      <c r="C1425" s="56" t="s">
        <v>454</v>
      </c>
      <c r="D1425" s="56">
        <v>1997</v>
      </c>
      <c r="E1425" s="58">
        <v>8182861</v>
      </c>
      <c r="F1425" s="58">
        <v>6511532</v>
      </c>
      <c r="G1425" s="59">
        <v>7492896</v>
      </c>
      <c r="H1425" s="59">
        <v>689965</v>
      </c>
      <c r="I1425" s="60">
        <v>0</v>
      </c>
      <c r="J1425" s="58">
        <v>-1671329</v>
      </c>
      <c r="K1425" s="62">
        <v>129490</v>
      </c>
      <c r="L1425" s="61"/>
      <c r="M1425" s="61"/>
      <c r="N1425" s="61"/>
      <c r="O1425" s="61"/>
      <c r="P1425" s="62">
        <v>222859</v>
      </c>
      <c r="Q1425" s="61"/>
      <c r="R1425" s="61"/>
      <c r="S1425" s="61"/>
      <c r="T1425" s="61"/>
      <c r="U1425" s="61"/>
      <c r="V1425" s="61"/>
      <c r="W1425" s="62">
        <v>417673</v>
      </c>
      <c r="X1425" s="61"/>
      <c r="Y1425" s="61"/>
      <c r="Z1425" s="61"/>
      <c r="AA1425" s="62">
        <v>2074085</v>
      </c>
      <c r="AB1425" s="61"/>
      <c r="AC1425" s="61"/>
      <c r="AD1425" s="62">
        <v>3387668</v>
      </c>
      <c r="AE1425" s="61"/>
      <c r="AF1425" s="62">
        <v>947834</v>
      </c>
      <c r="AG1425" s="61"/>
      <c r="AH1425" s="61"/>
      <c r="AI1425" s="62">
        <v>313287</v>
      </c>
      <c r="AJ1425" s="61"/>
      <c r="AK1425" s="61"/>
      <c r="AL1425" s="61"/>
      <c r="AM1425" s="61"/>
      <c r="AN1425" s="61"/>
      <c r="AO1425" s="61"/>
      <c r="AP1425" s="62">
        <v>63440</v>
      </c>
      <c r="AQ1425" s="61"/>
      <c r="AR1425" s="62">
        <v>65409</v>
      </c>
      <c r="AS1425" s="61"/>
      <c r="AT1425" s="61"/>
      <c r="AU1425" s="61"/>
      <c r="AV1425" s="62">
        <v>39676</v>
      </c>
      <c r="AW1425" s="61"/>
      <c r="AX1425" s="61"/>
      <c r="AY1425" s="62">
        <v>115643</v>
      </c>
      <c r="AZ1425" s="61"/>
      <c r="BA1425" s="62">
        <v>405797</v>
      </c>
      <c r="BB1425" s="61"/>
      <c r="BC1425" s="61"/>
      <c r="BD1425" s="61"/>
      <c r="BE1425" s="61"/>
      <c r="BF1425" s="61"/>
      <c r="BG1425" s="61"/>
      <c r="BH1425" s="61"/>
      <c r="BI1425" s="61"/>
      <c r="BJ1425" s="61"/>
      <c r="BK1425" s="61"/>
      <c r="BL1425" s="61"/>
      <c r="BM1425" s="61"/>
      <c r="BN1425" s="61"/>
      <c r="BO1425" s="62">
        <v>-1671329</v>
      </c>
    </row>
    <row r="1426" spans="1:67" x14ac:dyDescent="0.2">
      <c r="A1426" s="57" t="s">
        <v>34</v>
      </c>
      <c r="B1426" s="56" t="s">
        <v>34</v>
      </c>
      <c r="C1426" s="56" t="s">
        <v>455</v>
      </c>
      <c r="D1426" s="56">
        <v>1989</v>
      </c>
      <c r="E1426" s="58">
        <v>513813</v>
      </c>
      <c r="F1426" s="58">
        <v>480972</v>
      </c>
      <c r="G1426" s="59">
        <v>511924</v>
      </c>
      <c r="H1426" s="59">
        <v>1889</v>
      </c>
      <c r="I1426" s="60">
        <v>0</v>
      </c>
      <c r="J1426" s="58">
        <v>-32841</v>
      </c>
      <c r="K1426" s="61"/>
      <c r="L1426" s="61"/>
      <c r="M1426" s="61"/>
      <c r="N1426" s="61"/>
      <c r="O1426" s="61"/>
      <c r="P1426" s="61"/>
      <c r="Q1426" s="61"/>
      <c r="R1426" s="61"/>
      <c r="S1426" s="61"/>
      <c r="T1426" s="61"/>
      <c r="U1426" s="61"/>
      <c r="V1426" s="61"/>
      <c r="W1426" s="61"/>
      <c r="X1426" s="61"/>
      <c r="Y1426" s="61"/>
      <c r="Z1426" s="61"/>
      <c r="AA1426" s="62">
        <v>312261</v>
      </c>
      <c r="AB1426" s="61"/>
      <c r="AC1426" s="61"/>
      <c r="AD1426" s="62">
        <v>82074</v>
      </c>
      <c r="AE1426" s="61"/>
      <c r="AF1426" s="62">
        <v>81924</v>
      </c>
      <c r="AG1426" s="61"/>
      <c r="AH1426" s="61"/>
      <c r="AI1426" s="62">
        <v>35665</v>
      </c>
      <c r="AJ1426" s="61"/>
      <c r="AK1426" s="61"/>
      <c r="AL1426" s="61"/>
      <c r="AM1426" s="61"/>
      <c r="AN1426" s="61"/>
      <c r="AO1426" s="61"/>
      <c r="AP1426" s="62">
        <v>1635</v>
      </c>
      <c r="AQ1426" s="61"/>
      <c r="AR1426" s="61"/>
      <c r="AS1426" s="61"/>
      <c r="AT1426" s="61"/>
      <c r="AU1426" s="61"/>
      <c r="AV1426" s="61"/>
      <c r="AW1426" s="61"/>
      <c r="AX1426" s="61"/>
      <c r="AY1426" s="61">
        <v>254</v>
      </c>
      <c r="AZ1426" s="61"/>
      <c r="BA1426" s="61"/>
      <c r="BB1426" s="61"/>
      <c r="BC1426" s="61"/>
      <c r="BD1426" s="61"/>
      <c r="BE1426" s="61"/>
      <c r="BF1426" s="61"/>
      <c r="BG1426" s="61"/>
      <c r="BH1426" s="61"/>
      <c r="BI1426" s="61"/>
      <c r="BJ1426" s="61"/>
      <c r="BK1426" s="61"/>
      <c r="BL1426" s="61"/>
      <c r="BM1426" s="61"/>
      <c r="BN1426" s="61"/>
      <c r="BO1426" s="62">
        <v>-32841</v>
      </c>
    </row>
    <row r="1427" spans="1:67" x14ac:dyDescent="0.2">
      <c r="A1427" s="57" t="s">
        <v>34</v>
      </c>
      <c r="B1427" s="56" t="s">
        <v>34</v>
      </c>
      <c r="C1427" s="56" t="s">
        <v>455</v>
      </c>
      <c r="D1427" s="56">
        <v>1990</v>
      </c>
      <c r="E1427" s="58">
        <v>632168</v>
      </c>
      <c r="F1427" s="58">
        <v>599327</v>
      </c>
      <c r="G1427" s="59">
        <v>626328</v>
      </c>
      <c r="H1427" s="59">
        <v>5840</v>
      </c>
      <c r="I1427" s="60">
        <v>0</v>
      </c>
      <c r="J1427" s="58">
        <v>-32841</v>
      </c>
      <c r="K1427" s="61"/>
      <c r="L1427" s="61"/>
      <c r="M1427" s="61"/>
      <c r="N1427" s="61"/>
      <c r="O1427" s="61"/>
      <c r="P1427" s="61"/>
      <c r="Q1427" s="61"/>
      <c r="R1427" s="61"/>
      <c r="S1427" s="61"/>
      <c r="T1427" s="61"/>
      <c r="U1427" s="61"/>
      <c r="V1427" s="61"/>
      <c r="W1427" s="61"/>
      <c r="X1427" s="61"/>
      <c r="Y1427" s="61"/>
      <c r="Z1427" s="61"/>
      <c r="AA1427" s="62">
        <v>318665</v>
      </c>
      <c r="AB1427" s="61"/>
      <c r="AC1427" s="61"/>
      <c r="AD1427" s="62">
        <v>169801</v>
      </c>
      <c r="AE1427" s="61"/>
      <c r="AF1427" s="62">
        <v>99048</v>
      </c>
      <c r="AG1427" s="61"/>
      <c r="AH1427" s="61"/>
      <c r="AI1427" s="62">
        <v>38814</v>
      </c>
      <c r="AJ1427" s="61"/>
      <c r="AK1427" s="61"/>
      <c r="AL1427" s="61"/>
      <c r="AM1427" s="61"/>
      <c r="AN1427" s="61"/>
      <c r="AO1427" s="61"/>
      <c r="AP1427" s="62">
        <v>5586</v>
      </c>
      <c r="AQ1427" s="61"/>
      <c r="AR1427" s="61"/>
      <c r="AS1427" s="61"/>
      <c r="AT1427" s="61"/>
      <c r="AU1427" s="61"/>
      <c r="AV1427" s="61"/>
      <c r="AW1427" s="61"/>
      <c r="AX1427" s="61"/>
      <c r="AY1427" s="61">
        <v>254</v>
      </c>
      <c r="AZ1427" s="61"/>
      <c r="BA1427" s="61"/>
      <c r="BB1427" s="61"/>
      <c r="BC1427" s="61"/>
      <c r="BD1427" s="61"/>
      <c r="BE1427" s="61"/>
      <c r="BF1427" s="61"/>
      <c r="BG1427" s="61"/>
      <c r="BH1427" s="61"/>
      <c r="BI1427" s="61"/>
      <c r="BJ1427" s="61"/>
      <c r="BK1427" s="61"/>
      <c r="BL1427" s="61"/>
      <c r="BM1427" s="61"/>
      <c r="BN1427" s="61"/>
      <c r="BO1427" s="62">
        <v>-32841</v>
      </c>
    </row>
    <row r="1428" spans="1:67" x14ac:dyDescent="0.2">
      <c r="A1428" s="57" t="s">
        <v>34</v>
      </c>
      <c r="B1428" s="56" t="s">
        <v>34</v>
      </c>
      <c r="C1428" s="56" t="s">
        <v>455</v>
      </c>
      <c r="D1428" s="56">
        <v>1991</v>
      </c>
      <c r="E1428" s="58">
        <v>817718</v>
      </c>
      <c r="F1428" s="58">
        <v>784877</v>
      </c>
      <c r="G1428" s="59">
        <v>811559</v>
      </c>
      <c r="H1428" s="59">
        <v>6159</v>
      </c>
      <c r="I1428" s="60">
        <v>0</v>
      </c>
      <c r="J1428" s="58">
        <v>-32841</v>
      </c>
      <c r="K1428" s="61"/>
      <c r="L1428" s="61"/>
      <c r="M1428" s="61"/>
      <c r="N1428" s="61"/>
      <c r="O1428" s="61"/>
      <c r="P1428" s="61"/>
      <c r="Q1428" s="61"/>
      <c r="R1428" s="61"/>
      <c r="S1428" s="61"/>
      <c r="T1428" s="61"/>
      <c r="U1428" s="61"/>
      <c r="V1428" s="61"/>
      <c r="W1428" s="61"/>
      <c r="X1428" s="61"/>
      <c r="Y1428" s="61"/>
      <c r="Z1428" s="61"/>
      <c r="AA1428" s="62">
        <v>323252</v>
      </c>
      <c r="AB1428" s="61"/>
      <c r="AC1428" s="61"/>
      <c r="AD1428" s="62">
        <v>322586</v>
      </c>
      <c r="AE1428" s="61"/>
      <c r="AF1428" s="62">
        <v>126053</v>
      </c>
      <c r="AG1428" s="61"/>
      <c r="AH1428" s="61"/>
      <c r="AI1428" s="62">
        <v>39668</v>
      </c>
      <c r="AJ1428" s="61"/>
      <c r="AK1428" s="61"/>
      <c r="AL1428" s="61"/>
      <c r="AM1428" s="61"/>
      <c r="AN1428" s="61"/>
      <c r="AO1428" s="61"/>
      <c r="AP1428" s="62">
        <v>5905</v>
      </c>
      <c r="AQ1428" s="61"/>
      <c r="AR1428" s="61"/>
      <c r="AS1428" s="61"/>
      <c r="AT1428" s="61"/>
      <c r="AU1428" s="61"/>
      <c r="AV1428" s="61"/>
      <c r="AW1428" s="61"/>
      <c r="AX1428" s="61"/>
      <c r="AY1428" s="61">
        <v>254</v>
      </c>
      <c r="AZ1428" s="61"/>
      <c r="BA1428" s="61"/>
      <c r="BB1428" s="61"/>
      <c r="BC1428" s="61"/>
      <c r="BD1428" s="61"/>
      <c r="BE1428" s="61"/>
      <c r="BF1428" s="61"/>
      <c r="BG1428" s="61"/>
      <c r="BH1428" s="61"/>
      <c r="BI1428" s="61"/>
      <c r="BJ1428" s="61"/>
      <c r="BK1428" s="61"/>
      <c r="BL1428" s="61"/>
      <c r="BM1428" s="61"/>
      <c r="BN1428" s="61"/>
      <c r="BO1428" s="62">
        <v>-32841</v>
      </c>
    </row>
    <row r="1429" spans="1:67" x14ac:dyDescent="0.2">
      <c r="A1429" s="57" t="s">
        <v>34</v>
      </c>
      <c r="B1429" s="56" t="s">
        <v>34</v>
      </c>
      <c r="C1429" s="56" t="s">
        <v>455</v>
      </c>
      <c r="D1429" s="56">
        <v>1992</v>
      </c>
      <c r="E1429" s="58">
        <v>846548</v>
      </c>
      <c r="F1429" s="58">
        <v>813707</v>
      </c>
      <c r="G1429" s="59">
        <v>838289</v>
      </c>
      <c r="H1429" s="59">
        <v>8259</v>
      </c>
      <c r="I1429" s="60">
        <v>0</v>
      </c>
      <c r="J1429" s="58">
        <v>-32841</v>
      </c>
      <c r="K1429" s="61"/>
      <c r="L1429" s="61"/>
      <c r="M1429" s="61"/>
      <c r="N1429" s="61"/>
      <c r="O1429" s="61"/>
      <c r="P1429" s="61"/>
      <c r="Q1429" s="61"/>
      <c r="R1429" s="61"/>
      <c r="S1429" s="61"/>
      <c r="T1429" s="61"/>
      <c r="U1429" s="61"/>
      <c r="V1429" s="61"/>
      <c r="W1429" s="61"/>
      <c r="X1429" s="61"/>
      <c r="Y1429" s="61"/>
      <c r="Z1429" s="61"/>
      <c r="AA1429" s="62">
        <v>348072</v>
      </c>
      <c r="AB1429" s="61"/>
      <c r="AC1429" s="61"/>
      <c r="AD1429" s="62">
        <v>322586</v>
      </c>
      <c r="AE1429" s="61"/>
      <c r="AF1429" s="62">
        <v>127381</v>
      </c>
      <c r="AG1429" s="61"/>
      <c r="AH1429" s="61"/>
      <c r="AI1429" s="62">
        <v>40250</v>
      </c>
      <c r="AJ1429" s="61"/>
      <c r="AK1429" s="61"/>
      <c r="AL1429" s="61"/>
      <c r="AM1429" s="61"/>
      <c r="AN1429" s="61"/>
      <c r="AO1429" s="61"/>
      <c r="AP1429" s="62">
        <v>5905</v>
      </c>
      <c r="AQ1429" s="61"/>
      <c r="AR1429" s="62">
        <v>2100</v>
      </c>
      <c r="AS1429" s="61"/>
      <c r="AT1429" s="61"/>
      <c r="AU1429" s="61"/>
      <c r="AV1429" s="61"/>
      <c r="AW1429" s="61"/>
      <c r="AX1429" s="61"/>
      <c r="AY1429" s="61">
        <v>254</v>
      </c>
      <c r="AZ1429" s="61"/>
      <c r="BA1429" s="61"/>
      <c r="BB1429" s="61"/>
      <c r="BC1429" s="61"/>
      <c r="BD1429" s="61"/>
      <c r="BE1429" s="61"/>
      <c r="BF1429" s="61"/>
      <c r="BG1429" s="61"/>
      <c r="BH1429" s="61"/>
      <c r="BI1429" s="61"/>
      <c r="BJ1429" s="61"/>
      <c r="BK1429" s="61"/>
      <c r="BL1429" s="61"/>
      <c r="BM1429" s="61"/>
      <c r="BN1429" s="61"/>
      <c r="BO1429" s="62">
        <v>-32841</v>
      </c>
    </row>
    <row r="1430" spans="1:67" x14ac:dyDescent="0.2">
      <c r="A1430" s="57" t="s">
        <v>34</v>
      </c>
      <c r="B1430" s="56" t="s">
        <v>34</v>
      </c>
      <c r="C1430" s="56" t="s">
        <v>455</v>
      </c>
      <c r="D1430" s="56">
        <v>1993</v>
      </c>
      <c r="E1430" s="58">
        <v>869117</v>
      </c>
      <c r="F1430" s="58">
        <v>836276</v>
      </c>
      <c r="G1430" s="59">
        <v>859523</v>
      </c>
      <c r="H1430" s="59">
        <v>9594</v>
      </c>
      <c r="I1430" s="60">
        <v>0</v>
      </c>
      <c r="J1430" s="58">
        <v>-32841</v>
      </c>
      <c r="K1430" s="61"/>
      <c r="L1430" s="61"/>
      <c r="M1430" s="61"/>
      <c r="N1430" s="61"/>
      <c r="O1430" s="61"/>
      <c r="P1430" s="61"/>
      <c r="Q1430" s="61"/>
      <c r="R1430" s="61"/>
      <c r="S1430" s="61"/>
      <c r="T1430" s="61"/>
      <c r="U1430" s="61"/>
      <c r="V1430" s="61"/>
      <c r="W1430" s="61"/>
      <c r="X1430" s="61"/>
      <c r="Y1430" s="61"/>
      <c r="Z1430" s="61"/>
      <c r="AA1430" s="62">
        <v>367580</v>
      </c>
      <c r="AB1430" s="61"/>
      <c r="AC1430" s="61"/>
      <c r="AD1430" s="62">
        <v>322982</v>
      </c>
      <c r="AE1430" s="61"/>
      <c r="AF1430" s="62">
        <v>126542</v>
      </c>
      <c r="AG1430" s="61"/>
      <c r="AH1430" s="61"/>
      <c r="AI1430" s="62">
        <v>42419</v>
      </c>
      <c r="AJ1430" s="61"/>
      <c r="AK1430" s="61"/>
      <c r="AL1430" s="61"/>
      <c r="AM1430" s="61"/>
      <c r="AN1430" s="61"/>
      <c r="AO1430" s="61"/>
      <c r="AP1430" s="62">
        <v>7039</v>
      </c>
      <c r="AQ1430" s="61"/>
      <c r="AR1430" s="62">
        <v>2100</v>
      </c>
      <c r="AS1430" s="61"/>
      <c r="AT1430" s="61"/>
      <c r="AU1430" s="61"/>
      <c r="AV1430" s="61"/>
      <c r="AW1430" s="61"/>
      <c r="AX1430" s="61"/>
      <c r="AY1430" s="61">
        <v>455</v>
      </c>
      <c r="AZ1430" s="61"/>
      <c r="BA1430" s="61"/>
      <c r="BB1430" s="61"/>
      <c r="BC1430" s="61"/>
      <c r="BD1430" s="61"/>
      <c r="BE1430" s="61"/>
      <c r="BF1430" s="61"/>
      <c r="BG1430" s="61"/>
      <c r="BH1430" s="61"/>
      <c r="BI1430" s="61"/>
      <c r="BJ1430" s="61"/>
      <c r="BK1430" s="61"/>
      <c r="BL1430" s="61"/>
      <c r="BM1430" s="61"/>
      <c r="BN1430" s="61"/>
      <c r="BO1430" s="62">
        <v>-32841</v>
      </c>
    </row>
    <row r="1431" spans="1:67" x14ac:dyDescent="0.2">
      <c r="A1431" s="57" t="s">
        <v>34</v>
      </c>
      <c r="B1431" s="56" t="s">
        <v>34</v>
      </c>
      <c r="C1431" s="56" t="s">
        <v>455</v>
      </c>
      <c r="D1431" s="56">
        <v>1994</v>
      </c>
      <c r="E1431" s="58">
        <v>894600</v>
      </c>
      <c r="F1431" s="58">
        <v>697102</v>
      </c>
      <c r="G1431" s="59">
        <v>885006</v>
      </c>
      <c r="H1431" s="59">
        <v>9594</v>
      </c>
      <c r="I1431" s="60">
        <v>0</v>
      </c>
      <c r="J1431" s="58">
        <v>-197498</v>
      </c>
      <c r="K1431" s="61"/>
      <c r="L1431" s="61"/>
      <c r="M1431" s="61"/>
      <c r="N1431" s="61"/>
      <c r="O1431" s="61"/>
      <c r="P1431" s="61"/>
      <c r="Q1431" s="61"/>
      <c r="R1431" s="61"/>
      <c r="S1431" s="61"/>
      <c r="T1431" s="61"/>
      <c r="U1431" s="61"/>
      <c r="V1431" s="61"/>
      <c r="W1431" s="61"/>
      <c r="X1431" s="61"/>
      <c r="Y1431" s="61"/>
      <c r="Z1431" s="61"/>
      <c r="AA1431" s="62">
        <v>379283</v>
      </c>
      <c r="AB1431" s="61"/>
      <c r="AC1431" s="61"/>
      <c r="AD1431" s="62">
        <v>323252</v>
      </c>
      <c r="AE1431" s="61"/>
      <c r="AF1431" s="62">
        <v>136241</v>
      </c>
      <c r="AG1431" s="61"/>
      <c r="AH1431" s="61"/>
      <c r="AI1431" s="62">
        <v>46230</v>
      </c>
      <c r="AJ1431" s="61"/>
      <c r="AK1431" s="61"/>
      <c r="AL1431" s="61"/>
      <c r="AM1431" s="61"/>
      <c r="AN1431" s="61"/>
      <c r="AO1431" s="61"/>
      <c r="AP1431" s="62">
        <v>7039</v>
      </c>
      <c r="AQ1431" s="61"/>
      <c r="AR1431" s="62">
        <v>2100</v>
      </c>
      <c r="AS1431" s="61"/>
      <c r="AT1431" s="61"/>
      <c r="AU1431" s="61"/>
      <c r="AV1431" s="61"/>
      <c r="AW1431" s="61"/>
      <c r="AX1431" s="61"/>
      <c r="AY1431" s="61">
        <v>455</v>
      </c>
      <c r="AZ1431" s="61"/>
      <c r="BA1431" s="61"/>
      <c r="BB1431" s="61"/>
      <c r="BC1431" s="61"/>
      <c r="BD1431" s="61"/>
      <c r="BE1431" s="61"/>
      <c r="BF1431" s="61"/>
      <c r="BG1431" s="61"/>
      <c r="BH1431" s="61"/>
      <c r="BI1431" s="61"/>
      <c r="BJ1431" s="61"/>
      <c r="BK1431" s="61"/>
      <c r="BL1431" s="61"/>
      <c r="BM1431" s="61"/>
      <c r="BN1431" s="61"/>
      <c r="BO1431" s="62">
        <v>-197498</v>
      </c>
    </row>
    <row r="1432" spans="1:67" x14ac:dyDescent="0.2">
      <c r="A1432" s="57" t="s">
        <v>34</v>
      </c>
      <c r="B1432" s="56" t="s">
        <v>34</v>
      </c>
      <c r="C1432" s="56" t="s">
        <v>455</v>
      </c>
      <c r="D1432" s="56">
        <v>1995</v>
      </c>
      <c r="E1432" s="58">
        <v>910177</v>
      </c>
      <c r="F1432" s="58">
        <v>711644</v>
      </c>
      <c r="G1432" s="59">
        <v>900583</v>
      </c>
      <c r="H1432" s="59">
        <v>9594</v>
      </c>
      <c r="I1432" s="60">
        <v>0</v>
      </c>
      <c r="J1432" s="58">
        <v>-198533</v>
      </c>
      <c r="K1432" s="61"/>
      <c r="L1432" s="61"/>
      <c r="M1432" s="61"/>
      <c r="N1432" s="61"/>
      <c r="O1432" s="61"/>
      <c r="P1432" s="61"/>
      <c r="Q1432" s="61"/>
      <c r="R1432" s="61"/>
      <c r="S1432" s="61"/>
      <c r="T1432" s="61"/>
      <c r="U1432" s="61"/>
      <c r="V1432" s="61"/>
      <c r="W1432" s="61"/>
      <c r="X1432" s="61"/>
      <c r="Y1432" s="61"/>
      <c r="Z1432" s="61"/>
      <c r="AA1432" s="62">
        <v>393070</v>
      </c>
      <c r="AB1432" s="61"/>
      <c r="AC1432" s="61"/>
      <c r="AD1432" s="62">
        <v>323552</v>
      </c>
      <c r="AE1432" s="61"/>
      <c r="AF1432" s="62">
        <v>136241</v>
      </c>
      <c r="AG1432" s="61"/>
      <c r="AH1432" s="61"/>
      <c r="AI1432" s="62">
        <v>47720</v>
      </c>
      <c r="AJ1432" s="61"/>
      <c r="AK1432" s="61"/>
      <c r="AL1432" s="61"/>
      <c r="AM1432" s="61"/>
      <c r="AN1432" s="61"/>
      <c r="AO1432" s="61"/>
      <c r="AP1432" s="62">
        <v>7039</v>
      </c>
      <c r="AQ1432" s="61"/>
      <c r="AR1432" s="62">
        <v>2100</v>
      </c>
      <c r="AS1432" s="61"/>
      <c r="AT1432" s="61"/>
      <c r="AU1432" s="61"/>
      <c r="AV1432" s="61"/>
      <c r="AW1432" s="61"/>
      <c r="AX1432" s="61"/>
      <c r="AY1432" s="61">
        <v>455</v>
      </c>
      <c r="AZ1432" s="61"/>
      <c r="BA1432" s="61"/>
      <c r="BB1432" s="61"/>
      <c r="BC1432" s="61"/>
      <c r="BD1432" s="61"/>
      <c r="BE1432" s="61"/>
      <c r="BF1432" s="61"/>
      <c r="BG1432" s="61"/>
      <c r="BH1432" s="61"/>
      <c r="BI1432" s="61"/>
      <c r="BJ1432" s="61"/>
      <c r="BK1432" s="61"/>
      <c r="BL1432" s="61"/>
      <c r="BM1432" s="61"/>
      <c r="BN1432" s="61"/>
      <c r="BO1432" s="62">
        <v>-198533</v>
      </c>
    </row>
    <row r="1433" spans="1:67" x14ac:dyDescent="0.2">
      <c r="A1433" s="57" t="s">
        <v>34</v>
      </c>
      <c r="B1433" s="56" t="s">
        <v>34</v>
      </c>
      <c r="C1433" s="56" t="s">
        <v>455</v>
      </c>
      <c r="D1433" s="56">
        <v>1996</v>
      </c>
      <c r="E1433" s="58">
        <v>960051</v>
      </c>
      <c r="F1433" s="58">
        <v>760225</v>
      </c>
      <c r="G1433" s="59">
        <v>947390</v>
      </c>
      <c r="H1433" s="59">
        <v>12661</v>
      </c>
      <c r="I1433" s="60">
        <v>0</v>
      </c>
      <c r="J1433" s="58">
        <v>-199826</v>
      </c>
      <c r="K1433" s="61"/>
      <c r="L1433" s="61"/>
      <c r="M1433" s="61"/>
      <c r="N1433" s="61"/>
      <c r="O1433" s="61"/>
      <c r="P1433" s="61"/>
      <c r="Q1433" s="61"/>
      <c r="R1433" s="61"/>
      <c r="S1433" s="61"/>
      <c r="T1433" s="61"/>
      <c r="U1433" s="61"/>
      <c r="V1433" s="61"/>
      <c r="W1433" s="61"/>
      <c r="X1433" s="61"/>
      <c r="Y1433" s="61"/>
      <c r="Z1433" s="61"/>
      <c r="AA1433" s="62">
        <v>436629</v>
      </c>
      <c r="AB1433" s="61"/>
      <c r="AC1433" s="61"/>
      <c r="AD1433" s="62">
        <v>323786</v>
      </c>
      <c r="AE1433" s="61"/>
      <c r="AF1433" s="62">
        <v>138554</v>
      </c>
      <c r="AG1433" s="61"/>
      <c r="AH1433" s="61"/>
      <c r="AI1433" s="62">
        <v>48421</v>
      </c>
      <c r="AJ1433" s="61"/>
      <c r="AK1433" s="61"/>
      <c r="AL1433" s="61"/>
      <c r="AM1433" s="61"/>
      <c r="AN1433" s="61"/>
      <c r="AO1433" s="61"/>
      <c r="AP1433" s="62">
        <v>10106</v>
      </c>
      <c r="AQ1433" s="61"/>
      <c r="AR1433" s="62">
        <v>2100</v>
      </c>
      <c r="AS1433" s="61"/>
      <c r="AT1433" s="61"/>
      <c r="AU1433" s="61"/>
      <c r="AV1433" s="61"/>
      <c r="AW1433" s="61"/>
      <c r="AX1433" s="61"/>
      <c r="AY1433" s="61">
        <v>455</v>
      </c>
      <c r="AZ1433" s="61"/>
      <c r="BA1433" s="61"/>
      <c r="BB1433" s="61"/>
      <c r="BC1433" s="61"/>
      <c r="BD1433" s="61"/>
      <c r="BE1433" s="61"/>
      <c r="BF1433" s="61"/>
      <c r="BG1433" s="61"/>
      <c r="BH1433" s="61"/>
      <c r="BI1433" s="61"/>
      <c r="BJ1433" s="61"/>
      <c r="BK1433" s="61"/>
      <c r="BL1433" s="61"/>
      <c r="BM1433" s="61"/>
      <c r="BN1433" s="61"/>
      <c r="BO1433" s="62">
        <v>-199826</v>
      </c>
    </row>
    <row r="1434" spans="1:67" x14ac:dyDescent="0.2">
      <c r="A1434" s="57" t="s">
        <v>34</v>
      </c>
      <c r="B1434" s="56" t="s">
        <v>34</v>
      </c>
      <c r="C1434" s="56" t="s">
        <v>455</v>
      </c>
      <c r="D1434" s="56">
        <v>1997</v>
      </c>
      <c r="E1434" s="58">
        <v>982163</v>
      </c>
      <c r="F1434" s="58">
        <v>778407</v>
      </c>
      <c r="G1434" s="59">
        <v>969502</v>
      </c>
      <c r="H1434" s="59">
        <v>12661</v>
      </c>
      <c r="I1434" s="60">
        <v>0</v>
      </c>
      <c r="J1434" s="58">
        <v>-203756</v>
      </c>
      <c r="K1434" s="61"/>
      <c r="L1434" s="61"/>
      <c r="M1434" s="61"/>
      <c r="N1434" s="61"/>
      <c r="O1434" s="61"/>
      <c r="P1434" s="61"/>
      <c r="Q1434" s="61"/>
      <c r="R1434" s="61"/>
      <c r="S1434" s="61"/>
      <c r="T1434" s="61"/>
      <c r="U1434" s="61"/>
      <c r="V1434" s="61"/>
      <c r="W1434" s="61"/>
      <c r="X1434" s="61"/>
      <c r="Y1434" s="61"/>
      <c r="Z1434" s="61"/>
      <c r="AA1434" s="62">
        <v>455465</v>
      </c>
      <c r="AB1434" s="61"/>
      <c r="AC1434" s="61"/>
      <c r="AD1434" s="62">
        <v>324386</v>
      </c>
      <c r="AE1434" s="61"/>
      <c r="AF1434" s="62">
        <v>138554</v>
      </c>
      <c r="AG1434" s="61"/>
      <c r="AH1434" s="61"/>
      <c r="AI1434" s="62">
        <v>51097</v>
      </c>
      <c r="AJ1434" s="61"/>
      <c r="AK1434" s="61"/>
      <c r="AL1434" s="61"/>
      <c r="AM1434" s="61"/>
      <c r="AN1434" s="61"/>
      <c r="AO1434" s="61"/>
      <c r="AP1434" s="62">
        <v>10106</v>
      </c>
      <c r="AQ1434" s="61"/>
      <c r="AR1434" s="62">
        <v>2100</v>
      </c>
      <c r="AS1434" s="61"/>
      <c r="AT1434" s="61"/>
      <c r="AU1434" s="61"/>
      <c r="AV1434" s="61"/>
      <c r="AW1434" s="61"/>
      <c r="AX1434" s="61"/>
      <c r="AY1434" s="61">
        <v>455</v>
      </c>
      <c r="AZ1434" s="61"/>
      <c r="BA1434" s="61"/>
      <c r="BB1434" s="61"/>
      <c r="BC1434" s="61"/>
      <c r="BD1434" s="61"/>
      <c r="BE1434" s="61"/>
      <c r="BF1434" s="61"/>
      <c r="BG1434" s="61"/>
      <c r="BH1434" s="61"/>
      <c r="BI1434" s="61"/>
      <c r="BJ1434" s="61"/>
      <c r="BK1434" s="61"/>
      <c r="BL1434" s="61"/>
      <c r="BM1434" s="61"/>
      <c r="BN1434" s="61"/>
      <c r="BO1434" s="62">
        <v>-203756</v>
      </c>
    </row>
    <row r="1435" spans="1:67" x14ac:dyDescent="0.2">
      <c r="A1435" s="57" t="s">
        <v>34</v>
      </c>
      <c r="B1435" s="56" t="s">
        <v>34</v>
      </c>
      <c r="C1435" s="56" t="s">
        <v>455</v>
      </c>
      <c r="D1435" s="56">
        <v>1998</v>
      </c>
      <c r="E1435" s="58">
        <v>893551</v>
      </c>
      <c r="F1435" s="58">
        <v>689545</v>
      </c>
      <c r="G1435" s="59">
        <v>877848</v>
      </c>
      <c r="H1435" s="59">
        <v>15703</v>
      </c>
      <c r="I1435" s="60">
        <v>0</v>
      </c>
      <c r="J1435" s="58">
        <v>-204006</v>
      </c>
      <c r="K1435" s="61"/>
      <c r="L1435" s="61"/>
      <c r="M1435" s="61"/>
      <c r="N1435" s="61"/>
      <c r="O1435" s="61"/>
      <c r="P1435" s="61"/>
      <c r="Q1435" s="61"/>
      <c r="R1435" s="61"/>
      <c r="S1435" s="61"/>
      <c r="T1435" s="61"/>
      <c r="U1435" s="61"/>
      <c r="V1435" s="61"/>
      <c r="W1435" s="61"/>
      <c r="X1435" s="61"/>
      <c r="Y1435" s="61"/>
      <c r="Z1435" s="61"/>
      <c r="AA1435" s="62">
        <v>363129</v>
      </c>
      <c r="AB1435" s="61"/>
      <c r="AC1435" s="61"/>
      <c r="AD1435" s="62">
        <v>324386</v>
      </c>
      <c r="AE1435" s="61"/>
      <c r="AF1435" s="62">
        <v>138854</v>
      </c>
      <c r="AG1435" s="61"/>
      <c r="AH1435" s="61"/>
      <c r="AI1435" s="62">
        <v>51479</v>
      </c>
      <c r="AJ1435" s="61"/>
      <c r="AK1435" s="61"/>
      <c r="AL1435" s="61"/>
      <c r="AM1435" s="61"/>
      <c r="AN1435" s="61"/>
      <c r="AO1435" s="61"/>
      <c r="AP1435" s="62">
        <v>10106</v>
      </c>
      <c r="AQ1435" s="61"/>
      <c r="AR1435" s="62">
        <v>5142</v>
      </c>
      <c r="AS1435" s="61"/>
      <c r="AT1435" s="61"/>
      <c r="AU1435" s="61"/>
      <c r="AV1435" s="61"/>
      <c r="AW1435" s="61"/>
      <c r="AX1435" s="61"/>
      <c r="AY1435" s="61">
        <v>455</v>
      </c>
      <c r="AZ1435" s="61"/>
      <c r="BA1435" s="61"/>
      <c r="BB1435" s="61"/>
      <c r="BC1435" s="61"/>
      <c r="BD1435" s="61"/>
      <c r="BE1435" s="61"/>
      <c r="BF1435" s="61"/>
      <c r="BG1435" s="61"/>
      <c r="BH1435" s="61"/>
      <c r="BI1435" s="61"/>
      <c r="BJ1435" s="61"/>
      <c r="BK1435" s="61"/>
      <c r="BL1435" s="61"/>
      <c r="BM1435" s="61"/>
      <c r="BN1435" s="61"/>
      <c r="BO1435" s="62">
        <v>-204006</v>
      </c>
    </row>
    <row r="1436" spans="1:67" x14ac:dyDescent="0.2">
      <c r="A1436" s="57" t="s">
        <v>34</v>
      </c>
      <c r="B1436" s="56" t="s">
        <v>34</v>
      </c>
      <c r="C1436" s="56" t="s">
        <v>456</v>
      </c>
      <c r="D1436" s="56">
        <v>1989</v>
      </c>
      <c r="E1436" s="58">
        <v>817841</v>
      </c>
      <c r="F1436" s="58">
        <v>805088</v>
      </c>
      <c r="G1436" s="59">
        <v>808580</v>
      </c>
      <c r="H1436" s="59">
        <v>9261</v>
      </c>
      <c r="I1436" s="60">
        <v>0</v>
      </c>
      <c r="J1436" s="58">
        <v>-12753</v>
      </c>
      <c r="K1436" s="62">
        <v>3357</v>
      </c>
      <c r="L1436" s="61"/>
      <c r="M1436" s="61">
        <v>262</v>
      </c>
      <c r="N1436" s="61"/>
      <c r="O1436" s="61"/>
      <c r="P1436" s="62">
        <v>23903</v>
      </c>
      <c r="Q1436" s="61"/>
      <c r="R1436" s="61"/>
      <c r="S1436" s="61"/>
      <c r="T1436" s="61"/>
      <c r="U1436" s="61"/>
      <c r="V1436" s="61"/>
      <c r="W1436" s="61"/>
      <c r="X1436" s="61"/>
      <c r="Y1436" s="61"/>
      <c r="Z1436" s="61"/>
      <c r="AA1436" s="62">
        <v>528903</v>
      </c>
      <c r="AB1436" s="61"/>
      <c r="AC1436" s="61"/>
      <c r="AD1436" s="62">
        <v>19144</v>
      </c>
      <c r="AE1436" s="61"/>
      <c r="AF1436" s="62">
        <v>181891</v>
      </c>
      <c r="AG1436" s="61"/>
      <c r="AH1436" s="61"/>
      <c r="AI1436" s="62">
        <v>51120</v>
      </c>
      <c r="AJ1436" s="61"/>
      <c r="AK1436" s="61"/>
      <c r="AL1436" s="61"/>
      <c r="AM1436" s="61"/>
      <c r="AN1436" s="61"/>
      <c r="AO1436" s="61"/>
      <c r="AP1436" s="62">
        <v>9261</v>
      </c>
      <c r="AQ1436" s="61"/>
      <c r="AR1436" s="61"/>
      <c r="AS1436" s="61"/>
      <c r="AT1436" s="61"/>
      <c r="AU1436" s="61"/>
      <c r="AV1436" s="61"/>
      <c r="AW1436" s="61"/>
      <c r="AX1436" s="61"/>
      <c r="AY1436" s="61"/>
      <c r="AZ1436" s="61"/>
      <c r="BA1436" s="61"/>
      <c r="BB1436" s="61"/>
      <c r="BC1436" s="61"/>
      <c r="BD1436" s="61"/>
      <c r="BE1436" s="61"/>
      <c r="BF1436" s="61"/>
      <c r="BG1436" s="61"/>
      <c r="BH1436" s="61"/>
      <c r="BI1436" s="61"/>
      <c r="BJ1436" s="61"/>
      <c r="BK1436" s="61"/>
      <c r="BL1436" s="61"/>
      <c r="BM1436" s="61"/>
      <c r="BN1436" s="61"/>
      <c r="BO1436" s="62">
        <v>-12753</v>
      </c>
    </row>
    <row r="1437" spans="1:67" x14ac:dyDescent="0.2">
      <c r="A1437" s="57" t="s">
        <v>34</v>
      </c>
      <c r="B1437" s="56" t="s">
        <v>34</v>
      </c>
      <c r="C1437" s="56" t="s">
        <v>456</v>
      </c>
      <c r="D1437" s="56">
        <v>1990</v>
      </c>
      <c r="E1437" s="58">
        <v>1233413</v>
      </c>
      <c r="F1437" s="58">
        <v>1220660</v>
      </c>
      <c r="G1437" s="59">
        <v>1215486</v>
      </c>
      <c r="H1437" s="59">
        <v>17927</v>
      </c>
      <c r="I1437" s="60">
        <v>0</v>
      </c>
      <c r="J1437" s="58">
        <v>-12753</v>
      </c>
      <c r="K1437" s="61">
        <v>149</v>
      </c>
      <c r="L1437" s="61"/>
      <c r="M1437" s="61">
        <v>262</v>
      </c>
      <c r="N1437" s="61"/>
      <c r="O1437" s="61"/>
      <c r="P1437" s="61"/>
      <c r="Q1437" s="61"/>
      <c r="R1437" s="61"/>
      <c r="S1437" s="61"/>
      <c r="T1437" s="61"/>
      <c r="U1437" s="61"/>
      <c r="V1437" s="61"/>
      <c r="W1437" s="62">
        <v>211110</v>
      </c>
      <c r="X1437" s="61"/>
      <c r="Y1437" s="61"/>
      <c r="Z1437" s="61"/>
      <c r="AA1437" s="62">
        <v>588549</v>
      </c>
      <c r="AB1437" s="61"/>
      <c r="AC1437" s="61"/>
      <c r="AD1437" s="62">
        <v>19837</v>
      </c>
      <c r="AE1437" s="61"/>
      <c r="AF1437" s="62">
        <v>336381</v>
      </c>
      <c r="AG1437" s="61"/>
      <c r="AH1437" s="61"/>
      <c r="AI1437" s="62">
        <v>59198</v>
      </c>
      <c r="AJ1437" s="61"/>
      <c r="AK1437" s="61"/>
      <c r="AL1437" s="61"/>
      <c r="AM1437" s="61"/>
      <c r="AN1437" s="61"/>
      <c r="AO1437" s="61"/>
      <c r="AP1437" s="62">
        <v>9865</v>
      </c>
      <c r="AQ1437" s="61"/>
      <c r="AR1437" s="62">
        <v>8062</v>
      </c>
      <c r="AS1437" s="61"/>
      <c r="AT1437" s="61"/>
      <c r="AU1437" s="61"/>
      <c r="AV1437" s="61"/>
      <c r="AW1437" s="61"/>
      <c r="AX1437" s="61"/>
      <c r="AY1437" s="61"/>
      <c r="AZ1437" s="61"/>
      <c r="BA1437" s="61"/>
      <c r="BB1437" s="61"/>
      <c r="BC1437" s="61"/>
      <c r="BD1437" s="61"/>
      <c r="BE1437" s="61"/>
      <c r="BF1437" s="61"/>
      <c r="BG1437" s="61"/>
      <c r="BH1437" s="61"/>
      <c r="BI1437" s="61"/>
      <c r="BJ1437" s="61"/>
      <c r="BK1437" s="61"/>
      <c r="BL1437" s="61"/>
      <c r="BM1437" s="61"/>
      <c r="BN1437" s="61"/>
      <c r="BO1437" s="62">
        <v>-12753</v>
      </c>
    </row>
    <row r="1438" spans="1:67" x14ac:dyDescent="0.2">
      <c r="A1438" s="57" t="s">
        <v>34</v>
      </c>
      <c r="B1438" s="56" t="s">
        <v>34</v>
      </c>
      <c r="C1438" s="56" t="s">
        <v>456</v>
      </c>
      <c r="D1438" s="56">
        <v>1991</v>
      </c>
      <c r="E1438" s="58">
        <v>1320313</v>
      </c>
      <c r="F1438" s="58">
        <v>1307560</v>
      </c>
      <c r="G1438" s="59">
        <v>1301527</v>
      </c>
      <c r="H1438" s="59">
        <v>18786</v>
      </c>
      <c r="I1438" s="60">
        <v>0</v>
      </c>
      <c r="J1438" s="58">
        <v>-12753</v>
      </c>
      <c r="K1438" s="61">
        <v>149</v>
      </c>
      <c r="L1438" s="61"/>
      <c r="M1438" s="61">
        <v>262</v>
      </c>
      <c r="N1438" s="61"/>
      <c r="O1438" s="61"/>
      <c r="P1438" s="61"/>
      <c r="Q1438" s="61"/>
      <c r="R1438" s="61"/>
      <c r="S1438" s="61"/>
      <c r="T1438" s="61"/>
      <c r="U1438" s="61"/>
      <c r="V1438" s="61"/>
      <c r="W1438" s="62">
        <v>211110</v>
      </c>
      <c r="X1438" s="61"/>
      <c r="Y1438" s="61"/>
      <c r="Z1438" s="61"/>
      <c r="AA1438" s="62">
        <v>656583</v>
      </c>
      <c r="AB1438" s="61"/>
      <c r="AC1438" s="61"/>
      <c r="AD1438" s="62">
        <v>20053</v>
      </c>
      <c r="AE1438" s="61"/>
      <c r="AF1438" s="62">
        <v>345243</v>
      </c>
      <c r="AG1438" s="61"/>
      <c r="AH1438" s="61"/>
      <c r="AI1438" s="62">
        <v>68127</v>
      </c>
      <c r="AJ1438" s="61"/>
      <c r="AK1438" s="61"/>
      <c r="AL1438" s="61"/>
      <c r="AM1438" s="61"/>
      <c r="AN1438" s="61"/>
      <c r="AO1438" s="61"/>
      <c r="AP1438" s="62">
        <v>9865</v>
      </c>
      <c r="AQ1438" s="61"/>
      <c r="AR1438" s="62">
        <v>8921</v>
      </c>
      <c r="AS1438" s="61"/>
      <c r="AT1438" s="61"/>
      <c r="AU1438" s="61"/>
      <c r="AV1438" s="61"/>
      <c r="AW1438" s="61"/>
      <c r="AX1438" s="61"/>
      <c r="AY1438" s="61"/>
      <c r="AZ1438" s="61"/>
      <c r="BA1438" s="61"/>
      <c r="BB1438" s="61"/>
      <c r="BC1438" s="61"/>
      <c r="BD1438" s="61"/>
      <c r="BE1438" s="61"/>
      <c r="BF1438" s="61"/>
      <c r="BG1438" s="61"/>
      <c r="BH1438" s="61"/>
      <c r="BI1438" s="61"/>
      <c r="BJ1438" s="61"/>
      <c r="BK1438" s="61"/>
      <c r="BL1438" s="61"/>
      <c r="BM1438" s="61"/>
      <c r="BN1438" s="61"/>
      <c r="BO1438" s="62">
        <v>-12753</v>
      </c>
    </row>
    <row r="1439" spans="1:67" x14ac:dyDescent="0.2">
      <c r="A1439" s="57" t="s">
        <v>34</v>
      </c>
      <c r="B1439" s="56" t="s">
        <v>34</v>
      </c>
      <c r="C1439" s="56" t="s">
        <v>456</v>
      </c>
      <c r="D1439" s="56">
        <v>1992</v>
      </c>
      <c r="E1439" s="58">
        <v>1402428</v>
      </c>
      <c r="F1439" s="58">
        <v>1389675</v>
      </c>
      <c r="G1439" s="59">
        <v>1382897</v>
      </c>
      <c r="H1439" s="59">
        <v>19531</v>
      </c>
      <c r="I1439" s="60">
        <v>0</v>
      </c>
      <c r="J1439" s="58">
        <v>-12753</v>
      </c>
      <c r="K1439" s="61">
        <v>149</v>
      </c>
      <c r="L1439" s="61"/>
      <c r="M1439" s="61">
        <v>262</v>
      </c>
      <c r="N1439" s="61"/>
      <c r="O1439" s="61"/>
      <c r="P1439" s="61"/>
      <c r="Q1439" s="61"/>
      <c r="R1439" s="61"/>
      <c r="S1439" s="61"/>
      <c r="T1439" s="61"/>
      <c r="U1439" s="61"/>
      <c r="V1439" s="61"/>
      <c r="W1439" s="62">
        <v>241736</v>
      </c>
      <c r="X1439" s="61"/>
      <c r="Y1439" s="61"/>
      <c r="Z1439" s="61"/>
      <c r="AA1439" s="62">
        <v>692492</v>
      </c>
      <c r="AB1439" s="61"/>
      <c r="AC1439" s="61"/>
      <c r="AD1439" s="62">
        <v>20143</v>
      </c>
      <c r="AE1439" s="61"/>
      <c r="AF1439" s="62">
        <v>352958</v>
      </c>
      <c r="AG1439" s="61"/>
      <c r="AH1439" s="61"/>
      <c r="AI1439" s="62">
        <v>75157</v>
      </c>
      <c r="AJ1439" s="61"/>
      <c r="AK1439" s="61"/>
      <c r="AL1439" s="61"/>
      <c r="AM1439" s="61"/>
      <c r="AN1439" s="61"/>
      <c r="AO1439" s="61"/>
      <c r="AP1439" s="62">
        <v>9865</v>
      </c>
      <c r="AQ1439" s="61"/>
      <c r="AR1439" s="62">
        <v>9666</v>
      </c>
      <c r="AS1439" s="61"/>
      <c r="AT1439" s="61"/>
      <c r="AU1439" s="61"/>
      <c r="AV1439" s="61"/>
      <c r="AW1439" s="61"/>
      <c r="AX1439" s="61"/>
      <c r="AY1439" s="61"/>
      <c r="AZ1439" s="61"/>
      <c r="BA1439" s="61"/>
      <c r="BB1439" s="61"/>
      <c r="BC1439" s="61"/>
      <c r="BD1439" s="61"/>
      <c r="BE1439" s="61"/>
      <c r="BF1439" s="61"/>
      <c r="BG1439" s="61"/>
      <c r="BH1439" s="61"/>
      <c r="BI1439" s="61"/>
      <c r="BJ1439" s="61"/>
      <c r="BK1439" s="61"/>
      <c r="BL1439" s="61"/>
      <c r="BM1439" s="61"/>
      <c r="BN1439" s="61"/>
      <c r="BO1439" s="62">
        <v>-12753</v>
      </c>
    </row>
    <row r="1440" spans="1:67" x14ac:dyDescent="0.2">
      <c r="A1440" s="57" t="s">
        <v>34</v>
      </c>
      <c r="B1440" s="56" t="s">
        <v>34</v>
      </c>
      <c r="C1440" s="56" t="s">
        <v>456</v>
      </c>
      <c r="D1440" s="56">
        <v>1993</v>
      </c>
      <c r="E1440" s="58">
        <v>1284479</v>
      </c>
      <c r="F1440" s="58">
        <v>1271726</v>
      </c>
      <c r="G1440" s="59">
        <v>1264948</v>
      </c>
      <c r="H1440" s="59">
        <v>19531</v>
      </c>
      <c r="I1440" s="60">
        <v>0</v>
      </c>
      <c r="J1440" s="58">
        <v>-12753</v>
      </c>
      <c r="K1440" s="61">
        <v>149</v>
      </c>
      <c r="L1440" s="61"/>
      <c r="M1440" s="61">
        <v>262</v>
      </c>
      <c r="N1440" s="61"/>
      <c r="O1440" s="61"/>
      <c r="P1440" s="61"/>
      <c r="Q1440" s="61"/>
      <c r="R1440" s="61"/>
      <c r="S1440" s="61"/>
      <c r="T1440" s="61"/>
      <c r="U1440" s="61"/>
      <c r="V1440" s="61"/>
      <c r="W1440" s="62">
        <v>241736</v>
      </c>
      <c r="X1440" s="61"/>
      <c r="Y1440" s="61"/>
      <c r="Z1440" s="61"/>
      <c r="AA1440" s="62">
        <v>572249</v>
      </c>
      <c r="AB1440" s="61"/>
      <c r="AC1440" s="61"/>
      <c r="AD1440" s="62">
        <v>20143</v>
      </c>
      <c r="AE1440" s="61"/>
      <c r="AF1440" s="62">
        <v>352958</v>
      </c>
      <c r="AG1440" s="61"/>
      <c r="AH1440" s="61"/>
      <c r="AI1440" s="62">
        <v>77451</v>
      </c>
      <c r="AJ1440" s="61"/>
      <c r="AK1440" s="61"/>
      <c r="AL1440" s="61"/>
      <c r="AM1440" s="61"/>
      <c r="AN1440" s="61"/>
      <c r="AO1440" s="61"/>
      <c r="AP1440" s="62">
        <v>9865</v>
      </c>
      <c r="AQ1440" s="61"/>
      <c r="AR1440" s="62">
        <v>9666</v>
      </c>
      <c r="AS1440" s="61"/>
      <c r="AT1440" s="61"/>
      <c r="AU1440" s="61"/>
      <c r="AV1440" s="61"/>
      <c r="AW1440" s="61"/>
      <c r="AX1440" s="61"/>
      <c r="AY1440" s="61"/>
      <c r="AZ1440" s="61"/>
      <c r="BA1440" s="61"/>
      <c r="BB1440" s="61"/>
      <c r="BC1440" s="61"/>
      <c r="BD1440" s="61"/>
      <c r="BE1440" s="61"/>
      <c r="BF1440" s="61"/>
      <c r="BG1440" s="61"/>
      <c r="BH1440" s="61"/>
      <c r="BI1440" s="61"/>
      <c r="BJ1440" s="61"/>
      <c r="BK1440" s="61"/>
      <c r="BL1440" s="61"/>
      <c r="BM1440" s="61"/>
      <c r="BN1440" s="61"/>
      <c r="BO1440" s="62">
        <v>-12753</v>
      </c>
    </row>
    <row r="1441" spans="1:67" x14ac:dyDescent="0.2">
      <c r="A1441" s="57" t="s">
        <v>34</v>
      </c>
      <c r="B1441" s="56" t="s">
        <v>34</v>
      </c>
      <c r="C1441" s="56" t="s">
        <v>456</v>
      </c>
      <c r="D1441" s="56">
        <v>1994</v>
      </c>
      <c r="E1441" s="58">
        <v>1359327</v>
      </c>
      <c r="F1441" s="58">
        <v>1293064</v>
      </c>
      <c r="G1441" s="59">
        <v>1338188</v>
      </c>
      <c r="H1441" s="59">
        <v>21139</v>
      </c>
      <c r="I1441" s="60">
        <v>0</v>
      </c>
      <c r="J1441" s="58">
        <v>-66263</v>
      </c>
      <c r="K1441" s="61">
        <v>149</v>
      </c>
      <c r="L1441" s="61"/>
      <c r="M1441" s="61">
        <v>262</v>
      </c>
      <c r="N1441" s="61"/>
      <c r="O1441" s="61"/>
      <c r="P1441" s="61"/>
      <c r="Q1441" s="61"/>
      <c r="R1441" s="61"/>
      <c r="S1441" s="61"/>
      <c r="T1441" s="61"/>
      <c r="U1441" s="61"/>
      <c r="V1441" s="61"/>
      <c r="W1441" s="62">
        <v>241736</v>
      </c>
      <c r="X1441" s="61"/>
      <c r="Y1441" s="61"/>
      <c r="Z1441" s="61"/>
      <c r="AA1441" s="62">
        <v>632676</v>
      </c>
      <c r="AB1441" s="61"/>
      <c r="AC1441" s="61"/>
      <c r="AD1441" s="62">
        <v>20143</v>
      </c>
      <c r="AE1441" s="61"/>
      <c r="AF1441" s="62">
        <v>363261</v>
      </c>
      <c r="AG1441" s="61"/>
      <c r="AH1441" s="61"/>
      <c r="AI1441" s="62">
        <v>79961</v>
      </c>
      <c r="AJ1441" s="61"/>
      <c r="AK1441" s="61"/>
      <c r="AL1441" s="61"/>
      <c r="AM1441" s="61"/>
      <c r="AN1441" s="61"/>
      <c r="AO1441" s="61"/>
      <c r="AP1441" s="62">
        <v>10559</v>
      </c>
      <c r="AQ1441" s="61"/>
      <c r="AR1441" s="62">
        <v>10580</v>
      </c>
      <c r="AS1441" s="61"/>
      <c r="AT1441" s="61"/>
      <c r="AU1441" s="61"/>
      <c r="AV1441" s="61"/>
      <c r="AW1441" s="61"/>
      <c r="AX1441" s="61"/>
      <c r="AY1441" s="61"/>
      <c r="AZ1441" s="61"/>
      <c r="BA1441" s="61"/>
      <c r="BB1441" s="61"/>
      <c r="BC1441" s="61"/>
      <c r="BD1441" s="61"/>
      <c r="BE1441" s="61"/>
      <c r="BF1441" s="61"/>
      <c r="BG1441" s="61"/>
      <c r="BH1441" s="61"/>
      <c r="BI1441" s="61"/>
      <c r="BJ1441" s="61"/>
      <c r="BK1441" s="61"/>
      <c r="BL1441" s="61"/>
      <c r="BM1441" s="61"/>
      <c r="BN1441" s="61"/>
      <c r="BO1441" s="62">
        <v>-66263</v>
      </c>
    </row>
    <row r="1442" spans="1:67" x14ac:dyDescent="0.2">
      <c r="A1442" s="57" t="s">
        <v>34</v>
      </c>
      <c r="B1442" s="56" t="s">
        <v>34</v>
      </c>
      <c r="C1442" s="56" t="s">
        <v>456</v>
      </c>
      <c r="D1442" s="56">
        <v>1995</v>
      </c>
      <c r="E1442" s="58">
        <v>1393664</v>
      </c>
      <c r="F1442" s="58">
        <v>1324733</v>
      </c>
      <c r="G1442" s="59">
        <v>1367581</v>
      </c>
      <c r="H1442" s="59">
        <v>26083</v>
      </c>
      <c r="I1442" s="60">
        <v>0</v>
      </c>
      <c r="J1442" s="58">
        <v>-68931</v>
      </c>
      <c r="K1442" s="61">
        <v>149</v>
      </c>
      <c r="L1442" s="61"/>
      <c r="M1442" s="61">
        <v>262</v>
      </c>
      <c r="N1442" s="61"/>
      <c r="O1442" s="61"/>
      <c r="P1442" s="61"/>
      <c r="Q1442" s="61"/>
      <c r="R1442" s="61"/>
      <c r="S1442" s="61"/>
      <c r="T1442" s="61"/>
      <c r="U1442" s="61"/>
      <c r="V1442" s="61"/>
      <c r="W1442" s="62">
        <v>241736</v>
      </c>
      <c r="X1442" s="61"/>
      <c r="Y1442" s="61"/>
      <c r="Z1442" s="61"/>
      <c r="AA1442" s="62">
        <v>655767</v>
      </c>
      <c r="AB1442" s="61"/>
      <c r="AC1442" s="61"/>
      <c r="AD1442" s="62">
        <v>20143</v>
      </c>
      <c r="AE1442" s="61"/>
      <c r="AF1442" s="62">
        <v>366972</v>
      </c>
      <c r="AG1442" s="61"/>
      <c r="AH1442" s="61"/>
      <c r="AI1442" s="62">
        <v>82552</v>
      </c>
      <c r="AJ1442" s="61"/>
      <c r="AK1442" s="61"/>
      <c r="AL1442" s="61"/>
      <c r="AM1442" s="61"/>
      <c r="AN1442" s="61"/>
      <c r="AO1442" s="61"/>
      <c r="AP1442" s="62">
        <v>10667</v>
      </c>
      <c r="AQ1442" s="61"/>
      <c r="AR1442" s="62">
        <v>15416</v>
      </c>
      <c r="AS1442" s="61"/>
      <c r="AT1442" s="61"/>
      <c r="AU1442" s="61"/>
      <c r="AV1442" s="61"/>
      <c r="AW1442" s="61"/>
      <c r="AX1442" s="61"/>
      <c r="AY1442" s="61"/>
      <c r="AZ1442" s="61"/>
      <c r="BA1442" s="61"/>
      <c r="BB1442" s="61"/>
      <c r="BC1442" s="61"/>
      <c r="BD1442" s="61"/>
      <c r="BE1442" s="61"/>
      <c r="BF1442" s="61"/>
      <c r="BG1442" s="61"/>
      <c r="BH1442" s="61"/>
      <c r="BI1442" s="61"/>
      <c r="BJ1442" s="61"/>
      <c r="BK1442" s="61"/>
      <c r="BL1442" s="61"/>
      <c r="BM1442" s="61"/>
      <c r="BN1442" s="61"/>
      <c r="BO1442" s="62">
        <v>-68931</v>
      </c>
    </row>
    <row r="1443" spans="1:67" x14ac:dyDescent="0.2">
      <c r="A1443" s="57" t="s">
        <v>34</v>
      </c>
      <c r="B1443" s="56" t="s">
        <v>34</v>
      </c>
      <c r="C1443" s="56" t="s">
        <v>456</v>
      </c>
      <c r="D1443" s="56">
        <v>1996</v>
      </c>
      <c r="E1443" s="58">
        <v>1409266</v>
      </c>
      <c r="F1443" s="58">
        <v>1339867</v>
      </c>
      <c r="G1443" s="59">
        <v>1383064</v>
      </c>
      <c r="H1443" s="59">
        <v>26202</v>
      </c>
      <c r="I1443" s="60">
        <v>0</v>
      </c>
      <c r="J1443" s="58">
        <v>-69399</v>
      </c>
      <c r="K1443" s="61">
        <v>149</v>
      </c>
      <c r="L1443" s="61"/>
      <c r="M1443" s="61">
        <v>262</v>
      </c>
      <c r="N1443" s="61"/>
      <c r="O1443" s="61"/>
      <c r="P1443" s="61"/>
      <c r="Q1443" s="61"/>
      <c r="R1443" s="61"/>
      <c r="S1443" s="61"/>
      <c r="T1443" s="61"/>
      <c r="U1443" s="61"/>
      <c r="V1443" s="61"/>
      <c r="W1443" s="62">
        <v>241736</v>
      </c>
      <c r="X1443" s="61"/>
      <c r="Y1443" s="61"/>
      <c r="Z1443" s="61"/>
      <c r="AA1443" s="62">
        <v>665857</v>
      </c>
      <c r="AB1443" s="61"/>
      <c r="AC1443" s="61"/>
      <c r="AD1443" s="62">
        <v>20143</v>
      </c>
      <c r="AE1443" s="61"/>
      <c r="AF1443" s="62">
        <v>369397</v>
      </c>
      <c r="AG1443" s="61"/>
      <c r="AH1443" s="61"/>
      <c r="AI1443" s="62">
        <v>85520</v>
      </c>
      <c r="AJ1443" s="61"/>
      <c r="AK1443" s="61"/>
      <c r="AL1443" s="61"/>
      <c r="AM1443" s="61"/>
      <c r="AN1443" s="61"/>
      <c r="AO1443" s="61"/>
      <c r="AP1443" s="62">
        <v>10667</v>
      </c>
      <c r="AQ1443" s="61"/>
      <c r="AR1443" s="62">
        <v>15535</v>
      </c>
      <c r="AS1443" s="61"/>
      <c r="AT1443" s="61"/>
      <c r="AU1443" s="61"/>
      <c r="AV1443" s="61"/>
      <c r="AW1443" s="61"/>
      <c r="AX1443" s="61"/>
      <c r="AY1443" s="61"/>
      <c r="AZ1443" s="61"/>
      <c r="BA1443" s="61"/>
      <c r="BB1443" s="61"/>
      <c r="BC1443" s="61"/>
      <c r="BD1443" s="61"/>
      <c r="BE1443" s="61"/>
      <c r="BF1443" s="61"/>
      <c r="BG1443" s="61"/>
      <c r="BH1443" s="61"/>
      <c r="BI1443" s="61"/>
      <c r="BJ1443" s="61"/>
      <c r="BK1443" s="61"/>
      <c r="BL1443" s="61"/>
      <c r="BM1443" s="61"/>
      <c r="BN1443" s="61"/>
      <c r="BO1443" s="62">
        <v>-69399</v>
      </c>
    </row>
    <row r="1444" spans="1:67" x14ac:dyDescent="0.2">
      <c r="A1444" s="57" t="s">
        <v>34</v>
      </c>
      <c r="B1444" s="56" t="s">
        <v>34</v>
      </c>
      <c r="C1444" s="56" t="s">
        <v>456</v>
      </c>
      <c r="D1444" s="56">
        <v>1997</v>
      </c>
      <c r="E1444" s="58">
        <v>1448358</v>
      </c>
      <c r="F1444" s="58">
        <v>1376958</v>
      </c>
      <c r="G1444" s="59">
        <v>1414131</v>
      </c>
      <c r="H1444" s="59">
        <v>34227</v>
      </c>
      <c r="I1444" s="60">
        <v>0</v>
      </c>
      <c r="J1444" s="58">
        <v>-71400</v>
      </c>
      <c r="K1444" s="61">
        <v>149</v>
      </c>
      <c r="L1444" s="61"/>
      <c r="M1444" s="61">
        <v>262</v>
      </c>
      <c r="N1444" s="61"/>
      <c r="O1444" s="61"/>
      <c r="P1444" s="61"/>
      <c r="Q1444" s="61"/>
      <c r="R1444" s="61"/>
      <c r="S1444" s="61"/>
      <c r="T1444" s="61"/>
      <c r="U1444" s="61"/>
      <c r="V1444" s="61"/>
      <c r="W1444" s="62">
        <v>244243</v>
      </c>
      <c r="X1444" s="61"/>
      <c r="Y1444" s="61"/>
      <c r="Z1444" s="61"/>
      <c r="AA1444" s="62">
        <v>687775</v>
      </c>
      <c r="AB1444" s="61"/>
      <c r="AC1444" s="61"/>
      <c r="AD1444" s="62">
        <v>20143</v>
      </c>
      <c r="AE1444" s="61"/>
      <c r="AF1444" s="62">
        <v>373884</v>
      </c>
      <c r="AG1444" s="61"/>
      <c r="AH1444" s="61"/>
      <c r="AI1444" s="62">
        <v>87675</v>
      </c>
      <c r="AJ1444" s="61"/>
      <c r="AK1444" s="61"/>
      <c r="AL1444" s="61"/>
      <c r="AM1444" s="61"/>
      <c r="AN1444" s="61"/>
      <c r="AO1444" s="61"/>
      <c r="AP1444" s="62">
        <v>18500</v>
      </c>
      <c r="AQ1444" s="61"/>
      <c r="AR1444" s="62">
        <v>15727</v>
      </c>
      <c r="AS1444" s="61"/>
      <c r="AT1444" s="61"/>
      <c r="AU1444" s="61"/>
      <c r="AV1444" s="61"/>
      <c r="AW1444" s="61"/>
      <c r="AX1444" s="61"/>
      <c r="AY1444" s="61"/>
      <c r="AZ1444" s="61"/>
      <c r="BA1444" s="61"/>
      <c r="BB1444" s="61"/>
      <c r="BC1444" s="61"/>
      <c r="BD1444" s="61"/>
      <c r="BE1444" s="61"/>
      <c r="BF1444" s="61"/>
      <c r="BG1444" s="61"/>
      <c r="BH1444" s="61"/>
      <c r="BI1444" s="61"/>
      <c r="BJ1444" s="61"/>
      <c r="BK1444" s="61"/>
      <c r="BL1444" s="61"/>
      <c r="BM1444" s="61"/>
      <c r="BN1444" s="61"/>
      <c r="BO1444" s="62">
        <v>-71400</v>
      </c>
    </row>
    <row r="1445" spans="1:67" x14ac:dyDescent="0.2">
      <c r="A1445" s="57" t="s">
        <v>34</v>
      </c>
      <c r="B1445" s="56" t="s">
        <v>34</v>
      </c>
      <c r="C1445" s="56" t="s">
        <v>456</v>
      </c>
      <c r="D1445" s="56">
        <v>1998</v>
      </c>
      <c r="E1445" s="58">
        <v>1481909</v>
      </c>
      <c r="F1445" s="58">
        <v>1406367</v>
      </c>
      <c r="G1445" s="59">
        <v>1441396</v>
      </c>
      <c r="H1445" s="59">
        <v>40513</v>
      </c>
      <c r="I1445" s="60">
        <v>0</v>
      </c>
      <c r="J1445" s="58">
        <v>-75542</v>
      </c>
      <c r="K1445" s="61">
        <v>149</v>
      </c>
      <c r="L1445" s="61"/>
      <c r="M1445" s="61">
        <v>262</v>
      </c>
      <c r="N1445" s="61"/>
      <c r="O1445" s="61"/>
      <c r="P1445" s="61"/>
      <c r="Q1445" s="61"/>
      <c r="R1445" s="61"/>
      <c r="S1445" s="61"/>
      <c r="T1445" s="61"/>
      <c r="U1445" s="61"/>
      <c r="V1445" s="61"/>
      <c r="W1445" s="62">
        <v>247526</v>
      </c>
      <c r="X1445" s="61"/>
      <c r="Y1445" s="61"/>
      <c r="Z1445" s="61"/>
      <c r="AA1445" s="62">
        <v>708129</v>
      </c>
      <c r="AB1445" s="61"/>
      <c r="AC1445" s="61"/>
      <c r="AD1445" s="62">
        <v>20143</v>
      </c>
      <c r="AE1445" s="61"/>
      <c r="AF1445" s="62">
        <v>377100</v>
      </c>
      <c r="AG1445" s="61"/>
      <c r="AH1445" s="61"/>
      <c r="AI1445" s="62">
        <v>88087</v>
      </c>
      <c r="AJ1445" s="61"/>
      <c r="AK1445" s="61"/>
      <c r="AL1445" s="61"/>
      <c r="AM1445" s="61"/>
      <c r="AN1445" s="61"/>
      <c r="AO1445" s="61"/>
      <c r="AP1445" s="62">
        <v>21202</v>
      </c>
      <c r="AQ1445" s="61"/>
      <c r="AR1445" s="62">
        <v>19311</v>
      </c>
      <c r="AS1445" s="61"/>
      <c r="AT1445" s="61"/>
      <c r="AU1445" s="61"/>
      <c r="AV1445" s="61"/>
      <c r="AW1445" s="61"/>
      <c r="AX1445" s="61"/>
      <c r="AY1445" s="61"/>
      <c r="AZ1445" s="61"/>
      <c r="BA1445" s="61"/>
      <c r="BB1445" s="61"/>
      <c r="BC1445" s="61"/>
      <c r="BD1445" s="61"/>
      <c r="BE1445" s="61"/>
      <c r="BF1445" s="61"/>
      <c r="BG1445" s="61"/>
      <c r="BH1445" s="61"/>
      <c r="BI1445" s="61"/>
      <c r="BJ1445" s="61"/>
      <c r="BK1445" s="61"/>
      <c r="BL1445" s="61"/>
      <c r="BM1445" s="61"/>
      <c r="BN1445" s="61"/>
      <c r="BO1445" s="62">
        <v>-75542</v>
      </c>
    </row>
    <row r="1446" spans="1:67" x14ac:dyDescent="0.2">
      <c r="A1446" s="57" t="s">
        <v>34</v>
      </c>
      <c r="B1446" s="56" t="s">
        <v>34</v>
      </c>
      <c r="C1446" s="56" t="s">
        <v>457</v>
      </c>
      <c r="D1446" s="56">
        <v>1989</v>
      </c>
      <c r="E1446" s="58">
        <v>405275</v>
      </c>
      <c r="F1446" s="58">
        <v>391115</v>
      </c>
      <c r="G1446" s="59">
        <v>397544</v>
      </c>
      <c r="H1446" s="59">
        <v>7731</v>
      </c>
      <c r="I1446" s="60">
        <v>0</v>
      </c>
      <c r="J1446" s="58">
        <v>-14160</v>
      </c>
      <c r="K1446" s="61"/>
      <c r="L1446" s="61"/>
      <c r="M1446" s="61"/>
      <c r="N1446" s="61"/>
      <c r="O1446" s="61"/>
      <c r="P1446" s="61"/>
      <c r="Q1446" s="61"/>
      <c r="R1446" s="61"/>
      <c r="S1446" s="61"/>
      <c r="T1446" s="61"/>
      <c r="U1446" s="61"/>
      <c r="V1446" s="61"/>
      <c r="W1446" s="61"/>
      <c r="X1446" s="61"/>
      <c r="Y1446" s="61"/>
      <c r="Z1446" s="61"/>
      <c r="AA1446" s="62">
        <v>245446</v>
      </c>
      <c r="AB1446" s="61"/>
      <c r="AC1446" s="61"/>
      <c r="AD1446" s="62">
        <v>44431</v>
      </c>
      <c r="AE1446" s="61"/>
      <c r="AF1446" s="62">
        <v>74814</v>
      </c>
      <c r="AG1446" s="61"/>
      <c r="AH1446" s="61"/>
      <c r="AI1446" s="62">
        <v>32853</v>
      </c>
      <c r="AJ1446" s="61"/>
      <c r="AK1446" s="61"/>
      <c r="AL1446" s="61"/>
      <c r="AM1446" s="61"/>
      <c r="AN1446" s="61"/>
      <c r="AO1446" s="61"/>
      <c r="AP1446" s="62">
        <v>3665</v>
      </c>
      <c r="AQ1446" s="61"/>
      <c r="AR1446" s="62">
        <v>3707</v>
      </c>
      <c r="AS1446" s="61"/>
      <c r="AT1446" s="61"/>
      <c r="AU1446" s="61"/>
      <c r="AV1446" s="61"/>
      <c r="AW1446" s="61"/>
      <c r="AX1446" s="61"/>
      <c r="AY1446" s="61">
        <v>359</v>
      </c>
      <c r="AZ1446" s="61"/>
      <c r="BA1446" s="61"/>
      <c r="BB1446" s="61"/>
      <c r="BC1446" s="61"/>
      <c r="BD1446" s="61"/>
      <c r="BE1446" s="61"/>
      <c r="BF1446" s="61"/>
      <c r="BG1446" s="61"/>
      <c r="BH1446" s="61"/>
      <c r="BI1446" s="61"/>
      <c r="BJ1446" s="61"/>
      <c r="BK1446" s="61"/>
      <c r="BL1446" s="61"/>
      <c r="BM1446" s="61"/>
      <c r="BN1446" s="61"/>
      <c r="BO1446" s="62">
        <v>-14160</v>
      </c>
    </row>
    <row r="1447" spans="1:67" x14ac:dyDescent="0.2">
      <c r="A1447" s="57" t="s">
        <v>34</v>
      </c>
      <c r="B1447" s="56" t="s">
        <v>34</v>
      </c>
      <c r="C1447" s="56" t="s">
        <v>457</v>
      </c>
      <c r="D1447" s="56">
        <v>1990</v>
      </c>
      <c r="E1447" s="58">
        <v>422688</v>
      </c>
      <c r="F1447" s="58">
        <v>408528</v>
      </c>
      <c r="G1447" s="59">
        <v>413522</v>
      </c>
      <c r="H1447" s="59">
        <v>9166</v>
      </c>
      <c r="I1447" s="60">
        <v>0</v>
      </c>
      <c r="J1447" s="58">
        <v>-14160</v>
      </c>
      <c r="K1447" s="61"/>
      <c r="L1447" s="61"/>
      <c r="M1447" s="61"/>
      <c r="N1447" s="61"/>
      <c r="O1447" s="61"/>
      <c r="P1447" s="61"/>
      <c r="Q1447" s="61"/>
      <c r="R1447" s="61"/>
      <c r="S1447" s="61"/>
      <c r="T1447" s="61"/>
      <c r="U1447" s="61"/>
      <c r="V1447" s="61"/>
      <c r="W1447" s="61"/>
      <c r="X1447" s="61"/>
      <c r="Y1447" s="61"/>
      <c r="Z1447" s="61"/>
      <c r="AA1447" s="62">
        <v>254163</v>
      </c>
      <c r="AB1447" s="61"/>
      <c r="AC1447" s="61"/>
      <c r="AD1447" s="62">
        <v>49686</v>
      </c>
      <c r="AE1447" s="61"/>
      <c r="AF1447" s="62">
        <v>75414</v>
      </c>
      <c r="AG1447" s="61"/>
      <c r="AH1447" s="61"/>
      <c r="AI1447" s="62">
        <v>34259</v>
      </c>
      <c r="AJ1447" s="61"/>
      <c r="AK1447" s="61"/>
      <c r="AL1447" s="61"/>
      <c r="AM1447" s="61"/>
      <c r="AN1447" s="61"/>
      <c r="AO1447" s="61"/>
      <c r="AP1447" s="62">
        <v>5100</v>
      </c>
      <c r="AQ1447" s="61"/>
      <c r="AR1447" s="62">
        <v>3707</v>
      </c>
      <c r="AS1447" s="61"/>
      <c r="AT1447" s="61"/>
      <c r="AU1447" s="61"/>
      <c r="AV1447" s="61"/>
      <c r="AW1447" s="61"/>
      <c r="AX1447" s="61"/>
      <c r="AY1447" s="61">
        <v>359</v>
      </c>
      <c r="AZ1447" s="61"/>
      <c r="BA1447" s="61"/>
      <c r="BB1447" s="61"/>
      <c r="BC1447" s="61"/>
      <c r="BD1447" s="61"/>
      <c r="BE1447" s="61"/>
      <c r="BF1447" s="61"/>
      <c r="BG1447" s="61"/>
      <c r="BH1447" s="61"/>
      <c r="BI1447" s="61"/>
      <c r="BJ1447" s="61"/>
      <c r="BK1447" s="61"/>
      <c r="BL1447" s="61"/>
      <c r="BM1447" s="61"/>
      <c r="BN1447" s="61"/>
      <c r="BO1447" s="62">
        <v>-14160</v>
      </c>
    </row>
    <row r="1448" spans="1:67" x14ac:dyDescent="0.2">
      <c r="A1448" s="57" t="s">
        <v>34</v>
      </c>
      <c r="B1448" s="56" t="s">
        <v>34</v>
      </c>
      <c r="C1448" s="56" t="s">
        <v>457</v>
      </c>
      <c r="D1448" s="56">
        <v>1991</v>
      </c>
      <c r="E1448" s="58">
        <v>425012</v>
      </c>
      <c r="F1448" s="58">
        <v>410852</v>
      </c>
      <c r="G1448" s="59">
        <v>416205</v>
      </c>
      <c r="H1448" s="59">
        <v>8807</v>
      </c>
      <c r="I1448" s="60">
        <v>0</v>
      </c>
      <c r="J1448" s="58">
        <v>-14160</v>
      </c>
      <c r="K1448" s="61"/>
      <c r="L1448" s="61"/>
      <c r="M1448" s="61"/>
      <c r="N1448" s="61"/>
      <c r="O1448" s="61"/>
      <c r="P1448" s="61"/>
      <c r="Q1448" s="61"/>
      <c r="R1448" s="61"/>
      <c r="S1448" s="61"/>
      <c r="T1448" s="61"/>
      <c r="U1448" s="61"/>
      <c r="V1448" s="61"/>
      <c r="W1448" s="61"/>
      <c r="X1448" s="61"/>
      <c r="Y1448" s="61"/>
      <c r="Z1448" s="61"/>
      <c r="AA1448" s="62">
        <v>255036</v>
      </c>
      <c r="AB1448" s="61"/>
      <c r="AC1448" s="61"/>
      <c r="AD1448" s="62">
        <v>50326</v>
      </c>
      <c r="AE1448" s="61"/>
      <c r="AF1448" s="62">
        <v>75234</v>
      </c>
      <c r="AG1448" s="61"/>
      <c r="AH1448" s="61"/>
      <c r="AI1448" s="62">
        <v>35609</v>
      </c>
      <c r="AJ1448" s="61"/>
      <c r="AK1448" s="61"/>
      <c r="AL1448" s="61"/>
      <c r="AM1448" s="61"/>
      <c r="AN1448" s="61"/>
      <c r="AO1448" s="61"/>
      <c r="AP1448" s="62">
        <v>5100</v>
      </c>
      <c r="AQ1448" s="61"/>
      <c r="AR1448" s="62">
        <v>3707</v>
      </c>
      <c r="AS1448" s="61"/>
      <c r="AT1448" s="61"/>
      <c r="AU1448" s="61"/>
      <c r="AV1448" s="61"/>
      <c r="AW1448" s="61"/>
      <c r="AX1448" s="61"/>
      <c r="AY1448" s="61"/>
      <c r="AZ1448" s="61"/>
      <c r="BA1448" s="61"/>
      <c r="BB1448" s="61"/>
      <c r="BC1448" s="61"/>
      <c r="BD1448" s="61"/>
      <c r="BE1448" s="61"/>
      <c r="BF1448" s="61"/>
      <c r="BG1448" s="61"/>
      <c r="BH1448" s="61"/>
      <c r="BI1448" s="61"/>
      <c r="BJ1448" s="61"/>
      <c r="BK1448" s="61"/>
      <c r="BL1448" s="61"/>
      <c r="BM1448" s="61"/>
      <c r="BN1448" s="61"/>
      <c r="BO1448" s="62">
        <v>-14160</v>
      </c>
    </row>
    <row r="1449" spans="1:67" x14ac:dyDescent="0.2">
      <c r="A1449" s="57" t="s">
        <v>34</v>
      </c>
      <c r="B1449" s="56" t="s">
        <v>34</v>
      </c>
      <c r="C1449" s="56" t="s">
        <v>457</v>
      </c>
      <c r="D1449" s="56">
        <v>1992</v>
      </c>
      <c r="E1449" s="58">
        <v>455492</v>
      </c>
      <c r="F1449" s="58">
        <v>441332</v>
      </c>
      <c r="G1449" s="59">
        <v>446685</v>
      </c>
      <c r="H1449" s="59">
        <v>8807</v>
      </c>
      <c r="I1449" s="60">
        <v>0</v>
      </c>
      <c r="J1449" s="58">
        <v>-14160</v>
      </c>
      <c r="K1449" s="61"/>
      <c r="L1449" s="61"/>
      <c r="M1449" s="61"/>
      <c r="N1449" s="61"/>
      <c r="O1449" s="61"/>
      <c r="P1449" s="61"/>
      <c r="Q1449" s="62">
        <v>6575</v>
      </c>
      <c r="R1449" s="61"/>
      <c r="S1449" s="61"/>
      <c r="T1449" s="61"/>
      <c r="U1449" s="61"/>
      <c r="V1449" s="61"/>
      <c r="W1449" s="61"/>
      <c r="X1449" s="61"/>
      <c r="Y1449" s="61"/>
      <c r="Z1449" s="61"/>
      <c r="AA1449" s="62">
        <v>260829</v>
      </c>
      <c r="AB1449" s="61"/>
      <c r="AC1449" s="61"/>
      <c r="AD1449" s="62">
        <v>57635</v>
      </c>
      <c r="AE1449" s="61"/>
      <c r="AF1449" s="62">
        <v>82110</v>
      </c>
      <c r="AG1449" s="61"/>
      <c r="AH1449" s="61"/>
      <c r="AI1449" s="62">
        <v>39536</v>
      </c>
      <c r="AJ1449" s="61"/>
      <c r="AK1449" s="61"/>
      <c r="AL1449" s="61"/>
      <c r="AM1449" s="61"/>
      <c r="AN1449" s="61"/>
      <c r="AO1449" s="61"/>
      <c r="AP1449" s="62">
        <v>5100</v>
      </c>
      <c r="AQ1449" s="61"/>
      <c r="AR1449" s="62">
        <v>3707</v>
      </c>
      <c r="AS1449" s="61"/>
      <c r="AT1449" s="61"/>
      <c r="AU1449" s="61"/>
      <c r="AV1449" s="61"/>
      <c r="AW1449" s="61"/>
      <c r="AX1449" s="61"/>
      <c r="AY1449" s="61"/>
      <c r="AZ1449" s="61"/>
      <c r="BA1449" s="61"/>
      <c r="BB1449" s="61"/>
      <c r="BC1449" s="61"/>
      <c r="BD1449" s="61"/>
      <c r="BE1449" s="61"/>
      <c r="BF1449" s="61"/>
      <c r="BG1449" s="61"/>
      <c r="BH1449" s="61"/>
      <c r="BI1449" s="61"/>
      <c r="BJ1449" s="61"/>
      <c r="BK1449" s="61"/>
      <c r="BL1449" s="61"/>
      <c r="BM1449" s="61"/>
      <c r="BN1449" s="61"/>
      <c r="BO1449" s="62">
        <v>-14160</v>
      </c>
    </row>
    <row r="1450" spans="1:67" x14ac:dyDescent="0.2">
      <c r="A1450" s="57" t="s">
        <v>34</v>
      </c>
      <c r="B1450" s="56" t="s">
        <v>34</v>
      </c>
      <c r="C1450" s="56" t="s">
        <v>457</v>
      </c>
      <c r="D1450" s="56">
        <v>1993</v>
      </c>
      <c r="E1450" s="58">
        <v>472753</v>
      </c>
      <c r="F1450" s="58">
        <v>458593</v>
      </c>
      <c r="G1450" s="59">
        <v>466200</v>
      </c>
      <c r="H1450" s="59">
        <v>6553</v>
      </c>
      <c r="I1450" s="60">
        <v>0</v>
      </c>
      <c r="J1450" s="58">
        <v>-14160</v>
      </c>
      <c r="K1450" s="61"/>
      <c r="L1450" s="61"/>
      <c r="M1450" s="61"/>
      <c r="N1450" s="61"/>
      <c r="O1450" s="61"/>
      <c r="P1450" s="61"/>
      <c r="Q1450" s="62">
        <v>6575</v>
      </c>
      <c r="R1450" s="61"/>
      <c r="S1450" s="61"/>
      <c r="T1450" s="61"/>
      <c r="U1450" s="61"/>
      <c r="V1450" s="61"/>
      <c r="W1450" s="61"/>
      <c r="X1450" s="61"/>
      <c r="Y1450" s="61"/>
      <c r="Z1450" s="61"/>
      <c r="AA1450" s="62">
        <v>272471</v>
      </c>
      <c r="AB1450" s="61"/>
      <c r="AC1450" s="61"/>
      <c r="AD1450" s="62">
        <v>64158</v>
      </c>
      <c r="AE1450" s="61"/>
      <c r="AF1450" s="62">
        <v>83044</v>
      </c>
      <c r="AG1450" s="61"/>
      <c r="AH1450" s="61"/>
      <c r="AI1450" s="62">
        <v>39952</v>
      </c>
      <c r="AJ1450" s="61"/>
      <c r="AK1450" s="61"/>
      <c r="AL1450" s="61"/>
      <c r="AM1450" s="61"/>
      <c r="AN1450" s="61"/>
      <c r="AO1450" s="61"/>
      <c r="AP1450" s="62">
        <v>6553</v>
      </c>
      <c r="AQ1450" s="61"/>
      <c r="AR1450" s="61"/>
      <c r="AS1450" s="61"/>
      <c r="AT1450" s="61"/>
      <c r="AU1450" s="61"/>
      <c r="AV1450" s="61"/>
      <c r="AW1450" s="61"/>
      <c r="AX1450" s="61"/>
      <c r="AY1450" s="61"/>
      <c r="AZ1450" s="61"/>
      <c r="BA1450" s="61"/>
      <c r="BB1450" s="61"/>
      <c r="BC1450" s="61"/>
      <c r="BD1450" s="61"/>
      <c r="BE1450" s="61"/>
      <c r="BF1450" s="61"/>
      <c r="BG1450" s="61"/>
      <c r="BH1450" s="61"/>
      <c r="BI1450" s="61"/>
      <c r="BJ1450" s="61"/>
      <c r="BK1450" s="61"/>
      <c r="BL1450" s="61"/>
      <c r="BM1450" s="61"/>
      <c r="BN1450" s="61"/>
      <c r="BO1450" s="62">
        <v>-14160</v>
      </c>
    </row>
    <row r="1451" spans="1:67" x14ac:dyDescent="0.2">
      <c r="A1451" s="57" t="s">
        <v>34</v>
      </c>
      <c r="B1451" s="56" t="s">
        <v>34</v>
      </c>
      <c r="C1451" s="56" t="s">
        <v>457</v>
      </c>
      <c r="D1451" s="56">
        <v>1994</v>
      </c>
      <c r="E1451" s="58">
        <v>484142</v>
      </c>
      <c r="F1451" s="58">
        <v>423549</v>
      </c>
      <c r="G1451" s="59">
        <v>477589</v>
      </c>
      <c r="H1451" s="59">
        <v>6553</v>
      </c>
      <c r="I1451" s="60">
        <v>0</v>
      </c>
      <c r="J1451" s="58">
        <v>-60593</v>
      </c>
      <c r="K1451" s="61"/>
      <c r="L1451" s="61"/>
      <c r="M1451" s="61"/>
      <c r="N1451" s="61"/>
      <c r="O1451" s="61"/>
      <c r="P1451" s="61"/>
      <c r="Q1451" s="62">
        <v>6575</v>
      </c>
      <c r="R1451" s="61"/>
      <c r="S1451" s="61"/>
      <c r="T1451" s="61"/>
      <c r="U1451" s="61"/>
      <c r="V1451" s="61"/>
      <c r="W1451" s="61"/>
      <c r="X1451" s="61"/>
      <c r="Y1451" s="61"/>
      <c r="Z1451" s="61"/>
      <c r="AA1451" s="62">
        <v>272471</v>
      </c>
      <c r="AB1451" s="61"/>
      <c r="AC1451" s="61"/>
      <c r="AD1451" s="62">
        <v>68980</v>
      </c>
      <c r="AE1451" s="61"/>
      <c r="AF1451" s="62">
        <v>86795</v>
      </c>
      <c r="AG1451" s="61"/>
      <c r="AH1451" s="61"/>
      <c r="AI1451" s="62">
        <v>42768</v>
      </c>
      <c r="AJ1451" s="61"/>
      <c r="AK1451" s="61"/>
      <c r="AL1451" s="61"/>
      <c r="AM1451" s="61"/>
      <c r="AN1451" s="61"/>
      <c r="AO1451" s="61"/>
      <c r="AP1451" s="62">
        <v>6553</v>
      </c>
      <c r="AQ1451" s="61"/>
      <c r="AR1451" s="61"/>
      <c r="AS1451" s="61"/>
      <c r="AT1451" s="61"/>
      <c r="AU1451" s="61"/>
      <c r="AV1451" s="61"/>
      <c r="AW1451" s="61"/>
      <c r="AX1451" s="61"/>
      <c r="AY1451" s="61"/>
      <c r="AZ1451" s="61"/>
      <c r="BA1451" s="61"/>
      <c r="BB1451" s="61"/>
      <c r="BC1451" s="61"/>
      <c r="BD1451" s="61"/>
      <c r="BE1451" s="61"/>
      <c r="BF1451" s="61"/>
      <c r="BG1451" s="61"/>
      <c r="BH1451" s="61"/>
      <c r="BI1451" s="61"/>
      <c r="BJ1451" s="61"/>
      <c r="BK1451" s="61"/>
      <c r="BL1451" s="61"/>
      <c r="BM1451" s="61"/>
      <c r="BN1451" s="61"/>
      <c r="BO1451" s="62">
        <v>-60593</v>
      </c>
    </row>
    <row r="1452" spans="1:67" x14ac:dyDescent="0.2">
      <c r="A1452" s="57" t="s">
        <v>34</v>
      </c>
      <c r="B1452" s="56" t="s">
        <v>34</v>
      </c>
      <c r="C1452" s="56" t="s">
        <v>457</v>
      </c>
      <c r="D1452" s="56">
        <v>1995</v>
      </c>
      <c r="E1452" s="58">
        <v>530791</v>
      </c>
      <c r="F1452" s="58">
        <v>430080</v>
      </c>
      <c r="G1452" s="59">
        <v>524238</v>
      </c>
      <c r="H1452" s="59">
        <v>6553</v>
      </c>
      <c r="I1452" s="60">
        <v>0</v>
      </c>
      <c r="J1452" s="58">
        <v>-100711</v>
      </c>
      <c r="K1452" s="61"/>
      <c r="L1452" s="61"/>
      <c r="M1452" s="61"/>
      <c r="N1452" s="61"/>
      <c r="O1452" s="61"/>
      <c r="P1452" s="61"/>
      <c r="Q1452" s="62">
        <v>6575</v>
      </c>
      <c r="R1452" s="61"/>
      <c r="S1452" s="61"/>
      <c r="T1452" s="61"/>
      <c r="U1452" s="61"/>
      <c r="V1452" s="61"/>
      <c r="W1452" s="61"/>
      <c r="X1452" s="61"/>
      <c r="Y1452" s="61"/>
      <c r="Z1452" s="61"/>
      <c r="AA1452" s="62">
        <v>272471</v>
      </c>
      <c r="AB1452" s="61"/>
      <c r="AC1452" s="61"/>
      <c r="AD1452" s="62">
        <v>109098</v>
      </c>
      <c r="AE1452" s="61"/>
      <c r="AF1452" s="62">
        <v>92579</v>
      </c>
      <c r="AG1452" s="61"/>
      <c r="AH1452" s="61"/>
      <c r="AI1452" s="62">
        <v>43515</v>
      </c>
      <c r="AJ1452" s="61"/>
      <c r="AK1452" s="61"/>
      <c r="AL1452" s="61"/>
      <c r="AM1452" s="61"/>
      <c r="AN1452" s="61"/>
      <c r="AO1452" s="61"/>
      <c r="AP1452" s="62">
        <v>6553</v>
      </c>
      <c r="AQ1452" s="61"/>
      <c r="AR1452" s="61"/>
      <c r="AS1452" s="61"/>
      <c r="AT1452" s="61"/>
      <c r="AU1452" s="61"/>
      <c r="AV1452" s="61"/>
      <c r="AW1452" s="61"/>
      <c r="AX1452" s="61"/>
      <c r="AY1452" s="61"/>
      <c r="AZ1452" s="61"/>
      <c r="BA1452" s="61"/>
      <c r="BB1452" s="61"/>
      <c r="BC1452" s="61"/>
      <c r="BD1452" s="61"/>
      <c r="BE1452" s="61"/>
      <c r="BF1452" s="61"/>
      <c r="BG1452" s="61"/>
      <c r="BH1452" s="61"/>
      <c r="BI1452" s="61"/>
      <c r="BJ1452" s="61"/>
      <c r="BK1452" s="61"/>
      <c r="BL1452" s="61"/>
      <c r="BM1452" s="61"/>
      <c r="BN1452" s="61"/>
      <c r="BO1452" s="62">
        <v>-100711</v>
      </c>
    </row>
    <row r="1453" spans="1:67" x14ac:dyDescent="0.2">
      <c r="A1453" s="57" t="s">
        <v>34</v>
      </c>
      <c r="B1453" s="56" t="s">
        <v>34</v>
      </c>
      <c r="C1453" s="56" t="s">
        <v>457</v>
      </c>
      <c r="D1453" s="56">
        <v>1996</v>
      </c>
      <c r="E1453" s="58">
        <v>539452</v>
      </c>
      <c r="F1453" s="58">
        <v>435930</v>
      </c>
      <c r="G1453" s="59">
        <v>527715</v>
      </c>
      <c r="H1453" s="59">
        <v>11737</v>
      </c>
      <c r="I1453" s="60">
        <v>0</v>
      </c>
      <c r="J1453" s="58">
        <v>-103522</v>
      </c>
      <c r="K1453" s="61"/>
      <c r="L1453" s="61"/>
      <c r="M1453" s="61"/>
      <c r="N1453" s="61"/>
      <c r="O1453" s="61"/>
      <c r="P1453" s="61"/>
      <c r="Q1453" s="62">
        <v>6575</v>
      </c>
      <c r="R1453" s="61"/>
      <c r="S1453" s="61"/>
      <c r="T1453" s="61"/>
      <c r="U1453" s="61"/>
      <c r="V1453" s="61"/>
      <c r="W1453" s="61"/>
      <c r="X1453" s="61"/>
      <c r="Y1453" s="61"/>
      <c r="Z1453" s="61"/>
      <c r="AA1453" s="62">
        <v>272471</v>
      </c>
      <c r="AB1453" s="61"/>
      <c r="AC1453" s="61"/>
      <c r="AD1453" s="62">
        <v>111909</v>
      </c>
      <c r="AE1453" s="61"/>
      <c r="AF1453" s="62">
        <v>92579</v>
      </c>
      <c r="AG1453" s="61"/>
      <c r="AH1453" s="61"/>
      <c r="AI1453" s="62">
        <v>44181</v>
      </c>
      <c r="AJ1453" s="61"/>
      <c r="AK1453" s="61"/>
      <c r="AL1453" s="61"/>
      <c r="AM1453" s="61"/>
      <c r="AN1453" s="61"/>
      <c r="AO1453" s="61"/>
      <c r="AP1453" s="62">
        <v>6553</v>
      </c>
      <c r="AQ1453" s="61"/>
      <c r="AR1453" s="62">
        <v>5184</v>
      </c>
      <c r="AS1453" s="61"/>
      <c r="AT1453" s="61"/>
      <c r="AU1453" s="61"/>
      <c r="AV1453" s="61"/>
      <c r="AW1453" s="61"/>
      <c r="AX1453" s="61"/>
      <c r="AY1453" s="61"/>
      <c r="AZ1453" s="61"/>
      <c r="BA1453" s="61"/>
      <c r="BB1453" s="61"/>
      <c r="BC1453" s="61"/>
      <c r="BD1453" s="61"/>
      <c r="BE1453" s="61"/>
      <c r="BF1453" s="61"/>
      <c r="BG1453" s="61"/>
      <c r="BH1453" s="61"/>
      <c r="BI1453" s="61"/>
      <c r="BJ1453" s="61"/>
      <c r="BK1453" s="61"/>
      <c r="BL1453" s="61"/>
      <c r="BM1453" s="61"/>
      <c r="BN1453" s="61"/>
      <c r="BO1453" s="62">
        <v>-103522</v>
      </c>
    </row>
    <row r="1454" spans="1:67" x14ac:dyDescent="0.2">
      <c r="A1454" s="57" t="s">
        <v>34</v>
      </c>
      <c r="B1454" s="56" t="s">
        <v>34</v>
      </c>
      <c r="C1454" s="56" t="s">
        <v>457</v>
      </c>
      <c r="D1454" s="56">
        <v>1997</v>
      </c>
      <c r="E1454" s="58">
        <v>540158</v>
      </c>
      <c r="F1454" s="58">
        <v>435273</v>
      </c>
      <c r="G1454" s="59">
        <v>528121</v>
      </c>
      <c r="H1454" s="59">
        <v>12037</v>
      </c>
      <c r="I1454" s="60">
        <v>0</v>
      </c>
      <c r="J1454" s="58">
        <v>-104885</v>
      </c>
      <c r="K1454" s="61"/>
      <c r="L1454" s="61"/>
      <c r="M1454" s="61"/>
      <c r="N1454" s="61"/>
      <c r="O1454" s="61"/>
      <c r="P1454" s="61"/>
      <c r="Q1454" s="62">
        <v>6575</v>
      </c>
      <c r="R1454" s="61"/>
      <c r="S1454" s="61"/>
      <c r="T1454" s="61"/>
      <c r="U1454" s="61"/>
      <c r="V1454" s="61"/>
      <c r="W1454" s="61"/>
      <c r="X1454" s="61"/>
      <c r="Y1454" s="61"/>
      <c r="Z1454" s="61"/>
      <c r="AA1454" s="62">
        <v>272563</v>
      </c>
      <c r="AB1454" s="61"/>
      <c r="AC1454" s="61"/>
      <c r="AD1454" s="62">
        <v>113180</v>
      </c>
      <c r="AE1454" s="61"/>
      <c r="AF1454" s="62">
        <v>91279</v>
      </c>
      <c r="AG1454" s="61"/>
      <c r="AH1454" s="61"/>
      <c r="AI1454" s="62">
        <v>44524</v>
      </c>
      <c r="AJ1454" s="61"/>
      <c r="AK1454" s="61"/>
      <c r="AL1454" s="61"/>
      <c r="AM1454" s="61"/>
      <c r="AN1454" s="61"/>
      <c r="AO1454" s="61"/>
      <c r="AP1454" s="62">
        <v>6853</v>
      </c>
      <c r="AQ1454" s="61"/>
      <c r="AR1454" s="62">
        <v>5184</v>
      </c>
      <c r="AS1454" s="61"/>
      <c r="AT1454" s="61"/>
      <c r="AU1454" s="61"/>
      <c r="AV1454" s="61"/>
      <c r="AW1454" s="61"/>
      <c r="AX1454" s="61"/>
      <c r="AY1454" s="61"/>
      <c r="AZ1454" s="61"/>
      <c r="BA1454" s="61"/>
      <c r="BB1454" s="61"/>
      <c r="BC1454" s="61"/>
      <c r="BD1454" s="61"/>
      <c r="BE1454" s="61"/>
      <c r="BF1454" s="61"/>
      <c r="BG1454" s="61"/>
      <c r="BH1454" s="61"/>
      <c r="BI1454" s="61"/>
      <c r="BJ1454" s="61"/>
      <c r="BK1454" s="61"/>
      <c r="BL1454" s="61"/>
      <c r="BM1454" s="61"/>
      <c r="BN1454" s="61"/>
      <c r="BO1454" s="62">
        <v>-104885</v>
      </c>
    </row>
    <row r="1455" spans="1:67" x14ac:dyDescent="0.2">
      <c r="A1455" s="57" t="s">
        <v>34</v>
      </c>
      <c r="B1455" s="56" t="s">
        <v>34</v>
      </c>
      <c r="C1455" s="56" t="s">
        <v>457</v>
      </c>
      <c r="D1455" s="56">
        <v>1998</v>
      </c>
      <c r="E1455" s="58">
        <v>540158</v>
      </c>
      <c r="F1455" s="58">
        <v>437257</v>
      </c>
      <c r="G1455" s="59">
        <v>528121</v>
      </c>
      <c r="H1455" s="59">
        <v>12037</v>
      </c>
      <c r="I1455" s="60">
        <v>0</v>
      </c>
      <c r="J1455" s="58">
        <v>-102901</v>
      </c>
      <c r="K1455" s="61"/>
      <c r="L1455" s="61"/>
      <c r="M1455" s="61"/>
      <c r="N1455" s="61"/>
      <c r="O1455" s="61"/>
      <c r="P1455" s="61"/>
      <c r="Q1455" s="62">
        <v>6575</v>
      </c>
      <c r="R1455" s="61"/>
      <c r="S1455" s="61"/>
      <c r="T1455" s="61"/>
      <c r="U1455" s="61"/>
      <c r="V1455" s="61"/>
      <c r="W1455" s="61"/>
      <c r="X1455" s="61"/>
      <c r="Y1455" s="61"/>
      <c r="Z1455" s="61"/>
      <c r="AA1455" s="62">
        <v>272563</v>
      </c>
      <c r="AB1455" s="61"/>
      <c r="AC1455" s="61"/>
      <c r="AD1455" s="62">
        <v>113180</v>
      </c>
      <c r="AE1455" s="61"/>
      <c r="AF1455" s="62">
        <v>91279</v>
      </c>
      <c r="AG1455" s="61"/>
      <c r="AH1455" s="61"/>
      <c r="AI1455" s="62">
        <v>44524</v>
      </c>
      <c r="AJ1455" s="61"/>
      <c r="AK1455" s="61"/>
      <c r="AL1455" s="61"/>
      <c r="AM1455" s="61"/>
      <c r="AN1455" s="61"/>
      <c r="AO1455" s="61"/>
      <c r="AP1455" s="62">
        <v>6853</v>
      </c>
      <c r="AQ1455" s="61"/>
      <c r="AR1455" s="62">
        <v>5184</v>
      </c>
      <c r="AS1455" s="61"/>
      <c r="AT1455" s="61"/>
      <c r="AU1455" s="61"/>
      <c r="AV1455" s="61"/>
      <c r="AW1455" s="61"/>
      <c r="AX1455" s="61"/>
      <c r="AY1455" s="61"/>
      <c r="AZ1455" s="61"/>
      <c r="BA1455" s="61"/>
      <c r="BB1455" s="61"/>
      <c r="BC1455" s="61"/>
      <c r="BD1455" s="61"/>
      <c r="BE1455" s="61"/>
      <c r="BF1455" s="61"/>
      <c r="BG1455" s="61"/>
      <c r="BH1455" s="61"/>
      <c r="BI1455" s="61"/>
      <c r="BJ1455" s="61"/>
      <c r="BK1455" s="61"/>
      <c r="BL1455" s="61"/>
      <c r="BM1455" s="61"/>
      <c r="BN1455" s="61"/>
      <c r="BO1455" s="62">
        <v>-102901</v>
      </c>
    </row>
    <row r="1456" spans="1:67" x14ac:dyDescent="0.2">
      <c r="A1456" s="57" t="s">
        <v>34</v>
      </c>
      <c r="B1456" s="56" t="s">
        <v>34</v>
      </c>
      <c r="C1456" s="56" t="s">
        <v>458</v>
      </c>
      <c r="D1456" s="56">
        <v>1989</v>
      </c>
      <c r="E1456" s="58">
        <v>4229018</v>
      </c>
      <c r="F1456" s="58">
        <v>4157636</v>
      </c>
      <c r="G1456" s="59">
        <v>3889485</v>
      </c>
      <c r="H1456" s="59">
        <v>339533</v>
      </c>
      <c r="I1456" s="60">
        <v>0</v>
      </c>
      <c r="J1456" s="58">
        <v>-71382</v>
      </c>
      <c r="K1456" s="62">
        <v>19873</v>
      </c>
      <c r="L1456" s="61"/>
      <c r="M1456" s="61"/>
      <c r="N1456" s="61"/>
      <c r="O1456" s="61"/>
      <c r="P1456" s="62">
        <v>131699</v>
      </c>
      <c r="Q1456" s="61"/>
      <c r="R1456" s="61"/>
      <c r="S1456" s="61"/>
      <c r="T1456" s="61"/>
      <c r="U1456" s="61"/>
      <c r="V1456" s="61"/>
      <c r="W1456" s="62">
        <v>258830</v>
      </c>
      <c r="X1456" s="61"/>
      <c r="Y1456" s="61"/>
      <c r="Z1456" s="61"/>
      <c r="AA1456" s="62">
        <v>1190633</v>
      </c>
      <c r="AB1456" s="61"/>
      <c r="AC1456" s="61"/>
      <c r="AD1456" s="62">
        <v>947598</v>
      </c>
      <c r="AE1456" s="61"/>
      <c r="AF1456" s="62">
        <v>1101691</v>
      </c>
      <c r="AG1456" s="61"/>
      <c r="AH1456" s="61"/>
      <c r="AI1456" s="62">
        <v>239161</v>
      </c>
      <c r="AJ1456" s="61"/>
      <c r="AK1456" s="61"/>
      <c r="AL1456" s="61"/>
      <c r="AM1456" s="61"/>
      <c r="AN1456" s="61"/>
      <c r="AO1456" s="61"/>
      <c r="AP1456" s="62">
        <v>28760</v>
      </c>
      <c r="AQ1456" s="61"/>
      <c r="AR1456" s="61"/>
      <c r="AS1456" s="61"/>
      <c r="AT1456" s="61"/>
      <c r="AU1456" s="61"/>
      <c r="AV1456" s="62">
        <v>5906</v>
      </c>
      <c r="AW1456" s="61"/>
      <c r="AX1456" s="61"/>
      <c r="AY1456" s="62">
        <v>72281</v>
      </c>
      <c r="AZ1456" s="61"/>
      <c r="BA1456" s="62">
        <v>225218</v>
      </c>
      <c r="BB1456" s="61"/>
      <c r="BC1456" s="61"/>
      <c r="BD1456" s="61"/>
      <c r="BE1456" s="61"/>
      <c r="BF1456" s="61"/>
      <c r="BG1456" s="61"/>
      <c r="BH1456" s="61"/>
      <c r="BI1456" s="61"/>
      <c r="BJ1456" s="61"/>
      <c r="BK1456" s="62">
        <v>7368</v>
      </c>
      <c r="BL1456" s="61"/>
      <c r="BM1456" s="61"/>
      <c r="BN1456" s="61"/>
      <c r="BO1456" s="62">
        <v>-71382</v>
      </c>
    </row>
    <row r="1457" spans="1:67" x14ac:dyDescent="0.2">
      <c r="A1457" s="57" t="s">
        <v>34</v>
      </c>
      <c r="B1457" s="56" t="s">
        <v>34</v>
      </c>
      <c r="C1457" s="56" t="s">
        <v>458</v>
      </c>
      <c r="D1457" s="56">
        <v>1990</v>
      </c>
      <c r="E1457" s="58">
        <v>4610059</v>
      </c>
      <c r="F1457" s="58">
        <v>4538677</v>
      </c>
      <c r="G1457" s="59">
        <v>4076436</v>
      </c>
      <c r="H1457" s="59">
        <v>533623</v>
      </c>
      <c r="I1457" s="60">
        <v>0</v>
      </c>
      <c r="J1457" s="58">
        <v>-71382</v>
      </c>
      <c r="K1457" s="62">
        <v>19873</v>
      </c>
      <c r="L1457" s="61"/>
      <c r="M1457" s="61"/>
      <c r="N1457" s="61"/>
      <c r="O1457" s="61"/>
      <c r="P1457" s="62">
        <v>131699</v>
      </c>
      <c r="Q1457" s="61"/>
      <c r="R1457" s="61"/>
      <c r="S1457" s="61"/>
      <c r="T1457" s="61"/>
      <c r="U1457" s="61"/>
      <c r="V1457" s="61"/>
      <c r="W1457" s="62">
        <v>258830</v>
      </c>
      <c r="X1457" s="61"/>
      <c r="Y1457" s="61"/>
      <c r="Z1457" s="61"/>
      <c r="AA1457" s="62">
        <v>1222546</v>
      </c>
      <c r="AB1457" s="61"/>
      <c r="AC1457" s="61"/>
      <c r="AD1457" s="62">
        <v>1056551</v>
      </c>
      <c r="AE1457" s="61"/>
      <c r="AF1457" s="62">
        <v>1136253</v>
      </c>
      <c r="AG1457" s="61"/>
      <c r="AH1457" s="61"/>
      <c r="AI1457" s="62">
        <v>250684</v>
      </c>
      <c r="AJ1457" s="61"/>
      <c r="AK1457" s="61"/>
      <c r="AL1457" s="61"/>
      <c r="AM1457" s="61"/>
      <c r="AN1457" s="61"/>
      <c r="AO1457" s="61"/>
      <c r="AP1457" s="62">
        <v>28760</v>
      </c>
      <c r="AQ1457" s="61"/>
      <c r="AR1457" s="62">
        <v>86500</v>
      </c>
      <c r="AS1457" s="61"/>
      <c r="AT1457" s="61"/>
      <c r="AU1457" s="61"/>
      <c r="AV1457" s="62">
        <v>5906</v>
      </c>
      <c r="AW1457" s="61"/>
      <c r="AX1457" s="61"/>
      <c r="AY1457" s="62">
        <v>74031</v>
      </c>
      <c r="AZ1457" s="61"/>
      <c r="BA1457" s="62">
        <v>331058</v>
      </c>
      <c r="BB1457" s="61"/>
      <c r="BC1457" s="61"/>
      <c r="BD1457" s="61"/>
      <c r="BE1457" s="61"/>
      <c r="BF1457" s="61"/>
      <c r="BG1457" s="61"/>
      <c r="BH1457" s="61"/>
      <c r="BI1457" s="61"/>
      <c r="BJ1457" s="61"/>
      <c r="BK1457" s="62">
        <v>7368</v>
      </c>
      <c r="BL1457" s="61"/>
      <c r="BM1457" s="61"/>
      <c r="BN1457" s="61"/>
      <c r="BO1457" s="62">
        <v>-71382</v>
      </c>
    </row>
    <row r="1458" spans="1:67" x14ac:dyDescent="0.2">
      <c r="A1458" s="57" t="s">
        <v>34</v>
      </c>
      <c r="B1458" s="56" t="s">
        <v>34</v>
      </c>
      <c r="C1458" s="56" t="s">
        <v>458</v>
      </c>
      <c r="D1458" s="56">
        <v>1991</v>
      </c>
      <c r="E1458" s="58">
        <v>4739099</v>
      </c>
      <c r="F1458" s="58">
        <v>4667717</v>
      </c>
      <c r="G1458" s="59">
        <v>4254005</v>
      </c>
      <c r="H1458" s="59">
        <v>485094</v>
      </c>
      <c r="I1458" s="60">
        <v>0</v>
      </c>
      <c r="J1458" s="58">
        <v>-71382</v>
      </c>
      <c r="K1458" s="62">
        <v>19873</v>
      </c>
      <c r="L1458" s="61"/>
      <c r="M1458" s="61"/>
      <c r="N1458" s="61"/>
      <c r="O1458" s="61"/>
      <c r="P1458" s="62">
        <v>131699</v>
      </c>
      <c r="Q1458" s="61"/>
      <c r="R1458" s="61"/>
      <c r="S1458" s="61"/>
      <c r="T1458" s="61"/>
      <c r="U1458" s="61"/>
      <c r="V1458" s="61"/>
      <c r="W1458" s="62">
        <v>258830</v>
      </c>
      <c r="X1458" s="61"/>
      <c r="Y1458" s="61"/>
      <c r="Z1458" s="61"/>
      <c r="AA1458" s="62">
        <v>1230873</v>
      </c>
      <c r="AB1458" s="61"/>
      <c r="AC1458" s="61"/>
      <c r="AD1458" s="62">
        <v>1179282</v>
      </c>
      <c r="AE1458" s="61"/>
      <c r="AF1458" s="62">
        <v>1172410</v>
      </c>
      <c r="AG1458" s="61"/>
      <c r="AH1458" s="61"/>
      <c r="AI1458" s="62">
        <v>261038</v>
      </c>
      <c r="AJ1458" s="61"/>
      <c r="AK1458" s="61"/>
      <c r="AL1458" s="61"/>
      <c r="AM1458" s="61"/>
      <c r="AN1458" s="61"/>
      <c r="AO1458" s="61"/>
      <c r="AP1458" s="62">
        <v>33452</v>
      </c>
      <c r="AQ1458" s="61"/>
      <c r="AR1458" s="62">
        <v>86500</v>
      </c>
      <c r="AS1458" s="61"/>
      <c r="AT1458" s="61"/>
      <c r="AU1458" s="61"/>
      <c r="AV1458" s="62">
        <v>5906</v>
      </c>
      <c r="AW1458" s="61"/>
      <c r="AX1458" s="61"/>
      <c r="AY1458" s="62">
        <v>80130</v>
      </c>
      <c r="AZ1458" s="61"/>
      <c r="BA1458" s="62">
        <v>271738</v>
      </c>
      <c r="BB1458" s="61"/>
      <c r="BC1458" s="61"/>
      <c r="BD1458" s="61"/>
      <c r="BE1458" s="61"/>
      <c r="BF1458" s="61"/>
      <c r="BG1458" s="61"/>
      <c r="BH1458" s="61"/>
      <c r="BI1458" s="61"/>
      <c r="BJ1458" s="61"/>
      <c r="BK1458" s="62">
        <v>7368</v>
      </c>
      <c r="BL1458" s="61"/>
      <c r="BM1458" s="61"/>
      <c r="BN1458" s="61"/>
      <c r="BO1458" s="62">
        <v>-71382</v>
      </c>
    </row>
    <row r="1459" spans="1:67" x14ac:dyDescent="0.2">
      <c r="A1459" s="57" t="s">
        <v>34</v>
      </c>
      <c r="B1459" s="56" t="s">
        <v>34</v>
      </c>
      <c r="C1459" s="56" t="s">
        <v>458</v>
      </c>
      <c r="D1459" s="56">
        <v>1992</v>
      </c>
      <c r="E1459" s="58">
        <v>4978327</v>
      </c>
      <c r="F1459" s="58">
        <v>4906945</v>
      </c>
      <c r="G1459" s="59">
        <v>4496875</v>
      </c>
      <c r="H1459" s="59">
        <v>481452</v>
      </c>
      <c r="I1459" s="60">
        <v>0</v>
      </c>
      <c r="J1459" s="58">
        <v>-71382</v>
      </c>
      <c r="K1459" s="62">
        <v>19873</v>
      </c>
      <c r="L1459" s="61"/>
      <c r="M1459" s="61"/>
      <c r="N1459" s="61"/>
      <c r="O1459" s="61"/>
      <c r="P1459" s="62">
        <v>229103</v>
      </c>
      <c r="Q1459" s="61"/>
      <c r="R1459" s="61"/>
      <c r="S1459" s="61"/>
      <c r="T1459" s="61"/>
      <c r="U1459" s="61"/>
      <c r="V1459" s="61"/>
      <c r="W1459" s="62">
        <v>258830</v>
      </c>
      <c r="X1459" s="61"/>
      <c r="Y1459" s="61"/>
      <c r="Z1459" s="61"/>
      <c r="AA1459" s="62">
        <v>1274109</v>
      </c>
      <c r="AB1459" s="61"/>
      <c r="AC1459" s="61"/>
      <c r="AD1459" s="62">
        <v>1269527</v>
      </c>
      <c r="AE1459" s="61"/>
      <c r="AF1459" s="62">
        <v>1181507</v>
      </c>
      <c r="AG1459" s="61"/>
      <c r="AH1459" s="61"/>
      <c r="AI1459" s="62">
        <v>263926</v>
      </c>
      <c r="AJ1459" s="61"/>
      <c r="AK1459" s="61"/>
      <c r="AL1459" s="61"/>
      <c r="AM1459" s="61"/>
      <c r="AN1459" s="61"/>
      <c r="AO1459" s="61"/>
      <c r="AP1459" s="62">
        <v>34421</v>
      </c>
      <c r="AQ1459" s="61"/>
      <c r="AR1459" s="62">
        <v>86500</v>
      </c>
      <c r="AS1459" s="61"/>
      <c r="AT1459" s="61"/>
      <c r="AU1459" s="61"/>
      <c r="AV1459" s="62">
        <v>6891</v>
      </c>
      <c r="AW1459" s="61"/>
      <c r="AX1459" s="61"/>
      <c r="AY1459" s="62">
        <v>84494</v>
      </c>
      <c r="AZ1459" s="61"/>
      <c r="BA1459" s="62">
        <v>261778</v>
      </c>
      <c r="BB1459" s="61"/>
      <c r="BC1459" s="61"/>
      <c r="BD1459" s="61"/>
      <c r="BE1459" s="61"/>
      <c r="BF1459" s="61"/>
      <c r="BG1459" s="61"/>
      <c r="BH1459" s="61"/>
      <c r="BI1459" s="61"/>
      <c r="BJ1459" s="61"/>
      <c r="BK1459" s="62">
        <v>7368</v>
      </c>
      <c r="BL1459" s="61"/>
      <c r="BM1459" s="61"/>
      <c r="BN1459" s="61"/>
      <c r="BO1459" s="62">
        <v>-71382</v>
      </c>
    </row>
    <row r="1460" spans="1:67" x14ac:dyDescent="0.2">
      <c r="A1460" s="57" t="s">
        <v>34</v>
      </c>
      <c r="B1460" s="56" t="s">
        <v>34</v>
      </c>
      <c r="C1460" s="56" t="s">
        <v>458</v>
      </c>
      <c r="D1460" s="56">
        <v>1993</v>
      </c>
      <c r="E1460" s="58">
        <v>5083653</v>
      </c>
      <c r="F1460" s="58">
        <v>5012271</v>
      </c>
      <c r="G1460" s="59">
        <v>4598662</v>
      </c>
      <c r="H1460" s="59">
        <v>484991</v>
      </c>
      <c r="I1460" s="60">
        <v>0</v>
      </c>
      <c r="J1460" s="58">
        <v>-71382</v>
      </c>
      <c r="K1460" s="62">
        <v>19873</v>
      </c>
      <c r="L1460" s="61"/>
      <c r="M1460" s="61"/>
      <c r="N1460" s="61"/>
      <c r="O1460" s="61"/>
      <c r="P1460" s="62">
        <v>233781</v>
      </c>
      <c r="Q1460" s="61"/>
      <c r="R1460" s="61"/>
      <c r="S1460" s="61"/>
      <c r="T1460" s="61"/>
      <c r="U1460" s="61"/>
      <c r="V1460" s="61"/>
      <c r="W1460" s="62">
        <v>258830</v>
      </c>
      <c r="X1460" s="61"/>
      <c r="Y1460" s="61"/>
      <c r="Z1460" s="61"/>
      <c r="AA1460" s="62">
        <v>1321794</v>
      </c>
      <c r="AB1460" s="61"/>
      <c r="AC1460" s="61"/>
      <c r="AD1460" s="62">
        <v>1313863</v>
      </c>
      <c r="AE1460" s="61"/>
      <c r="AF1460" s="62">
        <v>1180817</v>
      </c>
      <c r="AG1460" s="61"/>
      <c r="AH1460" s="61"/>
      <c r="AI1460" s="62">
        <v>269704</v>
      </c>
      <c r="AJ1460" s="61"/>
      <c r="AK1460" s="61"/>
      <c r="AL1460" s="61"/>
      <c r="AM1460" s="61"/>
      <c r="AN1460" s="61"/>
      <c r="AO1460" s="61"/>
      <c r="AP1460" s="62">
        <v>34995</v>
      </c>
      <c r="AQ1460" s="61"/>
      <c r="AR1460" s="62">
        <v>86500</v>
      </c>
      <c r="AS1460" s="61"/>
      <c r="AT1460" s="61"/>
      <c r="AU1460" s="61"/>
      <c r="AV1460" s="62">
        <v>7251</v>
      </c>
      <c r="AW1460" s="61"/>
      <c r="AX1460" s="61"/>
      <c r="AY1460" s="62">
        <v>87099</v>
      </c>
      <c r="AZ1460" s="61"/>
      <c r="BA1460" s="62">
        <v>261778</v>
      </c>
      <c r="BB1460" s="61"/>
      <c r="BC1460" s="61"/>
      <c r="BD1460" s="61"/>
      <c r="BE1460" s="61"/>
      <c r="BF1460" s="61"/>
      <c r="BG1460" s="61"/>
      <c r="BH1460" s="61"/>
      <c r="BI1460" s="61"/>
      <c r="BJ1460" s="61"/>
      <c r="BK1460" s="62">
        <v>7368</v>
      </c>
      <c r="BL1460" s="61"/>
      <c r="BM1460" s="61"/>
      <c r="BN1460" s="61"/>
      <c r="BO1460" s="62">
        <v>-71382</v>
      </c>
    </row>
    <row r="1461" spans="1:67" ht="12" customHeight="1" x14ac:dyDescent="0.2">
      <c r="A1461" s="57" t="s">
        <v>34</v>
      </c>
      <c r="B1461" s="56" t="s">
        <v>34</v>
      </c>
      <c r="C1461" s="56" t="s">
        <v>458</v>
      </c>
      <c r="D1461" s="56">
        <v>1994</v>
      </c>
      <c r="E1461" s="58">
        <v>5180891</v>
      </c>
      <c r="F1461" s="58">
        <v>4638435</v>
      </c>
      <c r="G1461" s="59">
        <v>4676737</v>
      </c>
      <c r="H1461" s="59">
        <v>504154</v>
      </c>
      <c r="I1461" s="60">
        <v>0</v>
      </c>
      <c r="J1461" s="58">
        <v>-542456</v>
      </c>
      <c r="K1461" s="62">
        <v>19873</v>
      </c>
      <c r="L1461" s="61"/>
      <c r="M1461" s="61"/>
      <c r="N1461" s="61"/>
      <c r="O1461" s="61"/>
      <c r="P1461" s="62">
        <v>233781</v>
      </c>
      <c r="Q1461" s="61"/>
      <c r="R1461" s="61"/>
      <c r="S1461" s="61"/>
      <c r="T1461" s="61"/>
      <c r="U1461" s="61"/>
      <c r="V1461" s="61"/>
      <c r="W1461" s="62">
        <v>258830</v>
      </c>
      <c r="X1461" s="61"/>
      <c r="Y1461" s="61"/>
      <c r="Z1461" s="61"/>
      <c r="AA1461" s="62">
        <v>1346887</v>
      </c>
      <c r="AB1461" s="61"/>
      <c r="AC1461" s="61"/>
      <c r="AD1461" s="62">
        <v>1352520</v>
      </c>
      <c r="AE1461" s="61"/>
      <c r="AF1461" s="62">
        <v>1185372</v>
      </c>
      <c r="AG1461" s="61"/>
      <c r="AH1461" s="61"/>
      <c r="AI1461" s="62">
        <v>279474</v>
      </c>
      <c r="AJ1461" s="61"/>
      <c r="AK1461" s="61"/>
      <c r="AL1461" s="61"/>
      <c r="AM1461" s="61"/>
      <c r="AN1461" s="61"/>
      <c r="AO1461" s="61"/>
      <c r="AP1461" s="62">
        <v>34995</v>
      </c>
      <c r="AQ1461" s="61"/>
      <c r="AR1461" s="62">
        <v>86500</v>
      </c>
      <c r="AS1461" s="61"/>
      <c r="AT1461" s="61"/>
      <c r="AU1461" s="61"/>
      <c r="AV1461" s="62">
        <v>7251</v>
      </c>
      <c r="AW1461" s="61"/>
      <c r="AX1461" s="61"/>
      <c r="AY1461" s="62">
        <v>88386</v>
      </c>
      <c r="AZ1461" s="61"/>
      <c r="BA1461" s="62">
        <v>279654</v>
      </c>
      <c r="BB1461" s="61"/>
      <c r="BC1461" s="61"/>
      <c r="BD1461" s="61"/>
      <c r="BE1461" s="61"/>
      <c r="BF1461" s="61"/>
      <c r="BG1461" s="61"/>
      <c r="BH1461" s="61"/>
      <c r="BI1461" s="61"/>
      <c r="BJ1461" s="61"/>
      <c r="BK1461" s="62">
        <v>7368</v>
      </c>
      <c r="BL1461" s="61"/>
      <c r="BM1461" s="61"/>
      <c r="BN1461" s="61"/>
      <c r="BO1461" s="62">
        <v>-542456</v>
      </c>
    </row>
    <row r="1462" spans="1:67" x14ac:dyDescent="0.2">
      <c r="A1462" s="57" t="s">
        <v>34</v>
      </c>
      <c r="B1462" s="56" t="s">
        <v>34</v>
      </c>
      <c r="C1462" s="56" t="s">
        <v>458</v>
      </c>
      <c r="D1462" s="56">
        <v>1995</v>
      </c>
      <c r="E1462" s="58">
        <v>5389003</v>
      </c>
      <c r="F1462" s="58">
        <v>4778326</v>
      </c>
      <c r="G1462" s="59">
        <v>4872819</v>
      </c>
      <c r="H1462" s="59">
        <v>516184</v>
      </c>
      <c r="I1462" s="60">
        <v>0</v>
      </c>
      <c r="J1462" s="58">
        <v>-610677</v>
      </c>
      <c r="K1462" s="62">
        <v>19873</v>
      </c>
      <c r="L1462" s="61"/>
      <c r="M1462" s="61"/>
      <c r="N1462" s="61"/>
      <c r="O1462" s="61"/>
      <c r="P1462" s="62">
        <v>233781</v>
      </c>
      <c r="Q1462" s="61"/>
      <c r="R1462" s="61"/>
      <c r="S1462" s="61"/>
      <c r="T1462" s="61"/>
      <c r="U1462" s="61"/>
      <c r="V1462" s="61"/>
      <c r="W1462" s="62">
        <v>322588</v>
      </c>
      <c r="X1462" s="61"/>
      <c r="Y1462" s="61"/>
      <c r="Z1462" s="61"/>
      <c r="AA1462" s="62">
        <v>1360195</v>
      </c>
      <c r="AB1462" s="61"/>
      <c r="AC1462" s="61"/>
      <c r="AD1462" s="62">
        <v>1448434</v>
      </c>
      <c r="AE1462" s="61"/>
      <c r="AF1462" s="62">
        <v>1199287</v>
      </c>
      <c r="AG1462" s="61"/>
      <c r="AH1462" s="61"/>
      <c r="AI1462" s="62">
        <v>288661</v>
      </c>
      <c r="AJ1462" s="61"/>
      <c r="AK1462" s="61"/>
      <c r="AL1462" s="61"/>
      <c r="AM1462" s="61"/>
      <c r="AN1462" s="61"/>
      <c r="AO1462" s="61"/>
      <c r="AP1462" s="62">
        <v>34995</v>
      </c>
      <c r="AQ1462" s="61"/>
      <c r="AR1462" s="62">
        <v>90487</v>
      </c>
      <c r="AS1462" s="61"/>
      <c r="AT1462" s="61"/>
      <c r="AU1462" s="61"/>
      <c r="AV1462" s="62">
        <v>7251</v>
      </c>
      <c r="AW1462" s="61"/>
      <c r="AX1462" s="61"/>
      <c r="AY1462" s="62">
        <v>90006</v>
      </c>
      <c r="AZ1462" s="61"/>
      <c r="BA1462" s="62">
        <v>286077</v>
      </c>
      <c r="BB1462" s="61"/>
      <c r="BC1462" s="61"/>
      <c r="BD1462" s="61"/>
      <c r="BE1462" s="61"/>
      <c r="BF1462" s="61"/>
      <c r="BG1462" s="61"/>
      <c r="BH1462" s="61"/>
      <c r="BI1462" s="61"/>
      <c r="BJ1462" s="61"/>
      <c r="BK1462" s="62">
        <v>7368</v>
      </c>
      <c r="BL1462" s="61"/>
      <c r="BM1462" s="61"/>
      <c r="BN1462" s="61"/>
      <c r="BO1462" s="62">
        <v>-610677</v>
      </c>
    </row>
    <row r="1463" spans="1:67" x14ac:dyDescent="0.2">
      <c r="A1463" s="57" t="s">
        <v>34</v>
      </c>
      <c r="B1463" s="56" t="s">
        <v>34</v>
      </c>
      <c r="C1463" s="56" t="s">
        <v>458</v>
      </c>
      <c r="D1463" s="56">
        <v>1996</v>
      </c>
      <c r="E1463" s="58">
        <v>5572339</v>
      </c>
      <c r="F1463" s="58">
        <v>4905753</v>
      </c>
      <c r="G1463" s="59">
        <v>4983705</v>
      </c>
      <c r="H1463" s="59">
        <v>588634</v>
      </c>
      <c r="I1463" s="60">
        <v>0</v>
      </c>
      <c r="J1463" s="58">
        <v>-666586</v>
      </c>
      <c r="K1463" s="62">
        <v>19873</v>
      </c>
      <c r="L1463" s="61"/>
      <c r="M1463" s="61"/>
      <c r="N1463" s="61"/>
      <c r="O1463" s="61"/>
      <c r="P1463" s="62">
        <v>234484</v>
      </c>
      <c r="Q1463" s="61"/>
      <c r="R1463" s="61"/>
      <c r="S1463" s="61"/>
      <c r="T1463" s="61"/>
      <c r="U1463" s="61"/>
      <c r="V1463" s="61"/>
      <c r="W1463" s="62">
        <v>322588</v>
      </c>
      <c r="X1463" s="61"/>
      <c r="Y1463" s="61"/>
      <c r="Z1463" s="61"/>
      <c r="AA1463" s="62">
        <v>1392165</v>
      </c>
      <c r="AB1463" s="61"/>
      <c r="AC1463" s="61"/>
      <c r="AD1463" s="62">
        <v>1505622</v>
      </c>
      <c r="AE1463" s="61"/>
      <c r="AF1463" s="62">
        <v>1205983</v>
      </c>
      <c r="AG1463" s="61"/>
      <c r="AH1463" s="61"/>
      <c r="AI1463" s="62">
        <v>302990</v>
      </c>
      <c r="AJ1463" s="61"/>
      <c r="AK1463" s="61"/>
      <c r="AL1463" s="61"/>
      <c r="AM1463" s="61"/>
      <c r="AN1463" s="61"/>
      <c r="AO1463" s="61"/>
      <c r="AP1463" s="62">
        <v>35622</v>
      </c>
      <c r="AQ1463" s="61"/>
      <c r="AR1463" s="62">
        <v>90487</v>
      </c>
      <c r="AS1463" s="61"/>
      <c r="AT1463" s="61"/>
      <c r="AU1463" s="61"/>
      <c r="AV1463" s="62">
        <v>7251</v>
      </c>
      <c r="AW1463" s="61"/>
      <c r="AX1463" s="61"/>
      <c r="AY1463" s="62">
        <v>92315</v>
      </c>
      <c r="AZ1463" s="61"/>
      <c r="BA1463" s="62">
        <v>355591</v>
      </c>
      <c r="BB1463" s="61"/>
      <c r="BC1463" s="61"/>
      <c r="BD1463" s="61"/>
      <c r="BE1463" s="61"/>
      <c r="BF1463" s="61"/>
      <c r="BG1463" s="61"/>
      <c r="BH1463" s="61"/>
      <c r="BI1463" s="61"/>
      <c r="BJ1463" s="61"/>
      <c r="BK1463" s="62">
        <v>7368</v>
      </c>
      <c r="BL1463" s="61"/>
      <c r="BM1463" s="61"/>
      <c r="BN1463" s="61"/>
      <c r="BO1463" s="62">
        <v>-666586</v>
      </c>
    </row>
    <row r="1464" spans="1:67" x14ac:dyDescent="0.2">
      <c r="A1464" s="57" t="s">
        <v>34</v>
      </c>
      <c r="B1464" s="56" t="s">
        <v>34</v>
      </c>
      <c r="C1464" s="56" t="s">
        <v>458</v>
      </c>
      <c r="D1464" s="56">
        <v>1997</v>
      </c>
      <c r="E1464" s="58">
        <v>5708866</v>
      </c>
      <c r="F1464" s="58">
        <v>5016830</v>
      </c>
      <c r="G1464" s="59">
        <v>5109531</v>
      </c>
      <c r="H1464" s="59">
        <v>599335</v>
      </c>
      <c r="I1464" s="60">
        <v>0</v>
      </c>
      <c r="J1464" s="58">
        <v>-692036</v>
      </c>
      <c r="K1464" s="62">
        <v>19873</v>
      </c>
      <c r="L1464" s="61"/>
      <c r="M1464" s="61"/>
      <c r="N1464" s="61"/>
      <c r="O1464" s="61"/>
      <c r="P1464" s="62">
        <v>240181</v>
      </c>
      <c r="Q1464" s="61"/>
      <c r="R1464" s="61"/>
      <c r="S1464" s="61"/>
      <c r="T1464" s="61"/>
      <c r="U1464" s="61"/>
      <c r="V1464" s="61"/>
      <c r="W1464" s="62">
        <v>322588</v>
      </c>
      <c r="X1464" s="61"/>
      <c r="Y1464" s="61"/>
      <c r="Z1464" s="61"/>
      <c r="AA1464" s="62">
        <v>1403112</v>
      </c>
      <c r="AB1464" s="61"/>
      <c r="AC1464" s="61"/>
      <c r="AD1464" s="62">
        <v>1591120</v>
      </c>
      <c r="AE1464" s="61"/>
      <c r="AF1464" s="62">
        <v>1222761</v>
      </c>
      <c r="AG1464" s="61"/>
      <c r="AH1464" s="61"/>
      <c r="AI1464" s="62">
        <v>309896</v>
      </c>
      <c r="AJ1464" s="61"/>
      <c r="AK1464" s="61"/>
      <c r="AL1464" s="61"/>
      <c r="AM1464" s="61"/>
      <c r="AN1464" s="61"/>
      <c r="AO1464" s="61"/>
      <c r="AP1464" s="62">
        <v>36449</v>
      </c>
      <c r="AQ1464" s="61"/>
      <c r="AR1464" s="62">
        <v>94751</v>
      </c>
      <c r="AS1464" s="61"/>
      <c r="AT1464" s="61"/>
      <c r="AU1464" s="61"/>
      <c r="AV1464" s="62">
        <v>7251</v>
      </c>
      <c r="AW1464" s="61"/>
      <c r="AX1464" s="61"/>
      <c r="AY1464" s="62">
        <v>97925</v>
      </c>
      <c r="AZ1464" s="61"/>
      <c r="BA1464" s="62">
        <v>355591</v>
      </c>
      <c r="BB1464" s="61"/>
      <c r="BC1464" s="61"/>
      <c r="BD1464" s="61"/>
      <c r="BE1464" s="61"/>
      <c r="BF1464" s="61"/>
      <c r="BG1464" s="61"/>
      <c r="BH1464" s="61"/>
      <c r="BI1464" s="61"/>
      <c r="BJ1464" s="61"/>
      <c r="BK1464" s="62">
        <v>7368</v>
      </c>
      <c r="BL1464" s="61"/>
      <c r="BM1464" s="61"/>
      <c r="BN1464" s="61"/>
      <c r="BO1464" s="62">
        <v>-692036</v>
      </c>
    </row>
    <row r="1465" spans="1:67" x14ac:dyDescent="0.2">
      <c r="A1465" s="57" t="s">
        <v>34</v>
      </c>
      <c r="B1465" s="56" t="s">
        <v>34</v>
      </c>
      <c r="C1465" s="56" t="s">
        <v>458</v>
      </c>
      <c r="D1465" s="56">
        <v>1998</v>
      </c>
      <c r="E1465" s="58">
        <v>5991757</v>
      </c>
      <c r="F1465" s="58">
        <v>5244381</v>
      </c>
      <c r="G1465" s="59">
        <v>5247109</v>
      </c>
      <c r="H1465" s="59">
        <v>744648</v>
      </c>
      <c r="I1465" s="60">
        <v>0</v>
      </c>
      <c r="J1465" s="58">
        <v>-747376</v>
      </c>
      <c r="K1465" s="62">
        <v>19873</v>
      </c>
      <c r="L1465" s="61"/>
      <c r="M1465" s="61"/>
      <c r="N1465" s="61"/>
      <c r="O1465" s="61"/>
      <c r="P1465" s="62">
        <v>241478</v>
      </c>
      <c r="Q1465" s="61"/>
      <c r="R1465" s="61"/>
      <c r="S1465" s="61"/>
      <c r="T1465" s="61"/>
      <c r="U1465" s="61"/>
      <c r="V1465" s="61"/>
      <c r="W1465" s="62">
        <v>322588</v>
      </c>
      <c r="X1465" s="61"/>
      <c r="Y1465" s="61"/>
      <c r="Z1465" s="61"/>
      <c r="AA1465" s="62">
        <v>1471661</v>
      </c>
      <c r="AB1465" s="61"/>
      <c r="AC1465" s="61"/>
      <c r="AD1465" s="62">
        <v>1619226</v>
      </c>
      <c r="AE1465" s="61"/>
      <c r="AF1465" s="62">
        <v>1243932</v>
      </c>
      <c r="AG1465" s="61"/>
      <c r="AH1465" s="61"/>
      <c r="AI1465" s="62">
        <v>328351</v>
      </c>
      <c r="AJ1465" s="61"/>
      <c r="AK1465" s="61"/>
      <c r="AL1465" s="61"/>
      <c r="AM1465" s="61"/>
      <c r="AN1465" s="61"/>
      <c r="AO1465" s="61"/>
      <c r="AP1465" s="62">
        <v>38211</v>
      </c>
      <c r="AQ1465" s="61"/>
      <c r="AR1465" s="62">
        <v>102758</v>
      </c>
      <c r="AS1465" s="61"/>
      <c r="AT1465" s="61"/>
      <c r="AU1465" s="61"/>
      <c r="AV1465" s="62">
        <v>7251</v>
      </c>
      <c r="AW1465" s="61"/>
      <c r="AX1465" s="61"/>
      <c r="AY1465" s="62">
        <v>102397</v>
      </c>
      <c r="AZ1465" s="61"/>
      <c r="BA1465" s="62">
        <v>486303</v>
      </c>
      <c r="BB1465" s="61"/>
      <c r="BC1465" s="61"/>
      <c r="BD1465" s="61"/>
      <c r="BE1465" s="61">
        <v>360</v>
      </c>
      <c r="BF1465" s="61"/>
      <c r="BG1465" s="61"/>
      <c r="BH1465" s="61"/>
      <c r="BI1465" s="61"/>
      <c r="BJ1465" s="61"/>
      <c r="BK1465" s="62">
        <v>7368</v>
      </c>
      <c r="BL1465" s="61"/>
      <c r="BM1465" s="61"/>
      <c r="BN1465" s="61"/>
      <c r="BO1465" s="62">
        <v>-747376</v>
      </c>
    </row>
    <row r="1466" spans="1:67" x14ac:dyDescent="0.2">
      <c r="A1466" s="57" t="s">
        <v>34</v>
      </c>
      <c r="B1466" s="56" t="s">
        <v>34</v>
      </c>
      <c r="C1466" s="56" t="s">
        <v>459</v>
      </c>
      <c r="D1466" s="56">
        <v>1989</v>
      </c>
      <c r="E1466" s="58">
        <v>373787</v>
      </c>
      <c r="F1466" s="58">
        <v>366009</v>
      </c>
      <c r="G1466" s="59">
        <v>352836</v>
      </c>
      <c r="H1466" s="59">
        <v>20951</v>
      </c>
      <c r="I1466" s="60">
        <v>0</v>
      </c>
      <c r="J1466" s="58">
        <v>-7778</v>
      </c>
      <c r="K1466" s="61"/>
      <c r="L1466" s="61"/>
      <c r="M1466" s="61"/>
      <c r="N1466" s="61"/>
      <c r="O1466" s="61"/>
      <c r="P1466" s="61"/>
      <c r="Q1466" s="61"/>
      <c r="R1466" s="61"/>
      <c r="S1466" s="61"/>
      <c r="T1466" s="61"/>
      <c r="U1466" s="61"/>
      <c r="V1466" s="61"/>
      <c r="W1466" s="61"/>
      <c r="X1466" s="61"/>
      <c r="Y1466" s="61"/>
      <c r="Z1466" s="61"/>
      <c r="AA1466" s="62">
        <v>215233</v>
      </c>
      <c r="AB1466" s="61"/>
      <c r="AC1466" s="61"/>
      <c r="AD1466" s="62">
        <v>26522</v>
      </c>
      <c r="AE1466" s="61"/>
      <c r="AF1466" s="62">
        <v>71501</v>
      </c>
      <c r="AG1466" s="61"/>
      <c r="AH1466" s="61"/>
      <c r="AI1466" s="62">
        <v>39580</v>
      </c>
      <c r="AJ1466" s="61"/>
      <c r="AK1466" s="61"/>
      <c r="AL1466" s="61"/>
      <c r="AM1466" s="61"/>
      <c r="AN1466" s="61"/>
      <c r="AO1466" s="61"/>
      <c r="AP1466" s="62">
        <v>2606</v>
      </c>
      <c r="AQ1466" s="61"/>
      <c r="AR1466" s="61"/>
      <c r="AS1466" s="61"/>
      <c r="AT1466" s="61"/>
      <c r="AU1466" s="61"/>
      <c r="AV1466" s="61"/>
      <c r="AW1466" s="61"/>
      <c r="AX1466" s="61"/>
      <c r="AY1466" s="61"/>
      <c r="AZ1466" s="61"/>
      <c r="BA1466" s="62">
        <v>18195</v>
      </c>
      <c r="BB1466" s="61"/>
      <c r="BC1466" s="61"/>
      <c r="BD1466" s="61"/>
      <c r="BE1466" s="61"/>
      <c r="BF1466" s="61"/>
      <c r="BG1466" s="61"/>
      <c r="BH1466" s="61"/>
      <c r="BI1466" s="61"/>
      <c r="BJ1466" s="61"/>
      <c r="BK1466" s="61">
        <v>150</v>
      </c>
      <c r="BL1466" s="61"/>
      <c r="BM1466" s="61"/>
      <c r="BN1466" s="61"/>
      <c r="BO1466" s="62">
        <v>-7778</v>
      </c>
    </row>
    <row r="1467" spans="1:67" x14ac:dyDescent="0.2">
      <c r="A1467" s="57" t="s">
        <v>34</v>
      </c>
      <c r="B1467" s="56" t="s">
        <v>34</v>
      </c>
      <c r="C1467" s="56" t="s">
        <v>459</v>
      </c>
      <c r="D1467" s="56">
        <v>1990</v>
      </c>
      <c r="E1467" s="58">
        <v>435631</v>
      </c>
      <c r="F1467" s="58">
        <v>427853</v>
      </c>
      <c r="G1467" s="59">
        <v>414680</v>
      </c>
      <c r="H1467" s="59">
        <v>20951</v>
      </c>
      <c r="I1467" s="60">
        <v>0</v>
      </c>
      <c r="J1467" s="58">
        <v>-7778</v>
      </c>
      <c r="K1467" s="61"/>
      <c r="L1467" s="61"/>
      <c r="M1467" s="61"/>
      <c r="N1467" s="61"/>
      <c r="O1467" s="61"/>
      <c r="P1467" s="61"/>
      <c r="Q1467" s="61"/>
      <c r="R1467" s="61"/>
      <c r="S1467" s="61"/>
      <c r="T1467" s="61"/>
      <c r="U1467" s="61"/>
      <c r="V1467" s="61"/>
      <c r="W1467" s="61"/>
      <c r="X1467" s="61"/>
      <c r="Y1467" s="61"/>
      <c r="Z1467" s="61"/>
      <c r="AA1467" s="62">
        <v>238443</v>
      </c>
      <c r="AB1467" s="61"/>
      <c r="AC1467" s="61"/>
      <c r="AD1467" s="62">
        <v>39132</v>
      </c>
      <c r="AE1467" s="61"/>
      <c r="AF1467" s="62">
        <v>94146</v>
      </c>
      <c r="AG1467" s="61"/>
      <c r="AH1467" s="61"/>
      <c r="AI1467" s="62">
        <v>42959</v>
      </c>
      <c r="AJ1467" s="61"/>
      <c r="AK1467" s="61"/>
      <c r="AL1467" s="61"/>
      <c r="AM1467" s="61"/>
      <c r="AN1467" s="61"/>
      <c r="AO1467" s="61"/>
      <c r="AP1467" s="62">
        <v>2606</v>
      </c>
      <c r="AQ1467" s="61"/>
      <c r="AR1467" s="61"/>
      <c r="AS1467" s="61"/>
      <c r="AT1467" s="61"/>
      <c r="AU1467" s="61"/>
      <c r="AV1467" s="61"/>
      <c r="AW1467" s="61"/>
      <c r="AX1467" s="61"/>
      <c r="AY1467" s="61"/>
      <c r="AZ1467" s="61"/>
      <c r="BA1467" s="62">
        <v>18195</v>
      </c>
      <c r="BB1467" s="61"/>
      <c r="BC1467" s="61"/>
      <c r="BD1467" s="61"/>
      <c r="BE1467" s="61"/>
      <c r="BF1467" s="61"/>
      <c r="BG1467" s="61"/>
      <c r="BH1467" s="61"/>
      <c r="BI1467" s="61"/>
      <c r="BJ1467" s="61"/>
      <c r="BK1467" s="61">
        <v>150</v>
      </c>
      <c r="BL1467" s="61"/>
      <c r="BM1467" s="61"/>
      <c r="BN1467" s="61"/>
      <c r="BO1467" s="62">
        <v>-7778</v>
      </c>
    </row>
    <row r="1468" spans="1:67" x14ac:dyDescent="0.2">
      <c r="A1468" s="57" t="s">
        <v>34</v>
      </c>
      <c r="B1468" s="56" t="s">
        <v>34</v>
      </c>
      <c r="C1468" s="56" t="s">
        <v>459</v>
      </c>
      <c r="D1468" s="56">
        <v>1991</v>
      </c>
      <c r="E1468" s="58">
        <v>677336</v>
      </c>
      <c r="F1468" s="58">
        <v>669558</v>
      </c>
      <c r="G1468" s="59">
        <v>656385</v>
      </c>
      <c r="H1468" s="59">
        <v>20951</v>
      </c>
      <c r="I1468" s="60">
        <v>0</v>
      </c>
      <c r="J1468" s="58">
        <v>-7778</v>
      </c>
      <c r="K1468" s="61"/>
      <c r="L1468" s="61"/>
      <c r="M1468" s="61"/>
      <c r="N1468" s="61"/>
      <c r="O1468" s="61"/>
      <c r="P1468" s="61"/>
      <c r="Q1468" s="61"/>
      <c r="R1468" s="61"/>
      <c r="S1468" s="61"/>
      <c r="T1468" s="61"/>
      <c r="U1468" s="61"/>
      <c r="V1468" s="61"/>
      <c r="W1468" s="61"/>
      <c r="X1468" s="61"/>
      <c r="Y1468" s="61"/>
      <c r="Z1468" s="61"/>
      <c r="AA1468" s="62">
        <v>240027</v>
      </c>
      <c r="AB1468" s="61"/>
      <c r="AC1468" s="61"/>
      <c r="AD1468" s="62">
        <v>278384</v>
      </c>
      <c r="AE1468" s="61"/>
      <c r="AF1468" s="62">
        <v>89611</v>
      </c>
      <c r="AG1468" s="61"/>
      <c r="AH1468" s="61"/>
      <c r="AI1468" s="62">
        <v>48363</v>
      </c>
      <c r="AJ1468" s="61"/>
      <c r="AK1468" s="61"/>
      <c r="AL1468" s="61"/>
      <c r="AM1468" s="61"/>
      <c r="AN1468" s="61"/>
      <c r="AO1468" s="61"/>
      <c r="AP1468" s="62">
        <v>2606</v>
      </c>
      <c r="AQ1468" s="61"/>
      <c r="AR1468" s="61"/>
      <c r="AS1468" s="61"/>
      <c r="AT1468" s="61"/>
      <c r="AU1468" s="61"/>
      <c r="AV1468" s="61"/>
      <c r="AW1468" s="61"/>
      <c r="AX1468" s="61"/>
      <c r="AY1468" s="61"/>
      <c r="AZ1468" s="61"/>
      <c r="BA1468" s="62">
        <v>18195</v>
      </c>
      <c r="BB1468" s="61"/>
      <c r="BC1468" s="61"/>
      <c r="BD1468" s="61"/>
      <c r="BE1468" s="61"/>
      <c r="BF1468" s="61"/>
      <c r="BG1468" s="61"/>
      <c r="BH1468" s="61"/>
      <c r="BI1468" s="61"/>
      <c r="BJ1468" s="61"/>
      <c r="BK1468" s="61">
        <v>150</v>
      </c>
      <c r="BL1468" s="61"/>
      <c r="BM1468" s="61"/>
      <c r="BN1468" s="61"/>
      <c r="BO1468" s="62">
        <v>-7778</v>
      </c>
    </row>
    <row r="1469" spans="1:67" x14ac:dyDescent="0.2">
      <c r="A1469" s="57" t="s">
        <v>34</v>
      </c>
      <c r="B1469" s="56" t="s">
        <v>34</v>
      </c>
      <c r="C1469" s="56" t="s">
        <v>459</v>
      </c>
      <c r="D1469" s="56">
        <v>1992</v>
      </c>
      <c r="E1469" s="58">
        <v>688493</v>
      </c>
      <c r="F1469" s="58">
        <v>680715</v>
      </c>
      <c r="G1469" s="59">
        <v>685737</v>
      </c>
      <c r="H1469" s="59">
        <v>2756</v>
      </c>
      <c r="I1469" s="60">
        <v>0</v>
      </c>
      <c r="J1469" s="58">
        <v>-7778</v>
      </c>
      <c r="K1469" s="61"/>
      <c r="L1469" s="61"/>
      <c r="M1469" s="61"/>
      <c r="N1469" s="61"/>
      <c r="O1469" s="61"/>
      <c r="P1469" s="61"/>
      <c r="Q1469" s="61"/>
      <c r="R1469" s="61"/>
      <c r="S1469" s="61"/>
      <c r="T1469" s="61"/>
      <c r="U1469" s="61"/>
      <c r="V1469" s="61"/>
      <c r="W1469" s="61"/>
      <c r="X1469" s="61"/>
      <c r="Y1469" s="61"/>
      <c r="Z1469" s="61"/>
      <c r="AA1469" s="62">
        <v>243217</v>
      </c>
      <c r="AB1469" s="61"/>
      <c r="AC1469" s="61"/>
      <c r="AD1469" s="62">
        <v>298554</v>
      </c>
      <c r="AE1469" s="61"/>
      <c r="AF1469" s="62">
        <v>92509</v>
      </c>
      <c r="AG1469" s="61"/>
      <c r="AH1469" s="61"/>
      <c r="AI1469" s="62">
        <v>51457</v>
      </c>
      <c r="AJ1469" s="61"/>
      <c r="AK1469" s="61"/>
      <c r="AL1469" s="61"/>
      <c r="AM1469" s="61"/>
      <c r="AN1469" s="61"/>
      <c r="AO1469" s="61"/>
      <c r="AP1469" s="62">
        <v>2606</v>
      </c>
      <c r="AQ1469" s="61"/>
      <c r="AR1469" s="61"/>
      <c r="AS1469" s="61"/>
      <c r="AT1469" s="61"/>
      <c r="AU1469" s="61"/>
      <c r="AV1469" s="61"/>
      <c r="AW1469" s="61"/>
      <c r="AX1469" s="61"/>
      <c r="AY1469" s="61"/>
      <c r="AZ1469" s="61"/>
      <c r="BA1469" s="61"/>
      <c r="BB1469" s="61"/>
      <c r="BC1469" s="61"/>
      <c r="BD1469" s="61"/>
      <c r="BE1469" s="61"/>
      <c r="BF1469" s="61"/>
      <c r="BG1469" s="61"/>
      <c r="BH1469" s="61"/>
      <c r="BI1469" s="61"/>
      <c r="BJ1469" s="61"/>
      <c r="BK1469" s="61">
        <v>150</v>
      </c>
      <c r="BL1469" s="61"/>
      <c r="BM1469" s="61"/>
      <c r="BN1469" s="61"/>
      <c r="BO1469" s="62">
        <v>-7778</v>
      </c>
    </row>
    <row r="1470" spans="1:67" x14ac:dyDescent="0.2">
      <c r="A1470" s="57" t="s">
        <v>34</v>
      </c>
      <c r="B1470" s="56" t="s">
        <v>34</v>
      </c>
      <c r="C1470" s="56" t="s">
        <v>459</v>
      </c>
      <c r="D1470" s="56">
        <v>1993</v>
      </c>
      <c r="E1470" s="58">
        <v>693463</v>
      </c>
      <c r="F1470" s="58">
        <v>685685</v>
      </c>
      <c r="G1470" s="59">
        <v>690707</v>
      </c>
      <c r="H1470" s="59">
        <v>2756</v>
      </c>
      <c r="I1470" s="60">
        <v>0</v>
      </c>
      <c r="J1470" s="58">
        <v>-7778</v>
      </c>
      <c r="K1470" s="61"/>
      <c r="L1470" s="61"/>
      <c r="M1470" s="61"/>
      <c r="N1470" s="61"/>
      <c r="O1470" s="61"/>
      <c r="P1470" s="61"/>
      <c r="Q1470" s="61"/>
      <c r="R1470" s="61"/>
      <c r="S1470" s="61"/>
      <c r="T1470" s="61"/>
      <c r="U1470" s="61"/>
      <c r="V1470" s="61"/>
      <c r="W1470" s="61"/>
      <c r="X1470" s="61"/>
      <c r="Y1470" s="61"/>
      <c r="Z1470" s="61"/>
      <c r="AA1470" s="62">
        <v>243904</v>
      </c>
      <c r="AB1470" s="61"/>
      <c r="AC1470" s="61"/>
      <c r="AD1470" s="62">
        <v>300813</v>
      </c>
      <c r="AE1470" s="61"/>
      <c r="AF1470" s="62">
        <v>93784</v>
      </c>
      <c r="AG1470" s="61"/>
      <c r="AH1470" s="61"/>
      <c r="AI1470" s="62">
        <v>52206</v>
      </c>
      <c r="AJ1470" s="61"/>
      <c r="AK1470" s="61"/>
      <c r="AL1470" s="61"/>
      <c r="AM1470" s="61"/>
      <c r="AN1470" s="61"/>
      <c r="AO1470" s="61"/>
      <c r="AP1470" s="62">
        <v>2606</v>
      </c>
      <c r="AQ1470" s="61"/>
      <c r="AR1470" s="61"/>
      <c r="AS1470" s="61"/>
      <c r="AT1470" s="61"/>
      <c r="AU1470" s="61"/>
      <c r="AV1470" s="61"/>
      <c r="AW1470" s="61"/>
      <c r="AX1470" s="61"/>
      <c r="AY1470" s="61"/>
      <c r="AZ1470" s="61"/>
      <c r="BA1470" s="61"/>
      <c r="BB1470" s="61"/>
      <c r="BC1470" s="61"/>
      <c r="BD1470" s="61"/>
      <c r="BE1470" s="61"/>
      <c r="BF1470" s="61"/>
      <c r="BG1470" s="61"/>
      <c r="BH1470" s="61"/>
      <c r="BI1470" s="61"/>
      <c r="BJ1470" s="61"/>
      <c r="BK1470" s="61">
        <v>150</v>
      </c>
      <c r="BL1470" s="61"/>
      <c r="BM1470" s="61"/>
      <c r="BN1470" s="61"/>
      <c r="BO1470" s="62">
        <v>-7778</v>
      </c>
    </row>
    <row r="1471" spans="1:67" x14ac:dyDescent="0.2">
      <c r="A1471" s="57" t="s">
        <v>34</v>
      </c>
      <c r="B1471" s="56" t="s">
        <v>34</v>
      </c>
      <c r="C1471" s="56" t="s">
        <v>459</v>
      </c>
      <c r="D1471" s="56">
        <v>1994</v>
      </c>
      <c r="E1471" s="58">
        <v>796835</v>
      </c>
      <c r="F1471" s="58">
        <v>565680</v>
      </c>
      <c r="G1471" s="59">
        <v>794079</v>
      </c>
      <c r="H1471" s="59">
        <v>2756</v>
      </c>
      <c r="I1471" s="60">
        <v>0</v>
      </c>
      <c r="J1471" s="58">
        <v>-231155</v>
      </c>
      <c r="K1471" s="61"/>
      <c r="L1471" s="61"/>
      <c r="M1471" s="61"/>
      <c r="N1471" s="61"/>
      <c r="O1471" s="61"/>
      <c r="P1471" s="61"/>
      <c r="Q1471" s="61"/>
      <c r="R1471" s="61"/>
      <c r="S1471" s="61"/>
      <c r="T1471" s="61"/>
      <c r="U1471" s="61"/>
      <c r="V1471" s="61"/>
      <c r="W1471" s="61"/>
      <c r="X1471" s="61"/>
      <c r="Y1471" s="61"/>
      <c r="Z1471" s="61"/>
      <c r="AA1471" s="62">
        <v>342800</v>
      </c>
      <c r="AB1471" s="61"/>
      <c r="AC1471" s="61"/>
      <c r="AD1471" s="62">
        <v>303060</v>
      </c>
      <c r="AE1471" s="61"/>
      <c r="AF1471" s="62">
        <v>94573</v>
      </c>
      <c r="AG1471" s="61"/>
      <c r="AH1471" s="61"/>
      <c r="AI1471" s="62">
        <v>53646</v>
      </c>
      <c r="AJ1471" s="61"/>
      <c r="AK1471" s="61"/>
      <c r="AL1471" s="61"/>
      <c r="AM1471" s="61"/>
      <c r="AN1471" s="61"/>
      <c r="AO1471" s="61"/>
      <c r="AP1471" s="62">
        <v>2606</v>
      </c>
      <c r="AQ1471" s="61"/>
      <c r="AR1471" s="61"/>
      <c r="AS1471" s="61"/>
      <c r="AT1471" s="61"/>
      <c r="AU1471" s="61"/>
      <c r="AV1471" s="61"/>
      <c r="AW1471" s="61"/>
      <c r="AX1471" s="61"/>
      <c r="AY1471" s="61"/>
      <c r="AZ1471" s="61"/>
      <c r="BA1471" s="61"/>
      <c r="BB1471" s="61"/>
      <c r="BC1471" s="61"/>
      <c r="BD1471" s="61"/>
      <c r="BE1471" s="61"/>
      <c r="BF1471" s="61"/>
      <c r="BG1471" s="61"/>
      <c r="BH1471" s="61"/>
      <c r="BI1471" s="61"/>
      <c r="BJ1471" s="61"/>
      <c r="BK1471" s="61">
        <v>150</v>
      </c>
      <c r="BL1471" s="61"/>
      <c r="BM1471" s="61"/>
      <c r="BN1471" s="61"/>
      <c r="BO1471" s="62">
        <v>-231155</v>
      </c>
    </row>
    <row r="1472" spans="1:67" x14ac:dyDescent="0.2">
      <c r="A1472" s="57" t="s">
        <v>34</v>
      </c>
      <c r="B1472" s="56" t="s">
        <v>34</v>
      </c>
      <c r="C1472" s="56" t="s">
        <v>459</v>
      </c>
      <c r="D1472" s="56">
        <v>1995</v>
      </c>
      <c r="E1472" s="58">
        <v>852466</v>
      </c>
      <c r="F1472" s="58">
        <v>621201</v>
      </c>
      <c r="G1472" s="59">
        <v>849417</v>
      </c>
      <c r="H1472" s="59">
        <v>3049</v>
      </c>
      <c r="I1472" s="60">
        <v>0</v>
      </c>
      <c r="J1472" s="58">
        <v>-231265</v>
      </c>
      <c r="K1472" s="61"/>
      <c r="L1472" s="61"/>
      <c r="M1472" s="61"/>
      <c r="N1472" s="61"/>
      <c r="O1472" s="61"/>
      <c r="P1472" s="61"/>
      <c r="Q1472" s="61"/>
      <c r="R1472" s="62">
        <v>14000</v>
      </c>
      <c r="S1472" s="61"/>
      <c r="T1472" s="61"/>
      <c r="U1472" s="61"/>
      <c r="V1472" s="61"/>
      <c r="W1472" s="61"/>
      <c r="X1472" s="61"/>
      <c r="Y1472" s="61"/>
      <c r="Z1472" s="61"/>
      <c r="AA1472" s="62">
        <v>378367</v>
      </c>
      <c r="AB1472" s="61"/>
      <c r="AC1472" s="61"/>
      <c r="AD1472" s="62">
        <v>306539</v>
      </c>
      <c r="AE1472" s="61"/>
      <c r="AF1472" s="62">
        <v>96765</v>
      </c>
      <c r="AG1472" s="61"/>
      <c r="AH1472" s="61"/>
      <c r="AI1472" s="62">
        <v>53746</v>
      </c>
      <c r="AJ1472" s="61"/>
      <c r="AK1472" s="61"/>
      <c r="AL1472" s="61"/>
      <c r="AM1472" s="61"/>
      <c r="AN1472" s="61"/>
      <c r="AO1472" s="61"/>
      <c r="AP1472" s="62">
        <v>2606</v>
      </c>
      <c r="AQ1472" s="61"/>
      <c r="AR1472" s="61"/>
      <c r="AS1472" s="61"/>
      <c r="AT1472" s="61"/>
      <c r="AU1472" s="61"/>
      <c r="AV1472" s="61"/>
      <c r="AW1472" s="61"/>
      <c r="AX1472" s="61"/>
      <c r="AY1472" s="61"/>
      <c r="AZ1472" s="61"/>
      <c r="BA1472" s="61"/>
      <c r="BB1472" s="61"/>
      <c r="BC1472" s="61"/>
      <c r="BD1472" s="61"/>
      <c r="BE1472" s="61"/>
      <c r="BF1472" s="61"/>
      <c r="BG1472" s="61"/>
      <c r="BH1472" s="61"/>
      <c r="BI1472" s="61"/>
      <c r="BJ1472" s="61"/>
      <c r="BK1472" s="61">
        <v>443</v>
      </c>
      <c r="BL1472" s="61"/>
      <c r="BM1472" s="61"/>
      <c r="BN1472" s="61"/>
      <c r="BO1472" s="62">
        <v>-231265</v>
      </c>
    </row>
    <row r="1473" spans="1:67" x14ac:dyDescent="0.2">
      <c r="A1473" s="57" t="s">
        <v>34</v>
      </c>
      <c r="B1473" s="56" t="s">
        <v>34</v>
      </c>
      <c r="C1473" s="56" t="s">
        <v>459</v>
      </c>
      <c r="D1473" s="56">
        <v>1996</v>
      </c>
      <c r="E1473" s="58">
        <v>892216</v>
      </c>
      <c r="F1473" s="58">
        <v>660951</v>
      </c>
      <c r="G1473" s="59">
        <v>862132</v>
      </c>
      <c r="H1473" s="59">
        <v>30084</v>
      </c>
      <c r="I1473" s="60">
        <v>0</v>
      </c>
      <c r="J1473" s="58">
        <v>-231265</v>
      </c>
      <c r="K1473" s="61"/>
      <c r="L1473" s="61"/>
      <c r="M1473" s="61"/>
      <c r="N1473" s="61"/>
      <c r="O1473" s="61"/>
      <c r="P1473" s="61"/>
      <c r="Q1473" s="61"/>
      <c r="R1473" s="62">
        <v>14000</v>
      </c>
      <c r="S1473" s="61"/>
      <c r="T1473" s="61"/>
      <c r="U1473" s="61"/>
      <c r="V1473" s="61"/>
      <c r="W1473" s="61"/>
      <c r="X1473" s="61"/>
      <c r="Y1473" s="61"/>
      <c r="Z1473" s="61"/>
      <c r="AA1473" s="62">
        <v>387307</v>
      </c>
      <c r="AB1473" s="61"/>
      <c r="AC1473" s="61"/>
      <c r="AD1473" s="62">
        <v>306539</v>
      </c>
      <c r="AE1473" s="61"/>
      <c r="AF1473" s="62">
        <v>100165</v>
      </c>
      <c r="AG1473" s="61"/>
      <c r="AH1473" s="61"/>
      <c r="AI1473" s="62">
        <v>54121</v>
      </c>
      <c r="AJ1473" s="61"/>
      <c r="AK1473" s="61"/>
      <c r="AL1473" s="61"/>
      <c r="AM1473" s="61"/>
      <c r="AN1473" s="61"/>
      <c r="AO1473" s="61"/>
      <c r="AP1473" s="61"/>
      <c r="AQ1473" s="61"/>
      <c r="AR1473" s="61"/>
      <c r="AS1473" s="61"/>
      <c r="AT1473" s="61"/>
      <c r="AU1473" s="61"/>
      <c r="AV1473" s="61"/>
      <c r="AW1473" s="61"/>
      <c r="AX1473" s="61"/>
      <c r="AY1473" s="61"/>
      <c r="AZ1473" s="61"/>
      <c r="BA1473" s="62">
        <v>29641</v>
      </c>
      <c r="BB1473" s="61"/>
      <c r="BC1473" s="61"/>
      <c r="BD1473" s="61"/>
      <c r="BE1473" s="61"/>
      <c r="BF1473" s="61"/>
      <c r="BG1473" s="61"/>
      <c r="BH1473" s="61"/>
      <c r="BI1473" s="61"/>
      <c r="BJ1473" s="61"/>
      <c r="BK1473" s="61">
        <v>443</v>
      </c>
      <c r="BL1473" s="61"/>
      <c r="BM1473" s="61"/>
      <c r="BN1473" s="61"/>
      <c r="BO1473" s="62">
        <v>-231265</v>
      </c>
    </row>
    <row r="1474" spans="1:67" x14ac:dyDescent="0.2">
      <c r="A1474" s="57" t="s">
        <v>34</v>
      </c>
      <c r="B1474" s="56" t="s">
        <v>34</v>
      </c>
      <c r="C1474" s="56" t="s">
        <v>459</v>
      </c>
      <c r="D1474" s="56">
        <v>1997</v>
      </c>
      <c r="E1474" s="58">
        <v>896006</v>
      </c>
      <c r="F1474" s="58">
        <v>664741</v>
      </c>
      <c r="G1474" s="59">
        <v>857574</v>
      </c>
      <c r="H1474" s="59">
        <v>38432</v>
      </c>
      <c r="I1474" s="60">
        <v>0</v>
      </c>
      <c r="J1474" s="58">
        <v>-231265</v>
      </c>
      <c r="K1474" s="61"/>
      <c r="L1474" s="61"/>
      <c r="M1474" s="61"/>
      <c r="N1474" s="61"/>
      <c r="O1474" s="61"/>
      <c r="P1474" s="61"/>
      <c r="Q1474" s="61"/>
      <c r="R1474" s="62">
        <v>14000</v>
      </c>
      <c r="S1474" s="61"/>
      <c r="T1474" s="61"/>
      <c r="U1474" s="61"/>
      <c r="V1474" s="61"/>
      <c r="W1474" s="61"/>
      <c r="X1474" s="61"/>
      <c r="Y1474" s="61"/>
      <c r="Z1474" s="61"/>
      <c r="AA1474" s="62">
        <v>391649</v>
      </c>
      <c r="AB1474" s="61"/>
      <c r="AC1474" s="61"/>
      <c r="AD1474" s="62">
        <v>306539</v>
      </c>
      <c r="AE1474" s="61"/>
      <c r="AF1474" s="62">
        <v>92165</v>
      </c>
      <c r="AG1474" s="61"/>
      <c r="AH1474" s="61"/>
      <c r="AI1474" s="62">
        <v>53221</v>
      </c>
      <c r="AJ1474" s="61"/>
      <c r="AK1474" s="61"/>
      <c r="AL1474" s="61"/>
      <c r="AM1474" s="61"/>
      <c r="AN1474" s="61"/>
      <c r="AO1474" s="61"/>
      <c r="AP1474" s="62">
        <v>8348</v>
      </c>
      <c r="AQ1474" s="61"/>
      <c r="AR1474" s="61"/>
      <c r="AS1474" s="61"/>
      <c r="AT1474" s="61"/>
      <c r="AU1474" s="61"/>
      <c r="AV1474" s="61"/>
      <c r="AW1474" s="61"/>
      <c r="AX1474" s="61"/>
      <c r="AY1474" s="61"/>
      <c r="AZ1474" s="61"/>
      <c r="BA1474" s="62">
        <v>29641</v>
      </c>
      <c r="BB1474" s="61"/>
      <c r="BC1474" s="61"/>
      <c r="BD1474" s="61"/>
      <c r="BE1474" s="61"/>
      <c r="BF1474" s="61"/>
      <c r="BG1474" s="61"/>
      <c r="BH1474" s="61"/>
      <c r="BI1474" s="61"/>
      <c r="BJ1474" s="61"/>
      <c r="BK1474" s="61">
        <v>443</v>
      </c>
      <c r="BL1474" s="61"/>
      <c r="BM1474" s="61"/>
      <c r="BN1474" s="61"/>
      <c r="BO1474" s="62">
        <v>-231265</v>
      </c>
    </row>
    <row r="1475" spans="1:67" x14ac:dyDescent="0.2">
      <c r="A1475" s="57" t="s">
        <v>34</v>
      </c>
      <c r="B1475" s="56" t="s">
        <v>34</v>
      </c>
      <c r="C1475" s="56" t="s">
        <v>460</v>
      </c>
      <c r="D1475" s="56">
        <v>1989</v>
      </c>
      <c r="E1475" s="58">
        <v>2752709</v>
      </c>
      <c r="F1475" s="58">
        <v>2522834</v>
      </c>
      <c r="G1475" s="59">
        <v>2411941</v>
      </c>
      <c r="H1475" s="59">
        <v>340768</v>
      </c>
      <c r="I1475" s="60">
        <v>0</v>
      </c>
      <c r="J1475" s="58">
        <v>-229875</v>
      </c>
      <c r="K1475" s="62">
        <v>32388</v>
      </c>
      <c r="L1475" s="61"/>
      <c r="M1475" s="62">
        <v>8381</v>
      </c>
      <c r="N1475" s="61"/>
      <c r="O1475" s="61"/>
      <c r="P1475" s="61"/>
      <c r="Q1475" s="62">
        <v>156790</v>
      </c>
      <c r="R1475" s="61"/>
      <c r="S1475" s="61"/>
      <c r="T1475" s="61"/>
      <c r="U1475" s="61"/>
      <c r="V1475" s="61"/>
      <c r="W1475" s="62">
        <v>131143</v>
      </c>
      <c r="X1475" s="61"/>
      <c r="Y1475" s="61"/>
      <c r="Z1475" s="61"/>
      <c r="AA1475" s="62">
        <v>829806</v>
      </c>
      <c r="AB1475" s="61"/>
      <c r="AC1475" s="61"/>
      <c r="AD1475" s="62">
        <v>524238</v>
      </c>
      <c r="AE1475" s="61"/>
      <c r="AF1475" s="62">
        <v>586133</v>
      </c>
      <c r="AG1475" s="61"/>
      <c r="AH1475" s="61"/>
      <c r="AI1475" s="62">
        <v>143062</v>
      </c>
      <c r="AJ1475" s="61"/>
      <c r="AK1475" s="61"/>
      <c r="AL1475" s="61"/>
      <c r="AM1475" s="61"/>
      <c r="AN1475" s="61"/>
      <c r="AO1475" s="61"/>
      <c r="AP1475" s="62">
        <v>18952</v>
      </c>
      <c r="AQ1475" s="61"/>
      <c r="AR1475" s="62">
        <v>10370</v>
      </c>
      <c r="AS1475" s="61"/>
      <c r="AT1475" s="61"/>
      <c r="AU1475" s="61"/>
      <c r="AV1475" s="62">
        <v>5571</v>
      </c>
      <c r="AW1475" s="61"/>
      <c r="AX1475" s="61"/>
      <c r="AY1475" s="62">
        <v>42188</v>
      </c>
      <c r="AZ1475" s="61"/>
      <c r="BA1475" s="62">
        <v>151848</v>
      </c>
      <c r="BB1475" s="61"/>
      <c r="BC1475" s="61"/>
      <c r="BD1475" s="61"/>
      <c r="BE1475" s="61"/>
      <c r="BF1475" s="61"/>
      <c r="BG1475" s="62">
        <v>104029</v>
      </c>
      <c r="BH1475" s="61"/>
      <c r="BI1475" s="61"/>
      <c r="BJ1475" s="61"/>
      <c r="BK1475" s="62">
        <v>7810</v>
      </c>
      <c r="BL1475" s="61"/>
      <c r="BM1475" s="61"/>
      <c r="BN1475" s="61"/>
      <c r="BO1475" s="62">
        <v>-229875</v>
      </c>
    </row>
    <row r="1476" spans="1:67" x14ac:dyDescent="0.2">
      <c r="A1476" s="57" t="s">
        <v>34</v>
      </c>
      <c r="B1476" s="56" t="s">
        <v>34</v>
      </c>
      <c r="C1476" s="56" t="s">
        <v>460</v>
      </c>
      <c r="D1476" s="56">
        <v>1990</v>
      </c>
      <c r="E1476" s="58">
        <v>2844916</v>
      </c>
      <c r="F1476" s="58">
        <v>2615041</v>
      </c>
      <c r="G1476" s="59">
        <v>2489502</v>
      </c>
      <c r="H1476" s="59">
        <v>355414</v>
      </c>
      <c r="I1476" s="60">
        <v>0</v>
      </c>
      <c r="J1476" s="58">
        <v>-229875</v>
      </c>
      <c r="K1476" s="62">
        <v>32388</v>
      </c>
      <c r="L1476" s="61"/>
      <c r="M1476" s="62">
        <v>8381</v>
      </c>
      <c r="N1476" s="61"/>
      <c r="O1476" s="61"/>
      <c r="P1476" s="61"/>
      <c r="Q1476" s="62">
        <v>160499</v>
      </c>
      <c r="R1476" s="61"/>
      <c r="S1476" s="61"/>
      <c r="T1476" s="61"/>
      <c r="U1476" s="61"/>
      <c r="V1476" s="61"/>
      <c r="W1476" s="62">
        <v>131919</v>
      </c>
      <c r="X1476" s="61"/>
      <c r="Y1476" s="61"/>
      <c r="Z1476" s="61"/>
      <c r="AA1476" s="62">
        <v>862157</v>
      </c>
      <c r="AB1476" s="61"/>
      <c r="AC1476" s="61"/>
      <c r="AD1476" s="62">
        <v>558526</v>
      </c>
      <c r="AE1476" s="61"/>
      <c r="AF1476" s="62">
        <v>587233</v>
      </c>
      <c r="AG1476" s="61"/>
      <c r="AH1476" s="61"/>
      <c r="AI1476" s="62">
        <v>148399</v>
      </c>
      <c r="AJ1476" s="61"/>
      <c r="AK1476" s="61"/>
      <c r="AL1476" s="61"/>
      <c r="AM1476" s="61"/>
      <c r="AN1476" s="61"/>
      <c r="AO1476" s="61"/>
      <c r="AP1476" s="62">
        <v>21438</v>
      </c>
      <c r="AQ1476" s="61"/>
      <c r="AR1476" s="62">
        <v>12084</v>
      </c>
      <c r="AS1476" s="61"/>
      <c r="AT1476" s="61"/>
      <c r="AU1476" s="61"/>
      <c r="AV1476" s="62">
        <v>5571</v>
      </c>
      <c r="AW1476" s="61"/>
      <c r="AX1476" s="61"/>
      <c r="AY1476" s="62">
        <v>47263</v>
      </c>
      <c r="AZ1476" s="61"/>
      <c r="BA1476" s="62">
        <v>150048</v>
      </c>
      <c r="BB1476" s="61"/>
      <c r="BC1476" s="61"/>
      <c r="BD1476" s="61"/>
      <c r="BE1476" s="61"/>
      <c r="BF1476" s="61"/>
      <c r="BG1476" s="62">
        <v>111200</v>
      </c>
      <c r="BH1476" s="61"/>
      <c r="BI1476" s="61"/>
      <c r="BJ1476" s="61"/>
      <c r="BK1476" s="62">
        <v>7810</v>
      </c>
      <c r="BL1476" s="61"/>
      <c r="BM1476" s="61"/>
      <c r="BN1476" s="61"/>
      <c r="BO1476" s="62">
        <v>-229875</v>
      </c>
    </row>
    <row r="1477" spans="1:67" x14ac:dyDescent="0.2">
      <c r="A1477" s="57" t="s">
        <v>34</v>
      </c>
      <c r="B1477" s="56" t="s">
        <v>34</v>
      </c>
      <c r="C1477" s="56" t="s">
        <v>460</v>
      </c>
      <c r="D1477" s="56">
        <v>1991</v>
      </c>
      <c r="E1477" s="58">
        <v>3164292</v>
      </c>
      <c r="F1477" s="58">
        <v>2934417</v>
      </c>
      <c r="G1477" s="59">
        <v>2687869</v>
      </c>
      <c r="H1477" s="59">
        <v>476423</v>
      </c>
      <c r="I1477" s="60">
        <v>0</v>
      </c>
      <c r="J1477" s="58">
        <v>-229875</v>
      </c>
      <c r="K1477" s="62">
        <v>32388</v>
      </c>
      <c r="L1477" s="61"/>
      <c r="M1477" s="62">
        <v>8381</v>
      </c>
      <c r="N1477" s="61"/>
      <c r="O1477" s="61"/>
      <c r="P1477" s="61"/>
      <c r="Q1477" s="62">
        <v>171636</v>
      </c>
      <c r="R1477" s="61"/>
      <c r="S1477" s="61"/>
      <c r="T1477" s="61"/>
      <c r="U1477" s="61"/>
      <c r="V1477" s="61"/>
      <c r="W1477" s="62">
        <v>131919</v>
      </c>
      <c r="X1477" s="61"/>
      <c r="Y1477" s="61"/>
      <c r="Z1477" s="61"/>
      <c r="AA1477" s="62">
        <v>926237</v>
      </c>
      <c r="AB1477" s="61"/>
      <c r="AC1477" s="61"/>
      <c r="AD1477" s="62">
        <v>663473</v>
      </c>
      <c r="AE1477" s="61"/>
      <c r="AF1477" s="62">
        <v>598189</v>
      </c>
      <c r="AG1477" s="61"/>
      <c r="AH1477" s="61"/>
      <c r="AI1477" s="62">
        <v>155646</v>
      </c>
      <c r="AJ1477" s="61"/>
      <c r="AK1477" s="61"/>
      <c r="AL1477" s="61"/>
      <c r="AM1477" s="61"/>
      <c r="AN1477" s="61"/>
      <c r="AO1477" s="61"/>
      <c r="AP1477" s="62">
        <v>22773</v>
      </c>
      <c r="AQ1477" s="61"/>
      <c r="AR1477" s="62">
        <v>12330</v>
      </c>
      <c r="AS1477" s="61"/>
      <c r="AT1477" s="61"/>
      <c r="AU1477" s="61"/>
      <c r="AV1477" s="62">
        <v>6619</v>
      </c>
      <c r="AW1477" s="61"/>
      <c r="AX1477" s="61"/>
      <c r="AY1477" s="62">
        <v>49759</v>
      </c>
      <c r="AZ1477" s="61"/>
      <c r="BA1477" s="62">
        <v>259336</v>
      </c>
      <c r="BB1477" s="61"/>
      <c r="BC1477" s="61"/>
      <c r="BD1477" s="61"/>
      <c r="BE1477" s="61"/>
      <c r="BF1477" s="61"/>
      <c r="BG1477" s="62">
        <v>116542</v>
      </c>
      <c r="BH1477" s="61"/>
      <c r="BI1477" s="61"/>
      <c r="BJ1477" s="61"/>
      <c r="BK1477" s="62">
        <v>9064</v>
      </c>
      <c r="BL1477" s="61"/>
      <c r="BM1477" s="61"/>
      <c r="BN1477" s="61"/>
      <c r="BO1477" s="62">
        <v>-229875</v>
      </c>
    </row>
    <row r="1478" spans="1:67" x14ac:dyDescent="0.2">
      <c r="A1478" s="57" t="s">
        <v>34</v>
      </c>
      <c r="B1478" s="56" t="s">
        <v>34</v>
      </c>
      <c r="C1478" s="56" t="s">
        <v>460</v>
      </c>
      <c r="D1478" s="56">
        <v>1992</v>
      </c>
      <c r="E1478" s="58">
        <v>3361541</v>
      </c>
      <c r="F1478" s="58">
        <v>3131666</v>
      </c>
      <c r="G1478" s="59">
        <v>2890603</v>
      </c>
      <c r="H1478" s="59">
        <v>470938</v>
      </c>
      <c r="I1478" s="60">
        <v>0</v>
      </c>
      <c r="J1478" s="58">
        <v>-229875</v>
      </c>
      <c r="K1478" s="62">
        <v>32388</v>
      </c>
      <c r="L1478" s="61"/>
      <c r="M1478" s="62">
        <v>8381</v>
      </c>
      <c r="N1478" s="61"/>
      <c r="O1478" s="61"/>
      <c r="P1478" s="61"/>
      <c r="Q1478" s="62">
        <v>173116</v>
      </c>
      <c r="R1478" s="61"/>
      <c r="S1478" s="61"/>
      <c r="T1478" s="61"/>
      <c r="U1478" s="61"/>
      <c r="V1478" s="61"/>
      <c r="W1478" s="62">
        <v>131919</v>
      </c>
      <c r="X1478" s="61"/>
      <c r="Y1478" s="61"/>
      <c r="Z1478" s="61"/>
      <c r="AA1478" s="62">
        <v>1003315</v>
      </c>
      <c r="AB1478" s="61"/>
      <c r="AC1478" s="61"/>
      <c r="AD1478" s="62">
        <v>749798</v>
      </c>
      <c r="AE1478" s="61"/>
      <c r="AF1478" s="62">
        <v>631054</v>
      </c>
      <c r="AG1478" s="61"/>
      <c r="AH1478" s="61"/>
      <c r="AI1478" s="62">
        <v>160632</v>
      </c>
      <c r="AJ1478" s="61"/>
      <c r="AK1478" s="61"/>
      <c r="AL1478" s="61"/>
      <c r="AM1478" s="61"/>
      <c r="AN1478" s="61"/>
      <c r="AO1478" s="61"/>
      <c r="AP1478" s="62">
        <v>25192</v>
      </c>
      <c r="AQ1478" s="61"/>
      <c r="AR1478" s="62">
        <v>22879</v>
      </c>
      <c r="AS1478" s="61"/>
      <c r="AT1478" s="61"/>
      <c r="AU1478" s="61"/>
      <c r="AV1478" s="62">
        <v>6619</v>
      </c>
      <c r="AW1478" s="61"/>
      <c r="AX1478" s="61"/>
      <c r="AY1478" s="62">
        <v>52292</v>
      </c>
      <c r="AZ1478" s="61"/>
      <c r="BA1478" s="62">
        <v>235482</v>
      </c>
      <c r="BB1478" s="61"/>
      <c r="BC1478" s="61"/>
      <c r="BD1478" s="61"/>
      <c r="BE1478" s="61"/>
      <c r="BF1478" s="61"/>
      <c r="BG1478" s="62">
        <v>118416</v>
      </c>
      <c r="BH1478" s="61"/>
      <c r="BI1478" s="61"/>
      <c r="BJ1478" s="61"/>
      <c r="BK1478" s="62">
        <v>10058</v>
      </c>
      <c r="BL1478" s="61"/>
      <c r="BM1478" s="61"/>
      <c r="BN1478" s="61"/>
      <c r="BO1478" s="62">
        <v>-229875</v>
      </c>
    </row>
    <row r="1479" spans="1:67" x14ac:dyDescent="0.2">
      <c r="A1479" s="57" t="s">
        <v>34</v>
      </c>
      <c r="B1479" s="56" t="s">
        <v>34</v>
      </c>
      <c r="C1479" s="56" t="s">
        <v>460</v>
      </c>
      <c r="D1479" s="56">
        <v>1993</v>
      </c>
      <c r="E1479" s="58">
        <v>2925409</v>
      </c>
      <c r="F1479" s="58">
        <v>2695534</v>
      </c>
      <c r="G1479" s="59">
        <v>2416200</v>
      </c>
      <c r="H1479" s="59">
        <v>509209</v>
      </c>
      <c r="I1479" s="60">
        <v>0</v>
      </c>
      <c r="J1479" s="58">
        <v>-229875</v>
      </c>
      <c r="K1479" s="62">
        <v>32388</v>
      </c>
      <c r="L1479" s="61"/>
      <c r="M1479" s="62">
        <v>8381</v>
      </c>
      <c r="N1479" s="61"/>
      <c r="O1479" s="61"/>
      <c r="P1479" s="61"/>
      <c r="Q1479" s="62">
        <v>174375</v>
      </c>
      <c r="R1479" s="61"/>
      <c r="S1479" s="61"/>
      <c r="T1479" s="61"/>
      <c r="U1479" s="61"/>
      <c r="V1479" s="61"/>
      <c r="W1479" s="62">
        <v>131919</v>
      </c>
      <c r="X1479" s="61"/>
      <c r="Y1479" s="61"/>
      <c r="Z1479" s="61"/>
      <c r="AA1479" s="62">
        <v>591511</v>
      </c>
      <c r="AB1479" s="61"/>
      <c r="AC1479" s="61"/>
      <c r="AD1479" s="62">
        <v>776159</v>
      </c>
      <c r="AE1479" s="61"/>
      <c r="AF1479" s="62">
        <v>568504</v>
      </c>
      <c r="AG1479" s="61"/>
      <c r="AH1479" s="61"/>
      <c r="AI1479" s="62">
        <v>132963</v>
      </c>
      <c r="AJ1479" s="61"/>
      <c r="AK1479" s="61"/>
      <c r="AL1479" s="61"/>
      <c r="AM1479" s="61"/>
      <c r="AN1479" s="61"/>
      <c r="AO1479" s="61"/>
      <c r="AP1479" s="62">
        <v>33990</v>
      </c>
      <c r="AQ1479" s="61"/>
      <c r="AR1479" s="62">
        <v>22925</v>
      </c>
      <c r="AS1479" s="61"/>
      <c r="AT1479" s="61"/>
      <c r="AU1479" s="61"/>
      <c r="AV1479" s="62">
        <v>15999</v>
      </c>
      <c r="AW1479" s="61"/>
      <c r="AX1479" s="61"/>
      <c r="AY1479" s="62">
        <v>71361</v>
      </c>
      <c r="AZ1479" s="61"/>
      <c r="BA1479" s="62">
        <v>235482</v>
      </c>
      <c r="BB1479" s="61"/>
      <c r="BC1479" s="61"/>
      <c r="BD1479" s="61"/>
      <c r="BE1479" s="61">
        <v>344</v>
      </c>
      <c r="BF1479" s="61"/>
      <c r="BG1479" s="62">
        <v>118416</v>
      </c>
      <c r="BH1479" s="61"/>
      <c r="BI1479" s="61"/>
      <c r="BJ1479" s="61"/>
      <c r="BK1479" s="62">
        <v>10692</v>
      </c>
      <c r="BL1479" s="61"/>
      <c r="BM1479" s="61"/>
      <c r="BN1479" s="61"/>
      <c r="BO1479" s="62">
        <v>-229875</v>
      </c>
    </row>
    <row r="1480" spans="1:67" x14ac:dyDescent="0.2">
      <c r="A1480" s="57" t="s">
        <v>34</v>
      </c>
      <c r="B1480" s="56" t="s">
        <v>34</v>
      </c>
      <c r="C1480" s="56" t="s">
        <v>460</v>
      </c>
      <c r="D1480" s="56">
        <v>1994</v>
      </c>
      <c r="E1480" s="58">
        <v>3148408</v>
      </c>
      <c r="F1480" s="58">
        <v>2663416</v>
      </c>
      <c r="G1480" s="59">
        <v>2609878</v>
      </c>
      <c r="H1480" s="59">
        <v>538530</v>
      </c>
      <c r="I1480" s="60">
        <v>0</v>
      </c>
      <c r="J1480" s="58">
        <v>-484992</v>
      </c>
      <c r="K1480" s="62">
        <v>32388</v>
      </c>
      <c r="L1480" s="61"/>
      <c r="M1480" s="62">
        <v>8381</v>
      </c>
      <c r="N1480" s="61"/>
      <c r="O1480" s="61"/>
      <c r="P1480" s="61"/>
      <c r="Q1480" s="62">
        <v>177828</v>
      </c>
      <c r="R1480" s="61"/>
      <c r="S1480" s="61"/>
      <c r="T1480" s="61"/>
      <c r="U1480" s="61"/>
      <c r="V1480" s="61"/>
      <c r="W1480" s="62">
        <v>131919</v>
      </c>
      <c r="X1480" s="61"/>
      <c r="Y1480" s="61"/>
      <c r="Z1480" s="61"/>
      <c r="AA1480" s="62">
        <v>667815</v>
      </c>
      <c r="AB1480" s="61"/>
      <c r="AC1480" s="61"/>
      <c r="AD1480" s="62">
        <v>837194</v>
      </c>
      <c r="AE1480" s="61"/>
      <c r="AF1480" s="62">
        <v>615088</v>
      </c>
      <c r="AG1480" s="61"/>
      <c r="AH1480" s="61"/>
      <c r="AI1480" s="62">
        <v>139265</v>
      </c>
      <c r="AJ1480" s="61"/>
      <c r="AK1480" s="61"/>
      <c r="AL1480" s="61"/>
      <c r="AM1480" s="61"/>
      <c r="AN1480" s="61"/>
      <c r="AO1480" s="61"/>
      <c r="AP1480" s="62">
        <v>35909</v>
      </c>
      <c r="AQ1480" s="61"/>
      <c r="AR1480" s="62">
        <v>22925</v>
      </c>
      <c r="AS1480" s="61"/>
      <c r="AT1480" s="61"/>
      <c r="AU1480" s="61"/>
      <c r="AV1480" s="62">
        <v>17982</v>
      </c>
      <c r="AW1480" s="61"/>
      <c r="AX1480" s="61"/>
      <c r="AY1480" s="62">
        <v>84837</v>
      </c>
      <c r="AZ1480" s="61"/>
      <c r="BA1480" s="62">
        <v>244343</v>
      </c>
      <c r="BB1480" s="61"/>
      <c r="BC1480" s="61"/>
      <c r="BD1480" s="61"/>
      <c r="BE1480" s="62">
        <v>3246</v>
      </c>
      <c r="BF1480" s="61"/>
      <c r="BG1480" s="62">
        <v>118416</v>
      </c>
      <c r="BH1480" s="61"/>
      <c r="BI1480" s="61"/>
      <c r="BJ1480" s="61"/>
      <c r="BK1480" s="62">
        <v>10872</v>
      </c>
      <c r="BL1480" s="61"/>
      <c r="BM1480" s="61"/>
      <c r="BN1480" s="61"/>
      <c r="BO1480" s="62">
        <v>-484992</v>
      </c>
    </row>
    <row r="1481" spans="1:67" x14ac:dyDescent="0.2">
      <c r="A1481" s="57" t="s">
        <v>34</v>
      </c>
      <c r="B1481" s="56" t="s">
        <v>34</v>
      </c>
      <c r="C1481" s="56" t="s">
        <v>460</v>
      </c>
      <c r="D1481" s="56">
        <v>1995</v>
      </c>
      <c r="E1481" s="58">
        <v>3372210</v>
      </c>
      <c r="F1481" s="58">
        <v>2861152</v>
      </c>
      <c r="G1481" s="59">
        <v>2820772</v>
      </c>
      <c r="H1481" s="59">
        <v>551438</v>
      </c>
      <c r="I1481" s="60">
        <v>0</v>
      </c>
      <c r="J1481" s="58">
        <v>-511058</v>
      </c>
      <c r="K1481" s="62">
        <v>32388</v>
      </c>
      <c r="L1481" s="61"/>
      <c r="M1481" s="62">
        <v>8381</v>
      </c>
      <c r="N1481" s="61"/>
      <c r="O1481" s="61"/>
      <c r="P1481" s="61"/>
      <c r="Q1481" s="62">
        <v>194870</v>
      </c>
      <c r="R1481" s="61"/>
      <c r="S1481" s="61"/>
      <c r="T1481" s="61"/>
      <c r="U1481" s="61"/>
      <c r="V1481" s="61"/>
      <c r="W1481" s="62">
        <v>131919</v>
      </c>
      <c r="X1481" s="61"/>
      <c r="Y1481" s="61"/>
      <c r="Z1481" s="61"/>
      <c r="AA1481" s="62">
        <v>764432</v>
      </c>
      <c r="AB1481" s="61"/>
      <c r="AC1481" s="61"/>
      <c r="AD1481" s="62">
        <v>861422</v>
      </c>
      <c r="AE1481" s="61"/>
      <c r="AF1481" s="62">
        <v>682258</v>
      </c>
      <c r="AG1481" s="61"/>
      <c r="AH1481" s="61"/>
      <c r="AI1481" s="62">
        <v>145102</v>
      </c>
      <c r="AJ1481" s="61"/>
      <c r="AK1481" s="61"/>
      <c r="AL1481" s="61"/>
      <c r="AM1481" s="61"/>
      <c r="AN1481" s="61"/>
      <c r="AO1481" s="61"/>
      <c r="AP1481" s="62">
        <v>33650</v>
      </c>
      <c r="AQ1481" s="61"/>
      <c r="AR1481" s="62">
        <v>23776</v>
      </c>
      <c r="AS1481" s="61"/>
      <c r="AT1481" s="61"/>
      <c r="AU1481" s="61"/>
      <c r="AV1481" s="62">
        <v>17982</v>
      </c>
      <c r="AW1481" s="61"/>
      <c r="AX1481" s="61"/>
      <c r="AY1481" s="62">
        <v>96892</v>
      </c>
      <c r="AZ1481" s="61"/>
      <c r="BA1481" s="62">
        <v>247039</v>
      </c>
      <c r="BB1481" s="61"/>
      <c r="BC1481" s="61"/>
      <c r="BD1481" s="61"/>
      <c r="BE1481" s="62">
        <v>2057</v>
      </c>
      <c r="BF1481" s="61"/>
      <c r="BG1481" s="62">
        <v>119170</v>
      </c>
      <c r="BH1481" s="61"/>
      <c r="BI1481" s="61"/>
      <c r="BJ1481" s="61"/>
      <c r="BK1481" s="62">
        <v>10872</v>
      </c>
      <c r="BL1481" s="61"/>
      <c r="BM1481" s="61"/>
      <c r="BN1481" s="61"/>
      <c r="BO1481" s="62">
        <v>-511058</v>
      </c>
    </row>
    <row r="1482" spans="1:67" x14ac:dyDescent="0.2">
      <c r="A1482" s="57" t="s">
        <v>34</v>
      </c>
      <c r="B1482" s="56" t="s">
        <v>34</v>
      </c>
      <c r="C1482" s="56" t="s">
        <v>460</v>
      </c>
      <c r="D1482" s="56">
        <v>1996</v>
      </c>
      <c r="E1482" s="58">
        <v>3780721</v>
      </c>
      <c r="F1482" s="58">
        <v>3250287</v>
      </c>
      <c r="G1482" s="59">
        <v>3182450</v>
      </c>
      <c r="H1482" s="59">
        <v>598271</v>
      </c>
      <c r="I1482" s="60">
        <v>0</v>
      </c>
      <c r="J1482" s="58">
        <v>-530434</v>
      </c>
      <c r="K1482" s="62">
        <v>32388</v>
      </c>
      <c r="L1482" s="61"/>
      <c r="M1482" s="62">
        <v>8381</v>
      </c>
      <c r="N1482" s="61"/>
      <c r="O1482" s="61"/>
      <c r="P1482" s="61"/>
      <c r="Q1482" s="62">
        <v>210890</v>
      </c>
      <c r="R1482" s="61"/>
      <c r="S1482" s="61"/>
      <c r="T1482" s="61"/>
      <c r="U1482" s="61"/>
      <c r="V1482" s="61"/>
      <c r="W1482" s="62">
        <v>131919</v>
      </c>
      <c r="X1482" s="61"/>
      <c r="Y1482" s="61"/>
      <c r="Z1482" s="61"/>
      <c r="AA1482" s="62">
        <v>984282</v>
      </c>
      <c r="AB1482" s="61"/>
      <c r="AC1482" s="61"/>
      <c r="AD1482" s="62">
        <v>920080</v>
      </c>
      <c r="AE1482" s="61"/>
      <c r="AF1482" s="62">
        <v>746030</v>
      </c>
      <c r="AG1482" s="61"/>
      <c r="AH1482" s="61"/>
      <c r="AI1482" s="62">
        <v>148480</v>
      </c>
      <c r="AJ1482" s="61"/>
      <c r="AK1482" s="61"/>
      <c r="AL1482" s="61"/>
      <c r="AM1482" s="61"/>
      <c r="AN1482" s="61"/>
      <c r="AO1482" s="61"/>
      <c r="AP1482" s="62">
        <v>33547</v>
      </c>
      <c r="AQ1482" s="61"/>
      <c r="AR1482" s="62">
        <v>23776</v>
      </c>
      <c r="AS1482" s="61"/>
      <c r="AT1482" s="61"/>
      <c r="AU1482" s="61"/>
      <c r="AV1482" s="62">
        <v>21096</v>
      </c>
      <c r="AW1482" s="61"/>
      <c r="AX1482" s="61"/>
      <c r="AY1482" s="62">
        <v>119922</v>
      </c>
      <c r="AZ1482" s="61"/>
      <c r="BA1482" s="62">
        <v>268494</v>
      </c>
      <c r="BB1482" s="61"/>
      <c r="BC1482" s="61"/>
      <c r="BD1482" s="61"/>
      <c r="BE1482" s="61"/>
      <c r="BF1482" s="61"/>
      <c r="BG1482" s="62">
        <v>118861</v>
      </c>
      <c r="BH1482" s="61"/>
      <c r="BI1482" s="61"/>
      <c r="BJ1482" s="61"/>
      <c r="BK1482" s="62">
        <v>12575</v>
      </c>
      <c r="BL1482" s="61"/>
      <c r="BM1482" s="61"/>
      <c r="BN1482" s="61"/>
      <c r="BO1482" s="62">
        <v>-530434</v>
      </c>
    </row>
    <row r="1483" spans="1:67" x14ac:dyDescent="0.2">
      <c r="A1483" s="57" t="s">
        <v>34</v>
      </c>
      <c r="B1483" s="56" t="s">
        <v>34</v>
      </c>
      <c r="C1483" s="56" t="s">
        <v>460</v>
      </c>
      <c r="D1483" s="56">
        <v>1997</v>
      </c>
      <c r="E1483" s="58">
        <v>4225443</v>
      </c>
      <c r="F1483" s="58">
        <v>3644357</v>
      </c>
      <c r="G1483" s="59">
        <v>3608716</v>
      </c>
      <c r="H1483" s="59">
        <v>616727</v>
      </c>
      <c r="I1483" s="60">
        <v>0</v>
      </c>
      <c r="J1483" s="58">
        <v>-581086</v>
      </c>
      <c r="K1483" s="62">
        <v>32388</v>
      </c>
      <c r="L1483" s="61"/>
      <c r="M1483" s="62">
        <v>8381</v>
      </c>
      <c r="N1483" s="61"/>
      <c r="O1483" s="61"/>
      <c r="P1483" s="61"/>
      <c r="Q1483" s="62">
        <v>229895</v>
      </c>
      <c r="R1483" s="61"/>
      <c r="S1483" s="61"/>
      <c r="T1483" s="61"/>
      <c r="U1483" s="61"/>
      <c r="V1483" s="61"/>
      <c r="W1483" s="62">
        <v>131919</v>
      </c>
      <c r="X1483" s="61"/>
      <c r="Y1483" s="61"/>
      <c r="Z1483" s="61"/>
      <c r="AA1483" s="62">
        <v>1147652</v>
      </c>
      <c r="AB1483" s="61"/>
      <c r="AC1483" s="61"/>
      <c r="AD1483" s="62">
        <v>1064539</v>
      </c>
      <c r="AE1483" s="61"/>
      <c r="AF1483" s="62">
        <v>819297</v>
      </c>
      <c r="AG1483" s="61"/>
      <c r="AH1483" s="61"/>
      <c r="AI1483" s="62">
        <v>174645</v>
      </c>
      <c r="AJ1483" s="61"/>
      <c r="AK1483" s="61"/>
      <c r="AL1483" s="61"/>
      <c r="AM1483" s="61"/>
      <c r="AN1483" s="61"/>
      <c r="AO1483" s="61"/>
      <c r="AP1483" s="62">
        <v>35847</v>
      </c>
      <c r="AQ1483" s="61"/>
      <c r="AR1483" s="62">
        <v>26959</v>
      </c>
      <c r="AS1483" s="61"/>
      <c r="AT1483" s="61"/>
      <c r="AU1483" s="61"/>
      <c r="AV1483" s="62">
        <v>21949</v>
      </c>
      <c r="AW1483" s="61"/>
      <c r="AX1483" s="61"/>
      <c r="AY1483" s="62">
        <v>132468</v>
      </c>
      <c r="AZ1483" s="61"/>
      <c r="BA1483" s="62">
        <v>268494</v>
      </c>
      <c r="BB1483" s="61"/>
      <c r="BC1483" s="61"/>
      <c r="BD1483" s="61"/>
      <c r="BE1483" s="61"/>
      <c r="BF1483" s="61"/>
      <c r="BG1483" s="62">
        <v>118435</v>
      </c>
      <c r="BH1483" s="61"/>
      <c r="BI1483" s="61"/>
      <c r="BJ1483" s="61"/>
      <c r="BK1483" s="62">
        <v>12575</v>
      </c>
      <c r="BL1483" s="61"/>
      <c r="BM1483" s="61"/>
      <c r="BN1483" s="61"/>
      <c r="BO1483" s="62">
        <v>-581086</v>
      </c>
    </row>
    <row r="1484" spans="1:67" x14ac:dyDescent="0.2">
      <c r="A1484" s="57" t="s">
        <v>34</v>
      </c>
      <c r="B1484" s="56" t="s">
        <v>34</v>
      </c>
      <c r="C1484" s="56" t="s">
        <v>461</v>
      </c>
      <c r="D1484" s="56">
        <v>1989</v>
      </c>
      <c r="E1484" s="58">
        <v>696343</v>
      </c>
      <c r="F1484" s="58">
        <v>688403</v>
      </c>
      <c r="G1484" s="59">
        <v>646492</v>
      </c>
      <c r="H1484" s="59">
        <v>49851</v>
      </c>
      <c r="I1484" s="60">
        <v>0</v>
      </c>
      <c r="J1484" s="58">
        <v>-7940</v>
      </c>
      <c r="K1484" s="62">
        <v>6675</v>
      </c>
      <c r="L1484" s="61"/>
      <c r="M1484" s="61"/>
      <c r="N1484" s="61"/>
      <c r="O1484" s="61"/>
      <c r="P1484" s="62">
        <v>34545</v>
      </c>
      <c r="Q1484" s="61"/>
      <c r="R1484" s="61"/>
      <c r="S1484" s="61"/>
      <c r="T1484" s="61"/>
      <c r="U1484" s="61"/>
      <c r="V1484" s="61"/>
      <c r="W1484" s="62">
        <v>67526</v>
      </c>
      <c r="X1484" s="61"/>
      <c r="Y1484" s="61"/>
      <c r="Z1484" s="61"/>
      <c r="AA1484" s="62">
        <v>394646</v>
      </c>
      <c r="AB1484" s="61"/>
      <c r="AC1484" s="61"/>
      <c r="AD1484" s="62">
        <v>35688</v>
      </c>
      <c r="AE1484" s="61"/>
      <c r="AF1484" s="62">
        <v>67161</v>
      </c>
      <c r="AG1484" s="61"/>
      <c r="AH1484" s="61"/>
      <c r="AI1484" s="62">
        <v>40251</v>
      </c>
      <c r="AJ1484" s="61"/>
      <c r="AK1484" s="61"/>
      <c r="AL1484" s="61"/>
      <c r="AM1484" s="61"/>
      <c r="AN1484" s="61"/>
      <c r="AO1484" s="61"/>
      <c r="AP1484" s="62">
        <v>8427</v>
      </c>
      <c r="AQ1484" s="61"/>
      <c r="AR1484" s="62">
        <v>3240</v>
      </c>
      <c r="AS1484" s="61"/>
      <c r="AT1484" s="61"/>
      <c r="AU1484" s="61"/>
      <c r="AV1484" s="61"/>
      <c r="AW1484" s="61"/>
      <c r="AX1484" s="61"/>
      <c r="AY1484" s="62">
        <v>14757</v>
      </c>
      <c r="AZ1484" s="61"/>
      <c r="BA1484" s="62">
        <v>21567</v>
      </c>
      <c r="BB1484" s="61"/>
      <c r="BC1484" s="61"/>
      <c r="BD1484" s="61"/>
      <c r="BE1484" s="61"/>
      <c r="BF1484" s="61"/>
      <c r="BG1484" s="61"/>
      <c r="BH1484" s="61"/>
      <c r="BI1484" s="61"/>
      <c r="BJ1484" s="61"/>
      <c r="BK1484" s="62">
        <v>1860</v>
      </c>
      <c r="BL1484" s="61"/>
      <c r="BM1484" s="61"/>
      <c r="BN1484" s="61"/>
      <c r="BO1484" s="62">
        <v>-7940</v>
      </c>
    </row>
    <row r="1485" spans="1:67" x14ac:dyDescent="0.2">
      <c r="A1485" s="57" t="s">
        <v>34</v>
      </c>
      <c r="B1485" s="56" t="s">
        <v>34</v>
      </c>
      <c r="C1485" s="56" t="s">
        <v>461</v>
      </c>
      <c r="D1485" s="56">
        <v>1990</v>
      </c>
      <c r="E1485" s="58">
        <v>733895</v>
      </c>
      <c r="F1485" s="58">
        <v>725955</v>
      </c>
      <c r="G1485" s="59">
        <v>680289</v>
      </c>
      <c r="H1485" s="59">
        <v>53606</v>
      </c>
      <c r="I1485" s="60">
        <v>0</v>
      </c>
      <c r="J1485" s="58">
        <v>-7940</v>
      </c>
      <c r="K1485" s="62">
        <v>6675</v>
      </c>
      <c r="L1485" s="61"/>
      <c r="M1485" s="61"/>
      <c r="N1485" s="61"/>
      <c r="O1485" s="61"/>
      <c r="P1485" s="62">
        <v>39567</v>
      </c>
      <c r="Q1485" s="61"/>
      <c r="R1485" s="61"/>
      <c r="S1485" s="61"/>
      <c r="T1485" s="61"/>
      <c r="U1485" s="61"/>
      <c r="V1485" s="61"/>
      <c r="W1485" s="62">
        <v>67526</v>
      </c>
      <c r="X1485" s="61"/>
      <c r="Y1485" s="61"/>
      <c r="Z1485" s="61"/>
      <c r="AA1485" s="62">
        <v>401228</v>
      </c>
      <c r="AB1485" s="61"/>
      <c r="AC1485" s="61"/>
      <c r="AD1485" s="62">
        <v>45644</v>
      </c>
      <c r="AE1485" s="61"/>
      <c r="AF1485" s="62">
        <v>77948</v>
      </c>
      <c r="AG1485" s="61"/>
      <c r="AH1485" s="61"/>
      <c r="AI1485" s="62">
        <v>41701</v>
      </c>
      <c r="AJ1485" s="61"/>
      <c r="AK1485" s="61"/>
      <c r="AL1485" s="61"/>
      <c r="AM1485" s="61"/>
      <c r="AN1485" s="61"/>
      <c r="AO1485" s="61"/>
      <c r="AP1485" s="62">
        <v>9186</v>
      </c>
      <c r="AQ1485" s="61"/>
      <c r="AR1485" s="62">
        <v>3240</v>
      </c>
      <c r="AS1485" s="61"/>
      <c r="AT1485" s="61"/>
      <c r="AU1485" s="61"/>
      <c r="AV1485" s="61"/>
      <c r="AW1485" s="61"/>
      <c r="AX1485" s="61"/>
      <c r="AY1485" s="62">
        <v>16596</v>
      </c>
      <c r="AZ1485" s="61"/>
      <c r="BA1485" s="62">
        <v>22647</v>
      </c>
      <c r="BB1485" s="61"/>
      <c r="BC1485" s="61"/>
      <c r="BD1485" s="61"/>
      <c r="BE1485" s="61"/>
      <c r="BF1485" s="61"/>
      <c r="BG1485" s="61"/>
      <c r="BH1485" s="61"/>
      <c r="BI1485" s="61"/>
      <c r="BJ1485" s="61"/>
      <c r="BK1485" s="62">
        <v>1937</v>
      </c>
      <c r="BL1485" s="61"/>
      <c r="BM1485" s="61"/>
      <c r="BN1485" s="61"/>
      <c r="BO1485" s="62">
        <v>-7940</v>
      </c>
    </row>
    <row r="1486" spans="1:67" x14ac:dyDescent="0.2">
      <c r="A1486" s="57" t="s">
        <v>34</v>
      </c>
      <c r="B1486" s="56" t="s">
        <v>34</v>
      </c>
      <c r="C1486" s="56" t="s">
        <v>461</v>
      </c>
      <c r="D1486" s="56">
        <v>1991</v>
      </c>
      <c r="E1486" s="58">
        <v>616562</v>
      </c>
      <c r="F1486" s="58">
        <v>608622</v>
      </c>
      <c r="G1486" s="59">
        <v>561546</v>
      </c>
      <c r="H1486" s="59">
        <v>55016</v>
      </c>
      <c r="I1486" s="60">
        <v>0</v>
      </c>
      <c r="J1486" s="58">
        <v>-7940</v>
      </c>
      <c r="K1486" s="62">
        <v>6675</v>
      </c>
      <c r="L1486" s="61"/>
      <c r="M1486" s="61"/>
      <c r="N1486" s="61"/>
      <c r="O1486" s="61"/>
      <c r="P1486" s="62">
        <v>41032</v>
      </c>
      <c r="Q1486" s="61"/>
      <c r="R1486" s="61"/>
      <c r="S1486" s="61"/>
      <c r="T1486" s="61"/>
      <c r="U1486" s="61"/>
      <c r="V1486" s="61"/>
      <c r="W1486" s="62">
        <v>67526</v>
      </c>
      <c r="X1486" s="61"/>
      <c r="Y1486" s="61"/>
      <c r="Z1486" s="61"/>
      <c r="AA1486" s="62">
        <v>274694</v>
      </c>
      <c r="AB1486" s="61"/>
      <c r="AC1486" s="61"/>
      <c r="AD1486" s="62">
        <v>48013</v>
      </c>
      <c r="AE1486" s="61"/>
      <c r="AF1486" s="62">
        <v>80644</v>
      </c>
      <c r="AG1486" s="61"/>
      <c r="AH1486" s="61"/>
      <c r="AI1486" s="62">
        <v>42962</v>
      </c>
      <c r="AJ1486" s="61"/>
      <c r="AK1486" s="61"/>
      <c r="AL1486" s="61"/>
      <c r="AM1486" s="61"/>
      <c r="AN1486" s="61"/>
      <c r="AO1486" s="61"/>
      <c r="AP1486" s="62">
        <v>9344</v>
      </c>
      <c r="AQ1486" s="61"/>
      <c r="AR1486" s="62">
        <v>3240</v>
      </c>
      <c r="AS1486" s="61"/>
      <c r="AT1486" s="61"/>
      <c r="AU1486" s="61"/>
      <c r="AV1486" s="61"/>
      <c r="AW1486" s="61"/>
      <c r="AX1486" s="61"/>
      <c r="AY1486" s="62">
        <v>17754</v>
      </c>
      <c r="AZ1486" s="61"/>
      <c r="BA1486" s="62">
        <v>22647</v>
      </c>
      <c r="BB1486" s="61"/>
      <c r="BC1486" s="61"/>
      <c r="BD1486" s="61"/>
      <c r="BE1486" s="61"/>
      <c r="BF1486" s="61"/>
      <c r="BG1486" s="61"/>
      <c r="BH1486" s="61"/>
      <c r="BI1486" s="61"/>
      <c r="BJ1486" s="61"/>
      <c r="BK1486" s="62">
        <v>2031</v>
      </c>
      <c r="BL1486" s="61"/>
      <c r="BM1486" s="61"/>
      <c r="BN1486" s="61"/>
      <c r="BO1486" s="62">
        <v>-7940</v>
      </c>
    </row>
    <row r="1487" spans="1:67" x14ac:dyDescent="0.2">
      <c r="A1487" s="57" t="s">
        <v>34</v>
      </c>
      <c r="B1487" s="56" t="s">
        <v>34</v>
      </c>
      <c r="C1487" s="56" t="s">
        <v>461</v>
      </c>
      <c r="D1487" s="56">
        <v>1992</v>
      </c>
      <c r="E1487" s="58">
        <v>626792</v>
      </c>
      <c r="F1487" s="58">
        <v>618852</v>
      </c>
      <c r="G1487" s="59">
        <v>569566</v>
      </c>
      <c r="H1487" s="59">
        <v>57226</v>
      </c>
      <c r="I1487" s="60">
        <v>0</v>
      </c>
      <c r="J1487" s="58">
        <v>-7940</v>
      </c>
      <c r="K1487" s="62">
        <v>6675</v>
      </c>
      <c r="L1487" s="61"/>
      <c r="M1487" s="61"/>
      <c r="N1487" s="61"/>
      <c r="O1487" s="61"/>
      <c r="P1487" s="62">
        <v>44945</v>
      </c>
      <c r="Q1487" s="61"/>
      <c r="R1487" s="61"/>
      <c r="S1487" s="61"/>
      <c r="T1487" s="61"/>
      <c r="U1487" s="61"/>
      <c r="V1487" s="61"/>
      <c r="W1487" s="62">
        <v>68676</v>
      </c>
      <c r="X1487" s="61"/>
      <c r="Y1487" s="61"/>
      <c r="Z1487" s="61"/>
      <c r="AA1487" s="62">
        <v>304919</v>
      </c>
      <c r="AB1487" s="61"/>
      <c r="AC1487" s="61"/>
      <c r="AD1487" s="62">
        <v>52746</v>
      </c>
      <c r="AE1487" s="61"/>
      <c r="AF1487" s="62">
        <v>41277</v>
      </c>
      <c r="AG1487" s="61"/>
      <c r="AH1487" s="61"/>
      <c r="AI1487" s="62">
        <v>50328</v>
      </c>
      <c r="AJ1487" s="61"/>
      <c r="AK1487" s="61"/>
      <c r="AL1487" s="61"/>
      <c r="AM1487" s="61"/>
      <c r="AN1487" s="61"/>
      <c r="AO1487" s="61"/>
      <c r="AP1487" s="62">
        <v>9603</v>
      </c>
      <c r="AQ1487" s="61"/>
      <c r="AR1487" s="62">
        <v>3240</v>
      </c>
      <c r="AS1487" s="61"/>
      <c r="AT1487" s="61"/>
      <c r="AU1487" s="61"/>
      <c r="AV1487" s="61"/>
      <c r="AW1487" s="61"/>
      <c r="AX1487" s="61"/>
      <c r="AY1487" s="62">
        <v>19031</v>
      </c>
      <c r="AZ1487" s="61"/>
      <c r="BA1487" s="62">
        <v>22647</v>
      </c>
      <c r="BB1487" s="61"/>
      <c r="BC1487" s="61"/>
      <c r="BD1487" s="61"/>
      <c r="BE1487" s="61"/>
      <c r="BF1487" s="61"/>
      <c r="BG1487" s="61"/>
      <c r="BH1487" s="61"/>
      <c r="BI1487" s="61"/>
      <c r="BJ1487" s="61"/>
      <c r="BK1487" s="62">
        <v>2705</v>
      </c>
      <c r="BL1487" s="61"/>
      <c r="BM1487" s="61"/>
      <c r="BN1487" s="61"/>
      <c r="BO1487" s="62">
        <v>-7940</v>
      </c>
    </row>
    <row r="1488" spans="1:67" x14ac:dyDescent="0.2">
      <c r="A1488" s="57" t="s">
        <v>34</v>
      </c>
      <c r="B1488" s="56" t="s">
        <v>34</v>
      </c>
      <c r="C1488" s="56" t="s">
        <v>461</v>
      </c>
      <c r="D1488" s="56">
        <v>1993</v>
      </c>
      <c r="E1488" s="58">
        <v>678209</v>
      </c>
      <c r="F1488" s="58">
        <v>670269</v>
      </c>
      <c r="G1488" s="59">
        <v>616020</v>
      </c>
      <c r="H1488" s="59">
        <v>62189</v>
      </c>
      <c r="I1488" s="60">
        <v>0</v>
      </c>
      <c r="J1488" s="58">
        <v>-7940</v>
      </c>
      <c r="K1488" s="62">
        <v>6675</v>
      </c>
      <c r="L1488" s="61"/>
      <c r="M1488" s="61"/>
      <c r="N1488" s="61"/>
      <c r="O1488" s="61"/>
      <c r="P1488" s="62">
        <v>58918</v>
      </c>
      <c r="Q1488" s="61"/>
      <c r="R1488" s="61"/>
      <c r="S1488" s="61"/>
      <c r="T1488" s="61"/>
      <c r="U1488" s="61"/>
      <c r="V1488" s="61"/>
      <c r="W1488" s="62">
        <v>68676</v>
      </c>
      <c r="X1488" s="61"/>
      <c r="Y1488" s="61"/>
      <c r="Z1488" s="61"/>
      <c r="AA1488" s="62">
        <v>330666</v>
      </c>
      <c r="AB1488" s="61"/>
      <c r="AC1488" s="61"/>
      <c r="AD1488" s="62">
        <v>53154</v>
      </c>
      <c r="AE1488" s="61"/>
      <c r="AF1488" s="62">
        <v>47125</v>
      </c>
      <c r="AG1488" s="61"/>
      <c r="AH1488" s="61"/>
      <c r="AI1488" s="62">
        <v>50806</v>
      </c>
      <c r="AJ1488" s="61"/>
      <c r="AK1488" s="61"/>
      <c r="AL1488" s="61"/>
      <c r="AM1488" s="61"/>
      <c r="AN1488" s="61"/>
      <c r="AO1488" s="61"/>
      <c r="AP1488" s="62">
        <v>10499</v>
      </c>
      <c r="AQ1488" s="61"/>
      <c r="AR1488" s="62">
        <v>3240</v>
      </c>
      <c r="AS1488" s="61"/>
      <c r="AT1488" s="61"/>
      <c r="AU1488" s="61"/>
      <c r="AV1488" s="61"/>
      <c r="AW1488" s="61"/>
      <c r="AX1488" s="61"/>
      <c r="AY1488" s="62">
        <v>19031</v>
      </c>
      <c r="AZ1488" s="61"/>
      <c r="BA1488" s="62">
        <v>22647</v>
      </c>
      <c r="BB1488" s="61"/>
      <c r="BC1488" s="61"/>
      <c r="BD1488" s="61"/>
      <c r="BE1488" s="61"/>
      <c r="BF1488" s="61"/>
      <c r="BG1488" s="61"/>
      <c r="BH1488" s="61"/>
      <c r="BI1488" s="61"/>
      <c r="BJ1488" s="61"/>
      <c r="BK1488" s="62">
        <v>6772</v>
      </c>
      <c r="BL1488" s="61"/>
      <c r="BM1488" s="61"/>
      <c r="BN1488" s="61"/>
      <c r="BO1488" s="62">
        <v>-7940</v>
      </c>
    </row>
    <row r="1489" spans="1:67" x14ac:dyDescent="0.2">
      <c r="A1489" s="57" t="s">
        <v>34</v>
      </c>
      <c r="B1489" s="56" t="s">
        <v>34</v>
      </c>
      <c r="C1489" s="56" t="s">
        <v>461</v>
      </c>
      <c r="D1489" s="56">
        <v>1994</v>
      </c>
      <c r="E1489" s="58">
        <v>719657</v>
      </c>
      <c r="F1489" s="58">
        <v>610872</v>
      </c>
      <c r="G1489" s="59">
        <v>653827</v>
      </c>
      <c r="H1489" s="59">
        <v>65830</v>
      </c>
      <c r="I1489" s="60">
        <v>0</v>
      </c>
      <c r="J1489" s="58">
        <v>-108785</v>
      </c>
      <c r="K1489" s="62">
        <v>6675</v>
      </c>
      <c r="L1489" s="61"/>
      <c r="M1489" s="61"/>
      <c r="N1489" s="61"/>
      <c r="O1489" s="61"/>
      <c r="P1489" s="62">
        <v>60760</v>
      </c>
      <c r="Q1489" s="61"/>
      <c r="R1489" s="61"/>
      <c r="S1489" s="61"/>
      <c r="T1489" s="61"/>
      <c r="U1489" s="61"/>
      <c r="V1489" s="61"/>
      <c r="W1489" s="62">
        <v>68676</v>
      </c>
      <c r="X1489" s="61"/>
      <c r="Y1489" s="61"/>
      <c r="Z1489" s="61"/>
      <c r="AA1489" s="62">
        <v>361392</v>
      </c>
      <c r="AB1489" s="61"/>
      <c r="AC1489" s="61"/>
      <c r="AD1489" s="62">
        <v>54436</v>
      </c>
      <c r="AE1489" s="61"/>
      <c r="AF1489" s="62">
        <v>49468</v>
      </c>
      <c r="AG1489" s="61"/>
      <c r="AH1489" s="61"/>
      <c r="AI1489" s="62">
        <v>52420</v>
      </c>
      <c r="AJ1489" s="61"/>
      <c r="AK1489" s="61"/>
      <c r="AL1489" s="61"/>
      <c r="AM1489" s="61"/>
      <c r="AN1489" s="61"/>
      <c r="AO1489" s="61"/>
      <c r="AP1489" s="62">
        <v>10499</v>
      </c>
      <c r="AQ1489" s="61"/>
      <c r="AR1489" s="62">
        <v>3240</v>
      </c>
      <c r="AS1489" s="61"/>
      <c r="AT1489" s="61"/>
      <c r="AU1489" s="61"/>
      <c r="AV1489" s="61"/>
      <c r="AW1489" s="61"/>
      <c r="AX1489" s="61"/>
      <c r="AY1489" s="62">
        <v>19031</v>
      </c>
      <c r="AZ1489" s="61"/>
      <c r="BA1489" s="62">
        <v>26288</v>
      </c>
      <c r="BB1489" s="61"/>
      <c r="BC1489" s="61"/>
      <c r="BD1489" s="61"/>
      <c r="BE1489" s="61"/>
      <c r="BF1489" s="61"/>
      <c r="BG1489" s="61"/>
      <c r="BH1489" s="61"/>
      <c r="BI1489" s="61"/>
      <c r="BJ1489" s="61"/>
      <c r="BK1489" s="62">
        <v>6772</v>
      </c>
      <c r="BL1489" s="61"/>
      <c r="BM1489" s="61"/>
      <c r="BN1489" s="61"/>
      <c r="BO1489" s="62">
        <v>-108785</v>
      </c>
    </row>
    <row r="1490" spans="1:67" x14ac:dyDescent="0.2">
      <c r="A1490" s="57" t="s">
        <v>34</v>
      </c>
      <c r="B1490" s="56" t="s">
        <v>34</v>
      </c>
      <c r="C1490" s="56" t="s">
        <v>461</v>
      </c>
      <c r="D1490" s="56">
        <v>1995</v>
      </c>
      <c r="E1490" s="58">
        <v>750934</v>
      </c>
      <c r="F1490" s="58">
        <v>642149</v>
      </c>
      <c r="G1490" s="59">
        <v>680562</v>
      </c>
      <c r="H1490" s="59">
        <v>70372</v>
      </c>
      <c r="I1490" s="60">
        <v>0</v>
      </c>
      <c r="J1490" s="58">
        <v>-108785</v>
      </c>
      <c r="K1490" s="62">
        <v>6675</v>
      </c>
      <c r="L1490" s="61"/>
      <c r="M1490" s="61"/>
      <c r="N1490" s="61"/>
      <c r="O1490" s="61"/>
      <c r="P1490" s="62">
        <v>60760</v>
      </c>
      <c r="Q1490" s="61"/>
      <c r="R1490" s="61"/>
      <c r="S1490" s="61"/>
      <c r="T1490" s="61"/>
      <c r="U1490" s="61"/>
      <c r="V1490" s="61"/>
      <c r="W1490" s="62">
        <v>70248</v>
      </c>
      <c r="X1490" s="61"/>
      <c r="Y1490" s="61"/>
      <c r="Z1490" s="61"/>
      <c r="AA1490" s="62">
        <v>380331</v>
      </c>
      <c r="AB1490" s="61"/>
      <c r="AC1490" s="61"/>
      <c r="AD1490" s="62">
        <v>56513</v>
      </c>
      <c r="AE1490" s="61"/>
      <c r="AF1490" s="62">
        <v>51965</v>
      </c>
      <c r="AG1490" s="61"/>
      <c r="AH1490" s="61"/>
      <c r="AI1490" s="62">
        <v>54070</v>
      </c>
      <c r="AJ1490" s="61"/>
      <c r="AK1490" s="61"/>
      <c r="AL1490" s="61"/>
      <c r="AM1490" s="61"/>
      <c r="AN1490" s="61"/>
      <c r="AO1490" s="61"/>
      <c r="AP1490" s="62">
        <v>12654</v>
      </c>
      <c r="AQ1490" s="61"/>
      <c r="AR1490" s="62">
        <v>5627</v>
      </c>
      <c r="AS1490" s="61"/>
      <c r="AT1490" s="61"/>
      <c r="AU1490" s="61"/>
      <c r="AV1490" s="61"/>
      <c r="AW1490" s="61"/>
      <c r="AX1490" s="61"/>
      <c r="AY1490" s="62">
        <v>19031</v>
      </c>
      <c r="AZ1490" s="61"/>
      <c r="BA1490" s="62">
        <v>26288</v>
      </c>
      <c r="BB1490" s="61"/>
      <c r="BC1490" s="61"/>
      <c r="BD1490" s="61"/>
      <c r="BE1490" s="61"/>
      <c r="BF1490" s="61"/>
      <c r="BG1490" s="61"/>
      <c r="BH1490" s="61"/>
      <c r="BI1490" s="61"/>
      <c r="BJ1490" s="61"/>
      <c r="BK1490" s="62">
        <v>6772</v>
      </c>
      <c r="BL1490" s="61"/>
      <c r="BM1490" s="61"/>
      <c r="BN1490" s="61"/>
      <c r="BO1490" s="62">
        <v>-108785</v>
      </c>
    </row>
    <row r="1491" spans="1:67" x14ac:dyDescent="0.2">
      <c r="A1491" s="57" t="s">
        <v>34</v>
      </c>
      <c r="B1491" s="56" t="s">
        <v>34</v>
      </c>
      <c r="C1491" s="56" t="s">
        <v>461</v>
      </c>
      <c r="D1491" s="56">
        <v>1996</v>
      </c>
      <c r="E1491" s="58">
        <v>774499</v>
      </c>
      <c r="F1491" s="58">
        <v>665714</v>
      </c>
      <c r="G1491" s="59">
        <v>730415</v>
      </c>
      <c r="H1491" s="59">
        <v>44084</v>
      </c>
      <c r="I1491" s="60">
        <v>0</v>
      </c>
      <c r="J1491" s="58">
        <v>-108785</v>
      </c>
      <c r="K1491" s="62">
        <v>6675</v>
      </c>
      <c r="L1491" s="61"/>
      <c r="M1491" s="61"/>
      <c r="N1491" s="61"/>
      <c r="O1491" s="61"/>
      <c r="P1491" s="62">
        <v>60760</v>
      </c>
      <c r="Q1491" s="61"/>
      <c r="R1491" s="61"/>
      <c r="S1491" s="61"/>
      <c r="T1491" s="61"/>
      <c r="U1491" s="61"/>
      <c r="V1491" s="61"/>
      <c r="W1491" s="62">
        <v>95043</v>
      </c>
      <c r="X1491" s="61"/>
      <c r="Y1491" s="61"/>
      <c r="Z1491" s="61"/>
      <c r="AA1491" s="62">
        <v>402472</v>
      </c>
      <c r="AB1491" s="61"/>
      <c r="AC1491" s="61"/>
      <c r="AD1491" s="62">
        <v>57171</v>
      </c>
      <c r="AE1491" s="61"/>
      <c r="AF1491" s="62">
        <v>53314</v>
      </c>
      <c r="AG1491" s="61"/>
      <c r="AH1491" s="61"/>
      <c r="AI1491" s="62">
        <v>54980</v>
      </c>
      <c r="AJ1491" s="61"/>
      <c r="AK1491" s="61"/>
      <c r="AL1491" s="61"/>
      <c r="AM1491" s="61"/>
      <c r="AN1491" s="61"/>
      <c r="AO1491" s="61"/>
      <c r="AP1491" s="62">
        <v>12654</v>
      </c>
      <c r="AQ1491" s="61"/>
      <c r="AR1491" s="62">
        <v>5627</v>
      </c>
      <c r="AS1491" s="61"/>
      <c r="AT1491" s="61"/>
      <c r="AU1491" s="61"/>
      <c r="AV1491" s="61"/>
      <c r="AW1491" s="61"/>
      <c r="AX1491" s="61"/>
      <c r="AY1491" s="62">
        <v>19031</v>
      </c>
      <c r="AZ1491" s="61"/>
      <c r="BA1491" s="61"/>
      <c r="BB1491" s="61"/>
      <c r="BC1491" s="61"/>
      <c r="BD1491" s="61"/>
      <c r="BE1491" s="61"/>
      <c r="BF1491" s="61"/>
      <c r="BG1491" s="61"/>
      <c r="BH1491" s="61"/>
      <c r="BI1491" s="61"/>
      <c r="BJ1491" s="61"/>
      <c r="BK1491" s="62">
        <v>6772</v>
      </c>
      <c r="BL1491" s="61"/>
      <c r="BM1491" s="61"/>
      <c r="BN1491" s="61"/>
      <c r="BO1491" s="62">
        <v>-108785</v>
      </c>
    </row>
    <row r="1492" spans="1:67" x14ac:dyDescent="0.2">
      <c r="A1492" s="57" t="s">
        <v>34</v>
      </c>
      <c r="B1492" s="56" t="s">
        <v>34</v>
      </c>
      <c r="C1492" s="56" t="s">
        <v>461</v>
      </c>
      <c r="D1492" s="56">
        <v>1997</v>
      </c>
      <c r="E1492" s="58">
        <v>938710</v>
      </c>
      <c r="F1492" s="58">
        <v>829925</v>
      </c>
      <c r="G1492" s="59">
        <v>894436</v>
      </c>
      <c r="H1492" s="59">
        <v>44274</v>
      </c>
      <c r="I1492" s="60">
        <v>0</v>
      </c>
      <c r="J1492" s="58">
        <v>-108785</v>
      </c>
      <c r="K1492" s="62">
        <v>6675</v>
      </c>
      <c r="L1492" s="61"/>
      <c r="M1492" s="61"/>
      <c r="N1492" s="61"/>
      <c r="O1492" s="61"/>
      <c r="P1492" s="62">
        <v>60760</v>
      </c>
      <c r="Q1492" s="61"/>
      <c r="R1492" s="61"/>
      <c r="S1492" s="61"/>
      <c r="T1492" s="61"/>
      <c r="U1492" s="61"/>
      <c r="V1492" s="61"/>
      <c r="W1492" s="62">
        <v>141684</v>
      </c>
      <c r="X1492" s="61"/>
      <c r="Y1492" s="61"/>
      <c r="Z1492" s="61"/>
      <c r="AA1492" s="62">
        <v>514911</v>
      </c>
      <c r="AB1492" s="61"/>
      <c r="AC1492" s="61"/>
      <c r="AD1492" s="62">
        <v>57546</v>
      </c>
      <c r="AE1492" s="61"/>
      <c r="AF1492" s="62">
        <v>53916</v>
      </c>
      <c r="AG1492" s="61"/>
      <c r="AH1492" s="61"/>
      <c r="AI1492" s="62">
        <v>58944</v>
      </c>
      <c r="AJ1492" s="61"/>
      <c r="AK1492" s="61"/>
      <c r="AL1492" s="61"/>
      <c r="AM1492" s="61"/>
      <c r="AN1492" s="61"/>
      <c r="AO1492" s="61"/>
      <c r="AP1492" s="62">
        <v>12654</v>
      </c>
      <c r="AQ1492" s="61"/>
      <c r="AR1492" s="62">
        <v>5627</v>
      </c>
      <c r="AS1492" s="61"/>
      <c r="AT1492" s="61"/>
      <c r="AU1492" s="61"/>
      <c r="AV1492" s="61"/>
      <c r="AW1492" s="61"/>
      <c r="AX1492" s="61"/>
      <c r="AY1492" s="62">
        <v>19031</v>
      </c>
      <c r="AZ1492" s="61"/>
      <c r="BA1492" s="61"/>
      <c r="BB1492" s="61"/>
      <c r="BC1492" s="61"/>
      <c r="BD1492" s="61"/>
      <c r="BE1492" s="61"/>
      <c r="BF1492" s="61"/>
      <c r="BG1492" s="61"/>
      <c r="BH1492" s="61"/>
      <c r="BI1492" s="61"/>
      <c r="BJ1492" s="61"/>
      <c r="BK1492" s="62">
        <v>6962</v>
      </c>
      <c r="BL1492" s="61"/>
      <c r="BM1492" s="61"/>
      <c r="BN1492" s="61"/>
      <c r="BO1492" s="62">
        <v>-108785</v>
      </c>
    </row>
    <row r="1493" spans="1:67" x14ac:dyDescent="0.2">
      <c r="A1493" s="57" t="s">
        <v>34</v>
      </c>
      <c r="B1493" s="56" t="s">
        <v>34</v>
      </c>
      <c r="C1493" s="56" t="s">
        <v>461</v>
      </c>
      <c r="D1493" s="56">
        <v>1998</v>
      </c>
      <c r="E1493" s="58">
        <v>951731</v>
      </c>
      <c r="F1493" s="58">
        <v>842946</v>
      </c>
      <c r="G1493" s="59">
        <v>926488</v>
      </c>
      <c r="H1493" s="59">
        <v>25243</v>
      </c>
      <c r="I1493" s="60">
        <v>0</v>
      </c>
      <c r="J1493" s="58">
        <v>-108785</v>
      </c>
      <c r="K1493" s="62">
        <v>6675</v>
      </c>
      <c r="L1493" s="61"/>
      <c r="M1493" s="61"/>
      <c r="N1493" s="61"/>
      <c r="O1493" s="61"/>
      <c r="P1493" s="62">
        <v>66431</v>
      </c>
      <c r="Q1493" s="61"/>
      <c r="R1493" s="61"/>
      <c r="S1493" s="61"/>
      <c r="T1493" s="61"/>
      <c r="U1493" s="61"/>
      <c r="V1493" s="61"/>
      <c r="W1493" s="62">
        <v>142726</v>
      </c>
      <c r="X1493" s="61"/>
      <c r="Y1493" s="61"/>
      <c r="Z1493" s="61"/>
      <c r="AA1493" s="62">
        <v>536606</v>
      </c>
      <c r="AB1493" s="61"/>
      <c r="AC1493" s="61"/>
      <c r="AD1493" s="62">
        <v>57861</v>
      </c>
      <c r="AE1493" s="61"/>
      <c r="AF1493" s="62">
        <v>54531</v>
      </c>
      <c r="AG1493" s="61"/>
      <c r="AH1493" s="61"/>
      <c r="AI1493" s="62">
        <v>61658</v>
      </c>
      <c r="AJ1493" s="61"/>
      <c r="AK1493" s="61"/>
      <c r="AL1493" s="61"/>
      <c r="AM1493" s="61"/>
      <c r="AN1493" s="61"/>
      <c r="AO1493" s="61"/>
      <c r="AP1493" s="62">
        <v>12654</v>
      </c>
      <c r="AQ1493" s="61"/>
      <c r="AR1493" s="62">
        <v>5627</v>
      </c>
      <c r="AS1493" s="61"/>
      <c r="AT1493" s="61"/>
      <c r="AU1493" s="61"/>
      <c r="AV1493" s="61"/>
      <c r="AW1493" s="61"/>
      <c r="AX1493" s="61"/>
      <c r="AY1493" s="61"/>
      <c r="AZ1493" s="61"/>
      <c r="BA1493" s="61"/>
      <c r="BB1493" s="61"/>
      <c r="BC1493" s="61"/>
      <c r="BD1493" s="61"/>
      <c r="BE1493" s="61"/>
      <c r="BF1493" s="61"/>
      <c r="BG1493" s="61"/>
      <c r="BH1493" s="61"/>
      <c r="BI1493" s="61"/>
      <c r="BJ1493" s="61"/>
      <c r="BK1493" s="62">
        <v>6962</v>
      </c>
      <c r="BL1493" s="61"/>
      <c r="BM1493" s="61"/>
      <c r="BN1493" s="61"/>
      <c r="BO1493" s="62">
        <v>-108785</v>
      </c>
    </row>
    <row r="1494" spans="1:67" x14ac:dyDescent="0.2">
      <c r="A1494" s="57" t="s">
        <v>34</v>
      </c>
      <c r="B1494" s="56" t="s">
        <v>34</v>
      </c>
      <c r="C1494" s="56" t="s">
        <v>462</v>
      </c>
      <c r="D1494" s="56">
        <v>1989</v>
      </c>
      <c r="E1494" s="58">
        <v>611272</v>
      </c>
      <c r="F1494" s="58">
        <v>609252</v>
      </c>
      <c r="G1494" s="59">
        <v>547538</v>
      </c>
      <c r="H1494" s="59">
        <v>63734</v>
      </c>
      <c r="I1494" s="60">
        <v>0</v>
      </c>
      <c r="J1494" s="58">
        <v>-2020</v>
      </c>
      <c r="K1494" s="61">
        <v>218</v>
      </c>
      <c r="L1494" s="61"/>
      <c r="M1494" s="61"/>
      <c r="N1494" s="61"/>
      <c r="O1494" s="61"/>
      <c r="P1494" s="61"/>
      <c r="Q1494" s="62">
        <v>2889</v>
      </c>
      <c r="R1494" s="61"/>
      <c r="S1494" s="61"/>
      <c r="T1494" s="61"/>
      <c r="U1494" s="61"/>
      <c r="V1494" s="61"/>
      <c r="W1494" s="62">
        <v>73499</v>
      </c>
      <c r="X1494" s="61"/>
      <c r="Y1494" s="61"/>
      <c r="Z1494" s="61"/>
      <c r="AA1494" s="62">
        <v>303406</v>
      </c>
      <c r="AB1494" s="61"/>
      <c r="AC1494" s="61"/>
      <c r="AD1494" s="62">
        <v>15434</v>
      </c>
      <c r="AE1494" s="61"/>
      <c r="AF1494" s="62">
        <v>92046</v>
      </c>
      <c r="AG1494" s="61"/>
      <c r="AH1494" s="61"/>
      <c r="AI1494" s="62">
        <v>60046</v>
      </c>
      <c r="AJ1494" s="61"/>
      <c r="AK1494" s="61"/>
      <c r="AL1494" s="61"/>
      <c r="AM1494" s="61"/>
      <c r="AN1494" s="61"/>
      <c r="AO1494" s="61"/>
      <c r="AP1494" s="62">
        <v>2144</v>
      </c>
      <c r="AQ1494" s="61"/>
      <c r="AR1494" s="61"/>
      <c r="AS1494" s="61"/>
      <c r="AT1494" s="61"/>
      <c r="AU1494" s="61"/>
      <c r="AV1494" s="61"/>
      <c r="AW1494" s="61"/>
      <c r="AX1494" s="61"/>
      <c r="AY1494" s="62">
        <v>6692</v>
      </c>
      <c r="AZ1494" s="61"/>
      <c r="BA1494" s="62">
        <v>54898</v>
      </c>
      <c r="BB1494" s="61"/>
      <c r="BC1494" s="61"/>
      <c r="BD1494" s="61"/>
      <c r="BE1494" s="61"/>
      <c r="BF1494" s="61"/>
      <c r="BG1494" s="61"/>
      <c r="BH1494" s="61"/>
      <c r="BI1494" s="61"/>
      <c r="BJ1494" s="61"/>
      <c r="BK1494" s="61"/>
      <c r="BL1494" s="61"/>
      <c r="BM1494" s="61"/>
      <c r="BN1494" s="61"/>
      <c r="BO1494" s="62">
        <v>-2020</v>
      </c>
    </row>
    <row r="1495" spans="1:67" x14ac:dyDescent="0.2">
      <c r="A1495" s="57" t="s">
        <v>34</v>
      </c>
      <c r="B1495" s="56" t="s">
        <v>34</v>
      </c>
      <c r="C1495" s="56" t="s">
        <v>462</v>
      </c>
      <c r="D1495" s="56">
        <v>1990</v>
      </c>
      <c r="E1495" s="58">
        <v>676776</v>
      </c>
      <c r="F1495" s="58">
        <v>674756</v>
      </c>
      <c r="G1495" s="59">
        <v>605183</v>
      </c>
      <c r="H1495" s="59">
        <v>71593</v>
      </c>
      <c r="I1495" s="60">
        <v>0</v>
      </c>
      <c r="J1495" s="58">
        <v>-2020</v>
      </c>
      <c r="K1495" s="61">
        <v>218</v>
      </c>
      <c r="L1495" s="61"/>
      <c r="M1495" s="61"/>
      <c r="N1495" s="61"/>
      <c r="O1495" s="61"/>
      <c r="P1495" s="61"/>
      <c r="Q1495" s="62">
        <v>2889</v>
      </c>
      <c r="R1495" s="61"/>
      <c r="S1495" s="61"/>
      <c r="T1495" s="61"/>
      <c r="U1495" s="61"/>
      <c r="V1495" s="61"/>
      <c r="W1495" s="62">
        <v>73499</v>
      </c>
      <c r="X1495" s="61"/>
      <c r="Y1495" s="61"/>
      <c r="Z1495" s="61"/>
      <c r="AA1495" s="62">
        <v>343939</v>
      </c>
      <c r="AB1495" s="61"/>
      <c r="AC1495" s="61"/>
      <c r="AD1495" s="62">
        <v>23403</v>
      </c>
      <c r="AE1495" s="61"/>
      <c r="AF1495" s="62">
        <v>94778</v>
      </c>
      <c r="AG1495" s="61"/>
      <c r="AH1495" s="61"/>
      <c r="AI1495" s="62">
        <v>66457</v>
      </c>
      <c r="AJ1495" s="61"/>
      <c r="AK1495" s="61"/>
      <c r="AL1495" s="61"/>
      <c r="AM1495" s="61"/>
      <c r="AN1495" s="61"/>
      <c r="AO1495" s="61"/>
      <c r="AP1495" s="62">
        <v>2144</v>
      </c>
      <c r="AQ1495" s="61"/>
      <c r="AR1495" s="62">
        <v>3633</v>
      </c>
      <c r="AS1495" s="61"/>
      <c r="AT1495" s="61"/>
      <c r="AU1495" s="61"/>
      <c r="AV1495" s="61"/>
      <c r="AW1495" s="61"/>
      <c r="AX1495" s="61"/>
      <c r="AY1495" s="62">
        <v>10918</v>
      </c>
      <c r="AZ1495" s="61"/>
      <c r="BA1495" s="62">
        <v>54898</v>
      </c>
      <c r="BB1495" s="61"/>
      <c r="BC1495" s="61"/>
      <c r="BD1495" s="61"/>
      <c r="BE1495" s="61"/>
      <c r="BF1495" s="61"/>
      <c r="BG1495" s="61"/>
      <c r="BH1495" s="61"/>
      <c r="BI1495" s="61"/>
      <c r="BJ1495" s="61"/>
      <c r="BK1495" s="61"/>
      <c r="BL1495" s="61"/>
      <c r="BM1495" s="61"/>
      <c r="BN1495" s="61"/>
      <c r="BO1495" s="62">
        <v>-2020</v>
      </c>
    </row>
    <row r="1496" spans="1:67" x14ac:dyDescent="0.2">
      <c r="A1496" s="57" t="s">
        <v>34</v>
      </c>
      <c r="B1496" s="56" t="s">
        <v>34</v>
      </c>
      <c r="C1496" s="56" t="s">
        <v>462</v>
      </c>
      <c r="D1496" s="56">
        <v>1991</v>
      </c>
      <c r="E1496" s="58">
        <v>889127</v>
      </c>
      <c r="F1496" s="58">
        <v>887107</v>
      </c>
      <c r="G1496" s="59">
        <v>809692</v>
      </c>
      <c r="H1496" s="59">
        <v>79435</v>
      </c>
      <c r="I1496" s="60">
        <v>0</v>
      </c>
      <c r="J1496" s="58">
        <v>-2020</v>
      </c>
      <c r="K1496" s="61">
        <v>218</v>
      </c>
      <c r="L1496" s="61"/>
      <c r="M1496" s="61"/>
      <c r="N1496" s="61"/>
      <c r="O1496" s="61"/>
      <c r="P1496" s="61"/>
      <c r="Q1496" s="62">
        <v>2889</v>
      </c>
      <c r="R1496" s="61"/>
      <c r="S1496" s="61"/>
      <c r="T1496" s="61"/>
      <c r="U1496" s="61"/>
      <c r="V1496" s="61"/>
      <c r="W1496" s="62">
        <v>73499</v>
      </c>
      <c r="X1496" s="61"/>
      <c r="Y1496" s="61"/>
      <c r="Z1496" s="61"/>
      <c r="AA1496" s="62">
        <v>410130</v>
      </c>
      <c r="AB1496" s="61"/>
      <c r="AC1496" s="61"/>
      <c r="AD1496" s="62">
        <v>128324</v>
      </c>
      <c r="AE1496" s="61"/>
      <c r="AF1496" s="62">
        <v>129198</v>
      </c>
      <c r="AG1496" s="61"/>
      <c r="AH1496" s="61"/>
      <c r="AI1496" s="62">
        <v>65434</v>
      </c>
      <c r="AJ1496" s="61"/>
      <c r="AK1496" s="61"/>
      <c r="AL1496" s="61"/>
      <c r="AM1496" s="61"/>
      <c r="AN1496" s="61"/>
      <c r="AO1496" s="61"/>
      <c r="AP1496" s="62">
        <v>2144</v>
      </c>
      <c r="AQ1496" s="61"/>
      <c r="AR1496" s="62">
        <v>10827</v>
      </c>
      <c r="AS1496" s="61"/>
      <c r="AT1496" s="61"/>
      <c r="AU1496" s="61"/>
      <c r="AV1496" s="61"/>
      <c r="AW1496" s="61"/>
      <c r="AX1496" s="61"/>
      <c r="AY1496" s="62">
        <v>11566</v>
      </c>
      <c r="AZ1496" s="61"/>
      <c r="BA1496" s="62">
        <v>54898</v>
      </c>
      <c r="BB1496" s="61"/>
      <c r="BC1496" s="61"/>
      <c r="BD1496" s="61"/>
      <c r="BE1496" s="61"/>
      <c r="BF1496" s="61"/>
      <c r="BG1496" s="61"/>
      <c r="BH1496" s="61"/>
      <c r="BI1496" s="61"/>
      <c r="BJ1496" s="61"/>
      <c r="BK1496" s="61"/>
      <c r="BL1496" s="61"/>
      <c r="BM1496" s="61"/>
      <c r="BN1496" s="61"/>
      <c r="BO1496" s="62">
        <v>-2020</v>
      </c>
    </row>
    <row r="1497" spans="1:67" x14ac:dyDescent="0.2">
      <c r="A1497" s="57" t="s">
        <v>34</v>
      </c>
      <c r="B1497" s="56" t="s">
        <v>34</v>
      </c>
      <c r="C1497" s="56" t="s">
        <v>462</v>
      </c>
      <c r="D1497" s="56">
        <v>1992</v>
      </c>
      <c r="E1497" s="58">
        <v>929319</v>
      </c>
      <c r="F1497" s="58">
        <v>927299</v>
      </c>
      <c r="G1497" s="59">
        <v>849102</v>
      </c>
      <c r="H1497" s="59">
        <v>80217</v>
      </c>
      <c r="I1497" s="60">
        <v>0</v>
      </c>
      <c r="J1497" s="58">
        <v>-2020</v>
      </c>
      <c r="K1497" s="61">
        <v>218</v>
      </c>
      <c r="L1497" s="61"/>
      <c r="M1497" s="61"/>
      <c r="N1497" s="61"/>
      <c r="O1497" s="61"/>
      <c r="P1497" s="61"/>
      <c r="Q1497" s="62">
        <v>2889</v>
      </c>
      <c r="R1497" s="61"/>
      <c r="S1497" s="61"/>
      <c r="T1497" s="61"/>
      <c r="U1497" s="61"/>
      <c r="V1497" s="61"/>
      <c r="W1497" s="62">
        <v>73499</v>
      </c>
      <c r="X1497" s="61"/>
      <c r="Y1497" s="61"/>
      <c r="Z1497" s="61"/>
      <c r="AA1497" s="62">
        <v>439479</v>
      </c>
      <c r="AB1497" s="61"/>
      <c r="AC1497" s="61"/>
      <c r="AD1497" s="62">
        <v>134661</v>
      </c>
      <c r="AE1497" s="61"/>
      <c r="AF1497" s="62">
        <v>132059</v>
      </c>
      <c r="AG1497" s="61"/>
      <c r="AH1497" s="61"/>
      <c r="AI1497" s="62">
        <v>66297</v>
      </c>
      <c r="AJ1497" s="61"/>
      <c r="AK1497" s="61"/>
      <c r="AL1497" s="61"/>
      <c r="AM1497" s="61"/>
      <c r="AN1497" s="61"/>
      <c r="AO1497" s="61"/>
      <c r="AP1497" s="62">
        <v>2144</v>
      </c>
      <c r="AQ1497" s="61"/>
      <c r="AR1497" s="62">
        <v>10827</v>
      </c>
      <c r="AS1497" s="61"/>
      <c r="AT1497" s="61"/>
      <c r="AU1497" s="61"/>
      <c r="AV1497" s="61"/>
      <c r="AW1497" s="61"/>
      <c r="AX1497" s="61"/>
      <c r="AY1497" s="62">
        <v>12348</v>
      </c>
      <c r="AZ1497" s="61"/>
      <c r="BA1497" s="62">
        <v>54898</v>
      </c>
      <c r="BB1497" s="61"/>
      <c r="BC1497" s="61"/>
      <c r="BD1497" s="61"/>
      <c r="BE1497" s="61"/>
      <c r="BF1497" s="61"/>
      <c r="BG1497" s="61"/>
      <c r="BH1497" s="61"/>
      <c r="BI1497" s="61"/>
      <c r="BJ1497" s="61"/>
      <c r="BK1497" s="61"/>
      <c r="BL1497" s="61"/>
      <c r="BM1497" s="61"/>
      <c r="BN1497" s="61"/>
      <c r="BO1497" s="62">
        <v>-2020</v>
      </c>
    </row>
    <row r="1498" spans="1:67" x14ac:dyDescent="0.2">
      <c r="A1498" s="57" t="s">
        <v>34</v>
      </c>
      <c r="B1498" s="56" t="s">
        <v>34</v>
      </c>
      <c r="C1498" s="56" t="s">
        <v>462</v>
      </c>
      <c r="D1498" s="56">
        <v>1993</v>
      </c>
      <c r="E1498" s="58">
        <v>973094</v>
      </c>
      <c r="F1498" s="58">
        <v>971074</v>
      </c>
      <c r="G1498" s="59">
        <v>891368</v>
      </c>
      <c r="H1498" s="59">
        <v>81726</v>
      </c>
      <c r="I1498" s="60">
        <v>0</v>
      </c>
      <c r="J1498" s="58">
        <v>-2020</v>
      </c>
      <c r="K1498" s="61">
        <v>218</v>
      </c>
      <c r="L1498" s="61"/>
      <c r="M1498" s="61"/>
      <c r="N1498" s="61"/>
      <c r="O1498" s="61"/>
      <c r="P1498" s="61"/>
      <c r="Q1498" s="62">
        <v>2889</v>
      </c>
      <c r="R1498" s="61"/>
      <c r="S1498" s="61"/>
      <c r="T1498" s="61"/>
      <c r="U1498" s="61"/>
      <c r="V1498" s="61"/>
      <c r="W1498" s="62">
        <v>73499</v>
      </c>
      <c r="X1498" s="61"/>
      <c r="Y1498" s="61"/>
      <c r="Z1498" s="61"/>
      <c r="AA1498" s="62">
        <v>472667</v>
      </c>
      <c r="AB1498" s="61"/>
      <c r="AC1498" s="61"/>
      <c r="AD1498" s="62">
        <v>136879</v>
      </c>
      <c r="AE1498" s="61"/>
      <c r="AF1498" s="62">
        <v>135485</v>
      </c>
      <c r="AG1498" s="61"/>
      <c r="AH1498" s="61"/>
      <c r="AI1498" s="62">
        <v>69731</v>
      </c>
      <c r="AJ1498" s="61"/>
      <c r="AK1498" s="61"/>
      <c r="AL1498" s="61"/>
      <c r="AM1498" s="61"/>
      <c r="AN1498" s="61"/>
      <c r="AO1498" s="61"/>
      <c r="AP1498" s="62">
        <v>2144</v>
      </c>
      <c r="AQ1498" s="61"/>
      <c r="AR1498" s="62">
        <v>12336</v>
      </c>
      <c r="AS1498" s="61"/>
      <c r="AT1498" s="61"/>
      <c r="AU1498" s="61"/>
      <c r="AV1498" s="61"/>
      <c r="AW1498" s="61"/>
      <c r="AX1498" s="61"/>
      <c r="AY1498" s="62">
        <v>12348</v>
      </c>
      <c r="AZ1498" s="61"/>
      <c r="BA1498" s="62">
        <v>54898</v>
      </c>
      <c r="BB1498" s="61"/>
      <c r="BC1498" s="61"/>
      <c r="BD1498" s="61"/>
      <c r="BE1498" s="61"/>
      <c r="BF1498" s="61"/>
      <c r="BG1498" s="61"/>
      <c r="BH1498" s="61"/>
      <c r="BI1498" s="61"/>
      <c r="BJ1498" s="61"/>
      <c r="BK1498" s="61"/>
      <c r="BL1498" s="61"/>
      <c r="BM1498" s="61"/>
      <c r="BN1498" s="61"/>
      <c r="BO1498" s="62">
        <v>-2020</v>
      </c>
    </row>
    <row r="1499" spans="1:67" x14ac:dyDescent="0.2">
      <c r="A1499" s="57" t="s">
        <v>34</v>
      </c>
      <c r="B1499" s="56" t="s">
        <v>34</v>
      </c>
      <c r="C1499" s="56" t="s">
        <v>462</v>
      </c>
      <c r="D1499" s="56">
        <v>1994</v>
      </c>
      <c r="E1499" s="58">
        <v>1012467</v>
      </c>
      <c r="F1499" s="58">
        <v>849896</v>
      </c>
      <c r="G1499" s="59">
        <v>929761</v>
      </c>
      <c r="H1499" s="59">
        <v>82706</v>
      </c>
      <c r="I1499" s="60">
        <v>0</v>
      </c>
      <c r="J1499" s="58">
        <v>-162571</v>
      </c>
      <c r="K1499" s="61">
        <v>218</v>
      </c>
      <c r="L1499" s="61"/>
      <c r="M1499" s="61"/>
      <c r="N1499" s="61"/>
      <c r="O1499" s="61"/>
      <c r="P1499" s="61"/>
      <c r="Q1499" s="62">
        <v>2889</v>
      </c>
      <c r="R1499" s="61"/>
      <c r="S1499" s="61"/>
      <c r="T1499" s="61"/>
      <c r="U1499" s="61"/>
      <c r="V1499" s="61"/>
      <c r="W1499" s="62">
        <v>73499</v>
      </c>
      <c r="X1499" s="61"/>
      <c r="Y1499" s="61"/>
      <c r="Z1499" s="61"/>
      <c r="AA1499" s="62">
        <v>509218</v>
      </c>
      <c r="AB1499" s="61"/>
      <c r="AC1499" s="61"/>
      <c r="AD1499" s="62">
        <v>137225</v>
      </c>
      <c r="AE1499" s="61"/>
      <c r="AF1499" s="62">
        <v>137622</v>
      </c>
      <c r="AG1499" s="61"/>
      <c r="AH1499" s="61"/>
      <c r="AI1499" s="62">
        <v>69090</v>
      </c>
      <c r="AJ1499" s="61"/>
      <c r="AK1499" s="61"/>
      <c r="AL1499" s="61"/>
      <c r="AM1499" s="61"/>
      <c r="AN1499" s="61"/>
      <c r="AO1499" s="61"/>
      <c r="AP1499" s="62">
        <v>2144</v>
      </c>
      <c r="AQ1499" s="61"/>
      <c r="AR1499" s="62">
        <v>12924</v>
      </c>
      <c r="AS1499" s="61"/>
      <c r="AT1499" s="61"/>
      <c r="AU1499" s="61"/>
      <c r="AV1499" s="61"/>
      <c r="AW1499" s="61"/>
      <c r="AX1499" s="61"/>
      <c r="AY1499" s="62">
        <v>12740</v>
      </c>
      <c r="AZ1499" s="61"/>
      <c r="BA1499" s="62">
        <v>54898</v>
      </c>
      <c r="BB1499" s="61"/>
      <c r="BC1499" s="61"/>
      <c r="BD1499" s="61"/>
      <c r="BE1499" s="61"/>
      <c r="BF1499" s="61"/>
      <c r="BG1499" s="61"/>
      <c r="BH1499" s="61"/>
      <c r="BI1499" s="61"/>
      <c r="BJ1499" s="61"/>
      <c r="BK1499" s="61"/>
      <c r="BL1499" s="61"/>
      <c r="BM1499" s="61"/>
      <c r="BN1499" s="61"/>
      <c r="BO1499" s="62">
        <v>-162571</v>
      </c>
    </row>
    <row r="1500" spans="1:67" x14ac:dyDescent="0.2">
      <c r="A1500" s="57" t="s">
        <v>34</v>
      </c>
      <c r="B1500" s="56" t="s">
        <v>34</v>
      </c>
      <c r="C1500" s="56" t="s">
        <v>462</v>
      </c>
      <c r="D1500" s="56">
        <v>1995</v>
      </c>
      <c r="E1500" s="58">
        <v>1039925</v>
      </c>
      <c r="F1500" s="58">
        <v>877354</v>
      </c>
      <c r="G1500" s="59">
        <v>949997</v>
      </c>
      <c r="H1500" s="59">
        <v>89928</v>
      </c>
      <c r="I1500" s="60">
        <v>0</v>
      </c>
      <c r="J1500" s="58">
        <v>-162571</v>
      </c>
      <c r="K1500" s="61">
        <v>218</v>
      </c>
      <c r="L1500" s="61"/>
      <c r="M1500" s="61"/>
      <c r="N1500" s="61"/>
      <c r="O1500" s="61"/>
      <c r="P1500" s="61"/>
      <c r="Q1500" s="62">
        <v>2889</v>
      </c>
      <c r="R1500" s="61"/>
      <c r="S1500" s="61"/>
      <c r="T1500" s="61"/>
      <c r="U1500" s="61"/>
      <c r="V1500" s="61"/>
      <c r="W1500" s="62">
        <v>73499</v>
      </c>
      <c r="X1500" s="61"/>
      <c r="Y1500" s="61"/>
      <c r="Z1500" s="61"/>
      <c r="AA1500" s="62">
        <v>521442</v>
      </c>
      <c r="AB1500" s="61"/>
      <c r="AC1500" s="61"/>
      <c r="AD1500" s="62">
        <v>140290</v>
      </c>
      <c r="AE1500" s="61"/>
      <c r="AF1500" s="62">
        <v>140634</v>
      </c>
      <c r="AG1500" s="61"/>
      <c r="AH1500" s="61"/>
      <c r="AI1500" s="62">
        <v>71025</v>
      </c>
      <c r="AJ1500" s="61"/>
      <c r="AK1500" s="61"/>
      <c r="AL1500" s="61"/>
      <c r="AM1500" s="61"/>
      <c r="AN1500" s="61"/>
      <c r="AO1500" s="61"/>
      <c r="AP1500" s="62">
        <v>2144</v>
      </c>
      <c r="AQ1500" s="61"/>
      <c r="AR1500" s="62">
        <v>15261</v>
      </c>
      <c r="AS1500" s="61"/>
      <c r="AT1500" s="61"/>
      <c r="AU1500" s="61"/>
      <c r="AV1500" s="61"/>
      <c r="AW1500" s="61"/>
      <c r="AX1500" s="61"/>
      <c r="AY1500" s="62">
        <v>13567</v>
      </c>
      <c r="AZ1500" s="61"/>
      <c r="BA1500" s="62">
        <v>58956</v>
      </c>
      <c r="BB1500" s="61"/>
      <c r="BC1500" s="61"/>
      <c r="BD1500" s="61"/>
      <c r="BE1500" s="61"/>
      <c r="BF1500" s="61"/>
      <c r="BG1500" s="61"/>
      <c r="BH1500" s="61"/>
      <c r="BI1500" s="61"/>
      <c r="BJ1500" s="61"/>
      <c r="BK1500" s="61"/>
      <c r="BL1500" s="61"/>
      <c r="BM1500" s="61"/>
      <c r="BN1500" s="61"/>
      <c r="BO1500" s="62">
        <v>-162571</v>
      </c>
    </row>
    <row r="1501" spans="1:67" x14ac:dyDescent="0.2">
      <c r="A1501" s="57" t="s">
        <v>34</v>
      </c>
      <c r="B1501" s="56" t="s">
        <v>34</v>
      </c>
      <c r="C1501" s="56" t="s">
        <v>462</v>
      </c>
      <c r="D1501" s="56">
        <v>1996</v>
      </c>
      <c r="E1501" s="58">
        <v>1085791</v>
      </c>
      <c r="F1501" s="58">
        <v>923220</v>
      </c>
      <c r="G1501" s="59">
        <v>987298</v>
      </c>
      <c r="H1501" s="59">
        <v>98493</v>
      </c>
      <c r="I1501" s="60">
        <v>0</v>
      </c>
      <c r="J1501" s="58">
        <v>-162571</v>
      </c>
      <c r="K1501" s="61">
        <v>218</v>
      </c>
      <c r="L1501" s="61"/>
      <c r="M1501" s="61"/>
      <c r="N1501" s="61"/>
      <c r="O1501" s="61"/>
      <c r="P1501" s="61"/>
      <c r="Q1501" s="62">
        <v>2889</v>
      </c>
      <c r="R1501" s="61"/>
      <c r="S1501" s="61"/>
      <c r="T1501" s="61"/>
      <c r="U1501" s="61"/>
      <c r="V1501" s="61"/>
      <c r="W1501" s="62">
        <v>73499</v>
      </c>
      <c r="X1501" s="61"/>
      <c r="Y1501" s="61"/>
      <c r="Z1501" s="61"/>
      <c r="AA1501" s="62">
        <v>552385</v>
      </c>
      <c r="AB1501" s="61"/>
      <c r="AC1501" s="61"/>
      <c r="AD1501" s="62">
        <v>143052</v>
      </c>
      <c r="AE1501" s="61"/>
      <c r="AF1501" s="62">
        <v>142471</v>
      </c>
      <c r="AG1501" s="61"/>
      <c r="AH1501" s="61"/>
      <c r="AI1501" s="62">
        <v>72784</v>
      </c>
      <c r="AJ1501" s="61"/>
      <c r="AK1501" s="61"/>
      <c r="AL1501" s="61"/>
      <c r="AM1501" s="61"/>
      <c r="AN1501" s="61"/>
      <c r="AO1501" s="61"/>
      <c r="AP1501" s="62">
        <v>4244</v>
      </c>
      <c r="AQ1501" s="61"/>
      <c r="AR1501" s="62">
        <v>19734</v>
      </c>
      <c r="AS1501" s="61"/>
      <c r="AT1501" s="61"/>
      <c r="AU1501" s="61"/>
      <c r="AV1501" s="61"/>
      <c r="AW1501" s="61"/>
      <c r="AX1501" s="61"/>
      <c r="AY1501" s="62">
        <v>15559</v>
      </c>
      <c r="AZ1501" s="61"/>
      <c r="BA1501" s="62">
        <v>58956</v>
      </c>
      <c r="BB1501" s="61"/>
      <c r="BC1501" s="61"/>
      <c r="BD1501" s="61"/>
      <c r="BE1501" s="61"/>
      <c r="BF1501" s="61"/>
      <c r="BG1501" s="61"/>
      <c r="BH1501" s="61"/>
      <c r="BI1501" s="61"/>
      <c r="BJ1501" s="61"/>
      <c r="BK1501" s="61"/>
      <c r="BL1501" s="61"/>
      <c r="BM1501" s="61"/>
      <c r="BN1501" s="61"/>
      <c r="BO1501" s="62">
        <v>-162571</v>
      </c>
    </row>
    <row r="1502" spans="1:67" x14ac:dyDescent="0.2">
      <c r="A1502" s="57" t="s">
        <v>34</v>
      </c>
      <c r="B1502" s="56" t="s">
        <v>34</v>
      </c>
      <c r="C1502" s="56" t="s">
        <v>462</v>
      </c>
      <c r="D1502" s="56">
        <v>1997</v>
      </c>
      <c r="E1502" s="58">
        <v>1273280</v>
      </c>
      <c r="F1502" s="58">
        <v>1110709</v>
      </c>
      <c r="G1502" s="59">
        <v>1061797</v>
      </c>
      <c r="H1502" s="59">
        <v>211483</v>
      </c>
      <c r="I1502" s="60">
        <v>0</v>
      </c>
      <c r="J1502" s="58">
        <v>-162571</v>
      </c>
      <c r="K1502" s="61">
        <v>218</v>
      </c>
      <c r="L1502" s="61"/>
      <c r="M1502" s="61"/>
      <c r="N1502" s="61"/>
      <c r="O1502" s="61"/>
      <c r="P1502" s="61"/>
      <c r="Q1502" s="62">
        <v>2889</v>
      </c>
      <c r="R1502" s="61"/>
      <c r="S1502" s="61"/>
      <c r="T1502" s="61"/>
      <c r="U1502" s="61"/>
      <c r="V1502" s="61"/>
      <c r="W1502" s="62">
        <v>73499</v>
      </c>
      <c r="X1502" s="61"/>
      <c r="Y1502" s="61"/>
      <c r="Z1502" s="61"/>
      <c r="AA1502" s="62">
        <v>561309</v>
      </c>
      <c r="AB1502" s="61"/>
      <c r="AC1502" s="61"/>
      <c r="AD1502" s="62">
        <v>202527</v>
      </c>
      <c r="AE1502" s="61"/>
      <c r="AF1502" s="62">
        <v>146344</v>
      </c>
      <c r="AG1502" s="61"/>
      <c r="AH1502" s="61"/>
      <c r="AI1502" s="62">
        <v>75011</v>
      </c>
      <c r="AJ1502" s="61"/>
      <c r="AK1502" s="61"/>
      <c r="AL1502" s="61"/>
      <c r="AM1502" s="61"/>
      <c r="AN1502" s="61"/>
      <c r="AO1502" s="61"/>
      <c r="AP1502" s="62">
        <v>4244</v>
      </c>
      <c r="AQ1502" s="61"/>
      <c r="AR1502" s="62">
        <v>19734</v>
      </c>
      <c r="AS1502" s="61"/>
      <c r="AT1502" s="61"/>
      <c r="AU1502" s="61"/>
      <c r="AV1502" s="61"/>
      <c r="AW1502" s="61"/>
      <c r="AX1502" s="61"/>
      <c r="AY1502" s="62">
        <v>16330</v>
      </c>
      <c r="AZ1502" s="61"/>
      <c r="BA1502" s="62">
        <v>171175</v>
      </c>
      <c r="BB1502" s="61"/>
      <c r="BC1502" s="61"/>
      <c r="BD1502" s="61"/>
      <c r="BE1502" s="61"/>
      <c r="BF1502" s="61"/>
      <c r="BG1502" s="61"/>
      <c r="BH1502" s="61"/>
      <c r="BI1502" s="61"/>
      <c r="BJ1502" s="61"/>
      <c r="BK1502" s="61"/>
      <c r="BL1502" s="61"/>
      <c r="BM1502" s="61"/>
      <c r="BN1502" s="61"/>
      <c r="BO1502" s="62">
        <v>-162571</v>
      </c>
    </row>
    <row r="1503" spans="1:67" x14ac:dyDescent="0.2">
      <c r="A1503" s="57" t="s">
        <v>34</v>
      </c>
      <c r="B1503" s="56" t="s">
        <v>34</v>
      </c>
      <c r="C1503" s="56" t="s">
        <v>462</v>
      </c>
      <c r="D1503" s="56">
        <v>1998</v>
      </c>
      <c r="E1503" s="58">
        <v>1458262</v>
      </c>
      <c r="F1503" s="58">
        <v>1295691</v>
      </c>
      <c r="G1503" s="59">
        <v>1245357</v>
      </c>
      <c r="H1503" s="59">
        <v>212905</v>
      </c>
      <c r="I1503" s="60">
        <v>0</v>
      </c>
      <c r="J1503" s="58">
        <v>-162571</v>
      </c>
      <c r="K1503" s="61">
        <v>218</v>
      </c>
      <c r="L1503" s="61"/>
      <c r="M1503" s="61"/>
      <c r="N1503" s="61"/>
      <c r="O1503" s="61"/>
      <c r="P1503" s="61"/>
      <c r="Q1503" s="62">
        <v>2889</v>
      </c>
      <c r="R1503" s="61"/>
      <c r="S1503" s="61"/>
      <c r="T1503" s="61"/>
      <c r="U1503" s="61"/>
      <c r="V1503" s="61"/>
      <c r="W1503" s="62">
        <v>73499</v>
      </c>
      <c r="X1503" s="61"/>
      <c r="Y1503" s="61"/>
      <c r="Z1503" s="61"/>
      <c r="AA1503" s="62">
        <v>601046</v>
      </c>
      <c r="AB1503" s="61"/>
      <c r="AC1503" s="61"/>
      <c r="AD1503" s="62">
        <v>338444</v>
      </c>
      <c r="AE1503" s="61"/>
      <c r="AF1503" s="62">
        <v>153291</v>
      </c>
      <c r="AG1503" s="61"/>
      <c r="AH1503" s="61"/>
      <c r="AI1503" s="62">
        <v>75970</v>
      </c>
      <c r="AJ1503" s="61"/>
      <c r="AK1503" s="61"/>
      <c r="AL1503" s="61"/>
      <c r="AM1503" s="61"/>
      <c r="AN1503" s="61"/>
      <c r="AO1503" s="61"/>
      <c r="AP1503" s="62">
        <v>4244</v>
      </c>
      <c r="AQ1503" s="61"/>
      <c r="AR1503" s="62">
        <v>20793</v>
      </c>
      <c r="AS1503" s="61"/>
      <c r="AT1503" s="61"/>
      <c r="AU1503" s="61"/>
      <c r="AV1503" s="61"/>
      <c r="AW1503" s="61"/>
      <c r="AX1503" s="61"/>
      <c r="AY1503" s="62">
        <v>16693</v>
      </c>
      <c r="AZ1503" s="61"/>
      <c r="BA1503" s="62">
        <v>171175</v>
      </c>
      <c r="BB1503" s="61"/>
      <c r="BC1503" s="61"/>
      <c r="BD1503" s="61"/>
      <c r="BE1503" s="61"/>
      <c r="BF1503" s="61"/>
      <c r="BG1503" s="61"/>
      <c r="BH1503" s="61"/>
      <c r="BI1503" s="61"/>
      <c r="BJ1503" s="61"/>
      <c r="BK1503" s="61"/>
      <c r="BL1503" s="61"/>
      <c r="BM1503" s="61"/>
      <c r="BN1503" s="61"/>
      <c r="BO1503" s="62">
        <v>-162571</v>
      </c>
    </row>
    <row r="1504" spans="1:67" x14ac:dyDescent="0.2">
      <c r="A1504" s="57" t="s">
        <v>34</v>
      </c>
      <c r="B1504" s="56" t="s">
        <v>34</v>
      </c>
      <c r="C1504" s="56" t="s">
        <v>463</v>
      </c>
      <c r="D1504" s="56">
        <v>1989</v>
      </c>
      <c r="E1504" s="58">
        <v>1315975</v>
      </c>
      <c r="F1504" s="58">
        <v>1304389</v>
      </c>
      <c r="G1504" s="59">
        <v>1176651</v>
      </c>
      <c r="H1504" s="59">
        <v>139324</v>
      </c>
      <c r="I1504" s="60">
        <v>0</v>
      </c>
      <c r="J1504" s="58">
        <v>-11586</v>
      </c>
      <c r="K1504" s="62">
        <v>5285</v>
      </c>
      <c r="L1504" s="61"/>
      <c r="M1504" s="61"/>
      <c r="N1504" s="61"/>
      <c r="O1504" s="61"/>
      <c r="P1504" s="62">
        <v>54818</v>
      </c>
      <c r="Q1504" s="61">
        <v>210</v>
      </c>
      <c r="R1504" s="61"/>
      <c r="S1504" s="61"/>
      <c r="T1504" s="61"/>
      <c r="U1504" s="61"/>
      <c r="V1504" s="61"/>
      <c r="W1504" s="62">
        <v>94141</v>
      </c>
      <c r="X1504" s="61"/>
      <c r="Y1504" s="61"/>
      <c r="Z1504" s="61"/>
      <c r="AA1504" s="62">
        <v>715314</v>
      </c>
      <c r="AB1504" s="61"/>
      <c r="AC1504" s="61"/>
      <c r="AD1504" s="62">
        <v>19830</v>
      </c>
      <c r="AE1504" s="61"/>
      <c r="AF1504" s="62">
        <v>181059</v>
      </c>
      <c r="AG1504" s="61"/>
      <c r="AH1504" s="61"/>
      <c r="AI1504" s="62">
        <v>105994</v>
      </c>
      <c r="AJ1504" s="61"/>
      <c r="AK1504" s="61"/>
      <c r="AL1504" s="61"/>
      <c r="AM1504" s="61"/>
      <c r="AN1504" s="61"/>
      <c r="AO1504" s="61"/>
      <c r="AP1504" s="62">
        <v>8654</v>
      </c>
      <c r="AQ1504" s="61"/>
      <c r="AR1504" s="61"/>
      <c r="AS1504" s="61"/>
      <c r="AT1504" s="61"/>
      <c r="AU1504" s="61"/>
      <c r="AV1504" s="61"/>
      <c r="AW1504" s="61"/>
      <c r="AX1504" s="61"/>
      <c r="AY1504" s="62">
        <v>28950</v>
      </c>
      <c r="AZ1504" s="61"/>
      <c r="BA1504" s="62">
        <v>101720</v>
      </c>
      <c r="BB1504" s="61"/>
      <c r="BC1504" s="61"/>
      <c r="BD1504" s="61"/>
      <c r="BE1504" s="61"/>
      <c r="BF1504" s="61"/>
      <c r="BG1504" s="61"/>
      <c r="BH1504" s="61"/>
      <c r="BI1504" s="61"/>
      <c r="BJ1504" s="61"/>
      <c r="BK1504" s="61"/>
      <c r="BL1504" s="61"/>
      <c r="BM1504" s="61"/>
      <c r="BN1504" s="61"/>
      <c r="BO1504" s="62">
        <v>-11586</v>
      </c>
    </row>
    <row r="1505" spans="1:67" x14ac:dyDescent="0.2">
      <c r="A1505" s="57" t="s">
        <v>34</v>
      </c>
      <c r="B1505" s="56" t="s">
        <v>34</v>
      </c>
      <c r="C1505" s="56" t="s">
        <v>463</v>
      </c>
      <c r="D1505" s="56">
        <v>1990</v>
      </c>
      <c r="E1505" s="58">
        <v>1397602</v>
      </c>
      <c r="F1505" s="58">
        <v>1386016</v>
      </c>
      <c r="G1505" s="59">
        <v>1238627</v>
      </c>
      <c r="H1505" s="59">
        <v>158975</v>
      </c>
      <c r="I1505" s="60">
        <v>0</v>
      </c>
      <c r="J1505" s="58">
        <v>-11586</v>
      </c>
      <c r="K1505" s="62">
        <v>20285</v>
      </c>
      <c r="L1505" s="61"/>
      <c r="M1505" s="61"/>
      <c r="N1505" s="61"/>
      <c r="O1505" s="61"/>
      <c r="P1505" s="62">
        <v>54818</v>
      </c>
      <c r="Q1505" s="61">
        <v>210</v>
      </c>
      <c r="R1505" s="61"/>
      <c r="S1505" s="61"/>
      <c r="T1505" s="61"/>
      <c r="U1505" s="61"/>
      <c r="V1505" s="61"/>
      <c r="W1505" s="62">
        <v>94141</v>
      </c>
      <c r="X1505" s="61"/>
      <c r="Y1505" s="61"/>
      <c r="Z1505" s="61"/>
      <c r="AA1505" s="62">
        <v>745004</v>
      </c>
      <c r="AB1505" s="61"/>
      <c r="AC1505" s="61"/>
      <c r="AD1505" s="62">
        <v>19830</v>
      </c>
      <c r="AE1505" s="61"/>
      <c r="AF1505" s="62">
        <v>183983</v>
      </c>
      <c r="AG1505" s="61"/>
      <c r="AH1505" s="61"/>
      <c r="AI1505" s="62">
        <v>120356</v>
      </c>
      <c r="AJ1505" s="61"/>
      <c r="AK1505" s="61"/>
      <c r="AL1505" s="61"/>
      <c r="AM1505" s="61"/>
      <c r="AN1505" s="61"/>
      <c r="AO1505" s="61"/>
      <c r="AP1505" s="62">
        <v>9418</v>
      </c>
      <c r="AQ1505" s="61"/>
      <c r="AR1505" s="62">
        <v>2915</v>
      </c>
      <c r="AS1505" s="61"/>
      <c r="AT1505" s="61"/>
      <c r="AU1505" s="61"/>
      <c r="AV1505" s="61"/>
      <c r="AW1505" s="61"/>
      <c r="AX1505" s="61"/>
      <c r="AY1505" s="62">
        <v>29790</v>
      </c>
      <c r="AZ1505" s="61"/>
      <c r="BA1505" s="62">
        <v>116852</v>
      </c>
      <c r="BB1505" s="61"/>
      <c r="BC1505" s="61"/>
      <c r="BD1505" s="61"/>
      <c r="BE1505" s="61"/>
      <c r="BF1505" s="61"/>
      <c r="BG1505" s="61"/>
      <c r="BH1505" s="61"/>
      <c r="BI1505" s="61"/>
      <c r="BJ1505" s="61"/>
      <c r="BK1505" s="61"/>
      <c r="BL1505" s="61"/>
      <c r="BM1505" s="61"/>
      <c r="BN1505" s="61"/>
      <c r="BO1505" s="62">
        <v>-11586</v>
      </c>
    </row>
    <row r="1506" spans="1:67" x14ac:dyDescent="0.2">
      <c r="A1506" s="57" t="s">
        <v>34</v>
      </c>
      <c r="B1506" s="56" t="s">
        <v>34</v>
      </c>
      <c r="C1506" s="56" t="s">
        <v>463</v>
      </c>
      <c r="D1506" s="56">
        <v>1991</v>
      </c>
      <c r="E1506" s="58">
        <v>1453222</v>
      </c>
      <c r="F1506" s="58">
        <v>1441636</v>
      </c>
      <c r="G1506" s="59">
        <v>1303132</v>
      </c>
      <c r="H1506" s="59">
        <v>150090</v>
      </c>
      <c r="I1506" s="60">
        <v>0</v>
      </c>
      <c r="J1506" s="58">
        <v>-11586</v>
      </c>
      <c r="K1506" s="62">
        <v>20285</v>
      </c>
      <c r="L1506" s="61"/>
      <c r="M1506" s="61"/>
      <c r="N1506" s="61"/>
      <c r="O1506" s="61"/>
      <c r="P1506" s="62">
        <v>54818</v>
      </c>
      <c r="Q1506" s="61">
        <v>210</v>
      </c>
      <c r="R1506" s="61"/>
      <c r="S1506" s="61"/>
      <c r="T1506" s="61"/>
      <c r="U1506" s="61"/>
      <c r="V1506" s="61"/>
      <c r="W1506" s="62">
        <v>94141</v>
      </c>
      <c r="X1506" s="61"/>
      <c r="Y1506" s="61"/>
      <c r="Z1506" s="61"/>
      <c r="AA1506" s="62">
        <v>785531</v>
      </c>
      <c r="AB1506" s="61"/>
      <c r="AC1506" s="61"/>
      <c r="AD1506" s="62">
        <v>19830</v>
      </c>
      <c r="AE1506" s="61"/>
      <c r="AF1506" s="62">
        <v>205009</v>
      </c>
      <c r="AG1506" s="61"/>
      <c r="AH1506" s="61"/>
      <c r="AI1506" s="62">
        <v>123308</v>
      </c>
      <c r="AJ1506" s="61"/>
      <c r="AK1506" s="61"/>
      <c r="AL1506" s="61"/>
      <c r="AM1506" s="61"/>
      <c r="AN1506" s="61"/>
      <c r="AO1506" s="61"/>
      <c r="AP1506" s="62">
        <v>10815</v>
      </c>
      <c r="AQ1506" s="61"/>
      <c r="AR1506" s="62">
        <v>2915</v>
      </c>
      <c r="AS1506" s="61"/>
      <c r="AT1506" s="61"/>
      <c r="AU1506" s="61"/>
      <c r="AV1506" s="61"/>
      <c r="AW1506" s="61"/>
      <c r="AX1506" s="61"/>
      <c r="AY1506" s="62">
        <v>26096</v>
      </c>
      <c r="AZ1506" s="61"/>
      <c r="BA1506" s="62">
        <v>110264</v>
      </c>
      <c r="BB1506" s="61"/>
      <c r="BC1506" s="61"/>
      <c r="BD1506" s="61"/>
      <c r="BE1506" s="61"/>
      <c r="BF1506" s="61"/>
      <c r="BG1506" s="61"/>
      <c r="BH1506" s="61"/>
      <c r="BI1506" s="61"/>
      <c r="BJ1506" s="61"/>
      <c r="BK1506" s="61"/>
      <c r="BL1506" s="61"/>
      <c r="BM1506" s="61"/>
      <c r="BN1506" s="61"/>
      <c r="BO1506" s="62">
        <v>-11586</v>
      </c>
    </row>
    <row r="1507" spans="1:67" x14ac:dyDescent="0.2">
      <c r="A1507" s="57" t="s">
        <v>34</v>
      </c>
      <c r="B1507" s="56" t="s">
        <v>34</v>
      </c>
      <c r="C1507" s="56" t="s">
        <v>463</v>
      </c>
      <c r="D1507" s="56">
        <v>1992</v>
      </c>
      <c r="E1507" s="58">
        <v>1549408</v>
      </c>
      <c r="F1507" s="58">
        <v>1537822</v>
      </c>
      <c r="G1507" s="59">
        <v>1378059</v>
      </c>
      <c r="H1507" s="59">
        <v>171349</v>
      </c>
      <c r="I1507" s="60">
        <v>0</v>
      </c>
      <c r="J1507" s="58">
        <v>-11586</v>
      </c>
      <c r="K1507" s="62">
        <v>20285</v>
      </c>
      <c r="L1507" s="61"/>
      <c r="M1507" s="61"/>
      <c r="N1507" s="61"/>
      <c r="O1507" s="61"/>
      <c r="P1507" s="62">
        <v>54818</v>
      </c>
      <c r="Q1507" s="61">
        <v>210</v>
      </c>
      <c r="R1507" s="61"/>
      <c r="S1507" s="61"/>
      <c r="T1507" s="61"/>
      <c r="U1507" s="61"/>
      <c r="V1507" s="61"/>
      <c r="W1507" s="62">
        <v>94141</v>
      </c>
      <c r="X1507" s="61"/>
      <c r="Y1507" s="61"/>
      <c r="Z1507" s="61"/>
      <c r="AA1507" s="62">
        <v>854830</v>
      </c>
      <c r="AB1507" s="61"/>
      <c r="AC1507" s="61"/>
      <c r="AD1507" s="62">
        <v>19830</v>
      </c>
      <c r="AE1507" s="61"/>
      <c r="AF1507" s="62">
        <v>209675</v>
      </c>
      <c r="AG1507" s="61"/>
      <c r="AH1507" s="61"/>
      <c r="AI1507" s="62">
        <v>124270</v>
      </c>
      <c r="AJ1507" s="61"/>
      <c r="AK1507" s="61"/>
      <c r="AL1507" s="61"/>
      <c r="AM1507" s="61"/>
      <c r="AN1507" s="61"/>
      <c r="AO1507" s="61"/>
      <c r="AP1507" s="62">
        <v>11982</v>
      </c>
      <c r="AQ1507" s="61"/>
      <c r="AR1507" s="62">
        <v>13073</v>
      </c>
      <c r="AS1507" s="61"/>
      <c r="AT1507" s="61"/>
      <c r="AU1507" s="61"/>
      <c r="AV1507" s="61"/>
      <c r="AW1507" s="61"/>
      <c r="AX1507" s="61"/>
      <c r="AY1507" s="62">
        <v>35554</v>
      </c>
      <c r="AZ1507" s="61"/>
      <c r="BA1507" s="62">
        <v>110740</v>
      </c>
      <c r="BB1507" s="61"/>
      <c r="BC1507" s="61"/>
      <c r="BD1507" s="61"/>
      <c r="BE1507" s="61"/>
      <c r="BF1507" s="61"/>
      <c r="BG1507" s="61"/>
      <c r="BH1507" s="61"/>
      <c r="BI1507" s="61"/>
      <c r="BJ1507" s="61"/>
      <c r="BK1507" s="61"/>
      <c r="BL1507" s="61"/>
      <c r="BM1507" s="61"/>
      <c r="BN1507" s="61"/>
      <c r="BO1507" s="62">
        <v>-11586</v>
      </c>
    </row>
    <row r="1508" spans="1:67" x14ac:dyDescent="0.2">
      <c r="A1508" s="57" t="s">
        <v>34</v>
      </c>
      <c r="B1508" s="56" t="s">
        <v>34</v>
      </c>
      <c r="C1508" s="56" t="s">
        <v>463</v>
      </c>
      <c r="D1508" s="56">
        <v>1993</v>
      </c>
      <c r="E1508" s="58">
        <v>1727685</v>
      </c>
      <c r="F1508" s="58">
        <v>1716099</v>
      </c>
      <c r="G1508" s="59">
        <v>1492281</v>
      </c>
      <c r="H1508" s="59">
        <v>235404</v>
      </c>
      <c r="I1508" s="60">
        <v>0</v>
      </c>
      <c r="J1508" s="58">
        <v>-11586</v>
      </c>
      <c r="K1508" s="62">
        <v>24718</v>
      </c>
      <c r="L1508" s="61"/>
      <c r="M1508" s="61"/>
      <c r="N1508" s="61"/>
      <c r="O1508" s="61"/>
      <c r="P1508" s="62">
        <v>54818</v>
      </c>
      <c r="Q1508" s="61">
        <v>210</v>
      </c>
      <c r="R1508" s="61"/>
      <c r="S1508" s="61"/>
      <c r="T1508" s="61"/>
      <c r="U1508" s="61"/>
      <c r="V1508" s="61"/>
      <c r="W1508" s="62">
        <v>94141</v>
      </c>
      <c r="X1508" s="61"/>
      <c r="Y1508" s="61"/>
      <c r="Z1508" s="61"/>
      <c r="AA1508" s="62">
        <v>945120</v>
      </c>
      <c r="AB1508" s="61"/>
      <c r="AC1508" s="61"/>
      <c r="AD1508" s="62">
        <v>20738</v>
      </c>
      <c r="AE1508" s="61"/>
      <c r="AF1508" s="62">
        <v>227292</v>
      </c>
      <c r="AG1508" s="61"/>
      <c r="AH1508" s="61"/>
      <c r="AI1508" s="62">
        <v>125244</v>
      </c>
      <c r="AJ1508" s="61"/>
      <c r="AK1508" s="61"/>
      <c r="AL1508" s="61"/>
      <c r="AM1508" s="61"/>
      <c r="AN1508" s="61"/>
      <c r="AO1508" s="61"/>
      <c r="AP1508" s="62">
        <v>11988</v>
      </c>
      <c r="AQ1508" s="61"/>
      <c r="AR1508" s="62">
        <v>11748</v>
      </c>
      <c r="AS1508" s="61"/>
      <c r="AT1508" s="61"/>
      <c r="AU1508" s="61"/>
      <c r="AV1508" s="61"/>
      <c r="AW1508" s="61"/>
      <c r="AX1508" s="61"/>
      <c r="AY1508" s="62">
        <v>37450</v>
      </c>
      <c r="AZ1508" s="61"/>
      <c r="BA1508" s="62">
        <v>174218</v>
      </c>
      <c r="BB1508" s="61"/>
      <c r="BC1508" s="61"/>
      <c r="BD1508" s="61"/>
      <c r="BE1508" s="61"/>
      <c r="BF1508" s="61"/>
      <c r="BG1508" s="61"/>
      <c r="BH1508" s="61"/>
      <c r="BI1508" s="61"/>
      <c r="BJ1508" s="61"/>
      <c r="BK1508" s="61"/>
      <c r="BL1508" s="61"/>
      <c r="BM1508" s="61"/>
      <c r="BN1508" s="61"/>
      <c r="BO1508" s="62">
        <v>-11586</v>
      </c>
    </row>
    <row r="1509" spans="1:67" x14ac:dyDescent="0.2">
      <c r="A1509" s="57" t="s">
        <v>34</v>
      </c>
      <c r="B1509" s="56" t="s">
        <v>34</v>
      </c>
      <c r="C1509" s="56" t="s">
        <v>463</v>
      </c>
      <c r="D1509" s="56">
        <v>1994</v>
      </c>
      <c r="E1509" s="58">
        <v>1823019</v>
      </c>
      <c r="F1509" s="58">
        <v>1756553</v>
      </c>
      <c r="G1509" s="59">
        <v>1590766</v>
      </c>
      <c r="H1509" s="59">
        <v>232253</v>
      </c>
      <c r="I1509" s="60">
        <v>0</v>
      </c>
      <c r="J1509" s="58">
        <v>-66466</v>
      </c>
      <c r="K1509" s="62">
        <v>24718</v>
      </c>
      <c r="L1509" s="61"/>
      <c r="M1509" s="61"/>
      <c r="N1509" s="61"/>
      <c r="O1509" s="61"/>
      <c r="P1509" s="62">
        <v>67032</v>
      </c>
      <c r="Q1509" s="61">
        <v>210</v>
      </c>
      <c r="R1509" s="61"/>
      <c r="S1509" s="61"/>
      <c r="T1509" s="61"/>
      <c r="U1509" s="61"/>
      <c r="V1509" s="61"/>
      <c r="W1509" s="62">
        <v>94141</v>
      </c>
      <c r="X1509" s="61"/>
      <c r="Y1509" s="61"/>
      <c r="Z1509" s="61"/>
      <c r="AA1509" s="62">
        <v>1023486</v>
      </c>
      <c r="AB1509" s="61"/>
      <c r="AC1509" s="61"/>
      <c r="AD1509" s="62">
        <v>20738</v>
      </c>
      <c r="AE1509" s="61"/>
      <c r="AF1509" s="62">
        <v>234166</v>
      </c>
      <c r="AG1509" s="61"/>
      <c r="AH1509" s="61"/>
      <c r="AI1509" s="62">
        <v>126275</v>
      </c>
      <c r="AJ1509" s="61"/>
      <c r="AK1509" s="61"/>
      <c r="AL1509" s="61"/>
      <c r="AM1509" s="61"/>
      <c r="AN1509" s="61"/>
      <c r="AO1509" s="61"/>
      <c r="AP1509" s="62">
        <v>9206</v>
      </c>
      <c r="AQ1509" s="61"/>
      <c r="AR1509" s="62">
        <v>12964</v>
      </c>
      <c r="AS1509" s="61"/>
      <c r="AT1509" s="61"/>
      <c r="AU1509" s="61"/>
      <c r="AV1509" s="61"/>
      <c r="AW1509" s="61"/>
      <c r="AX1509" s="61"/>
      <c r="AY1509" s="62">
        <v>35865</v>
      </c>
      <c r="AZ1509" s="61"/>
      <c r="BA1509" s="62">
        <v>174218</v>
      </c>
      <c r="BB1509" s="61"/>
      <c r="BC1509" s="61"/>
      <c r="BD1509" s="61"/>
      <c r="BE1509" s="61"/>
      <c r="BF1509" s="61"/>
      <c r="BG1509" s="61"/>
      <c r="BH1509" s="61"/>
      <c r="BI1509" s="61"/>
      <c r="BJ1509" s="61"/>
      <c r="BK1509" s="61"/>
      <c r="BL1509" s="61"/>
      <c r="BM1509" s="61"/>
      <c r="BN1509" s="61"/>
      <c r="BO1509" s="62">
        <v>-66466</v>
      </c>
    </row>
    <row r="1510" spans="1:67" x14ac:dyDescent="0.2">
      <c r="A1510" s="57" t="s">
        <v>34</v>
      </c>
      <c r="B1510" s="56" t="s">
        <v>34</v>
      </c>
      <c r="C1510" s="56" t="s">
        <v>463</v>
      </c>
      <c r="D1510" s="56">
        <v>1995</v>
      </c>
      <c r="E1510" s="58">
        <v>1900632</v>
      </c>
      <c r="F1510" s="58">
        <v>1834165</v>
      </c>
      <c r="G1510" s="59">
        <v>1594047</v>
      </c>
      <c r="H1510" s="59">
        <v>306585</v>
      </c>
      <c r="I1510" s="60">
        <v>0</v>
      </c>
      <c r="J1510" s="58">
        <v>-66467</v>
      </c>
      <c r="K1510" s="62">
        <v>24718</v>
      </c>
      <c r="L1510" s="61"/>
      <c r="M1510" s="61"/>
      <c r="N1510" s="61"/>
      <c r="O1510" s="61"/>
      <c r="P1510" s="62">
        <v>75294</v>
      </c>
      <c r="Q1510" s="61">
        <v>210</v>
      </c>
      <c r="R1510" s="61"/>
      <c r="S1510" s="61"/>
      <c r="T1510" s="61"/>
      <c r="U1510" s="61"/>
      <c r="V1510" s="61"/>
      <c r="W1510" s="62">
        <v>94141</v>
      </c>
      <c r="X1510" s="61"/>
      <c r="Y1510" s="61"/>
      <c r="Z1510" s="61"/>
      <c r="AA1510" s="62">
        <v>999409</v>
      </c>
      <c r="AB1510" s="61"/>
      <c r="AC1510" s="61"/>
      <c r="AD1510" s="62">
        <v>20738</v>
      </c>
      <c r="AE1510" s="61"/>
      <c r="AF1510" s="62">
        <v>250428</v>
      </c>
      <c r="AG1510" s="61"/>
      <c r="AH1510" s="61"/>
      <c r="AI1510" s="62">
        <v>129109</v>
      </c>
      <c r="AJ1510" s="61"/>
      <c r="AK1510" s="61"/>
      <c r="AL1510" s="61"/>
      <c r="AM1510" s="61"/>
      <c r="AN1510" s="61"/>
      <c r="AO1510" s="61"/>
      <c r="AP1510" s="62">
        <v>9206</v>
      </c>
      <c r="AQ1510" s="61"/>
      <c r="AR1510" s="62">
        <v>12964</v>
      </c>
      <c r="AS1510" s="61"/>
      <c r="AT1510" s="61"/>
      <c r="AU1510" s="61"/>
      <c r="AV1510" s="61"/>
      <c r="AW1510" s="61"/>
      <c r="AX1510" s="61"/>
      <c r="AY1510" s="62">
        <v>37426</v>
      </c>
      <c r="AZ1510" s="61"/>
      <c r="BA1510" s="62">
        <v>246989</v>
      </c>
      <c r="BB1510" s="61"/>
      <c r="BC1510" s="61"/>
      <c r="BD1510" s="61"/>
      <c r="BE1510" s="61"/>
      <c r="BF1510" s="61"/>
      <c r="BG1510" s="61"/>
      <c r="BH1510" s="61"/>
      <c r="BI1510" s="61"/>
      <c r="BJ1510" s="61"/>
      <c r="BK1510" s="61"/>
      <c r="BL1510" s="61"/>
      <c r="BM1510" s="61"/>
      <c r="BN1510" s="61"/>
      <c r="BO1510" s="62">
        <v>-66467</v>
      </c>
    </row>
    <row r="1511" spans="1:67" x14ac:dyDescent="0.2">
      <c r="A1511" s="57" t="s">
        <v>34</v>
      </c>
      <c r="B1511" s="56" t="s">
        <v>34</v>
      </c>
      <c r="C1511" s="56" t="s">
        <v>463</v>
      </c>
      <c r="D1511" s="56">
        <v>1996</v>
      </c>
      <c r="E1511" s="58">
        <v>2003376</v>
      </c>
      <c r="F1511" s="58">
        <v>1936909</v>
      </c>
      <c r="G1511" s="59">
        <v>1685977</v>
      </c>
      <c r="H1511" s="59">
        <v>317399</v>
      </c>
      <c r="I1511" s="60">
        <v>0</v>
      </c>
      <c r="J1511" s="58">
        <v>-66467</v>
      </c>
      <c r="K1511" s="62">
        <v>24718</v>
      </c>
      <c r="L1511" s="61"/>
      <c r="M1511" s="61"/>
      <c r="N1511" s="61"/>
      <c r="O1511" s="61"/>
      <c r="P1511" s="62">
        <v>75294</v>
      </c>
      <c r="Q1511" s="61">
        <v>210</v>
      </c>
      <c r="R1511" s="61"/>
      <c r="S1511" s="61"/>
      <c r="T1511" s="61"/>
      <c r="U1511" s="61"/>
      <c r="V1511" s="61"/>
      <c r="W1511" s="62">
        <v>94141</v>
      </c>
      <c r="X1511" s="61"/>
      <c r="Y1511" s="61"/>
      <c r="Z1511" s="61"/>
      <c r="AA1511" s="62">
        <v>1089071</v>
      </c>
      <c r="AB1511" s="61"/>
      <c r="AC1511" s="61"/>
      <c r="AD1511" s="62">
        <v>20738</v>
      </c>
      <c r="AE1511" s="61"/>
      <c r="AF1511" s="62">
        <v>251650</v>
      </c>
      <c r="AG1511" s="61"/>
      <c r="AH1511" s="61"/>
      <c r="AI1511" s="62">
        <v>130155</v>
      </c>
      <c r="AJ1511" s="61"/>
      <c r="AK1511" s="61"/>
      <c r="AL1511" s="61"/>
      <c r="AM1511" s="61"/>
      <c r="AN1511" s="61"/>
      <c r="AO1511" s="61"/>
      <c r="AP1511" s="62">
        <v>10029</v>
      </c>
      <c r="AQ1511" s="61"/>
      <c r="AR1511" s="62">
        <v>14962</v>
      </c>
      <c r="AS1511" s="61"/>
      <c r="AT1511" s="61"/>
      <c r="AU1511" s="61"/>
      <c r="AV1511" s="61"/>
      <c r="AW1511" s="61"/>
      <c r="AX1511" s="61"/>
      <c r="AY1511" s="62">
        <v>40727</v>
      </c>
      <c r="AZ1511" s="61"/>
      <c r="BA1511" s="62">
        <v>251681</v>
      </c>
      <c r="BB1511" s="61"/>
      <c r="BC1511" s="61"/>
      <c r="BD1511" s="61"/>
      <c r="BE1511" s="61"/>
      <c r="BF1511" s="61"/>
      <c r="BG1511" s="61"/>
      <c r="BH1511" s="61"/>
      <c r="BI1511" s="61"/>
      <c r="BJ1511" s="61"/>
      <c r="BK1511" s="61"/>
      <c r="BL1511" s="61"/>
      <c r="BM1511" s="61"/>
      <c r="BN1511" s="61"/>
      <c r="BO1511" s="62">
        <v>-66467</v>
      </c>
    </row>
    <row r="1512" spans="1:67" x14ac:dyDescent="0.2">
      <c r="A1512" s="57" t="s">
        <v>34</v>
      </c>
      <c r="B1512" s="56" t="s">
        <v>34</v>
      </c>
      <c r="C1512" s="56" t="s">
        <v>463</v>
      </c>
      <c r="D1512" s="56">
        <v>1997</v>
      </c>
      <c r="E1512" s="58">
        <v>2114397</v>
      </c>
      <c r="F1512" s="58">
        <v>2040757</v>
      </c>
      <c r="G1512" s="59">
        <v>1790681</v>
      </c>
      <c r="H1512" s="59">
        <v>323716</v>
      </c>
      <c r="I1512" s="60">
        <v>0</v>
      </c>
      <c r="J1512" s="58">
        <v>-73640</v>
      </c>
      <c r="K1512" s="62">
        <v>24718</v>
      </c>
      <c r="L1512" s="61"/>
      <c r="M1512" s="61"/>
      <c r="N1512" s="61"/>
      <c r="O1512" s="61"/>
      <c r="P1512" s="62">
        <v>81959</v>
      </c>
      <c r="Q1512" s="61">
        <v>210</v>
      </c>
      <c r="R1512" s="61"/>
      <c r="S1512" s="61"/>
      <c r="T1512" s="61"/>
      <c r="U1512" s="61"/>
      <c r="V1512" s="61"/>
      <c r="W1512" s="62">
        <v>94141</v>
      </c>
      <c r="X1512" s="61"/>
      <c r="Y1512" s="61"/>
      <c r="Z1512" s="61"/>
      <c r="AA1512" s="62">
        <v>1190658</v>
      </c>
      <c r="AB1512" s="61"/>
      <c r="AC1512" s="61"/>
      <c r="AD1512" s="62">
        <v>20738</v>
      </c>
      <c r="AE1512" s="61"/>
      <c r="AF1512" s="62">
        <v>248494</v>
      </c>
      <c r="AG1512" s="61"/>
      <c r="AH1512" s="61"/>
      <c r="AI1512" s="62">
        <v>129763</v>
      </c>
      <c r="AJ1512" s="61"/>
      <c r="AK1512" s="61"/>
      <c r="AL1512" s="61"/>
      <c r="AM1512" s="61"/>
      <c r="AN1512" s="61"/>
      <c r="AO1512" s="61"/>
      <c r="AP1512" s="62">
        <v>12828</v>
      </c>
      <c r="AQ1512" s="61"/>
      <c r="AR1512" s="62">
        <v>15440</v>
      </c>
      <c r="AS1512" s="61"/>
      <c r="AT1512" s="61"/>
      <c r="AU1512" s="61"/>
      <c r="AV1512" s="61"/>
      <c r="AW1512" s="61"/>
      <c r="AX1512" s="61"/>
      <c r="AY1512" s="62">
        <v>43767</v>
      </c>
      <c r="AZ1512" s="61"/>
      <c r="BA1512" s="62">
        <v>251681</v>
      </c>
      <c r="BB1512" s="61"/>
      <c r="BC1512" s="61"/>
      <c r="BD1512" s="61"/>
      <c r="BE1512" s="61"/>
      <c r="BF1512" s="61"/>
      <c r="BG1512" s="61"/>
      <c r="BH1512" s="61"/>
      <c r="BI1512" s="61"/>
      <c r="BJ1512" s="61"/>
      <c r="BK1512" s="61"/>
      <c r="BL1512" s="61"/>
      <c r="BM1512" s="61"/>
      <c r="BN1512" s="61"/>
      <c r="BO1512" s="62">
        <v>-73640</v>
      </c>
    </row>
    <row r="1513" spans="1:67" x14ac:dyDescent="0.2">
      <c r="A1513" s="57" t="s">
        <v>34</v>
      </c>
      <c r="B1513" s="56" t="s">
        <v>34</v>
      </c>
      <c r="C1513" s="56" t="s">
        <v>463</v>
      </c>
      <c r="D1513" s="56">
        <v>1998</v>
      </c>
      <c r="E1513" s="58">
        <v>1811617</v>
      </c>
      <c r="F1513" s="58">
        <v>1737979</v>
      </c>
      <c r="G1513" s="59">
        <v>1506205</v>
      </c>
      <c r="H1513" s="59">
        <v>305412</v>
      </c>
      <c r="I1513" s="60">
        <v>0</v>
      </c>
      <c r="J1513" s="58">
        <v>-73638</v>
      </c>
      <c r="K1513" s="62">
        <v>24718</v>
      </c>
      <c r="L1513" s="61"/>
      <c r="M1513" s="61"/>
      <c r="N1513" s="61"/>
      <c r="O1513" s="61"/>
      <c r="P1513" s="62">
        <v>62416</v>
      </c>
      <c r="Q1513" s="61">
        <v>210</v>
      </c>
      <c r="R1513" s="61"/>
      <c r="S1513" s="61"/>
      <c r="T1513" s="61"/>
      <c r="U1513" s="61"/>
      <c r="V1513" s="61"/>
      <c r="W1513" s="62">
        <v>91033</v>
      </c>
      <c r="X1513" s="61"/>
      <c r="Y1513" s="61"/>
      <c r="Z1513" s="61"/>
      <c r="AA1513" s="62">
        <v>1076008</v>
      </c>
      <c r="AB1513" s="61"/>
      <c r="AC1513" s="61"/>
      <c r="AD1513" s="62">
        <v>19445</v>
      </c>
      <c r="AE1513" s="61"/>
      <c r="AF1513" s="62">
        <v>145184</v>
      </c>
      <c r="AG1513" s="61"/>
      <c r="AH1513" s="61"/>
      <c r="AI1513" s="62">
        <v>87191</v>
      </c>
      <c r="AJ1513" s="61"/>
      <c r="AK1513" s="61"/>
      <c r="AL1513" s="61"/>
      <c r="AM1513" s="61"/>
      <c r="AN1513" s="61"/>
      <c r="AO1513" s="61"/>
      <c r="AP1513" s="62">
        <v>10729</v>
      </c>
      <c r="AQ1513" s="61"/>
      <c r="AR1513" s="62">
        <v>15705</v>
      </c>
      <c r="AS1513" s="61"/>
      <c r="AT1513" s="61"/>
      <c r="AU1513" s="61"/>
      <c r="AV1513" s="61"/>
      <c r="AW1513" s="61"/>
      <c r="AX1513" s="61"/>
      <c r="AY1513" s="62">
        <v>27772</v>
      </c>
      <c r="AZ1513" s="61"/>
      <c r="BA1513" s="62">
        <v>251206</v>
      </c>
      <c r="BB1513" s="61"/>
      <c r="BC1513" s="61"/>
      <c r="BD1513" s="61"/>
      <c r="BE1513" s="61"/>
      <c r="BF1513" s="61"/>
      <c r="BG1513" s="61"/>
      <c r="BH1513" s="61"/>
      <c r="BI1513" s="61"/>
      <c r="BJ1513" s="61"/>
      <c r="BK1513" s="61"/>
      <c r="BL1513" s="61"/>
      <c r="BM1513" s="61"/>
      <c r="BN1513" s="61"/>
      <c r="BO1513" s="62">
        <v>-73638</v>
      </c>
    </row>
    <row r="1514" spans="1:67" x14ac:dyDescent="0.2">
      <c r="A1514" s="57" t="s">
        <v>34</v>
      </c>
      <c r="B1514" s="56" t="s">
        <v>34</v>
      </c>
      <c r="C1514" s="56" t="s">
        <v>464</v>
      </c>
      <c r="D1514" s="56">
        <v>1989</v>
      </c>
      <c r="E1514" s="58">
        <v>1676799</v>
      </c>
      <c r="F1514" s="58">
        <v>1448120</v>
      </c>
      <c r="G1514" s="59">
        <v>1560861</v>
      </c>
      <c r="H1514" s="59">
        <v>115938</v>
      </c>
      <c r="I1514" s="60">
        <v>0</v>
      </c>
      <c r="J1514" s="58">
        <v>-228679</v>
      </c>
      <c r="K1514" s="62">
        <v>1060</v>
      </c>
      <c r="L1514" s="61"/>
      <c r="M1514" s="61"/>
      <c r="N1514" s="61"/>
      <c r="O1514" s="61"/>
      <c r="P1514" s="61"/>
      <c r="Q1514" s="61"/>
      <c r="R1514" s="61"/>
      <c r="S1514" s="61"/>
      <c r="T1514" s="61"/>
      <c r="U1514" s="61"/>
      <c r="V1514" s="61"/>
      <c r="W1514" s="61"/>
      <c r="X1514" s="61"/>
      <c r="Y1514" s="61"/>
      <c r="Z1514" s="61"/>
      <c r="AA1514" s="62">
        <v>252573</v>
      </c>
      <c r="AB1514" s="61"/>
      <c r="AC1514" s="61"/>
      <c r="AD1514" s="62">
        <v>976877</v>
      </c>
      <c r="AE1514" s="61"/>
      <c r="AF1514" s="62">
        <v>230205</v>
      </c>
      <c r="AG1514" s="61"/>
      <c r="AH1514" s="61"/>
      <c r="AI1514" s="62">
        <v>100146</v>
      </c>
      <c r="AJ1514" s="61"/>
      <c r="AK1514" s="61"/>
      <c r="AL1514" s="61"/>
      <c r="AM1514" s="61"/>
      <c r="AN1514" s="61"/>
      <c r="AO1514" s="61"/>
      <c r="AP1514" s="62">
        <v>7081</v>
      </c>
      <c r="AQ1514" s="61"/>
      <c r="AR1514" s="61"/>
      <c r="AS1514" s="61"/>
      <c r="AT1514" s="61"/>
      <c r="AU1514" s="61"/>
      <c r="AV1514" s="61">
        <v>650</v>
      </c>
      <c r="AW1514" s="61"/>
      <c r="AX1514" s="61"/>
      <c r="AY1514" s="62">
        <v>50093</v>
      </c>
      <c r="AZ1514" s="61"/>
      <c r="BA1514" s="62">
        <v>55359</v>
      </c>
      <c r="BB1514" s="61"/>
      <c r="BC1514" s="61"/>
      <c r="BD1514" s="61"/>
      <c r="BE1514" s="61"/>
      <c r="BF1514" s="61"/>
      <c r="BG1514" s="61"/>
      <c r="BH1514" s="61"/>
      <c r="BI1514" s="61"/>
      <c r="BJ1514" s="61"/>
      <c r="BK1514" s="62">
        <v>2755</v>
      </c>
      <c r="BL1514" s="61"/>
      <c r="BM1514" s="61"/>
      <c r="BN1514" s="61"/>
      <c r="BO1514" s="62">
        <v>-228679</v>
      </c>
    </row>
    <row r="1515" spans="1:67" x14ac:dyDescent="0.2">
      <c r="A1515" s="57" t="s">
        <v>34</v>
      </c>
      <c r="B1515" s="56" t="s">
        <v>34</v>
      </c>
      <c r="C1515" s="56" t="s">
        <v>464</v>
      </c>
      <c r="D1515" s="56">
        <v>1990</v>
      </c>
      <c r="E1515" s="58">
        <v>2098142</v>
      </c>
      <c r="F1515" s="58">
        <v>1869463</v>
      </c>
      <c r="G1515" s="59">
        <v>1965329</v>
      </c>
      <c r="H1515" s="59">
        <v>132813</v>
      </c>
      <c r="I1515" s="60">
        <v>0</v>
      </c>
      <c r="J1515" s="58">
        <v>-228679</v>
      </c>
      <c r="K1515" s="62">
        <v>1060</v>
      </c>
      <c r="L1515" s="61"/>
      <c r="M1515" s="61"/>
      <c r="N1515" s="61"/>
      <c r="O1515" s="61"/>
      <c r="P1515" s="62">
        <v>314684</v>
      </c>
      <c r="Q1515" s="61"/>
      <c r="R1515" s="61"/>
      <c r="S1515" s="61"/>
      <c r="T1515" s="61"/>
      <c r="U1515" s="61"/>
      <c r="V1515" s="61"/>
      <c r="W1515" s="61"/>
      <c r="X1515" s="61"/>
      <c r="Y1515" s="61"/>
      <c r="Z1515" s="61"/>
      <c r="AA1515" s="62">
        <v>283123</v>
      </c>
      <c r="AB1515" s="61"/>
      <c r="AC1515" s="61"/>
      <c r="AD1515" s="62">
        <v>1019248</v>
      </c>
      <c r="AE1515" s="61"/>
      <c r="AF1515" s="62">
        <v>246191</v>
      </c>
      <c r="AG1515" s="61"/>
      <c r="AH1515" s="61"/>
      <c r="AI1515" s="62">
        <v>101023</v>
      </c>
      <c r="AJ1515" s="61"/>
      <c r="AK1515" s="61"/>
      <c r="AL1515" s="61"/>
      <c r="AM1515" s="61"/>
      <c r="AN1515" s="61"/>
      <c r="AO1515" s="61"/>
      <c r="AP1515" s="62">
        <v>16906</v>
      </c>
      <c r="AQ1515" s="61"/>
      <c r="AR1515" s="61"/>
      <c r="AS1515" s="61"/>
      <c r="AT1515" s="61"/>
      <c r="AU1515" s="61"/>
      <c r="AV1515" s="62">
        <v>5533</v>
      </c>
      <c r="AW1515" s="61"/>
      <c r="AX1515" s="61"/>
      <c r="AY1515" s="62">
        <v>52260</v>
      </c>
      <c r="AZ1515" s="61"/>
      <c r="BA1515" s="62">
        <v>55359</v>
      </c>
      <c r="BB1515" s="61"/>
      <c r="BC1515" s="61"/>
      <c r="BD1515" s="61"/>
      <c r="BE1515" s="61"/>
      <c r="BF1515" s="61"/>
      <c r="BG1515" s="61"/>
      <c r="BH1515" s="61"/>
      <c r="BI1515" s="61"/>
      <c r="BJ1515" s="61"/>
      <c r="BK1515" s="62">
        <v>2755</v>
      </c>
      <c r="BL1515" s="61"/>
      <c r="BM1515" s="61"/>
      <c r="BN1515" s="61"/>
      <c r="BO1515" s="62">
        <v>-228679</v>
      </c>
    </row>
    <row r="1516" spans="1:67" x14ac:dyDescent="0.2">
      <c r="A1516" s="57" t="s">
        <v>34</v>
      </c>
      <c r="B1516" s="56" t="s">
        <v>34</v>
      </c>
      <c r="C1516" s="56" t="s">
        <v>464</v>
      </c>
      <c r="D1516" s="56">
        <v>1991</v>
      </c>
      <c r="E1516" s="58">
        <v>2270391</v>
      </c>
      <c r="F1516" s="58">
        <v>2041712</v>
      </c>
      <c r="G1516" s="59">
        <v>2059369</v>
      </c>
      <c r="H1516" s="59">
        <v>211022</v>
      </c>
      <c r="I1516" s="60">
        <v>0</v>
      </c>
      <c r="J1516" s="58">
        <v>-228679</v>
      </c>
      <c r="K1516" s="62">
        <v>1060</v>
      </c>
      <c r="L1516" s="61"/>
      <c r="M1516" s="61"/>
      <c r="N1516" s="61"/>
      <c r="O1516" s="61"/>
      <c r="P1516" s="62">
        <v>318529</v>
      </c>
      <c r="Q1516" s="61"/>
      <c r="R1516" s="61"/>
      <c r="S1516" s="61"/>
      <c r="T1516" s="61"/>
      <c r="U1516" s="61"/>
      <c r="V1516" s="61"/>
      <c r="W1516" s="61"/>
      <c r="X1516" s="61"/>
      <c r="Y1516" s="61"/>
      <c r="Z1516" s="61"/>
      <c r="AA1516" s="62">
        <v>287163</v>
      </c>
      <c r="AB1516" s="61"/>
      <c r="AC1516" s="61"/>
      <c r="AD1516" s="62">
        <v>1084670</v>
      </c>
      <c r="AE1516" s="61"/>
      <c r="AF1516" s="62">
        <v>263482</v>
      </c>
      <c r="AG1516" s="61"/>
      <c r="AH1516" s="61"/>
      <c r="AI1516" s="62">
        <v>104465</v>
      </c>
      <c r="AJ1516" s="61"/>
      <c r="AK1516" s="61"/>
      <c r="AL1516" s="61"/>
      <c r="AM1516" s="61"/>
      <c r="AN1516" s="61"/>
      <c r="AO1516" s="61"/>
      <c r="AP1516" s="62">
        <v>19629</v>
      </c>
      <c r="AQ1516" s="61"/>
      <c r="AR1516" s="62">
        <v>2533</v>
      </c>
      <c r="AS1516" s="61"/>
      <c r="AT1516" s="61"/>
      <c r="AU1516" s="61"/>
      <c r="AV1516" s="62">
        <v>7129</v>
      </c>
      <c r="AW1516" s="61"/>
      <c r="AX1516" s="61"/>
      <c r="AY1516" s="62">
        <v>54347</v>
      </c>
      <c r="AZ1516" s="61"/>
      <c r="BA1516" s="62">
        <v>124629</v>
      </c>
      <c r="BB1516" s="61"/>
      <c r="BC1516" s="61"/>
      <c r="BD1516" s="61"/>
      <c r="BE1516" s="61"/>
      <c r="BF1516" s="61"/>
      <c r="BG1516" s="61"/>
      <c r="BH1516" s="61"/>
      <c r="BI1516" s="61"/>
      <c r="BJ1516" s="61"/>
      <c r="BK1516" s="62">
        <v>2755</v>
      </c>
      <c r="BL1516" s="61"/>
      <c r="BM1516" s="61"/>
      <c r="BN1516" s="61"/>
      <c r="BO1516" s="62">
        <v>-228679</v>
      </c>
    </row>
    <row r="1517" spans="1:67" x14ac:dyDescent="0.2">
      <c r="A1517" s="57" t="s">
        <v>34</v>
      </c>
      <c r="B1517" s="56" t="s">
        <v>34</v>
      </c>
      <c r="C1517" s="56" t="s">
        <v>464</v>
      </c>
      <c r="D1517" s="56">
        <v>1992</v>
      </c>
      <c r="E1517" s="58">
        <v>2325437</v>
      </c>
      <c r="F1517" s="58">
        <v>2096758</v>
      </c>
      <c r="G1517" s="59">
        <v>2142928</v>
      </c>
      <c r="H1517" s="59">
        <v>182509</v>
      </c>
      <c r="I1517" s="60">
        <v>0</v>
      </c>
      <c r="J1517" s="58">
        <v>-228679</v>
      </c>
      <c r="K1517" s="62">
        <v>1060</v>
      </c>
      <c r="L1517" s="61"/>
      <c r="M1517" s="61"/>
      <c r="N1517" s="61"/>
      <c r="O1517" s="61"/>
      <c r="P1517" s="62">
        <v>318529</v>
      </c>
      <c r="Q1517" s="61"/>
      <c r="R1517" s="61"/>
      <c r="S1517" s="61"/>
      <c r="T1517" s="61"/>
      <c r="U1517" s="61"/>
      <c r="V1517" s="61"/>
      <c r="W1517" s="61"/>
      <c r="X1517" s="61"/>
      <c r="Y1517" s="61"/>
      <c r="Z1517" s="61"/>
      <c r="AA1517" s="62">
        <v>307048</v>
      </c>
      <c r="AB1517" s="61"/>
      <c r="AC1517" s="61"/>
      <c r="AD1517" s="62">
        <v>1123673</v>
      </c>
      <c r="AE1517" s="61"/>
      <c r="AF1517" s="62">
        <v>286678</v>
      </c>
      <c r="AG1517" s="61"/>
      <c r="AH1517" s="61"/>
      <c r="AI1517" s="62">
        <v>105940</v>
      </c>
      <c r="AJ1517" s="61"/>
      <c r="AK1517" s="61"/>
      <c r="AL1517" s="61"/>
      <c r="AM1517" s="61"/>
      <c r="AN1517" s="61"/>
      <c r="AO1517" s="61"/>
      <c r="AP1517" s="62">
        <v>20519</v>
      </c>
      <c r="AQ1517" s="61"/>
      <c r="AR1517" s="62">
        <v>2927</v>
      </c>
      <c r="AS1517" s="61"/>
      <c r="AT1517" s="61"/>
      <c r="AU1517" s="61"/>
      <c r="AV1517" s="62">
        <v>7129</v>
      </c>
      <c r="AW1517" s="61"/>
      <c r="AX1517" s="61"/>
      <c r="AY1517" s="62">
        <v>54249</v>
      </c>
      <c r="AZ1517" s="61"/>
      <c r="BA1517" s="62">
        <v>94930</v>
      </c>
      <c r="BB1517" s="61"/>
      <c r="BC1517" s="61"/>
      <c r="BD1517" s="61"/>
      <c r="BE1517" s="61"/>
      <c r="BF1517" s="61"/>
      <c r="BG1517" s="61"/>
      <c r="BH1517" s="61"/>
      <c r="BI1517" s="61"/>
      <c r="BJ1517" s="61"/>
      <c r="BK1517" s="62">
        <v>2755</v>
      </c>
      <c r="BL1517" s="61"/>
      <c r="BM1517" s="61"/>
      <c r="BN1517" s="61"/>
      <c r="BO1517" s="62">
        <v>-228679</v>
      </c>
    </row>
    <row r="1518" spans="1:67" x14ac:dyDescent="0.2">
      <c r="A1518" s="57" t="s">
        <v>34</v>
      </c>
      <c r="B1518" s="56" t="s">
        <v>34</v>
      </c>
      <c r="C1518" s="56" t="s">
        <v>464</v>
      </c>
      <c r="D1518" s="56">
        <v>1993</v>
      </c>
      <c r="E1518" s="58">
        <v>2458337</v>
      </c>
      <c r="F1518" s="58">
        <v>2229658</v>
      </c>
      <c r="G1518" s="59">
        <v>2275828</v>
      </c>
      <c r="H1518" s="59">
        <v>182509</v>
      </c>
      <c r="I1518" s="60">
        <v>0</v>
      </c>
      <c r="J1518" s="58">
        <v>-228679</v>
      </c>
      <c r="K1518" s="62">
        <v>1060</v>
      </c>
      <c r="L1518" s="61"/>
      <c r="M1518" s="61"/>
      <c r="N1518" s="61"/>
      <c r="O1518" s="61"/>
      <c r="P1518" s="62">
        <v>318529</v>
      </c>
      <c r="Q1518" s="61"/>
      <c r="R1518" s="61"/>
      <c r="S1518" s="61"/>
      <c r="T1518" s="61"/>
      <c r="U1518" s="61"/>
      <c r="V1518" s="61"/>
      <c r="W1518" s="61"/>
      <c r="X1518" s="61"/>
      <c r="Y1518" s="61"/>
      <c r="Z1518" s="61"/>
      <c r="AA1518" s="62">
        <v>364820</v>
      </c>
      <c r="AB1518" s="61"/>
      <c r="AC1518" s="61"/>
      <c r="AD1518" s="62">
        <v>1172689</v>
      </c>
      <c r="AE1518" s="61"/>
      <c r="AF1518" s="62">
        <v>311852</v>
      </c>
      <c r="AG1518" s="61"/>
      <c r="AH1518" s="61"/>
      <c r="AI1518" s="62">
        <v>106878</v>
      </c>
      <c r="AJ1518" s="61"/>
      <c r="AK1518" s="61"/>
      <c r="AL1518" s="61"/>
      <c r="AM1518" s="61"/>
      <c r="AN1518" s="61"/>
      <c r="AO1518" s="61"/>
      <c r="AP1518" s="62">
        <v>20519</v>
      </c>
      <c r="AQ1518" s="61"/>
      <c r="AR1518" s="62">
        <v>2927</v>
      </c>
      <c r="AS1518" s="61"/>
      <c r="AT1518" s="61"/>
      <c r="AU1518" s="61"/>
      <c r="AV1518" s="62">
        <v>7129</v>
      </c>
      <c r="AW1518" s="61"/>
      <c r="AX1518" s="61"/>
      <c r="AY1518" s="62">
        <v>54249</v>
      </c>
      <c r="AZ1518" s="61"/>
      <c r="BA1518" s="62">
        <v>94930</v>
      </c>
      <c r="BB1518" s="61"/>
      <c r="BC1518" s="61"/>
      <c r="BD1518" s="61"/>
      <c r="BE1518" s="61"/>
      <c r="BF1518" s="61"/>
      <c r="BG1518" s="61"/>
      <c r="BH1518" s="61"/>
      <c r="BI1518" s="61"/>
      <c r="BJ1518" s="61"/>
      <c r="BK1518" s="62">
        <v>2755</v>
      </c>
      <c r="BL1518" s="61"/>
      <c r="BM1518" s="61"/>
      <c r="BN1518" s="61"/>
      <c r="BO1518" s="62">
        <v>-228679</v>
      </c>
    </row>
    <row r="1519" spans="1:67" x14ac:dyDescent="0.2">
      <c r="A1519" s="57" t="s">
        <v>34</v>
      </c>
      <c r="B1519" s="56" t="s">
        <v>34</v>
      </c>
      <c r="C1519" s="56" t="s">
        <v>464</v>
      </c>
      <c r="D1519" s="56">
        <v>1994</v>
      </c>
      <c r="E1519" s="58">
        <v>2594624</v>
      </c>
      <c r="F1519" s="58">
        <v>1717257</v>
      </c>
      <c r="G1519" s="59">
        <v>2397372</v>
      </c>
      <c r="H1519" s="59">
        <v>197252</v>
      </c>
      <c r="I1519" s="60">
        <v>0</v>
      </c>
      <c r="J1519" s="58">
        <v>-877367</v>
      </c>
      <c r="K1519" s="62">
        <v>1060</v>
      </c>
      <c r="L1519" s="61"/>
      <c r="M1519" s="61"/>
      <c r="N1519" s="61"/>
      <c r="O1519" s="61"/>
      <c r="P1519" s="62">
        <v>318529</v>
      </c>
      <c r="Q1519" s="61"/>
      <c r="R1519" s="61"/>
      <c r="S1519" s="61"/>
      <c r="T1519" s="61"/>
      <c r="U1519" s="61"/>
      <c r="V1519" s="61"/>
      <c r="W1519" s="61"/>
      <c r="X1519" s="61"/>
      <c r="Y1519" s="61"/>
      <c r="Z1519" s="61"/>
      <c r="AA1519" s="62">
        <v>367066</v>
      </c>
      <c r="AB1519" s="61"/>
      <c r="AC1519" s="61"/>
      <c r="AD1519" s="62">
        <v>1267467</v>
      </c>
      <c r="AE1519" s="61"/>
      <c r="AF1519" s="62">
        <v>334268</v>
      </c>
      <c r="AG1519" s="61"/>
      <c r="AH1519" s="61"/>
      <c r="AI1519" s="62">
        <v>108982</v>
      </c>
      <c r="AJ1519" s="61"/>
      <c r="AK1519" s="61"/>
      <c r="AL1519" s="61"/>
      <c r="AM1519" s="61"/>
      <c r="AN1519" s="61"/>
      <c r="AO1519" s="61"/>
      <c r="AP1519" s="62">
        <v>20519</v>
      </c>
      <c r="AQ1519" s="61"/>
      <c r="AR1519" s="62">
        <v>2927</v>
      </c>
      <c r="AS1519" s="61"/>
      <c r="AT1519" s="61"/>
      <c r="AU1519" s="61"/>
      <c r="AV1519" s="62">
        <v>7129</v>
      </c>
      <c r="AW1519" s="61"/>
      <c r="AX1519" s="61"/>
      <c r="AY1519" s="62">
        <v>54732</v>
      </c>
      <c r="AZ1519" s="61"/>
      <c r="BA1519" s="62">
        <v>109190</v>
      </c>
      <c r="BB1519" s="61"/>
      <c r="BC1519" s="61"/>
      <c r="BD1519" s="61"/>
      <c r="BE1519" s="61"/>
      <c r="BF1519" s="61"/>
      <c r="BG1519" s="61"/>
      <c r="BH1519" s="61"/>
      <c r="BI1519" s="61"/>
      <c r="BJ1519" s="61"/>
      <c r="BK1519" s="62">
        <v>2755</v>
      </c>
      <c r="BL1519" s="61"/>
      <c r="BM1519" s="61"/>
      <c r="BN1519" s="61"/>
      <c r="BO1519" s="62">
        <v>-877367</v>
      </c>
    </row>
    <row r="1520" spans="1:67" x14ac:dyDescent="0.2">
      <c r="A1520" s="57" t="s">
        <v>34</v>
      </c>
      <c r="B1520" s="56" t="s">
        <v>34</v>
      </c>
      <c r="C1520" s="56" t="s">
        <v>464</v>
      </c>
      <c r="D1520" s="56">
        <v>1995</v>
      </c>
      <c r="E1520" s="58">
        <v>2739301</v>
      </c>
      <c r="F1520" s="58">
        <v>1853929</v>
      </c>
      <c r="G1520" s="59">
        <v>2542734</v>
      </c>
      <c r="H1520" s="59">
        <v>196567</v>
      </c>
      <c r="I1520" s="60">
        <v>0</v>
      </c>
      <c r="J1520" s="58">
        <v>-885372</v>
      </c>
      <c r="K1520" s="62">
        <v>1060</v>
      </c>
      <c r="L1520" s="61"/>
      <c r="M1520" s="61"/>
      <c r="N1520" s="61"/>
      <c r="O1520" s="61"/>
      <c r="P1520" s="62">
        <v>331848</v>
      </c>
      <c r="Q1520" s="61"/>
      <c r="R1520" s="61"/>
      <c r="S1520" s="61"/>
      <c r="T1520" s="61"/>
      <c r="U1520" s="61"/>
      <c r="V1520" s="61"/>
      <c r="W1520" s="61"/>
      <c r="X1520" s="61"/>
      <c r="Y1520" s="61"/>
      <c r="Z1520" s="61"/>
      <c r="AA1520" s="62">
        <v>372949</v>
      </c>
      <c r="AB1520" s="61"/>
      <c r="AC1520" s="61"/>
      <c r="AD1520" s="62">
        <v>1345002</v>
      </c>
      <c r="AE1520" s="61"/>
      <c r="AF1520" s="62">
        <v>379473</v>
      </c>
      <c r="AG1520" s="61"/>
      <c r="AH1520" s="61"/>
      <c r="AI1520" s="62">
        <v>112402</v>
      </c>
      <c r="AJ1520" s="61"/>
      <c r="AK1520" s="61"/>
      <c r="AL1520" s="61"/>
      <c r="AM1520" s="61"/>
      <c r="AN1520" s="61"/>
      <c r="AO1520" s="61"/>
      <c r="AP1520" s="62">
        <v>20681</v>
      </c>
      <c r="AQ1520" s="61"/>
      <c r="AR1520" s="62">
        <v>2927</v>
      </c>
      <c r="AS1520" s="61"/>
      <c r="AT1520" s="61"/>
      <c r="AU1520" s="61"/>
      <c r="AV1520" s="62">
        <v>7129</v>
      </c>
      <c r="AW1520" s="61"/>
      <c r="AX1520" s="61"/>
      <c r="AY1520" s="62">
        <v>55127</v>
      </c>
      <c r="AZ1520" s="61"/>
      <c r="BA1520" s="62">
        <v>107948</v>
      </c>
      <c r="BB1520" s="61"/>
      <c r="BC1520" s="61"/>
      <c r="BD1520" s="61"/>
      <c r="BE1520" s="61"/>
      <c r="BF1520" s="61"/>
      <c r="BG1520" s="61"/>
      <c r="BH1520" s="61"/>
      <c r="BI1520" s="61"/>
      <c r="BJ1520" s="61"/>
      <c r="BK1520" s="62">
        <v>2755</v>
      </c>
      <c r="BL1520" s="61"/>
      <c r="BM1520" s="61"/>
      <c r="BN1520" s="61"/>
      <c r="BO1520" s="62">
        <v>-885372</v>
      </c>
    </row>
    <row r="1521" spans="1:67" x14ac:dyDescent="0.2">
      <c r="A1521" s="57" t="s">
        <v>34</v>
      </c>
      <c r="B1521" s="56" t="s">
        <v>34</v>
      </c>
      <c r="C1521" s="56" t="s">
        <v>464</v>
      </c>
      <c r="D1521" s="56">
        <v>1996</v>
      </c>
      <c r="E1521" s="58">
        <v>2847864</v>
      </c>
      <c r="F1521" s="58">
        <v>1958492</v>
      </c>
      <c r="G1521" s="59">
        <v>2649698</v>
      </c>
      <c r="H1521" s="59">
        <v>198166</v>
      </c>
      <c r="I1521" s="60">
        <v>0</v>
      </c>
      <c r="J1521" s="58">
        <v>-889372</v>
      </c>
      <c r="K1521" s="62">
        <v>1060</v>
      </c>
      <c r="L1521" s="61"/>
      <c r="M1521" s="61"/>
      <c r="N1521" s="61"/>
      <c r="O1521" s="61"/>
      <c r="P1521" s="62">
        <v>331563</v>
      </c>
      <c r="Q1521" s="61"/>
      <c r="R1521" s="61"/>
      <c r="S1521" s="61"/>
      <c r="T1521" s="61"/>
      <c r="U1521" s="61"/>
      <c r="V1521" s="61"/>
      <c r="W1521" s="61"/>
      <c r="X1521" s="61"/>
      <c r="Y1521" s="61"/>
      <c r="Z1521" s="61"/>
      <c r="AA1521" s="62">
        <v>377732</v>
      </c>
      <c r="AB1521" s="61"/>
      <c r="AC1521" s="61"/>
      <c r="AD1521" s="62">
        <v>1429997</v>
      </c>
      <c r="AE1521" s="61"/>
      <c r="AF1521" s="62">
        <v>395246</v>
      </c>
      <c r="AG1521" s="61"/>
      <c r="AH1521" s="61"/>
      <c r="AI1521" s="62">
        <v>114100</v>
      </c>
      <c r="AJ1521" s="61"/>
      <c r="AK1521" s="61"/>
      <c r="AL1521" s="61"/>
      <c r="AM1521" s="61"/>
      <c r="AN1521" s="61"/>
      <c r="AO1521" s="61"/>
      <c r="AP1521" s="62">
        <v>20681</v>
      </c>
      <c r="AQ1521" s="61"/>
      <c r="AR1521" s="62">
        <v>4410</v>
      </c>
      <c r="AS1521" s="61"/>
      <c r="AT1521" s="61"/>
      <c r="AU1521" s="61"/>
      <c r="AV1521" s="62">
        <v>7129</v>
      </c>
      <c r="AW1521" s="61"/>
      <c r="AX1521" s="61"/>
      <c r="AY1521" s="62">
        <v>55127</v>
      </c>
      <c r="AZ1521" s="61"/>
      <c r="BA1521" s="62">
        <v>108064</v>
      </c>
      <c r="BB1521" s="61"/>
      <c r="BC1521" s="61"/>
      <c r="BD1521" s="61"/>
      <c r="BE1521" s="61"/>
      <c r="BF1521" s="61"/>
      <c r="BG1521" s="61"/>
      <c r="BH1521" s="61"/>
      <c r="BI1521" s="61"/>
      <c r="BJ1521" s="61"/>
      <c r="BK1521" s="62">
        <v>2755</v>
      </c>
      <c r="BL1521" s="61"/>
      <c r="BM1521" s="61"/>
      <c r="BN1521" s="61"/>
      <c r="BO1521" s="62">
        <v>-889372</v>
      </c>
    </row>
    <row r="1522" spans="1:67" x14ac:dyDescent="0.2">
      <c r="A1522" s="57" t="s">
        <v>34</v>
      </c>
      <c r="B1522" s="56" t="s">
        <v>34</v>
      </c>
      <c r="C1522" s="56" t="s">
        <v>464</v>
      </c>
      <c r="D1522" s="56">
        <v>1997</v>
      </c>
      <c r="E1522" s="58">
        <v>3026731</v>
      </c>
      <c r="F1522" s="58">
        <v>2067932</v>
      </c>
      <c r="G1522" s="59">
        <v>2828405</v>
      </c>
      <c r="H1522" s="59">
        <v>198326</v>
      </c>
      <c r="I1522" s="60">
        <v>0</v>
      </c>
      <c r="J1522" s="58">
        <v>-958799</v>
      </c>
      <c r="K1522" s="62">
        <v>1060</v>
      </c>
      <c r="L1522" s="61"/>
      <c r="M1522" s="61"/>
      <c r="N1522" s="61"/>
      <c r="O1522" s="61"/>
      <c r="P1522" s="62">
        <v>331563</v>
      </c>
      <c r="Q1522" s="61"/>
      <c r="R1522" s="61"/>
      <c r="S1522" s="61"/>
      <c r="T1522" s="61"/>
      <c r="U1522" s="61"/>
      <c r="V1522" s="61"/>
      <c r="W1522" s="61"/>
      <c r="X1522" s="61"/>
      <c r="Y1522" s="61"/>
      <c r="Z1522" s="61"/>
      <c r="AA1522" s="62">
        <v>397226</v>
      </c>
      <c r="AB1522" s="61"/>
      <c r="AC1522" s="61"/>
      <c r="AD1522" s="62">
        <v>1536717</v>
      </c>
      <c r="AE1522" s="61"/>
      <c r="AF1522" s="62">
        <v>447679</v>
      </c>
      <c r="AG1522" s="61"/>
      <c r="AH1522" s="61"/>
      <c r="AI1522" s="62">
        <v>114160</v>
      </c>
      <c r="AJ1522" s="61"/>
      <c r="AK1522" s="61"/>
      <c r="AL1522" s="61"/>
      <c r="AM1522" s="61"/>
      <c r="AN1522" s="61"/>
      <c r="AO1522" s="61"/>
      <c r="AP1522" s="62">
        <v>20681</v>
      </c>
      <c r="AQ1522" s="61"/>
      <c r="AR1522" s="62">
        <v>4410</v>
      </c>
      <c r="AS1522" s="61"/>
      <c r="AT1522" s="61"/>
      <c r="AU1522" s="61"/>
      <c r="AV1522" s="62">
        <v>7129</v>
      </c>
      <c r="AW1522" s="61"/>
      <c r="AX1522" s="61"/>
      <c r="AY1522" s="62">
        <v>55127</v>
      </c>
      <c r="AZ1522" s="61"/>
      <c r="BA1522" s="62">
        <v>108224</v>
      </c>
      <c r="BB1522" s="61"/>
      <c r="BC1522" s="61"/>
      <c r="BD1522" s="61"/>
      <c r="BE1522" s="61"/>
      <c r="BF1522" s="61"/>
      <c r="BG1522" s="61"/>
      <c r="BH1522" s="61"/>
      <c r="BI1522" s="61"/>
      <c r="BJ1522" s="61"/>
      <c r="BK1522" s="62">
        <v>2755</v>
      </c>
      <c r="BL1522" s="61"/>
      <c r="BM1522" s="61"/>
      <c r="BN1522" s="61"/>
      <c r="BO1522" s="62">
        <v>-958799</v>
      </c>
    </row>
    <row r="1523" spans="1:67" x14ac:dyDescent="0.2">
      <c r="A1523" s="57" t="s">
        <v>34</v>
      </c>
      <c r="B1523" s="56" t="s">
        <v>34</v>
      </c>
      <c r="C1523" s="56" t="s">
        <v>464</v>
      </c>
      <c r="D1523" s="56">
        <v>1998</v>
      </c>
      <c r="E1523" s="58">
        <v>3159225</v>
      </c>
      <c r="F1523" s="58">
        <v>2185443</v>
      </c>
      <c r="G1523" s="59">
        <v>2957757</v>
      </c>
      <c r="H1523" s="59">
        <v>201468</v>
      </c>
      <c r="I1523" s="60">
        <v>0</v>
      </c>
      <c r="J1523" s="58">
        <v>-973782</v>
      </c>
      <c r="K1523" s="62">
        <v>1060</v>
      </c>
      <c r="L1523" s="61"/>
      <c r="M1523" s="61"/>
      <c r="N1523" s="61"/>
      <c r="O1523" s="61"/>
      <c r="P1523" s="62">
        <v>331563</v>
      </c>
      <c r="Q1523" s="61"/>
      <c r="R1523" s="61"/>
      <c r="S1523" s="61"/>
      <c r="T1523" s="61"/>
      <c r="U1523" s="61"/>
      <c r="V1523" s="61"/>
      <c r="W1523" s="61"/>
      <c r="X1523" s="61"/>
      <c r="Y1523" s="61"/>
      <c r="Z1523" s="61"/>
      <c r="AA1523" s="62">
        <v>444280</v>
      </c>
      <c r="AB1523" s="61"/>
      <c r="AC1523" s="61"/>
      <c r="AD1523" s="62">
        <v>1583690</v>
      </c>
      <c r="AE1523" s="61"/>
      <c r="AF1523" s="62">
        <v>478206</v>
      </c>
      <c r="AG1523" s="61"/>
      <c r="AH1523" s="61"/>
      <c r="AI1523" s="62">
        <v>118958</v>
      </c>
      <c r="AJ1523" s="61"/>
      <c r="AK1523" s="61"/>
      <c r="AL1523" s="61"/>
      <c r="AM1523" s="61"/>
      <c r="AN1523" s="61"/>
      <c r="AO1523" s="61"/>
      <c r="AP1523" s="62">
        <v>20745</v>
      </c>
      <c r="AQ1523" s="61"/>
      <c r="AR1523" s="62">
        <v>4410</v>
      </c>
      <c r="AS1523" s="61"/>
      <c r="AT1523" s="61"/>
      <c r="AU1523" s="61"/>
      <c r="AV1523" s="62">
        <v>7129</v>
      </c>
      <c r="AW1523" s="61"/>
      <c r="AX1523" s="61"/>
      <c r="AY1523" s="62">
        <v>58205</v>
      </c>
      <c r="AZ1523" s="61"/>
      <c r="BA1523" s="62">
        <v>108224</v>
      </c>
      <c r="BB1523" s="61"/>
      <c r="BC1523" s="61"/>
      <c r="BD1523" s="61"/>
      <c r="BE1523" s="61"/>
      <c r="BF1523" s="61"/>
      <c r="BG1523" s="61"/>
      <c r="BH1523" s="61"/>
      <c r="BI1523" s="61"/>
      <c r="BJ1523" s="61"/>
      <c r="BK1523" s="62">
        <v>2755</v>
      </c>
      <c r="BL1523" s="61"/>
      <c r="BM1523" s="61"/>
      <c r="BN1523" s="61"/>
      <c r="BO1523" s="62">
        <v>-973782</v>
      </c>
    </row>
    <row r="1524" spans="1:67" x14ac:dyDescent="0.2">
      <c r="A1524" s="57" t="s">
        <v>34</v>
      </c>
      <c r="B1524" s="56" t="s">
        <v>34</v>
      </c>
      <c r="C1524" s="56" t="s">
        <v>465</v>
      </c>
      <c r="D1524" s="56">
        <v>1989</v>
      </c>
      <c r="E1524" s="58">
        <v>833090</v>
      </c>
      <c r="F1524" s="58">
        <v>818896</v>
      </c>
      <c r="G1524" s="59">
        <v>779836</v>
      </c>
      <c r="H1524" s="59">
        <v>53254</v>
      </c>
      <c r="I1524" s="60">
        <v>0</v>
      </c>
      <c r="J1524" s="58">
        <v>-14194</v>
      </c>
      <c r="K1524" s="62">
        <v>11121</v>
      </c>
      <c r="L1524" s="61"/>
      <c r="M1524" s="61"/>
      <c r="N1524" s="61"/>
      <c r="O1524" s="61"/>
      <c r="P1524" s="62">
        <v>3881</v>
      </c>
      <c r="Q1524" s="61"/>
      <c r="R1524" s="61"/>
      <c r="S1524" s="61"/>
      <c r="T1524" s="61"/>
      <c r="U1524" s="61"/>
      <c r="V1524" s="61"/>
      <c r="W1524" s="62">
        <v>153936</v>
      </c>
      <c r="X1524" s="61"/>
      <c r="Y1524" s="61"/>
      <c r="Z1524" s="61"/>
      <c r="AA1524" s="62">
        <v>389075</v>
      </c>
      <c r="AB1524" s="61"/>
      <c r="AC1524" s="61"/>
      <c r="AD1524" s="62">
        <v>25895</v>
      </c>
      <c r="AE1524" s="61"/>
      <c r="AF1524" s="62">
        <v>124718</v>
      </c>
      <c r="AG1524" s="61"/>
      <c r="AH1524" s="61"/>
      <c r="AI1524" s="62">
        <v>71210</v>
      </c>
      <c r="AJ1524" s="61"/>
      <c r="AK1524" s="61"/>
      <c r="AL1524" s="61"/>
      <c r="AM1524" s="61"/>
      <c r="AN1524" s="61"/>
      <c r="AO1524" s="61"/>
      <c r="AP1524" s="62">
        <v>9461</v>
      </c>
      <c r="AQ1524" s="61"/>
      <c r="AR1524" s="62">
        <v>37707</v>
      </c>
      <c r="AS1524" s="61"/>
      <c r="AT1524" s="61"/>
      <c r="AU1524" s="61"/>
      <c r="AV1524" s="61"/>
      <c r="AW1524" s="61"/>
      <c r="AX1524" s="61"/>
      <c r="AY1524" s="62">
        <v>6086</v>
      </c>
      <c r="AZ1524" s="61"/>
      <c r="BA1524" s="61"/>
      <c r="BB1524" s="61"/>
      <c r="BC1524" s="61"/>
      <c r="BD1524" s="61"/>
      <c r="BE1524" s="61"/>
      <c r="BF1524" s="61"/>
      <c r="BG1524" s="61"/>
      <c r="BH1524" s="61"/>
      <c r="BI1524" s="61"/>
      <c r="BJ1524" s="61"/>
      <c r="BK1524" s="61"/>
      <c r="BL1524" s="61"/>
      <c r="BM1524" s="61"/>
      <c r="BN1524" s="61"/>
      <c r="BO1524" s="62">
        <v>-14194</v>
      </c>
    </row>
    <row r="1525" spans="1:67" x14ac:dyDescent="0.2">
      <c r="A1525" s="57" t="s">
        <v>34</v>
      </c>
      <c r="B1525" s="56" t="s">
        <v>34</v>
      </c>
      <c r="C1525" s="56" t="s">
        <v>465</v>
      </c>
      <c r="D1525" s="56">
        <v>1990</v>
      </c>
      <c r="E1525" s="58">
        <v>906040</v>
      </c>
      <c r="F1525" s="58">
        <v>891846</v>
      </c>
      <c r="G1525" s="59">
        <v>867558</v>
      </c>
      <c r="H1525" s="59">
        <v>38482</v>
      </c>
      <c r="I1525" s="60">
        <v>0</v>
      </c>
      <c r="J1525" s="58">
        <v>-14194</v>
      </c>
      <c r="K1525" s="62">
        <v>11121</v>
      </c>
      <c r="L1525" s="61"/>
      <c r="M1525" s="61"/>
      <c r="N1525" s="61"/>
      <c r="O1525" s="61"/>
      <c r="P1525" s="62">
        <v>3881</v>
      </c>
      <c r="Q1525" s="61"/>
      <c r="R1525" s="61"/>
      <c r="S1525" s="61"/>
      <c r="T1525" s="61"/>
      <c r="U1525" s="61"/>
      <c r="V1525" s="61"/>
      <c r="W1525" s="62">
        <v>165596</v>
      </c>
      <c r="X1525" s="61"/>
      <c r="Y1525" s="61"/>
      <c r="Z1525" s="61"/>
      <c r="AA1525" s="62">
        <v>420068</v>
      </c>
      <c r="AB1525" s="61"/>
      <c r="AC1525" s="61"/>
      <c r="AD1525" s="62">
        <v>51599</v>
      </c>
      <c r="AE1525" s="61"/>
      <c r="AF1525" s="62">
        <v>138207</v>
      </c>
      <c r="AG1525" s="61"/>
      <c r="AH1525" s="61"/>
      <c r="AI1525" s="62">
        <v>77086</v>
      </c>
      <c r="AJ1525" s="61"/>
      <c r="AK1525" s="61"/>
      <c r="AL1525" s="61"/>
      <c r="AM1525" s="61"/>
      <c r="AN1525" s="61"/>
      <c r="AO1525" s="61"/>
      <c r="AP1525" s="62">
        <v>9742</v>
      </c>
      <c r="AQ1525" s="61"/>
      <c r="AR1525" s="62">
        <v>22654</v>
      </c>
      <c r="AS1525" s="61"/>
      <c r="AT1525" s="61"/>
      <c r="AU1525" s="61"/>
      <c r="AV1525" s="61"/>
      <c r="AW1525" s="61"/>
      <c r="AX1525" s="61"/>
      <c r="AY1525" s="62">
        <v>6086</v>
      </c>
      <c r="AZ1525" s="61"/>
      <c r="BA1525" s="61"/>
      <c r="BB1525" s="61"/>
      <c r="BC1525" s="61"/>
      <c r="BD1525" s="61"/>
      <c r="BE1525" s="61"/>
      <c r="BF1525" s="61"/>
      <c r="BG1525" s="61"/>
      <c r="BH1525" s="61"/>
      <c r="BI1525" s="61"/>
      <c r="BJ1525" s="61"/>
      <c r="BK1525" s="61"/>
      <c r="BL1525" s="61"/>
      <c r="BM1525" s="61"/>
      <c r="BN1525" s="61"/>
      <c r="BO1525" s="62">
        <v>-14194</v>
      </c>
    </row>
    <row r="1526" spans="1:67" x14ac:dyDescent="0.2">
      <c r="A1526" s="57" t="s">
        <v>34</v>
      </c>
      <c r="B1526" s="56" t="s">
        <v>34</v>
      </c>
      <c r="C1526" s="56" t="s">
        <v>465</v>
      </c>
      <c r="D1526" s="56">
        <v>1991</v>
      </c>
      <c r="E1526" s="58">
        <v>1032789</v>
      </c>
      <c r="F1526" s="58">
        <v>1018595</v>
      </c>
      <c r="G1526" s="59">
        <v>992373</v>
      </c>
      <c r="H1526" s="59">
        <v>40416</v>
      </c>
      <c r="I1526" s="60">
        <v>0</v>
      </c>
      <c r="J1526" s="58">
        <v>-14194</v>
      </c>
      <c r="K1526" s="62">
        <v>11121</v>
      </c>
      <c r="L1526" s="61"/>
      <c r="M1526" s="61"/>
      <c r="N1526" s="61"/>
      <c r="O1526" s="61"/>
      <c r="P1526" s="62">
        <v>3881</v>
      </c>
      <c r="Q1526" s="61"/>
      <c r="R1526" s="61"/>
      <c r="S1526" s="61"/>
      <c r="T1526" s="61"/>
      <c r="U1526" s="61"/>
      <c r="V1526" s="61"/>
      <c r="W1526" s="62">
        <v>200930</v>
      </c>
      <c r="X1526" s="61"/>
      <c r="Y1526" s="61"/>
      <c r="Z1526" s="61"/>
      <c r="AA1526" s="62">
        <v>456634</v>
      </c>
      <c r="AB1526" s="61"/>
      <c r="AC1526" s="61"/>
      <c r="AD1526" s="62">
        <v>57173</v>
      </c>
      <c r="AE1526" s="61"/>
      <c r="AF1526" s="62">
        <v>175872</v>
      </c>
      <c r="AG1526" s="61"/>
      <c r="AH1526" s="61"/>
      <c r="AI1526" s="62">
        <v>86762</v>
      </c>
      <c r="AJ1526" s="61"/>
      <c r="AK1526" s="61"/>
      <c r="AL1526" s="61"/>
      <c r="AM1526" s="61"/>
      <c r="AN1526" s="61"/>
      <c r="AO1526" s="61"/>
      <c r="AP1526" s="62">
        <v>11676</v>
      </c>
      <c r="AQ1526" s="61"/>
      <c r="AR1526" s="62">
        <v>22654</v>
      </c>
      <c r="AS1526" s="61"/>
      <c r="AT1526" s="61"/>
      <c r="AU1526" s="61"/>
      <c r="AV1526" s="61"/>
      <c r="AW1526" s="61"/>
      <c r="AX1526" s="61"/>
      <c r="AY1526" s="62">
        <v>6086</v>
      </c>
      <c r="AZ1526" s="61"/>
      <c r="BA1526" s="61"/>
      <c r="BB1526" s="61"/>
      <c r="BC1526" s="61"/>
      <c r="BD1526" s="61"/>
      <c r="BE1526" s="61"/>
      <c r="BF1526" s="61"/>
      <c r="BG1526" s="61"/>
      <c r="BH1526" s="61"/>
      <c r="BI1526" s="61"/>
      <c r="BJ1526" s="61"/>
      <c r="BK1526" s="61"/>
      <c r="BL1526" s="61"/>
      <c r="BM1526" s="61"/>
      <c r="BN1526" s="61"/>
      <c r="BO1526" s="62">
        <v>-14194</v>
      </c>
    </row>
    <row r="1527" spans="1:67" x14ac:dyDescent="0.2">
      <c r="A1527" s="57" t="s">
        <v>34</v>
      </c>
      <c r="B1527" s="56" t="s">
        <v>34</v>
      </c>
      <c r="C1527" s="56" t="s">
        <v>465</v>
      </c>
      <c r="D1527" s="56">
        <v>1992</v>
      </c>
      <c r="E1527" s="58">
        <v>1167664</v>
      </c>
      <c r="F1527" s="58">
        <v>1153470</v>
      </c>
      <c r="G1527" s="59">
        <v>1127028</v>
      </c>
      <c r="H1527" s="59">
        <v>40636</v>
      </c>
      <c r="I1527" s="60">
        <v>0</v>
      </c>
      <c r="J1527" s="58">
        <v>-14194</v>
      </c>
      <c r="K1527" s="62">
        <v>11121</v>
      </c>
      <c r="L1527" s="61"/>
      <c r="M1527" s="61"/>
      <c r="N1527" s="61"/>
      <c r="O1527" s="61"/>
      <c r="P1527" s="62">
        <v>3881</v>
      </c>
      <c r="Q1527" s="61"/>
      <c r="R1527" s="61"/>
      <c r="S1527" s="61"/>
      <c r="T1527" s="61"/>
      <c r="U1527" s="61"/>
      <c r="V1527" s="61"/>
      <c r="W1527" s="62">
        <v>200930</v>
      </c>
      <c r="X1527" s="61"/>
      <c r="Y1527" s="61"/>
      <c r="Z1527" s="61"/>
      <c r="AA1527" s="62">
        <v>559682</v>
      </c>
      <c r="AB1527" s="61"/>
      <c r="AC1527" s="61"/>
      <c r="AD1527" s="62">
        <v>58190</v>
      </c>
      <c r="AE1527" s="61"/>
      <c r="AF1527" s="62">
        <v>204057</v>
      </c>
      <c r="AG1527" s="61"/>
      <c r="AH1527" s="61"/>
      <c r="AI1527" s="62">
        <v>89167</v>
      </c>
      <c r="AJ1527" s="61"/>
      <c r="AK1527" s="61"/>
      <c r="AL1527" s="61"/>
      <c r="AM1527" s="61"/>
      <c r="AN1527" s="61"/>
      <c r="AO1527" s="61"/>
      <c r="AP1527" s="62">
        <v>11676</v>
      </c>
      <c r="AQ1527" s="61"/>
      <c r="AR1527" s="62">
        <v>22654</v>
      </c>
      <c r="AS1527" s="61"/>
      <c r="AT1527" s="61"/>
      <c r="AU1527" s="61"/>
      <c r="AV1527" s="61"/>
      <c r="AW1527" s="61"/>
      <c r="AX1527" s="61"/>
      <c r="AY1527" s="62">
        <v>6306</v>
      </c>
      <c r="AZ1527" s="61"/>
      <c r="BA1527" s="61"/>
      <c r="BB1527" s="61"/>
      <c r="BC1527" s="61"/>
      <c r="BD1527" s="61"/>
      <c r="BE1527" s="61"/>
      <c r="BF1527" s="61"/>
      <c r="BG1527" s="61"/>
      <c r="BH1527" s="61"/>
      <c r="BI1527" s="61"/>
      <c r="BJ1527" s="61"/>
      <c r="BK1527" s="61"/>
      <c r="BL1527" s="61"/>
      <c r="BM1527" s="61"/>
      <c r="BN1527" s="61"/>
      <c r="BO1527" s="62">
        <v>-14194</v>
      </c>
    </row>
    <row r="1528" spans="1:67" x14ac:dyDescent="0.2">
      <c r="A1528" s="57" t="s">
        <v>34</v>
      </c>
      <c r="B1528" s="56" t="s">
        <v>34</v>
      </c>
      <c r="C1528" s="56" t="s">
        <v>465</v>
      </c>
      <c r="D1528" s="56">
        <v>1993</v>
      </c>
      <c r="E1528" s="58">
        <v>1216529</v>
      </c>
      <c r="F1528" s="58">
        <v>1202335</v>
      </c>
      <c r="G1528" s="59">
        <v>1167158</v>
      </c>
      <c r="H1528" s="59">
        <v>49371</v>
      </c>
      <c r="I1528" s="60">
        <v>0</v>
      </c>
      <c r="J1528" s="58">
        <v>-14194</v>
      </c>
      <c r="K1528" s="62">
        <v>11121</v>
      </c>
      <c r="L1528" s="61"/>
      <c r="M1528" s="61"/>
      <c r="N1528" s="61"/>
      <c r="O1528" s="61"/>
      <c r="P1528" s="62">
        <v>3881</v>
      </c>
      <c r="Q1528" s="61"/>
      <c r="R1528" s="62">
        <v>1016</v>
      </c>
      <c r="S1528" s="61"/>
      <c r="T1528" s="61"/>
      <c r="U1528" s="61"/>
      <c r="V1528" s="61"/>
      <c r="W1528" s="62">
        <v>200930</v>
      </c>
      <c r="X1528" s="61"/>
      <c r="Y1528" s="61"/>
      <c r="Z1528" s="61"/>
      <c r="AA1528" s="62">
        <v>597254</v>
      </c>
      <c r="AB1528" s="61"/>
      <c r="AC1528" s="61"/>
      <c r="AD1528" s="62">
        <v>58700</v>
      </c>
      <c r="AE1528" s="61"/>
      <c r="AF1528" s="62">
        <v>202857</v>
      </c>
      <c r="AG1528" s="61"/>
      <c r="AH1528" s="61"/>
      <c r="AI1528" s="62">
        <v>91399</v>
      </c>
      <c r="AJ1528" s="61"/>
      <c r="AK1528" s="61"/>
      <c r="AL1528" s="61"/>
      <c r="AM1528" s="61"/>
      <c r="AN1528" s="61"/>
      <c r="AO1528" s="61"/>
      <c r="AP1528" s="62">
        <v>19939</v>
      </c>
      <c r="AQ1528" s="61"/>
      <c r="AR1528" s="62">
        <v>22654</v>
      </c>
      <c r="AS1528" s="61"/>
      <c r="AT1528" s="61"/>
      <c r="AU1528" s="61"/>
      <c r="AV1528" s="61"/>
      <c r="AW1528" s="61"/>
      <c r="AX1528" s="61"/>
      <c r="AY1528" s="62">
        <v>6778</v>
      </c>
      <c r="AZ1528" s="61"/>
      <c r="BA1528" s="61"/>
      <c r="BB1528" s="61"/>
      <c r="BC1528" s="61"/>
      <c r="BD1528" s="61"/>
      <c r="BE1528" s="61"/>
      <c r="BF1528" s="61"/>
      <c r="BG1528" s="61"/>
      <c r="BH1528" s="61"/>
      <c r="BI1528" s="61"/>
      <c r="BJ1528" s="61"/>
      <c r="BK1528" s="61"/>
      <c r="BL1528" s="61"/>
      <c r="BM1528" s="61"/>
      <c r="BN1528" s="61"/>
      <c r="BO1528" s="62">
        <v>-14194</v>
      </c>
    </row>
    <row r="1529" spans="1:67" x14ac:dyDescent="0.2">
      <c r="A1529" s="57" t="s">
        <v>34</v>
      </c>
      <c r="B1529" s="56" t="s">
        <v>34</v>
      </c>
      <c r="C1529" s="56" t="s">
        <v>465</v>
      </c>
      <c r="D1529" s="56">
        <v>1994</v>
      </c>
      <c r="E1529" s="58">
        <v>1247969</v>
      </c>
      <c r="F1529" s="58">
        <v>1133265</v>
      </c>
      <c r="G1529" s="59">
        <v>1198595</v>
      </c>
      <c r="H1529" s="59">
        <v>49374</v>
      </c>
      <c r="I1529" s="60">
        <v>0</v>
      </c>
      <c r="J1529" s="58">
        <v>-114704</v>
      </c>
      <c r="K1529" s="62">
        <v>11121</v>
      </c>
      <c r="L1529" s="61"/>
      <c r="M1529" s="61"/>
      <c r="N1529" s="61"/>
      <c r="O1529" s="61"/>
      <c r="P1529" s="62">
        <v>3881</v>
      </c>
      <c r="Q1529" s="61"/>
      <c r="R1529" s="62">
        <v>1016</v>
      </c>
      <c r="S1529" s="61"/>
      <c r="T1529" s="61"/>
      <c r="U1529" s="61"/>
      <c r="V1529" s="61"/>
      <c r="W1529" s="62">
        <v>200930</v>
      </c>
      <c r="X1529" s="61"/>
      <c r="Y1529" s="61"/>
      <c r="Z1529" s="61"/>
      <c r="AA1529" s="62">
        <v>627631</v>
      </c>
      <c r="AB1529" s="61"/>
      <c r="AC1529" s="61"/>
      <c r="AD1529" s="62">
        <v>61242</v>
      </c>
      <c r="AE1529" s="61"/>
      <c r="AF1529" s="62">
        <v>202156</v>
      </c>
      <c r="AG1529" s="61"/>
      <c r="AH1529" s="61"/>
      <c r="AI1529" s="62">
        <v>90618</v>
      </c>
      <c r="AJ1529" s="61"/>
      <c r="AK1529" s="61"/>
      <c r="AL1529" s="61"/>
      <c r="AM1529" s="61"/>
      <c r="AN1529" s="61"/>
      <c r="AO1529" s="61"/>
      <c r="AP1529" s="62">
        <v>18073</v>
      </c>
      <c r="AQ1529" s="61"/>
      <c r="AR1529" s="62">
        <v>24523</v>
      </c>
      <c r="AS1529" s="61"/>
      <c r="AT1529" s="61"/>
      <c r="AU1529" s="61"/>
      <c r="AV1529" s="61"/>
      <c r="AW1529" s="61"/>
      <c r="AX1529" s="61"/>
      <c r="AY1529" s="62">
        <v>6778</v>
      </c>
      <c r="AZ1529" s="61"/>
      <c r="BA1529" s="61"/>
      <c r="BB1529" s="61"/>
      <c r="BC1529" s="61"/>
      <c r="BD1529" s="61"/>
      <c r="BE1529" s="61"/>
      <c r="BF1529" s="61"/>
      <c r="BG1529" s="61"/>
      <c r="BH1529" s="61"/>
      <c r="BI1529" s="61"/>
      <c r="BJ1529" s="61"/>
      <c r="BK1529" s="61"/>
      <c r="BL1529" s="61"/>
      <c r="BM1529" s="61"/>
      <c r="BN1529" s="61"/>
      <c r="BO1529" s="62">
        <v>-114704</v>
      </c>
    </row>
    <row r="1530" spans="1:67" x14ac:dyDescent="0.2">
      <c r="A1530" s="57" t="s">
        <v>34</v>
      </c>
      <c r="B1530" s="56" t="s">
        <v>34</v>
      </c>
      <c r="C1530" s="56" t="s">
        <v>465</v>
      </c>
      <c r="D1530" s="56">
        <v>1995</v>
      </c>
      <c r="E1530" s="58">
        <v>1279482</v>
      </c>
      <c r="F1530" s="58">
        <v>1167624</v>
      </c>
      <c r="G1530" s="59">
        <v>1224209</v>
      </c>
      <c r="H1530" s="59">
        <v>55273</v>
      </c>
      <c r="I1530" s="60">
        <v>0</v>
      </c>
      <c r="J1530" s="58">
        <v>-111858</v>
      </c>
      <c r="K1530" s="62">
        <v>11121</v>
      </c>
      <c r="L1530" s="61"/>
      <c r="M1530" s="61"/>
      <c r="N1530" s="61"/>
      <c r="O1530" s="61"/>
      <c r="P1530" s="62">
        <v>3881</v>
      </c>
      <c r="Q1530" s="61"/>
      <c r="R1530" s="62">
        <v>1016</v>
      </c>
      <c r="S1530" s="61"/>
      <c r="T1530" s="61"/>
      <c r="U1530" s="61"/>
      <c r="V1530" s="61"/>
      <c r="W1530" s="62">
        <v>200930</v>
      </c>
      <c r="X1530" s="61"/>
      <c r="Y1530" s="61"/>
      <c r="Z1530" s="61"/>
      <c r="AA1530" s="62">
        <v>648354</v>
      </c>
      <c r="AB1530" s="61"/>
      <c r="AC1530" s="61"/>
      <c r="AD1530" s="62">
        <v>61242</v>
      </c>
      <c r="AE1530" s="61"/>
      <c r="AF1530" s="62">
        <v>206157</v>
      </c>
      <c r="AG1530" s="61"/>
      <c r="AH1530" s="61"/>
      <c r="AI1530" s="62">
        <v>91508</v>
      </c>
      <c r="AJ1530" s="61"/>
      <c r="AK1530" s="61"/>
      <c r="AL1530" s="61"/>
      <c r="AM1530" s="61"/>
      <c r="AN1530" s="61"/>
      <c r="AO1530" s="61"/>
      <c r="AP1530" s="62">
        <v>18461</v>
      </c>
      <c r="AQ1530" s="61"/>
      <c r="AR1530" s="62">
        <v>30411</v>
      </c>
      <c r="AS1530" s="61"/>
      <c r="AT1530" s="61"/>
      <c r="AU1530" s="61"/>
      <c r="AV1530" s="61"/>
      <c r="AW1530" s="61"/>
      <c r="AX1530" s="61"/>
      <c r="AY1530" s="62">
        <v>6401</v>
      </c>
      <c r="AZ1530" s="61"/>
      <c r="BA1530" s="61"/>
      <c r="BB1530" s="61"/>
      <c r="BC1530" s="61"/>
      <c r="BD1530" s="61"/>
      <c r="BE1530" s="61"/>
      <c r="BF1530" s="61"/>
      <c r="BG1530" s="61"/>
      <c r="BH1530" s="61"/>
      <c r="BI1530" s="61"/>
      <c r="BJ1530" s="61"/>
      <c r="BK1530" s="61"/>
      <c r="BL1530" s="61"/>
      <c r="BM1530" s="61"/>
      <c r="BN1530" s="61"/>
      <c r="BO1530" s="62">
        <v>-111858</v>
      </c>
    </row>
    <row r="1531" spans="1:67" x14ac:dyDescent="0.2">
      <c r="A1531" s="57" t="s">
        <v>34</v>
      </c>
      <c r="B1531" s="56" t="s">
        <v>34</v>
      </c>
      <c r="C1531" s="56" t="s">
        <v>465</v>
      </c>
      <c r="D1531" s="56">
        <v>1996</v>
      </c>
      <c r="E1531" s="58">
        <v>1069960</v>
      </c>
      <c r="F1531" s="58">
        <v>953536</v>
      </c>
      <c r="G1531" s="59">
        <v>1012921</v>
      </c>
      <c r="H1531" s="59">
        <v>57039</v>
      </c>
      <c r="I1531" s="60">
        <v>0</v>
      </c>
      <c r="J1531" s="58">
        <v>-116424</v>
      </c>
      <c r="K1531" s="62">
        <v>11121</v>
      </c>
      <c r="L1531" s="61"/>
      <c r="M1531" s="61"/>
      <c r="N1531" s="61"/>
      <c r="O1531" s="61"/>
      <c r="P1531" s="62">
        <v>3881</v>
      </c>
      <c r="Q1531" s="61"/>
      <c r="R1531" s="62">
        <v>1016</v>
      </c>
      <c r="S1531" s="61"/>
      <c r="T1531" s="61"/>
      <c r="U1531" s="61"/>
      <c r="V1531" s="61"/>
      <c r="W1531" s="62">
        <v>200930</v>
      </c>
      <c r="X1531" s="61"/>
      <c r="Y1531" s="61"/>
      <c r="Z1531" s="61"/>
      <c r="AA1531" s="62">
        <v>427173</v>
      </c>
      <c r="AB1531" s="61"/>
      <c r="AC1531" s="61"/>
      <c r="AD1531" s="62">
        <v>61341</v>
      </c>
      <c r="AE1531" s="61"/>
      <c r="AF1531" s="62">
        <v>212388</v>
      </c>
      <c r="AG1531" s="61"/>
      <c r="AH1531" s="61"/>
      <c r="AI1531" s="62">
        <v>95071</v>
      </c>
      <c r="AJ1531" s="61"/>
      <c r="AK1531" s="61"/>
      <c r="AL1531" s="61"/>
      <c r="AM1531" s="61"/>
      <c r="AN1531" s="61"/>
      <c r="AO1531" s="61"/>
      <c r="AP1531" s="62">
        <v>20227</v>
      </c>
      <c r="AQ1531" s="61"/>
      <c r="AR1531" s="62">
        <v>30411</v>
      </c>
      <c r="AS1531" s="61"/>
      <c r="AT1531" s="61"/>
      <c r="AU1531" s="61"/>
      <c r="AV1531" s="61"/>
      <c r="AW1531" s="61"/>
      <c r="AX1531" s="61"/>
      <c r="AY1531" s="62">
        <v>6401</v>
      </c>
      <c r="AZ1531" s="61"/>
      <c r="BA1531" s="61"/>
      <c r="BB1531" s="61"/>
      <c r="BC1531" s="61"/>
      <c r="BD1531" s="61"/>
      <c r="BE1531" s="61"/>
      <c r="BF1531" s="61"/>
      <c r="BG1531" s="61"/>
      <c r="BH1531" s="61"/>
      <c r="BI1531" s="61"/>
      <c r="BJ1531" s="61"/>
      <c r="BK1531" s="61"/>
      <c r="BL1531" s="61"/>
      <c r="BM1531" s="61"/>
      <c r="BN1531" s="61"/>
      <c r="BO1531" s="62">
        <v>-116424</v>
      </c>
    </row>
    <row r="1532" spans="1:67" x14ac:dyDescent="0.2">
      <c r="A1532" s="57" t="s">
        <v>34</v>
      </c>
      <c r="B1532" s="56" t="s">
        <v>34</v>
      </c>
      <c r="C1532" s="56" t="s">
        <v>465</v>
      </c>
      <c r="D1532" s="56">
        <v>1997</v>
      </c>
      <c r="E1532" s="58">
        <v>1311552</v>
      </c>
      <c r="F1532" s="58">
        <v>1195126</v>
      </c>
      <c r="G1532" s="59">
        <v>1251843</v>
      </c>
      <c r="H1532" s="59">
        <v>59709</v>
      </c>
      <c r="I1532" s="60">
        <v>0</v>
      </c>
      <c r="J1532" s="58">
        <v>-116426</v>
      </c>
      <c r="K1532" s="62">
        <v>11121</v>
      </c>
      <c r="L1532" s="61"/>
      <c r="M1532" s="61"/>
      <c r="N1532" s="61"/>
      <c r="O1532" s="61"/>
      <c r="P1532" s="62">
        <v>3881</v>
      </c>
      <c r="Q1532" s="61"/>
      <c r="R1532" s="62">
        <v>1016</v>
      </c>
      <c r="S1532" s="61"/>
      <c r="T1532" s="61"/>
      <c r="U1532" s="61"/>
      <c r="V1532" s="61"/>
      <c r="W1532" s="62">
        <v>428253</v>
      </c>
      <c r="X1532" s="61"/>
      <c r="Y1532" s="61"/>
      <c r="Z1532" s="61"/>
      <c r="AA1532" s="62">
        <v>440401</v>
      </c>
      <c r="AB1532" s="61"/>
      <c r="AC1532" s="61"/>
      <c r="AD1532" s="62">
        <v>61341</v>
      </c>
      <c r="AE1532" s="61"/>
      <c r="AF1532" s="62">
        <v>213110</v>
      </c>
      <c r="AG1532" s="61"/>
      <c r="AH1532" s="61"/>
      <c r="AI1532" s="62">
        <v>92720</v>
      </c>
      <c r="AJ1532" s="61"/>
      <c r="AK1532" s="61"/>
      <c r="AL1532" s="61"/>
      <c r="AM1532" s="61"/>
      <c r="AN1532" s="61"/>
      <c r="AO1532" s="61"/>
      <c r="AP1532" s="62">
        <v>18631</v>
      </c>
      <c r="AQ1532" s="61"/>
      <c r="AR1532" s="62">
        <v>34677</v>
      </c>
      <c r="AS1532" s="61"/>
      <c r="AT1532" s="61"/>
      <c r="AU1532" s="61"/>
      <c r="AV1532" s="61"/>
      <c r="AW1532" s="61"/>
      <c r="AX1532" s="61"/>
      <c r="AY1532" s="62">
        <v>6401</v>
      </c>
      <c r="AZ1532" s="61"/>
      <c r="BA1532" s="61"/>
      <c r="BB1532" s="61"/>
      <c r="BC1532" s="61"/>
      <c r="BD1532" s="61"/>
      <c r="BE1532" s="61"/>
      <c r="BF1532" s="61"/>
      <c r="BG1532" s="61"/>
      <c r="BH1532" s="61"/>
      <c r="BI1532" s="61"/>
      <c r="BJ1532" s="61"/>
      <c r="BK1532" s="61"/>
      <c r="BL1532" s="61"/>
      <c r="BM1532" s="61"/>
      <c r="BN1532" s="61"/>
      <c r="BO1532" s="62">
        <v>-116426</v>
      </c>
    </row>
    <row r="1533" spans="1:67" x14ac:dyDescent="0.2">
      <c r="A1533" s="57" t="s">
        <v>34</v>
      </c>
      <c r="B1533" s="56" t="s">
        <v>34</v>
      </c>
      <c r="C1533" s="56" t="s">
        <v>465</v>
      </c>
      <c r="D1533" s="56">
        <v>1998</v>
      </c>
      <c r="E1533" s="58">
        <v>1412514</v>
      </c>
      <c r="F1533" s="58">
        <v>1296090</v>
      </c>
      <c r="G1533" s="59">
        <v>1350632</v>
      </c>
      <c r="H1533" s="59">
        <v>61882</v>
      </c>
      <c r="I1533" s="60">
        <v>0</v>
      </c>
      <c r="J1533" s="58">
        <v>-116424</v>
      </c>
      <c r="K1533" s="62">
        <v>11121</v>
      </c>
      <c r="L1533" s="61"/>
      <c r="M1533" s="61"/>
      <c r="N1533" s="61"/>
      <c r="O1533" s="61"/>
      <c r="P1533" s="62">
        <v>3881</v>
      </c>
      <c r="Q1533" s="61"/>
      <c r="R1533" s="62">
        <v>1016</v>
      </c>
      <c r="S1533" s="61"/>
      <c r="T1533" s="61"/>
      <c r="U1533" s="61"/>
      <c r="V1533" s="61"/>
      <c r="W1533" s="62">
        <v>511300</v>
      </c>
      <c r="X1533" s="61"/>
      <c r="Y1533" s="61"/>
      <c r="Z1533" s="61"/>
      <c r="AA1533" s="62">
        <v>453908</v>
      </c>
      <c r="AB1533" s="61"/>
      <c r="AC1533" s="61"/>
      <c r="AD1533" s="62">
        <v>61814</v>
      </c>
      <c r="AE1533" s="61"/>
      <c r="AF1533" s="62">
        <v>213735</v>
      </c>
      <c r="AG1533" s="61"/>
      <c r="AH1533" s="61"/>
      <c r="AI1533" s="62">
        <v>93857</v>
      </c>
      <c r="AJ1533" s="61"/>
      <c r="AK1533" s="61"/>
      <c r="AL1533" s="61"/>
      <c r="AM1533" s="61"/>
      <c r="AN1533" s="61"/>
      <c r="AO1533" s="61"/>
      <c r="AP1533" s="62">
        <v>18201</v>
      </c>
      <c r="AQ1533" s="61"/>
      <c r="AR1533" s="62">
        <v>37280</v>
      </c>
      <c r="AS1533" s="61"/>
      <c r="AT1533" s="61"/>
      <c r="AU1533" s="61"/>
      <c r="AV1533" s="61"/>
      <c r="AW1533" s="61"/>
      <c r="AX1533" s="61"/>
      <c r="AY1533" s="62">
        <v>6401</v>
      </c>
      <c r="AZ1533" s="61"/>
      <c r="BA1533" s="61"/>
      <c r="BB1533" s="61"/>
      <c r="BC1533" s="61"/>
      <c r="BD1533" s="61"/>
      <c r="BE1533" s="61"/>
      <c r="BF1533" s="61"/>
      <c r="BG1533" s="61"/>
      <c r="BH1533" s="61"/>
      <c r="BI1533" s="61"/>
      <c r="BJ1533" s="61"/>
      <c r="BK1533" s="61"/>
      <c r="BL1533" s="61"/>
      <c r="BM1533" s="61"/>
      <c r="BN1533" s="61"/>
      <c r="BO1533" s="62">
        <v>-116424</v>
      </c>
    </row>
    <row r="1534" spans="1:67" x14ac:dyDescent="0.2">
      <c r="A1534" s="57" t="s">
        <v>34</v>
      </c>
      <c r="B1534" s="56" t="s">
        <v>34</v>
      </c>
      <c r="C1534" s="56" t="s">
        <v>466</v>
      </c>
      <c r="D1534" s="56">
        <v>1989</v>
      </c>
      <c r="E1534" s="58">
        <v>1316917</v>
      </c>
      <c r="F1534" s="58">
        <v>1302582</v>
      </c>
      <c r="G1534" s="59">
        <v>1238905</v>
      </c>
      <c r="H1534" s="59">
        <v>78012</v>
      </c>
      <c r="I1534" s="60">
        <v>0</v>
      </c>
      <c r="J1534" s="58">
        <v>-14335</v>
      </c>
      <c r="K1534" s="62">
        <v>2100</v>
      </c>
      <c r="L1534" s="61"/>
      <c r="M1534" s="61"/>
      <c r="N1534" s="61"/>
      <c r="O1534" s="61"/>
      <c r="P1534" s="62">
        <v>24131</v>
      </c>
      <c r="Q1534" s="61"/>
      <c r="R1534" s="61"/>
      <c r="S1534" s="61"/>
      <c r="T1534" s="61"/>
      <c r="U1534" s="61"/>
      <c r="V1534" s="61"/>
      <c r="W1534" s="62">
        <v>154188</v>
      </c>
      <c r="X1534" s="61"/>
      <c r="Y1534" s="61"/>
      <c r="Z1534" s="61"/>
      <c r="AA1534" s="62">
        <v>421245</v>
      </c>
      <c r="AB1534" s="61"/>
      <c r="AC1534" s="61"/>
      <c r="AD1534" s="62">
        <v>266143</v>
      </c>
      <c r="AE1534" s="61"/>
      <c r="AF1534" s="62">
        <v>277988</v>
      </c>
      <c r="AG1534" s="61"/>
      <c r="AH1534" s="61"/>
      <c r="AI1534" s="62">
        <v>93110</v>
      </c>
      <c r="AJ1534" s="61"/>
      <c r="AK1534" s="61"/>
      <c r="AL1534" s="61"/>
      <c r="AM1534" s="61"/>
      <c r="AN1534" s="61"/>
      <c r="AO1534" s="61"/>
      <c r="AP1534" s="62">
        <v>9235</v>
      </c>
      <c r="AQ1534" s="61"/>
      <c r="AR1534" s="62">
        <v>13750</v>
      </c>
      <c r="AS1534" s="61"/>
      <c r="AT1534" s="61"/>
      <c r="AU1534" s="61"/>
      <c r="AV1534" s="61"/>
      <c r="AW1534" s="61"/>
      <c r="AX1534" s="61"/>
      <c r="AY1534" s="62">
        <v>24377</v>
      </c>
      <c r="AZ1534" s="61"/>
      <c r="BA1534" s="62">
        <v>30650</v>
      </c>
      <c r="BB1534" s="61"/>
      <c r="BC1534" s="61"/>
      <c r="BD1534" s="61"/>
      <c r="BE1534" s="61"/>
      <c r="BF1534" s="61"/>
      <c r="BG1534" s="61"/>
      <c r="BH1534" s="61"/>
      <c r="BI1534" s="61"/>
      <c r="BJ1534" s="61"/>
      <c r="BK1534" s="61"/>
      <c r="BL1534" s="61"/>
      <c r="BM1534" s="61"/>
      <c r="BN1534" s="61"/>
      <c r="BO1534" s="62">
        <v>-14335</v>
      </c>
    </row>
    <row r="1535" spans="1:67" x14ac:dyDescent="0.2">
      <c r="A1535" s="57" t="s">
        <v>34</v>
      </c>
      <c r="B1535" s="56" t="s">
        <v>34</v>
      </c>
      <c r="C1535" s="56" t="s">
        <v>466</v>
      </c>
      <c r="D1535" s="56">
        <v>1990</v>
      </c>
      <c r="E1535" s="58">
        <v>1422251</v>
      </c>
      <c r="F1535" s="58">
        <v>1407916</v>
      </c>
      <c r="G1535" s="59">
        <v>1334568</v>
      </c>
      <c r="H1535" s="59">
        <v>87683</v>
      </c>
      <c r="I1535" s="60">
        <v>0</v>
      </c>
      <c r="J1535" s="58">
        <v>-14335</v>
      </c>
      <c r="K1535" s="62">
        <v>40000</v>
      </c>
      <c r="L1535" s="61"/>
      <c r="M1535" s="61"/>
      <c r="N1535" s="61"/>
      <c r="O1535" s="61"/>
      <c r="P1535" s="62">
        <v>156323</v>
      </c>
      <c r="Q1535" s="61"/>
      <c r="R1535" s="61"/>
      <c r="S1535" s="61"/>
      <c r="T1535" s="61"/>
      <c r="U1535" s="61"/>
      <c r="V1535" s="61"/>
      <c r="W1535" s="62">
        <v>154188</v>
      </c>
      <c r="X1535" s="61"/>
      <c r="Y1535" s="61"/>
      <c r="Z1535" s="61"/>
      <c r="AA1535" s="62">
        <v>271331</v>
      </c>
      <c r="AB1535" s="61"/>
      <c r="AC1535" s="61"/>
      <c r="AD1535" s="62">
        <v>288282</v>
      </c>
      <c r="AE1535" s="61"/>
      <c r="AF1535" s="62">
        <v>322592</v>
      </c>
      <c r="AG1535" s="61"/>
      <c r="AH1535" s="61"/>
      <c r="AI1535" s="62">
        <v>101852</v>
      </c>
      <c r="AJ1535" s="61"/>
      <c r="AK1535" s="61"/>
      <c r="AL1535" s="61"/>
      <c r="AM1535" s="61"/>
      <c r="AN1535" s="61"/>
      <c r="AO1535" s="61"/>
      <c r="AP1535" s="62">
        <v>9235</v>
      </c>
      <c r="AQ1535" s="61"/>
      <c r="AR1535" s="62">
        <v>14867</v>
      </c>
      <c r="AS1535" s="61"/>
      <c r="AT1535" s="61"/>
      <c r="AU1535" s="61"/>
      <c r="AV1535" s="61"/>
      <c r="AW1535" s="61"/>
      <c r="AX1535" s="61"/>
      <c r="AY1535" s="62">
        <v>27005</v>
      </c>
      <c r="AZ1535" s="61"/>
      <c r="BA1535" s="62">
        <v>36576</v>
      </c>
      <c r="BB1535" s="61"/>
      <c r="BC1535" s="61"/>
      <c r="BD1535" s="61"/>
      <c r="BE1535" s="61"/>
      <c r="BF1535" s="61"/>
      <c r="BG1535" s="61"/>
      <c r="BH1535" s="61"/>
      <c r="BI1535" s="61"/>
      <c r="BJ1535" s="61"/>
      <c r="BK1535" s="61"/>
      <c r="BL1535" s="61"/>
      <c r="BM1535" s="61"/>
      <c r="BN1535" s="61"/>
      <c r="BO1535" s="62">
        <v>-14335</v>
      </c>
    </row>
    <row r="1536" spans="1:67" x14ac:dyDescent="0.2">
      <c r="A1536" s="57" t="s">
        <v>34</v>
      </c>
      <c r="B1536" s="56" t="s">
        <v>34</v>
      </c>
      <c r="C1536" s="56" t="s">
        <v>466</v>
      </c>
      <c r="D1536" s="56">
        <v>1991</v>
      </c>
      <c r="E1536" s="58">
        <v>1599441</v>
      </c>
      <c r="F1536" s="58">
        <v>1585106</v>
      </c>
      <c r="G1536" s="59">
        <v>1510564</v>
      </c>
      <c r="H1536" s="59">
        <v>88877</v>
      </c>
      <c r="I1536" s="60">
        <v>0</v>
      </c>
      <c r="J1536" s="58">
        <v>-14335</v>
      </c>
      <c r="K1536" s="62">
        <v>40000</v>
      </c>
      <c r="L1536" s="61"/>
      <c r="M1536" s="61"/>
      <c r="N1536" s="61"/>
      <c r="O1536" s="61"/>
      <c r="P1536" s="62">
        <v>217520</v>
      </c>
      <c r="Q1536" s="61"/>
      <c r="R1536" s="61"/>
      <c r="S1536" s="61"/>
      <c r="T1536" s="61"/>
      <c r="U1536" s="61"/>
      <c r="V1536" s="61"/>
      <c r="W1536" s="62">
        <v>154188</v>
      </c>
      <c r="X1536" s="61"/>
      <c r="Y1536" s="61"/>
      <c r="Z1536" s="61"/>
      <c r="AA1536" s="62">
        <v>332662</v>
      </c>
      <c r="AB1536" s="61"/>
      <c r="AC1536" s="61"/>
      <c r="AD1536" s="62">
        <v>309452</v>
      </c>
      <c r="AE1536" s="61"/>
      <c r="AF1536" s="62">
        <v>344528</v>
      </c>
      <c r="AG1536" s="61"/>
      <c r="AH1536" s="61"/>
      <c r="AI1536" s="62">
        <v>112214</v>
      </c>
      <c r="AJ1536" s="61"/>
      <c r="AK1536" s="61"/>
      <c r="AL1536" s="61"/>
      <c r="AM1536" s="61"/>
      <c r="AN1536" s="61"/>
      <c r="AO1536" s="61"/>
      <c r="AP1536" s="62">
        <v>9235</v>
      </c>
      <c r="AQ1536" s="61"/>
      <c r="AR1536" s="62">
        <v>14867</v>
      </c>
      <c r="AS1536" s="61"/>
      <c r="AT1536" s="61"/>
      <c r="AU1536" s="61"/>
      <c r="AV1536" s="61"/>
      <c r="AW1536" s="61"/>
      <c r="AX1536" s="61"/>
      <c r="AY1536" s="62">
        <v>28199</v>
      </c>
      <c r="AZ1536" s="61"/>
      <c r="BA1536" s="62">
        <v>36576</v>
      </c>
      <c r="BB1536" s="61"/>
      <c r="BC1536" s="61"/>
      <c r="BD1536" s="61"/>
      <c r="BE1536" s="61"/>
      <c r="BF1536" s="61"/>
      <c r="BG1536" s="61"/>
      <c r="BH1536" s="61"/>
      <c r="BI1536" s="61"/>
      <c r="BJ1536" s="61"/>
      <c r="BK1536" s="61"/>
      <c r="BL1536" s="61"/>
      <c r="BM1536" s="61"/>
      <c r="BN1536" s="61"/>
      <c r="BO1536" s="62">
        <v>-14335</v>
      </c>
    </row>
    <row r="1537" spans="1:67" x14ac:dyDescent="0.2">
      <c r="A1537" s="57" t="s">
        <v>34</v>
      </c>
      <c r="B1537" s="56" t="s">
        <v>34</v>
      </c>
      <c r="C1537" s="56" t="s">
        <v>466</v>
      </c>
      <c r="D1537" s="56">
        <v>1992</v>
      </c>
      <c r="E1537" s="58">
        <v>1840884</v>
      </c>
      <c r="F1537" s="58">
        <v>1826549</v>
      </c>
      <c r="G1537" s="59">
        <v>1641177</v>
      </c>
      <c r="H1537" s="59">
        <v>199707</v>
      </c>
      <c r="I1537" s="60">
        <v>0</v>
      </c>
      <c r="J1537" s="58">
        <v>-14335</v>
      </c>
      <c r="K1537" s="62">
        <v>40000</v>
      </c>
      <c r="L1537" s="61"/>
      <c r="M1537" s="61"/>
      <c r="N1537" s="61"/>
      <c r="O1537" s="61"/>
      <c r="P1537" s="62">
        <v>217520</v>
      </c>
      <c r="Q1537" s="61"/>
      <c r="R1537" s="61"/>
      <c r="S1537" s="61"/>
      <c r="T1537" s="61"/>
      <c r="U1537" s="61"/>
      <c r="V1537" s="61"/>
      <c r="W1537" s="62">
        <v>154188</v>
      </c>
      <c r="X1537" s="61"/>
      <c r="Y1537" s="61"/>
      <c r="Z1537" s="61"/>
      <c r="AA1537" s="62">
        <v>422923</v>
      </c>
      <c r="AB1537" s="61"/>
      <c r="AC1537" s="61"/>
      <c r="AD1537" s="62">
        <v>324704</v>
      </c>
      <c r="AE1537" s="61"/>
      <c r="AF1537" s="62">
        <v>360709</v>
      </c>
      <c r="AG1537" s="61"/>
      <c r="AH1537" s="61"/>
      <c r="AI1537" s="62">
        <v>121133</v>
      </c>
      <c r="AJ1537" s="61"/>
      <c r="AK1537" s="61"/>
      <c r="AL1537" s="61"/>
      <c r="AM1537" s="61"/>
      <c r="AN1537" s="61"/>
      <c r="AO1537" s="61"/>
      <c r="AP1537" s="62">
        <v>9235</v>
      </c>
      <c r="AQ1537" s="61"/>
      <c r="AR1537" s="62">
        <v>14867</v>
      </c>
      <c r="AS1537" s="61"/>
      <c r="AT1537" s="61"/>
      <c r="AU1537" s="61"/>
      <c r="AV1537" s="61"/>
      <c r="AW1537" s="61"/>
      <c r="AX1537" s="61"/>
      <c r="AY1537" s="62">
        <v>28199</v>
      </c>
      <c r="AZ1537" s="61"/>
      <c r="BA1537" s="62">
        <v>146863</v>
      </c>
      <c r="BB1537" s="61"/>
      <c r="BC1537" s="61"/>
      <c r="BD1537" s="61"/>
      <c r="BE1537" s="61"/>
      <c r="BF1537" s="61"/>
      <c r="BG1537" s="61"/>
      <c r="BH1537" s="61"/>
      <c r="BI1537" s="61"/>
      <c r="BJ1537" s="61"/>
      <c r="BK1537" s="61">
        <v>543</v>
      </c>
      <c r="BL1537" s="61"/>
      <c r="BM1537" s="61"/>
      <c r="BN1537" s="61"/>
      <c r="BO1537" s="62">
        <v>-14335</v>
      </c>
    </row>
    <row r="1538" spans="1:67" x14ac:dyDescent="0.2">
      <c r="A1538" s="57" t="s">
        <v>34</v>
      </c>
      <c r="B1538" s="56" t="s">
        <v>34</v>
      </c>
      <c r="C1538" s="56" t="s">
        <v>466</v>
      </c>
      <c r="D1538" s="56">
        <v>1993</v>
      </c>
      <c r="E1538" s="58">
        <v>1922104</v>
      </c>
      <c r="F1538" s="58">
        <v>1907769</v>
      </c>
      <c r="G1538" s="59">
        <v>1721514</v>
      </c>
      <c r="H1538" s="59">
        <v>200590</v>
      </c>
      <c r="I1538" s="60">
        <v>0</v>
      </c>
      <c r="J1538" s="58">
        <v>-14335</v>
      </c>
      <c r="K1538" s="62">
        <v>40000</v>
      </c>
      <c r="L1538" s="61"/>
      <c r="M1538" s="61"/>
      <c r="N1538" s="61"/>
      <c r="O1538" s="61"/>
      <c r="P1538" s="62">
        <v>217520</v>
      </c>
      <c r="Q1538" s="61"/>
      <c r="R1538" s="61"/>
      <c r="S1538" s="61"/>
      <c r="T1538" s="61"/>
      <c r="U1538" s="61"/>
      <c r="V1538" s="61"/>
      <c r="W1538" s="62">
        <v>154188</v>
      </c>
      <c r="X1538" s="61"/>
      <c r="Y1538" s="61"/>
      <c r="Z1538" s="61"/>
      <c r="AA1538" s="62">
        <v>445226</v>
      </c>
      <c r="AB1538" s="61"/>
      <c r="AC1538" s="61"/>
      <c r="AD1538" s="62">
        <v>356823</v>
      </c>
      <c r="AE1538" s="61"/>
      <c r="AF1538" s="62">
        <v>381398</v>
      </c>
      <c r="AG1538" s="61"/>
      <c r="AH1538" s="61"/>
      <c r="AI1538" s="62">
        <v>126359</v>
      </c>
      <c r="AJ1538" s="61"/>
      <c r="AK1538" s="61"/>
      <c r="AL1538" s="61"/>
      <c r="AM1538" s="61"/>
      <c r="AN1538" s="61"/>
      <c r="AO1538" s="61"/>
      <c r="AP1538" s="62">
        <v>9235</v>
      </c>
      <c r="AQ1538" s="61"/>
      <c r="AR1538" s="62">
        <v>14867</v>
      </c>
      <c r="AS1538" s="61"/>
      <c r="AT1538" s="61"/>
      <c r="AU1538" s="61"/>
      <c r="AV1538" s="61"/>
      <c r="AW1538" s="61"/>
      <c r="AX1538" s="61"/>
      <c r="AY1538" s="62">
        <v>28864</v>
      </c>
      <c r="AZ1538" s="61"/>
      <c r="BA1538" s="62">
        <v>146863</v>
      </c>
      <c r="BB1538" s="61"/>
      <c r="BC1538" s="61"/>
      <c r="BD1538" s="61"/>
      <c r="BE1538" s="61"/>
      <c r="BF1538" s="61"/>
      <c r="BG1538" s="61"/>
      <c r="BH1538" s="61"/>
      <c r="BI1538" s="61"/>
      <c r="BJ1538" s="61"/>
      <c r="BK1538" s="61">
        <v>761</v>
      </c>
      <c r="BL1538" s="61"/>
      <c r="BM1538" s="61"/>
      <c r="BN1538" s="61"/>
      <c r="BO1538" s="62">
        <v>-14335</v>
      </c>
    </row>
    <row r="1539" spans="1:67" x14ac:dyDescent="0.2">
      <c r="A1539" s="57" t="s">
        <v>34</v>
      </c>
      <c r="B1539" s="56" t="s">
        <v>34</v>
      </c>
      <c r="C1539" s="56" t="s">
        <v>466</v>
      </c>
      <c r="D1539" s="56">
        <v>1994</v>
      </c>
      <c r="E1539" s="58">
        <v>2021157</v>
      </c>
      <c r="F1539" s="58">
        <v>1824504</v>
      </c>
      <c r="G1539" s="59">
        <v>1816836</v>
      </c>
      <c r="H1539" s="59">
        <v>204321</v>
      </c>
      <c r="I1539" s="60">
        <v>0</v>
      </c>
      <c r="J1539" s="58">
        <v>-196653</v>
      </c>
      <c r="K1539" s="62">
        <v>40000</v>
      </c>
      <c r="L1539" s="61"/>
      <c r="M1539" s="61"/>
      <c r="N1539" s="61"/>
      <c r="O1539" s="61"/>
      <c r="P1539" s="62">
        <v>223792</v>
      </c>
      <c r="Q1539" s="61"/>
      <c r="R1539" s="61"/>
      <c r="S1539" s="61"/>
      <c r="T1539" s="61"/>
      <c r="U1539" s="61"/>
      <c r="V1539" s="61"/>
      <c r="W1539" s="62">
        <v>154188</v>
      </c>
      <c r="X1539" s="61"/>
      <c r="Y1539" s="61"/>
      <c r="Z1539" s="61"/>
      <c r="AA1539" s="62">
        <v>457266</v>
      </c>
      <c r="AB1539" s="61"/>
      <c r="AC1539" s="61"/>
      <c r="AD1539" s="62">
        <v>397880</v>
      </c>
      <c r="AE1539" s="61"/>
      <c r="AF1539" s="62">
        <v>412915</v>
      </c>
      <c r="AG1539" s="61"/>
      <c r="AH1539" s="61"/>
      <c r="AI1539" s="62">
        <v>130795</v>
      </c>
      <c r="AJ1539" s="61"/>
      <c r="AK1539" s="61"/>
      <c r="AL1539" s="61"/>
      <c r="AM1539" s="61"/>
      <c r="AN1539" s="61"/>
      <c r="AO1539" s="61"/>
      <c r="AP1539" s="62">
        <v>10796</v>
      </c>
      <c r="AQ1539" s="61"/>
      <c r="AR1539" s="62">
        <v>15458</v>
      </c>
      <c r="AS1539" s="61"/>
      <c r="AT1539" s="61"/>
      <c r="AU1539" s="61"/>
      <c r="AV1539" s="61"/>
      <c r="AW1539" s="61"/>
      <c r="AX1539" s="61"/>
      <c r="AY1539" s="62">
        <v>29944</v>
      </c>
      <c r="AZ1539" s="61"/>
      <c r="BA1539" s="62">
        <v>146863</v>
      </c>
      <c r="BB1539" s="61"/>
      <c r="BC1539" s="61"/>
      <c r="BD1539" s="61"/>
      <c r="BE1539" s="61"/>
      <c r="BF1539" s="61"/>
      <c r="BG1539" s="61"/>
      <c r="BH1539" s="61"/>
      <c r="BI1539" s="61"/>
      <c r="BJ1539" s="61"/>
      <c r="BK1539" s="62">
        <v>1260</v>
      </c>
      <c r="BL1539" s="61"/>
      <c r="BM1539" s="61"/>
      <c r="BN1539" s="61"/>
      <c r="BO1539" s="62">
        <v>-196653</v>
      </c>
    </row>
    <row r="1540" spans="1:67" x14ac:dyDescent="0.2">
      <c r="A1540" s="57" t="s">
        <v>34</v>
      </c>
      <c r="B1540" s="56" t="s">
        <v>34</v>
      </c>
      <c r="C1540" s="56" t="s">
        <v>466</v>
      </c>
      <c r="D1540" s="56">
        <v>1995</v>
      </c>
      <c r="E1540" s="58">
        <v>2273093</v>
      </c>
      <c r="F1540" s="58">
        <v>2052958</v>
      </c>
      <c r="G1540" s="59">
        <v>1944862</v>
      </c>
      <c r="H1540" s="59">
        <v>328231</v>
      </c>
      <c r="I1540" s="60">
        <v>0</v>
      </c>
      <c r="J1540" s="58">
        <v>-220135</v>
      </c>
      <c r="K1540" s="62">
        <v>40000</v>
      </c>
      <c r="L1540" s="61"/>
      <c r="M1540" s="61"/>
      <c r="N1540" s="61"/>
      <c r="O1540" s="61"/>
      <c r="P1540" s="62">
        <v>223792</v>
      </c>
      <c r="Q1540" s="61"/>
      <c r="R1540" s="61"/>
      <c r="S1540" s="61"/>
      <c r="T1540" s="61"/>
      <c r="U1540" s="61"/>
      <c r="V1540" s="61"/>
      <c r="W1540" s="62">
        <v>154188</v>
      </c>
      <c r="X1540" s="61"/>
      <c r="Y1540" s="61"/>
      <c r="Z1540" s="61"/>
      <c r="AA1540" s="62">
        <v>521616</v>
      </c>
      <c r="AB1540" s="61"/>
      <c r="AC1540" s="61"/>
      <c r="AD1540" s="62">
        <v>421740</v>
      </c>
      <c r="AE1540" s="61"/>
      <c r="AF1540" s="62">
        <v>445365</v>
      </c>
      <c r="AG1540" s="61"/>
      <c r="AH1540" s="61"/>
      <c r="AI1540" s="62">
        <v>138161</v>
      </c>
      <c r="AJ1540" s="61"/>
      <c r="AK1540" s="61"/>
      <c r="AL1540" s="61"/>
      <c r="AM1540" s="61"/>
      <c r="AN1540" s="61"/>
      <c r="AO1540" s="61"/>
      <c r="AP1540" s="62">
        <v>10796</v>
      </c>
      <c r="AQ1540" s="61"/>
      <c r="AR1540" s="62">
        <v>15458</v>
      </c>
      <c r="AS1540" s="61"/>
      <c r="AT1540" s="61"/>
      <c r="AU1540" s="61"/>
      <c r="AV1540" s="61"/>
      <c r="AW1540" s="61"/>
      <c r="AX1540" s="61"/>
      <c r="AY1540" s="62">
        <v>30246</v>
      </c>
      <c r="AZ1540" s="61"/>
      <c r="BA1540" s="62">
        <v>268874</v>
      </c>
      <c r="BB1540" s="61"/>
      <c r="BC1540" s="61"/>
      <c r="BD1540" s="61"/>
      <c r="BE1540" s="61"/>
      <c r="BF1540" s="61"/>
      <c r="BG1540" s="61"/>
      <c r="BH1540" s="61"/>
      <c r="BI1540" s="61"/>
      <c r="BJ1540" s="61"/>
      <c r="BK1540" s="62">
        <v>2857</v>
      </c>
      <c r="BL1540" s="61"/>
      <c r="BM1540" s="61"/>
      <c r="BN1540" s="61"/>
      <c r="BO1540" s="62">
        <v>-220135</v>
      </c>
    </row>
    <row r="1541" spans="1:67" x14ac:dyDescent="0.2">
      <c r="A1541" s="57" t="s">
        <v>34</v>
      </c>
      <c r="B1541" s="56" t="s">
        <v>34</v>
      </c>
      <c r="C1541" s="56" t="s">
        <v>466</v>
      </c>
      <c r="D1541" s="56">
        <v>1996</v>
      </c>
      <c r="E1541" s="58">
        <v>2345854</v>
      </c>
      <c r="F1541" s="58">
        <v>2117921</v>
      </c>
      <c r="G1541" s="59">
        <v>2017567</v>
      </c>
      <c r="H1541" s="59">
        <v>328287</v>
      </c>
      <c r="I1541" s="60">
        <v>0</v>
      </c>
      <c r="J1541" s="58">
        <v>-227933</v>
      </c>
      <c r="K1541" s="62">
        <v>40000</v>
      </c>
      <c r="L1541" s="61"/>
      <c r="M1541" s="61"/>
      <c r="N1541" s="61"/>
      <c r="O1541" s="61"/>
      <c r="P1541" s="62">
        <v>223792</v>
      </c>
      <c r="Q1541" s="61"/>
      <c r="R1541" s="61"/>
      <c r="S1541" s="61"/>
      <c r="T1541" s="61"/>
      <c r="U1541" s="61"/>
      <c r="V1541" s="61"/>
      <c r="W1541" s="62">
        <v>154188</v>
      </c>
      <c r="X1541" s="61"/>
      <c r="Y1541" s="61"/>
      <c r="Z1541" s="61"/>
      <c r="AA1541" s="62">
        <v>563900</v>
      </c>
      <c r="AB1541" s="61"/>
      <c r="AC1541" s="61"/>
      <c r="AD1541" s="62">
        <v>440544</v>
      </c>
      <c r="AE1541" s="61"/>
      <c r="AF1541" s="62">
        <v>447350</v>
      </c>
      <c r="AG1541" s="61"/>
      <c r="AH1541" s="61"/>
      <c r="AI1541" s="62">
        <v>147793</v>
      </c>
      <c r="AJ1541" s="61"/>
      <c r="AK1541" s="61"/>
      <c r="AL1541" s="61"/>
      <c r="AM1541" s="61"/>
      <c r="AN1541" s="61"/>
      <c r="AO1541" s="61"/>
      <c r="AP1541" s="62">
        <v>10796</v>
      </c>
      <c r="AQ1541" s="61"/>
      <c r="AR1541" s="62">
        <v>15458</v>
      </c>
      <c r="AS1541" s="61"/>
      <c r="AT1541" s="61"/>
      <c r="AU1541" s="61"/>
      <c r="AV1541" s="61"/>
      <c r="AW1541" s="61"/>
      <c r="AX1541" s="61"/>
      <c r="AY1541" s="62">
        <v>30246</v>
      </c>
      <c r="AZ1541" s="61"/>
      <c r="BA1541" s="62">
        <v>268874</v>
      </c>
      <c r="BB1541" s="61"/>
      <c r="BC1541" s="61"/>
      <c r="BD1541" s="61"/>
      <c r="BE1541" s="61"/>
      <c r="BF1541" s="61"/>
      <c r="BG1541" s="61"/>
      <c r="BH1541" s="61"/>
      <c r="BI1541" s="61"/>
      <c r="BJ1541" s="61"/>
      <c r="BK1541" s="62">
        <v>2913</v>
      </c>
      <c r="BL1541" s="61"/>
      <c r="BM1541" s="61"/>
      <c r="BN1541" s="61"/>
      <c r="BO1541" s="62">
        <v>-227933</v>
      </c>
    </row>
    <row r="1542" spans="1:67" x14ac:dyDescent="0.2">
      <c r="A1542" s="57" t="s">
        <v>34</v>
      </c>
      <c r="B1542" s="56" t="s">
        <v>34</v>
      </c>
      <c r="C1542" s="56" t="s">
        <v>466</v>
      </c>
      <c r="D1542" s="56">
        <v>1997</v>
      </c>
      <c r="E1542" s="58">
        <v>2439344</v>
      </c>
      <c r="F1542" s="58">
        <v>2200877</v>
      </c>
      <c r="G1542" s="59">
        <v>2093799</v>
      </c>
      <c r="H1542" s="59">
        <v>345545</v>
      </c>
      <c r="I1542" s="60">
        <v>0</v>
      </c>
      <c r="J1542" s="58">
        <v>-238467</v>
      </c>
      <c r="K1542" s="62">
        <v>40000</v>
      </c>
      <c r="L1542" s="61"/>
      <c r="M1542" s="61"/>
      <c r="N1542" s="61"/>
      <c r="O1542" s="61"/>
      <c r="P1542" s="62">
        <v>223792</v>
      </c>
      <c r="Q1542" s="61"/>
      <c r="R1542" s="61"/>
      <c r="S1542" s="61"/>
      <c r="T1542" s="61"/>
      <c r="U1542" s="61"/>
      <c r="V1542" s="61"/>
      <c r="W1542" s="62">
        <v>154188</v>
      </c>
      <c r="X1542" s="61"/>
      <c r="Y1542" s="61"/>
      <c r="Z1542" s="61"/>
      <c r="AA1542" s="62">
        <v>585601</v>
      </c>
      <c r="AB1542" s="61"/>
      <c r="AC1542" s="61"/>
      <c r="AD1542" s="62">
        <v>475833</v>
      </c>
      <c r="AE1542" s="61"/>
      <c r="AF1542" s="62">
        <v>458750</v>
      </c>
      <c r="AG1542" s="61"/>
      <c r="AH1542" s="61"/>
      <c r="AI1542" s="62">
        <v>155635</v>
      </c>
      <c r="AJ1542" s="61"/>
      <c r="AK1542" s="61"/>
      <c r="AL1542" s="61"/>
      <c r="AM1542" s="61"/>
      <c r="AN1542" s="61"/>
      <c r="AO1542" s="61"/>
      <c r="AP1542" s="62">
        <v>10796</v>
      </c>
      <c r="AQ1542" s="61"/>
      <c r="AR1542" s="62">
        <v>15458</v>
      </c>
      <c r="AS1542" s="61"/>
      <c r="AT1542" s="61"/>
      <c r="AU1542" s="61"/>
      <c r="AV1542" s="61"/>
      <c r="AW1542" s="61"/>
      <c r="AX1542" s="61"/>
      <c r="AY1542" s="62">
        <v>35846</v>
      </c>
      <c r="AZ1542" s="61"/>
      <c r="BA1542" s="62">
        <v>280214</v>
      </c>
      <c r="BB1542" s="61"/>
      <c r="BC1542" s="61"/>
      <c r="BD1542" s="61"/>
      <c r="BE1542" s="61"/>
      <c r="BF1542" s="61"/>
      <c r="BG1542" s="61"/>
      <c r="BH1542" s="61"/>
      <c r="BI1542" s="61"/>
      <c r="BJ1542" s="61"/>
      <c r="BK1542" s="62">
        <v>3231</v>
      </c>
      <c r="BL1542" s="61"/>
      <c r="BM1542" s="61"/>
      <c r="BN1542" s="61"/>
      <c r="BO1542" s="62">
        <v>-238467</v>
      </c>
    </row>
    <row r="1543" spans="1:67" x14ac:dyDescent="0.2">
      <c r="A1543" s="57" t="s">
        <v>34</v>
      </c>
      <c r="B1543" s="56" t="s">
        <v>34</v>
      </c>
      <c r="C1543" s="56" t="s">
        <v>466</v>
      </c>
      <c r="D1543" s="56">
        <v>1998</v>
      </c>
      <c r="E1543" s="58">
        <v>2503724</v>
      </c>
      <c r="F1543" s="58">
        <v>2252232</v>
      </c>
      <c r="G1543" s="59">
        <v>2155551</v>
      </c>
      <c r="H1543" s="59">
        <v>348173</v>
      </c>
      <c r="I1543" s="60">
        <v>0</v>
      </c>
      <c r="J1543" s="58">
        <v>-251492</v>
      </c>
      <c r="K1543" s="62">
        <v>40000</v>
      </c>
      <c r="L1543" s="61"/>
      <c r="M1543" s="61"/>
      <c r="N1543" s="61"/>
      <c r="O1543" s="61"/>
      <c r="P1543" s="62">
        <v>223792</v>
      </c>
      <c r="Q1543" s="61"/>
      <c r="R1543" s="61"/>
      <c r="S1543" s="61"/>
      <c r="T1543" s="61"/>
      <c r="U1543" s="61"/>
      <c r="V1543" s="61"/>
      <c r="W1543" s="62">
        <v>154188</v>
      </c>
      <c r="X1543" s="61"/>
      <c r="Y1543" s="61"/>
      <c r="Z1543" s="61"/>
      <c r="AA1543" s="62">
        <v>594666</v>
      </c>
      <c r="AB1543" s="61"/>
      <c r="AC1543" s="61"/>
      <c r="AD1543" s="62">
        <v>501516</v>
      </c>
      <c r="AE1543" s="61"/>
      <c r="AF1543" s="62">
        <v>478932</v>
      </c>
      <c r="AG1543" s="61"/>
      <c r="AH1543" s="61"/>
      <c r="AI1543" s="62">
        <v>162457</v>
      </c>
      <c r="AJ1543" s="61"/>
      <c r="AK1543" s="61"/>
      <c r="AL1543" s="61"/>
      <c r="AM1543" s="61"/>
      <c r="AN1543" s="61"/>
      <c r="AO1543" s="61"/>
      <c r="AP1543" s="62">
        <v>10796</v>
      </c>
      <c r="AQ1543" s="61"/>
      <c r="AR1543" s="62">
        <v>15458</v>
      </c>
      <c r="AS1543" s="61"/>
      <c r="AT1543" s="61"/>
      <c r="AU1543" s="61"/>
      <c r="AV1543" s="61"/>
      <c r="AW1543" s="61"/>
      <c r="AX1543" s="61"/>
      <c r="AY1543" s="62">
        <v>38474</v>
      </c>
      <c r="AZ1543" s="61"/>
      <c r="BA1543" s="62">
        <v>280214</v>
      </c>
      <c r="BB1543" s="61"/>
      <c r="BC1543" s="61"/>
      <c r="BD1543" s="61"/>
      <c r="BE1543" s="61"/>
      <c r="BF1543" s="61"/>
      <c r="BG1543" s="61"/>
      <c r="BH1543" s="61"/>
      <c r="BI1543" s="61"/>
      <c r="BJ1543" s="61"/>
      <c r="BK1543" s="62">
        <v>3231</v>
      </c>
      <c r="BL1543" s="61"/>
      <c r="BM1543" s="61"/>
      <c r="BN1543" s="61"/>
      <c r="BO1543" s="62">
        <v>-251492</v>
      </c>
    </row>
    <row r="1544" spans="1:67" x14ac:dyDescent="0.2">
      <c r="A1544" s="57" t="s">
        <v>34</v>
      </c>
      <c r="B1544" s="56" t="s">
        <v>34</v>
      </c>
      <c r="C1544" s="56" t="s">
        <v>467</v>
      </c>
      <c r="D1544" s="56">
        <v>1989</v>
      </c>
      <c r="E1544" s="58">
        <v>1435704</v>
      </c>
      <c r="F1544" s="58">
        <v>1215969</v>
      </c>
      <c r="G1544" s="59">
        <v>1372290</v>
      </c>
      <c r="H1544" s="59">
        <v>63414</v>
      </c>
      <c r="I1544" s="60">
        <v>0</v>
      </c>
      <c r="J1544" s="58">
        <v>-219735</v>
      </c>
      <c r="K1544" s="62">
        <v>46570</v>
      </c>
      <c r="L1544" s="61"/>
      <c r="M1544" s="61"/>
      <c r="N1544" s="61"/>
      <c r="O1544" s="61"/>
      <c r="P1544" s="62">
        <v>134228</v>
      </c>
      <c r="Q1544" s="62">
        <v>31551</v>
      </c>
      <c r="R1544" s="61"/>
      <c r="S1544" s="61"/>
      <c r="T1544" s="61"/>
      <c r="U1544" s="61"/>
      <c r="V1544" s="61"/>
      <c r="W1544" s="62">
        <v>247752</v>
      </c>
      <c r="X1544" s="61"/>
      <c r="Y1544" s="61"/>
      <c r="Z1544" s="61"/>
      <c r="AA1544" s="62">
        <v>479894</v>
      </c>
      <c r="AB1544" s="61"/>
      <c r="AC1544" s="61"/>
      <c r="AD1544" s="62">
        <v>116682</v>
      </c>
      <c r="AE1544" s="61"/>
      <c r="AF1544" s="62">
        <v>226390</v>
      </c>
      <c r="AG1544" s="61"/>
      <c r="AH1544" s="61"/>
      <c r="AI1544" s="62">
        <v>89223</v>
      </c>
      <c r="AJ1544" s="61"/>
      <c r="AK1544" s="61"/>
      <c r="AL1544" s="61"/>
      <c r="AM1544" s="61"/>
      <c r="AN1544" s="61"/>
      <c r="AO1544" s="61"/>
      <c r="AP1544" s="62">
        <v>9068</v>
      </c>
      <c r="AQ1544" s="61"/>
      <c r="AR1544" s="62">
        <v>16342</v>
      </c>
      <c r="AS1544" s="61"/>
      <c r="AT1544" s="61"/>
      <c r="AU1544" s="61"/>
      <c r="AV1544" s="61"/>
      <c r="AW1544" s="61"/>
      <c r="AX1544" s="61"/>
      <c r="AY1544" s="62">
        <v>3934</v>
      </c>
      <c r="AZ1544" s="61"/>
      <c r="BA1544" s="62">
        <v>34070</v>
      </c>
      <c r="BB1544" s="61"/>
      <c r="BC1544" s="61"/>
      <c r="BD1544" s="61"/>
      <c r="BE1544" s="61"/>
      <c r="BF1544" s="61"/>
      <c r="BG1544" s="61"/>
      <c r="BH1544" s="61"/>
      <c r="BI1544" s="61"/>
      <c r="BJ1544" s="61"/>
      <c r="BK1544" s="61"/>
      <c r="BL1544" s="61"/>
      <c r="BM1544" s="61"/>
      <c r="BN1544" s="61"/>
      <c r="BO1544" s="62">
        <v>-219735</v>
      </c>
    </row>
    <row r="1545" spans="1:67" x14ac:dyDescent="0.2">
      <c r="A1545" s="57" t="s">
        <v>34</v>
      </c>
      <c r="B1545" s="56" t="s">
        <v>34</v>
      </c>
      <c r="C1545" s="56" t="s">
        <v>467</v>
      </c>
      <c r="D1545" s="56">
        <v>1990</v>
      </c>
      <c r="E1545" s="58">
        <v>1709467</v>
      </c>
      <c r="F1545" s="58">
        <v>1489732</v>
      </c>
      <c r="G1545" s="59">
        <v>1642412</v>
      </c>
      <c r="H1545" s="59">
        <v>67055</v>
      </c>
      <c r="I1545" s="60">
        <v>0</v>
      </c>
      <c r="J1545" s="58">
        <v>-219735</v>
      </c>
      <c r="K1545" s="62">
        <v>66570</v>
      </c>
      <c r="L1545" s="61"/>
      <c r="M1545" s="61"/>
      <c r="N1545" s="61"/>
      <c r="O1545" s="61"/>
      <c r="P1545" s="62">
        <v>134228</v>
      </c>
      <c r="Q1545" s="62">
        <v>31551</v>
      </c>
      <c r="R1545" s="61"/>
      <c r="S1545" s="61"/>
      <c r="T1545" s="61"/>
      <c r="U1545" s="61"/>
      <c r="V1545" s="61"/>
      <c r="W1545" s="62">
        <v>465643</v>
      </c>
      <c r="X1545" s="61"/>
      <c r="Y1545" s="61"/>
      <c r="Z1545" s="61"/>
      <c r="AA1545" s="62">
        <v>480574</v>
      </c>
      <c r="AB1545" s="61"/>
      <c r="AC1545" s="61"/>
      <c r="AD1545" s="62">
        <v>115870</v>
      </c>
      <c r="AE1545" s="61"/>
      <c r="AF1545" s="62">
        <v>246344</v>
      </c>
      <c r="AG1545" s="61"/>
      <c r="AH1545" s="61"/>
      <c r="AI1545" s="62">
        <v>101632</v>
      </c>
      <c r="AJ1545" s="61"/>
      <c r="AK1545" s="61"/>
      <c r="AL1545" s="61"/>
      <c r="AM1545" s="61"/>
      <c r="AN1545" s="61"/>
      <c r="AO1545" s="61"/>
      <c r="AP1545" s="62">
        <v>12709</v>
      </c>
      <c r="AQ1545" s="61"/>
      <c r="AR1545" s="62">
        <v>16342</v>
      </c>
      <c r="AS1545" s="61"/>
      <c r="AT1545" s="61"/>
      <c r="AU1545" s="61"/>
      <c r="AV1545" s="61"/>
      <c r="AW1545" s="61"/>
      <c r="AX1545" s="61"/>
      <c r="AY1545" s="62">
        <v>3934</v>
      </c>
      <c r="AZ1545" s="61"/>
      <c r="BA1545" s="62">
        <v>34070</v>
      </c>
      <c r="BB1545" s="61"/>
      <c r="BC1545" s="61"/>
      <c r="BD1545" s="61"/>
      <c r="BE1545" s="61"/>
      <c r="BF1545" s="61"/>
      <c r="BG1545" s="61"/>
      <c r="BH1545" s="61"/>
      <c r="BI1545" s="61"/>
      <c r="BJ1545" s="61"/>
      <c r="BK1545" s="61"/>
      <c r="BL1545" s="61"/>
      <c r="BM1545" s="61"/>
      <c r="BN1545" s="61"/>
      <c r="BO1545" s="62">
        <v>-219735</v>
      </c>
    </row>
    <row r="1546" spans="1:67" x14ac:dyDescent="0.2">
      <c r="A1546" s="57" t="s">
        <v>34</v>
      </c>
      <c r="B1546" s="56" t="s">
        <v>34</v>
      </c>
      <c r="C1546" s="56" t="s">
        <v>467</v>
      </c>
      <c r="D1546" s="56">
        <v>1991</v>
      </c>
      <c r="E1546" s="58">
        <v>1751133</v>
      </c>
      <c r="F1546" s="58">
        <v>1531398</v>
      </c>
      <c r="G1546" s="59">
        <v>1681972</v>
      </c>
      <c r="H1546" s="59">
        <v>69161</v>
      </c>
      <c r="I1546" s="60">
        <v>0</v>
      </c>
      <c r="J1546" s="58">
        <v>-219735</v>
      </c>
      <c r="K1546" s="62">
        <v>71377</v>
      </c>
      <c r="L1546" s="61"/>
      <c r="M1546" s="61"/>
      <c r="N1546" s="61"/>
      <c r="O1546" s="61"/>
      <c r="P1546" s="62">
        <v>134228</v>
      </c>
      <c r="Q1546" s="62">
        <v>31551</v>
      </c>
      <c r="R1546" s="61"/>
      <c r="S1546" s="61"/>
      <c r="T1546" s="61"/>
      <c r="U1546" s="61"/>
      <c r="V1546" s="61"/>
      <c r="W1546" s="62">
        <v>467627</v>
      </c>
      <c r="X1546" s="61"/>
      <c r="Y1546" s="61"/>
      <c r="Z1546" s="61"/>
      <c r="AA1546" s="62">
        <v>485546</v>
      </c>
      <c r="AB1546" s="61"/>
      <c r="AC1546" s="61"/>
      <c r="AD1546" s="62">
        <v>117748</v>
      </c>
      <c r="AE1546" s="61"/>
      <c r="AF1546" s="62">
        <v>262953</v>
      </c>
      <c r="AG1546" s="61"/>
      <c r="AH1546" s="61"/>
      <c r="AI1546" s="62">
        <v>110942</v>
      </c>
      <c r="AJ1546" s="61"/>
      <c r="AK1546" s="61"/>
      <c r="AL1546" s="61"/>
      <c r="AM1546" s="61"/>
      <c r="AN1546" s="61"/>
      <c r="AO1546" s="61"/>
      <c r="AP1546" s="62">
        <v>12709</v>
      </c>
      <c r="AQ1546" s="61"/>
      <c r="AR1546" s="62">
        <v>16342</v>
      </c>
      <c r="AS1546" s="61"/>
      <c r="AT1546" s="61"/>
      <c r="AU1546" s="61"/>
      <c r="AV1546" s="61"/>
      <c r="AW1546" s="61"/>
      <c r="AX1546" s="61"/>
      <c r="AY1546" s="62">
        <v>6040</v>
      </c>
      <c r="AZ1546" s="61"/>
      <c r="BA1546" s="62">
        <v>34070</v>
      </c>
      <c r="BB1546" s="61"/>
      <c r="BC1546" s="61"/>
      <c r="BD1546" s="61"/>
      <c r="BE1546" s="61"/>
      <c r="BF1546" s="61"/>
      <c r="BG1546" s="61"/>
      <c r="BH1546" s="61"/>
      <c r="BI1546" s="61"/>
      <c r="BJ1546" s="61"/>
      <c r="BK1546" s="61"/>
      <c r="BL1546" s="61"/>
      <c r="BM1546" s="61"/>
      <c r="BN1546" s="61"/>
      <c r="BO1546" s="62">
        <v>-219735</v>
      </c>
    </row>
    <row r="1547" spans="1:67" x14ac:dyDescent="0.2">
      <c r="A1547" s="57" t="s">
        <v>34</v>
      </c>
      <c r="B1547" s="56" t="s">
        <v>34</v>
      </c>
      <c r="C1547" s="56" t="s">
        <v>467</v>
      </c>
      <c r="D1547" s="56">
        <v>1992</v>
      </c>
      <c r="E1547" s="58">
        <v>1857698</v>
      </c>
      <c r="F1547" s="58">
        <v>1637963</v>
      </c>
      <c r="G1547" s="59">
        <v>1747460</v>
      </c>
      <c r="H1547" s="59">
        <v>110238</v>
      </c>
      <c r="I1547" s="60">
        <v>0</v>
      </c>
      <c r="J1547" s="58">
        <v>-219735</v>
      </c>
      <c r="K1547" s="62">
        <v>71377</v>
      </c>
      <c r="L1547" s="61"/>
      <c r="M1547" s="61"/>
      <c r="N1547" s="61"/>
      <c r="O1547" s="61"/>
      <c r="P1547" s="62">
        <v>134228</v>
      </c>
      <c r="Q1547" s="62">
        <v>31551</v>
      </c>
      <c r="R1547" s="61"/>
      <c r="S1547" s="61"/>
      <c r="T1547" s="61"/>
      <c r="U1547" s="61"/>
      <c r="V1547" s="61"/>
      <c r="W1547" s="62">
        <v>467627</v>
      </c>
      <c r="X1547" s="61"/>
      <c r="Y1547" s="61"/>
      <c r="Z1547" s="61"/>
      <c r="AA1547" s="62">
        <v>536603</v>
      </c>
      <c r="AB1547" s="61"/>
      <c r="AC1547" s="61"/>
      <c r="AD1547" s="62">
        <v>117639</v>
      </c>
      <c r="AE1547" s="61"/>
      <c r="AF1547" s="62">
        <v>274104</v>
      </c>
      <c r="AG1547" s="61"/>
      <c r="AH1547" s="61"/>
      <c r="AI1547" s="62">
        <v>114331</v>
      </c>
      <c r="AJ1547" s="61"/>
      <c r="AK1547" s="61"/>
      <c r="AL1547" s="61"/>
      <c r="AM1547" s="61"/>
      <c r="AN1547" s="61"/>
      <c r="AO1547" s="61"/>
      <c r="AP1547" s="62">
        <v>13364</v>
      </c>
      <c r="AQ1547" s="61"/>
      <c r="AR1547" s="62">
        <v>37711</v>
      </c>
      <c r="AS1547" s="61"/>
      <c r="AT1547" s="61"/>
      <c r="AU1547" s="61"/>
      <c r="AV1547" s="61"/>
      <c r="AW1547" s="61"/>
      <c r="AX1547" s="61"/>
      <c r="AY1547" s="62">
        <v>6040</v>
      </c>
      <c r="AZ1547" s="61"/>
      <c r="BA1547" s="62">
        <v>53123</v>
      </c>
      <c r="BB1547" s="61"/>
      <c r="BC1547" s="61"/>
      <c r="BD1547" s="61"/>
      <c r="BE1547" s="61"/>
      <c r="BF1547" s="61"/>
      <c r="BG1547" s="61"/>
      <c r="BH1547" s="61"/>
      <c r="BI1547" s="61"/>
      <c r="BJ1547" s="61"/>
      <c r="BK1547" s="61"/>
      <c r="BL1547" s="61"/>
      <c r="BM1547" s="61"/>
      <c r="BN1547" s="61"/>
      <c r="BO1547" s="62">
        <v>-219735</v>
      </c>
    </row>
    <row r="1548" spans="1:67" x14ac:dyDescent="0.2">
      <c r="A1548" s="57" t="s">
        <v>34</v>
      </c>
      <c r="B1548" s="56" t="s">
        <v>34</v>
      </c>
      <c r="C1548" s="56" t="s">
        <v>467</v>
      </c>
      <c r="D1548" s="56">
        <v>1993</v>
      </c>
      <c r="E1548" s="58">
        <v>1889375</v>
      </c>
      <c r="F1548" s="58">
        <v>1669640</v>
      </c>
      <c r="G1548" s="59">
        <v>1787791</v>
      </c>
      <c r="H1548" s="59">
        <v>101584</v>
      </c>
      <c r="I1548" s="60">
        <v>0</v>
      </c>
      <c r="J1548" s="58">
        <v>-219735</v>
      </c>
      <c r="K1548" s="62">
        <v>85409</v>
      </c>
      <c r="L1548" s="61"/>
      <c r="M1548" s="61"/>
      <c r="N1548" s="61"/>
      <c r="O1548" s="61"/>
      <c r="P1548" s="62">
        <v>134228</v>
      </c>
      <c r="Q1548" s="62">
        <v>31551</v>
      </c>
      <c r="R1548" s="61"/>
      <c r="S1548" s="61"/>
      <c r="T1548" s="61"/>
      <c r="U1548" s="61"/>
      <c r="V1548" s="61"/>
      <c r="W1548" s="62">
        <v>467627</v>
      </c>
      <c r="X1548" s="61"/>
      <c r="Y1548" s="61"/>
      <c r="Z1548" s="61"/>
      <c r="AA1548" s="62">
        <v>540201</v>
      </c>
      <c r="AB1548" s="61"/>
      <c r="AC1548" s="61"/>
      <c r="AD1548" s="62">
        <v>122024</v>
      </c>
      <c r="AE1548" s="61"/>
      <c r="AF1548" s="62">
        <v>285675</v>
      </c>
      <c r="AG1548" s="61"/>
      <c r="AH1548" s="61"/>
      <c r="AI1548" s="62">
        <v>121076</v>
      </c>
      <c r="AJ1548" s="61"/>
      <c r="AK1548" s="61"/>
      <c r="AL1548" s="61"/>
      <c r="AM1548" s="61"/>
      <c r="AN1548" s="61"/>
      <c r="AO1548" s="61"/>
      <c r="AP1548" s="62">
        <v>13364</v>
      </c>
      <c r="AQ1548" s="61"/>
      <c r="AR1548" s="62">
        <v>21369</v>
      </c>
      <c r="AS1548" s="61"/>
      <c r="AT1548" s="61"/>
      <c r="AU1548" s="61"/>
      <c r="AV1548" s="61"/>
      <c r="AW1548" s="61"/>
      <c r="AX1548" s="61"/>
      <c r="AY1548" s="62">
        <v>6821</v>
      </c>
      <c r="AZ1548" s="61"/>
      <c r="BA1548" s="62">
        <v>60030</v>
      </c>
      <c r="BB1548" s="61"/>
      <c r="BC1548" s="61"/>
      <c r="BD1548" s="61"/>
      <c r="BE1548" s="61"/>
      <c r="BF1548" s="61"/>
      <c r="BG1548" s="61"/>
      <c r="BH1548" s="61"/>
      <c r="BI1548" s="61"/>
      <c r="BJ1548" s="61"/>
      <c r="BK1548" s="61"/>
      <c r="BL1548" s="61"/>
      <c r="BM1548" s="61"/>
      <c r="BN1548" s="61"/>
      <c r="BO1548" s="62">
        <v>-219735</v>
      </c>
    </row>
    <row r="1549" spans="1:67" x14ac:dyDescent="0.2">
      <c r="A1549" s="57" t="s">
        <v>34</v>
      </c>
      <c r="B1549" s="56" t="s">
        <v>34</v>
      </c>
      <c r="C1549" s="56" t="s">
        <v>467</v>
      </c>
      <c r="D1549" s="56">
        <v>1994</v>
      </c>
      <c r="E1549" s="58">
        <v>2105284</v>
      </c>
      <c r="F1549" s="58">
        <v>1685410</v>
      </c>
      <c r="G1549" s="59">
        <v>1844877</v>
      </c>
      <c r="H1549" s="59">
        <v>260407</v>
      </c>
      <c r="I1549" s="60">
        <v>0</v>
      </c>
      <c r="J1549" s="58">
        <v>-419874</v>
      </c>
      <c r="K1549" s="62">
        <v>90498</v>
      </c>
      <c r="L1549" s="61"/>
      <c r="M1549" s="61"/>
      <c r="N1549" s="61"/>
      <c r="O1549" s="61"/>
      <c r="P1549" s="62">
        <v>134228</v>
      </c>
      <c r="Q1549" s="62">
        <v>37620</v>
      </c>
      <c r="R1549" s="61"/>
      <c r="S1549" s="61"/>
      <c r="T1549" s="61"/>
      <c r="U1549" s="61"/>
      <c r="V1549" s="61"/>
      <c r="W1549" s="62">
        <v>475694</v>
      </c>
      <c r="X1549" s="61"/>
      <c r="Y1549" s="61"/>
      <c r="Z1549" s="61"/>
      <c r="AA1549" s="62">
        <v>574422</v>
      </c>
      <c r="AB1549" s="61"/>
      <c r="AC1549" s="61"/>
      <c r="AD1549" s="62">
        <v>120842</v>
      </c>
      <c r="AE1549" s="61"/>
      <c r="AF1549" s="62">
        <v>287695</v>
      </c>
      <c r="AG1549" s="61"/>
      <c r="AH1549" s="61"/>
      <c r="AI1549" s="62">
        <v>123878</v>
      </c>
      <c r="AJ1549" s="61"/>
      <c r="AK1549" s="61"/>
      <c r="AL1549" s="61"/>
      <c r="AM1549" s="61"/>
      <c r="AN1549" s="61"/>
      <c r="AO1549" s="61"/>
      <c r="AP1549" s="62">
        <v>13364</v>
      </c>
      <c r="AQ1549" s="61"/>
      <c r="AR1549" s="62">
        <v>23209</v>
      </c>
      <c r="AS1549" s="61"/>
      <c r="AT1549" s="61"/>
      <c r="AU1549" s="61"/>
      <c r="AV1549" s="62">
        <v>2216</v>
      </c>
      <c r="AW1549" s="61"/>
      <c r="AX1549" s="61"/>
      <c r="AY1549" s="62">
        <v>7281</v>
      </c>
      <c r="AZ1549" s="61"/>
      <c r="BA1549" s="62">
        <v>214337</v>
      </c>
      <c r="BB1549" s="61"/>
      <c r="BC1549" s="61"/>
      <c r="BD1549" s="61"/>
      <c r="BE1549" s="61"/>
      <c r="BF1549" s="61"/>
      <c r="BG1549" s="61"/>
      <c r="BH1549" s="61"/>
      <c r="BI1549" s="61"/>
      <c r="BJ1549" s="61"/>
      <c r="BK1549" s="61"/>
      <c r="BL1549" s="61"/>
      <c r="BM1549" s="61"/>
      <c r="BN1549" s="61"/>
      <c r="BO1549" s="62">
        <v>-419874</v>
      </c>
    </row>
    <row r="1550" spans="1:67" x14ac:dyDescent="0.2">
      <c r="A1550" s="57" t="s">
        <v>34</v>
      </c>
      <c r="B1550" s="56" t="s">
        <v>34</v>
      </c>
      <c r="C1550" s="56" t="s">
        <v>467</v>
      </c>
      <c r="D1550" s="56">
        <v>1995</v>
      </c>
      <c r="E1550" s="58">
        <v>2256424</v>
      </c>
      <c r="F1550" s="58">
        <v>1738177</v>
      </c>
      <c r="G1550" s="59">
        <v>1980018</v>
      </c>
      <c r="H1550" s="59">
        <v>276406</v>
      </c>
      <c r="I1550" s="60">
        <v>0</v>
      </c>
      <c r="J1550" s="58">
        <v>-518247</v>
      </c>
      <c r="K1550" s="62">
        <v>90695</v>
      </c>
      <c r="L1550" s="61"/>
      <c r="M1550" s="61"/>
      <c r="N1550" s="61"/>
      <c r="O1550" s="61"/>
      <c r="P1550" s="62">
        <v>134228</v>
      </c>
      <c r="Q1550" s="62">
        <v>46098</v>
      </c>
      <c r="R1550" s="61"/>
      <c r="S1550" s="61"/>
      <c r="T1550" s="61"/>
      <c r="U1550" s="61"/>
      <c r="V1550" s="61"/>
      <c r="W1550" s="62">
        <v>475694</v>
      </c>
      <c r="X1550" s="61"/>
      <c r="Y1550" s="61"/>
      <c r="Z1550" s="61"/>
      <c r="AA1550" s="62">
        <v>677003</v>
      </c>
      <c r="AB1550" s="61"/>
      <c r="AC1550" s="61"/>
      <c r="AD1550" s="62">
        <v>121394</v>
      </c>
      <c r="AE1550" s="61"/>
      <c r="AF1550" s="62">
        <v>302529</v>
      </c>
      <c r="AG1550" s="61"/>
      <c r="AH1550" s="61"/>
      <c r="AI1550" s="62">
        <v>132377</v>
      </c>
      <c r="AJ1550" s="61"/>
      <c r="AK1550" s="61"/>
      <c r="AL1550" s="61"/>
      <c r="AM1550" s="61"/>
      <c r="AN1550" s="61"/>
      <c r="AO1550" s="61"/>
      <c r="AP1550" s="62">
        <v>13364</v>
      </c>
      <c r="AQ1550" s="61"/>
      <c r="AR1550" s="62">
        <v>23209</v>
      </c>
      <c r="AS1550" s="61"/>
      <c r="AT1550" s="61"/>
      <c r="AU1550" s="61"/>
      <c r="AV1550" s="62">
        <v>4412</v>
      </c>
      <c r="AW1550" s="61"/>
      <c r="AX1550" s="61"/>
      <c r="AY1550" s="62">
        <v>8901</v>
      </c>
      <c r="AZ1550" s="61"/>
      <c r="BA1550" s="62">
        <v>226520</v>
      </c>
      <c r="BB1550" s="61"/>
      <c r="BC1550" s="61"/>
      <c r="BD1550" s="61"/>
      <c r="BE1550" s="61"/>
      <c r="BF1550" s="61"/>
      <c r="BG1550" s="61"/>
      <c r="BH1550" s="61"/>
      <c r="BI1550" s="61"/>
      <c r="BJ1550" s="61"/>
      <c r="BK1550" s="61"/>
      <c r="BL1550" s="61"/>
      <c r="BM1550" s="61"/>
      <c r="BN1550" s="61"/>
      <c r="BO1550" s="62">
        <v>-518247</v>
      </c>
    </row>
    <row r="1551" spans="1:67" x14ac:dyDescent="0.2">
      <c r="A1551" s="57" t="s">
        <v>34</v>
      </c>
      <c r="B1551" s="56" t="s">
        <v>34</v>
      </c>
      <c r="C1551" s="56" t="s">
        <v>467</v>
      </c>
      <c r="D1551" s="56">
        <v>1996</v>
      </c>
      <c r="E1551" s="58">
        <v>2332898</v>
      </c>
      <c r="F1551" s="58">
        <v>1813554</v>
      </c>
      <c r="G1551" s="59">
        <v>2052528</v>
      </c>
      <c r="H1551" s="59">
        <v>280370</v>
      </c>
      <c r="I1551" s="60">
        <v>0</v>
      </c>
      <c r="J1551" s="58">
        <v>-519344</v>
      </c>
      <c r="K1551" s="62">
        <v>90695</v>
      </c>
      <c r="L1551" s="61"/>
      <c r="M1551" s="61"/>
      <c r="N1551" s="61"/>
      <c r="O1551" s="61"/>
      <c r="P1551" s="62">
        <v>134228</v>
      </c>
      <c r="Q1551" s="62">
        <v>46098</v>
      </c>
      <c r="R1551" s="61"/>
      <c r="S1551" s="61"/>
      <c r="T1551" s="61"/>
      <c r="U1551" s="61"/>
      <c r="V1551" s="61"/>
      <c r="W1551" s="62">
        <v>520921</v>
      </c>
      <c r="X1551" s="61"/>
      <c r="Y1551" s="61"/>
      <c r="Z1551" s="61"/>
      <c r="AA1551" s="62">
        <v>703181</v>
      </c>
      <c r="AB1551" s="61"/>
      <c r="AC1551" s="61"/>
      <c r="AD1551" s="62">
        <v>120288</v>
      </c>
      <c r="AE1551" s="61"/>
      <c r="AF1551" s="62">
        <v>302132</v>
      </c>
      <c r="AG1551" s="61"/>
      <c r="AH1551" s="61"/>
      <c r="AI1551" s="62">
        <v>134985</v>
      </c>
      <c r="AJ1551" s="61"/>
      <c r="AK1551" s="61"/>
      <c r="AL1551" s="61"/>
      <c r="AM1551" s="61"/>
      <c r="AN1551" s="61"/>
      <c r="AO1551" s="61"/>
      <c r="AP1551" s="62">
        <v>14027</v>
      </c>
      <c r="AQ1551" s="61"/>
      <c r="AR1551" s="62">
        <v>23209</v>
      </c>
      <c r="AS1551" s="61"/>
      <c r="AT1551" s="61"/>
      <c r="AU1551" s="61"/>
      <c r="AV1551" s="62">
        <v>4412</v>
      </c>
      <c r="AW1551" s="61"/>
      <c r="AX1551" s="61"/>
      <c r="AY1551" s="62">
        <v>12202</v>
      </c>
      <c r="AZ1551" s="61"/>
      <c r="BA1551" s="62">
        <v>226520</v>
      </c>
      <c r="BB1551" s="61"/>
      <c r="BC1551" s="61"/>
      <c r="BD1551" s="61"/>
      <c r="BE1551" s="61"/>
      <c r="BF1551" s="61"/>
      <c r="BG1551" s="61"/>
      <c r="BH1551" s="61"/>
      <c r="BI1551" s="61"/>
      <c r="BJ1551" s="61"/>
      <c r="BK1551" s="61"/>
      <c r="BL1551" s="61"/>
      <c r="BM1551" s="61"/>
      <c r="BN1551" s="61"/>
      <c r="BO1551" s="62">
        <v>-519344</v>
      </c>
    </row>
    <row r="1552" spans="1:67" x14ac:dyDescent="0.2">
      <c r="A1552" s="57" t="s">
        <v>34</v>
      </c>
      <c r="B1552" s="56" t="s">
        <v>34</v>
      </c>
      <c r="C1552" s="56" t="s">
        <v>467</v>
      </c>
      <c r="D1552" s="56">
        <v>1997</v>
      </c>
      <c r="E1552" s="58">
        <v>2372697</v>
      </c>
      <c r="F1552" s="58">
        <v>1853353</v>
      </c>
      <c r="G1552" s="59">
        <v>2087353</v>
      </c>
      <c r="H1552" s="59">
        <v>285344</v>
      </c>
      <c r="I1552" s="60">
        <v>0</v>
      </c>
      <c r="J1552" s="58">
        <v>-519344</v>
      </c>
      <c r="K1552" s="62">
        <v>94799</v>
      </c>
      <c r="L1552" s="61"/>
      <c r="M1552" s="61"/>
      <c r="N1552" s="61"/>
      <c r="O1552" s="61"/>
      <c r="P1552" s="62">
        <v>134228</v>
      </c>
      <c r="Q1552" s="62">
        <v>54098</v>
      </c>
      <c r="R1552" s="61"/>
      <c r="S1552" s="61"/>
      <c r="T1552" s="61"/>
      <c r="U1552" s="61"/>
      <c r="V1552" s="61"/>
      <c r="W1552" s="62">
        <v>521137</v>
      </c>
      <c r="X1552" s="61"/>
      <c r="Y1552" s="61"/>
      <c r="Z1552" s="61"/>
      <c r="AA1552" s="62">
        <v>702811</v>
      </c>
      <c r="AB1552" s="61"/>
      <c r="AC1552" s="61"/>
      <c r="AD1552" s="62">
        <v>118781</v>
      </c>
      <c r="AE1552" s="61"/>
      <c r="AF1552" s="62">
        <v>325105</v>
      </c>
      <c r="AG1552" s="61"/>
      <c r="AH1552" s="61"/>
      <c r="AI1552" s="62">
        <v>136394</v>
      </c>
      <c r="AJ1552" s="61"/>
      <c r="AK1552" s="61"/>
      <c r="AL1552" s="61"/>
      <c r="AM1552" s="61"/>
      <c r="AN1552" s="61"/>
      <c r="AO1552" s="61"/>
      <c r="AP1552" s="62">
        <v>15086</v>
      </c>
      <c r="AQ1552" s="61"/>
      <c r="AR1552" s="62">
        <v>27124</v>
      </c>
      <c r="AS1552" s="61"/>
      <c r="AT1552" s="61"/>
      <c r="AU1552" s="61"/>
      <c r="AV1552" s="62">
        <v>4412</v>
      </c>
      <c r="AW1552" s="61"/>
      <c r="AX1552" s="61"/>
      <c r="AY1552" s="62">
        <v>12202</v>
      </c>
      <c r="AZ1552" s="61"/>
      <c r="BA1552" s="62">
        <v>226520</v>
      </c>
      <c r="BB1552" s="61"/>
      <c r="BC1552" s="61"/>
      <c r="BD1552" s="61"/>
      <c r="BE1552" s="61"/>
      <c r="BF1552" s="61"/>
      <c r="BG1552" s="61"/>
      <c r="BH1552" s="61"/>
      <c r="BI1552" s="61"/>
      <c r="BJ1552" s="61"/>
      <c r="BK1552" s="61"/>
      <c r="BL1552" s="61"/>
      <c r="BM1552" s="61"/>
      <c r="BN1552" s="61"/>
      <c r="BO1552" s="62">
        <v>-519344</v>
      </c>
    </row>
    <row r="1553" spans="1:67" x14ac:dyDescent="0.2">
      <c r="A1553" s="57" t="s">
        <v>34</v>
      </c>
      <c r="B1553" s="56" t="s">
        <v>34</v>
      </c>
      <c r="C1553" s="56" t="s">
        <v>467</v>
      </c>
      <c r="D1553" s="56">
        <v>1998</v>
      </c>
      <c r="E1553" s="58">
        <v>2456807</v>
      </c>
      <c r="F1553" s="58">
        <v>1937463</v>
      </c>
      <c r="G1553" s="59">
        <v>2164174</v>
      </c>
      <c r="H1553" s="59">
        <v>292633</v>
      </c>
      <c r="I1553" s="60">
        <v>0</v>
      </c>
      <c r="J1553" s="58">
        <v>-519344</v>
      </c>
      <c r="K1553" s="65">
        <v>94799</v>
      </c>
      <c r="L1553" s="64"/>
      <c r="M1553" s="64"/>
      <c r="N1553" s="64"/>
      <c r="O1553" s="64"/>
      <c r="P1553" s="65">
        <v>135420</v>
      </c>
      <c r="Q1553" s="65">
        <v>54098</v>
      </c>
      <c r="R1553" s="64"/>
      <c r="S1553" s="64"/>
      <c r="T1553" s="64"/>
      <c r="U1553" s="64"/>
      <c r="V1553" s="64"/>
      <c r="W1553" s="65">
        <v>521137</v>
      </c>
      <c r="X1553" s="64"/>
      <c r="Y1553" s="64"/>
      <c r="Z1553" s="64"/>
      <c r="AA1553" s="65">
        <v>756445</v>
      </c>
      <c r="AB1553" s="64"/>
      <c r="AC1553" s="64"/>
      <c r="AD1553" s="65">
        <v>121964</v>
      </c>
      <c r="AE1553" s="64"/>
      <c r="AF1553" s="65">
        <v>327108</v>
      </c>
      <c r="AG1553" s="64"/>
      <c r="AH1553" s="64"/>
      <c r="AI1553" s="65">
        <v>153203</v>
      </c>
      <c r="AJ1553" s="64"/>
      <c r="AK1553" s="64"/>
      <c r="AL1553" s="64"/>
      <c r="AM1553" s="64"/>
      <c r="AN1553" s="64"/>
      <c r="AO1553" s="64"/>
      <c r="AP1553" s="65">
        <v>18391</v>
      </c>
      <c r="AQ1553" s="64"/>
      <c r="AR1553" s="65">
        <v>31108</v>
      </c>
      <c r="AS1553" s="64"/>
      <c r="AT1553" s="64"/>
      <c r="AU1553" s="64"/>
      <c r="AV1553" s="65">
        <v>4412</v>
      </c>
      <c r="AW1553" s="64"/>
      <c r="AX1553" s="64"/>
      <c r="AY1553" s="65">
        <v>12202</v>
      </c>
      <c r="AZ1553" s="64"/>
      <c r="BA1553" s="65">
        <v>226520</v>
      </c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5">
        <v>-519344</v>
      </c>
    </row>
    <row r="1554" spans="1:67" x14ac:dyDescent="0.2">
      <c r="A1554" s="57" t="s">
        <v>34</v>
      </c>
      <c r="B1554" s="56" t="s">
        <v>34</v>
      </c>
      <c r="C1554" s="56" t="s">
        <v>468</v>
      </c>
      <c r="D1554" s="56">
        <v>1989</v>
      </c>
      <c r="E1554" s="58">
        <v>849485</v>
      </c>
      <c r="F1554" s="58">
        <v>818160</v>
      </c>
      <c r="G1554" s="59">
        <v>792689</v>
      </c>
      <c r="H1554" s="59">
        <v>56796</v>
      </c>
      <c r="I1554" s="60">
        <v>0</v>
      </c>
      <c r="J1554" s="58">
        <v>-31325</v>
      </c>
      <c r="K1554" s="61">
        <v>425</v>
      </c>
      <c r="L1554" s="61"/>
      <c r="M1554" s="61"/>
      <c r="N1554" s="61"/>
      <c r="O1554" s="61"/>
      <c r="P1554" s="62">
        <v>36770</v>
      </c>
      <c r="Q1554" s="61"/>
      <c r="R1554" s="61"/>
      <c r="S1554" s="61"/>
      <c r="T1554" s="61"/>
      <c r="U1554" s="61"/>
      <c r="V1554" s="61"/>
      <c r="W1554" s="61"/>
      <c r="X1554" s="61"/>
      <c r="Y1554" s="61"/>
      <c r="Z1554" s="61"/>
      <c r="AA1554" s="62">
        <v>444491</v>
      </c>
      <c r="AB1554" s="61"/>
      <c r="AC1554" s="61"/>
      <c r="AD1554" s="62">
        <v>73446</v>
      </c>
      <c r="AE1554" s="61"/>
      <c r="AF1554" s="62">
        <v>160378</v>
      </c>
      <c r="AG1554" s="61"/>
      <c r="AH1554" s="61"/>
      <c r="AI1554" s="62">
        <v>77179</v>
      </c>
      <c r="AJ1554" s="61"/>
      <c r="AK1554" s="61"/>
      <c r="AL1554" s="61"/>
      <c r="AM1554" s="61"/>
      <c r="AN1554" s="61"/>
      <c r="AO1554" s="61"/>
      <c r="AP1554" s="62">
        <v>4588</v>
      </c>
      <c r="AQ1554" s="61"/>
      <c r="AR1554" s="61"/>
      <c r="AS1554" s="61"/>
      <c r="AT1554" s="61"/>
      <c r="AU1554" s="61"/>
      <c r="AV1554" s="61"/>
      <c r="AW1554" s="61"/>
      <c r="AX1554" s="61"/>
      <c r="AY1554" s="62">
        <v>10256</v>
      </c>
      <c r="AZ1554" s="61"/>
      <c r="BA1554" s="62">
        <v>40132</v>
      </c>
      <c r="BB1554" s="61"/>
      <c r="BC1554" s="61"/>
      <c r="BD1554" s="61"/>
      <c r="BE1554" s="61"/>
      <c r="BF1554" s="61"/>
      <c r="BG1554" s="61"/>
      <c r="BH1554" s="61"/>
      <c r="BI1554" s="61"/>
      <c r="BJ1554" s="61"/>
      <c r="BK1554" s="62">
        <v>1820</v>
      </c>
      <c r="BL1554" s="61"/>
      <c r="BM1554" s="61"/>
      <c r="BN1554" s="61"/>
      <c r="BO1554" s="62">
        <v>-31325</v>
      </c>
    </row>
    <row r="1555" spans="1:67" ht="12" customHeight="1" x14ac:dyDescent="0.2">
      <c r="A1555" s="57" t="s">
        <v>34</v>
      </c>
      <c r="B1555" s="56" t="s">
        <v>34</v>
      </c>
      <c r="C1555" s="56" t="s">
        <v>468</v>
      </c>
      <c r="D1555" s="56">
        <v>1990</v>
      </c>
      <c r="E1555" s="58">
        <v>927323</v>
      </c>
      <c r="F1555" s="58">
        <v>895998</v>
      </c>
      <c r="G1555" s="59">
        <v>859024</v>
      </c>
      <c r="H1555" s="59">
        <v>68299</v>
      </c>
      <c r="I1555" s="60">
        <v>0</v>
      </c>
      <c r="J1555" s="58">
        <v>-31325</v>
      </c>
      <c r="K1555" s="61">
        <v>425</v>
      </c>
      <c r="L1555" s="61"/>
      <c r="M1555" s="61"/>
      <c r="N1555" s="61"/>
      <c r="O1555" s="61"/>
      <c r="P1555" s="62">
        <v>54898</v>
      </c>
      <c r="Q1555" s="61"/>
      <c r="R1555" s="61"/>
      <c r="S1555" s="61"/>
      <c r="T1555" s="61"/>
      <c r="U1555" s="61"/>
      <c r="V1555" s="61"/>
      <c r="W1555" s="61"/>
      <c r="X1555" s="61"/>
      <c r="Y1555" s="61"/>
      <c r="Z1555" s="61"/>
      <c r="AA1555" s="62">
        <v>473528</v>
      </c>
      <c r="AB1555" s="61"/>
      <c r="AC1555" s="61"/>
      <c r="AD1555" s="62">
        <v>80823</v>
      </c>
      <c r="AE1555" s="61"/>
      <c r="AF1555" s="62">
        <v>164070</v>
      </c>
      <c r="AG1555" s="61"/>
      <c r="AH1555" s="61"/>
      <c r="AI1555" s="62">
        <v>85280</v>
      </c>
      <c r="AJ1555" s="61"/>
      <c r="AK1555" s="61"/>
      <c r="AL1555" s="61"/>
      <c r="AM1555" s="61"/>
      <c r="AN1555" s="61"/>
      <c r="AO1555" s="61"/>
      <c r="AP1555" s="62">
        <v>6245</v>
      </c>
      <c r="AQ1555" s="61"/>
      <c r="AR1555" s="62">
        <v>5816</v>
      </c>
      <c r="AS1555" s="61"/>
      <c r="AT1555" s="61"/>
      <c r="AU1555" s="61"/>
      <c r="AV1555" s="61"/>
      <c r="AW1555" s="61"/>
      <c r="AX1555" s="61"/>
      <c r="AY1555" s="62">
        <v>14286</v>
      </c>
      <c r="AZ1555" s="61"/>
      <c r="BA1555" s="62">
        <v>40132</v>
      </c>
      <c r="BB1555" s="61"/>
      <c r="BC1555" s="61"/>
      <c r="BD1555" s="61"/>
      <c r="BE1555" s="61"/>
      <c r="BF1555" s="61"/>
      <c r="BG1555" s="61"/>
      <c r="BH1555" s="61"/>
      <c r="BI1555" s="61"/>
      <c r="BJ1555" s="61"/>
      <c r="BK1555" s="62">
        <v>1820</v>
      </c>
      <c r="BL1555" s="61"/>
      <c r="BM1555" s="61"/>
      <c r="BN1555" s="61"/>
      <c r="BO1555" s="62">
        <v>-31325</v>
      </c>
    </row>
    <row r="1556" spans="1:67" x14ac:dyDescent="0.2">
      <c r="A1556" s="57" t="s">
        <v>34</v>
      </c>
      <c r="B1556" s="56" t="s">
        <v>34</v>
      </c>
      <c r="C1556" s="56" t="s">
        <v>468</v>
      </c>
      <c r="D1556" s="56">
        <v>1991</v>
      </c>
      <c r="E1556" s="58">
        <v>1002204</v>
      </c>
      <c r="F1556" s="58">
        <v>970879</v>
      </c>
      <c r="G1556" s="59">
        <v>923416</v>
      </c>
      <c r="H1556" s="59">
        <v>78788</v>
      </c>
      <c r="I1556" s="60">
        <v>0</v>
      </c>
      <c r="J1556" s="58">
        <v>-31325</v>
      </c>
      <c r="K1556" s="61">
        <v>425</v>
      </c>
      <c r="L1556" s="61"/>
      <c r="M1556" s="61"/>
      <c r="N1556" s="61"/>
      <c r="O1556" s="61"/>
      <c r="P1556" s="62">
        <v>64145</v>
      </c>
      <c r="Q1556" s="61"/>
      <c r="R1556" s="61"/>
      <c r="S1556" s="61"/>
      <c r="T1556" s="61"/>
      <c r="U1556" s="61"/>
      <c r="V1556" s="61"/>
      <c r="W1556" s="61"/>
      <c r="X1556" s="61"/>
      <c r="Y1556" s="61"/>
      <c r="Z1556" s="61"/>
      <c r="AA1556" s="62">
        <v>502546</v>
      </c>
      <c r="AB1556" s="61"/>
      <c r="AC1556" s="61"/>
      <c r="AD1556" s="62">
        <v>94716</v>
      </c>
      <c r="AE1556" s="61"/>
      <c r="AF1556" s="62">
        <v>168344</v>
      </c>
      <c r="AG1556" s="61"/>
      <c r="AH1556" s="61"/>
      <c r="AI1556" s="62">
        <v>93240</v>
      </c>
      <c r="AJ1556" s="61"/>
      <c r="AK1556" s="61"/>
      <c r="AL1556" s="61"/>
      <c r="AM1556" s="61"/>
      <c r="AN1556" s="61"/>
      <c r="AO1556" s="61"/>
      <c r="AP1556" s="62">
        <v>9938</v>
      </c>
      <c r="AQ1556" s="61"/>
      <c r="AR1556" s="62">
        <v>5816</v>
      </c>
      <c r="AS1556" s="61"/>
      <c r="AT1556" s="61"/>
      <c r="AU1556" s="61"/>
      <c r="AV1556" s="61"/>
      <c r="AW1556" s="61"/>
      <c r="AX1556" s="61"/>
      <c r="AY1556" s="62">
        <v>18310</v>
      </c>
      <c r="AZ1556" s="61"/>
      <c r="BA1556" s="62">
        <v>42904</v>
      </c>
      <c r="BB1556" s="61"/>
      <c r="BC1556" s="61"/>
      <c r="BD1556" s="61"/>
      <c r="BE1556" s="61"/>
      <c r="BF1556" s="61"/>
      <c r="BG1556" s="61"/>
      <c r="BH1556" s="61"/>
      <c r="BI1556" s="61"/>
      <c r="BJ1556" s="61"/>
      <c r="BK1556" s="62">
        <v>1820</v>
      </c>
      <c r="BL1556" s="61"/>
      <c r="BM1556" s="61"/>
      <c r="BN1556" s="61"/>
      <c r="BO1556" s="62">
        <v>-31325</v>
      </c>
    </row>
    <row r="1557" spans="1:67" x14ac:dyDescent="0.2">
      <c r="A1557" s="57" t="s">
        <v>34</v>
      </c>
      <c r="B1557" s="56" t="s">
        <v>34</v>
      </c>
      <c r="C1557" s="56" t="s">
        <v>468</v>
      </c>
      <c r="D1557" s="56">
        <v>1992</v>
      </c>
      <c r="E1557" s="58">
        <v>1067497</v>
      </c>
      <c r="F1557" s="58">
        <v>1036172</v>
      </c>
      <c r="G1557" s="59">
        <v>984785</v>
      </c>
      <c r="H1557" s="59">
        <v>82712</v>
      </c>
      <c r="I1557" s="60">
        <v>0</v>
      </c>
      <c r="J1557" s="58">
        <v>-31325</v>
      </c>
      <c r="K1557" s="61">
        <v>425</v>
      </c>
      <c r="L1557" s="61"/>
      <c r="M1557" s="61"/>
      <c r="N1557" s="61"/>
      <c r="O1557" s="61"/>
      <c r="P1557" s="62">
        <v>72384</v>
      </c>
      <c r="Q1557" s="61"/>
      <c r="R1557" s="61"/>
      <c r="S1557" s="61"/>
      <c r="T1557" s="61"/>
      <c r="U1557" s="61"/>
      <c r="V1557" s="61"/>
      <c r="W1557" s="61"/>
      <c r="X1557" s="61"/>
      <c r="Y1557" s="61"/>
      <c r="Z1557" s="61"/>
      <c r="AA1557" s="62">
        <v>542294</v>
      </c>
      <c r="AB1557" s="61"/>
      <c r="AC1557" s="61"/>
      <c r="AD1557" s="62">
        <v>99929</v>
      </c>
      <c r="AE1557" s="61"/>
      <c r="AF1557" s="62">
        <v>175524</v>
      </c>
      <c r="AG1557" s="61"/>
      <c r="AH1557" s="61"/>
      <c r="AI1557" s="62">
        <v>94229</v>
      </c>
      <c r="AJ1557" s="61"/>
      <c r="AK1557" s="61"/>
      <c r="AL1557" s="61"/>
      <c r="AM1557" s="61"/>
      <c r="AN1557" s="61"/>
      <c r="AO1557" s="61"/>
      <c r="AP1557" s="62">
        <v>12635</v>
      </c>
      <c r="AQ1557" s="61"/>
      <c r="AR1557" s="62">
        <v>5816</v>
      </c>
      <c r="AS1557" s="61"/>
      <c r="AT1557" s="61"/>
      <c r="AU1557" s="61"/>
      <c r="AV1557" s="61"/>
      <c r="AW1557" s="61"/>
      <c r="AX1557" s="61"/>
      <c r="AY1557" s="62">
        <v>19537</v>
      </c>
      <c r="AZ1557" s="61"/>
      <c r="BA1557" s="62">
        <v>42904</v>
      </c>
      <c r="BB1557" s="61"/>
      <c r="BC1557" s="61"/>
      <c r="BD1557" s="61"/>
      <c r="BE1557" s="61"/>
      <c r="BF1557" s="61"/>
      <c r="BG1557" s="61"/>
      <c r="BH1557" s="61"/>
      <c r="BI1557" s="61"/>
      <c r="BJ1557" s="61"/>
      <c r="BK1557" s="62">
        <v>1820</v>
      </c>
      <c r="BL1557" s="61"/>
      <c r="BM1557" s="61"/>
      <c r="BN1557" s="61"/>
      <c r="BO1557" s="62">
        <v>-31325</v>
      </c>
    </row>
    <row r="1558" spans="1:67" x14ac:dyDescent="0.2">
      <c r="A1558" s="57" t="s">
        <v>34</v>
      </c>
      <c r="B1558" s="56" t="s">
        <v>34</v>
      </c>
      <c r="C1558" s="56" t="s">
        <v>468</v>
      </c>
      <c r="D1558" s="56">
        <v>1993</v>
      </c>
      <c r="E1558" s="58">
        <v>1063391</v>
      </c>
      <c r="F1558" s="58">
        <v>1032066</v>
      </c>
      <c r="G1558" s="59">
        <v>980265</v>
      </c>
      <c r="H1558" s="59">
        <v>83126</v>
      </c>
      <c r="I1558" s="60">
        <v>0</v>
      </c>
      <c r="J1558" s="58">
        <v>-31325</v>
      </c>
      <c r="K1558" s="61">
        <v>425</v>
      </c>
      <c r="L1558" s="61"/>
      <c r="M1558" s="61"/>
      <c r="N1558" s="61"/>
      <c r="O1558" s="61"/>
      <c r="P1558" s="62">
        <v>72384</v>
      </c>
      <c r="Q1558" s="61"/>
      <c r="R1558" s="61"/>
      <c r="S1558" s="61"/>
      <c r="T1558" s="61"/>
      <c r="U1558" s="61"/>
      <c r="V1558" s="61"/>
      <c r="W1558" s="61"/>
      <c r="X1558" s="61"/>
      <c r="Y1558" s="61"/>
      <c r="Z1558" s="61"/>
      <c r="AA1558" s="62">
        <v>475709</v>
      </c>
      <c r="AB1558" s="61"/>
      <c r="AC1558" s="61"/>
      <c r="AD1558" s="62">
        <v>143338</v>
      </c>
      <c r="AE1558" s="61"/>
      <c r="AF1558" s="62">
        <v>179812</v>
      </c>
      <c r="AG1558" s="61"/>
      <c r="AH1558" s="61"/>
      <c r="AI1558" s="62">
        <v>108597</v>
      </c>
      <c r="AJ1558" s="61"/>
      <c r="AK1558" s="61"/>
      <c r="AL1558" s="61"/>
      <c r="AM1558" s="61"/>
      <c r="AN1558" s="61"/>
      <c r="AO1558" s="61"/>
      <c r="AP1558" s="62">
        <v>12635</v>
      </c>
      <c r="AQ1558" s="61"/>
      <c r="AR1558" s="62">
        <v>5816</v>
      </c>
      <c r="AS1558" s="61"/>
      <c r="AT1558" s="61"/>
      <c r="AU1558" s="61"/>
      <c r="AV1558" s="61"/>
      <c r="AW1558" s="61"/>
      <c r="AX1558" s="61"/>
      <c r="AY1558" s="62">
        <v>19951</v>
      </c>
      <c r="AZ1558" s="61"/>
      <c r="BA1558" s="62">
        <v>42904</v>
      </c>
      <c r="BB1558" s="61"/>
      <c r="BC1558" s="61"/>
      <c r="BD1558" s="61"/>
      <c r="BE1558" s="61"/>
      <c r="BF1558" s="61"/>
      <c r="BG1558" s="61"/>
      <c r="BH1558" s="61"/>
      <c r="BI1558" s="61"/>
      <c r="BJ1558" s="61"/>
      <c r="BK1558" s="62">
        <v>1820</v>
      </c>
      <c r="BL1558" s="61"/>
      <c r="BM1558" s="61"/>
      <c r="BN1558" s="61"/>
      <c r="BO1558" s="62">
        <v>-31325</v>
      </c>
    </row>
    <row r="1559" spans="1:67" x14ac:dyDescent="0.2">
      <c r="A1559" s="57" t="s">
        <v>34</v>
      </c>
      <c r="B1559" s="56" t="s">
        <v>34</v>
      </c>
      <c r="C1559" s="56" t="s">
        <v>468</v>
      </c>
      <c r="D1559" s="56">
        <v>1994</v>
      </c>
      <c r="E1559" s="58">
        <v>1126442</v>
      </c>
      <c r="F1559" s="58">
        <v>987885</v>
      </c>
      <c r="G1559" s="59">
        <v>1041118</v>
      </c>
      <c r="H1559" s="59">
        <v>85324</v>
      </c>
      <c r="I1559" s="60">
        <v>0</v>
      </c>
      <c r="J1559" s="58">
        <v>-138557</v>
      </c>
      <c r="K1559" s="61">
        <v>425</v>
      </c>
      <c r="L1559" s="61"/>
      <c r="M1559" s="61"/>
      <c r="N1559" s="61"/>
      <c r="O1559" s="61"/>
      <c r="P1559" s="62">
        <v>73034</v>
      </c>
      <c r="Q1559" s="61"/>
      <c r="R1559" s="61"/>
      <c r="S1559" s="61"/>
      <c r="T1559" s="61"/>
      <c r="U1559" s="61"/>
      <c r="V1559" s="61"/>
      <c r="W1559" s="61"/>
      <c r="X1559" s="61"/>
      <c r="Y1559" s="61"/>
      <c r="Z1559" s="61"/>
      <c r="AA1559" s="62">
        <v>498454</v>
      </c>
      <c r="AB1559" s="61"/>
      <c r="AC1559" s="61"/>
      <c r="AD1559" s="62">
        <v>147071</v>
      </c>
      <c r="AE1559" s="61"/>
      <c r="AF1559" s="62">
        <v>210663</v>
      </c>
      <c r="AG1559" s="61"/>
      <c r="AH1559" s="61"/>
      <c r="AI1559" s="62">
        <v>111471</v>
      </c>
      <c r="AJ1559" s="61"/>
      <c r="AK1559" s="61"/>
      <c r="AL1559" s="61"/>
      <c r="AM1559" s="61"/>
      <c r="AN1559" s="61"/>
      <c r="AO1559" s="61"/>
      <c r="AP1559" s="62">
        <v>12756</v>
      </c>
      <c r="AQ1559" s="61"/>
      <c r="AR1559" s="62">
        <v>7477</v>
      </c>
      <c r="AS1559" s="61"/>
      <c r="AT1559" s="61"/>
      <c r="AU1559" s="61"/>
      <c r="AV1559" s="61"/>
      <c r="AW1559" s="61"/>
      <c r="AX1559" s="61"/>
      <c r="AY1559" s="62">
        <v>20367</v>
      </c>
      <c r="AZ1559" s="61"/>
      <c r="BA1559" s="62">
        <v>42904</v>
      </c>
      <c r="BB1559" s="61"/>
      <c r="BC1559" s="61"/>
      <c r="BD1559" s="61"/>
      <c r="BE1559" s="61"/>
      <c r="BF1559" s="61"/>
      <c r="BG1559" s="61"/>
      <c r="BH1559" s="61"/>
      <c r="BI1559" s="61"/>
      <c r="BJ1559" s="61"/>
      <c r="BK1559" s="62">
        <v>1820</v>
      </c>
      <c r="BL1559" s="61"/>
      <c r="BM1559" s="61"/>
      <c r="BN1559" s="61"/>
      <c r="BO1559" s="62">
        <v>-138557</v>
      </c>
    </row>
    <row r="1560" spans="1:67" x14ac:dyDescent="0.2">
      <c r="A1560" s="57" t="s">
        <v>34</v>
      </c>
      <c r="B1560" s="56" t="s">
        <v>34</v>
      </c>
      <c r="C1560" s="56" t="s">
        <v>468</v>
      </c>
      <c r="D1560" s="56">
        <v>1995</v>
      </c>
      <c r="E1560" s="58">
        <v>1213206</v>
      </c>
      <c r="F1560" s="58">
        <v>1065003</v>
      </c>
      <c r="G1560" s="59">
        <v>1125018</v>
      </c>
      <c r="H1560" s="59">
        <v>88188</v>
      </c>
      <c r="I1560" s="60">
        <v>0</v>
      </c>
      <c r="J1560" s="58">
        <v>-148203</v>
      </c>
      <c r="K1560" s="61">
        <v>425</v>
      </c>
      <c r="L1560" s="61"/>
      <c r="M1560" s="61"/>
      <c r="N1560" s="61"/>
      <c r="O1560" s="61"/>
      <c r="P1560" s="62">
        <v>73034</v>
      </c>
      <c r="Q1560" s="61"/>
      <c r="R1560" s="61"/>
      <c r="S1560" s="61"/>
      <c r="T1560" s="61"/>
      <c r="U1560" s="61"/>
      <c r="V1560" s="61"/>
      <c r="W1560" s="61"/>
      <c r="X1560" s="61"/>
      <c r="Y1560" s="61"/>
      <c r="Z1560" s="61"/>
      <c r="AA1560" s="62">
        <v>551176</v>
      </c>
      <c r="AB1560" s="61"/>
      <c r="AC1560" s="61"/>
      <c r="AD1560" s="62">
        <v>151102</v>
      </c>
      <c r="AE1560" s="61"/>
      <c r="AF1560" s="62">
        <v>235069</v>
      </c>
      <c r="AG1560" s="61"/>
      <c r="AH1560" s="61"/>
      <c r="AI1560" s="62">
        <v>114212</v>
      </c>
      <c r="AJ1560" s="61"/>
      <c r="AK1560" s="61"/>
      <c r="AL1560" s="61"/>
      <c r="AM1560" s="61"/>
      <c r="AN1560" s="61"/>
      <c r="AO1560" s="61"/>
      <c r="AP1560" s="62">
        <v>12756</v>
      </c>
      <c r="AQ1560" s="61"/>
      <c r="AR1560" s="62">
        <v>8969</v>
      </c>
      <c r="AS1560" s="61"/>
      <c r="AT1560" s="61"/>
      <c r="AU1560" s="61"/>
      <c r="AV1560" s="61"/>
      <c r="AW1560" s="61"/>
      <c r="AX1560" s="61"/>
      <c r="AY1560" s="62">
        <v>21739</v>
      </c>
      <c r="AZ1560" s="61"/>
      <c r="BA1560" s="62">
        <v>42904</v>
      </c>
      <c r="BB1560" s="61"/>
      <c r="BC1560" s="61"/>
      <c r="BD1560" s="61"/>
      <c r="BE1560" s="61"/>
      <c r="BF1560" s="61"/>
      <c r="BG1560" s="61"/>
      <c r="BH1560" s="61"/>
      <c r="BI1560" s="61"/>
      <c r="BJ1560" s="61"/>
      <c r="BK1560" s="62">
        <v>1820</v>
      </c>
      <c r="BL1560" s="61"/>
      <c r="BM1560" s="61"/>
      <c r="BN1560" s="61"/>
      <c r="BO1560" s="62">
        <v>-148203</v>
      </c>
    </row>
    <row r="1561" spans="1:67" x14ac:dyDescent="0.2">
      <c r="A1561" s="57" t="s">
        <v>34</v>
      </c>
      <c r="B1561" s="56" t="s">
        <v>34</v>
      </c>
      <c r="C1561" s="56" t="s">
        <v>468</v>
      </c>
      <c r="D1561" s="56">
        <v>1996</v>
      </c>
      <c r="E1561" s="58">
        <v>1295037</v>
      </c>
      <c r="F1561" s="58">
        <v>1144015</v>
      </c>
      <c r="G1561" s="59">
        <v>1201354</v>
      </c>
      <c r="H1561" s="59">
        <v>93683</v>
      </c>
      <c r="I1561" s="60">
        <v>0</v>
      </c>
      <c r="J1561" s="58">
        <v>-151022</v>
      </c>
      <c r="K1561" s="61">
        <v>425</v>
      </c>
      <c r="L1561" s="61"/>
      <c r="M1561" s="61"/>
      <c r="N1561" s="61"/>
      <c r="O1561" s="61"/>
      <c r="P1561" s="62">
        <v>73034</v>
      </c>
      <c r="Q1561" s="61"/>
      <c r="R1561" s="61"/>
      <c r="S1561" s="61"/>
      <c r="T1561" s="61"/>
      <c r="U1561" s="61"/>
      <c r="V1561" s="61"/>
      <c r="W1561" s="61"/>
      <c r="X1561" s="61"/>
      <c r="Y1561" s="61"/>
      <c r="Z1561" s="61"/>
      <c r="AA1561" s="62">
        <v>607431</v>
      </c>
      <c r="AB1561" s="61"/>
      <c r="AC1561" s="61"/>
      <c r="AD1561" s="62">
        <v>155459</v>
      </c>
      <c r="AE1561" s="61"/>
      <c r="AF1561" s="62">
        <v>246389</v>
      </c>
      <c r="AG1561" s="61"/>
      <c r="AH1561" s="61"/>
      <c r="AI1561" s="62">
        <v>118616</v>
      </c>
      <c r="AJ1561" s="61"/>
      <c r="AK1561" s="61"/>
      <c r="AL1561" s="61"/>
      <c r="AM1561" s="61"/>
      <c r="AN1561" s="61"/>
      <c r="AO1561" s="61"/>
      <c r="AP1561" s="62">
        <v>12756</v>
      </c>
      <c r="AQ1561" s="61"/>
      <c r="AR1561" s="62">
        <v>10401</v>
      </c>
      <c r="AS1561" s="61"/>
      <c r="AT1561" s="61"/>
      <c r="AU1561" s="61"/>
      <c r="AV1561" s="61"/>
      <c r="AW1561" s="61"/>
      <c r="AX1561" s="61"/>
      <c r="AY1561" s="62">
        <v>22359</v>
      </c>
      <c r="AZ1561" s="61"/>
      <c r="BA1561" s="62">
        <v>48167</v>
      </c>
      <c r="BB1561" s="61"/>
      <c r="BC1561" s="61"/>
      <c r="BD1561" s="61"/>
      <c r="BE1561" s="61"/>
      <c r="BF1561" s="61"/>
      <c r="BG1561" s="61"/>
      <c r="BH1561" s="61"/>
      <c r="BI1561" s="61"/>
      <c r="BJ1561" s="61"/>
      <c r="BK1561" s="61"/>
      <c r="BL1561" s="61"/>
      <c r="BM1561" s="61"/>
      <c r="BN1561" s="61"/>
      <c r="BO1561" s="62">
        <v>-151022</v>
      </c>
    </row>
    <row r="1562" spans="1:67" x14ac:dyDescent="0.2">
      <c r="A1562" s="57" t="s">
        <v>34</v>
      </c>
      <c r="B1562" s="56" t="s">
        <v>34</v>
      </c>
      <c r="C1562" s="56" t="s">
        <v>468</v>
      </c>
      <c r="D1562" s="56">
        <v>1997</v>
      </c>
      <c r="E1562" s="58">
        <v>1358642</v>
      </c>
      <c r="F1562" s="58">
        <v>1206692</v>
      </c>
      <c r="G1562" s="59">
        <v>1267870</v>
      </c>
      <c r="H1562" s="59">
        <v>90772</v>
      </c>
      <c r="I1562" s="60">
        <v>0</v>
      </c>
      <c r="J1562" s="58">
        <v>-151950</v>
      </c>
      <c r="K1562" s="61">
        <v>425</v>
      </c>
      <c r="L1562" s="61"/>
      <c r="M1562" s="61"/>
      <c r="N1562" s="61"/>
      <c r="O1562" s="61"/>
      <c r="P1562" s="62">
        <v>75242</v>
      </c>
      <c r="Q1562" s="61"/>
      <c r="R1562" s="61"/>
      <c r="S1562" s="61"/>
      <c r="T1562" s="61"/>
      <c r="U1562" s="61"/>
      <c r="V1562" s="61"/>
      <c r="W1562" s="61"/>
      <c r="X1562" s="61"/>
      <c r="Y1562" s="61"/>
      <c r="Z1562" s="61"/>
      <c r="AA1562" s="62">
        <v>644543</v>
      </c>
      <c r="AB1562" s="61"/>
      <c r="AC1562" s="61"/>
      <c r="AD1562" s="62">
        <v>161649</v>
      </c>
      <c r="AE1562" s="61"/>
      <c r="AF1562" s="62">
        <v>263498</v>
      </c>
      <c r="AG1562" s="61"/>
      <c r="AH1562" s="61"/>
      <c r="AI1562" s="62">
        <v>122513</v>
      </c>
      <c r="AJ1562" s="61"/>
      <c r="AK1562" s="61"/>
      <c r="AL1562" s="61"/>
      <c r="AM1562" s="61"/>
      <c r="AN1562" s="61"/>
      <c r="AO1562" s="61"/>
      <c r="AP1562" s="62">
        <v>12918</v>
      </c>
      <c r="AQ1562" s="61"/>
      <c r="AR1562" s="62">
        <v>11815</v>
      </c>
      <c r="AS1562" s="61"/>
      <c r="AT1562" s="61"/>
      <c r="AU1562" s="61"/>
      <c r="AV1562" s="61"/>
      <c r="AW1562" s="61"/>
      <c r="AX1562" s="61"/>
      <c r="AY1562" s="62">
        <v>23114</v>
      </c>
      <c r="AZ1562" s="61"/>
      <c r="BA1562" s="62">
        <v>42925</v>
      </c>
      <c r="BB1562" s="61"/>
      <c r="BC1562" s="61"/>
      <c r="BD1562" s="61"/>
      <c r="BE1562" s="61"/>
      <c r="BF1562" s="61"/>
      <c r="BG1562" s="61"/>
      <c r="BH1562" s="61"/>
      <c r="BI1562" s="61"/>
      <c r="BJ1562" s="61"/>
      <c r="BK1562" s="61"/>
      <c r="BL1562" s="61"/>
      <c r="BM1562" s="61"/>
      <c r="BN1562" s="61"/>
      <c r="BO1562" s="62">
        <v>-151950</v>
      </c>
    </row>
    <row r="1563" spans="1:67" x14ac:dyDescent="0.2">
      <c r="A1563" s="57" t="s">
        <v>34</v>
      </c>
      <c r="B1563" s="56" t="s">
        <v>34</v>
      </c>
      <c r="C1563" s="56" t="s">
        <v>468</v>
      </c>
      <c r="D1563" s="56">
        <v>1998</v>
      </c>
      <c r="E1563" s="58">
        <v>1451565</v>
      </c>
      <c r="F1563" s="58">
        <v>1258832</v>
      </c>
      <c r="G1563" s="59">
        <v>1358051</v>
      </c>
      <c r="H1563" s="59">
        <v>93514</v>
      </c>
      <c r="I1563" s="60">
        <v>0</v>
      </c>
      <c r="J1563" s="58">
        <v>-192733</v>
      </c>
      <c r="K1563" s="61">
        <v>425</v>
      </c>
      <c r="L1563" s="61"/>
      <c r="M1563" s="61"/>
      <c r="N1563" s="61"/>
      <c r="O1563" s="61"/>
      <c r="P1563" s="62">
        <v>75242</v>
      </c>
      <c r="Q1563" s="61"/>
      <c r="R1563" s="61"/>
      <c r="S1563" s="61"/>
      <c r="T1563" s="61"/>
      <c r="U1563" s="61"/>
      <c r="V1563" s="61"/>
      <c r="W1563" s="61"/>
      <c r="X1563" s="61"/>
      <c r="Y1563" s="61"/>
      <c r="Z1563" s="61"/>
      <c r="AA1563" s="62">
        <v>694215</v>
      </c>
      <c r="AB1563" s="61"/>
      <c r="AC1563" s="61"/>
      <c r="AD1563" s="62">
        <v>190516</v>
      </c>
      <c r="AE1563" s="61"/>
      <c r="AF1563" s="62">
        <v>275062</v>
      </c>
      <c r="AG1563" s="61"/>
      <c r="AH1563" s="61"/>
      <c r="AI1563" s="62">
        <v>122591</v>
      </c>
      <c r="AJ1563" s="61"/>
      <c r="AK1563" s="61"/>
      <c r="AL1563" s="61"/>
      <c r="AM1563" s="61"/>
      <c r="AN1563" s="61"/>
      <c r="AO1563" s="61"/>
      <c r="AP1563" s="62">
        <v>12918</v>
      </c>
      <c r="AQ1563" s="61"/>
      <c r="AR1563" s="62">
        <v>11815</v>
      </c>
      <c r="AS1563" s="61"/>
      <c r="AT1563" s="61"/>
      <c r="AU1563" s="61"/>
      <c r="AV1563" s="61"/>
      <c r="AW1563" s="61"/>
      <c r="AX1563" s="61"/>
      <c r="AY1563" s="62">
        <v>23491</v>
      </c>
      <c r="AZ1563" s="61"/>
      <c r="BA1563" s="62">
        <v>45290</v>
      </c>
      <c r="BB1563" s="61"/>
      <c r="BC1563" s="61"/>
      <c r="BD1563" s="61"/>
      <c r="BE1563" s="61"/>
      <c r="BF1563" s="61"/>
      <c r="BG1563" s="61"/>
      <c r="BH1563" s="61"/>
      <c r="BI1563" s="61"/>
      <c r="BJ1563" s="61"/>
      <c r="BK1563" s="61"/>
      <c r="BL1563" s="61"/>
      <c r="BM1563" s="61"/>
      <c r="BN1563" s="61"/>
      <c r="BO1563" s="62">
        <v>-192733</v>
      </c>
    </row>
    <row r="1564" spans="1:67" x14ac:dyDescent="0.2">
      <c r="A1564" s="57" t="s">
        <v>34</v>
      </c>
      <c r="B1564" s="56" t="s">
        <v>34</v>
      </c>
      <c r="C1564" s="56" t="s">
        <v>469</v>
      </c>
      <c r="D1564" s="56">
        <v>1989</v>
      </c>
      <c r="E1564" s="58">
        <v>1166086</v>
      </c>
      <c r="F1564" s="58">
        <v>1134819</v>
      </c>
      <c r="G1564" s="59">
        <v>1111100</v>
      </c>
      <c r="H1564" s="59">
        <v>54986</v>
      </c>
      <c r="I1564" s="60">
        <v>0</v>
      </c>
      <c r="J1564" s="58">
        <v>-31267</v>
      </c>
      <c r="K1564" s="62">
        <v>1748</v>
      </c>
      <c r="L1564" s="61"/>
      <c r="M1564" s="61"/>
      <c r="N1564" s="61"/>
      <c r="O1564" s="61"/>
      <c r="P1564" s="62">
        <v>51134</v>
      </c>
      <c r="Q1564" s="61"/>
      <c r="R1564" s="61"/>
      <c r="S1564" s="61"/>
      <c r="T1564" s="61"/>
      <c r="U1564" s="61"/>
      <c r="V1564" s="61"/>
      <c r="W1564" s="62">
        <v>176234</v>
      </c>
      <c r="X1564" s="61"/>
      <c r="Y1564" s="61"/>
      <c r="Z1564" s="61"/>
      <c r="AA1564" s="62">
        <v>404564</v>
      </c>
      <c r="AB1564" s="61"/>
      <c r="AC1564" s="61"/>
      <c r="AD1564" s="62">
        <v>170208</v>
      </c>
      <c r="AE1564" s="61"/>
      <c r="AF1564" s="62">
        <v>204473</v>
      </c>
      <c r="AG1564" s="61"/>
      <c r="AH1564" s="61"/>
      <c r="AI1564" s="62">
        <v>102739</v>
      </c>
      <c r="AJ1564" s="61"/>
      <c r="AK1564" s="61"/>
      <c r="AL1564" s="61"/>
      <c r="AM1564" s="61"/>
      <c r="AN1564" s="61"/>
      <c r="AO1564" s="61"/>
      <c r="AP1564" s="62">
        <v>7977</v>
      </c>
      <c r="AQ1564" s="61"/>
      <c r="AR1564" s="61"/>
      <c r="AS1564" s="61"/>
      <c r="AT1564" s="61"/>
      <c r="AU1564" s="61"/>
      <c r="AV1564" s="61"/>
      <c r="AW1564" s="61"/>
      <c r="AX1564" s="61"/>
      <c r="AY1564" s="62">
        <v>5645</v>
      </c>
      <c r="AZ1564" s="61"/>
      <c r="BA1564" s="62">
        <v>41364</v>
      </c>
      <c r="BB1564" s="61"/>
      <c r="BC1564" s="61"/>
      <c r="BD1564" s="61"/>
      <c r="BE1564" s="61"/>
      <c r="BF1564" s="61"/>
      <c r="BG1564" s="61"/>
      <c r="BH1564" s="61"/>
      <c r="BI1564" s="61"/>
      <c r="BJ1564" s="61"/>
      <c r="BK1564" s="61"/>
      <c r="BL1564" s="61"/>
      <c r="BM1564" s="61"/>
      <c r="BN1564" s="61"/>
      <c r="BO1564" s="62">
        <v>-31267</v>
      </c>
    </row>
    <row r="1565" spans="1:67" x14ac:dyDescent="0.2">
      <c r="A1565" s="57" t="s">
        <v>34</v>
      </c>
      <c r="B1565" s="56" t="s">
        <v>34</v>
      </c>
      <c r="C1565" s="56" t="s">
        <v>469</v>
      </c>
      <c r="D1565" s="56">
        <v>1990</v>
      </c>
      <c r="E1565" s="58">
        <v>1135698</v>
      </c>
      <c r="F1565" s="58">
        <v>1104431</v>
      </c>
      <c r="G1565" s="59">
        <v>1076509</v>
      </c>
      <c r="H1565" s="59">
        <v>59189</v>
      </c>
      <c r="I1565" s="60">
        <v>0</v>
      </c>
      <c r="J1565" s="58">
        <v>-31267</v>
      </c>
      <c r="K1565" s="62">
        <v>1748</v>
      </c>
      <c r="L1565" s="61"/>
      <c r="M1565" s="61"/>
      <c r="N1565" s="61"/>
      <c r="O1565" s="61"/>
      <c r="P1565" s="62">
        <v>57881</v>
      </c>
      <c r="Q1565" s="61"/>
      <c r="R1565" s="61"/>
      <c r="S1565" s="61"/>
      <c r="T1565" s="61"/>
      <c r="U1565" s="61"/>
      <c r="V1565" s="61"/>
      <c r="W1565" s="62">
        <v>178504</v>
      </c>
      <c r="X1565" s="61"/>
      <c r="Y1565" s="61"/>
      <c r="Z1565" s="61"/>
      <c r="AA1565" s="62">
        <v>289420</v>
      </c>
      <c r="AB1565" s="61"/>
      <c r="AC1565" s="61"/>
      <c r="AD1565" s="62">
        <v>212017</v>
      </c>
      <c r="AE1565" s="61"/>
      <c r="AF1565" s="62">
        <v>220188</v>
      </c>
      <c r="AG1565" s="61"/>
      <c r="AH1565" s="61"/>
      <c r="AI1565" s="62">
        <v>116751</v>
      </c>
      <c r="AJ1565" s="61"/>
      <c r="AK1565" s="61"/>
      <c r="AL1565" s="61"/>
      <c r="AM1565" s="61"/>
      <c r="AN1565" s="61"/>
      <c r="AO1565" s="61"/>
      <c r="AP1565" s="62">
        <v>8895</v>
      </c>
      <c r="AQ1565" s="61"/>
      <c r="AR1565" s="61"/>
      <c r="AS1565" s="61"/>
      <c r="AT1565" s="61"/>
      <c r="AU1565" s="61"/>
      <c r="AV1565" s="61"/>
      <c r="AW1565" s="61"/>
      <c r="AX1565" s="61"/>
      <c r="AY1565" s="62">
        <v>8930</v>
      </c>
      <c r="AZ1565" s="61"/>
      <c r="BA1565" s="62">
        <v>41364</v>
      </c>
      <c r="BB1565" s="61"/>
      <c r="BC1565" s="61"/>
      <c r="BD1565" s="61"/>
      <c r="BE1565" s="61"/>
      <c r="BF1565" s="61"/>
      <c r="BG1565" s="61"/>
      <c r="BH1565" s="61"/>
      <c r="BI1565" s="61"/>
      <c r="BJ1565" s="61"/>
      <c r="BK1565" s="61"/>
      <c r="BL1565" s="61"/>
      <c r="BM1565" s="61"/>
      <c r="BN1565" s="61"/>
      <c r="BO1565" s="62">
        <v>-31267</v>
      </c>
    </row>
    <row r="1566" spans="1:67" x14ac:dyDescent="0.2">
      <c r="A1566" s="57" t="s">
        <v>34</v>
      </c>
      <c r="B1566" s="56" t="s">
        <v>34</v>
      </c>
      <c r="C1566" s="56" t="s">
        <v>469</v>
      </c>
      <c r="D1566" s="56">
        <v>1991</v>
      </c>
      <c r="E1566" s="58">
        <v>1329240</v>
      </c>
      <c r="F1566" s="58">
        <v>1297973</v>
      </c>
      <c r="G1566" s="59">
        <v>1255760</v>
      </c>
      <c r="H1566" s="59">
        <v>73480</v>
      </c>
      <c r="I1566" s="60">
        <v>0</v>
      </c>
      <c r="J1566" s="58">
        <v>-31267</v>
      </c>
      <c r="K1566" s="62">
        <v>1748</v>
      </c>
      <c r="L1566" s="61"/>
      <c r="M1566" s="61"/>
      <c r="N1566" s="61"/>
      <c r="O1566" s="61"/>
      <c r="P1566" s="62">
        <v>57881</v>
      </c>
      <c r="Q1566" s="61"/>
      <c r="R1566" s="61"/>
      <c r="S1566" s="61"/>
      <c r="T1566" s="61"/>
      <c r="U1566" s="61"/>
      <c r="V1566" s="61"/>
      <c r="W1566" s="62">
        <v>178504</v>
      </c>
      <c r="X1566" s="61"/>
      <c r="Y1566" s="61"/>
      <c r="Z1566" s="61"/>
      <c r="AA1566" s="62">
        <v>429601</v>
      </c>
      <c r="AB1566" s="61"/>
      <c r="AC1566" s="61"/>
      <c r="AD1566" s="62">
        <v>216180</v>
      </c>
      <c r="AE1566" s="61"/>
      <c r="AF1566" s="62">
        <v>245759</v>
      </c>
      <c r="AG1566" s="61"/>
      <c r="AH1566" s="61"/>
      <c r="AI1566" s="62">
        <v>126087</v>
      </c>
      <c r="AJ1566" s="61"/>
      <c r="AK1566" s="61"/>
      <c r="AL1566" s="61"/>
      <c r="AM1566" s="61"/>
      <c r="AN1566" s="61"/>
      <c r="AO1566" s="61"/>
      <c r="AP1566" s="62">
        <v>10157</v>
      </c>
      <c r="AQ1566" s="61"/>
      <c r="AR1566" s="62">
        <v>11285</v>
      </c>
      <c r="AS1566" s="61"/>
      <c r="AT1566" s="61"/>
      <c r="AU1566" s="61"/>
      <c r="AV1566" s="61"/>
      <c r="AW1566" s="61"/>
      <c r="AX1566" s="61"/>
      <c r="AY1566" s="62">
        <v>10674</v>
      </c>
      <c r="AZ1566" s="61"/>
      <c r="BA1566" s="62">
        <v>41364</v>
      </c>
      <c r="BB1566" s="61"/>
      <c r="BC1566" s="61"/>
      <c r="BD1566" s="61"/>
      <c r="BE1566" s="61"/>
      <c r="BF1566" s="61"/>
      <c r="BG1566" s="61"/>
      <c r="BH1566" s="61"/>
      <c r="BI1566" s="61"/>
      <c r="BJ1566" s="61"/>
      <c r="BK1566" s="61"/>
      <c r="BL1566" s="61"/>
      <c r="BM1566" s="61"/>
      <c r="BN1566" s="61"/>
      <c r="BO1566" s="62">
        <v>-31267</v>
      </c>
    </row>
    <row r="1567" spans="1:67" x14ac:dyDescent="0.2">
      <c r="A1567" s="57" t="s">
        <v>34</v>
      </c>
      <c r="B1567" s="56" t="s">
        <v>34</v>
      </c>
      <c r="C1567" s="56" t="s">
        <v>469</v>
      </c>
      <c r="D1567" s="56">
        <v>1992</v>
      </c>
      <c r="E1567" s="58">
        <v>1327807</v>
      </c>
      <c r="F1567" s="58">
        <v>1296540</v>
      </c>
      <c r="G1567" s="59">
        <v>1250642</v>
      </c>
      <c r="H1567" s="59">
        <v>77165</v>
      </c>
      <c r="I1567" s="60">
        <v>0</v>
      </c>
      <c r="J1567" s="58">
        <v>-31267</v>
      </c>
      <c r="K1567" s="62">
        <v>1748</v>
      </c>
      <c r="L1567" s="61"/>
      <c r="M1567" s="61"/>
      <c r="N1567" s="61"/>
      <c r="O1567" s="61"/>
      <c r="P1567" s="62">
        <v>57881</v>
      </c>
      <c r="Q1567" s="61"/>
      <c r="R1567" s="61"/>
      <c r="S1567" s="61"/>
      <c r="T1567" s="61"/>
      <c r="U1567" s="61"/>
      <c r="V1567" s="61"/>
      <c r="W1567" s="62">
        <v>178504</v>
      </c>
      <c r="X1567" s="61"/>
      <c r="Y1567" s="61"/>
      <c r="Z1567" s="61"/>
      <c r="AA1567" s="62">
        <v>482619</v>
      </c>
      <c r="AB1567" s="61"/>
      <c r="AC1567" s="61"/>
      <c r="AD1567" s="62">
        <v>217549</v>
      </c>
      <c r="AE1567" s="61"/>
      <c r="AF1567" s="62">
        <v>184255</v>
      </c>
      <c r="AG1567" s="61"/>
      <c r="AH1567" s="61"/>
      <c r="AI1567" s="62">
        <v>128086</v>
      </c>
      <c r="AJ1567" s="61"/>
      <c r="AK1567" s="61"/>
      <c r="AL1567" s="61"/>
      <c r="AM1567" s="61"/>
      <c r="AN1567" s="61"/>
      <c r="AO1567" s="61"/>
      <c r="AP1567" s="62">
        <v>13187</v>
      </c>
      <c r="AQ1567" s="61"/>
      <c r="AR1567" s="62">
        <v>11814</v>
      </c>
      <c r="AS1567" s="61"/>
      <c r="AT1567" s="61"/>
      <c r="AU1567" s="61"/>
      <c r="AV1567" s="61"/>
      <c r="AW1567" s="61"/>
      <c r="AX1567" s="61"/>
      <c r="AY1567" s="62">
        <v>10800</v>
      </c>
      <c r="AZ1567" s="61"/>
      <c r="BA1567" s="62">
        <v>41364</v>
      </c>
      <c r="BB1567" s="61"/>
      <c r="BC1567" s="61"/>
      <c r="BD1567" s="61"/>
      <c r="BE1567" s="61"/>
      <c r="BF1567" s="61"/>
      <c r="BG1567" s="61"/>
      <c r="BH1567" s="61"/>
      <c r="BI1567" s="61"/>
      <c r="BJ1567" s="61"/>
      <c r="BK1567" s="61"/>
      <c r="BL1567" s="61"/>
      <c r="BM1567" s="61"/>
      <c r="BN1567" s="61"/>
      <c r="BO1567" s="62">
        <v>-31267</v>
      </c>
    </row>
    <row r="1568" spans="1:67" x14ac:dyDescent="0.2">
      <c r="A1568" s="57" t="s">
        <v>34</v>
      </c>
      <c r="B1568" s="56" t="s">
        <v>34</v>
      </c>
      <c r="C1568" s="56" t="s">
        <v>469</v>
      </c>
      <c r="D1568" s="56">
        <v>1993</v>
      </c>
      <c r="E1568" s="58">
        <v>1639414</v>
      </c>
      <c r="F1568" s="58">
        <v>1608147</v>
      </c>
      <c r="G1568" s="59">
        <v>1539097</v>
      </c>
      <c r="H1568" s="59">
        <v>100317</v>
      </c>
      <c r="I1568" s="60">
        <v>0</v>
      </c>
      <c r="J1568" s="58">
        <v>-31267</v>
      </c>
      <c r="K1568" s="62">
        <v>1748</v>
      </c>
      <c r="L1568" s="61"/>
      <c r="M1568" s="62">
        <v>3905</v>
      </c>
      <c r="N1568" s="61"/>
      <c r="O1568" s="61"/>
      <c r="P1568" s="62">
        <v>57881</v>
      </c>
      <c r="Q1568" s="61"/>
      <c r="R1568" s="61"/>
      <c r="S1568" s="61"/>
      <c r="T1568" s="61"/>
      <c r="U1568" s="61"/>
      <c r="V1568" s="61"/>
      <c r="W1568" s="62">
        <v>178504</v>
      </c>
      <c r="X1568" s="61"/>
      <c r="Y1568" s="61"/>
      <c r="Z1568" s="61"/>
      <c r="AA1568" s="62">
        <v>598819</v>
      </c>
      <c r="AB1568" s="61"/>
      <c r="AC1568" s="61"/>
      <c r="AD1568" s="62">
        <v>285268</v>
      </c>
      <c r="AE1568" s="61"/>
      <c r="AF1568" s="62">
        <v>270832</v>
      </c>
      <c r="AG1568" s="61"/>
      <c r="AH1568" s="61"/>
      <c r="AI1568" s="62">
        <v>142140</v>
      </c>
      <c r="AJ1568" s="61"/>
      <c r="AK1568" s="61"/>
      <c r="AL1568" s="61"/>
      <c r="AM1568" s="61"/>
      <c r="AN1568" s="61"/>
      <c r="AO1568" s="61"/>
      <c r="AP1568" s="62">
        <v>13399</v>
      </c>
      <c r="AQ1568" s="61"/>
      <c r="AR1568" s="62">
        <v>16526</v>
      </c>
      <c r="AS1568" s="61"/>
      <c r="AT1568" s="61"/>
      <c r="AU1568" s="61"/>
      <c r="AV1568" s="61"/>
      <c r="AW1568" s="61"/>
      <c r="AX1568" s="61"/>
      <c r="AY1568" s="62">
        <v>11748</v>
      </c>
      <c r="AZ1568" s="61"/>
      <c r="BA1568" s="62">
        <v>58644</v>
      </c>
      <c r="BB1568" s="61"/>
      <c r="BC1568" s="61"/>
      <c r="BD1568" s="61"/>
      <c r="BE1568" s="61"/>
      <c r="BF1568" s="61"/>
      <c r="BG1568" s="61"/>
      <c r="BH1568" s="61"/>
      <c r="BI1568" s="61"/>
      <c r="BJ1568" s="61"/>
      <c r="BK1568" s="61"/>
      <c r="BL1568" s="61"/>
      <c r="BM1568" s="61"/>
      <c r="BN1568" s="61"/>
      <c r="BO1568" s="62">
        <v>-31267</v>
      </c>
    </row>
    <row r="1569" spans="1:67" x14ac:dyDescent="0.2">
      <c r="A1569" s="57" t="s">
        <v>34</v>
      </c>
      <c r="B1569" s="56" t="s">
        <v>34</v>
      </c>
      <c r="C1569" s="56" t="s">
        <v>469</v>
      </c>
      <c r="D1569" s="56">
        <v>1994</v>
      </c>
      <c r="E1569" s="58">
        <v>1666885</v>
      </c>
      <c r="F1569" s="58">
        <v>1220644</v>
      </c>
      <c r="G1569" s="59">
        <v>1566115</v>
      </c>
      <c r="H1569" s="59">
        <v>100770</v>
      </c>
      <c r="I1569" s="60">
        <v>0</v>
      </c>
      <c r="J1569" s="58">
        <v>-446241</v>
      </c>
      <c r="K1569" s="62">
        <v>2908</v>
      </c>
      <c r="L1569" s="61"/>
      <c r="M1569" s="62">
        <v>3905</v>
      </c>
      <c r="N1569" s="61"/>
      <c r="O1569" s="61"/>
      <c r="P1569" s="62">
        <v>57881</v>
      </c>
      <c r="Q1569" s="61"/>
      <c r="R1569" s="61"/>
      <c r="S1569" s="61"/>
      <c r="T1569" s="61"/>
      <c r="U1569" s="61"/>
      <c r="V1569" s="61"/>
      <c r="W1569" s="62">
        <v>178504</v>
      </c>
      <c r="X1569" s="61"/>
      <c r="Y1569" s="61"/>
      <c r="Z1569" s="61"/>
      <c r="AA1569" s="62">
        <v>616985</v>
      </c>
      <c r="AB1569" s="61"/>
      <c r="AC1569" s="61"/>
      <c r="AD1569" s="62">
        <v>290845</v>
      </c>
      <c r="AE1569" s="61"/>
      <c r="AF1569" s="62">
        <v>271062</v>
      </c>
      <c r="AG1569" s="61"/>
      <c r="AH1569" s="61"/>
      <c r="AI1569" s="62">
        <v>144025</v>
      </c>
      <c r="AJ1569" s="61"/>
      <c r="AK1569" s="61"/>
      <c r="AL1569" s="61"/>
      <c r="AM1569" s="61"/>
      <c r="AN1569" s="61"/>
      <c r="AO1569" s="61"/>
      <c r="AP1569" s="62">
        <v>13698</v>
      </c>
      <c r="AQ1569" s="61"/>
      <c r="AR1569" s="62">
        <v>16526</v>
      </c>
      <c r="AS1569" s="61"/>
      <c r="AT1569" s="61"/>
      <c r="AU1569" s="61"/>
      <c r="AV1569" s="61"/>
      <c r="AW1569" s="61"/>
      <c r="AX1569" s="61"/>
      <c r="AY1569" s="62">
        <v>11902</v>
      </c>
      <c r="AZ1569" s="61"/>
      <c r="BA1569" s="62">
        <v>58644</v>
      </c>
      <c r="BB1569" s="61"/>
      <c r="BC1569" s="61"/>
      <c r="BD1569" s="61"/>
      <c r="BE1569" s="61"/>
      <c r="BF1569" s="61"/>
      <c r="BG1569" s="61"/>
      <c r="BH1569" s="61"/>
      <c r="BI1569" s="61"/>
      <c r="BJ1569" s="61"/>
      <c r="BK1569" s="61"/>
      <c r="BL1569" s="61"/>
      <c r="BM1569" s="61"/>
      <c r="BN1569" s="61"/>
      <c r="BO1569" s="62">
        <v>-446241</v>
      </c>
    </row>
    <row r="1570" spans="1:67" x14ac:dyDescent="0.2">
      <c r="A1570" s="57" t="s">
        <v>34</v>
      </c>
      <c r="B1570" s="56" t="s">
        <v>34</v>
      </c>
      <c r="C1570" s="56" t="s">
        <v>469</v>
      </c>
      <c r="D1570" s="56">
        <v>1995</v>
      </c>
      <c r="E1570" s="58">
        <v>1672348</v>
      </c>
      <c r="F1570" s="58">
        <v>1224419</v>
      </c>
      <c r="G1570" s="59">
        <v>1568963</v>
      </c>
      <c r="H1570" s="59">
        <v>103385</v>
      </c>
      <c r="I1570" s="60">
        <v>0</v>
      </c>
      <c r="J1570" s="58">
        <v>-447929</v>
      </c>
      <c r="K1570" s="62">
        <v>2908</v>
      </c>
      <c r="L1570" s="61"/>
      <c r="M1570" s="62">
        <v>3905</v>
      </c>
      <c r="N1570" s="61"/>
      <c r="O1570" s="61"/>
      <c r="P1570" s="62">
        <v>73557</v>
      </c>
      <c r="Q1570" s="61"/>
      <c r="R1570" s="61"/>
      <c r="S1570" s="61"/>
      <c r="T1570" s="61"/>
      <c r="U1570" s="61"/>
      <c r="V1570" s="61"/>
      <c r="W1570" s="62">
        <v>178504</v>
      </c>
      <c r="X1570" s="61"/>
      <c r="Y1570" s="61"/>
      <c r="Z1570" s="61"/>
      <c r="AA1570" s="62">
        <v>636169</v>
      </c>
      <c r="AB1570" s="61"/>
      <c r="AC1570" s="61"/>
      <c r="AD1570" s="62">
        <v>296752</v>
      </c>
      <c r="AE1570" s="61"/>
      <c r="AF1570" s="62">
        <v>272979</v>
      </c>
      <c r="AG1570" s="61"/>
      <c r="AH1570" s="61"/>
      <c r="AI1570" s="62">
        <v>104189</v>
      </c>
      <c r="AJ1570" s="61"/>
      <c r="AK1570" s="61"/>
      <c r="AL1570" s="61"/>
      <c r="AM1570" s="61"/>
      <c r="AN1570" s="61"/>
      <c r="AO1570" s="61"/>
      <c r="AP1570" s="62">
        <v>14789</v>
      </c>
      <c r="AQ1570" s="61"/>
      <c r="AR1570" s="62">
        <v>18004</v>
      </c>
      <c r="AS1570" s="61"/>
      <c r="AT1570" s="61"/>
      <c r="AU1570" s="61"/>
      <c r="AV1570" s="61"/>
      <c r="AW1570" s="61"/>
      <c r="AX1570" s="61"/>
      <c r="AY1570" s="62">
        <v>11948</v>
      </c>
      <c r="AZ1570" s="61"/>
      <c r="BA1570" s="62">
        <v>58644</v>
      </c>
      <c r="BB1570" s="61"/>
      <c r="BC1570" s="61"/>
      <c r="BD1570" s="61"/>
      <c r="BE1570" s="61"/>
      <c r="BF1570" s="61"/>
      <c r="BG1570" s="61"/>
      <c r="BH1570" s="61"/>
      <c r="BI1570" s="61"/>
      <c r="BJ1570" s="61"/>
      <c r="BK1570" s="61"/>
      <c r="BL1570" s="61"/>
      <c r="BM1570" s="61"/>
      <c r="BN1570" s="61"/>
      <c r="BO1570" s="62">
        <v>-447929</v>
      </c>
    </row>
    <row r="1571" spans="1:67" x14ac:dyDescent="0.2">
      <c r="A1571" s="57" t="s">
        <v>34</v>
      </c>
      <c r="B1571" s="56" t="s">
        <v>34</v>
      </c>
      <c r="C1571" s="56" t="s">
        <v>469</v>
      </c>
      <c r="D1571" s="56">
        <v>1996</v>
      </c>
      <c r="E1571" s="58">
        <v>1739467</v>
      </c>
      <c r="F1571" s="58">
        <v>1274072</v>
      </c>
      <c r="G1571" s="59">
        <v>1627827</v>
      </c>
      <c r="H1571" s="59">
        <v>111640</v>
      </c>
      <c r="I1571" s="60">
        <v>0</v>
      </c>
      <c r="J1571" s="58">
        <v>-465395</v>
      </c>
      <c r="K1571" s="62">
        <v>2908</v>
      </c>
      <c r="L1571" s="61"/>
      <c r="M1571" s="62">
        <v>3905</v>
      </c>
      <c r="N1571" s="61"/>
      <c r="O1571" s="61"/>
      <c r="P1571" s="62">
        <v>73557</v>
      </c>
      <c r="Q1571" s="61"/>
      <c r="R1571" s="61"/>
      <c r="S1571" s="61"/>
      <c r="T1571" s="61"/>
      <c r="U1571" s="61"/>
      <c r="V1571" s="61"/>
      <c r="W1571" s="62">
        <v>178504</v>
      </c>
      <c r="X1571" s="61"/>
      <c r="Y1571" s="61"/>
      <c r="Z1571" s="61"/>
      <c r="AA1571" s="62">
        <v>686636</v>
      </c>
      <c r="AB1571" s="61"/>
      <c r="AC1571" s="61"/>
      <c r="AD1571" s="62">
        <v>302846</v>
      </c>
      <c r="AE1571" s="61"/>
      <c r="AF1571" s="62">
        <v>274947</v>
      </c>
      <c r="AG1571" s="61"/>
      <c r="AH1571" s="61"/>
      <c r="AI1571" s="62">
        <v>104524</v>
      </c>
      <c r="AJ1571" s="61"/>
      <c r="AK1571" s="61"/>
      <c r="AL1571" s="61"/>
      <c r="AM1571" s="61"/>
      <c r="AN1571" s="61"/>
      <c r="AO1571" s="61"/>
      <c r="AP1571" s="62">
        <v>15781</v>
      </c>
      <c r="AQ1571" s="61"/>
      <c r="AR1571" s="62">
        <v>18004</v>
      </c>
      <c r="AS1571" s="61"/>
      <c r="AT1571" s="61"/>
      <c r="AU1571" s="61"/>
      <c r="AV1571" s="61"/>
      <c r="AW1571" s="61"/>
      <c r="AX1571" s="61"/>
      <c r="AY1571" s="62">
        <v>11911</v>
      </c>
      <c r="AZ1571" s="61"/>
      <c r="BA1571" s="62">
        <v>65944</v>
      </c>
      <c r="BB1571" s="61"/>
      <c r="BC1571" s="61"/>
      <c r="BD1571" s="61"/>
      <c r="BE1571" s="61"/>
      <c r="BF1571" s="61"/>
      <c r="BG1571" s="61"/>
      <c r="BH1571" s="61"/>
      <c r="BI1571" s="61"/>
      <c r="BJ1571" s="61"/>
      <c r="BK1571" s="61"/>
      <c r="BL1571" s="61"/>
      <c r="BM1571" s="61"/>
      <c r="BN1571" s="61"/>
      <c r="BO1571" s="62">
        <v>-465395</v>
      </c>
    </row>
    <row r="1572" spans="1:67" x14ac:dyDescent="0.2">
      <c r="A1572" s="57" t="s">
        <v>34</v>
      </c>
      <c r="B1572" s="56" t="s">
        <v>34</v>
      </c>
      <c r="C1572" s="56" t="s">
        <v>469</v>
      </c>
      <c r="D1572" s="56">
        <v>1997</v>
      </c>
      <c r="E1572" s="58">
        <v>1791816</v>
      </c>
      <c r="F1572" s="58">
        <v>1326271</v>
      </c>
      <c r="G1572" s="59">
        <v>1675511</v>
      </c>
      <c r="H1572" s="59">
        <v>116305</v>
      </c>
      <c r="I1572" s="60">
        <v>0</v>
      </c>
      <c r="J1572" s="58">
        <v>-465545</v>
      </c>
      <c r="K1572" s="62">
        <v>2908</v>
      </c>
      <c r="L1572" s="61"/>
      <c r="M1572" s="62">
        <v>3905</v>
      </c>
      <c r="N1572" s="61"/>
      <c r="O1572" s="61"/>
      <c r="P1572" s="62">
        <v>73557</v>
      </c>
      <c r="Q1572" s="61"/>
      <c r="R1572" s="61"/>
      <c r="S1572" s="61"/>
      <c r="T1572" s="61"/>
      <c r="U1572" s="61"/>
      <c r="V1572" s="61"/>
      <c r="W1572" s="62">
        <v>178504</v>
      </c>
      <c r="X1572" s="61"/>
      <c r="Y1572" s="61"/>
      <c r="Z1572" s="61"/>
      <c r="AA1572" s="62">
        <v>720767</v>
      </c>
      <c r="AB1572" s="61"/>
      <c r="AC1572" s="61"/>
      <c r="AD1572" s="62">
        <v>308699</v>
      </c>
      <c r="AE1572" s="61"/>
      <c r="AF1572" s="62">
        <v>281765</v>
      </c>
      <c r="AG1572" s="61"/>
      <c r="AH1572" s="61"/>
      <c r="AI1572" s="62">
        <v>105406</v>
      </c>
      <c r="AJ1572" s="61"/>
      <c r="AK1572" s="61"/>
      <c r="AL1572" s="61"/>
      <c r="AM1572" s="61"/>
      <c r="AN1572" s="61"/>
      <c r="AO1572" s="61"/>
      <c r="AP1572" s="62">
        <v>16963</v>
      </c>
      <c r="AQ1572" s="61"/>
      <c r="AR1572" s="62">
        <v>18004</v>
      </c>
      <c r="AS1572" s="61"/>
      <c r="AT1572" s="61"/>
      <c r="AU1572" s="61"/>
      <c r="AV1572" s="61"/>
      <c r="AW1572" s="61"/>
      <c r="AX1572" s="61"/>
      <c r="AY1572" s="62">
        <v>15394</v>
      </c>
      <c r="AZ1572" s="61"/>
      <c r="BA1572" s="62">
        <v>65944</v>
      </c>
      <c r="BB1572" s="61"/>
      <c r="BC1572" s="61"/>
      <c r="BD1572" s="61"/>
      <c r="BE1572" s="61"/>
      <c r="BF1572" s="61"/>
      <c r="BG1572" s="61"/>
      <c r="BH1572" s="61"/>
      <c r="BI1572" s="61"/>
      <c r="BJ1572" s="61"/>
      <c r="BK1572" s="61"/>
      <c r="BL1572" s="61"/>
      <c r="BM1572" s="61"/>
      <c r="BN1572" s="61"/>
      <c r="BO1572" s="62">
        <v>-465545</v>
      </c>
    </row>
    <row r="1573" spans="1:67" x14ac:dyDescent="0.2">
      <c r="A1573" s="57" t="s">
        <v>34</v>
      </c>
      <c r="B1573" s="56" t="s">
        <v>34</v>
      </c>
      <c r="C1573" s="56" t="s">
        <v>470</v>
      </c>
      <c r="D1573" s="56">
        <v>1989</v>
      </c>
      <c r="E1573" s="58">
        <v>632863</v>
      </c>
      <c r="F1573" s="58">
        <v>629884</v>
      </c>
      <c r="G1573" s="59">
        <v>624050</v>
      </c>
      <c r="H1573" s="59">
        <v>8813</v>
      </c>
      <c r="I1573" s="60">
        <v>0</v>
      </c>
      <c r="J1573" s="58">
        <v>-2979</v>
      </c>
      <c r="K1573" s="62">
        <v>16612</v>
      </c>
      <c r="L1573" s="61"/>
      <c r="M1573" s="61"/>
      <c r="N1573" s="61"/>
      <c r="O1573" s="61"/>
      <c r="P1573" s="62">
        <v>13721</v>
      </c>
      <c r="Q1573" s="61"/>
      <c r="R1573" s="61"/>
      <c r="S1573" s="61"/>
      <c r="T1573" s="61"/>
      <c r="U1573" s="61"/>
      <c r="V1573" s="61"/>
      <c r="W1573" s="61"/>
      <c r="X1573" s="61"/>
      <c r="Y1573" s="61"/>
      <c r="Z1573" s="61"/>
      <c r="AA1573" s="62">
        <v>378008</v>
      </c>
      <c r="AB1573" s="61"/>
      <c r="AC1573" s="61"/>
      <c r="AD1573" s="62">
        <v>46587</v>
      </c>
      <c r="AE1573" s="61"/>
      <c r="AF1573" s="62">
        <v>135181</v>
      </c>
      <c r="AG1573" s="61"/>
      <c r="AH1573" s="61"/>
      <c r="AI1573" s="62">
        <v>33941</v>
      </c>
      <c r="AJ1573" s="61"/>
      <c r="AK1573" s="61"/>
      <c r="AL1573" s="61"/>
      <c r="AM1573" s="61"/>
      <c r="AN1573" s="61"/>
      <c r="AO1573" s="61"/>
      <c r="AP1573" s="62">
        <v>4792</v>
      </c>
      <c r="AQ1573" s="61"/>
      <c r="AR1573" s="62">
        <v>2500</v>
      </c>
      <c r="AS1573" s="61"/>
      <c r="AT1573" s="61"/>
      <c r="AU1573" s="61"/>
      <c r="AV1573" s="61"/>
      <c r="AW1573" s="61"/>
      <c r="AX1573" s="61"/>
      <c r="AY1573" s="62">
        <v>1521</v>
      </c>
      <c r="AZ1573" s="61"/>
      <c r="BA1573" s="61"/>
      <c r="BB1573" s="61"/>
      <c r="BC1573" s="61"/>
      <c r="BD1573" s="61"/>
      <c r="BE1573" s="61"/>
      <c r="BF1573" s="61"/>
      <c r="BG1573" s="61"/>
      <c r="BH1573" s="61"/>
      <c r="BI1573" s="61"/>
      <c r="BJ1573" s="61"/>
      <c r="BK1573" s="61"/>
      <c r="BL1573" s="61"/>
      <c r="BM1573" s="61"/>
      <c r="BN1573" s="61"/>
      <c r="BO1573" s="62">
        <v>-2979</v>
      </c>
    </row>
    <row r="1574" spans="1:67" x14ac:dyDescent="0.2">
      <c r="A1574" s="57" t="s">
        <v>34</v>
      </c>
      <c r="B1574" s="56" t="s">
        <v>34</v>
      </c>
      <c r="C1574" s="56" t="s">
        <v>470</v>
      </c>
      <c r="D1574" s="56">
        <v>1990</v>
      </c>
      <c r="E1574" s="58">
        <v>899319</v>
      </c>
      <c r="F1574" s="58">
        <v>896340</v>
      </c>
      <c r="G1574" s="59">
        <v>884566</v>
      </c>
      <c r="H1574" s="59">
        <v>14753</v>
      </c>
      <c r="I1574" s="60">
        <v>0</v>
      </c>
      <c r="J1574" s="58">
        <v>-2979</v>
      </c>
      <c r="K1574" s="62">
        <v>15862</v>
      </c>
      <c r="L1574" s="61"/>
      <c r="M1574" s="61"/>
      <c r="N1574" s="61"/>
      <c r="O1574" s="61"/>
      <c r="P1574" s="61"/>
      <c r="Q1574" s="61"/>
      <c r="R1574" s="61"/>
      <c r="S1574" s="61"/>
      <c r="T1574" s="61"/>
      <c r="U1574" s="61"/>
      <c r="V1574" s="61"/>
      <c r="W1574" s="62">
        <v>254317</v>
      </c>
      <c r="X1574" s="61"/>
      <c r="Y1574" s="61"/>
      <c r="Z1574" s="61"/>
      <c r="AA1574" s="62">
        <v>382141</v>
      </c>
      <c r="AB1574" s="61"/>
      <c r="AC1574" s="61"/>
      <c r="AD1574" s="62">
        <v>47798</v>
      </c>
      <c r="AE1574" s="61"/>
      <c r="AF1574" s="62">
        <v>144033</v>
      </c>
      <c r="AG1574" s="61"/>
      <c r="AH1574" s="61"/>
      <c r="AI1574" s="62">
        <v>40415</v>
      </c>
      <c r="AJ1574" s="61"/>
      <c r="AK1574" s="61"/>
      <c r="AL1574" s="61"/>
      <c r="AM1574" s="61"/>
      <c r="AN1574" s="61"/>
      <c r="AO1574" s="61"/>
      <c r="AP1574" s="62">
        <v>4792</v>
      </c>
      <c r="AQ1574" s="61"/>
      <c r="AR1574" s="62">
        <v>8440</v>
      </c>
      <c r="AS1574" s="61"/>
      <c r="AT1574" s="61"/>
      <c r="AU1574" s="61"/>
      <c r="AV1574" s="61"/>
      <c r="AW1574" s="61"/>
      <c r="AX1574" s="61"/>
      <c r="AY1574" s="62">
        <v>1521</v>
      </c>
      <c r="AZ1574" s="61"/>
      <c r="BA1574" s="61"/>
      <c r="BB1574" s="61"/>
      <c r="BC1574" s="61"/>
      <c r="BD1574" s="61"/>
      <c r="BE1574" s="61"/>
      <c r="BF1574" s="61"/>
      <c r="BG1574" s="61"/>
      <c r="BH1574" s="61"/>
      <c r="BI1574" s="61"/>
      <c r="BJ1574" s="61"/>
      <c r="BK1574" s="61"/>
      <c r="BL1574" s="61"/>
      <c r="BM1574" s="61"/>
      <c r="BN1574" s="61"/>
      <c r="BO1574" s="62">
        <v>-2979</v>
      </c>
    </row>
    <row r="1575" spans="1:67" x14ac:dyDescent="0.2">
      <c r="A1575" s="57" t="s">
        <v>34</v>
      </c>
      <c r="B1575" s="56" t="s">
        <v>34</v>
      </c>
      <c r="C1575" s="56" t="s">
        <v>470</v>
      </c>
      <c r="D1575" s="56">
        <v>1991</v>
      </c>
      <c r="E1575" s="58">
        <v>915202</v>
      </c>
      <c r="F1575" s="58">
        <v>912223</v>
      </c>
      <c r="G1575" s="59">
        <v>900449</v>
      </c>
      <c r="H1575" s="59">
        <v>14753</v>
      </c>
      <c r="I1575" s="60">
        <v>0</v>
      </c>
      <c r="J1575" s="58">
        <v>-2979</v>
      </c>
      <c r="K1575" s="62">
        <v>15862</v>
      </c>
      <c r="L1575" s="61"/>
      <c r="M1575" s="61"/>
      <c r="N1575" s="61"/>
      <c r="O1575" s="61"/>
      <c r="P1575" s="61"/>
      <c r="Q1575" s="61"/>
      <c r="R1575" s="61"/>
      <c r="S1575" s="61"/>
      <c r="T1575" s="61"/>
      <c r="U1575" s="61"/>
      <c r="V1575" s="61"/>
      <c r="W1575" s="62">
        <v>254317</v>
      </c>
      <c r="X1575" s="61"/>
      <c r="Y1575" s="61"/>
      <c r="Z1575" s="61"/>
      <c r="AA1575" s="62">
        <v>386453</v>
      </c>
      <c r="AB1575" s="61"/>
      <c r="AC1575" s="61"/>
      <c r="AD1575" s="62">
        <v>49941</v>
      </c>
      <c r="AE1575" s="61"/>
      <c r="AF1575" s="62">
        <v>150520</v>
      </c>
      <c r="AG1575" s="61"/>
      <c r="AH1575" s="61"/>
      <c r="AI1575" s="62">
        <v>43356</v>
      </c>
      <c r="AJ1575" s="61"/>
      <c r="AK1575" s="61"/>
      <c r="AL1575" s="61"/>
      <c r="AM1575" s="61"/>
      <c r="AN1575" s="61"/>
      <c r="AO1575" s="61"/>
      <c r="AP1575" s="62">
        <v>4792</v>
      </c>
      <c r="AQ1575" s="61"/>
      <c r="AR1575" s="62">
        <v>8440</v>
      </c>
      <c r="AS1575" s="61"/>
      <c r="AT1575" s="61"/>
      <c r="AU1575" s="61"/>
      <c r="AV1575" s="61"/>
      <c r="AW1575" s="61"/>
      <c r="AX1575" s="61"/>
      <c r="AY1575" s="62">
        <v>1521</v>
      </c>
      <c r="AZ1575" s="61"/>
      <c r="BA1575" s="61"/>
      <c r="BB1575" s="61"/>
      <c r="BC1575" s="61"/>
      <c r="BD1575" s="61"/>
      <c r="BE1575" s="61"/>
      <c r="BF1575" s="61"/>
      <c r="BG1575" s="61"/>
      <c r="BH1575" s="61"/>
      <c r="BI1575" s="61"/>
      <c r="BJ1575" s="61"/>
      <c r="BK1575" s="61"/>
      <c r="BL1575" s="61"/>
      <c r="BM1575" s="61"/>
      <c r="BN1575" s="61"/>
      <c r="BO1575" s="62">
        <v>-2979</v>
      </c>
    </row>
    <row r="1576" spans="1:67" x14ac:dyDescent="0.2">
      <c r="A1576" s="57" t="s">
        <v>34</v>
      </c>
      <c r="B1576" s="56" t="s">
        <v>34</v>
      </c>
      <c r="C1576" s="56" t="s">
        <v>470</v>
      </c>
      <c r="D1576" s="56">
        <v>1992</v>
      </c>
      <c r="E1576" s="58">
        <v>849464</v>
      </c>
      <c r="F1576" s="58">
        <v>846485</v>
      </c>
      <c r="G1576" s="59">
        <v>834063</v>
      </c>
      <c r="H1576" s="59">
        <v>15401</v>
      </c>
      <c r="I1576" s="60">
        <v>0</v>
      </c>
      <c r="J1576" s="58">
        <v>-2979</v>
      </c>
      <c r="K1576" s="62">
        <v>15862</v>
      </c>
      <c r="L1576" s="61"/>
      <c r="M1576" s="61"/>
      <c r="N1576" s="61"/>
      <c r="O1576" s="61"/>
      <c r="P1576" s="61"/>
      <c r="Q1576" s="61"/>
      <c r="R1576" s="61"/>
      <c r="S1576" s="61"/>
      <c r="T1576" s="61"/>
      <c r="U1576" s="61"/>
      <c r="V1576" s="61"/>
      <c r="W1576" s="62">
        <v>254317</v>
      </c>
      <c r="X1576" s="61"/>
      <c r="Y1576" s="61"/>
      <c r="Z1576" s="61"/>
      <c r="AA1576" s="62">
        <v>313456</v>
      </c>
      <c r="AB1576" s="61"/>
      <c r="AC1576" s="61"/>
      <c r="AD1576" s="62">
        <v>51064</v>
      </c>
      <c r="AE1576" s="61"/>
      <c r="AF1576" s="62">
        <v>150811</v>
      </c>
      <c r="AG1576" s="61"/>
      <c r="AH1576" s="61"/>
      <c r="AI1576" s="62">
        <v>48553</v>
      </c>
      <c r="AJ1576" s="61"/>
      <c r="AK1576" s="61"/>
      <c r="AL1576" s="61"/>
      <c r="AM1576" s="61"/>
      <c r="AN1576" s="61"/>
      <c r="AO1576" s="61"/>
      <c r="AP1576" s="62">
        <v>4792</v>
      </c>
      <c r="AQ1576" s="61"/>
      <c r="AR1576" s="62">
        <v>9088</v>
      </c>
      <c r="AS1576" s="61"/>
      <c r="AT1576" s="61"/>
      <c r="AU1576" s="61"/>
      <c r="AV1576" s="61"/>
      <c r="AW1576" s="61"/>
      <c r="AX1576" s="61"/>
      <c r="AY1576" s="62">
        <v>1521</v>
      </c>
      <c r="AZ1576" s="61"/>
      <c r="BA1576" s="61"/>
      <c r="BB1576" s="61"/>
      <c r="BC1576" s="61"/>
      <c r="BD1576" s="61"/>
      <c r="BE1576" s="61"/>
      <c r="BF1576" s="61"/>
      <c r="BG1576" s="61"/>
      <c r="BH1576" s="61"/>
      <c r="BI1576" s="61"/>
      <c r="BJ1576" s="61"/>
      <c r="BK1576" s="61"/>
      <c r="BL1576" s="61"/>
      <c r="BM1576" s="61"/>
      <c r="BN1576" s="61"/>
      <c r="BO1576" s="62">
        <v>-2979</v>
      </c>
    </row>
    <row r="1577" spans="1:67" x14ac:dyDescent="0.2">
      <c r="A1577" s="57" t="s">
        <v>34</v>
      </c>
      <c r="B1577" s="56" t="s">
        <v>34</v>
      </c>
      <c r="C1577" s="56" t="s">
        <v>470</v>
      </c>
      <c r="D1577" s="56">
        <v>1993</v>
      </c>
      <c r="E1577" s="58">
        <v>890620</v>
      </c>
      <c r="F1577" s="58">
        <v>887641</v>
      </c>
      <c r="G1577" s="59">
        <v>874328</v>
      </c>
      <c r="H1577" s="59">
        <v>16292</v>
      </c>
      <c r="I1577" s="60">
        <v>0</v>
      </c>
      <c r="J1577" s="58">
        <v>-2979</v>
      </c>
      <c r="K1577" s="62">
        <v>15862</v>
      </c>
      <c r="L1577" s="61"/>
      <c r="M1577" s="61"/>
      <c r="N1577" s="61"/>
      <c r="O1577" s="61"/>
      <c r="P1577" s="61"/>
      <c r="Q1577" s="61"/>
      <c r="R1577" s="61"/>
      <c r="S1577" s="61"/>
      <c r="T1577" s="61"/>
      <c r="U1577" s="61"/>
      <c r="V1577" s="61"/>
      <c r="W1577" s="62">
        <v>254317</v>
      </c>
      <c r="X1577" s="61"/>
      <c r="Y1577" s="61"/>
      <c r="Z1577" s="61"/>
      <c r="AA1577" s="62">
        <v>344052</v>
      </c>
      <c r="AB1577" s="61"/>
      <c r="AC1577" s="61"/>
      <c r="AD1577" s="62">
        <v>51064</v>
      </c>
      <c r="AE1577" s="61"/>
      <c r="AF1577" s="62">
        <v>157041</v>
      </c>
      <c r="AG1577" s="61"/>
      <c r="AH1577" s="61"/>
      <c r="AI1577" s="62">
        <v>51992</v>
      </c>
      <c r="AJ1577" s="61"/>
      <c r="AK1577" s="61"/>
      <c r="AL1577" s="61"/>
      <c r="AM1577" s="61"/>
      <c r="AN1577" s="61"/>
      <c r="AO1577" s="61"/>
      <c r="AP1577" s="62">
        <v>5683</v>
      </c>
      <c r="AQ1577" s="61"/>
      <c r="AR1577" s="62">
        <v>9088</v>
      </c>
      <c r="AS1577" s="61"/>
      <c r="AT1577" s="61"/>
      <c r="AU1577" s="61"/>
      <c r="AV1577" s="61"/>
      <c r="AW1577" s="61"/>
      <c r="AX1577" s="61"/>
      <c r="AY1577" s="62">
        <v>1521</v>
      </c>
      <c r="AZ1577" s="61"/>
      <c r="BA1577" s="61"/>
      <c r="BB1577" s="61"/>
      <c r="BC1577" s="61"/>
      <c r="BD1577" s="61"/>
      <c r="BE1577" s="61"/>
      <c r="BF1577" s="61"/>
      <c r="BG1577" s="61"/>
      <c r="BH1577" s="61"/>
      <c r="BI1577" s="61"/>
      <c r="BJ1577" s="61"/>
      <c r="BK1577" s="61"/>
      <c r="BL1577" s="61"/>
      <c r="BM1577" s="61"/>
      <c r="BN1577" s="61"/>
      <c r="BO1577" s="62">
        <v>-2979</v>
      </c>
    </row>
    <row r="1578" spans="1:67" x14ac:dyDescent="0.2">
      <c r="A1578" s="57" t="s">
        <v>34</v>
      </c>
      <c r="B1578" s="56" t="s">
        <v>34</v>
      </c>
      <c r="C1578" s="56" t="s">
        <v>470</v>
      </c>
      <c r="D1578" s="56">
        <v>1994</v>
      </c>
      <c r="E1578" s="58">
        <v>946584</v>
      </c>
      <c r="F1578" s="58">
        <v>895871</v>
      </c>
      <c r="G1578" s="59">
        <v>930292</v>
      </c>
      <c r="H1578" s="59">
        <v>16292</v>
      </c>
      <c r="I1578" s="60">
        <v>0</v>
      </c>
      <c r="J1578" s="58">
        <v>-50713</v>
      </c>
      <c r="K1578" s="62">
        <v>15862</v>
      </c>
      <c r="L1578" s="61"/>
      <c r="M1578" s="61"/>
      <c r="N1578" s="61"/>
      <c r="O1578" s="61"/>
      <c r="P1578" s="61"/>
      <c r="Q1578" s="61"/>
      <c r="R1578" s="61"/>
      <c r="S1578" s="61"/>
      <c r="T1578" s="61"/>
      <c r="U1578" s="61"/>
      <c r="V1578" s="61"/>
      <c r="W1578" s="62">
        <v>254317</v>
      </c>
      <c r="X1578" s="61"/>
      <c r="Y1578" s="61"/>
      <c r="Z1578" s="61"/>
      <c r="AA1578" s="62">
        <v>385225</v>
      </c>
      <c r="AB1578" s="61"/>
      <c r="AC1578" s="61"/>
      <c r="AD1578" s="62">
        <v>51730</v>
      </c>
      <c r="AE1578" s="61"/>
      <c r="AF1578" s="62">
        <v>170116</v>
      </c>
      <c r="AG1578" s="61"/>
      <c r="AH1578" s="61"/>
      <c r="AI1578" s="62">
        <v>53042</v>
      </c>
      <c r="AJ1578" s="61"/>
      <c r="AK1578" s="61"/>
      <c r="AL1578" s="61"/>
      <c r="AM1578" s="61"/>
      <c r="AN1578" s="61"/>
      <c r="AO1578" s="61"/>
      <c r="AP1578" s="62">
        <v>5683</v>
      </c>
      <c r="AQ1578" s="61"/>
      <c r="AR1578" s="62">
        <v>9088</v>
      </c>
      <c r="AS1578" s="61"/>
      <c r="AT1578" s="61"/>
      <c r="AU1578" s="61"/>
      <c r="AV1578" s="61"/>
      <c r="AW1578" s="61"/>
      <c r="AX1578" s="61"/>
      <c r="AY1578" s="62">
        <v>1521</v>
      </c>
      <c r="AZ1578" s="61"/>
      <c r="BA1578" s="61"/>
      <c r="BB1578" s="61"/>
      <c r="BC1578" s="61"/>
      <c r="BD1578" s="61"/>
      <c r="BE1578" s="61"/>
      <c r="BF1578" s="61"/>
      <c r="BG1578" s="61"/>
      <c r="BH1578" s="61"/>
      <c r="BI1578" s="61"/>
      <c r="BJ1578" s="61"/>
      <c r="BK1578" s="61"/>
      <c r="BL1578" s="61"/>
      <c r="BM1578" s="61"/>
      <c r="BN1578" s="61"/>
      <c r="BO1578" s="62">
        <v>-50713</v>
      </c>
    </row>
    <row r="1579" spans="1:67" x14ac:dyDescent="0.2">
      <c r="A1579" s="57" t="s">
        <v>34</v>
      </c>
      <c r="B1579" s="56" t="s">
        <v>34</v>
      </c>
      <c r="C1579" s="56" t="s">
        <v>470</v>
      </c>
      <c r="D1579" s="56">
        <v>1995</v>
      </c>
      <c r="E1579" s="58">
        <v>1049739</v>
      </c>
      <c r="F1579" s="58">
        <v>998626</v>
      </c>
      <c r="G1579" s="59">
        <v>1033447</v>
      </c>
      <c r="H1579" s="59">
        <v>16292</v>
      </c>
      <c r="I1579" s="60">
        <v>0</v>
      </c>
      <c r="J1579" s="58">
        <v>-51113</v>
      </c>
      <c r="K1579" s="62">
        <v>15862</v>
      </c>
      <c r="L1579" s="61"/>
      <c r="M1579" s="61"/>
      <c r="N1579" s="61"/>
      <c r="O1579" s="61"/>
      <c r="P1579" s="61"/>
      <c r="Q1579" s="61"/>
      <c r="R1579" s="61"/>
      <c r="S1579" s="61"/>
      <c r="T1579" s="61"/>
      <c r="U1579" s="61"/>
      <c r="V1579" s="61"/>
      <c r="W1579" s="62">
        <v>254317</v>
      </c>
      <c r="X1579" s="61"/>
      <c r="Y1579" s="61"/>
      <c r="Z1579" s="61"/>
      <c r="AA1579" s="62">
        <v>425436</v>
      </c>
      <c r="AB1579" s="61"/>
      <c r="AC1579" s="61"/>
      <c r="AD1579" s="62">
        <v>109869</v>
      </c>
      <c r="AE1579" s="61"/>
      <c r="AF1579" s="62">
        <v>172852</v>
      </c>
      <c r="AG1579" s="61"/>
      <c r="AH1579" s="61"/>
      <c r="AI1579" s="62">
        <v>55111</v>
      </c>
      <c r="AJ1579" s="61"/>
      <c r="AK1579" s="61"/>
      <c r="AL1579" s="61"/>
      <c r="AM1579" s="61"/>
      <c r="AN1579" s="61"/>
      <c r="AO1579" s="61"/>
      <c r="AP1579" s="62">
        <v>5683</v>
      </c>
      <c r="AQ1579" s="61"/>
      <c r="AR1579" s="62">
        <v>9088</v>
      </c>
      <c r="AS1579" s="61"/>
      <c r="AT1579" s="61"/>
      <c r="AU1579" s="61"/>
      <c r="AV1579" s="61"/>
      <c r="AW1579" s="61"/>
      <c r="AX1579" s="61"/>
      <c r="AY1579" s="62">
        <v>1521</v>
      </c>
      <c r="AZ1579" s="61"/>
      <c r="BA1579" s="61"/>
      <c r="BB1579" s="61"/>
      <c r="BC1579" s="61"/>
      <c r="BD1579" s="61"/>
      <c r="BE1579" s="61"/>
      <c r="BF1579" s="61"/>
      <c r="BG1579" s="61"/>
      <c r="BH1579" s="61"/>
      <c r="BI1579" s="61"/>
      <c r="BJ1579" s="61"/>
      <c r="BK1579" s="61"/>
      <c r="BL1579" s="61"/>
      <c r="BM1579" s="61"/>
      <c r="BN1579" s="61"/>
      <c r="BO1579" s="62">
        <v>-51113</v>
      </c>
    </row>
    <row r="1580" spans="1:67" x14ac:dyDescent="0.2">
      <c r="A1580" s="57" t="s">
        <v>34</v>
      </c>
      <c r="B1580" s="56" t="s">
        <v>34</v>
      </c>
      <c r="C1580" s="56" t="s">
        <v>470</v>
      </c>
      <c r="D1580" s="56">
        <v>1996</v>
      </c>
      <c r="E1580" s="58">
        <v>1189113</v>
      </c>
      <c r="F1580" s="58">
        <v>1138000</v>
      </c>
      <c r="G1580" s="59">
        <v>1172610</v>
      </c>
      <c r="H1580" s="59">
        <v>16503</v>
      </c>
      <c r="I1580" s="60">
        <v>0</v>
      </c>
      <c r="J1580" s="58">
        <v>-51113</v>
      </c>
      <c r="K1580" s="62">
        <v>15862</v>
      </c>
      <c r="L1580" s="61"/>
      <c r="M1580" s="61"/>
      <c r="N1580" s="61"/>
      <c r="O1580" s="61"/>
      <c r="P1580" s="61"/>
      <c r="Q1580" s="61"/>
      <c r="R1580" s="61"/>
      <c r="S1580" s="61"/>
      <c r="T1580" s="61"/>
      <c r="U1580" s="61"/>
      <c r="V1580" s="61"/>
      <c r="W1580" s="62">
        <v>254317</v>
      </c>
      <c r="X1580" s="61"/>
      <c r="Y1580" s="61"/>
      <c r="Z1580" s="61"/>
      <c r="AA1580" s="62">
        <v>445788</v>
      </c>
      <c r="AB1580" s="61"/>
      <c r="AC1580" s="61"/>
      <c r="AD1580" s="62">
        <v>228242</v>
      </c>
      <c r="AE1580" s="61"/>
      <c r="AF1580" s="62">
        <v>172972</v>
      </c>
      <c r="AG1580" s="61"/>
      <c r="AH1580" s="61"/>
      <c r="AI1580" s="62">
        <v>55429</v>
      </c>
      <c r="AJ1580" s="61"/>
      <c r="AK1580" s="61"/>
      <c r="AL1580" s="61"/>
      <c r="AM1580" s="61"/>
      <c r="AN1580" s="61"/>
      <c r="AO1580" s="61"/>
      <c r="AP1580" s="62">
        <v>5894</v>
      </c>
      <c r="AQ1580" s="61"/>
      <c r="AR1580" s="62">
        <v>9088</v>
      </c>
      <c r="AS1580" s="61"/>
      <c r="AT1580" s="61"/>
      <c r="AU1580" s="61"/>
      <c r="AV1580" s="61"/>
      <c r="AW1580" s="61"/>
      <c r="AX1580" s="61"/>
      <c r="AY1580" s="62">
        <v>1521</v>
      </c>
      <c r="AZ1580" s="61"/>
      <c r="BA1580" s="61"/>
      <c r="BB1580" s="61"/>
      <c r="BC1580" s="61"/>
      <c r="BD1580" s="61"/>
      <c r="BE1580" s="61"/>
      <c r="BF1580" s="61"/>
      <c r="BG1580" s="61"/>
      <c r="BH1580" s="61"/>
      <c r="BI1580" s="61"/>
      <c r="BJ1580" s="61"/>
      <c r="BK1580" s="61"/>
      <c r="BL1580" s="61"/>
      <c r="BM1580" s="61"/>
      <c r="BN1580" s="61"/>
      <c r="BO1580" s="62">
        <v>-51113</v>
      </c>
    </row>
    <row r="1581" spans="1:67" x14ac:dyDescent="0.2">
      <c r="A1581" s="57" t="s">
        <v>34</v>
      </c>
      <c r="B1581" s="56" t="s">
        <v>34</v>
      </c>
      <c r="C1581" s="56" t="s">
        <v>470</v>
      </c>
      <c r="D1581" s="56">
        <v>1997</v>
      </c>
      <c r="E1581" s="58">
        <v>1258052</v>
      </c>
      <c r="F1581" s="58">
        <v>1206739</v>
      </c>
      <c r="G1581" s="59">
        <v>1240282</v>
      </c>
      <c r="H1581" s="59">
        <v>17770</v>
      </c>
      <c r="I1581" s="60">
        <v>0</v>
      </c>
      <c r="J1581" s="58">
        <v>-51313</v>
      </c>
      <c r="K1581" s="62">
        <v>15862</v>
      </c>
      <c r="L1581" s="61"/>
      <c r="M1581" s="61"/>
      <c r="N1581" s="61"/>
      <c r="O1581" s="61"/>
      <c r="P1581" s="61"/>
      <c r="Q1581" s="61"/>
      <c r="R1581" s="61"/>
      <c r="S1581" s="61"/>
      <c r="T1581" s="61"/>
      <c r="U1581" s="61"/>
      <c r="V1581" s="61"/>
      <c r="W1581" s="62">
        <v>254317</v>
      </c>
      <c r="X1581" s="61"/>
      <c r="Y1581" s="61"/>
      <c r="Z1581" s="61"/>
      <c r="AA1581" s="62">
        <v>503938</v>
      </c>
      <c r="AB1581" s="61"/>
      <c r="AC1581" s="61"/>
      <c r="AD1581" s="62">
        <v>227608</v>
      </c>
      <c r="AE1581" s="61"/>
      <c r="AF1581" s="62">
        <v>181553</v>
      </c>
      <c r="AG1581" s="61"/>
      <c r="AH1581" s="61"/>
      <c r="AI1581" s="62">
        <v>57004</v>
      </c>
      <c r="AJ1581" s="61"/>
      <c r="AK1581" s="61"/>
      <c r="AL1581" s="61"/>
      <c r="AM1581" s="61"/>
      <c r="AN1581" s="61"/>
      <c r="AO1581" s="61"/>
      <c r="AP1581" s="62">
        <v>6428</v>
      </c>
      <c r="AQ1581" s="61"/>
      <c r="AR1581" s="62">
        <v>9821</v>
      </c>
      <c r="AS1581" s="61"/>
      <c r="AT1581" s="61"/>
      <c r="AU1581" s="61"/>
      <c r="AV1581" s="61"/>
      <c r="AW1581" s="61"/>
      <c r="AX1581" s="61"/>
      <c r="AY1581" s="62">
        <v>1521</v>
      </c>
      <c r="AZ1581" s="61"/>
      <c r="BA1581" s="61"/>
      <c r="BB1581" s="61"/>
      <c r="BC1581" s="61"/>
      <c r="BD1581" s="61"/>
      <c r="BE1581" s="61"/>
      <c r="BF1581" s="61"/>
      <c r="BG1581" s="61"/>
      <c r="BH1581" s="61"/>
      <c r="BI1581" s="61"/>
      <c r="BJ1581" s="61"/>
      <c r="BK1581" s="61"/>
      <c r="BL1581" s="61"/>
      <c r="BM1581" s="61"/>
      <c r="BN1581" s="61"/>
      <c r="BO1581" s="62">
        <v>-51313</v>
      </c>
    </row>
    <row r="1582" spans="1:67" x14ac:dyDescent="0.2">
      <c r="A1582" s="57" t="s">
        <v>34</v>
      </c>
      <c r="B1582" s="56" t="s">
        <v>34</v>
      </c>
      <c r="C1582" s="56" t="s">
        <v>470</v>
      </c>
      <c r="D1582" s="56">
        <v>1998</v>
      </c>
      <c r="E1582" s="58">
        <v>1271835</v>
      </c>
      <c r="F1582" s="58">
        <v>1220322</v>
      </c>
      <c r="G1582" s="59">
        <v>1254065</v>
      </c>
      <c r="H1582" s="59">
        <v>17770</v>
      </c>
      <c r="I1582" s="60">
        <v>0</v>
      </c>
      <c r="J1582" s="58">
        <v>-51513</v>
      </c>
      <c r="K1582" s="62">
        <v>15862</v>
      </c>
      <c r="L1582" s="61"/>
      <c r="M1582" s="61"/>
      <c r="N1582" s="61"/>
      <c r="O1582" s="61"/>
      <c r="P1582" s="61"/>
      <c r="Q1582" s="61"/>
      <c r="R1582" s="61"/>
      <c r="S1582" s="61"/>
      <c r="T1582" s="61"/>
      <c r="U1582" s="61"/>
      <c r="V1582" s="61"/>
      <c r="W1582" s="62">
        <v>254317</v>
      </c>
      <c r="X1582" s="61"/>
      <c r="Y1582" s="61"/>
      <c r="Z1582" s="61"/>
      <c r="AA1582" s="62">
        <v>510875</v>
      </c>
      <c r="AB1582" s="61"/>
      <c r="AC1582" s="61"/>
      <c r="AD1582" s="62">
        <v>229686</v>
      </c>
      <c r="AE1582" s="61"/>
      <c r="AF1582" s="62">
        <v>184777</v>
      </c>
      <c r="AG1582" s="61"/>
      <c r="AH1582" s="61"/>
      <c r="AI1582" s="62">
        <v>58548</v>
      </c>
      <c r="AJ1582" s="61"/>
      <c r="AK1582" s="61"/>
      <c r="AL1582" s="61"/>
      <c r="AM1582" s="61"/>
      <c r="AN1582" s="61"/>
      <c r="AO1582" s="61"/>
      <c r="AP1582" s="62">
        <v>6428</v>
      </c>
      <c r="AQ1582" s="61"/>
      <c r="AR1582" s="62">
        <v>9821</v>
      </c>
      <c r="AS1582" s="61"/>
      <c r="AT1582" s="61"/>
      <c r="AU1582" s="61"/>
      <c r="AV1582" s="61"/>
      <c r="AW1582" s="61"/>
      <c r="AX1582" s="61"/>
      <c r="AY1582" s="62">
        <v>1521</v>
      </c>
      <c r="AZ1582" s="61"/>
      <c r="BA1582" s="61"/>
      <c r="BB1582" s="61"/>
      <c r="BC1582" s="61"/>
      <c r="BD1582" s="61"/>
      <c r="BE1582" s="61"/>
      <c r="BF1582" s="61"/>
      <c r="BG1582" s="61"/>
      <c r="BH1582" s="61"/>
      <c r="BI1582" s="61"/>
      <c r="BJ1582" s="61"/>
      <c r="BK1582" s="61"/>
      <c r="BL1582" s="61"/>
      <c r="BM1582" s="61"/>
      <c r="BN1582" s="61"/>
      <c r="BO1582" s="62">
        <v>-51513</v>
      </c>
    </row>
    <row r="1583" spans="1:67" x14ac:dyDescent="0.2">
      <c r="A1583" s="57" t="s">
        <v>34</v>
      </c>
      <c r="B1583" s="56" t="s">
        <v>34</v>
      </c>
      <c r="C1583" s="56" t="s">
        <v>471</v>
      </c>
      <c r="D1583" s="56">
        <v>1989</v>
      </c>
      <c r="E1583" s="58">
        <v>511868</v>
      </c>
      <c r="F1583" s="58">
        <v>497912</v>
      </c>
      <c r="G1583" s="59">
        <v>511096</v>
      </c>
      <c r="H1583" s="59">
        <v>772</v>
      </c>
      <c r="I1583" s="60">
        <v>0</v>
      </c>
      <c r="J1583" s="58">
        <v>-13956</v>
      </c>
      <c r="K1583" s="61"/>
      <c r="L1583" s="61"/>
      <c r="M1583" s="61">
        <v>70</v>
      </c>
      <c r="N1583" s="61"/>
      <c r="O1583" s="61"/>
      <c r="P1583" s="61"/>
      <c r="Q1583" s="61"/>
      <c r="R1583" s="61"/>
      <c r="S1583" s="61"/>
      <c r="T1583" s="61"/>
      <c r="U1583" s="61"/>
      <c r="V1583" s="61"/>
      <c r="W1583" s="61"/>
      <c r="X1583" s="61"/>
      <c r="Y1583" s="61"/>
      <c r="Z1583" s="61"/>
      <c r="AA1583" s="62">
        <v>329313</v>
      </c>
      <c r="AB1583" s="61"/>
      <c r="AC1583" s="61"/>
      <c r="AD1583" s="62">
        <v>33401</v>
      </c>
      <c r="AE1583" s="61"/>
      <c r="AF1583" s="62">
        <v>106845</v>
      </c>
      <c r="AG1583" s="61"/>
      <c r="AH1583" s="61"/>
      <c r="AI1583" s="62">
        <v>41467</v>
      </c>
      <c r="AJ1583" s="61"/>
      <c r="AK1583" s="61"/>
      <c r="AL1583" s="61"/>
      <c r="AM1583" s="61"/>
      <c r="AN1583" s="61"/>
      <c r="AO1583" s="61"/>
      <c r="AP1583" s="61">
        <v>772</v>
      </c>
      <c r="AQ1583" s="61"/>
      <c r="AR1583" s="61"/>
      <c r="AS1583" s="61"/>
      <c r="AT1583" s="61"/>
      <c r="AU1583" s="61"/>
      <c r="AV1583" s="61"/>
      <c r="AW1583" s="61"/>
      <c r="AX1583" s="61"/>
      <c r="AY1583" s="61"/>
      <c r="AZ1583" s="61"/>
      <c r="BA1583" s="61"/>
      <c r="BB1583" s="61"/>
      <c r="BC1583" s="61"/>
      <c r="BD1583" s="61"/>
      <c r="BE1583" s="61"/>
      <c r="BF1583" s="61"/>
      <c r="BG1583" s="61"/>
      <c r="BH1583" s="61"/>
      <c r="BI1583" s="61"/>
      <c r="BJ1583" s="61"/>
      <c r="BK1583" s="61"/>
      <c r="BL1583" s="61"/>
      <c r="BM1583" s="61"/>
      <c r="BN1583" s="61"/>
      <c r="BO1583" s="62">
        <v>-13956</v>
      </c>
    </row>
    <row r="1584" spans="1:67" x14ac:dyDescent="0.2">
      <c r="A1584" s="57" t="s">
        <v>34</v>
      </c>
      <c r="B1584" s="56" t="s">
        <v>34</v>
      </c>
      <c r="C1584" s="56" t="s">
        <v>471</v>
      </c>
      <c r="D1584" s="56">
        <v>1990</v>
      </c>
      <c r="E1584" s="58">
        <v>548386</v>
      </c>
      <c r="F1584" s="58">
        <v>534430</v>
      </c>
      <c r="G1584" s="59">
        <v>547614</v>
      </c>
      <c r="H1584" s="59">
        <v>772</v>
      </c>
      <c r="I1584" s="60">
        <v>0</v>
      </c>
      <c r="J1584" s="58">
        <v>-13956</v>
      </c>
      <c r="K1584" s="61">
        <v>319</v>
      </c>
      <c r="L1584" s="61"/>
      <c r="M1584" s="61">
        <v>70</v>
      </c>
      <c r="N1584" s="61"/>
      <c r="O1584" s="61"/>
      <c r="P1584" s="61"/>
      <c r="Q1584" s="61"/>
      <c r="R1584" s="61"/>
      <c r="S1584" s="61"/>
      <c r="T1584" s="61"/>
      <c r="U1584" s="61"/>
      <c r="V1584" s="61"/>
      <c r="W1584" s="61"/>
      <c r="X1584" s="61"/>
      <c r="Y1584" s="61"/>
      <c r="Z1584" s="61"/>
      <c r="AA1584" s="62">
        <v>356995</v>
      </c>
      <c r="AB1584" s="61"/>
      <c r="AC1584" s="61"/>
      <c r="AD1584" s="62">
        <v>33401</v>
      </c>
      <c r="AE1584" s="61"/>
      <c r="AF1584" s="62">
        <v>113029</v>
      </c>
      <c r="AG1584" s="61"/>
      <c r="AH1584" s="61"/>
      <c r="AI1584" s="62">
        <v>43800</v>
      </c>
      <c r="AJ1584" s="61"/>
      <c r="AK1584" s="61"/>
      <c r="AL1584" s="61"/>
      <c r="AM1584" s="61"/>
      <c r="AN1584" s="61"/>
      <c r="AO1584" s="61"/>
      <c r="AP1584" s="61">
        <v>772</v>
      </c>
      <c r="AQ1584" s="61"/>
      <c r="AR1584" s="61"/>
      <c r="AS1584" s="61"/>
      <c r="AT1584" s="61"/>
      <c r="AU1584" s="61"/>
      <c r="AV1584" s="61"/>
      <c r="AW1584" s="61"/>
      <c r="AX1584" s="61"/>
      <c r="AY1584" s="61"/>
      <c r="AZ1584" s="61"/>
      <c r="BA1584" s="61"/>
      <c r="BB1584" s="61"/>
      <c r="BC1584" s="61"/>
      <c r="BD1584" s="61"/>
      <c r="BE1584" s="61"/>
      <c r="BF1584" s="61"/>
      <c r="BG1584" s="61"/>
      <c r="BH1584" s="61"/>
      <c r="BI1584" s="61"/>
      <c r="BJ1584" s="61"/>
      <c r="BK1584" s="61"/>
      <c r="BL1584" s="61"/>
      <c r="BM1584" s="61"/>
      <c r="BN1584" s="61"/>
      <c r="BO1584" s="62">
        <v>-13956</v>
      </c>
    </row>
    <row r="1585" spans="1:67" x14ac:dyDescent="0.2">
      <c r="A1585" s="57" t="s">
        <v>34</v>
      </c>
      <c r="B1585" s="56" t="s">
        <v>34</v>
      </c>
      <c r="C1585" s="56" t="s">
        <v>471</v>
      </c>
      <c r="D1585" s="56">
        <v>1991</v>
      </c>
      <c r="E1585" s="58">
        <v>716477</v>
      </c>
      <c r="F1585" s="58">
        <v>702521</v>
      </c>
      <c r="G1585" s="59">
        <v>713827</v>
      </c>
      <c r="H1585" s="59">
        <v>2650</v>
      </c>
      <c r="I1585" s="60">
        <v>0</v>
      </c>
      <c r="J1585" s="58">
        <v>-13956</v>
      </c>
      <c r="K1585" s="61">
        <v>339</v>
      </c>
      <c r="L1585" s="61"/>
      <c r="M1585" s="61">
        <v>70</v>
      </c>
      <c r="N1585" s="61"/>
      <c r="O1585" s="61"/>
      <c r="P1585" s="61"/>
      <c r="Q1585" s="61"/>
      <c r="R1585" s="61"/>
      <c r="S1585" s="61"/>
      <c r="T1585" s="61"/>
      <c r="U1585" s="61"/>
      <c r="V1585" s="61"/>
      <c r="W1585" s="62">
        <v>214999</v>
      </c>
      <c r="X1585" s="61"/>
      <c r="Y1585" s="61"/>
      <c r="Z1585" s="61"/>
      <c r="AA1585" s="62">
        <v>300312</v>
      </c>
      <c r="AB1585" s="61"/>
      <c r="AC1585" s="61"/>
      <c r="AD1585" s="62">
        <v>33401</v>
      </c>
      <c r="AE1585" s="61"/>
      <c r="AF1585" s="62">
        <v>119860</v>
      </c>
      <c r="AG1585" s="61"/>
      <c r="AH1585" s="61"/>
      <c r="AI1585" s="62">
        <v>44846</v>
      </c>
      <c r="AJ1585" s="61"/>
      <c r="AK1585" s="61"/>
      <c r="AL1585" s="61"/>
      <c r="AM1585" s="61"/>
      <c r="AN1585" s="61"/>
      <c r="AO1585" s="61"/>
      <c r="AP1585" s="61">
        <v>772</v>
      </c>
      <c r="AQ1585" s="61"/>
      <c r="AR1585" s="61"/>
      <c r="AS1585" s="61"/>
      <c r="AT1585" s="61"/>
      <c r="AU1585" s="61"/>
      <c r="AV1585" s="61"/>
      <c r="AW1585" s="61"/>
      <c r="AX1585" s="61"/>
      <c r="AY1585" s="61"/>
      <c r="AZ1585" s="61"/>
      <c r="BA1585" s="61"/>
      <c r="BB1585" s="61"/>
      <c r="BC1585" s="61"/>
      <c r="BD1585" s="61"/>
      <c r="BE1585" s="61"/>
      <c r="BF1585" s="61"/>
      <c r="BG1585" s="61"/>
      <c r="BH1585" s="61"/>
      <c r="BI1585" s="61"/>
      <c r="BJ1585" s="61"/>
      <c r="BK1585" s="62">
        <v>1878</v>
      </c>
      <c r="BL1585" s="61"/>
      <c r="BM1585" s="61"/>
      <c r="BN1585" s="61"/>
      <c r="BO1585" s="62">
        <v>-13956</v>
      </c>
    </row>
    <row r="1586" spans="1:67" x14ac:dyDescent="0.2">
      <c r="A1586" s="57" t="s">
        <v>34</v>
      </c>
      <c r="B1586" s="56" t="s">
        <v>34</v>
      </c>
      <c r="C1586" s="56" t="s">
        <v>471</v>
      </c>
      <c r="D1586" s="56">
        <v>1992</v>
      </c>
      <c r="E1586" s="58">
        <v>769988</v>
      </c>
      <c r="F1586" s="58">
        <v>756032</v>
      </c>
      <c r="G1586" s="59">
        <v>767338</v>
      </c>
      <c r="H1586" s="59">
        <v>2650</v>
      </c>
      <c r="I1586" s="60">
        <v>0</v>
      </c>
      <c r="J1586" s="58">
        <v>-13956</v>
      </c>
      <c r="K1586" s="61">
        <v>339</v>
      </c>
      <c r="L1586" s="61"/>
      <c r="M1586" s="61">
        <v>70</v>
      </c>
      <c r="N1586" s="61"/>
      <c r="O1586" s="61"/>
      <c r="P1586" s="61"/>
      <c r="Q1586" s="61"/>
      <c r="R1586" s="61"/>
      <c r="S1586" s="61"/>
      <c r="T1586" s="61"/>
      <c r="U1586" s="61"/>
      <c r="V1586" s="61"/>
      <c r="W1586" s="62">
        <v>227063</v>
      </c>
      <c r="X1586" s="61"/>
      <c r="Y1586" s="61"/>
      <c r="Z1586" s="61"/>
      <c r="AA1586" s="62">
        <v>321237</v>
      </c>
      <c r="AB1586" s="61"/>
      <c r="AC1586" s="61"/>
      <c r="AD1586" s="62">
        <v>33401</v>
      </c>
      <c r="AE1586" s="61"/>
      <c r="AF1586" s="62">
        <v>135036</v>
      </c>
      <c r="AG1586" s="61"/>
      <c r="AH1586" s="61"/>
      <c r="AI1586" s="62">
        <v>50192</v>
      </c>
      <c r="AJ1586" s="61"/>
      <c r="AK1586" s="61"/>
      <c r="AL1586" s="61"/>
      <c r="AM1586" s="61"/>
      <c r="AN1586" s="61"/>
      <c r="AO1586" s="61"/>
      <c r="AP1586" s="61">
        <v>772</v>
      </c>
      <c r="AQ1586" s="61"/>
      <c r="AR1586" s="61"/>
      <c r="AS1586" s="61"/>
      <c r="AT1586" s="61"/>
      <c r="AU1586" s="61"/>
      <c r="AV1586" s="61"/>
      <c r="AW1586" s="61"/>
      <c r="AX1586" s="61"/>
      <c r="AY1586" s="61"/>
      <c r="AZ1586" s="61"/>
      <c r="BA1586" s="61"/>
      <c r="BB1586" s="61"/>
      <c r="BC1586" s="61"/>
      <c r="BD1586" s="61"/>
      <c r="BE1586" s="61"/>
      <c r="BF1586" s="61"/>
      <c r="BG1586" s="61"/>
      <c r="BH1586" s="61"/>
      <c r="BI1586" s="61"/>
      <c r="BJ1586" s="61"/>
      <c r="BK1586" s="62">
        <v>1878</v>
      </c>
      <c r="BL1586" s="61"/>
      <c r="BM1586" s="61"/>
      <c r="BN1586" s="61"/>
      <c r="BO1586" s="62">
        <v>-13956</v>
      </c>
    </row>
    <row r="1587" spans="1:67" x14ac:dyDescent="0.2">
      <c r="A1587" s="57" t="s">
        <v>34</v>
      </c>
      <c r="B1587" s="56" t="s">
        <v>34</v>
      </c>
      <c r="C1587" s="56" t="s">
        <v>471</v>
      </c>
      <c r="D1587" s="56">
        <v>1993</v>
      </c>
      <c r="E1587" s="58">
        <v>796622</v>
      </c>
      <c r="F1587" s="58">
        <v>782666</v>
      </c>
      <c r="G1587" s="59">
        <v>793972</v>
      </c>
      <c r="H1587" s="59">
        <v>2650</v>
      </c>
      <c r="I1587" s="60">
        <v>0</v>
      </c>
      <c r="J1587" s="58">
        <v>-13956</v>
      </c>
      <c r="K1587" s="61">
        <v>339</v>
      </c>
      <c r="L1587" s="61"/>
      <c r="M1587" s="61">
        <v>70</v>
      </c>
      <c r="N1587" s="61"/>
      <c r="O1587" s="61"/>
      <c r="P1587" s="61"/>
      <c r="Q1587" s="61"/>
      <c r="R1587" s="61"/>
      <c r="S1587" s="61"/>
      <c r="T1587" s="61"/>
      <c r="U1587" s="61"/>
      <c r="V1587" s="61"/>
      <c r="W1587" s="62">
        <v>227063</v>
      </c>
      <c r="X1587" s="61"/>
      <c r="Y1587" s="61"/>
      <c r="Z1587" s="61"/>
      <c r="AA1587" s="62">
        <v>343216</v>
      </c>
      <c r="AB1587" s="61"/>
      <c r="AC1587" s="61"/>
      <c r="AD1587" s="62">
        <v>33401</v>
      </c>
      <c r="AE1587" s="61"/>
      <c r="AF1587" s="62">
        <v>136958</v>
      </c>
      <c r="AG1587" s="61"/>
      <c r="AH1587" s="61"/>
      <c r="AI1587" s="62">
        <v>52925</v>
      </c>
      <c r="AJ1587" s="61"/>
      <c r="AK1587" s="61"/>
      <c r="AL1587" s="61"/>
      <c r="AM1587" s="61"/>
      <c r="AN1587" s="61"/>
      <c r="AO1587" s="61"/>
      <c r="AP1587" s="61">
        <v>772</v>
      </c>
      <c r="AQ1587" s="61"/>
      <c r="AR1587" s="61"/>
      <c r="AS1587" s="61"/>
      <c r="AT1587" s="61"/>
      <c r="AU1587" s="61"/>
      <c r="AV1587" s="61"/>
      <c r="AW1587" s="61"/>
      <c r="AX1587" s="61"/>
      <c r="AY1587" s="61"/>
      <c r="AZ1587" s="61"/>
      <c r="BA1587" s="61"/>
      <c r="BB1587" s="61"/>
      <c r="BC1587" s="61"/>
      <c r="BD1587" s="61"/>
      <c r="BE1587" s="61"/>
      <c r="BF1587" s="61"/>
      <c r="BG1587" s="61"/>
      <c r="BH1587" s="61"/>
      <c r="BI1587" s="61"/>
      <c r="BJ1587" s="61"/>
      <c r="BK1587" s="62">
        <v>1878</v>
      </c>
      <c r="BL1587" s="61"/>
      <c r="BM1587" s="61"/>
      <c r="BN1587" s="61"/>
      <c r="BO1587" s="62">
        <v>-13956</v>
      </c>
    </row>
    <row r="1588" spans="1:67" x14ac:dyDescent="0.2">
      <c r="A1588" s="57" t="s">
        <v>34</v>
      </c>
      <c r="B1588" s="56" t="s">
        <v>34</v>
      </c>
      <c r="C1588" s="56" t="s">
        <v>471</v>
      </c>
      <c r="D1588" s="56">
        <v>1994</v>
      </c>
      <c r="E1588" s="58">
        <v>818877</v>
      </c>
      <c r="F1588" s="58">
        <v>772852</v>
      </c>
      <c r="G1588" s="59">
        <v>816163</v>
      </c>
      <c r="H1588" s="59">
        <v>2714</v>
      </c>
      <c r="I1588" s="60">
        <v>0</v>
      </c>
      <c r="J1588" s="58">
        <v>-46025</v>
      </c>
      <c r="K1588" s="61">
        <v>339</v>
      </c>
      <c r="L1588" s="61"/>
      <c r="M1588" s="61">
        <v>70</v>
      </c>
      <c r="N1588" s="61"/>
      <c r="O1588" s="61"/>
      <c r="P1588" s="61"/>
      <c r="Q1588" s="61"/>
      <c r="R1588" s="61"/>
      <c r="S1588" s="61"/>
      <c r="T1588" s="61"/>
      <c r="U1588" s="61"/>
      <c r="V1588" s="61"/>
      <c r="W1588" s="62">
        <v>227063</v>
      </c>
      <c r="X1588" s="61"/>
      <c r="Y1588" s="61"/>
      <c r="Z1588" s="61"/>
      <c r="AA1588" s="62">
        <v>358120</v>
      </c>
      <c r="AB1588" s="61"/>
      <c r="AC1588" s="61"/>
      <c r="AD1588" s="62">
        <v>33401</v>
      </c>
      <c r="AE1588" s="61"/>
      <c r="AF1588" s="62">
        <v>143431</v>
      </c>
      <c r="AG1588" s="61"/>
      <c r="AH1588" s="61"/>
      <c r="AI1588" s="62">
        <v>53739</v>
      </c>
      <c r="AJ1588" s="61"/>
      <c r="AK1588" s="61"/>
      <c r="AL1588" s="61"/>
      <c r="AM1588" s="61"/>
      <c r="AN1588" s="61"/>
      <c r="AO1588" s="61"/>
      <c r="AP1588" s="61">
        <v>772</v>
      </c>
      <c r="AQ1588" s="61"/>
      <c r="AR1588" s="61"/>
      <c r="AS1588" s="61"/>
      <c r="AT1588" s="61"/>
      <c r="AU1588" s="61"/>
      <c r="AV1588" s="61"/>
      <c r="AW1588" s="61"/>
      <c r="AX1588" s="61"/>
      <c r="AY1588" s="61"/>
      <c r="AZ1588" s="61"/>
      <c r="BA1588" s="61"/>
      <c r="BB1588" s="61"/>
      <c r="BC1588" s="61"/>
      <c r="BD1588" s="61"/>
      <c r="BE1588" s="61"/>
      <c r="BF1588" s="61"/>
      <c r="BG1588" s="61"/>
      <c r="BH1588" s="61"/>
      <c r="BI1588" s="61"/>
      <c r="BJ1588" s="61"/>
      <c r="BK1588" s="62">
        <v>1942</v>
      </c>
      <c r="BL1588" s="61"/>
      <c r="BM1588" s="61"/>
      <c r="BN1588" s="61"/>
      <c r="BO1588" s="62">
        <v>-46025</v>
      </c>
    </row>
    <row r="1589" spans="1:67" x14ac:dyDescent="0.2">
      <c r="A1589" s="57" t="s">
        <v>34</v>
      </c>
      <c r="B1589" s="56" t="s">
        <v>34</v>
      </c>
      <c r="C1589" s="56" t="s">
        <v>471</v>
      </c>
      <c r="D1589" s="56">
        <v>1995</v>
      </c>
      <c r="E1589" s="58">
        <v>855545</v>
      </c>
      <c r="F1589" s="58">
        <v>809520</v>
      </c>
      <c r="G1589" s="59">
        <v>852831</v>
      </c>
      <c r="H1589" s="59">
        <v>2714</v>
      </c>
      <c r="I1589" s="60">
        <v>0</v>
      </c>
      <c r="J1589" s="58">
        <v>-46025</v>
      </c>
      <c r="K1589" s="61">
        <v>339</v>
      </c>
      <c r="L1589" s="61"/>
      <c r="M1589" s="61">
        <v>70</v>
      </c>
      <c r="N1589" s="61"/>
      <c r="O1589" s="61"/>
      <c r="P1589" s="61"/>
      <c r="Q1589" s="61"/>
      <c r="R1589" s="61"/>
      <c r="S1589" s="61"/>
      <c r="T1589" s="61"/>
      <c r="U1589" s="61"/>
      <c r="V1589" s="61"/>
      <c r="W1589" s="62">
        <v>227063</v>
      </c>
      <c r="X1589" s="61"/>
      <c r="Y1589" s="61"/>
      <c r="Z1589" s="61"/>
      <c r="AA1589" s="62">
        <v>388086</v>
      </c>
      <c r="AB1589" s="61"/>
      <c r="AC1589" s="61"/>
      <c r="AD1589" s="62">
        <v>33401</v>
      </c>
      <c r="AE1589" s="61"/>
      <c r="AF1589" s="62">
        <v>149796</v>
      </c>
      <c r="AG1589" s="61"/>
      <c r="AH1589" s="61"/>
      <c r="AI1589" s="62">
        <v>54076</v>
      </c>
      <c r="AJ1589" s="61"/>
      <c r="AK1589" s="61"/>
      <c r="AL1589" s="61"/>
      <c r="AM1589" s="61"/>
      <c r="AN1589" s="61"/>
      <c r="AO1589" s="61"/>
      <c r="AP1589" s="61">
        <v>772</v>
      </c>
      <c r="AQ1589" s="61"/>
      <c r="AR1589" s="61"/>
      <c r="AS1589" s="61"/>
      <c r="AT1589" s="61"/>
      <c r="AU1589" s="61"/>
      <c r="AV1589" s="61"/>
      <c r="AW1589" s="61"/>
      <c r="AX1589" s="61"/>
      <c r="AY1589" s="61"/>
      <c r="AZ1589" s="61"/>
      <c r="BA1589" s="61"/>
      <c r="BB1589" s="61"/>
      <c r="BC1589" s="61"/>
      <c r="BD1589" s="61"/>
      <c r="BE1589" s="61"/>
      <c r="BF1589" s="61"/>
      <c r="BG1589" s="61"/>
      <c r="BH1589" s="61"/>
      <c r="BI1589" s="61"/>
      <c r="BJ1589" s="61"/>
      <c r="BK1589" s="62">
        <v>1942</v>
      </c>
      <c r="BL1589" s="61"/>
      <c r="BM1589" s="61"/>
      <c r="BN1589" s="61"/>
      <c r="BO1589" s="62">
        <v>-46025</v>
      </c>
    </row>
    <row r="1590" spans="1:67" x14ac:dyDescent="0.2">
      <c r="A1590" s="57" t="s">
        <v>34</v>
      </c>
      <c r="B1590" s="56" t="s">
        <v>34</v>
      </c>
      <c r="C1590" s="56" t="s">
        <v>471</v>
      </c>
      <c r="D1590" s="56">
        <v>1996</v>
      </c>
      <c r="E1590" s="58">
        <v>877374</v>
      </c>
      <c r="F1590" s="58">
        <v>831349</v>
      </c>
      <c r="G1590" s="59">
        <v>874660</v>
      </c>
      <c r="H1590" s="59">
        <v>2714</v>
      </c>
      <c r="I1590" s="60">
        <v>0</v>
      </c>
      <c r="J1590" s="58">
        <v>-46025</v>
      </c>
      <c r="K1590" s="61">
        <v>339</v>
      </c>
      <c r="L1590" s="61"/>
      <c r="M1590" s="61">
        <v>70</v>
      </c>
      <c r="N1590" s="61"/>
      <c r="O1590" s="61"/>
      <c r="P1590" s="61"/>
      <c r="Q1590" s="61"/>
      <c r="R1590" s="61"/>
      <c r="S1590" s="61"/>
      <c r="T1590" s="61"/>
      <c r="U1590" s="61"/>
      <c r="V1590" s="61"/>
      <c r="W1590" s="62">
        <v>227063</v>
      </c>
      <c r="X1590" s="61"/>
      <c r="Y1590" s="61"/>
      <c r="Z1590" s="61"/>
      <c r="AA1590" s="62">
        <v>407278</v>
      </c>
      <c r="AB1590" s="61"/>
      <c r="AC1590" s="61"/>
      <c r="AD1590" s="62">
        <v>33401</v>
      </c>
      <c r="AE1590" s="61"/>
      <c r="AF1590" s="62">
        <v>151496</v>
      </c>
      <c r="AG1590" s="61"/>
      <c r="AH1590" s="61"/>
      <c r="AI1590" s="62">
        <v>55013</v>
      </c>
      <c r="AJ1590" s="61"/>
      <c r="AK1590" s="61"/>
      <c r="AL1590" s="61"/>
      <c r="AM1590" s="61"/>
      <c r="AN1590" s="61"/>
      <c r="AO1590" s="61"/>
      <c r="AP1590" s="61">
        <v>772</v>
      </c>
      <c r="AQ1590" s="61"/>
      <c r="AR1590" s="61"/>
      <c r="AS1590" s="61"/>
      <c r="AT1590" s="61"/>
      <c r="AU1590" s="61"/>
      <c r="AV1590" s="61"/>
      <c r="AW1590" s="61"/>
      <c r="AX1590" s="61"/>
      <c r="AY1590" s="61"/>
      <c r="AZ1590" s="61"/>
      <c r="BA1590" s="61"/>
      <c r="BB1590" s="61"/>
      <c r="BC1590" s="61"/>
      <c r="BD1590" s="61"/>
      <c r="BE1590" s="61"/>
      <c r="BF1590" s="61"/>
      <c r="BG1590" s="61"/>
      <c r="BH1590" s="61"/>
      <c r="BI1590" s="61"/>
      <c r="BJ1590" s="61"/>
      <c r="BK1590" s="62">
        <v>1942</v>
      </c>
      <c r="BL1590" s="61"/>
      <c r="BM1590" s="61"/>
      <c r="BN1590" s="61"/>
      <c r="BO1590" s="62">
        <v>-46025</v>
      </c>
    </row>
    <row r="1591" spans="1:67" x14ac:dyDescent="0.2">
      <c r="A1591" s="57" t="s">
        <v>34</v>
      </c>
      <c r="B1591" s="56" t="s">
        <v>34</v>
      </c>
      <c r="C1591" s="56" t="s">
        <v>471</v>
      </c>
      <c r="D1591" s="56">
        <v>1997</v>
      </c>
      <c r="E1591" s="58">
        <v>924800</v>
      </c>
      <c r="F1591" s="58">
        <v>878775</v>
      </c>
      <c r="G1591" s="59">
        <v>922086</v>
      </c>
      <c r="H1591" s="59">
        <v>2714</v>
      </c>
      <c r="I1591" s="60">
        <v>0</v>
      </c>
      <c r="J1591" s="58">
        <v>-46025</v>
      </c>
      <c r="K1591" s="61">
        <v>339</v>
      </c>
      <c r="L1591" s="61"/>
      <c r="M1591" s="61">
        <v>70</v>
      </c>
      <c r="N1591" s="61"/>
      <c r="O1591" s="61"/>
      <c r="P1591" s="61"/>
      <c r="Q1591" s="61"/>
      <c r="R1591" s="61"/>
      <c r="S1591" s="61"/>
      <c r="T1591" s="61"/>
      <c r="U1591" s="61"/>
      <c r="V1591" s="61"/>
      <c r="W1591" s="62">
        <v>227063</v>
      </c>
      <c r="X1591" s="61"/>
      <c r="Y1591" s="61"/>
      <c r="Z1591" s="61"/>
      <c r="AA1591" s="62">
        <v>448743</v>
      </c>
      <c r="AB1591" s="61"/>
      <c r="AC1591" s="61"/>
      <c r="AD1591" s="62">
        <v>33401</v>
      </c>
      <c r="AE1591" s="61"/>
      <c r="AF1591" s="62">
        <v>156298</v>
      </c>
      <c r="AG1591" s="61"/>
      <c r="AH1591" s="61"/>
      <c r="AI1591" s="62">
        <v>56172</v>
      </c>
      <c r="AJ1591" s="61"/>
      <c r="AK1591" s="61"/>
      <c r="AL1591" s="61"/>
      <c r="AM1591" s="61"/>
      <c r="AN1591" s="61"/>
      <c r="AO1591" s="61"/>
      <c r="AP1591" s="61">
        <v>772</v>
      </c>
      <c r="AQ1591" s="61"/>
      <c r="AR1591" s="61"/>
      <c r="AS1591" s="61"/>
      <c r="AT1591" s="61"/>
      <c r="AU1591" s="61"/>
      <c r="AV1591" s="61"/>
      <c r="AW1591" s="61"/>
      <c r="AX1591" s="61"/>
      <c r="AY1591" s="61"/>
      <c r="AZ1591" s="61"/>
      <c r="BA1591" s="61"/>
      <c r="BB1591" s="61"/>
      <c r="BC1591" s="61"/>
      <c r="BD1591" s="61"/>
      <c r="BE1591" s="61"/>
      <c r="BF1591" s="61"/>
      <c r="BG1591" s="61"/>
      <c r="BH1591" s="61"/>
      <c r="BI1591" s="61"/>
      <c r="BJ1591" s="61"/>
      <c r="BK1591" s="62">
        <v>1942</v>
      </c>
      <c r="BL1591" s="61"/>
      <c r="BM1591" s="61"/>
      <c r="BN1591" s="61"/>
      <c r="BO1591" s="62">
        <v>-46025</v>
      </c>
    </row>
    <row r="1592" spans="1:67" x14ac:dyDescent="0.2">
      <c r="A1592" s="57" t="s">
        <v>34</v>
      </c>
      <c r="B1592" s="56" t="s">
        <v>34</v>
      </c>
      <c r="C1592" s="56" t="s">
        <v>471</v>
      </c>
      <c r="D1592" s="56">
        <v>1998</v>
      </c>
      <c r="E1592" s="58">
        <v>976448</v>
      </c>
      <c r="F1592" s="58">
        <v>930423</v>
      </c>
      <c r="G1592" s="59">
        <v>973734</v>
      </c>
      <c r="H1592" s="59">
        <v>2714</v>
      </c>
      <c r="I1592" s="60">
        <v>0</v>
      </c>
      <c r="J1592" s="58">
        <v>-46025</v>
      </c>
      <c r="K1592" s="61">
        <v>339</v>
      </c>
      <c r="L1592" s="61"/>
      <c r="M1592" s="61">
        <v>70</v>
      </c>
      <c r="N1592" s="61"/>
      <c r="O1592" s="61"/>
      <c r="P1592" s="61"/>
      <c r="Q1592" s="61"/>
      <c r="R1592" s="61"/>
      <c r="S1592" s="61"/>
      <c r="T1592" s="61"/>
      <c r="U1592" s="61"/>
      <c r="V1592" s="61"/>
      <c r="W1592" s="62">
        <v>227063</v>
      </c>
      <c r="X1592" s="61"/>
      <c r="Y1592" s="61"/>
      <c r="Z1592" s="61"/>
      <c r="AA1592" s="62">
        <v>483562</v>
      </c>
      <c r="AB1592" s="61"/>
      <c r="AC1592" s="61"/>
      <c r="AD1592" s="62">
        <v>33401</v>
      </c>
      <c r="AE1592" s="61"/>
      <c r="AF1592" s="62">
        <v>169234</v>
      </c>
      <c r="AG1592" s="61"/>
      <c r="AH1592" s="61"/>
      <c r="AI1592" s="62">
        <v>60065</v>
      </c>
      <c r="AJ1592" s="61"/>
      <c r="AK1592" s="61"/>
      <c r="AL1592" s="61"/>
      <c r="AM1592" s="61"/>
      <c r="AN1592" s="61"/>
      <c r="AO1592" s="61"/>
      <c r="AP1592" s="61">
        <v>772</v>
      </c>
      <c r="AQ1592" s="61"/>
      <c r="AR1592" s="61"/>
      <c r="AS1592" s="61"/>
      <c r="AT1592" s="61"/>
      <c r="AU1592" s="61"/>
      <c r="AV1592" s="61"/>
      <c r="AW1592" s="61"/>
      <c r="AX1592" s="61"/>
      <c r="AY1592" s="61"/>
      <c r="AZ1592" s="61"/>
      <c r="BA1592" s="61"/>
      <c r="BB1592" s="61"/>
      <c r="BC1592" s="61"/>
      <c r="BD1592" s="61"/>
      <c r="BE1592" s="61"/>
      <c r="BF1592" s="61"/>
      <c r="BG1592" s="61"/>
      <c r="BH1592" s="61"/>
      <c r="BI1592" s="61"/>
      <c r="BJ1592" s="61"/>
      <c r="BK1592" s="62">
        <v>1942</v>
      </c>
      <c r="BL1592" s="61"/>
      <c r="BM1592" s="61"/>
      <c r="BN1592" s="61"/>
      <c r="BO1592" s="62">
        <v>-46025</v>
      </c>
    </row>
    <row r="1593" spans="1:67" x14ac:dyDescent="0.2">
      <c r="A1593" s="57" t="s">
        <v>34</v>
      </c>
      <c r="B1593" s="56" t="s">
        <v>34</v>
      </c>
      <c r="C1593" s="56" t="s">
        <v>472</v>
      </c>
      <c r="D1593" s="56">
        <v>1989</v>
      </c>
      <c r="E1593" s="58">
        <v>431114</v>
      </c>
      <c r="F1593" s="58">
        <v>426808</v>
      </c>
      <c r="G1593" s="59">
        <v>430720</v>
      </c>
      <c r="H1593" s="59">
        <v>394</v>
      </c>
      <c r="I1593" s="60">
        <v>0</v>
      </c>
      <c r="J1593" s="58">
        <v>-4306</v>
      </c>
      <c r="K1593" s="61"/>
      <c r="L1593" s="61"/>
      <c r="M1593" s="61"/>
      <c r="N1593" s="61"/>
      <c r="O1593" s="61"/>
      <c r="P1593" s="61"/>
      <c r="Q1593" s="61"/>
      <c r="R1593" s="61"/>
      <c r="S1593" s="61"/>
      <c r="T1593" s="61"/>
      <c r="U1593" s="61"/>
      <c r="V1593" s="61"/>
      <c r="W1593" s="61"/>
      <c r="X1593" s="61"/>
      <c r="Y1593" s="61"/>
      <c r="Z1593" s="61"/>
      <c r="AA1593" s="62">
        <v>118909</v>
      </c>
      <c r="AB1593" s="61"/>
      <c r="AC1593" s="61"/>
      <c r="AD1593" s="62">
        <v>210002</v>
      </c>
      <c r="AE1593" s="61"/>
      <c r="AF1593" s="62">
        <v>80606</v>
      </c>
      <c r="AG1593" s="61"/>
      <c r="AH1593" s="61"/>
      <c r="AI1593" s="62">
        <v>21203</v>
      </c>
      <c r="AJ1593" s="61"/>
      <c r="AK1593" s="61"/>
      <c r="AL1593" s="61"/>
      <c r="AM1593" s="61"/>
      <c r="AN1593" s="61"/>
      <c r="AO1593" s="61"/>
      <c r="AP1593" s="61">
        <v>394</v>
      </c>
      <c r="AQ1593" s="61"/>
      <c r="AR1593" s="61"/>
      <c r="AS1593" s="61"/>
      <c r="AT1593" s="61"/>
      <c r="AU1593" s="61"/>
      <c r="AV1593" s="61"/>
      <c r="AW1593" s="61"/>
      <c r="AX1593" s="61"/>
      <c r="AY1593" s="61"/>
      <c r="AZ1593" s="61"/>
      <c r="BA1593" s="61"/>
      <c r="BB1593" s="61"/>
      <c r="BC1593" s="61"/>
      <c r="BD1593" s="61"/>
      <c r="BE1593" s="61"/>
      <c r="BF1593" s="61"/>
      <c r="BG1593" s="61"/>
      <c r="BH1593" s="61"/>
      <c r="BI1593" s="61"/>
      <c r="BJ1593" s="61"/>
      <c r="BK1593" s="61"/>
      <c r="BL1593" s="61"/>
      <c r="BM1593" s="61"/>
      <c r="BN1593" s="61"/>
      <c r="BO1593" s="62">
        <v>-4306</v>
      </c>
    </row>
    <row r="1594" spans="1:67" x14ac:dyDescent="0.2">
      <c r="A1594" s="57" t="s">
        <v>34</v>
      </c>
      <c r="B1594" s="56" t="s">
        <v>34</v>
      </c>
      <c r="C1594" s="56" t="s">
        <v>472</v>
      </c>
      <c r="D1594" s="56">
        <v>1990</v>
      </c>
      <c r="E1594" s="58">
        <v>441447</v>
      </c>
      <c r="F1594" s="58">
        <v>437141</v>
      </c>
      <c r="G1594" s="59">
        <v>441053</v>
      </c>
      <c r="H1594" s="59">
        <v>394</v>
      </c>
      <c r="I1594" s="60">
        <v>0</v>
      </c>
      <c r="J1594" s="58">
        <v>-4306</v>
      </c>
      <c r="K1594" s="61"/>
      <c r="L1594" s="61"/>
      <c r="M1594" s="61"/>
      <c r="N1594" s="61"/>
      <c r="O1594" s="61"/>
      <c r="P1594" s="61"/>
      <c r="Q1594" s="61"/>
      <c r="R1594" s="61"/>
      <c r="S1594" s="61"/>
      <c r="T1594" s="61"/>
      <c r="U1594" s="61"/>
      <c r="V1594" s="61"/>
      <c r="W1594" s="61"/>
      <c r="X1594" s="61"/>
      <c r="Y1594" s="61"/>
      <c r="Z1594" s="61"/>
      <c r="AA1594" s="62">
        <v>124108</v>
      </c>
      <c r="AB1594" s="61"/>
      <c r="AC1594" s="61"/>
      <c r="AD1594" s="62">
        <v>213777</v>
      </c>
      <c r="AE1594" s="61"/>
      <c r="AF1594" s="62">
        <v>80606</v>
      </c>
      <c r="AG1594" s="61"/>
      <c r="AH1594" s="61"/>
      <c r="AI1594" s="62">
        <v>22562</v>
      </c>
      <c r="AJ1594" s="61"/>
      <c r="AK1594" s="61"/>
      <c r="AL1594" s="61"/>
      <c r="AM1594" s="61"/>
      <c r="AN1594" s="61"/>
      <c r="AO1594" s="61"/>
      <c r="AP1594" s="61">
        <v>394</v>
      </c>
      <c r="AQ1594" s="61"/>
      <c r="AR1594" s="61"/>
      <c r="AS1594" s="61"/>
      <c r="AT1594" s="61"/>
      <c r="AU1594" s="61"/>
      <c r="AV1594" s="61"/>
      <c r="AW1594" s="61"/>
      <c r="AX1594" s="61"/>
      <c r="AY1594" s="61"/>
      <c r="AZ1594" s="61"/>
      <c r="BA1594" s="61"/>
      <c r="BB1594" s="61"/>
      <c r="BC1594" s="61"/>
      <c r="BD1594" s="61"/>
      <c r="BE1594" s="61"/>
      <c r="BF1594" s="61"/>
      <c r="BG1594" s="61"/>
      <c r="BH1594" s="61"/>
      <c r="BI1594" s="61"/>
      <c r="BJ1594" s="61"/>
      <c r="BK1594" s="61"/>
      <c r="BL1594" s="61"/>
      <c r="BM1594" s="61"/>
      <c r="BN1594" s="61"/>
      <c r="BO1594" s="62">
        <v>-4306</v>
      </c>
    </row>
    <row r="1595" spans="1:67" x14ac:dyDescent="0.2">
      <c r="A1595" s="57" t="s">
        <v>34</v>
      </c>
      <c r="B1595" s="56" t="s">
        <v>34</v>
      </c>
      <c r="C1595" s="56" t="s">
        <v>472</v>
      </c>
      <c r="D1595" s="56">
        <v>1991</v>
      </c>
      <c r="E1595" s="58">
        <v>472726</v>
      </c>
      <c r="F1595" s="58">
        <v>468420</v>
      </c>
      <c r="G1595" s="59">
        <v>472332</v>
      </c>
      <c r="H1595" s="59">
        <v>394</v>
      </c>
      <c r="I1595" s="60">
        <v>0</v>
      </c>
      <c r="J1595" s="58">
        <v>-4306</v>
      </c>
      <c r="K1595" s="61"/>
      <c r="L1595" s="61"/>
      <c r="M1595" s="61"/>
      <c r="N1595" s="61"/>
      <c r="O1595" s="61"/>
      <c r="P1595" s="61"/>
      <c r="Q1595" s="61"/>
      <c r="R1595" s="61"/>
      <c r="S1595" s="61"/>
      <c r="T1595" s="61"/>
      <c r="U1595" s="61"/>
      <c r="V1595" s="61"/>
      <c r="W1595" s="61"/>
      <c r="X1595" s="61"/>
      <c r="Y1595" s="61"/>
      <c r="Z1595" s="61"/>
      <c r="AA1595" s="62">
        <v>149703</v>
      </c>
      <c r="AB1595" s="61"/>
      <c r="AC1595" s="61"/>
      <c r="AD1595" s="62">
        <v>218155</v>
      </c>
      <c r="AE1595" s="61"/>
      <c r="AF1595" s="62">
        <v>80606</v>
      </c>
      <c r="AG1595" s="61"/>
      <c r="AH1595" s="61"/>
      <c r="AI1595" s="62">
        <v>23868</v>
      </c>
      <c r="AJ1595" s="61"/>
      <c r="AK1595" s="61"/>
      <c r="AL1595" s="61"/>
      <c r="AM1595" s="61"/>
      <c r="AN1595" s="61"/>
      <c r="AO1595" s="61"/>
      <c r="AP1595" s="61">
        <v>394</v>
      </c>
      <c r="AQ1595" s="61"/>
      <c r="AR1595" s="61"/>
      <c r="AS1595" s="61"/>
      <c r="AT1595" s="61"/>
      <c r="AU1595" s="61"/>
      <c r="AV1595" s="61"/>
      <c r="AW1595" s="61"/>
      <c r="AX1595" s="61"/>
      <c r="AY1595" s="61"/>
      <c r="AZ1595" s="61"/>
      <c r="BA1595" s="61"/>
      <c r="BB1595" s="61"/>
      <c r="BC1595" s="61"/>
      <c r="BD1595" s="61"/>
      <c r="BE1595" s="61"/>
      <c r="BF1595" s="61"/>
      <c r="BG1595" s="61"/>
      <c r="BH1595" s="61"/>
      <c r="BI1595" s="61"/>
      <c r="BJ1595" s="61"/>
      <c r="BK1595" s="61"/>
      <c r="BL1595" s="61"/>
      <c r="BM1595" s="61"/>
      <c r="BN1595" s="61"/>
      <c r="BO1595" s="62">
        <v>-4306</v>
      </c>
    </row>
    <row r="1596" spans="1:67" x14ac:dyDescent="0.2">
      <c r="A1596" s="57" t="s">
        <v>34</v>
      </c>
      <c r="B1596" s="56" t="s">
        <v>34</v>
      </c>
      <c r="C1596" s="56" t="s">
        <v>472</v>
      </c>
      <c r="D1596" s="56">
        <v>1992</v>
      </c>
      <c r="E1596" s="58">
        <v>533277</v>
      </c>
      <c r="F1596" s="58">
        <v>528971</v>
      </c>
      <c r="G1596" s="59">
        <v>532883</v>
      </c>
      <c r="H1596" s="59">
        <v>394</v>
      </c>
      <c r="I1596" s="60">
        <v>0</v>
      </c>
      <c r="J1596" s="58">
        <v>-4306</v>
      </c>
      <c r="K1596" s="61"/>
      <c r="L1596" s="61"/>
      <c r="M1596" s="61"/>
      <c r="N1596" s="61"/>
      <c r="O1596" s="61"/>
      <c r="P1596" s="61"/>
      <c r="Q1596" s="61"/>
      <c r="R1596" s="61"/>
      <c r="S1596" s="61"/>
      <c r="T1596" s="61"/>
      <c r="U1596" s="61"/>
      <c r="V1596" s="61"/>
      <c r="W1596" s="61"/>
      <c r="X1596" s="61"/>
      <c r="Y1596" s="61"/>
      <c r="Z1596" s="61"/>
      <c r="AA1596" s="62">
        <v>200483</v>
      </c>
      <c r="AB1596" s="61"/>
      <c r="AC1596" s="61"/>
      <c r="AD1596" s="62">
        <v>223931</v>
      </c>
      <c r="AE1596" s="61"/>
      <c r="AF1596" s="62">
        <v>83256</v>
      </c>
      <c r="AG1596" s="61"/>
      <c r="AH1596" s="61"/>
      <c r="AI1596" s="62">
        <v>25213</v>
      </c>
      <c r="AJ1596" s="61"/>
      <c r="AK1596" s="61"/>
      <c r="AL1596" s="61"/>
      <c r="AM1596" s="61"/>
      <c r="AN1596" s="61"/>
      <c r="AO1596" s="61"/>
      <c r="AP1596" s="61">
        <v>394</v>
      </c>
      <c r="AQ1596" s="61"/>
      <c r="AR1596" s="61"/>
      <c r="AS1596" s="61"/>
      <c r="AT1596" s="61"/>
      <c r="AU1596" s="61"/>
      <c r="AV1596" s="61"/>
      <c r="AW1596" s="61"/>
      <c r="AX1596" s="61"/>
      <c r="AY1596" s="61"/>
      <c r="AZ1596" s="61"/>
      <c r="BA1596" s="61"/>
      <c r="BB1596" s="61"/>
      <c r="BC1596" s="61"/>
      <c r="BD1596" s="61"/>
      <c r="BE1596" s="61"/>
      <c r="BF1596" s="61"/>
      <c r="BG1596" s="61"/>
      <c r="BH1596" s="61"/>
      <c r="BI1596" s="61"/>
      <c r="BJ1596" s="61"/>
      <c r="BK1596" s="61"/>
      <c r="BL1596" s="61"/>
      <c r="BM1596" s="61"/>
      <c r="BN1596" s="61"/>
      <c r="BO1596" s="62">
        <v>-4306</v>
      </c>
    </row>
    <row r="1597" spans="1:67" x14ac:dyDescent="0.2">
      <c r="A1597" s="57" t="s">
        <v>34</v>
      </c>
      <c r="B1597" s="56" t="s">
        <v>34</v>
      </c>
      <c r="C1597" s="56" t="s">
        <v>472</v>
      </c>
      <c r="D1597" s="56">
        <v>1993</v>
      </c>
      <c r="E1597" s="58">
        <v>571153</v>
      </c>
      <c r="F1597" s="58">
        <v>566847</v>
      </c>
      <c r="G1597" s="59">
        <v>570759</v>
      </c>
      <c r="H1597" s="59">
        <v>394</v>
      </c>
      <c r="I1597" s="60">
        <v>0</v>
      </c>
      <c r="J1597" s="58">
        <v>-4306</v>
      </c>
      <c r="K1597" s="61"/>
      <c r="L1597" s="61"/>
      <c r="M1597" s="61"/>
      <c r="N1597" s="61"/>
      <c r="O1597" s="61"/>
      <c r="P1597" s="61"/>
      <c r="Q1597" s="61"/>
      <c r="R1597" s="61"/>
      <c r="S1597" s="61"/>
      <c r="T1597" s="61"/>
      <c r="U1597" s="61"/>
      <c r="V1597" s="61"/>
      <c r="W1597" s="61"/>
      <c r="X1597" s="61"/>
      <c r="Y1597" s="61"/>
      <c r="Z1597" s="61"/>
      <c r="AA1597" s="62">
        <v>205357</v>
      </c>
      <c r="AB1597" s="61"/>
      <c r="AC1597" s="61"/>
      <c r="AD1597" s="62">
        <v>251810</v>
      </c>
      <c r="AE1597" s="61"/>
      <c r="AF1597" s="62">
        <v>87031</v>
      </c>
      <c r="AG1597" s="61"/>
      <c r="AH1597" s="61"/>
      <c r="AI1597" s="62">
        <v>26561</v>
      </c>
      <c r="AJ1597" s="61"/>
      <c r="AK1597" s="61"/>
      <c r="AL1597" s="61"/>
      <c r="AM1597" s="61"/>
      <c r="AN1597" s="61"/>
      <c r="AO1597" s="61"/>
      <c r="AP1597" s="61">
        <v>394</v>
      </c>
      <c r="AQ1597" s="61"/>
      <c r="AR1597" s="61"/>
      <c r="AS1597" s="61"/>
      <c r="AT1597" s="61"/>
      <c r="AU1597" s="61"/>
      <c r="AV1597" s="61"/>
      <c r="AW1597" s="61"/>
      <c r="AX1597" s="61"/>
      <c r="AY1597" s="61"/>
      <c r="AZ1597" s="61"/>
      <c r="BA1597" s="61"/>
      <c r="BB1597" s="61"/>
      <c r="BC1597" s="61"/>
      <c r="BD1597" s="61"/>
      <c r="BE1597" s="61"/>
      <c r="BF1597" s="61"/>
      <c r="BG1597" s="61"/>
      <c r="BH1597" s="61"/>
      <c r="BI1597" s="61"/>
      <c r="BJ1597" s="61"/>
      <c r="BK1597" s="61"/>
      <c r="BL1597" s="61"/>
      <c r="BM1597" s="61"/>
      <c r="BN1597" s="61"/>
      <c r="BO1597" s="62">
        <v>-4306</v>
      </c>
    </row>
    <row r="1598" spans="1:67" x14ac:dyDescent="0.2">
      <c r="A1598" s="57" t="s">
        <v>34</v>
      </c>
      <c r="B1598" s="56" t="s">
        <v>34</v>
      </c>
      <c r="C1598" s="56" t="s">
        <v>472</v>
      </c>
      <c r="D1598" s="56">
        <v>1994</v>
      </c>
      <c r="E1598" s="58">
        <v>604729</v>
      </c>
      <c r="F1598" s="58">
        <v>384987</v>
      </c>
      <c r="G1598" s="59">
        <v>604335</v>
      </c>
      <c r="H1598" s="59">
        <v>394</v>
      </c>
      <c r="I1598" s="60">
        <v>0</v>
      </c>
      <c r="J1598" s="58">
        <v>-219742</v>
      </c>
      <c r="K1598" s="61"/>
      <c r="L1598" s="61"/>
      <c r="M1598" s="61"/>
      <c r="N1598" s="61"/>
      <c r="O1598" s="61"/>
      <c r="P1598" s="61"/>
      <c r="Q1598" s="61"/>
      <c r="R1598" s="61"/>
      <c r="S1598" s="61"/>
      <c r="T1598" s="61"/>
      <c r="U1598" s="61"/>
      <c r="V1598" s="61"/>
      <c r="W1598" s="61"/>
      <c r="X1598" s="61"/>
      <c r="Y1598" s="61"/>
      <c r="Z1598" s="61"/>
      <c r="AA1598" s="62">
        <v>215636</v>
      </c>
      <c r="AB1598" s="61"/>
      <c r="AC1598" s="61"/>
      <c r="AD1598" s="62">
        <v>273832</v>
      </c>
      <c r="AE1598" s="61"/>
      <c r="AF1598" s="62">
        <v>87031</v>
      </c>
      <c r="AG1598" s="61"/>
      <c r="AH1598" s="61"/>
      <c r="AI1598" s="62">
        <v>27836</v>
      </c>
      <c r="AJ1598" s="61"/>
      <c r="AK1598" s="61"/>
      <c r="AL1598" s="61"/>
      <c r="AM1598" s="61"/>
      <c r="AN1598" s="61"/>
      <c r="AO1598" s="61"/>
      <c r="AP1598" s="61">
        <v>394</v>
      </c>
      <c r="AQ1598" s="61"/>
      <c r="AR1598" s="61"/>
      <c r="AS1598" s="61"/>
      <c r="AT1598" s="61"/>
      <c r="AU1598" s="61"/>
      <c r="AV1598" s="61"/>
      <c r="AW1598" s="61"/>
      <c r="AX1598" s="61"/>
      <c r="AY1598" s="61"/>
      <c r="AZ1598" s="61"/>
      <c r="BA1598" s="61"/>
      <c r="BB1598" s="61"/>
      <c r="BC1598" s="61"/>
      <c r="BD1598" s="61"/>
      <c r="BE1598" s="61"/>
      <c r="BF1598" s="61"/>
      <c r="BG1598" s="61"/>
      <c r="BH1598" s="61"/>
      <c r="BI1598" s="61"/>
      <c r="BJ1598" s="61"/>
      <c r="BK1598" s="61"/>
      <c r="BL1598" s="61"/>
      <c r="BM1598" s="61"/>
      <c r="BN1598" s="61"/>
      <c r="BO1598" s="62">
        <v>-219742</v>
      </c>
    </row>
    <row r="1599" spans="1:67" x14ac:dyDescent="0.2">
      <c r="A1599" s="57" t="s">
        <v>34</v>
      </c>
      <c r="B1599" s="56" t="s">
        <v>34</v>
      </c>
      <c r="C1599" s="56" t="s">
        <v>472</v>
      </c>
      <c r="D1599" s="56">
        <v>1995</v>
      </c>
      <c r="E1599" s="58">
        <v>592281</v>
      </c>
      <c r="F1599" s="58">
        <v>370997</v>
      </c>
      <c r="G1599" s="59">
        <v>591887</v>
      </c>
      <c r="H1599" s="59">
        <v>394</v>
      </c>
      <c r="I1599" s="60">
        <v>0</v>
      </c>
      <c r="J1599" s="58">
        <v>-221284</v>
      </c>
      <c r="K1599" s="61"/>
      <c r="L1599" s="61"/>
      <c r="M1599" s="61"/>
      <c r="N1599" s="61"/>
      <c r="O1599" s="61"/>
      <c r="P1599" s="61"/>
      <c r="Q1599" s="61"/>
      <c r="R1599" s="61"/>
      <c r="S1599" s="61"/>
      <c r="T1599" s="61"/>
      <c r="U1599" s="61"/>
      <c r="V1599" s="61"/>
      <c r="W1599" s="61"/>
      <c r="X1599" s="61"/>
      <c r="Y1599" s="61"/>
      <c r="Z1599" s="61"/>
      <c r="AA1599" s="62">
        <v>217797</v>
      </c>
      <c r="AB1599" s="61"/>
      <c r="AC1599" s="61"/>
      <c r="AD1599" s="62">
        <v>276120</v>
      </c>
      <c r="AE1599" s="61"/>
      <c r="AF1599" s="62">
        <v>76943</v>
      </c>
      <c r="AG1599" s="61"/>
      <c r="AH1599" s="61"/>
      <c r="AI1599" s="62">
        <v>21027</v>
      </c>
      <c r="AJ1599" s="61"/>
      <c r="AK1599" s="61"/>
      <c r="AL1599" s="61"/>
      <c r="AM1599" s="61"/>
      <c r="AN1599" s="61"/>
      <c r="AO1599" s="61"/>
      <c r="AP1599" s="61">
        <v>394</v>
      </c>
      <c r="AQ1599" s="61"/>
      <c r="AR1599" s="61"/>
      <c r="AS1599" s="61"/>
      <c r="AT1599" s="61"/>
      <c r="AU1599" s="61"/>
      <c r="AV1599" s="61"/>
      <c r="AW1599" s="61"/>
      <c r="AX1599" s="61"/>
      <c r="AY1599" s="61"/>
      <c r="AZ1599" s="61"/>
      <c r="BA1599" s="61"/>
      <c r="BB1599" s="61"/>
      <c r="BC1599" s="61"/>
      <c r="BD1599" s="61"/>
      <c r="BE1599" s="61"/>
      <c r="BF1599" s="61"/>
      <c r="BG1599" s="61"/>
      <c r="BH1599" s="61"/>
      <c r="BI1599" s="61"/>
      <c r="BJ1599" s="61"/>
      <c r="BK1599" s="61"/>
      <c r="BL1599" s="61"/>
      <c r="BM1599" s="61"/>
      <c r="BN1599" s="61"/>
      <c r="BO1599" s="62">
        <v>-221284</v>
      </c>
    </row>
    <row r="1600" spans="1:67" x14ac:dyDescent="0.2">
      <c r="A1600" s="57" t="s">
        <v>34</v>
      </c>
      <c r="B1600" s="56" t="s">
        <v>34</v>
      </c>
      <c r="C1600" s="56" t="s">
        <v>472</v>
      </c>
      <c r="D1600" s="56">
        <v>1996</v>
      </c>
      <c r="E1600" s="58">
        <v>624302</v>
      </c>
      <c r="F1600" s="58">
        <v>387781</v>
      </c>
      <c r="G1600" s="59">
        <v>623908</v>
      </c>
      <c r="H1600" s="59">
        <v>394</v>
      </c>
      <c r="I1600" s="60">
        <v>0</v>
      </c>
      <c r="J1600" s="58">
        <v>-236521</v>
      </c>
      <c r="K1600" s="61"/>
      <c r="L1600" s="61"/>
      <c r="M1600" s="61"/>
      <c r="N1600" s="61"/>
      <c r="O1600" s="61"/>
      <c r="P1600" s="61"/>
      <c r="Q1600" s="61"/>
      <c r="R1600" s="61"/>
      <c r="S1600" s="61"/>
      <c r="T1600" s="61"/>
      <c r="U1600" s="61"/>
      <c r="V1600" s="61"/>
      <c r="W1600" s="61"/>
      <c r="X1600" s="61"/>
      <c r="Y1600" s="61"/>
      <c r="Z1600" s="61"/>
      <c r="AA1600" s="62">
        <v>233257</v>
      </c>
      <c r="AB1600" s="61"/>
      <c r="AC1600" s="61"/>
      <c r="AD1600" s="62">
        <v>288707</v>
      </c>
      <c r="AE1600" s="61"/>
      <c r="AF1600" s="62">
        <v>80917</v>
      </c>
      <c r="AG1600" s="61"/>
      <c r="AH1600" s="61"/>
      <c r="AI1600" s="62">
        <v>21027</v>
      </c>
      <c r="AJ1600" s="61"/>
      <c r="AK1600" s="61"/>
      <c r="AL1600" s="61"/>
      <c r="AM1600" s="61"/>
      <c r="AN1600" s="61"/>
      <c r="AO1600" s="61"/>
      <c r="AP1600" s="61">
        <v>394</v>
      </c>
      <c r="AQ1600" s="61"/>
      <c r="AR1600" s="61"/>
      <c r="AS1600" s="61"/>
      <c r="AT1600" s="61"/>
      <c r="AU1600" s="61"/>
      <c r="AV1600" s="61"/>
      <c r="AW1600" s="61"/>
      <c r="AX1600" s="61"/>
      <c r="AY1600" s="61"/>
      <c r="AZ1600" s="61"/>
      <c r="BA1600" s="61"/>
      <c r="BB1600" s="61"/>
      <c r="BC1600" s="61"/>
      <c r="BD1600" s="61"/>
      <c r="BE1600" s="61"/>
      <c r="BF1600" s="61"/>
      <c r="BG1600" s="61"/>
      <c r="BH1600" s="61"/>
      <c r="BI1600" s="61"/>
      <c r="BJ1600" s="61"/>
      <c r="BK1600" s="61"/>
      <c r="BL1600" s="61"/>
      <c r="BM1600" s="61"/>
      <c r="BN1600" s="61"/>
      <c r="BO1600" s="62">
        <v>-236521</v>
      </c>
    </row>
    <row r="1601" spans="1:67" x14ac:dyDescent="0.2">
      <c r="A1601" s="57" t="s">
        <v>34</v>
      </c>
      <c r="B1601" s="56" t="s">
        <v>34</v>
      </c>
      <c r="C1601" s="56" t="s">
        <v>472</v>
      </c>
      <c r="D1601" s="56">
        <v>1997</v>
      </c>
      <c r="E1601" s="58">
        <v>693205</v>
      </c>
      <c r="F1601" s="58">
        <v>413212</v>
      </c>
      <c r="G1601" s="59">
        <v>692811</v>
      </c>
      <c r="H1601" s="59">
        <v>394</v>
      </c>
      <c r="I1601" s="60">
        <v>0</v>
      </c>
      <c r="J1601" s="58">
        <v>-279993</v>
      </c>
      <c r="K1601" s="61"/>
      <c r="L1601" s="61"/>
      <c r="M1601" s="61"/>
      <c r="N1601" s="61"/>
      <c r="O1601" s="61"/>
      <c r="P1601" s="61"/>
      <c r="Q1601" s="61"/>
      <c r="R1601" s="61"/>
      <c r="S1601" s="61"/>
      <c r="T1601" s="61"/>
      <c r="U1601" s="61"/>
      <c r="V1601" s="61"/>
      <c r="W1601" s="61"/>
      <c r="X1601" s="61"/>
      <c r="Y1601" s="61"/>
      <c r="Z1601" s="61"/>
      <c r="AA1601" s="62">
        <v>252580</v>
      </c>
      <c r="AB1601" s="61"/>
      <c r="AC1601" s="61"/>
      <c r="AD1601" s="62">
        <v>321327</v>
      </c>
      <c r="AE1601" s="61"/>
      <c r="AF1601" s="62">
        <v>97030</v>
      </c>
      <c r="AG1601" s="61"/>
      <c r="AH1601" s="61"/>
      <c r="AI1601" s="62">
        <v>21874</v>
      </c>
      <c r="AJ1601" s="61"/>
      <c r="AK1601" s="61"/>
      <c r="AL1601" s="61"/>
      <c r="AM1601" s="61"/>
      <c r="AN1601" s="61"/>
      <c r="AO1601" s="61"/>
      <c r="AP1601" s="61">
        <v>394</v>
      </c>
      <c r="AQ1601" s="61"/>
      <c r="AR1601" s="61"/>
      <c r="AS1601" s="61"/>
      <c r="AT1601" s="61"/>
      <c r="AU1601" s="61"/>
      <c r="AV1601" s="61"/>
      <c r="AW1601" s="61"/>
      <c r="AX1601" s="61"/>
      <c r="AY1601" s="61"/>
      <c r="AZ1601" s="61"/>
      <c r="BA1601" s="61"/>
      <c r="BB1601" s="61"/>
      <c r="BC1601" s="61"/>
      <c r="BD1601" s="61"/>
      <c r="BE1601" s="61"/>
      <c r="BF1601" s="61"/>
      <c r="BG1601" s="61"/>
      <c r="BH1601" s="61"/>
      <c r="BI1601" s="61"/>
      <c r="BJ1601" s="61"/>
      <c r="BK1601" s="61"/>
      <c r="BL1601" s="61"/>
      <c r="BM1601" s="61"/>
      <c r="BN1601" s="61"/>
      <c r="BO1601" s="62">
        <v>-279993</v>
      </c>
    </row>
    <row r="1602" spans="1:67" x14ac:dyDescent="0.2">
      <c r="A1602" s="57" t="s">
        <v>34</v>
      </c>
      <c r="B1602" s="56" t="s">
        <v>34</v>
      </c>
      <c r="C1602" s="56" t="s">
        <v>472</v>
      </c>
      <c r="D1602" s="56">
        <v>1998</v>
      </c>
      <c r="E1602" s="58">
        <v>723943</v>
      </c>
      <c r="F1602" s="58">
        <v>442375</v>
      </c>
      <c r="G1602" s="59">
        <v>723549</v>
      </c>
      <c r="H1602" s="59">
        <v>394</v>
      </c>
      <c r="I1602" s="60">
        <v>0</v>
      </c>
      <c r="J1602" s="58">
        <v>-281568</v>
      </c>
      <c r="K1602" s="61"/>
      <c r="L1602" s="61"/>
      <c r="M1602" s="61"/>
      <c r="N1602" s="61"/>
      <c r="O1602" s="61"/>
      <c r="P1602" s="61"/>
      <c r="Q1602" s="61"/>
      <c r="R1602" s="61"/>
      <c r="S1602" s="61"/>
      <c r="T1602" s="61"/>
      <c r="U1602" s="61"/>
      <c r="V1602" s="61"/>
      <c r="W1602" s="61"/>
      <c r="X1602" s="61"/>
      <c r="Y1602" s="61"/>
      <c r="Z1602" s="61"/>
      <c r="AA1602" s="62">
        <v>273321</v>
      </c>
      <c r="AB1602" s="61"/>
      <c r="AC1602" s="61"/>
      <c r="AD1602" s="62">
        <v>326970</v>
      </c>
      <c r="AE1602" s="61"/>
      <c r="AF1602" s="62">
        <v>99626</v>
      </c>
      <c r="AG1602" s="61"/>
      <c r="AH1602" s="61"/>
      <c r="AI1602" s="62">
        <v>23632</v>
      </c>
      <c r="AJ1602" s="61"/>
      <c r="AK1602" s="61"/>
      <c r="AL1602" s="61"/>
      <c r="AM1602" s="61"/>
      <c r="AN1602" s="61"/>
      <c r="AO1602" s="61"/>
      <c r="AP1602" s="61">
        <v>394</v>
      </c>
      <c r="AQ1602" s="61"/>
      <c r="AR1602" s="61"/>
      <c r="AS1602" s="61"/>
      <c r="AT1602" s="61"/>
      <c r="AU1602" s="61"/>
      <c r="AV1602" s="61"/>
      <c r="AW1602" s="61"/>
      <c r="AX1602" s="61"/>
      <c r="AY1602" s="61"/>
      <c r="AZ1602" s="61"/>
      <c r="BA1602" s="61"/>
      <c r="BB1602" s="61"/>
      <c r="BC1602" s="61"/>
      <c r="BD1602" s="61"/>
      <c r="BE1602" s="61"/>
      <c r="BF1602" s="61"/>
      <c r="BG1602" s="61"/>
      <c r="BH1602" s="61"/>
      <c r="BI1602" s="61"/>
      <c r="BJ1602" s="61"/>
      <c r="BK1602" s="61"/>
      <c r="BL1602" s="61"/>
      <c r="BM1602" s="61"/>
      <c r="BN1602" s="61"/>
      <c r="BO1602" s="62">
        <v>-281568</v>
      </c>
    </row>
    <row r="1603" spans="1:67" x14ac:dyDescent="0.2">
      <c r="A1603" s="57" t="s">
        <v>34</v>
      </c>
      <c r="B1603" s="56" t="s">
        <v>34</v>
      </c>
      <c r="C1603" s="56" t="s">
        <v>473</v>
      </c>
      <c r="D1603" s="56">
        <v>1989</v>
      </c>
      <c r="E1603" s="58">
        <v>485056</v>
      </c>
      <c r="F1603" s="58">
        <v>481028</v>
      </c>
      <c r="G1603" s="59">
        <v>414431</v>
      </c>
      <c r="H1603" s="59">
        <v>70625</v>
      </c>
      <c r="I1603" s="60">
        <v>0</v>
      </c>
      <c r="J1603" s="58">
        <v>-4028</v>
      </c>
      <c r="K1603" s="61">
        <v>106</v>
      </c>
      <c r="L1603" s="61"/>
      <c r="M1603" s="61"/>
      <c r="N1603" s="61"/>
      <c r="O1603" s="61"/>
      <c r="P1603" s="62">
        <v>1407</v>
      </c>
      <c r="Q1603" s="61"/>
      <c r="R1603" s="61"/>
      <c r="S1603" s="61"/>
      <c r="T1603" s="61"/>
      <c r="U1603" s="61"/>
      <c r="V1603" s="61"/>
      <c r="W1603" s="61"/>
      <c r="X1603" s="61"/>
      <c r="Y1603" s="61"/>
      <c r="Z1603" s="61"/>
      <c r="AA1603" s="62">
        <v>161909</v>
      </c>
      <c r="AB1603" s="61"/>
      <c r="AC1603" s="61"/>
      <c r="AD1603" s="62">
        <v>83950</v>
      </c>
      <c r="AE1603" s="61"/>
      <c r="AF1603" s="62">
        <v>105461</v>
      </c>
      <c r="AG1603" s="61"/>
      <c r="AH1603" s="61"/>
      <c r="AI1603" s="62">
        <v>61598</v>
      </c>
      <c r="AJ1603" s="61"/>
      <c r="AK1603" s="61"/>
      <c r="AL1603" s="61"/>
      <c r="AM1603" s="61"/>
      <c r="AN1603" s="61"/>
      <c r="AO1603" s="61"/>
      <c r="AP1603" s="62">
        <v>5140</v>
      </c>
      <c r="AQ1603" s="61"/>
      <c r="AR1603" s="62">
        <v>25389</v>
      </c>
      <c r="AS1603" s="61"/>
      <c r="AT1603" s="61"/>
      <c r="AU1603" s="61"/>
      <c r="AV1603" s="61"/>
      <c r="AW1603" s="61"/>
      <c r="AX1603" s="61"/>
      <c r="AY1603" s="62">
        <v>2426</v>
      </c>
      <c r="AZ1603" s="61"/>
      <c r="BA1603" s="62">
        <v>37670</v>
      </c>
      <c r="BB1603" s="61"/>
      <c r="BC1603" s="61"/>
      <c r="BD1603" s="61"/>
      <c r="BE1603" s="61"/>
      <c r="BF1603" s="61"/>
      <c r="BG1603" s="61"/>
      <c r="BH1603" s="61"/>
      <c r="BI1603" s="61"/>
      <c r="BJ1603" s="61"/>
      <c r="BK1603" s="61"/>
      <c r="BL1603" s="61"/>
      <c r="BM1603" s="61"/>
      <c r="BN1603" s="61"/>
      <c r="BO1603" s="62">
        <v>-4028</v>
      </c>
    </row>
    <row r="1604" spans="1:67" x14ac:dyDescent="0.2">
      <c r="A1604" s="57" t="s">
        <v>34</v>
      </c>
      <c r="B1604" s="56" t="s">
        <v>34</v>
      </c>
      <c r="C1604" s="56" t="s">
        <v>473</v>
      </c>
      <c r="D1604" s="56">
        <v>1990</v>
      </c>
      <c r="E1604" s="58">
        <v>608115</v>
      </c>
      <c r="F1604" s="58">
        <v>604087</v>
      </c>
      <c r="G1604" s="59">
        <v>534754</v>
      </c>
      <c r="H1604" s="59">
        <v>73361</v>
      </c>
      <c r="I1604" s="60">
        <v>0</v>
      </c>
      <c r="J1604" s="58">
        <v>-4028</v>
      </c>
      <c r="K1604" s="61">
        <v>106</v>
      </c>
      <c r="L1604" s="61"/>
      <c r="M1604" s="61"/>
      <c r="N1604" s="61"/>
      <c r="O1604" s="61"/>
      <c r="P1604" s="62">
        <v>1407</v>
      </c>
      <c r="Q1604" s="61"/>
      <c r="R1604" s="61"/>
      <c r="S1604" s="61"/>
      <c r="T1604" s="61"/>
      <c r="U1604" s="61"/>
      <c r="V1604" s="61"/>
      <c r="W1604" s="61"/>
      <c r="X1604" s="61"/>
      <c r="Y1604" s="61"/>
      <c r="Z1604" s="61"/>
      <c r="AA1604" s="62">
        <v>197206</v>
      </c>
      <c r="AB1604" s="61"/>
      <c r="AC1604" s="61"/>
      <c r="AD1604" s="62">
        <v>132151</v>
      </c>
      <c r="AE1604" s="61"/>
      <c r="AF1604" s="62">
        <v>138191</v>
      </c>
      <c r="AG1604" s="61"/>
      <c r="AH1604" s="61"/>
      <c r="AI1604" s="62">
        <v>65693</v>
      </c>
      <c r="AJ1604" s="61"/>
      <c r="AK1604" s="61"/>
      <c r="AL1604" s="61"/>
      <c r="AM1604" s="61"/>
      <c r="AN1604" s="61"/>
      <c r="AO1604" s="61"/>
      <c r="AP1604" s="62">
        <v>7165</v>
      </c>
      <c r="AQ1604" s="61"/>
      <c r="AR1604" s="62">
        <v>25389</v>
      </c>
      <c r="AS1604" s="61"/>
      <c r="AT1604" s="61"/>
      <c r="AU1604" s="61"/>
      <c r="AV1604" s="61"/>
      <c r="AW1604" s="61"/>
      <c r="AX1604" s="61"/>
      <c r="AY1604" s="62">
        <v>3137</v>
      </c>
      <c r="AZ1604" s="61"/>
      <c r="BA1604" s="62">
        <v>37670</v>
      </c>
      <c r="BB1604" s="61"/>
      <c r="BC1604" s="61"/>
      <c r="BD1604" s="61"/>
      <c r="BE1604" s="61"/>
      <c r="BF1604" s="61"/>
      <c r="BG1604" s="61"/>
      <c r="BH1604" s="61"/>
      <c r="BI1604" s="61"/>
      <c r="BJ1604" s="61"/>
      <c r="BK1604" s="61"/>
      <c r="BL1604" s="61"/>
      <c r="BM1604" s="61"/>
      <c r="BN1604" s="61"/>
      <c r="BO1604" s="62">
        <v>-4028</v>
      </c>
    </row>
    <row r="1605" spans="1:67" x14ac:dyDescent="0.2">
      <c r="A1605" s="57" t="s">
        <v>34</v>
      </c>
      <c r="B1605" s="56" t="s">
        <v>34</v>
      </c>
      <c r="C1605" s="56" t="s">
        <v>473</v>
      </c>
      <c r="D1605" s="56">
        <v>1991</v>
      </c>
      <c r="E1605" s="58">
        <v>653782</v>
      </c>
      <c r="F1605" s="58">
        <v>649754</v>
      </c>
      <c r="G1605" s="59">
        <v>573483</v>
      </c>
      <c r="H1605" s="59">
        <v>80299</v>
      </c>
      <c r="I1605" s="60">
        <v>0</v>
      </c>
      <c r="J1605" s="58">
        <v>-4028</v>
      </c>
      <c r="K1605" s="61">
        <v>106</v>
      </c>
      <c r="L1605" s="61"/>
      <c r="M1605" s="61"/>
      <c r="N1605" s="61"/>
      <c r="O1605" s="61"/>
      <c r="P1605" s="62">
        <v>1407</v>
      </c>
      <c r="Q1605" s="61"/>
      <c r="R1605" s="61"/>
      <c r="S1605" s="61"/>
      <c r="T1605" s="61"/>
      <c r="U1605" s="61"/>
      <c r="V1605" s="61"/>
      <c r="W1605" s="61"/>
      <c r="X1605" s="61"/>
      <c r="Y1605" s="61"/>
      <c r="Z1605" s="61"/>
      <c r="AA1605" s="62">
        <v>221970</v>
      </c>
      <c r="AB1605" s="61"/>
      <c r="AC1605" s="61"/>
      <c r="AD1605" s="62">
        <v>133085</v>
      </c>
      <c r="AE1605" s="61"/>
      <c r="AF1605" s="62">
        <v>147136</v>
      </c>
      <c r="AG1605" s="61"/>
      <c r="AH1605" s="61"/>
      <c r="AI1605" s="62">
        <v>69779</v>
      </c>
      <c r="AJ1605" s="61"/>
      <c r="AK1605" s="61"/>
      <c r="AL1605" s="61"/>
      <c r="AM1605" s="61"/>
      <c r="AN1605" s="61"/>
      <c r="AO1605" s="61"/>
      <c r="AP1605" s="62">
        <v>9503</v>
      </c>
      <c r="AQ1605" s="61"/>
      <c r="AR1605" s="62">
        <v>25389</v>
      </c>
      <c r="AS1605" s="61"/>
      <c r="AT1605" s="61"/>
      <c r="AU1605" s="61"/>
      <c r="AV1605" s="61"/>
      <c r="AW1605" s="61"/>
      <c r="AX1605" s="61"/>
      <c r="AY1605" s="62">
        <v>7737</v>
      </c>
      <c r="AZ1605" s="61"/>
      <c r="BA1605" s="62">
        <v>37670</v>
      </c>
      <c r="BB1605" s="61"/>
      <c r="BC1605" s="61"/>
      <c r="BD1605" s="61"/>
      <c r="BE1605" s="61"/>
      <c r="BF1605" s="61"/>
      <c r="BG1605" s="61"/>
      <c r="BH1605" s="61"/>
      <c r="BI1605" s="61"/>
      <c r="BJ1605" s="61"/>
      <c r="BK1605" s="61"/>
      <c r="BL1605" s="61"/>
      <c r="BM1605" s="61"/>
      <c r="BN1605" s="61"/>
      <c r="BO1605" s="62">
        <v>-4028</v>
      </c>
    </row>
    <row r="1606" spans="1:67" x14ac:dyDescent="0.2">
      <c r="A1606" s="57" t="s">
        <v>34</v>
      </c>
      <c r="B1606" s="56" t="s">
        <v>34</v>
      </c>
      <c r="C1606" s="56" t="s">
        <v>473</v>
      </c>
      <c r="D1606" s="56">
        <v>1992</v>
      </c>
      <c r="E1606" s="58">
        <v>690919</v>
      </c>
      <c r="F1606" s="58">
        <v>686891</v>
      </c>
      <c r="G1606" s="59">
        <v>597830</v>
      </c>
      <c r="H1606" s="59">
        <v>93089</v>
      </c>
      <c r="I1606" s="60">
        <v>0</v>
      </c>
      <c r="J1606" s="58">
        <v>-4028</v>
      </c>
      <c r="K1606" s="61">
        <v>106</v>
      </c>
      <c r="L1606" s="61"/>
      <c r="M1606" s="61"/>
      <c r="N1606" s="61"/>
      <c r="O1606" s="61"/>
      <c r="P1606" s="62">
        <v>1407</v>
      </c>
      <c r="Q1606" s="61"/>
      <c r="R1606" s="61"/>
      <c r="S1606" s="61"/>
      <c r="T1606" s="61"/>
      <c r="U1606" s="61"/>
      <c r="V1606" s="61"/>
      <c r="W1606" s="61"/>
      <c r="X1606" s="61"/>
      <c r="Y1606" s="61"/>
      <c r="Z1606" s="61"/>
      <c r="AA1606" s="62">
        <v>231287</v>
      </c>
      <c r="AB1606" s="61"/>
      <c r="AC1606" s="61"/>
      <c r="AD1606" s="62">
        <v>133726</v>
      </c>
      <c r="AE1606" s="61"/>
      <c r="AF1606" s="62">
        <v>157612</v>
      </c>
      <c r="AG1606" s="61"/>
      <c r="AH1606" s="61"/>
      <c r="AI1606" s="62">
        <v>73692</v>
      </c>
      <c r="AJ1606" s="61"/>
      <c r="AK1606" s="61"/>
      <c r="AL1606" s="61"/>
      <c r="AM1606" s="61"/>
      <c r="AN1606" s="61"/>
      <c r="AO1606" s="61"/>
      <c r="AP1606" s="62">
        <v>9638</v>
      </c>
      <c r="AQ1606" s="61"/>
      <c r="AR1606" s="62">
        <v>25389</v>
      </c>
      <c r="AS1606" s="61"/>
      <c r="AT1606" s="61"/>
      <c r="AU1606" s="61"/>
      <c r="AV1606" s="61"/>
      <c r="AW1606" s="61"/>
      <c r="AX1606" s="61"/>
      <c r="AY1606" s="62">
        <v>20392</v>
      </c>
      <c r="AZ1606" s="61"/>
      <c r="BA1606" s="62">
        <v>37670</v>
      </c>
      <c r="BB1606" s="61"/>
      <c r="BC1606" s="61"/>
      <c r="BD1606" s="61"/>
      <c r="BE1606" s="61"/>
      <c r="BF1606" s="61"/>
      <c r="BG1606" s="61"/>
      <c r="BH1606" s="61"/>
      <c r="BI1606" s="61"/>
      <c r="BJ1606" s="61"/>
      <c r="BK1606" s="61"/>
      <c r="BL1606" s="61"/>
      <c r="BM1606" s="61"/>
      <c r="BN1606" s="61"/>
      <c r="BO1606" s="62">
        <v>-4028</v>
      </c>
    </row>
    <row r="1607" spans="1:67" x14ac:dyDescent="0.2">
      <c r="A1607" s="57" t="s">
        <v>34</v>
      </c>
      <c r="B1607" s="56" t="s">
        <v>34</v>
      </c>
      <c r="C1607" s="56" t="s">
        <v>473</v>
      </c>
      <c r="D1607" s="56">
        <v>1993</v>
      </c>
      <c r="E1607" s="58">
        <v>717826</v>
      </c>
      <c r="F1607" s="58">
        <v>713798</v>
      </c>
      <c r="G1607" s="59">
        <v>619621</v>
      </c>
      <c r="H1607" s="59">
        <v>98205</v>
      </c>
      <c r="I1607" s="60">
        <v>0</v>
      </c>
      <c r="J1607" s="58">
        <v>-4028</v>
      </c>
      <c r="K1607" s="61">
        <v>106</v>
      </c>
      <c r="L1607" s="61"/>
      <c r="M1607" s="61"/>
      <c r="N1607" s="61"/>
      <c r="O1607" s="61"/>
      <c r="P1607" s="62">
        <v>1407</v>
      </c>
      <c r="Q1607" s="61"/>
      <c r="R1607" s="61"/>
      <c r="S1607" s="61"/>
      <c r="T1607" s="61"/>
      <c r="U1607" s="61"/>
      <c r="V1607" s="61"/>
      <c r="W1607" s="61"/>
      <c r="X1607" s="61"/>
      <c r="Y1607" s="61"/>
      <c r="Z1607" s="61"/>
      <c r="AA1607" s="62">
        <v>244160</v>
      </c>
      <c r="AB1607" s="61"/>
      <c r="AC1607" s="61"/>
      <c r="AD1607" s="62">
        <v>135363</v>
      </c>
      <c r="AE1607" s="61"/>
      <c r="AF1607" s="62">
        <v>161022</v>
      </c>
      <c r="AG1607" s="61"/>
      <c r="AH1607" s="61"/>
      <c r="AI1607" s="62">
        <v>77563</v>
      </c>
      <c r="AJ1607" s="61"/>
      <c r="AK1607" s="61"/>
      <c r="AL1607" s="61"/>
      <c r="AM1607" s="61"/>
      <c r="AN1607" s="61"/>
      <c r="AO1607" s="61"/>
      <c r="AP1607" s="62">
        <v>10200</v>
      </c>
      <c r="AQ1607" s="61"/>
      <c r="AR1607" s="62">
        <v>29943</v>
      </c>
      <c r="AS1607" s="61"/>
      <c r="AT1607" s="61"/>
      <c r="AU1607" s="61"/>
      <c r="AV1607" s="61"/>
      <c r="AW1607" s="61"/>
      <c r="AX1607" s="61"/>
      <c r="AY1607" s="62">
        <v>20392</v>
      </c>
      <c r="AZ1607" s="61"/>
      <c r="BA1607" s="62">
        <v>37670</v>
      </c>
      <c r="BB1607" s="61"/>
      <c r="BC1607" s="61"/>
      <c r="BD1607" s="61"/>
      <c r="BE1607" s="61"/>
      <c r="BF1607" s="61"/>
      <c r="BG1607" s="61"/>
      <c r="BH1607" s="61"/>
      <c r="BI1607" s="61"/>
      <c r="BJ1607" s="61"/>
      <c r="BK1607" s="61"/>
      <c r="BL1607" s="61"/>
      <c r="BM1607" s="61"/>
      <c r="BN1607" s="61"/>
      <c r="BO1607" s="62">
        <v>-4028</v>
      </c>
    </row>
    <row r="1608" spans="1:67" x14ac:dyDescent="0.2">
      <c r="A1608" s="57" t="s">
        <v>34</v>
      </c>
      <c r="B1608" s="56" t="s">
        <v>34</v>
      </c>
      <c r="C1608" s="56" t="s">
        <v>473</v>
      </c>
      <c r="D1608" s="56">
        <v>1994</v>
      </c>
      <c r="E1608" s="58">
        <v>747947</v>
      </c>
      <c r="F1608" s="58">
        <v>620820</v>
      </c>
      <c r="G1608" s="59">
        <v>648110</v>
      </c>
      <c r="H1608" s="59">
        <v>99837</v>
      </c>
      <c r="I1608" s="60">
        <v>0</v>
      </c>
      <c r="J1608" s="58">
        <v>-127127</v>
      </c>
      <c r="K1608" s="62">
        <v>5113</v>
      </c>
      <c r="L1608" s="61"/>
      <c r="M1608" s="61"/>
      <c r="N1608" s="61"/>
      <c r="O1608" s="61"/>
      <c r="P1608" s="62">
        <v>1407</v>
      </c>
      <c r="Q1608" s="61"/>
      <c r="R1608" s="61"/>
      <c r="S1608" s="61"/>
      <c r="T1608" s="61"/>
      <c r="U1608" s="61"/>
      <c r="V1608" s="61"/>
      <c r="W1608" s="61"/>
      <c r="X1608" s="61"/>
      <c r="Y1608" s="61"/>
      <c r="Z1608" s="61"/>
      <c r="AA1608" s="62">
        <v>261145</v>
      </c>
      <c r="AB1608" s="61"/>
      <c r="AC1608" s="61"/>
      <c r="AD1608" s="62">
        <v>137012</v>
      </c>
      <c r="AE1608" s="61"/>
      <c r="AF1608" s="62">
        <v>162652</v>
      </c>
      <c r="AG1608" s="61"/>
      <c r="AH1608" s="61"/>
      <c r="AI1608" s="62">
        <v>80781</v>
      </c>
      <c r="AJ1608" s="61"/>
      <c r="AK1608" s="61"/>
      <c r="AL1608" s="61"/>
      <c r="AM1608" s="61"/>
      <c r="AN1608" s="61"/>
      <c r="AO1608" s="61"/>
      <c r="AP1608" s="62">
        <v>10676</v>
      </c>
      <c r="AQ1608" s="61"/>
      <c r="AR1608" s="62">
        <v>29943</v>
      </c>
      <c r="AS1608" s="61"/>
      <c r="AT1608" s="61"/>
      <c r="AU1608" s="61"/>
      <c r="AV1608" s="61">
        <v>220</v>
      </c>
      <c r="AW1608" s="61"/>
      <c r="AX1608" s="61"/>
      <c r="AY1608" s="62">
        <v>21328</v>
      </c>
      <c r="AZ1608" s="61"/>
      <c r="BA1608" s="62">
        <v>37670</v>
      </c>
      <c r="BB1608" s="61"/>
      <c r="BC1608" s="61"/>
      <c r="BD1608" s="61"/>
      <c r="BE1608" s="61"/>
      <c r="BF1608" s="61"/>
      <c r="BG1608" s="61"/>
      <c r="BH1608" s="61"/>
      <c r="BI1608" s="61"/>
      <c r="BJ1608" s="61"/>
      <c r="BK1608" s="61"/>
      <c r="BL1608" s="61"/>
      <c r="BM1608" s="61"/>
      <c r="BN1608" s="61"/>
      <c r="BO1608" s="62">
        <v>-127127</v>
      </c>
    </row>
    <row r="1609" spans="1:67" x14ac:dyDescent="0.2">
      <c r="A1609" s="57" t="s">
        <v>34</v>
      </c>
      <c r="B1609" s="56" t="s">
        <v>34</v>
      </c>
      <c r="C1609" s="56" t="s">
        <v>473</v>
      </c>
      <c r="D1609" s="56">
        <v>1995</v>
      </c>
      <c r="E1609" s="58">
        <v>764981</v>
      </c>
      <c r="F1609" s="58">
        <v>637854</v>
      </c>
      <c r="G1609" s="59">
        <v>661554</v>
      </c>
      <c r="H1609" s="59">
        <v>103427</v>
      </c>
      <c r="I1609" s="60">
        <v>0</v>
      </c>
      <c r="J1609" s="58">
        <v>-127127</v>
      </c>
      <c r="K1609" s="62">
        <v>5113</v>
      </c>
      <c r="L1609" s="61"/>
      <c r="M1609" s="61"/>
      <c r="N1609" s="61"/>
      <c r="O1609" s="61"/>
      <c r="P1609" s="62">
        <v>1407</v>
      </c>
      <c r="Q1609" s="61"/>
      <c r="R1609" s="61"/>
      <c r="S1609" s="61"/>
      <c r="T1609" s="61"/>
      <c r="U1609" s="61"/>
      <c r="V1609" s="61"/>
      <c r="W1609" s="61"/>
      <c r="X1609" s="61"/>
      <c r="Y1609" s="61"/>
      <c r="Z1609" s="61"/>
      <c r="AA1609" s="62">
        <v>274683</v>
      </c>
      <c r="AB1609" s="61"/>
      <c r="AC1609" s="61"/>
      <c r="AD1609" s="62">
        <v>137263</v>
      </c>
      <c r="AE1609" s="61"/>
      <c r="AF1609" s="62">
        <v>161419</v>
      </c>
      <c r="AG1609" s="61"/>
      <c r="AH1609" s="61"/>
      <c r="AI1609" s="62">
        <v>81669</v>
      </c>
      <c r="AJ1609" s="61"/>
      <c r="AK1609" s="61"/>
      <c r="AL1609" s="61"/>
      <c r="AM1609" s="61"/>
      <c r="AN1609" s="61"/>
      <c r="AO1609" s="61"/>
      <c r="AP1609" s="62">
        <v>11097</v>
      </c>
      <c r="AQ1609" s="61"/>
      <c r="AR1609" s="62">
        <v>31239</v>
      </c>
      <c r="AS1609" s="61"/>
      <c r="AT1609" s="61"/>
      <c r="AU1609" s="61"/>
      <c r="AV1609" s="62">
        <v>1340</v>
      </c>
      <c r="AW1609" s="61"/>
      <c r="AX1609" s="61"/>
      <c r="AY1609" s="62">
        <v>22081</v>
      </c>
      <c r="AZ1609" s="61"/>
      <c r="BA1609" s="62">
        <v>37670</v>
      </c>
      <c r="BB1609" s="61"/>
      <c r="BC1609" s="61"/>
      <c r="BD1609" s="61"/>
      <c r="BE1609" s="61"/>
      <c r="BF1609" s="61"/>
      <c r="BG1609" s="61"/>
      <c r="BH1609" s="61"/>
      <c r="BI1609" s="61"/>
      <c r="BJ1609" s="61"/>
      <c r="BK1609" s="61"/>
      <c r="BL1609" s="61"/>
      <c r="BM1609" s="61"/>
      <c r="BN1609" s="61"/>
      <c r="BO1609" s="62">
        <v>-127127</v>
      </c>
    </row>
    <row r="1610" spans="1:67" x14ac:dyDescent="0.2">
      <c r="A1610" s="57" t="s">
        <v>34</v>
      </c>
      <c r="B1610" s="56" t="s">
        <v>34</v>
      </c>
      <c r="C1610" s="56" t="s">
        <v>473</v>
      </c>
      <c r="D1610" s="56">
        <v>1996</v>
      </c>
      <c r="E1610" s="58">
        <v>797346</v>
      </c>
      <c r="F1610" s="58">
        <v>663028</v>
      </c>
      <c r="G1610" s="59">
        <v>692623</v>
      </c>
      <c r="H1610" s="59">
        <v>104723</v>
      </c>
      <c r="I1610" s="60">
        <v>0</v>
      </c>
      <c r="J1610" s="58">
        <v>-134318</v>
      </c>
      <c r="K1610" s="62">
        <v>5113</v>
      </c>
      <c r="L1610" s="61"/>
      <c r="M1610" s="61"/>
      <c r="N1610" s="61"/>
      <c r="O1610" s="61"/>
      <c r="P1610" s="62">
        <v>1407</v>
      </c>
      <c r="Q1610" s="61"/>
      <c r="R1610" s="61"/>
      <c r="S1610" s="61"/>
      <c r="T1610" s="61"/>
      <c r="U1610" s="61"/>
      <c r="V1610" s="61"/>
      <c r="W1610" s="61"/>
      <c r="X1610" s="61"/>
      <c r="Y1610" s="61"/>
      <c r="Z1610" s="61"/>
      <c r="AA1610" s="62">
        <v>292986</v>
      </c>
      <c r="AB1610" s="61"/>
      <c r="AC1610" s="61"/>
      <c r="AD1610" s="62">
        <v>141269</v>
      </c>
      <c r="AE1610" s="61"/>
      <c r="AF1610" s="62">
        <v>169364</v>
      </c>
      <c r="AG1610" s="61"/>
      <c r="AH1610" s="61"/>
      <c r="AI1610" s="62">
        <v>82484</v>
      </c>
      <c r="AJ1610" s="61"/>
      <c r="AK1610" s="61"/>
      <c r="AL1610" s="61"/>
      <c r="AM1610" s="61"/>
      <c r="AN1610" s="61"/>
      <c r="AO1610" s="61"/>
      <c r="AP1610" s="62">
        <v>11097</v>
      </c>
      <c r="AQ1610" s="61"/>
      <c r="AR1610" s="62">
        <v>32535</v>
      </c>
      <c r="AS1610" s="61"/>
      <c r="AT1610" s="61"/>
      <c r="AU1610" s="61"/>
      <c r="AV1610" s="62">
        <v>1340</v>
      </c>
      <c r="AW1610" s="61"/>
      <c r="AX1610" s="61"/>
      <c r="AY1610" s="62">
        <v>22081</v>
      </c>
      <c r="AZ1610" s="61"/>
      <c r="BA1610" s="62">
        <v>37670</v>
      </c>
      <c r="BB1610" s="61"/>
      <c r="BC1610" s="61"/>
      <c r="BD1610" s="61"/>
      <c r="BE1610" s="61"/>
      <c r="BF1610" s="61"/>
      <c r="BG1610" s="61"/>
      <c r="BH1610" s="61"/>
      <c r="BI1610" s="61"/>
      <c r="BJ1610" s="61"/>
      <c r="BK1610" s="61"/>
      <c r="BL1610" s="61"/>
      <c r="BM1610" s="61"/>
      <c r="BN1610" s="61"/>
      <c r="BO1610" s="62">
        <v>-134318</v>
      </c>
    </row>
    <row r="1611" spans="1:67" x14ac:dyDescent="0.2">
      <c r="A1611" s="57" t="s">
        <v>34</v>
      </c>
      <c r="B1611" s="56" t="s">
        <v>34</v>
      </c>
      <c r="C1611" s="56" t="s">
        <v>473</v>
      </c>
      <c r="D1611" s="56">
        <v>1997</v>
      </c>
      <c r="E1611" s="58">
        <v>849295</v>
      </c>
      <c r="F1611" s="58">
        <v>691392</v>
      </c>
      <c r="G1611" s="59">
        <v>741784</v>
      </c>
      <c r="H1611" s="59">
        <v>107511</v>
      </c>
      <c r="I1611" s="60">
        <v>0</v>
      </c>
      <c r="J1611" s="58">
        <v>-157903</v>
      </c>
      <c r="K1611" s="62">
        <v>5113</v>
      </c>
      <c r="L1611" s="61"/>
      <c r="M1611" s="61"/>
      <c r="N1611" s="61"/>
      <c r="O1611" s="61"/>
      <c r="P1611" s="62">
        <v>1407</v>
      </c>
      <c r="Q1611" s="61"/>
      <c r="R1611" s="61"/>
      <c r="S1611" s="61"/>
      <c r="T1611" s="61"/>
      <c r="U1611" s="61"/>
      <c r="V1611" s="61"/>
      <c r="W1611" s="61"/>
      <c r="X1611" s="61"/>
      <c r="Y1611" s="61"/>
      <c r="Z1611" s="61"/>
      <c r="AA1611" s="62">
        <v>316992</v>
      </c>
      <c r="AB1611" s="61"/>
      <c r="AC1611" s="61"/>
      <c r="AD1611" s="62">
        <v>146936</v>
      </c>
      <c r="AE1611" s="61"/>
      <c r="AF1611" s="62">
        <v>184823</v>
      </c>
      <c r="AG1611" s="61"/>
      <c r="AH1611" s="61"/>
      <c r="AI1611" s="62">
        <v>86513</v>
      </c>
      <c r="AJ1611" s="61"/>
      <c r="AK1611" s="61"/>
      <c r="AL1611" s="61"/>
      <c r="AM1611" s="61"/>
      <c r="AN1611" s="61"/>
      <c r="AO1611" s="61"/>
      <c r="AP1611" s="62">
        <v>11303</v>
      </c>
      <c r="AQ1611" s="61"/>
      <c r="AR1611" s="62">
        <v>32535</v>
      </c>
      <c r="AS1611" s="61"/>
      <c r="AT1611" s="61"/>
      <c r="AU1611" s="61"/>
      <c r="AV1611" s="62">
        <v>1340</v>
      </c>
      <c r="AW1611" s="61"/>
      <c r="AX1611" s="61"/>
      <c r="AY1611" s="62">
        <v>23211</v>
      </c>
      <c r="AZ1611" s="61"/>
      <c r="BA1611" s="62">
        <v>39122</v>
      </c>
      <c r="BB1611" s="61"/>
      <c r="BC1611" s="61"/>
      <c r="BD1611" s="61"/>
      <c r="BE1611" s="61"/>
      <c r="BF1611" s="61"/>
      <c r="BG1611" s="61"/>
      <c r="BH1611" s="61"/>
      <c r="BI1611" s="61"/>
      <c r="BJ1611" s="61"/>
      <c r="BK1611" s="61"/>
      <c r="BL1611" s="61"/>
      <c r="BM1611" s="61"/>
      <c r="BN1611" s="61"/>
      <c r="BO1611" s="62">
        <v>-157903</v>
      </c>
    </row>
    <row r="1612" spans="1:67" x14ac:dyDescent="0.2">
      <c r="A1612" s="57" t="s">
        <v>34</v>
      </c>
      <c r="B1612" s="56" t="s">
        <v>34</v>
      </c>
      <c r="C1612" s="56" t="s">
        <v>473</v>
      </c>
      <c r="D1612" s="56">
        <v>1998</v>
      </c>
      <c r="E1612" s="58">
        <v>1011093</v>
      </c>
      <c r="F1612" s="58">
        <v>712290</v>
      </c>
      <c r="G1612" s="59">
        <v>903582</v>
      </c>
      <c r="H1612" s="59">
        <v>107511</v>
      </c>
      <c r="I1612" s="60">
        <v>0</v>
      </c>
      <c r="J1612" s="58">
        <v>-298803</v>
      </c>
      <c r="K1612" s="62">
        <v>5113</v>
      </c>
      <c r="L1612" s="61"/>
      <c r="M1612" s="61"/>
      <c r="N1612" s="61"/>
      <c r="O1612" s="61"/>
      <c r="P1612" s="62">
        <v>1407</v>
      </c>
      <c r="Q1612" s="61"/>
      <c r="R1612" s="61"/>
      <c r="S1612" s="61"/>
      <c r="T1612" s="61"/>
      <c r="U1612" s="61"/>
      <c r="V1612" s="61"/>
      <c r="W1612" s="61"/>
      <c r="X1612" s="61"/>
      <c r="Y1612" s="61"/>
      <c r="Z1612" s="61"/>
      <c r="AA1612" s="62">
        <v>369601</v>
      </c>
      <c r="AB1612" s="61"/>
      <c r="AC1612" s="61"/>
      <c r="AD1612" s="62">
        <v>215126</v>
      </c>
      <c r="AE1612" s="61"/>
      <c r="AF1612" s="62">
        <v>223819</v>
      </c>
      <c r="AG1612" s="61"/>
      <c r="AH1612" s="61"/>
      <c r="AI1612" s="62">
        <v>88516</v>
      </c>
      <c r="AJ1612" s="61"/>
      <c r="AK1612" s="61"/>
      <c r="AL1612" s="61"/>
      <c r="AM1612" s="61"/>
      <c r="AN1612" s="61"/>
      <c r="AO1612" s="61"/>
      <c r="AP1612" s="62">
        <v>11303</v>
      </c>
      <c r="AQ1612" s="61"/>
      <c r="AR1612" s="62">
        <v>32535</v>
      </c>
      <c r="AS1612" s="61"/>
      <c r="AT1612" s="61"/>
      <c r="AU1612" s="61"/>
      <c r="AV1612" s="62">
        <v>1340</v>
      </c>
      <c r="AW1612" s="61"/>
      <c r="AX1612" s="61"/>
      <c r="AY1612" s="62">
        <v>23211</v>
      </c>
      <c r="AZ1612" s="61"/>
      <c r="BA1612" s="62">
        <v>39122</v>
      </c>
      <c r="BB1612" s="61"/>
      <c r="BC1612" s="61"/>
      <c r="BD1612" s="61"/>
      <c r="BE1612" s="61"/>
      <c r="BF1612" s="61"/>
      <c r="BG1612" s="61"/>
      <c r="BH1612" s="61"/>
      <c r="BI1612" s="61"/>
      <c r="BJ1612" s="61"/>
      <c r="BK1612" s="61"/>
      <c r="BL1612" s="61"/>
      <c r="BM1612" s="61"/>
      <c r="BN1612" s="61"/>
      <c r="BO1612" s="62">
        <v>-298803</v>
      </c>
    </row>
    <row r="1613" spans="1:67" x14ac:dyDescent="0.2">
      <c r="A1613" s="57" t="s">
        <v>34</v>
      </c>
      <c r="B1613" s="56" t="s">
        <v>34</v>
      </c>
      <c r="C1613" s="56" t="s">
        <v>34</v>
      </c>
      <c r="D1613" s="56">
        <v>2002</v>
      </c>
      <c r="E1613" s="58">
        <v>4633135000</v>
      </c>
      <c r="F1613" s="58">
        <v>4644618000</v>
      </c>
      <c r="G1613" s="59">
        <v>4262023000</v>
      </c>
      <c r="H1613" s="59">
        <v>382595000</v>
      </c>
      <c r="I1613" s="60">
        <v>11483000</v>
      </c>
      <c r="J1613" s="58">
        <v>0</v>
      </c>
      <c r="K1613" s="61"/>
      <c r="L1613" s="62">
        <v>82969000</v>
      </c>
      <c r="M1613" s="61"/>
      <c r="N1613" s="62">
        <v>232525000</v>
      </c>
      <c r="O1613" s="61">
        <v>0</v>
      </c>
      <c r="P1613" s="61"/>
      <c r="Q1613" s="61"/>
      <c r="R1613" s="61"/>
      <c r="S1613" s="61">
        <v>0</v>
      </c>
      <c r="T1613" s="62">
        <v>11483000</v>
      </c>
      <c r="U1613" s="61"/>
      <c r="V1613" s="62">
        <v>244455000</v>
      </c>
      <c r="W1613" s="61"/>
      <c r="X1613" s="61">
        <v>0</v>
      </c>
      <c r="Y1613" s="62">
        <v>1377856000</v>
      </c>
      <c r="Z1613" s="62">
        <v>921762000</v>
      </c>
      <c r="AA1613" s="61"/>
      <c r="AB1613" s="62">
        <v>22119000</v>
      </c>
      <c r="AC1613" s="62">
        <v>62279000</v>
      </c>
      <c r="AD1613" s="61"/>
      <c r="AE1613" s="62">
        <v>1112660000</v>
      </c>
      <c r="AF1613" s="61"/>
      <c r="AG1613" s="62">
        <v>607000</v>
      </c>
      <c r="AH1613" s="62">
        <v>193308000</v>
      </c>
      <c r="AI1613" s="61"/>
      <c r="AJ1613" s="61">
        <v>0</v>
      </c>
      <c r="AK1613" s="61">
        <v>0</v>
      </c>
      <c r="AL1613" s="61">
        <v>0</v>
      </c>
      <c r="AM1613" s="62">
        <v>3388000</v>
      </c>
      <c r="AN1613" s="62">
        <v>57436000</v>
      </c>
      <c r="AO1613" s="62">
        <v>5193000</v>
      </c>
      <c r="AP1613" s="61"/>
      <c r="AQ1613" s="62">
        <v>5884000</v>
      </c>
      <c r="AR1613" s="61"/>
      <c r="AS1613" s="62">
        <v>39186000</v>
      </c>
      <c r="AT1613" s="62">
        <v>84492000</v>
      </c>
      <c r="AU1613" s="62">
        <v>45823000</v>
      </c>
      <c r="AV1613" s="61"/>
      <c r="AW1613" s="62">
        <v>22618000</v>
      </c>
      <c r="AX1613" s="62">
        <v>5463000</v>
      </c>
      <c r="AY1613" s="61"/>
      <c r="AZ1613" s="62">
        <v>1226000</v>
      </c>
      <c r="BA1613" s="61"/>
      <c r="BB1613" s="62">
        <v>85953000</v>
      </c>
      <c r="BC1613" s="62">
        <v>12407000</v>
      </c>
      <c r="BD1613" s="62">
        <v>646000</v>
      </c>
      <c r="BE1613" s="61"/>
      <c r="BF1613" s="61">
        <v>0</v>
      </c>
      <c r="BG1613" s="61"/>
      <c r="BH1613" s="61">
        <v>0</v>
      </c>
      <c r="BI1613" s="61"/>
      <c r="BJ1613" s="62">
        <v>8373000</v>
      </c>
      <c r="BK1613" s="61"/>
      <c r="BL1613" s="61">
        <v>0</v>
      </c>
      <c r="BM1613" s="62">
        <v>4507000</v>
      </c>
      <c r="BN1613" s="61">
        <v>0</v>
      </c>
      <c r="BO1613" s="61"/>
    </row>
    <row r="1614" spans="1:67" x14ac:dyDescent="0.2">
      <c r="A1614" s="57" t="s">
        <v>34</v>
      </c>
      <c r="B1614" s="56" t="s">
        <v>34</v>
      </c>
      <c r="C1614" s="56" t="s">
        <v>34</v>
      </c>
      <c r="D1614" s="56">
        <v>2003</v>
      </c>
      <c r="E1614" s="58">
        <v>4868268300</v>
      </c>
      <c r="F1614" s="58">
        <v>4925472800</v>
      </c>
      <c r="G1614" s="59">
        <v>4464153200</v>
      </c>
      <c r="H1614" s="59">
        <v>461319600</v>
      </c>
      <c r="I1614" s="60">
        <v>57204500</v>
      </c>
      <c r="J1614" s="58">
        <v>0</v>
      </c>
      <c r="K1614" s="61"/>
      <c r="L1614" s="62">
        <v>82728500</v>
      </c>
      <c r="M1614" s="61"/>
      <c r="N1614" s="62">
        <v>230685300</v>
      </c>
      <c r="O1614" s="62">
        <v>5098000</v>
      </c>
      <c r="P1614" s="61"/>
      <c r="Q1614" s="61"/>
      <c r="R1614" s="61"/>
      <c r="S1614" s="61">
        <v>0</v>
      </c>
      <c r="T1614" s="62">
        <v>57204500</v>
      </c>
      <c r="U1614" s="61"/>
      <c r="V1614" s="62">
        <v>198635700</v>
      </c>
      <c r="W1614" s="61"/>
      <c r="X1614" s="61">
        <v>0</v>
      </c>
      <c r="Y1614" s="62">
        <v>1457043900</v>
      </c>
      <c r="Z1614" s="62">
        <v>965319400</v>
      </c>
      <c r="AA1614" s="61"/>
      <c r="AB1614" s="62">
        <v>23238200</v>
      </c>
      <c r="AC1614" s="62">
        <v>66609800</v>
      </c>
      <c r="AD1614" s="61"/>
      <c r="AE1614" s="62">
        <v>1180525300</v>
      </c>
      <c r="AF1614" s="61"/>
      <c r="AG1614" s="61">
        <v>0</v>
      </c>
      <c r="AH1614" s="62">
        <v>197064600</v>
      </c>
      <c r="AI1614" s="61"/>
      <c r="AJ1614" s="61">
        <v>0</v>
      </c>
      <c r="AK1614" s="61">
        <v>0</v>
      </c>
      <c r="AL1614" s="61">
        <v>0</v>
      </c>
      <c r="AM1614" s="62">
        <v>3811700</v>
      </c>
      <c r="AN1614" s="62">
        <v>68147800</v>
      </c>
      <c r="AO1614" s="62">
        <v>5199600</v>
      </c>
      <c r="AP1614" s="61"/>
      <c r="AQ1614" s="62">
        <v>6172500</v>
      </c>
      <c r="AR1614" s="61"/>
      <c r="AS1614" s="62">
        <v>44131100</v>
      </c>
      <c r="AT1614" s="62">
        <v>110634700</v>
      </c>
      <c r="AU1614" s="62">
        <v>73930600</v>
      </c>
      <c r="AV1614" s="61"/>
      <c r="AW1614" s="62">
        <v>22563800</v>
      </c>
      <c r="AX1614" s="62">
        <v>5784200</v>
      </c>
      <c r="AY1614" s="61"/>
      <c r="AZ1614" s="62">
        <v>1782500</v>
      </c>
      <c r="BA1614" s="61"/>
      <c r="BB1614" s="62">
        <v>84160500</v>
      </c>
      <c r="BC1614" s="62">
        <v>13267700</v>
      </c>
      <c r="BD1614" s="62">
        <v>1141400</v>
      </c>
      <c r="BE1614" s="61"/>
      <c r="BF1614" s="61">
        <v>0</v>
      </c>
      <c r="BG1614" s="61"/>
      <c r="BH1614" s="61">
        <v>0</v>
      </c>
      <c r="BI1614" s="61"/>
      <c r="BJ1614" s="62">
        <v>14700200</v>
      </c>
      <c r="BK1614" s="61"/>
      <c r="BL1614" s="61">
        <v>0</v>
      </c>
      <c r="BM1614" s="62">
        <v>5891300</v>
      </c>
      <c r="BN1614" s="61">
        <v>0</v>
      </c>
      <c r="BO1614" s="61"/>
    </row>
    <row r="1615" spans="1:67" x14ac:dyDescent="0.2">
      <c r="A1615" s="57" t="s">
        <v>34</v>
      </c>
      <c r="B1615" s="56" t="s">
        <v>34</v>
      </c>
      <c r="C1615" s="56" t="s">
        <v>34</v>
      </c>
      <c r="D1615" s="56">
        <v>2004</v>
      </c>
      <c r="E1615" s="58">
        <v>5135731200</v>
      </c>
      <c r="F1615" s="58">
        <v>5208242300</v>
      </c>
      <c r="G1615" s="59">
        <v>4699878500</v>
      </c>
      <c r="H1615" s="59">
        <v>508363800</v>
      </c>
      <c r="I1615" s="60">
        <v>72511100</v>
      </c>
      <c r="J1615" s="58">
        <v>0</v>
      </c>
      <c r="K1615" s="61"/>
      <c r="L1615" s="62">
        <v>83598800</v>
      </c>
      <c r="M1615" s="61"/>
      <c r="N1615" s="62">
        <v>230669800</v>
      </c>
      <c r="O1615" s="62">
        <v>5073900</v>
      </c>
      <c r="P1615" s="61"/>
      <c r="Q1615" s="61"/>
      <c r="R1615" s="61"/>
      <c r="S1615" s="61">
        <v>0</v>
      </c>
      <c r="T1615" s="62">
        <v>72511100</v>
      </c>
      <c r="U1615" s="61"/>
      <c r="V1615" s="62">
        <v>189007300</v>
      </c>
      <c r="W1615" s="61"/>
      <c r="X1615" s="61">
        <v>0</v>
      </c>
      <c r="Y1615" s="62">
        <v>1519839800</v>
      </c>
      <c r="Z1615" s="62">
        <v>1020231900</v>
      </c>
      <c r="AA1615" s="61"/>
      <c r="AB1615" s="62">
        <v>22950000</v>
      </c>
      <c r="AC1615" s="62">
        <v>79013200</v>
      </c>
      <c r="AD1615" s="61"/>
      <c r="AE1615" s="62">
        <v>1281780700</v>
      </c>
      <c r="AF1615" s="61"/>
      <c r="AG1615" s="61">
        <v>0</v>
      </c>
      <c r="AH1615" s="62">
        <v>195202000</v>
      </c>
      <c r="AI1615" s="61"/>
      <c r="AJ1615" s="61">
        <v>0</v>
      </c>
      <c r="AK1615" s="61">
        <v>0</v>
      </c>
      <c r="AL1615" s="61">
        <v>0</v>
      </c>
      <c r="AM1615" s="62">
        <v>3736900</v>
      </c>
      <c r="AN1615" s="62">
        <v>89828800</v>
      </c>
      <c r="AO1615" s="62">
        <v>5980500</v>
      </c>
      <c r="AP1615" s="61"/>
      <c r="AQ1615" s="62">
        <v>6641200</v>
      </c>
      <c r="AR1615" s="61"/>
      <c r="AS1615" s="62">
        <v>45018200</v>
      </c>
      <c r="AT1615" s="62">
        <v>132195500</v>
      </c>
      <c r="AU1615" s="62">
        <v>77751600</v>
      </c>
      <c r="AV1615" s="61"/>
      <c r="AW1615" s="62">
        <v>22763900</v>
      </c>
      <c r="AX1615" s="62">
        <v>4915500</v>
      </c>
      <c r="AY1615" s="61"/>
      <c r="AZ1615" s="62">
        <v>2225700</v>
      </c>
      <c r="BA1615" s="61"/>
      <c r="BB1615" s="62">
        <v>73061300</v>
      </c>
      <c r="BC1615" s="62">
        <v>15739900</v>
      </c>
      <c r="BD1615" s="62">
        <v>1509800</v>
      </c>
      <c r="BE1615" s="61"/>
      <c r="BF1615" s="61">
        <v>0</v>
      </c>
      <c r="BG1615" s="61"/>
      <c r="BH1615" s="61">
        <v>0</v>
      </c>
      <c r="BI1615" s="61"/>
      <c r="BJ1615" s="62">
        <v>21322200</v>
      </c>
      <c r="BK1615" s="61"/>
      <c r="BL1615" s="61">
        <v>0</v>
      </c>
      <c r="BM1615" s="62">
        <v>5672800</v>
      </c>
      <c r="BN1615" s="61">
        <v>0</v>
      </c>
      <c r="BO1615" s="61"/>
    </row>
    <row r="1616" spans="1:67" x14ac:dyDescent="0.2">
      <c r="A1616" s="57" t="s">
        <v>34</v>
      </c>
      <c r="B1616" s="56" t="s">
        <v>34</v>
      </c>
      <c r="C1616" s="56" t="s">
        <v>34</v>
      </c>
      <c r="D1616" s="56">
        <v>2005</v>
      </c>
      <c r="E1616" s="58">
        <v>5402590200</v>
      </c>
      <c r="F1616" s="58">
        <v>5491584700</v>
      </c>
      <c r="G1616" s="59">
        <v>4924283500</v>
      </c>
      <c r="H1616" s="59">
        <v>567301200</v>
      </c>
      <c r="I1616" s="60">
        <v>88994500</v>
      </c>
      <c r="J1616" s="58">
        <v>0</v>
      </c>
      <c r="K1616" s="61"/>
      <c r="L1616" s="62">
        <v>84328600</v>
      </c>
      <c r="M1616" s="61"/>
      <c r="N1616" s="62">
        <v>230627800</v>
      </c>
      <c r="O1616" s="62">
        <v>5042600</v>
      </c>
      <c r="P1616" s="61"/>
      <c r="Q1616" s="61"/>
      <c r="R1616" s="61"/>
      <c r="S1616" s="61">
        <v>0</v>
      </c>
      <c r="T1616" s="62">
        <v>88994500</v>
      </c>
      <c r="U1616" s="61"/>
      <c r="V1616" s="62">
        <v>245130100</v>
      </c>
      <c r="W1616" s="61"/>
      <c r="X1616" s="61">
        <v>0</v>
      </c>
      <c r="Y1616" s="62">
        <v>1586081600</v>
      </c>
      <c r="Z1616" s="62">
        <v>1061143500</v>
      </c>
      <c r="AA1616" s="61"/>
      <c r="AB1616" s="62">
        <v>22951400</v>
      </c>
      <c r="AC1616" s="62">
        <v>85618900</v>
      </c>
      <c r="AD1616" s="61"/>
      <c r="AE1616" s="62">
        <v>1376604800</v>
      </c>
      <c r="AF1616" s="61"/>
      <c r="AG1616" s="61">
        <v>0</v>
      </c>
      <c r="AH1616" s="62">
        <v>137763700</v>
      </c>
      <c r="AI1616" s="61"/>
      <c r="AJ1616" s="61">
        <v>0</v>
      </c>
      <c r="AK1616" s="61">
        <v>0</v>
      </c>
      <c r="AL1616" s="62">
        <v>-4000</v>
      </c>
      <c r="AM1616" s="62">
        <v>3466100</v>
      </c>
      <c r="AN1616" s="62">
        <v>92502400</v>
      </c>
      <c r="AO1616" s="62">
        <v>6992400</v>
      </c>
      <c r="AP1616" s="61"/>
      <c r="AQ1616" s="62">
        <v>6654600</v>
      </c>
      <c r="AR1616" s="61"/>
      <c r="AS1616" s="62">
        <v>53241600</v>
      </c>
      <c r="AT1616" s="62">
        <v>138619200</v>
      </c>
      <c r="AU1616" s="62">
        <v>105229800</v>
      </c>
      <c r="AV1616" s="61"/>
      <c r="AW1616" s="62">
        <v>24273100</v>
      </c>
      <c r="AX1616" s="62">
        <v>4336800</v>
      </c>
      <c r="AY1616" s="61"/>
      <c r="AZ1616" s="62">
        <v>2723000</v>
      </c>
      <c r="BA1616" s="61"/>
      <c r="BB1616" s="62">
        <v>68045700</v>
      </c>
      <c r="BC1616" s="62">
        <v>22042100</v>
      </c>
      <c r="BD1616" s="62">
        <v>2396000</v>
      </c>
      <c r="BE1616" s="61"/>
      <c r="BF1616" s="61">
        <v>0</v>
      </c>
      <c r="BG1616" s="61"/>
      <c r="BH1616" s="61">
        <v>0</v>
      </c>
      <c r="BI1616" s="61"/>
      <c r="BJ1616" s="62">
        <v>15225000</v>
      </c>
      <c r="BK1616" s="61"/>
      <c r="BL1616" s="62">
        <v>15880600</v>
      </c>
      <c r="BM1616" s="62">
        <v>5672800</v>
      </c>
      <c r="BN1616" s="61">
        <v>0</v>
      </c>
      <c r="BO1616" s="61"/>
    </row>
    <row r="1617" spans="1:67" x14ac:dyDescent="0.2">
      <c r="A1617" s="57" t="s">
        <v>34</v>
      </c>
      <c r="B1617" s="56" t="s">
        <v>34</v>
      </c>
      <c r="C1617" s="56" t="s">
        <v>34</v>
      </c>
      <c r="D1617" s="56">
        <v>2006</v>
      </c>
      <c r="E1617" s="58">
        <v>5759109300</v>
      </c>
      <c r="F1617" s="58">
        <v>5859146600</v>
      </c>
      <c r="G1617" s="59">
        <v>5235001600</v>
      </c>
      <c r="H1617" s="59">
        <v>624145000</v>
      </c>
      <c r="I1617" s="60">
        <v>100037300</v>
      </c>
      <c r="J1617" s="58">
        <v>0</v>
      </c>
      <c r="K1617" s="61"/>
      <c r="L1617" s="62">
        <v>60515400</v>
      </c>
      <c r="M1617" s="61"/>
      <c r="N1617" s="62">
        <v>230790500</v>
      </c>
      <c r="O1617" s="62">
        <v>5221000</v>
      </c>
      <c r="P1617" s="61"/>
      <c r="Q1617" s="61"/>
      <c r="R1617" s="61"/>
      <c r="S1617" s="61">
        <v>0</v>
      </c>
      <c r="T1617" s="62">
        <v>100037300</v>
      </c>
      <c r="U1617" s="61"/>
      <c r="V1617" s="62">
        <v>294893800</v>
      </c>
      <c r="W1617" s="61"/>
      <c r="X1617" s="61">
        <v>0</v>
      </c>
      <c r="Y1617" s="62">
        <v>1673010300</v>
      </c>
      <c r="Z1617" s="62">
        <v>1130128000</v>
      </c>
      <c r="AA1617" s="61"/>
      <c r="AB1617" s="62">
        <v>22895200</v>
      </c>
      <c r="AC1617" s="62">
        <v>542864100</v>
      </c>
      <c r="AD1617" s="61"/>
      <c r="AE1617" s="62">
        <v>1036041200</v>
      </c>
      <c r="AF1617" s="61"/>
      <c r="AG1617" s="61">
        <v>0</v>
      </c>
      <c r="AH1617" s="62">
        <v>138604700</v>
      </c>
      <c r="AI1617" s="61"/>
      <c r="AJ1617" s="61">
        <v>0</v>
      </c>
      <c r="AK1617" s="61">
        <v>0</v>
      </c>
      <c r="AL1617" s="61">
        <v>100</v>
      </c>
      <c r="AM1617" s="62">
        <v>3283800</v>
      </c>
      <c r="AN1617" s="62">
        <v>89409200</v>
      </c>
      <c r="AO1617" s="62">
        <v>4620600</v>
      </c>
      <c r="AP1617" s="61"/>
      <c r="AQ1617" s="62">
        <v>6131700</v>
      </c>
      <c r="AR1617" s="61"/>
      <c r="AS1617" s="62">
        <v>57020700</v>
      </c>
      <c r="AT1617" s="62">
        <v>139854600</v>
      </c>
      <c r="AU1617" s="62">
        <v>151920200</v>
      </c>
      <c r="AV1617" s="61"/>
      <c r="AW1617" s="62">
        <v>22271400</v>
      </c>
      <c r="AX1617" s="62">
        <v>4316800</v>
      </c>
      <c r="AY1617" s="61"/>
      <c r="AZ1617" s="62">
        <v>3608800</v>
      </c>
      <c r="BA1617" s="61"/>
      <c r="BB1617" s="62">
        <v>79968000</v>
      </c>
      <c r="BC1617" s="62">
        <v>21006700</v>
      </c>
      <c r="BD1617" s="62">
        <v>2642600</v>
      </c>
      <c r="BE1617" s="61"/>
      <c r="BF1617" s="61">
        <v>0</v>
      </c>
      <c r="BG1617" s="61"/>
      <c r="BH1617" s="61">
        <v>0</v>
      </c>
      <c r="BI1617" s="61"/>
      <c r="BJ1617" s="62">
        <v>16788400</v>
      </c>
      <c r="BK1617" s="61"/>
      <c r="BL1617" s="62">
        <v>16026600</v>
      </c>
      <c r="BM1617" s="62">
        <v>5274900</v>
      </c>
      <c r="BN1617" s="61">
        <v>0</v>
      </c>
      <c r="BO1617" s="61"/>
    </row>
    <row r="1618" spans="1:67" x14ac:dyDescent="0.2">
      <c r="A1618" s="57" t="s">
        <v>34</v>
      </c>
      <c r="B1618" s="56" t="s">
        <v>34</v>
      </c>
      <c r="C1618" s="56" t="s">
        <v>34</v>
      </c>
      <c r="D1618" s="56">
        <v>2007</v>
      </c>
      <c r="E1618" s="58">
        <v>5920029500</v>
      </c>
      <c r="F1618" s="58">
        <v>6027695100</v>
      </c>
      <c r="G1618" s="59">
        <v>5406926400</v>
      </c>
      <c r="H1618" s="59">
        <v>620768700</v>
      </c>
      <c r="I1618" s="60">
        <v>107665600</v>
      </c>
      <c r="J1618" s="58">
        <v>0</v>
      </c>
      <c r="K1618" s="61"/>
      <c r="L1618" s="62">
        <v>58605900</v>
      </c>
      <c r="M1618" s="61"/>
      <c r="N1618" s="62">
        <v>230734400</v>
      </c>
      <c r="O1618" s="62">
        <v>5732500</v>
      </c>
      <c r="P1618" s="61"/>
      <c r="Q1618" s="61"/>
      <c r="R1618" s="61"/>
      <c r="S1618" s="61">
        <v>0</v>
      </c>
      <c r="T1618" s="62">
        <v>107665600</v>
      </c>
      <c r="U1618" s="61"/>
      <c r="V1618" s="62">
        <v>312146500</v>
      </c>
      <c r="W1618" s="61"/>
      <c r="X1618" s="61">
        <v>0</v>
      </c>
      <c r="Y1618" s="62">
        <v>1761177900</v>
      </c>
      <c r="Z1618" s="62">
        <v>1195300900</v>
      </c>
      <c r="AA1618" s="61"/>
      <c r="AB1618" s="62">
        <v>22783600</v>
      </c>
      <c r="AC1618" s="62">
        <v>579337100</v>
      </c>
      <c r="AD1618" s="61"/>
      <c r="AE1618" s="62">
        <v>1112630500</v>
      </c>
      <c r="AF1618" s="61"/>
      <c r="AG1618" s="61">
        <v>0</v>
      </c>
      <c r="AH1618" s="62">
        <v>20811500</v>
      </c>
      <c r="AI1618" s="61"/>
      <c r="AJ1618" s="61">
        <v>0</v>
      </c>
      <c r="AK1618" s="61">
        <v>0</v>
      </c>
      <c r="AL1618" s="61">
        <v>0</v>
      </c>
      <c r="AM1618" s="62">
        <v>3283800</v>
      </c>
      <c r="AN1618" s="62">
        <v>90871500</v>
      </c>
      <c r="AO1618" s="62">
        <v>4620600</v>
      </c>
      <c r="AP1618" s="61"/>
      <c r="AQ1618" s="62">
        <v>3175000</v>
      </c>
      <c r="AR1618" s="61"/>
      <c r="AS1618" s="62">
        <v>41101700</v>
      </c>
      <c r="AT1618" s="62">
        <v>143453600</v>
      </c>
      <c r="AU1618" s="62">
        <v>181022400</v>
      </c>
      <c r="AV1618" s="61"/>
      <c r="AW1618" s="62">
        <v>5921000</v>
      </c>
      <c r="AX1618" s="62">
        <v>2555900</v>
      </c>
      <c r="AY1618" s="61"/>
      <c r="AZ1618" s="62">
        <v>2443800</v>
      </c>
      <c r="BA1618" s="61"/>
      <c r="BB1618" s="62">
        <v>77160600</v>
      </c>
      <c r="BC1618" s="62">
        <v>25352000</v>
      </c>
      <c r="BD1618" s="62">
        <v>2646900</v>
      </c>
      <c r="BE1618" s="61"/>
      <c r="BF1618" s="61">
        <v>0</v>
      </c>
      <c r="BG1618" s="61"/>
      <c r="BH1618" s="61">
        <v>0</v>
      </c>
      <c r="BI1618" s="61"/>
      <c r="BJ1618" s="62">
        <v>16744600</v>
      </c>
      <c r="BK1618" s="61"/>
      <c r="BL1618" s="62">
        <v>13717800</v>
      </c>
      <c r="BM1618" s="62">
        <v>6697500</v>
      </c>
      <c r="BN1618" s="61">
        <v>0</v>
      </c>
      <c r="BO1618" s="61"/>
    </row>
    <row r="1619" spans="1:67" x14ac:dyDescent="0.2">
      <c r="A1619" s="57" t="s">
        <v>34</v>
      </c>
      <c r="B1619" s="56" t="s">
        <v>34</v>
      </c>
      <c r="C1619" s="56" t="s">
        <v>34</v>
      </c>
      <c r="D1619" s="56">
        <v>2008</v>
      </c>
      <c r="E1619" s="58">
        <v>6284826100</v>
      </c>
      <c r="F1619" s="58">
        <v>6394585900</v>
      </c>
      <c r="G1619" s="59">
        <v>5688480700</v>
      </c>
      <c r="H1619" s="59">
        <v>706105200</v>
      </c>
      <c r="I1619" s="60">
        <v>109759800</v>
      </c>
      <c r="J1619" s="58">
        <v>0</v>
      </c>
      <c r="K1619" s="61"/>
      <c r="L1619" s="62">
        <v>58508700</v>
      </c>
      <c r="M1619" s="61"/>
      <c r="N1619" s="62">
        <v>230734400</v>
      </c>
      <c r="O1619" s="62">
        <v>5799300</v>
      </c>
      <c r="P1619" s="61"/>
      <c r="Q1619" s="61"/>
      <c r="R1619" s="61"/>
      <c r="S1619" s="61">
        <v>0</v>
      </c>
      <c r="T1619" s="62">
        <v>109759800</v>
      </c>
      <c r="U1619" s="61"/>
      <c r="V1619" s="62">
        <v>322168700</v>
      </c>
      <c r="W1619" s="61"/>
      <c r="X1619" s="61">
        <v>0</v>
      </c>
      <c r="Y1619" s="62">
        <v>1855811900</v>
      </c>
      <c r="Z1619" s="62">
        <v>1258772400</v>
      </c>
      <c r="AA1619" s="61"/>
      <c r="AB1619" s="62">
        <v>22741500</v>
      </c>
      <c r="AC1619" s="62">
        <v>611096500</v>
      </c>
      <c r="AD1619" s="61"/>
      <c r="AE1619" s="62">
        <v>1195581300</v>
      </c>
      <c r="AF1619" s="61"/>
      <c r="AG1619" s="61">
        <v>0</v>
      </c>
      <c r="AH1619" s="62">
        <v>17506200</v>
      </c>
      <c r="AI1619" s="61"/>
      <c r="AJ1619" s="61">
        <v>0</v>
      </c>
      <c r="AK1619" s="61">
        <v>0</v>
      </c>
      <c r="AL1619" s="61">
        <v>0</v>
      </c>
      <c r="AM1619" s="62">
        <v>3283800</v>
      </c>
      <c r="AN1619" s="62">
        <v>91013600</v>
      </c>
      <c r="AO1619" s="62">
        <v>4620600</v>
      </c>
      <c r="AP1619" s="61"/>
      <c r="AQ1619" s="62">
        <v>3560400</v>
      </c>
      <c r="AR1619" s="61"/>
      <c r="AS1619" s="62">
        <v>43932100</v>
      </c>
      <c r="AT1619" s="62">
        <v>191112500</v>
      </c>
      <c r="AU1619" s="62">
        <v>198106800</v>
      </c>
      <c r="AV1619" s="61"/>
      <c r="AW1619" s="62">
        <v>4541500</v>
      </c>
      <c r="AX1619" s="62">
        <v>3235100</v>
      </c>
      <c r="AY1619" s="61"/>
      <c r="AZ1619" s="62">
        <v>3375300</v>
      </c>
      <c r="BA1619" s="61"/>
      <c r="BB1619" s="62">
        <v>89107000</v>
      </c>
      <c r="BC1619" s="62">
        <v>26011000</v>
      </c>
      <c r="BD1619" s="62">
        <v>3207600</v>
      </c>
      <c r="BE1619" s="61"/>
      <c r="BF1619" s="61">
        <v>0</v>
      </c>
      <c r="BG1619" s="61"/>
      <c r="BH1619" s="61">
        <v>0</v>
      </c>
      <c r="BI1619" s="61"/>
      <c r="BJ1619" s="62">
        <v>17143800</v>
      </c>
      <c r="BK1619" s="61"/>
      <c r="BL1619" s="62">
        <v>13720000</v>
      </c>
      <c r="BM1619" s="62">
        <v>10134100</v>
      </c>
      <c r="BN1619" s="61">
        <v>0</v>
      </c>
      <c r="BO1619" s="61"/>
    </row>
    <row r="1620" spans="1:67" x14ac:dyDescent="0.2">
      <c r="A1620" s="57" t="s">
        <v>34</v>
      </c>
      <c r="B1620" s="56" t="s">
        <v>34</v>
      </c>
      <c r="C1620" s="56" t="s">
        <v>34</v>
      </c>
      <c r="D1620" s="56">
        <v>2009</v>
      </c>
      <c r="E1620" s="58">
        <v>6463002428</v>
      </c>
      <c r="F1620" s="58">
        <v>6574558111</v>
      </c>
      <c r="G1620" s="59">
        <v>5975698992</v>
      </c>
      <c r="H1620" s="59">
        <v>598859119</v>
      </c>
      <c r="I1620" s="60">
        <v>111555683</v>
      </c>
      <c r="J1620" s="58">
        <v>0</v>
      </c>
      <c r="K1620" s="61"/>
      <c r="L1620" s="62">
        <v>57950261</v>
      </c>
      <c r="M1620" s="61"/>
      <c r="N1620" s="62">
        <v>230734425</v>
      </c>
      <c r="O1620" s="62">
        <v>5956442</v>
      </c>
      <c r="P1620" s="61"/>
      <c r="Q1620" s="61"/>
      <c r="R1620" s="61"/>
      <c r="S1620" s="61">
        <v>0</v>
      </c>
      <c r="T1620" s="62">
        <v>111555683</v>
      </c>
      <c r="U1620" s="61"/>
      <c r="V1620" s="62">
        <v>327214440</v>
      </c>
      <c r="W1620" s="61"/>
      <c r="X1620" s="61">
        <v>0</v>
      </c>
      <c r="Y1620" s="62">
        <v>1965180494</v>
      </c>
      <c r="Z1620" s="62">
        <v>1332319716</v>
      </c>
      <c r="AA1620" s="61"/>
      <c r="AB1620" s="62">
        <v>22741522</v>
      </c>
      <c r="AC1620" s="62">
        <v>633167334</v>
      </c>
      <c r="AD1620" s="61"/>
      <c r="AE1620" s="62">
        <v>1273243677</v>
      </c>
      <c r="AF1620" s="61"/>
      <c r="AG1620" s="61">
        <v>0</v>
      </c>
      <c r="AH1620" s="62">
        <v>15634998</v>
      </c>
      <c r="AI1620" s="61"/>
      <c r="AJ1620" s="61">
        <v>0</v>
      </c>
      <c r="AK1620" s="61">
        <v>0</v>
      </c>
      <c r="AL1620" s="61">
        <v>0</v>
      </c>
      <c r="AM1620" s="62">
        <v>6926768</v>
      </c>
      <c r="AN1620" s="62">
        <v>93534671</v>
      </c>
      <c r="AO1620" s="62">
        <v>4980513</v>
      </c>
      <c r="AP1620" s="61"/>
      <c r="AQ1620" s="62">
        <v>3943975</v>
      </c>
      <c r="AR1620" s="61"/>
      <c r="AS1620" s="62">
        <v>45586125</v>
      </c>
      <c r="AT1620" s="62">
        <v>47712613</v>
      </c>
      <c r="AU1620" s="62">
        <v>204701302</v>
      </c>
      <c r="AV1620" s="61"/>
      <c r="AW1620" s="62">
        <v>4550195</v>
      </c>
      <c r="AX1620" s="62">
        <v>3192232</v>
      </c>
      <c r="AY1620" s="61"/>
      <c r="AZ1620" s="62">
        <v>4350521</v>
      </c>
      <c r="BA1620" s="61"/>
      <c r="BB1620" s="62">
        <v>108000365</v>
      </c>
      <c r="BC1620" s="62">
        <v>26561118</v>
      </c>
      <c r="BD1620" s="62">
        <v>3636349</v>
      </c>
      <c r="BE1620" s="61"/>
      <c r="BF1620" s="61">
        <v>0</v>
      </c>
      <c r="BG1620" s="61"/>
      <c r="BH1620" s="61">
        <v>0</v>
      </c>
      <c r="BI1620" s="61"/>
      <c r="BJ1620" s="62">
        <v>18223272</v>
      </c>
      <c r="BK1620" s="61"/>
      <c r="BL1620" s="62">
        <v>11971396</v>
      </c>
      <c r="BM1620" s="62">
        <v>10987704</v>
      </c>
      <c r="BN1620" s="61">
        <v>0</v>
      </c>
      <c r="BO1620" s="61"/>
    </row>
    <row r="1621" spans="1:67" x14ac:dyDescent="0.2">
      <c r="A1621" s="57" t="s">
        <v>34</v>
      </c>
      <c r="B1621" s="56" t="s">
        <v>34</v>
      </c>
      <c r="C1621" s="56" t="s">
        <v>34</v>
      </c>
      <c r="D1621" s="56">
        <v>2010</v>
      </c>
      <c r="E1621" s="58">
        <v>7262704319</v>
      </c>
      <c r="F1621" s="58">
        <v>7389667816</v>
      </c>
      <c r="G1621" s="59">
        <v>6682187607</v>
      </c>
      <c r="H1621" s="59">
        <v>707480209</v>
      </c>
      <c r="I1621" s="60">
        <v>126963497</v>
      </c>
      <c r="J1621" s="58">
        <v>0</v>
      </c>
      <c r="K1621" s="61"/>
      <c r="L1621" s="62">
        <v>57994065</v>
      </c>
      <c r="M1621" s="61"/>
      <c r="N1621" s="62">
        <v>230849869</v>
      </c>
      <c r="O1621" s="62">
        <v>6697720</v>
      </c>
      <c r="P1621" s="61"/>
      <c r="Q1621" s="61"/>
      <c r="R1621" s="61"/>
      <c r="S1621" s="61">
        <v>0</v>
      </c>
      <c r="T1621" s="62">
        <v>126963497</v>
      </c>
      <c r="U1621" s="61"/>
      <c r="V1621" s="62">
        <v>377134202</v>
      </c>
      <c r="W1621" s="61"/>
      <c r="X1621" s="61">
        <v>0</v>
      </c>
      <c r="Y1621" s="62">
        <v>2057503202</v>
      </c>
      <c r="Z1621" s="62">
        <v>1403134399</v>
      </c>
      <c r="AA1621" s="61"/>
      <c r="AB1621" s="62">
        <v>22741027</v>
      </c>
      <c r="AC1621" s="62">
        <v>656998321</v>
      </c>
      <c r="AD1621" s="61"/>
      <c r="AE1621" s="62">
        <v>1350092297</v>
      </c>
      <c r="AF1621" s="61"/>
      <c r="AG1621" s="61">
        <v>0</v>
      </c>
      <c r="AH1621" s="62">
        <v>392079008</v>
      </c>
      <c r="AI1621" s="61"/>
      <c r="AJ1621" s="61">
        <v>0</v>
      </c>
      <c r="AK1621" s="61">
        <v>0</v>
      </c>
      <c r="AL1621" s="61">
        <v>0</v>
      </c>
      <c r="AM1621" s="62">
        <v>9128518</v>
      </c>
      <c r="AN1621" s="62">
        <v>104602351</v>
      </c>
      <c r="AO1621" s="62">
        <v>4980513</v>
      </c>
      <c r="AP1621" s="61"/>
      <c r="AQ1621" s="62">
        <v>4245912</v>
      </c>
      <c r="AR1621" s="61"/>
      <c r="AS1621" s="62">
        <v>46619474</v>
      </c>
      <c r="AT1621" s="62">
        <v>99133315</v>
      </c>
      <c r="AU1621" s="62">
        <v>214279748</v>
      </c>
      <c r="AV1621" s="61"/>
      <c r="AW1621" s="62">
        <v>3929548</v>
      </c>
      <c r="AX1621" s="62">
        <v>3090545</v>
      </c>
      <c r="AY1621" s="61"/>
      <c r="AZ1621" s="62">
        <v>5049518</v>
      </c>
      <c r="BA1621" s="61"/>
      <c r="BB1621" s="62">
        <v>137776820</v>
      </c>
      <c r="BC1621" s="62">
        <v>26521419</v>
      </c>
      <c r="BD1621" s="62">
        <v>4413379</v>
      </c>
      <c r="BE1621" s="61"/>
      <c r="BF1621" s="61">
        <v>0</v>
      </c>
      <c r="BG1621" s="61"/>
      <c r="BH1621" s="61">
        <v>0</v>
      </c>
      <c r="BI1621" s="61"/>
      <c r="BJ1621" s="62">
        <v>20509713</v>
      </c>
      <c r="BK1621" s="61"/>
      <c r="BL1621" s="62">
        <v>12051582</v>
      </c>
      <c r="BM1621" s="62">
        <v>11147854</v>
      </c>
      <c r="BN1621" s="61">
        <v>0</v>
      </c>
      <c r="BO1621" s="61"/>
    </row>
    <row r="1622" spans="1:67" x14ac:dyDescent="0.2">
      <c r="A1622" s="57" t="s">
        <v>34</v>
      </c>
      <c r="B1622" s="56" t="s">
        <v>34</v>
      </c>
      <c r="C1622" s="56" t="s">
        <v>34</v>
      </c>
      <c r="D1622" s="56">
        <v>2011</v>
      </c>
      <c r="E1622" s="58">
        <v>7726797659</v>
      </c>
      <c r="F1622" s="58">
        <v>7860833259</v>
      </c>
      <c r="G1622" s="59">
        <v>7057044555</v>
      </c>
      <c r="H1622" s="59">
        <v>803788704</v>
      </c>
      <c r="I1622" s="60">
        <v>134035600</v>
      </c>
      <c r="J1622" s="58">
        <v>0</v>
      </c>
      <c r="K1622" s="61"/>
      <c r="L1622" s="62">
        <v>58026189</v>
      </c>
      <c r="M1622" s="61"/>
      <c r="N1622" s="62">
        <v>230892731</v>
      </c>
      <c r="O1622" s="62">
        <v>6859841</v>
      </c>
      <c r="P1622" s="61"/>
      <c r="Q1622" s="61"/>
      <c r="R1622" s="61"/>
      <c r="S1622" s="61">
        <v>0</v>
      </c>
      <c r="T1622" s="62">
        <v>134035600</v>
      </c>
      <c r="U1622" s="61"/>
      <c r="V1622" s="62">
        <v>403556319</v>
      </c>
      <c r="W1622" s="61"/>
      <c r="X1622" s="61">
        <v>0</v>
      </c>
      <c r="Y1622" s="62">
        <v>2183812599</v>
      </c>
      <c r="Z1622" s="62">
        <v>1480763681</v>
      </c>
      <c r="AA1622" s="61"/>
      <c r="AB1622" s="62">
        <v>22741027</v>
      </c>
      <c r="AC1622" s="62">
        <v>686189080</v>
      </c>
      <c r="AD1622" s="61"/>
      <c r="AE1622" s="62">
        <v>1435486944</v>
      </c>
      <c r="AF1622" s="61"/>
      <c r="AG1622" s="61">
        <v>0</v>
      </c>
      <c r="AH1622" s="62">
        <v>414680544</v>
      </c>
      <c r="AI1622" s="61"/>
      <c r="AJ1622" s="61">
        <v>0</v>
      </c>
      <c r="AK1622" s="61">
        <v>0</v>
      </c>
      <c r="AL1622" s="61">
        <v>0</v>
      </c>
      <c r="AM1622" s="62">
        <v>9391060</v>
      </c>
      <c r="AN1622" s="62">
        <v>124690604</v>
      </c>
      <c r="AO1622" s="62">
        <v>7681240</v>
      </c>
      <c r="AP1622" s="61"/>
      <c r="AQ1622" s="62">
        <v>4276017</v>
      </c>
      <c r="AR1622" s="61"/>
      <c r="AS1622" s="62">
        <v>49856197</v>
      </c>
      <c r="AT1622" s="62">
        <v>144353853</v>
      </c>
      <c r="AU1622" s="62">
        <v>219386272</v>
      </c>
      <c r="AV1622" s="61"/>
      <c r="AW1622" s="62">
        <v>3285359</v>
      </c>
      <c r="AX1622" s="62">
        <v>4100423</v>
      </c>
      <c r="AY1622" s="61"/>
      <c r="AZ1622" s="62">
        <v>6481152</v>
      </c>
      <c r="BA1622" s="61"/>
      <c r="BB1622" s="62">
        <v>153911880</v>
      </c>
      <c r="BC1622" s="62">
        <v>26706326</v>
      </c>
      <c r="BD1622" s="62">
        <v>5079402</v>
      </c>
      <c r="BE1622" s="61"/>
      <c r="BF1622" s="61">
        <v>0</v>
      </c>
      <c r="BG1622" s="61"/>
      <c r="BH1622" s="61">
        <v>0</v>
      </c>
      <c r="BI1622" s="61"/>
      <c r="BJ1622" s="62">
        <v>20916398</v>
      </c>
      <c r="BK1622" s="61"/>
      <c r="BL1622" s="62">
        <v>12775102</v>
      </c>
      <c r="BM1622" s="62">
        <v>10897419</v>
      </c>
      <c r="BN1622" s="61">
        <v>0</v>
      </c>
      <c r="BO1622" s="61"/>
    </row>
    <row r="1623" spans="1:67" x14ac:dyDescent="0.2">
      <c r="A1623" s="57" t="s">
        <v>34</v>
      </c>
      <c r="B1623" s="56" t="s">
        <v>34</v>
      </c>
      <c r="C1623" s="56" t="s">
        <v>474</v>
      </c>
      <c r="D1623" s="56">
        <v>1998</v>
      </c>
      <c r="E1623" s="58">
        <v>3466217</v>
      </c>
      <c r="F1623" s="58">
        <v>3158477</v>
      </c>
      <c r="G1623" s="59">
        <v>3415869</v>
      </c>
      <c r="H1623" s="59">
        <v>50348</v>
      </c>
      <c r="I1623" s="60">
        <v>0</v>
      </c>
      <c r="J1623" s="58">
        <v>-307740</v>
      </c>
      <c r="K1623" s="62">
        <v>17283</v>
      </c>
      <c r="L1623" s="61"/>
      <c r="M1623" s="62">
        <v>5323</v>
      </c>
      <c r="N1623" s="61"/>
      <c r="O1623" s="61"/>
      <c r="P1623" s="62">
        <v>3139</v>
      </c>
      <c r="Q1623" s="61"/>
      <c r="R1623" s="61"/>
      <c r="S1623" s="61"/>
      <c r="T1623" s="61"/>
      <c r="U1623" s="61"/>
      <c r="V1623" s="61"/>
      <c r="W1623" s="62">
        <v>426571</v>
      </c>
      <c r="X1623" s="61"/>
      <c r="Y1623" s="61"/>
      <c r="Z1623" s="61"/>
      <c r="AA1623" s="62">
        <v>1875864</v>
      </c>
      <c r="AB1623" s="61"/>
      <c r="AC1623" s="61"/>
      <c r="AD1623" s="62">
        <v>235187</v>
      </c>
      <c r="AE1623" s="61"/>
      <c r="AF1623" s="62">
        <v>626168</v>
      </c>
      <c r="AG1623" s="61"/>
      <c r="AH1623" s="61"/>
      <c r="AI1623" s="62">
        <v>226334</v>
      </c>
      <c r="AJ1623" s="61"/>
      <c r="AK1623" s="61"/>
      <c r="AL1623" s="61"/>
      <c r="AM1623" s="61"/>
      <c r="AN1623" s="61"/>
      <c r="AO1623" s="61"/>
      <c r="AP1623" s="62">
        <v>7884</v>
      </c>
      <c r="AQ1623" s="61"/>
      <c r="AR1623" s="62">
        <v>22990</v>
      </c>
      <c r="AS1623" s="61"/>
      <c r="AT1623" s="61"/>
      <c r="AU1623" s="61"/>
      <c r="AV1623" s="61"/>
      <c r="AW1623" s="61"/>
      <c r="AX1623" s="61"/>
      <c r="AY1623" s="62">
        <v>11115</v>
      </c>
      <c r="AZ1623" s="61"/>
      <c r="BA1623" s="62">
        <v>8359</v>
      </c>
      <c r="BB1623" s="61"/>
      <c r="BC1623" s="61"/>
      <c r="BD1623" s="61"/>
      <c r="BE1623" s="61"/>
      <c r="BF1623" s="61"/>
      <c r="BG1623" s="61"/>
      <c r="BH1623" s="61"/>
      <c r="BI1623" s="61"/>
      <c r="BJ1623" s="61"/>
      <c r="BK1623" s="61"/>
      <c r="BL1623" s="61"/>
      <c r="BM1623" s="61"/>
      <c r="BN1623" s="61"/>
      <c r="BO1623" s="62">
        <v>-307740</v>
      </c>
    </row>
    <row r="1624" spans="1:67" x14ac:dyDescent="0.2">
      <c r="A1624" s="57" t="s">
        <v>34</v>
      </c>
      <c r="B1624" s="56" t="s">
        <v>34</v>
      </c>
      <c r="C1624" s="56" t="s">
        <v>475</v>
      </c>
      <c r="D1624" s="56">
        <v>1989</v>
      </c>
      <c r="E1624" s="58">
        <v>749433</v>
      </c>
      <c r="F1624" s="58">
        <v>684998</v>
      </c>
      <c r="G1624" s="59">
        <v>748973</v>
      </c>
      <c r="H1624" s="59">
        <v>460</v>
      </c>
      <c r="I1624" s="60">
        <v>0</v>
      </c>
      <c r="J1624" s="58">
        <v>-64435</v>
      </c>
      <c r="K1624" s="62">
        <v>1491</v>
      </c>
      <c r="L1624" s="61"/>
      <c r="M1624" s="61"/>
      <c r="N1624" s="61"/>
      <c r="O1624" s="61"/>
      <c r="P1624" s="61"/>
      <c r="Q1624" s="61"/>
      <c r="R1624" s="61"/>
      <c r="S1624" s="61"/>
      <c r="T1624" s="61"/>
      <c r="U1624" s="61"/>
      <c r="V1624" s="61"/>
      <c r="W1624" s="61"/>
      <c r="X1624" s="61"/>
      <c r="Y1624" s="61"/>
      <c r="Z1624" s="61"/>
      <c r="AA1624" s="62">
        <v>429957</v>
      </c>
      <c r="AB1624" s="61"/>
      <c r="AC1624" s="61"/>
      <c r="AD1624" s="62">
        <v>94440</v>
      </c>
      <c r="AE1624" s="61"/>
      <c r="AF1624" s="62">
        <v>160136</v>
      </c>
      <c r="AG1624" s="61"/>
      <c r="AH1624" s="61"/>
      <c r="AI1624" s="62">
        <v>62949</v>
      </c>
      <c r="AJ1624" s="61"/>
      <c r="AK1624" s="61"/>
      <c r="AL1624" s="61"/>
      <c r="AM1624" s="61"/>
      <c r="AN1624" s="61"/>
      <c r="AO1624" s="61"/>
      <c r="AP1624" s="61">
        <v>248</v>
      </c>
      <c r="AQ1624" s="61"/>
      <c r="AR1624" s="61"/>
      <c r="AS1624" s="61"/>
      <c r="AT1624" s="61"/>
      <c r="AU1624" s="61"/>
      <c r="AV1624" s="61"/>
      <c r="AW1624" s="61"/>
      <c r="AX1624" s="61"/>
      <c r="AY1624" s="61"/>
      <c r="AZ1624" s="61"/>
      <c r="BA1624" s="61"/>
      <c r="BB1624" s="61"/>
      <c r="BC1624" s="61"/>
      <c r="BD1624" s="61"/>
      <c r="BE1624" s="61"/>
      <c r="BF1624" s="61"/>
      <c r="BG1624" s="61"/>
      <c r="BH1624" s="61"/>
      <c r="BI1624" s="61"/>
      <c r="BJ1624" s="61"/>
      <c r="BK1624" s="61">
        <v>212</v>
      </c>
      <c r="BL1624" s="61"/>
      <c r="BM1624" s="61"/>
      <c r="BN1624" s="61"/>
      <c r="BO1624" s="62">
        <v>-64435</v>
      </c>
    </row>
    <row r="1625" spans="1:67" x14ac:dyDescent="0.2">
      <c r="A1625" s="57" t="s">
        <v>34</v>
      </c>
      <c r="B1625" s="56" t="s">
        <v>34</v>
      </c>
      <c r="C1625" s="56" t="s">
        <v>475</v>
      </c>
      <c r="D1625" s="56">
        <v>1990</v>
      </c>
      <c r="E1625" s="58">
        <v>1128361</v>
      </c>
      <c r="F1625" s="58">
        <v>1063926</v>
      </c>
      <c r="G1625" s="59">
        <v>1127480</v>
      </c>
      <c r="H1625" s="59">
        <v>881</v>
      </c>
      <c r="I1625" s="60">
        <v>0</v>
      </c>
      <c r="J1625" s="58">
        <v>-64435</v>
      </c>
      <c r="K1625" s="62">
        <v>1491</v>
      </c>
      <c r="L1625" s="61"/>
      <c r="M1625" s="61"/>
      <c r="N1625" s="61"/>
      <c r="O1625" s="61"/>
      <c r="P1625" s="61"/>
      <c r="Q1625" s="61"/>
      <c r="R1625" s="61"/>
      <c r="S1625" s="61"/>
      <c r="T1625" s="61"/>
      <c r="U1625" s="61"/>
      <c r="V1625" s="61"/>
      <c r="W1625" s="62">
        <v>328673</v>
      </c>
      <c r="X1625" s="61"/>
      <c r="Y1625" s="61"/>
      <c r="Z1625" s="61"/>
      <c r="AA1625" s="62">
        <v>451533</v>
      </c>
      <c r="AB1625" s="61"/>
      <c r="AC1625" s="61"/>
      <c r="AD1625" s="62">
        <v>95525</v>
      </c>
      <c r="AE1625" s="61"/>
      <c r="AF1625" s="62">
        <v>176572</v>
      </c>
      <c r="AG1625" s="61"/>
      <c r="AH1625" s="61"/>
      <c r="AI1625" s="62">
        <v>73686</v>
      </c>
      <c r="AJ1625" s="61"/>
      <c r="AK1625" s="61"/>
      <c r="AL1625" s="61"/>
      <c r="AM1625" s="61"/>
      <c r="AN1625" s="61"/>
      <c r="AO1625" s="61"/>
      <c r="AP1625" s="61">
        <v>669</v>
      </c>
      <c r="AQ1625" s="61"/>
      <c r="AR1625" s="61"/>
      <c r="AS1625" s="61"/>
      <c r="AT1625" s="61"/>
      <c r="AU1625" s="61"/>
      <c r="AV1625" s="61"/>
      <c r="AW1625" s="61"/>
      <c r="AX1625" s="61"/>
      <c r="AY1625" s="61"/>
      <c r="AZ1625" s="61"/>
      <c r="BA1625" s="61"/>
      <c r="BB1625" s="61"/>
      <c r="BC1625" s="61"/>
      <c r="BD1625" s="61"/>
      <c r="BE1625" s="61"/>
      <c r="BF1625" s="61"/>
      <c r="BG1625" s="61"/>
      <c r="BH1625" s="61"/>
      <c r="BI1625" s="61"/>
      <c r="BJ1625" s="61"/>
      <c r="BK1625" s="61">
        <v>212</v>
      </c>
      <c r="BL1625" s="61"/>
      <c r="BM1625" s="61"/>
      <c r="BN1625" s="61"/>
      <c r="BO1625" s="62">
        <v>-64435</v>
      </c>
    </row>
    <row r="1626" spans="1:67" x14ac:dyDescent="0.2">
      <c r="A1626" s="57" t="s">
        <v>34</v>
      </c>
      <c r="B1626" s="56" t="s">
        <v>34</v>
      </c>
      <c r="C1626" s="56" t="s">
        <v>475</v>
      </c>
      <c r="D1626" s="56">
        <v>1991</v>
      </c>
      <c r="E1626" s="58">
        <v>1154865</v>
      </c>
      <c r="F1626" s="58">
        <v>1090430</v>
      </c>
      <c r="G1626" s="59">
        <v>1153678</v>
      </c>
      <c r="H1626" s="59">
        <v>1187</v>
      </c>
      <c r="I1626" s="60">
        <v>0</v>
      </c>
      <c r="J1626" s="58">
        <v>-64435</v>
      </c>
      <c r="K1626" s="62">
        <v>1491</v>
      </c>
      <c r="L1626" s="61"/>
      <c r="M1626" s="61"/>
      <c r="N1626" s="61"/>
      <c r="O1626" s="61"/>
      <c r="P1626" s="61"/>
      <c r="Q1626" s="61"/>
      <c r="R1626" s="61"/>
      <c r="S1626" s="61"/>
      <c r="T1626" s="61"/>
      <c r="U1626" s="61"/>
      <c r="V1626" s="61"/>
      <c r="W1626" s="62">
        <v>333248</v>
      </c>
      <c r="X1626" s="61"/>
      <c r="Y1626" s="61"/>
      <c r="Z1626" s="61"/>
      <c r="AA1626" s="62">
        <v>469724</v>
      </c>
      <c r="AB1626" s="61"/>
      <c r="AC1626" s="61"/>
      <c r="AD1626" s="62">
        <v>97051</v>
      </c>
      <c r="AE1626" s="61"/>
      <c r="AF1626" s="62">
        <v>177662</v>
      </c>
      <c r="AG1626" s="61"/>
      <c r="AH1626" s="61"/>
      <c r="AI1626" s="62">
        <v>74502</v>
      </c>
      <c r="AJ1626" s="61"/>
      <c r="AK1626" s="61"/>
      <c r="AL1626" s="61"/>
      <c r="AM1626" s="61"/>
      <c r="AN1626" s="61"/>
      <c r="AO1626" s="61"/>
      <c r="AP1626" s="61">
        <v>669</v>
      </c>
      <c r="AQ1626" s="61"/>
      <c r="AR1626" s="61"/>
      <c r="AS1626" s="61"/>
      <c r="AT1626" s="61"/>
      <c r="AU1626" s="61"/>
      <c r="AV1626" s="61"/>
      <c r="AW1626" s="61"/>
      <c r="AX1626" s="61"/>
      <c r="AY1626" s="61">
        <v>306</v>
      </c>
      <c r="AZ1626" s="61"/>
      <c r="BA1626" s="61"/>
      <c r="BB1626" s="61"/>
      <c r="BC1626" s="61"/>
      <c r="BD1626" s="61"/>
      <c r="BE1626" s="61"/>
      <c r="BF1626" s="61"/>
      <c r="BG1626" s="61"/>
      <c r="BH1626" s="61"/>
      <c r="BI1626" s="61"/>
      <c r="BJ1626" s="61"/>
      <c r="BK1626" s="61">
        <v>212</v>
      </c>
      <c r="BL1626" s="61"/>
      <c r="BM1626" s="61"/>
      <c r="BN1626" s="61"/>
      <c r="BO1626" s="62">
        <v>-64435</v>
      </c>
    </row>
    <row r="1627" spans="1:67" x14ac:dyDescent="0.2">
      <c r="A1627" s="57" t="s">
        <v>34</v>
      </c>
      <c r="B1627" s="56" t="s">
        <v>34</v>
      </c>
      <c r="C1627" s="56" t="s">
        <v>475</v>
      </c>
      <c r="D1627" s="56">
        <v>1992</v>
      </c>
      <c r="E1627" s="58">
        <v>1182941</v>
      </c>
      <c r="F1627" s="58">
        <v>1118506</v>
      </c>
      <c r="G1627" s="59">
        <v>1181754</v>
      </c>
      <c r="H1627" s="59">
        <v>1187</v>
      </c>
      <c r="I1627" s="60">
        <v>0</v>
      </c>
      <c r="J1627" s="58">
        <v>-64435</v>
      </c>
      <c r="K1627" s="62">
        <v>1491</v>
      </c>
      <c r="L1627" s="61"/>
      <c r="M1627" s="61"/>
      <c r="N1627" s="61"/>
      <c r="O1627" s="61"/>
      <c r="P1627" s="61"/>
      <c r="Q1627" s="61"/>
      <c r="R1627" s="61"/>
      <c r="S1627" s="61"/>
      <c r="T1627" s="61"/>
      <c r="U1627" s="61"/>
      <c r="V1627" s="61"/>
      <c r="W1627" s="62">
        <v>333248</v>
      </c>
      <c r="X1627" s="61"/>
      <c r="Y1627" s="61"/>
      <c r="Z1627" s="61"/>
      <c r="AA1627" s="62">
        <v>492795</v>
      </c>
      <c r="AB1627" s="61"/>
      <c r="AC1627" s="61"/>
      <c r="AD1627" s="62">
        <v>98162</v>
      </c>
      <c r="AE1627" s="61"/>
      <c r="AF1627" s="62">
        <v>179341</v>
      </c>
      <c r="AG1627" s="61"/>
      <c r="AH1627" s="61"/>
      <c r="AI1627" s="62">
        <v>76717</v>
      </c>
      <c r="AJ1627" s="61"/>
      <c r="AK1627" s="61"/>
      <c r="AL1627" s="61"/>
      <c r="AM1627" s="61"/>
      <c r="AN1627" s="61"/>
      <c r="AO1627" s="61"/>
      <c r="AP1627" s="61">
        <v>669</v>
      </c>
      <c r="AQ1627" s="61"/>
      <c r="AR1627" s="61"/>
      <c r="AS1627" s="61"/>
      <c r="AT1627" s="61"/>
      <c r="AU1627" s="61"/>
      <c r="AV1627" s="61"/>
      <c r="AW1627" s="61"/>
      <c r="AX1627" s="61"/>
      <c r="AY1627" s="61">
        <v>306</v>
      </c>
      <c r="AZ1627" s="61"/>
      <c r="BA1627" s="61"/>
      <c r="BB1627" s="61"/>
      <c r="BC1627" s="61"/>
      <c r="BD1627" s="61"/>
      <c r="BE1627" s="61"/>
      <c r="BF1627" s="61"/>
      <c r="BG1627" s="61"/>
      <c r="BH1627" s="61"/>
      <c r="BI1627" s="61"/>
      <c r="BJ1627" s="61"/>
      <c r="BK1627" s="61">
        <v>212</v>
      </c>
      <c r="BL1627" s="61"/>
      <c r="BM1627" s="61"/>
      <c r="BN1627" s="61"/>
      <c r="BO1627" s="62">
        <v>-64435</v>
      </c>
    </row>
    <row r="1628" spans="1:67" x14ac:dyDescent="0.2">
      <c r="A1628" s="57" t="s">
        <v>34</v>
      </c>
      <c r="B1628" s="56" t="s">
        <v>34</v>
      </c>
      <c r="C1628" s="56" t="s">
        <v>475</v>
      </c>
      <c r="D1628" s="56">
        <v>1993</v>
      </c>
      <c r="E1628" s="58">
        <v>1225973</v>
      </c>
      <c r="F1628" s="58">
        <v>1161538</v>
      </c>
      <c r="G1628" s="59">
        <v>1212595</v>
      </c>
      <c r="H1628" s="59">
        <v>13378</v>
      </c>
      <c r="I1628" s="60">
        <v>0</v>
      </c>
      <c r="J1628" s="58">
        <v>-64435</v>
      </c>
      <c r="K1628" s="62">
        <v>1491</v>
      </c>
      <c r="L1628" s="61"/>
      <c r="M1628" s="61"/>
      <c r="N1628" s="61"/>
      <c r="O1628" s="61"/>
      <c r="P1628" s="61"/>
      <c r="Q1628" s="61"/>
      <c r="R1628" s="61"/>
      <c r="S1628" s="61"/>
      <c r="T1628" s="61"/>
      <c r="U1628" s="61"/>
      <c r="V1628" s="61"/>
      <c r="W1628" s="62">
        <v>333248</v>
      </c>
      <c r="X1628" s="61"/>
      <c r="Y1628" s="61"/>
      <c r="Z1628" s="61"/>
      <c r="AA1628" s="62">
        <v>515451</v>
      </c>
      <c r="AB1628" s="61"/>
      <c r="AC1628" s="61"/>
      <c r="AD1628" s="62">
        <v>98055</v>
      </c>
      <c r="AE1628" s="61"/>
      <c r="AF1628" s="62">
        <v>184418</v>
      </c>
      <c r="AG1628" s="61"/>
      <c r="AH1628" s="61"/>
      <c r="AI1628" s="62">
        <v>79932</v>
      </c>
      <c r="AJ1628" s="61"/>
      <c r="AK1628" s="61"/>
      <c r="AL1628" s="61"/>
      <c r="AM1628" s="61"/>
      <c r="AN1628" s="61"/>
      <c r="AO1628" s="61"/>
      <c r="AP1628" s="62">
        <v>4489</v>
      </c>
      <c r="AQ1628" s="61"/>
      <c r="AR1628" s="62">
        <v>7786</v>
      </c>
      <c r="AS1628" s="61"/>
      <c r="AT1628" s="61"/>
      <c r="AU1628" s="61"/>
      <c r="AV1628" s="61"/>
      <c r="AW1628" s="61"/>
      <c r="AX1628" s="61"/>
      <c r="AY1628" s="61">
        <v>623</v>
      </c>
      <c r="AZ1628" s="61"/>
      <c r="BA1628" s="61"/>
      <c r="BB1628" s="61"/>
      <c r="BC1628" s="61"/>
      <c r="BD1628" s="61"/>
      <c r="BE1628" s="61"/>
      <c r="BF1628" s="61"/>
      <c r="BG1628" s="61"/>
      <c r="BH1628" s="61"/>
      <c r="BI1628" s="61"/>
      <c r="BJ1628" s="61"/>
      <c r="BK1628" s="61">
        <v>480</v>
      </c>
      <c r="BL1628" s="61"/>
      <c r="BM1628" s="61"/>
      <c r="BN1628" s="61"/>
      <c r="BO1628" s="62">
        <v>-64435</v>
      </c>
    </row>
    <row r="1629" spans="1:67" x14ac:dyDescent="0.2">
      <c r="A1629" s="57" t="s">
        <v>34</v>
      </c>
      <c r="B1629" s="56" t="s">
        <v>34</v>
      </c>
      <c r="C1629" s="56" t="s">
        <v>475</v>
      </c>
      <c r="D1629" s="56">
        <v>1994</v>
      </c>
      <c r="E1629" s="58">
        <v>1245390</v>
      </c>
      <c r="F1629" s="58">
        <v>1166098</v>
      </c>
      <c r="G1629" s="59">
        <v>1231436</v>
      </c>
      <c r="H1629" s="59">
        <v>13954</v>
      </c>
      <c r="I1629" s="60">
        <v>0</v>
      </c>
      <c r="J1629" s="58">
        <v>-79292</v>
      </c>
      <c r="K1629" s="62">
        <v>1491</v>
      </c>
      <c r="L1629" s="61"/>
      <c r="M1629" s="61"/>
      <c r="N1629" s="61"/>
      <c r="O1629" s="61"/>
      <c r="P1629" s="61"/>
      <c r="Q1629" s="61"/>
      <c r="R1629" s="61"/>
      <c r="S1629" s="61"/>
      <c r="T1629" s="61"/>
      <c r="U1629" s="61"/>
      <c r="V1629" s="61"/>
      <c r="W1629" s="62">
        <v>333248</v>
      </c>
      <c r="X1629" s="61"/>
      <c r="Y1629" s="61"/>
      <c r="Z1629" s="61"/>
      <c r="AA1629" s="62">
        <v>529599</v>
      </c>
      <c r="AB1629" s="61"/>
      <c r="AC1629" s="61"/>
      <c r="AD1629" s="62">
        <v>100020</v>
      </c>
      <c r="AE1629" s="61"/>
      <c r="AF1629" s="62">
        <v>185066</v>
      </c>
      <c r="AG1629" s="61"/>
      <c r="AH1629" s="61"/>
      <c r="AI1629" s="62">
        <v>82012</v>
      </c>
      <c r="AJ1629" s="61"/>
      <c r="AK1629" s="61"/>
      <c r="AL1629" s="61"/>
      <c r="AM1629" s="61"/>
      <c r="AN1629" s="61"/>
      <c r="AO1629" s="61"/>
      <c r="AP1629" s="62">
        <v>4489</v>
      </c>
      <c r="AQ1629" s="61"/>
      <c r="AR1629" s="62">
        <v>7786</v>
      </c>
      <c r="AS1629" s="61"/>
      <c r="AT1629" s="61"/>
      <c r="AU1629" s="61"/>
      <c r="AV1629" s="61"/>
      <c r="AW1629" s="61"/>
      <c r="AX1629" s="61"/>
      <c r="AY1629" s="62">
        <v>1199</v>
      </c>
      <c r="AZ1629" s="61"/>
      <c r="BA1629" s="61"/>
      <c r="BB1629" s="61"/>
      <c r="BC1629" s="61"/>
      <c r="BD1629" s="61"/>
      <c r="BE1629" s="61"/>
      <c r="BF1629" s="61"/>
      <c r="BG1629" s="61"/>
      <c r="BH1629" s="61"/>
      <c r="BI1629" s="61"/>
      <c r="BJ1629" s="61"/>
      <c r="BK1629" s="61">
        <v>480</v>
      </c>
      <c r="BL1629" s="61"/>
      <c r="BM1629" s="61"/>
      <c r="BN1629" s="61"/>
      <c r="BO1629" s="62">
        <v>-79292</v>
      </c>
    </row>
    <row r="1630" spans="1:67" x14ac:dyDescent="0.2">
      <c r="A1630" s="57" t="s">
        <v>34</v>
      </c>
      <c r="B1630" s="56" t="s">
        <v>34</v>
      </c>
      <c r="C1630" s="56" t="s">
        <v>475</v>
      </c>
      <c r="D1630" s="56">
        <v>1995</v>
      </c>
      <c r="E1630" s="58">
        <v>1280250</v>
      </c>
      <c r="F1630" s="58">
        <v>1200307</v>
      </c>
      <c r="G1630" s="59">
        <v>1263431</v>
      </c>
      <c r="H1630" s="59">
        <v>16819</v>
      </c>
      <c r="I1630" s="60">
        <v>0</v>
      </c>
      <c r="J1630" s="58">
        <v>-79943</v>
      </c>
      <c r="K1630" s="62">
        <v>1491</v>
      </c>
      <c r="L1630" s="61"/>
      <c r="M1630" s="61"/>
      <c r="N1630" s="61"/>
      <c r="O1630" s="61"/>
      <c r="P1630" s="61"/>
      <c r="Q1630" s="61"/>
      <c r="R1630" s="61"/>
      <c r="S1630" s="61"/>
      <c r="T1630" s="61"/>
      <c r="U1630" s="61"/>
      <c r="V1630" s="61"/>
      <c r="W1630" s="62">
        <v>333248</v>
      </c>
      <c r="X1630" s="61"/>
      <c r="Y1630" s="61"/>
      <c r="Z1630" s="61"/>
      <c r="AA1630" s="62">
        <v>552253</v>
      </c>
      <c r="AB1630" s="61"/>
      <c r="AC1630" s="61"/>
      <c r="AD1630" s="62">
        <v>100267</v>
      </c>
      <c r="AE1630" s="61"/>
      <c r="AF1630" s="62">
        <v>190927</v>
      </c>
      <c r="AG1630" s="61"/>
      <c r="AH1630" s="61"/>
      <c r="AI1630" s="62">
        <v>85245</v>
      </c>
      <c r="AJ1630" s="61"/>
      <c r="AK1630" s="61"/>
      <c r="AL1630" s="61"/>
      <c r="AM1630" s="61"/>
      <c r="AN1630" s="61"/>
      <c r="AO1630" s="61"/>
      <c r="AP1630" s="62">
        <v>4919</v>
      </c>
      <c r="AQ1630" s="61"/>
      <c r="AR1630" s="62">
        <v>10135</v>
      </c>
      <c r="AS1630" s="61"/>
      <c r="AT1630" s="61"/>
      <c r="AU1630" s="61"/>
      <c r="AV1630" s="61"/>
      <c r="AW1630" s="61"/>
      <c r="AX1630" s="61"/>
      <c r="AY1630" s="62">
        <v>1285</v>
      </c>
      <c r="AZ1630" s="61"/>
      <c r="BA1630" s="61"/>
      <c r="BB1630" s="61"/>
      <c r="BC1630" s="61"/>
      <c r="BD1630" s="61"/>
      <c r="BE1630" s="61"/>
      <c r="BF1630" s="61"/>
      <c r="BG1630" s="61"/>
      <c r="BH1630" s="61"/>
      <c r="BI1630" s="61"/>
      <c r="BJ1630" s="61"/>
      <c r="BK1630" s="61">
        <v>480</v>
      </c>
      <c r="BL1630" s="61"/>
      <c r="BM1630" s="61"/>
      <c r="BN1630" s="61"/>
      <c r="BO1630" s="62">
        <v>-79943</v>
      </c>
    </row>
    <row r="1631" spans="1:67" x14ac:dyDescent="0.2">
      <c r="A1631" s="57" t="s">
        <v>34</v>
      </c>
      <c r="B1631" s="56" t="s">
        <v>34</v>
      </c>
      <c r="C1631" s="56" t="s">
        <v>475</v>
      </c>
      <c r="D1631" s="56">
        <v>1996</v>
      </c>
      <c r="E1631" s="58">
        <v>1323128</v>
      </c>
      <c r="F1631" s="58">
        <v>1225720</v>
      </c>
      <c r="G1631" s="59">
        <v>1306309</v>
      </c>
      <c r="H1631" s="59">
        <v>16819</v>
      </c>
      <c r="I1631" s="60">
        <v>0</v>
      </c>
      <c r="J1631" s="58">
        <v>-97408</v>
      </c>
      <c r="K1631" s="62">
        <v>1491</v>
      </c>
      <c r="L1631" s="61"/>
      <c r="M1631" s="61"/>
      <c r="N1631" s="61"/>
      <c r="O1631" s="61"/>
      <c r="P1631" s="61"/>
      <c r="Q1631" s="61"/>
      <c r="R1631" s="61"/>
      <c r="S1631" s="61"/>
      <c r="T1631" s="61"/>
      <c r="U1631" s="61"/>
      <c r="V1631" s="61"/>
      <c r="W1631" s="62">
        <v>334669</v>
      </c>
      <c r="X1631" s="61"/>
      <c r="Y1631" s="61"/>
      <c r="Z1631" s="61"/>
      <c r="AA1631" s="62">
        <v>571583</v>
      </c>
      <c r="AB1631" s="61"/>
      <c r="AC1631" s="61"/>
      <c r="AD1631" s="62">
        <v>104051</v>
      </c>
      <c r="AE1631" s="61"/>
      <c r="AF1631" s="62">
        <v>204258</v>
      </c>
      <c r="AG1631" s="61"/>
      <c r="AH1631" s="61"/>
      <c r="AI1631" s="62">
        <v>90257</v>
      </c>
      <c r="AJ1631" s="61"/>
      <c r="AK1631" s="61"/>
      <c r="AL1631" s="61"/>
      <c r="AM1631" s="61"/>
      <c r="AN1631" s="61"/>
      <c r="AO1631" s="61"/>
      <c r="AP1631" s="62">
        <v>4919</v>
      </c>
      <c r="AQ1631" s="61"/>
      <c r="AR1631" s="62">
        <v>10135</v>
      </c>
      <c r="AS1631" s="61"/>
      <c r="AT1631" s="61"/>
      <c r="AU1631" s="61"/>
      <c r="AV1631" s="61"/>
      <c r="AW1631" s="61"/>
      <c r="AX1631" s="61"/>
      <c r="AY1631" s="62">
        <v>1285</v>
      </c>
      <c r="AZ1631" s="61"/>
      <c r="BA1631" s="61"/>
      <c r="BB1631" s="61"/>
      <c r="BC1631" s="61"/>
      <c r="BD1631" s="61"/>
      <c r="BE1631" s="61"/>
      <c r="BF1631" s="61"/>
      <c r="BG1631" s="61"/>
      <c r="BH1631" s="61"/>
      <c r="BI1631" s="61"/>
      <c r="BJ1631" s="61"/>
      <c r="BK1631" s="61">
        <v>480</v>
      </c>
      <c r="BL1631" s="61"/>
      <c r="BM1631" s="61"/>
      <c r="BN1631" s="61"/>
      <c r="BO1631" s="62">
        <v>-97408</v>
      </c>
    </row>
    <row r="1632" spans="1:67" x14ac:dyDescent="0.2">
      <c r="A1632" s="57" t="s">
        <v>34</v>
      </c>
      <c r="B1632" s="56" t="s">
        <v>34</v>
      </c>
      <c r="C1632" s="56" t="s">
        <v>475</v>
      </c>
      <c r="D1632" s="56">
        <v>1997</v>
      </c>
      <c r="E1632" s="58">
        <v>1340488</v>
      </c>
      <c r="F1632" s="58">
        <v>1236033</v>
      </c>
      <c r="G1632" s="59">
        <v>1323669</v>
      </c>
      <c r="H1632" s="59">
        <v>16819</v>
      </c>
      <c r="I1632" s="60">
        <v>0</v>
      </c>
      <c r="J1632" s="58">
        <v>-104455</v>
      </c>
      <c r="K1632" s="62">
        <v>1491</v>
      </c>
      <c r="L1632" s="61"/>
      <c r="M1632" s="61"/>
      <c r="N1632" s="61"/>
      <c r="O1632" s="61"/>
      <c r="P1632" s="61"/>
      <c r="Q1632" s="61"/>
      <c r="R1632" s="61"/>
      <c r="S1632" s="61"/>
      <c r="T1632" s="61"/>
      <c r="U1632" s="61"/>
      <c r="V1632" s="61"/>
      <c r="W1632" s="62">
        <v>334669</v>
      </c>
      <c r="X1632" s="61"/>
      <c r="Y1632" s="61"/>
      <c r="Z1632" s="61"/>
      <c r="AA1632" s="62">
        <v>578203</v>
      </c>
      <c r="AB1632" s="61"/>
      <c r="AC1632" s="61"/>
      <c r="AD1632" s="62">
        <v>105224</v>
      </c>
      <c r="AE1632" s="61"/>
      <c r="AF1632" s="62">
        <v>210073</v>
      </c>
      <c r="AG1632" s="61"/>
      <c r="AH1632" s="61"/>
      <c r="AI1632" s="62">
        <v>94009</v>
      </c>
      <c r="AJ1632" s="61"/>
      <c r="AK1632" s="61"/>
      <c r="AL1632" s="61"/>
      <c r="AM1632" s="61"/>
      <c r="AN1632" s="61"/>
      <c r="AO1632" s="61"/>
      <c r="AP1632" s="62">
        <v>4919</v>
      </c>
      <c r="AQ1632" s="61"/>
      <c r="AR1632" s="62">
        <v>10135</v>
      </c>
      <c r="AS1632" s="61"/>
      <c r="AT1632" s="61"/>
      <c r="AU1632" s="61"/>
      <c r="AV1632" s="61"/>
      <c r="AW1632" s="61"/>
      <c r="AX1632" s="61"/>
      <c r="AY1632" s="62">
        <v>1285</v>
      </c>
      <c r="AZ1632" s="61"/>
      <c r="BA1632" s="61"/>
      <c r="BB1632" s="61"/>
      <c r="BC1632" s="61"/>
      <c r="BD1632" s="61"/>
      <c r="BE1632" s="61"/>
      <c r="BF1632" s="61"/>
      <c r="BG1632" s="61"/>
      <c r="BH1632" s="61"/>
      <c r="BI1632" s="61"/>
      <c r="BJ1632" s="61"/>
      <c r="BK1632" s="61">
        <v>480</v>
      </c>
      <c r="BL1632" s="61"/>
      <c r="BM1632" s="61"/>
      <c r="BN1632" s="61"/>
      <c r="BO1632" s="62">
        <v>-104455</v>
      </c>
    </row>
    <row r="1633" spans="1:67" x14ac:dyDescent="0.2">
      <c r="A1633" s="57" t="s">
        <v>34</v>
      </c>
      <c r="B1633" s="56" t="s">
        <v>34</v>
      </c>
      <c r="C1633" s="56" t="s">
        <v>475</v>
      </c>
      <c r="D1633" s="56">
        <v>1998</v>
      </c>
      <c r="E1633" s="58">
        <v>2519072</v>
      </c>
      <c r="F1633" s="58">
        <v>2163462</v>
      </c>
      <c r="G1633" s="59">
        <v>2482887</v>
      </c>
      <c r="H1633" s="59">
        <v>36185</v>
      </c>
      <c r="I1633" s="60">
        <v>0</v>
      </c>
      <c r="J1633" s="58">
        <v>-355610</v>
      </c>
      <c r="K1633" s="62">
        <v>1491</v>
      </c>
      <c r="L1633" s="61"/>
      <c r="M1633" s="61"/>
      <c r="N1633" s="61"/>
      <c r="O1633" s="61"/>
      <c r="P1633" s="61"/>
      <c r="Q1633" s="61"/>
      <c r="R1633" s="61"/>
      <c r="S1633" s="61"/>
      <c r="T1633" s="61"/>
      <c r="U1633" s="61"/>
      <c r="V1633" s="61"/>
      <c r="W1633" s="62">
        <v>334669</v>
      </c>
      <c r="X1633" s="61"/>
      <c r="Y1633" s="61"/>
      <c r="Z1633" s="61"/>
      <c r="AA1633" s="62">
        <v>1188154</v>
      </c>
      <c r="AB1633" s="61"/>
      <c r="AC1633" s="61"/>
      <c r="AD1633" s="62">
        <v>366872</v>
      </c>
      <c r="AE1633" s="61"/>
      <c r="AF1633" s="62">
        <v>412317</v>
      </c>
      <c r="AG1633" s="61"/>
      <c r="AH1633" s="61"/>
      <c r="AI1633" s="62">
        <v>179384</v>
      </c>
      <c r="AJ1633" s="61"/>
      <c r="AK1633" s="61"/>
      <c r="AL1633" s="61"/>
      <c r="AM1633" s="61"/>
      <c r="AN1633" s="61"/>
      <c r="AO1633" s="61"/>
      <c r="AP1633" s="62">
        <v>9931</v>
      </c>
      <c r="AQ1633" s="61"/>
      <c r="AR1633" s="62">
        <v>24489</v>
      </c>
      <c r="AS1633" s="61"/>
      <c r="AT1633" s="61"/>
      <c r="AU1633" s="61"/>
      <c r="AV1633" s="61"/>
      <c r="AW1633" s="61"/>
      <c r="AX1633" s="61"/>
      <c r="AY1633" s="62">
        <v>1285</v>
      </c>
      <c r="AZ1633" s="61"/>
      <c r="BA1633" s="61"/>
      <c r="BB1633" s="61"/>
      <c r="BC1633" s="61"/>
      <c r="BD1633" s="61"/>
      <c r="BE1633" s="61"/>
      <c r="BF1633" s="61"/>
      <c r="BG1633" s="61"/>
      <c r="BH1633" s="61"/>
      <c r="BI1633" s="61"/>
      <c r="BJ1633" s="61"/>
      <c r="BK1633" s="61">
        <v>480</v>
      </c>
      <c r="BL1633" s="61"/>
      <c r="BM1633" s="61"/>
      <c r="BN1633" s="61"/>
      <c r="BO1633" s="62">
        <v>-355610</v>
      </c>
    </row>
    <row r="1634" spans="1:67" x14ac:dyDescent="0.2">
      <c r="A1634" s="57" t="s">
        <v>34</v>
      </c>
      <c r="B1634" s="56" t="s">
        <v>34</v>
      </c>
      <c r="C1634" s="56" t="s">
        <v>476</v>
      </c>
      <c r="D1634" s="56">
        <v>1989</v>
      </c>
      <c r="E1634" s="58">
        <v>1320785</v>
      </c>
      <c r="F1634" s="58">
        <v>1308355</v>
      </c>
      <c r="G1634" s="59">
        <v>1173700</v>
      </c>
      <c r="H1634" s="59">
        <v>147085</v>
      </c>
      <c r="I1634" s="60">
        <v>0</v>
      </c>
      <c r="J1634" s="58">
        <v>-12430</v>
      </c>
      <c r="K1634" s="62">
        <v>10653</v>
      </c>
      <c r="L1634" s="61"/>
      <c r="M1634" s="61"/>
      <c r="N1634" s="61"/>
      <c r="O1634" s="61"/>
      <c r="P1634" s="62">
        <v>121838</v>
      </c>
      <c r="Q1634" s="61"/>
      <c r="R1634" s="61"/>
      <c r="S1634" s="61"/>
      <c r="T1634" s="61"/>
      <c r="U1634" s="61"/>
      <c r="V1634" s="61"/>
      <c r="W1634" s="62">
        <v>234802</v>
      </c>
      <c r="X1634" s="61"/>
      <c r="Y1634" s="61"/>
      <c r="Z1634" s="61"/>
      <c r="AA1634" s="62">
        <v>370472</v>
      </c>
      <c r="AB1634" s="61"/>
      <c r="AC1634" s="61"/>
      <c r="AD1634" s="62">
        <v>92145</v>
      </c>
      <c r="AE1634" s="61"/>
      <c r="AF1634" s="62">
        <v>236727</v>
      </c>
      <c r="AG1634" s="61"/>
      <c r="AH1634" s="61"/>
      <c r="AI1634" s="62">
        <v>107063</v>
      </c>
      <c r="AJ1634" s="61"/>
      <c r="AK1634" s="61"/>
      <c r="AL1634" s="61"/>
      <c r="AM1634" s="61"/>
      <c r="AN1634" s="61"/>
      <c r="AO1634" s="61"/>
      <c r="AP1634" s="62">
        <v>7264</v>
      </c>
      <c r="AQ1634" s="61"/>
      <c r="AR1634" s="61"/>
      <c r="AS1634" s="61"/>
      <c r="AT1634" s="61"/>
      <c r="AU1634" s="61"/>
      <c r="AV1634" s="62">
        <v>2271</v>
      </c>
      <c r="AW1634" s="61"/>
      <c r="AX1634" s="61"/>
      <c r="AY1634" s="62">
        <v>40822</v>
      </c>
      <c r="AZ1634" s="61"/>
      <c r="BA1634" s="62">
        <v>96728</v>
      </c>
      <c r="BB1634" s="61"/>
      <c r="BC1634" s="61"/>
      <c r="BD1634" s="61"/>
      <c r="BE1634" s="61"/>
      <c r="BF1634" s="61"/>
      <c r="BG1634" s="61"/>
      <c r="BH1634" s="61"/>
      <c r="BI1634" s="61"/>
      <c r="BJ1634" s="61"/>
      <c r="BK1634" s="61"/>
      <c r="BL1634" s="61"/>
      <c r="BM1634" s="61"/>
      <c r="BN1634" s="61"/>
      <c r="BO1634" s="62">
        <v>-12430</v>
      </c>
    </row>
    <row r="1635" spans="1:67" x14ac:dyDescent="0.2">
      <c r="A1635" s="57" t="s">
        <v>34</v>
      </c>
      <c r="B1635" s="56" t="s">
        <v>34</v>
      </c>
      <c r="C1635" s="56" t="s">
        <v>476</v>
      </c>
      <c r="D1635" s="56">
        <v>1990</v>
      </c>
      <c r="E1635" s="58">
        <v>1404207</v>
      </c>
      <c r="F1635" s="58">
        <v>1391777</v>
      </c>
      <c r="G1635" s="59">
        <v>1254791</v>
      </c>
      <c r="H1635" s="59">
        <v>149416</v>
      </c>
      <c r="I1635" s="60">
        <v>0</v>
      </c>
      <c r="J1635" s="58">
        <v>-12430</v>
      </c>
      <c r="K1635" s="62">
        <v>10653</v>
      </c>
      <c r="L1635" s="61"/>
      <c r="M1635" s="61"/>
      <c r="N1635" s="61"/>
      <c r="O1635" s="61"/>
      <c r="P1635" s="62">
        <v>121838</v>
      </c>
      <c r="Q1635" s="61"/>
      <c r="R1635" s="61"/>
      <c r="S1635" s="61"/>
      <c r="T1635" s="61"/>
      <c r="U1635" s="61"/>
      <c r="V1635" s="61"/>
      <c r="W1635" s="62">
        <v>234802</v>
      </c>
      <c r="X1635" s="61"/>
      <c r="Y1635" s="61"/>
      <c r="Z1635" s="61"/>
      <c r="AA1635" s="62">
        <v>400374</v>
      </c>
      <c r="AB1635" s="61"/>
      <c r="AC1635" s="61"/>
      <c r="AD1635" s="62">
        <v>110432</v>
      </c>
      <c r="AE1635" s="61"/>
      <c r="AF1635" s="62">
        <v>264822</v>
      </c>
      <c r="AG1635" s="61"/>
      <c r="AH1635" s="61"/>
      <c r="AI1635" s="62">
        <v>111870</v>
      </c>
      <c r="AJ1635" s="61"/>
      <c r="AK1635" s="61"/>
      <c r="AL1635" s="61"/>
      <c r="AM1635" s="61"/>
      <c r="AN1635" s="61"/>
      <c r="AO1635" s="61"/>
      <c r="AP1635" s="62">
        <v>7643</v>
      </c>
      <c r="AQ1635" s="61"/>
      <c r="AR1635" s="61"/>
      <c r="AS1635" s="61"/>
      <c r="AT1635" s="61"/>
      <c r="AU1635" s="61"/>
      <c r="AV1635" s="62">
        <v>2271</v>
      </c>
      <c r="AW1635" s="61"/>
      <c r="AX1635" s="61"/>
      <c r="AY1635" s="62">
        <v>42774</v>
      </c>
      <c r="AZ1635" s="61"/>
      <c r="BA1635" s="62">
        <v>96728</v>
      </c>
      <c r="BB1635" s="61"/>
      <c r="BC1635" s="61"/>
      <c r="BD1635" s="61"/>
      <c r="BE1635" s="61"/>
      <c r="BF1635" s="61"/>
      <c r="BG1635" s="61"/>
      <c r="BH1635" s="61"/>
      <c r="BI1635" s="61"/>
      <c r="BJ1635" s="61"/>
      <c r="BK1635" s="61"/>
      <c r="BL1635" s="61"/>
      <c r="BM1635" s="61"/>
      <c r="BN1635" s="61"/>
      <c r="BO1635" s="62">
        <v>-12430</v>
      </c>
    </row>
    <row r="1636" spans="1:67" x14ac:dyDescent="0.2">
      <c r="A1636" s="57" t="s">
        <v>34</v>
      </c>
      <c r="B1636" s="56" t="s">
        <v>34</v>
      </c>
      <c r="C1636" s="56" t="s">
        <v>476</v>
      </c>
      <c r="D1636" s="56">
        <v>1991</v>
      </c>
      <c r="E1636" s="58">
        <v>1591413</v>
      </c>
      <c r="F1636" s="58">
        <v>1578983</v>
      </c>
      <c r="G1636" s="59">
        <v>1297215</v>
      </c>
      <c r="H1636" s="59">
        <v>294198</v>
      </c>
      <c r="I1636" s="60">
        <v>0</v>
      </c>
      <c r="J1636" s="58">
        <v>-12430</v>
      </c>
      <c r="K1636" s="62">
        <v>10653</v>
      </c>
      <c r="L1636" s="61"/>
      <c r="M1636" s="61"/>
      <c r="N1636" s="61"/>
      <c r="O1636" s="61"/>
      <c r="P1636" s="62">
        <v>122950</v>
      </c>
      <c r="Q1636" s="61"/>
      <c r="R1636" s="61"/>
      <c r="S1636" s="61"/>
      <c r="T1636" s="61"/>
      <c r="U1636" s="61"/>
      <c r="V1636" s="61"/>
      <c r="W1636" s="62">
        <v>234802</v>
      </c>
      <c r="X1636" s="61"/>
      <c r="Y1636" s="61"/>
      <c r="Z1636" s="61"/>
      <c r="AA1636" s="62">
        <v>418421</v>
      </c>
      <c r="AB1636" s="61"/>
      <c r="AC1636" s="61"/>
      <c r="AD1636" s="62">
        <v>113748</v>
      </c>
      <c r="AE1636" s="61"/>
      <c r="AF1636" s="62">
        <v>280887</v>
      </c>
      <c r="AG1636" s="61"/>
      <c r="AH1636" s="61"/>
      <c r="AI1636" s="62">
        <v>115754</v>
      </c>
      <c r="AJ1636" s="61"/>
      <c r="AK1636" s="61"/>
      <c r="AL1636" s="61"/>
      <c r="AM1636" s="61"/>
      <c r="AN1636" s="61"/>
      <c r="AO1636" s="61"/>
      <c r="AP1636" s="62">
        <v>8982</v>
      </c>
      <c r="AQ1636" s="61"/>
      <c r="AR1636" s="61"/>
      <c r="AS1636" s="61"/>
      <c r="AT1636" s="61"/>
      <c r="AU1636" s="61"/>
      <c r="AV1636" s="62">
        <v>2271</v>
      </c>
      <c r="AW1636" s="61"/>
      <c r="AX1636" s="61"/>
      <c r="AY1636" s="62">
        <v>47425</v>
      </c>
      <c r="AZ1636" s="61"/>
      <c r="BA1636" s="62">
        <v>235520</v>
      </c>
      <c r="BB1636" s="61"/>
      <c r="BC1636" s="61"/>
      <c r="BD1636" s="61"/>
      <c r="BE1636" s="61"/>
      <c r="BF1636" s="61"/>
      <c r="BG1636" s="61"/>
      <c r="BH1636" s="61"/>
      <c r="BI1636" s="61"/>
      <c r="BJ1636" s="61"/>
      <c r="BK1636" s="61"/>
      <c r="BL1636" s="61"/>
      <c r="BM1636" s="61"/>
      <c r="BN1636" s="61"/>
      <c r="BO1636" s="62">
        <v>-12430</v>
      </c>
    </row>
    <row r="1637" spans="1:67" x14ac:dyDescent="0.2">
      <c r="A1637" s="57" t="s">
        <v>34</v>
      </c>
      <c r="B1637" s="56" t="s">
        <v>34</v>
      </c>
      <c r="C1637" s="56" t="s">
        <v>476</v>
      </c>
      <c r="D1637" s="56">
        <v>1992</v>
      </c>
      <c r="E1637" s="58">
        <v>1607021</v>
      </c>
      <c r="F1637" s="58">
        <v>1594591</v>
      </c>
      <c r="G1637" s="59">
        <v>1372946</v>
      </c>
      <c r="H1637" s="59">
        <v>234075</v>
      </c>
      <c r="I1637" s="60">
        <v>0</v>
      </c>
      <c r="J1637" s="58">
        <v>-12430</v>
      </c>
      <c r="K1637" s="62">
        <v>10653</v>
      </c>
      <c r="L1637" s="61"/>
      <c r="M1637" s="61"/>
      <c r="N1637" s="61"/>
      <c r="O1637" s="61"/>
      <c r="P1637" s="62">
        <v>122950</v>
      </c>
      <c r="Q1637" s="61"/>
      <c r="R1637" s="61"/>
      <c r="S1637" s="61"/>
      <c r="T1637" s="61"/>
      <c r="U1637" s="61"/>
      <c r="V1637" s="61"/>
      <c r="W1637" s="62">
        <v>234802</v>
      </c>
      <c r="X1637" s="61"/>
      <c r="Y1637" s="61"/>
      <c r="Z1637" s="61"/>
      <c r="AA1637" s="62">
        <v>476478</v>
      </c>
      <c r="AB1637" s="61"/>
      <c r="AC1637" s="61"/>
      <c r="AD1637" s="62">
        <v>117022</v>
      </c>
      <c r="AE1637" s="61"/>
      <c r="AF1637" s="62">
        <v>291263</v>
      </c>
      <c r="AG1637" s="61"/>
      <c r="AH1637" s="61"/>
      <c r="AI1637" s="62">
        <v>119778</v>
      </c>
      <c r="AJ1637" s="61"/>
      <c r="AK1637" s="61"/>
      <c r="AL1637" s="61"/>
      <c r="AM1637" s="61"/>
      <c r="AN1637" s="61"/>
      <c r="AO1637" s="61"/>
      <c r="AP1637" s="62">
        <v>9814</v>
      </c>
      <c r="AQ1637" s="61"/>
      <c r="AR1637" s="61"/>
      <c r="AS1637" s="61"/>
      <c r="AT1637" s="61"/>
      <c r="AU1637" s="61"/>
      <c r="AV1637" s="62">
        <v>2271</v>
      </c>
      <c r="AW1637" s="61"/>
      <c r="AX1637" s="61"/>
      <c r="AY1637" s="62">
        <v>49653</v>
      </c>
      <c r="AZ1637" s="61"/>
      <c r="BA1637" s="62">
        <v>172337</v>
      </c>
      <c r="BB1637" s="61"/>
      <c r="BC1637" s="61"/>
      <c r="BD1637" s="61"/>
      <c r="BE1637" s="61"/>
      <c r="BF1637" s="61"/>
      <c r="BG1637" s="61"/>
      <c r="BH1637" s="61"/>
      <c r="BI1637" s="61"/>
      <c r="BJ1637" s="61"/>
      <c r="BK1637" s="61"/>
      <c r="BL1637" s="61"/>
      <c r="BM1637" s="61"/>
      <c r="BN1637" s="61"/>
      <c r="BO1637" s="62">
        <v>-12430</v>
      </c>
    </row>
    <row r="1638" spans="1:67" x14ac:dyDescent="0.2">
      <c r="A1638" s="57" t="s">
        <v>34</v>
      </c>
      <c r="B1638" s="56" t="s">
        <v>34</v>
      </c>
      <c r="C1638" s="56" t="s">
        <v>476</v>
      </c>
      <c r="D1638" s="56">
        <v>1993</v>
      </c>
      <c r="E1638" s="58">
        <v>1738964</v>
      </c>
      <c r="F1638" s="58">
        <v>1726534</v>
      </c>
      <c r="G1638" s="59">
        <v>1499198</v>
      </c>
      <c r="H1638" s="59">
        <v>239766</v>
      </c>
      <c r="I1638" s="60">
        <v>0</v>
      </c>
      <c r="J1638" s="58">
        <v>-12430</v>
      </c>
      <c r="K1638" s="62">
        <v>10653</v>
      </c>
      <c r="L1638" s="61"/>
      <c r="M1638" s="61"/>
      <c r="N1638" s="61"/>
      <c r="O1638" s="61"/>
      <c r="P1638" s="62">
        <v>125583</v>
      </c>
      <c r="Q1638" s="61"/>
      <c r="R1638" s="61"/>
      <c r="S1638" s="61"/>
      <c r="T1638" s="61"/>
      <c r="U1638" s="61"/>
      <c r="V1638" s="61"/>
      <c r="W1638" s="62">
        <v>234802</v>
      </c>
      <c r="X1638" s="61"/>
      <c r="Y1638" s="61"/>
      <c r="Z1638" s="61"/>
      <c r="AA1638" s="62">
        <v>569440</v>
      </c>
      <c r="AB1638" s="61"/>
      <c r="AC1638" s="61"/>
      <c r="AD1638" s="62">
        <v>121204</v>
      </c>
      <c r="AE1638" s="61"/>
      <c r="AF1638" s="62">
        <v>316604</v>
      </c>
      <c r="AG1638" s="61"/>
      <c r="AH1638" s="61"/>
      <c r="AI1638" s="62">
        <v>120912</v>
      </c>
      <c r="AJ1638" s="61"/>
      <c r="AK1638" s="61"/>
      <c r="AL1638" s="61"/>
      <c r="AM1638" s="61"/>
      <c r="AN1638" s="61"/>
      <c r="AO1638" s="61"/>
      <c r="AP1638" s="62">
        <v>12069</v>
      </c>
      <c r="AQ1638" s="61"/>
      <c r="AR1638" s="61"/>
      <c r="AS1638" s="61"/>
      <c r="AT1638" s="61"/>
      <c r="AU1638" s="61"/>
      <c r="AV1638" s="62">
        <v>3016</v>
      </c>
      <c r="AW1638" s="61"/>
      <c r="AX1638" s="61"/>
      <c r="AY1638" s="62">
        <v>52344</v>
      </c>
      <c r="AZ1638" s="61"/>
      <c r="BA1638" s="62">
        <v>172337</v>
      </c>
      <c r="BB1638" s="61"/>
      <c r="BC1638" s="61"/>
      <c r="BD1638" s="61"/>
      <c r="BE1638" s="61"/>
      <c r="BF1638" s="61"/>
      <c r="BG1638" s="61"/>
      <c r="BH1638" s="61"/>
      <c r="BI1638" s="61"/>
      <c r="BJ1638" s="61"/>
      <c r="BK1638" s="61"/>
      <c r="BL1638" s="61"/>
      <c r="BM1638" s="61"/>
      <c r="BN1638" s="61"/>
      <c r="BO1638" s="62">
        <v>-12430</v>
      </c>
    </row>
    <row r="1639" spans="1:67" x14ac:dyDescent="0.2">
      <c r="A1639" s="57" t="s">
        <v>34</v>
      </c>
      <c r="B1639" s="56" t="s">
        <v>34</v>
      </c>
      <c r="C1639" s="56" t="s">
        <v>476</v>
      </c>
      <c r="D1639" s="56">
        <v>1994</v>
      </c>
      <c r="E1639" s="58">
        <v>1853638</v>
      </c>
      <c r="F1639" s="58">
        <v>1690134</v>
      </c>
      <c r="G1639" s="59">
        <v>1586435</v>
      </c>
      <c r="H1639" s="59">
        <v>267203</v>
      </c>
      <c r="I1639" s="60">
        <v>0</v>
      </c>
      <c r="J1639" s="58">
        <v>-163504</v>
      </c>
      <c r="K1639" s="62">
        <v>10653</v>
      </c>
      <c r="L1639" s="61"/>
      <c r="M1639" s="61"/>
      <c r="N1639" s="61"/>
      <c r="O1639" s="61"/>
      <c r="P1639" s="62">
        <v>125583</v>
      </c>
      <c r="Q1639" s="61"/>
      <c r="R1639" s="61"/>
      <c r="S1639" s="61"/>
      <c r="T1639" s="61"/>
      <c r="U1639" s="61"/>
      <c r="V1639" s="61"/>
      <c r="W1639" s="62">
        <v>234802</v>
      </c>
      <c r="X1639" s="61"/>
      <c r="Y1639" s="61"/>
      <c r="Z1639" s="61"/>
      <c r="AA1639" s="62">
        <v>635360</v>
      </c>
      <c r="AB1639" s="61"/>
      <c r="AC1639" s="61"/>
      <c r="AD1639" s="62">
        <v>123433</v>
      </c>
      <c r="AE1639" s="61"/>
      <c r="AF1639" s="62">
        <v>333594</v>
      </c>
      <c r="AG1639" s="61"/>
      <c r="AH1639" s="61"/>
      <c r="AI1639" s="62">
        <v>123010</v>
      </c>
      <c r="AJ1639" s="61"/>
      <c r="AK1639" s="61"/>
      <c r="AL1639" s="61"/>
      <c r="AM1639" s="61"/>
      <c r="AN1639" s="61"/>
      <c r="AO1639" s="61"/>
      <c r="AP1639" s="62">
        <v>10348</v>
      </c>
      <c r="AQ1639" s="61"/>
      <c r="AR1639" s="61"/>
      <c r="AS1639" s="61"/>
      <c r="AT1639" s="61"/>
      <c r="AU1639" s="61"/>
      <c r="AV1639" s="62">
        <v>3016</v>
      </c>
      <c r="AW1639" s="61"/>
      <c r="AX1639" s="61"/>
      <c r="AY1639" s="62">
        <v>55137</v>
      </c>
      <c r="AZ1639" s="61"/>
      <c r="BA1639" s="62">
        <v>198702</v>
      </c>
      <c r="BB1639" s="61"/>
      <c r="BC1639" s="61"/>
      <c r="BD1639" s="61"/>
      <c r="BE1639" s="61"/>
      <c r="BF1639" s="61"/>
      <c r="BG1639" s="61"/>
      <c r="BH1639" s="61"/>
      <c r="BI1639" s="61"/>
      <c r="BJ1639" s="61"/>
      <c r="BK1639" s="61"/>
      <c r="BL1639" s="61"/>
      <c r="BM1639" s="61"/>
      <c r="BN1639" s="61"/>
      <c r="BO1639" s="62">
        <v>-163504</v>
      </c>
    </row>
    <row r="1640" spans="1:67" x14ac:dyDescent="0.2">
      <c r="A1640" s="57" t="s">
        <v>34</v>
      </c>
      <c r="B1640" s="56" t="s">
        <v>34</v>
      </c>
      <c r="C1640" s="56" t="s">
        <v>476</v>
      </c>
      <c r="D1640" s="56">
        <v>1995</v>
      </c>
      <c r="E1640" s="58">
        <v>1954894</v>
      </c>
      <c r="F1640" s="58">
        <v>1790313</v>
      </c>
      <c r="G1640" s="59">
        <v>1696386</v>
      </c>
      <c r="H1640" s="59">
        <v>258508</v>
      </c>
      <c r="I1640" s="60">
        <v>0</v>
      </c>
      <c r="J1640" s="58">
        <v>-164581</v>
      </c>
      <c r="K1640" s="62">
        <v>10653</v>
      </c>
      <c r="L1640" s="61"/>
      <c r="M1640" s="61"/>
      <c r="N1640" s="61"/>
      <c r="O1640" s="61"/>
      <c r="P1640" s="62">
        <v>135468</v>
      </c>
      <c r="Q1640" s="61"/>
      <c r="R1640" s="61"/>
      <c r="S1640" s="61"/>
      <c r="T1640" s="61"/>
      <c r="U1640" s="61"/>
      <c r="V1640" s="61"/>
      <c r="W1640" s="62">
        <v>234802</v>
      </c>
      <c r="X1640" s="61"/>
      <c r="Y1640" s="61"/>
      <c r="Z1640" s="61"/>
      <c r="AA1640" s="62">
        <v>722575</v>
      </c>
      <c r="AB1640" s="61"/>
      <c r="AC1640" s="61"/>
      <c r="AD1640" s="62">
        <v>123087</v>
      </c>
      <c r="AE1640" s="61"/>
      <c r="AF1640" s="62">
        <v>348519</v>
      </c>
      <c r="AG1640" s="61"/>
      <c r="AH1640" s="61"/>
      <c r="AI1640" s="62">
        <v>121282</v>
      </c>
      <c r="AJ1640" s="61"/>
      <c r="AK1640" s="61"/>
      <c r="AL1640" s="61"/>
      <c r="AM1640" s="61"/>
      <c r="AN1640" s="61"/>
      <c r="AO1640" s="61"/>
      <c r="AP1640" s="62">
        <v>10124</v>
      </c>
      <c r="AQ1640" s="61"/>
      <c r="AR1640" s="61"/>
      <c r="AS1640" s="61"/>
      <c r="AT1640" s="61"/>
      <c r="AU1640" s="61"/>
      <c r="AV1640" s="62">
        <v>3016</v>
      </c>
      <c r="AW1640" s="61"/>
      <c r="AX1640" s="61"/>
      <c r="AY1640" s="62">
        <v>59917</v>
      </c>
      <c r="AZ1640" s="61"/>
      <c r="BA1640" s="62">
        <v>185451</v>
      </c>
      <c r="BB1640" s="61"/>
      <c r="BC1640" s="61"/>
      <c r="BD1640" s="61"/>
      <c r="BE1640" s="61"/>
      <c r="BF1640" s="61"/>
      <c r="BG1640" s="61"/>
      <c r="BH1640" s="61"/>
      <c r="BI1640" s="61"/>
      <c r="BJ1640" s="61"/>
      <c r="BK1640" s="61"/>
      <c r="BL1640" s="61"/>
      <c r="BM1640" s="61"/>
      <c r="BN1640" s="61"/>
      <c r="BO1640" s="62">
        <v>-164581</v>
      </c>
    </row>
    <row r="1641" spans="1:67" x14ac:dyDescent="0.2">
      <c r="A1641" s="57" t="s">
        <v>34</v>
      </c>
      <c r="B1641" s="56" t="s">
        <v>34</v>
      </c>
      <c r="C1641" s="56" t="s">
        <v>476</v>
      </c>
      <c r="D1641" s="56">
        <v>1996</v>
      </c>
      <c r="E1641" s="58">
        <v>2031103</v>
      </c>
      <c r="F1641" s="58">
        <v>1865791</v>
      </c>
      <c r="G1641" s="59">
        <v>1768204</v>
      </c>
      <c r="H1641" s="59">
        <v>262899</v>
      </c>
      <c r="I1641" s="60">
        <v>0</v>
      </c>
      <c r="J1641" s="58">
        <v>-165312</v>
      </c>
      <c r="K1641" s="62">
        <v>10653</v>
      </c>
      <c r="L1641" s="61"/>
      <c r="M1641" s="61"/>
      <c r="N1641" s="61"/>
      <c r="O1641" s="61"/>
      <c r="P1641" s="62">
        <v>136991</v>
      </c>
      <c r="Q1641" s="61"/>
      <c r="R1641" s="61"/>
      <c r="S1641" s="61"/>
      <c r="T1641" s="61"/>
      <c r="U1641" s="61"/>
      <c r="V1641" s="61"/>
      <c r="W1641" s="62">
        <v>234802</v>
      </c>
      <c r="X1641" s="61"/>
      <c r="Y1641" s="61"/>
      <c r="Z1641" s="61"/>
      <c r="AA1641" s="62">
        <v>789787</v>
      </c>
      <c r="AB1641" s="61"/>
      <c r="AC1641" s="61"/>
      <c r="AD1641" s="62">
        <v>124314</v>
      </c>
      <c r="AE1641" s="61"/>
      <c r="AF1641" s="62">
        <v>349269</v>
      </c>
      <c r="AG1641" s="61"/>
      <c r="AH1641" s="61"/>
      <c r="AI1641" s="62">
        <v>122388</v>
      </c>
      <c r="AJ1641" s="61"/>
      <c r="AK1641" s="61"/>
      <c r="AL1641" s="61"/>
      <c r="AM1641" s="61"/>
      <c r="AN1641" s="61"/>
      <c r="AO1641" s="61"/>
      <c r="AP1641" s="62">
        <v>10159</v>
      </c>
      <c r="AQ1641" s="61"/>
      <c r="AR1641" s="62">
        <v>3523</v>
      </c>
      <c r="AS1641" s="61"/>
      <c r="AT1641" s="61"/>
      <c r="AU1641" s="61"/>
      <c r="AV1641" s="62">
        <v>3016</v>
      </c>
      <c r="AW1641" s="61"/>
      <c r="AX1641" s="61"/>
      <c r="AY1641" s="62">
        <v>60751</v>
      </c>
      <c r="AZ1641" s="61"/>
      <c r="BA1641" s="62">
        <v>185450</v>
      </c>
      <c r="BB1641" s="61"/>
      <c r="BC1641" s="61"/>
      <c r="BD1641" s="61"/>
      <c r="BE1641" s="61"/>
      <c r="BF1641" s="61"/>
      <c r="BG1641" s="61"/>
      <c r="BH1641" s="61"/>
      <c r="BI1641" s="61"/>
      <c r="BJ1641" s="61"/>
      <c r="BK1641" s="61"/>
      <c r="BL1641" s="61"/>
      <c r="BM1641" s="61"/>
      <c r="BN1641" s="61"/>
      <c r="BO1641" s="62">
        <v>-165312</v>
      </c>
    </row>
    <row r="1642" spans="1:67" x14ac:dyDescent="0.2">
      <c r="A1642" s="57" t="s">
        <v>34</v>
      </c>
      <c r="B1642" s="56" t="s">
        <v>34</v>
      </c>
      <c r="C1642" s="56" t="s">
        <v>476</v>
      </c>
      <c r="D1642" s="56">
        <v>1997</v>
      </c>
      <c r="E1642" s="58">
        <v>2078932</v>
      </c>
      <c r="F1642" s="58">
        <v>1912924</v>
      </c>
      <c r="G1642" s="59">
        <v>1815497</v>
      </c>
      <c r="H1642" s="59">
        <v>263435</v>
      </c>
      <c r="I1642" s="60">
        <v>0</v>
      </c>
      <c r="J1642" s="58">
        <v>-166008</v>
      </c>
      <c r="K1642" s="62">
        <v>10653</v>
      </c>
      <c r="L1642" s="61"/>
      <c r="M1642" s="61"/>
      <c r="N1642" s="61"/>
      <c r="O1642" s="61"/>
      <c r="P1642" s="62">
        <v>136991</v>
      </c>
      <c r="Q1642" s="61"/>
      <c r="R1642" s="61"/>
      <c r="S1642" s="61"/>
      <c r="T1642" s="61"/>
      <c r="U1642" s="61"/>
      <c r="V1642" s="61"/>
      <c r="W1642" s="62">
        <v>234802</v>
      </c>
      <c r="X1642" s="61"/>
      <c r="Y1642" s="61"/>
      <c r="Z1642" s="61"/>
      <c r="AA1642" s="62">
        <v>822740</v>
      </c>
      <c r="AB1642" s="61"/>
      <c r="AC1642" s="61"/>
      <c r="AD1642" s="62">
        <v>124808</v>
      </c>
      <c r="AE1642" s="61"/>
      <c r="AF1642" s="62">
        <v>360762</v>
      </c>
      <c r="AG1642" s="61"/>
      <c r="AH1642" s="61"/>
      <c r="AI1642" s="62">
        <v>124741</v>
      </c>
      <c r="AJ1642" s="61"/>
      <c r="AK1642" s="61"/>
      <c r="AL1642" s="61"/>
      <c r="AM1642" s="61"/>
      <c r="AN1642" s="61"/>
      <c r="AO1642" s="61"/>
      <c r="AP1642" s="62">
        <v>10159</v>
      </c>
      <c r="AQ1642" s="61"/>
      <c r="AR1642" s="62">
        <v>3523</v>
      </c>
      <c r="AS1642" s="61"/>
      <c r="AT1642" s="61"/>
      <c r="AU1642" s="61"/>
      <c r="AV1642" s="62">
        <v>3016</v>
      </c>
      <c r="AW1642" s="61"/>
      <c r="AX1642" s="61"/>
      <c r="AY1642" s="62">
        <v>61287</v>
      </c>
      <c r="AZ1642" s="61"/>
      <c r="BA1642" s="62">
        <v>185450</v>
      </c>
      <c r="BB1642" s="61"/>
      <c r="BC1642" s="61"/>
      <c r="BD1642" s="61"/>
      <c r="BE1642" s="61"/>
      <c r="BF1642" s="61"/>
      <c r="BG1642" s="61"/>
      <c r="BH1642" s="61"/>
      <c r="BI1642" s="61"/>
      <c r="BJ1642" s="61"/>
      <c r="BK1642" s="61"/>
      <c r="BL1642" s="61"/>
      <c r="BM1642" s="61"/>
      <c r="BN1642" s="61"/>
      <c r="BO1642" s="62">
        <v>-166008</v>
      </c>
    </row>
    <row r="1643" spans="1:67" x14ac:dyDescent="0.2">
      <c r="A1643" s="57" t="s">
        <v>34</v>
      </c>
      <c r="B1643" s="56" t="s">
        <v>34</v>
      </c>
      <c r="C1643" s="56" t="s">
        <v>476</v>
      </c>
      <c r="D1643" s="56">
        <v>1998</v>
      </c>
      <c r="E1643" s="58">
        <v>2098035</v>
      </c>
      <c r="F1643" s="58">
        <v>1931147</v>
      </c>
      <c r="G1643" s="59">
        <v>1823911</v>
      </c>
      <c r="H1643" s="59">
        <v>274124</v>
      </c>
      <c r="I1643" s="60">
        <v>0</v>
      </c>
      <c r="J1643" s="58">
        <v>-166888</v>
      </c>
      <c r="K1643" s="62">
        <v>10653</v>
      </c>
      <c r="L1643" s="61"/>
      <c r="M1643" s="61"/>
      <c r="N1643" s="61"/>
      <c r="O1643" s="61"/>
      <c r="P1643" s="62">
        <v>136991</v>
      </c>
      <c r="Q1643" s="61"/>
      <c r="R1643" s="61"/>
      <c r="S1643" s="61"/>
      <c r="T1643" s="61"/>
      <c r="U1643" s="61"/>
      <c r="V1643" s="61"/>
      <c r="W1643" s="62">
        <v>234802</v>
      </c>
      <c r="X1643" s="61"/>
      <c r="Y1643" s="61"/>
      <c r="Z1643" s="61"/>
      <c r="AA1643" s="62">
        <v>828776</v>
      </c>
      <c r="AB1643" s="61"/>
      <c r="AC1643" s="61"/>
      <c r="AD1643" s="62">
        <v>126611</v>
      </c>
      <c r="AE1643" s="61"/>
      <c r="AF1643" s="62">
        <v>361360</v>
      </c>
      <c r="AG1643" s="61"/>
      <c r="AH1643" s="61"/>
      <c r="AI1643" s="62">
        <v>124718</v>
      </c>
      <c r="AJ1643" s="61"/>
      <c r="AK1643" s="61"/>
      <c r="AL1643" s="61"/>
      <c r="AM1643" s="61"/>
      <c r="AN1643" s="61"/>
      <c r="AO1643" s="61"/>
      <c r="AP1643" s="62">
        <v>10159</v>
      </c>
      <c r="AQ1643" s="61"/>
      <c r="AR1643" s="62">
        <v>3523</v>
      </c>
      <c r="AS1643" s="61"/>
      <c r="AT1643" s="61"/>
      <c r="AU1643" s="61"/>
      <c r="AV1643" s="62">
        <v>3016</v>
      </c>
      <c r="AW1643" s="61"/>
      <c r="AX1643" s="61"/>
      <c r="AY1643" s="62">
        <v>66686</v>
      </c>
      <c r="AZ1643" s="61"/>
      <c r="BA1643" s="62">
        <v>190740</v>
      </c>
      <c r="BB1643" s="61"/>
      <c r="BC1643" s="61"/>
      <c r="BD1643" s="61"/>
      <c r="BE1643" s="61"/>
      <c r="BF1643" s="61"/>
      <c r="BG1643" s="61"/>
      <c r="BH1643" s="61"/>
      <c r="BI1643" s="61"/>
      <c r="BJ1643" s="61"/>
      <c r="BK1643" s="61"/>
      <c r="BL1643" s="61"/>
      <c r="BM1643" s="61"/>
      <c r="BN1643" s="61"/>
      <c r="BO1643" s="62">
        <v>-166888</v>
      </c>
    </row>
    <row r="1644" spans="1:67" x14ac:dyDescent="0.2">
      <c r="A1644" s="57" t="s">
        <v>34</v>
      </c>
      <c r="B1644" s="56" t="s">
        <v>34</v>
      </c>
      <c r="C1644" s="56" t="s">
        <v>477</v>
      </c>
      <c r="D1644" s="56">
        <v>1989</v>
      </c>
      <c r="E1644" s="58">
        <v>200731</v>
      </c>
      <c r="F1644" s="58">
        <v>194107</v>
      </c>
      <c r="G1644" s="59">
        <v>200054</v>
      </c>
      <c r="H1644" s="59">
        <v>677</v>
      </c>
      <c r="I1644" s="60">
        <v>0</v>
      </c>
      <c r="J1644" s="58">
        <v>-6624</v>
      </c>
      <c r="K1644" s="61"/>
      <c r="L1644" s="61"/>
      <c r="M1644" s="61"/>
      <c r="N1644" s="61"/>
      <c r="O1644" s="61"/>
      <c r="P1644" s="61"/>
      <c r="Q1644" s="61"/>
      <c r="R1644" s="61"/>
      <c r="S1644" s="61"/>
      <c r="T1644" s="61"/>
      <c r="U1644" s="61"/>
      <c r="V1644" s="61"/>
      <c r="W1644" s="61"/>
      <c r="X1644" s="61"/>
      <c r="Y1644" s="61"/>
      <c r="Z1644" s="61"/>
      <c r="AA1644" s="62">
        <v>118461</v>
      </c>
      <c r="AB1644" s="61"/>
      <c r="AC1644" s="61"/>
      <c r="AD1644" s="62">
        <v>4288</v>
      </c>
      <c r="AE1644" s="61"/>
      <c r="AF1644" s="62">
        <v>55474</v>
      </c>
      <c r="AG1644" s="61"/>
      <c r="AH1644" s="61"/>
      <c r="AI1644" s="62">
        <v>21831</v>
      </c>
      <c r="AJ1644" s="61"/>
      <c r="AK1644" s="61"/>
      <c r="AL1644" s="61"/>
      <c r="AM1644" s="61"/>
      <c r="AN1644" s="61"/>
      <c r="AO1644" s="61"/>
      <c r="AP1644" s="61">
        <v>677</v>
      </c>
      <c r="AQ1644" s="61"/>
      <c r="AR1644" s="61"/>
      <c r="AS1644" s="61"/>
      <c r="AT1644" s="61"/>
      <c r="AU1644" s="61"/>
      <c r="AV1644" s="61"/>
      <c r="AW1644" s="61"/>
      <c r="AX1644" s="61"/>
      <c r="AY1644" s="61"/>
      <c r="AZ1644" s="61"/>
      <c r="BA1644" s="61"/>
      <c r="BB1644" s="61"/>
      <c r="BC1644" s="61"/>
      <c r="BD1644" s="61"/>
      <c r="BE1644" s="61"/>
      <c r="BF1644" s="61"/>
      <c r="BG1644" s="61"/>
      <c r="BH1644" s="61"/>
      <c r="BI1644" s="61"/>
      <c r="BJ1644" s="61"/>
      <c r="BK1644" s="61"/>
      <c r="BL1644" s="61"/>
      <c r="BM1644" s="61"/>
      <c r="BN1644" s="61"/>
      <c r="BO1644" s="62">
        <v>-6624</v>
      </c>
    </row>
    <row r="1645" spans="1:67" x14ac:dyDescent="0.2">
      <c r="A1645" s="57" t="s">
        <v>34</v>
      </c>
      <c r="B1645" s="56" t="s">
        <v>34</v>
      </c>
      <c r="C1645" s="56" t="s">
        <v>477</v>
      </c>
      <c r="D1645" s="56">
        <v>1990</v>
      </c>
      <c r="E1645" s="58">
        <v>221710</v>
      </c>
      <c r="F1645" s="58">
        <v>215086</v>
      </c>
      <c r="G1645" s="59">
        <v>221033</v>
      </c>
      <c r="H1645" s="59">
        <v>677</v>
      </c>
      <c r="I1645" s="60">
        <v>0</v>
      </c>
      <c r="J1645" s="58">
        <v>-6624</v>
      </c>
      <c r="K1645" s="61"/>
      <c r="L1645" s="61"/>
      <c r="M1645" s="61"/>
      <c r="N1645" s="61"/>
      <c r="O1645" s="61"/>
      <c r="P1645" s="61"/>
      <c r="Q1645" s="61"/>
      <c r="R1645" s="61"/>
      <c r="S1645" s="61"/>
      <c r="T1645" s="61"/>
      <c r="U1645" s="61"/>
      <c r="V1645" s="61"/>
      <c r="W1645" s="61"/>
      <c r="X1645" s="61"/>
      <c r="Y1645" s="61"/>
      <c r="Z1645" s="61"/>
      <c r="AA1645" s="62">
        <v>130073</v>
      </c>
      <c r="AB1645" s="61"/>
      <c r="AC1645" s="61"/>
      <c r="AD1645" s="62">
        <v>4288</v>
      </c>
      <c r="AE1645" s="61"/>
      <c r="AF1645" s="62">
        <v>64508</v>
      </c>
      <c r="AG1645" s="61"/>
      <c r="AH1645" s="61"/>
      <c r="AI1645" s="62">
        <v>22164</v>
      </c>
      <c r="AJ1645" s="61"/>
      <c r="AK1645" s="61"/>
      <c r="AL1645" s="61"/>
      <c r="AM1645" s="61"/>
      <c r="AN1645" s="61"/>
      <c r="AO1645" s="61"/>
      <c r="AP1645" s="61">
        <v>677</v>
      </c>
      <c r="AQ1645" s="61"/>
      <c r="AR1645" s="61"/>
      <c r="AS1645" s="61"/>
      <c r="AT1645" s="61"/>
      <c r="AU1645" s="61"/>
      <c r="AV1645" s="61"/>
      <c r="AW1645" s="61"/>
      <c r="AX1645" s="61"/>
      <c r="AY1645" s="61"/>
      <c r="AZ1645" s="61"/>
      <c r="BA1645" s="61"/>
      <c r="BB1645" s="61"/>
      <c r="BC1645" s="61"/>
      <c r="BD1645" s="61"/>
      <c r="BE1645" s="61"/>
      <c r="BF1645" s="61"/>
      <c r="BG1645" s="61"/>
      <c r="BH1645" s="61"/>
      <c r="BI1645" s="61"/>
      <c r="BJ1645" s="61"/>
      <c r="BK1645" s="61"/>
      <c r="BL1645" s="61"/>
      <c r="BM1645" s="61"/>
      <c r="BN1645" s="61"/>
      <c r="BO1645" s="62">
        <v>-6624</v>
      </c>
    </row>
    <row r="1646" spans="1:67" x14ac:dyDescent="0.2">
      <c r="A1646" s="57" t="s">
        <v>34</v>
      </c>
      <c r="B1646" s="56" t="s">
        <v>34</v>
      </c>
      <c r="C1646" s="56" t="s">
        <v>477</v>
      </c>
      <c r="D1646" s="56">
        <v>1991</v>
      </c>
      <c r="E1646" s="58">
        <v>212387</v>
      </c>
      <c r="F1646" s="58">
        <v>205763</v>
      </c>
      <c r="G1646" s="59">
        <v>211710</v>
      </c>
      <c r="H1646" s="59">
        <v>677</v>
      </c>
      <c r="I1646" s="60">
        <v>0</v>
      </c>
      <c r="J1646" s="58">
        <v>-6624</v>
      </c>
      <c r="K1646" s="61"/>
      <c r="L1646" s="61"/>
      <c r="M1646" s="61"/>
      <c r="N1646" s="61"/>
      <c r="O1646" s="61"/>
      <c r="P1646" s="61"/>
      <c r="Q1646" s="61"/>
      <c r="R1646" s="61"/>
      <c r="S1646" s="61"/>
      <c r="T1646" s="61"/>
      <c r="U1646" s="61"/>
      <c r="V1646" s="61"/>
      <c r="W1646" s="61"/>
      <c r="X1646" s="61"/>
      <c r="Y1646" s="61"/>
      <c r="Z1646" s="61"/>
      <c r="AA1646" s="62">
        <v>120405</v>
      </c>
      <c r="AB1646" s="61"/>
      <c r="AC1646" s="61"/>
      <c r="AD1646" s="62">
        <v>4288</v>
      </c>
      <c r="AE1646" s="61"/>
      <c r="AF1646" s="62">
        <v>64508</v>
      </c>
      <c r="AG1646" s="61"/>
      <c r="AH1646" s="61"/>
      <c r="AI1646" s="62">
        <v>22509</v>
      </c>
      <c r="AJ1646" s="61"/>
      <c r="AK1646" s="61"/>
      <c r="AL1646" s="61"/>
      <c r="AM1646" s="61"/>
      <c r="AN1646" s="61"/>
      <c r="AO1646" s="61"/>
      <c r="AP1646" s="61">
        <v>677</v>
      </c>
      <c r="AQ1646" s="61"/>
      <c r="AR1646" s="61"/>
      <c r="AS1646" s="61"/>
      <c r="AT1646" s="61"/>
      <c r="AU1646" s="61"/>
      <c r="AV1646" s="61"/>
      <c r="AW1646" s="61"/>
      <c r="AX1646" s="61"/>
      <c r="AY1646" s="61"/>
      <c r="AZ1646" s="61"/>
      <c r="BA1646" s="61"/>
      <c r="BB1646" s="61"/>
      <c r="BC1646" s="61"/>
      <c r="BD1646" s="61"/>
      <c r="BE1646" s="61"/>
      <c r="BF1646" s="61"/>
      <c r="BG1646" s="61"/>
      <c r="BH1646" s="61"/>
      <c r="BI1646" s="61"/>
      <c r="BJ1646" s="61"/>
      <c r="BK1646" s="61"/>
      <c r="BL1646" s="61"/>
      <c r="BM1646" s="61"/>
      <c r="BN1646" s="61"/>
      <c r="BO1646" s="62">
        <v>-6624</v>
      </c>
    </row>
    <row r="1647" spans="1:67" x14ac:dyDescent="0.2">
      <c r="A1647" s="57" t="s">
        <v>34</v>
      </c>
      <c r="B1647" s="56" t="s">
        <v>34</v>
      </c>
      <c r="C1647" s="56" t="s">
        <v>477</v>
      </c>
      <c r="D1647" s="56">
        <v>1992</v>
      </c>
      <c r="E1647" s="58">
        <v>226207</v>
      </c>
      <c r="F1647" s="58">
        <v>219583</v>
      </c>
      <c r="G1647" s="59">
        <v>224882</v>
      </c>
      <c r="H1647" s="59">
        <v>1325</v>
      </c>
      <c r="I1647" s="60">
        <v>0</v>
      </c>
      <c r="J1647" s="58">
        <v>-6624</v>
      </c>
      <c r="K1647" s="61"/>
      <c r="L1647" s="61"/>
      <c r="M1647" s="61"/>
      <c r="N1647" s="61"/>
      <c r="O1647" s="61"/>
      <c r="P1647" s="61"/>
      <c r="Q1647" s="61"/>
      <c r="R1647" s="61"/>
      <c r="S1647" s="61"/>
      <c r="T1647" s="61"/>
      <c r="U1647" s="61"/>
      <c r="V1647" s="61"/>
      <c r="W1647" s="61"/>
      <c r="X1647" s="61"/>
      <c r="Y1647" s="61"/>
      <c r="Z1647" s="61"/>
      <c r="AA1647" s="62">
        <v>132905</v>
      </c>
      <c r="AB1647" s="61"/>
      <c r="AC1647" s="61"/>
      <c r="AD1647" s="62">
        <v>4288</v>
      </c>
      <c r="AE1647" s="61"/>
      <c r="AF1647" s="62">
        <v>64508</v>
      </c>
      <c r="AG1647" s="61"/>
      <c r="AH1647" s="61"/>
      <c r="AI1647" s="62">
        <v>23181</v>
      </c>
      <c r="AJ1647" s="61"/>
      <c r="AK1647" s="61"/>
      <c r="AL1647" s="61"/>
      <c r="AM1647" s="61"/>
      <c r="AN1647" s="61"/>
      <c r="AO1647" s="61"/>
      <c r="AP1647" s="62">
        <v>1325</v>
      </c>
      <c r="AQ1647" s="61"/>
      <c r="AR1647" s="61"/>
      <c r="AS1647" s="61"/>
      <c r="AT1647" s="61"/>
      <c r="AU1647" s="61"/>
      <c r="AV1647" s="61"/>
      <c r="AW1647" s="61"/>
      <c r="AX1647" s="61"/>
      <c r="AY1647" s="61"/>
      <c r="AZ1647" s="61"/>
      <c r="BA1647" s="61"/>
      <c r="BB1647" s="61"/>
      <c r="BC1647" s="61"/>
      <c r="BD1647" s="61"/>
      <c r="BE1647" s="61"/>
      <c r="BF1647" s="61"/>
      <c r="BG1647" s="61"/>
      <c r="BH1647" s="61"/>
      <c r="BI1647" s="61"/>
      <c r="BJ1647" s="61"/>
      <c r="BK1647" s="61"/>
      <c r="BL1647" s="61"/>
      <c r="BM1647" s="61"/>
      <c r="BN1647" s="61"/>
      <c r="BO1647" s="62">
        <v>-6624</v>
      </c>
    </row>
    <row r="1648" spans="1:67" x14ac:dyDescent="0.2">
      <c r="A1648" s="57" t="s">
        <v>34</v>
      </c>
      <c r="B1648" s="56" t="s">
        <v>34</v>
      </c>
      <c r="C1648" s="56" t="s">
        <v>477</v>
      </c>
      <c r="D1648" s="56">
        <v>1993</v>
      </c>
      <c r="E1648" s="58">
        <v>240724</v>
      </c>
      <c r="F1648" s="58">
        <v>234100</v>
      </c>
      <c r="G1648" s="59">
        <v>239399</v>
      </c>
      <c r="H1648" s="59">
        <v>1325</v>
      </c>
      <c r="I1648" s="60">
        <v>0</v>
      </c>
      <c r="J1648" s="58">
        <v>-6624</v>
      </c>
      <c r="K1648" s="61"/>
      <c r="L1648" s="61"/>
      <c r="M1648" s="61"/>
      <c r="N1648" s="61"/>
      <c r="O1648" s="61"/>
      <c r="P1648" s="61"/>
      <c r="Q1648" s="61"/>
      <c r="R1648" s="61"/>
      <c r="S1648" s="61"/>
      <c r="T1648" s="61"/>
      <c r="U1648" s="61"/>
      <c r="V1648" s="61"/>
      <c r="W1648" s="61"/>
      <c r="X1648" s="61"/>
      <c r="Y1648" s="61"/>
      <c r="Z1648" s="61"/>
      <c r="AA1648" s="62">
        <v>144914</v>
      </c>
      <c r="AB1648" s="61"/>
      <c r="AC1648" s="61"/>
      <c r="AD1648" s="62">
        <v>4605</v>
      </c>
      <c r="AE1648" s="61"/>
      <c r="AF1648" s="62">
        <v>64508</v>
      </c>
      <c r="AG1648" s="61"/>
      <c r="AH1648" s="61"/>
      <c r="AI1648" s="62">
        <v>25372</v>
      </c>
      <c r="AJ1648" s="61"/>
      <c r="AK1648" s="61"/>
      <c r="AL1648" s="61"/>
      <c r="AM1648" s="61"/>
      <c r="AN1648" s="61"/>
      <c r="AO1648" s="61"/>
      <c r="AP1648" s="62">
        <v>1325</v>
      </c>
      <c r="AQ1648" s="61"/>
      <c r="AR1648" s="61"/>
      <c r="AS1648" s="61"/>
      <c r="AT1648" s="61"/>
      <c r="AU1648" s="61"/>
      <c r="AV1648" s="61"/>
      <c r="AW1648" s="61"/>
      <c r="AX1648" s="61"/>
      <c r="AY1648" s="61"/>
      <c r="AZ1648" s="61"/>
      <c r="BA1648" s="61"/>
      <c r="BB1648" s="61"/>
      <c r="BC1648" s="61"/>
      <c r="BD1648" s="61"/>
      <c r="BE1648" s="61"/>
      <c r="BF1648" s="61"/>
      <c r="BG1648" s="61"/>
      <c r="BH1648" s="61"/>
      <c r="BI1648" s="61"/>
      <c r="BJ1648" s="61"/>
      <c r="BK1648" s="61"/>
      <c r="BL1648" s="61"/>
      <c r="BM1648" s="61"/>
      <c r="BN1648" s="61"/>
      <c r="BO1648" s="62">
        <v>-6624</v>
      </c>
    </row>
    <row r="1649" spans="1:67" x14ac:dyDescent="0.2">
      <c r="A1649" s="57" t="s">
        <v>34</v>
      </c>
      <c r="B1649" s="56" t="s">
        <v>34</v>
      </c>
      <c r="C1649" s="56" t="s">
        <v>477</v>
      </c>
      <c r="D1649" s="56">
        <v>1994</v>
      </c>
      <c r="E1649" s="58">
        <v>233301</v>
      </c>
      <c r="F1649" s="58">
        <v>204438</v>
      </c>
      <c r="G1649" s="59">
        <v>231976</v>
      </c>
      <c r="H1649" s="59">
        <v>1325</v>
      </c>
      <c r="I1649" s="60">
        <v>0</v>
      </c>
      <c r="J1649" s="58">
        <v>-28863</v>
      </c>
      <c r="K1649" s="61"/>
      <c r="L1649" s="61"/>
      <c r="M1649" s="61"/>
      <c r="N1649" s="61"/>
      <c r="O1649" s="61"/>
      <c r="P1649" s="61"/>
      <c r="Q1649" s="61"/>
      <c r="R1649" s="61"/>
      <c r="S1649" s="61"/>
      <c r="T1649" s="61"/>
      <c r="U1649" s="61"/>
      <c r="V1649" s="61"/>
      <c r="W1649" s="61"/>
      <c r="X1649" s="61"/>
      <c r="Y1649" s="61"/>
      <c r="Z1649" s="61"/>
      <c r="AA1649" s="62">
        <v>135826</v>
      </c>
      <c r="AB1649" s="61"/>
      <c r="AC1649" s="61"/>
      <c r="AD1649" s="62">
        <v>5105</v>
      </c>
      <c r="AE1649" s="61"/>
      <c r="AF1649" s="62">
        <v>64508</v>
      </c>
      <c r="AG1649" s="61"/>
      <c r="AH1649" s="61"/>
      <c r="AI1649" s="62">
        <v>26537</v>
      </c>
      <c r="AJ1649" s="61"/>
      <c r="AK1649" s="61"/>
      <c r="AL1649" s="61"/>
      <c r="AM1649" s="61"/>
      <c r="AN1649" s="61"/>
      <c r="AO1649" s="61"/>
      <c r="AP1649" s="62">
        <v>1325</v>
      </c>
      <c r="AQ1649" s="61"/>
      <c r="AR1649" s="61"/>
      <c r="AS1649" s="61"/>
      <c r="AT1649" s="61"/>
      <c r="AU1649" s="61"/>
      <c r="AV1649" s="61"/>
      <c r="AW1649" s="61"/>
      <c r="AX1649" s="61"/>
      <c r="AY1649" s="61"/>
      <c r="AZ1649" s="61"/>
      <c r="BA1649" s="61"/>
      <c r="BB1649" s="61"/>
      <c r="BC1649" s="61"/>
      <c r="BD1649" s="61"/>
      <c r="BE1649" s="61"/>
      <c r="BF1649" s="61"/>
      <c r="BG1649" s="61"/>
      <c r="BH1649" s="61"/>
      <c r="BI1649" s="61"/>
      <c r="BJ1649" s="61"/>
      <c r="BK1649" s="61"/>
      <c r="BL1649" s="61"/>
      <c r="BM1649" s="61"/>
      <c r="BN1649" s="61"/>
      <c r="BO1649" s="62">
        <v>-28863</v>
      </c>
    </row>
    <row r="1650" spans="1:67" x14ac:dyDescent="0.2">
      <c r="A1650" s="57" t="s">
        <v>34</v>
      </c>
      <c r="B1650" s="56" t="s">
        <v>34</v>
      </c>
      <c r="C1650" s="56" t="s">
        <v>477</v>
      </c>
      <c r="D1650" s="56">
        <v>1995</v>
      </c>
      <c r="E1650" s="58">
        <v>233301</v>
      </c>
      <c r="F1650" s="58">
        <v>204438</v>
      </c>
      <c r="G1650" s="59">
        <v>231976</v>
      </c>
      <c r="H1650" s="59">
        <v>1325</v>
      </c>
      <c r="I1650" s="60">
        <v>0</v>
      </c>
      <c r="J1650" s="58">
        <v>-28863</v>
      </c>
      <c r="K1650" s="61"/>
      <c r="L1650" s="61"/>
      <c r="M1650" s="61"/>
      <c r="N1650" s="61"/>
      <c r="O1650" s="61"/>
      <c r="P1650" s="61"/>
      <c r="Q1650" s="61"/>
      <c r="R1650" s="61"/>
      <c r="S1650" s="61"/>
      <c r="T1650" s="61"/>
      <c r="U1650" s="61"/>
      <c r="V1650" s="61"/>
      <c r="W1650" s="61"/>
      <c r="X1650" s="61"/>
      <c r="Y1650" s="61"/>
      <c r="Z1650" s="61"/>
      <c r="AA1650" s="62">
        <v>135826</v>
      </c>
      <c r="AB1650" s="61"/>
      <c r="AC1650" s="61"/>
      <c r="AD1650" s="62">
        <v>5105</v>
      </c>
      <c r="AE1650" s="61"/>
      <c r="AF1650" s="62">
        <v>64508</v>
      </c>
      <c r="AG1650" s="61"/>
      <c r="AH1650" s="61"/>
      <c r="AI1650" s="62">
        <v>26537</v>
      </c>
      <c r="AJ1650" s="61"/>
      <c r="AK1650" s="61"/>
      <c r="AL1650" s="61"/>
      <c r="AM1650" s="61"/>
      <c r="AN1650" s="61"/>
      <c r="AO1650" s="61"/>
      <c r="AP1650" s="62">
        <v>1325</v>
      </c>
      <c r="AQ1650" s="61"/>
      <c r="AR1650" s="61"/>
      <c r="AS1650" s="61"/>
      <c r="AT1650" s="61"/>
      <c r="AU1650" s="61"/>
      <c r="AV1650" s="61"/>
      <c r="AW1650" s="61"/>
      <c r="AX1650" s="61"/>
      <c r="AY1650" s="61"/>
      <c r="AZ1650" s="61"/>
      <c r="BA1650" s="61"/>
      <c r="BB1650" s="61"/>
      <c r="BC1650" s="61"/>
      <c r="BD1650" s="61"/>
      <c r="BE1650" s="61"/>
      <c r="BF1650" s="61"/>
      <c r="BG1650" s="61"/>
      <c r="BH1650" s="61"/>
      <c r="BI1650" s="61"/>
      <c r="BJ1650" s="61"/>
      <c r="BK1650" s="61"/>
      <c r="BL1650" s="61"/>
      <c r="BM1650" s="61"/>
      <c r="BN1650" s="61"/>
      <c r="BO1650" s="62">
        <v>-28863</v>
      </c>
    </row>
    <row r="1651" spans="1:67" x14ac:dyDescent="0.2">
      <c r="A1651" s="57" t="s">
        <v>34</v>
      </c>
      <c r="B1651" s="56" t="s">
        <v>34</v>
      </c>
      <c r="C1651" s="56" t="s">
        <v>477</v>
      </c>
      <c r="D1651" s="56">
        <v>1996</v>
      </c>
      <c r="E1651" s="58">
        <v>233301</v>
      </c>
      <c r="F1651" s="58">
        <v>204438</v>
      </c>
      <c r="G1651" s="59">
        <v>231976</v>
      </c>
      <c r="H1651" s="59">
        <v>1325</v>
      </c>
      <c r="I1651" s="60">
        <v>0</v>
      </c>
      <c r="J1651" s="58">
        <v>-28863</v>
      </c>
      <c r="K1651" s="61"/>
      <c r="L1651" s="61"/>
      <c r="M1651" s="61"/>
      <c r="N1651" s="61"/>
      <c r="O1651" s="61"/>
      <c r="P1651" s="61"/>
      <c r="Q1651" s="61"/>
      <c r="R1651" s="61"/>
      <c r="S1651" s="61"/>
      <c r="T1651" s="61"/>
      <c r="U1651" s="61"/>
      <c r="V1651" s="61"/>
      <c r="W1651" s="61"/>
      <c r="X1651" s="61"/>
      <c r="Y1651" s="61"/>
      <c r="Z1651" s="61"/>
      <c r="AA1651" s="62">
        <v>135826</v>
      </c>
      <c r="AB1651" s="61"/>
      <c r="AC1651" s="61"/>
      <c r="AD1651" s="62">
        <v>5105</v>
      </c>
      <c r="AE1651" s="61"/>
      <c r="AF1651" s="62">
        <v>64508</v>
      </c>
      <c r="AG1651" s="61"/>
      <c r="AH1651" s="61"/>
      <c r="AI1651" s="62">
        <v>26537</v>
      </c>
      <c r="AJ1651" s="61"/>
      <c r="AK1651" s="61"/>
      <c r="AL1651" s="61"/>
      <c r="AM1651" s="61"/>
      <c r="AN1651" s="61"/>
      <c r="AO1651" s="61"/>
      <c r="AP1651" s="62">
        <v>1325</v>
      </c>
      <c r="AQ1651" s="61"/>
      <c r="AR1651" s="61"/>
      <c r="AS1651" s="61"/>
      <c r="AT1651" s="61"/>
      <c r="AU1651" s="61"/>
      <c r="AV1651" s="61"/>
      <c r="AW1651" s="61"/>
      <c r="AX1651" s="61"/>
      <c r="AY1651" s="61"/>
      <c r="AZ1651" s="61"/>
      <c r="BA1651" s="61"/>
      <c r="BB1651" s="61"/>
      <c r="BC1651" s="61"/>
      <c r="BD1651" s="61"/>
      <c r="BE1651" s="61"/>
      <c r="BF1651" s="61"/>
      <c r="BG1651" s="61"/>
      <c r="BH1651" s="61"/>
      <c r="BI1651" s="61"/>
      <c r="BJ1651" s="61"/>
      <c r="BK1651" s="61"/>
      <c r="BL1651" s="61"/>
      <c r="BM1651" s="61"/>
      <c r="BN1651" s="61"/>
      <c r="BO1651" s="62">
        <v>-28863</v>
      </c>
    </row>
    <row r="1652" spans="1:67" x14ac:dyDescent="0.2">
      <c r="A1652" s="57" t="s">
        <v>34</v>
      </c>
      <c r="B1652" s="56" t="s">
        <v>34</v>
      </c>
      <c r="C1652" s="56" t="s">
        <v>477</v>
      </c>
      <c r="D1652" s="56">
        <v>1997</v>
      </c>
      <c r="E1652" s="58">
        <v>277227</v>
      </c>
      <c r="F1652" s="58">
        <v>248364</v>
      </c>
      <c r="G1652" s="59">
        <v>275902</v>
      </c>
      <c r="H1652" s="59">
        <v>1325</v>
      </c>
      <c r="I1652" s="60">
        <v>0</v>
      </c>
      <c r="J1652" s="58">
        <v>-28863</v>
      </c>
      <c r="K1652" s="61"/>
      <c r="L1652" s="61"/>
      <c r="M1652" s="61"/>
      <c r="N1652" s="61"/>
      <c r="O1652" s="61"/>
      <c r="P1652" s="61"/>
      <c r="Q1652" s="61"/>
      <c r="R1652" s="61"/>
      <c r="S1652" s="61"/>
      <c r="T1652" s="61"/>
      <c r="U1652" s="61"/>
      <c r="V1652" s="61"/>
      <c r="W1652" s="61"/>
      <c r="X1652" s="61"/>
      <c r="Y1652" s="61"/>
      <c r="Z1652" s="61"/>
      <c r="AA1652" s="62">
        <v>178802</v>
      </c>
      <c r="AB1652" s="61"/>
      <c r="AC1652" s="61"/>
      <c r="AD1652" s="62">
        <v>5105</v>
      </c>
      <c r="AE1652" s="61"/>
      <c r="AF1652" s="62">
        <v>65458</v>
      </c>
      <c r="AG1652" s="61"/>
      <c r="AH1652" s="61"/>
      <c r="AI1652" s="62">
        <v>26537</v>
      </c>
      <c r="AJ1652" s="61"/>
      <c r="AK1652" s="61"/>
      <c r="AL1652" s="61"/>
      <c r="AM1652" s="61"/>
      <c r="AN1652" s="61"/>
      <c r="AO1652" s="61"/>
      <c r="AP1652" s="62">
        <v>1325</v>
      </c>
      <c r="AQ1652" s="61"/>
      <c r="AR1652" s="61"/>
      <c r="AS1652" s="61"/>
      <c r="AT1652" s="61"/>
      <c r="AU1652" s="61"/>
      <c r="AV1652" s="61"/>
      <c r="AW1652" s="61"/>
      <c r="AX1652" s="61"/>
      <c r="AY1652" s="61"/>
      <c r="AZ1652" s="61"/>
      <c r="BA1652" s="61"/>
      <c r="BB1652" s="61"/>
      <c r="BC1652" s="61"/>
      <c r="BD1652" s="61"/>
      <c r="BE1652" s="61"/>
      <c r="BF1652" s="61"/>
      <c r="BG1652" s="61"/>
      <c r="BH1652" s="61"/>
      <c r="BI1652" s="61"/>
      <c r="BJ1652" s="61"/>
      <c r="BK1652" s="61"/>
      <c r="BL1652" s="61"/>
      <c r="BM1652" s="61"/>
      <c r="BN1652" s="61"/>
      <c r="BO1652" s="62">
        <v>-28863</v>
      </c>
    </row>
    <row r="1653" spans="1:67" x14ac:dyDescent="0.2">
      <c r="A1653" s="57" t="s">
        <v>34</v>
      </c>
      <c r="B1653" s="56" t="s">
        <v>34</v>
      </c>
      <c r="C1653" s="56" t="s">
        <v>478</v>
      </c>
      <c r="D1653" s="56">
        <v>1989</v>
      </c>
      <c r="E1653" s="58">
        <v>717696</v>
      </c>
      <c r="F1653" s="58">
        <v>708181</v>
      </c>
      <c r="G1653" s="59">
        <v>717489</v>
      </c>
      <c r="H1653" s="59">
        <v>207</v>
      </c>
      <c r="I1653" s="60">
        <v>0</v>
      </c>
      <c r="J1653" s="58">
        <v>-9515</v>
      </c>
      <c r="K1653" s="61"/>
      <c r="L1653" s="61"/>
      <c r="M1653" s="61"/>
      <c r="N1653" s="61"/>
      <c r="O1653" s="61"/>
      <c r="P1653" s="61"/>
      <c r="Q1653" s="61"/>
      <c r="R1653" s="61"/>
      <c r="S1653" s="61"/>
      <c r="T1653" s="61"/>
      <c r="U1653" s="61"/>
      <c r="V1653" s="61"/>
      <c r="W1653" s="61"/>
      <c r="X1653" s="61"/>
      <c r="Y1653" s="61"/>
      <c r="Z1653" s="61"/>
      <c r="AA1653" s="62">
        <v>456686</v>
      </c>
      <c r="AB1653" s="61"/>
      <c r="AC1653" s="61"/>
      <c r="AD1653" s="62">
        <v>42494</v>
      </c>
      <c r="AE1653" s="61"/>
      <c r="AF1653" s="62">
        <v>160714</v>
      </c>
      <c r="AG1653" s="61"/>
      <c r="AH1653" s="61"/>
      <c r="AI1653" s="62">
        <v>57595</v>
      </c>
      <c r="AJ1653" s="61"/>
      <c r="AK1653" s="61"/>
      <c r="AL1653" s="61"/>
      <c r="AM1653" s="61"/>
      <c r="AN1653" s="61"/>
      <c r="AO1653" s="61"/>
      <c r="AP1653" s="61"/>
      <c r="AQ1653" s="61"/>
      <c r="AR1653" s="61"/>
      <c r="AS1653" s="61"/>
      <c r="AT1653" s="61"/>
      <c r="AU1653" s="61"/>
      <c r="AV1653" s="61"/>
      <c r="AW1653" s="61"/>
      <c r="AX1653" s="61"/>
      <c r="AY1653" s="61"/>
      <c r="AZ1653" s="61"/>
      <c r="BA1653" s="61"/>
      <c r="BB1653" s="61"/>
      <c r="BC1653" s="61"/>
      <c r="BD1653" s="61"/>
      <c r="BE1653" s="61"/>
      <c r="BF1653" s="61"/>
      <c r="BG1653" s="61"/>
      <c r="BH1653" s="61"/>
      <c r="BI1653" s="61"/>
      <c r="BJ1653" s="61"/>
      <c r="BK1653" s="61">
        <v>207</v>
      </c>
      <c r="BL1653" s="61"/>
      <c r="BM1653" s="61"/>
      <c r="BN1653" s="61"/>
      <c r="BO1653" s="62">
        <v>-9515</v>
      </c>
    </row>
    <row r="1654" spans="1:67" x14ac:dyDescent="0.2">
      <c r="A1654" s="57" t="s">
        <v>34</v>
      </c>
      <c r="B1654" s="56" t="s">
        <v>34</v>
      </c>
      <c r="C1654" s="56" t="s">
        <v>478</v>
      </c>
      <c r="D1654" s="56">
        <v>1990</v>
      </c>
      <c r="E1654" s="58">
        <v>768222</v>
      </c>
      <c r="F1654" s="58">
        <v>758707</v>
      </c>
      <c r="G1654" s="59">
        <v>767098</v>
      </c>
      <c r="H1654" s="59">
        <v>1124</v>
      </c>
      <c r="I1654" s="60">
        <v>0</v>
      </c>
      <c r="J1654" s="58">
        <v>-9515</v>
      </c>
      <c r="K1654" s="61"/>
      <c r="L1654" s="61"/>
      <c r="M1654" s="61"/>
      <c r="N1654" s="61"/>
      <c r="O1654" s="61"/>
      <c r="P1654" s="61"/>
      <c r="Q1654" s="61"/>
      <c r="R1654" s="61"/>
      <c r="S1654" s="61"/>
      <c r="T1654" s="61"/>
      <c r="U1654" s="61"/>
      <c r="V1654" s="61"/>
      <c r="W1654" s="61"/>
      <c r="X1654" s="61"/>
      <c r="Y1654" s="61"/>
      <c r="Z1654" s="61"/>
      <c r="AA1654" s="62">
        <v>499742</v>
      </c>
      <c r="AB1654" s="61"/>
      <c r="AC1654" s="61"/>
      <c r="AD1654" s="62">
        <v>47153</v>
      </c>
      <c r="AE1654" s="61"/>
      <c r="AF1654" s="62">
        <v>162714</v>
      </c>
      <c r="AG1654" s="61"/>
      <c r="AH1654" s="61"/>
      <c r="AI1654" s="62">
        <v>57489</v>
      </c>
      <c r="AJ1654" s="61"/>
      <c r="AK1654" s="61"/>
      <c r="AL1654" s="61"/>
      <c r="AM1654" s="61"/>
      <c r="AN1654" s="61"/>
      <c r="AO1654" s="61"/>
      <c r="AP1654" s="61">
        <v>917</v>
      </c>
      <c r="AQ1654" s="61"/>
      <c r="AR1654" s="61"/>
      <c r="AS1654" s="61"/>
      <c r="AT1654" s="61"/>
      <c r="AU1654" s="61"/>
      <c r="AV1654" s="61"/>
      <c r="AW1654" s="61"/>
      <c r="AX1654" s="61"/>
      <c r="AY1654" s="61"/>
      <c r="AZ1654" s="61"/>
      <c r="BA1654" s="61"/>
      <c r="BB1654" s="61"/>
      <c r="BC1654" s="61"/>
      <c r="BD1654" s="61"/>
      <c r="BE1654" s="61"/>
      <c r="BF1654" s="61"/>
      <c r="BG1654" s="61"/>
      <c r="BH1654" s="61"/>
      <c r="BI1654" s="61"/>
      <c r="BJ1654" s="61"/>
      <c r="BK1654" s="61">
        <v>207</v>
      </c>
      <c r="BL1654" s="61"/>
      <c r="BM1654" s="61"/>
      <c r="BN1654" s="61"/>
      <c r="BO1654" s="62">
        <v>-9515</v>
      </c>
    </row>
    <row r="1655" spans="1:67" x14ac:dyDescent="0.2">
      <c r="A1655" s="57" t="s">
        <v>34</v>
      </c>
      <c r="B1655" s="56" t="s">
        <v>34</v>
      </c>
      <c r="C1655" s="56" t="s">
        <v>478</v>
      </c>
      <c r="D1655" s="56">
        <v>1991</v>
      </c>
      <c r="E1655" s="58">
        <v>1145189</v>
      </c>
      <c r="F1655" s="58">
        <v>1135674</v>
      </c>
      <c r="G1655" s="59">
        <v>1144065</v>
      </c>
      <c r="H1655" s="59">
        <v>1124</v>
      </c>
      <c r="I1655" s="60">
        <v>0</v>
      </c>
      <c r="J1655" s="58">
        <v>-9515</v>
      </c>
      <c r="K1655" s="61"/>
      <c r="L1655" s="61"/>
      <c r="M1655" s="61"/>
      <c r="N1655" s="61"/>
      <c r="O1655" s="61"/>
      <c r="P1655" s="61"/>
      <c r="Q1655" s="61"/>
      <c r="R1655" s="61"/>
      <c r="S1655" s="61"/>
      <c r="T1655" s="61"/>
      <c r="U1655" s="61"/>
      <c r="V1655" s="61"/>
      <c r="W1655" s="62">
        <v>335347</v>
      </c>
      <c r="X1655" s="61"/>
      <c r="Y1655" s="61"/>
      <c r="Z1655" s="61"/>
      <c r="AA1655" s="62">
        <v>532292</v>
      </c>
      <c r="AB1655" s="61"/>
      <c r="AC1655" s="61"/>
      <c r="AD1655" s="62">
        <v>52872</v>
      </c>
      <c r="AE1655" s="61"/>
      <c r="AF1655" s="62">
        <v>164064</v>
      </c>
      <c r="AG1655" s="61"/>
      <c r="AH1655" s="61"/>
      <c r="AI1655" s="62">
        <v>59490</v>
      </c>
      <c r="AJ1655" s="61"/>
      <c r="AK1655" s="61"/>
      <c r="AL1655" s="61"/>
      <c r="AM1655" s="61"/>
      <c r="AN1655" s="61"/>
      <c r="AO1655" s="61"/>
      <c r="AP1655" s="61">
        <v>917</v>
      </c>
      <c r="AQ1655" s="61"/>
      <c r="AR1655" s="61"/>
      <c r="AS1655" s="61"/>
      <c r="AT1655" s="61"/>
      <c r="AU1655" s="61"/>
      <c r="AV1655" s="61"/>
      <c r="AW1655" s="61"/>
      <c r="AX1655" s="61"/>
      <c r="AY1655" s="61"/>
      <c r="AZ1655" s="61"/>
      <c r="BA1655" s="61"/>
      <c r="BB1655" s="61"/>
      <c r="BC1655" s="61"/>
      <c r="BD1655" s="61"/>
      <c r="BE1655" s="61"/>
      <c r="BF1655" s="61"/>
      <c r="BG1655" s="61"/>
      <c r="BH1655" s="61"/>
      <c r="BI1655" s="61"/>
      <c r="BJ1655" s="61"/>
      <c r="BK1655" s="61">
        <v>207</v>
      </c>
      <c r="BL1655" s="61"/>
      <c r="BM1655" s="61"/>
      <c r="BN1655" s="61"/>
      <c r="BO1655" s="62">
        <v>-9515</v>
      </c>
    </row>
    <row r="1656" spans="1:67" x14ac:dyDescent="0.2">
      <c r="A1656" s="57" t="s">
        <v>34</v>
      </c>
      <c r="B1656" s="56" t="s">
        <v>34</v>
      </c>
      <c r="C1656" s="56" t="s">
        <v>478</v>
      </c>
      <c r="D1656" s="56">
        <v>1992</v>
      </c>
      <c r="E1656" s="58">
        <v>1193692</v>
      </c>
      <c r="F1656" s="58">
        <v>1184177</v>
      </c>
      <c r="G1656" s="59">
        <v>1192568</v>
      </c>
      <c r="H1656" s="59">
        <v>1124</v>
      </c>
      <c r="I1656" s="60">
        <v>0</v>
      </c>
      <c r="J1656" s="58">
        <v>-9515</v>
      </c>
      <c r="K1656" s="61"/>
      <c r="L1656" s="61"/>
      <c r="M1656" s="61"/>
      <c r="N1656" s="61"/>
      <c r="O1656" s="61"/>
      <c r="P1656" s="61"/>
      <c r="Q1656" s="61"/>
      <c r="R1656" s="61"/>
      <c r="S1656" s="61"/>
      <c r="T1656" s="61"/>
      <c r="U1656" s="61"/>
      <c r="V1656" s="61"/>
      <c r="W1656" s="62">
        <v>337853</v>
      </c>
      <c r="X1656" s="61"/>
      <c r="Y1656" s="61"/>
      <c r="Z1656" s="61"/>
      <c r="AA1656" s="62">
        <v>567788</v>
      </c>
      <c r="AB1656" s="61"/>
      <c r="AC1656" s="61"/>
      <c r="AD1656" s="62">
        <v>54535</v>
      </c>
      <c r="AE1656" s="61"/>
      <c r="AF1656" s="62">
        <v>168168</v>
      </c>
      <c r="AG1656" s="61"/>
      <c r="AH1656" s="61"/>
      <c r="AI1656" s="62">
        <v>64224</v>
      </c>
      <c r="AJ1656" s="61"/>
      <c r="AK1656" s="61"/>
      <c r="AL1656" s="61"/>
      <c r="AM1656" s="61"/>
      <c r="AN1656" s="61"/>
      <c r="AO1656" s="61"/>
      <c r="AP1656" s="61">
        <v>917</v>
      </c>
      <c r="AQ1656" s="61"/>
      <c r="AR1656" s="61"/>
      <c r="AS1656" s="61"/>
      <c r="AT1656" s="61"/>
      <c r="AU1656" s="61"/>
      <c r="AV1656" s="61"/>
      <c r="AW1656" s="61"/>
      <c r="AX1656" s="61"/>
      <c r="AY1656" s="61"/>
      <c r="AZ1656" s="61"/>
      <c r="BA1656" s="61"/>
      <c r="BB1656" s="61"/>
      <c r="BC1656" s="61"/>
      <c r="BD1656" s="61"/>
      <c r="BE1656" s="61"/>
      <c r="BF1656" s="61"/>
      <c r="BG1656" s="61"/>
      <c r="BH1656" s="61"/>
      <c r="BI1656" s="61"/>
      <c r="BJ1656" s="61"/>
      <c r="BK1656" s="61">
        <v>207</v>
      </c>
      <c r="BL1656" s="61"/>
      <c r="BM1656" s="61"/>
      <c r="BN1656" s="61"/>
      <c r="BO1656" s="62">
        <v>-9515</v>
      </c>
    </row>
    <row r="1657" spans="1:67" x14ac:dyDescent="0.2">
      <c r="A1657" s="57" t="s">
        <v>34</v>
      </c>
      <c r="B1657" s="56" t="s">
        <v>34</v>
      </c>
      <c r="C1657" s="56" t="s">
        <v>478</v>
      </c>
      <c r="D1657" s="56">
        <v>1993</v>
      </c>
      <c r="E1657" s="58">
        <v>1239797</v>
      </c>
      <c r="F1657" s="58">
        <v>1230282</v>
      </c>
      <c r="G1657" s="59">
        <v>1238673</v>
      </c>
      <c r="H1657" s="59">
        <v>1124</v>
      </c>
      <c r="I1657" s="60">
        <v>0</v>
      </c>
      <c r="J1657" s="58">
        <v>-9515</v>
      </c>
      <c r="K1657" s="61"/>
      <c r="L1657" s="61"/>
      <c r="M1657" s="61"/>
      <c r="N1657" s="61"/>
      <c r="O1657" s="61"/>
      <c r="P1657" s="61"/>
      <c r="Q1657" s="61"/>
      <c r="R1657" s="61"/>
      <c r="S1657" s="61"/>
      <c r="T1657" s="61"/>
      <c r="U1657" s="61"/>
      <c r="V1657" s="61"/>
      <c r="W1657" s="62">
        <v>337853</v>
      </c>
      <c r="X1657" s="61"/>
      <c r="Y1657" s="61"/>
      <c r="Z1657" s="61"/>
      <c r="AA1657" s="62">
        <v>605065</v>
      </c>
      <c r="AB1657" s="61"/>
      <c r="AC1657" s="61"/>
      <c r="AD1657" s="62">
        <v>56985</v>
      </c>
      <c r="AE1657" s="61"/>
      <c r="AF1657" s="62">
        <v>168168</v>
      </c>
      <c r="AG1657" s="61"/>
      <c r="AH1657" s="61"/>
      <c r="AI1657" s="62">
        <v>70602</v>
      </c>
      <c r="AJ1657" s="61"/>
      <c r="AK1657" s="61"/>
      <c r="AL1657" s="61"/>
      <c r="AM1657" s="61"/>
      <c r="AN1657" s="61"/>
      <c r="AO1657" s="61"/>
      <c r="AP1657" s="61">
        <v>917</v>
      </c>
      <c r="AQ1657" s="61"/>
      <c r="AR1657" s="61"/>
      <c r="AS1657" s="61"/>
      <c r="AT1657" s="61"/>
      <c r="AU1657" s="61"/>
      <c r="AV1657" s="61"/>
      <c r="AW1657" s="61"/>
      <c r="AX1657" s="61"/>
      <c r="AY1657" s="61"/>
      <c r="AZ1657" s="61"/>
      <c r="BA1657" s="61"/>
      <c r="BB1657" s="61"/>
      <c r="BC1657" s="61"/>
      <c r="BD1657" s="61"/>
      <c r="BE1657" s="61"/>
      <c r="BF1657" s="61"/>
      <c r="BG1657" s="61"/>
      <c r="BH1657" s="61"/>
      <c r="BI1657" s="61"/>
      <c r="BJ1657" s="61"/>
      <c r="BK1657" s="61">
        <v>207</v>
      </c>
      <c r="BL1657" s="61"/>
      <c r="BM1657" s="61"/>
      <c r="BN1657" s="61"/>
      <c r="BO1657" s="62">
        <v>-9515</v>
      </c>
    </row>
    <row r="1658" spans="1:67" x14ac:dyDescent="0.2">
      <c r="A1658" s="57" t="s">
        <v>34</v>
      </c>
      <c r="B1658" s="56" t="s">
        <v>34</v>
      </c>
      <c r="C1658" s="56" t="s">
        <v>478</v>
      </c>
      <c r="D1658" s="56">
        <v>1994</v>
      </c>
      <c r="E1658" s="58">
        <v>1278975</v>
      </c>
      <c r="F1658" s="58">
        <v>1257759</v>
      </c>
      <c r="G1658" s="59">
        <v>1277851</v>
      </c>
      <c r="H1658" s="59">
        <v>1124</v>
      </c>
      <c r="I1658" s="60">
        <v>0</v>
      </c>
      <c r="J1658" s="58">
        <v>-21216</v>
      </c>
      <c r="K1658" s="61"/>
      <c r="L1658" s="61"/>
      <c r="M1658" s="61"/>
      <c r="N1658" s="61"/>
      <c r="O1658" s="61"/>
      <c r="P1658" s="61"/>
      <c r="Q1658" s="61"/>
      <c r="R1658" s="61"/>
      <c r="S1658" s="61"/>
      <c r="T1658" s="61"/>
      <c r="U1658" s="61"/>
      <c r="V1658" s="61"/>
      <c r="W1658" s="62">
        <v>337853</v>
      </c>
      <c r="X1658" s="61"/>
      <c r="Y1658" s="61"/>
      <c r="Z1658" s="61"/>
      <c r="AA1658" s="62">
        <v>632496</v>
      </c>
      <c r="AB1658" s="61"/>
      <c r="AC1658" s="61"/>
      <c r="AD1658" s="62">
        <v>61167</v>
      </c>
      <c r="AE1658" s="61"/>
      <c r="AF1658" s="62">
        <v>172248</v>
      </c>
      <c r="AG1658" s="61"/>
      <c r="AH1658" s="61"/>
      <c r="AI1658" s="62">
        <v>74087</v>
      </c>
      <c r="AJ1658" s="61"/>
      <c r="AK1658" s="61"/>
      <c r="AL1658" s="61"/>
      <c r="AM1658" s="61"/>
      <c r="AN1658" s="61"/>
      <c r="AO1658" s="61"/>
      <c r="AP1658" s="61">
        <v>917</v>
      </c>
      <c r="AQ1658" s="61"/>
      <c r="AR1658" s="61"/>
      <c r="AS1658" s="61"/>
      <c r="AT1658" s="61"/>
      <c r="AU1658" s="61"/>
      <c r="AV1658" s="61"/>
      <c r="AW1658" s="61"/>
      <c r="AX1658" s="61"/>
      <c r="AY1658" s="61"/>
      <c r="AZ1658" s="61"/>
      <c r="BA1658" s="61"/>
      <c r="BB1658" s="61"/>
      <c r="BC1658" s="61"/>
      <c r="BD1658" s="61"/>
      <c r="BE1658" s="61"/>
      <c r="BF1658" s="61"/>
      <c r="BG1658" s="61"/>
      <c r="BH1658" s="61"/>
      <c r="BI1658" s="61"/>
      <c r="BJ1658" s="61"/>
      <c r="BK1658" s="61">
        <v>207</v>
      </c>
      <c r="BL1658" s="61"/>
      <c r="BM1658" s="61"/>
      <c r="BN1658" s="61"/>
      <c r="BO1658" s="62">
        <v>-21216</v>
      </c>
    </row>
    <row r="1659" spans="1:67" x14ac:dyDescent="0.2">
      <c r="A1659" s="57" t="s">
        <v>34</v>
      </c>
      <c r="B1659" s="56" t="s">
        <v>34</v>
      </c>
      <c r="C1659" s="56" t="s">
        <v>478</v>
      </c>
      <c r="D1659" s="56">
        <v>1995</v>
      </c>
      <c r="E1659" s="58">
        <v>1330187</v>
      </c>
      <c r="F1659" s="58">
        <v>1308788</v>
      </c>
      <c r="G1659" s="59">
        <v>1329063</v>
      </c>
      <c r="H1659" s="59">
        <v>1124</v>
      </c>
      <c r="I1659" s="60">
        <v>0</v>
      </c>
      <c r="J1659" s="58">
        <v>-21399</v>
      </c>
      <c r="K1659" s="61"/>
      <c r="L1659" s="61"/>
      <c r="M1659" s="61"/>
      <c r="N1659" s="61"/>
      <c r="O1659" s="61"/>
      <c r="P1659" s="61"/>
      <c r="Q1659" s="61"/>
      <c r="R1659" s="61"/>
      <c r="S1659" s="61"/>
      <c r="T1659" s="61"/>
      <c r="U1659" s="61"/>
      <c r="V1659" s="61"/>
      <c r="W1659" s="62">
        <v>337853</v>
      </c>
      <c r="X1659" s="61"/>
      <c r="Y1659" s="61"/>
      <c r="Z1659" s="61"/>
      <c r="AA1659" s="62">
        <v>672204</v>
      </c>
      <c r="AB1659" s="61"/>
      <c r="AC1659" s="61"/>
      <c r="AD1659" s="62">
        <v>62902</v>
      </c>
      <c r="AE1659" s="61"/>
      <c r="AF1659" s="62">
        <v>179148</v>
      </c>
      <c r="AG1659" s="61"/>
      <c r="AH1659" s="61"/>
      <c r="AI1659" s="62">
        <v>76956</v>
      </c>
      <c r="AJ1659" s="61"/>
      <c r="AK1659" s="61"/>
      <c r="AL1659" s="61"/>
      <c r="AM1659" s="61"/>
      <c r="AN1659" s="61"/>
      <c r="AO1659" s="61"/>
      <c r="AP1659" s="61">
        <v>917</v>
      </c>
      <c r="AQ1659" s="61"/>
      <c r="AR1659" s="61"/>
      <c r="AS1659" s="61"/>
      <c r="AT1659" s="61"/>
      <c r="AU1659" s="61"/>
      <c r="AV1659" s="61"/>
      <c r="AW1659" s="61"/>
      <c r="AX1659" s="61"/>
      <c r="AY1659" s="61"/>
      <c r="AZ1659" s="61"/>
      <c r="BA1659" s="61"/>
      <c r="BB1659" s="61"/>
      <c r="BC1659" s="61"/>
      <c r="BD1659" s="61"/>
      <c r="BE1659" s="61"/>
      <c r="BF1659" s="61"/>
      <c r="BG1659" s="61"/>
      <c r="BH1659" s="61"/>
      <c r="BI1659" s="61"/>
      <c r="BJ1659" s="61"/>
      <c r="BK1659" s="61">
        <v>207</v>
      </c>
      <c r="BL1659" s="61"/>
      <c r="BM1659" s="61"/>
      <c r="BN1659" s="61"/>
      <c r="BO1659" s="62">
        <v>-21399</v>
      </c>
    </row>
    <row r="1660" spans="1:67" x14ac:dyDescent="0.2">
      <c r="A1660" s="57" t="s">
        <v>34</v>
      </c>
      <c r="B1660" s="56" t="s">
        <v>34</v>
      </c>
      <c r="C1660" s="56" t="s">
        <v>478</v>
      </c>
      <c r="D1660" s="56">
        <v>1996</v>
      </c>
      <c r="E1660" s="58">
        <v>1380129</v>
      </c>
      <c r="F1660" s="58">
        <v>1358730</v>
      </c>
      <c r="G1660" s="59">
        <v>1368358</v>
      </c>
      <c r="H1660" s="59">
        <v>11771</v>
      </c>
      <c r="I1660" s="60">
        <v>0</v>
      </c>
      <c r="J1660" s="58">
        <v>-21399</v>
      </c>
      <c r="K1660" s="61"/>
      <c r="L1660" s="61"/>
      <c r="M1660" s="61"/>
      <c r="N1660" s="61"/>
      <c r="O1660" s="61"/>
      <c r="P1660" s="61"/>
      <c r="Q1660" s="61"/>
      <c r="R1660" s="61"/>
      <c r="S1660" s="61"/>
      <c r="T1660" s="61"/>
      <c r="U1660" s="61"/>
      <c r="V1660" s="61"/>
      <c r="W1660" s="62">
        <v>337853</v>
      </c>
      <c r="X1660" s="61"/>
      <c r="Y1660" s="61"/>
      <c r="Z1660" s="61"/>
      <c r="AA1660" s="62">
        <v>697260</v>
      </c>
      <c r="AB1660" s="61"/>
      <c r="AC1660" s="61"/>
      <c r="AD1660" s="62">
        <v>72057</v>
      </c>
      <c r="AE1660" s="61"/>
      <c r="AF1660" s="62">
        <v>179148</v>
      </c>
      <c r="AG1660" s="61"/>
      <c r="AH1660" s="61"/>
      <c r="AI1660" s="62">
        <v>82040</v>
      </c>
      <c r="AJ1660" s="61"/>
      <c r="AK1660" s="61"/>
      <c r="AL1660" s="61"/>
      <c r="AM1660" s="61"/>
      <c r="AN1660" s="61"/>
      <c r="AO1660" s="61"/>
      <c r="AP1660" s="62">
        <v>2599</v>
      </c>
      <c r="AQ1660" s="61"/>
      <c r="AR1660" s="62">
        <v>5174</v>
      </c>
      <c r="AS1660" s="61"/>
      <c r="AT1660" s="61"/>
      <c r="AU1660" s="61"/>
      <c r="AV1660" s="61"/>
      <c r="AW1660" s="61"/>
      <c r="AX1660" s="61"/>
      <c r="AY1660" s="62">
        <v>3791</v>
      </c>
      <c r="AZ1660" s="61"/>
      <c r="BA1660" s="61"/>
      <c r="BB1660" s="61"/>
      <c r="BC1660" s="61"/>
      <c r="BD1660" s="61"/>
      <c r="BE1660" s="61"/>
      <c r="BF1660" s="61"/>
      <c r="BG1660" s="61"/>
      <c r="BH1660" s="61"/>
      <c r="BI1660" s="61"/>
      <c r="BJ1660" s="61"/>
      <c r="BK1660" s="61">
        <v>207</v>
      </c>
      <c r="BL1660" s="61"/>
      <c r="BM1660" s="61"/>
      <c r="BN1660" s="61"/>
      <c r="BO1660" s="62">
        <v>-21399</v>
      </c>
    </row>
    <row r="1661" spans="1:67" x14ac:dyDescent="0.2">
      <c r="A1661" s="57" t="s">
        <v>34</v>
      </c>
      <c r="B1661" s="56" t="s">
        <v>34</v>
      </c>
      <c r="C1661" s="56" t="s">
        <v>478</v>
      </c>
      <c r="D1661" s="56">
        <v>1997</v>
      </c>
      <c r="E1661" s="58">
        <v>1434021</v>
      </c>
      <c r="F1661" s="58">
        <v>1410634</v>
      </c>
      <c r="G1661" s="59">
        <v>1422089</v>
      </c>
      <c r="H1661" s="59">
        <v>11932</v>
      </c>
      <c r="I1661" s="60">
        <v>0</v>
      </c>
      <c r="J1661" s="58">
        <v>-23387</v>
      </c>
      <c r="K1661" s="61"/>
      <c r="L1661" s="61"/>
      <c r="M1661" s="61"/>
      <c r="N1661" s="61"/>
      <c r="O1661" s="61"/>
      <c r="P1661" s="61"/>
      <c r="Q1661" s="61"/>
      <c r="R1661" s="61"/>
      <c r="S1661" s="61"/>
      <c r="T1661" s="61"/>
      <c r="U1661" s="61"/>
      <c r="V1661" s="61"/>
      <c r="W1661" s="62">
        <v>337853</v>
      </c>
      <c r="X1661" s="61"/>
      <c r="Y1661" s="61"/>
      <c r="Z1661" s="61"/>
      <c r="AA1661" s="62">
        <v>738367</v>
      </c>
      <c r="AB1661" s="61"/>
      <c r="AC1661" s="61"/>
      <c r="AD1661" s="62">
        <v>72380</v>
      </c>
      <c r="AE1661" s="61"/>
      <c r="AF1661" s="62">
        <v>189576</v>
      </c>
      <c r="AG1661" s="61"/>
      <c r="AH1661" s="61"/>
      <c r="AI1661" s="62">
        <v>83913</v>
      </c>
      <c r="AJ1661" s="61"/>
      <c r="AK1661" s="61"/>
      <c r="AL1661" s="61"/>
      <c r="AM1661" s="61"/>
      <c r="AN1661" s="61"/>
      <c r="AO1661" s="61"/>
      <c r="AP1661" s="62">
        <v>2760</v>
      </c>
      <c r="AQ1661" s="61"/>
      <c r="AR1661" s="62">
        <v>5174</v>
      </c>
      <c r="AS1661" s="61"/>
      <c r="AT1661" s="61"/>
      <c r="AU1661" s="61"/>
      <c r="AV1661" s="61"/>
      <c r="AW1661" s="61"/>
      <c r="AX1661" s="61"/>
      <c r="AY1661" s="62">
        <v>3791</v>
      </c>
      <c r="AZ1661" s="61"/>
      <c r="BA1661" s="61"/>
      <c r="BB1661" s="61"/>
      <c r="BC1661" s="61"/>
      <c r="BD1661" s="61"/>
      <c r="BE1661" s="61"/>
      <c r="BF1661" s="61"/>
      <c r="BG1661" s="61"/>
      <c r="BH1661" s="61"/>
      <c r="BI1661" s="61"/>
      <c r="BJ1661" s="61"/>
      <c r="BK1661" s="61">
        <v>207</v>
      </c>
      <c r="BL1661" s="61"/>
      <c r="BM1661" s="61"/>
      <c r="BN1661" s="61"/>
      <c r="BO1661" s="62">
        <v>-23387</v>
      </c>
    </row>
    <row r="1662" spans="1:67" x14ac:dyDescent="0.2">
      <c r="A1662" s="57" t="s">
        <v>34</v>
      </c>
      <c r="B1662" s="56" t="s">
        <v>34</v>
      </c>
      <c r="C1662" s="56" t="s">
        <v>479</v>
      </c>
      <c r="D1662" s="56">
        <v>1989</v>
      </c>
      <c r="E1662" s="58">
        <v>834214</v>
      </c>
      <c r="F1662" s="58">
        <v>745515</v>
      </c>
      <c r="G1662" s="59">
        <v>834000</v>
      </c>
      <c r="H1662" s="59">
        <v>214</v>
      </c>
      <c r="I1662" s="60">
        <v>0</v>
      </c>
      <c r="J1662" s="58">
        <v>-88699</v>
      </c>
      <c r="K1662" s="61"/>
      <c r="L1662" s="61"/>
      <c r="M1662" s="61"/>
      <c r="N1662" s="61"/>
      <c r="O1662" s="61"/>
      <c r="P1662" s="61"/>
      <c r="Q1662" s="61"/>
      <c r="R1662" s="61"/>
      <c r="S1662" s="61"/>
      <c r="T1662" s="61"/>
      <c r="U1662" s="61"/>
      <c r="V1662" s="61"/>
      <c r="W1662" s="61"/>
      <c r="X1662" s="61"/>
      <c r="Y1662" s="61"/>
      <c r="Z1662" s="61"/>
      <c r="AA1662" s="62">
        <v>470277</v>
      </c>
      <c r="AB1662" s="61"/>
      <c r="AC1662" s="61"/>
      <c r="AD1662" s="62">
        <v>146041</v>
      </c>
      <c r="AE1662" s="61"/>
      <c r="AF1662" s="62">
        <v>156107</v>
      </c>
      <c r="AG1662" s="61"/>
      <c r="AH1662" s="61"/>
      <c r="AI1662" s="62">
        <v>61575</v>
      </c>
      <c r="AJ1662" s="61"/>
      <c r="AK1662" s="61"/>
      <c r="AL1662" s="61"/>
      <c r="AM1662" s="61"/>
      <c r="AN1662" s="61"/>
      <c r="AO1662" s="61"/>
      <c r="AP1662" s="61">
        <v>214</v>
      </c>
      <c r="AQ1662" s="61"/>
      <c r="AR1662" s="61"/>
      <c r="AS1662" s="61"/>
      <c r="AT1662" s="61"/>
      <c r="AU1662" s="61"/>
      <c r="AV1662" s="61"/>
      <c r="AW1662" s="61"/>
      <c r="AX1662" s="61"/>
      <c r="AY1662" s="61"/>
      <c r="AZ1662" s="61"/>
      <c r="BA1662" s="61"/>
      <c r="BB1662" s="61"/>
      <c r="BC1662" s="61"/>
      <c r="BD1662" s="61"/>
      <c r="BE1662" s="61"/>
      <c r="BF1662" s="61"/>
      <c r="BG1662" s="61"/>
      <c r="BH1662" s="61"/>
      <c r="BI1662" s="61"/>
      <c r="BJ1662" s="61"/>
      <c r="BK1662" s="61"/>
      <c r="BL1662" s="61"/>
      <c r="BM1662" s="61"/>
      <c r="BN1662" s="61"/>
      <c r="BO1662" s="62">
        <v>-88699</v>
      </c>
    </row>
    <row r="1663" spans="1:67" x14ac:dyDescent="0.2">
      <c r="A1663" s="57" t="s">
        <v>34</v>
      </c>
      <c r="B1663" s="56" t="s">
        <v>34</v>
      </c>
      <c r="C1663" s="56" t="s">
        <v>479</v>
      </c>
      <c r="D1663" s="56">
        <v>1990</v>
      </c>
      <c r="E1663" s="58">
        <v>887637</v>
      </c>
      <c r="F1663" s="58">
        <v>798938</v>
      </c>
      <c r="G1663" s="59">
        <v>881685</v>
      </c>
      <c r="H1663" s="59">
        <v>5952</v>
      </c>
      <c r="I1663" s="60">
        <v>0</v>
      </c>
      <c r="J1663" s="58">
        <v>-88699</v>
      </c>
      <c r="K1663" s="61"/>
      <c r="L1663" s="61"/>
      <c r="M1663" s="61"/>
      <c r="N1663" s="61"/>
      <c r="O1663" s="61"/>
      <c r="P1663" s="61"/>
      <c r="Q1663" s="61"/>
      <c r="R1663" s="61"/>
      <c r="S1663" s="61"/>
      <c r="T1663" s="61"/>
      <c r="U1663" s="61"/>
      <c r="V1663" s="61"/>
      <c r="W1663" s="61"/>
      <c r="X1663" s="61"/>
      <c r="Y1663" s="61"/>
      <c r="Z1663" s="61"/>
      <c r="AA1663" s="62">
        <v>488282</v>
      </c>
      <c r="AB1663" s="61"/>
      <c r="AC1663" s="61"/>
      <c r="AD1663" s="62">
        <v>156683</v>
      </c>
      <c r="AE1663" s="61"/>
      <c r="AF1663" s="62">
        <v>170463</v>
      </c>
      <c r="AG1663" s="61"/>
      <c r="AH1663" s="61"/>
      <c r="AI1663" s="62">
        <v>66257</v>
      </c>
      <c r="AJ1663" s="61"/>
      <c r="AK1663" s="61"/>
      <c r="AL1663" s="61"/>
      <c r="AM1663" s="61"/>
      <c r="AN1663" s="61"/>
      <c r="AO1663" s="61"/>
      <c r="AP1663" s="62">
        <v>3669</v>
      </c>
      <c r="AQ1663" s="61"/>
      <c r="AR1663" s="62">
        <v>2283</v>
      </c>
      <c r="AS1663" s="61"/>
      <c r="AT1663" s="61"/>
      <c r="AU1663" s="61"/>
      <c r="AV1663" s="61"/>
      <c r="AW1663" s="61"/>
      <c r="AX1663" s="61"/>
      <c r="AY1663" s="61"/>
      <c r="AZ1663" s="61"/>
      <c r="BA1663" s="61"/>
      <c r="BB1663" s="61"/>
      <c r="BC1663" s="61"/>
      <c r="BD1663" s="61"/>
      <c r="BE1663" s="61"/>
      <c r="BF1663" s="61"/>
      <c r="BG1663" s="61"/>
      <c r="BH1663" s="61"/>
      <c r="BI1663" s="61"/>
      <c r="BJ1663" s="61"/>
      <c r="BK1663" s="61"/>
      <c r="BL1663" s="61"/>
      <c r="BM1663" s="61"/>
      <c r="BN1663" s="61"/>
      <c r="BO1663" s="62">
        <v>-88699</v>
      </c>
    </row>
    <row r="1664" spans="1:67" x14ac:dyDescent="0.2">
      <c r="A1664" s="57" t="s">
        <v>34</v>
      </c>
      <c r="B1664" s="56" t="s">
        <v>34</v>
      </c>
      <c r="C1664" s="56" t="s">
        <v>479</v>
      </c>
      <c r="D1664" s="56">
        <v>1991</v>
      </c>
      <c r="E1664" s="58">
        <v>943758</v>
      </c>
      <c r="F1664" s="58">
        <v>855059</v>
      </c>
      <c r="G1664" s="59">
        <v>937806</v>
      </c>
      <c r="H1664" s="59">
        <v>5952</v>
      </c>
      <c r="I1664" s="60">
        <v>0</v>
      </c>
      <c r="J1664" s="58">
        <v>-88699</v>
      </c>
      <c r="K1664" s="61"/>
      <c r="L1664" s="61"/>
      <c r="M1664" s="61"/>
      <c r="N1664" s="61"/>
      <c r="O1664" s="61"/>
      <c r="P1664" s="61"/>
      <c r="Q1664" s="61"/>
      <c r="R1664" s="62">
        <v>1176</v>
      </c>
      <c r="S1664" s="61"/>
      <c r="T1664" s="61"/>
      <c r="U1664" s="61"/>
      <c r="V1664" s="61"/>
      <c r="W1664" s="61"/>
      <c r="X1664" s="61"/>
      <c r="Y1664" s="61"/>
      <c r="Z1664" s="61"/>
      <c r="AA1664" s="62">
        <v>519590</v>
      </c>
      <c r="AB1664" s="61"/>
      <c r="AC1664" s="61"/>
      <c r="AD1664" s="62">
        <v>164101</v>
      </c>
      <c r="AE1664" s="61"/>
      <c r="AF1664" s="62">
        <v>183102</v>
      </c>
      <c r="AG1664" s="61"/>
      <c r="AH1664" s="61"/>
      <c r="AI1664" s="62">
        <v>69837</v>
      </c>
      <c r="AJ1664" s="61"/>
      <c r="AK1664" s="61"/>
      <c r="AL1664" s="61"/>
      <c r="AM1664" s="61"/>
      <c r="AN1664" s="61"/>
      <c r="AO1664" s="61"/>
      <c r="AP1664" s="62">
        <v>3669</v>
      </c>
      <c r="AQ1664" s="61"/>
      <c r="AR1664" s="62">
        <v>2283</v>
      </c>
      <c r="AS1664" s="61"/>
      <c r="AT1664" s="61"/>
      <c r="AU1664" s="61"/>
      <c r="AV1664" s="61"/>
      <c r="AW1664" s="61"/>
      <c r="AX1664" s="61"/>
      <c r="AY1664" s="61"/>
      <c r="AZ1664" s="61"/>
      <c r="BA1664" s="61"/>
      <c r="BB1664" s="61"/>
      <c r="BC1664" s="61"/>
      <c r="BD1664" s="61"/>
      <c r="BE1664" s="61"/>
      <c r="BF1664" s="61"/>
      <c r="BG1664" s="61"/>
      <c r="BH1664" s="61"/>
      <c r="BI1664" s="61"/>
      <c r="BJ1664" s="61"/>
      <c r="BK1664" s="61"/>
      <c r="BL1664" s="61"/>
      <c r="BM1664" s="61"/>
      <c r="BN1664" s="61"/>
      <c r="BO1664" s="62">
        <v>-88699</v>
      </c>
    </row>
    <row r="1665" spans="1:67" x14ac:dyDescent="0.2">
      <c r="A1665" s="57" t="s">
        <v>34</v>
      </c>
      <c r="B1665" s="56" t="s">
        <v>34</v>
      </c>
      <c r="C1665" s="56" t="s">
        <v>479</v>
      </c>
      <c r="D1665" s="56">
        <v>1992</v>
      </c>
      <c r="E1665" s="58">
        <v>1027254</v>
      </c>
      <c r="F1665" s="58">
        <v>938555</v>
      </c>
      <c r="G1665" s="59">
        <v>1010573</v>
      </c>
      <c r="H1665" s="59">
        <v>16681</v>
      </c>
      <c r="I1665" s="60">
        <v>0</v>
      </c>
      <c r="J1665" s="58">
        <v>-88699</v>
      </c>
      <c r="K1665" s="61"/>
      <c r="L1665" s="61"/>
      <c r="M1665" s="61"/>
      <c r="N1665" s="61"/>
      <c r="O1665" s="61"/>
      <c r="P1665" s="61"/>
      <c r="Q1665" s="61"/>
      <c r="R1665" s="62">
        <v>1176</v>
      </c>
      <c r="S1665" s="61"/>
      <c r="T1665" s="61"/>
      <c r="U1665" s="61"/>
      <c r="V1665" s="61"/>
      <c r="W1665" s="61"/>
      <c r="X1665" s="61"/>
      <c r="Y1665" s="61"/>
      <c r="Z1665" s="61"/>
      <c r="AA1665" s="62">
        <v>553949</v>
      </c>
      <c r="AB1665" s="61"/>
      <c r="AC1665" s="61"/>
      <c r="AD1665" s="62">
        <v>202806</v>
      </c>
      <c r="AE1665" s="61"/>
      <c r="AF1665" s="62">
        <v>180766</v>
      </c>
      <c r="AG1665" s="61"/>
      <c r="AH1665" s="61"/>
      <c r="AI1665" s="62">
        <v>71876</v>
      </c>
      <c r="AJ1665" s="61"/>
      <c r="AK1665" s="61"/>
      <c r="AL1665" s="61"/>
      <c r="AM1665" s="61"/>
      <c r="AN1665" s="61"/>
      <c r="AO1665" s="61"/>
      <c r="AP1665" s="62">
        <v>5012</v>
      </c>
      <c r="AQ1665" s="61"/>
      <c r="AR1665" s="62">
        <v>11669</v>
      </c>
      <c r="AS1665" s="61"/>
      <c r="AT1665" s="61"/>
      <c r="AU1665" s="61"/>
      <c r="AV1665" s="61"/>
      <c r="AW1665" s="61"/>
      <c r="AX1665" s="61"/>
      <c r="AY1665" s="61"/>
      <c r="AZ1665" s="61"/>
      <c r="BA1665" s="61"/>
      <c r="BB1665" s="61"/>
      <c r="BC1665" s="61"/>
      <c r="BD1665" s="61"/>
      <c r="BE1665" s="61"/>
      <c r="BF1665" s="61"/>
      <c r="BG1665" s="61"/>
      <c r="BH1665" s="61"/>
      <c r="BI1665" s="61"/>
      <c r="BJ1665" s="61"/>
      <c r="BK1665" s="61"/>
      <c r="BL1665" s="61"/>
      <c r="BM1665" s="61"/>
      <c r="BN1665" s="61"/>
      <c r="BO1665" s="62">
        <v>-88699</v>
      </c>
    </row>
    <row r="1666" spans="1:67" x14ac:dyDescent="0.2">
      <c r="A1666" s="57" t="s">
        <v>34</v>
      </c>
      <c r="B1666" s="56" t="s">
        <v>34</v>
      </c>
      <c r="C1666" s="56" t="s">
        <v>479</v>
      </c>
      <c r="D1666" s="56">
        <v>1993</v>
      </c>
      <c r="E1666" s="58">
        <v>1060846</v>
      </c>
      <c r="F1666" s="58">
        <v>972147</v>
      </c>
      <c r="G1666" s="59">
        <v>1044165</v>
      </c>
      <c r="H1666" s="59">
        <v>16681</v>
      </c>
      <c r="I1666" s="60">
        <v>0</v>
      </c>
      <c r="J1666" s="58">
        <v>-88699</v>
      </c>
      <c r="K1666" s="61"/>
      <c r="L1666" s="61"/>
      <c r="M1666" s="61"/>
      <c r="N1666" s="61"/>
      <c r="O1666" s="61"/>
      <c r="P1666" s="61"/>
      <c r="Q1666" s="61"/>
      <c r="R1666" s="62">
        <v>1176</v>
      </c>
      <c r="S1666" s="61"/>
      <c r="T1666" s="61"/>
      <c r="U1666" s="61"/>
      <c r="V1666" s="61"/>
      <c r="W1666" s="61"/>
      <c r="X1666" s="61"/>
      <c r="Y1666" s="61"/>
      <c r="Z1666" s="61"/>
      <c r="AA1666" s="62">
        <v>575721</v>
      </c>
      <c r="AB1666" s="61"/>
      <c r="AC1666" s="61"/>
      <c r="AD1666" s="62">
        <v>213237</v>
      </c>
      <c r="AE1666" s="61"/>
      <c r="AF1666" s="62">
        <v>179290</v>
      </c>
      <c r="AG1666" s="61"/>
      <c r="AH1666" s="61"/>
      <c r="AI1666" s="62">
        <v>74741</v>
      </c>
      <c r="AJ1666" s="61"/>
      <c r="AK1666" s="61"/>
      <c r="AL1666" s="61"/>
      <c r="AM1666" s="61"/>
      <c r="AN1666" s="61"/>
      <c r="AO1666" s="61"/>
      <c r="AP1666" s="62">
        <v>5012</v>
      </c>
      <c r="AQ1666" s="61"/>
      <c r="AR1666" s="62">
        <v>11669</v>
      </c>
      <c r="AS1666" s="61"/>
      <c r="AT1666" s="61"/>
      <c r="AU1666" s="61"/>
      <c r="AV1666" s="61"/>
      <c r="AW1666" s="61"/>
      <c r="AX1666" s="61"/>
      <c r="AY1666" s="61"/>
      <c r="AZ1666" s="61"/>
      <c r="BA1666" s="61"/>
      <c r="BB1666" s="61"/>
      <c r="BC1666" s="61"/>
      <c r="BD1666" s="61"/>
      <c r="BE1666" s="61"/>
      <c r="BF1666" s="61"/>
      <c r="BG1666" s="61"/>
      <c r="BH1666" s="61"/>
      <c r="BI1666" s="61"/>
      <c r="BJ1666" s="61"/>
      <c r="BK1666" s="61"/>
      <c r="BL1666" s="61"/>
      <c r="BM1666" s="61"/>
      <c r="BN1666" s="61"/>
      <c r="BO1666" s="62">
        <v>-88699</v>
      </c>
    </row>
    <row r="1667" spans="1:67" x14ac:dyDescent="0.2">
      <c r="A1667" s="57" t="s">
        <v>34</v>
      </c>
      <c r="B1667" s="56" t="s">
        <v>34</v>
      </c>
      <c r="C1667" s="56" t="s">
        <v>479</v>
      </c>
      <c r="D1667" s="56">
        <v>1994</v>
      </c>
      <c r="E1667" s="58">
        <v>1081262</v>
      </c>
      <c r="F1667" s="58">
        <v>877448</v>
      </c>
      <c r="G1667" s="59">
        <v>1064581</v>
      </c>
      <c r="H1667" s="59">
        <v>16681</v>
      </c>
      <c r="I1667" s="60">
        <v>0</v>
      </c>
      <c r="J1667" s="58">
        <v>-203814</v>
      </c>
      <c r="K1667" s="61"/>
      <c r="L1667" s="61"/>
      <c r="M1667" s="61"/>
      <c r="N1667" s="61"/>
      <c r="O1667" s="61"/>
      <c r="P1667" s="61"/>
      <c r="Q1667" s="61"/>
      <c r="R1667" s="62">
        <v>1176</v>
      </c>
      <c r="S1667" s="61"/>
      <c r="T1667" s="61"/>
      <c r="U1667" s="61"/>
      <c r="V1667" s="61"/>
      <c r="W1667" s="61"/>
      <c r="X1667" s="61"/>
      <c r="Y1667" s="61"/>
      <c r="Z1667" s="61"/>
      <c r="AA1667" s="62">
        <v>587827</v>
      </c>
      <c r="AB1667" s="61"/>
      <c r="AC1667" s="61"/>
      <c r="AD1667" s="62">
        <v>216380</v>
      </c>
      <c r="AE1667" s="61"/>
      <c r="AF1667" s="62">
        <v>183800</v>
      </c>
      <c r="AG1667" s="61"/>
      <c r="AH1667" s="61"/>
      <c r="AI1667" s="62">
        <v>75398</v>
      </c>
      <c r="AJ1667" s="61"/>
      <c r="AK1667" s="61"/>
      <c r="AL1667" s="61"/>
      <c r="AM1667" s="61"/>
      <c r="AN1667" s="61"/>
      <c r="AO1667" s="61"/>
      <c r="AP1667" s="62">
        <v>5012</v>
      </c>
      <c r="AQ1667" s="61"/>
      <c r="AR1667" s="62">
        <v>11669</v>
      </c>
      <c r="AS1667" s="61"/>
      <c r="AT1667" s="61"/>
      <c r="AU1667" s="61"/>
      <c r="AV1667" s="61"/>
      <c r="AW1667" s="61"/>
      <c r="AX1667" s="61"/>
      <c r="AY1667" s="61"/>
      <c r="AZ1667" s="61"/>
      <c r="BA1667" s="61"/>
      <c r="BB1667" s="61"/>
      <c r="BC1667" s="61"/>
      <c r="BD1667" s="61"/>
      <c r="BE1667" s="61"/>
      <c r="BF1667" s="61"/>
      <c r="BG1667" s="61"/>
      <c r="BH1667" s="61"/>
      <c r="BI1667" s="61"/>
      <c r="BJ1667" s="61"/>
      <c r="BK1667" s="61"/>
      <c r="BL1667" s="61"/>
      <c r="BM1667" s="61"/>
      <c r="BN1667" s="61"/>
      <c r="BO1667" s="62">
        <v>-203814</v>
      </c>
    </row>
    <row r="1668" spans="1:67" x14ac:dyDescent="0.2">
      <c r="A1668" s="57" t="s">
        <v>34</v>
      </c>
      <c r="B1668" s="56" t="s">
        <v>34</v>
      </c>
      <c r="C1668" s="56" t="s">
        <v>479</v>
      </c>
      <c r="D1668" s="56">
        <v>1995</v>
      </c>
      <c r="E1668" s="58">
        <v>1144940</v>
      </c>
      <c r="F1668" s="58">
        <v>889588</v>
      </c>
      <c r="G1668" s="59">
        <v>1125574</v>
      </c>
      <c r="H1668" s="59">
        <v>19366</v>
      </c>
      <c r="I1668" s="60">
        <v>0</v>
      </c>
      <c r="J1668" s="58">
        <v>-255352</v>
      </c>
      <c r="K1668" s="61"/>
      <c r="L1668" s="61"/>
      <c r="M1668" s="61"/>
      <c r="N1668" s="61"/>
      <c r="O1668" s="61"/>
      <c r="P1668" s="61"/>
      <c r="Q1668" s="61"/>
      <c r="R1668" s="62">
        <v>1176</v>
      </c>
      <c r="S1668" s="61"/>
      <c r="T1668" s="61"/>
      <c r="U1668" s="61"/>
      <c r="V1668" s="61"/>
      <c r="W1668" s="61"/>
      <c r="X1668" s="61"/>
      <c r="Y1668" s="61"/>
      <c r="Z1668" s="61"/>
      <c r="AA1668" s="62">
        <v>592066</v>
      </c>
      <c r="AB1668" s="61"/>
      <c r="AC1668" s="61"/>
      <c r="AD1668" s="62">
        <v>261649</v>
      </c>
      <c r="AE1668" s="61"/>
      <c r="AF1668" s="62">
        <v>194768</v>
      </c>
      <c r="AG1668" s="61"/>
      <c r="AH1668" s="61"/>
      <c r="AI1668" s="62">
        <v>75915</v>
      </c>
      <c r="AJ1668" s="61"/>
      <c r="AK1668" s="61"/>
      <c r="AL1668" s="61"/>
      <c r="AM1668" s="61"/>
      <c r="AN1668" s="61"/>
      <c r="AO1668" s="61"/>
      <c r="AP1668" s="62">
        <v>5012</v>
      </c>
      <c r="AQ1668" s="61"/>
      <c r="AR1668" s="62">
        <v>14354</v>
      </c>
      <c r="AS1668" s="61"/>
      <c r="AT1668" s="61"/>
      <c r="AU1668" s="61"/>
      <c r="AV1668" s="61"/>
      <c r="AW1668" s="61"/>
      <c r="AX1668" s="61"/>
      <c r="AY1668" s="61"/>
      <c r="AZ1668" s="61"/>
      <c r="BA1668" s="61"/>
      <c r="BB1668" s="61"/>
      <c r="BC1668" s="61"/>
      <c r="BD1668" s="61"/>
      <c r="BE1668" s="61"/>
      <c r="BF1668" s="61"/>
      <c r="BG1668" s="61"/>
      <c r="BH1668" s="61"/>
      <c r="BI1668" s="61"/>
      <c r="BJ1668" s="61"/>
      <c r="BK1668" s="61"/>
      <c r="BL1668" s="61"/>
      <c r="BM1668" s="61"/>
      <c r="BN1668" s="61"/>
      <c r="BO1668" s="62">
        <v>-255352</v>
      </c>
    </row>
    <row r="1669" spans="1:67" x14ac:dyDescent="0.2">
      <c r="A1669" s="57" t="s">
        <v>34</v>
      </c>
      <c r="B1669" s="56" t="s">
        <v>34</v>
      </c>
      <c r="C1669" s="56" t="s">
        <v>479</v>
      </c>
      <c r="D1669" s="56">
        <v>1996</v>
      </c>
      <c r="E1669" s="58">
        <v>1147213</v>
      </c>
      <c r="F1669" s="58">
        <v>891861</v>
      </c>
      <c r="G1669" s="59">
        <v>1127847</v>
      </c>
      <c r="H1669" s="59">
        <v>19366</v>
      </c>
      <c r="I1669" s="60">
        <v>0</v>
      </c>
      <c r="J1669" s="58">
        <v>-255352</v>
      </c>
      <c r="K1669" s="61"/>
      <c r="L1669" s="61"/>
      <c r="M1669" s="61"/>
      <c r="N1669" s="61"/>
      <c r="O1669" s="61"/>
      <c r="P1669" s="61"/>
      <c r="Q1669" s="61"/>
      <c r="R1669" s="62">
        <v>1176</v>
      </c>
      <c r="S1669" s="61"/>
      <c r="T1669" s="61"/>
      <c r="U1669" s="61"/>
      <c r="V1669" s="61"/>
      <c r="W1669" s="61"/>
      <c r="X1669" s="61"/>
      <c r="Y1669" s="61"/>
      <c r="Z1669" s="61"/>
      <c r="AA1669" s="62">
        <v>592066</v>
      </c>
      <c r="AB1669" s="61"/>
      <c r="AC1669" s="61"/>
      <c r="AD1669" s="62">
        <v>261649</v>
      </c>
      <c r="AE1669" s="61"/>
      <c r="AF1669" s="62">
        <v>196334</v>
      </c>
      <c r="AG1669" s="61"/>
      <c r="AH1669" s="61"/>
      <c r="AI1669" s="62">
        <v>76622</v>
      </c>
      <c r="AJ1669" s="61"/>
      <c r="AK1669" s="61"/>
      <c r="AL1669" s="61"/>
      <c r="AM1669" s="61"/>
      <c r="AN1669" s="61"/>
      <c r="AO1669" s="61"/>
      <c r="AP1669" s="62">
        <v>5012</v>
      </c>
      <c r="AQ1669" s="61"/>
      <c r="AR1669" s="62">
        <v>14354</v>
      </c>
      <c r="AS1669" s="61"/>
      <c r="AT1669" s="61"/>
      <c r="AU1669" s="61"/>
      <c r="AV1669" s="61"/>
      <c r="AW1669" s="61"/>
      <c r="AX1669" s="61"/>
      <c r="AY1669" s="61"/>
      <c r="AZ1669" s="61"/>
      <c r="BA1669" s="61"/>
      <c r="BB1669" s="61"/>
      <c r="BC1669" s="61"/>
      <c r="BD1669" s="61"/>
      <c r="BE1669" s="61"/>
      <c r="BF1669" s="61"/>
      <c r="BG1669" s="61"/>
      <c r="BH1669" s="61"/>
      <c r="BI1669" s="61"/>
      <c r="BJ1669" s="61"/>
      <c r="BK1669" s="61"/>
      <c r="BL1669" s="61"/>
      <c r="BM1669" s="61"/>
      <c r="BN1669" s="61"/>
      <c r="BO1669" s="62">
        <v>-255352</v>
      </c>
    </row>
    <row r="1670" spans="1:67" x14ac:dyDescent="0.2">
      <c r="A1670" s="57" t="s">
        <v>34</v>
      </c>
      <c r="B1670" s="56" t="s">
        <v>34</v>
      </c>
      <c r="C1670" s="56" t="s">
        <v>479</v>
      </c>
      <c r="D1670" s="56">
        <v>1997</v>
      </c>
      <c r="E1670" s="58">
        <v>1150051</v>
      </c>
      <c r="F1670" s="58">
        <v>902829</v>
      </c>
      <c r="G1670" s="59">
        <v>1130685</v>
      </c>
      <c r="H1670" s="59">
        <v>19366</v>
      </c>
      <c r="I1670" s="60">
        <v>0</v>
      </c>
      <c r="J1670" s="58">
        <v>-247222</v>
      </c>
      <c r="K1670" s="61"/>
      <c r="L1670" s="61"/>
      <c r="M1670" s="61"/>
      <c r="N1670" s="61"/>
      <c r="O1670" s="61"/>
      <c r="P1670" s="61"/>
      <c r="Q1670" s="61"/>
      <c r="R1670" s="61"/>
      <c r="S1670" s="61"/>
      <c r="T1670" s="61"/>
      <c r="U1670" s="61"/>
      <c r="V1670" s="61"/>
      <c r="W1670" s="61"/>
      <c r="X1670" s="61"/>
      <c r="Y1670" s="61"/>
      <c r="Z1670" s="61"/>
      <c r="AA1670" s="62">
        <v>592066</v>
      </c>
      <c r="AB1670" s="61"/>
      <c r="AC1670" s="61"/>
      <c r="AD1670" s="62">
        <v>261649</v>
      </c>
      <c r="AE1670" s="61"/>
      <c r="AF1670" s="62">
        <v>196620</v>
      </c>
      <c r="AG1670" s="61"/>
      <c r="AH1670" s="61"/>
      <c r="AI1670" s="62">
        <v>80350</v>
      </c>
      <c r="AJ1670" s="61"/>
      <c r="AK1670" s="61"/>
      <c r="AL1670" s="61"/>
      <c r="AM1670" s="61"/>
      <c r="AN1670" s="61"/>
      <c r="AO1670" s="61"/>
      <c r="AP1670" s="62">
        <v>5012</v>
      </c>
      <c r="AQ1670" s="61"/>
      <c r="AR1670" s="62">
        <v>14354</v>
      </c>
      <c r="AS1670" s="61"/>
      <c r="AT1670" s="61"/>
      <c r="AU1670" s="61"/>
      <c r="AV1670" s="61"/>
      <c r="AW1670" s="61"/>
      <c r="AX1670" s="61"/>
      <c r="AY1670" s="61"/>
      <c r="AZ1670" s="61"/>
      <c r="BA1670" s="61"/>
      <c r="BB1670" s="61"/>
      <c r="BC1670" s="61"/>
      <c r="BD1670" s="61"/>
      <c r="BE1670" s="61"/>
      <c r="BF1670" s="61"/>
      <c r="BG1670" s="61"/>
      <c r="BH1670" s="61"/>
      <c r="BI1670" s="61"/>
      <c r="BJ1670" s="61"/>
      <c r="BK1670" s="61"/>
      <c r="BL1670" s="61"/>
      <c r="BM1670" s="61"/>
      <c r="BN1670" s="61"/>
      <c r="BO1670" s="62">
        <v>-247222</v>
      </c>
    </row>
    <row r="1671" spans="1:67" x14ac:dyDescent="0.2">
      <c r="A1671" s="57" t="s">
        <v>34</v>
      </c>
      <c r="B1671" s="56" t="s">
        <v>34</v>
      </c>
      <c r="C1671" s="56" t="s">
        <v>480</v>
      </c>
      <c r="D1671" s="56">
        <v>1989</v>
      </c>
      <c r="E1671" s="58">
        <v>546225</v>
      </c>
      <c r="F1671" s="58">
        <v>464232</v>
      </c>
      <c r="G1671" s="59">
        <v>479108</v>
      </c>
      <c r="H1671" s="59">
        <v>67117</v>
      </c>
      <c r="I1671" s="60">
        <v>0</v>
      </c>
      <c r="J1671" s="58">
        <v>-81993</v>
      </c>
      <c r="K1671" s="61">
        <v>500</v>
      </c>
      <c r="L1671" s="61"/>
      <c r="M1671" s="61"/>
      <c r="N1671" s="61"/>
      <c r="O1671" s="61"/>
      <c r="P1671" s="62">
        <v>9212</v>
      </c>
      <c r="Q1671" s="61"/>
      <c r="R1671" s="61"/>
      <c r="S1671" s="61"/>
      <c r="T1671" s="61"/>
      <c r="U1671" s="61"/>
      <c r="V1671" s="61"/>
      <c r="W1671" s="62">
        <v>21558</v>
      </c>
      <c r="X1671" s="61"/>
      <c r="Y1671" s="61"/>
      <c r="Z1671" s="61"/>
      <c r="AA1671" s="62">
        <v>172960</v>
      </c>
      <c r="AB1671" s="61"/>
      <c r="AC1671" s="61"/>
      <c r="AD1671" s="62">
        <v>121142</v>
      </c>
      <c r="AE1671" s="61"/>
      <c r="AF1671" s="62">
        <v>103914</v>
      </c>
      <c r="AG1671" s="61"/>
      <c r="AH1671" s="61"/>
      <c r="AI1671" s="62">
        <v>49822</v>
      </c>
      <c r="AJ1671" s="61"/>
      <c r="AK1671" s="61"/>
      <c r="AL1671" s="61"/>
      <c r="AM1671" s="61"/>
      <c r="AN1671" s="61"/>
      <c r="AO1671" s="61"/>
      <c r="AP1671" s="62">
        <v>5803</v>
      </c>
      <c r="AQ1671" s="61"/>
      <c r="AR1671" s="61"/>
      <c r="AS1671" s="61"/>
      <c r="AT1671" s="61"/>
      <c r="AU1671" s="61"/>
      <c r="AV1671" s="61"/>
      <c r="AW1671" s="61"/>
      <c r="AX1671" s="61"/>
      <c r="AY1671" s="62">
        <v>11427</v>
      </c>
      <c r="AZ1671" s="61"/>
      <c r="BA1671" s="62">
        <v>45866</v>
      </c>
      <c r="BB1671" s="61"/>
      <c r="BC1671" s="61"/>
      <c r="BD1671" s="61"/>
      <c r="BE1671" s="61"/>
      <c r="BF1671" s="61"/>
      <c r="BG1671" s="61"/>
      <c r="BH1671" s="61"/>
      <c r="BI1671" s="61"/>
      <c r="BJ1671" s="61"/>
      <c r="BK1671" s="62">
        <v>4021</v>
      </c>
      <c r="BL1671" s="61"/>
      <c r="BM1671" s="61"/>
      <c r="BN1671" s="61"/>
      <c r="BO1671" s="62">
        <v>-81993</v>
      </c>
    </row>
    <row r="1672" spans="1:67" x14ac:dyDescent="0.2">
      <c r="A1672" s="57" t="s">
        <v>34</v>
      </c>
      <c r="B1672" s="56" t="s">
        <v>34</v>
      </c>
      <c r="C1672" s="56" t="s">
        <v>480</v>
      </c>
      <c r="D1672" s="56">
        <v>1990</v>
      </c>
      <c r="E1672" s="58">
        <v>569452</v>
      </c>
      <c r="F1672" s="58">
        <v>487459</v>
      </c>
      <c r="G1672" s="59">
        <v>493331</v>
      </c>
      <c r="H1672" s="59">
        <v>76121</v>
      </c>
      <c r="I1672" s="60">
        <v>0</v>
      </c>
      <c r="J1672" s="58">
        <v>-81993</v>
      </c>
      <c r="K1672" s="61">
        <v>500</v>
      </c>
      <c r="L1672" s="61"/>
      <c r="M1672" s="61"/>
      <c r="N1672" s="61"/>
      <c r="O1672" s="61"/>
      <c r="P1672" s="62">
        <v>9212</v>
      </c>
      <c r="Q1672" s="61"/>
      <c r="R1672" s="61"/>
      <c r="S1672" s="61"/>
      <c r="T1672" s="61"/>
      <c r="U1672" s="61"/>
      <c r="V1672" s="61"/>
      <c r="W1672" s="62">
        <v>21558</v>
      </c>
      <c r="X1672" s="61"/>
      <c r="Y1672" s="61"/>
      <c r="Z1672" s="61"/>
      <c r="AA1672" s="62">
        <v>183115</v>
      </c>
      <c r="AB1672" s="61"/>
      <c r="AC1672" s="61"/>
      <c r="AD1672" s="62">
        <v>122126</v>
      </c>
      <c r="AE1672" s="61"/>
      <c r="AF1672" s="62">
        <v>106210</v>
      </c>
      <c r="AG1672" s="61"/>
      <c r="AH1672" s="61"/>
      <c r="AI1672" s="62">
        <v>50610</v>
      </c>
      <c r="AJ1672" s="61"/>
      <c r="AK1672" s="61"/>
      <c r="AL1672" s="61"/>
      <c r="AM1672" s="61"/>
      <c r="AN1672" s="61"/>
      <c r="AO1672" s="61"/>
      <c r="AP1672" s="62">
        <v>6073</v>
      </c>
      <c r="AQ1672" s="61"/>
      <c r="AR1672" s="62">
        <v>7079</v>
      </c>
      <c r="AS1672" s="61"/>
      <c r="AT1672" s="61"/>
      <c r="AU1672" s="61"/>
      <c r="AV1672" s="61"/>
      <c r="AW1672" s="61"/>
      <c r="AX1672" s="61"/>
      <c r="AY1672" s="62">
        <v>13082</v>
      </c>
      <c r="AZ1672" s="61"/>
      <c r="BA1672" s="62">
        <v>45866</v>
      </c>
      <c r="BB1672" s="61"/>
      <c r="BC1672" s="61"/>
      <c r="BD1672" s="61"/>
      <c r="BE1672" s="61"/>
      <c r="BF1672" s="61"/>
      <c r="BG1672" s="61"/>
      <c r="BH1672" s="61"/>
      <c r="BI1672" s="61"/>
      <c r="BJ1672" s="61"/>
      <c r="BK1672" s="62">
        <v>4021</v>
      </c>
      <c r="BL1672" s="61"/>
      <c r="BM1672" s="61"/>
      <c r="BN1672" s="61"/>
      <c r="BO1672" s="62">
        <v>-81993</v>
      </c>
    </row>
    <row r="1673" spans="1:67" x14ac:dyDescent="0.2">
      <c r="A1673" s="57" t="s">
        <v>34</v>
      </c>
      <c r="B1673" s="56" t="s">
        <v>34</v>
      </c>
      <c r="C1673" s="56" t="s">
        <v>480</v>
      </c>
      <c r="D1673" s="56">
        <v>1991</v>
      </c>
      <c r="E1673" s="58">
        <v>590355</v>
      </c>
      <c r="F1673" s="58">
        <v>508362</v>
      </c>
      <c r="G1673" s="59">
        <v>511684</v>
      </c>
      <c r="H1673" s="59">
        <v>78671</v>
      </c>
      <c r="I1673" s="60">
        <v>0</v>
      </c>
      <c r="J1673" s="58">
        <v>-81993</v>
      </c>
      <c r="K1673" s="61">
        <v>500</v>
      </c>
      <c r="L1673" s="61"/>
      <c r="M1673" s="61"/>
      <c r="N1673" s="61"/>
      <c r="O1673" s="61"/>
      <c r="P1673" s="62">
        <v>9212</v>
      </c>
      <c r="Q1673" s="61"/>
      <c r="R1673" s="61"/>
      <c r="S1673" s="61"/>
      <c r="T1673" s="61"/>
      <c r="U1673" s="61"/>
      <c r="V1673" s="61"/>
      <c r="W1673" s="62">
        <v>21558</v>
      </c>
      <c r="X1673" s="61"/>
      <c r="Y1673" s="61"/>
      <c r="Z1673" s="61"/>
      <c r="AA1673" s="62">
        <v>196113</v>
      </c>
      <c r="AB1673" s="61"/>
      <c r="AC1673" s="61"/>
      <c r="AD1673" s="62">
        <v>122691</v>
      </c>
      <c r="AE1673" s="61"/>
      <c r="AF1673" s="62">
        <v>110266</v>
      </c>
      <c r="AG1673" s="61"/>
      <c r="AH1673" s="61"/>
      <c r="AI1673" s="62">
        <v>51344</v>
      </c>
      <c r="AJ1673" s="61"/>
      <c r="AK1673" s="61"/>
      <c r="AL1673" s="61"/>
      <c r="AM1673" s="61"/>
      <c r="AN1673" s="61"/>
      <c r="AO1673" s="61"/>
      <c r="AP1673" s="62">
        <v>6409</v>
      </c>
      <c r="AQ1673" s="61"/>
      <c r="AR1673" s="62">
        <v>7079</v>
      </c>
      <c r="AS1673" s="61"/>
      <c r="AT1673" s="61"/>
      <c r="AU1673" s="61"/>
      <c r="AV1673" s="61"/>
      <c r="AW1673" s="61"/>
      <c r="AX1673" s="61"/>
      <c r="AY1673" s="62">
        <v>15296</v>
      </c>
      <c r="AZ1673" s="61"/>
      <c r="BA1673" s="62">
        <v>45866</v>
      </c>
      <c r="BB1673" s="61"/>
      <c r="BC1673" s="61"/>
      <c r="BD1673" s="61"/>
      <c r="BE1673" s="61"/>
      <c r="BF1673" s="61"/>
      <c r="BG1673" s="61"/>
      <c r="BH1673" s="61"/>
      <c r="BI1673" s="61"/>
      <c r="BJ1673" s="61"/>
      <c r="BK1673" s="62">
        <v>4021</v>
      </c>
      <c r="BL1673" s="61"/>
      <c r="BM1673" s="61"/>
      <c r="BN1673" s="61"/>
      <c r="BO1673" s="62">
        <v>-81993</v>
      </c>
    </row>
    <row r="1674" spans="1:67" x14ac:dyDescent="0.2">
      <c r="A1674" s="57" t="s">
        <v>34</v>
      </c>
      <c r="B1674" s="56" t="s">
        <v>34</v>
      </c>
      <c r="C1674" s="56" t="s">
        <v>480</v>
      </c>
      <c r="D1674" s="56">
        <v>1992</v>
      </c>
      <c r="E1674" s="58">
        <v>792475</v>
      </c>
      <c r="F1674" s="58">
        <v>710482</v>
      </c>
      <c r="G1674" s="59">
        <v>696598</v>
      </c>
      <c r="H1674" s="59">
        <v>95877</v>
      </c>
      <c r="I1674" s="60">
        <v>0</v>
      </c>
      <c r="J1674" s="58">
        <v>-81993</v>
      </c>
      <c r="K1674" s="61">
        <v>500</v>
      </c>
      <c r="L1674" s="61"/>
      <c r="M1674" s="61"/>
      <c r="N1674" s="61"/>
      <c r="O1674" s="61"/>
      <c r="P1674" s="62">
        <v>185205</v>
      </c>
      <c r="Q1674" s="61"/>
      <c r="R1674" s="61"/>
      <c r="S1674" s="61"/>
      <c r="T1674" s="61"/>
      <c r="U1674" s="61"/>
      <c r="V1674" s="61"/>
      <c r="W1674" s="62">
        <v>21558</v>
      </c>
      <c r="X1674" s="61"/>
      <c r="Y1674" s="61"/>
      <c r="Z1674" s="61"/>
      <c r="AA1674" s="62">
        <v>202448</v>
      </c>
      <c r="AB1674" s="61"/>
      <c r="AC1674" s="61"/>
      <c r="AD1674" s="62">
        <v>124559</v>
      </c>
      <c r="AE1674" s="61"/>
      <c r="AF1674" s="62">
        <v>110266</v>
      </c>
      <c r="AG1674" s="61"/>
      <c r="AH1674" s="61"/>
      <c r="AI1674" s="62">
        <v>52062</v>
      </c>
      <c r="AJ1674" s="61"/>
      <c r="AK1674" s="61"/>
      <c r="AL1674" s="61"/>
      <c r="AM1674" s="61"/>
      <c r="AN1674" s="61"/>
      <c r="AO1674" s="61"/>
      <c r="AP1674" s="62">
        <v>6409</v>
      </c>
      <c r="AQ1674" s="61"/>
      <c r="AR1674" s="62">
        <v>7079</v>
      </c>
      <c r="AS1674" s="61"/>
      <c r="AT1674" s="61"/>
      <c r="AU1674" s="61"/>
      <c r="AV1674" s="61"/>
      <c r="AW1674" s="61"/>
      <c r="AX1674" s="61"/>
      <c r="AY1674" s="62">
        <v>15760</v>
      </c>
      <c r="AZ1674" s="61"/>
      <c r="BA1674" s="62">
        <v>62608</v>
      </c>
      <c r="BB1674" s="61"/>
      <c r="BC1674" s="61"/>
      <c r="BD1674" s="61"/>
      <c r="BE1674" s="61"/>
      <c r="BF1674" s="61"/>
      <c r="BG1674" s="61"/>
      <c r="BH1674" s="61"/>
      <c r="BI1674" s="61"/>
      <c r="BJ1674" s="61"/>
      <c r="BK1674" s="62">
        <v>4021</v>
      </c>
      <c r="BL1674" s="61"/>
      <c r="BM1674" s="61"/>
      <c r="BN1674" s="61"/>
      <c r="BO1674" s="62">
        <v>-81993</v>
      </c>
    </row>
    <row r="1675" spans="1:67" x14ac:dyDescent="0.2">
      <c r="A1675" s="57" t="s">
        <v>34</v>
      </c>
      <c r="B1675" s="56" t="s">
        <v>34</v>
      </c>
      <c r="C1675" s="56" t="s">
        <v>480</v>
      </c>
      <c r="D1675" s="56">
        <v>1993</v>
      </c>
      <c r="E1675" s="58">
        <v>857970</v>
      </c>
      <c r="F1675" s="58">
        <v>775977</v>
      </c>
      <c r="G1675" s="59">
        <v>749354</v>
      </c>
      <c r="H1675" s="59">
        <v>108616</v>
      </c>
      <c r="I1675" s="60">
        <v>0</v>
      </c>
      <c r="J1675" s="58">
        <v>-81993</v>
      </c>
      <c r="K1675" s="61">
        <v>500</v>
      </c>
      <c r="L1675" s="61"/>
      <c r="M1675" s="61"/>
      <c r="N1675" s="61"/>
      <c r="O1675" s="61"/>
      <c r="P1675" s="62">
        <v>197680</v>
      </c>
      <c r="Q1675" s="61"/>
      <c r="R1675" s="61"/>
      <c r="S1675" s="61"/>
      <c r="T1675" s="61"/>
      <c r="U1675" s="61"/>
      <c r="V1675" s="61"/>
      <c r="W1675" s="62">
        <v>21558</v>
      </c>
      <c r="X1675" s="61"/>
      <c r="Y1675" s="61"/>
      <c r="Z1675" s="61"/>
      <c r="AA1675" s="62">
        <v>211986</v>
      </c>
      <c r="AB1675" s="61"/>
      <c r="AC1675" s="61"/>
      <c r="AD1675" s="62">
        <v>139218</v>
      </c>
      <c r="AE1675" s="61"/>
      <c r="AF1675" s="62">
        <v>118715</v>
      </c>
      <c r="AG1675" s="61"/>
      <c r="AH1675" s="61"/>
      <c r="AI1675" s="62">
        <v>59697</v>
      </c>
      <c r="AJ1675" s="61"/>
      <c r="AK1675" s="61"/>
      <c r="AL1675" s="61"/>
      <c r="AM1675" s="61"/>
      <c r="AN1675" s="61"/>
      <c r="AO1675" s="61"/>
      <c r="AP1675" s="62">
        <v>8494</v>
      </c>
      <c r="AQ1675" s="61"/>
      <c r="AR1675" s="62">
        <v>8824</v>
      </c>
      <c r="AS1675" s="61"/>
      <c r="AT1675" s="61"/>
      <c r="AU1675" s="61"/>
      <c r="AV1675" s="62">
        <v>2999</v>
      </c>
      <c r="AW1675" s="61"/>
      <c r="AX1675" s="61"/>
      <c r="AY1675" s="62">
        <v>23441</v>
      </c>
      <c r="AZ1675" s="61"/>
      <c r="BA1675" s="62">
        <v>62608</v>
      </c>
      <c r="BB1675" s="61"/>
      <c r="BC1675" s="61"/>
      <c r="BD1675" s="61"/>
      <c r="BE1675" s="61"/>
      <c r="BF1675" s="61"/>
      <c r="BG1675" s="61"/>
      <c r="BH1675" s="61"/>
      <c r="BI1675" s="61"/>
      <c r="BJ1675" s="61"/>
      <c r="BK1675" s="62">
        <v>2250</v>
      </c>
      <c r="BL1675" s="61"/>
      <c r="BM1675" s="61"/>
      <c r="BN1675" s="61"/>
      <c r="BO1675" s="62">
        <v>-81993</v>
      </c>
    </row>
    <row r="1676" spans="1:67" x14ac:dyDescent="0.2">
      <c r="A1676" s="57" t="s">
        <v>34</v>
      </c>
      <c r="B1676" s="56" t="s">
        <v>34</v>
      </c>
      <c r="C1676" s="56" t="s">
        <v>480</v>
      </c>
      <c r="D1676" s="56">
        <v>1994</v>
      </c>
      <c r="E1676" s="58">
        <v>915931</v>
      </c>
      <c r="F1676" s="58">
        <v>791777</v>
      </c>
      <c r="G1676" s="59">
        <v>794436</v>
      </c>
      <c r="H1676" s="59">
        <v>121495</v>
      </c>
      <c r="I1676" s="60">
        <v>0</v>
      </c>
      <c r="J1676" s="58">
        <v>-124154</v>
      </c>
      <c r="K1676" s="61">
        <v>500</v>
      </c>
      <c r="L1676" s="61"/>
      <c r="M1676" s="61"/>
      <c r="N1676" s="61"/>
      <c r="O1676" s="61"/>
      <c r="P1676" s="62">
        <v>210048</v>
      </c>
      <c r="Q1676" s="61"/>
      <c r="R1676" s="61"/>
      <c r="S1676" s="61"/>
      <c r="T1676" s="61"/>
      <c r="U1676" s="61"/>
      <c r="V1676" s="61"/>
      <c r="W1676" s="62">
        <v>21558</v>
      </c>
      <c r="X1676" s="61"/>
      <c r="Y1676" s="61"/>
      <c r="Z1676" s="61"/>
      <c r="AA1676" s="62">
        <v>222636</v>
      </c>
      <c r="AB1676" s="61"/>
      <c r="AC1676" s="61"/>
      <c r="AD1676" s="62">
        <v>148112</v>
      </c>
      <c r="AE1676" s="61"/>
      <c r="AF1676" s="62">
        <v>129612</v>
      </c>
      <c r="AG1676" s="61"/>
      <c r="AH1676" s="61"/>
      <c r="AI1676" s="62">
        <v>61970</v>
      </c>
      <c r="AJ1676" s="61"/>
      <c r="AK1676" s="61"/>
      <c r="AL1676" s="61"/>
      <c r="AM1676" s="61"/>
      <c r="AN1676" s="61"/>
      <c r="AO1676" s="61"/>
      <c r="AP1676" s="62">
        <v>9604</v>
      </c>
      <c r="AQ1676" s="61"/>
      <c r="AR1676" s="62">
        <v>11626</v>
      </c>
      <c r="AS1676" s="61"/>
      <c r="AT1676" s="61"/>
      <c r="AU1676" s="61"/>
      <c r="AV1676" s="62">
        <v>2999</v>
      </c>
      <c r="AW1676" s="61"/>
      <c r="AX1676" s="61"/>
      <c r="AY1676" s="62">
        <v>25452</v>
      </c>
      <c r="AZ1676" s="61"/>
      <c r="BA1676" s="62">
        <v>69564</v>
      </c>
      <c r="BB1676" s="61"/>
      <c r="BC1676" s="61"/>
      <c r="BD1676" s="61"/>
      <c r="BE1676" s="61"/>
      <c r="BF1676" s="61"/>
      <c r="BG1676" s="61"/>
      <c r="BH1676" s="61"/>
      <c r="BI1676" s="61"/>
      <c r="BJ1676" s="61"/>
      <c r="BK1676" s="62">
        <v>2250</v>
      </c>
      <c r="BL1676" s="61"/>
      <c r="BM1676" s="61"/>
      <c r="BN1676" s="61"/>
      <c r="BO1676" s="62">
        <v>-124154</v>
      </c>
    </row>
    <row r="1677" spans="1:67" x14ac:dyDescent="0.2">
      <c r="A1677" s="57" t="s">
        <v>34</v>
      </c>
      <c r="B1677" s="56" t="s">
        <v>34</v>
      </c>
      <c r="C1677" s="56" t="s">
        <v>480</v>
      </c>
      <c r="D1677" s="56">
        <v>1995</v>
      </c>
      <c r="E1677" s="58">
        <v>971561</v>
      </c>
      <c r="F1677" s="58">
        <v>845534</v>
      </c>
      <c r="G1677" s="59">
        <v>829040</v>
      </c>
      <c r="H1677" s="59">
        <v>142521</v>
      </c>
      <c r="I1677" s="60">
        <v>0</v>
      </c>
      <c r="J1677" s="58">
        <v>-126027</v>
      </c>
      <c r="K1677" s="61">
        <v>500</v>
      </c>
      <c r="L1677" s="61"/>
      <c r="M1677" s="61"/>
      <c r="N1677" s="61"/>
      <c r="O1677" s="61"/>
      <c r="P1677" s="62">
        <v>211323</v>
      </c>
      <c r="Q1677" s="61"/>
      <c r="R1677" s="61"/>
      <c r="S1677" s="61"/>
      <c r="T1677" s="61"/>
      <c r="U1677" s="61"/>
      <c r="V1677" s="61"/>
      <c r="W1677" s="62">
        <v>21558</v>
      </c>
      <c r="X1677" s="61"/>
      <c r="Y1677" s="61"/>
      <c r="Z1677" s="61"/>
      <c r="AA1677" s="62">
        <v>226632</v>
      </c>
      <c r="AB1677" s="61"/>
      <c r="AC1677" s="61"/>
      <c r="AD1677" s="62">
        <v>170701</v>
      </c>
      <c r="AE1677" s="61"/>
      <c r="AF1677" s="62">
        <v>134881</v>
      </c>
      <c r="AG1677" s="61"/>
      <c r="AH1677" s="61"/>
      <c r="AI1677" s="62">
        <v>63445</v>
      </c>
      <c r="AJ1677" s="61"/>
      <c r="AK1677" s="61"/>
      <c r="AL1677" s="61"/>
      <c r="AM1677" s="61"/>
      <c r="AN1677" s="61"/>
      <c r="AO1677" s="61"/>
      <c r="AP1677" s="62">
        <v>9604</v>
      </c>
      <c r="AQ1677" s="61"/>
      <c r="AR1677" s="62">
        <v>11626</v>
      </c>
      <c r="AS1677" s="61"/>
      <c r="AT1677" s="61"/>
      <c r="AU1677" s="61"/>
      <c r="AV1677" s="62">
        <v>2999</v>
      </c>
      <c r="AW1677" s="61"/>
      <c r="AX1677" s="61"/>
      <c r="AY1677" s="62">
        <v>27409</v>
      </c>
      <c r="AZ1677" s="61"/>
      <c r="BA1677" s="62">
        <v>69564</v>
      </c>
      <c r="BB1677" s="61"/>
      <c r="BC1677" s="61"/>
      <c r="BD1677" s="61"/>
      <c r="BE1677" s="62">
        <v>19069</v>
      </c>
      <c r="BF1677" s="61"/>
      <c r="BG1677" s="61"/>
      <c r="BH1677" s="61"/>
      <c r="BI1677" s="61"/>
      <c r="BJ1677" s="61"/>
      <c r="BK1677" s="62">
        <v>2250</v>
      </c>
      <c r="BL1677" s="61"/>
      <c r="BM1677" s="61"/>
      <c r="BN1677" s="61"/>
      <c r="BO1677" s="62">
        <v>-126027</v>
      </c>
    </row>
    <row r="1678" spans="1:67" x14ac:dyDescent="0.2">
      <c r="A1678" s="57" t="s">
        <v>34</v>
      </c>
      <c r="B1678" s="56" t="s">
        <v>34</v>
      </c>
      <c r="C1678" s="56" t="s">
        <v>480</v>
      </c>
      <c r="D1678" s="56">
        <v>1996</v>
      </c>
      <c r="E1678" s="58">
        <v>1127872</v>
      </c>
      <c r="F1678" s="58">
        <v>943159</v>
      </c>
      <c r="G1678" s="59">
        <v>856223</v>
      </c>
      <c r="H1678" s="59">
        <v>271649</v>
      </c>
      <c r="I1678" s="60">
        <v>0</v>
      </c>
      <c r="J1678" s="58">
        <v>-184713</v>
      </c>
      <c r="K1678" s="61">
        <v>500</v>
      </c>
      <c r="L1678" s="61"/>
      <c r="M1678" s="61"/>
      <c r="N1678" s="61"/>
      <c r="O1678" s="61"/>
      <c r="P1678" s="62">
        <v>211323</v>
      </c>
      <c r="Q1678" s="61"/>
      <c r="R1678" s="61"/>
      <c r="S1678" s="61"/>
      <c r="T1678" s="61"/>
      <c r="U1678" s="61"/>
      <c r="V1678" s="61"/>
      <c r="W1678" s="62">
        <v>21558</v>
      </c>
      <c r="X1678" s="61"/>
      <c r="Y1678" s="61"/>
      <c r="Z1678" s="61"/>
      <c r="AA1678" s="62">
        <v>227740</v>
      </c>
      <c r="AB1678" s="61"/>
      <c r="AC1678" s="61"/>
      <c r="AD1678" s="62">
        <v>185541</v>
      </c>
      <c r="AE1678" s="61"/>
      <c r="AF1678" s="62">
        <v>144485</v>
      </c>
      <c r="AG1678" s="61"/>
      <c r="AH1678" s="61"/>
      <c r="AI1678" s="62">
        <v>65076</v>
      </c>
      <c r="AJ1678" s="61"/>
      <c r="AK1678" s="61"/>
      <c r="AL1678" s="61"/>
      <c r="AM1678" s="61"/>
      <c r="AN1678" s="61"/>
      <c r="AO1678" s="61"/>
      <c r="AP1678" s="62">
        <v>9604</v>
      </c>
      <c r="AQ1678" s="61"/>
      <c r="AR1678" s="62">
        <v>11626</v>
      </c>
      <c r="AS1678" s="61"/>
      <c r="AT1678" s="61"/>
      <c r="AU1678" s="61"/>
      <c r="AV1678" s="62">
        <v>2999</v>
      </c>
      <c r="AW1678" s="61"/>
      <c r="AX1678" s="61"/>
      <c r="AY1678" s="62">
        <v>36767</v>
      </c>
      <c r="AZ1678" s="61"/>
      <c r="BA1678" s="62">
        <v>182023</v>
      </c>
      <c r="BB1678" s="61"/>
      <c r="BC1678" s="61"/>
      <c r="BD1678" s="61"/>
      <c r="BE1678" s="62">
        <v>26380</v>
      </c>
      <c r="BF1678" s="61"/>
      <c r="BG1678" s="61"/>
      <c r="BH1678" s="61"/>
      <c r="BI1678" s="61"/>
      <c r="BJ1678" s="61"/>
      <c r="BK1678" s="62">
        <v>2250</v>
      </c>
      <c r="BL1678" s="61"/>
      <c r="BM1678" s="61"/>
      <c r="BN1678" s="61"/>
      <c r="BO1678" s="62">
        <v>-184713</v>
      </c>
    </row>
    <row r="1679" spans="1:67" x14ac:dyDescent="0.2">
      <c r="A1679" s="57" t="s">
        <v>34</v>
      </c>
      <c r="B1679" s="56" t="s">
        <v>34</v>
      </c>
      <c r="C1679" s="56" t="s">
        <v>480</v>
      </c>
      <c r="D1679" s="56">
        <v>1997</v>
      </c>
      <c r="E1679" s="58">
        <v>1187429</v>
      </c>
      <c r="F1679" s="58">
        <v>1000732</v>
      </c>
      <c r="G1679" s="59">
        <v>884633</v>
      </c>
      <c r="H1679" s="59">
        <v>302796</v>
      </c>
      <c r="I1679" s="60">
        <v>0</v>
      </c>
      <c r="J1679" s="58">
        <v>-186697</v>
      </c>
      <c r="K1679" s="61">
        <v>500</v>
      </c>
      <c r="L1679" s="61"/>
      <c r="M1679" s="61"/>
      <c r="N1679" s="61"/>
      <c r="O1679" s="61"/>
      <c r="P1679" s="62">
        <v>211323</v>
      </c>
      <c r="Q1679" s="61"/>
      <c r="R1679" s="61"/>
      <c r="S1679" s="61"/>
      <c r="T1679" s="61"/>
      <c r="U1679" s="61"/>
      <c r="V1679" s="61"/>
      <c r="W1679" s="62">
        <v>21558</v>
      </c>
      <c r="X1679" s="61"/>
      <c r="Y1679" s="61"/>
      <c r="Z1679" s="61"/>
      <c r="AA1679" s="62">
        <v>240965</v>
      </c>
      <c r="AB1679" s="61"/>
      <c r="AC1679" s="61"/>
      <c r="AD1679" s="62">
        <v>186856</v>
      </c>
      <c r="AE1679" s="61"/>
      <c r="AF1679" s="62">
        <v>155445</v>
      </c>
      <c r="AG1679" s="61"/>
      <c r="AH1679" s="61"/>
      <c r="AI1679" s="62">
        <v>67986</v>
      </c>
      <c r="AJ1679" s="61"/>
      <c r="AK1679" s="61"/>
      <c r="AL1679" s="61"/>
      <c r="AM1679" s="61"/>
      <c r="AN1679" s="61"/>
      <c r="AO1679" s="61"/>
      <c r="AP1679" s="62">
        <v>10144</v>
      </c>
      <c r="AQ1679" s="61"/>
      <c r="AR1679" s="62">
        <v>20294</v>
      </c>
      <c r="AS1679" s="61"/>
      <c r="AT1679" s="61"/>
      <c r="AU1679" s="61"/>
      <c r="AV1679" s="62">
        <v>2999</v>
      </c>
      <c r="AW1679" s="61"/>
      <c r="AX1679" s="61"/>
      <c r="AY1679" s="62">
        <v>41118</v>
      </c>
      <c r="AZ1679" s="61"/>
      <c r="BA1679" s="62">
        <v>199611</v>
      </c>
      <c r="BB1679" s="61"/>
      <c r="BC1679" s="61"/>
      <c r="BD1679" s="61"/>
      <c r="BE1679" s="62">
        <v>26380</v>
      </c>
      <c r="BF1679" s="61"/>
      <c r="BG1679" s="61"/>
      <c r="BH1679" s="61"/>
      <c r="BI1679" s="61"/>
      <c r="BJ1679" s="61"/>
      <c r="BK1679" s="62">
        <v>2250</v>
      </c>
      <c r="BL1679" s="61"/>
      <c r="BM1679" s="61"/>
      <c r="BN1679" s="61"/>
      <c r="BO1679" s="62">
        <v>-186697</v>
      </c>
    </row>
    <row r="1680" spans="1:67" x14ac:dyDescent="0.2">
      <c r="A1680" s="57" t="s">
        <v>34</v>
      </c>
      <c r="B1680" s="56" t="s">
        <v>34</v>
      </c>
      <c r="C1680" s="56" t="s">
        <v>480</v>
      </c>
      <c r="D1680" s="56">
        <v>1998</v>
      </c>
      <c r="E1680" s="58">
        <v>1212760</v>
      </c>
      <c r="F1680" s="58">
        <v>1022535</v>
      </c>
      <c r="G1680" s="59">
        <v>904116</v>
      </c>
      <c r="H1680" s="59">
        <v>308644</v>
      </c>
      <c r="I1680" s="60">
        <v>0</v>
      </c>
      <c r="J1680" s="58">
        <v>-190225</v>
      </c>
      <c r="K1680" s="61">
        <v>500</v>
      </c>
      <c r="L1680" s="61"/>
      <c r="M1680" s="61"/>
      <c r="N1680" s="61"/>
      <c r="O1680" s="61"/>
      <c r="P1680" s="62">
        <v>211323</v>
      </c>
      <c r="Q1680" s="61"/>
      <c r="R1680" s="61"/>
      <c r="S1680" s="61"/>
      <c r="T1680" s="61"/>
      <c r="U1680" s="61"/>
      <c r="V1680" s="61"/>
      <c r="W1680" s="62">
        <v>21558</v>
      </c>
      <c r="X1680" s="61"/>
      <c r="Y1680" s="61"/>
      <c r="Z1680" s="61"/>
      <c r="AA1680" s="62">
        <v>249888</v>
      </c>
      <c r="AB1680" s="61"/>
      <c r="AC1680" s="61"/>
      <c r="AD1680" s="62">
        <v>194705</v>
      </c>
      <c r="AE1680" s="61"/>
      <c r="AF1680" s="62">
        <v>157350</v>
      </c>
      <c r="AG1680" s="61"/>
      <c r="AH1680" s="61"/>
      <c r="AI1680" s="62">
        <v>68792</v>
      </c>
      <c r="AJ1680" s="61"/>
      <c r="AK1680" s="61"/>
      <c r="AL1680" s="61"/>
      <c r="AM1680" s="61"/>
      <c r="AN1680" s="61"/>
      <c r="AO1680" s="61"/>
      <c r="AP1680" s="62">
        <v>13676</v>
      </c>
      <c r="AQ1680" s="61"/>
      <c r="AR1680" s="62">
        <v>20833</v>
      </c>
      <c r="AS1680" s="61"/>
      <c r="AT1680" s="61"/>
      <c r="AU1680" s="61"/>
      <c r="AV1680" s="62">
        <v>2999</v>
      </c>
      <c r="AW1680" s="61"/>
      <c r="AX1680" s="61"/>
      <c r="AY1680" s="62">
        <v>42895</v>
      </c>
      <c r="AZ1680" s="61"/>
      <c r="BA1680" s="62">
        <v>199611</v>
      </c>
      <c r="BB1680" s="61"/>
      <c r="BC1680" s="61"/>
      <c r="BD1680" s="61"/>
      <c r="BE1680" s="62">
        <v>26380</v>
      </c>
      <c r="BF1680" s="61"/>
      <c r="BG1680" s="61"/>
      <c r="BH1680" s="61"/>
      <c r="BI1680" s="61"/>
      <c r="BJ1680" s="61"/>
      <c r="BK1680" s="62">
        <v>2250</v>
      </c>
      <c r="BL1680" s="61"/>
      <c r="BM1680" s="61"/>
      <c r="BN1680" s="61"/>
      <c r="BO1680" s="62">
        <v>-190225</v>
      </c>
    </row>
    <row r="1681" spans="1:67" x14ac:dyDescent="0.2">
      <c r="A1681" s="57" t="s">
        <v>34</v>
      </c>
      <c r="B1681" s="56" t="s">
        <v>34</v>
      </c>
      <c r="C1681" s="56" t="s">
        <v>481</v>
      </c>
      <c r="D1681" s="56">
        <v>1989</v>
      </c>
      <c r="E1681" s="58">
        <v>524936</v>
      </c>
      <c r="F1681" s="58">
        <v>488182</v>
      </c>
      <c r="G1681" s="59">
        <v>494263</v>
      </c>
      <c r="H1681" s="59">
        <v>30673</v>
      </c>
      <c r="I1681" s="60">
        <v>0</v>
      </c>
      <c r="J1681" s="58">
        <v>-36754</v>
      </c>
      <c r="K1681" s="61">
        <v>326</v>
      </c>
      <c r="L1681" s="61"/>
      <c r="M1681" s="61"/>
      <c r="N1681" s="61"/>
      <c r="O1681" s="61"/>
      <c r="P1681" s="62">
        <v>1077</v>
      </c>
      <c r="Q1681" s="61"/>
      <c r="R1681" s="61"/>
      <c r="S1681" s="61"/>
      <c r="T1681" s="61"/>
      <c r="U1681" s="61"/>
      <c r="V1681" s="61"/>
      <c r="W1681" s="62">
        <v>35388</v>
      </c>
      <c r="X1681" s="61"/>
      <c r="Y1681" s="61"/>
      <c r="Z1681" s="61"/>
      <c r="AA1681" s="62">
        <v>283562</v>
      </c>
      <c r="AB1681" s="61"/>
      <c r="AC1681" s="61"/>
      <c r="AD1681" s="62">
        <v>79474</v>
      </c>
      <c r="AE1681" s="61"/>
      <c r="AF1681" s="62">
        <v>63388</v>
      </c>
      <c r="AG1681" s="61"/>
      <c r="AH1681" s="61"/>
      <c r="AI1681" s="62">
        <v>31048</v>
      </c>
      <c r="AJ1681" s="61"/>
      <c r="AK1681" s="61"/>
      <c r="AL1681" s="61"/>
      <c r="AM1681" s="61"/>
      <c r="AN1681" s="61"/>
      <c r="AO1681" s="61"/>
      <c r="AP1681" s="62">
        <v>6741</v>
      </c>
      <c r="AQ1681" s="61"/>
      <c r="AR1681" s="61"/>
      <c r="AS1681" s="61"/>
      <c r="AT1681" s="61"/>
      <c r="AU1681" s="61"/>
      <c r="AV1681" s="61"/>
      <c r="AW1681" s="61"/>
      <c r="AX1681" s="61"/>
      <c r="AY1681" s="62">
        <v>8760</v>
      </c>
      <c r="AZ1681" s="61"/>
      <c r="BA1681" s="62">
        <v>15172</v>
      </c>
      <c r="BB1681" s="61"/>
      <c r="BC1681" s="61"/>
      <c r="BD1681" s="61"/>
      <c r="BE1681" s="61"/>
      <c r="BF1681" s="61"/>
      <c r="BG1681" s="61"/>
      <c r="BH1681" s="61"/>
      <c r="BI1681" s="61"/>
      <c r="BJ1681" s="61"/>
      <c r="BK1681" s="61"/>
      <c r="BL1681" s="61"/>
      <c r="BM1681" s="61"/>
      <c r="BN1681" s="61"/>
      <c r="BO1681" s="62">
        <v>-36754</v>
      </c>
    </row>
    <row r="1682" spans="1:67" x14ac:dyDescent="0.2">
      <c r="A1682" s="57" t="s">
        <v>34</v>
      </c>
      <c r="B1682" s="56" t="s">
        <v>34</v>
      </c>
      <c r="C1682" s="56" t="s">
        <v>481</v>
      </c>
      <c r="D1682" s="56">
        <v>1990</v>
      </c>
      <c r="E1682" s="58">
        <v>550350</v>
      </c>
      <c r="F1682" s="58">
        <v>513596</v>
      </c>
      <c r="G1682" s="59">
        <v>519677</v>
      </c>
      <c r="H1682" s="59">
        <v>30673</v>
      </c>
      <c r="I1682" s="60">
        <v>0</v>
      </c>
      <c r="J1682" s="58">
        <v>-36754</v>
      </c>
      <c r="K1682" s="61">
        <v>326</v>
      </c>
      <c r="L1682" s="61"/>
      <c r="M1682" s="61"/>
      <c r="N1682" s="61"/>
      <c r="O1682" s="61"/>
      <c r="P1682" s="62">
        <v>1077</v>
      </c>
      <c r="Q1682" s="61"/>
      <c r="R1682" s="61"/>
      <c r="S1682" s="61"/>
      <c r="T1682" s="61"/>
      <c r="U1682" s="61"/>
      <c r="V1682" s="61"/>
      <c r="W1682" s="62">
        <v>35388</v>
      </c>
      <c r="X1682" s="61"/>
      <c r="Y1682" s="61"/>
      <c r="Z1682" s="61"/>
      <c r="AA1682" s="62">
        <v>292947</v>
      </c>
      <c r="AB1682" s="61"/>
      <c r="AC1682" s="61"/>
      <c r="AD1682" s="62">
        <v>86449</v>
      </c>
      <c r="AE1682" s="61"/>
      <c r="AF1682" s="62">
        <v>70633</v>
      </c>
      <c r="AG1682" s="61"/>
      <c r="AH1682" s="61"/>
      <c r="AI1682" s="62">
        <v>32857</v>
      </c>
      <c r="AJ1682" s="61"/>
      <c r="AK1682" s="61"/>
      <c r="AL1682" s="61"/>
      <c r="AM1682" s="61"/>
      <c r="AN1682" s="61"/>
      <c r="AO1682" s="61"/>
      <c r="AP1682" s="62">
        <v>6741</v>
      </c>
      <c r="AQ1682" s="61"/>
      <c r="AR1682" s="61"/>
      <c r="AS1682" s="61"/>
      <c r="AT1682" s="61"/>
      <c r="AU1682" s="61"/>
      <c r="AV1682" s="61"/>
      <c r="AW1682" s="61"/>
      <c r="AX1682" s="61"/>
      <c r="AY1682" s="62">
        <v>8760</v>
      </c>
      <c r="AZ1682" s="61"/>
      <c r="BA1682" s="62">
        <v>15172</v>
      </c>
      <c r="BB1682" s="61"/>
      <c r="BC1682" s="61"/>
      <c r="BD1682" s="61"/>
      <c r="BE1682" s="61"/>
      <c r="BF1682" s="61"/>
      <c r="BG1682" s="61"/>
      <c r="BH1682" s="61"/>
      <c r="BI1682" s="61"/>
      <c r="BJ1682" s="61"/>
      <c r="BK1682" s="61"/>
      <c r="BL1682" s="61"/>
      <c r="BM1682" s="61"/>
      <c r="BN1682" s="61"/>
      <c r="BO1682" s="62">
        <v>-36754</v>
      </c>
    </row>
    <row r="1683" spans="1:67" x14ac:dyDescent="0.2">
      <c r="A1683" s="57" t="s">
        <v>34</v>
      </c>
      <c r="B1683" s="56" t="s">
        <v>34</v>
      </c>
      <c r="C1683" s="56" t="s">
        <v>481</v>
      </c>
      <c r="D1683" s="56">
        <v>1991</v>
      </c>
      <c r="E1683" s="58">
        <v>573831</v>
      </c>
      <c r="F1683" s="58">
        <v>537077</v>
      </c>
      <c r="G1683" s="59">
        <v>542180</v>
      </c>
      <c r="H1683" s="59">
        <v>31651</v>
      </c>
      <c r="I1683" s="60">
        <v>0</v>
      </c>
      <c r="J1683" s="58">
        <v>-36754</v>
      </c>
      <c r="K1683" s="61">
        <v>226</v>
      </c>
      <c r="L1683" s="61"/>
      <c r="M1683" s="61"/>
      <c r="N1683" s="61"/>
      <c r="O1683" s="61"/>
      <c r="P1683" s="61"/>
      <c r="Q1683" s="61"/>
      <c r="R1683" s="61"/>
      <c r="S1683" s="61"/>
      <c r="T1683" s="61"/>
      <c r="U1683" s="61"/>
      <c r="V1683" s="61"/>
      <c r="W1683" s="62">
        <v>35388</v>
      </c>
      <c r="X1683" s="61"/>
      <c r="Y1683" s="61"/>
      <c r="Z1683" s="61"/>
      <c r="AA1683" s="62">
        <v>294458</v>
      </c>
      <c r="AB1683" s="61"/>
      <c r="AC1683" s="61"/>
      <c r="AD1683" s="62">
        <v>104496</v>
      </c>
      <c r="AE1683" s="61"/>
      <c r="AF1683" s="62">
        <v>74000</v>
      </c>
      <c r="AG1683" s="61"/>
      <c r="AH1683" s="61"/>
      <c r="AI1683" s="62">
        <v>33612</v>
      </c>
      <c r="AJ1683" s="61"/>
      <c r="AK1683" s="61"/>
      <c r="AL1683" s="61"/>
      <c r="AM1683" s="61"/>
      <c r="AN1683" s="61"/>
      <c r="AO1683" s="61"/>
      <c r="AP1683" s="62">
        <v>6741</v>
      </c>
      <c r="AQ1683" s="61"/>
      <c r="AR1683" s="61"/>
      <c r="AS1683" s="61"/>
      <c r="AT1683" s="61"/>
      <c r="AU1683" s="61"/>
      <c r="AV1683" s="61"/>
      <c r="AW1683" s="61"/>
      <c r="AX1683" s="61"/>
      <c r="AY1683" s="62">
        <v>9738</v>
      </c>
      <c r="AZ1683" s="61"/>
      <c r="BA1683" s="62">
        <v>15172</v>
      </c>
      <c r="BB1683" s="61"/>
      <c r="BC1683" s="61"/>
      <c r="BD1683" s="61"/>
      <c r="BE1683" s="61"/>
      <c r="BF1683" s="61"/>
      <c r="BG1683" s="61"/>
      <c r="BH1683" s="61"/>
      <c r="BI1683" s="61"/>
      <c r="BJ1683" s="61"/>
      <c r="BK1683" s="61"/>
      <c r="BL1683" s="61"/>
      <c r="BM1683" s="61"/>
      <c r="BN1683" s="61"/>
      <c r="BO1683" s="62">
        <v>-36754</v>
      </c>
    </row>
    <row r="1684" spans="1:67" x14ac:dyDescent="0.2">
      <c r="A1684" s="57" t="s">
        <v>34</v>
      </c>
      <c r="B1684" s="56" t="s">
        <v>34</v>
      </c>
      <c r="C1684" s="56" t="s">
        <v>481</v>
      </c>
      <c r="D1684" s="56">
        <v>1992</v>
      </c>
      <c r="E1684" s="58">
        <v>859323</v>
      </c>
      <c r="F1684" s="58">
        <v>822569</v>
      </c>
      <c r="G1684" s="59">
        <v>827672</v>
      </c>
      <c r="H1684" s="59">
        <v>31651</v>
      </c>
      <c r="I1684" s="60">
        <v>0</v>
      </c>
      <c r="J1684" s="58">
        <v>-36754</v>
      </c>
      <c r="K1684" s="62">
        <v>5695</v>
      </c>
      <c r="L1684" s="61"/>
      <c r="M1684" s="61"/>
      <c r="N1684" s="61"/>
      <c r="O1684" s="61"/>
      <c r="P1684" s="61"/>
      <c r="Q1684" s="61"/>
      <c r="R1684" s="61"/>
      <c r="S1684" s="61"/>
      <c r="T1684" s="61"/>
      <c r="U1684" s="61"/>
      <c r="V1684" s="61"/>
      <c r="W1684" s="62">
        <v>290551</v>
      </c>
      <c r="X1684" s="61"/>
      <c r="Y1684" s="61"/>
      <c r="Z1684" s="61"/>
      <c r="AA1684" s="62">
        <v>302175</v>
      </c>
      <c r="AB1684" s="61"/>
      <c r="AC1684" s="61"/>
      <c r="AD1684" s="62">
        <v>111800</v>
      </c>
      <c r="AE1684" s="61"/>
      <c r="AF1684" s="62">
        <v>82461</v>
      </c>
      <c r="AG1684" s="61"/>
      <c r="AH1684" s="61"/>
      <c r="AI1684" s="62">
        <v>34990</v>
      </c>
      <c r="AJ1684" s="61"/>
      <c r="AK1684" s="61"/>
      <c r="AL1684" s="61"/>
      <c r="AM1684" s="61"/>
      <c r="AN1684" s="61"/>
      <c r="AO1684" s="61"/>
      <c r="AP1684" s="62">
        <v>6741</v>
      </c>
      <c r="AQ1684" s="61"/>
      <c r="AR1684" s="61"/>
      <c r="AS1684" s="61"/>
      <c r="AT1684" s="61"/>
      <c r="AU1684" s="61"/>
      <c r="AV1684" s="61"/>
      <c r="AW1684" s="61"/>
      <c r="AX1684" s="61"/>
      <c r="AY1684" s="62">
        <v>9738</v>
      </c>
      <c r="AZ1684" s="61"/>
      <c r="BA1684" s="62">
        <v>15172</v>
      </c>
      <c r="BB1684" s="61"/>
      <c r="BC1684" s="61"/>
      <c r="BD1684" s="61"/>
      <c r="BE1684" s="61"/>
      <c r="BF1684" s="61"/>
      <c r="BG1684" s="61"/>
      <c r="BH1684" s="61"/>
      <c r="BI1684" s="61"/>
      <c r="BJ1684" s="61"/>
      <c r="BK1684" s="61"/>
      <c r="BL1684" s="61"/>
      <c r="BM1684" s="61"/>
      <c r="BN1684" s="61"/>
      <c r="BO1684" s="62">
        <v>-36754</v>
      </c>
    </row>
    <row r="1685" spans="1:67" x14ac:dyDescent="0.2">
      <c r="A1685" s="57" t="s">
        <v>34</v>
      </c>
      <c r="B1685" s="56" t="s">
        <v>34</v>
      </c>
      <c r="C1685" s="56" t="s">
        <v>481</v>
      </c>
      <c r="D1685" s="56">
        <v>1993</v>
      </c>
      <c r="E1685" s="58">
        <v>866459</v>
      </c>
      <c r="F1685" s="58">
        <v>829705</v>
      </c>
      <c r="G1685" s="59">
        <v>850958</v>
      </c>
      <c r="H1685" s="59">
        <v>15501</v>
      </c>
      <c r="I1685" s="60">
        <v>0</v>
      </c>
      <c r="J1685" s="58">
        <v>-36754</v>
      </c>
      <c r="K1685" s="62">
        <v>5695</v>
      </c>
      <c r="L1685" s="61"/>
      <c r="M1685" s="61"/>
      <c r="N1685" s="61"/>
      <c r="O1685" s="61"/>
      <c r="P1685" s="61"/>
      <c r="Q1685" s="61"/>
      <c r="R1685" s="61"/>
      <c r="S1685" s="61"/>
      <c r="T1685" s="61"/>
      <c r="U1685" s="61"/>
      <c r="V1685" s="61"/>
      <c r="W1685" s="62">
        <v>290551</v>
      </c>
      <c r="X1685" s="61"/>
      <c r="Y1685" s="61"/>
      <c r="Z1685" s="61"/>
      <c r="AA1685" s="62">
        <v>313004</v>
      </c>
      <c r="AB1685" s="61"/>
      <c r="AC1685" s="61"/>
      <c r="AD1685" s="62">
        <v>117505</v>
      </c>
      <c r="AE1685" s="61"/>
      <c r="AF1685" s="62">
        <v>85988</v>
      </c>
      <c r="AG1685" s="61"/>
      <c r="AH1685" s="61"/>
      <c r="AI1685" s="62">
        <v>38215</v>
      </c>
      <c r="AJ1685" s="61"/>
      <c r="AK1685" s="61"/>
      <c r="AL1685" s="61"/>
      <c r="AM1685" s="61"/>
      <c r="AN1685" s="61"/>
      <c r="AO1685" s="61"/>
      <c r="AP1685" s="62">
        <v>6741</v>
      </c>
      <c r="AQ1685" s="61"/>
      <c r="AR1685" s="61"/>
      <c r="AS1685" s="61"/>
      <c r="AT1685" s="61"/>
      <c r="AU1685" s="61"/>
      <c r="AV1685" s="61"/>
      <c r="AW1685" s="61"/>
      <c r="AX1685" s="61"/>
      <c r="AY1685" s="62">
        <v>8760</v>
      </c>
      <c r="AZ1685" s="61"/>
      <c r="BA1685" s="61"/>
      <c r="BB1685" s="61"/>
      <c r="BC1685" s="61"/>
      <c r="BD1685" s="61"/>
      <c r="BE1685" s="61"/>
      <c r="BF1685" s="61"/>
      <c r="BG1685" s="61"/>
      <c r="BH1685" s="61"/>
      <c r="BI1685" s="61"/>
      <c r="BJ1685" s="61"/>
      <c r="BK1685" s="61"/>
      <c r="BL1685" s="61"/>
      <c r="BM1685" s="61"/>
      <c r="BN1685" s="61"/>
      <c r="BO1685" s="62">
        <v>-36754</v>
      </c>
    </row>
    <row r="1686" spans="1:67" x14ac:dyDescent="0.2">
      <c r="A1686" s="57" t="s">
        <v>34</v>
      </c>
      <c r="B1686" s="56" t="s">
        <v>34</v>
      </c>
      <c r="C1686" s="56" t="s">
        <v>481</v>
      </c>
      <c r="D1686" s="56">
        <v>1994</v>
      </c>
      <c r="E1686" s="58">
        <v>886688</v>
      </c>
      <c r="F1686" s="58">
        <v>826033</v>
      </c>
      <c r="G1686" s="59">
        <v>871187</v>
      </c>
      <c r="H1686" s="59">
        <v>15501</v>
      </c>
      <c r="I1686" s="60">
        <v>0</v>
      </c>
      <c r="J1686" s="58">
        <v>-60655</v>
      </c>
      <c r="K1686" s="62">
        <v>5695</v>
      </c>
      <c r="L1686" s="61"/>
      <c r="M1686" s="61"/>
      <c r="N1686" s="61"/>
      <c r="O1686" s="61"/>
      <c r="P1686" s="61"/>
      <c r="Q1686" s="61"/>
      <c r="R1686" s="61"/>
      <c r="S1686" s="61"/>
      <c r="T1686" s="61"/>
      <c r="U1686" s="61"/>
      <c r="V1686" s="61"/>
      <c r="W1686" s="62">
        <v>291286</v>
      </c>
      <c r="X1686" s="61"/>
      <c r="Y1686" s="61"/>
      <c r="Z1686" s="61"/>
      <c r="AA1686" s="62">
        <v>323250</v>
      </c>
      <c r="AB1686" s="61"/>
      <c r="AC1686" s="61"/>
      <c r="AD1686" s="62">
        <v>120085</v>
      </c>
      <c r="AE1686" s="61"/>
      <c r="AF1686" s="62">
        <v>89745</v>
      </c>
      <c r="AG1686" s="61"/>
      <c r="AH1686" s="61"/>
      <c r="AI1686" s="62">
        <v>41126</v>
      </c>
      <c r="AJ1686" s="61"/>
      <c r="AK1686" s="61"/>
      <c r="AL1686" s="61"/>
      <c r="AM1686" s="61"/>
      <c r="AN1686" s="61"/>
      <c r="AO1686" s="61"/>
      <c r="AP1686" s="62">
        <v>6741</v>
      </c>
      <c r="AQ1686" s="61"/>
      <c r="AR1686" s="61"/>
      <c r="AS1686" s="61"/>
      <c r="AT1686" s="61"/>
      <c r="AU1686" s="61"/>
      <c r="AV1686" s="61"/>
      <c r="AW1686" s="61"/>
      <c r="AX1686" s="61"/>
      <c r="AY1686" s="62">
        <v>8760</v>
      </c>
      <c r="AZ1686" s="61"/>
      <c r="BA1686" s="61"/>
      <c r="BB1686" s="61"/>
      <c r="BC1686" s="61"/>
      <c r="BD1686" s="61"/>
      <c r="BE1686" s="61"/>
      <c r="BF1686" s="61"/>
      <c r="BG1686" s="61"/>
      <c r="BH1686" s="61"/>
      <c r="BI1686" s="61"/>
      <c r="BJ1686" s="61"/>
      <c r="BK1686" s="61"/>
      <c r="BL1686" s="61"/>
      <c r="BM1686" s="61"/>
      <c r="BN1686" s="61"/>
      <c r="BO1686" s="62">
        <v>-60655</v>
      </c>
    </row>
    <row r="1687" spans="1:67" x14ac:dyDescent="0.2">
      <c r="A1687" s="57" t="s">
        <v>34</v>
      </c>
      <c r="B1687" s="56" t="s">
        <v>34</v>
      </c>
      <c r="C1687" s="56" t="s">
        <v>481</v>
      </c>
      <c r="D1687" s="56">
        <v>1995</v>
      </c>
      <c r="E1687" s="58">
        <v>900832</v>
      </c>
      <c r="F1687" s="58">
        <v>840177</v>
      </c>
      <c r="G1687" s="59">
        <v>882228</v>
      </c>
      <c r="H1687" s="59">
        <v>18604</v>
      </c>
      <c r="I1687" s="60">
        <v>0</v>
      </c>
      <c r="J1687" s="58">
        <v>-60655</v>
      </c>
      <c r="K1687" s="62">
        <v>5695</v>
      </c>
      <c r="L1687" s="61"/>
      <c r="M1687" s="61"/>
      <c r="N1687" s="61"/>
      <c r="O1687" s="61"/>
      <c r="P1687" s="61"/>
      <c r="Q1687" s="61"/>
      <c r="R1687" s="61"/>
      <c r="S1687" s="61"/>
      <c r="T1687" s="61"/>
      <c r="U1687" s="61"/>
      <c r="V1687" s="61"/>
      <c r="W1687" s="62">
        <v>291489</v>
      </c>
      <c r="X1687" s="61"/>
      <c r="Y1687" s="61"/>
      <c r="Z1687" s="61"/>
      <c r="AA1687" s="62">
        <v>327080</v>
      </c>
      <c r="AB1687" s="61"/>
      <c r="AC1687" s="61"/>
      <c r="AD1687" s="62">
        <v>124339</v>
      </c>
      <c r="AE1687" s="61"/>
      <c r="AF1687" s="62">
        <v>90120</v>
      </c>
      <c r="AG1687" s="61"/>
      <c r="AH1687" s="61"/>
      <c r="AI1687" s="62">
        <v>43505</v>
      </c>
      <c r="AJ1687" s="61"/>
      <c r="AK1687" s="61"/>
      <c r="AL1687" s="61"/>
      <c r="AM1687" s="61"/>
      <c r="AN1687" s="61"/>
      <c r="AO1687" s="61"/>
      <c r="AP1687" s="62">
        <v>9844</v>
      </c>
      <c r="AQ1687" s="61"/>
      <c r="AR1687" s="61"/>
      <c r="AS1687" s="61"/>
      <c r="AT1687" s="61"/>
      <c r="AU1687" s="61"/>
      <c r="AV1687" s="61"/>
      <c r="AW1687" s="61"/>
      <c r="AX1687" s="61"/>
      <c r="AY1687" s="62">
        <v>8760</v>
      </c>
      <c r="AZ1687" s="61"/>
      <c r="BA1687" s="61"/>
      <c r="BB1687" s="61"/>
      <c r="BC1687" s="61"/>
      <c r="BD1687" s="61"/>
      <c r="BE1687" s="61"/>
      <c r="BF1687" s="61"/>
      <c r="BG1687" s="61"/>
      <c r="BH1687" s="61"/>
      <c r="BI1687" s="61"/>
      <c r="BJ1687" s="61"/>
      <c r="BK1687" s="61"/>
      <c r="BL1687" s="61"/>
      <c r="BM1687" s="61"/>
      <c r="BN1687" s="61"/>
      <c r="BO1687" s="62">
        <v>-60655</v>
      </c>
    </row>
    <row r="1688" spans="1:67" x14ac:dyDescent="0.2">
      <c r="A1688" s="57" t="s">
        <v>34</v>
      </c>
      <c r="B1688" s="56" t="s">
        <v>34</v>
      </c>
      <c r="C1688" s="56" t="s">
        <v>481</v>
      </c>
      <c r="D1688" s="56">
        <v>1996</v>
      </c>
      <c r="E1688" s="58">
        <v>911521</v>
      </c>
      <c r="F1688" s="58">
        <v>850866</v>
      </c>
      <c r="G1688" s="59">
        <v>892917</v>
      </c>
      <c r="H1688" s="59">
        <v>18604</v>
      </c>
      <c r="I1688" s="60">
        <v>0</v>
      </c>
      <c r="J1688" s="58">
        <v>-60655</v>
      </c>
      <c r="K1688" s="62">
        <v>5695</v>
      </c>
      <c r="L1688" s="61"/>
      <c r="M1688" s="61"/>
      <c r="N1688" s="61"/>
      <c r="O1688" s="61"/>
      <c r="P1688" s="61"/>
      <c r="Q1688" s="61"/>
      <c r="R1688" s="61"/>
      <c r="S1688" s="61"/>
      <c r="T1688" s="61"/>
      <c r="U1688" s="61"/>
      <c r="V1688" s="61"/>
      <c r="W1688" s="62">
        <v>291489</v>
      </c>
      <c r="X1688" s="61"/>
      <c r="Y1688" s="61"/>
      <c r="Z1688" s="61"/>
      <c r="AA1688" s="62">
        <v>330310</v>
      </c>
      <c r="AB1688" s="61"/>
      <c r="AC1688" s="61"/>
      <c r="AD1688" s="62">
        <v>128596</v>
      </c>
      <c r="AE1688" s="61"/>
      <c r="AF1688" s="62">
        <v>92460</v>
      </c>
      <c r="AG1688" s="61"/>
      <c r="AH1688" s="61"/>
      <c r="AI1688" s="62">
        <v>44367</v>
      </c>
      <c r="AJ1688" s="61"/>
      <c r="AK1688" s="61"/>
      <c r="AL1688" s="61"/>
      <c r="AM1688" s="61"/>
      <c r="AN1688" s="61"/>
      <c r="AO1688" s="61"/>
      <c r="AP1688" s="62">
        <v>9844</v>
      </c>
      <c r="AQ1688" s="61"/>
      <c r="AR1688" s="61"/>
      <c r="AS1688" s="61"/>
      <c r="AT1688" s="61"/>
      <c r="AU1688" s="61"/>
      <c r="AV1688" s="61"/>
      <c r="AW1688" s="61"/>
      <c r="AX1688" s="61"/>
      <c r="AY1688" s="62">
        <v>8760</v>
      </c>
      <c r="AZ1688" s="61"/>
      <c r="BA1688" s="61"/>
      <c r="BB1688" s="61"/>
      <c r="BC1688" s="61"/>
      <c r="BD1688" s="61"/>
      <c r="BE1688" s="61"/>
      <c r="BF1688" s="61"/>
      <c r="BG1688" s="61"/>
      <c r="BH1688" s="61"/>
      <c r="BI1688" s="61"/>
      <c r="BJ1688" s="61"/>
      <c r="BK1688" s="61"/>
      <c r="BL1688" s="61"/>
      <c r="BM1688" s="61"/>
      <c r="BN1688" s="61"/>
      <c r="BO1688" s="62">
        <v>-60655</v>
      </c>
    </row>
    <row r="1689" spans="1:67" x14ac:dyDescent="0.2">
      <c r="A1689" s="57" t="s">
        <v>34</v>
      </c>
      <c r="B1689" s="56" t="s">
        <v>34</v>
      </c>
      <c r="C1689" s="56" t="s">
        <v>481</v>
      </c>
      <c r="D1689" s="56">
        <v>1997</v>
      </c>
      <c r="E1689" s="58">
        <v>934056</v>
      </c>
      <c r="F1689" s="58">
        <v>873401</v>
      </c>
      <c r="G1689" s="59">
        <v>915452</v>
      </c>
      <c r="H1689" s="59">
        <v>18604</v>
      </c>
      <c r="I1689" s="60">
        <v>0</v>
      </c>
      <c r="J1689" s="58">
        <v>-60655</v>
      </c>
      <c r="K1689" s="62">
        <v>5695</v>
      </c>
      <c r="L1689" s="61"/>
      <c r="M1689" s="61"/>
      <c r="N1689" s="61"/>
      <c r="O1689" s="61"/>
      <c r="P1689" s="61"/>
      <c r="Q1689" s="61"/>
      <c r="R1689" s="61"/>
      <c r="S1689" s="61"/>
      <c r="T1689" s="61"/>
      <c r="U1689" s="61"/>
      <c r="V1689" s="61"/>
      <c r="W1689" s="62">
        <v>264712</v>
      </c>
      <c r="X1689" s="61"/>
      <c r="Y1689" s="61"/>
      <c r="Z1689" s="61"/>
      <c r="AA1689" s="62">
        <v>366135</v>
      </c>
      <c r="AB1689" s="61"/>
      <c r="AC1689" s="61"/>
      <c r="AD1689" s="62">
        <v>137597</v>
      </c>
      <c r="AE1689" s="61"/>
      <c r="AF1689" s="62">
        <v>96261</v>
      </c>
      <c r="AG1689" s="61"/>
      <c r="AH1689" s="61"/>
      <c r="AI1689" s="62">
        <v>45052</v>
      </c>
      <c r="AJ1689" s="61"/>
      <c r="AK1689" s="61"/>
      <c r="AL1689" s="61"/>
      <c r="AM1689" s="61"/>
      <c r="AN1689" s="61"/>
      <c r="AO1689" s="61"/>
      <c r="AP1689" s="62">
        <v>9844</v>
      </c>
      <c r="AQ1689" s="61"/>
      <c r="AR1689" s="61"/>
      <c r="AS1689" s="61"/>
      <c r="AT1689" s="61"/>
      <c r="AU1689" s="61"/>
      <c r="AV1689" s="61"/>
      <c r="AW1689" s="61"/>
      <c r="AX1689" s="61"/>
      <c r="AY1689" s="62">
        <v>8760</v>
      </c>
      <c r="AZ1689" s="61"/>
      <c r="BA1689" s="61"/>
      <c r="BB1689" s="61"/>
      <c r="BC1689" s="61"/>
      <c r="BD1689" s="61"/>
      <c r="BE1689" s="61"/>
      <c r="BF1689" s="61"/>
      <c r="BG1689" s="61"/>
      <c r="BH1689" s="61"/>
      <c r="BI1689" s="61"/>
      <c r="BJ1689" s="61"/>
      <c r="BK1689" s="61"/>
      <c r="BL1689" s="61"/>
      <c r="BM1689" s="61"/>
      <c r="BN1689" s="61"/>
      <c r="BO1689" s="62">
        <v>-60655</v>
      </c>
    </row>
    <row r="1690" spans="1:67" x14ac:dyDescent="0.2">
      <c r="A1690" s="57" t="s">
        <v>34</v>
      </c>
      <c r="B1690" s="56" t="s">
        <v>34</v>
      </c>
      <c r="C1690" s="56" t="s">
        <v>481</v>
      </c>
      <c r="D1690" s="56">
        <v>1998</v>
      </c>
      <c r="E1690" s="58">
        <v>973213</v>
      </c>
      <c r="F1690" s="58">
        <v>912558</v>
      </c>
      <c r="G1690" s="59">
        <v>954609</v>
      </c>
      <c r="H1690" s="59">
        <v>18604</v>
      </c>
      <c r="I1690" s="60">
        <v>0</v>
      </c>
      <c r="J1690" s="58">
        <v>-60655</v>
      </c>
      <c r="K1690" s="62">
        <v>5695</v>
      </c>
      <c r="L1690" s="61"/>
      <c r="M1690" s="61"/>
      <c r="N1690" s="61"/>
      <c r="O1690" s="61"/>
      <c r="P1690" s="61"/>
      <c r="Q1690" s="61"/>
      <c r="R1690" s="61"/>
      <c r="S1690" s="61"/>
      <c r="T1690" s="61"/>
      <c r="U1690" s="61"/>
      <c r="V1690" s="61"/>
      <c r="W1690" s="62">
        <v>264712</v>
      </c>
      <c r="X1690" s="61"/>
      <c r="Y1690" s="61"/>
      <c r="Z1690" s="61"/>
      <c r="AA1690" s="62">
        <v>397900</v>
      </c>
      <c r="AB1690" s="61"/>
      <c r="AC1690" s="61"/>
      <c r="AD1690" s="62">
        <v>141526</v>
      </c>
      <c r="AE1690" s="61"/>
      <c r="AF1690" s="62">
        <v>99354</v>
      </c>
      <c r="AG1690" s="61"/>
      <c r="AH1690" s="61"/>
      <c r="AI1690" s="62">
        <v>45422</v>
      </c>
      <c r="AJ1690" s="61"/>
      <c r="AK1690" s="61"/>
      <c r="AL1690" s="61"/>
      <c r="AM1690" s="61"/>
      <c r="AN1690" s="61"/>
      <c r="AO1690" s="61"/>
      <c r="AP1690" s="62">
        <v>9844</v>
      </c>
      <c r="AQ1690" s="61"/>
      <c r="AR1690" s="61"/>
      <c r="AS1690" s="61"/>
      <c r="AT1690" s="61"/>
      <c r="AU1690" s="61"/>
      <c r="AV1690" s="61"/>
      <c r="AW1690" s="61"/>
      <c r="AX1690" s="61"/>
      <c r="AY1690" s="62">
        <v>8760</v>
      </c>
      <c r="AZ1690" s="61"/>
      <c r="BA1690" s="61"/>
      <c r="BB1690" s="61"/>
      <c r="BC1690" s="61"/>
      <c r="BD1690" s="61"/>
      <c r="BE1690" s="61"/>
      <c r="BF1690" s="61"/>
      <c r="BG1690" s="61"/>
      <c r="BH1690" s="61"/>
      <c r="BI1690" s="61"/>
      <c r="BJ1690" s="61"/>
      <c r="BK1690" s="61"/>
      <c r="BL1690" s="61"/>
      <c r="BM1690" s="61"/>
      <c r="BN1690" s="61"/>
      <c r="BO1690" s="62">
        <v>-60655</v>
      </c>
    </row>
    <row r="1691" spans="1:67" x14ac:dyDescent="0.2">
      <c r="A1691" s="57" t="s">
        <v>34</v>
      </c>
      <c r="B1691" s="56" t="s">
        <v>34</v>
      </c>
      <c r="C1691" s="56" t="s">
        <v>482</v>
      </c>
      <c r="D1691" s="56">
        <v>1989</v>
      </c>
      <c r="E1691" s="58">
        <v>99070</v>
      </c>
      <c r="F1691" s="58">
        <v>89043</v>
      </c>
      <c r="G1691" s="59">
        <v>98319</v>
      </c>
      <c r="H1691" s="59">
        <v>751</v>
      </c>
      <c r="I1691" s="60">
        <v>0</v>
      </c>
      <c r="J1691" s="58">
        <v>-10027</v>
      </c>
      <c r="K1691" s="61"/>
      <c r="L1691" s="61"/>
      <c r="M1691" s="61"/>
      <c r="N1691" s="61"/>
      <c r="O1691" s="61"/>
      <c r="P1691" s="61"/>
      <c r="Q1691" s="61">
        <v>469</v>
      </c>
      <c r="R1691" s="61"/>
      <c r="S1691" s="61"/>
      <c r="T1691" s="61"/>
      <c r="U1691" s="61"/>
      <c r="V1691" s="61"/>
      <c r="W1691" s="61"/>
      <c r="X1691" s="61"/>
      <c r="Y1691" s="61"/>
      <c r="Z1691" s="61"/>
      <c r="AA1691" s="62">
        <v>57703</v>
      </c>
      <c r="AB1691" s="61"/>
      <c r="AC1691" s="61"/>
      <c r="AD1691" s="62">
        <v>7377</v>
      </c>
      <c r="AE1691" s="61"/>
      <c r="AF1691" s="62">
        <v>23079</v>
      </c>
      <c r="AG1691" s="61"/>
      <c r="AH1691" s="61"/>
      <c r="AI1691" s="62">
        <v>9691</v>
      </c>
      <c r="AJ1691" s="61"/>
      <c r="AK1691" s="61"/>
      <c r="AL1691" s="61"/>
      <c r="AM1691" s="61"/>
      <c r="AN1691" s="61"/>
      <c r="AO1691" s="61"/>
      <c r="AP1691" s="61">
        <v>615</v>
      </c>
      <c r="AQ1691" s="61"/>
      <c r="AR1691" s="61"/>
      <c r="AS1691" s="61"/>
      <c r="AT1691" s="61"/>
      <c r="AU1691" s="61"/>
      <c r="AV1691" s="61"/>
      <c r="AW1691" s="61"/>
      <c r="AX1691" s="61"/>
      <c r="AY1691" s="61">
        <v>136</v>
      </c>
      <c r="AZ1691" s="61"/>
      <c r="BA1691" s="61"/>
      <c r="BB1691" s="61"/>
      <c r="BC1691" s="61"/>
      <c r="BD1691" s="61"/>
      <c r="BE1691" s="61"/>
      <c r="BF1691" s="61"/>
      <c r="BG1691" s="61"/>
      <c r="BH1691" s="61"/>
      <c r="BI1691" s="61"/>
      <c r="BJ1691" s="61"/>
      <c r="BK1691" s="61"/>
      <c r="BL1691" s="61"/>
      <c r="BM1691" s="61"/>
      <c r="BN1691" s="61"/>
      <c r="BO1691" s="62">
        <v>-10027</v>
      </c>
    </row>
    <row r="1692" spans="1:67" x14ac:dyDescent="0.2">
      <c r="A1692" s="57" t="s">
        <v>34</v>
      </c>
      <c r="B1692" s="56" t="s">
        <v>34</v>
      </c>
      <c r="C1692" s="56" t="s">
        <v>482</v>
      </c>
      <c r="D1692" s="56">
        <v>1990</v>
      </c>
      <c r="E1692" s="58">
        <v>107993</v>
      </c>
      <c r="F1692" s="58">
        <v>97966</v>
      </c>
      <c r="G1692" s="59">
        <v>107323</v>
      </c>
      <c r="H1692" s="59">
        <v>670</v>
      </c>
      <c r="I1692" s="60">
        <v>0</v>
      </c>
      <c r="J1692" s="58">
        <v>-10027</v>
      </c>
      <c r="K1692" s="61"/>
      <c r="L1692" s="61"/>
      <c r="M1692" s="61"/>
      <c r="N1692" s="61"/>
      <c r="O1692" s="61"/>
      <c r="P1692" s="61"/>
      <c r="Q1692" s="61">
        <v>469</v>
      </c>
      <c r="R1692" s="61"/>
      <c r="S1692" s="61"/>
      <c r="T1692" s="61"/>
      <c r="U1692" s="61"/>
      <c r="V1692" s="61"/>
      <c r="W1692" s="61"/>
      <c r="X1692" s="61"/>
      <c r="Y1692" s="61"/>
      <c r="Z1692" s="61"/>
      <c r="AA1692" s="62">
        <v>64085</v>
      </c>
      <c r="AB1692" s="61"/>
      <c r="AC1692" s="61"/>
      <c r="AD1692" s="62">
        <v>7645</v>
      </c>
      <c r="AE1692" s="61"/>
      <c r="AF1692" s="62">
        <v>25029</v>
      </c>
      <c r="AG1692" s="61"/>
      <c r="AH1692" s="61"/>
      <c r="AI1692" s="62">
        <v>10095</v>
      </c>
      <c r="AJ1692" s="61"/>
      <c r="AK1692" s="61"/>
      <c r="AL1692" s="61"/>
      <c r="AM1692" s="61"/>
      <c r="AN1692" s="61"/>
      <c r="AO1692" s="61"/>
      <c r="AP1692" s="61">
        <v>670</v>
      </c>
      <c r="AQ1692" s="61"/>
      <c r="AR1692" s="61"/>
      <c r="AS1692" s="61"/>
      <c r="AT1692" s="61"/>
      <c r="AU1692" s="61"/>
      <c r="AV1692" s="61"/>
      <c r="AW1692" s="61"/>
      <c r="AX1692" s="61"/>
      <c r="AY1692" s="61"/>
      <c r="AZ1692" s="61"/>
      <c r="BA1692" s="61"/>
      <c r="BB1692" s="61"/>
      <c r="BC1692" s="61"/>
      <c r="BD1692" s="61"/>
      <c r="BE1692" s="61"/>
      <c r="BF1692" s="61"/>
      <c r="BG1692" s="61"/>
      <c r="BH1692" s="61"/>
      <c r="BI1692" s="61"/>
      <c r="BJ1692" s="61"/>
      <c r="BK1692" s="61"/>
      <c r="BL1692" s="61"/>
      <c r="BM1692" s="61"/>
      <c r="BN1692" s="61"/>
      <c r="BO1692" s="62">
        <v>-10027</v>
      </c>
    </row>
    <row r="1693" spans="1:67" x14ac:dyDescent="0.2">
      <c r="A1693" s="57" t="s">
        <v>34</v>
      </c>
      <c r="B1693" s="56" t="s">
        <v>34</v>
      </c>
      <c r="C1693" s="56" t="s">
        <v>482</v>
      </c>
      <c r="D1693" s="56">
        <v>1991</v>
      </c>
      <c r="E1693" s="58">
        <v>127198</v>
      </c>
      <c r="F1693" s="58">
        <v>117171</v>
      </c>
      <c r="G1693" s="59">
        <v>126528</v>
      </c>
      <c r="H1693" s="59">
        <v>670</v>
      </c>
      <c r="I1693" s="60">
        <v>0</v>
      </c>
      <c r="J1693" s="58">
        <v>-10027</v>
      </c>
      <c r="K1693" s="61"/>
      <c r="L1693" s="61"/>
      <c r="M1693" s="61"/>
      <c r="N1693" s="61"/>
      <c r="O1693" s="61"/>
      <c r="P1693" s="61"/>
      <c r="Q1693" s="61">
        <v>469</v>
      </c>
      <c r="R1693" s="61"/>
      <c r="S1693" s="61"/>
      <c r="T1693" s="61"/>
      <c r="U1693" s="61"/>
      <c r="V1693" s="61"/>
      <c r="W1693" s="61"/>
      <c r="X1693" s="61"/>
      <c r="Y1693" s="61"/>
      <c r="Z1693" s="61"/>
      <c r="AA1693" s="62">
        <v>76153</v>
      </c>
      <c r="AB1693" s="61"/>
      <c r="AC1693" s="61"/>
      <c r="AD1693" s="62">
        <v>7907</v>
      </c>
      <c r="AE1693" s="61"/>
      <c r="AF1693" s="62">
        <v>26849</v>
      </c>
      <c r="AG1693" s="61"/>
      <c r="AH1693" s="61"/>
      <c r="AI1693" s="62">
        <v>15150</v>
      </c>
      <c r="AJ1693" s="61"/>
      <c r="AK1693" s="61"/>
      <c r="AL1693" s="61"/>
      <c r="AM1693" s="61"/>
      <c r="AN1693" s="61"/>
      <c r="AO1693" s="61"/>
      <c r="AP1693" s="61">
        <v>670</v>
      </c>
      <c r="AQ1693" s="61"/>
      <c r="AR1693" s="61"/>
      <c r="AS1693" s="61"/>
      <c r="AT1693" s="61"/>
      <c r="AU1693" s="61"/>
      <c r="AV1693" s="61"/>
      <c r="AW1693" s="61"/>
      <c r="AX1693" s="61"/>
      <c r="AY1693" s="61"/>
      <c r="AZ1693" s="61"/>
      <c r="BA1693" s="61"/>
      <c r="BB1693" s="61"/>
      <c r="BC1693" s="61"/>
      <c r="BD1693" s="61"/>
      <c r="BE1693" s="61"/>
      <c r="BF1693" s="61"/>
      <c r="BG1693" s="61"/>
      <c r="BH1693" s="61"/>
      <c r="BI1693" s="61"/>
      <c r="BJ1693" s="61"/>
      <c r="BK1693" s="61"/>
      <c r="BL1693" s="61"/>
      <c r="BM1693" s="61"/>
      <c r="BN1693" s="61"/>
      <c r="BO1693" s="62">
        <v>-10027</v>
      </c>
    </row>
    <row r="1694" spans="1:67" x14ac:dyDescent="0.2">
      <c r="A1694" s="57" t="s">
        <v>34</v>
      </c>
      <c r="B1694" s="56" t="s">
        <v>34</v>
      </c>
      <c r="C1694" s="56" t="s">
        <v>482</v>
      </c>
      <c r="D1694" s="56">
        <v>1992</v>
      </c>
      <c r="E1694" s="58">
        <v>132751</v>
      </c>
      <c r="F1694" s="58">
        <v>122724</v>
      </c>
      <c r="G1694" s="59">
        <v>132081</v>
      </c>
      <c r="H1694" s="59">
        <v>670</v>
      </c>
      <c r="I1694" s="60">
        <v>0</v>
      </c>
      <c r="J1694" s="58">
        <v>-10027</v>
      </c>
      <c r="K1694" s="61"/>
      <c r="L1694" s="61"/>
      <c r="M1694" s="61"/>
      <c r="N1694" s="61"/>
      <c r="O1694" s="61"/>
      <c r="P1694" s="61"/>
      <c r="Q1694" s="61">
        <v>469</v>
      </c>
      <c r="R1694" s="61"/>
      <c r="S1694" s="61"/>
      <c r="T1694" s="61"/>
      <c r="U1694" s="61"/>
      <c r="V1694" s="61"/>
      <c r="W1694" s="61"/>
      <c r="X1694" s="61"/>
      <c r="Y1694" s="61"/>
      <c r="Z1694" s="61"/>
      <c r="AA1694" s="62">
        <v>80756</v>
      </c>
      <c r="AB1694" s="61"/>
      <c r="AC1694" s="61"/>
      <c r="AD1694" s="62">
        <v>8207</v>
      </c>
      <c r="AE1694" s="61"/>
      <c r="AF1694" s="62">
        <v>26849</v>
      </c>
      <c r="AG1694" s="61"/>
      <c r="AH1694" s="61"/>
      <c r="AI1694" s="62">
        <v>15800</v>
      </c>
      <c r="AJ1694" s="61"/>
      <c r="AK1694" s="61"/>
      <c r="AL1694" s="61"/>
      <c r="AM1694" s="61"/>
      <c r="AN1694" s="61"/>
      <c r="AO1694" s="61"/>
      <c r="AP1694" s="61">
        <v>670</v>
      </c>
      <c r="AQ1694" s="61"/>
      <c r="AR1694" s="61"/>
      <c r="AS1694" s="61"/>
      <c r="AT1694" s="61"/>
      <c r="AU1694" s="61"/>
      <c r="AV1694" s="61"/>
      <c r="AW1694" s="61"/>
      <c r="AX1694" s="61"/>
      <c r="AY1694" s="61"/>
      <c r="AZ1694" s="61"/>
      <c r="BA1694" s="61"/>
      <c r="BB1694" s="61"/>
      <c r="BC1694" s="61"/>
      <c r="BD1694" s="61"/>
      <c r="BE1694" s="61"/>
      <c r="BF1694" s="61"/>
      <c r="BG1694" s="61"/>
      <c r="BH1694" s="61"/>
      <c r="BI1694" s="61"/>
      <c r="BJ1694" s="61"/>
      <c r="BK1694" s="61"/>
      <c r="BL1694" s="61"/>
      <c r="BM1694" s="61"/>
      <c r="BN1694" s="61"/>
      <c r="BO1694" s="62">
        <v>-10027</v>
      </c>
    </row>
    <row r="1695" spans="1:67" x14ac:dyDescent="0.2">
      <c r="A1695" s="57" t="s">
        <v>34</v>
      </c>
      <c r="B1695" s="56" t="s">
        <v>34</v>
      </c>
      <c r="C1695" s="56" t="s">
        <v>482</v>
      </c>
      <c r="D1695" s="56">
        <v>1993</v>
      </c>
      <c r="E1695" s="58">
        <v>136613</v>
      </c>
      <c r="F1695" s="58">
        <v>126586</v>
      </c>
      <c r="G1695" s="59">
        <v>135419</v>
      </c>
      <c r="H1695" s="59">
        <v>1194</v>
      </c>
      <c r="I1695" s="60">
        <v>0</v>
      </c>
      <c r="J1695" s="58">
        <v>-10027</v>
      </c>
      <c r="K1695" s="61"/>
      <c r="L1695" s="61"/>
      <c r="M1695" s="61"/>
      <c r="N1695" s="61"/>
      <c r="O1695" s="61"/>
      <c r="P1695" s="61"/>
      <c r="Q1695" s="61">
        <v>469</v>
      </c>
      <c r="R1695" s="61"/>
      <c r="S1695" s="61"/>
      <c r="T1695" s="61"/>
      <c r="U1695" s="61"/>
      <c r="V1695" s="61"/>
      <c r="W1695" s="61"/>
      <c r="X1695" s="61"/>
      <c r="Y1695" s="61"/>
      <c r="Z1695" s="61"/>
      <c r="AA1695" s="62">
        <v>83775</v>
      </c>
      <c r="AB1695" s="61"/>
      <c r="AC1695" s="61"/>
      <c r="AD1695" s="62">
        <v>8207</v>
      </c>
      <c r="AE1695" s="61"/>
      <c r="AF1695" s="62">
        <v>26849</v>
      </c>
      <c r="AG1695" s="61"/>
      <c r="AH1695" s="61"/>
      <c r="AI1695" s="62">
        <v>16119</v>
      </c>
      <c r="AJ1695" s="61"/>
      <c r="AK1695" s="61"/>
      <c r="AL1695" s="61"/>
      <c r="AM1695" s="61"/>
      <c r="AN1695" s="61"/>
      <c r="AO1695" s="61"/>
      <c r="AP1695" s="61">
        <v>670</v>
      </c>
      <c r="AQ1695" s="61"/>
      <c r="AR1695" s="61"/>
      <c r="AS1695" s="61"/>
      <c r="AT1695" s="61"/>
      <c r="AU1695" s="61"/>
      <c r="AV1695" s="61"/>
      <c r="AW1695" s="61"/>
      <c r="AX1695" s="61"/>
      <c r="AY1695" s="61">
        <v>524</v>
      </c>
      <c r="AZ1695" s="61"/>
      <c r="BA1695" s="61"/>
      <c r="BB1695" s="61"/>
      <c r="BC1695" s="61"/>
      <c r="BD1695" s="61"/>
      <c r="BE1695" s="61"/>
      <c r="BF1695" s="61"/>
      <c r="BG1695" s="61"/>
      <c r="BH1695" s="61"/>
      <c r="BI1695" s="61"/>
      <c r="BJ1695" s="61"/>
      <c r="BK1695" s="61"/>
      <c r="BL1695" s="61"/>
      <c r="BM1695" s="61"/>
      <c r="BN1695" s="61"/>
      <c r="BO1695" s="62">
        <v>-10027</v>
      </c>
    </row>
    <row r="1696" spans="1:67" x14ac:dyDescent="0.2">
      <c r="A1696" s="57" t="s">
        <v>34</v>
      </c>
      <c r="B1696" s="56" t="s">
        <v>34</v>
      </c>
      <c r="C1696" s="56" t="s">
        <v>482</v>
      </c>
      <c r="D1696" s="56">
        <v>1994</v>
      </c>
      <c r="E1696" s="58">
        <v>136621</v>
      </c>
      <c r="F1696" s="58">
        <v>92962</v>
      </c>
      <c r="G1696" s="59">
        <v>135427</v>
      </c>
      <c r="H1696" s="59">
        <v>1194</v>
      </c>
      <c r="I1696" s="60">
        <v>0</v>
      </c>
      <c r="J1696" s="58">
        <v>-43659</v>
      </c>
      <c r="K1696" s="61"/>
      <c r="L1696" s="61"/>
      <c r="M1696" s="61"/>
      <c r="N1696" s="61"/>
      <c r="O1696" s="61"/>
      <c r="P1696" s="61"/>
      <c r="Q1696" s="61">
        <v>469</v>
      </c>
      <c r="R1696" s="61"/>
      <c r="S1696" s="61"/>
      <c r="T1696" s="61"/>
      <c r="U1696" s="61"/>
      <c r="V1696" s="61"/>
      <c r="W1696" s="61"/>
      <c r="X1696" s="61"/>
      <c r="Y1696" s="61"/>
      <c r="Z1696" s="61"/>
      <c r="AA1696" s="62">
        <v>83775</v>
      </c>
      <c r="AB1696" s="61"/>
      <c r="AC1696" s="61"/>
      <c r="AD1696" s="62">
        <v>8207</v>
      </c>
      <c r="AE1696" s="61"/>
      <c r="AF1696" s="62">
        <v>26849</v>
      </c>
      <c r="AG1696" s="61"/>
      <c r="AH1696" s="61"/>
      <c r="AI1696" s="62">
        <v>16127</v>
      </c>
      <c r="AJ1696" s="61"/>
      <c r="AK1696" s="61"/>
      <c r="AL1696" s="61"/>
      <c r="AM1696" s="61"/>
      <c r="AN1696" s="61"/>
      <c r="AO1696" s="61"/>
      <c r="AP1696" s="61">
        <v>670</v>
      </c>
      <c r="AQ1696" s="61"/>
      <c r="AR1696" s="61"/>
      <c r="AS1696" s="61"/>
      <c r="AT1696" s="61"/>
      <c r="AU1696" s="61"/>
      <c r="AV1696" s="61"/>
      <c r="AW1696" s="61"/>
      <c r="AX1696" s="61"/>
      <c r="AY1696" s="61">
        <v>524</v>
      </c>
      <c r="AZ1696" s="61"/>
      <c r="BA1696" s="61"/>
      <c r="BB1696" s="61"/>
      <c r="BC1696" s="61"/>
      <c r="BD1696" s="61"/>
      <c r="BE1696" s="61"/>
      <c r="BF1696" s="61"/>
      <c r="BG1696" s="61"/>
      <c r="BH1696" s="61"/>
      <c r="BI1696" s="61"/>
      <c r="BJ1696" s="61"/>
      <c r="BK1696" s="61"/>
      <c r="BL1696" s="61"/>
      <c r="BM1696" s="61"/>
      <c r="BN1696" s="61"/>
      <c r="BO1696" s="62">
        <v>-43659</v>
      </c>
    </row>
    <row r="1697" spans="1:67" x14ac:dyDescent="0.2">
      <c r="A1697" s="57" t="s">
        <v>34</v>
      </c>
      <c r="B1697" s="56" t="s">
        <v>34</v>
      </c>
      <c r="C1697" s="56" t="s">
        <v>482</v>
      </c>
      <c r="D1697" s="56">
        <v>1995</v>
      </c>
      <c r="E1697" s="58">
        <v>137971</v>
      </c>
      <c r="F1697" s="58">
        <v>94012</v>
      </c>
      <c r="G1697" s="59">
        <v>136777</v>
      </c>
      <c r="H1697" s="59">
        <v>1194</v>
      </c>
      <c r="I1697" s="60">
        <v>0</v>
      </c>
      <c r="J1697" s="58">
        <v>-43959</v>
      </c>
      <c r="K1697" s="61"/>
      <c r="L1697" s="61"/>
      <c r="M1697" s="61"/>
      <c r="N1697" s="61"/>
      <c r="O1697" s="61"/>
      <c r="P1697" s="61"/>
      <c r="Q1697" s="61">
        <v>469</v>
      </c>
      <c r="R1697" s="61"/>
      <c r="S1697" s="61"/>
      <c r="T1697" s="61"/>
      <c r="U1697" s="61"/>
      <c r="V1697" s="61"/>
      <c r="W1697" s="61"/>
      <c r="X1697" s="61"/>
      <c r="Y1697" s="61"/>
      <c r="Z1697" s="61"/>
      <c r="AA1697" s="62">
        <v>85013</v>
      </c>
      <c r="AB1697" s="61"/>
      <c r="AC1697" s="61"/>
      <c r="AD1697" s="62">
        <v>8207</v>
      </c>
      <c r="AE1697" s="61"/>
      <c r="AF1697" s="62">
        <v>26849</v>
      </c>
      <c r="AG1697" s="61"/>
      <c r="AH1697" s="61"/>
      <c r="AI1697" s="62">
        <v>16239</v>
      </c>
      <c r="AJ1697" s="61"/>
      <c r="AK1697" s="61"/>
      <c r="AL1697" s="61"/>
      <c r="AM1697" s="61"/>
      <c r="AN1697" s="61"/>
      <c r="AO1697" s="61"/>
      <c r="AP1697" s="61">
        <v>670</v>
      </c>
      <c r="AQ1697" s="61"/>
      <c r="AR1697" s="61"/>
      <c r="AS1697" s="61"/>
      <c r="AT1697" s="61"/>
      <c r="AU1697" s="61"/>
      <c r="AV1697" s="61"/>
      <c r="AW1697" s="61"/>
      <c r="AX1697" s="61"/>
      <c r="AY1697" s="61">
        <v>524</v>
      </c>
      <c r="AZ1697" s="61"/>
      <c r="BA1697" s="61"/>
      <c r="BB1697" s="61"/>
      <c r="BC1697" s="61"/>
      <c r="BD1697" s="61"/>
      <c r="BE1697" s="61"/>
      <c r="BF1697" s="61"/>
      <c r="BG1697" s="61"/>
      <c r="BH1697" s="61"/>
      <c r="BI1697" s="61"/>
      <c r="BJ1697" s="61"/>
      <c r="BK1697" s="61"/>
      <c r="BL1697" s="61"/>
      <c r="BM1697" s="61"/>
      <c r="BN1697" s="61"/>
      <c r="BO1697" s="62">
        <v>-43959</v>
      </c>
    </row>
    <row r="1698" spans="1:67" x14ac:dyDescent="0.2">
      <c r="A1698" s="57" t="s">
        <v>34</v>
      </c>
      <c r="B1698" s="56" t="s">
        <v>34</v>
      </c>
      <c r="C1698" s="56" t="s">
        <v>482</v>
      </c>
      <c r="D1698" s="56">
        <v>1996</v>
      </c>
      <c r="E1698" s="58">
        <v>139544</v>
      </c>
      <c r="F1698" s="58">
        <v>95586</v>
      </c>
      <c r="G1698" s="59">
        <v>138350</v>
      </c>
      <c r="H1698" s="59">
        <v>1194</v>
      </c>
      <c r="I1698" s="60">
        <v>0</v>
      </c>
      <c r="J1698" s="58">
        <v>-43958</v>
      </c>
      <c r="K1698" s="61"/>
      <c r="L1698" s="61"/>
      <c r="M1698" s="61"/>
      <c r="N1698" s="61"/>
      <c r="O1698" s="61"/>
      <c r="P1698" s="61"/>
      <c r="Q1698" s="61">
        <v>469</v>
      </c>
      <c r="R1698" s="61"/>
      <c r="S1698" s="61"/>
      <c r="T1698" s="61"/>
      <c r="U1698" s="61"/>
      <c r="V1698" s="61"/>
      <c r="W1698" s="61"/>
      <c r="X1698" s="61"/>
      <c r="Y1698" s="61"/>
      <c r="Z1698" s="61"/>
      <c r="AA1698" s="62">
        <v>85586</v>
      </c>
      <c r="AB1698" s="61"/>
      <c r="AC1698" s="61"/>
      <c r="AD1698" s="62">
        <v>8207</v>
      </c>
      <c r="AE1698" s="61"/>
      <c r="AF1698" s="62">
        <v>26849</v>
      </c>
      <c r="AG1698" s="61"/>
      <c r="AH1698" s="61"/>
      <c r="AI1698" s="62">
        <v>17239</v>
      </c>
      <c r="AJ1698" s="61"/>
      <c r="AK1698" s="61"/>
      <c r="AL1698" s="61"/>
      <c r="AM1698" s="61"/>
      <c r="AN1698" s="61"/>
      <c r="AO1698" s="61"/>
      <c r="AP1698" s="61">
        <v>670</v>
      </c>
      <c r="AQ1698" s="61"/>
      <c r="AR1698" s="61"/>
      <c r="AS1698" s="61"/>
      <c r="AT1698" s="61"/>
      <c r="AU1698" s="61"/>
      <c r="AV1698" s="61"/>
      <c r="AW1698" s="61"/>
      <c r="AX1698" s="61"/>
      <c r="AY1698" s="61">
        <v>524</v>
      </c>
      <c r="AZ1698" s="61"/>
      <c r="BA1698" s="61"/>
      <c r="BB1698" s="61"/>
      <c r="BC1698" s="61"/>
      <c r="BD1698" s="61"/>
      <c r="BE1698" s="61"/>
      <c r="BF1698" s="61"/>
      <c r="BG1698" s="61"/>
      <c r="BH1698" s="61"/>
      <c r="BI1698" s="61"/>
      <c r="BJ1698" s="61"/>
      <c r="BK1698" s="61"/>
      <c r="BL1698" s="61"/>
      <c r="BM1698" s="61"/>
      <c r="BN1698" s="61"/>
      <c r="BO1698" s="62">
        <v>-43958</v>
      </c>
    </row>
    <row r="1699" spans="1:67" x14ac:dyDescent="0.2">
      <c r="A1699" s="57" t="s">
        <v>34</v>
      </c>
      <c r="B1699" s="56" t="s">
        <v>34</v>
      </c>
      <c r="C1699" s="56" t="s">
        <v>482</v>
      </c>
      <c r="D1699" s="56">
        <v>1997</v>
      </c>
      <c r="E1699" s="58">
        <v>143100</v>
      </c>
      <c r="F1699" s="58">
        <v>99141</v>
      </c>
      <c r="G1699" s="59">
        <v>141906</v>
      </c>
      <c r="H1699" s="59">
        <v>1194</v>
      </c>
      <c r="I1699" s="60">
        <v>0</v>
      </c>
      <c r="J1699" s="58">
        <v>-43959</v>
      </c>
      <c r="K1699" s="61"/>
      <c r="L1699" s="61"/>
      <c r="M1699" s="61"/>
      <c r="N1699" s="61"/>
      <c r="O1699" s="61"/>
      <c r="P1699" s="61"/>
      <c r="Q1699" s="61">
        <v>469</v>
      </c>
      <c r="R1699" s="61"/>
      <c r="S1699" s="61"/>
      <c r="T1699" s="61"/>
      <c r="U1699" s="61"/>
      <c r="V1699" s="61"/>
      <c r="W1699" s="61"/>
      <c r="X1699" s="61"/>
      <c r="Y1699" s="61"/>
      <c r="Z1699" s="61"/>
      <c r="AA1699" s="62">
        <v>90696</v>
      </c>
      <c r="AB1699" s="61"/>
      <c r="AC1699" s="61"/>
      <c r="AD1699" s="62">
        <v>8207</v>
      </c>
      <c r="AE1699" s="61"/>
      <c r="AF1699" s="62">
        <v>26849</v>
      </c>
      <c r="AG1699" s="61"/>
      <c r="AH1699" s="61"/>
      <c r="AI1699" s="62">
        <v>15685</v>
      </c>
      <c r="AJ1699" s="61"/>
      <c r="AK1699" s="61"/>
      <c r="AL1699" s="61"/>
      <c r="AM1699" s="61"/>
      <c r="AN1699" s="61"/>
      <c r="AO1699" s="61"/>
      <c r="AP1699" s="61">
        <v>670</v>
      </c>
      <c r="AQ1699" s="61"/>
      <c r="AR1699" s="61"/>
      <c r="AS1699" s="61"/>
      <c r="AT1699" s="61"/>
      <c r="AU1699" s="61"/>
      <c r="AV1699" s="61"/>
      <c r="AW1699" s="61"/>
      <c r="AX1699" s="61"/>
      <c r="AY1699" s="61">
        <v>524</v>
      </c>
      <c r="AZ1699" s="61"/>
      <c r="BA1699" s="61"/>
      <c r="BB1699" s="61"/>
      <c r="BC1699" s="61"/>
      <c r="BD1699" s="61"/>
      <c r="BE1699" s="61"/>
      <c r="BF1699" s="61"/>
      <c r="BG1699" s="61"/>
      <c r="BH1699" s="61"/>
      <c r="BI1699" s="61"/>
      <c r="BJ1699" s="61"/>
      <c r="BK1699" s="61"/>
      <c r="BL1699" s="61"/>
      <c r="BM1699" s="61"/>
      <c r="BN1699" s="61"/>
      <c r="BO1699" s="62">
        <v>-43959</v>
      </c>
    </row>
    <row r="1700" spans="1:67" x14ac:dyDescent="0.2">
      <c r="A1700" s="57" t="s">
        <v>34</v>
      </c>
      <c r="B1700" s="56" t="s">
        <v>34</v>
      </c>
      <c r="C1700" s="56" t="s">
        <v>482</v>
      </c>
      <c r="D1700" s="56">
        <v>1998</v>
      </c>
      <c r="E1700" s="58">
        <v>151829</v>
      </c>
      <c r="F1700" s="58">
        <v>107870</v>
      </c>
      <c r="G1700" s="59">
        <v>150635</v>
      </c>
      <c r="H1700" s="59">
        <v>1194</v>
      </c>
      <c r="I1700" s="60">
        <v>0</v>
      </c>
      <c r="J1700" s="58">
        <v>-43959</v>
      </c>
      <c r="K1700" s="61"/>
      <c r="L1700" s="61"/>
      <c r="M1700" s="61"/>
      <c r="N1700" s="61"/>
      <c r="O1700" s="61"/>
      <c r="P1700" s="61"/>
      <c r="Q1700" s="61">
        <v>469</v>
      </c>
      <c r="R1700" s="61"/>
      <c r="S1700" s="61"/>
      <c r="T1700" s="61"/>
      <c r="U1700" s="61"/>
      <c r="V1700" s="61"/>
      <c r="W1700" s="61"/>
      <c r="X1700" s="61"/>
      <c r="Y1700" s="61"/>
      <c r="Z1700" s="61"/>
      <c r="AA1700" s="62">
        <v>99425</v>
      </c>
      <c r="AB1700" s="61"/>
      <c r="AC1700" s="61"/>
      <c r="AD1700" s="62">
        <v>8207</v>
      </c>
      <c r="AE1700" s="61"/>
      <c r="AF1700" s="62">
        <v>26849</v>
      </c>
      <c r="AG1700" s="61"/>
      <c r="AH1700" s="61"/>
      <c r="AI1700" s="62">
        <v>15685</v>
      </c>
      <c r="AJ1700" s="61"/>
      <c r="AK1700" s="61"/>
      <c r="AL1700" s="61"/>
      <c r="AM1700" s="61"/>
      <c r="AN1700" s="61"/>
      <c r="AO1700" s="61"/>
      <c r="AP1700" s="61">
        <v>670</v>
      </c>
      <c r="AQ1700" s="61"/>
      <c r="AR1700" s="61"/>
      <c r="AS1700" s="61"/>
      <c r="AT1700" s="61"/>
      <c r="AU1700" s="61"/>
      <c r="AV1700" s="61"/>
      <c r="AW1700" s="61"/>
      <c r="AX1700" s="61"/>
      <c r="AY1700" s="61">
        <v>524</v>
      </c>
      <c r="AZ1700" s="61"/>
      <c r="BA1700" s="61"/>
      <c r="BB1700" s="61"/>
      <c r="BC1700" s="61"/>
      <c r="BD1700" s="61"/>
      <c r="BE1700" s="61"/>
      <c r="BF1700" s="61"/>
      <c r="BG1700" s="61"/>
      <c r="BH1700" s="61"/>
      <c r="BI1700" s="61"/>
      <c r="BJ1700" s="61"/>
      <c r="BK1700" s="61"/>
      <c r="BL1700" s="61"/>
      <c r="BM1700" s="61"/>
      <c r="BN1700" s="61"/>
      <c r="BO1700" s="62">
        <v>-43959</v>
      </c>
    </row>
    <row r="1701" spans="1:67" x14ac:dyDescent="0.2">
      <c r="A1701" s="57" t="s">
        <v>34</v>
      </c>
      <c r="B1701" s="56" t="s">
        <v>34</v>
      </c>
      <c r="C1701" s="56" t="s">
        <v>483</v>
      </c>
      <c r="D1701" s="56">
        <v>1989</v>
      </c>
      <c r="E1701" s="58">
        <v>501760</v>
      </c>
      <c r="F1701" s="58">
        <v>494581</v>
      </c>
      <c r="G1701" s="59">
        <v>495906</v>
      </c>
      <c r="H1701" s="59">
        <v>5854</v>
      </c>
      <c r="I1701" s="60">
        <v>0</v>
      </c>
      <c r="J1701" s="58">
        <v>-7179</v>
      </c>
      <c r="K1701" s="61"/>
      <c r="L1701" s="61"/>
      <c r="M1701" s="61"/>
      <c r="N1701" s="61"/>
      <c r="O1701" s="61"/>
      <c r="P1701" s="61"/>
      <c r="Q1701" s="61"/>
      <c r="R1701" s="61"/>
      <c r="S1701" s="61"/>
      <c r="T1701" s="61"/>
      <c r="U1701" s="61"/>
      <c r="V1701" s="61"/>
      <c r="W1701" s="61"/>
      <c r="X1701" s="61"/>
      <c r="Y1701" s="61"/>
      <c r="Z1701" s="61"/>
      <c r="AA1701" s="62">
        <v>383815</v>
      </c>
      <c r="AB1701" s="61"/>
      <c r="AC1701" s="61"/>
      <c r="AD1701" s="62">
        <v>1645</v>
      </c>
      <c r="AE1701" s="61"/>
      <c r="AF1701" s="62">
        <v>77470</v>
      </c>
      <c r="AG1701" s="61"/>
      <c r="AH1701" s="61"/>
      <c r="AI1701" s="62">
        <v>32976</v>
      </c>
      <c r="AJ1701" s="61"/>
      <c r="AK1701" s="61"/>
      <c r="AL1701" s="61"/>
      <c r="AM1701" s="61"/>
      <c r="AN1701" s="61"/>
      <c r="AO1701" s="61"/>
      <c r="AP1701" s="62">
        <v>5854</v>
      </c>
      <c r="AQ1701" s="61"/>
      <c r="AR1701" s="61"/>
      <c r="AS1701" s="61"/>
      <c r="AT1701" s="61"/>
      <c r="AU1701" s="61"/>
      <c r="AV1701" s="61"/>
      <c r="AW1701" s="61"/>
      <c r="AX1701" s="61"/>
      <c r="AY1701" s="61"/>
      <c r="AZ1701" s="61"/>
      <c r="BA1701" s="61"/>
      <c r="BB1701" s="61"/>
      <c r="BC1701" s="61"/>
      <c r="BD1701" s="61"/>
      <c r="BE1701" s="61"/>
      <c r="BF1701" s="61"/>
      <c r="BG1701" s="61"/>
      <c r="BH1701" s="61"/>
      <c r="BI1701" s="61"/>
      <c r="BJ1701" s="61"/>
      <c r="BK1701" s="61"/>
      <c r="BL1701" s="61"/>
      <c r="BM1701" s="61"/>
      <c r="BN1701" s="61"/>
      <c r="BO1701" s="62">
        <v>-7179</v>
      </c>
    </row>
    <row r="1702" spans="1:67" x14ac:dyDescent="0.2">
      <c r="A1702" s="57" t="s">
        <v>34</v>
      </c>
      <c r="B1702" s="56" t="s">
        <v>34</v>
      </c>
      <c r="C1702" s="56" t="s">
        <v>483</v>
      </c>
      <c r="D1702" s="56">
        <v>1990</v>
      </c>
      <c r="E1702" s="58">
        <v>558766</v>
      </c>
      <c r="F1702" s="58">
        <v>551587</v>
      </c>
      <c r="G1702" s="59">
        <v>552912</v>
      </c>
      <c r="H1702" s="59">
        <v>5854</v>
      </c>
      <c r="I1702" s="60">
        <v>0</v>
      </c>
      <c r="J1702" s="58">
        <v>-7179</v>
      </c>
      <c r="K1702" s="61"/>
      <c r="L1702" s="61"/>
      <c r="M1702" s="61"/>
      <c r="N1702" s="61"/>
      <c r="O1702" s="61"/>
      <c r="P1702" s="61"/>
      <c r="Q1702" s="61"/>
      <c r="R1702" s="61"/>
      <c r="S1702" s="61"/>
      <c r="T1702" s="61"/>
      <c r="U1702" s="61"/>
      <c r="V1702" s="61"/>
      <c r="W1702" s="61"/>
      <c r="X1702" s="61"/>
      <c r="Y1702" s="61"/>
      <c r="Z1702" s="61"/>
      <c r="AA1702" s="62">
        <v>429046</v>
      </c>
      <c r="AB1702" s="61"/>
      <c r="AC1702" s="61"/>
      <c r="AD1702" s="62">
        <v>1645</v>
      </c>
      <c r="AE1702" s="61"/>
      <c r="AF1702" s="62">
        <v>84574</v>
      </c>
      <c r="AG1702" s="61"/>
      <c r="AH1702" s="61"/>
      <c r="AI1702" s="62">
        <v>37647</v>
      </c>
      <c r="AJ1702" s="61"/>
      <c r="AK1702" s="61"/>
      <c r="AL1702" s="61"/>
      <c r="AM1702" s="61"/>
      <c r="AN1702" s="61"/>
      <c r="AO1702" s="61"/>
      <c r="AP1702" s="62">
        <v>5854</v>
      </c>
      <c r="AQ1702" s="61"/>
      <c r="AR1702" s="61"/>
      <c r="AS1702" s="61"/>
      <c r="AT1702" s="61"/>
      <c r="AU1702" s="61"/>
      <c r="AV1702" s="61"/>
      <c r="AW1702" s="61"/>
      <c r="AX1702" s="61"/>
      <c r="AY1702" s="61"/>
      <c r="AZ1702" s="61"/>
      <c r="BA1702" s="61"/>
      <c r="BB1702" s="61"/>
      <c r="BC1702" s="61"/>
      <c r="BD1702" s="61"/>
      <c r="BE1702" s="61"/>
      <c r="BF1702" s="61"/>
      <c r="BG1702" s="61"/>
      <c r="BH1702" s="61"/>
      <c r="BI1702" s="61"/>
      <c r="BJ1702" s="61"/>
      <c r="BK1702" s="61"/>
      <c r="BL1702" s="61"/>
      <c r="BM1702" s="61"/>
      <c r="BN1702" s="61"/>
      <c r="BO1702" s="62">
        <v>-7179</v>
      </c>
    </row>
    <row r="1703" spans="1:67" x14ac:dyDescent="0.2">
      <c r="A1703" s="57" t="s">
        <v>34</v>
      </c>
      <c r="B1703" s="56" t="s">
        <v>34</v>
      </c>
      <c r="C1703" s="56" t="s">
        <v>483</v>
      </c>
      <c r="D1703" s="56">
        <v>1991</v>
      </c>
      <c r="E1703" s="58">
        <v>595202</v>
      </c>
      <c r="F1703" s="58">
        <v>588023</v>
      </c>
      <c r="G1703" s="59">
        <v>582339</v>
      </c>
      <c r="H1703" s="59">
        <v>12863</v>
      </c>
      <c r="I1703" s="60">
        <v>0</v>
      </c>
      <c r="J1703" s="58">
        <v>-7179</v>
      </c>
      <c r="K1703" s="61"/>
      <c r="L1703" s="61"/>
      <c r="M1703" s="61"/>
      <c r="N1703" s="61"/>
      <c r="O1703" s="61"/>
      <c r="P1703" s="61"/>
      <c r="Q1703" s="61"/>
      <c r="R1703" s="61"/>
      <c r="S1703" s="61"/>
      <c r="T1703" s="61"/>
      <c r="U1703" s="61"/>
      <c r="V1703" s="61"/>
      <c r="W1703" s="61"/>
      <c r="X1703" s="61"/>
      <c r="Y1703" s="61"/>
      <c r="Z1703" s="61"/>
      <c r="AA1703" s="62">
        <v>454987</v>
      </c>
      <c r="AB1703" s="61"/>
      <c r="AC1703" s="61"/>
      <c r="AD1703" s="62">
        <v>1645</v>
      </c>
      <c r="AE1703" s="61"/>
      <c r="AF1703" s="62">
        <v>85717</v>
      </c>
      <c r="AG1703" s="61"/>
      <c r="AH1703" s="61"/>
      <c r="AI1703" s="62">
        <v>39990</v>
      </c>
      <c r="AJ1703" s="61"/>
      <c r="AK1703" s="61"/>
      <c r="AL1703" s="61"/>
      <c r="AM1703" s="61"/>
      <c r="AN1703" s="61"/>
      <c r="AO1703" s="61"/>
      <c r="AP1703" s="62">
        <v>5681</v>
      </c>
      <c r="AQ1703" s="61"/>
      <c r="AR1703" s="62">
        <v>7182</v>
      </c>
      <c r="AS1703" s="61"/>
      <c r="AT1703" s="61"/>
      <c r="AU1703" s="61"/>
      <c r="AV1703" s="61"/>
      <c r="AW1703" s="61"/>
      <c r="AX1703" s="61"/>
      <c r="AY1703" s="61"/>
      <c r="AZ1703" s="61"/>
      <c r="BA1703" s="61"/>
      <c r="BB1703" s="61"/>
      <c r="BC1703" s="61"/>
      <c r="BD1703" s="61"/>
      <c r="BE1703" s="61"/>
      <c r="BF1703" s="61"/>
      <c r="BG1703" s="61"/>
      <c r="BH1703" s="61"/>
      <c r="BI1703" s="61"/>
      <c r="BJ1703" s="61"/>
      <c r="BK1703" s="61"/>
      <c r="BL1703" s="61"/>
      <c r="BM1703" s="61"/>
      <c r="BN1703" s="61"/>
      <c r="BO1703" s="62">
        <v>-7179</v>
      </c>
    </row>
    <row r="1704" spans="1:67" x14ac:dyDescent="0.2">
      <c r="A1704" s="57" t="s">
        <v>34</v>
      </c>
      <c r="B1704" s="56" t="s">
        <v>34</v>
      </c>
      <c r="C1704" s="56" t="s">
        <v>483</v>
      </c>
      <c r="D1704" s="56">
        <v>1992</v>
      </c>
      <c r="E1704" s="58">
        <v>622467</v>
      </c>
      <c r="F1704" s="58">
        <v>615288</v>
      </c>
      <c r="G1704" s="59">
        <v>612507</v>
      </c>
      <c r="H1704" s="59">
        <v>9960</v>
      </c>
      <c r="I1704" s="60">
        <v>0</v>
      </c>
      <c r="J1704" s="58">
        <v>-7179</v>
      </c>
      <c r="K1704" s="61"/>
      <c r="L1704" s="61"/>
      <c r="M1704" s="61"/>
      <c r="N1704" s="61"/>
      <c r="O1704" s="61"/>
      <c r="P1704" s="61"/>
      <c r="Q1704" s="61"/>
      <c r="R1704" s="61"/>
      <c r="S1704" s="61"/>
      <c r="T1704" s="61"/>
      <c r="U1704" s="61"/>
      <c r="V1704" s="61"/>
      <c r="W1704" s="61"/>
      <c r="X1704" s="61"/>
      <c r="Y1704" s="61"/>
      <c r="Z1704" s="61"/>
      <c r="AA1704" s="62">
        <v>478375</v>
      </c>
      <c r="AB1704" s="61"/>
      <c r="AC1704" s="61"/>
      <c r="AD1704" s="62">
        <v>5145</v>
      </c>
      <c r="AE1704" s="61"/>
      <c r="AF1704" s="62">
        <v>87797</v>
      </c>
      <c r="AG1704" s="61"/>
      <c r="AH1704" s="61"/>
      <c r="AI1704" s="62">
        <v>41190</v>
      </c>
      <c r="AJ1704" s="61"/>
      <c r="AK1704" s="61"/>
      <c r="AL1704" s="61"/>
      <c r="AM1704" s="61"/>
      <c r="AN1704" s="61"/>
      <c r="AO1704" s="61"/>
      <c r="AP1704" s="62">
        <v>2928</v>
      </c>
      <c r="AQ1704" s="61"/>
      <c r="AR1704" s="62">
        <v>7032</v>
      </c>
      <c r="AS1704" s="61"/>
      <c r="AT1704" s="61"/>
      <c r="AU1704" s="61"/>
      <c r="AV1704" s="61"/>
      <c r="AW1704" s="61"/>
      <c r="AX1704" s="61"/>
      <c r="AY1704" s="61"/>
      <c r="AZ1704" s="61"/>
      <c r="BA1704" s="61"/>
      <c r="BB1704" s="61"/>
      <c r="BC1704" s="61"/>
      <c r="BD1704" s="61"/>
      <c r="BE1704" s="61"/>
      <c r="BF1704" s="61"/>
      <c r="BG1704" s="61"/>
      <c r="BH1704" s="61"/>
      <c r="BI1704" s="61"/>
      <c r="BJ1704" s="61"/>
      <c r="BK1704" s="61"/>
      <c r="BL1704" s="61"/>
      <c r="BM1704" s="61"/>
      <c r="BN1704" s="61"/>
      <c r="BO1704" s="62">
        <v>-7179</v>
      </c>
    </row>
    <row r="1705" spans="1:67" x14ac:dyDescent="0.2">
      <c r="A1705" s="57" t="s">
        <v>34</v>
      </c>
      <c r="B1705" s="56" t="s">
        <v>34</v>
      </c>
      <c r="C1705" s="56" t="s">
        <v>483</v>
      </c>
      <c r="D1705" s="56">
        <v>1993</v>
      </c>
      <c r="E1705" s="58">
        <v>665801</v>
      </c>
      <c r="F1705" s="58">
        <v>658622</v>
      </c>
      <c r="G1705" s="59">
        <v>655841</v>
      </c>
      <c r="H1705" s="59">
        <v>9960</v>
      </c>
      <c r="I1705" s="60">
        <v>0</v>
      </c>
      <c r="J1705" s="58">
        <v>-7179</v>
      </c>
      <c r="K1705" s="61"/>
      <c r="L1705" s="61"/>
      <c r="M1705" s="61"/>
      <c r="N1705" s="61"/>
      <c r="O1705" s="61"/>
      <c r="P1705" s="61"/>
      <c r="Q1705" s="61"/>
      <c r="R1705" s="61"/>
      <c r="S1705" s="61"/>
      <c r="T1705" s="61"/>
      <c r="U1705" s="61"/>
      <c r="V1705" s="61"/>
      <c r="W1705" s="61"/>
      <c r="X1705" s="61"/>
      <c r="Y1705" s="61"/>
      <c r="Z1705" s="61"/>
      <c r="AA1705" s="62">
        <v>516975</v>
      </c>
      <c r="AB1705" s="61"/>
      <c r="AC1705" s="61"/>
      <c r="AD1705" s="62">
        <v>5145</v>
      </c>
      <c r="AE1705" s="61"/>
      <c r="AF1705" s="62">
        <v>91820</v>
      </c>
      <c r="AG1705" s="61"/>
      <c r="AH1705" s="61"/>
      <c r="AI1705" s="62">
        <v>41901</v>
      </c>
      <c r="AJ1705" s="61"/>
      <c r="AK1705" s="61"/>
      <c r="AL1705" s="61"/>
      <c r="AM1705" s="61"/>
      <c r="AN1705" s="61"/>
      <c r="AO1705" s="61"/>
      <c r="AP1705" s="62">
        <v>2928</v>
      </c>
      <c r="AQ1705" s="61"/>
      <c r="AR1705" s="62">
        <v>7032</v>
      </c>
      <c r="AS1705" s="61"/>
      <c r="AT1705" s="61"/>
      <c r="AU1705" s="61"/>
      <c r="AV1705" s="61"/>
      <c r="AW1705" s="61"/>
      <c r="AX1705" s="61"/>
      <c r="AY1705" s="61"/>
      <c r="AZ1705" s="61"/>
      <c r="BA1705" s="61"/>
      <c r="BB1705" s="61"/>
      <c r="BC1705" s="61"/>
      <c r="BD1705" s="61"/>
      <c r="BE1705" s="61"/>
      <c r="BF1705" s="61"/>
      <c r="BG1705" s="61"/>
      <c r="BH1705" s="61"/>
      <c r="BI1705" s="61"/>
      <c r="BJ1705" s="61"/>
      <c r="BK1705" s="61"/>
      <c r="BL1705" s="61"/>
      <c r="BM1705" s="61"/>
      <c r="BN1705" s="61"/>
      <c r="BO1705" s="62">
        <v>-7179</v>
      </c>
    </row>
    <row r="1706" spans="1:67" x14ac:dyDescent="0.2">
      <c r="A1706" s="57" t="s">
        <v>34</v>
      </c>
      <c r="B1706" s="56" t="s">
        <v>34</v>
      </c>
      <c r="C1706" s="56" t="s">
        <v>483</v>
      </c>
      <c r="D1706" s="56">
        <v>1994</v>
      </c>
      <c r="E1706" s="58">
        <v>720192</v>
      </c>
      <c r="F1706" s="58">
        <v>594812</v>
      </c>
      <c r="G1706" s="59">
        <v>710232</v>
      </c>
      <c r="H1706" s="59">
        <v>9960</v>
      </c>
      <c r="I1706" s="60">
        <v>0</v>
      </c>
      <c r="J1706" s="58">
        <v>-125380</v>
      </c>
      <c r="K1706" s="61"/>
      <c r="L1706" s="61"/>
      <c r="M1706" s="61"/>
      <c r="N1706" s="61"/>
      <c r="O1706" s="61"/>
      <c r="P1706" s="61"/>
      <c r="Q1706" s="61"/>
      <c r="R1706" s="61"/>
      <c r="S1706" s="61"/>
      <c r="T1706" s="61"/>
      <c r="U1706" s="61"/>
      <c r="V1706" s="61"/>
      <c r="W1706" s="61"/>
      <c r="X1706" s="61"/>
      <c r="Y1706" s="61"/>
      <c r="Z1706" s="61"/>
      <c r="AA1706" s="62">
        <v>558475</v>
      </c>
      <c r="AB1706" s="61"/>
      <c r="AC1706" s="61"/>
      <c r="AD1706" s="62">
        <v>5145</v>
      </c>
      <c r="AE1706" s="61"/>
      <c r="AF1706" s="62">
        <v>102314</v>
      </c>
      <c r="AG1706" s="61"/>
      <c r="AH1706" s="61"/>
      <c r="AI1706" s="62">
        <v>44298</v>
      </c>
      <c r="AJ1706" s="61"/>
      <c r="AK1706" s="61"/>
      <c r="AL1706" s="61"/>
      <c r="AM1706" s="61"/>
      <c r="AN1706" s="61"/>
      <c r="AO1706" s="61"/>
      <c r="AP1706" s="62">
        <v>2928</v>
      </c>
      <c r="AQ1706" s="61"/>
      <c r="AR1706" s="62">
        <v>7032</v>
      </c>
      <c r="AS1706" s="61"/>
      <c r="AT1706" s="61"/>
      <c r="AU1706" s="61"/>
      <c r="AV1706" s="61"/>
      <c r="AW1706" s="61"/>
      <c r="AX1706" s="61"/>
      <c r="AY1706" s="61"/>
      <c r="AZ1706" s="61"/>
      <c r="BA1706" s="61"/>
      <c r="BB1706" s="61"/>
      <c r="BC1706" s="61"/>
      <c r="BD1706" s="61"/>
      <c r="BE1706" s="61"/>
      <c r="BF1706" s="61"/>
      <c r="BG1706" s="61"/>
      <c r="BH1706" s="61"/>
      <c r="BI1706" s="61"/>
      <c r="BJ1706" s="61"/>
      <c r="BK1706" s="61"/>
      <c r="BL1706" s="61"/>
      <c r="BM1706" s="61"/>
      <c r="BN1706" s="61"/>
      <c r="BO1706" s="62">
        <v>-125380</v>
      </c>
    </row>
    <row r="1707" spans="1:67" x14ac:dyDescent="0.2">
      <c r="A1707" s="57" t="s">
        <v>34</v>
      </c>
      <c r="B1707" s="56" t="s">
        <v>34</v>
      </c>
      <c r="C1707" s="56" t="s">
        <v>483</v>
      </c>
      <c r="D1707" s="56">
        <v>1995</v>
      </c>
      <c r="E1707" s="58">
        <v>736848</v>
      </c>
      <c r="F1707" s="58">
        <v>611468</v>
      </c>
      <c r="G1707" s="59">
        <v>726888</v>
      </c>
      <c r="H1707" s="59">
        <v>9960</v>
      </c>
      <c r="I1707" s="60">
        <v>0</v>
      </c>
      <c r="J1707" s="58">
        <v>-125380</v>
      </c>
      <c r="K1707" s="61"/>
      <c r="L1707" s="61"/>
      <c r="M1707" s="61"/>
      <c r="N1707" s="61"/>
      <c r="O1707" s="61"/>
      <c r="P1707" s="61"/>
      <c r="Q1707" s="61"/>
      <c r="R1707" s="61"/>
      <c r="S1707" s="61"/>
      <c r="T1707" s="61"/>
      <c r="U1707" s="61"/>
      <c r="V1707" s="61"/>
      <c r="W1707" s="61"/>
      <c r="X1707" s="61"/>
      <c r="Y1707" s="61"/>
      <c r="Z1707" s="61"/>
      <c r="AA1707" s="62">
        <v>569902</v>
      </c>
      <c r="AB1707" s="61"/>
      <c r="AC1707" s="61"/>
      <c r="AD1707" s="62">
        <v>5145</v>
      </c>
      <c r="AE1707" s="61"/>
      <c r="AF1707" s="62">
        <v>106230</v>
      </c>
      <c r="AG1707" s="61"/>
      <c r="AH1707" s="61"/>
      <c r="AI1707" s="62">
        <v>45611</v>
      </c>
      <c r="AJ1707" s="61"/>
      <c r="AK1707" s="61"/>
      <c r="AL1707" s="61"/>
      <c r="AM1707" s="61"/>
      <c r="AN1707" s="61"/>
      <c r="AO1707" s="61"/>
      <c r="AP1707" s="62">
        <v>2928</v>
      </c>
      <c r="AQ1707" s="61"/>
      <c r="AR1707" s="62">
        <v>7032</v>
      </c>
      <c r="AS1707" s="61"/>
      <c r="AT1707" s="61"/>
      <c r="AU1707" s="61"/>
      <c r="AV1707" s="61"/>
      <c r="AW1707" s="61"/>
      <c r="AX1707" s="61"/>
      <c r="AY1707" s="61"/>
      <c r="AZ1707" s="61"/>
      <c r="BA1707" s="61"/>
      <c r="BB1707" s="61"/>
      <c r="BC1707" s="61"/>
      <c r="BD1707" s="61"/>
      <c r="BE1707" s="61"/>
      <c r="BF1707" s="61"/>
      <c r="BG1707" s="61"/>
      <c r="BH1707" s="61"/>
      <c r="BI1707" s="61"/>
      <c r="BJ1707" s="61"/>
      <c r="BK1707" s="61"/>
      <c r="BL1707" s="61"/>
      <c r="BM1707" s="61"/>
      <c r="BN1707" s="61"/>
      <c r="BO1707" s="62">
        <v>-125380</v>
      </c>
    </row>
    <row r="1708" spans="1:67" x14ac:dyDescent="0.2">
      <c r="A1708" s="57" t="s">
        <v>34</v>
      </c>
      <c r="B1708" s="56" t="s">
        <v>34</v>
      </c>
      <c r="C1708" s="56" t="s">
        <v>483</v>
      </c>
      <c r="D1708" s="56">
        <v>1996</v>
      </c>
      <c r="E1708" s="58">
        <v>755156</v>
      </c>
      <c r="F1708" s="58">
        <v>627276</v>
      </c>
      <c r="G1708" s="59">
        <v>745196</v>
      </c>
      <c r="H1708" s="59">
        <v>9960</v>
      </c>
      <c r="I1708" s="60">
        <v>0</v>
      </c>
      <c r="J1708" s="58">
        <v>-127880</v>
      </c>
      <c r="K1708" s="61"/>
      <c r="L1708" s="61"/>
      <c r="M1708" s="61"/>
      <c r="N1708" s="61"/>
      <c r="O1708" s="61"/>
      <c r="P1708" s="61"/>
      <c r="Q1708" s="61"/>
      <c r="R1708" s="61"/>
      <c r="S1708" s="61"/>
      <c r="T1708" s="61"/>
      <c r="U1708" s="61"/>
      <c r="V1708" s="61"/>
      <c r="W1708" s="61"/>
      <c r="X1708" s="61"/>
      <c r="Y1708" s="61"/>
      <c r="Z1708" s="61"/>
      <c r="AA1708" s="62">
        <v>586215</v>
      </c>
      <c r="AB1708" s="61"/>
      <c r="AC1708" s="61"/>
      <c r="AD1708" s="62">
        <v>5145</v>
      </c>
      <c r="AE1708" s="61"/>
      <c r="AF1708" s="62">
        <v>106855</v>
      </c>
      <c r="AG1708" s="61"/>
      <c r="AH1708" s="61"/>
      <c r="AI1708" s="62">
        <v>46981</v>
      </c>
      <c r="AJ1708" s="61"/>
      <c r="AK1708" s="61"/>
      <c r="AL1708" s="61"/>
      <c r="AM1708" s="61"/>
      <c r="AN1708" s="61"/>
      <c r="AO1708" s="61"/>
      <c r="AP1708" s="62">
        <v>2928</v>
      </c>
      <c r="AQ1708" s="61"/>
      <c r="AR1708" s="62">
        <v>7032</v>
      </c>
      <c r="AS1708" s="61"/>
      <c r="AT1708" s="61"/>
      <c r="AU1708" s="61"/>
      <c r="AV1708" s="61"/>
      <c r="AW1708" s="61"/>
      <c r="AX1708" s="61"/>
      <c r="AY1708" s="61"/>
      <c r="AZ1708" s="61"/>
      <c r="BA1708" s="61"/>
      <c r="BB1708" s="61"/>
      <c r="BC1708" s="61"/>
      <c r="BD1708" s="61"/>
      <c r="BE1708" s="61"/>
      <c r="BF1708" s="61"/>
      <c r="BG1708" s="61"/>
      <c r="BH1708" s="61"/>
      <c r="BI1708" s="61"/>
      <c r="BJ1708" s="61"/>
      <c r="BK1708" s="61"/>
      <c r="BL1708" s="61"/>
      <c r="BM1708" s="61"/>
      <c r="BN1708" s="61"/>
      <c r="BO1708" s="62">
        <v>-127880</v>
      </c>
    </row>
    <row r="1709" spans="1:67" x14ac:dyDescent="0.2">
      <c r="A1709" s="57" t="s">
        <v>34</v>
      </c>
      <c r="B1709" s="56" t="s">
        <v>34</v>
      </c>
      <c r="C1709" s="56" t="s">
        <v>483</v>
      </c>
      <c r="D1709" s="56">
        <v>1997</v>
      </c>
      <c r="E1709" s="58">
        <v>768509</v>
      </c>
      <c r="F1709" s="58">
        <v>640629</v>
      </c>
      <c r="G1709" s="59">
        <v>758549</v>
      </c>
      <c r="H1709" s="59">
        <v>9960</v>
      </c>
      <c r="I1709" s="60">
        <v>0</v>
      </c>
      <c r="J1709" s="58">
        <v>-127880</v>
      </c>
      <c r="K1709" s="61"/>
      <c r="L1709" s="61"/>
      <c r="M1709" s="61"/>
      <c r="N1709" s="61"/>
      <c r="O1709" s="61"/>
      <c r="P1709" s="61"/>
      <c r="Q1709" s="61"/>
      <c r="R1709" s="61"/>
      <c r="S1709" s="61"/>
      <c r="T1709" s="61"/>
      <c r="U1709" s="61"/>
      <c r="V1709" s="61"/>
      <c r="W1709" s="61"/>
      <c r="X1709" s="61"/>
      <c r="Y1709" s="61"/>
      <c r="Z1709" s="61"/>
      <c r="AA1709" s="62">
        <v>597337</v>
      </c>
      <c r="AB1709" s="61"/>
      <c r="AC1709" s="61"/>
      <c r="AD1709" s="62">
        <v>5145</v>
      </c>
      <c r="AE1709" s="61"/>
      <c r="AF1709" s="62">
        <v>108040</v>
      </c>
      <c r="AG1709" s="61"/>
      <c r="AH1709" s="61"/>
      <c r="AI1709" s="62">
        <v>48027</v>
      </c>
      <c r="AJ1709" s="61"/>
      <c r="AK1709" s="61"/>
      <c r="AL1709" s="61"/>
      <c r="AM1709" s="61"/>
      <c r="AN1709" s="61"/>
      <c r="AO1709" s="61"/>
      <c r="AP1709" s="62">
        <v>2928</v>
      </c>
      <c r="AQ1709" s="61"/>
      <c r="AR1709" s="62">
        <v>7032</v>
      </c>
      <c r="AS1709" s="61"/>
      <c r="AT1709" s="61"/>
      <c r="AU1709" s="61"/>
      <c r="AV1709" s="61"/>
      <c r="AW1709" s="61"/>
      <c r="AX1709" s="61"/>
      <c r="AY1709" s="61"/>
      <c r="AZ1709" s="61"/>
      <c r="BA1709" s="61"/>
      <c r="BB1709" s="61"/>
      <c r="BC1709" s="61"/>
      <c r="BD1709" s="61"/>
      <c r="BE1709" s="61"/>
      <c r="BF1709" s="61"/>
      <c r="BG1709" s="61"/>
      <c r="BH1709" s="61"/>
      <c r="BI1709" s="61"/>
      <c r="BJ1709" s="61"/>
      <c r="BK1709" s="61"/>
      <c r="BL1709" s="61"/>
      <c r="BM1709" s="61"/>
      <c r="BN1709" s="61"/>
      <c r="BO1709" s="62">
        <v>-127880</v>
      </c>
    </row>
    <row r="1710" spans="1:67" x14ac:dyDescent="0.2">
      <c r="A1710" s="57" t="s">
        <v>34</v>
      </c>
      <c r="B1710" s="56" t="s">
        <v>34</v>
      </c>
      <c r="C1710" s="56" t="s">
        <v>483</v>
      </c>
      <c r="D1710" s="56">
        <v>1998</v>
      </c>
      <c r="E1710" s="58">
        <v>790081</v>
      </c>
      <c r="F1710" s="58">
        <v>662201</v>
      </c>
      <c r="G1710" s="59">
        <v>780121</v>
      </c>
      <c r="H1710" s="59">
        <v>9960</v>
      </c>
      <c r="I1710" s="60">
        <v>0</v>
      </c>
      <c r="J1710" s="58">
        <v>-127880</v>
      </c>
      <c r="K1710" s="61"/>
      <c r="L1710" s="61"/>
      <c r="M1710" s="61"/>
      <c r="N1710" s="61"/>
      <c r="O1710" s="61"/>
      <c r="P1710" s="61"/>
      <c r="Q1710" s="61"/>
      <c r="R1710" s="61"/>
      <c r="S1710" s="61"/>
      <c r="T1710" s="61"/>
      <c r="U1710" s="61"/>
      <c r="V1710" s="61"/>
      <c r="W1710" s="61"/>
      <c r="X1710" s="61"/>
      <c r="Y1710" s="61"/>
      <c r="Z1710" s="61"/>
      <c r="AA1710" s="62">
        <v>616614</v>
      </c>
      <c r="AB1710" s="61"/>
      <c r="AC1710" s="61"/>
      <c r="AD1710" s="62">
        <v>5145</v>
      </c>
      <c r="AE1710" s="61"/>
      <c r="AF1710" s="62">
        <v>107645</v>
      </c>
      <c r="AG1710" s="61"/>
      <c r="AH1710" s="61"/>
      <c r="AI1710" s="62">
        <v>50717</v>
      </c>
      <c r="AJ1710" s="61"/>
      <c r="AK1710" s="61"/>
      <c r="AL1710" s="61"/>
      <c r="AM1710" s="61"/>
      <c r="AN1710" s="61"/>
      <c r="AO1710" s="61"/>
      <c r="AP1710" s="62">
        <v>2928</v>
      </c>
      <c r="AQ1710" s="61"/>
      <c r="AR1710" s="62">
        <v>7032</v>
      </c>
      <c r="AS1710" s="61"/>
      <c r="AT1710" s="61"/>
      <c r="AU1710" s="61"/>
      <c r="AV1710" s="61"/>
      <c r="AW1710" s="61"/>
      <c r="AX1710" s="61"/>
      <c r="AY1710" s="61"/>
      <c r="AZ1710" s="61"/>
      <c r="BA1710" s="61"/>
      <c r="BB1710" s="61"/>
      <c r="BC1710" s="61"/>
      <c r="BD1710" s="61"/>
      <c r="BE1710" s="61"/>
      <c r="BF1710" s="61"/>
      <c r="BG1710" s="61"/>
      <c r="BH1710" s="61"/>
      <c r="BI1710" s="61"/>
      <c r="BJ1710" s="61"/>
      <c r="BK1710" s="61"/>
      <c r="BL1710" s="61"/>
      <c r="BM1710" s="61"/>
      <c r="BN1710" s="61"/>
      <c r="BO1710" s="62">
        <v>-127880</v>
      </c>
    </row>
    <row r="1711" spans="1:67" x14ac:dyDescent="0.2">
      <c r="A1711" s="57" t="s">
        <v>34</v>
      </c>
      <c r="B1711" s="56" t="s">
        <v>34</v>
      </c>
      <c r="C1711" s="56" t="s">
        <v>484</v>
      </c>
      <c r="D1711" s="56">
        <v>1989</v>
      </c>
      <c r="E1711" s="58">
        <v>348738</v>
      </c>
      <c r="F1711" s="58">
        <v>341693</v>
      </c>
      <c r="G1711" s="59">
        <v>342500</v>
      </c>
      <c r="H1711" s="59">
        <v>6238</v>
      </c>
      <c r="I1711" s="60">
        <v>0</v>
      </c>
      <c r="J1711" s="58">
        <v>-7045</v>
      </c>
      <c r="K1711" s="61"/>
      <c r="L1711" s="61"/>
      <c r="M1711" s="61"/>
      <c r="N1711" s="61"/>
      <c r="O1711" s="61"/>
      <c r="P1711" s="61">
        <v>475</v>
      </c>
      <c r="Q1711" s="61"/>
      <c r="R1711" s="61"/>
      <c r="S1711" s="61"/>
      <c r="T1711" s="61"/>
      <c r="U1711" s="61"/>
      <c r="V1711" s="61"/>
      <c r="W1711" s="61"/>
      <c r="X1711" s="61"/>
      <c r="Y1711" s="61"/>
      <c r="Z1711" s="61"/>
      <c r="AA1711" s="62">
        <v>245648</v>
      </c>
      <c r="AB1711" s="61"/>
      <c r="AC1711" s="61"/>
      <c r="AD1711" s="61">
        <v>442</v>
      </c>
      <c r="AE1711" s="61"/>
      <c r="AF1711" s="62">
        <v>63750</v>
      </c>
      <c r="AG1711" s="61"/>
      <c r="AH1711" s="61"/>
      <c r="AI1711" s="62">
        <v>32185</v>
      </c>
      <c r="AJ1711" s="61"/>
      <c r="AK1711" s="61"/>
      <c r="AL1711" s="61"/>
      <c r="AM1711" s="61"/>
      <c r="AN1711" s="61"/>
      <c r="AO1711" s="61"/>
      <c r="AP1711" s="62">
        <v>1947</v>
      </c>
      <c r="AQ1711" s="61"/>
      <c r="AR1711" s="61"/>
      <c r="AS1711" s="61"/>
      <c r="AT1711" s="61"/>
      <c r="AU1711" s="61"/>
      <c r="AV1711" s="61"/>
      <c r="AW1711" s="61"/>
      <c r="AX1711" s="61"/>
      <c r="AY1711" s="62">
        <v>1291</v>
      </c>
      <c r="AZ1711" s="61"/>
      <c r="BA1711" s="62">
        <v>3000</v>
      </c>
      <c r="BB1711" s="61"/>
      <c r="BC1711" s="61"/>
      <c r="BD1711" s="61"/>
      <c r="BE1711" s="61"/>
      <c r="BF1711" s="61"/>
      <c r="BG1711" s="61"/>
      <c r="BH1711" s="61"/>
      <c r="BI1711" s="61"/>
      <c r="BJ1711" s="61"/>
      <c r="BK1711" s="61"/>
      <c r="BL1711" s="61"/>
      <c r="BM1711" s="61"/>
      <c r="BN1711" s="61"/>
      <c r="BO1711" s="62">
        <v>-7045</v>
      </c>
    </row>
    <row r="1712" spans="1:67" x14ac:dyDescent="0.2">
      <c r="A1712" s="57" t="s">
        <v>34</v>
      </c>
      <c r="B1712" s="56" t="s">
        <v>34</v>
      </c>
      <c r="C1712" s="56" t="s">
        <v>484</v>
      </c>
      <c r="D1712" s="56">
        <v>1990</v>
      </c>
      <c r="E1712" s="58">
        <v>518978</v>
      </c>
      <c r="F1712" s="58">
        <v>511933</v>
      </c>
      <c r="G1712" s="59">
        <v>512740</v>
      </c>
      <c r="H1712" s="59">
        <v>6238</v>
      </c>
      <c r="I1712" s="60">
        <v>0</v>
      </c>
      <c r="J1712" s="58">
        <v>-7045</v>
      </c>
      <c r="K1712" s="61"/>
      <c r="L1712" s="61"/>
      <c r="M1712" s="61"/>
      <c r="N1712" s="61"/>
      <c r="O1712" s="61"/>
      <c r="P1712" s="61">
        <v>475</v>
      </c>
      <c r="Q1712" s="61"/>
      <c r="R1712" s="61"/>
      <c r="S1712" s="61"/>
      <c r="T1712" s="61"/>
      <c r="U1712" s="61"/>
      <c r="V1712" s="61"/>
      <c r="W1712" s="61"/>
      <c r="X1712" s="61"/>
      <c r="Y1712" s="61"/>
      <c r="Z1712" s="61"/>
      <c r="AA1712" s="62">
        <v>402472</v>
      </c>
      <c r="AB1712" s="61"/>
      <c r="AC1712" s="61"/>
      <c r="AD1712" s="62">
        <v>4355</v>
      </c>
      <c r="AE1712" s="61"/>
      <c r="AF1712" s="62">
        <v>70718</v>
      </c>
      <c r="AG1712" s="61"/>
      <c r="AH1712" s="61"/>
      <c r="AI1712" s="62">
        <v>34720</v>
      </c>
      <c r="AJ1712" s="61"/>
      <c r="AK1712" s="61"/>
      <c r="AL1712" s="61"/>
      <c r="AM1712" s="61"/>
      <c r="AN1712" s="61"/>
      <c r="AO1712" s="61"/>
      <c r="AP1712" s="62">
        <v>1947</v>
      </c>
      <c r="AQ1712" s="61"/>
      <c r="AR1712" s="61"/>
      <c r="AS1712" s="61"/>
      <c r="AT1712" s="61"/>
      <c r="AU1712" s="61"/>
      <c r="AV1712" s="61"/>
      <c r="AW1712" s="61"/>
      <c r="AX1712" s="61"/>
      <c r="AY1712" s="62">
        <v>1291</v>
      </c>
      <c r="AZ1712" s="61"/>
      <c r="BA1712" s="62">
        <v>3000</v>
      </c>
      <c r="BB1712" s="61"/>
      <c r="BC1712" s="61"/>
      <c r="BD1712" s="61"/>
      <c r="BE1712" s="61"/>
      <c r="BF1712" s="61"/>
      <c r="BG1712" s="61"/>
      <c r="BH1712" s="61"/>
      <c r="BI1712" s="61"/>
      <c r="BJ1712" s="61"/>
      <c r="BK1712" s="61"/>
      <c r="BL1712" s="61"/>
      <c r="BM1712" s="61"/>
      <c r="BN1712" s="61"/>
      <c r="BO1712" s="62">
        <v>-7045</v>
      </c>
    </row>
    <row r="1713" spans="1:67" x14ac:dyDescent="0.2">
      <c r="A1713" s="57" t="s">
        <v>34</v>
      </c>
      <c r="B1713" s="56" t="s">
        <v>34</v>
      </c>
      <c r="C1713" s="56" t="s">
        <v>484</v>
      </c>
      <c r="D1713" s="56">
        <v>1991</v>
      </c>
      <c r="E1713" s="58">
        <v>530628</v>
      </c>
      <c r="F1713" s="58">
        <v>523583</v>
      </c>
      <c r="G1713" s="59">
        <v>524390</v>
      </c>
      <c r="H1713" s="59">
        <v>6238</v>
      </c>
      <c r="I1713" s="60">
        <v>0</v>
      </c>
      <c r="J1713" s="58">
        <v>-7045</v>
      </c>
      <c r="K1713" s="61"/>
      <c r="L1713" s="61"/>
      <c r="M1713" s="61"/>
      <c r="N1713" s="61"/>
      <c r="O1713" s="61"/>
      <c r="P1713" s="61">
        <v>475</v>
      </c>
      <c r="Q1713" s="61"/>
      <c r="R1713" s="61"/>
      <c r="S1713" s="61"/>
      <c r="T1713" s="61"/>
      <c r="U1713" s="61"/>
      <c r="V1713" s="61"/>
      <c r="W1713" s="61"/>
      <c r="X1713" s="61"/>
      <c r="Y1713" s="61"/>
      <c r="Z1713" s="61"/>
      <c r="AA1713" s="62">
        <v>409869</v>
      </c>
      <c r="AB1713" s="61"/>
      <c r="AC1713" s="61"/>
      <c r="AD1713" s="62">
        <v>4355</v>
      </c>
      <c r="AE1713" s="61"/>
      <c r="AF1713" s="62">
        <v>73838</v>
      </c>
      <c r="AG1713" s="61"/>
      <c r="AH1713" s="61"/>
      <c r="AI1713" s="62">
        <v>35853</v>
      </c>
      <c r="AJ1713" s="61"/>
      <c r="AK1713" s="61"/>
      <c r="AL1713" s="61"/>
      <c r="AM1713" s="61"/>
      <c r="AN1713" s="61"/>
      <c r="AO1713" s="61"/>
      <c r="AP1713" s="62">
        <v>1947</v>
      </c>
      <c r="AQ1713" s="61"/>
      <c r="AR1713" s="61"/>
      <c r="AS1713" s="61"/>
      <c r="AT1713" s="61"/>
      <c r="AU1713" s="61"/>
      <c r="AV1713" s="61"/>
      <c r="AW1713" s="61"/>
      <c r="AX1713" s="61"/>
      <c r="AY1713" s="62">
        <v>1291</v>
      </c>
      <c r="AZ1713" s="61"/>
      <c r="BA1713" s="62">
        <v>3000</v>
      </c>
      <c r="BB1713" s="61"/>
      <c r="BC1713" s="61"/>
      <c r="BD1713" s="61"/>
      <c r="BE1713" s="61"/>
      <c r="BF1713" s="61"/>
      <c r="BG1713" s="61"/>
      <c r="BH1713" s="61"/>
      <c r="BI1713" s="61"/>
      <c r="BJ1713" s="61"/>
      <c r="BK1713" s="61"/>
      <c r="BL1713" s="61"/>
      <c r="BM1713" s="61"/>
      <c r="BN1713" s="61"/>
      <c r="BO1713" s="62">
        <v>-7045</v>
      </c>
    </row>
    <row r="1714" spans="1:67" x14ac:dyDescent="0.2">
      <c r="A1714" s="57" t="s">
        <v>34</v>
      </c>
      <c r="B1714" s="56" t="s">
        <v>34</v>
      </c>
      <c r="C1714" s="56" t="s">
        <v>484</v>
      </c>
      <c r="D1714" s="56">
        <v>1992</v>
      </c>
      <c r="E1714" s="58">
        <v>551514</v>
      </c>
      <c r="F1714" s="58">
        <v>544469</v>
      </c>
      <c r="G1714" s="59">
        <v>545276</v>
      </c>
      <c r="H1714" s="59">
        <v>6238</v>
      </c>
      <c r="I1714" s="60">
        <v>0</v>
      </c>
      <c r="J1714" s="58">
        <v>-7045</v>
      </c>
      <c r="K1714" s="61"/>
      <c r="L1714" s="61"/>
      <c r="M1714" s="61"/>
      <c r="N1714" s="61"/>
      <c r="O1714" s="61"/>
      <c r="P1714" s="61">
        <v>475</v>
      </c>
      <c r="Q1714" s="61"/>
      <c r="R1714" s="61"/>
      <c r="S1714" s="61"/>
      <c r="T1714" s="61"/>
      <c r="U1714" s="61"/>
      <c r="V1714" s="61"/>
      <c r="W1714" s="61"/>
      <c r="X1714" s="61"/>
      <c r="Y1714" s="61"/>
      <c r="Z1714" s="61"/>
      <c r="AA1714" s="62">
        <v>425789</v>
      </c>
      <c r="AB1714" s="61"/>
      <c r="AC1714" s="61"/>
      <c r="AD1714" s="62">
        <v>4355</v>
      </c>
      <c r="AE1714" s="61"/>
      <c r="AF1714" s="62">
        <v>76850</v>
      </c>
      <c r="AG1714" s="61"/>
      <c r="AH1714" s="61"/>
      <c r="AI1714" s="62">
        <v>37807</v>
      </c>
      <c r="AJ1714" s="61"/>
      <c r="AK1714" s="61"/>
      <c r="AL1714" s="61"/>
      <c r="AM1714" s="61"/>
      <c r="AN1714" s="61"/>
      <c r="AO1714" s="61"/>
      <c r="AP1714" s="62">
        <v>1947</v>
      </c>
      <c r="AQ1714" s="61"/>
      <c r="AR1714" s="61"/>
      <c r="AS1714" s="61"/>
      <c r="AT1714" s="61"/>
      <c r="AU1714" s="61"/>
      <c r="AV1714" s="61"/>
      <c r="AW1714" s="61"/>
      <c r="AX1714" s="61"/>
      <c r="AY1714" s="62">
        <v>1291</v>
      </c>
      <c r="AZ1714" s="61"/>
      <c r="BA1714" s="62">
        <v>3000</v>
      </c>
      <c r="BB1714" s="61"/>
      <c r="BC1714" s="61"/>
      <c r="BD1714" s="61"/>
      <c r="BE1714" s="61"/>
      <c r="BF1714" s="61"/>
      <c r="BG1714" s="61"/>
      <c r="BH1714" s="61"/>
      <c r="BI1714" s="61"/>
      <c r="BJ1714" s="61"/>
      <c r="BK1714" s="61"/>
      <c r="BL1714" s="61"/>
      <c r="BM1714" s="61"/>
      <c r="BN1714" s="61"/>
      <c r="BO1714" s="62">
        <v>-7045</v>
      </c>
    </row>
    <row r="1715" spans="1:67" x14ac:dyDescent="0.2">
      <c r="A1715" s="57" t="s">
        <v>34</v>
      </c>
      <c r="B1715" s="56" t="s">
        <v>34</v>
      </c>
      <c r="C1715" s="56" t="s">
        <v>484</v>
      </c>
      <c r="D1715" s="56">
        <v>1993</v>
      </c>
      <c r="E1715" s="58">
        <v>563983</v>
      </c>
      <c r="F1715" s="58">
        <v>556938</v>
      </c>
      <c r="G1715" s="59">
        <v>557745</v>
      </c>
      <c r="H1715" s="59">
        <v>6238</v>
      </c>
      <c r="I1715" s="60">
        <v>0</v>
      </c>
      <c r="J1715" s="58">
        <v>-7045</v>
      </c>
      <c r="K1715" s="61"/>
      <c r="L1715" s="61"/>
      <c r="M1715" s="61"/>
      <c r="N1715" s="61"/>
      <c r="O1715" s="61"/>
      <c r="P1715" s="61">
        <v>475</v>
      </c>
      <c r="Q1715" s="61"/>
      <c r="R1715" s="61"/>
      <c r="S1715" s="61"/>
      <c r="T1715" s="61"/>
      <c r="U1715" s="61"/>
      <c r="V1715" s="61"/>
      <c r="W1715" s="61"/>
      <c r="X1715" s="61"/>
      <c r="Y1715" s="61"/>
      <c r="Z1715" s="61"/>
      <c r="AA1715" s="62">
        <v>427735</v>
      </c>
      <c r="AB1715" s="61"/>
      <c r="AC1715" s="61"/>
      <c r="AD1715" s="62">
        <v>4355</v>
      </c>
      <c r="AE1715" s="61"/>
      <c r="AF1715" s="62">
        <v>85084</v>
      </c>
      <c r="AG1715" s="61"/>
      <c r="AH1715" s="61"/>
      <c r="AI1715" s="62">
        <v>40096</v>
      </c>
      <c r="AJ1715" s="61"/>
      <c r="AK1715" s="61"/>
      <c r="AL1715" s="61"/>
      <c r="AM1715" s="61"/>
      <c r="AN1715" s="61"/>
      <c r="AO1715" s="61"/>
      <c r="AP1715" s="62">
        <v>1947</v>
      </c>
      <c r="AQ1715" s="61"/>
      <c r="AR1715" s="61"/>
      <c r="AS1715" s="61"/>
      <c r="AT1715" s="61"/>
      <c r="AU1715" s="61"/>
      <c r="AV1715" s="61"/>
      <c r="AW1715" s="61"/>
      <c r="AX1715" s="61"/>
      <c r="AY1715" s="62">
        <v>1291</v>
      </c>
      <c r="AZ1715" s="61"/>
      <c r="BA1715" s="62">
        <v>3000</v>
      </c>
      <c r="BB1715" s="61"/>
      <c r="BC1715" s="61"/>
      <c r="BD1715" s="61"/>
      <c r="BE1715" s="61"/>
      <c r="BF1715" s="61"/>
      <c r="BG1715" s="61"/>
      <c r="BH1715" s="61"/>
      <c r="BI1715" s="61"/>
      <c r="BJ1715" s="61"/>
      <c r="BK1715" s="61"/>
      <c r="BL1715" s="61"/>
      <c r="BM1715" s="61"/>
      <c r="BN1715" s="61"/>
      <c r="BO1715" s="62">
        <v>-7045</v>
      </c>
    </row>
    <row r="1716" spans="1:67" x14ac:dyDescent="0.2">
      <c r="A1716" s="57" t="s">
        <v>34</v>
      </c>
      <c r="B1716" s="56" t="s">
        <v>34</v>
      </c>
      <c r="C1716" s="56" t="s">
        <v>484</v>
      </c>
      <c r="D1716" s="56">
        <v>1994</v>
      </c>
      <c r="E1716" s="58">
        <v>582645</v>
      </c>
      <c r="F1716" s="58">
        <v>448294</v>
      </c>
      <c r="G1716" s="59">
        <v>576407</v>
      </c>
      <c r="H1716" s="59">
        <v>6238</v>
      </c>
      <c r="I1716" s="60">
        <v>0</v>
      </c>
      <c r="J1716" s="58">
        <v>-134351</v>
      </c>
      <c r="K1716" s="61"/>
      <c r="L1716" s="61"/>
      <c r="M1716" s="61"/>
      <c r="N1716" s="61"/>
      <c r="O1716" s="61"/>
      <c r="P1716" s="61">
        <v>475</v>
      </c>
      <c r="Q1716" s="61"/>
      <c r="R1716" s="61"/>
      <c r="S1716" s="61"/>
      <c r="T1716" s="61"/>
      <c r="U1716" s="61"/>
      <c r="V1716" s="61"/>
      <c r="W1716" s="61"/>
      <c r="X1716" s="61"/>
      <c r="Y1716" s="61"/>
      <c r="Z1716" s="61"/>
      <c r="AA1716" s="62">
        <v>439125</v>
      </c>
      <c r="AB1716" s="61"/>
      <c r="AC1716" s="61"/>
      <c r="AD1716" s="62">
        <v>4355</v>
      </c>
      <c r="AE1716" s="61"/>
      <c r="AF1716" s="62">
        <v>89076</v>
      </c>
      <c r="AG1716" s="61"/>
      <c r="AH1716" s="61"/>
      <c r="AI1716" s="62">
        <v>43376</v>
      </c>
      <c r="AJ1716" s="61"/>
      <c r="AK1716" s="61"/>
      <c r="AL1716" s="61"/>
      <c r="AM1716" s="61"/>
      <c r="AN1716" s="61"/>
      <c r="AO1716" s="61"/>
      <c r="AP1716" s="62">
        <v>1947</v>
      </c>
      <c r="AQ1716" s="61"/>
      <c r="AR1716" s="61"/>
      <c r="AS1716" s="61"/>
      <c r="AT1716" s="61"/>
      <c r="AU1716" s="61"/>
      <c r="AV1716" s="61"/>
      <c r="AW1716" s="61"/>
      <c r="AX1716" s="61"/>
      <c r="AY1716" s="62">
        <v>1291</v>
      </c>
      <c r="AZ1716" s="61"/>
      <c r="BA1716" s="62">
        <v>3000</v>
      </c>
      <c r="BB1716" s="61"/>
      <c r="BC1716" s="61"/>
      <c r="BD1716" s="61"/>
      <c r="BE1716" s="61"/>
      <c r="BF1716" s="61"/>
      <c r="BG1716" s="61"/>
      <c r="BH1716" s="61"/>
      <c r="BI1716" s="61"/>
      <c r="BJ1716" s="61"/>
      <c r="BK1716" s="61"/>
      <c r="BL1716" s="61"/>
      <c r="BM1716" s="61"/>
      <c r="BN1716" s="61"/>
      <c r="BO1716" s="62">
        <v>-134351</v>
      </c>
    </row>
    <row r="1717" spans="1:67" x14ac:dyDescent="0.2">
      <c r="A1717" s="57" t="s">
        <v>34</v>
      </c>
      <c r="B1717" s="56" t="s">
        <v>34</v>
      </c>
      <c r="C1717" s="56" t="s">
        <v>484</v>
      </c>
      <c r="D1717" s="56">
        <v>1995</v>
      </c>
      <c r="E1717" s="58">
        <v>613165</v>
      </c>
      <c r="F1717" s="58">
        <v>478814</v>
      </c>
      <c r="G1717" s="59">
        <v>606927</v>
      </c>
      <c r="H1717" s="59">
        <v>6238</v>
      </c>
      <c r="I1717" s="60">
        <v>0</v>
      </c>
      <c r="J1717" s="58">
        <v>-134351</v>
      </c>
      <c r="K1717" s="61"/>
      <c r="L1717" s="61"/>
      <c r="M1717" s="61"/>
      <c r="N1717" s="61"/>
      <c r="O1717" s="61"/>
      <c r="P1717" s="61">
        <v>475</v>
      </c>
      <c r="Q1717" s="61"/>
      <c r="R1717" s="61"/>
      <c r="S1717" s="61"/>
      <c r="T1717" s="61"/>
      <c r="U1717" s="61"/>
      <c r="V1717" s="61"/>
      <c r="W1717" s="61"/>
      <c r="X1717" s="61"/>
      <c r="Y1717" s="61"/>
      <c r="Z1717" s="61"/>
      <c r="AA1717" s="62">
        <v>467515</v>
      </c>
      <c r="AB1717" s="61"/>
      <c r="AC1717" s="61"/>
      <c r="AD1717" s="62">
        <v>4355</v>
      </c>
      <c r="AE1717" s="61"/>
      <c r="AF1717" s="62">
        <v>89076</v>
      </c>
      <c r="AG1717" s="61"/>
      <c r="AH1717" s="61"/>
      <c r="AI1717" s="62">
        <v>45506</v>
      </c>
      <c r="AJ1717" s="61"/>
      <c r="AK1717" s="61"/>
      <c r="AL1717" s="61"/>
      <c r="AM1717" s="61"/>
      <c r="AN1717" s="61"/>
      <c r="AO1717" s="61"/>
      <c r="AP1717" s="62">
        <v>1947</v>
      </c>
      <c r="AQ1717" s="61"/>
      <c r="AR1717" s="61"/>
      <c r="AS1717" s="61"/>
      <c r="AT1717" s="61"/>
      <c r="AU1717" s="61"/>
      <c r="AV1717" s="61"/>
      <c r="AW1717" s="61"/>
      <c r="AX1717" s="61"/>
      <c r="AY1717" s="62">
        <v>1291</v>
      </c>
      <c r="AZ1717" s="61"/>
      <c r="BA1717" s="62">
        <v>3000</v>
      </c>
      <c r="BB1717" s="61"/>
      <c r="BC1717" s="61"/>
      <c r="BD1717" s="61"/>
      <c r="BE1717" s="61"/>
      <c r="BF1717" s="61"/>
      <c r="BG1717" s="61"/>
      <c r="BH1717" s="61"/>
      <c r="BI1717" s="61"/>
      <c r="BJ1717" s="61"/>
      <c r="BK1717" s="61"/>
      <c r="BL1717" s="61"/>
      <c r="BM1717" s="61"/>
      <c r="BN1717" s="61"/>
      <c r="BO1717" s="62">
        <v>-134351</v>
      </c>
    </row>
    <row r="1718" spans="1:67" x14ac:dyDescent="0.2">
      <c r="A1718" s="57" t="s">
        <v>34</v>
      </c>
      <c r="B1718" s="56" t="s">
        <v>34</v>
      </c>
      <c r="C1718" s="56" t="s">
        <v>484</v>
      </c>
      <c r="D1718" s="56">
        <v>1996</v>
      </c>
      <c r="E1718" s="58">
        <v>696608</v>
      </c>
      <c r="F1718" s="58">
        <v>562257</v>
      </c>
      <c r="G1718" s="59">
        <v>649895</v>
      </c>
      <c r="H1718" s="59">
        <v>46713</v>
      </c>
      <c r="I1718" s="60">
        <v>0</v>
      </c>
      <c r="J1718" s="58">
        <v>-134351</v>
      </c>
      <c r="K1718" s="61"/>
      <c r="L1718" s="61"/>
      <c r="M1718" s="61"/>
      <c r="N1718" s="61"/>
      <c r="O1718" s="61"/>
      <c r="P1718" s="61">
        <v>475</v>
      </c>
      <c r="Q1718" s="61"/>
      <c r="R1718" s="61"/>
      <c r="S1718" s="61"/>
      <c r="T1718" s="61"/>
      <c r="U1718" s="61"/>
      <c r="V1718" s="61"/>
      <c r="W1718" s="61"/>
      <c r="X1718" s="61"/>
      <c r="Y1718" s="61"/>
      <c r="Z1718" s="61"/>
      <c r="AA1718" s="62">
        <v>506575</v>
      </c>
      <c r="AB1718" s="61"/>
      <c r="AC1718" s="61"/>
      <c r="AD1718" s="62">
        <v>4355</v>
      </c>
      <c r="AE1718" s="61"/>
      <c r="AF1718" s="62">
        <v>92076</v>
      </c>
      <c r="AG1718" s="61"/>
      <c r="AH1718" s="61"/>
      <c r="AI1718" s="62">
        <v>46414</v>
      </c>
      <c r="AJ1718" s="61"/>
      <c r="AK1718" s="61"/>
      <c r="AL1718" s="61"/>
      <c r="AM1718" s="61"/>
      <c r="AN1718" s="61"/>
      <c r="AO1718" s="61"/>
      <c r="AP1718" s="62">
        <v>1947</v>
      </c>
      <c r="AQ1718" s="61"/>
      <c r="AR1718" s="62">
        <v>40475</v>
      </c>
      <c r="AS1718" s="61"/>
      <c r="AT1718" s="61"/>
      <c r="AU1718" s="61"/>
      <c r="AV1718" s="61"/>
      <c r="AW1718" s="61"/>
      <c r="AX1718" s="61"/>
      <c r="AY1718" s="62">
        <v>1291</v>
      </c>
      <c r="AZ1718" s="61"/>
      <c r="BA1718" s="62">
        <v>3000</v>
      </c>
      <c r="BB1718" s="61"/>
      <c r="BC1718" s="61"/>
      <c r="BD1718" s="61"/>
      <c r="BE1718" s="61"/>
      <c r="BF1718" s="61"/>
      <c r="BG1718" s="61"/>
      <c r="BH1718" s="61"/>
      <c r="BI1718" s="61"/>
      <c r="BJ1718" s="61"/>
      <c r="BK1718" s="61"/>
      <c r="BL1718" s="61"/>
      <c r="BM1718" s="61"/>
      <c r="BN1718" s="61"/>
      <c r="BO1718" s="62">
        <v>-134351</v>
      </c>
    </row>
    <row r="1719" spans="1:67" x14ac:dyDescent="0.2">
      <c r="A1719" s="57" t="s">
        <v>34</v>
      </c>
      <c r="B1719" s="56" t="s">
        <v>34</v>
      </c>
      <c r="C1719" s="56" t="s">
        <v>484</v>
      </c>
      <c r="D1719" s="56">
        <v>1997</v>
      </c>
      <c r="E1719" s="58">
        <v>735647</v>
      </c>
      <c r="F1719" s="58">
        <v>601293</v>
      </c>
      <c r="G1719" s="59">
        <v>687244</v>
      </c>
      <c r="H1719" s="59">
        <v>48403</v>
      </c>
      <c r="I1719" s="60">
        <v>0</v>
      </c>
      <c r="J1719" s="58">
        <v>-134354</v>
      </c>
      <c r="K1719" s="61"/>
      <c r="L1719" s="61"/>
      <c r="M1719" s="61"/>
      <c r="N1719" s="61"/>
      <c r="O1719" s="61"/>
      <c r="P1719" s="61">
        <v>475</v>
      </c>
      <c r="Q1719" s="61"/>
      <c r="R1719" s="61"/>
      <c r="S1719" s="61"/>
      <c r="T1719" s="61"/>
      <c r="U1719" s="61"/>
      <c r="V1719" s="61"/>
      <c r="W1719" s="61"/>
      <c r="X1719" s="61"/>
      <c r="Y1719" s="61"/>
      <c r="Z1719" s="61"/>
      <c r="AA1719" s="62">
        <v>543924</v>
      </c>
      <c r="AB1719" s="61"/>
      <c r="AC1719" s="61"/>
      <c r="AD1719" s="62">
        <v>4355</v>
      </c>
      <c r="AE1719" s="61"/>
      <c r="AF1719" s="62">
        <v>92076</v>
      </c>
      <c r="AG1719" s="61"/>
      <c r="AH1719" s="61"/>
      <c r="AI1719" s="62">
        <v>46414</v>
      </c>
      <c r="AJ1719" s="61"/>
      <c r="AK1719" s="61"/>
      <c r="AL1719" s="61"/>
      <c r="AM1719" s="61"/>
      <c r="AN1719" s="61"/>
      <c r="AO1719" s="61"/>
      <c r="AP1719" s="62">
        <v>1947</v>
      </c>
      <c r="AQ1719" s="61"/>
      <c r="AR1719" s="62">
        <v>42165</v>
      </c>
      <c r="AS1719" s="61"/>
      <c r="AT1719" s="61"/>
      <c r="AU1719" s="61"/>
      <c r="AV1719" s="61"/>
      <c r="AW1719" s="61"/>
      <c r="AX1719" s="61"/>
      <c r="AY1719" s="62">
        <v>1291</v>
      </c>
      <c r="AZ1719" s="61"/>
      <c r="BA1719" s="62">
        <v>3000</v>
      </c>
      <c r="BB1719" s="61"/>
      <c r="BC1719" s="61"/>
      <c r="BD1719" s="61"/>
      <c r="BE1719" s="61"/>
      <c r="BF1719" s="61"/>
      <c r="BG1719" s="61"/>
      <c r="BH1719" s="61"/>
      <c r="BI1719" s="61"/>
      <c r="BJ1719" s="61"/>
      <c r="BK1719" s="61"/>
      <c r="BL1719" s="61"/>
      <c r="BM1719" s="61"/>
      <c r="BN1719" s="61"/>
      <c r="BO1719" s="62">
        <v>-134354</v>
      </c>
    </row>
    <row r="1720" spans="1:67" x14ac:dyDescent="0.2">
      <c r="A1720" s="57" t="s">
        <v>34</v>
      </c>
      <c r="B1720" s="56" t="s">
        <v>34</v>
      </c>
      <c r="C1720" s="56" t="s">
        <v>484</v>
      </c>
      <c r="D1720" s="56">
        <v>1998</v>
      </c>
      <c r="E1720" s="58">
        <v>784278</v>
      </c>
      <c r="F1720" s="58">
        <v>649922</v>
      </c>
      <c r="G1720" s="59">
        <v>733391</v>
      </c>
      <c r="H1720" s="59">
        <v>50887</v>
      </c>
      <c r="I1720" s="60">
        <v>0</v>
      </c>
      <c r="J1720" s="58">
        <v>-134356</v>
      </c>
      <c r="K1720" s="61"/>
      <c r="L1720" s="61"/>
      <c r="M1720" s="61"/>
      <c r="N1720" s="61"/>
      <c r="O1720" s="61"/>
      <c r="P1720" s="61">
        <v>475</v>
      </c>
      <c r="Q1720" s="61"/>
      <c r="R1720" s="61"/>
      <c r="S1720" s="61"/>
      <c r="T1720" s="61"/>
      <c r="U1720" s="61"/>
      <c r="V1720" s="61"/>
      <c r="W1720" s="61"/>
      <c r="X1720" s="61"/>
      <c r="Y1720" s="61"/>
      <c r="Z1720" s="61"/>
      <c r="AA1720" s="62">
        <v>577233</v>
      </c>
      <c r="AB1720" s="61"/>
      <c r="AC1720" s="61"/>
      <c r="AD1720" s="62">
        <v>4855</v>
      </c>
      <c r="AE1720" s="61"/>
      <c r="AF1720" s="62">
        <v>95232</v>
      </c>
      <c r="AG1720" s="61"/>
      <c r="AH1720" s="61"/>
      <c r="AI1720" s="62">
        <v>55596</v>
      </c>
      <c r="AJ1720" s="61"/>
      <c r="AK1720" s="61"/>
      <c r="AL1720" s="61"/>
      <c r="AM1720" s="61"/>
      <c r="AN1720" s="61"/>
      <c r="AO1720" s="61"/>
      <c r="AP1720" s="62">
        <v>4431</v>
      </c>
      <c r="AQ1720" s="61"/>
      <c r="AR1720" s="62">
        <v>42165</v>
      </c>
      <c r="AS1720" s="61"/>
      <c r="AT1720" s="61"/>
      <c r="AU1720" s="61"/>
      <c r="AV1720" s="61"/>
      <c r="AW1720" s="61"/>
      <c r="AX1720" s="61"/>
      <c r="AY1720" s="62">
        <v>1291</v>
      </c>
      <c r="AZ1720" s="61"/>
      <c r="BA1720" s="62">
        <v>3000</v>
      </c>
      <c r="BB1720" s="61"/>
      <c r="BC1720" s="61"/>
      <c r="BD1720" s="61"/>
      <c r="BE1720" s="61"/>
      <c r="BF1720" s="61"/>
      <c r="BG1720" s="61"/>
      <c r="BH1720" s="61"/>
      <c r="BI1720" s="61"/>
      <c r="BJ1720" s="61"/>
      <c r="BK1720" s="61"/>
      <c r="BL1720" s="61"/>
      <c r="BM1720" s="61"/>
      <c r="BN1720" s="61"/>
      <c r="BO1720" s="62">
        <v>-134356</v>
      </c>
    </row>
    <row r="1721" spans="1:67" x14ac:dyDescent="0.2">
      <c r="A1721" s="57" t="s">
        <v>34</v>
      </c>
      <c r="B1721" s="56" t="s">
        <v>34</v>
      </c>
      <c r="C1721" s="56" t="s">
        <v>485</v>
      </c>
      <c r="D1721" s="56">
        <v>1989</v>
      </c>
      <c r="E1721" s="58">
        <v>181856</v>
      </c>
      <c r="F1721" s="58">
        <v>174911</v>
      </c>
      <c r="G1721" s="59">
        <v>177681</v>
      </c>
      <c r="H1721" s="59">
        <v>4175</v>
      </c>
      <c r="I1721" s="60">
        <v>0</v>
      </c>
      <c r="J1721" s="58">
        <v>-6945</v>
      </c>
      <c r="K1721" s="61">
        <v>215</v>
      </c>
      <c r="L1721" s="61"/>
      <c r="M1721" s="61"/>
      <c r="N1721" s="61"/>
      <c r="O1721" s="61"/>
      <c r="P1721" s="62">
        <v>1323</v>
      </c>
      <c r="Q1721" s="61"/>
      <c r="R1721" s="61"/>
      <c r="S1721" s="61"/>
      <c r="T1721" s="61"/>
      <c r="U1721" s="61"/>
      <c r="V1721" s="61"/>
      <c r="W1721" s="61"/>
      <c r="X1721" s="61"/>
      <c r="Y1721" s="61"/>
      <c r="Z1721" s="61"/>
      <c r="AA1721" s="62">
        <v>114299</v>
      </c>
      <c r="AB1721" s="61"/>
      <c r="AC1721" s="61"/>
      <c r="AD1721" s="62">
        <v>2859</v>
      </c>
      <c r="AE1721" s="61"/>
      <c r="AF1721" s="62">
        <v>41338</v>
      </c>
      <c r="AG1721" s="61"/>
      <c r="AH1721" s="61"/>
      <c r="AI1721" s="62">
        <v>17647</v>
      </c>
      <c r="AJ1721" s="61"/>
      <c r="AK1721" s="61"/>
      <c r="AL1721" s="61"/>
      <c r="AM1721" s="61"/>
      <c r="AN1721" s="61"/>
      <c r="AO1721" s="61"/>
      <c r="AP1721" s="61">
        <v>748</v>
      </c>
      <c r="AQ1721" s="61"/>
      <c r="AR1721" s="61"/>
      <c r="AS1721" s="61"/>
      <c r="AT1721" s="61"/>
      <c r="AU1721" s="61"/>
      <c r="AV1721" s="61"/>
      <c r="AW1721" s="61"/>
      <c r="AX1721" s="61"/>
      <c r="AY1721" s="62">
        <v>1480</v>
      </c>
      <c r="AZ1721" s="61"/>
      <c r="BA1721" s="62">
        <v>1947</v>
      </c>
      <c r="BB1721" s="61"/>
      <c r="BC1721" s="61"/>
      <c r="BD1721" s="61"/>
      <c r="BE1721" s="61"/>
      <c r="BF1721" s="61"/>
      <c r="BG1721" s="61"/>
      <c r="BH1721" s="61"/>
      <c r="BI1721" s="61"/>
      <c r="BJ1721" s="61"/>
      <c r="BK1721" s="61"/>
      <c r="BL1721" s="61"/>
      <c r="BM1721" s="61"/>
      <c r="BN1721" s="61"/>
      <c r="BO1721" s="62">
        <v>-6945</v>
      </c>
    </row>
    <row r="1722" spans="1:67" x14ac:dyDescent="0.2">
      <c r="A1722" s="57" t="s">
        <v>34</v>
      </c>
      <c r="B1722" s="56" t="s">
        <v>34</v>
      </c>
      <c r="C1722" s="56" t="s">
        <v>485</v>
      </c>
      <c r="D1722" s="56">
        <v>1990</v>
      </c>
      <c r="E1722" s="58">
        <v>191001</v>
      </c>
      <c r="F1722" s="58">
        <v>184056</v>
      </c>
      <c r="G1722" s="59">
        <v>186826</v>
      </c>
      <c r="H1722" s="59">
        <v>4175</v>
      </c>
      <c r="I1722" s="60">
        <v>0</v>
      </c>
      <c r="J1722" s="58">
        <v>-6945</v>
      </c>
      <c r="K1722" s="61">
        <v>215</v>
      </c>
      <c r="L1722" s="61"/>
      <c r="M1722" s="61"/>
      <c r="N1722" s="61"/>
      <c r="O1722" s="61"/>
      <c r="P1722" s="62">
        <v>1323</v>
      </c>
      <c r="Q1722" s="61"/>
      <c r="R1722" s="61"/>
      <c r="S1722" s="61"/>
      <c r="T1722" s="61"/>
      <c r="U1722" s="61"/>
      <c r="V1722" s="61"/>
      <c r="W1722" s="61"/>
      <c r="X1722" s="61"/>
      <c r="Y1722" s="61"/>
      <c r="Z1722" s="61"/>
      <c r="AA1722" s="62">
        <v>120673</v>
      </c>
      <c r="AB1722" s="61"/>
      <c r="AC1722" s="61"/>
      <c r="AD1722" s="62">
        <v>2859</v>
      </c>
      <c r="AE1722" s="61"/>
      <c r="AF1722" s="62">
        <v>44109</v>
      </c>
      <c r="AG1722" s="61"/>
      <c r="AH1722" s="61"/>
      <c r="AI1722" s="62">
        <v>17647</v>
      </c>
      <c r="AJ1722" s="61"/>
      <c r="AK1722" s="61"/>
      <c r="AL1722" s="61"/>
      <c r="AM1722" s="61"/>
      <c r="AN1722" s="61"/>
      <c r="AO1722" s="61"/>
      <c r="AP1722" s="61">
        <v>748</v>
      </c>
      <c r="AQ1722" s="61"/>
      <c r="AR1722" s="61"/>
      <c r="AS1722" s="61"/>
      <c r="AT1722" s="61"/>
      <c r="AU1722" s="61"/>
      <c r="AV1722" s="61"/>
      <c r="AW1722" s="61"/>
      <c r="AX1722" s="61"/>
      <c r="AY1722" s="62">
        <v>1480</v>
      </c>
      <c r="AZ1722" s="61"/>
      <c r="BA1722" s="62">
        <v>1947</v>
      </c>
      <c r="BB1722" s="61"/>
      <c r="BC1722" s="61"/>
      <c r="BD1722" s="61"/>
      <c r="BE1722" s="61"/>
      <c r="BF1722" s="61"/>
      <c r="BG1722" s="61"/>
      <c r="BH1722" s="61"/>
      <c r="BI1722" s="61"/>
      <c r="BJ1722" s="61"/>
      <c r="BK1722" s="61"/>
      <c r="BL1722" s="61"/>
      <c r="BM1722" s="61"/>
      <c r="BN1722" s="61"/>
      <c r="BO1722" s="62">
        <v>-6945</v>
      </c>
    </row>
    <row r="1723" spans="1:67" x14ac:dyDescent="0.2">
      <c r="A1723" s="57" t="s">
        <v>34</v>
      </c>
      <c r="B1723" s="56" t="s">
        <v>34</v>
      </c>
      <c r="C1723" s="56" t="s">
        <v>485</v>
      </c>
      <c r="D1723" s="56">
        <v>1991</v>
      </c>
      <c r="E1723" s="58">
        <v>199444</v>
      </c>
      <c r="F1723" s="58">
        <v>192499</v>
      </c>
      <c r="G1723" s="59">
        <v>195269</v>
      </c>
      <c r="H1723" s="59">
        <v>4175</v>
      </c>
      <c r="I1723" s="60">
        <v>0</v>
      </c>
      <c r="J1723" s="58">
        <v>-6945</v>
      </c>
      <c r="K1723" s="61">
        <v>215</v>
      </c>
      <c r="L1723" s="61"/>
      <c r="M1723" s="61"/>
      <c r="N1723" s="61"/>
      <c r="O1723" s="61"/>
      <c r="P1723" s="62">
        <v>1323</v>
      </c>
      <c r="Q1723" s="61"/>
      <c r="R1723" s="61"/>
      <c r="S1723" s="61"/>
      <c r="T1723" s="61"/>
      <c r="U1723" s="61"/>
      <c r="V1723" s="61"/>
      <c r="W1723" s="61"/>
      <c r="X1723" s="61"/>
      <c r="Y1723" s="61"/>
      <c r="Z1723" s="61"/>
      <c r="AA1723" s="62">
        <v>128716</v>
      </c>
      <c r="AB1723" s="61"/>
      <c r="AC1723" s="61"/>
      <c r="AD1723" s="62">
        <v>2859</v>
      </c>
      <c r="AE1723" s="61"/>
      <c r="AF1723" s="62">
        <v>44509</v>
      </c>
      <c r="AG1723" s="61"/>
      <c r="AH1723" s="61"/>
      <c r="AI1723" s="62">
        <v>17647</v>
      </c>
      <c r="AJ1723" s="61"/>
      <c r="AK1723" s="61"/>
      <c r="AL1723" s="61"/>
      <c r="AM1723" s="61"/>
      <c r="AN1723" s="61"/>
      <c r="AO1723" s="61"/>
      <c r="AP1723" s="61">
        <v>748</v>
      </c>
      <c r="AQ1723" s="61"/>
      <c r="AR1723" s="61"/>
      <c r="AS1723" s="61"/>
      <c r="AT1723" s="61"/>
      <c r="AU1723" s="61"/>
      <c r="AV1723" s="61"/>
      <c r="AW1723" s="61"/>
      <c r="AX1723" s="61"/>
      <c r="AY1723" s="62">
        <v>1480</v>
      </c>
      <c r="AZ1723" s="61"/>
      <c r="BA1723" s="62">
        <v>1947</v>
      </c>
      <c r="BB1723" s="61"/>
      <c r="BC1723" s="61"/>
      <c r="BD1723" s="61"/>
      <c r="BE1723" s="61"/>
      <c r="BF1723" s="61"/>
      <c r="BG1723" s="61"/>
      <c r="BH1723" s="61"/>
      <c r="BI1723" s="61"/>
      <c r="BJ1723" s="61"/>
      <c r="BK1723" s="61"/>
      <c r="BL1723" s="61"/>
      <c r="BM1723" s="61"/>
      <c r="BN1723" s="61"/>
      <c r="BO1723" s="62">
        <v>-6945</v>
      </c>
    </row>
    <row r="1724" spans="1:67" x14ac:dyDescent="0.2">
      <c r="A1724" s="57" t="s">
        <v>34</v>
      </c>
      <c r="B1724" s="56" t="s">
        <v>34</v>
      </c>
      <c r="C1724" s="56" t="s">
        <v>485</v>
      </c>
      <c r="D1724" s="56">
        <v>1992</v>
      </c>
      <c r="E1724" s="58">
        <v>232575</v>
      </c>
      <c r="F1724" s="58">
        <v>225630</v>
      </c>
      <c r="G1724" s="59">
        <v>228400</v>
      </c>
      <c r="H1724" s="59">
        <v>4175</v>
      </c>
      <c r="I1724" s="60">
        <v>0</v>
      </c>
      <c r="J1724" s="58">
        <v>-6945</v>
      </c>
      <c r="K1724" s="61">
        <v>215</v>
      </c>
      <c r="L1724" s="61"/>
      <c r="M1724" s="61"/>
      <c r="N1724" s="61"/>
      <c r="O1724" s="61"/>
      <c r="P1724" s="62">
        <v>1323</v>
      </c>
      <c r="Q1724" s="61"/>
      <c r="R1724" s="61"/>
      <c r="S1724" s="61"/>
      <c r="T1724" s="61"/>
      <c r="U1724" s="61"/>
      <c r="V1724" s="61"/>
      <c r="W1724" s="61"/>
      <c r="X1724" s="61"/>
      <c r="Y1724" s="61"/>
      <c r="Z1724" s="61"/>
      <c r="AA1724" s="62">
        <v>150150</v>
      </c>
      <c r="AB1724" s="61"/>
      <c r="AC1724" s="61"/>
      <c r="AD1724" s="62">
        <v>2859</v>
      </c>
      <c r="AE1724" s="61"/>
      <c r="AF1724" s="62">
        <v>54802</v>
      </c>
      <c r="AG1724" s="61"/>
      <c r="AH1724" s="61"/>
      <c r="AI1724" s="62">
        <v>19051</v>
      </c>
      <c r="AJ1724" s="61"/>
      <c r="AK1724" s="61"/>
      <c r="AL1724" s="61"/>
      <c r="AM1724" s="61"/>
      <c r="AN1724" s="61"/>
      <c r="AO1724" s="61"/>
      <c r="AP1724" s="61">
        <v>748</v>
      </c>
      <c r="AQ1724" s="61"/>
      <c r="AR1724" s="61"/>
      <c r="AS1724" s="61"/>
      <c r="AT1724" s="61"/>
      <c r="AU1724" s="61"/>
      <c r="AV1724" s="61"/>
      <c r="AW1724" s="61"/>
      <c r="AX1724" s="61"/>
      <c r="AY1724" s="62">
        <v>1480</v>
      </c>
      <c r="AZ1724" s="61"/>
      <c r="BA1724" s="62">
        <v>1947</v>
      </c>
      <c r="BB1724" s="61"/>
      <c r="BC1724" s="61"/>
      <c r="BD1724" s="61"/>
      <c r="BE1724" s="61"/>
      <c r="BF1724" s="61"/>
      <c r="BG1724" s="61"/>
      <c r="BH1724" s="61"/>
      <c r="BI1724" s="61"/>
      <c r="BJ1724" s="61"/>
      <c r="BK1724" s="61"/>
      <c r="BL1724" s="61"/>
      <c r="BM1724" s="61"/>
      <c r="BN1724" s="61"/>
      <c r="BO1724" s="62">
        <v>-6945</v>
      </c>
    </row>
    <row r="1725" spans="1:67" x14ac:dyDescent="0.2">
      <c r="A1725" s="57" t="s">
        <v>34</v>
      </c>
      <c r="B1725" s="56" t="s">
        <v>34</v>
      </c>
      <c r="C1725" s="56" t="s">
        <v>485</v>
      </c>
      <c r="D1725" s="56">
        <v>1993</v>
      </c>
      <c r="E1725" s="58">
        <v>243638</v>
      </c>
      <c r="F1725" s="58">
        <v>236693</v>
      </c>
      <c r="G1725" s="59">
        <v>239463</v>
      </c>
      <c r="H1725" s="59">
        <v>4175</v>
      </c>
      <c r="I1725" s="60">
        <v>0</v>
      </c>
      <c r="J1725" s="58">
        <v>-6945</v>
      </c>
      <c r="K1725" s="61">
        <v>215</v>
      </c>
      <c r="L1725" s="61"/>
      <c r="M1725" s="61"/>
      <c r="N1725" s="61"/>
      <c r="O1725" s="61"/>
      <c r="P1725" s="62">
        <v>1323</v>
      </c>
      <c r="Q1725" s="61"/>
      <c r="R1725" s="61"/>
      <c r="S1725" s="61"/>
      <c r="T1725" s="61"/>
      <c r="U1725" s="61"/>
      <c r="V1725" s="61"/>
      <c r="W1725" s="61"/>
      <c r="X1725" s="61"/>
      <c r="Y1725" s="61"/>
      <c r="Z1725" s="61"/>
      <c r="AA1725" s="62">
        <v>156735</v>
      </c>
      <c r="AB1725" s="61"/>
      <c r="AC1725" s="61"/>
      <c r="AD1725" s="62">
        <v>2859</v>
      </c>
      <c r="AE1725" s="61"/>
      <c r="AF1725" s="62">
        <v>59280</v>
      </c>
      <c r="AG1725" s="61"/>
      <c r="AH1725" s="61"/>
      <c r="AI1725" s="62">
        <v>19051</v>
      </c>
      <c r="AJ1725" s="61"/>
      <c r="AK1725" s="61"/>
      <c r="AL1725" s="61"/>
      <c r="AM1725" s="61"/>
      <c r="AN1725" s="61"/>
      <c r="AO1725" s="61"/>
      <c r="AP1725" s="61">
        <v>748</v>
      </c>
      <c r="AQ1725" s="61"/>
      <c r="AR1725" s="61"/>
      <c r="AS1725" s="61"/>
      <c r="AT1725" s="61"/>
      <c r="AU1725" s="61"/>
      <c r="AV1725" s="61"/>
      <c r="AW1725" s="61"/>
      <c r="AX1725" s="61"/>
      <c r="AY1725" s="62">
        <v>1480</v>
      </c>
      <c r="AZ1725" s="61"/>
      <c r="BA1725" s="62">
        <v>1947</v>
      </c>
      <c r="BB1725" s="61"/>
      <c r="BC1725" s="61"/>
      <c r="BD1725" s="61"/>
      <c r="BE1725" s="61"/>
      <c r="BF1725" s="61"/>
      <c r="BG1725" s="61"/>
      <c r="BH1725" s="61"/>
      <c r="BI1725" s="61"/>
      <c r="BJ1725" s="61"/>
      <c r="BK1725" s="61"/>
      <c r="BL1725" s="61"/>
      <c r="BM1725" s="61"/>
      <c r="BN1725" s="61"/>
      <c r="BO1725" s="62">
        <v>-6945</v>
      </c>
    </row>
    <row r="1726" spans="1:67" x14ac:dyDescent="0.2">
      <c r="A1726" s="57" t="s">
        <v>34</v>
      </c>
      <c r="B1726" s="56" t="s">
        <v>34</v>
      </c>
      <c r="C1726" s="56" t="s">
        <v>485</v>
      </c>
      <c r="D1726" s="56">
        <v>1994</v>
      </c>
      <c r="E1726" s="58">
        <v>259910</v>
      </c>
      <c r="F1726" s="58">
        <v>217136</v>
      </c>
      <c r="G1726" s="59">
        <v>255735</v>
      </c>
      <c r="H1726" s="59">
        <v>4175</v>
      </c>
      <c r="I1726" s="60">
        <v>0</v>
      </c>
      <c r="J1726" s="58">
        <v>-42774</v>
      </c>
      <c r="K1726" s="61">
        <v>215</v>
      </c>
      <c r="L1726" s="61"/>
      <c r="M1726" s="61"/>
      <c r="N1726" s="61"/>
      <c r="O1726" s="61"/>
      <c r="P1726" s="62">
        <v>1323</v>
      </c>
      <c r="Q1726" s="61"/>
      <c r="R1726" s="61"/>
      <c r="S1726" s="61"/>
      <c r="T1726" s="61"/>
      <c r="U1726" s="61"/>
      <c r="V1726" s="61"/>
      <c r="W1726" s="61"/>
      <c r="X1726" s="61"/>
      <c r="Y1726" s="61"/>
      <c r="Z1726" s="61"/>
      <c r="AA1726" s="62">
        <v>173007</v>
      </c>
      <c r="AB1726" s="61"/>
      <c r="AC1726" s="61"/>
      <c r="AD1726" s="62">
        <v>2859</v>
      </c>
      <c r="AE1726" s="61"/>
      <c r="AF1726" s="62">
        <v>59280</v>
      </c>
      <c r="AG1726" s="61"/>
      <c r="AH1726" s="61"/>
      <c r="AI1726" s="62">
        <v>19051</v>
      </c>
      <c r="AJ1726" s="61"/>
      <c r="AK1726" s="61"/>
      <c r="AL1726" s="61"/>
      <c r="AM1726" s="61"/>
      <c r="AN1726" s="61"/>
      <c r="AO1726" s="61"/>
      <c r="AP1726" s="61">
        <v>748</v>
      </c>
      <c r="AQ1726" s="61"/>
      <c r="AR1726" s="61"/>
      <c r="AS1726" s="61"/>
      <c r="AT1726" s="61"/>
      <c r="AU1726" s="61"/>
      <c r="AV1726" s="61"/>
      <c r="AW1726" s="61"/>
      <c r="AX1726" s="61"/>
      <c r="AY1726" s="62">
        <v>1480</v>
      </c>
      <c r="AZ1726" s="61"/>
      <c r="BA1726" s="62">
        <v>1947</v>
      </c>
      <c r="BB1726" s="61"/>
      <c r="BC1726" s="61"/>
      <c r="BD1726" s="61"/>
      <c r="BE1726" s="61"/>
      <c r="BF1726" s="61"/>
      <c r="BG1726" s="61"/>
      <c r="BH1726" s="61"/>
      <c r="BI1726" s="61"/>
      <c r="BJ1726" s="61"/>
      <c r="BK1726" s="61"/>
      <c r="BL1726" s="61"/>
      <c r="BM1726" s="61"/>
      <c r="BN1726" s="61"/>
      <c r="BO1726" s="62">
        <v>-42774</v>
      </c>
    </row>
    <row r="1727" spans="1:67" x14ac:dyDescent="0.2">
      <c r="A1727" s="57" t="s">
        <v>34</v>
      </c>
      <c r="B1727" s="56" t="s">
        <v>34</v>
      </c>
      <c r="C1727" s="56" t="s">
        <v>485</v>
      </c>
      <c r="D1727" s="56">
        <v>1995</v>
      </c>
      <c r="E1727" s="58">
        <v>274937</v>
      </c>
      <c r="F1727" s="58">
        <v>231749</v>
      </c>
      <c r="G1727" s="59">
        <v>270762</v>
      </c>
      <c r="H1727" s="59">
        <v>4175</v>
      </c>
      <c r="I1727" s="60">
        <v>0</v>
      </c>
      <c r="J1727" s="58">
        <v>-43188</v>
      </c>
      <c r="K1727" s="61">
        <v>215</v>
      </c>
      <c r="L1727" s="61"/>
      <c r="M1727" s="61"/>
      <c r="N1727" s="61"/>
      <c r="O1727" s="61"/>
      <c r="P1727" s="62">
        <v>1323</v>
      </c>
      <c r="Q1727" s="61"/>
      <c r="R1727" s="61"/>
      <c r="S1727" s="61"/>
      <c r="T1727" s="61"/>
      <c r="U1727" s="61"/>
      <c r="V1727" s="61"/>
      <c r="W1727" s="61"/>
      <c r="X1727" s="61"/>
      <c r="Y1727" s="61"/>
      <c r="Z1727" s="61"/>
      <c r="AA1727" s="62">
        <v>188034</v>
      </c>
      <c r="AB1727" s="61"/>
      <c r="AC1727" s="61"/>
      <c r="AD1727" s="62">
        <v>2859</v>
      </c>
      <c r="AE1727" s="61"/>
      <c r="AF1727" s="62">
        <v>59280</v>
      </c>
      <c r="AG1727" s="61"/>
      <c r="AH1727" s="61"/>
      <c r="AI1727" s="62">
        <v>19051</v>
      </c>
      <c r="AJ1727" s="61"/>
      <c r="AK1727" s="61"/>
      <c r="AL1727" s="61"/>
      <c r="AM1727" s="61"/>
      <c r="AN1727" s="61"/>
      <c r="AO1727" s="61"/>
      <c r="AP1727" s="61">
        <v>748</v>
      </c>
      <c r="AQ1727" s="61"/>
      <c r="AR1727" s="61"/>
      <c r="AS1727" s="61"/>
      <c r="AT1727" s="61"/>
      <c r="AU1727" s="61"/>
      <c r="AV1727" s="61"/>
      <c r="AW1727" s="61"/>
      <c r="AX1727" s="61"/>
      <c r="AY1727" s="62">
        <v>1480</v>
      </c>
      <c r="AZ1727" s="61"/>
      <c r="BA1727" s="62">
        <v>1947</v>
      </c>
      <c r="BB1727" s="61"/>
      <c r="BC1727" s="61"/>
      <c r="BD1727" s="61"/>
      <c r="BE1727" s="61"/>
      <c r="BF1727" s="61"/>
      <c r="BG1727" s="61"/>
      <c r="BH1727" s="61"/>
      <c r="BI1727" s="61"/>
      <c r="BJ1727" s="61"/>
      <c r="BK1727" s="61"/>
      <c r="BL1727" s="61"/>
      <c r="BM1727" s="61"/>
      <c r="BN1727" s="61"/>
      <c r="BO1727" s="62">
        <v>-43188</v>
      </c>
    </row>
    <row r="1728" spans="1:67" x14ac:dyDescent="0.2">
      <c r="A1728" s="57" t="s">
        <v>34</v>
      </c>
      <c r="B1728" s="56" t="s">
        <v>34</v>
      </c>
      <c r="C1728" s="56" t="s">
        <v>485</v>
      </c>
      <c r="D1728" s="56">
        <v>1996</v>
      </c>
      <c r="E1728" s="58">
        <v>299074</v>
      </c>
      <c r="F1728" s="58">
        <v>255886</v>
      </c>
      <c r="G1728" s="59">
        <v>289627</v>
      </c>
      <c r="H1728" s="59">
        <v>9447</v>
      </c>
      <c r="I1728" s="60">
        <v>0</v>
      </c>
      <c r="J1728" s="58">
        <v>-43188</v>
      </c>
      <c r="K1728" s="61">
        <v>215</v>
      </c>
      <c r="L1728" s="61"/>
      <c r="M1728" s="61"/>
      <c r="N1728" s="61"/>
      <c r="O1728" s="61"/>
      <c r="P1728" s="62">
        <v>1323</v>
      </c>
      <c r="Q1728" s="61"/>
      <c r="R1728" s="61"/>
      <c r="S1728" s="61"/>
      <c r="T1728" s="61"/>
      <c r="U1728" s="61"/>
      <c r="V1728" s="61"/>
      <c r="W1728" s="61"/>
      <c r="X1728" s="61"/>
      <c r="Y1728" s="61"/>
      <c r="Z1728" s="61"/>
      <c r="AA1728" s="62">
        <v>202508</v>
      </c>
      <c r="AB1728" s="61"/>
      <c r="AC1728" s="61"/>
      <c r="AD1728" s="62">
        <v>2859</v>
      </c>
      <c r="AE1728" s="61"/>
      <c r="AF1728" s="62">
        <v>61889</v>
      </c>
      <c r="AG1728" s="61"/>
      <c r="AH1728" s="61"/>
      <c r="AI1728" s="62">
        <v>20833</v>
      </c>
      <c r="AJ1728" s="61"/>
      <c r="AK1728" s="61"/>
      <c r="AL1728" s="61"/>
      <c r="AM1728" s="61"/>
      <c r="AN1728" s="61"/>
      <c r="AO1728" s="61"/>
      <c r="AP1728" s="61">
        <v>748</v>
      </c>
      <c r="AQ1728" s="61"/>
      <c r="AR1728" s="61"/>
      <c r="AS1728" s="61"/>
      <c r="AT1728" s="61"/>
      <c r="AU1728" s="61"/>
      <c r="AV1728" s="61"/>
      <c r="AW1728" s="61"/>
      <c r="AX1728" s="61"/>
      <c r="AY1728" s="62">
        <v>6752</v>
      </c>
      <c r="AZ1728" s="61"/>
      <c r="BA1728" s="62">
        <v>1947</v>
      </c>
      <c r="BB1728" s="61"/>
      <c r="BC1728" s="61"/>
      <c r="BD1728" s="61"/>
      <c r="BE1728" s="61"/>
      <c r="BF1728" s="61"/>
      <c r="BG1728" s="61"/>
      <c r="BH1728" s="61"/>
      <c r="BI1728" s="61"/>
      <c r="BJ1728" s="61"/>
      <c r="BK1728" s="61"/>
      <c r="BL1728" s="61"/>
      <c r="BM1728" s="61"/>
      <c r="BN1728" s="61"/>
      <c r="BO1728" s="62">
        <v>-43188</v>
      </c>
    </row>
    <row r="1729" spans="1:67" x14ac:dyDescent="0.2">
      <c r="A1729" s="57" t="s">
        <v>34</v>
      </c>
      <c r="B1729" s="56" t="s">
        <v>34</v>
      </c>
      <c r="C1729" s="56" t="s">
        <v>485</v>
      </c>
      <c r="D1729" s="56">
        <v>1997</v>
      </c>
      <c r="E1729" s="58">
        <v>320980</v>
      </c>
      <c r="F1729" s="58">
        <v>277792</v>
      </c>
      <c r="G1729" s="59">
        <v>311533</v>
      </c>
      <c r="H1729" s="59">
        <v>9447</v>
      </c>
      <c r="I1729" s="60">
        <v>0</v>
      </c>
      <c r="J1729" s="58">
        <v>-43188</v>
      </c>
      <c r="K1729" s="61">
        <v>215</v>
      </c>
      <c r="L1729" s="61"/>
      <c r="M1729" s="61"/>
      <c r="N1729" s="61"/>
      <c r="O1729" s="61"/>
      <c r="P1729" s="62">
        <v>1323</v>
      </c>
      <c r="Q1729" s="61"/>
      <c r="R1729" s="61"/>
      <c r="S1729" s="61"/>
      <c r="T1729" s="61"/>
      <c r="U1729" s="61"/>
      <c r="V1729" s="61"/>
      <c r="W1729" s="61"/>
      <c r="X1729" s="61"/>
      <c r="Y1729" s="61"/>
      <c r="Z1729" s="61"/>
      <c r="AA1729" s="62">
        <v>224414</v>
      </c>
      <c r="AB1729" s="61"/>
      <c r="AC1729" s="61"/>
      <c r="AD1729" s="62">
        <v>2859</v>
      </c>
      <c r="AE1729" s="61"/>
      <c r="AF1729" s="62">
        <v>61889</v>
      </c>
      <c r="AG1729" s="61"/>
      <c r="AH1729" s="61"/>
      <c r="AI1729" s="62">
        <v>20833</v>
      </c>
      <c r="AJ1729" s="61"/>
      <c r="AK1729" s="61"/>
      <c r="AL1729" s="61"/>
      <c r="AM1729" s="61"/>
      <c r="AN1729" s="61"/>
      <c r="AO1729" s="61"/>
      <c r="AP1729" s="61">
        <v>748</v>
      </c>
      <c r="AQ1729" s="61"/>
      <c r="AR1729" s="61"/>
      <c r="AS1729" s="61"/>
      <c r="AT1729" s="61"/>
      <c r="AU1729" s="61"/>
      <c r="AV1729" s="61"/>
      <c r="AW1729" s="61"/>
      <c r="AX1729" s="61"/>
      <c r="AY1729" s="62">
        <v>6752</v>
      </c>
      <c r="AZ1729" s="61"/>
      <c r="BA1729" s="62">
        <v>1947</v>
      </c>
      <c r="BB1729" s="61"/>
      <c r="BC1729" s="61"/>
      <c r="BD1729" s="61"/>
      <c r="BE1729" s="61"/>
      <c r="BF1729" s="61"/>
      <c r="BG1729" s="61"/>
      <c r="BH1729" s="61"/>
      <c r="BI1729" s="61"/>
      <c r="BJ1729" s="61"/>
      <c r="BK1729" s="61"/>
      <c r="BL1729" s="61"/>
      <c r="BM1729" s="61"/>
      <c r="BN1729" s="61"/>
      <c r="BO1729" s="62">
        <v>-43188</v>
      </c>
    </row>
    <row r="1730" spans="1:67" x14ac:dyDescent="0.2">
      <c r="A1730" s="57" t="s">
        <v>34</v>
      </c>
      <c r="B1730" s="56" t="s">
        <v>34</v>
      </c>
      <c r="C1730" s="56" t="s">
        <v>485</v>
      </c>
      <c r="D1730" s="56">
        <v>1998</v>
      </c>
      <c r="E1730" s="58">
        <v>329609</v>
      </c>
      <c r="F1730" s="58">
        <v>280685</v>
      </c>
      <c r="G1730" s="59">
        <v>320160</v>
      </c>
      <c r="H1730" s="59">
        <v>9449</v>
      </c>
      <c r="I1730" s="60">
        <v>0</v>
      </c>
      <c r="J1730" s="58">
        <v>-48924</v>
      </c>
      <c r="K1730" s="61">
        <v>215</v>
      </c>
      <c r="L1730" s="61"/>
      <c r="M1730" s="61"/>
      <c r="N1730" s="61"/>
      <c r="O1730" s="61"/>
      <c r="P1730" s="62">
        <v>1323</v>
      </c>
      <c r="Q1730" s="61"/>
      <c r="R1730" s="61"/>
      <c r="S1730" s="61"/>
      <c r="T1730" s="61"/>
      <c r="U1730" s="61"/>
      <c r="V1730" s="61"/>
      <c r="W1730" s="61"/>
      <c r="X1730" s="61"/>
      <c r="Y1730" s="61"/>
      <c r="Z1730" s="61"/>
      <c r="AA1730" s="62">
        <v>233041</v>
      </c>
      <c r="AB1730" s="61"/>
      <c r="AC1730" s="61"/>
      <c r="AD1730" s="62">
        <v>2859</v>
      </c>
      <c r="AE1730" s="61"/>
      <c r="AF1730" s="62">
        <v>61889</v>
      </c>
      <c r="AG1730" s="61"/>
      <c r="AH1730" s="61"/>
      <c r="AI1730" s="62">
        <v>20833</v>
      </c>
      <c r="AJ1730" s="61"/>
      <c r="AK1730" s="61"/>
      <c r="AL1730" s="61"/>
      <c r="AM1730" s="61"/>
      <c r="AN1730" s="61"/>
      <c r="AO1730" s="61"/>
      <c r="AP1730" s="61">
        <v>748</v>
      </c>
      <c r="AQ1730" s="61"/>
      <c r="AR1730" s="61"/>
      <c r="AS1730" s="61"/>
      <c r="AT1730" s="61"/>
      <c r="AU1730" s="61"/>
      <c r="AV1730" s="61"/>
      <c r="AW1730" s="61"/>
      <c r="AX1730" s="61"/>
      <c r="AY1730" s="62">
        <v>6752</v>
      </c>
      <c r="AZ1730" s="61"/>
      <c r="BA1730" s="62">
        <v>1949</v>
      </c>
      <c r="BB1730" s="61"/>
      <c r="BC1730" s="61"/>
      <c r="BD1730" s="61"/>
      <c r="BE1730" s="61"/>
      <c r="BF1730" s="61"/>
      <c r="BG1730" s="61"/>
      <c r="BH1730" s="61"/>
      <c r="BI1730" s="61"/>
      <c r="BJ1730" s="61"/>
      <c r="BK1730" s="61"/>
      <c r="BL1730" s="61"/>
      <c r="BM1730" s="61"/>
      <c r="BN1730" s="61"/>
      <c r="BO1730" s="62">
        <v>-48924</v>
      </c>
    </row>
    <row r="1731" spans="1:67" x14ac:dyDescent="0.2">
      <c r="A1731" s="57" t="s">
        <v>34</v>
      </c>
      <c r="B1731" s="56" t="s">
        <v>34</v>
      </c>
      <c r="C1731" s="56" t="s">
        <v>486</v>
      </c>
      <c r="D1731" s="56">
        <v>1989</v>
      </c>
      <c r="E1731" s="58">
        <v>10132234</v>
      </c>
      <c r="F1731" s="58">
        <v>9930221</v>
      </c>
      <c r="G1731" s="59">
        <v>9535474</v>
      </c>
      <c r="H1731" s="59">
        <v>596760</v>
      </c>
      <c r="I1731" s="60">
        <v>0</v>
      </c>
      <c r="J1731" s="58">
        <v>-202013</v>
      </c>
      <c r="K1731" s="62">
        <v>92309</v>
      </c>
      <c r="L1731" s="61"/>
      <c r="M1731" s="62">
        <v>3412</v>
      </c>
      <c r="N1731" s="61"/>
      <c r="O1731" s="61"/>
      <c r="P1731" s="62">
        <v>2388423</v>
      </c>
      <c r="Q1731" s="62">
        <v>9116</v>
      </c>
      <c r="R1731" s="61"/>
      <c r="S1731" s="61"/>
      <c r="T1731" s="61"/>
      <c r="U1731" s="61"/>
      <c r="V1731" s="61"/>
      <c r="W1731" s="62">
        <v>900536</v>
      </c>
      <c r="X1731" s="61"/>
      <c r="Y1731" s="61"/>
      <c r="Z1731" s="61"/>
      <c r="AA1731" s="62">
        <v>3498599</v>
      </c>
      <c r="AB1731" s="61"/>
      <c r="AC1731" s="61"/>
      <c r="AD1731" s="62">
        <v>939174</v>
      </c>
      <c r="AE1731" s="61"/>
      <c r="AF1731" s="62">
        <v>1116160</v>
      </c>
      <c r="AG1731" s="61"/>
      <c r="AH1731" s="61"/>
      <c r="AI1731" s="62">
        <v>587745</v>
      </c>
      <c r="AJ1731" s="61"/>
      <c r="AK1731" s="61"/>
      <c r="AL1731" s="61"/>
      <c r="AM1731" s="61"/>
      <c r="AN1731" s="61"/>
      <c r="AO1731" s="61"/>
      <c r="AP1731" s="62">
        <v>102315</v>
      </c>
      <c r="AQ1731" s="61"/>
      <c r="AR1731" s="62">
        <v>102447</v>
      </c>
      <c r="AS1731" s="61"/>
      <c r="AT1731" s="61"/>
      <c r="AU1731" s="61"/>
      <c r="AV1731" s="62">
        <v>1362</v>
      </c>
      <c r="AW1731" s="61"/>
      <c r="AX1731" s="61"/>
      <c r="AY1731" s="62">
        <v>82782</v>
      </c>
      <c r="AZ1731" s="61"/>
      <c r="BA1731" s="62">
        <v>204581</v>
      </c>
      <c r="BB1731" s="61"/>
      <c r="BC1731" s="61"/>
      <c r="BD1731" s="61"/>
      <c r="BE1731" s="62">
        <v>103273</v>
      </c>
      <c r="BF1731" s="61"/>
      <c r="BG1731" s="61"/>
      <c r="BH1731" s="61"/>
      <c r="BI1731" s="61"/>
      <c r="BJ1731" s="61"/>
      <c r="BK1731" s="61"/>
      <c r="BL1731" s="61"/>
      <c r="BM1731" s="61"/>
      <c r="BN1731" s="61"/>
      <c r="BO1731" s="62">
        <v>-202013</v>
      </c>
    </row>
    <row r="1732" spans="1:67" x14ac:dyDescent="0.2">
      <c r="A1732" s="57" t="s">
        <v>34</v>
      </c>
      <c r="B1732" s="56" t="s">
        <v>34</v>
      </c>
      <c r="C1732" s="56" t="s">
        <v>486</v>
      </c>
      <c r="D1732" s="56">
        <v>1990</v>
      </c>
      <c r="E1732" s="58">
        <v>11371814</v>
      </c>
      <c r="F1732" s="58">
        <v>11169801</v>
      </c>
      <c r="G1732" s="59">
        <v>10509860</v>
      </c>
      <c r="H1732" s="59">
        <v>861954</v>
      </c>
      <c r="I1732" s="60">
        <v>0</v>
      </c>
      <c r="J1732" s="58">
        <v>-202013</v>
      </c>
      <c r="K1732" s="62">
        <v>92309</v>
      </c>
      <c r="L1732" s="61"/>
      <c r="M1732" s="62">
        <v>3412</v>
      </c>
      <c r="N1732" s="61"/>
      <c r="O1732" s="61"/>
      <c r="P1732" s="62">
        <v>2487792</v>
      </c>
      <c r="Q1732" s="62">
        <v>9116</v>
      </c>
      <c r="R1732" s="61"/>
      <c r="S1732" s="61"/>
      <c r="T1732" s="61"/>
      <c r="U1732" s="61"/>
      <c r="V1732" s="61"/>
      <c r="W1732" s="62">
        <v>940352</v>
      </c>
      <c r="X1732" s="61"/>
      <c r="Y1732" s="61"/>
      <c r="Z1732" s="61"/>
      <c r="AA1732" s="62">
        <v>3994825</v>
      </c>
      <c r="AB1732" s="61"/>
      <c r="AC1732" s="61"/>
      <c r="AD1732" s="62">
        <v>1103789</v>
      </c>
      <c r="AE1732" s="61"/>
      <c r="AF1732" s="62">
        <v>1240521</v>
      </c>
      <c r="AG1732" s="61"/>
      <c r="AH1732" s="61"/>
      <c r="AI1732" s="62">
        <v>637744</v>
      </c>
      <c r="AJ1732" s="61"/>
      <c r="AK1732" s="61"/>
      <c r="AL1732" s="61"/>
      <c r="AM1732" s="61"/>
      <c r="AN1732" s="61"/>
      <c r="AO1732" s="61"/>
      <c r="AP1732" s="62">
        <v>102315</v>
      </c>
      <c r="AQ1732" s="61"/>
      <c r="AR1732" s="62">
        <v>134750</v>
      </c>
      <c r="AS1732" s="61"/>
      <c r="AT1732" s="61"/>
      <c r="AU1732" s="61"/>
      <c r="AV1732" s="62">
        <v>25794</v>
      </c>
      <c r="AW1732" s="61"/>
      <c r="AX1732" s="61"/>
      <c r="AY1732" s="62">
        <v>104003</v>
      </c>
      <c r="AZ1732" s="61"/>
      <c r="BA1732" s="62">
        <v>322134</v>
      </c>
      <c r="BB1732" s="61"/>
      <c r="BC1732" s="61"/>
      <c r="BD1732" s="61"/>
      <c r="BE1732" s="62">
        <v>117125</v>
      </c>
      <c r="BF1732" s="61"/>
      <c r="BG1732" s="62">
        <v>55833</v>
      </c>
      <c r="BH1732" s="61"/>
      <c r="BI1732" s="61"/>
      <c r="BJ1732" s="61"/>
      <c r="BK1732" s="61"/>
      <c r="BL1732" s="61"/>
      <c r="BM1732" s="61"/>
      <c r="BN1732" s="61"/>
      <c r="BO1732" s="62">
        <v>-202013</v>
      </c>
    </row>
    <row r="1733" spans="1:67" x14ac:dyDescent="0.2">
      <c r="A1733" s="57" t="s">
        <v>34</v>
      </c>
      <c r="B1733" s="56" t="s">
        <v>34</v>
      </c>
      <c r="C1733" s="56" t="s">
        <v>486</v>
      </c>
      <c r="D1733" s="56">
        <v>1991</v>
      </c>
      <c r="E1733" s="58">
        <v>12111829</v>
      </c>
      <c r="F1733" s="58">
        <v>11909816</v>
      </c>
      <c r="G1733" s="59">
        <v>11108131</v>
      </c>
      <c r="H1733" s="59">
        <v>1003698</v>
      </c>
      <c r="I1733" s="60">
        <v>0</v>
      </c>
      <c r="J1733" s="58">
        <v>-202013</v>
      </c>
      <c r="K1733" s="62">
        <v>92309</v>
      </c>
      <c r="L1733" s="61"/>
      <c r="M1733" s="62">
        <v>3412</v>
      </c>
      <c r="N1733" s="61"/>
      <c r="O1733" s="61"/>
      <c r="P1733" s="62">
        <v>2487792</v>
      </c>
      <c r="Q1733" s="62">
        <v>9116</v>
      </c>
      <c r="R1733" s="61"/>
      <c r="S1733" s="61"/>
      <c r="T1733" s="61"/>
      <c r="U1733" s="61"/>
      <c r="V1733" s="61"/>
      <c r="W1733" s="62">
        <v>940352</v>
      </c>
      <c r="X1733" s="61"/>
      <c r="Y1733" s="61"/>
      <c r="Z1733" s="61"/>
      <c r="AA1733" s="62">
        <v>4370512</v>
      </c>
      <c r="AB1733" s="61"/>
      <c r="AC1733" s="61"/>
      <c r="AD1733" s="62">
        <v>1173338</v>
      </c>
      <c r="AE1733" s="61"/>
      <c r="AF1733" s="62">
        <v>1297344</v>
      </c>
      <c r="AG1733" s="61"/>
      <c r="AH1733" s="61"/>
      <c r="AI1733" s="62">
        <v>733956</v>
      </c>
      <c r="AJ1733" s="61"/>
      <c r="AK1733" s="61"/>
      <c r="AL1733" s="61"/>
      <c r="AM1733" s="61"/>
      <c r="AN1733" s="61"/>
      <c r="AO1733" s="61"/>
      <c r="AP1733" s="62">
        <v>108455</v>
      </c>
      <c r="AQ1733" s="61"/>
      <c r="AR1733" s="62">
        <v>144165</v>
      </c>
      <c r="AS1733" s="61"/>
      <c r="AT1733" s="61"/>
      <c r="AU1733" s="61"/>
      <c r="AV1733" s="62">
        <v>32047</v>
      </c>
      <c r="AW1733" s="61"/>
      <c r="AX1733" s="61"/>
      <c r="AY1733" s="62">
        <v>112473</v>
      </c>
      <c r="AZ1733" s="61"/>
      <c r="BA1733" s="62">
        <v>429497</v>
      </c>
      <c r="BB1733" s="61"/>
      <c r="BC1733" s="61"/>
      <c r="BD1733" s="61"/>
      <c r="BE1733" s="62">
        <v>121228</v>
      </c>
      <c r="BF1733" s="61"/>
      <c r="BG1733" s="62">
        <v>55833</v>
      </c>
      <c r="BH1733" s="61"/>
      <c r="BI1733" s="61"/>
      <c r="BJ1733" s="61"/>
      <c r="BK1733" s="61"/>
      <c r="BL1733" s="61"/>
      <c r="BM1733" s="61"/>
      <c r="BN1733" s="61"/>
      <c r="BO1733" s="62">
        <v>-202013</v>
      </c>
    </row>
    <row r="1734" spans="1:67" x14ac:dyDescent="0.2">
      <c r="A1734" s="57" t="s">
        <v>34</v>
      </c>
      <c r="B1734" s="56" t="s">
        <v>34</v>
      </c>
      <c r="C1734" s="56" t="s">
        <v>486</v>
      </c>
      <c r="D1734" s="56">
        <v>1992</v>
      </c>
      <c r="E1734" s="58">
        <v>12682160</v>
      </c>
      <c r="F1734" s="58">
        <v>12480147</v>
      </c>
      <c r="G1734" s="59">
        <v>11546848</v>
      </c>
      <c r="H1734" s="59">
        <v>1135312</v>
      </c>
      <c r="I1734" s="60">
        <v>0</v>
      </c>
      <c r="J1734" s="58">
        <v>-202013</v>
      </c>
      <c r="K1734" s="62">
        <v>92309</v>
      </c>
      <c r="L1734" s="61"/>
      <c r="M1734" s="62">
        <v>5544</v>
      </c>
      <c r="N1734" s="61"/>
      <c r="O1734" s="61"/>
      <c r="P1734" s="62">
        <v>2506647</v>
      </c>
      <c r="Q1734" s="62">
        <v>9116</v>
      </c>
      <c r="R1734" s="61"/>
      <c r="S1734" s="61"/>
      <c r="T1734" s="61"/>
      <c r="U1734" s="61"/>
      <c r="V1734" s="61"/>
      <c r="W1734" s="62">
        <v>940352</v>
      </c>
      <c r="X1734" s="61"/>
      <c r="Y1734" s="61"/>
      <c r="Z1734" s="61"/>
      <c r="AA1734" s="62">
        <v>4638379</v>
      </c>
      <c r="AB1734" s="61"/>
      <c r="AC1734" s="61"/>
      <c r="AD1734" s="62">
        <v>1220110</v>
      </c>
      <c r="AE1734" s="61"/>
      <c r="AF1734" s="62">
        <v>1361121</v>
      </c>
      <c r="AG1734" s="61"/>
      <c r="AH1734" s="61"/>
      <c r="AI1734" s="62">
        <v>773270</v>
      </c>
      <c r="AJ1734" s="61"/>
      <c r="AK1734" s="61"/>
      <c r="AL1734" s="61"/>
      <c r="AM1734" s="61"/>
      <c r="AN1734" s="61"/>
      <c r="AO1734" s="61"/>
      <c r="AP1734" s="62">
        <v>114005</v>
      </c>
      <c r="AQ1734" s="61"/>
      <c r="AR1734" s="62">
        <v>156481</v>
      </c>
      <c r="AS1734" s="61"/>
      <c r="AT1734" s="61"/>
      <c r="AU1734" s="61"/>
      <c r="AV1734" s="62">
        <v>32047</v>
      </c>
      <c r="AW1734" s="61"/>
      <c r="AX1734" s="61"/>
      <c r="AY1734" s="62">
        <v>113806</v>
      </c>
      <c r="AZ1734" s="61"/>
      <c r="BA1734" s="62">
        <v>533949</v>
      </c>
      <c r="BB1734" s="61"/>
      <c r="BC1734" s="61"/>
      <c r="BD1734" s="61"/>
      <c r="BE1734" s="62">
        <v>129191</v>
      </c>
      <c r="BF1734" s="61"/>
      <c r="BG1734" s="62">
        <v>55833</v>
      </c>
      <c r="BH1734" s="61"/>
      <c r="BI1734" s="61"/>
      <c r="BJ1734" s="61"/>
      <c r="BK1734" s="61"/>
      <c r="BL1734" s="61"/>
      <c r="BM1734" s="61"/>
      <c r="BN1734" s="61"/>
      <c r="BO1734" s="62">
        <v>-202013</v>
      </c>
    </row>
    <row r="1735" spans="1:67" x14ac:dyDescent="0.2">
      <c r="A1735" s="57" t="s">
        <v>34</v>
      </c>
      <c r="B1735" s="56" t="s">
        <v>34</v>
      </c>
      <c r="C1735" s="56" t="s">
        <v>486</v>
      </c>
      <c r="D1735" s="56">
        <v>1993</v>
      </c>
      <c r="E1735" s="58">
        <v>13254723</v>
      </c>
      <c r="F1735" s="58">
        <v>13052710</v>
      </c>
      <c r="G1735" s="59">
        <v>12093059</v>
      </c>
      <c r="H1735" s="59">
        <v>1161664</v>
      </c>
      <c r="I1735" s="60">
        <v>0</v>
      </c>
      <c r="J1735" s="58">
        <v>-202013</v>
      </c>
      <c r="K1735" s="62">
        <v>92309</v>
      </c>
      <c r="L1735" s="61"/>
      <c r="M1735" s="62">
        <v>5544</v>
      </c>
      <c r="N1735" s="61"/>
      <c r="O1735" s="61"/>
      <c r="P1735" s="62">
        <v>2506647</v>
      </c>
      <c r="Q1735" s="62">
        <v>9116</v>
      </c>
      <c r="R1735" s="61"/>
      <c r="S1735" s="61"/>
      <c r="T1735" s="61"/>
      <c r="U1735" s="61"/>
      <c r="V1735" s="61"/>
      <c r="W1735" s="62">
        <v>940352</v>
      </c>
      <c r="X1735" s="61"/>
      <c r="Y1735" s="61"/>
      <c r="Z1735" s="61"/>
      <c r="AA1735" s="62">
        <v>4961696</v>
      </c>
      <c r="AB1735" s="61"/>
      <c r="AC1735" s="61"/>
      <c r="AD1735" s="62">
        <v>1296767</v>
      </c>
      <c r="AE1735" s="61"/>
      <c r="AF1735" s="62">
        <v>1418622</v>
      </c>
      <c r="AG1735" s="61"/>
      <c r="AH1735" s="61"/>
      <c r="AI1735" s="62">
        <v>862006</v>
      </c>
      <c r="AJ1735" s="61"/>
      <c r="AK1735" s="61"/>
      <c r="AL1735" s="61"/>
      <c r="AM1735" s="61"/>
      <c r="AN1735" s="61"/>
      <c r="AO1735" s="61"/>
      <c r="AP1735" s="62">
        <v>117162</v>
      </c>
      <c r="AQ1735" s="61"/>
      <c r="AR1735" s="62">
        <v>158041</v>
      </c>
      <c r="AS1735" s="61"/>
      <c r="AT1735" s="61"/>
      <c r="AU1735" s="61"/>
      <c r="AV1735" s="62">
        <v>32047</v>
      </c>
      <c r="AW1735" s="61"/>
      <c r="AX1735" s="61"/>
      <c r="AY1735" s="62">
        <v>113806</v>
      </c>
      <c r="AZ1735" s="61"/>
      <c r="BA1735" s="62">
        <v>555584</v>
      </c>
      <c r="BB1735" s="61"/>
      <c r="BC1735" s="61"/>
      <c r="BD1735" s="61"/>
      <c r="BE1735" s="62">
        <v>129191</v>
      </c>
      <c r="BF1735" s="61"/>
      <c r="BG1735" s="62">
        <v>55833</v>
      </c>
      <c r="BH1735" s="61"/>
      <c r="BI1735" s="61"/>
      <c r="BJ1735" s="61"/>
      <c r="BK1735" s="61"/>
      <c r="BL1735" s="61"/>
      <c r="BM1735" s="61"/>
      <c r="BN1735" s="61"/>
      <c r="BO1735" s="62">
        <v>-202013</v>
      </c>
    </row>
    <row r="1736" spans="1:67" x14ac:dyDescent="0.2">
      <c r="A1736" s="57" t="s">
        <v>34</v>
      </c>
      <c r="B1736" s="56" t="s">
        <v>34</v>
      </c>
      <c r="C1736" s="56" t="s">
        <v>486</v>
      </c>
      <c r="D1736" s="56">
        <v>1994</v>
      </c>
      <c r="E1736" s="58">
        <v>13844824</v>
      </c>
      <c r="F1736" s="58">
        <v>11848331</v>
      </c>
      <c r="G1736" s="59">
        <v>12513187</v>
      </c>
      <c r="H1736" s="59">
        <v>1331637</v>
      </c>
      <c r="I1736" s="60">
        <v>0</v>
      </c>
      <c r="J1736" s="58">
        <v>-1996493</v>
      </c>
      <c r="K1736" s="62">
        <v>92309</v>
      </c>
      <c r="L1736" s="61"/>
      <c r="M1736" s="62">
        <v>6513</v>
      </c>
      <c r="N1736" s="61"/>
      <c r="O1736" s="61"/>
      <c r="P1736" s="62">
        <v>2506647</v>
      </c>
      <c r="Q1736" s="62">
        <v>9116</v>
      </c>
      <c r="R1736" s="61"/>
      <c r="S1736" s="61"/>
      <c r="T1736" s="61"/>
      <c r="U1736" s="61"/>
      <c r="V1736" s="61"/>
      <c r="W1736" s="62">
        <v>976774</v>
      </c>
      <c r="X1736" s="61"/>
      <c r="Y1736" s="61"/>
      <c r="Z1736" s="61"/>
      <c r="AA1736" s="62">
        <v>5199555</v>
      </c>
      <c r="AB1736" s="61"/>
      <c r="AC1736" s="61"/>
      <c r="AD1736" s="62">
        <v>1365213</v>
      </c>
      <c r="AE1736" s="61"/>
      <c r="AF1736" s="62">
        <v>1473129</v>
      </c>
      <c r="AG1736" s="61"/>
      <c r="AH1736" s="61"/>
      <c r="AI1736" s="62">
        <v>883931</v>
      </c>
      <c r="AJ1736" s="61"/>
      <c r="AK1736" s="61"/>
      <c r="AL1736" s="61"/>
      <c r="AM1736" s="61"/>
      <c r="AN1736" s="61"/>
      <c r="AO1736" s="61"/>
      <c r="AP1736" s="62">
        <v>119008</v>
      </c>
      <c r="AQ1736" s="61"/>
      <c r="AR1736" s="62">
        <v>164538</v>
      </c>
      <c r="AS1736" s="61"/>
      <c r="AT1736" s="61"/>
      <c r="AU1736" s="61"/>
      <c r="AV1736" s="62">
        <v>32047</v>
      </c>
      <c r="AW1736" s="61"/>
      <c r="AX1736" s="61"/>
      <c r="AY1736" s="62">
        <v>117799</v>
      </c>
      <c r="AZ1736" s="61"/>
      <c r="BA1736" s="62">
        <v>562580</v>
      </c>
      <c r="BB1736" s="61"/>
      <c r="BC1736" s="61"/>
      <c r="BD1736" s="61"/>
      <c r="BE1736" s="62">
        <v>129191</v>
      </c>
      <c r="BF1736" s="61"/>
      <c r="BG1736" s="62">
        <v>55833</v>
      </c>
      <c r="BH1736" s="61"/>
      <c r="BI1736" s="62">
        <v>150641</v>
      </c>
      <c r="BJ1736" s="61"/>
      <c r="BK1736" s="61"/>
      <c r="BL1736" s="61"/>
      <c r="BM1736" s="61"/>
      <c r="BN1736" s="61"/>
      <c r="BO1736" s="62">
        <v>-1996493</v>
      </c>
    </row>
    <row r="1737" spans="1:67" x14ac:dyDescent="0.2">
      <c r="A1737" s="57" t="s">
        <v>34</v>
      </c>
      <c r="B1737" s="56" t="s">
        <v>34</v>
      </c>
      <c r="C1737" s="56" t="s">
        <v>486</v>
      </c>
      <c r="D1737" s="56">
        <v>1995</v>
      </c>
      <c r="E1737" s="58">
        <v>14372931</v>
      </c>
      <c r="F1737" s="58">
        <v>12335095</v>
      </c>
      <c r="G1737" s="59">
        <v>12811341</v>
      </c>
      <c r="H1737" s="59">
        <v>1561590</v>
      </c>
      <c r="I1737" s="60">
        <v>0</v>
      </c>
      <c r="J1737" s="58">
        <v>-2037836</v>
      </c>
      <c r="K1737" s="62">
        <v>92309</v>
      </c>
      <c r="L1737" s="61"/>
      <c r="M1737" s="62">
        <v>6513</v>
      </c>
      <c r="N1737" s="61"/>
      <c r="O1737" s="61"/>
      <c r="P1737" s="62">
        <v>2521711</v>
      </c>
      <c r="Q1737" s="62">
        <v>9116</v>
      </c>
      <c r="R1737" s="61"/>
      <c r="S1737" s="61"/>
      <c r="T1737" s="61"/>
      <c r="U1737" s="61"/>
      <c r="V1737" s="61"/>
      <c r="W1737" s="62">
        <v>964539</v>
      </c>
      <c r="X1737" s="61"/>
      <c r="Y1737" s="61"/>
      <c r="Z1737" s="61"/>
      <c r="AA1737" s="62">
        <v>5408130</v>
      </c>
      <c r="AB1737" s="61"/>
      <c r="AC1737" s="61"/>
      <c r="AD1737" s="62">
        <v>1404458</v>
      </c>
      <c r="AE1737" s="61"/>
      <c r="AF1737" s="62">
        <v>1507864</v>
      </c>
      <c r="AG1737" s="61"/>
      <c r="AH1737" s="61"/>
      <c r="AI1737" s="62">
        <v>896701</v>
      </c>
      <c r="AJ1737" s="61"/>
      <c r="AK1737" s="61"/>
      <c r="AL1737" s="61"/>
      <c r="AM1737" s="61"/>
      <c r="AN1737" s="61"/>
      <c r="AO1737" s="61"/>
      <c r="AP1737" s="62">
        <v>120599</v>
      </c>
      <c r="AQ1737" s="61"/>
      <c r="AR1737" s="62">
        <v>173100</v>
      </c>
      <c r="AS1737" s="61"/>
      <c r="AT1737" s="61"/>
      <c r="AU1737" s="61"/>
      <c r="AV1737" s="62">
        <v>32047</v>
      </c>
      <c r="AW1737" s="61"/>
      <c r="AX1737" s="61"/>
      <c r="AY1737" s="62">
        <v>120326</v>
      </c>
      <c r="AZ1737" s="61"/>
      <c r="BA1737" s="62">
        <v>615791</v>
      </c>
      <c r="BB1737" s="61"/>
      <c r="BC1737" s="61"/>
      <c r="BD1737" s="61"/>
      <c r="BE1737" s="62">
        <v>132518</v>
      </c>
      <c r="BF1737" s="61"/>
      <c r="BG1737" s="62">
        <v>63927</v>
      </c>
      <c r="BH1737" s="61"/>
      <c r="BI1737" s="62">
        <v>303282</v>
      </c>
      <c r="BJ1737" s="61"/>
      <c r="BK1737" s="61"/>
      <c r="BL1737" s="61"/>
      <c r="BM1737" s="61"/>
      <c r="BN1737" s="61"/>
      <c r="BO1737" s="62">
        <v>-2037836</v>
      </c>
    </row>
    <row r="1738" spans="1:67" x14ac:dyDescent="0.2">
      <c r="A1738" s="57" t="s">
        <v>34</v>
      </c>
      <c r="B1738" s="56" t="s">
        <v>34</v>
      </c>
      <c r="C1738" s="56" t="s">
        <v>486</v>
      </c>
      <c r="D1738" s="56">
        <v>1996</v>
      </c>
      <c r="E1738" s="58">
        <v>14946126</v>
      </c>
      <c r="F1738" s="58">
        <v>12828064</v>
      </c>
      <c r="G1738" s="59">
        <v>13111537</v>
      </c>
      <c r="H1738" s="59">
        <v>1834589</v>
      </c>
      <c r="I1738" s="60">
        <v>0</v>
      </c>
      <c r="J1738" s="58">
        <v>-2118062</v>
      </c>
      <c r="K1738" s="62">
        <v>92309</v>
      </c>
      <c r="L1738" s="61"/>
      <c r="M1738" s="62">
        <v>6513</v>
      </c>
      <c r="N1738" s="61"/>
      <c r="O1738" s="61"/>
      <c r="P1738" s="62">
        <v>2527052</v>
      </c>
      <c r="Q1738" s="62">
        <v>9116</v>
      </c>
      <c r="R1738" s="61"/>
      <c r="S1738" s="61"/>
      <c r="T1738" s="61"/>
      <c r="U1738" s="61"/>
      <c r="V1738" s="61"/>
      <c r="W1738" s="62">
        <v>945163</v>
      </c>
      <c r="X1738" s="61"/>
      <c r="Y1738" s="61"/>
      <c r="Z1738" s="61"/>
      <c r="AA1738" s="62">
        <v>5607235</v>
      </c>
      <c r="AB1738" s="61"/>
      <c r="AC1738" s="61"/>
      <c r="AD1738" s="62">
        <v>1433041</v>
      </c>
      <c r="AE1738" s="61"/>
      <c r="AF1738" s="62">
        <v>1567070</v>
      </c>
      <c r="AG1738" s="61"/>
      <c r="AH1738" s="61"/>
      <c r="AI1738" s="62">
        <v>924038</v>
      </c>
      <c r="AJ1738" s="61"/>
      <c r="AK1738" s="61"/>
      <c r="AL1738" s="61"/>
      <c r="AM1738" s="61"/>
      <c r="AN1738" s="61"/>
      <c r="AO1738" s="61"/>
      <c r="AP1738" s="62">
        <v>120599</v>
      </c>
      <c r="AQ1738" s="61"/>
      <c r="AR1738" s="62">
        <v>176098</v>
      </c>
      <c r="AS1738" s="61"/>
      <c r="AT1738" s="61"/>
      <c r="AU1738" s="61"/>
      <c r="AV1738" s="62">
        <v>32047</v>
      </c>
      <c r="AW1738" s="61"/>
      <c r="AX1738" s="61"/>
      <c r="AY1738" s="62">
        <v>143404</v>
      </c>
      <c r="AZ1738" s="61"/>
      <c r="BA1738" s="62">
        <v>623370</v>
      </c>
      <c r="BB1738" s="61"/>
      <c r="BC1738" s="61"/>
      <c r="BD1738" s="61"/>
      <c r="BE1738" s="62">
        <v>361119</v>
      </c>
      <c r="BF1738" s="61"/>
      <c r="BG1738" s="62">
        <v>63927</v>
      </c>
      <c r="BH1738" s="61"/>
      <c r="BI1738" s="62">
        <v>314025</v>
      </c>
      <c r="BJ1738" s="61"/>
      <c r="BK1738" s="61"/>
      <c r="BL1738" s="61"/>
      <c r="BM1738" s="61"/>
      <c r="BN1738" s="61"/>
      <c r="BO1738" s="62">
        <v>-2118062</v>
      </c>
    </row>
    <row r="1739" spans="1:67" x14ac:dyDescent="0.2">
      <c r="A1739" s="57" t="s">
        <v>34</v>
      </c>
      <c r="B1739" s="56" t="s">
        <v>34</v>
      </c>
      <c r="C1739" s="56" t="s">
        <v>486</v>
      </c>
      <c r="D1739" s="56">
        <v>1997</v>
      </c>
      <c r="E1739" s="58">
        <v>15461959</v>
      </c>
      <c r="F1739" s="58">
        <v>13239999</v>
      </c>
      <c r="G1739" s="59">
        <v>13442127</v>
      </c>
      <c r="H1739" s="59">
        <v>2019832</v>
      </c>
      <c r="I1739" s="60">
        <v>0</v>
      </c>
      <c r="J1739" s="58">
        <v>-2221960</v>
      </c>
      <c r="K1739" s="62">
        <v>92309</v>
      </c>
      <c r="L1739" s="61"/>
      <c r="M1739" s="62">
        <v>6513</v>
      </c>
      <c r="N1739" s="61"/>
      <c r="O1739" s="61"/>
      <c r="P1739" s="62">
        <v>2527052</v>
      </c>
      <c r="Q1739" s="62">
        <v>9116</v>
      </c>
      <c r="R1739" s="61"/>
      <c r="S1739" s="61"/>
      <c r="T1739" s="61"/>
      <c r="U1739" s="61"/>
      <c r="V1739" s="61"/>
      <c r="W1739" s="62">
        <v>945163</v>
      </c>
      <c r="X1739" s="61"/>
      <c r="Y1739" s="61"/>
      <c r="Z1739" s="61"/>
      <c r="AA1739" s="62">
        <v>5877411</v>
      </c>
      <c r="AB1739" s="61"/>
      <c r="AC1739" s="61"/>
      <c r="AD1739" s="62">
        <v>1446454</v>
      </c>
      <c r="AE1739" s="61"/>
      <c r="AF1739" s="62">
        <v>1604520</v>
      </c>
      <c r="AG1739" s="61"/>
      <c r="AH1739" s="61"/>
      <c r="AI1739" s="62">
        <v>933589</v>
      </c>
      <c r="AJ1739" s="61"/>
      <c r="AK1739" s="61"/>
      <c r="AL1739" s="61"/>
      <c r="AM1739" s="61"/>
      <c r="AN1739" s="61"/>
      <c r="AO1739" s="61"/>
      <c r="AP1739" s="62">
        <v>120599</v>
      </c>
      <c r="AQ1739" s="61"/>
      <c r="AR1739" s="62">
        <v>176098</v>
      </c>
      <c r="AS1739" s="61"/>
      <c r="AT1739" s="61"/>
      <c r="AU1739" s="61"/>
      <c r="AV1739" s="62">
        <v>32047</v>
      </c>
      <c r="AW1739" s="61"/>
      <c r="AX1739" s="61"/>
      <c r="AY1739" s="62">
        <v>146957</v>
      </c>
      <c r="AZ1739" s="61"/>
      <c r="BA1739" s="62">
        <v>614142</v>
      </c>
      <c r="BB1739" s="61"/>
      <c r="BC1739" s="61"/>
      <c r="BD1739" s="61"/>
      <c r="BE1739" s="62">
        <v>552037</v>
      </c>
      <c r="BF1739" s="61"/>
      <c r="BG1739" s="62">
        <v>63927</v>
      </c>
      <c r="BH1739" s="61"/>
      <c r="BI1739" s="62">
        <v>314025</v>
      </c>
      <c r="BJ1739" s="61"/>
      <c r="BK1739" s="61"/>
      <c r="BL1739" s="61"/>
      <c r="BM1739" s="61"/>
      <c r="BN1739" s="61"/>
      <c r="BO1739" s="62">
        <v>-2221960</v>
      </c>
    </row>
    <row r="1740" spans="1:67" x14ac:dyDescent="0.2">
      <c r="A1740" s="57" t="s">
        <v>34</v>
      </c>
      <c r="B1740" s="56" t="s">
        <v>34</v>
      </c>
      <c r="C1740" s="56" t="s">
        <v>486</v>
      </c>
      <c r="D1740" s="56">
        <v>1998</v>
      </c>
      <c r="E1740" s="58">
        <v>15816054</v>
      </c>
      <c r="F1740" s="58">
        <v>13537493</v>
      </c>
      <c r="G1740" s="59">
        <v>13690920</v>
      </c>
      <c r="H1740" s="59">
        <v>2125134</v>
      </c>
      <c r="I1740" s="60">
        <v>0</v>
      </c>
      <c r="J1740" s="58">
        <v>-2278561</v>
      </c>
      <c r="K1740" s="62">
        <v>92309</v>
      </c>
      <c r="L1740" s="61"/>
      <c r="M1740" s="62">
        <v>6513</v>
      </c>
      <c r="N1740" s="61"/>
      <c r="O1740" s="61"/>
      <c r="P1740" s="62">
        <v>2527052</v>
      </c>
      <c r="Q1740" s="62">
        <v>9116</v>
      </c>
      <c r="R1740" s="61"/>
      <c r="S1740" s="61"/>
      <c r="T1740" s="61"/>
      <c r="U1740" s="61"/>
      <c r="V1740" s="61"/>
      <c r="W1740" s="62">
        <v>945163</v>
      </c>
      <c r="X1740" s="61"/>
      <c r="Y1740" s="61"/>
      <c r="Z1740" s="61"/>
      <c r="AA1740" s="62">
        <v>6064385</v>
      </c>
      <c r="AB1740" s="61"/>
      <c r="AC1740" s="61"/>
      <c r="AD1740" s="62">
        <v>1480944</v>
      </c>
      <c r="AE1740" s="61"/>
      <c r="AF1740" s="62">
        <v>1629127</v>
      </c>
      <c r="AG1740" s="61"/>
      <c r="AH1740" s="61"/>
      <c r="AI1740" s="62">
        <v>936311</v>
      </c>
      <c r="AJ1740" s="61"/>
      <c r="AK1740" s="61"/>
      <c r="AL1740" s="61"/>
      <c r="AM1740" s="61"/>
      <c r="AN1740" s="61"/>
      <c r="AO1740" s="61"/>
      <c r="AP1740" s="62">
        <v>122533</v>
      </c>
      <c r="AQ1740" s="61"/>
      <c r="AR1740" s="62">
        <v>186290</v>
      </c>
      <c r="AS1740" s="61"/>
      <c r="AT1740" s="61"/>
      <c r="AU1740" s="61"/>
      <c r="AV1740" s="62">
        <v>31172</v>
      </c>
      <c r="AW1740" s="61"/>
      <c r="AX1740" s="61"/>
      <c r="AY1740" s="62">
        <v>151720</v>
      </c>
      <c r="AZ1740" s="61"/>
      <c r="BA1740" s="62">
        <v>614142</v>
      </c>
      <c r="BB1740" s="61"/>
      <c r="BC1740" s="61"/>
      <c r="BD1740" s="61"/>
      <c r="BE1740" s="62">
        <v>641325</v>
      </c>
      <c r="BF1740" s="61"/>
      <c r="BG1740" s="62">
        <v>63927</v>
      </c>
      <c r="BH1740" s="61"/>
      <c r="BI1740" s="62">
        <v>314025</v>
      </c>
      <c r="BJ1740" s="61"/>
      <c r="BK1740" s="61"/>
      <c r="BL1740" s="61"/>
      <c r="BM1740" s="61"/>
      <c r="BN1740" s="61"/>
      <c r="BO1740" s="62">
        <v>-2278561</v>
      </c>
    </row>
    <row r="1741" spans="1:67" x14ac:dyDescent="0.2">
      <c r="A1741" s="57" t="s">
        <v>34</v>
      </c>
      <c r="B1741" s="56" t="s">
        <v>34</v>
      </c>
      <c r="C1741" s="56" t="s">
        <v>487</v>
      </c>
      <c r="D1741" s="56">
        <v>1989</v>
      </c>
      <c r="E1741" s="58">
        <v>90604</v>
      </c>
      <c r="F1741" s="58">
        <v>87575</v>
      </c>
      <c r="G1741" s="59">
        <v>89356</v>
      </c>
      <c r="H1741" s="59">
        <v>1248</v>
      </c>
      <c r="I1741" s="60">
        <v>0</v>
      </c>
      <c r="J1741" s="58">
        <v>-3029</v>
      </c>
      <c r="K1741" s="61"/>
      <c r="L1741" s="61"/>
      <c r="M1741" s="61"/>
      <c r="N1741" s="61"/>
      <c r="O1741" s="61"/>
      <c r="P1741" s="61"/>
      <c r="Q1741" s="61"/>
      <c r="R1741" s="61"/>
      <c r="S1741" s="61"/>
      <c r="T1741" s="61"/>
      <c r="U1741" s="61"/>
      <c r="V1741" s="61"/>
      <c r="W1741" s="61"/>
      <c r="X1741" s="61"/>
      <c r="Y1741" s="61"/>
      <c r="Z1741" s="61"/>
      <c r="AA1741" s="62">
        <v>20153</v>
      </c>
      <c r="AB1741" s="61"/>
      <c r="AC1741" s="61"/>
      <c r="AD1741" s="62">
        <v>18225</v>
      </c>
      <c r="AE1741" s="61"/>
      <c r="AF1741" s="62">
        <v>35522</v>
      </c>
      <c r="AG1741" s="61"/>
      <c r="AH1741" s="61"/>
      <c r="AI1741" s="62">
        <v>15456</v>
      </c>
      <c r="AJ1741" s="61"/>
      <c r="AK1741" s="61"/>
      <c r="AL1741" s="61"/>
      <c r="AM1741" s="61"/>
      <c r="AN1741" s="61"/>
      <c r="AO1741" s="61"/>
      <c r="AP1741" s="62">
        <v>1248</v>
      </c>
      <c r="AQ1741" s="61"/>
      <c r="AR1741" s="61"/>
      <c r="AS1741" s="61"/>
      <c r="AT1741" s="61"/>
      <c r="AU1741" s="61"/>
      <c r="AV1741" s="61"/>
      <c r="AW1741" s="61"/>
      <c r="AX1741" s="61"/>
      <c r="AY1741" s="61"/>
      <c r="AZ1741" s="61"/>
      <c r="BA1741" s="61"/>
      <c r="BB1741" s="61"/>
      <c r="BC1741" s="61"/>
      <c r="BD1741" s="61"/>
      <c r="BE1741" s="61"/>
      <c r="BF1741" s="61"/>
      <c r="BG1741" s="61"/>
      <c r="BH1741" s="61"/>
      <c r="BI1741" s="61"/>
      <c r="BJ1741" s="61"/>
      <c r="BK1741" s="61"/>
      <c r="BL1741" s="61"/>
      <c r="BM1741" s="61"/>
      <c r="BN1741" s="61"/>
      <c r="BO1741" s="62">
        <v>-3029</v>
      </c>
    </row>
    <row r="1742" spans="1:67" x14ac:dyDescent="0.2">
      <c r="A1742" s="57" t="s">
        <v>34</v>
      </c>
      <c r="B1742" s="56" t="s">
        <v>34</v>
      </c>
      <c r="C1742" s="56" t="s">
        <v>487</v>
      </c>
      <c r="D1742" s="56">
        <v>1990</v>
      </c>
      <c r="E1742" s="58">
        <v>108608</v>
      </c>
      <c r="F1742" s="58">
        <v>105579</v>
      </c>
      <c r="G1742" s="59">
        <v>107360</v>
      </c>
      <c r="H1742" s="59">
        <v>1248</v>
      </c>
      <c r="I1742" s="60">
        <v>0</v>
      </c>
      <c r="J1742" s="58">
        <v>-3029</v>
      </c>
      <c r="K1742" s="61"/>
      <c r="L1742" s="61"/>
      <c r="M1742" s="61"/>
      <c r="N1742" s="61"/>
      <c r="O1742" s="61"/>
      <c r="P1742" s="61"/>
      <c r="Q1742" s="61"/>
      <c r="R1742" s="61"/>
      <c r="S1742" s="61"/>
      <c r="T1742" s="61"/>
      <c r="U1742" s="61"/>
      <c r="V1742" s="61"/>
      <c r="W1742" s="61"/>
      <c r="X1742" s="61"/>
      <c r="Y1742" s="61"/>
      <c r="Z1742" s="61"/>
      <c r="AA1742" s="62">
        <v>21440</v>
      </c>
      <c r="AB1742" s="61"/>
      <c r="AC1742" s="61"/>
      <c r="AD1742" s="62">
        <v>25964</v>
      </c>
      <c r="AE1742" s="61"/>
      <c r="AF1742" s="62">
        <v>43515</v>
      </c>
      <c r="AG1742" s="61"/>
      <c r="AH1742" s="61"/>
      <c r="AI1742" s="62">
        <v>16441</v>
      </c>
      <c r="AJ1742" s="61"/>
      <c r="AK1742" s="61"/>
      <c r="AL1742" s="61"/>
      <c r="AM1742" s="61"/>
      <c r="AN1742" s="61"/>
      <c r="AO1742" s="61"/>
      <c r="AP1742" s="62">
        <v>1248</v>
      </c>
      <c r="AQ1742" s="61"/>
      <c r="AR1742" s="61"/>
      <c r="AS1742" s="61"/>
      <c r="AT1742" s="61"/>
      <c r="AU1742" s="61"/>
      <c r="AV1742" s="61"/>
      <c r="AW1742" s="61"/>
      <c r="AX1742" s="61"/>
      <c r="AY1742" s="61"/>
      <c r="AZ1742" s="61"/>
      <c r="BA1742" s="61"/>
      <c r="BB1742" s="61"/>
      <c r="BC1742" s="61"/>
      <c r="BD1742" s="61"/>
      <c r="BE1742" s="61"/>
      <c r="BF1742" s="61"/>
      <c r="BG1742" s="61"/>
      <c r="BH1742" s="61"/>
      <c r="BI1742" s="61"/>
      <c r="BJ1742" s="61"/>
      <c r="BK1742" s="61"/>
      <c r="BL1742" s="61"/>
      <c r="BM1742" s="61"/>
      <c r="BN1742" s="61"/>
      <c r="BO1742" s="62">
        <v>-3029</v>
      </c>
    </row>
    <row r="1743" spans="1:67" x14ac:dyDescent="0.2">
      <c r="A1743" s="57" t="s">
        <v>34</v>
      </c>
      <c r="B1743" s="56" t="s">
        <v>34</v>
      </c>
      <c r="C1743" s="56" t="s">
        <v>487</v>
      </c>
      <c r="D1743" s="56">
        <v>1991</v>
      </c>
      <c r="E1743" s="58">
        <v>135876</v>
      </c>
      <c r="F1743" s="58">
        <v>132847</v>
      </c>
      <c r="G1743" s="59">
        <v>134628</v>
      </c>
      <c r="H1743" s="59">
        <v>1248</v>
      </c>
      <c r="I1743" s="60">
        <v>0</v>
      </c>
      <c r="J1743" s="58">
        <v>-3029</v>
      </c>
      <c r="K1743" s="61"/>
      <c r="L1743" s="61"/>
      <c r="M1743" s="61"/>
      <c r="N1743" s="61"/>
      <c r="O1743" s="61"/>
      <c r="P1743" s="61"/>
      <c r="Q1743" s="61"/>
      <c r="R1743" s="61"/>
      <c r="S1743" s="61"/>
      <c r="T1743" s="61"/>
      <c r="U1743" s="61"/>
      <c r="V1743" s="61"/>
      <c r="W1743" s="61"/>
      <c r="X1743" s="61"/>
      <c r="Y1743" s="61"/>
      <c r="Z1743" s="61"/>
      <c r="AA1743" s="62">
        <v>33253</v>
      </c>
      <c r="AB1743" s="61"/>
      <c r="AC1743" s="61"/>
      <c r="AD1743" s="62">
        <v>34298</v>
      </c>
      <c r="AE1743" s="61"/>
      <c r="AF1743" s="62">
        <v>49805</v>
      </c>
      <c r="AG1743" s="61"/>
      <c r="AH1743" s="61"/>
      <c r="AI1743" s="62">
        <v>17272</v>
      </c>
      <c r="AJ1743" s="61"/>
      <c r="AK1743" s="61"/>
      <c r="AL1743" s="61"/>
      <c r="AM1743" s="61"/>
      <c r="AN1743" s="61"/>
      <c r="AO1743" s="61"/>
      <c r="AP1743" s="62">
        <v>1248</v>
      </c>
      <c r="AQ1743" s="61"/>
      <c r="AR1743" s="61"/>
      <c r="AS1743" s="61"/>
      <c r="AT1743" s="61"/>
      <c r="AU1743" s="61"/>
      <c r="AV1743" s="61"/>
      <c r="AW1743" s="61"/>
      <c r="AX1743" s="61"/>
      <c r="AY1743" s="61"/>
      <c r="AZ1743" s="61"/>
      <c r="BA1743" s="61"/>
      <c r="BB1743" s="61"/>
      <c r="BC1743" s="61"/>
      <c r="BD1743" s="61"/>
      <c r="BE1743" s="61"/>
      <c r="BF1743" s="61"/>
      <c r="BG1743" s="61"/>
      <c r="BH1743" s="61"/>
      <c r="BI1743" s="61"/>
      <c r="BJ1743" s="61"/>
      <c r="BK1743" s="61"/>
      <c r="BL1743" s="61"/>
      <c r="BM1743" s="61"/>
      <c r="BN1743" s="61"/>
      <c r="BO1743" s="62">
        <v>-3029</v>
      </c>
    </row>
    <row r="1744" spans="1:67" x14ac:dyDescent="0.2">
      <c r="A1744" s="57" t="s">
        <v>34</v>
      </c>
      <c r="B1744" s="56" t="s">
        <v>34</v>
      </c>
      <c r="C1744" s="56" t="s">
        <v>487</v>
      </c>
      <c r="D1744" s="56">
        <v>1992</v>
      </c>
      <c r="E1744" s="58">
        <v>142687</v>
      </c>
      <c r="F1744" s="58">
        <v>139658</v>
      </c>
      <c r="G1744" s="59">
        <v>141439</v>
      </c>
      <c r="H1744" s="59">
        <v>1248</v>
      </c>
      <c r="I1744" s="60">
        <v>0</v>
      </c>
      <c r="J1744" s="58">
        <v>-3029</v>
      </c>
      <c r="K1744" s="61"/>
      <c r="L1744" s="61"/>
      <c r="M1744" s="61"/>
      <c r="N1744" s="61"/>
      <c r="O1744" s="61"/>
      <c r="P1744" s="61"/>
      <c r="Q1744" s="61"/>
      <c r="R1744" s="61"/>
      <c r="S1744" s="61"/>
      <c r="T1744" s="61"/>
      <c r="U1744" s="61"/>
      <c r="V1744" s="61"/>
      <c r="W1744" s="61"/>
      <c r="X1744" s="61"/>
      <c r="Y1744" s="61"/>
      <c r="Z1744" s="61"/>
      <c r="AA1744" s="62">
        <v>33507</v>
      </c>
      <c r="AB1744" s="61"/>
      <c r="AC1744" s="61"/>
      <c r="AD1744" s="62">
        <v>40855</v>
      </c>
      <c r="AE1744" s="61"/>
      <c r="AF1744" s="62">
        <v>49805</v>
      </c>
      <c r="AG1744" s="61"/>
      <c r="AH1744" s="61"/>
      <c r="AI1744" s="62">
        <v>17272</v>
      </c>
      <c r="AJ1744" s="61"/>
      <c r="AK1744" s="61"/>
      <c r="AL1744" s="61"/>
      <c r="AM1744" s="61"/>
      <c r="AN1744" s="61"/>
      <c r="AO1744" s="61"/>
      <c r="AP1744" s="62">
        <v>1248</v>
      </c>
      <c r="AQ1744" s="61"/>
      <c r="AR1744" s="61"/>
      <c r="AS1744" s="61"/>
      <c r="AT1744" s="61"/>
      <c r="AU1744" s="61"/>
      <c r="AV1744" s="61"/>
      <c r="AW1744" s="61"/>
      <c r="AX1744" s="61"/>
      <c r="AY1744" s="61"/>
      <c r="AZ1744" s="61"/>
      <c r="BA1744" s="61"/>
      <c r="BB1744" s="61"/>
      <c r="BC1744" s="61"/>
      <c r="BD1744" s="61"/>
      <c r="BE1744" s="61"/>
      <c r="BF1744" s="61"/>
      <c r="BG1744" s="61"/>
      <c r="BH1744" s="61"/>
      <c r="BI1744" s="61"/>
      <c r="BJ1744" s="61"/>
      <c r="BK1744" s="61"/>
      <c r="BL1744" s="61"/>
      <c r="BM1744" s="61"/>
      <c r="BN1744" s="61"/>
      <c r="BO1744" s="62">
        <v>-3029</v>
      </c>
    </row>
    <row r="1745" spans="1:67" x14ac:dyDescent="0.2">
      <c r="A1745" s="57" t="s">
        <v>34</v>
      </c>
      <c r="B1745" s="56" t="s">
        <v>34</v>
      </c>
      <c r="C1745" s="56" t="s">
        <v>487</v>
      </c>
      <c r="D1745" s="56">
        <v>1993</v>
      </c>
      <c r="E1745" s="58">
        <v>147026</v>
      </c>
      <c r="F1745" s="58">
        <v>143997</v>
      </c>
      <c r="G1745" s="59">
        <v>145778</v>
      </c>
      <c r="H1745" s="59">
        <v>1248</v>
      </c>
      <c r="I1745" s="60">
        <v>0</v>
      </c>
      <c r="J1745" s="58">
        <v>-3029</v>
      </c>
      <c r="K1745" s="61"/>
      <c r="L1745" s="61"/>
      <c r="M1745" s="61"/>
      <c r="N1745" s="61"/>
      <c r="O1745" s="61"/>
      <c r="P1745" s="61"/>
      <c r="Q1745" s="61"/>
      <c r="R1745" s="61"/>
      <c r="S1745" s="61"/>
      <c r="T1745" s="61"/>
      <c r="U1745" s="61"/>
      <c r="V1745" s="61"/>
      <c r="W1745" s="61"/>
      <c r="X1745" s="61"/>
      <c r="Y1745" s="61"/>
      <c r="Z1745" s="61"/>
      <c r="AA1745" s="62">
        <v>33507</v>
      </c>
      <c r="AB1745" s="61"/>
      <c r="AC1745" s="61"/>
      <c r="AD1745" s="62">
        <v>42403</v>
      </c>
      <c r="AE1745" s="61"/>
      <c r="AF1745" s="62">
        <v>49805</v>
      </c>
      <c r="AG1745" s="61"/>
      <c r="AH1745" s="61"/>
      <c r="AI1745" s="62">
        <v>20063</v>
      </c>
      <c r="AJ1745" s="61"/>
      <c r="AK1745" s="61"/>
      <c r="AL1745" s="61"/>
      <c r="AM1745" s="61"/>
      <c r="AN1745" s="61"/>
      <c r="AO1745" s="61"/>
      <c r="AP1745" s="62">
        <v>1248</v>
      </c>
      <c r="AQ1745" s="61"/>
      <c r="AR1745" s="61"/>
      <c r="AS1745" s="61"/>
      <c r="AT1745" s="61"/>
      <c r="AU1745" s="61"/>
      <c r="AV1745" s="61"/>
      <c r="AW1745" s="61"/>
      <c r="AX1745" s="61"/>
      <c r="AY1745" s="61"/>
      <c r="AZ1745" s="61"/>
      <c r="BA1745" s="61"/>
      <c r="BB1745" s="61"/>
      <c r="BC1745" s="61"/>
      <c r="BD1745" s="61"/>
      <c r="BE1745" s="61"/>
      <c r="BF1745" s="61"/>
      <c r="BG1745" s="61"/>
      <c r="BH1745" s="61"/>
      <c r="BI1745" s="61"/>
      <c r="BJ1745" s="61"/>
      <c r="BK1745" s="61"/>
      <c r="BL1745" s="61"/>
      <c r="BM1745" s="61"/>
      <c r="BN1745" s="61"/>
      <c r="BO1745" s="62">
        <v>-3029</v>
      </c>
    </row>
    <row r="1746" spans="1:67" x14ac:dyDescent="0.2">
      <c r="A1746" s="57" t="s">
        <v>34</v>
      </c>
      <c r="B1746" s="56" t="s">
        <v>34</v>
      </c>
      <c r="C1746" s="56" t="s">
        <v>487</v>
      </c>
      <c r="D1746" s="56">
        <v>1994</v>
      </c>
      <c r="E1746" s="58">
        <v>129942</v>
      </c>
      <c r="F1746" s="58">
        <v>62596</v>
      </c>
      <c r="G1746" s="59">
        <v>128865</v>
      </c>
      <c r="H1746" s="59">
        <v>1077</v>
      </c>
      <c r="I1746" s="60">
        <v>0</v>
      </c>
      <c r="J1746" s="58">
        <v>-67346</v>
      </c>
      <c r="K1746" s="61"/>
      <c r="L1746" s="61"/>
      <c r="M1746" s="61"/>
      <c r="N1746" s="61"/>
      <c r="O1746" s="61"/>
      <c r="P1746" s="61"/>
      <c r="Q1746" s="61"/>
      <c r="R1746" s="61"/>
      <c r="S1746" s="61"/>
      <c r="T1746" s="61"/>
      <c r="U1746" s="61"/>
      <c r="V1746" s="61"/>
      <c r="W1746" s="61"/>
      <c r="X1746" s="61"/>
      <c r="Y1746" s="61"/>
      <c r="Z1746" s="61"/>
      <c r="AA1746" s="62">
        <v>37081</v>
      </c>
      <c r="AB1746" s="61"/>
      <c r="AC1746" s="61"/>
      <c r="AD1746" s="62">
        <v>44044</v>
      </c>
      <c r="AE1746" s="61"/>
      <c r="AF1746" s="62">
        <v>27677</v>
      </c>
      <c r="AG1746" s="61"/>
      <c r="AH1746" s="61"/>
      <c r="AI1746" s="62">
        <v>20063</v>
      </c>
      <c r="AJ1746" s="61"/>
      <c r="AK1746" s="61"/>
      <c r="AL1746" s="61"/>
      <c r="AM1746" s="61"/>
      <c r="AN1746" s="61"/>
      <c r="AO1746" s="61"/>
      <c r="AP1746" s="62">
        <v>1077</v>
      </c>
      <c r="AQ1746" s="61"/>
      <c r="AR1746" s="61"/>
      <c r="AS1746" s="61"/>
      <c r="AT1746" s="61"/>
      <c r="AU1746" s="61"/>
      <c r="AV1746" s="61"/>
      <c r="AW1746" s="61"/>
      <c r="AX1746" s="61"/>
      <c r="AY1746" s="61"/>
      <c r="AZ1746" s="61"/>
      <c r="BA1746" s="61"/>
      <c r="BB1746" s="61"/>
      <c r="BC1746" s="61"/>
      <c r="BD1746" s="61"/>
      <c r="BE1746" s="61"/>
      <c r="BF1746" s="61"/>
      <c r="BG1746" s="61"/>
      <c r="BH1746" s="61"/>
      <c r="BI1746" s="61"/>
      <c r="BJ1746" s="61"/>
      <c r="BK1746" s="61"/>
      <c r="BL1746" s="61"/>
      <c r="BM1746" s="61"/>
      <c r="BN1746" s="61"/>
      <c r="BO1746" s="62">
        <v>-67346</v>
      </c>
    </row>
    <row r="1747" spans="1:67" x14ac:dyDescent="0.2">
      <c r="A1747" s="57" t="s">
        <v>34</v>
      </c>
      <c r="B1747" s="56" t="s">
        <v>34</v>
      </c>
      <c r="C1747" s="56" t="s">
        <v>487</v>
      </c>
      <c r="D1747" s="56">
        <v>1995</v>
      </c>
      <c r="E1747" s="58">
        <v>152624</v>
      </c>
      <c r="F1747" s="58">
        <v>81456</v>
      </c>
      <c r="G1747" s="59">
        <v>151796</v>
      </c>
      <c r="H1747" s="59">
        <v>828</v>
      </c>
      <c r="I1747" s="60">
        <v>0</v>
      </c>
      <c r="J1747" s="58">
        <v>-71168</v>
      </c>
      <c r="K1747" s="61"/>
      <c r="L1747" s="61"/>
      <c r="M1747" s="61"/>
      <c r="N1747" s="61"/>
      <c r="O1747" s="61"/>
      <c r="P1747" s="61"/>
      <c r="Q1747" s="61"/>
      <c r="R1747" s="61"/>
      <c r="S1747" s="61"/>
      <c r="T1747" s="61"/>
      <c r="U1747" s="61"/>
      <c r="V1747" s="61"/>
      <c r="W1747" s="61"/>
      <c r="X1747" s="61"/>
      <c r="Y1747" s="61"/>
      <c r="Z1747" s="61"/>
      <c r="AA1747" s="62">
        <v>54650</v>
      </c>
      <c r="AB1747" s="61"/>
      <c r="AC1747" s="61"/>
      <c r="AD1747" s="62">
        <v>47606</v>
      </c>
      <c r="AE1747" s="61"/>
      <c r="AF1747" s="62">
        <v>29477</v>
      </c>
      <c r="AG1747" s="61"/>
      <c r="AH1747" s="61"/>
      <c r="AI1747" s="62">
        <v>20063</v>
      </c>
      <c r="AJ1747" s="61"/>
      <c r="AK1747" s="61"/>
      <c r="AL1747" s="61"/>
      <c r="AM1747" s="61"/>
      <c r="AN1747" s="61"/>
      <c r="AO1747" s="61"/>
      <c r="AP1747" s="61">
        <v>828</v>
      </c>
      <c r="AQ1747" s="61"/>
      <c r="AR1747" s="61"/>
      <c r="AS1747" s="61"/>
      <c r="AT1747" s="61"/>
      <c r="AU1747" s="61"/>
      <c r="AV1747" s="61"/>
      <c r="AW1747" s="61"/>
      <c r="AX1747" s="61"/>
      <c r="AY1747" s="61"/>
      <c r="AZ1747" s="61"/>
      <c r="BA1747" s="61"/>
      <c r="BB1747" s="61"/>
      <c r="BC1747" s="61"/>
      <c r="BD1747" s="61"/>
      <c r="BE1747" s="61"/>
      <c r="BF1747" s="61"/>
      <c r="BG1747" s="61"/>
      <c r="BH1747" s="61"/>
      <c r="BI1747" s="61"/>
      <c r="BJ1747" s="61"/>
      <c r="BK1747" s="61"/>
      <c r="BL1747" s="61"/>
      <c r="BM1747" s="61"/>
      <c r="BN1747" s="61"/>
      <c r="BO1747" s="62">
        <v>-71168</v>
      </c>
    </row>
    <row r="1748" spans="1:67" x14ac:dyDescent="0.2">
      <c r="A1748" s="57" t="s">
        <v>34</v>
      </c>
      <c r="B1748" s="56" t="s">
        <v>34</v>
      </c>
      <c r="C1748" s="56" t="s">
        <v>487</v>
      </c>
      <c r="D1748" s="56">
        <v>1996</v>
      </c>
      <c r="E1748" s="58">
        <v>179789</v>
      </c>
      <c r="F1748" s="58">
        <v>105252</v>
      </c>
      <c r="G1748" s="59">
        <v>178961</v>
      </c>
      <c r="H1748" s="59">
        <v>828</v>
      </c>
      <c r="I1748" s="60">
        <v>0</v>
      </c>
      <c r="J1748" s="58">
        <v>-74537</v>
      </c>
      <c r="K1748" s="61"/>
      <c r="L1748" s="61"/>
      <c r="M1748" s="61"/>
      <c r="N1748" s="61"/>
      <c r="O1748" s="61"/>
      <c r="P1748" s="61"/>
      <c r="Q1748" s="61"/>
      <c r="R1748" s="61"/>
      <c r="S1748" s="61"/>
      <c r="T1748" s="61"/>
      <c r="U1748" s="61"/>
      <c r="V1748" s="61"/>
      <c r="W1748" s="61"/>
      <c r="X1748" s="61"/>
      <c r="Y1748" s="61"/>
      <c r="Z1748" s="61"/>
      <c r="AA1748" s="62">
        <v>79050</v>
      </c>
      <c r="AB1748" s="61"/>
      <c r="AC1748" s="61"/>
      <c r="AD1748" s="62">
        <v>50371</v>
      </c>
      <c r="AE1748" s="61"/>
      <c r="AF1748" s="62">
        <v>29477</v>
      </c>
      <c r="AG1748" s="61"/>
      <c r="AH1748" s="61"/>
      <c r="AI1748" s="62">
        <v>20063</v>
      </c>
      <c r="AJ1748" s="61"/>
      <c r="AK1748" s="61"/>
      <c r="AL1748" s="61"/>
      <c r="AM1748" s="61"/>
      <c r="AN1748" s="61"/>
      <c r="AO1748" s="61"/>
      <c r="AP1748" s="61">
        <v>828</v>
      </c>
      <c r="AQ1748" s="61"/>
      <c r="AR1748" s="61"/>
      <c r="AS1748" s="61"/>
      <c r="AT1748" s="61"/>
      <c r="AU1748" s="61"/>
      <c r="AV1748" s="61"/>
      <c r="AW1748" s="61"/>
      <c r="AX1748" s="61"/>
      <c r="AY1748" s="61"/>
      <c r="AZ1748" s="61"/>
      <c r="BA1748" s="61"/>
      <c r="BB1748" s="61"/>
      <c r="BC1748" s="61"/>
      <c r="BD1748" s="61"/>
      <c r="BE1748" s="61"/>
      <c r="BF1748" s="61"/>
      <c r="BG1748" s="61"/>
      <c r="BH1748" s="61"/>
      <c r="BI1748" s="61"/>
      <c r="BJ1748" s="61"/>
      <c r="BK1748" s="61"/>
      <c r="BL1748" s="61"/>
      <c r="BM1748" s="61"/>
      <c r="BN1748" s="61"/>
      <c r="BO1748" s="62">
        <v>-74537</v>
      </c>
    </row>
    <row r="1749" spans="1:67" x14ac:dyDescent="0.2">
      <c r="A1749" s="57" t="s">
        <v>34</v>
      </c>
      <c r="B1749" s="56" t="s">
        <v>34</v>
      </c>
      <c r="C1749" s="56" t="s">
        <v>487</v>
      </c>
      <c r="D1749" s="56">
        <v>1997</v>
      </c>
      <c r="E1749" s="58">
        <v>205443</v>
      </c>
      <c r="F1749" s="58">
        <v>130906</v>
      </c>
      <c r="G1749" s="59">
        <v>204431</v>
      </c>
      <c r="H1749" s="59">
        <v>1012</v>
      </c>
      <c r="I1749" s="60">
        <v>0</v>
      </c>
      <c r="J1749" s="58">
        <v>-74537</v>
      </c>
      <c r="K1749" s="61"/>
      <c r="L1749" s="61"/>
      <c r="M1749" s="61"/>
      <c r="N1749" s="61"/>
      <c r="O1749" s="61"/>
      <c r="P1749" s="61"/>
      <c r="Q1749" s="61"/>
      <c r="R1749" s="61"/>
      <c r="S1749" s="61"/>
      <c r="T1749" s="61"/>
      <c r="U1749" s="61"/>
      <c r="V1749" s="61"/>
      <c r="W1749" s="61"/>
      <c r="X1749" s="61"/>
      <c r="Y1749" s="61"/>
      <c r="Z1749" s="61"/>
      <c r="AA1749" s="62">
        <v>104520</v>
      </c>
      <c r="AB1749" s="61"/>
      <c r="AC1749" s="61"/>
      <c r="AD1749" s="62">
        <v>50371</v>
      </c>
      <c r="AE1749" s="61"/>
      <c r="AF1749" s="62">
        <v>29477</v>
      </c>
      <c r="AG1749" s="61"/>
      <c r="AH1749" s="61"/>
      <c r="AI1749" s="62">
        <v>20063</v>
      </c>
      <c r="AJ1749" s="61"/>
      <c r="AK1749" s="61"/>
      <c r="AL1749" s="61"/>
      <c r="AM1749" s="61"/>
      <c r="AN1749" s="61"/>
      <c r="AO1749" s="61"/>
      <c r="AP1749" s="62">
        <v>1012</v>
      </c>
      <c r="AQ1749" s="61"/>
      <c r="AR1749" s="61"/>
      <c r="AS1749" s="61"/>
      <c r="AT1749" s="61"/>
      <c r="AU1749" s="61"/>
      <c r="AV1749" s="61"/>
      <c r="AW1749" s="61"/>
      <c r="AX1749" s="61"/>
      <c r="AY1749" s="61"/>
      <c r="AZ1749" s="61"/>
      <c r="BA1749" s="61"/>
      <c r="BB1749" s="61"/>
      <c r="BC1749" s="61"/>
      <c r="BD1749" s="61"/>
      <c r="BE1749" s="61"/>
      <c r="BF1749" s="61"/>
      <c r="BG1749" s="61"/>
      <c r="BH1749" s="61"/>
      <c r="BI1749" s="61"/>
      <c r="BJ1749" s="61"/>
      <c r="BK1749" s="61"/>
      <c r="BL1749" s="61"/>
      <c r="BM1749" s="61"/>
      <c r="BN1749" s="61"/>
      <c r="BO1749" s="62">
        <v>-74537</v>
      </c>
    </row>
    <row r="1750" spans="1:67" x14ac:dyDescent="0.2">
      <c r="A1750" s="57" t="s">
        <v>34</v>
      </c>
      <c r="B1750" s="56" t="s">
        <v>34</v>
      </c>
      <c r="C1750" s="56" t="s">
        <v>487</v>
      </c>
      <c r="D1750" s="56">
        <v>1998</v>
      </c>
      <c r="E1750" s="58">
        <v>205443</v>
      </c>
      <c r="F1750" s="58">
        <v>205443</v>
      </c>
      <c r="G1750" s="59">
        <v>204431</v>
      </c>
      <c r="H1750" s="59">
        <v>1012</v>
      </c>
      <c r="I1750" s="60">
        <v>0</v>
      </c>
      <c r="J1750" s="58">
        <v>0</v>
      </c>
      <c r="K1750" s="61"/>
      <c r="L1750" s="61"/>
      <c r="M1750" s="61"/>
      <c r="N1750" s="61"/>
      <c r="O1750" s="61"/>
      <c r="P1750" s="61"/>
      <c r="Q1750" s="61"/>
      <c r="R1750" s="61"/>
      <c r="S1750" s="61"/>
      <c r="T1750" s="61"/>
      <c r="U1750" s="61"/>
      <c r="V1750" s="61"/>
      <c r="W1750" s="61"/>
      <c r="X1750" s="61"/>
      <c r="Y1750" s="61"/>
      <c r="Z1750" s="61"/>
      <c r="AA1750" s="62">
        <v>104520</v>
      </c>
      <c r="AB1750" s="61"/>
      <c r="AC1750" s="61"/>
      <c r="AD1750" s="62">
        <v>50371</v>
      </c>
      <c r="AE1750" s="61"/>
      <c r="AF1750" s="62">
        <v>29477</v>
      </c>
      <c r="AG1750" s="61"/>
      <c r="AH1750" s="61"/>
      <c r="AI1750" s="62">
        <v>20063</v>
      </c>
      <c r="AJ1750" s="61"/>
      <c r="AK1750" s="61"/>
      <c r="AL1750" s="61"/>
      <c r="AM1750" s="61"/>
      <c r="AN1750" s="61"/>
      <c r="AO1750" s="61"/>
      <c r="AP1750" s="62">
        <v>1012</v>
      </c>
      <c r="AQ1750" s="61"/>
      <c r="AR1750" s="61"/>
      <c r="AS1750" s="61"/>
      <c r="AT1750" s="61"/>
      <c r="AU1750" s="61"/>
      <c r="AV1750" s="61"/>
      <c r="AW1750" s="61"/>
      <c r="AX1750" s="61"/>
      <c r="AY1750" s="61"/>
      <c r="AZ1750" s="61"/>
      <c r="BA1750" s="61"/>
      <c r="BB1750" s="61"/>
      <c r="BC1750" s="61"/>
      <c r="BD1750" s="61"/>
      <c r="BE1750" s="61"/>
      <c r="BF1750" s="61"/>
      <c r="BG1750" s="61"/>
      <c r="BH1750" s="61"/>
      <c r="BI1750" s="61"/>
      <c r="BJ1750" s="61"/>
      <c r="BK1750" s="61"/>
      <c r="BL1750" s="61"/>
      <c r="BM1750" s="61"/>
      <c r="BN1750" s="61"/>
      <c r="BO1750" s="61"/>
    </row>
    <row r="1751" spans="1:67" x14ac:dyDescent="0.2">
      <c r="A1751" s="57" t="s">
        <v>34</v>
      </c>
      <c r="B1751" s="56" t="s">
        <v>34</v>
      </c>
      <c r="C1751" s="56" t="s">
        <v>488</v>
      </c>
      <c r="D1751" s="56">
        <v>1989</v>
      </c>
      <c r="E1751" s="58">
        <v>503946</v>
      </c>
      <c r="F1751" s="58">
        <v>501205</v>
      </c>
      <c r="G1751" s="59">
        <v>502554</v>
      </c>
      <c r="H1751" s="59">
        <v>1392</v>
      </c>
      <c r="I1751" s="60">
        <v>0</v>
      </c>
      <c r="J1751" s="58">
        <v>-2741</v>
      </c>
      <c r="K1751" s="61">
        <v>670</v>
      </c>
      <c r="L1751" s="61"/>
      <c r="M1751" s="61"/>
      <c r="N1751" s="61"/>
      <c r="O1751" s="61"/>
      <c r="P1751" s="61"/>
      <c r="Q1751" s="62">
        <v>5504</v>
      </c>
      <c r="R1751" s="61"/>
      <c r="S1751" s="61"/>
      <c r="T1751" s="61"/>
      <c r="U1751" s="61"/>
      <c r="V1751" s="61"/>
      <c r="W1751" s="61"/>
      <c r="X1751" s="61"/>
      <c r="Y1751" s="61"/>
      <c r="Z1751" s="61"/>
      <c r="AA1751" s="62">
        <v>337996</v>
      </c>
      <c r="AB1751" s="61"/>
      <c r="AC1751" s="61"/>
      <c r="AD1751" s="62">
        <v>28073</v>
      </c>
      <c r="AE1751" s="61"/>
      <c r="AF1751" s="62">
        <v>99470</v>
      </c>
      <c r="AG1751" s="61"/>
      <c r="AH1751" s="61"/>
      <c r="AI1751" s="62">
        <v>30841</v>
      </c>
      <c r="AJ1751" s="61"/>
      <c r="AK1751" s="61"/>
      <c r="AL1751" s="61"/>
      <c r="AM1751" s="61"/>
      <c r="AN1751" s="61"/>
      <c r="AO1751" s="61"/>
      <c r="AP1751" s="61">
        <v>277</v>
      </c>
      <c r="AQ1751" s="61"/>
      <c r="AR1751" s="61"/>
      <c r="AS1751" s="61"/>
      <c r="AT1751" s="61"/>
      <c r="AU1751" s="61"/>
      <c r="AV1751" s="61"/>
      <c r="AW1751" s="61"/>
      <c r="AX1751" s="61"/>
      <c r="AY1751" s="62">
        <v>1115</v>
      </c>
      <c r="AZ1751" s="61"/>
      <c r="BA1751" s="61"/>
      <c r="BB1751" s="61"/>
      <c r="BC1751" s="61"/>
      <c r="BD1751" s="61"/>
      <c r="BE1751" s="61"/>
      <c r="BF1751" s="61"/>
      <c r="BG1751" s="61"/>
      <c r="BH1751" s="61"/>
      <c r="BI1751" s="61"/>
      <c r="BJ1751" s="61"/>
      <c r="BK1751" s="61"/>
      <c r="BL1751" s="61"/>
      <c r="BM1751" s="61"/>
      <c r="BN1751" s="61"/>
      <c r="BO1751" s="62">
        <v>-2741</v>
      </c>
    </row>
    <row r="1752" spans="1:67" x14ac:dyDescent="0.2">
      <c r="A1752" s="57" t="s">
        <v>34</v>
      </c>
      <c r="B1752" s="56" t="s">
        <v>34</v>
      </c>
      <c r="C1752" s="56" t="s">
        <v>488</v>
      </c>
      <c r="D1752" s="56">
        <v>1990</v>
      </c>
      <c r="E1752" s="58">
        <v>713380</v>
      </c>
      <c r="F1752" s="58">
        <v>710639</v>
      </c>
      <c r="G1752" s="59">
        <v>707938</v>
      </c>
      <c r="H1752" s="59">
        <v>5442</v>
      </c>
      <c r="I1752" s="60">
        <v>0</v>
      </c>
      <c r="J1752" s="58">
        <v>-2741</v>
      </c>
      <c r="K1752" s="61">
        <v>670</v>
      </c>
      <c r="L1752" s="61"/>
      <c r="M1752" s="61"/>
      <c r="N1752" s="61"/>
      <c r="O1752" s="61"/>
      <c r="P1752" s="61"/>
      <c r="Q1752" s="62">
        <v>5504</v>
      </c>
      <c r="R1752" s="61"/>
      <c r="S1752" s="61"/>
      <c r="T1752" s="61"/>
      <c r="U1752" s="61"/>
      <c r="V1752" s="61"/>
      <c r="W1752" s="61"/>
      <c r="X1752" s="61"/>
      <c r="Y1752" s="61"/>
      <c r="Z1752" s="61"/>
      <c r="AA1752" s="62">
        <v>346526</v>
      </c>
      <c r="AB1752" s="61"/>
      <c r="AC1752" s="61"/>
      <c r="AD1752" s="62">
        <v>172055</v>
      </c>
      <c r="AE1752" s="61"/>
      <c r="AF1752" s="62">
        <v>147758</v>
      </c>
      <c r="AG1752" s="61"/>
      <c r="AH1752" s="61"/>
      <c r="AI1752" s="62">
        <v>35425</v>
      </c>
      <c r="AJ1752" s="61"/>
      <c r="AK1752" s="61"/>
      <c r="AL1752" s="61"/>
      <c r="AM1752" s="61"/>
      <c r="AN1752" s="61"/>
      <c r="AO1752" s="61"/>
      <c r="AP1752" s="61">
        <v>277</v>
      </c>
      <c r="AQ1752" s="61"/>
      <c r="AR1752" s="62">
        <v>4050</v>
      </c>
      <c r="AS1752" s="61"/>
      <c r="AT1752" s="61"/>
      <c r="AU1752" s="61"/>
      <c r="AV1752" s="61"/>
      <c r="AW1752" s="61"/>
      <c r="AX1752" s="61"/>
      <c r="AY1752" s="62">
        <v>1115</v>
      </c>
      <c r="AZ1752" s="61"/>
      <c r="BA1752" s="61"/>
      <c r="BB1752" s="61"/>
      <c r="BC1752" s="61"/>
      <c r="BD1752" s="61"/>
      <c r="BE1752" s="61"/>
      <c r="BF1752" s="61"/>
      <c r="BG1752" s="61"/>
      <c r="BH1752" s="61"/>
      <c r="BI1752" s="61"/>
      <c r="BJ1752" s="61"/>
      <c r="BK1752" s="61"/>
      <c r="BL1752" s="61"/>
      <c r="BM1752" s="61"/>
      <c r="BN1752" s="61"/>
      <c r="BO1752" s="62">
        <v>-2741</v>
      </c>
    </row>
    <row r="1753" spans="1:67" x14ac:dyDescent="0.2">
      <c r="A1753" s="57" t="s">
        <v>34</v>
      </c>
      <c r="B1753" s="56" t="s">
        <v>34</v>
      </c>
      <c r="C1753" s="56" t="s">
        <v>488</v>
      </c>
      <c r="D1753" s="56">
        <v>1991</v>
      </c>
      <c r="E1753" s="58">
        <v>755124</v>
      </c>
      <c r="F1753" s="58">
        <v>752383</v>
      </c>
      <c r="G1753" s="59">
        <v>749682</v>
      </c>
      <c r="H1753" s="59">
        <v>5442</v>
      </c>
      <c r="I1753" s="60">
        <v>0</v>
      </c>
      <c r="J1753" s="58">
        <v>-2741</v>
      </c>
      <c r="K1753" s="61"/>
      <c r="L1753" s="61"/>
      <c r="M1753" s="61"/>
      <c r="N1753" s="61"/>
      <c r="O1753" s="61"/>
      <c r="P1753" s="61"/>
      <c r="Q1753" s="61"/>
      <c r="R1753" s="61"/>
      <c r="S1753" s="61"/>
      <c r="T1753" s="61"/>
      <c r="U1753" s="61"/>
      <c r="V1753" s="61"/>
      <c r="W1753" s="61"/>
      <c r="X1753" s="61"/>
      <c r="Y1753" s="61"/>
      <c r="Z1753" s="61"/>
      <c r="AA1753" s="62">
        <v>360263</v>
      </c>
      <c r="AB1753" s="61"/>
      <c r="AC1753" s="61"/>
      <c r="AD1753" s="62">
        <v>195224</v>
      </c>
      <c r="AE1753" s="61"/>
      <c r="AF1753" s="62">
        <v>150874</v>
      </c>
      <c r="AG1753" s="61"/>
      <c r="AH1753" s="61"/>
      <c r="AI1753" s="62">
        <v>43321</v>
      </c>
      <c r="AJ1753" s="61"/>
      <c r="AK1753" s="61"/>
      <c r="AL1753" s="61"/>
      <c r="AM1753" s="61"/>
      <c r="AN1753" s="61"/>
      <c r="AO1753" s="61"/>
      <c r="AP1753" s="61">
        <v>277</v>
      </c>
      <c r="AQ1753" s="61"/>
      <c r="AR1753" s="62">
        <v>4050</v>
      </c>
      <c r="AS1753" s="61"/>
      <c r="AT1753" s="61"/>
      <c r="AU1753" s="61"/>
      <c r="AV1753" s="61"/>
      <c r="AW1753" s="61"/>
      <c r="AX1753" s="61"/>
      <c r="AY1753" s="62">
        <v>1115</v>
      </c>
      <c r="AZ1753" s="61"/>
      <c r="BA1753" s="61"/>
      <c r="BB1753" s="61"/>
      <c r="BC1753" s="61"/>
      <c r="BD1753" s="61"/>
      <c r="BE1753" s="61"/>
      <c r="BF1753" s="61"/>
      <c r="BG1753" s="61"/>
      <c r="BH1753" s="61"/>
      <c r="BI1753" s="61"/>
      <c r="BJ1753" s="61"/>
      <c r="BK1753" s="61"/>
      <c r="BL1753" s="61"/>
      <c r="BM1753" s="61"/>
      <c r="BN1753" s="61"/>
      <c r="BO1753" s="62">
        <v>-2741</v>
      </c>
    </row>
    <row r="1754" spans="1:67" x14ac:dyDescent="0.2">
      <c r="A1754" s="57" t="s">
        <v>34</v>
      </c>
      <c r="B1754" s="56" t="s">
        <v>34</v>
      </c>
      <c r="C1754" s="56" t="s">
        <v>488</v>
      </c>
      <c r="D1754" s="56">
        <v>1992</v>
      </c>
      <c r="E1754" s="58">
        <v>779201</v>
      </c>
      <c r="F1754" s="58">
        <v>776460</v>
      </c>
      <c r="G1754" s="59">
        <v>773759</v>
      </c>
      <c r="H1754" s="59">
        <v>5442</v>
      </c>
      <c r="I1754" s="60">
        <v>0</v>
      </c>
      <c r="J1754" s="58">
        <v>-2741</v>
      </c>
      <c r="K1754" s="61"/>
      <c r="L1754" s="61"/>
      <c r="M1754" s="61"/>
      <c r="N1754" s="61"/>
      <c r="O1754" s="61"/>
      <c r="P1754" s="61"/>
      <c r="Q1754" s="61"/>
      <c r="R1754" s="61"/>
      <c r="S1754" s="61"/>
      <c r="T1754" s="61"/>
      <c r="U1754" s="61"/>
      <c r="V1754" s="61"/>
      <c r="W1754" s="61"/>
      <c r="X1754" s="61"/>
      <c r="Y1754" s="61"/>
      <c r="Z1754" s="61"/>
      <c r="AA1754" s="62">
        <v>371481</v>
      </c>
      <c r="AB1754" s="61"/>
      <c r="AC1754" s="61"/>
      <c r="AD1754" s="62">
        <v>203678</v>
      </c>
      <c r="AE1754" s="61"/>
      <c r="AF1754" s="62">
        <v>150974</v>
      </c>
      <c r="AG1754" s="61"/>
      <c r="AH1754" s="61"/>
      <c r="AI1754" s="62">
        <v>47626</v>
      </c>
      <c r="AJ1754" s="61"/>
      <c r="AK1754" s="61"/>
      <c r="AL1754" s="61"/>
      <c r="AM1754" s="61"/>
      <c r="AN1754" s="61"/>
      <c r="AO1754" s="61"/>
      <c r="AP1754" s="61">
        <v>277</v>
      </c>
      <c r="AQ1754" s="61"/>
      <c r="AR1754" s="62">
        <v>4050</v>
      </c>
      <c r="AS1754" s="61"/>
      <c r="AT1754" s="61"/>
      <c r="AU1754" s="61"/>
      <c r="AV1754" s="61"/>
      <c r="AW1754" s="61"/>
      <c r="AX1754" s="61"/>
      <c r="AY1754" s="62">
        <v>1115</v>
      </c>
      <c r="AZ1754" s="61"/>
      <c r="BA1754" s="61"/>
      <c r="BB1754" s="61"/>
      <c r="BC1754" s="61"/>
      <c r="BD1754" s="61"/>
      <c r="BE1754" s="61"/>
      <c r="BF1754" s="61"/>
      <c r="BG1754" s="61"/>
      <c r="BH1754" s="61"/>
      <c r="BI1754" s="61"/>
      <c r="BJ1754" s="61"/>
      <c r="BK1754" s="61"/>
      <c r="BL1754" s="61"/>
      <c r="BM1754" s="61"/>
      <c r="BN1754" s="61"/>
      <c r="BO1754" s="62">
        <v>-2741</v>
      </c>
    </row>
    <row r="1755" spans="1:67" x14ac:dyDescent="0.2">
      <c r="A1755" s="57" t="s">
        <v>34</v>
      </c>
      <c r="B1755" s="56" t="s">
        <v>34</v>
      </c>
      <c r="C1755" s="56" t="s">
        <v>488</v>
      </c>
      <c r="D1755" s="56">
        <v>1993</v>
      </c>
      <c r="E1755" s="58">
        <v>802529</v>
      </c>
      <c r="F1755" s="58">
        <v>799788</v>
      </c>
      <c r="G1755" s="59">
        <v>797087</v>
      </c>
      <c r="H1755" s="59">
        <v>5442</v>
      </c>
      <c r="I1755" s="60">
        <v>0</v>
      </c>
      <c r="J1755" s="58">
        <v>-2741</v>
      </c>
      <c r="K1755" s="61"/>
      <c r="L1755" s="61"/>
      <c r="M1755" s="61"/>
      <c r="N1755" s="61"/>
      <c r="O1755" s="61"/>
      <c r="P1755" s="61"/>
      <c r="Q1755" s="61"/>
      <c r="R1755" s="61"/>
      <c r="S1755" s="61"/>
      <c r="T1755" s="61"/>
      <c r="U1755" s="61"/>
      <c r="V1755" s="61"/>
      <c r="W1755" s="61"/>
      <c r="X1755" s="61"/>
      <c r="Y1755" s="61"/>
      <c r="Z1755" s="61"/>
      <c r="AA1755" s="62">
        <v>387532</v>
      </c>
      <c r="AB1755" s="61"/>
      <c r="AC1755" s="61"/>
      <c r="AD1755" s="62">
        <v>207668</v>
      </c>
      <c r="AE1755" s="61"/>
      <c r="AF1755" s="62">
        <v>153867</v>
      </c>
      <c r="AG1755" s="61"/>
      <c r="AH1755" s="61"/>
      <c r="AI1755" s="62">
        <v>48020</v>
      </c>
      <c r="AJ1755" s="61"/>
      <c r="AK1755" s="61"/>
      <c r="AL1755" s="61"/>
      <c r="AM1755" s="61"/>
      <c r="AN1755" s="61"/>
      <c r="AO1755" s="61"/>
      <c r="AP1755" s="61">
        <v>277</v>
      </c>
      <c r="AQ1755" s="61"/>
      <c r="AR1755" s="62">
        <v>4050</v>
      </c>
      <c r="AS1755" s="61"/>
      <c r="AT1755" s="61"/>
      <c r="AU1755" s="61"/>
      <c r="AV1755" s="61"/>
      <c r="AW1755" s="61"/>
      <c r="AX1755" s="61"/>
      <c r="AY1755" s="62">
        <v>1115</v>
      </c>
      <c r="AZ1755" s="61"/>
      <c r="BA1755" s="61"/>
      <c r="BB1755" s="61"/>
      <c r="BC1755" s="61"/>
      <c r="BD1755" s="61"/>
      <c r="BE1755" s="61"/>
      <c r="BF1755" s="61"/>
      <c r="BG1755" s="61"/>
      <c r="BH1755" s="61"/>
      <c r="BI1755" s="61"/>
      <c r="BJ1755" s="61"/>
      <c r="BK1755" s="61"/>
      <c r="BL1755" s="61"/>
      <c r="BM1755" s="61"/>
      <c r="BN1755" s="61"/>
      <c r="BO1755" s="62">
        <v>-2741</v>
      </c>
    </row>
    <row r="1756" spans="1:67" x14ac:dyDescent="0.2">
      <c r="A1756" s="57" t="s">
        <v>34</v>
      </c>
      <c r="B1756" s="56" t="s">
        <v>34</v>
      </c>
      <c r="C1756" s="56" t="s">
        <v>488</v>
      </c>
      <c r="D1756" s="56">
        <v>1994</v>
      </c>
      <c r="E1756" s="58">
        <v>814858</v>
      </c>
      <c r="F1756" s="58">
        <v>536852</v>
      </c>
      <c r="G1756" s="59">
        <v>809416</v>
      </c>
      <c r="H1756" s="59">
        <v>5442</v>
      </c>
      <c r="I1756" s="60">
        <v>0</v>
      </c>
      <c r="J1756" s="58">
        <v>-278006</v>
      </c>
      <c r="K1756" s="61"/>
      <c r="L1756" s="61"/>
      <c r="M1756" s="61"/>
      <c r="N1756" s="61"/>
      <c r="O1756" s="61"/>
      <c r="P1756" s="61"/>
      <c r="Q1756" s="61"/>
      <c r="R1756" s="61"/>
      <c r="S1756" s="61"/>
      <c r="T1756" s="61"/>
      <c r="U1756" s="61"/>
      <c r="V1756" s="61"/>
      <c r="W1756" s="61"/>
      <c r="X1756" s="61"/>
      <c r="Y1756" s="61"/>
      <c r="Z1756" s="61"/>
      <c r="AA1756" s="62">
        <v>389488</v>
      </c>
      <c r="AB1756" s="61"/>
      <c r="AC1756" s="61"/>
      <c r="AD1756" s="62">
        <v>211034</v>
      </c>
      <c r="AE1756" s="61"/>
      <c r="AF1756" s="62">
        <v>158767</v>
      </c>
      <c r="AG1756" s="61"/>
      <c r="AH1756" s="61"/>
      <c r="AI1756" s="62">
        <v>50127</v>
      </c>
      <c r="AJ1756" s="61"/>
      <c r="AK1756" s="61"/>
      <c r="AL1756" s="61"/>
      <c r="AM1756" s="61"/>
      <c r="AN1756" s="61"/>
      <c r="AO1756" s="61"/>
      <c r="AP1756" s="61">
        <v>277</v>
      </c>
      <c r="AQ1756" s="61"/>
      <c r="AR1756" s="62">
        <v>4050</v>
      </c>
      <c r="AS1756" s="61"/>
      <c r="AT1756" s="61"/>
      <c r="AU1756" s="61"/>
      <c r="AV1756" s="61"/>
      <c r="AW1756" s="61"/>
      <c r="AX1756" s="61"/>
      <c r="AY1756" s="62">
        <v>1115</v>
      </c>
      <c r="AZ1756" s="61"/>
      <c r="BA1756" s="61"/>
      <c r="BB1756" s="61"/>
      <c r="BC1756" s="61"/>
      <c r="BD1756" s="61"/>
      <c r="BE1756" s="61"/>
      <c r="BF1756" s="61"/>
      <c r="BG1756" s="61"/>
      <c r="BH1756" s="61"/>
      <c r="BI1756" s="61"/>
      <c r="BJ1756" s="61"/>
      <c r="BK1756" s="61"/>
      <c r="BL1756" s="61"/>
      <c r="BM1756" s="61"/>
      <c r="BN1756" s="61"/>
      <c r="BO1756" s="62">
        <v>-278006</v>
      </c>
    </row>
    <row r="1757" spans="1:67" x14ac:dyDescent="0.2">
      <c r="A1757" s="57" t="s">
        <v>34</v>
      </c>
      <c r="B1757" s="56" t="s">
        <v>34</v>
      </c>
      <c r="C1757" s="56" t="s">
        <v>488</v>
      </c>
      <c r="D1757" s="56">
        <v>1995</v>
      </c>
      <c r="E1757" s="58">
        <v>848586</v>
      </c>
      <c r="F1757" s="58">
        <v>570580</v>
      </c>
      <c r="G1757" s="59">
        <v>843144</v>
      </c>
      <c r="H1757" s="59">
        <v>5442</v>
      </c>
      <c r="I1757" s="60">
        <v>0</v>
      </c>
      <c r="J1757" s="58">
        <v>-278006</v>
      </c>
      <c r="K1757" s="61"/>
      <c r="L1757" s="61"/>
      <c r="M1757" s="61"/>
      <c r="N1757" s="61"/>
      <c r="O1757" s="61"/>
      <c r="P1757" s="61"/>
      <c r="Q1757" s="61"/>
      <c r="R1757" s="61"/>
      <c r="S1757" s="61"/>
      <c r="T1757" s="61"/>
      <c r="U1757" s="61"/>
      <c r="V1757" s="61"/>
      <c r="W1757" s="61"/>
      <c r="X1757" s="61"/>
      <c r="Y1757" s="61"/>
      <c r="Z1757" s="61"/>
      <c r="AA1757" s="62">
        <v>407186</v>
      </c>
      <c r="AB1757" s="61"/>
      <c r="AC1757" s="61"/>
      <c r="AD1757" s="62">
        <v>213526</v>
      </c>
      <c r="AE1757" s="61"/>
      <c r="AF1757" s="62">
        <v>170955</v>
      </c>
      <c r="AG1757" s="61"/>
      <c r="AH1757" s="61"/>
      <c r="AI1757" s="62">
        <v>51477</v>
      </c>
      <c r="AJ1757" s="61"/>
      <c r="AK1757" s="61"/>
      <c r="AL1757" s="61"/>
      <c r="AM1757" s="61"/>
      <c r="AN1757" s="61"/>
      <c r="AO1757" s="61"/>
      <c r="AP1757" s="61">
        <v>277</v>
      </c>
      <c r="AQ1757" s="61"/>
      <c r="AR1757" s="62">
        <v>4050</v>
      </c>
      <c r="AS1757" s="61"/>
      <c r="AT1757" s="61"/>
      <c r="AU1757" s="61"/>
      <c r="AV1757" s="61"/>
      <c r="AW1757" s="61"/>
      <c r="AX1757" s="61"/>
      <c r="AY1757" s="62">
        <v>1115</v>
      </c>
      <c r="AZ1757" s="61"/>
      <c r="BA1757" s="61"/>
      <c r="BB1757" s="61"/>
      <c r="BC1757" s="61"/>
      <c r="BD1757" s="61"/>
      <c r="BE1757" s="61"/>
      <c r="BF1757" s="61"/>
      <c r="BG1757" s="61"/>
      <c r="BH1757" s="61"/>
      <c r="BI1757" s="61"/>
      <c r="BJ1757" s="61"/>
      <c r="BK1757" s="61"/>
      <c r="BL1757" s="61"/>
      <c r="BM1757" s="61"/>
      <c r="BN1757" s="61"/>
      <c r="BO1757" s="62">
        <v>-278006</v>
      </c>
    </row>
    <row r="1758" spans="1:67" x14ac:dyDescent="0.2">
      <c r="A1758" s="57" t="s">
        <v>34</v>
      </c>
      <c r="B1758" s="56" t="s">
        <v>34</v>
      </c>
      <c r="C1758" s="56" t="s">
        <v>488</v>
      </c>
      <c r="D1758" s="56">
        <v>1996</v>
      </c>
      <c r="E1758" s="58">
        <v>857997</v>
      </c>
      <c r="F1758" s="58">
        <v>577732</v>
      </c>
      <c r="G1758" s="59">
        <v>852344</v>
      </c>
      <c r="H1758" s="59">
        <v>5653</v>
      </c>
      <c r="I1758" s="60">
        <v>0</v>
      </c>
      <c r="J1758" s="58">
        <v>-280265</v>
      </c>
      <c r="K1758" s="61"/>
      <c r="L1758" s="61"/>
      <c r="M1758" s="61"/>
      <c r="N1758" s="61"/>
      <c r="O1758" s="61"/>
      <c r="P1758" s="61"/>
      <c r="Q1758" s="61"/>
      <c r="R1758" s="61"/>
      <c r="S1758" s="61"/>
      <c r="T1758" s="61"/>
      <c r="U1758" s="61"/>
      <c r="V1758" s="61"/>
      <c r="W1758" s="61"/>
      <c r="X1758" s="61"/>
      <c r="Y1758" s="61"/>
      <c r="Z1758" s="61"/>
      <c r="AA1758" s="62">
        <v>409588</v>
      </c>
      <c r="AB1758" s="61"/>
      <c r="AC1758" s="61"/>
      <c r="AD1758" s="62">
        <v>214653</v>
      </c>
      <c r="AE1758" s="61"/>
      <c r="AF1758" s="62">
        <v>173630</v>
      </c>
      <c r="AG1758" s="61"/>
      <c r="AH1758" s="61"/>
      <c r="AI1758" s="62">
        <v>54473</v>
      </c>
      <c r="AJ1758" s="61"/>
      <c r="AK1758" s="61"/>
      <c r="AL1758" s="61"/>
      <c r="AM1758" s="61"/>
      <c r="AN1758" s="61"/>
      <c r="AO1758" s="61"/>
      <c r="AP1758" s="61">
        <v>488</v>
      </c>
      <c r="AQ1758" s="61"/>
      <c r="AR1758" s="62">
        <v>4050</v>
      </c>
      <c r="AS1758" s="61"/>
      <c r="AT1758" s="61"/>
      <c r="AU1758" s="61"/>
      <c r="AV1758" s="61"/>
      <c r="AW1758" s="61"/>
      <c r="AX1758" s="61"/>
      <c r="AY1758" s="62">
        <v>1115</v>
      </c>
      <c r="AZ1758" s="61"/>
      <c r="BA1758" s="61"/>
      <c r="BB1758" s="61"/>
      <c r="BC1758" s="61"/>
      <c r="BD1758" s="61"/>
      <c r="BE1758" s="61"/>
      <c r="BF1758" s="61"/>
      <c r="BG1758" s="61"/>
      <c r="BH1758" s="61"/>
      <c r="BI1758" s="61"/>
      <c r="BJ1758" s="61"/>
      <c r="BK1758" s="61"/>
      <c r="BL1758" s="61"/>
      <c r="BM1758" s="61"/>
      <c r="BN1758" s="61"/>
      <c r="BO1758" s="62">
        <v>-280265</v>
      </c>
    </row>
    <row r="1759" spans="1:67" x14ac:dyDescent="0.2">
      <c r="A1759" s="57" t="s">
        <v>34</v>
      </c>
      <c r="B1759" s="56" t="s">
        <v>34</v>
      </c>
      <c r="C1759" s="56" t="s">
        <v>488</v>
      </c>
      <c r="D1759" s="56">
        <v>1997</v>
      </c>
      <c r="E1759" s="58">
        <v>934047</v>
      </c>
      <c r="F1759" s="58">
        <v>647803</v>
      </c>
      <c r="G1759" s="59">
        <v>928394</v>
      </c>
      <c r="H1759" s="59">
        <v>5653</v>
      </c>
      <c r="I1759" s="60">
        <v>0</v>
      </c>
      <c r="J1759" s="58">
        <v>-286244</v>
      </c>
      <c r="K1759" s="61"/>
      <c r="L1759" s="61"/>
      <c r="M1759" s="61"/>
      <c r="N1759" s="61"/>
      <c r="O1759" s="61"/>
      <c r="P1759" s="61"/>
      <c r="Q1759" s="61"/>
      <c r="R1759" s="61"/>
      <c r="S1759" s="61"/>
      <c r="T1759" s="61"/>
      <c r="U1759" s="61"/>
      <c r="V1759" s="61"/>
      <c r="W1759" s="61"/>
      <c r="X1759" s="61"/>
      <c r="Y1759" s="61"/>
      <c r="Z1759" s="61"/>
      <c r="AA1759" s="62">
        <v>473741</v>
      </c>
      <c r="AB1759" s="61"/>
      <c r="AC1759" s="61"/>
      <c r="AD1759" s="62">
        <v>216730</v>
      </c>
      <c r="AE1759" s="61"/>
      <c r="AF1759" s="62">
        <v>181997</v>
      </c>
      <c r="AG1759" s="61"/>
      <c r="AH1759" s="61"/>
      <c r="AI1759" s="62">
        <v>55926</v>
      </c>
      <c r="AJ1759" s="61"/>
      <c r="AK1759" s="61"/>
      <c r="AL1759" s="61"/>
      <c r="AM1759" s="61"/>
      <c r="AN1759" s="61"/>
      <c r="AO1759" s="61"/>
      <c r="AP1759" s="61">
        <v>488</v>
      </c>
      <c r="AQ1759" s="61"/>
      <c r="AR1759" s="62">
        <v>4050</v>
      </c>
      <c r="AS1759" s="61"/>
      <c r="AT1759" s="61"/>
      <c r="AU1759" s="61"/>
      <c r="AV1759" s="61"/>
      <c r="AW1759" s="61"/>
      <c r="AX1759" s="61"/>
      <c r="AY1759" s="62">
        <v>1115</v>
      </c>
      <c r="AZ1759" s="61"/>
      <c r="BA1759" s="61"/>
      <c r="BB1759" s="61"/>
      <c r="BC1759" s="61"/>
      <c r="BD1759" s="61"/>
      <c r="BE1759" s="61"/>
      <c r="BF1759" s="61"/>
      <c r="BG1759" s="61"/>
      <c r="BH1759" s="61"/>
      <c r="BI1759" s="61"/>
      <c r="BJ1759" s="61"/>
      <c r="BK1759" s="61"/>
      <c r="BL1759" s="61"/>
      <c r="BM1759" s="61"/>
      <c r="BN1759" s="61"/>
      <c r="BO1759" s="62">
        <v>-286244</v>
      </c>
    </row>
    <row r="1760" spans="1:67" x14ac:dyDescent="0.2">
      <c r="A1760" s="57" t="s">
        <v>34</v>
      </c>
      <c r="B1760" s="56" t="s">
        <v>34</v>
      </c>
      <c r="C1760" s="56" t="s">
        <v>488</v>
      </c>
      <c r="D1760" s="56">
        <v>1998</v>
      </c>
      <c r="E1760" s="58">
        <v>1004945</v>
      </c>
      <c r="F1760" s="58">
        <v>718701</v>
      </c>
      <c r="G1760" s="59">
        <v>997816</v>
      </c>
      <c r="H1760" s="59">
        <v>7129</v>
      </c>
      <c r="I1760" s="60">
        <v>0</v>
      </c>
      <c r="J1760" s="58">
        <v>-286244</v>
      </c>
      <c r="K1760" s="61"/>
      <c r="L1760" s="61"/>
      <c r="M1760" s="61"/>
      <c r="N1760" s="61"/>
      <c r="O1760" s="61"/>
      <c r="P1760" s="61"/>
      <c r="Q1760" s="61"/>
      <c r="R1760" s="61"/>
      <c r="S1760" s="61"/>
      <c r="T1760" s="61"/>
      <c r="U1760" s="61"/>
      <c r="V1760" s="61"/>
      <c r="W1760" s="61"/>
      <c r="X1760" s="61"/>
      <c r="Y1760" s="61"/>
      <c r="Z1760" s="61"/>
      <c r="AA1760" s="62">
        <v>520490</v>
      </c>
      <c r="AB1760" s="61"/>
      <c r="AC1760" s="61"/>
      <c r="AD1760" s="62">
        <v>222003</v>
      </c>
      <c r="AE1760" s="61"/>
      <c r="AF1760" s="62">
        <v>195597</v>
      </c>
      <c r="AG1760" s="61"/>
      <c r="AH1760" s="61"/>
      <c r="AI1760" s="62">
        <v>59726</v>
      </c>
      <c r="AJ1760" s="61"/>
      <c r="AK1760" s="61"/>
      <c r="AL1760" s="61"/>
      <c r="AM1760" s="61"/>
      <c r="AN1760" s="61"/>
      <c r="AO1760" s="61"/>
      <c r="AP1760" s="61">
        <v>713</v>
      </c>
      <c r="AQ1760" s="61"/>
      <c r="AR1760" s="62">
        <v>5301</v>
      </c>
      <c r="AS1760" s="61"/>
      <c r="AT1760" s="61"/>
      <c r="AU1760" s="61"/>
      <c r="AV1760" s="62">
        <v>1115</v>
      </c>
      <c r="AW1760" s="61"/>
      <c r="AX1760" s="61"/>
      <c r="AY1760" s="61"/>
      <c r="AZ1760" s="61"/>
      <c r="BA1760" s="61"/>
      <c r="BB1760" s="61"/>
      <c r="BC1760" s="61"/>
      <c r="BD1760" s="61"/>
      <c r="BE1760" s="61"/>
      <c r="BF1760" s="61"/>
      <c r="BG1760" s="61"/>
      <c r="BH1760" s="61"/>
      <c r="BI1760" s="61"/>
      <c r="BJ1760" s="61"/>
      <c r="BK1760" s="61"/>
      <c r="BL1760" s="61"/>
      <c r="BM1760" s="61"/>
      <c r="BN1760" s="61"/>
      <c r="BO1760" s="62">
        <v>-286244</v>
      </c>
    </row>
    <row r="1761" spans="1:67" x14ac:dyDescent="0.2">
      <c r="A1761" s="57" t="s">
        <v>34</v>
      </c>
      <c r="B1761" s="56" t="s">
        <v>34</v>
      </c>
      <c r="C1761" s="56" t="s">
        <v>489</v>
      </c>
      <c r="D1761" s="56">
        <v>1989</v>
      </c>
      <c r="E1761" s="58">
        <v>777657</v>
      </c>
      <c r="F1761" s="58">
        <v>759245</v>
      </c>
      <c r="G1761" s="59">
        <v>693742</v>
      </c>
      <c r="H1761" s="59">
        <v>83915</v>
      </c>
      <c r="I1761" s="60">
        <v>0</v>
      </c>
      <c r="J1761" s="58">
        <v>-18412</v>
      </c>
      <c r="K1761" s="61">
        <v>425</v>
      </c>
      <c r="L1761" s="61"/>
      <c r="M1761" s="62">
        <v>5372</v>
      </c>
      <c r="N1761" s="61"/>
      <c r="O1761" s="61"/>
      <c r="P1761" s="61"/>
      <c r="Q1761" s="61"/>
      <c r="R1761" s="61"/>
      <c r="S1761" s="61"/>
      <c r="T1761" s="61"/>
      <c r="U1761" s="61"/>
      <c r="V1761" s="61"/>
      <c r="W1761" s="62">
        <v>67722</v>
      </c>
      <c r="X1761" s="61"/>
      <c r="Y1761" s="61"/>
      <c r="Z1761" s="61"/>
      <c r="AA1761" s="62">
        <v>278063</v>
      </c>
      <c r="AB1761" s="61"/>
      <c r="AC1761" s="61"/>
      <c r="AD1761" s="62">
        <v>78618</v>
      </c>
      <c r="AE1761" s="61"/>
      <c r="AF1761" s="62">
        <v>175116</v>
      </c>
      <c r="AG1761" s="61"/>
      <c r="AH1761" s="61"/>
      <c r="AI1761" s="62">
        <v>88426</v>
      </c>
      <c r="AJ1761" s="61"/>
      <c r="AK1761" s="61"/>
      <c r="AL1761" s="61"/>
      <c r="AM1761" s="61"/>
      <c r="AN1761" s="61"/>
      <c r="AO1761" s="61"/>
      <c r="AP1761" s="62">
        <v>6431</v>
      </c>
      <c r="AQ1761" s="61"/>
      <c r="AR1761" s="61"/>
      <c r="AS1761" s="61"/>
      <c r="AT1761" s="61"/>
      <c r="AU1761" s="61"/>
      <c r="AV1761" s="61"/>
      <c r="AW1761" s="61"/>
      <c r="AX1761" s="61"/>
      <c r="AY1761" s="62">
        <v>22232</v>
      </c>
      <c r="AZ1761" s="61"/>
      <c r="BA1761" s="62">
        <v>55252</v>
      </c>
      <c r="BB1761" s="61"/>
      <c r="BC1761" s="61"/>
      <c r="BD1761" s="61"/>
      <c r="BE1761" s="61"/>
      <c r="BF1761" s="61"/>
      <c r="BG1761" s="61"/>
      <c r="BH1761" s="61"/>
      <c r="BI1761" s="61"/>
      <c r="BJ1761" s="61"/>
      <c r="BK1761" s="61"/>
      <c r="BL1761" s="61"/>
      <c r="BM1761" s="61"/>
      <c r="BN1761" s="61"/>
      <c r="BO1761" s="62">
        <v>-18412</v>
      </c>
    </row>
    <row r="1762" spans="1:67" x14ac:dyDescent="0.2">
      <c r="A1762" s="57" t="s">
        <v>34</v>
      </c>
      <c r="B1762" s="56" t="s">
        <v>34</v>
      </c>
      <c r="C1762" s="56" t="s">
        <v>489</v>
      </c>
      <c r="D1762" s="56">
        <v>1990</v>
      </c>
      <c r="E1762" s="58">
        <v>832868</v>
      </c>
      <c r="F1762" s="58">
        <v>814456</v>
      </c>
      <c r="G1762" s="59">
        <v>747662</v>
      </c>
      <c r="H1762" s="59">
        <v>85206</v>
      </c>
      <c r="I1762" s="60">
        <v>0</v>
      </c>
      <c r="J1762" s="58">
        <v>-18412</v>
      </c>
      <c r="K1762" s="61">
        <v>425</v>
      </c>
      <c r="L1762" s="61"/>
      <c r="M1762" s="62">
        <v>5372</v>
      </c>
      <c r="N1762" s="61"/>
      <c r="O1762" s="61"/>
      <c r="P1762" s="61"/>
      <c r="Q1762" s="61"/>
      <c r="R1762" s="61"/>
      <c r="S1762" s="61"/>
      <c r="T1762" s="61"/>
      <c r="U1762" s="61"/>
      <c r="V1762" s="61"/>
      <c r="W1762" s="62">
        <v>72944</v>
      </c>
      <c r="X1762" s="61"/>
      <c r="Y1762" s="61"/>
      <c r="Z1762" s="61"/>
      <c r="AA1762" s="62">
        <v>319074</v>
      </c>
      <c r="AB1762" s="61"/>
      <c r="AC1762" s="61"/>
      <c r="AD1762" s="62">
        <v>87138</v>
      </c>
      <c r="AE1762" s="61"/>
      <c r="AF1762" s="62">
        <v>172713</v>
      </c>
      <c r="AG1762" s="61"/>
      <c r="AH1762" s="61"/>
      <c r="AI1762" s="62">
        <v>89996</v>
      </c>
      <c r="AJ1762" s="61"/>
      <c r="AK1762" s="61"/>
      <c r="AL1762" s="61"/>
      <c r="AM1762" s="61"/>
      <c r="AN1762" s="61"/>
      <c r="AO1762" s="61"/>
      <c r="AP1762" s="62">
        <v>7300</v>
      </c>
      <c r="AQ1762" s="61"/>
      <c r="AR1762" s="61"/>
      <c r="AS1762" s="61"/>
      <c r="AT1762" s="61"/>
      <c r="AU1762" s="61"/>
      <c r="AV1762" s="61"/>
      <c r="AW1762" s="61"/>
      <c r="AX1762" s="61"/>
      <c r="AY1762" s="62">
        <v>22654</v>
      </c>
      <c r="AZ1762" s="61"/>
      <c r="BA1762" s="62">
        <v>55252</v>
      </c>
      <c r="BB1762" s="61"/>
      <c r="BC1762" s="61"/>
      <c r="BD1762" s="61"/>
      <c r="BE1762" s="61"/>
      <c r="BF1762" s="61"/>
      <c r="BG1762" s="61"/>
      <c r="BH1762" s="61"/>
      <c r="BI1762" s="61"/>
      <c r="BJ1762" s="61"/>
      <c r="BK1762" s="61"/>
      <c r="BL1762" s="61"/>
      <c r="BM1762" s="61"/>
      <c r="BN1762" s="61"/>
      <c r="BO1762" s="62">
        <v>-18412</v>
      </c>
    </row>
    <row r="1763" spans="1:67" x14ac:dyDescent="0.2">
      <c r="A1763" s="57" t="s">
        <v>34</v>
      </c>
      <c r="B1763" s="56" t="s">
        <v>34</v>
      </c>
      <c r="C1763" s="56" t="s">
        <v>489</v>
      </c>
      <c r="D1763" s="56">
        <v>1991</v>
      </c>
      <c r="E1763" s="58">
        <v>883542</v>
      </c>
      <c r="F1763" s="58">
        <v>865130</v>
      </c>
      <c r="G1763" s="59">
        <v>798336</v>
      </c>
      <c r="H1763" s="59">
        <v>85206</v>
      </c>
      <c r="I1763" s="60">
        <v>0</v>
      </c>
      <c r="J1763" s="58">
        <v>-18412</v>
      </c>
      <c r="K1763" s="61">
        <v>425</v>
      </c>
      <c r="L1763" s="61"/>
      <c r="M1763" s="62">
        <v>5372</v>
      </c>
      <c r="N1763" s="61"/>
      <c r="O1763" s="61"/>
      <c r="P1763" s="61"/>
      <c r="Q1763" s="62">
        <v>10705</v>
      </c>
      <c r="R1763" s="61"/>
      <c r="S1763" s="61"/>
      <c r="T1763" s="61"/>
      <c r="U1763" s="61"/>
      <c r="V1763" s="61"/>
      <c r="W1763" s="62">
        <v>72944</v>
      </c>
      <c r="X1763" s="61"/>
      <c r="Y1763" s="61"/>
      <c r="Z1763" s="61"/>
      <c r="AA1763" s="62">
        <v>359043</v>
      </c>
      <c r="AB1763" s="61"/>
      <c r="AC1763" s="61"/>
      <c r="AD1763" s="62">
        <v>87138</v>
      </c>
      <c r="AE1763" s="61"/>
      <c r="AF1763" s="62">
        <v>172713</v>
      </c>
      <c r="AG1763" s="61"/>
      <c r="AH1763" s="61"/>
      <c r="AI1763" s="62">
        <v>89996</v>
      </c>
      <c r="AJ1763" s="61"/>
      <c r="AK1763" s="61"/>
      <c r="AL1763" s="61"/>
      <c r="AM1763" s="61"/>
      <c r="AN1763" s="61"/>
      <c r="AO1763" s="61"/>
      <c r="AP1763" s="62">
        <v>7300</v>
      </c>
      <c r="AQ1763" s="61"/>
      <c r="AR1763" s="61"/>
      <c r="AS1763" s="61"/>
      <c r="AT1763" s="61"/>
      <c r="AU1763" s="61"/>
      <c r="AV1763" s="61"/>
      <c r="AW1763" s="61"/>
      <c r="AX1763" s="61"/>
      <c r="AY1763" s="62">
        <v>22654</v>
      </c>
      <c r="AZ1763" s="61"/>
      <c r="BA1763" s="62">
        <v>55252</v>
      </c>
      <c r="BB1763" s="61"/>
      <c r="BC1763" s="61"/>
      <c r="BD1763" s="61"/>
      <c r="BE1763" s="61"/>
      <c r="BF1763" s="61"/>
      <c r="BG1763" s="61"/>
      <c r="BH1763" s="61"/>
      <c r="BI1763" s="61"/>
      <c r="BJ1763" s="61"/>
      <c r="BK1763" s="61"/>
      <c r="BL1763" s="61"/>
      <c r="BM1763" s="61"/>
      <c r="BN1763" s="61"/>
      <c r="BO1763" s="62">
        <v>-18412</v>
      </c>
    </row>
    <row r="1764" spans="1:67" x14ac:dyDescent="0.2">
      <c r="A1764" s="57" t="s">
        <v>34</v>
      </c>
      <c r="B1764" s="56" t="s">
        <v>34</v>
      </c>
      <c r="C1764" s="56" t="s">
        <v>489</v>
      </c>
      <c r="D1764" s="56">
        <v>1992</v>
      </c>
      <c r="E1764" s="58">
        <v>905037</v>
      </c>
      <c r="F1764" s="58">
        <v>886625</v>
      </c>
      <c r="G1764" s="59">
        <v>818752</v>
      </c>
      <c r="H1764" s="59">
        <v>86285</v>
      </c>
      <c r="I1764" s="60">
        <v>0</v>
      </c>
      <c r="J1764" s="58">
        <v>-18412</v>
      </c>
      <c r="K1764" s="61">
        <v>425</v>
      </c>
      <c r="L1764" s="61"/>
      <c r="M1764" s="62">
        <v>5372</v>
      </c>
      <c r="N1764" s="61"/>
      <c r="O1764" s="61"/>
      <c r="P1764" s="61"/>
      <c r="Q1764" s="62">
        <v>8165</v>
      </c>
      <c r="R1764" s="61"/>
      <c r="S1764" s="61"/>
      <c r="T1764" s="61"/>
      <c r="U1764" s="61"/>
      <c r="V1764" s="61"/>
      <c r="W1764" s="62">
        <v>72944</v>
      </c>
      <c r="X1764" s="61"/>
      <c r="Y1764" s="61"/>
      <c r="Z1764" s="61"/>
      <c r="AA1764" s="62">
        <v>379082</v>
      </c>
      <c r="AB1764" s="61"/>
      <c r="AC1764" s="61"/>
      <c r="AD1764" s="62">
        <v>87138</v>
      </c>
      <c r="AE1764" s="61"/>
      <c r="AF1764" s="62">
        <v>175630</v>
      </c>
      <c r="AG1764" s="61"/>
      <c r="AH1764" s="61"/>
      <c r="AI1764" s="62">
        <v>89996</v>
      </c>
      <c r="AJ1764" s="61"/>
      <c r="AK1764" s="61"/>
      <c r="AL1764" s="61"/>
      <c r="AM1764" s="61"/>
      <c r="AN1764" s="61"/>
      <c r="AO1764" s="61"/>
      <c r="AP1764" s="62">
        <v>7300</v>
      </c>
      <c r="AQ1764" s="61"/>
      <c r="AR1764" s="61"/>
      <c r="AS1764" s="61"/>
      <c r="AT1764" s="61"/>
      <c r="AU1764" s="61"/>
      <c r="AV1764" s="61"/>
      <c r="AW1764" s="61"/>
      <c r="AX1764" s="61"/>
      <c r="AY1764" s="62">
        <v>23733</v>
      </c>
      <c r="AZ1764" s="61"/>
      <c r="BA1764" s="62">
        <v>55252</v>
      </c>
      <c r="BB1764" s="61"/>
      <c r="BC1764" s="61"/>
      <c r="BD1764" s="61"/>
      <c r="BE1764" s="61"/>
      <c r="BF1764" s="61"/>
      <c r="BG1764" s="61"/>
      <c r="BH1764" s="61"/>
      <c r="BI1764" s="61"/>
      <c r="BJ1764" s="61"/>
      <c r="BK1764" s="61"/>
      <c r="BL1764" s="61"/>
      <c r="BM1764" s="61"/>
      <c r="BN1764" s="61"/>
      <c r="BO1764" s="62">
        <v>-18412</v>
      </c>
    </row>
    <row r="1765" spans="1:67" x14ac:dyDescent="0.2">
      <c r="A1765" s="57" t="s">
        <v>34</v>
      </c>
      <c r="B1765" s="56" t="s">
        <v>34</v>
      </c>
      <c r="C1765" s="56" t="s">
        <v>489</v>
      </c>
      <c r="D1765" s="56">
        <v>1993</v>
      </c>
      <c r="E1765" s="58">
        <v>924402</v>
      </c>
      <c r="F1765" s="58">
        <v>905990</v>
      </c>
      <c r="G1765" s="59">
        <v>837578</v>
      </c>
      <c r="H1765" s="59">
        <v>86824</v>
      </c>
      <c r="I1765" s="60">
        <v>0</v>
      </c>
      <c r="J1765" s="58">
        <v>-18412</v>
      </c>
      <c r="K1765" s="61">
        <v>425</v>
      </c>
      <c r="L1765" s="61"/>
      <c r="M1765" s="62">
        <v>5372</v>
      </c>
      <c r="N1765" s="61"/>
      <c r="O1765" s="61"/>
      <c r="P1765" s="61"/>
      <c r="Q1765" s="62">
        <v>8165</v>
      </c>
      <c r="R1765" s="61"/>
      <c r="S1765" s="61"/>
      <c r="T1765" s="61"/>
      <c r="U1765" s="61"/>
      <c r="V1765" s="61"/>
      <c r="W1765" s="62">
        <v>72944</v>
      </c>
      <c r="X1765" s="61"/>
      <c r="Y1765" s="61"/>
      <c r="Z1765" s="61"/>
      <c r="AA1765" s="62">
        <v>392805</v>
      </c>
      <c r="AB1765" s="61"/>
      <c r="AC1765" s="61"/>
      <c r="AD1765" s="62">
        <v>91662</v>
      </c>
      <c r="AE1765" s="61"/>
      <c r="AF1765" s="62">
        <v>174911</v>
      </c>
      <c r="AG1765" s="61"/>
      <c r="AH1765" s="61"/>
      <c r="AI1765" s="62">
        <v>91294</v>
      </c>
      <c r="AJ1765" s="61"/>
      <c r="AK1765" s="61"/>
      <c r="AL1765" s="61"/>
      <c r="AM1765" s="61"/>
      <c r="AN1765" s="61"/>
      <c r="AO1765" s="61"/>
      <c r="AP1765" s="62">
        <v>7300</v>
      </c>
      <c r="AQ1765" s="61"/>
      <c r="AR1765" s="61"/>
      <c r="AS1765" s="61"/>
      <c r="AT1765" s="61"/>
      <c r="AU1765" s="61"/>
      <c r="AV1765" s="61"/>
      <c r="AW1765" s="61"/>
      <c r="AX1765" s="61"/>
      <c r="AY1765" s="62">
        <v>24272</v>
      </c>
      <c r="AZ1765" s="61"/>
      <c r="BA1765" s="62">
        <v>55252</v>
      </c>
      <c r="BB1765" s="61"/>
      <c r="BC1765" s="61"/>
      <c r="BD1765" s="61"/>
      <c r="BE1765" s="61"/>
      <c r="BF1765" s="61"/>
      <c r="BG1765" s="61"/>
      <c r="BH1765" s="61"/>
      <c r="BI1765" s="61"/>
      <c r="BJ1765" s="61"/>
      <c r="BK1765" s="61"/>
      <c r="BL1765" s="61"/>
      <c r="BM1765" s="61"/>
      <c r="BN1765" s="61"/>
      <c r="BO1765" s="62">
        <v>-18412</v>
      </c>
    </row>
    <row r="1766" spans="1:67" ht="12" customHeight="1" x14ac:dyDescent="0.2">
      <c r="A1766" s="57" t="s">
        <v>34</v>
      </c>
      <c r="B1766" s="56" t="s">
        <v>34</v>
      </c>
      <c r="C1766" s="56" t="s">
        <v>489</v>
      </c>
      <c r="D1766" s="56">
        <v>1994</v>
      </c>
      <c r="E1766" s="58">
        <v>964375</v>
      </c>
      <c r="F1766" s="58">
        <v>912367</v>
      </c>
      <c r="G1766" s="59">
        <v>874477</v>
      </c>
      <c r="H1766" s="59">
        <v>89898</v>
      </c>
      <c r="I1766" s="60">
        <v>0</v>
      </c>
      <c r="J1766" s="58">
        <v>-52008</v>
      </c>
      <c r="K1766" s="61">
        <v>425</v>
      </c>
      <c r="L1766" s="61"/>
      <c r="M1766" s="62">
        <v>5372</v>
      </c>
      <c r="N1766" s="61"/>
      <c r="O1766" s="61"/>
      <c r="P1766" s="61"/>
      <c r="Q1766" s="62">
        <v>8165</v>
      </c>
      <c r="R1766" s="61"/>
      <c r="S1766" s="61"/>
      <c r="T1766" s="61"/>
      <c r="U1766" s="61"/>
      <c r="V1766" s="61"/>
      <c r="W1766" s="62">
        <v>78807</v>
      </c>
      <c r="X1766" s="61"/>
      <c r="Y1766" s="61"/>
      <c r="Z1766" s="61"/>
      <c r="AA1766" s="62">
        <v>411926</v>
      </c>
      <c r="AB1766" s="61"/>
      <c r="AC1766" s="61"/>
      <c r="AD1766" s="62">
        <v>94394</v>
      </c>
      <c r="AE1766" s="61"/>
      <c r="AF1766" s="62">
        <v>181890</v>
      </c>
      <c r="AG1766" s="61"/>
      <c r="AH1766" s="61"/>
      <c r="AI1766" s="62">
        <v>93498</v>
      </c>
      <c r="AJ1766" s="61"/>
      <c r="AK1766" s="61"/>
      <c r="AL1766" s="61"/>
      <c r="AM1766" s="61"/>
      <c r="AN1766" s="61"/>
      <c r="AO1766" s="61"/>
      <c r="AP1766" s="62">
        <v>7300</v>
      </c>
      <c r="AQ1766" s="61"/>
      <c r="AR1766" s="61"/>
      <c r="AS1766" s="61"/>
      <c r="AT1766" s="61"/>
      <c r="AU1766" s="61"/>
      <c r="AV1766" s="61"/>
      <c r="AW1766" s="61"/>
      <c r="AX1766" s="61"/>
      <c r="AY1766" s="62">
        <v>25153</v>
      </c>
      <c r="AZ1766" s="61"/>
      <c r="BA1766" s="62">
        <v>57445</v>
      </c>
      <c r="BB1766" s="61"/>
      <c r="BC1766" s="61"/>
      <c r="BD1766" s="61"/>
      <c r="BE1766" s="61"/>
      <c r="BF1766" s="61"/>
      <c r="BG1766" s="61"/>
      <c r="BH1766" s="61"/>
      <c r="BI1766" s="61"/>
      <c r="BJ1766" s="61"/>
      <c r="BK1766" s="61"/>
      <c r="BL1766" s="61"/>
      <c r="BM1766" s="61"/>
      <c r="BN1766" s="61"/>
      <c r="BO1766" s="62">
        <v>-52008</v>
      </c>
    </row>
    <row r="1767" spans="1:67" x14ac:dyDescent="0.2">
      <c r="A1767" s="57" t="s">
        <v>34</v>
      </c>
      <c r="B1767" s="56" t="s">
        <v>34</v>
      </c>
      <c r="C1767" s="56" t="s">
        <v>489</v>
      </c>
      <c r="D1767" s="56">
        <v>1995</v>
      </c>
      <c r="E1767" s="58">
        <v>1008621</v>
      </c>
      <c r="F1767" s="58">
        <v>954713</v>
      </c>
      <c r="G1767" s="59">
        <v>918723</v>
      </c>
      <c r="H1767" s="59">
        <v>89898</v>
      </c>
      <c r="I1767" s="60">
        <v>0</v>
      </c>
      <c r="J1767" s="58">
        <v>-53908</v>
      </c>
      <c r="K1767" s="61">
        <v>425</v>
      </c>
      <c r="L1767" s="61"/>
      <c r="M1767" s="62">
        <v>5372</v>
      </c>
      <c r="N1767" s="61"/>
      <c r="O1767" s="61"/>
      <c r="P1767" s="61"/>
      <c r="Q1767" s="62">
        <v>8165</v>
      </c>
      <c r="R1767" s="61"/>
      <c r="S1767" s="61"/>
      <c r="T1767" s="61"/>
      <c r="U1767" s="61"/>
      <c r="V1767" s="61"/>
      <c r="W1767" s="62">
        <v>90012</v>
      </c>
      <c r="X1767" s="61"/>
      <c r="Y1767" s="61"/>
      <c r="Z1767" s="61"/>
      <c r="AA1767" s="62">
        <v>437989</v>
      </c>
      <c r="AB1767" s="61"/>
      <c r="AC1767" s="61"/>
      <c r="AD1767" s="62">
        <v>94603</v>
      </c>
      <c r="AE1767" s="61"/>
      <c r="AF1767" s="62">
        <v>184867</v>
      </c>
      <c r="AG1767" s="61"/>
      <c r="AH1767" s="61"/>
      <c r="AI1767" s="62">
        <v>97290</v>
      </c>
      <c r="AJ1767" s="61"/>
      <c r="AK1767" s="61"/>
      <c r="AL1767" s="61"/>
      <c r="AM1767" s="61"/>
      <c r="AN1767" s="61"/>
      <c r="AO1767" s="61"/>
      <c r="AP1767" s="62">
        <v>7300</v>
      </c>
      <c r="AQ1767" s="61"/>
      <c r="AR1767" s="61"/>
      <c r="AS1767" s="61"/>
      <c r="AT1767" s="61"/>
      <c r="AU1767" s="61"/>
      <c r="AV1767" s="61"/>
      <c r="AW1767" s="61"/>
      <c r="AX1767" s="61"/>
      <c r="AY1767" s="62">
        <v>25153</v>
      </c>
      <c r="AZ1767" s="61"/>
      <c r="BA1767" s="62">
        <v>57445</v>
      </c>
      <c r="BB1767" s="61"/>
      <c r="BC1767" s="61"/>
      <c r="BD1767" s="61"/>
      <c r="BE1767" s="61"/>
      <c r="BF1767" s="61"/>
      <c r="BG1767" s="61"/>
      <c r="BH1767" s="61"/>
      <c r="BI1767" s="61"/>
      <c r="BJ1767" s="61"/>
      <c r="BK1767" s="61"/>
      <c r="BL1767" s="61"/>
      <c r="BM1767" s="61"/>
      <c r="BN1767" s="61"/>
      <c r="BO1767" s="62">
        <v>-53908</v>
      </c>
    </row>
    <row r="1768" spans="1:67" x14ac:dyDescent="0.2">
      <c r="A1768" s="57" t="s">
        <v>34</v>
      </c>
      <c r="B1768" s="56" t="s">
        <v>34</v>
      </c>
      <c r="C1768" s="56" t="s">
        <v>489</v>
      </c>
      <c r="D1768" s="56">
        <v>1996</v>
      </c>
      <c r="E1768" s="58">
        <v>1222224</v>
      </c>
      <c r="F1768" s="58">
        <v>1134445</v>
      </c>
      <c r="G1768" s="59">
        <v>1132326</v>
      </c>
      <c r="H1768" s="59">
        <v>89898</v>
      </c>
      <c r="I1768" s="60">
        <v>0</v>
      </c>
      <c r="J1768" s="58">
        <v>-87779</v>
      </c>
      <c r="K1768" s="61">
        <v>425</v>
      </c>
      <c r="L1768" s="61"/>
      <c r="M1768" s="62">
        <v>5372</v>
      </c>
      <c r="N1768" s="61"/>
      <c r="O1768" s="61"/>
      <c r="P1768" s="61"/>
      <c r="Q1768" s="62">
        <v>8165</v>
      </c>
      <c r="R1768" s="61"/>
      <c r="S1768" s="61"/>
      <c r="T1768" s="61"/>
      <c r="U1768" s="61"/>
      <c r="V1768" s="61"/>
      <c r="W1768" s="62">
        <v>256893</v>
      </c>
      <c r="X1768" s="61"/>
      <c r="Y1768" s="61"/>
      <c r="Z1768" s="61"/>
      <c r="AA1768" s="62">
        <v>472076</v>
      </c>
      <c r="AB1768" s="61"/>
      <c r="AC1768" s="61"/>
      <c r="AD1768" s="62">
        <v>96116</v>
      </c>
      <c r="AE1768" s="61"/>
      <c r="AF1768" s="62">
        <v>195989</v>
      </c>
      <c r="AG1768" s="61"/>
      <c r="AH1768" s="61"/>
      <c r="AI1768" s="62">
        <v>97290</v>
      </c>
      <c r="AJ1768" s="61"/>
      <c r="AK1768" s="61"/>
      <c r="AL1768" s="61"/>
      <c r="AM1768" s="61"/>
      <c r="AN1768" s="61"/>
      <c r="AO1768" s="61"/>
      <c r="AP1768" s="62">
        <v>7300</v>
      </c>
      <c r="AQ1768" s="61"/>
      <c r="AR1768" s="61"/>
      <c r="AS1768" s="61"/>
      <c r="AT1768" s="61"/>
      <c r="AU1768" s="61"/>
      <c r="AV1768" s="61"/>
      <c r="AW1768" s="61"/>
      <c r="AX1768" s="61"/>
      <c r="AY1768" s="62">
        <v>25153</v>
      </c>
      <c r="AZ1768" s="61"/>
      <c r="BA1768" s="62">
        <v>57445</v>
      </c>
      <c r="BB1768" s="61"/>
      <c r="BC1768" s="61"/>
      <c r="BD1768" s="61"/>
      <c r="BE1768" s="61"/>
      <c r="BF1768" s="61"/>
      <c r="BG1768" s="61"/>
      <c r="BH1768" s="61"/>
      <c r="BI1768" s="61"/>
      <c r="BJ1768" s="61"/>
      <c r="BK1768" s="61"/>
      <c r="BL1768" s="61"/>
      <c r="BM1768" s="61"/>
      <c r="BN1768" s="61"/>
      <c r="BO1768" s="62">
        <v>-87779</v>
      </c>
    </row>
    <row r="1769" spans="1:67" x14ac:dyDescent="0.2">
      <c r="A1769" s="57" t="s">
        <v>34</v>
      </c>
      <c r="B1769" s="56" t="s">
        <v>34</v>
      </c>
      <c r="C1769" s="56" t="s">
        <v>489</v>
      </c>
      <c r="D1769" s="56">
        <v>1997</v>
      </c>
      <c r="E1769" s="58">
        <v>1274484</v>
      </c>
      <c r="F1769" s="58">
        <v>1186705</v>
      </c>
      <c r="G1769" s="59">
        <v>1166805</v>
      </c>
      <c r="H1769" s="59">
        <v>107679</v>
      </c>
      <c r="I1769" s="60">
        <v>0</v>
      </c>
      <c r="J1769" s="58">
        <v>-87779</v>
      </c>
      <c r="K1769" s="61">
        <v>425</v>
      </c>
      <c r="L1769" s="61"/>
      <c r="M1769" s="62">
        <v>5372</v>
      </c>
      <c r="N1769" s="61"/>
      <c r="O1769" s="61"/>
      <c r="P1769" s="61"/>
      <c r="Q1769" s="62">
        <v>8165</v>
      </c>
      <c r="R1769" s="61"/>
      <c r="S1769" s="61"/>
      <c r="T1769" s="61"/>
      <c r="U1769" s="61"/>
      <c r="V1769" s="61"/>
      <c r="W1769" s="62">
        <v>269363</v>
      </c>
      <c r="X1769" s="61"/>
      <c r="Y1769" s="61"/>
      <c r="Z1769" s="61"/>
      <c r="AA1769" s="62">
        <v>480598</v>
      </c>
      <c r="AB1769" s="61"/>
      <c r="AC1769" s="61"/>
      <c r="AD1769" s="62">
        <v>98221</v>
      </c>
      <c r="AE1769" s="61"/>
      <c r="AF1769" s="62">
        <v>203567</v>
      </c>
      <c r="AG1769" s="61"/>
      <c r="AH1769" s="61"/>
      <c r="AI1769" s="62">
        <v>101094</v>
      </c>
      <c r="AJ1769" s="61"/>
      <c r="AK1769" s="61"/>
      <c r="AL1769" s="61"/>
      <c r="AM1769" s="61"/>
      <c r="AN1769" s="61"/>
      <c r="AO1769" s="61"/>
      <c r="AP1769" s="62">
        <v>7300</v>
      </c>
      <c r="AQ1769" s="61"/>
      <c r="AR1769" s="61"/>
      <c r="AS1769" s="61"/>
      <c r="AT1769" s="61"/>
      <c r="AU1769" s="61"/>
      <c r="AV1769" s="61"/>
      <c r="AW1769" s="61"/>
      <c r="AX1769" s="61"/>
      <c r="AY1769" s="62">
        <v>25153</v>
      </c>
      <c r="AZ1769" s="61"/>
      <c r="BA1769" s="62">
        <v>75226</v>
      </c>
      <c r="BB1769" s="61"/>
      <c r="BC1769" s="61"/>
      <c r="BD1769" s="61"/>
      <c r="BE1769" s="61"/>
      <c r="BF1769" s="61"/>
      <c r="BG1769" s="61"/>
      <c r="BH1769" s="61"/>
      <c r="BI1769" s="61"/>
      <c r="BJ1769" s="61"/>
      <c r="BK1769" s="61"/>
      <c r="BL1769" s="61"/>
      <c r="BM1769" s="61"/>
      <c r="BN1769" s="61"/>
      <c r="BO1769" s="62">
        <v>-87779</v>
      </c>
    </row>
    <row r="1770" spans="1:67" x14ac:dyDescent="0.2">
      <c r="A1770" s="57" t="s">
        <v>34</v>
      </c>
      <c r="B1770" s="56" t="s">
        <v>34</v>
      </c>
      <c r="C1770" s="56" t="s">
        <v>489</v>
      </c>
      <c r="D1770" s="56">
        <v>1998</v>
      </c>
      <c r="E1770" s="58">
        <v>1314273</v>
      </c>
      <c r="F1770" s="58">
        <v>1203494</v>
      </c>
      <c r="G1770" s="59">
        <v>1206594</v>
      </c>
      <c r="H1770" s="59">
        <v>107679</v>
      </c>
      <c r="I1770" s="60">
        <v>0</v>
      </c>
      <c r="J1770" s="58">
        <v>-110779</v>
      </c>
      <c r="K1770" s="61">
        <v>425</v>
      </c>
      <c r="L1770" s="61"/>
      <c r="M1770" s="62">
        <v>5372</v>
      </c>
      <c r="N1770" s="61"/>
      <c r="O1770" s="61"/>
      <c r="P1770" s="61"/>
      <c r="Q1770" s="62">
        <v>8165</v>
      </c>
      <c r="R1770" s="61"/>
      <c r="S1770" s="61"/>
      <c r="T1770" s="61"/>
      <c r="U1770" s="61"/>
      <c r="V1770" s="61"/>
      <c r="W1770" s="62">
        <v>269363</v>
      </c>
      <c r="X1770" s="61"/>
      <c r="Y1770" s="61"/>
      <c r="Z1770" s="61"/>
      <c r="AA1770" s="62">
        <v>487801</v>
      </c>
      <c r="AB1770" s="61"/>
      <c r="AC1770" s="61"/>
      <c r="AD1770" s="62">
        <v>102025</v>
      </c>
      <c r="AE1770" s="61"/>
      <c r="AF1770" s="62">
        <v>226576</v>
      </c>
      <c r="AG1770" s="61"/>
      <c r="AH1770" s="61"/>
      <c r="AI1770" s="62">
        <v>106867</v>
      </c>
      <c r="AJ1770" s="61"/>
      <c r="AK1770" s="61"/>
      <c r="AL1770" s="61"/>
      <c r="AM1770" s="61"/>
      <c r="AN1770" s="61"/>
      <c r="AO1770" s="61"/>
      <c r="AP1770" s="62">
        <v>7300</v>
      </c>
      <c r="AQ1770" s="61"/>
      <c r="AR1770" s="61"/>
      <c r="AS1770" s="61"/>
      <c r="AT1770" s="61"/>
      <c r="AU1770" s="61"/>
      <c r="AV1770" s="61"/>
      <c r="AW1770" s="61"/>
      <c r="AX1770" s="61"/>
      <c r="AY1770" s="62">
        <v>25153</v>
      </c>
      <c r="AZ1770" s="61"/>
      <c r="BA1770" s="62">
        <v>75226</v>
      </c>
      <c r="BB1770" s="61"/>
      <c r="BC1770" s="61"/>
      <c r="BD1770" s="61"/>
      <c r="BE1770" s="61"/>
      <c r="BF1770" s="61"/>
      <c r="BG1770" s="61"/>
      <c r="BH1770" s="61"/>
      <c r="BI1770" s="61"/>
      <c r="BJ1770" s="61"/>
      <c r="BK1770" s="61"/>
      <c r="BL1770" s="61"/>
      <c r="BM1770" s="61"/>
      <c r="BN1770" s="61"/>
      <c r="BO1770" s="62">
        <v>-110779</v>
      </c>
    </row>
    <row r="1771" spans="1:67" x14ac:dyDescent="0.2">
      <c r="A1771" s="57" t="s">
        <v>34</v>
      </c>
      <c r="B1771" s="56" t="s">
        <v>34</v>
      </c>
      <c r="C1771" s="56" t="s">
        <v>490</v>
      </c>
      <c r="D1771" s="56">
        <v>1989</v>
      </c>
      <c r="E1771" s="58">
        <v>608000</v>
      </c>
      <c r="F1771" s="58">
        <v>586555</v>
      </c>
      <c r="G1771" s="59">
        <v>602092</v>
      </c>
      <c r="H1771" s="59">
        <v>5908</v>
      </c>
      <c r="I1771" s="60">
        <v>0</v>
      </c>
      <c r="J1771" s="58">
        <v>-21445</v>
      </c>
      <c r="K1771" s="62">
        <v>1014</v>
      </c>
      <c r="L1771" s="61"/>
      <c r="M1771" s="61"/>
      <c r="N1771" s="61"/>
      <c r="O1771" s="61"/>
      <c r="P1771" s="62">
        <v>7893</v>
      </c>
      <c r="Q1771" s="61"/>
      <c r="R1771" s="61"/>
      <c r="S1771" s="61"/>
      <c r="T1771" s="61"/>
      <c r="U1771" s="61"/>
      <c r="V1771" s="61"/>
      <c r="W1771" s="61"/>
      <c r="X1771" s="61"/>
      <c r="Y1771" s="61"/>
      <c r="Z1771" s="61"/>
      <c r="AA1771" s="62">
        <v>409658</v>
      </c>
      <c r="AB1771" s="61"/>
      <c r="AC1771" s="61"/>
      <c r="AD1771" s="62">
        <v>29178</v>
      </c>
      <c r="AE1771" s="61"/>
      <c r="AF1771" s="62">
        <v>107942</v>
      </c>
      <c r="AG1771" s="61"/>
      <c r="AH1771" s="61"/>
      <c r="AI1771" s="62">
        <v>46407</v>
      </c>
      <c r="AJ1771" s="61"/>
      <c r="AK1771" s="61"/>
      <c r="AL1771" s="61"/>
      <c r="AM1771" s="61"/>
      <c r="AN1771" s="61"/>
      <c r="AO1771" s="61"/>
      <c r="AP1771" s="62">
        <v>4087</v>
      </c>
      <c r="AQ1771" s="61"/>
      <c r="AR1771" s="61"/>
      <c r="AS1771" s="61"/>
      <c r="AT1771" s="61"/>
      <c r="AU1771" s="61"/>
      <c r="AV1771" s="61"/>
      <c r="AW1771" s="61"/>
      <c r="AX1771" s="61"/>
      <c r="AY1771" s="62">
        <v>1821</v>
      </c>
      <c r="AZ1771" s="61"/>
      <c r="BA1771" s="61"/>
      <c r="BB1771" s="61"/>
      <c r="BC1771" s="61"/>
      <c r="BD1771" s="61"/>
      <c r="BE1771" s="61"/>
      <c r="BF1771" s="61"/>
      <c r="BG1771" s="61"/>
      <c r="BH1771" s="61"/>
      <c r="BI1771" s="61"/>
      <c r="BJ1771" s="61"/>
      <c r="BK1771" s="61"/>
      <c r="BL1771" s="61"/>
      <c r="BM1771" s="61"/>
      <c r="BN1771" s="61"/>
      <c r="BO1771" s="62">
        <v>-21445</v>
      </c>
    </row>
    <row r="1772" spans="1:67" x14ac:dyDescent="0.2">
      <c r="A1772" s="57" t="s">
        <v>34</v>
      </c>
      <c r="B1772" s="56" t="s">
        <v>34</v>
      </c>
      <c r="C1772" s="56" t="s">
        <v>490</v>
      </c>
      <c r="D1772" s="56">
        <v>1990</v>
      </c>
      <c r="E1772" s="58">
        <v>637172</v>
      </c>
      <c r="F1772" s="58">
        <v>615727</v>
      </c>
      <c r="G1772" s="59">
        <v>631264</v>
      </c>
      <c r="H1772" s="59">
        <v>5908</v>
      </c>
      <c r="I1772" s="60">
        <v>0</v>
      </c>
      <c r="J1772" s="58">
        <v>-21445</v>
      </c>
      <c r="K1772" s="62">
        <v>1014</v>
      </c>
      <c r="L1772" s="61"/>
      <c r="M1772" s="61"/>
      <c r="N1772" s="61"/>
      <c r="O1772" s="61"/>
      <c r="P1772" s="62">
        <v>14320</v>
      </c>
      <c r="Q1772" s="61"/>
      <c r="R1772" s="61"/>
      <c r="S1772" s="61"/>
      <c r="T1772" s="61"/>
      <c r="U1772" s="61"/>
      <c r="V1772" s="61"/>
      <c r="W1772" s="61"/>
      <c r="X1772" s="61"/>
      <c r="Y1772" s="61"/>
      <c r="Z1772" s="61"/>
      <c r="AA1772" s="62">
        <v>425067</v>
      </c>
      <c r="AB1772" s="61"/>
      <c r="AC1772" s="61"/>
      <c r="AD1772" s="62">
        <v>29718</v>
      </c>
      <c r="AE1772" s="61"/>
      <c r="AF1772" s="62">
        <v>112936</v>
      </c>
      <c r="AG1772" s="61"/>
      <c r="AH1772" s="61"/>
      <c r="AI1772" s="62">
        <v>48209</v>
      </c>
      <c r="AJ1772" s="61"/>
      <c r="AK1772" s="61"/>
      <c r="AL1772" s="61"/>
      <c r="AM1772" s="61"/>
      <c r="AN1772" s="61"/>
      <c r="AO1772" s="61"/>
      <c r="AP1772" s="62">
        <v>4087</v>
      </c>
      <c r="AQ1772" s="61"/>
      <c r="AR1772" s="61"/>
      <c r="AS1772" s="61"/>
      <c r="AT1772" s="61"/>
      <c r="AU1772" s="61"/>
      <c r="AV1772" s="61"/>
      <c r="AW1772" s="61"/>
      <c r="AX1772" s="61"/>
      <c r="AY1772" s="62">
        <v>1821</v>
      </c>
      <c r="AZ1772" s="61"/>
      <c r="BA1772" s="61"/>
      <c r="BB1772" s="61"/>
      <c r="BC1772" s="61"/>
      <c r="BD1772" s="61"/>
      <c r="BE1772" s="61"/>
      <c r="BF1772" s="61"/>
      <c r="BG1772" s="61"/>
      <c r="BH1772" s="61"/>
      <c r="BI1772" s="61"/>
      <c r="BJ1772" s="61"/>
      <c r="BK1772" s="61"/>
      <c r="BL1772" s="61"/>
      <c r="BM1772" s="61"/>
      <c r="BN1772" s="61"/>
      <c r="BO1772" s="62">
        <v>-21445</v>
      </c>
    </row>
    <row r="1773" spans="1:67" x14ac:dyDescent="0.2">
      <c r="A1773" s="57" t="s">
        <v>34</v>
      </c>
      <c r="B1773" s="56" t="s">
        <v>34</v>
      </c>
      <c r="C1773" s="56" t="s">
        <v>490</v>
      </c>
      <c r="D1773" s="56">
        <v>1991</v>
      </c>
      <c r="E1773" s="58">
        <v>855203</v>
      </c>
      <c r="F1773" s="58">
        <v>833758</v>
      </c>
      <c r="G1773" s="59">
        <v>849066</v>
      </c>
      <c r="H1773" s="59">
        <v>6137</v>
      </c>
      <c r="I1773" s="60">
        <v>0</v>
      </c>
      <c r="J1773" s="58">
        <v>-21445</v>
      </c>
      <c r="K1773" s="62">
        <v>1014</v>
      </c>
      <c r="L1773" s="61"/>
      <c r="M1773" s="61"/>
      <c r="N1773" s="61"/>
      <c r="O1773" s="61"/>
      <c r="P1773" s="62">
        <v>14320</v>
      </c>
      <c r="Q1773" s="61"/>
      <c r="R1773" s="61"/>
      <c r="S1773" s="61"/>
      <c r="T1773" s="61"/>
      <c r="U1773" s="61"/>
      <c r="V1773" s="61"/>
      <c r="W1773" s="62">
        <v>147342</v>
      </c>
      <c r="X1773" s="61"/>
      <c r="Y1773" s="61"/>
      <c r="Z1773" s="61"/>
      <c r="AA1773" s="62">
        <v>449124</v>
      </c>
      <c r="AB1773" s="61"/>
      <c r="AC1773" s="61"/>
      <c r="AD1773" s="62">
        <v>29718</v>
      </c>
      <c r="AE1773" s="61"/>
      <c r="AF1773" s="62">
        <v>152709</v>
      </c>
      <c r="AG1773" s="61"/>
      <c r="AH1773" s="61"/>
      <c r="AI1773" s="62">
        <v>54839</v>
      </c>
      <c r="AJ1773" s="61"/>
      <c r="AK1773" s="61"/>
      <c r="AL1773" s="61"/>
      <c r="AM1773" s="61"/>
      <c r="AN1773" s="61"/>
      <c r="AO1773" s="61"/>
      <c r="AP1773" s="62">
        <v>4316</v>
      </c>
      <c r="AQ1773" s="61"/>
      <c r="AR1773" s="61"/>
      <c r="AS1773" s="61"/>
      <c r="AT1773" s="61"/>
      <c r="AU1773" s="61"/>
      <c r="AV1773" s="61"/>
      <c r="AW1773" s="61"/>
      <c r="AX1773" s="61"/>
      <c r="AY1773" s="62">
        <v>1821</v>
      </c>
      <c r="AZ1773" s="61"/>
      <c r="BA1773" s="61"/>
      <c r="BB1773" s="61"/>
      <c r="BC1773" s="61"/>
      <c r="BD1773" s="61"/>
      <c r="BE1773" s="61"/>
      <c r="BF1773" s="61"/>
      <c r="BG1773" s="61"/>
      <c r="BH1773" s="61"/>
      <c r="BI1773" s="61"/>
      <c r="BJ1773" s="61"/>
      <c r="BK1773" s="61"/>
      <c r="BL1773" s="61"/>
      <c r="BM1773" s="61"/>
      <c r="BN1773" s="61"/>
      <c r="BO1773" s="62">
        <v>-21445</v>
      </c>
    </row>
    <row r="1774" spans="1:67" x14ac:dyDescent="0.2">
      <c r="A1774" s="57" t="s">
        <v>34</v>
      </c>
      <c r="B1774" s="56" t="s">
        <v>34</v>
      </c>
      <c r="C1774" s="56" t="s">
        <v>490</v>
      </c>
      <c r="D1774" s="56">
        <v>1992</v>
      </c>
      <c r="E1774" s="58">
        <v>915547</v>
      </c>
      <c r="F1774" s="58">
        <v>894102</v>
      </c>
      <c r="G1774" s="59">
        <v>907430</v>
      </c>
      <c r="H1774" s="59">
        <v>8117</v>
      </c>
      <c r="I1774" s="60">
        <v>0</v>
      </c>
      <c r="J1774" s="58">
        <v>-21445</v>
      </c>
      <c r="K1774" s="62">
        <v>1014</v>
      </c>
      <c r="L1774" s="61"/>
      <c r="M1774" s="61"/>
      <c r="N1774" s="61"/>
      <c r="O1774" s="61"/>
      <c r="P1774" s="62">
        <v>14320</v>
      </c>
      <c r="Q1774" s="61"/>
      <c r="R1774" s="61"/>
      <c r="S1774" s="61"/>
      <c r="T1774" s="61"/>
      <c r="U1774" s="61"/>
      <c r="V1774" s="61"/>
      <c r="W1774" s="62">
        <v>192606</v>
      </c>
      <c r="X1774" s="61"/>
      <c r="Y1774" s="61"/>
      <c r="Z1774" s="61"/>
      <c r="AA1774" s="62">
        <v>458811</v>
      </c>
      <c r="AB1774" s="61"/>
      <c r="AC1774" s="61"/>
      <c r="AD1774" s="62">
        <v>29718</v>
      </c>
      <c r="AE1774" s="61"/>
      <c r="AF1774" s="62">
        <v>155586</v>
      </c>
      <c r="AG1774" s="61"/>
      <c r="AH1774" s="61"/>
      <c r="AI1774" s="62">
        <v>55375</v>
      </c>
      <c r="AJ1774" s="61"/>
      <c r="AK1774" s="61"/>
      <c r="AL1774" s="61"/>
      <c r="AM1774" s="61"/>
      <c r="AN1774" s="61"/>
      <c r="AO1774" s="61"/>
      <c r="AP1774" s="62">
        <v>6296</v>
      </c>
      <c r="AQ1774" s="61"/>
      <c r="AR1774" s="61"/>
      <c r="AS1774" s="61"/>
      <c r="AT1774" s="61"/>
      <c r="AU1774" s="61"/>
      <c r="AV1774" s="61"/>
      <c r="AW1774" s="61"/>
      <c r="AX1774" s="61"/>
      <c r="AY1774" s="62">
        <v>1821</v>
      </c>
      <c r="AZ1774" s="61"/>
      <c r="BA1774" s="61"/>
      <c r="BB1774" s="61"/>
      <c r="BC1774" s="61"/>
      <c r="BD1774" s="61"/>
      <c r="BE1774" s="61"/>
      <c r="BF1774" s="61"/>
      <c r="BG1774" s="61"/>
      <c r="BH1774" s="61"/>
      <c r="BI1774" s="61"/>
      <c r="BJ1774" s="61"/>
      <c r="BK1774" s="61"/>
      <c r="BL1774" s="61"/>
      <c r="BM1774" s="61"/>
      <c r="BN1774" s="61"/>
      <c r="BO1774" s="62">
        <v>-21445</v>
      </c>
    </row>
    <row r="1775" spans="1:67" x14ac:dyDescent="0.2">
      <c r="A1775" s="57" t="s">
        <v>34</v>
      </c>
      <c r="B1775" s="56" t="s">
        <v>34</v>
      </c>
      <c r="C1775" s="56" t="s">
        <v>490</v>
      </c>
      <c r="D1775" s="56">
        <v>1993</v>
      </c>
      <c r="E1775" s="58">
        <v>958752</v>
      </c>
      <c r="F1775" s="58">
        <v>937307</v>
      </c>
      <c r="G1775" s="59">
        <v>949988</v>
      </c>
      <c r="H1775" s="59">
        <v>8764</v>
      </c>
      <c r="I1775" s="60">
        <v>0</v>
      </c>
      <c r="J1775" s="58">
        <v>-21445</v>
      </c>
      <c r="K1775" s="62">
        <v>1014</v>
      </c>
      <c r="L1775" s="61"/>
      <c r="M1775" s="61"/>
      <c r="N1775" s="61"/>
      <c r="O1775" s="61"/>
      <c r="P1775" s="62">
        <v>14320</v>
      </c>
      <c r="Q1775" s="61"/>
      <c r="R1775" s="61"/>
      <c r="S1775" s="61"/>
      <c r="T1775" s="61"/>
      <c r="U1775" s="61"/>
      <c r="V1775" s="61"/>
      <c r="W1775" s="62">
        <v>195979</v>
      </c>
      <c r="X1775" s="61"/>
      <c r="Y1775" s="61"/>
      <c r="Z1775" s="61"/>
      <c r="AA1775" s="62">
        <v>485238</v>
      </c>
      <c r="AB1775" s="61"/>
      <c r="AC1775" s="61"/>
      <c r="AD1775" s="62">
        <v>33843</v>
      </c>
      <c r="AE1775" s="61"/>
      <c r="AF1775" s="62">
        <v>159786</v>
      </c>
      <c r="AG1775" s="61"/>
      <c r="AH1775" s="61"/>
      <c r="AI1775" s="62">
        <v>59808</v>
      </c>
      <c r="AJ1775" s="61"/>
      <c r="AK1775" s="61"/>
      <c r="AL1775" s="61"/>
      <c r="AM1775" s="61"/>
      <c r="AN1775" s="61"/>
      <c r="AO1775" s="61"/>
      <c r="AP1775" s="62">
        <v>6943</v>
      </c>
      <c r="AQ1775" s="61"/>
      <c r="AR1775" s="61"/>
      <c r="AS1775" s="61"/>
      <c r="AT1775" s="61"/>
      <c r="AU1775" s="61"/>
      <c r="AV1775" s="61"/>
      <c r="AW1775" s="61"/>
      <c r="AX1775" s="61"/>
      <c r="AY1775" s="62">
        <v>1821</v>
      </c>
      <c r="AZ1775" s="61"/>
      <c r="BA1775" s="61"/>
      <c r="BB1775" s="61"/>
      <c r="BC1775" s="61"/>
      <c r="BD1775" s="61"/>
      <c r="BE1775" s="61"/>
      <c r="BF1775" s="61"/>
      <c r="BG1775" s="61"/>
      <c r="BH1775" s="61"/>
      <c r="BI1775" s="61"/>
      <c r="BJ1775" s="61"/>
      <c r="BK1775" s="61"/>
      <c r="BL1775" s="61"/>
      <c r="BM1775" s="61"/>
      <c r="BN1775" s="61"/>
      <c r="BO1775" s="62">
        <v>-21445</v>
      </c>
    </row>
    <row r="1776" spans="1:67" x14ac:dyDescent="0.2">
      <c r="A1776" s="57" t="s">
        <v>34</v>
      </c>
      <c r="B1776" s="56" t="s">
        <v>34</v>
      </c>
      <c r="C1776" s="56" t="s">
        <v>490</v>
      </c>
      <c r="D1776" s="56">
        <v>1994</v>
      </c>
      <c r="E1776" s="58">
        <v>968099</v>
      </c>
      <c r="F1776" s="58">
        <v>886250</v>
      </c>
      <c r="G1776" s="59">
        <v>959098</v>
      </c>
      <c r="H1776" s="59">
        <v>9001</v>
      </c>
      <c r="I1776" s="60">
        <v>0</v>
      </c>
      <c r="J1776" s="58">
        <v>-81849</v>
      </c>
      <c r="K1776" s="62">
        <v>1014</v>
      </c>
      <c r="L1776" s="61"/>
      <c r="M1776" s="61"/>
      <c r="N1776" s="61"/>
      <c r="O1776" s="61"/>
      <c r="P1776" s="62">
        <v>14320</v>
      </c>
      <c r="Q1776" s="61"/>
      <c r="R1776" s="61"/>
      <c r="S1776" s="61"/>
      <c r="T1776" s="61"/>
      <c r="U1776" s="61"/>
      <c r="V1776" s="61"/>
      <c r="W1776" s="62">
        <v>195979</v>
      </c>
      <c r="X1776" s="61"/>
      <c r="Y1776" s="61"/>
      <c r="Z1776" s="61"/>
      <c r="AA1776" s="62">
        <v>489030</v>
      </c>
      <c r="AB1776" s="61"/>
      <c r="AC1776" s="61"/>
      <c r="AD1776" s="62">
        <v>36719</v>
      </c>
      <c r="AE1776" s="61"/>
      <c r="AF1776" s="62">
        <v>161826</v>
      </c>
      <c r="AG1776" s="61"/>
      <c r="AH1776" s="61"/>
      <c r="AI1776" s="62">
        <v>60210</v>
      </c>
      <c r="AJ1776" s="61"/>
      <c r="AK1776" s="61"/>
      <c r="AL1776" s="61"/>
      <c r="AM1776" s="61"/>
      <c r="AN1776" s="61"/>
      <c r="AO1776" s="61"/>
      <c r="AP1776" s="62">
        <v>7180</v>
      </c>
      <c r="AQ1776" s="61"/>
      <c r="AR1776" s="61"/>
      <c r="AS1776" s="61"/>
      <c r="AT1776" s="61"/>
      <c r="AU1776" s="61"/>
      <c r="AV1776" s="61"/>
      <c r="AW1776" s="61"/>
      <c r="AX1776" s="61"/>
      <c r="AY1776" s="62">
        <v>1821</v>
      </c>
      <c r="AZ1776" s="61"/>
      <c r="BA1776" s="61"/>
      <c r="BB1776" s="61"/>
      <c r="BC1776" s="61"/>
      <c r="BD1776" s="61"/>
      <c r="BE1776" s="61"/>
      <c r="BF1776" s="61"/>
      <c r="BG1776" s="61"/>
      <c r="BH1776" s="61"/>
      <c r="BI1776" s="61"/>
      <c r="BJ1776" s="61"/>
      <c r="BK1776" s="61"/>
      <c r="BL1776" s="61"/>
      <c r="BM1776" s="61"/>
      <c r="BN1776" s="61"/>
      <c r="BO1776" s="62">
        <v>-81849</v>
      </c>
    </row>
    <row r="1777" spans="1:67" x14ac:dyDescent="0.2">
      <c r="A1777" s="57" t="s">
        <v>34</v>
      </c>
      <c r="B1777" s="56" t="s">
        <v>34</v>
      </c>
      <c r="C1777" s="56" t="s">
        <v>490</v>
      </c>
      <c r="D1777" s="56">
        <v>1995</v>
      </c>
      <c r="E1777" s="58">
        <v>997856</v>
      </c>
      <c r="F1777" s="58">
        <v>915976</v>
      </c>
      <c r="G1777" s="59">
        <v>974229</v>
      </c>
      <c r="H1777" s="59">
        <v>23627</v>
      </c>
      <c r="I1777" s="60">
        <v>0</v>
      </c>
      <c r="J1777" s="58">
        <v>-81880</v>
      </c>
      <c r="K1777" s="62">
        <v>1014</v>
      </c>
      <c r="L1777" s="61"/>
      <c r="M1777" s="61"/>
      <c r="N1777" s="61"/>
      <c r="O1777" s="61"/>
      <c r="P1777" s="62">
        <v>14320</v>
      </c>
      <c r="Q1777" s="61"/>
      <c r="R1777" s="61"/>
      <c r="S1777" s="61"/>
      <c r="T1777" s="61"/>
      <c r="U1777" s="61"/>
      <c r="V1777" s="61"/>
      <c r="W1777" s="62">
        <v>195979</v>
      </c>
      <c r="X1777" s="61"/>
      <c r="Y1777" s="61"/>
      <c r="Z1777" s="61"/>
      <c r="AA1777" s="62">
        <v>500784</v>
      </c>
      <c r="AB1777" s="61"/>
      <c r="AC1777" s="61"/>
      <c r="AD1777" s="62">
        <v>36748</v>
      </c>
      <c r="AE1777" s="61"/>
      <c r="AF1777" s="62">
        <v>164667</v>
      </c>
      <c r="AG1777" s="61"/>
      <c r="AH1777" s="61"/>
      <c r="AI1777" s="62">
        <v>60717</v>
      </c>
      <c r="AJ1777" s="61"/>
      <c r="AK1777" s="61"/>
      <c r="AL1777" s="61"/>
      <c r="AM1777" s="61"/>
      <c r="AN1777" s="61"/>
      <c r="AO1777" s="61"/>
      <c r="AP1777" s="62">
        <v>21806</v>
      </c>
      <c r="AQ1777" s="61"/>
      <c r="AR1777" s="61"/>
      <c r="AS1777" s="61"/>
      <c r="AT1777" s="61"/>
      <c r="AU1777" s="61"/>
      <c r="AV1777" s="61"/>
      <c r="AW1777" s="61"/>
      <c r="AX1777" s="61"/>
      <c r="AY1777" s="62">
        <v>1821</v>
      </c>
      <c r="AZ1777" s="61"/>
      <c r="BA1777" s="61"/>
      <c r="BB1777" s="61"/>
      <c r="BC1777" s="61"/>
      <c r="BD1777" s="61"/>
      <c r="BE1777" s="61"/>
      <c r="BF1777" s="61"/>
      <c r="BG1777" s="61"/>
      <c r="BH1777" s="61"/>
      <c r="BI1777" s="61"/>
      <c r="BJ1777" s="61"/>
      <c r="BK1777" s="61"/>
      <c r="BL1777" s="61"/>
      <c r="BM1777" s="61"/>
      <c r="BN1777" s="61"/>
      <c r="BO1777" s="62">
        <v>-81880</v>
      </c>
    </row>
    <row r="1778" spans="1:67" x14ac:dyDescent="0.2">
      <c r="A1778" s="57" t="s">
        <v>34</v>
      </c>
      <c r="B1778" s="56" t="s">
        <v>34</v>
      </c>
      <c r="C1778" s="56" t="s">
        <v>490</v>
      </c>
      <c r="D1778" s="56">
        <v>1996</v>
      </c>
      <c r="E1778" s="58">
        <v>1032556</v>
      </c>
      <c r="F1778" s="58">
        <v>949810</v>
      </c>
      <c r="G1778" s="59">
        <v>1008012</v>
      </c>
      <c r="H1778" s="59">
        <v>24544</v>
      </c>
      <c r="I1778" s="60">
        <v>0</v>
      </c>
      <c r="J1778" s="58">
        <v>-82746</v>
      </c>
      <c r="K1778" s="62">
        <v>1014</v>
      </c>
      <c r="L1778" s="61"/>
      <c r="M1778" s="61"/>
      <c r="N1778" s="61"/>
      <c r="O1778" s="61"/>
      <c r="P1778" s="62">
        <v>18996</v>
      </c>
      <c r="Q1778" s="61"/>
      <c r="R1778" s="61"/>
      <c r="S1778" s="61"/>
      <c r="T1778" s="61"/>
      <c r="U1778" s="61"/>
      <c r="V1778" s="61"/>
      <c r="W1778" s="62">
        <v>195979</v>
      </c>
      <c r="X1778" s="61"/>
      <c r="Y1778" s="61"/>
      <c r="Z1778" s="61"/>
      <c r="AA1778" s="62">
        <v>517722</v>
      </c>
      <c r="AB1778" s="61"/>
      <c r="AC1778" s="61"/>
      <c r="AD1778" s="62">
        <v>47946</v>
      </c>
      <c r="AE1778" s="61"/>
      <c r="AF1778" s="62">
        <v>165457</v>
      </c>
      <c r="AG1778" s="61"/>
      <c r="AH1778" s="61"/>
      <c r="AI1778" s="62">
        <v>60898</v>
      </c>
      <c r="AJ1778" s="61"/>
      <c r="AK1778" s="61"/>
      <c r="AL1778" s="61"/>
      <c r="AM1778" s="61"/>
      <c r="AN1778" s="61"/>
      <c r="AO1778" s="61"/>
      <c r="AP1778" s="62">
        <v>22723</v>
      </c>
      <c r="AQ1778" s="61"/>
      <c r="AR1778" s="61"/>
      <c r="AS1778" s="61"/>
      <c r="AT1778" s="61"/>
      <c r="AU1778" s="61"/>
      <c r="AV1778" s="61"/>
      <c r="AW1778" s="61"/>
      <c r="AX1778" s="61"/>
      <c r="AY1778" s="62">
        <v>1821</v>
      </c>
      <c r="AZ1778" s="61"/>
      <c r="BA1778" s="61"/>
      <c r="BB1778" s="61"/>
      <c r="BC1778" s="61"/>
      <c r="BD1778" s="61"/>
      <c r="BE1778" s="61"/>
      <c r="BF1778" s="61"/>
      <c r="BG1778" s="61"/>
      <c r="BH1778" s="61"/>
      <c r="BI1778" s="61"/>
      <c r="BJ1778" s="61"/>
      <c r="BK1778" s="61"/>
      <c r="BL1778" s="61"/>
      <c r="BM1778" s="61"/>
      <c r="BN1778" s="61"/>
      <c r="BO1778" s="62">
        <v>-82746</v>
      </c>
    </row>
    <row r="1779" spans="1:67" x14ac:dyDescent="0.2">
      <c r="A1779" s="57" t="s">
        <v>34</v>
      </c>
      <c r="B1779" s="56" t="s">
        <v>34</v>
      </c>
      <c r="C1779" s="56" t="s">
        <v>490</v>
      </c>
      <c r="D1779" s="56">
        <v>1997</v>
      </c>
      <c r="E1779" s="58">
        <v>907989</v>
      </c>
      <c r="F1779" s="58">
        <v>824499</v>
      </c>
      <c r="G1779" s="59">
        <v>882418</v>
      </c>
      <c r="H1779" s="59">
        <v>25571</v>
      </c>
      <c r="I1779" s="60">
        <v>0</v>
      </c>
      <c r="J1779" s="58">
        <v>-83490</v>
      </c>
      <c r="K1779" s="62">
        <v>1014</v>
      </c>
      <c r="L1779" s="61"/>
      <c r="M1779" s="61"/>
      <c r="N1779" s="61"/>
      <c r="O1779" s="61"/>
      <c r="P1779" s="62">
        <v>31681</v>
      </c>
      <c r="Q1779" s="61"/>
      <c r="R1779" s="61"/>
      <c r="S1779" s="61"/>
      <c r="T1779" s="61"/>
      <c r="U1779" s="61"/>
      <c r="V1779" s="61"/>
      <c r="W1779" s="62">
        <v>195979</v>
      </c>
      <c r="X1779" s="61"/>
      <c r="Y1779" s="61"/>
      <c r="Z1779" s="61"/>
      <c r="AA1779" s="62">
        <v>366766</v>
      </c>
      <c r="AB1779" s="61"/>
      <c r="AC1779" s="61"/>
      <c r="AD1779" s="62">
        <v>54612</v>
      </c>
      <c r="AE1779" s="61"/>
      <c r="AF1779" s="62">
        <v>170333</v>
      </c>
      <c r="AG1779" s="61"/>
      <c r="AH1779" s="61"/>
      <c r="AI1779" s="62">
        <v>62033</v>
      </c>
      <c r="AJ1779" s="61"/>
      <c r="AK1779" s="61"/>
      <c r="AL1779" s="61"/>
      <c r="AM1779" s="61"/>
      <c r="AN1779" s="61"/>
      <c r="AO1779" s="61"/>
      <c r="AP1779" s="62">
        <v>10415</v>
      </c>
      <c r="AQ1779" s="61"/>
      <c r="AR1779" s="62">
        <v>13335</v>
      </c>
      <c r="AS1779" s="61"/>
      <c r="AT1779" s="61"/>
      <c r="AU1779" s="61"/>
      <c r="AV1779" s="61"/>
      <c r="AW1779" s="61"/>
      <c r="AX1779" s="61"/>
      <c r="AY1779" s="62">
        <v>1821</v>
      </c>
      <c r="AZ1779" s="61"/>
      <c r="BA1779" s="61"/>
      <c r="BB1779" s="61"/>
      <c r="BC1779" s="61"/>
      <c r="BD1779" s="61"/>
      <c r="BE1779" s="61"/>
      <c r="BF1779" s="61"/>
      <c r="BG1779" s="61"/>
      <c r="BH1779" s="61"/>
      <c r="BI1779" s="61"/>
      <c r="BJ1779" s="61"/>
      <c r="BK1779" s="61"/>
      <c r="BL1779" s="61"/>
      <c r="BM1779" s="61"/>
      <c r="BN1779" s="61"/>
      <c r="BO1779" s="62">
        <v>-83490</v>
      </c>
    </row>
    <row r="1780" spans="1:67" x14ac:dyDescent="0.2">
      <c r="A1780" s="57" t="s">
        <v>34</v>
      </c>
      <c r="B1780" s="56" t="s">
        <v>34</v>
      </c>
      <c r="C1780" s="56" t="s">
        <v>490</v>
      </c>
      <c r="D1780" s="56">
        <v>1998</v>
      </c>
      <c r="E1780" s="58">
        <v>903163</v>
      </c>
      <c r="F1780" s="58">
        <v>819181</v>
      </c>
      <c r="G1780" s="59">
        <v>877592</v>
      </c>
      <c r="H1780" s="59">
        <v>25571</v>
      </c>
      <c r="I1780" s="60">
        <v>0</v>
      </c>
      <c r="J1780" s="58">
        <v>-83982</v>
      </c>
      <c r="K1780" s="61"/>
      <c r="L1780" s="61"/>
      <c r="M1780" s="61"/>
      <c r="N1780" s="61"/>
      <c r="O1780" s="61"/>
      <c r="P1780" s="61"/>
      <c r="Q1780" s="61"/>
      <c r="R1780" s="61"/>
      <c r="S1780" s="61"/>
      <c r="T1780" s="61"/>
      <c r="U1780" s="61"/>
      <c r="V1780" s="61"/>
      <c r="W1780" s="62">
        <v>195979</v>
      </c>
      <c r="X1780" s="61"/>
      <c r="Y1780" s="61"/>
      <c r="Z1780" s="61"/>
      <c r="AA1780" s="62">
        <v>390660</v>
      </c>
      <c r="AB1780" s="61"/>
      <c r="AC1780" s="61"/>
      <c r="AD1780" s="62">
        <v>56747</v>
      </c>
      <c r="AE1780" s="61"/>
      <c r="AF1780" s="62">
        <v>169984</v>
      </c>
      <c r="AG1780" s="61"/>
      <c r="AH1780" s="61"/>
      <c r="AI1780" s="62">
        <v>64222</v>
      </c>
      <c r="AJ1780" s="61"/>
      <c r="AK1780" s="61"/>
      <c r="AL1780" s="61"/>
      <c r="AM1780" s="61"/>
      <c r="AN1780" s="61"/>
      <c r="AO1780" s="61"/>
      <c r="AP1780" s="62">
        <v>10415</v>
      </c>
      <c r="AQ1780" s="61"/>
      <c r="AR1780" s="62">
        <v>13335</v>
      </c>
      <c r="AS1780" s="61"/>
      <c r="AT1780" s="61"/>
      <c r="AU1780" s="61"/>
      <c r="AV1780" s="61"/>
      <c r="AW1780" s="61"/>
      <c r="AX1780" s="61"/>
      <c r="AY1780" s="62">
        <v>1821</v>
      </c>
      <c r="AZ1780" s="61"/>
      <c r="BA1780" s="61"/>
      <c r="BB1780" s="61"/>
      <c r="BC1780" s="61"/>
      <c r="BD1780" s="61"/>
      <c r="BE1780" s="61"/>
      <c r="BF1780" s="61"/>
      <c r="BG1780" s="61"/>
      <c r="BH1780" s="61"/>
      <c r="BI1780" s="61"/>
      <c r="BJ1780" s="61"/>
      <c r="BK1780" s="61"/>
      <c r="BL1780" s="61"/>
      <c r="BM1780" s="61"/>
      <c r="BN1780" s="61"/>
      <c r="BO1780" s="62">
        <v>-83982</v>
      </c>
    </row>
    <row r="1781" spans="1:67" x14ac:dyDescent="0.2">
      <c r="A1781" s="57" t="s">
        <v>34</v>
      </c>
      <c r="B1781" s="56" t="s">
        <v>34</v>
      </c>
      <c r="C1781" s="56" t="s">
        <v>491</v>
      </c>
      <c r="D1781" s="56">
        <v>1989</v>
      </c>
      <c r="E1781" s="58">
        <v>82255</v>
      </c>
      <c r="F1781" s="58">
        <v>81412</v>
      </c>
      <c r="G1781" s="59">
        <v>80569</v>
      </c>
      <c r="H1781" s="59">
        <v>1686</v>
      </c>
      <c r="I1781" s="60">
        <v>0</v>
      </c>
      <c r="J1781" s="58">
        <v>-843</v>
      </c>
      <c r="K1781" s="61">
        <v>154</v>
      </c>
      <c r="L1781" s="61"/>
      <c r="M1781" s="61"/>
      <c r="N1781" s="61"/>
      <c r="O1781" s="61"/>
      <c r="P1781" s="61"/>
      <c r="Q1781" s="61"/>
      <c r="R1781" s="61"/>
      <c r="S1781" s="61"/>
      <c r="T1781" s="61"/>
      <c r="U1781" s="61"/>
      <c r="V1781" s="61"/>
      <c r="W1781" s="61"/>
      <c r="X1781" s="61"/>
      <c r="Y1781" s="61"/>
      <c r="Z1781" s="61"/>
      <c r="AA1781" s="62">
        <v>46885</v>
      </c>
      <c r="AB1781" s="61"/>
      <c r="AC1781" s="61"/>
      <c r="AD1781" s="62">
        <v>5075</v>
      </c>
      <c r="AE1781" s="61"/>
      <c r="AF1781" s="62">
        <v>17122</v>
      </c>
      <c r="AG1781" s="61"/>
      <c r="AH1781" s="61"/>
      <c r="AI1781" s="62">
        <v>11333</v>
      </c>
      <c r="AJ1781" s="61"/>
      <c r="AK1781" s="61"/>
      <c r="AL1781" s="61"/>
      <c r="AM1781" s="61"/>
      <c r="AN1781" s="61"/>
      <c r="AO1781" s="61"/>
      <c r="AP1781" s="62">
        <v>1686</v>
      </c>
      <c r="AQ1781" s="61"/>
      <c r="AR1781" s="61"/>
      <c r="AS1781" s="61"/>
      <c r="AT1781" s="61"/>
      <c r="AU1781" s="61"/>
      <c r="AV1781" s="61"/>
      <c r="AW1781" s="61"/>
      <c r="AX1781" s="61"/>
      <c r="AY1781" s="61"/>
      <c r="AZ1781" s="61"/>
      <c r="BA1781" s="61"/>
      <c r="BB1781" s="61"/>
      <c r="BC1781" s="61"/>
      <c r="BD1781" s="61"/>
      <c r="BE1781" s="61"/>
      <c r="BF1781" s="61"/>
      <c r="BG1781" s="61"/>
      <c r="BH1781" s="61"/>
      <c r="BI1781" s="61"/>
      <c r="BJ1781" s="61"/>
      <c r="BK1781" s="61"/>
      <c r="BL1781" s="61"/>
      <c r="BM1781" s="61"/>
      <c r="BN1781" s="61"/>
      <c r="BO1781" s="61">
        <v>-843</v>
      </c>
    </row>
    <row r="1782" spans="1:67" x14ac:dyDescent="0.2">
      <c r="A1782" s="57" t="s">
        <v>34</v>
      </c>
      <c r="B1782" s="56" t="s">
        <v>34</v>
      </c>
      <c r="C1782" s="56" t="s">
        <v>491</v>
      </c>
      <c r="D1782" s="56">
        <v>1990</v>
      </c>
      <c r="E1782" s="58">
        <v>84368</v>
      </c>
      <c r="F1782" s="58">
        <v>83525</v>
      </c>
      <c r="G1782" s="59">
        <v>82682</v>
      </c>
      <c r="H1782" s="59">
        <v>1686</v>
      </c>
      <c r="I1782" s="60">
        <v>0</v>
      </c>
      <c r="J1782" s="58">
        <v>-843</v>
      </c>
      <c r="K1782" s="61">
        <v>154</v>
      </c>
      <c r="L1782" s="61"/>
      <c r="M1782" s="61"/>
      <c r="N1782" s="61"/>
      <c r="O1782" s="61"/>
      <c r="P1782" s="61"/>
      <c r="Q1782" s="61"/>
      <c r="R1782" s="61"/>
      <c r="S1782" s="61"/>
      <c r="T1782" s="61"/>
      <c r="U1782" s="61"/>
      <c r="V1782" s="61"/>
      <c r="W1782" s="61"/>
      <c r="X1782" s="61"/>
      <c r="Y1782" s="61"/>
      <c r="Z1782" s="61"/>
      <c r="AA1782" s="62">
        <v>47365</v>
      </c>
      <c r="AB1782" s="61"/>
      <c r="AC1782" s="61"/>
      <c r="AD1782" s="62">
        <v>6407</v>
      </c>
      <c r="AE1782" s="61"/>
      <c r="AF1782" s="62">
        <v>17122</v>
      </c>
      <c r="AG1782" s="61"/>
      <c r="AH1782" s="61"/>
      <c r="AI1782" s="62">
        <v>11634</v>
      </c>
      <c r="AJ1782" s="61"/>
      <c r="AK1782" s="61"/>
      <c r="AL1782" s="61"/>
      <c r="AM1782" s="61"/>
      <c r="AN1782" s="61"/>
      <c r="AO1782" s="61"/>
      <c r="AP1782" s="62">
        <v>1686</v>
      </c>
      <c r="AQ1782" s="61"/>
      <c r="AR1782" s="61"/>
      <c r="AS1782" s="61"/>
      <c r="AT1782" s="61"/>
      <c r="AU1782" s="61"/>
      <c r="AV1782" s="61"/>
      <c r="AW1782" s="61"/>
      <c r="AX1782" s="61"/>
      <c r="AY1782" s="61"/>
      <c r="AZ1782" s="61"/>
      <c r="BA1782" s="61"/>
      <c r="BB1782" s="61"/>
      <c r="BC1782" s="61"/>
      <c r="BD1782" s="61"/>
      <c r="BE1782" s="61"/>
      <c r="BF1782" s="61"/>
      <c r="BG1782" s="61"/>
      <c r="BH1782" s="61"/>
      <c r="BI1782" s="61"/>
      <c r="BJ1782" s="61"/>
      <c r="BK1782" s="61"/>
      <c r="BL1782" s="61"/>
      <c r="BM1782" s="61"/>
      <c r="BN1782" s="61"/>
      <c r="BO1782" s="61">
        <v>-843</v>
      </c>
    </row>
    <row r="1783" spans="1:67" x14ac:dyDescent="0.2">
      <c r="A1783" s="57" t="s">
        <v>34</v>
      </c>
      <c r="B1783" s="56" t="s">
        <v>34</v>
      </c>
      <c r="C1783" s="56" t="s">
        <v>491</v>
      </c>
      <c r="D1783" s="56">
        <v>1991</v>
      </c>
      <c r="E1783" s="58">
        <v>89681</v>
      </c>
      <c r="F1783" s="58">
        <v>88838</v>
      </c>
      <c r="G1783" s="59">
        <v>87995</v>
      </c>
      <c r="H1783" s="59">
        <v>1686</v>
      </c>
      <c r="I1783" s="60">
        <v>0</v>
      </c>
      <c r="J1783" s="58">
        <v>-843</v>
      </c>
      <c r="K1783" s="61">
        <v>154</v>
      </c>
      <c r="L1783" s="61"/>
      <c r="M1783" s="61"/>
      <c r="N1783" s="61"/>
      <c r="O1783" s="61"/>
      <c r="P1783" s="61"/>
      <c r="Q1783" s="61"/>
      <c r="R1783" s="61"/>
      <c r="S1783" s="61"/>
      <c r="T1783" s="61"/>
      <c r="U1783" s="61"/>
      <c r="V1783" s="61"/>
      <c r="W1783" s="61"/>
      <c r="X1783" s="61"/>
      <c r="Y1783" s="61"/>
      <c r="Z1783" s="61"/>
      <c r="AA1783" s="62">
        <v>52841</v>
      </c>
      <c r="AB1783" s="61"/>
      <c r="AC1783" s="61"/>
      <c r="AD1783" s="62">
        <v>6407</v>
      </c>
      <c r="AE1783" s="61"/>
      <c r="AF1783" s="62">
        <v>17122</v>
      </c>
      <c r="AG1783" s="61"/>
      <c r="AH1783" s="61"/>
      <c r="AI1783" s="62">
        <v>11471</v>
      </c>
      <c r="AJ1783" s="61"/>
      <c r="AK1783" s="61"/>
      <c r="AL1783" s="61"/>
      <c r="AM1783" s="61"/>
      <c r="AN1783" s="61"/>
      <c r="AO1783" s="61"/>
      <c r="AP1783" s="62">
        <v>1686</v>
      </c>
      <c r="AQ1783" s="61"/>
      <c r="AR1783" s="61"/>
      <c r="AS1783" s="61"/>
      <c r="AT1783" s="61"/>
      <c r="AU1783" s="61"/>
      <c r="AV1783" s="61"/>
      <c r="AW1783" s="61"/>
      <c r="AX1783" s="61"/>
      <c r="AY1783" s="61"/>
      <c r="AZ1783" s="61"/>
      <c r="BA1783" s="61"/>
      <c r="BB1783" s="61"/>
      <c r="BC1783" s="61"/>
      <c r="BD1783" s="61"/>
      <c r="BE1783" s="61"/>
      <c r="BF1783" s="61"/>
      <c r="BG1783" s="61"/>
      <c r="BH1783" s="61"/>
      <c r="BI1783" s="61"/>
      <c r="BJ1783" s="61"/>
      <c r="BK1783" s="61"/>
      <c r="BL1783" s="61"/>
      <c r="BM1783" s="61"/>
      <c r="BN1783" s="61"/>
      <c r="BO1783" s="61">
        <v>-843</v>
      </c>
    </row>
    <row r="1784" spans="1:67" x14ac:dyDescent="0.2">
      <c r="A1784" s="57" t="s">
        <v>34</v>
      </c>
      <c r="B1784" s="56" t="s">
        <v>34</v>
      </c>
      <c r="C1784" s="56" t="s">
        <v>491</v>
      </c>
      <c r="D1784" s="56">
        <v>1992</v>
      </c>
      <c r="E1784" s="58">
        <v>91144</v>
      </c>
      <c r="F1784" s="58">
        <v>90301</v>
      </c>
      <c r="G1784" s="59">
        <v>89458</v>
      </c>
      <c r="H1784" s="59">
        <v>1686</v>
      </c>
      <c r="I1784" s="60">
        <v>0</v>
      </c>
      <c r="J1784" s="58">
        <v>-843</v>
      </c>
      <c r="K1784" s="61">
        <v>154</v>
      </c>
      <c r="L1784" s="61"/>
      <c r="M1784" s="61"/>
      <c r="N1784" s="61"/>
      <c r="O1784" s="61"/>
      <c r="P1784" s="61"/>
      <c r="Q1784" s="61"/>
      <c r="R1784" s="61"/>
      <c r="S1784" s="61"/>
      <c r="T1784" s="61"/>
      <c r="U1784" s="61"/>
      <c r="V1784" s="61"/>
      <c r="W1784" s="61"/>
      <c r="X1784" s="61"/>
      <c r="Y1784" s="61"/>
      <c r="Z1784" s="61"/>
      <c r="AA1784" s="62">
        <v>54124</v>
      </c>
      <c r="AB1784" s="61"/>
      <c r="AC1784" s="61"/>
      <c r="AD1784" s="62">
        <v>6407</v>
      </c>
      <c r="AE1784" s="61"/>
      <c r="AF1784" s="62">
        <v>17122</v>
      </c>
      <c r="AG1784" s="61"/>
      <c r="AH1784" s="61"/>
      <c r="AI1784" s="62">
        <v>11651</v>
      </c>
      <c r="AJ1784" s="61"/>
      <c r="AK1784" s="61"/>
      <c r="AL1784" s="61"/>
      <c r="AM1784" s="61"/>
      <c r="AN1784" s="61"/>
      <c r="AO1784" s="61"/>
      <c r="AP1784" s="62">
        <v>1686</v>
      </c>
      <c r="AQ1784" s="61"/>
      <c r="AR1784" s="61"/>
      <c r="AS1784" s="61"/>
      <c r="AT1784" s="61"/>
      <c r="AU1784" s="61"/>
      <c r="AV1784" s="61"/>
      <c r="AW1784" s="61"/>
      <c r="AX1784" s="61"/>
      <c r="AY1784" s="61"/>
      <c r="AZ1784" s="61"/>
      <c r="BA1784" s="61"/>
      <c r="BB1784" s="61"/>
      <c r="BC1784" s="61"/>
      <c r="BD1784" s="61"/>
      <c r="BE1784" s="61"/>
      <c r="BF1784" s="61"/>
      <c r="BG1784" s="61"/>
      <c r="BH1784" s="61"/>
      <c r="BI1784" s="61"/>
      <c r="BJ1784" s="61"/>
      <c r="BK1784" s="61"/>
      <c r="BL1784" s="61"/>
      <c r="BM1784" s="61"/>
      <c r="BN1784" s="61"/>
      <c r="BO1784" s="61">
        <v>-843</v>
      </c>
    </row>
    <row r="1785" spans="1:67" x14ac:dyDescent="0.2">
      <c r="A1785" s="57" t="s">
        <v>34</v>
      </c>
      <c r="B1785" s="56" t="s">
        <v>34</v>
      </c>
      <c r="C1785" s="56" t="s">
        <v>491</v>
      </c>
      <c r="D1785" s="56">
        <v>1993</v>
      </c>
      <c r="E1785" s="58">
        <v>97098</v>
      </c>
      <c r="F1785" s="58">
        <v>96255</v>
      </c>
      <c r="G1785" s="59">
        <v>95412</v>
      </c>
      <c r="H1785" s="59">
        <v>1686</v>
      </c>
      <c r="I1785" s="60">
        <v>0</v>
      </c>
      <c r="J1785" s="58">
        <v>-843</v>
      </c>
      <c r="K1785" s="61">
        <v>154</v>
      </c>
      <c r="L1785" s="61"/>
      <c r="M1785" s="61"/>
      <c r="N1785" s="61"/>
      <c r="O1785" s="61"/>
      <c r="P1785" s="61"/>
      <c r="Q1785" s="61"/>
      <c r="R1785" s="61"/>
      <c r="S1785" s="61"/>
      <c r="T1785" s="61"/>
      <c r="U1785" s="61"/>
      <c r="V1785" s="61"/>
      <c r="W1785" s="61"/>
      <c r="X1785" s="61"/>
      <c r="Y1785" s="61"/>
      <c r="Z1785" s="61"/>
      <c r="AA1785" s="62">
        <v>60078</v>
      </c>
      <c r="AB1785" s="61"/>
      <c r="AC1785" s="61"/>
      <c r="AD1785" s="62">
        <v>6407</v>
      </c>
      <c r="AE1785" s="61"/>
      <c r="AF1785" s="62">
        <v>17122</v>
      </c>
      <c r="AG1785" s="61"/>
      <c r="AH1785" s="61"/>
      <c r="AI1785" s="62">
        <v>11651</v>
      </c>
      <c r="AJ1785" s="61"/>
      <c r="AK1785" s="61"/>
      <c r="AL1785" s="61"/>
      <c r="AM1785" s="61"/>
      <c r="AN1785" s="61"/>
      <c r="AO1785" s="61"/>
      <c r="AP1785" s="62">
        <v>1686</v>
      </c>
      <c r="AQ1785" s="61"/>
      <c r="AR1785" s="61"/>
      <c r="AS1785" s="61"/>
      <c r="AT1785" s="61"/>
      <c r="AU1785" s="61"/>
      <c r="AV1785" s="61"/>
      <c r="AW1785" s="61"/>
      <c r="AX1785" s="61"/>
      <c r="AY1785" s="61"/>
      <c r="AZ1785" s="61"/>
      <c r="BA1785" s="61"/>
      <c r="BB1785" s="61"/>
      <c r="BC1785" s="61"/>
      <c r="BD1785" s="61"/>
      <c r="BE1785" s="61"/>
      <c r="BF1785" s="61"/>
      <c r="BG1785" s="61"/>
      <c r="BH1785" s="61"/>
      <c r="BI1785" s="61"/>
      <c r="BJ1785" s="61"/>
      <c r="BK1785" s="61"/>
      <c r="BL1785" s="61"/>
      <c r="BM1785" s="61"/>
      <c r="BN1785" s="61"/>
      <c r="BO1785" s="61">
        <v>-843</v>
      </c>
    </row>
    <row r="1786" spans="1:67" x14ac:dyDescent="0.2">
      <c r="A1786" s="57" t="s">
        <v>34</v>
      </c>
      <c r="B1786" s="56" t="s">
        <v>34</v>
      </c>
      <c r="C1786" s="56" t="s">
        <v>491</v>
      </c>
      <c r="D1786" s="56">
        <v>1994</v>
      </c>
      <c r="E1786" s="58">
        <v>100055</v>
      </c>
      <c r="F1786" s="58">
        <v>99212</v>
      </c>
      <c r="G1786" s="59">
        <v>98369</v>
      </c>
      <c r="H1786" s="59">
        <v>1686</v>
      </c>
      <c r="I1786" s="60">
        <v>0</v>
      </c>
      <c r="J1786" s="58">
        <v>-843</v>
      </c>
      <c r="K1786" s="61">
        <v>154</v>
      </c>
      <c r="L1786" s="61"/>
      <c r="M1786" s="61"/>
      <c r="N1786" s="61"/>
      <c r="O1786" s="61"/>
      <c r="P1786" s="61"/>
      <c r="Q1786" s="61"/>
      <c r="R1786" s="61"/>
      <c r="S1786" s="61"/>
      <c r="T1786" s="61"/>
      <c r="U1786" s="61"/>
      <c r="V1786" s="61"/>
      <c r="W1786" s="61"/>
      <c r="X1786" s="61"/>
      <c r="Y1786" s="61"/>
      <c r="Z1786" s="61"/>
      <c r="AA1786" s="62">
        <v>61333</v>
      </c>
      <c r="AB1786" s="61"/>
      <c r="AC1786" s="61"/>
      <c r="AD1786" s="62">
        <v>7669</v>
      </c>
      <c r="AE1786" s="61"/>
      <c r="AF1786" s="62">
        <v>17622</v>
      </c>
      <c r="AG1786" s="61"/>
      <c r="AH1786" s="61"/>
      <c r="AI1786" s="62">
        <v>11591</v>
      </c>
      <c r="AJ1786" s="61"/>
      <c r="AK1786" s="61"/>
      <c r="AL1786" s="61"/>
      <c r="AM1786" s="61"/>
      <c r="AN1786" s="61"/>
      <c r="AO1786" s="61"/>
      <c r="AP1786" s="62">
        <v>1686</v>
      </c>
      <c r="AQ1786" s="61"/>
      <c r="AR1786" s="61"/>
      <c r="AS1786" s="61"/>
      <c r="AT1786" s="61"/>
      <c r="AU1786" s="61"/>
      <c r="AV1786" s="61"/>
      <c r="AW1786" s="61"/>
      <c r="AX1786" s="61"/>
      <c r="AY1786" s="61"/>
      <c r="AZ1786" s="61"/>
      <c r="BA1786" s="61"/>
      <c r="BB1786" s="61"/>
      <c r="BC1786" s="61"/>
      <c r="BD1786" s="61"/>
      <c r="BE1786" s="61"/>
      <c r="BF1786" s="61"/>
      <c r="BG1786" s="61"/>
      <c r="BH1786" s="61"/>
      <c r="BI1786" s="61"/>
      <c r="BJ1786" s="61"/>
      <c r="BK1786" s="61"/>
      <c r="BL1786" s="61"/>
      <c r="BM1786" s="61"/>
      <c r="BN1786" s="61"/>
      <c r="BO1786" s="61">
        <v>-843</v>
      </c>
    </row>
    <row r="1787" spans="1:67" x14ac:dyDescent="0.2">
      <c r="A1787" s="57" t="s">
        <v>34</v>
      </c>
      <c r="B1787" s="56" t="s">
        <v>34</v>
      </c>
      <c r="C1787" s="56" t="s">
        <v>491</v>
      </c>
      <c r="D1787" s="56">
        <v>1995</v>
      </c>
      <c r="E1787" s="58">
        <v>100119</v>
      </c>
      <c r="F1787" s="58">
        <v>99276</v>
      </c>
      <c r="G1787" s="59">
        <v>100119</v>
      </c>
      <c r="H1787" s="59">
        <v>0</v>
      </c>
      <c r="I1787" s="60">
        <v>0</v>
      </c>
      <c r="J1787" s="58">
        <v>-843</v>
      </c>
      <c r="K1787" s="61">
        <v>154</v>
      </c>
      <c r="L1787" s="61"/>
      <c r="M1787" s="61"/>
      <c r="N1787" s="61"/>
      <c r="O1787" s="61"/>
      <c r="P1787" s="61"/>
      <c r="Q1787" s="61"/>
      <c r="R1787" s="61"/>
      <c r="S1787" s="61"/>
      <c r="T1787" s="61"/>
      <c r="U1787" s="61"/>
      <c r="V1787" s="61"/>
      <c r="W1787" s="61"/>
      <c r="X1787" s="61"/>
      <c r="Y1787" s="61"/>
      <c r="Z1787" s="61"/>
      <c r="AA1787" s="62">
        <v>61333</v>
      </c>
      <c r="AB1787" s="61"/>
      <c r="AC1787" s="61"/>
      <c r="AD1787" s="62">
        <v>9299</v>
      </c>
      <c r="AE1787" s="61"/>
      <c r="AF1787" s="62">
        <v>17622</v>
      </c>
      <c r="AG1787" s="61"/>
      <c r="AH1787" s="61"/>
      <c r="AI1787" s="62">
        <v>11711</v>
      </c>
      <c r="AJ1787" s="61"/>
      <c r="AK1787" s="61"/>
      <c r="AL1787" s="61"/>
      <c r="AM1787" s="61"/>
      <c r="AN1787" s="61"/>
      <c r="AO1787" s="61"/>
      <c r="AP1787" s="61"/>
      <c r="AQ1787" s="61"/>
      <c r="AR1787" s="61"/>
      <c r="AS1787" s="61"/>
      <c r="AT1787" s="61"/>
      <c r="AU1787" s="61"/>
      <c r="AV1787" s="61"/>
      <c r="AW1787" s="61"/>
      <c r="AX1787" s="61"/>
      <c r="AY1787" s="61"/>
      <c r="AZ1787" s="61"/>
      <c r="BA1787" s="61"/>
      <c r="BB1787" s="61"/>
      <c r="BC1787" s="61"/>
      <c r="BD1787" s="61"/>
      <c r="BE1787" s="61"/>
      <c r="BF1787" s="61"/>
      <c r="BG1787" s="61"/>
      <c r="BH1787" s="61"/>
      <c r="BI1787" s="61"/>
      <c r="BJ1787" s="61"/>
      <c r="BK1787" s="61"/>
      <c r="BL1787" s="61"/>
      <c r="BM1787" s="61"/>
      <c r="BN1787" s="61"/>
      <c r="BO1787" s="61">
        <v>-843</v>
      </c>
    </row>
    <row r="1788" spans="1:67" x14ac:dyDescent="0.2">
      <c r="A1788" s="57" t="s">
        <v>34</v>
      </c>
      <c r="B1788" s="56" t="s">
        <v>34</v>
      </c>
      <c r="C1788" s="56" t="s">
        <v>491</v>
      </c>
      <c r="D1788" s="56">
        <v>1996</v>
      </c>
      <c r="E1788" s="58">
        <v>108293</v>
      </c>
      <c r="F1788" s="58">
        <v>107450</v>
      </c>
      <c r="G1788" s="59">
        <v>108293</v>
      </c>
      <c r="H1788" s="59">
        <v>0</v>
      </c>
      <c r="I1788" s="60">
        <v>0</v>
      </c>
      <c r="J1788" s="58">
        <v>-843</v>
      </c>
      <c r="K1788" s="61">
        <v>154</v>
      </c>
      <c r="L1788" s="61"/>
      <c r="M1788" s="61"/>
      <c r="N1788" s="61"/>
      <c r="O1788" s="61"/>
      <c r="P1788" s="61"/>
      <c r="Q1788" s="61"/>
      <c r="R1788" s="61"/>
      <c r="S1788" s="61"/>
      <c r="T1788" s="61"/>
      <c r="U1788" s="61"/>
      <c r="V1788" s="61"/>
      <c r="W1788" s="61"/>
      <c r="X1788" s="61"/>
      <c r="Y1788" s="61"/>
      <c r="Z1788" s="61"/>
      <c r="AA1788" s="62">
        <v>63533</v>
      </c>
      <c r="AB1788" s="61"/>
      <c r="AC1788" s="61"/>
      <c r="AD1788" s="62">
        <v>15273</v>
      </c>
      <c r="AE1788" s="61"/>
      <c r="AF1788" s="62">
        <v>17622</v>
      </c>
      <c r="AG1788" s="61"/>
      <c r="AH1788" s="61"/>
      <c r="AI1788" s="62">
        <v>11711</v>
      </c>
      <c r="AJ1788" s="61"/>
      <c r="AK1788" s="61"/>
      <c r="AL1788" s="61"/>
      <c r="AM1788" s="61"/>
      <c r="AN1788" s="61"/>
      <c r="AO1788" s="61"/>
      <c r="AP1788" s="61"/>
      <c r="AQ1788" s="61"/>
      <c r="AR1788" s="61"/>
      <c r="AS1788" s="61"/>
      <c r="AT1788" s="61"/>
      <c r="AU1788" s="61"/>
      <c r="AV1788" s="61"/>
      <c r="AW1788" s="61"/>
      <c r="AX1788" s="61"/>
      <c r="AY1788" s="61"/>
      <c r="AZ1788" s="61"/>
      <c r="BA1788" s="61"/>
      <c r="BB1788" s="61"/>
      <c r="BC1788" s="61"/>
      <c r="BD1788" s="61"/>
      <c r="BE1788" s="61"/>
      <c r="BF1788" s="61"/>
      <c r="BG1788" s="61"/>
      <c r="BH1788" s="61"/>
      <c r="BI1788" s="61"/>
      <c r="BJ1788" s="61"/>
      <c r="BK1788" s="61"/>
      <c r="BL1788" s="61"/>
      <c r="BM1788" s="61"/>
      <c r="BN1788" s="61"/>
      <c r="BO1788" s="61">
        <v>-843</v>
      </c>
    </row>
    <row r="1789" spans="1:67" x14ac:dyDescent="0.2">
      <c r="A1789" s="57" t="s">
        <v>34</v>
      </c>
      <c r="B1789" s="56" t="s">
        <v>34</v>
      </c>
      <c r="C1789" s="56" t="s">
        <v>491</v>
      </c>
      <c r="D1789" s="56">
        <v>1997</v>
      </c>
      <c r="E1789" s="58">
        <v>114963</v>
      </c>
      <c r="F1789" s="58">
        <v>114120</v>
      </c>
      <c r="G1789" s="59">
        <v>114963</v>
      </c>
      <c r="H1789" s="59">
        <v>0</v>
      </c>
      <c r="I1789" s="60">
        <v>0</v>
      </c>
      <c r="J1789" s="58">
        <v>-843</v>
      </c>
      <c r="K1789" s="61">
        <v>154</v>
      </c>
      <c r="L1789" s="61"/>
      <c r="M1789" s="61"/>
      <c r="N1789" s="61"/>
      <c r="O1789" s="61"/>
      <c r="P1789" s="61"/>
      <c r="Q1789" s="61"/>
      <c r="R1789" s="61"/>
      <c r="S1789" s="61"/>
      <c r="T1789" s="61"/>
      <c r="U1789" s="61"/>
      <c r="V1789" s="61"/>
      <c r="W1789" s="61"/>
      <c r="X1789" s="61"/>
      <c r="Y1789" s="61"/>
      <c r="Z1789" s="61"/>
      <c r="AA1789" s="62">
        <v>63533</v>
      </c>
      <c r="AB1789" s="61"/>
      <c r="AC1789" s="61"/>
      <c r="AD1789" s="62">
        <v>15273</v>
      </c>
      <c r="AE1789" s="61"/>
      <c r="AF1789" s="62">
        <v>24002</v>
      </c>
      <c r="AG1789" s="61"/>
      <c r="AH1789" s="61"/>
      <c r="AI1789" s="62">
        <v>12001</v>
      </c>
      <c r="AJ1789" s="61"/>
      <c r="AK1789" s="61"/>
      <c r="AL1789" s="61"/>
      <c r="AM1789" s="61"/>
      <c r="AN1789" s="61"/>
      <c r="AO1789" s="61"/>
      <c r="AP1789" s="61"/>
      <c r="AQ1789" s="61"/>
      <c r="AR1789" s="61"/>
      <c r="AS1789" s="61"/>
      <c r="AT1789" s="61"/>
      <c r="AU1789" s="61"/>
      <c r="AV1789" s="61"/>
      <c r="AW1789" s="61"/>
      <c r="AX1789" s="61"/>
      <c r="AY1789" s="61"/>
      <c r="AZ1789" s="61"/>
      <c r="BA1789" s="61"/>
      <c r="BB1789" s="61"/>
      <c r="BC1789" s="61"/>
      <c r="BD1789" s="61"/>
      <c r="BE1789" s="61"/>
      <c r="BF1789" s="61"/>
      <c r="BG1789" s="61"/>
      <c r="BH1789" s="61"/>
      <c r="BI1789" s="61"/>
      <c r="BJ1789" s="61"/>
      <c r="BK1789" s="61"/>
      <c r="BL1789" s="61"/>
      <c r="BM1789" s="61"/>
      <c r="BN1789" s="61"/>
      <c r="BO1789" s="61">
        <v>-843</v>
      </c>
    </row>
    <row r="1790" spans="1:67" x14ac:dyDescent="0.2">
      <c r="A1790" s="57" t="s">
        <v>34</v>
      </c>
      <c r="B1790" s="56" t="s">
        <v>34</v>
      </c>
      <c r="C1790" s="56" t="s">
        <v>492</v>
      </c>
      <c r="D1790" s="56">
        <v>1989</v>
      </c>
      <c r="E1790" s="58">
        <v>2625836</v>
      </c>
      <c r="F1790" s="58">
        <v>2587501</v>
      </c>
      <c r="G1790" s="59">
        <v>2414001</v>
      </c>
      <c r="H1790" s="59">
        <v>211835</v>
      </c>
      <c r="I1790" s="60">
        <v>0</v>
      </c>
      <c r="J1790" s="58">
        <v>-38335</v>
      </c>
      <c r="K1790" s="62">
        <v>37826</v>
      </c>
      <c r="L1790" s="61"/>
      <c r="M1790" s="61"/>
      <c r="N1790" s="61"/>
      <c r="O1790" s="61"/>
      <c r="P1790" s="62">
        <v>33597</v>
      </c>
      <c r="Q1790" s="62">
        <v>108862</v>
      </c>
      <c r="R1790" s="61"/>
      <c r="S1790" s="61"/>
      <c r="T1790" s="61"/>
      <c r="U1790" s="61"/>
      <c r="V1790" s="61"/>
      <c r="W1790" s="62">
        <v>285834</v>
      </c>
      <c r="X1790" s="61"/>
      <c r="Y1790" s="61"/>
      <c r="Z1790" s="61"/>
      <c r="AA1790" s="62">
        <v>1249580</v>
      </c>
      <c r="AB1790" s="61"/>
      <c r="AC1790" s="61"/>
      <c r="AD1790" s="62">
        <v>158687</v>
      </c>
      <c r="AE1790" s="61"/>
      <c r="AF1790" s="62">
        <v>342368</v>
      </c>
      <c r="AG1790" s="61"/>
      <c r="AH1790" s="61"/>
      <c r="AI1790" s="62">
        <v>197247</v>
      </c>
      <c r="AJ1790" s="61"/>
      <c r="AK1790" s="61"/>
      <c r="AL1790" s="61"/>
      <c r="AM1790" s="61"/>
      <c r="AN1790" s="61"/>
      <c r="AO1790" s="61"/>
      <c r="AP1790" s="62">
        <v>30971</v>
      </c>
      <c r="AQ1790" s="61"/>
      <c r="AR1790" s="62">
        <v>26750</v>
      </c>
      <c r="AS1790" s="61"/>
      <c r="AT1790" s="61"/>
      <c r="AU1790" s="61"/>
      <c r="AV1790" s="62">
        <v>2645</v>
      </c>
      <c r="AW1790" s="61"/>
      <c r="AX1790" s="61"/>
      <c r="AY1790" s="62">
        <v>25030</v>
      </c>
      <c r="AZ1790" s="61"/>
      <c r="BA1790" s="62">
        <v>83868</v>
      </c>
      <c r="BB1790" s="61"/>
      <c r="BC1790" s="61"/>
      <c r="BD1790" s="61"/>
      <c r="BE1790" s="61"/>
      <c r="BF1790" s="61"/>
      <c r="BG1790" s="62">
        <v>9339</v>
      </c>
      <c r="BH1790" s="61"/>
      <c r="BI1790" s="61"/>
      <c r="BJ1790" s="61"/>
      <c r="BK1790" s="62">
        <v>33232</v>
      </c>
      <c r="BL1790" s="61"/>
      <c r="BM1790" s="61"/>
      <c r="BN1790" s="61"/>
      <c r="BO1790" s="62">
        <v>-38335</v>
      </c>
    </row>
    <row r="1791" spans="1:67" x14ac:dyDescent="0.2">
      <c r="A1791" s="57" t="s">
        <v>34</v>
      </c>
      <c r="B1791" s="56" t="s">
        <v>34</v>
      </c>
      <c r="C1791" s="56" t="s">
        <v>492</v>
      </c>
      <c r="D1791" s="56">
        <v>1990</v>
      </c>
      <c r="E1791" s="58">
        <v>3013766</v>
      </c>
      <c r="F1791" s="58">
        <v>2975431</v>
      </c>
      <c r="G1791" s="59">
        <v>2630082</v>
      </c>
      <c r="H1791" s="59">
        <v>383684</v>
      </c>
      <c r="I1791" s="60">
        <v>0</v>
      </c>
      <c r="J1791" s="58">
        <v>-38335</v>
      </c>
      <c r="K1791" s="62">
        <v>37826</v>
      </c>
      <c r="L1791" s="61"/>
      <c r="M1791" s="61"/>
      <c r="N1791" s="61"/>
      <c r="O1791" s="61"/>
      <c r="P1791" s="62">
        <v>33601</v>
      </c>
      <c r="Q1791" s="62">
        <v>108862</v>
      </c>
      <c r="R1791" s="61"/>
      <c r="S1791" s="61"/>
      <c r="T1791" s="61"/>
      <c r="U1791" s="61"/>
      <c r="V1791" s="61"/>
      <c r="W1791" s="62">
        <v>292141</v>
      </c>
      <c r="X1791" s="61"/>
      <c r="Y1791" s="61"/>
      <c r="Z1791" s="61"/>
      <c r="AA1791" s="62">
        <v>1347508</v>
      </c>
      <c r="AB1791" s="61"/>
      <c r="AC1791" s="61"/>
      <c r="AD1791" s="62">
        <v>209153</v>
      </c>
      <c r="AE1791" s="61"/>
      <c r="AF1791" s="62">
        <v>378741</v>
      </c>
      <c r="AG1791" s="61"/>
      <c r="AH1791" s="61"/>
      <c r="AI1791" s="62">
        <v>222250</v>
      </c>
      <c r="AJ1791" s="61"/>
      <c r="AK1791" s="61"/>
      <c r="AL1791" s="61"/>
      <c r="AM1791" s="61"/>
      <c r="AN1791" s="61"/>
      <c r="AO1791" s="61"/>
      <c r="AP1791" s="62">
        <v>32107</v>
      </c>
      <c r="AQ1791" s="61"/>
      <c r="AR1791" s="62">
        <v>26750</v>
      </c>
      <c r="AS1791" s="61"/>
      <c r="AT1791" s="61"/>
      <c r="AU1791" s="61"/>
      <c r="AV1791" s="62">
        <v>11474</v>
      </c>
      <c r="AW1791" s="61"/>
      <c r="AX1791" s="61"/>
      <c r="AY1791" s="62">
        <v>37410</v>
      </c>
      <c r="AZ1791" s="61"/>
      <c r="BA1791" s="62">
        <v>232501</v>
      </c>
      <c r="BB1791" s="61"/>
      <c r="BC1791" s="61"/>
      <c r="BD1791" s="61"/>
      <c r="BE1791" s="61"/>
      <c r="BF1791" s="61"/>
      <c r="BG1791" s="62">
        <v>9339</v>
      </c>
      <c r="BH1791" s="61"/>
      <c r="BI1791" s="61"/>
      <c r="BJ1791" s="61"/>
      <c r="BK1791" s="62">
        <v>34103</v>
      </c>
      <c r="BL1791" s="61"/>
      <c r="BM1791" s="61"/>
      <c r="BN1791" s="61"/>
      <c r="BO1791" s="62">
        <v>-38335</v>
      </c>
    </row>
    <row r="1792" spans="1:67" x14ac:dyDescent="0.2">
      <c r="A1792" s="57" t="s">
        <v>34</v>
      </c>
      <c r="B1792" s="56" t="s">
        <v>34</v>
      </c>
      <c r="C1792" s="56" t="s">
        <v>492</v>
      </c>
      <c r="D1792" s="56">
        <v>1991</v>
      </c>
      <c r="E1792" s="58">
        <v>3201522</v>
      </c>
      <c r="F1792" s="58">
        <v>3163187</v>
      </c>
      <c r="G1792" s="59">
        <v>2800159</v>
      </c>
      <c r="H1792" s="59">
        <v>401363</v>
      </c>
      <c r="I1792" s="60">
        <v>0</v>
      </c>
      <c r="J1792" s="58">
        <v>-38335</v>
      </c>
      <c r="K1792" s="62">
        <v>37826</v>
      </c>
      <c r="L1792" s="61"/>
      <c r="M1792" s="61"/>
      <c r="N1792" s="61"/>
      <c r="O1792" s="61"/>
      <c r="P1792" s="62">
        <v>34391</v>
      </c>
      <c r="Q1792" s="62">
        <v>110927</v>
      </c>
      <c r="R1792" s="61"/>
      <c r="S1792" s="61"/>
      <c r="T1792" s="61"/>
      <c r="U1792" s="61"/>
      <c r="V1792" s="61"/>
      <c r="W1792" s="62">
        <v>292141</v>
      </c>
      <c r="X1792" s="61"/>
      <c r="Y1792" s="61"/>
      <c r="Z1792" s="61"/>
      <c r="AA1792" s="62">
        <v>1475477</v>
      </c>
      <c r="AB1792" s="61"/>
      <c r="AC1792" s="61"/>
      <c r="AD1792" s="62">
        <v>221021</v>
      </c>
      <c r="AE1792" s="61"/>
      <c r="AF1792" s="62">
        <v>400311</v>
      </c>
      <c r="AG1792" s="61"/>
      <c r="AH1792" s="61"/>
      <c r="AI1792" s="62">
        <v>228065</v>
      </c>
      <c r="AJ1792" s="61"/>
      <c r="AK1792" s="61"/>
      <c r="AL1792" s="61"/>
      <c r="AM1792" s="61"/>
      <c r="AN1792" s="61"/>
      <c r="AO1792" s="61"/>
      <c r="AP1792" s="62">
        <v>33087</v>
      </c>
      <c r="AQ1792" s="61"/>
      <c r="AR1792" s="62">
        <v>30983</v>
      </c>
      <c r="AS1792" s="61"/>
      <c r="AT1792" s="61"/>
      <c r="AU1792" s="61"/>
      <c r="AV1792" s="62">
        <v>13124</v>
      </c>
      <c r="AW1792" s="61"/>
      <c r="AX1792" s="61"/>
      <c r="AY1792" s="62">
        <v>47501</v>
      </c>
      <c r="AZ1792" s="61"/>
      <c r="BA1792" s="62">
        <v>233301</v>
      </c>
      <c r="BB1792" s="61"/>
      <c r="BC1792" s="61"/>
      <c r="BD1792" s="61"/>
      <c r="BE1792" s="61"/>
      <c r="BF1792" s="61"/>
      <c r="BG1792" s="62">
        <v>9339</v>
      </c>
      <c r="BH1792" s="61"/>
      <c r="BI1792" s="61"/>
      <c r="BJ1792" s="61"/>
      <c r="BK1792" s="62">
        <v>34028</v>
      </c>
      <c r="BL1792" s="61"/>
      <c r="BM1792" s="61"/>
      <c r="BN1792" s="61"/>
      <c r="BO1792" s="62">
        <v>-38335</v>
      </c>
    </row>
    <row r="1793" spans="1:67" x14ac:dyDescent="0.2">
      <c r="A1793" s="57" t="s">
        <v>34</v>
      </c>
      <c r="B1793" s="56" t="s">
        <v>34</v>
      </c>
      <c r="C1793" s="56" t="s">
        <v>492</v>
      </c>
      <c r="D1793" s="56">
        <v>1992</v>
      </c>
      <c r="E1793" s="58">
        <v>3388274</v>
      </c>
      <c r="F1793" s="58">
        <v>3349939</v>
      </c>
      <c r="G1793" s="59">
        <v>2975996</v>
      </c>
      <c r="H1793" s="59">
        <v>412278</v>
      </c>
      <c r="I1793" s="60">
        <v>0</v>
      </c>
      <c r="J1793" s="58">
        <v>-38335</v>
      </c>
      <c r="K1793" s="62">
        <v>37826</v>
      </c>
      <c r="L1793" s="61"/>
      <c r="M1793" s="61"/>
      <c r="N1793" s="61"/>
      <c r="O1793" s="61"/>
      <c r="P1793" s="62">
        <v>34391</v>
      </c>
      <c r="Q1793" s="62">
        <v>110927</v>
      </c>
      <c r="R1793" s="61"/>
      <c r="S1793" s="61"/>
      <c r="T1793" s="61"/>
      <c r="U1793" s="61"/>
      <c r="V1793" s="61"/>
      <c r="W1793" s="62">
        <v>292141</v>
      </c>
      <c r="X1793" s="61"/>
      <c r="Y1793" s="61"/>
      <c r="Z1793" s="61"/>
      <c r="AA1793" s="62">
        <v>1603142</v>
      </c>
      <c r="AB1793" s="61"/>
      <c r="AC1793" s="61"/>
      <c r="AD1793" s="62">
        <v>224484</v>
      </c>
      <c r="AE1793" s="61"/>
      <c r="AF1793" s="62">
        <v>428795</v>
      </c>
      <c r="AG1793" s="61"/>
      <c r="AH1793" s="61"/>
      <c r="AI1793" s="62">
        <v>244290</v>
      </c>
      <c r="AJ1793" s="61"/>
      <c r="AK1793" s="61"/>
      <c r="AL1793" s="61"/>
      <c r="AM1793" s="61"/>
      <c r="AN1793" s="61"/>
      <c r="AO1793" s="61"/>
      <c r="AP1793" s="62">
        <v>34695</v>
      </c>
      <c r="AQ1793" s="61"/>
      <c r="AR1793" s="62">
        <v>30983</v>
      </c>
      <c r="AS1793" s="61"/>
      <c r="AT1793" s="61"/>
      <c r="AU1793" s="61"/>
      <c r="AV1793" s="62">
        <v>13124</v>
      </c>
      <c r="AW1793" s="61"/>
      <c r="AX1793" s="61"/>
      <c r="AY1793" s="62">
        <v>56808</v>
      </c>
      <c r="AZ1793" s="61"/>
      <c r="BA1793" s="62">
        <v>233301</v>
      </c>
      <c r="BB1793" s="61"/>
      <c r="BC1793" s="61"/>
      <c r="BD1793" s="61"/>
      <c r="BE1793" s="61"/>
      <c r="BF1793" s="61"/>
      <c r="BG1793" s="62">
        <v>9339</v>
      </c>
      <c r="BH1793" s="61"/>
      <c r="BI1793" s="61"/>
      <c r="BJ1793" s="61"/>
      <c r="BK1793" s="62">
        <v>34028</v>
      </c>
      <c r="BL1793" s="61"/>
      <c r="BM1793" s="61"/>
      <c r="BN1793" s="61"/>
      <c r="BO1793" s="62">
        <v>-38335</v>
      </c>
    </row>
    <row r="1794" spans="1:67" x14ac:dyDescent="0.2">
      <c r="A1794" s="57" t="s">
        <v>34</v>
      </c>
      <c r="B1794" s="56" t="s">
        <v>34</v>
      </c>
      <c r="C1794" s="56" t="s">
        <v>492</v>
      </c>
      <c r="D1794" s="56">
        <v>1993</v>
      </c>
      <c r="E1794" s="58">
        <v>3677527</v>
      </c>
      <c r="F1794" s="58">
        <v>3639192</v>
      </c>
      <c r="G1794" s="59">
        <v>3180874</v>
      </c>
      <c r="H1794" s="59">
        <v>496653</v>
      </c>
      <c r="I1794" s="60">
        <v>0</v>
      </c>
      <c r="J1794" s="58">
        <v>-38335</v>
      </c>
      <c r="K1794" s="62">
        <v>37826</v>
      </c>
      <c r="L1794" s="61"/>
      <c r="M1794" s="61"/>
      <c r="N1794" s="61"/>
      <c r="O1794" s="61"/>
      <c r="P1794" s="62">
        <v>34391</v>
      </c>
      <c r="Q1794" s="62">
        <v>110927</v>
      </c>
      <c r="R1794" s="61"/>
      <c r="S1794" s="61"/>
      <c r="T1794" s="61"/>
      <c r="U1794" s="61"/>
      <c r="V1794" s="61"/>
      <c r="W1794" s="62">
        <v>292141</v>
      </c>
      <c r="X1794" s="61"/>
      <c r="Y1794" s="61"/>
      <c r="Z1794" s="61"/>
      <c r="AA1794" s="62">
        <v>1768939</v>
      </c>
      <c r="AB1794" s="61"/>
      <c r="AC1794" s="61"/>
      <c r="AD1794" s="62">
        <v>226680</v>
      </c>
      <c r="AE1794" s="61"/>
      <c r="AF1794" s="62">
        <v>452049</v>
      </c>
      <c r="AG1794" s="61"/>
      <c r="AH1794" s="61"/>
      <c r="AI1794" s="62">
        <v>257921</v>
      </c>
      <c r="AJ1794" s="61"/>
      <c r="AK1794" s="61"/>
      <c r="AL1794" s="61"/>
      <c r="AM1794" s="61"/>
      <c r="AN1794" s="61"/>
      <c r="AO1794" s="61"/>
      <c r="AP1794" s="62">
        <v>35364</v>
      </c>
      <c r="AQ1794" s="61"/>
      <c r="AR1794" s="62">
        <v>41880</v>
      </c>
      <c r="AS1794" s="61"/>
      <c r="AT1794" s="61"/>
      <c r="AU1794" s="61"/>
      <c r="AV1794" s="62">
        <v>13606</v>
      </c>
      <c r="AW1794" s="61"/>
      <c r="AX1794" s="61"/>
      <c r="AY1794" s="62">
        <v>65157</v>
      </c>
      <c r="AZ1794" s="61"/>
      <c r="BA1794" s="62">
        <v>296969</v>
      </c>
      <c r="BB1794" s="61"/>
      <c r="BC1794" s="61"/>
      <c r="BD1794" s="61"/>
      <c r="BE1794" s="61"/>
      <c r="BF1794" s="61"/>
      <c r="BG1794" s="62">
        <v>9339</v>
      </c>
      <c r="BH1794" s="61"/>
      <c r="BI1794" s="61"/>
      <c r="BJ1794" s="61"/>
      <c r="BK1794" s="62">
        <v>34338</v>
      </c>
      <c r="BL1794" s="61"/>
      <c r="BM1794" s="61"/>
      <c r="BN1794" s="61"/>
      <c r="BO1794" s="62">
        <v>-38335</v>
      </c>
    </row>
    <row r="1795" spans="1:67" x14ac:dyDescent="0.2">
      <c r="A1795" s="57" t="s">
        <v>34</v>
      </c>
      <c r="B1795" s="56" t="s">
        <v>34</v>
      </c>
      <c r="C1795" s="56" t="s">
        <v>492</v>
      </c>
      <c r="D1795" s="56">
        <v>1994</v>
      </c>
      <c r="E1795" s="58">
        <v>3938076</v>
      </c>
      <c r="F1795" s="58">
        <v>3627819</v>
      </c>
      <c r="G1795" s="59">
        <v>3418295</v>
      </c>
      <c r="H1795" s="59">
        <v>519781</v>
      </c>
      <c r="I1795" s="60">
        <v>0</v>
      </c>
      <c r="J1795" s="58">
        <v>-310257</v>
      </c>
      <c r="K1795" s="62">
        <v>37826</v>
      </c>
      <c r="L1795" s="61"/>
      <c r="M1795" s="61"/>
      <c r="N1795" s="61"/>
      <c r="O1795" s="61"/>
      <c r="P1795" s="62">
        <v>36826</v>
      </c>
      <c r="Q1795" s="62">
        <v>110927</v>
      </c>
      <c r="R1795" s="61"/>
      <c r="S1795" s="61"/>
      <c r="T1795" s="61"/>
      <c r="U1795" s="61"/>
      <c r="V1795" s="61"/>
      <c r="W1795" s="62">
        <v>292141</v>
      </c>
      <c r="X1795" s="61"/>
      <c r="Y1795" s="61"/>
      <c r="Z1795" s="61"/>
      <c r="AA1795" s="62">
        <v>1954201</v>
      </c>
      <c r="AB1795" s="61"/>
      <c r="AC1795" s="61"/>
      <c r="AD1795" s="62">
        <v>230333</v>
      </c>
      <c r="AE1795" s="61"/>
      <c r="AF1795" s="62">
        <v>488481</v>
      </c>
      <c r="AG1795" s="61"/>
      <c r="AH1795" s="61"/>
      <c r="AI1795" s="62">
        <v>267560</v>
      </c>
      <c r="AJ1795" s="61"/>
      <c r="AK1795" s="61"/>
      <c r="AL1795" s="61"/>
      <c r="AM1795" s="61"/>
      <c r="AN1795" s="61"/>
      <c r="AO1795" s="61"/>
      <c r="AP1795" s="62">
        <v>35364</v>
      </c>
      <c r="AQ1795" s="61"/>
      <c r="AR1795" s="62">
        <v>44593</v>
      </c>
      <c r="AS1795" s="61"/>
      <c r="AT1795" s="61"/>
      <c r="AU1795" s="61"/>
      <c r="AV1795" s="62">
        <v>13606</v>
      </c>
      <c r="AW1795" s="61"/>
      <c r="AX1795" s="61"/>
      <c r="AY1795" s="62">
        <v>70433</v>
      </c>
      <c r="AZ1795" s="61"/>
      <c r="BA1795" s="62">
        <v>312108</v>
      </c>
      <c r="BB1795" s="61"/>
      <c r="BC1795" s="61"/>
      <c r="BD1795" s="61"/>
      <c r="BE1795" s="61"/>
      <c r="BF1795" s="61"/>
      <c r="BG1795" s="62">
        <v>9339</v>
      </c>
      <c r="BH1795" s="61"/>
      <c r="BI1795" s="61"/>
      <c r="BJ1795" s="61"/>
      <c r="BK1795" s="62">
        <v>34338</v>
      </c>
      <c r="BL1795" s="61"/>
      <c r="BM1795" s="61"/>
      <c r="BN1795" s="61"/>
      <c r="BO1795" s="62">
        <v>-310257</v>
      </c>
    </row>
    <row r="1796" spans="1:67" x14ac:dyDescent="0.2">
      <c r="A1796" s="57" t="s">
        <v>34</v>
      </c>
      <c r="B1796" s="56" t="s">
        <v>34</v>
      </c>
      <c r="C1796" s="56" t="s">
        <v>492</v>
      </c>
      <c r="D1796" s="56">
        <v>1995</v>
      </c>
      <c r="E1796" s="58">
        <v>4212434</v>
      </c>
      <c r="F1796" s="58">
        <v>3898463</v>
      </c>
      <c r="G1796" s="59">
        <v>3694903</v>
      </c>
      <c r="H1796" s="59">
        <v>517531</v>
      </c>
      <c r="I1796" s="60">
        <v>0</v>
      </c>
      <c r="J1796" s="58">
        <v>-313971</v>
      </c>
      <c r="K1796" s="62">
        <v>37826</v>
      </c>
      <c r="L1796" s="61"/>
      <c r="M1796" s="61"/>
      <c r="N1796" s="61"/>
      <c r="O1796" s="61"/>
      <c r="P1796" s="62">
        <v>40626</v>
      </c>
      <c r="Q1796" s="62">
        <v>110927</v>
      </c>
      <c r="R1796" s="61"/>
      <c r="S1796" s="61"/>
      <c r="T1796" s="61"/>
      <c r="U1796" s="61"/>
      <c r="V1796" s="61"/>
      <c r="W1796" s="62">
        <v>292141</v>
      </c>
      <c r="X1796" s="61"/>
      <c r="Y1796" s="61"/>
      <c r="Z1796" s="61"/>
      <c r="AA1796" s="62">
        <v>2178926</v>
      </c>
      <c r="AB1796" s="61"/>
      <c r="AC1796" s="61"/>
      <c r="AD1796" s="62">
        <v>230393</v>
      </c>
      <c r="AE1796" s="61"/>
      <c r="AF1796" s="62">
        <v>534073</v>
      </c>
      <c r="AG1796" s="61"/>
      <c r="AH1796" s="61"/>
      <c r="AI1796" s="62">
        <v>269991</v>
      </c>
      <c r="AJ1796" s="61"/>
      <c r="AK1796" s="61"/>
      <c r="AL1796" s="61"/>
      <c r="AM1796" s="61"/>
      <c r="AN1796" s="61"/>
      <c r="AO1796" s="61"/>
      <c r="AP1796" s="62">
        <v>35364</v>
      </c>
      <c r="AQ1796" s="61"/>
      <c r="AR1796" s="62">
        <v>40360</v>
      </c>
      <c r="AS1796" s="61"/>
      <c r="AT1796" s="61"/>
      <c r="AU1796" s="61"/>
      <c r="AV1796" s="62">
        <v>13606</v>
      </c>
      <c r="AW1796" s="61"/>
      <c r="AX1796" s="61"/>
      <c r="AY1796" s="62">
        <v>71307</v>
      </c>
      <c r="AZ1796" s="61"/>
      <c r="BA1796" s="62">
        <v>312108</v>
      </c>
      <c r="BB1796" s="61"/>
      <c r="BC1796" s="61"/>
      <c r="BD1796" s="61"/>
      <c r="BE1796" s="61"/>
      <c r="BF1796" s="61"/>
      <c r="BG1796" s="62">
        <v>9339</v>
      </c>
      <c r="BH1796" s="61"/>
      <c r="BI1796" s="61"/>
      <c r="BJ1796" s="61"/>
      <c r="BK1796" s="62">
        <v>35447</v>
      </c>
      <c r="BL1796" s="61"/>
      <c r="BM1796" s="61"/>
      <c r="BN1796" s="61"/>
      <c r="BO1796" s="62">
        <v>-313971</v>
      </c>
    </row>
    <row r="1797" spans="1:67" x14ac:dyDescent="0.2">
      <c r="A1797" s="57" t="s">
        <v>34</v>
      </c>
      <c r="B1797" s="56" t="s">
        <v>34</v>
      </c>
      <c r="C1797" s="56" t="s">
        <v>492</v>
      </c>
      <c r="D1797" s="56">
        <v>1996</v>
      </c>
      <c r="E1797" s="58">
        <v>4506750</v>
      </c>
      <c r="F1797" s="58">
        <v>4156808</v>
      </c>
      <c r="G1797" s="59">
        <v>3955421</v>
      </c>
      <c r="H1797" s="59">
        <v>551329</v>
      </c>
      <c r="I1797" s="60">
        <v>0</v>
      </c>
      <c r="J1797" s="58">
        <v>-349942</v>
      </c>
      <c r="K1797" s="62">
        <v>37826</v>
      </c>
      <c r="L1797" s="61"/>
      <c r="M1797" s="61"/>
      <c r="N1797" s="61"/>
      <c r="O1797" s="61"/>
      <c r="P1797" s="62">
        <v>40626</v>
      </c>
      <c r="Q1797" s="62">
        <v>113392</v>
      </c>
      <c r="R1797" s="61"/>
      <c r="S1797" s="61"/>
      <c r="T1797" s="61"/>
      <c r="U1797" s="61"/>
      <c r="V1797" s="61"/>
      <c r="W1797" s="62">
        <v>292141</v>
      </c>
      <c r="X1797" s="61"/>
      <c r="Y1797" s="61"/>
      <c r="Z1797" s="61"/>
      <c r="AA1797" s="62">
        <v>2376987</v>
      </c>
      <c r="AB1797" s="61"/>
      <c r="AC1797" s="61"/>
      <c r="AD1797" s="62">
        <v>234741</v>
      </c>
      <c r="AE1797" s="61"/>
      <c r="AF1797" s="62">
        <v>583125</v>
      </c>
      <c r="AG1797" s="61"/>
      <c r="AH1797" s="61"/>
      <c r="AI1797" s="62">
        <v>276583</v>
      </c>
      <c r="AJ1797" s="61"/>
      <c r="AK1797" s="61"/>
      <c r="AL1797" s="61"/>
      <c r="AM1797" s="61"/>
      <c r="AN1797" s="61"/>
      <c r="AO1797" s="61"/>
      <c r="AP1797" s="62">
        <v>35364</v>
      </c>
      <c r="AQ1797" s="61"/>
      <c r="AR1797" s="62">
        <v>45420</v>
      </c>
      <c r="AS1797" s="61"/>
      <c r="AT1797" s="61"/>
      <c r="AU1797" s="61"/>
      <c r="AV1797" s="62">
        <v>13606</v>
      </c>
      <c r="AW1797" s="61"/>
      <c r="AX1797" s="61"/>
      <c r="AY1797" s="62">
        <v>72391</v>
      </c>
      <c r="AZ1797" s="61"/>
      <c r="BA1797" s="62">
        <v>337283</v>
      </c>
      <c r="BB1797" s="61"/>
      <c r="BC1797" s="61"/>
      <c r="BD1797" s="61"/>
      <c r="BE1797" s="61"/>
      <c r="BF1797" s="61"/>
      <c r="BG1797" s="62">
        <v>9339</v>
      </c>
      <c r="BH1797" s="61"/>
      <c r="BI1797" s="61"/>
      <c r="BJ1797" s="61"/>
      <c r="BK1797" s="62">
        <v>37926</v>
      </c>
      <c r="BL1797" s="61"/>
      <c r="BM1797" s="61"/>
      <c r="BN1797" s="61"/>
      <c r="BO1797" s="62">
        <v>-349942</v>
      </c>
    </row>
    <row r="1798" spans="1:67" x14ac:dyDescent="0.2">
      <c r="A1798" s="57" t="s">
        <v>34</v>
      </c>
      <c r="B1798" s="56" t="s">
        <v>34</v>
      </c>
      <c r="C1798" s="56" t="s">
        <v>492</v>
      </c>
      <c r="D1798" s="56">
        <v>1997</v>
      </c>
      <c r="E1798" s="58">
        <v>4780054</v>
      </c>
      <c r="F1798" s="58">
        <v>4406756</v>
      </c>
      <c r="G1798" s="59">
        <v>4232645</v>
      </c>
      <c r="H1798" s="59">
        <v>547409</v>
      </c>
      <c r="I1798" s="60">
        <v>0</v>
      </c>
      <c r="J1798" s="58">
        <v>-373298</v>
      </c>
      <c r="K1798" s="62">
        <v>37826</v>
      </c>
      <c r="L1798" s="61"/>
      <c r="M1798" s="61"/>
      <c r="N1798" s="61"/>
      <c r="O1798" s="61"/>
      <c r="P1798" s="62">
        <v>40626</v>
      </c>
      <c r="Q1798" s="62">
        <v>113392</v>
      </c>
      <c r="R1798" s="61"/>
      <c r="S1798" s="61"/>
      <c r="T1798" s="61"/>
      <c r="U1798" s="61"/>
      <c r="V1798" s="61"/>
      <c r="W1798" s="62">
        <v>355449</v>
      </c>
      <c r="X1798" s="61"/>
      <c r="Y1798" s="61"/>
      <c r="Z1798" s="61"/>
      <c r="AA1798" s="62">
        <v>2560409</v>
      </c>
      <c r="AB1798" s="61"/>
      <c r="AC1798" s="61"/>
      <c r="AD1798" s="62">
        <v>238175</v>
      </c>
      <c r="AE1798" s="61"/>
      <c r="AF1798" s="62">
        <v>606250</v>
      </c>
      <c r="AG1798" s="61"/>
      <c r="AH1798" s="61"/>
      <c r="AI1798" s="62">
        <v>280518</v>
      </c>
      <c r="AJ1798" s="61"/>
      <c r="AK1798" s="61"/>
      <c r="AL1798" s="61"/>
      <c r="AM1798" s="61"/>
      <c r="AN1798" s="61"/>
      <c r="AO1798" s="61"/>
      <c r="AP1798" s="62">
        <v>35364</v>
      </c>
      <c r="AQ1798" s="61"/>
      <c r="AR1798" s="62">
        <v>48529</v>
      </c>
      <c r="AS1798" s="61"/>
      <c r="AT1798" s="61"/>
      <c r="AU1798" s="61"/>
      <c r="AV1798" s="62">
        <v>13606</v>
      </c>
      <c r="AW1798" s="61"/>
      <c r="AX1798" s="61"/>
      <c r="AY1798" s="62">
        <v>75625</v>
      </c>
      <c r="AZ1798" s="61"/>
      <c r="BA1798" s="62">
        <v>326679</v>
      </c>
      <c r="BB1798" s="61"/>
      <c r="BC1798" s="61"/>
      <c r="BD1798" s="61"/>
      <c r="BE1798" s="61"/>
      <c r="BF1798" s="61"/>
      <c r="BG1798" s="62">
        <v>9339</v>
      </c>
      <c r="BH1798" s="61"/>
      <c r="BI1798" s="61"/>
      <c r="BJ1798" s="61"/>
      <c r="BK1798" s="62">
        <v>38267</v>
      </c>
      <c r="BL1798" s="61"/>
      <c r="BM1798" s="61"/>
      <c r="BN1798" s="61"/>
      <c r="BO1798" s="62">
        <v>-373298</v>
      </c>
    </row>
    <row r="1799" spans="1:67" x14ac:dyDescent="0.2">
      <c r="A1799" s="57" t="s">
        <v>34</v>
      </c>
      <c r="B1799" s="56" t="s">
        <v>34</v>
      </c>
      <c r="C1799" s="56" t="s">
        <v>492</v>
      </c>
      <c r="D1799" s="56">
        <v>1998</v>
      </c>
      <c r="E1799" s="58">
        <v>4962651</v>
      </c>
      <c r="F1799" s="58">
        <v>4584614</v>
      </c>
      <c r="G1799" s="59">
        <v>4409421</v>
      </c>
      <c r="H1799" s="59">
        <v>553230</v>
      </c>
      <c r="I1799" s="60">
        <v>0</v>
      </c>
      <c r="J1799" s="58">
        <v>-378037</v>
      </c>
      <c r="K1799" s="62">
        <v>37826</v>
      </c>
      <c r="L1799" s="61"/>
      <c r="M1799" s="61"/>
      <c r="N1799" s="61"/>
      <c r="O1799" s="61"/>
      <c r="P1799" s="62">
        <v>40626</v>
      </c>
      <c r="Q1799" s="62">
        <v>130458</v>
      </c>
      <c r="R1799" s="61"/>
      <c r="S1799" s="61"/>
      <c r="T1799" s="61"/>
      <c r="U1799" s="61"/>
      <c r="V1799" s="61"/>
      <c r="W1799" s="62">
        <v>355449</v>
      </c>
      <c r="X1799" s="61"/>
      <c r="Y1799" s="61"/>
      <c r="Z1799" s="61"/>
      <c r="AA1799" s="62">
        <v>2703624</v>
      </c>
      <c r="AB1799" s="61"/>
      <c r="AC1799" s="61"/>
      <c r="AD1799" s="62">
        <v>238857</v>
      </c>
      <c r="AE1799" s="61"/>
      <c r="AF1799" s="62">
        <v>614197</v>
      </c>
      <c r="AG1799" s="61"/>
      <c r="AH1799" s="61"/>
      <c r="AI1799" s="62">
        <v>288384</v>
      </c>
      <c r="AJ1799" s="61"/>
      <c r="AK1799" s="61"/>
      <c r="AL1799" s="61"/>
      <c r="AM1799" s="61"/>
      <c r="AN1799" s="61"/>
      <c r="AO1799" s="61"/>
      <c r="AP1799" s="62">
        <v>35688</v>
      </c>
      <c r="AQ1799" s="61"/>
      <c r="AR1799" s="62">
        <v>48529</v>
      </c>
      <c r="AS1799" s="61"/>
      <c r="AT1799" s="61"/>
      <c r="AU1799" s="61"/>
      <c r="AV1799" s="62">
        <v>13606</v>
      </c>
      <c r="AW1799" s="61"/>
      <c r="AX1799" s="61"/>
      <c r="AY1799" s="62">
        <v>77346</v>
      </c>
      <c r="AZ1799" s="61"/>
      <c r="BA1799" s="62">
        <v>326679</v>
      </c>
      <c r="BB1799" s="61"/>
      <c r="BC1799" s="61"/>
      <c r="BD1799" s="61"/>
      <c r="BE1799" s="61"/>
      <c r="BF1799" s="61"/>
      <c r="BG1799" s="62">
        <v>9339</v>
      </c>
      <c r="BH1799" s="61"/>
      <c r="BI1799" s="61"/>
      <c r="BJ1799" s="61"/>
      <c r="BK1799" s="62">
        <v>42043</v>
      </c>
      <c r="BL1799" s="61"/>
      <c r="BM1799" s="61"/>
      <c r="BN1799" s="61"/>
      <c r="BO1799" s="62">
        <v>-378037</v>
      </c>
    </row>
    <row r="1800" spans="1:67" x14ac:dyDescent="0.2">
      <c r="A1800" s="57" t="s">
        <v>34</v>
      </c>
      <c r="B1800" s="56" t="s">
        <v>34</v>
      </c>
      <c r="C1800" s="56" t="s">
        <v>493</v>
      </c>
      <c r="D1800" s="56">
        <v>1989</v>
      </c>
      <c r="E1800" s="58">
        <v>430612</v>
      </c>
      <c r="F1800" s="58">
        <v>424413</v>
      </c>
      <c r="G1800" s="59">
        <v>427578</v>
      </c>
      <c r="H1800" s="59">
        <v>3034</v>
      </c>
      <c r="I1800" s="60">
        <v>0</v>
      </c>
      <c r="J1800" s="58">
        <v>-6199</v>
      </c>
      <c r="K1800" s="61">
        <v>132</v>
      </c>
      <c r="L1800" s="61"/>
      <c r="M1800" s="61"/>
      <c r="N1800" s="61"/>
      <c r="O1800" s="61"/>
      <c r="P1800" s="61"/>
      <c r="Q1800" s="61"/>
      <c r="R1800" s="61"/>
      <c r="S1800" s="61"/>
      <c r="T1800" s="61"/>
      <c r="U1800" s="61"/>
      <c r="V1800" s="61"/>
      <c r="W1800" s="61"/>
      <c r="X1800" s="61"/>
      <c r="Y1800" s="61"/>
      <c r="Z1800" s="61"/>
      <c r="AA1800" s="62">
        <v>286974</v>
      </c>
      <c r="AB1800" s="61"/>
      <c r="AC1800" s="61"/>
      <c r="AD1800" s="62">
        <v>34446</v>
      </c>
      <c r="AE1800" s="61"/>
      <c r="AF1800" s="62">
        <v>83285</v>
      </c>
      <c r="AG1800" s="61"/>
      <c r="AH1800" s="61"/>
      <c r="AI1800" s="62">
        <v>22741</v>
      </c>
      <c r="AJ1800" s="61"/>
      <c r="AK1800" s="61"/>
      <c r="AL1800" s="61"/>
      <c r="AM1800" s="61"/>
      <c r="AN1800" s="61"/>
      <c r="AO1800" s="61"/>
      <c r="AP1800" s="62">
        <v>3034</v>
      </c>
      <c r="AQ1800" s="61"/>
      <c r="AR1800" s="61"/>
      <c r="AS1800" s="61"/>
      <c r="AT1800" s="61"/>
      <c r="AU1800" s="61"/>
      <c r="AV1800" s="61"/>
      <c r="AW1800" s="61"/>
      <c r="AX1800" s="61"/>
      <c r="AY1800" s="61"/>
      <c r="AZ1800" s="61"/>
      <c r="BA1800" s="61"/>
      <c r="BB1800" s="61"/>
      <c r="BC1800" s="61"/>
      <c r="BD1800" s="61"/>
      <c r="BE1800" s="61"/>
      <c r="BF1800" s="61"/>
      <c r="BG1800" s="61"/>
      <c r="BH1800" s="61"/>
      <c r="BI1800" s="61"/>
      <c r="BJ1800" s="61"/>
      <c r="BK1800" s="61"/>
      <c r="BL1800" s="61"/>
      <c r="BM1800" s="61"/>
      <c r="BN1800" s="61"/>
      <c r="BO1800" s="62">
        <v>-6199</v>
      </c>
    </row>
    <row r="1801" spans="1:67" x14ac:dyDescent="0.2">
      <c r="A1801" s="57" t="s">
        <v>34</v>
      </c>
      <c r="B1801" s="56" t="s">
        <v>34</v>
      </c>
      <c r="C1801" s="56" t="s">
        <v>493</v>
      </c>
      <c r="D1801" s="56">
        <v>1990</v>
      </c>
      <c r="E1801" s="58">
        <v>465800</v>
      </c>
      <c r="F1801" s="58">
        <v>459601</v>
      </c>
      <c r="G1801" s="59">
        <v>465800</v>
      </c>
      <c r="H1801" s="59">
        <v>0</v>
      </c>
      <c r="I1801" s="60">
        <v>0</v>
      </c>
      <c r="J1801" s="58">
        <v>-6199</v>
      </c>
      <c r="K1801" s="61">
        <v>132</v>
      </c>
      <c r="L1801" s="61"/>
      <c r="M1801" s="61"/>
      <c r="N1801" s="61"/>
      <c r="O1801" s="61"/>
      <c r="P1801" s="61"/>
      <c r="Q1801" s="61"/>
      <c r="R1801" s="61"/>
      <c r="S1801" s="61"/>
      <c r="T1801" s="61"/>
      <c r="U1801" s="61"/>
      <c r="V1801" s="61"/>
      <c r="W1801" s="61"/>
      <c r="X1801" s="61"/>
      <c r="Y1801" s="61"/>
      <c r="Z1801" s="61"/>
      <c r="AA1801" s="62">
        <v>307985</v>
      </c>
      <c r="AB1801" s="61"/>
      <c r="AC1801" s="61"/>
      <c r="AD1801" s="62">
        <v>39373</v>
      </c>
      <c r="AE1801" s="61"/>
      <c r="AF1801" s="62">
        <v>94363</v>
      </c>
      <c r="AG1801" s="61"/>
      <c r="AH1801" s="61"/>
      <c r="AI1801" s="62">
        <v>23947</v>
      </c>
      <c r="AJ1801" s="61"/>
      <c r="AK1801" s="61"/>
      <c r="AL1801" s="61"/>
      <c r="AM1801" s="61"/>
      <c r="AN1801" s="61"/>
      <c r="AO1801" s="61"/>
      <c r="AP1801" s="61"/>
      <c r="AQ1801" s="61"/>
      <c r="AR1801" s="61"/>
      <c r="AS1801" s="61"/>
      <c r="AT1801" s="61"/>
      <c r="AU1801" s="61"/>
      <c r="AV1801" s="61"/>
      <c r="AW1801" s="61"/>
      <c r="AX1801" s="61"/>
      <c r="AY1801" s="61"/>
      <c r="AZ1801" s="61"/>
      <c r="BA1801" s="61"/>
      <c r="BB1801" s="61"/>
      <c r="BC1801" s="61"/>
      <c r="BD1801" s="61"/>
      <c r="BE1801" s="61"/>
      <c r="BF1801" s="61"/>
      <c r="BG1801" s="61"/>
      <c r="BH1801" s="61"/>
      <c r="BI1801" s="61"/>
      <c r="BJ1801" s="61"/>
      <c r="BK1801" s="61"/>
      <c r="BL1801" s="61"/>
      <c r="BM1801" s="61"/>
      <c r="BN1801" s="61"/>
      <c r="BO1801" s="62">
        <v>-6199</v>
      </c>
    </row>
    <row r="1802" spans="1:67" x14ac:dyDescent="0.2">
      <c r="A1802" s="57" t="s">
        <v>34</v>
      </c>
      <c r="B1802" s="56" t="s">
        <v>34</v>
      </c>
      <c r="C1802" s="56" t="s">
        <v>494</v>
      </c>
      <c r="D1802" s="56">
        <v>1989</v>
      </c>
      <c r="E1802" s="58">
        <v>873302</v>
      </c>
      <c r="F1802" s="58">
        <v>856638</v>
      </c>
      <c r="G1802" s="59">
        <v>794604</v>
      </c>
      <c r="H1802" s="59">
        <v>78698</v>
      </c>
      <c r="I1802" s="60">
        <v>0</v>
      </c>
      <c r="J1802" s="58">
        <v>-16664</v>
      </c>
      <c r="K1802" s="62">
        <v>3895</v>
      </c>
      <c r="L1802" s="61"/>
      <c r="M1802" s="61"/>
      <c r="N1802" s="61"/>
      <c r="O1802" s="61"/>
      <c r="P1802" s="62">
        <v>16621</v>
      </c>
      <c r="Q1802" s="62">
        <v>46765</v>
      </c>
      <c r="R1802" s="61"/>
      <c r="S1802" s="61"/>
      <c r="T1802" s="61"/>
      <c r="U1802" s="61"/>
      <c r="V1802" s="61"/>
      <c r="W1802" s="61"/>
      <c r="X1802" s="61"/>
      <c r="Y1802" s="61"/>
      <c r="Z1802" s="61"/>
      <c r="AA1802" s="62">
        <v>578989</v>
      </c>
      <c r="AB1802" s="61"/>
      <c r="AC1802" s="61"/>
      <c r="AD1802" s="62">
        <v>45716</v>
      </c>
      <c r="AE1802" s="61"/>
      <c r="AF1802" s="62">
        <v>68073</v>
      </c>
      <c r="AG1802" s="61"/>
      <c r="AH1802" s="61"/>
      <c r="AI1802" s="62">
        <v>34545</v>
      </c>
      <c r="AJ1802" s="61"/>
      <c r="AK1802" s="61"/>
      <c r="AL1802" s="61"/>
      <c r="AM1802" s="61"/>
      <c r="AN1802" s="61"/>
      <c r="AO1802" s="61"/>
      <c r="AP1802" s="62">
        <v>8066</v>
      </c>
      <c r="AQ1802" s="61"/>
      <c r="AR1802" s="61"/>
      <c r="AS1802" s="61"/>
      <c r="AT1802" s="61"/>
      <c r="AU1802" s="61"/>
      <c r="AV1802" s="61"/>
      <c r="AW1802" s="61"/>
      <c r="AX1802" s="61"/>
      <c r="AY1802" s="62">
        <v>7721</v>
      </c>
      <c r="AZ1802" s="61"/>
      <c r="BA1802" s="62">
        <v>56758</v>
      </c>
      <c r="BB1802" s="61"/>
      <c r="BC1802" s="61"/>
      <c r="BD1802" s="61"/>
      <c r="BE1802" s="61"/>
      <c r="BF1802" s="61"/>
      <c r="BG1802" s="61"/>
      <c r="BH1802" s="61"/>
      <c r="BI1802" s="61"/>
      <c r="BJ1802" s="61"/>
      <c r="BK1802" s="62">
        <v>6153</v>
      </c>
      <c r="BL1802" s="61"/>
      <c r="BM1802" s="61"/>
      <c r="BN1802" s="61"/>
      <c r="BO1802" s="62">
        <v>-16664</v>
      </c>
    </row>
    <row r="1803" spans="1:67" x14ac:dyDescent="0.2">
      <c r="A1803" s="57" t="s">
        <v>34</v>
      </c>
      <c r="B1803" s="56" t="s">
        <v>34</v>
      </c>
      <c r="C1803" s="56" t="s">
        <v>494</v>
      </c>
      <c r="D1803" s="56">
        <v>1990</v>
      </c>
      <c r="E1803" s="58">
        <v>718368</v>
      </c>
      <c r="F1803" s="58">
        <v>701704</v>
      </c>
      <c r="G1803" s="59">
        <v>638856</v>
      </c>
      <c r="H1803" s="59">
        <v>79512</v>
      </c>
      <c r="I1803" s="60">
        <v>0</v>
      </c>
      <c r="J1803" s="58">
        <v>-16664</v>
      </c>
      <c r="K1803" s="62">
        <v>3895</v>
      </c>
      <c r="L1803" s="61"/>
      <c r="M1803" s="61"/>
      <c r="N1803" s="61"/>
      <c r="O1803" s="61"/>
      <c r="P1803" s="62">
        <v>16621</v>
      </c>
      <c r="Q1803" s="62">
        <v>46765</v>
      </c>
      <c r="R1803" s="61"/>
      <c r="S1803" s="61"/>
      <c r="T1803" s="61"/>
      <c r="U1803" s="61"/>
      <c r="V1803" s="61"/>
      <c r="W1803" s="61"/>
      <c r="X1803" s="61"/>
      <c r="Y1803" s="61"/>
      <c r="Z1803" s="61"/>
      <c r="AA1803" s="62">
        <v>422390</v>
      </c>
      <c r="AB1803" s="61"/>
      <c r="AC1803" s="61"/>
      <c r="AD1803" s="62">
        <v>46727</v>
      </c>
      <c r="AE1803" s="61"/>
      <c r="AF1803" s="62">
        <v>68216</v>
      </c>
      <c r="AG1803" s="61"/>
      <c r="AH1803" s="61"/>
      <c r="AI1803" s="62">
        <v>34242</v>
      </c>
      <c r="AJ1803" s="61"/>
      <c r="AK1803" s="61"/>
      <c r="AL1803" s="61"/>
      <c r="AM1803" s="61"/>
      <c r="AN1803" s="61"/>
      <c r="AO1803" s="61"/>
      <c r="AP1803" s="62">
        <v>8577</v>
      </c>
      <c r="AQ1803" s="61"/>
      <c r="AR1803" s="61"/>
      <c r="AS1803" s="61"/>
      <c r="AT1803" s="61"/>
      <c r="AU1803" s="61"/>
      <c r="AV1803" s="61"/>
      <c r="AW1803" s="61"/>
      <c r="AX1803" s="61"/>
      <c r="AY1803" s="62">
        <v>8024</v>
      </c>
      <c r="AZ1803" s="61"/>
      <c r="BA1803" s="62">
        <v>56758</v>
      </c>
      <c r="BB1803" s="61"/>
      <c r="BC1803" s="61"/>
      <c r="BD1803" s="61"/>
      <c r="BE1803" s="61"/>
      <c r="BF1803" s="61"/>
      <c r="BG1803" s="61"/>
      <c r="BH1803" s="61"/>
      <c r="BI1803" s="61"/>
      <c r="BJ1803" s="61"/>
      <c r="BK1803" s="62">
        <v>6153</v>
      </c>
      <c r="BL1803" s="61"/>
      <c r="BM1803" s="61"/>
      <c r="BN1803" s="61"/>
      <c r="BO1803" s="62">
        <v>-16664</v>
      </c>
    </row>
    <row r="1804" spans="1:67" x14ac:dyDescent="0.2">
      <c r="A1804" s="57" t="s">
        <v>34</v>
      </c>
      <c r="B1804" s="56" t="s">
        <v>34</v>
      </c>
      <c r="C1804" s="56" t="s">
        <v>494</v>
      </c>
      <c r="D1804" s="56">
        <v>1991</v>
      </c>
      <c r="E1804" s="58">
        <v>781517</v>
      </c>
      <c r="F1804" s="58">
        <v>764853</v>
      </c>
      <c r="G1804" s="59">
        <v>700038</v>
      </c>
      <c r="H1804" s="59">
        <v>81479</v>
      </c>
      <c r="I1804" s="60">
        <v>0</v>
      </c>
      <c r="J1804" s="58">
        <v>-16664</v>
      </c>
      <c r="K1804" s="62">
        <v>3895</v>
      </c>
      <c r="L1804" s="61"/>
      <c r="M1804" s="61"/>
      <c r="N1804" s="61"/>
      <c r="O1804" s="61"/>
      <c r="P1804" s="62">
        <v>16621</v>
      </c>
      <c r="Q1804" s="62">
        <v>47643</v>
      </c>
      <c r="R1804" s="61"/>
      <c r="S1804" s="61"/>
      <c r="T1804" s="61"/>
      <c r="U1804" s="61"/>
      <c r="V1804" s="61"/>
      <c r="W1804" s="61"/>
      <c r="X1804" s="61"/>
      <c r="Y1804" s="61"/>
      <c r="Z1804" s="61"/>
      <c r="AA1804" s="62">
        <v>471290</v>
      </c>
      <c r="AB1804" s="61"/>
      <c r="AC1804" s="61"/>
      <c r="AD1804" s="62">
        <v>45614</v>
      </c>
      <c r="AE1804" s="61"/>
      <c r="AF1804" s="62">
        <v>79999</v>
      </c>
      <c r="AG1804" s="61"/>
      <c r="AH1804" s="61"/>
      <c r="AI1804" s="62">
        <v>34976</v>
      </c>
      <c r="AJ1804" s="61"/>
      <c r="AK1804" s="61"/>
      <c r="AL1804" s="61"/>
      <c r="AM1804" s="61"/>
      <c r="AN1804" s="61"/>
      <c r="AO1804" s="61"/>
      <c r="AP1804" s="62">
        <v>8577</v>
      </c>
      <c r="AQ1804" s="61"/>
      <c r="AR1804" s="61"/>
      <c r="AS1804" s="61"/>
      <c r="AT1804" s="61"/>
      <c r="AU1804" s="61"/>
      <c r="AV1804" s="61"/>
      <c r="AW1804" s="61"/>
      <c r="AX1804" s="61"/>
      <c r="AY1804" s="62">
        <v>9253</v>
      </c>
      <c r="AZ1804" s="61"/>
      <c r="BA1804" s="62">
        <v>57496</v>
      </c>
      <c r="BB1804" s="61"/>
      <c r="BC1804" s="61"/>
      <c r="BD1804" s="61"/>
      <c r="BE1804" s="61"/>
      <c r="BF1804" s="61"/>
      <c r="BG1804" s="61"/>
      <c r="BH1804" s="61"/>
      <c r="BI1804" s="61"/>
      <c r="BJ1804" s="61"/>
      <c r="BK1804" s="62">
        <v>6153</v>
      </c>
      <c r="BL1804" s="61"/>
      <c r="BM1804" s="61"/>
      <c r="BN1804" s="61"/>
      <c r="BO1804" s="62">
        <v>-16664</v>
      </c>
    </row>
    <row r="1805" spans="1:67" x14ac:dyDescent="0.2">
      <c r="A1805" s="57" t="s">
        <v>34</v>
      </c>
      <c r="B1805" s="56" t="s">
        <v>34</v>
      </c>
      <c r="C1805" s="56" t="s">
        <v>494</v>
      </c>
      <c r="D1805" s="56">
        <v>1992</v>
      </c>
      <c r="E1805" s="58">
        <v>854322</v>
      </c>
      <c r="F1805" s="58">
        <v>837658</v>
      </c>
      <c r="G1805" s="59">
        <v>749201</v>
      </c>
      <c r="H1805" s="59">
        <v>105121</v>
      </c>
      <c r="I1805" s="60">
        <v>0</v>
      </c>
      <c r="J1805" s="58">
        <v>-16664</v>
      </c>
      <c r="K1805" s="62">
        <v>3895</v>
      </c>
      <c r="L1805" s="61"/>
      <c r="M1805" s="61"/>
      <c r="N1805" s="61"/>
      <c r="O1805" s="61"/>
      <c r="P1805" s="62">
        <v>16621</v>
      </c>
      <c r="Q1805" s="62">
        <v>47643</v>
      </c>
      <c r="R1805" s="61"/>
      <c r="S1805" s="61"/>
      <c r="T1805" s="61"/>
      <c r="U1805" s="61"/>
      <c r="V1805" s="61"/>
      <c r="W1805" s="61"/>
      <c r="X1805" s="61"/>
      <c r="Y1805" s="61"/>
      <c r="Z1805" s="61"/>
      <c r="AA1805" s="62">
        <v>522905</v>
      </c>
      <c r="AB1805" s="61"/>
      <c r="AC1805" s="61"/>
      <c r="AD1805" s="62">
        <v>46927</v>
      </c>
      <c r="AE1805" s="61"/>
      <c r="AF1805" s="62">
        <v>76953</v>
      </c>
      <c r="AG1805" s="61"/>
      <c r="AH1805" s="61"/>
      <c r="AI1805" s="62">
        <v>34257</v>
      </c>
      <c r="AJ1805" s="61"/>
      <c r="AK1805" s="61"/>
      <c r="AL1805" s="61"/>
      <c r="AM1805" s="61"/>
      <c r="AN1805" s="61"/>
      <c r="AO1805" s="61"/>
      <c r="AP1805" s="62">
        <v>9544</v>
      </c>
      <c r="AQ1805" s="61"/>
      <c r="AR1805" s="62">
        <v>22675</v>
      </c>
      <c r="AS1805" s="61"/>
      <c r="AT1805" s="61"/>
      <c r="AU1805" s="61"/>
      <c r="AV1805" s="61"/>
      <c r="AW1805" s="61"/>
      <c r="AX1805" s="61"/>
      <c r="AY1805" s="62">
        <v>9253</v>
      </c>
      <c r="AZ1805" s="61"/>
      <c r="BA1805" s="62">
        <v>57496</v>
      </c>
      <c r="BB1805" s="61"/>
      <c r="BC1805" s="61"/>
      <c r="BD1805" s="61"/>
      <c r="BE1805" s="61"/>
      <c r="BF1805" s="61"/>
      <c r="BG1805" s="61"/>
      <c r="BH1805" s="61"/>
      <c r="BI1805" s="61"/>
      <c r="BJ1805" s="61"/>
      <c r="BK1805" s="62">
        <v>6153</v>
      </c>
      <c r="BL1805" s="61"/>
      <c r="BM1805" s="61"/>
      <c r="BN1805" s="61"/>
      <c r="BO1805" s="62">
        <v>-16664</v>
      </c>
    </row>
    <row r="1806" spans="1:67" x14ac:dyDescent="0.2">
      <c r="A1806" s="57" t="s">
        <v>34</v>
      </c>
      <c r="B1806" s="56" t="s">
        <v>34</v>
      </c>
      <c r="C1806" s="56" t="s">
        <v>494</v>
      </c>
      <c r="D1806" s="56">
        <v>1993</v>
      </c>
      <c r="E1806" s="58">
        <v>943644</v>
      </c>
      <c r="F1806" s="58">
        <v>926980</v>
      </c>
      <c r="G1806" s="59">
        <v>823575</v>
      </c>
      <c r="H1806" s="59">
        <v>120069</v>
      </c>
      <c r="I1806" s="60">
        <v>0</v>
      </c>
      <c r="J1806" s="58">
        <v>-16664</v>
      </c>
      <c r="K1806" s="62">
        <v>3895</v>
      </c>
      <c r="L1806" s="61"/>
      <c r="M1806" s="61"/>
      <c r="N1806" s="61"/>
      <c r="O1806" s="61"/>
      <c r="P1806" s="62">
        <v>16621</v>
      </c>
      <c r="Q1806" s="62">
        <v>47643</v>
      </c>
      <c r="R1806" s="61"/>
      <c r="S1806" s="61"/>
      <c r="T1806" s="61"/>
      <c r="U1806" s="61"/>
      <c r="V1806" s="61"/>
      <c r="W1806" s="61"/>
      <c r="X1806" s="61"/>
      <c r="Y1806" s="61"/>
      <c r="Z1806" s="61"/>
      <c r="AA1806" s="62">
        <v>588661</v>
      </c>
      <c r="AB1806" s="61"/>
      <c r="AC1806" s="61"/>
      <c r="AD1806" s="62">
        <v>49421</v>
      </c>
      <c r="AE1806" s="61"/>
      <c r="AF1806" s="62">
        <v>81559</v>
      </c>
      <c r="AG1806" s="61"/>
      <c r="AH1806" s="61"/>
      <c r="AI1806" s="62">
        <v>35775</v>
      </c>
      <c r="AJ1806" s="61"/>
      <c r="AK1806" s="61"/>
      <c r="AL1806" s="61"/>
      <c r="AM1806" s="61"/>
      <c r="AN1806" s="61"/>
      <c r="AO1806" s="61"/>
      <c r="AP1806" s="62">
        <v>10989</v>
      </c>
      <c r="AQ1806" s="61"/>
      <c r="AR1806" s="62">
        <v>22675</v>
      </c>
      <c r="AS1806" s="61"/>
      <c r="AT1806" s="61"/>
      <c r="AU1806" s="61"/>
      <c r="AV1806" s="62">
        <v>12204</v>
      </c>
      <c r="AW1806" s="61"/>
      <c r="AX1806" s="61"/>
      <c r="AY1806" s="62">
        <v>10552</v>
      </c>
      <c r="AZ1806" s="61"/>
      <c r="BA1806" s="62">
        <v>57496</v>
      </c>
      <c r="BB1806" s="61"/>
      <c r="BC1806" s="61"/>
      <c r="BD1806" s="61"/>
      <c r="BE1806" s="61"/>
      <c r="BF1806" s="61"/>
      <c r="BG1806" s="61"/>
      <c r="BH1806" s="61"/>
      <c r="BI1806" s="61"/>
      <c r="BJ1806" s="61"/>
      <c r="BK1806" s="62">
        <v>6153</v>
      </c>
      <c r="BL1806" s="61"/>
      <c r="BM1806" s="61"/>
      <c r="BN1806" s="61"/>
      <c r="BO1806" s="62">
        <v>-16664</v>
      </c>
    </row>
    <row r="1807" spans="1:67" x14ac:dyDescent="0.2">
      <c r="A1807" s="57" t="s">
        <v>34</v>
      </c>
      <c r="B1807" s="56" t="s">
        <v>34</v>
      </c>
      <c r="C1807" s="56" t="s">
        <v>494</v>
      </c>
      <c r="D1807" s="56">
        <v>1994</v>
      </c>
      <c r="E1807" s="58">
        <v>1029529</v>
      </c>
      <c r="F1807" s="58">
        <v>929924</v>
      </c>
      <c r="G1807" s="59">
        <v>904552</v>
      </c>
      <c r="H1807" s="59">
        <v>124977</v>
      </c>
      <c r="I1807" s="60">
        <v>0</v>
      </c>
      <c r="J1807" s="58">
        <v>-99605</v>
      </c>
      <c r="K1807" s="62">
        <v>3895</v>
      </c>
      <c r="L1807" s="61"/>
      <c r="M1807" s="61"/>
      <c r="N1807" s="61"/>
      <c r="O1807" s="61"/>
      <c r="P1807" s="62">
        <v>16621</v>
      </c>
      <c r="Q1807" s="62">
        <v>47643</v>
      </c>
      <c r="R1807" s="61"/>
      <c r="S1807" s="61"/>
      <c r="T1807" s="61"/>
      <c r="U1807" s="61"/>
      <c r="V1807" s="61"/>
      <c r="W1807" s="61"/>
      <c r="X1807" s="61"/>
      <c r="Y1807" s="61"/>
      <c r="Z1807" s="61"/>
      <c r="AA1807" s="62">
        <v>628810</v>
      </c>
      <c r="AB1807" s="61"/>
      <c r="AC1807" s="61"/>
      <c r="AD1807" s="62">
        <v>50535</v>
      </c>
      <c r="AE1807" s="61"/>
      <c r="AF1807" s="62">
        <v>122084</v>
      </c>
      <c r="AG1807" s="61"/>
      <c r="AH1807" s="61"/>
      <c r="AI1807" s="62">
        <v>34964</v>
      </c>
      <c r="AJ1807" s="61"/>
      <c r="AK1807" s="61"/>
      <c r="AL1807" s="61"/>
      <c r="AM1807" s="61"/>
      <c r="AN1807" s="61"/>
      <c r="AO1807" s="61"/>
      <c r="AP1807" s="62">
        <v>10989</v>
      </c>
      <c r="AQ1807" s="61"/>
      <c r="AR1807" s="62">
        <v>25746</v>
      </c>
      <c r="AS1807" s="61"/>
      <c r="AT1807" s="61"/>
      <c r="AU1807" s="61"/>
      <c r="AV1807" s="62">
        <v>12204</v>
      </c>
      <c r="AW1807" s="61"/>
      <c r="AX1807" s="61"/>
      <c r="AY1807" s="62">
        <v>12389</v>
      </c>
      <c r="AZ1807" s="61"/>
      <c r="BA1807" s="62">
        <v>57496</v>
      </c>
      <c r="BB1807" s="61"/>
      <c r="BC1807" s="61"/>
      <c r="BD1807" s="61"/>
      <c r="BE1807" s="61"/>
      <c r="BF1807" s="61"/>
      <c r="BG1807" s="61"/>
      <c r="BH1807" s="61"/>
      <c r="BI1807" s="61"/>
      <c r="BJ1807" s="61"/>
      <c r="BK1807" s="62">
        <v>6153</v>
      </c>
      <c r="BL1807" s="61"/>
      <c r="BM1807" s="61"/>
      <c r="BN1807" s="61"/>
      <c r="BO1807" s="62">
        <v>-99605</v>
      </c>
    </row>
    <row r="1808" spans="1:67" x14ac:dyDescent="0.2">
      <c r="A1808" s="57" t="s">
        <v>34</v>
      </c>
      <c r="B1808" s="56" t="s">
        <v>34</v>
      </c>
      <c r="C1808" s="56" t="s">
        <v>494</v>
      </c>
      <c r="D1808" s="56">
        <v>1995</v>
      </c>
      <c r="E1808" s="58">
        <v>1109407</v>
      </c>
      <c r="F1808" s="58">
        <v>1009803</v>
      </c>
      <c r="G1808" s="59">
        <v>982608</v>
      </c>
      <c r="H1808" s="59">
        <v>126799</v>
      </c>
      <c r="I1808" s="60">
        <v>0</v>
      </c>
      <c r="J1808" s="58">
        <v>-99604</v>
      </c>
      <c r="K1808" s="62">
        <v>3895</v>
      </c>
      <c r="L1808" s="61"/>
      <c r="M1808" s="61"/>
      <c r="N1808" s="61"/>
      <c r="O1808" s="61"/>
      <c r="P1808" s="62">
        <v>16621</v>
      </c>
      <c r="Q1808" s="62">
        <v>56615</v>
      </c>
      <c r="R1808" s="61"/>
      <c r="S1808" s="61"/>
      <c r="T1808" s="61"/>
      <c r="U1808" s="61"/>
      <c r="V1808" s="61"/>
      <c r="W1808" s="61"/>
      <c r="X1808" s="61"/>
      <c r="Y1808" s="61"/>
      <c r="Z1808" s="61"/>
      <c r="AA1808" s="62">
        <v>663988</v>
      </c>
      <c r="AB1808" s="61"/>
      <c r="AC1808" s="61"/>
      <c r="AD1808" s="62">
        <v>51378</v>
      </c>
      <c r="AE1808" s="61"/>
      <c r="AF1808" s="62">
        <v>154707</v>
      </c>
      <c r="AG1808" s="61"/>
      <c r="AH1808" s="61"/>
      <c r="AI1808" s="62">
        <v>35404</v>
      </c>
      <c r="AJ1808" s="61"/>
      <c r="AK1808" s="61"/>
      <c r="AL1808" s="61"/>
      <c r="AM1808" s="61"/>
      <c r="AN1808" s="61"/>
      <c r="AO1808" s="61"/>
      <c r="AP1808" s="62">
        <v>11989</v>
      </c>
      <c r="AQ1808" s="61"/>
      <c r="AR1808" s="62">
        <v>25746</v>
      </c>
      <c r="AS1808" s="61"/>
      <c r="AT1808" s="61"/>
      <c r="AU1808" s="61"/>
      <c r="AV1808" s="62">
        <v>12204</v>
      </c>
      <c r="AW1808" s="61"/>
      <c r="AX1808" s="61"/>
      <c r="AY1808" s="62">
        <v>13211</v>
      </c>
      <c r="AZ1808" s="61"/>
      <c r="BA1808" s="62">
        <v>57496</v>
      </c>
      <c r="BB1808" s="61"/>
      <c r="BC1808" s="61"/>
      <c r="BD1808" s="61"/>
      <c r="BE1808" s="61"/>
      <c r="BF1808" s="61"/>
      <c r="BG1808" s="61"/>
      <c r="BH1808" s="61"/>
      <c r="BI1808" s="61"/>
      <c r="BJ1808" s="61"/>
      <c r="BK1808" s="62">
        <v>6153</v>
      </c>
      <c r="BL1808" s="61"/>
      <c r="BM1808" s="61"/>
      <c r="BN1808" s="61"/>
      <c r="BO1808" s="62">
        <v>-99604</v>
      </c>
    </row>
    <row r="1809" spans="1:67" x14ac:dyDescent="0.2">
      <c r="A1809" s="57" t="s">
        <v>34</v>
      </c>
      <c r="B1809" s="56" t="s">
        <v>34</v>
      </c>
      <c r="C1809" s="56" t="s">
        <v>494</v>
      </c>
      <c r="D1809" s="56">
        <v>1996</v>
      </c>
      <c r="E1809" s="58">
        <v>1163359</v>
      </c>
      <c r="F1809" s="58">
        <v>1063755</v>
      </c>
      <c r="G1809" s="59">
        <v>1036104</v>
      </c>
      <c r="H1809" s="59">
        <v>127255</v>
      </c>
      <c r="I1809" s="60">
        <v>0</v>
      </c>
      <c r="J1809" s="58">
        <v>-99604</v>
      </c>
      <c r="K1809" s="62">
        <v>3895</v>
      </c>
      <c r="L1809" s="61"/>
      <c r="M1809" s="61"/>
      <c r="N1809" s="61"/>
      <c r="O1809" s="61"/>
      <c r="P1809" s="62">
        <v>16621</v>
      </c>
      <c r="Q1809" s="62">
        <v>56615</v>
      </c>
      <c r="R1809" s="61"/>
      <c r="S1809" s="61"/>
      <c r="T1809" s="61"/>
      <c r="U1809" s="61"/>
      <c r="V1809" s="61"/>
      <c r="W1809" s="61"/>
      <c r="X1809" s="61"/>
      <c r="Y1809" s="61"/>
      <c r="Z1809" s="61"/>
      <c r="AA1809" s="62">
        <v>708729</v>
      </c>
      <c r="AB1809" s="61"/>
      <c r="AC1809" s="61"/>
      <c r="AD1809" s="62">
        <v>52751</v>
      </c>
      <c r="AE1809" s="61"/>
      <c r="AF1809" s="62">
        <v>154637</v>
      </c>
      <c r="AG1809" s="61"/>
      <c r="AH1809" s="61"/>
      <c r="AI1809" s="62">
        <v>42856</v>
      </c>
      <c r="AJ1809" s="61"/>
      <c r="AK1809" s="61"/>
      <c r="AL1809" s="61"/>
      <c r="AM1809" s="61"/>
      <c r="AN1809" s="61"/>
      <c r="AO1809" s="61"/>
      <c r="AP1809" s="62">
        <v>11989</v>
      </c>
      <c r="AQ1809" s="61"/>
      <c r="AR1809" s="62">
        <v>25746</v>
      </c>
      <c r="AS1809" s="61"/>
      <c r="AT1809" s="61"/>
      <c r="AU1809" s="61"/>
      <c r="AV1809" s="62">
        <v>12204</v>
      </c>
      <c r="AW1809" s="61"/>
      <c r="AX1809" s="61"/>
      <c r="AY1809" s="62">
        <v>13667</v>
      </c>
      <c r="AZ1809" s="61"/>
      <c r="BA1809" s="62">
        <v>57496</v>
      </c>
      <c r="BB1809" s="61"/>
      <c r="BC1809" s="61"/>
      <c r="BD1809" s="61"/>
      <c r="BE1809" s="61"/>
      <c r="BF1809" s="61"/>
      <c r="BG1809" s="61"/>
      <c r="BH1809" s="61"/>
      <c r="BI1809" s="61"/>
      <c r="BJ1809" s="61"/>
      <c r="BK1809" s="62">
        <v>6153</v>
      </c>
      <c r="BL1809" s="61"/>
      <c r="BM1809" s="61"/>
      <c r="BN1809" s="61"/>
      <c r="BO1809" s="62">
        <v>-99604</v>
      </c>
    </row>
    <row r="1810" spans="1:67" x14ac:dyDescent="0.2">
      <c r="A1810" s="57" t="s">
        <v>34</v>
      </c>
      <c r="B1810" s="56" t="s">
        <v>34</v>
      </c>
      <c r="C1810" s="56" t="s">
        <v>494</v>
      </c>
      <c r="D1810" s="56">
        <v>1997</v>
      </c>
      <c r="E1810" s="58">
        <v>1282331</v>
      </c>
      <c r="F1810" s="58">
        <v>1182727</v>
      </c>
      <c r="G1810" s="59">
        <v>1081070</v>
      </c>
      <c r="H1810" s="59">
        <v>201261</v>
      </c>
      <c r="I1810" s="60">
        <v>0</v>
      </c>
      <c r="J1810" s="58">
        <v>-99604</v>
      </c>
      <c r="K1810" s="62">
        <v>3895</v>
      </c>
      <c r="L1810" s="61"/>
      <c r="M1810" s="61"/>
      <c r="N1810" s="61"/>
      <c r="O1810" s="61"/>
      <c r="P1810" s="62">
        <v>16621</v>
      </c>
      <c r="Q1810" s="62">
        <v>56615</v>
      </c>
      <c r="R1810" s="61"/>
      <c r="S1810" s="61"/>
      <c r="T1810" s="61"/>
      <c r="U1810" s="61"/>
      <c r="V1810" s="61"/>
      <c r="W1810" s="61"/>
      <c r="X1810" s="61"/>
      <c r="Y1810" s="61"/>
      <c r="Z1810" s="61"/>
      <c r="AA1810" s="62">
        <v>752138</v>
      </c>
      <c r="AB1810" s="61"/>
      <c r="AC1810" s="61"/>
      <c r="AD1810" s="62">
        <v>54706</v>
      </c>
      <c r="AE1810" s="61"/>
      <c r="AF1810" s="62">
        <v>154037</v>
      </c>
      <c r="AG1810" s="61"/>
      <c r="AH1810" s="61"/>
      <c r="AI1810" s="62">
        <v>43058</v>
      </c>
      <c r="AJ1810" s="61"/>
      <c r="AK1810" s="61"/>
      <c r="AL1810" s="61"/>
      <c r="AM1810" s="61"/>
      <c r="AN1810" s="61"/>
      <c r="AO1810" s="61"/>
      <c r="AP1810" s="62">
        <v>11989</v>
      </c>
      <c r="AQ1810" s="61"/>
      <c r="AR1810" s="62">
        <v>28009</v>
      </c>
      <c r="AS1810" s="61"/>
      <c r="AT1810" s="61"/>
      <c r="AU1810" s="61"/>
      <c r="AV1810" s="62">
        <v>12204</v>
      </c>
      <c r="AW1810" s="61"/>
      <c r="AX1810" s="61"/>
      <c r="AY1810" s="62">
        <v>14523</v>
      </c>
      <c r="AZ1810" s="61"/>
      <c r="BA1810" s="62">
        <v>128383</v>
      </c>
      <c r="BB1810" s="61"/>
      <c r="BC1810" s="61"/>
      <c r="BD1810" s="61"/>
      <c r="BE1810" s="61"/>
      <c r="BF1810" s="61"/>
      <c r="BG1810" s="61"/>
      <c r="BH1810" s="61"/>
      <c r="BI1810" s="61"/>
      <c r="BJ1810" s="61"/>
      <c r="BK1810" s="62">
        <v>6153</v>
      </c>
      <c r="BL1810" s="61"/>
      <c r="BM1810" s="61"/>
      <c r="BN1810" s="61"/>
      <c r="BO1810" s="62">
        <v>-99604</v>
      </c>
    </row>
    <row r="1811" spans="1:67" x14ac:dyDescent="0.2">
      <c r="A1811" s="57" t="s">
        <v>34</v>
      </c>
      <c r="B1811" s="56" t="s">
        <v>34</v>
      </c>
      <c r="C1811" s="56" t="s">
        <v>494</v>
      </c>
      <c r="D1811" s="56">
        <v>1998</v>
      </c>
      <c r="E1811" s="58">
        <v>1350209</v>
      </c>
      <c r="F1811" s="58">
        <v>1250605</v>
      </c>
      <c r="G1811" s="59">
        <v>1140482</v>
      </c>
      <c r="H1811" s="59">
        <v>209727</v>
      </c>
      <c r="I1811" s="60">
        <v>0</v>
      </c>
      <c r="J1811" s="58">
        <v>-99604</v>
      </c>
      <c r="K1811" s="62">
        <v>3895</v>
      </c>
      <c r="L1811" s="61"/>
      <c r="M1811" s="61"/>
      <c r="N1811" s="61"/>
      <c r="O1811" s="61"/>
      <c r="P1811" s="62">
        <v>16621</v>
      </c>
      <c r="Q1811" s="62">
        <v>56615</v>
      </c>
      <c r="R1811" s="61"/>
      <c r="S1811" s="61"/>
      <c r="T1811" s="61"/>
      <c r="U1811" s="61"/>
      <c r="V1811" s="61"/>
      <c r="W1811" s="61"/>
      <c r="X1811" s="61"/>
      <c r="Y1811" s="61"/>
      <c r="Z1811" s="61"/>
      <c r="AA1811" s="62">
        <v>812218</v>
      </c>
      <c r="AB1811" s="61"/>
      <c r="AC1811" s="61"/>
      <c r="AD1811" s="62">
        <v>55509</v>
      </c>
      <c r="AE1811" s="61"/>
      <c r="AF1811" s="62">
        <v>153670</v>
      </c>
      <c r="AG1811" s="61"/>
      <c r="AH1811" s="61"/>
      <c r="AI1811" s="62">
        <v>41954</v>
      </c>
      <c r="AJ1811" s="61"/>
      <c r="AK1811" s="61"/>
      <c r="AL1811" s="61"/>
      <c r="AM1811" s="61"/>
      <c r="AN1811" s="61"/>
      <c r="AO1811" s="61"/>
      <c r="AP1811" s="62">
        <v>11989</v>
      </c>
      <c r="AQ1811" s="61"/>
      <c r="AR1811" s="62">
        <v>28668</v>
      </c>
      <c r="AS1811" s="61"/>
      <c r="AT1811" s="61"/>
      <c r="AU1811" s="61"/>
      <c r="AV1811" s="62">
        <v>12204</v>
      </c>
      <c r="AW1811" s="61"/>
      <c r="AX1811" s="61"/>
      <c r="AY1811" s="62">
        <v>15133</v>
      </c>
      <c r="AZ1811" s="61"/>
      <c r="BA1811" s="62">
        <v>135580</v>
      </c>
      <c r="BB1811" s="61"/>
      <c r="BC1811" s="61"/>
      <c r="BD1811" s="61"/>
      <c r="BE1811" s="61"/>
      <c r="BF1811" s="61"/>
      <c r="BG1811" s="61"/>
      <c r="BH1811" s="61"/>
      <c r="BI1811" s="61"/>
      <c r="BJ1811" s="61"/>
      <c r="BK1811" s="62">
        <v>6153</v>
      </c>
      <c r="BL1811" s="61"/>
      <c r="BM1811" s="61"/>
      <c r="BN1811" s="61"/>
      <c r="BO1811" s="62">
        <v>-99604</v>
      </c>
    </row>
    <row r="1812" spans="1:67" x14ac:dyDescent="0.2">
      <c r="A1812" s="57" t="s">
        <v>34</v>
      </c>
      <c r="B1812" s="56" t="s">
        <v>34</v>
      </c>
      <c r="C1812" s="56" t="s">
        <v>495</v>
      </c>
      <c r="D1812" s="56">
        <v>1996</v>
      </c>
      <c r="E1812" s="58">
        <v>3394301</v>
      </c>
      <c r="F1812" s="58">
        <v>3165711</v>
      </c>
      <c r="G1812" s="59">
        <v>3157581</v>
      </c>
      <c r="H1812" s="59">
        <v>236720</v>
      </c>
      <c r="I1812" s="60">
        <v>0</v>
      </c>
      <c r="J1812" s="58">
        <v>-228590</v>
      </c>
      <c r="K1812" s="62">
        <v>30880</v>
      </c>
      <c r="L1812" s="61"/>
      <c r="M1812" s="62">
        <v>1999</v>
      </c>
      <c r="N1812" s="61"/>
      <c r="O1812" s="61"/>
      <c r="P1812" s="62">
        <v>214351</v>
      </c>
      <c r="Q1812" s="61"/>
      <c r="R1812" s="61"/>
      <c r="S1812" s="61"/>
      <c r="T1812" s="61"/>
      <c r="U1812" s="61"/>
      <c r="V1812" s="61"/>
      <c r="W1812" s="62">
        <v>579806</v>
      </c>
      <c r="X1812" s="61"/>
      <c r="Y1812" s="61"/>
      <c r="Z1812" s="61"/>
      <c r="AA1812" s="62">
        <v>1304152</v>
      </c>
      <c r="AB1812" s="61"/>
      <c r="AC1812" s="61"/>
      <c r="AD1812" s="62">
        <v>104358</v>
      </c>
      <c r="AE1812" s="61"/>
      <c r="AF1812" s="62">
        <v>652809</v>
      </c>
      <c r="AG1812" s="61"/>
      <c r="AH1812" s="61"/>
      <c r="AI1812" s="62">
        <v>269226</v>
      </c>
      <c r="AJ1812" s="61"/>
      <c r="AK1812" s="61"/>
      <c r="AL1812" s="61"/>
      <c r="AM1812" s="61"/>
      <c r="AN1812" s="61"/>
      <c r="AO1812" s="61"/>
      <c r="AP1812" s="62">
        <v>47420</v>
      </c>
      <c r="AQ1812" s="61"/>
      <c r="AR1812" s="62">
        <v>5264</v>
      </c>
      <c r="AS1812" s="61"/>
      <c r="AT1812" s="61"/>
      <c r="AU1812" s="61"/>
      <c r="AV1812" s="61">
        <v>888</v>
      </c>
      <c r="AW1812" s="61"/>
      <c r="AX1812" s="61"/>
      <c r="AY1812" s="62">
        <v>27309</v>
      </c>
      <c r="AZ1812" s="61"/>
      <c r="BA1812" s="62">
        <v>155641</v>
      </c>
      <c r="BB1812" s="61"/>
      <c r="BC1812" s="61"/>
      <c r="BD1812" s="61"/>
      <c r="BE1812" s="61"/>
      <c r="BF1812" s="61"/>
      <c r="BG1812" s="61"/>
      <c r="BH1812" s="61"/>
      <c r="BI1812" s="61"/>
      <c r="BJ1812" s="61"/>
      <c r="BK1812" s="61">
        <v>198</v>
      </c>
      <c r="BL1812" s="61"/>
      <c r="BM1812" s="61"/>
      <c r="BN1812" s="61"/>
      <c r="BO1812" s="62">
        <v>-228590</v>
      </c>
    </row>
    <row r="1813" spans="1:67" x14ac:dyDescent="0.2">
      <c r="A1813" s="57" t="s">
        <v>34</v>
      </c>
      <c r="B1813" s="56" t="s">
        <v>34</v>
      </c>
      <c r="C1813" s="56" t="s">
        <v>495</v>
      </c>
      <c r="D1813" s="56">
        <v>1997</v>
      </c>
      <c r="E1813" s="58">
        <v>3583380</v>
      </c>
      <c r="F1813" s="58">
        <v>3348462</v>
      </c>
      <c r="G1813" s="59">
        <v>3346660</v>
      </c>
      <c r="H1813" s="59">
        <v>236720</v>
      </c>
      <c r="I1813" s="60">
        <v>0</v>
      </c>
      <c r="J1813" s="58">
        <v>-234918</v>
      </c>
      <c r="K1813" s="62">
        <v>30880</v>
      </c>
      <c r="L1813" s="61"/>
      <c r="M1813" s="62">
        <v>1999</v>
      </c>
      <c r="N1813" s="61"/>
      <c r="O1813" s="61"/>
      <c r="P1813" s="62">
        <v>214351</v>
      </c>
      <c r="Q1813" s="61"/>
      <c r="R1813" s="61"/>
      <c r="S1813" s="61"/>
      <c r="T1813" s="61"/>
      <c r="U1813" s="61"/>
      <c r="V1813" s="61"/>
      <c r="W1813" s="62">
        <v>580693</v>
      </c>
      <c r="X1813" s="61"/>
      <c r="Y1813" s="61"/>
      <c r="Z1813" s="61"/>
      <c r="AA1813" s="62">
        <v>1457587</v>
      </c>
      <c r="AB1813" s="61"/>
      <c r="AC1813" s="61"/>
      <c r="AD1813" s="62">
        <v>111521</v>
      </c>
      <c r="AE1813" s="61"/>
      <c r="AF1813" s="62">
        <v>674036</v>
      </c>
      <c r="AG1813" s="61"/>
      <c r="AH1813" s="61"/>
      <c r="AI1813" s="62">
        <v>275593</v>
      </c>
      <c r="AJ1813" s="61"/>
      <c r="AK1813" s="61"/>
      <c r="AL1813" s="61"/>
      <c r="AM1813" s="61"/>
      <c r="AN1813" s="61"/>
      <c r="AO1813" s="61"/>
      <c r="AP1813" s="62">
        <v>47420</v>
      </c>
      <c r="AQ1813" s="61"/>
      <c r="AR1813" s="62">
        <v>5264</v>
      </c>
      <c r="AS1813" s="61"/>
      <c r="AT1813" s="61"/>
      <c r="AU1813" s="61"/>
      <c r="AV1813" s="61">
        <v>888</v>
      </c>
      <c r="AW1813" s="61"/>
      <c r="AX1813" s="61"/>
      <c r="AY1813" s="62">
        <v>27309</v>
      </c>
      <c r="AZ1813" s="61"/>
      <c r="BA1813" s="62">
        <v>155641</v>
      </c>
      <c r="BB1813" s="61"/>
      <c r="BC1813" s="61"/>
      <c r="BD1813" s="61"/>
      <c r="BE1813" s="61"/>
      <c r="BF1813" s="61"/>
      <c r="BG1813" s="61"/>
      <c r="BH1813" s="61"/>
      <c r="BI1813" s="61"/>
      <c r="BJ1813" s="61"/>
      <c r="BK1813" s="61">
        <v>198</v>
      </c>
      <c r="BL1813" s="61"/>
      <c r="BM1813" s="61"/>
      <c r="BN1813" s="61"/>
      <c r="BO1813" s="62">
        <v>-234918</v>
      </c>
    </row>
    <row r="1814" spans="1:67" x14ac:dyDescent="0.2">
      <c r="A1814" s="57" t="s">
        <v>34</v>
      </c>
      <c r="B1814" s="56" t="s">
        <v>34</v>
      </c>
      <c r="C1814" s="56" t="s">
        <v>495</v>
      </c>
      <c r="D1814" s="56">
        <v>1998</v>
      </c>
      <c r="E1814" s="58">
        <v>3816945</v>
      </c>
      <c r="F1814" s="58">
        <v>3582027</v>
      </c>
      <c r="G1814" s="59">
        <v>3573156</v>
      </c>
      <c r="H1814" s="59">
        <v>243789</v>
      </c>
      <c r="I1814" s="60">
        <v>0</v>
      </c>
      <c r="J1814" s="58">
        <v>-234918</v>
      </c>
      <c r="K1814" s="62">
        <v>30880</v>
      </c>
      <c r="L1814" s="61"/>
      <c r="M1814" s="62">
        <v>1999</v>
      </c>
      <c r="N1814" s="61"/>
      <c r="O1814" s="61"/>
      <c r="P1814" s="62">
        <v>214351</v>
      </c>
      <c r="Q1814" s="62">
        <v>51445</v>
      </c>
      <c r="R1814" s="61"/>
      <c r="S1814" s="61"/>
      <c r="T1814" s="61"/>
      <c r="U1814" s="61"/>
      <c r="V1814" s="61"/>
      <c r="W1814" s="62">
        <v>599585</v>
      </c>
      <c r="X1814" s="61"/>
      <c r="Y1814" s="61"/>
      <c r="Z1814" s="61"/>
      <c r="AA1814" s="62">
        <v>1601757</v>
      </c>
      <c r="AB1814" s="61"/>
      <c r="AC1814" s="61"/>
      <c r="AD1814" s="62">
        <v>122715</v>
      </c>
      <c r="AE1814" s="61"/>
      <c r="AF1814" s="62">
        <v>670499</v>
      </c>
      <c r="AG1814" s="61"/>
      <c r="AH1814" s="61"/>
      <c r="AI1814" s="62">
        <v>279925</v>
      </c>
      <c r="AJ1814" s="61"/>
      <c r="AK1814" s="61"/>
      <c r="AL1814" s="61"/>
      <c r="AM1814" s="61"/>
      <c r="AN1814" s="61"/>
      <c r="AO1814" s="61"/>
      <c r="AP1814" s="62">
        <v>59753</v>
      </c>
      <c r="AQ1814" s="61"/>
      <c r="AR1814" s="61"/>
      <c r="AS1814" s="61"/>
      <c r="AT1814" s="61"/>
      <c r="AU1814" s="61"/>
      <c r="AV1814" s="61">
        <v>888</v>
      </c>
      <c r="AW1814" s="61"/>
      <c r="AX1814" s="61"/>
      <c r="AY1814" s="62">
        <v>27507</v>
      </c>
      <c r="AZ1814" s="61"/>
      <c r="BA1814" s="62">
        <v>155641</v>
      </c>
      <c r="BB1814" s="61"/>
      <c r="BC1814" s="61"/>
      <c r="BD1814" s="61"/>
      <c r="BE1814" s="61"/>
      <c r="BF1814" s="61"/>
      <c r="BG1814" s="61"/>
      <c r="BH1814" s="61"/>
      <c r="BI1814" s="61"/>
      <c r="BJ1814" s="61"/>
      <c r="BK1814" s="61"/>
      <c r="BL1814" s="61"/>
      <c r="BM1814" s="61"/>
      <c r="BN1814" s="61"/>
      <c r="BO1814" s="62">
        <v>-234918</v>
      </c>
    </row>
    <row r="1815" spans="1:67" x14ac:dyDescent="0.2">
      <c r="A1815" s="57" t="s">
        <v>34</v>
      </c>
      <c r="B1815" s="56" t="s">
        <v>34</v>
      </c>
      <c r="C1815" s="56" t="s">
        <v>496</v>
      </c>
      <c r="D1815" s="56">
        <v>1989</v>
      </c>
      <c r="E1815" s="58">
        <v>1289223</v>
      </c>
      <c r="F1815" s="58">
        <v>1284822</v>
      </c>
      <c r="G1815" s="59">
        <v>1137009</v>
      </c>
      <c r="H1815" s="59">
        <v>152214</v>
      </c>
      <c r="I1815" s="60">
        <v>0</v>
      </c>
      <c r="J1815" s="58">
        <v>-4401</v>
      </c>
      <c r="K1815" s="62">
        <v>3498</v>
      </c>
      <c r="L1815" s="61"/>
      <c r="M1815" s="62">
        <v>5792</v>
      </c>
      <c r="N1815" s="61"/>
      <c r="O1815" s="61"/>
      <c r="P1815" s="62">
        <v>45409</v>
      </c>
      <c r="Q1815" s="61"/>
      <c r="R1815" s="61"/>
      <c r="S1815" s="61"/>
      <c r="T1815" s="61"/>
      <c r="U1815" s="61"/>
      <c r="V1815" s="61"/>
      <c r="W1815" s="62">
        <v>99592</v>
      </c>
      <c r="X1815" s="61"/>
      <c r="Y1815" s="61"/>
      <c r="Z1815" s="61"/>
      <c r="AA1815" s="62">
        <v>548947</v>
      </c>
      <c r="AB1815" s="61"/>
      <c r="AC1815" s="61"/>
      <c r="AD1815" s="62">
        <v>140615</v>
      </c>
      <c r="AE1815" s="61"/>
      <c r="AF1815" s="62">
        <v>200240</v>
      </c>
      <c r="AG1815" s="61"/>
      <c r="AH1815" s="61"/>
      <c r="AI1815" s="62">
        <v>92916</v>
      </c>
      <c r="AJ1815" s="61"/>
      <c r="AK1815" s="61"/>
      <c r="AL1815" s="61"/>
      <c r="AM1815" s="61"/>
      <c r="AN1815" s="61"/>
      <c r="AO1815" s="61"/>
      <c r="AP1815" s="62">
        <v>14550</v>
      </c>
      <c r="AQ1815" s="61"/>
      <c r="AR1815" s="62">
        <v>21347</v>
      </c>
      <c r="AS1815" s="61"/>
      <c r="AT1815" s="61"/>
      <c r="AU1815" s="61"/>
      <c r="AV1815" s="61"/>
      <c r="AW1815" s="61"/>
      <c r="AX1815" s="61"/>
      <c r="AY1815" s="62">
        <v>27028</v>
      </c>
      <c r="AZ1815" s="61"/>
      <c r="BA1815" s="62">
        <v>79521</v>
      </c>
      <c r="BB1815" s="61"/>
      <c r="BC1815" s="61"/>
      <c r="BD1815" s="61"/>
      <c r="BE1815" s="61"/>
      <c r="BF1815" s="61"/>
      <c r="BG1815" s="61"/>
      <c r="BH1815" s="61"/>
      <c r="BI1815" s="61"/>
      <c r="BJ1815" s="61"/>
      <c r="BK1815" s="62">
        <v>9768</v>
      </c>
      <c r="BL1815" s="61"/>
      <c r="BM1815" s="61"/>
      <c r="BN1815" s="61"/>
      <c r="BO1815" s="62">
        <v>-4401</v>
      </c>
    </row>
    <row r="1816" spans="1:67" x14ac:dyDescent="0.2">
      <c r="A1816" s="57" t="s">
        <v>34</v>
      </c>
      <c r="B1816" s="56" t="s">
        <v>34</v>
      </c>
      <c r="C1816" s="56" t="s">
        <v>496</v>
      </c>
      <c r="D1816" s="56">
        <v>1990</v>
      </c>
      <c r="E1816" s="58">
        <v>1412005</v>
      </c>
      <c r="F1816" s="58">
        <v>1407604</v>
      </c>
      <c r="G1816" s="59">
        <v>1232149</v>
      </c>
      <c r="H1816" s="59">
        <v>179856</v>
      </c>
      <c r="I1816" s="60">
        <v>0</v>
      </c>
      <c r="J1816" s="58">
        <v>-4401</v>
      </c>
      <c r="K1816" s="62">
        <v>3498</v>
      </c>
      <c r="L1816" s="61"/>
      <c r="M1816" s="62">
        <v>5792</v>
      </c>
      <c r="N1816" s="61"/>
      <c r="O1816" s="61"/>
      <c r="P1816" s="62">
        <v>45409</v>
      </c>
      <c r="Q1816" s="61"/>
      <c r="R1816" s="61"/>
      <c r="S1816" s="61"/>
      <c r="T1816" s="61"/>
      <c r="U1816" s="61"/>
      <c r="V1816" s="61"/>
      <c r="W1816" s="62">
        <v>99592</v>
      </c>
      <c r="X1816" s="61"/>
      <c r="Y1816" s="61"/>
      <c r="Z1816" s="61"/>
      <c r="AA1816" s="62">
        <v>569089</v>
      </c>
      <c r="AB1816" s="61"/>
      <c r="AC1816" s="61"/>
      <c r="AD1816" s="62">
        <v>180586</v>
      </c>
      <c r="AE1816" s="61"/>
      <c r="AF1816" s="62">
        <v>217236</v>
      </c>
      <c r="AG1816" s="61"/>
      <c r="AH1816" s="61"/>
      <c r="AI1816" s="62">
        <v>110947</v>
      </c>
      <c r="AJ1816" s="61"/>
      <c r="AK1816" s="61"/>
      <c r="AL1816" s="61"/>
      <c r="AM1816" s="61"/>
      <c r="AN1816" s="61"/>
      <c r="AO1816" s="61"/>
      <c r="AP1816" s="62">
        <v>15468</v>
      </c>
      <c r="AQ1816" s="61"/>
      <c r="AR1816" s="62">
        <v>21347</v>
      </c>
      <c r="AS1816" s="61"/>
      <c r="AT1816" s="61"/>
      <c r="AU1816" s="61"/>
      <c r="AV1816" s="62">
        <v>24202</v>
      </c>
      <c r="AW1816" s="61"/>
      <c r="AX1816" s="61"/>
      <c r="AY1816" s="62">
        <v>29550</v>
      </c>
      <c r="AZ1816" s="61"/>
      <c r="BA1816" s="62">
        <v>79521</v>
      </c>
      <c r="BB1816" s="61"/>
      <c r="BC1816" s="61"/>
      <c r="BD1816" s="61"/>
      <c r="BE1816" s="61"/>
      <c r="BF1816" s="61"/>
      <c r="BG1816" s="61"/>
      <c r="BH1816" s="61"/>
      <c r="BI1816" s="61"/>
      <c r="BJ1816" s="61"/>
      <c r="BK1816" s="62">
        <v>9768</v>
      </c>
      <c r="BL1816" s="61"/>
      <c r="BM1816" s="61"/>
      <c r="BN1816" s="61"/>
      <c r="BO1816" s="62">
        <v>-4401</v>
      </c>
    </row>
    <row r="1817" spans="1:67" x14ac:dyDescent="0.2">
      <c r="A1817" s="57" t="s">
        <v>34</v>
      </c>
      <c r="B1817" s="56" t="s">
        <v>34</v>
      </c>
      <c r="C1817" s="56" t="s">
        <v>496</v>
      </c>
      <c r="D1817" s="56">
        <v>1991</v>
      </c>
      <c r="E1817" s="58">
        <v>1487883</v>
      </c>
      <c r="F1817" s="58">
        <v>1483482</v>
      </c>
      <c r="G1817" s="59">
        <v>1302894</v>
      </c>
      <c r="H1817" s="59">
        <v>184989</v>
      </c>
      <c r="I1817" s="60">
        <v>0</v>
      </c>
      <c r="J1817" s="58">
        <v>-4401</v>
      </c>
      <c r="K1817" s="62">
        <v>3498</v>
      </c>
      <c r="L1817" s="61"/>
      <c r="M1817" s="62">
        <v>5792</v>
      </c>
      <c r="N1817" s="61"/>
      <c r="O1817" s="61"/>
      <c r="P1817" s="62">
        <v>45409</v>
      </c>
      <c r="Q1817" s="61"/>
      <c r="R1817" s="61"/>
      <c r="S1817" s="61"/>
      <c r="T1817" s="61"/>
      <c r="U1817" s="61"/>
      <c r="V1817" s="61"/>
      <c r="W1817" s="62">
        <v>99592</v>
      </c>
      <c r="X1817" s="61"/>
      <c r="Y1817" s="61"/>
      <c r="Z1817" s="61"/>
      <c r="AA1817" s="62">
        <v>619509</v>
      </c>
      <c r="AB1817" s="61"/>
      <c r="AC1817" s="61"/>
      <c r="AD1817" s="62">
        <v>183024</v>
      </c>
      <c r="AE1817" s="61"/>
      <c r="AF1817" s="62">
        <v>227488</v>
      </c>
      <c r="AG1817" s="61"/>
      <c r="AH1817" s="61"/>
      <c r="AI1817" s="62">
        <v>118582</v>
      </c>
      <c r="AJ1817" s="61"/>
      <c r="AK1817" s="61"/>
      <c r="AL1817" s="61"/>
      <c r="AM1817" s="61"/>
      <c r="AN1817" s="61"/>
      <c r="AO1817" s="61"/>
      <c r="AP1817" s="62">
        <v>16894</v>
      </c>
      <c r="AQ1817" s="61"/>
      <c r="AR1817" s="62">
        <v>21347</v>
      </c>
      <c r="AS1817" s="61"/>
      <c r="AT1817" s="61"/>
      <c r="AU1817" s="61"/>
      <c r="AV1817" s="62">
        <v>24202</v>
      </c>
      <c r="AW1817" s="61"/>
      <c r="AX1817" s="61"/>
      <c r="AY1817" s="62">
        <v>33257</v>
      </c>
      <c r="AZ1817" s="61"/>
      <c r="BA1817" s="62">
        <v>79521</v>
      </c>
      <c r="BB1817" s="61"/>
      <c r="BC1817" s="61"/>
      <c r="BD1817" s="61"/>
      <c r="BE1817" s="61"/>
      <c r="BF1817" s="61"/>
      <c r="BG1817" s="61"/>
      <c r="BH1817" s="61"/>
      <c r="BI1817" s="61"/>
      <c r="BJ1817" s="61"/>
      <c r="BK1817" s="62">
        <v>9768</v>
      </c>
      <c r="BL1817" s="61"/>
      <c r="BM1817" s="61"/>
      <c r="BN1817" s="61"/>
      <c r="BO1817" s="62">
        <v>-4401</v>
      </c>
    </row>
    <row r="1818" spans="1:67" x14ac:dyDescent="0.2">
      <c r="A1818" s="57" t="s">
        <v>34</v>
      </c>
      <c r="B1818" s="56" t="s">
        <v>34</v>
      </c>
      <c r="C1818" s="56" t="s">
        <v>496</v>
      </c>
      <c r="D1818" s="56">
        <v>1992</v>
      </c>
      <c r="E1818" s="58">
        <v>1932965</v>
      </c>
      <c r="F1818" s="58">
        <v>1928564</v>
      </c>
      <c r="G1818" s="59">
        <v>1742096</v>
      </c>
      <c r="H1818" s="59">
        <v>190869</v>
      </c>
      <c r="I1818" s="60">
        <v>0</v>
      </c>
      <c r="J1818" s="58">
        <v>-4401</v>
      </c>
      <c r="K1818" s="62">
        <v>3883</v>
      </c>
      <c r="L1818" s="61"/>
      <c r="M1818" s="62">
        <v>8517</v>
      </c>
      <c r="N1818" s="61"/>
      <c r="O1818" s="61"/>
      <c r="P1818" s="62">
        <v>45409</v>
      </c>
      <c r="Q1818" s="61"/>
      <c r="R1818" s="61"/>
      <c r="S1818" s="61"/>
      <c r="T1818" s="61"/>
      <c r="U1818" s="61"/>
      <c r="V1818" s="61"/>
      <c r="W1818" s="62">
        <v>281110</v>
      </c>
      <c r="X1818" s="61"/>
      <c r="Y1818" s="61"/>
      <c r="Z1818" s="61"/>
      <c r="AA1818" s="62">
        <v>786038</v>
      </c>
      <c r="AB1818" s="61"/>
      <c r="AC1818" s="61"/>
      <c r="AD1818" s="62">
        <v>195312</v>
      </c>
      <c r="AE1818" s="61"/>
      <c r="AF1818" s="62">
        <v>269970</v>
      </c>
      <c r="AG1818" s="61"/>
      <c r="AH1818" s="61"/>
      <c r="AI1818" s="62">
        <v>151857</v>
      </c>
      <c r="AJ1818" s="61"/>
      <c r="AK1818" s="61"/>
      <c r="AL1818" s="61"/>
      <c r="AM1818" s="61"/>
      <c r="AN1818" s="61"/>
      <c r="AO1818" s="61"/>
      <c r="AP1818" s="62">
        <v>19440</v>
      </c>
      <c r="AQ1818" s="61"/>
      <c r="AR1818" s="62">
        <v>21347</v>
      </c>
      <c r="AS1818" s="61"/>
      <c r="AT1818" s="61"/>
      <c r="AU1818" s="61"/>
      <c r="AV1818" s="62">
        <v>24952</v>
      </c>
      <c r="AW1818" s="61"/>
      <c r="AX1818" s="61"/>
      <c r="AY1818" s="62">
        <v>34980</v>
      </c>
      <c r="AZ1818" s="61"/>
      <c r="BA1818" s="62">
        <v>79521</v>
      </c>
      <c r="BB1818" s="61"/>
      <c r="BC1818" s="61"/>
      <c r="BD1818" s="61"/>
      <c r="BE1818" s="61"/>
      <c r="BF1818" s="61"/>
      <c r="BG1818" s="61"/>
      <c r="BH1818" s="61"/>
      <c r="BI1818" s="61"/>
      <c r="BJ1818" s="61"/>
      <c r="BK1818" s="62">
        <v>10629</v>
      </c>
      <c r="BL1818" s="61"/>
      <c r="BM1818" s="61"/>
      <c r="BN1818" s="61"/>
      <c r="BO1818" s="62">
        <v>-4401</v>
      </c>
    </row>
    <row r="1819" spans="1:67" x14ac:dyDescent="0.2">
      <c r="A1819" s="57" t="s">
        <v>34</v>
      </c>
      <c r="B1819" s="56" t="s">
        <v>34</v>
      </c>
      <c r="C1819" s="56" t="s">
        <v>496</v>
      </c>
      <c r="D1819" s="56">
        <v>1993</v>
      </c>
      <c r="E1819" s="58">
        <v>2187606</v>
      </c>
      <c r="F1819" s="58">
        <v>2183205</v>
      </c>
      <c r="G1819" s="59">
        <v>1861447</v>
      </c>
      <c r="H1819" s="59">
        <v>326159</v>
      </c>
      <c r="I1819" s="60">
        <v>0</v>
      </c>
      <c r="J1819" s="58">
        <v>-4401</v>
      </c>
      <c r="K1819" s="62">
        <v>4365</v>
      </c>
      <c r="L1819" s="61"/>
      <c r="M1819" s="62">
        <v>8517</v>
      </c>
      <c r="N1819" s="61"/>
      <c r="O1819" s="61"/>
      <c r="P1819" s="62">
        <v>45409</v>
      </c>
      <c r="Q1819" s="61"/>
      <c r="R1819" s="61"/>
      <c r="S1819" s="61"/>
      <c r="T1819" s="61"/>
      <c r="U1819" s="61"/>
      <c r="V1819" s="61"/>
      <c r="W1819" s="62">
        <v>344153</v>
      </c>
      <c r="X1819" s="61"/>
      <c r="Y1819" s="61"/>
      <c r="Z1819" s="61"/>
      <c r="AA1819" s="62">
        <v>819539</v>
      </c>
      <c r="AB1819" s="61"/>
      <c r="AC1819" s="61"/>
      <c r="AD1819" s="62">
        <v>198505</v>
      </c>
      <c r="AE1819" s="61"/>
      <c r="AF1819" s="62">
        <v>271517</v>
      </c>
      <c r="AG1819" s="61"/>
      <c r="AH1819" s="61"/>
      <c r="AI1819" s="62">
        <v>169442</v>
      </c>
      <c r="AJ1819" s="61"/>
      <c r="AK1819" s="61"/>
      <c r="AL1819" s="61"/>
      <c r="AM1819" s="61"/>
      <c r="AN1819" s="61"/>
      <c r="AO1819" s="61"/>
      <c r="AP1819" s="62">
        <v>19602</v>
      </c>
      <c r="AQ1819" s="61"/>
      <c r="AR1819" s="62">
        <v>21347</v>
      </c>
      <c r="AS1819" s="61"/>
      <c r="AT1819" s="61"/>
      <c r="AU1819" s="61"/>
      <c r="AV1819" s="62">
        <v>24952</v>
      </c>
      <c r="AW1819" s="61"/>
      <c r="AX1819" s="61"/>
      <c r="AY1819" s="62">
        <v>37106</v>
      </c>
      <c r="AZ1819" s="61"/>
      <c r="BA1819" s="62">
        <v>212523</v>
      </c>
      <c r="BB1819" s="61"/>
      <c r="BC1819" s="61"/>
      <c r="BD1819" s="61"/>
      <c r="BE1819" s="61"/>
      <c r="BF1819" s="61"/>
      <c r="BG1819" s="61"/>
      <c r="BH1819" s="61"/>
      <c r="BI1819" s="61"/>
      <c r="BJ1819" s="61"/>
      <c r="BK1819" s="62">
        <v>10629</v>
      </c>
      <c r="BL1819" s="61"/>
      <c r="BM1819" s="61"/>
      <c r="BN1819" s="61"/>
      <c r="BO1819" s="62">
        <v>-4401</v>
      </c>
    </row>
    <row r="1820" spans="1:67" x14ac:dyDescent="0.2">
      <c r="A1820" s="57" t="s">
        <v>34</v>
      </c>
      <c r="B1820" s="56" t="s">
        <v>34</v>
      </c>
      <c r="C1820" s="56" t="s">
        <v>496</v>
      </c>
      <c r="D1820" s="56">
        <v>1994</v>
      </c>
      <c r="E1820" s="58">
        <v>2448470</v>
      </c>
      <c r="F1820" s="58">
        <v>2104205</v>
      </c>
      <c r="G1820" s="59">
        <v>2118729</v>
      </c>
      <c r="H1820" s="59">
        <v>329741</v>
      </c>
      <c r="I1820" s="60">
        <v>0</v>
      </c>
      <c r="J1820" s="58">
        <v>-344265</v>
      </c>
      <c r="K1820" s="62">
        <v>4365</v>
      </c>
      <c r="L1820" s="61"/>
      <c r="M1820" s="62">
        <v>9504</v>
      </c>
      <c r="N1820" s="61"/>
      <c r="O1820" s="61"/>
      <c r="P1820" s="62">
        <v>45409</v>
      </c>
      <c r="Q1820" s="61"/>
      <c r="R1820" s="61"/>
      <c r="S1820" s="61"/>
      <c r="T1820" s="61"/>
      <c r="U1820" s="61"/>
      <c r="V1820" s="61"/>
      <c r="W1820" s="62">
        <v>344153</v>
      </c>
      <c r="X1820" s="61"/>
      <c r="Y1820" s="61"/>
      <c r="Z1820" s="61"/>
      <c r="AA1820" s="62">
        <v>856432</v>
      </c>
      <c r="AB1820" s="61"/>
      <c r="AC1820" s="61"/>
      <c r="AD1820" s="62">
        <v>339058</v>
      </c>
      <c r="AE1820" s="61"/>
      <c r="AF1820" s="62">
        <v>336426</v>
      </c>
      <c r="AG1820" s="61"/>
      <c r="AH1820" s="61"/>
      <c r="AI1820" s="62">
        <v>183382</v>
      </c>
      <c r="AJ1820" s="61"/>
      <c r="AK1820" s="61"/>
      <c r="AL1820" s="61"/>
      <c r="AM1820" s="61"/>
      <c r="AN1820" s="61"/>
      <c r="AO1820" s="61"/>
      <c r="AP1820" s="62">
        <v>19602</v>
      </c>
      <c r="AQ1820" s="61"/>
      <c r="AR1820" s="62">
        <v>21347</v>
      </c>
      <c r="AS1820" s="61"/>
      <c r="AT1820" s="61"/>
      <c r="AU1820" s="61"/>
      <c r="AV1820" s="62">
        <v>24952</v>
      </c>
      <c r="AW1820" s="61"/>
      <c r="AX1820" s="61"/>
      <c r="AY1820" s="62">
        <v>40688</v>
      </c>
      <c r="AZ1820" s="61"/>
      <c r="BA1820" s="62">
        <v>212523</v>
      </c>
      <c r="BB1820" s="61"/>
      <c r="BC1820" s="61"/>
      <c r="BD1820" s="61"/>
      <c r="BE1820" s="61"/>
      <c r="BF1820" s="61"/>
      <c r="BG1820" s="61"/>
      <c r="BH1820" s="61"/>
      <c r="BI1820" s="61"/>
      <c r="BJ1820" s="61"/>
      <c r="BK1820" s="62">
        <v>10629</v>
      </c>
      <c r="BL1820" s="61"/>
      <c r="BM1820" s="61"/>
      <c r="BN1820" s="61"/>
      <c r="BO1820" s="62">
        <v>-344265</v>
      </c>
    </row>
    <row r="1821" spans="1:67" x14ac:dyDescent="0.2">
      <c r="A1821" s="57" t="s">
        <v>34</v>
      </c>
      <c r="B1821" s="56" t="s">
        <v>34</v>
      </c>
      <c r="C1821" s="56" t="s">
        <v>496</v>
      </c>
      <c r="D1821" s="56">
        <v>1995</v>
      </c>
      <c r="E1821" s="58">
        <v>2565715</v>
      </c>
      <c r="F1821" s="58">
        <v>2197899</v>
      </c>
      <c r="G1821" s="59">
        <v>2231127</v>
      </c>
      <c r="H1821" s="59">
        <v>334588</v>
      </c>
      <c r="I1821" s="60">
        <v>0</v>
      </c>
      <c r="J1821" s="58">
        <v>-367816</v>
      </c>
      <c r="K1821" s="62">
        <v>4365</v>
      </c>
      <c r="L1821" s="61"/>
      <c r="M1821" s="62">
        <v>11681</v>
      </c>
      <c r="N1821" s="61"/>
      <c r="O1821" s="61"/>
      <c r="P1821" s="62">
        <v>45409</v>
      </c>
      <c r="Q1821" s="61"/>
      <c r="R1821" s="61"/>
      <c r="S1821" s="61"/>
      <c r="T1821" s="61"/>
      <c r="U1821" s="61"/>
      <c r="V1821" s="61"/>
      <c r="W1821" s="62">
        <v>344153</v>
      </c>
      <c r="X1821" s="61"/>
      <c r="Y1821" s="61"/>
      <c r="Z1821" s="61"/>
      <c r="AA1821" s="62">
        <v>905530</v>
      </c>
      <c r="AB1821" s="61"/>
      <c r="AC1821" s="61"/>
      <c r="AD1821" s="62">
        <v>370295</v>
      </c>
      <c r="AE1821" s="61"/>
      <c r="AF1821" s="62">
        <v>362482</v>
      </c>
      <c r="AG1821" s="61"/>
      <c r="AH1821" s="61"/>
      <c r="AI1821" s="62">
        <v>187212</v>
      </c>
      <c r="AJ1821" s="61"/>
      <c r="AK1821" s="61"/>
      <c r="AL1821" s="61"/>
      <c r="AM1821" s="61"/>
      <c r="AN1821" s="61"/>
      <c r="AO1821" s="61"/>
      <c r="AP1821" s="62">
        <v>21513</v>
      </c>
      <c r="AQ1821" s="61"/>
      <c r="AR1821" s="62">
        <v>21347</v>
      </c>
      <c r="AS1821" s="61"/>
      <c r="AT1821" s="61"/>
      <c r="AU1821" s="61"/>
      <c r="AV1821" s="62">
        <v>24952</v>
      </c>
      <c r="AW1821" s="61"/>
      <c r="AX1821" s="61"/>
      <c r="AY1821" s="62">
        <v>43624</v>
      </c>
      <c r="AZ1821" s="61"/>
      <c r="BA1821" s="62">
        <v>212523</v>
      </c>
      <c r="BB1821" s="61"/>
      <c r="BC1821" s="61"/>
      <c r="BD1821" s="61"/>
      <c r="BE1821" s="61"/>
      <c r="BF1821" s="61"/>
      <c r="BG1821" s="61"/>
      <c r="BH1821" s="61"/>
      <c r="BI1821" s="61"/>
      <c r="BJ1821" s="61"/>
      <c r="BK1821" s="62">
        <v>10629</v>
      </c>
      <c r="BL1821" s="61"/>
      <c r="BM1821" s="61"/>
      <c r="BN1821" s="61"/>
      <c r="BO1821" s="62">
        <v>-367816</v>
      </c>
    </row>
    <row r="1822" spans="1:67" x14ac:dyDescent="0.2">
      <c r="A1822" s="57" t="s">
        <v>34</v>
      </c>
      <c r="B1822" s="56" t="s">
        <v>34</v>
      </c>
      <c r="C1822" s="56" t="s">
        <v>496</v>
      </c>
      <c r="D1822" s="56">
        <v>1996</v>
      </c>
      <c r="E1822" s="58">
        <v>2723845</v>
      </c>
      <c r="F1822" s="58">
        <v>2354175</v>
      </c>
      <c r="G1822" s="59">
        <v>2370951</v>
      </c>
      <c r="H1822" s="59">
        <v>352894</v>
      </c>
      <c r="I1822" s="60">
        <v>0</v>
      </c>
      <c r="J1822" s="58">
        <v>-369670</v>
      </c>
      <c r="K1822" s="62">
        <v>5299</v>
      </c>
      <c r="L1822" s="61"/>
      <c r="M1822" s="62">
        <v>11681</v>
      </c>
      <c r="N1822" s="61"/>
      <c r="O1822" s="61"/>
      <c r="P1822" s="62">
        <v>45409</v>
      </c>
      <c r="Q1822" s="61"/>
      <c r="R1822" s="61"/>
      <c r="S1822" s="61"/>
      <c r="T1822" s="61"/>
      <c r="U1822" s="61"/>
      <c r="V1822" s="61"/>
      <c r="W1822" s="62">
        <v>344153</v>
      </c>
      <c r="X1822" s="61"/>
      <c r="Y1822" s="61"/>
      <c r="Z1822" s="61"/>
      <c r="AA1822" s="62">
        <v>962889</v>
      </c>
      <c r="AB1822" s="61"/>
      <c r="AC1822" s="61"/>
      <c r="AD1822" s="62">
        <v>429862</v>
      </c>
      <c r="AE1822" s="61"/>
      <c r="AF1822" s="62">
        <v>380749</v>
      </c>
      <c r="AG1822" s="61"/>
      <c r="AH1822" s="61"/>
      <c r="AI1822" s="62">
        <v>190909</v>
      </c>
      <c r="AJ1822" s="61"/>
      <c r="AK1822" s="61"/>
      <c r="AL1822" s="61"/>
      <c r="AM1822" s="61"/>
      <c r="AN1822" s="61"/>
      <c r="AO1822" s="61"/>
      <c r="AP1822" s="62">
        <v>22996</v>
      </c>
      <c r="AQ1822" s="61"/>
      <c r="AR1822" s="62">
        <v>36920</v>
      </c>
      <c r="AS1822" s="61"/>
      <c r="AT1822" s="61"/>
      <c r="AU1822" s="61"/>
      <c r="AV1822" s="62">
        <v>24952</v>
      </c>
      <c r="AW1822" s="61"/>
      <c r="AX1822" s="61"/>
      <c r="AY1822" s="62">
        <v>44874</v>
      </c>
      <c r="AZ1822" s="61"/>
      <c r="BA1822" s="62">
        <v>212523</v>
      </c>
      <c r="BB1822" s="61"/>
      <c r="BC1822" s="61"/>
      <c r="BD1822" s="61"/>
      <c r="BE1822" s="61"/>
      <c r="BF1822" s="61"/>
      <c r="BG1822" s="61"/>
      <c r="BH1822" s="61"/>
      <c r="BI1822" s="61"/>
      <c r="BJ1822" s="61"/>
      <c r="BK1822" s="62">
        <v>10629</v>
      </c>
      <c r="BL1822" s="61"/>
      <c r="BM1822" s="61"/>
      <c r="BN1822" s="61"/>
      <c r="BO1822" s="62">
        <v>-369670</v>
      </c>
    </row>
    <row r="1823" spans="1:67" x14ac:dyDescent="0.2">
      <c r="A1823" s="57" t="s">
        <v>34</v>
      </c>
      <c r="B1823" s="56" t="s">
        <v>34</v>
      </c>
      <c r="C1823" s="56" t="s">
        <v>496</v>
      </c>
      <c r="D1823" s="56">
        <v>1997</v>
      </c>
      <c r="E1823" s="58">
        <v>2914590</v>
      </c>
      <c r="F1823" s="58">
        <v>2523460</v>
      </c>
      <c r="G1823" s="59">
        <v>2530450</v>
      </c>
      <c r="H1823" s="59">
        <v>384140</v>
      </c>
      <c r="I1823" s="60">
        <v>0</v>
      </c>
      <c r="J1823" s="58">
        <v>-391130</v>
      </c>
      <c r="K1823" s="62">
        <v>5299</v>
      </c>
      <c r="L1823" s="61"/>
      <c r="M1823" s="62">
        <v>11681</v>
      </c>
      <c r="N1823" s="61"/>
      <c r="O1823" s="61"/>
      <c r="P1823" s="62">
        <v>45409</v>
      </c>
      <c r="Q1823" s="61"/>
      <c r="R1823" s="61"/>
      <c r="S1823" s="61"/>
      <c r="T1823" s="61"/>
      <c r="U1823" s="61"/>
      <c r="V1823" s="61"/>
      <c r="W1823" s="62">
        <v>344153</v>
      </c>
      <c r="X1823" s="61"/>
      <c r="Y1823" s="61"/>
      <c r="Z1823" s="61"/>
      <c r="AA1823" s="62">
        <v>1057740</v>
      </c>
      <c r="AB1823" s="61"/>
      <c r="AC1823" s="61"/>
      <c r="AD1823" s="62">
        <v>451965</v>
      </c>
      <c r="AE1823" s="61"/>
      <c r="AF1823" s="62">
        <v>421274</v>
      </c>
      <c r="AG1823" s="61"/>
      <c r="AH1823" s="61"/>
      <c r="AI1823" s="62">
        <v>192929</v>
      </c>
      <c r="AJ1823" s="61"/>
      <c r="AK1823" s="61"/>
      <c r="AL1823" s="61"/>
      <c r="AM1823" s="61"/>
      <c r="AN1823" s="61"/>
      <c r="AO1823" s="61"/>
      <c r="AP1823" s="62">
        <v>23286</v>
      </c>
      <c r="AQ1823" s="61"/>
      <c r="AR1823" s="62">
        <v>36920</v>
      </c>
      <c r="AS1823" s="61"/>
      <c r="AT1823" s="61"/>
      <c r="AU1823" s="61"/>
      <c r="AV1823" s="62">
        <v>24952</v>
      </c>
      <c r="AW1823" s="61"/>
      <c r="AX1823" s="61"/>
      <c r="AY1823" s="62">
        <v>48675</v>
      </c>
      <c r="AZ1823" s="61"/>
      <c r="BA1823" s="62">
        <v>239678</v>
      </c>
      <c r="BB1823" s="61"/>
      <c r="BC1823" s="61"/>
      <c r="BD1823" s="61"/>
      <c r="BE1823" s="61"/>
      <c r="BF1823" s="61"/>
      <c r="BG1823" s="61"/>
      <c r="BH1823" s="61"/>
      <c r="BI1823" s="61"/>
      <c r="BJ1823" s="61"/>
      <c r="BK1823" s="62">
        <v>10629</v>
      </c>
      <c r="BL1823" s="61"/>
      <c r="BM1823" s="61"/>
      <c r="BN1823" s="61"/>
      <c r="BO1823" s="62">
        <v>-391130</v>
      </c>
    </row>
    <row r="1824" spans="1:67" x14ac:dyDescent="0.2">
      <c r="A1824" s="57" t="s">
        <v>34</v>
      </c>
      <c r="B1824" s="56" t="s">
        <v>34</v>
      </c>
      <c r="C1824" s="56" t="s">
        <v>497</v>
      </c>
      <c r="D1824" s="56">
        <v>1989</v>
      </c>
      <c r="E1824" s="58">
        <v>3061043</v>
      </c>
      <c r="F1824" s="58">
        <v>2951864</v>
      </c>
      <c r="G1824" s="59">
        <v>2811062</v>
      </c>
      <c r="H1824" s="59">
        <v>249981</v>
      </c>
      <c r="I1824" s="60">
        <v>0</v>
      </c>
      <c r="J1824" s="58">
        <v>-109179</v>
      </c>
      <c r="K1824" s="62">
        <v>9953</v>
      </c>
      <c r="L1824" s="61"/>
      <c r="M1824" s="61"/>
      <c r="N1824" s="61"/>
      <c r="O1824" s="61"/>
      <c r="P1824" s="62">
        <v>33891</v>
      </c>
      <c r="Q1824" s="61"/>
      <c r="R1824" s="61"/>
      <c r="S1824" s="61"/>
      <c r="T1824" s="61"/>
      <c r="U1824" s="61"/>
      <c r="V1824" s="61"/>
      <c r="W1824" s="62">
        <v>475361</v>
      </c>
      <c r="X1824" s="61"/>
      <c r="Y1824" s="61"/>
      <c r="Z1824" s="61"/>
      <c r="AA1824" s="62">
        <v>1412581</v>
      </c>
      <c r="AB1824" s="61"/>
      <c r="AC1824" s="61"/>
      <c r="AD1824" s="62">
        <v>376600</v>
      </c>
      <c r="AE1824" s="61"/>
      <c r="AF1824" s="62">
        <v>343447</v>
      </c>
      <c r="AG1824" s="61"/>
      <c r="AH1824" s="61"/>
      <c r="AI1824" s="62">
        <v>159229</v>
      </c>
      <c r="AJ1824" s="61"/>
      <c r="AK1824" s="61"/>
      <c r="AL1824" s="61"/>
      <c r="AM1824" s="61"/>
      <c r="AN1824" s="61"/>
      <c r="AO1824" s="61"/>
      <c r="AP1824" s="62">
        <v>14719</v>
      </c>
      <c r="AQ1824" s="61"/>
      <c r="AR1824" s="62">
        <v>26000</v>
      </c>
      <c r="AS1824" s="61"/>
      <c r="AT1824" s="61"/>
      <c r="AU1824" s="61"/>
      <c r="AV1824" s="61"/>
      <c r="AW1824" s="61"/>
      <c r="AX1824" s="61"/>
      <c r="AY1824" s="62">
        <v>27325</v>
      </c>
      <c r="AZ1824" s="61"/>
      <c r="BA1824" s="62">
        <v>180921</v>
      </c>
      <c r="BB1824" s="61"/>
      <c r="BC1824" s="61"/>
      <c r="BD1824" s="61"/>
      <c r="BE1824" s="61"/>
      <c r="BF1824" s="61"/>
      <c r="BG1824" s="61"/>
      <c r="BH1824" s="61"/>
      <c r="BI1824" s="61"/>
      <c r="BJ1824" s="61"/>
      <c r="BK1824" s="62">
        <v>1016</v>
      </c>
      <c r="BL1824" s="61"/>
      <c r="BM1824" s="61"/>
      <c r="BN1824" s="61"/>
      <c r="BO1824" s="62">
        <v>-109179</v>
      </c>
    </row>
    <row r="1825" spans="1:67" x14ac:dyDescent="0.2">
      <c r="A1825" s="57" t="s">
        <v>34</v>
      </c>
      <c r="B1825" s="56" t="s">
        <v>34</v>
      </c>
      <c r="C1825" s="56" t="s">
        <v>497</v>
      </c>
      <c r="D1825" s="56">
        <v>1990</v>
      </c>
      <c r="E1825" s="58">
        <v>2871409</v>
      </c>
      <c r="F1825" s="58">
        <v>2762230</v>
      </c>
      <c r="G1825" s="59">
        <v>2559760</v>
      </c>
      <c r="H1825" s="59">
        <v>311649</v>
      </c>
      <c r="I1825" s="60">
        <v>0</v>
      </c>
      <c r="J1825" s="58">
        <v>-109179</v>
      </c>
      <c r="K1825" s="62">
        <v>9953</v>
      </c>
      <c r="L1825" s="61"/>
      <c r="M1825" s="61"/>
      <c r="N1825" s="61"/>
      <c r="O1825" s="61"/>
      <c r="P1825" s="62">
        <v>33891</v>
      </c>
      <c r="Q1825" s="61"/>
      <c r="R1825" s="61"/>
      <c r="S1825" s="61"/>
      <c r="T1825" s="61"/>
      <c r="U1825" s="61"/>
      <c r="V1825" s="61"/>
      <c r="W1825" s="62">
        <v>475361</v>
      </c>
      <c r="X1825" s="61"/>
      <c r="Y1825" s="61"/>
      <c r="Z1825" s="61"/>
      <c r="AA1825" s="62">
        <v>1120918</v>
      </c>
      <c r="AB1825" s="61"/>
      <c r="AC1825" s="61"/>
      <c r="AD1825" s="62">
        <v>388297</v>
      </c>
      <c r="AE1825" s="61"/>
      <c r="AF1825" s="62">
        <v>362490</v>
      </c>
      <c r="AG1825" s="61"/>
      <c r="AH1825" s="61"/>
      <c r="AI1825" s="62">
        <v>168850</v>
      </c>
      <c r="AJ1825" s="61"/>
      <c r="AK1825" s="61"/>
      <c r="AL1825" s="61"/>
      <c r="AM1825" s="61"/>
      <c r="AN1825" s="61"/>
      <c r="AO1825" s="61"/>
      <c r="AP1825" s="62">
        <v>14934</v>
      </c>
      <c r="AQ1825" s="61"/>
      <c r="AR1825" s="62">
        <v>28106</v>
      </c>
      <c r="AS1825" s="61"/>
      <c r="AT1825" s="61"/>
      <c r="AU1825" s="61"/>
      <c r="AV1825" s="61"/>
      <c r="AW1825" s="61"/>
      <c r="AX1825" s="61"/>
      <c r="AY1825" s="62">
        <v>29021</v>
      </c>
      <c r="AZ1825" s="61"/>
      <c r="BA1825" s="62">
        <v>238572</v>
      </c>
      <c r="BB1825" s="61"/>
      <c r="BC1825" s="61"/>
      <c r="BD1825" s="61"/>
      <c r="BE1825" s="61"/>
      <c r="BF1825" s="61"/>
      <c r="BG1825" s="61"/>
      <c r="BH1825" s="61"/>
      <c r="BI1825" s="61"/>
      <c r="BJ1825" s="61"/>
      <c r="BK1825" s="62">
        <v>1016</v>
      </c>
      <c r="BL1825" s="61"/>
      <c r="BM1825" s="61"/>
      <c r="BN1825" s="61"/>
      <c r="BO1825" s="62">
        <v>-109179</v>
      </c>
    </row>
    <row r="1826" spans="1:67" x14ac:dyDescent="0.2">
      <c r="A1826" s="57" t="s">
        <v>34</v>
      </c>
      <c r="B1826" s="56" t="s">
        <v>34</v>
      </c>
      <c r="C1826" s="56" t="s">
        <v>497</v>
      </c>
      <c r="D1826" s="56">
        <v>1991</v>
      </c>
      <c r="E1826" s="58">
        <v>3650305</v>
      </c>
      <c r="F1826" s="58">
        <v>3541126</v>
      </c>
      <c r="G1826" s="59">
        <v>3335332</v>
      </c>
      <c r="H1826" s="59">
        <v>314973</v>
      </c>
      <c r="I1826" s="60">
        <v>0</v>
      </c>
      <c r="J1826" s="58">
        <v>-109179</v>
      </c>
      <c r="K1826" s="62">
        <v>7758</v>
      </c>
      <c r="L1826" s="61"/>
      <c r="M1826" s="61"/>
      <c r="N1826" s="61"/>
      <c r="O1826" s="61"/>
      <c r="P1826" s="62">
        <v>687451</v>
      </c>
      <c r="Q1826" s="61"/>
      <c r="R1826" s="61"/>
      <c r="S1826" s="61"/>
      <c r="T1826" s="61"/>
      <c r="U1826" s="61"/>
      <c r="V1826" s="61"/>
      <c r="W1826" s="62">
        <v>475361</v>
      </c>
      <c r="X1826" s="61"/>
      <c r="Y1826" s="61"/>
      <c r="Z1826" s="61"/>
      <c r="AA1826" s="62">
        <v>1205163</v>
      </c>
      <c r="AB1826" s="61"/>
      <c r="AC1826" s="61"/>
      <c r="AD1826" s="62">
        <v>395491</v>
      </c>
      <c r="AE1826" s="61"/>
      <c r="AF1826" s="62">
        <v>385741</v>
      </c>
      <c r="AG1826" s="61"/>
      <c r="AH1826" s="61"/>
      <c r="AI1826" s="62">
        <v>178367</v>
      </c>
      <c r="AJ1826" s="61"/>
      <c r="AK1826" s="61"/>
      <c r="AL1826" s="61"/>
      <c r="AM1826" s="61"/>
      <c r="AN1826" s="61"/>
      <c r="AO1826" s="61"/>
      <c r="AP1826" s="62">
        <v>17090</v>
      </c>
      <c r="AQ1826" s="61"/>
      <c r="AR1826" s="62">
        <v>28106</v>
      </c>
      <c r="AS1826" s="61"/>
      <c r="AT1826" s="61"/>
      <c r="AU1826" s="61"/>
      <c r="AV1826" s="61"/>
      <c r="AW1826" s="61"/>
      <c r="AX1826" s="61"/>
      <c r="AY1826" s="62">
        <v>30189</v>
      </c>
      <c r="AZ1826" s="61"/>
      <c r="BA1826" s="62">
        <v>238572</v>
      </c>
      <c r="BB1826" s="61"/>
      <c r="BC1826" s="61"/>
      <c r="BD1826" s="61"/>
      <c r="BE1826" s="61"/>
      <c r="BF1826" s="61"/>
      <c r="BG1826" s="61"/>
      <c r="BH1826" s="61"/>
      <c r="BI1826" s="61"/>
      <c r="BJ1826" s="61"/>
      <c r="BK1826" s="62">
        <v>1016</v>
      </c>
      <c r="BL1826" s="61"/>
      <c r="BM1826" s="61"/>
      <c r="BN1826" s="61"/>
      <c r="BO1826" s="62">
        <v>-109179</v>
      </c>
    </row>
    <row r="1827" spans="1:67" x14ac:dyDescent="0.2">
      <c r="A1827" s="57" t="s">
        <v>34</v>
      </c>
      <c r="B1827" s="56" t="s">
        <v>34</v>
      </c>
      <c r="C1827" s="56" t="s">
        <v>497</v>
      </c>
      <c r="D1827" s="56">
        <v>1992</v>
      </c>
      <c r="E1827" s="58">
        <v>3919878</v>
      </c>
      <c r="F1827" s="58">
        <v>3810699</v>
      </c>
      <c r="G1827" s="59">
        <v>3593128</v>
      </c>
      <c r="H1827" s="59">
        <v>326750</v>
      </c>
      <c r="I1827" s="60">
        <v>0</v>
      </c>
      <c r="J1827" s="58">
        <v>-109179</v>
      </c>
      <c r="K1827" s="62">
        <v>7758</v>
      </c>
      <c r="L1827" s="61"/>
      <c r="M1827" s="61"/>
      <c r="N1827" s="61"/>
      <c r="O1827" s="61"/>
      <c r="P1827" s="62">
        <v>715261</v>
      </c>
      <c r="Q1827" s="61"/>
      <c r="R1827" s="61"/>
      <c r="S1827" s="61"/>
      <c r="T1827" s="61"/>
      <c r="U1827" s="61"/>
      <c r="V1827" s="61"/>
      <c r="W1827" s="62">
        <v>475361</v>
      </c>
      <c r="X1827" s="61"/>
      <c r="Y1827" s="61"/>
      <c r="Z1827" s="61"/>
      <c r="AA1827" s="62">
        <v>1373162</v>
      </c>
      <c r="AB1827" s="61"/>
      <c r="AC1827" s="61"/>
      <c r="AD1827" s="62">
        <v>420160</v>
      </c>
      <c r="AE1827" s="61"/>
      <c r="AF1827" s="62">
        <v>410757</v>
      </c>
      <c r="AG1827" s="61"/>
      <c r="AH1827" s="61"/>
      <c r="AI1827" s="62">
        <v>190669</v>
      </c>
      <c r="AJ1827" s="61"/>
      <c r="AK1827" s="61"/>
      <c r="AL1827" s="61"/>
      <c r="AM1827" s="61"/>
      <c r="AN1827" s="61"/>
      <c r="AO1827" s="61"/>
      <c r="AP1827" s="62">
        <v>21873</v>
      </c>
      <c r="AQ1827" s="61"/>
      <c r="AR1827" s="62">
        <v>32092</v>
      </c>
      <c r="AS1827" s="61"/>
      <c r="AT1827" s="61"/>
      <c r="AU1827" s="61"/>
      <c r="AV1827" s="61"/>
      <c r="AW1827" s="61"/>
      <c r="AX1827" s="61"/>
      <c r="AY1827" s="62">
        <v>33197</v>
      </c>
      <c r="AZ1827" s="61"/>
      <c r="BA1827" s="62">
        <v>238572</v>
      </c>
      <c r="BB1827" s="61"/>
      <c r="BC1827" s="61"/>
      <c r="BD1827" s="61"/>
      <c r="BE1827" s="61"/>
      <c r="BF1827" s="61"/>
      <c r="BG1827" s="61"/>
      <c r="BH1827" s="61"/>
      <c r="BI1827" s="61"/>
      <c r="BJ1827" s="61"/>
      <c r="BK1827" s="62">
        <v>1016</v>
      </c>
      <c r="BL1827" s="61"/>
      <c r="BM1827" s="61"/>
      <c r="BN1827" s="61"/>
      <c r="BO1827" s="62">
        <v>-109179</v>
      </c>
    </row>
    <row r="1828" spans="1:67" x14ac:dyDescent="0.2">
      <c r="A1828" s="57" t="s">
        <v>34</v>
      </c>
      <c r="B1828" s="56" t="s">
        <v>34</v>
      </c>
      <c r="C1828" s="56" t="s">
        <v>497</v>
      </c>
      <c r="D1828" s="56">
        <v>1993</v>
      </c>
      <c r="E1828" s="58">
        <v>4056430</v>
      </c>
      <c r="F1828" s="58">
        <v>3947251</v>
      </c>
      <c r="G1828" s="59">
        <v>3715966</v>
      </c>
      <c r="H1828" s="59">
        <v>340464</v>
      </c>
      <c r="I1828" s="60">
        <v>0</v>
      </c>
      <c r="J1828" s="58">
        <v>-109179</v>
      </c>
      <c r="K1828" s="62">
        <v>7758</v>
      </c>
      <c r="L1828" s="61"/>
      <c r="M1828" s="61"/>
      <c r="N1828" s="61"/>
      <c r="O1828" s="61"/>
      <c r="P1828" s="62">
        <v>724468</v>
      </c>
      <c r="Q1828" s="61"/>
      <c r="R1828" s="61"/>
      <c r="S1828" s="61"/>
      <c r="T1828" s="61"/>
      <c r="U1828" s="61"/>
      <c r="V1828" s="61"/>
      <c r="W1828" s="62">
        <v>475361</v>
      </c>
      <c r="X1828" s="61"/>
      <c r="Y1828" s="61"/>
      <c r="Z1828" s="61"/>
      <c r="AA1828" s="62">
        <v>1465563</v>
      </c>
      <c r="AB1828" s="61"/>
      <c r="AC1828" s="61"/>
      <c r="AD1828" s="62">
        <v>430314</v>
      </c>
      <c r="AE1828" s="61"/>
      <c r="AF1828" s="62">
        <v>417457</v>
      </c>
      <c r="AG1828" s="61"/>
      <c r="AH1828" s="61"/>
      <c r="AI1828" s="62">
        <v>195045</v>
      </c>
      <c r="AJ1828" s="61"/>
      <c r="AK1828" s="61"/>
      <c r="AL1828" s="61"/>
      <c r="AM1828" s="61"/>
      <c r="AN1828" s="61"/>
      <c r="AO1828" s="61"/>
      <c r="AP1828" s="62">
        <v>22996</v>
      </c>
      <c r="AQ1828" s="61"/>
      <c r="AR1828" s="62">
        <v>35578</v>
      </c>
      <c r="AS1828" s="61"/>
      <c r="AT1828" s="61"/>
      <c r="AU1828" s="61"/>
      <c r="AV1828" s="61"/>
      <c r="AW1828" s="61"/>
      <c r="AX1828" s="61"/>
      <c r="AY1828" s="62">
        <v>38661</v>
      </c>
      <c r="AZ1828" s="61"/>
      <c r="BA1828" s="62">
        <v>242213</v>
      </c>
      <c r="BB1828" s="61"/>
      <c r="BC1828" s="61"/>
      <c r="BD1828" s="61"/>
      <c r="BE1828" s="61"/>
      <c r="BF1828" s="61"/>
      <c r="BG1828" s="61"/>
      <c r="BH1828" s="61"/>
      <c r="BI1828" s="61"/>
      <c r="BJ1828" s="61"/>
      <c r="BK1828" s="62">
        <v>1016</v>
      </c>
      <c r="BL1828" s="61"/>
      <c r="BM1828" s="61"/>
      <c r="BN1828" s="61"/>
      <c r="BO1828" s="62">
        <v>-109179</v>
      </c>
    </row>
    <row r="1829" spans="1:67" x14ac:dyDescent="0.2">
      <c r="A1829" s="57" t="s">
        <v>34</v>
      </c>
      <c r="B1829" s="56" t="s">
        <v>34</v>
      </c>
      <c r="C1829" s="56" t="s">
        <v>497</v>
      </c>
      <c r="D1829" s="56">
        <v>1994</v>
      </c>
      <c r="E1829" s="58">
        <v>4222563</v>
      </c>
      <c r="F1829" s="58">
        <v>3865348</v>
      </c>
      <c r="G1829" s="59">
        <v>3882575</v>
      </c>
      <c r="H1829" s="59">
        <v>339988</v>
      </c>
      <c r="I1829" s="60">
        <v>0</v>
      </c>
      <c r="J1829" s="58">
        <v>-357215</v>
      </c>
      <c r="K1829" s="62">
        <v>7758</v>
      </c>
      <c r="L1829" s="61"/>
      <c r="M1829" s="61"/>
      <c r="N1829" s="61"/>
      <c r="O1829" s="61"/>
      <c r="P1829" s="62">
        <v>739186</v>
      </c>
      <c r="Q1829" s="61"/>
      <c r="R1829" s="61"/>
      <c r="S1829" s="61"/>
      <c r="T1829" s="61"/>
      <c r="U1829" s="61"/>
      <c r="V1829" s="61"/>
      <c r="W1829" s="62">
        <v>475361</v>
      </c>
      <c r="X1829" s="61"/>
      <c r="Y1829" s="61"/>
      <c r="Z1829" s="61"/>
      <c r="AA1829" s="62">
        <v>1542409</v>
      </c>
      <c r="AB1829" s="61"/>
      <c r="AC1829" s="61"/>
      <c r="AD1829" s="62">
        <v>459319</v>
      </c>
      <c r="AE1829" s="61"/>
      <c r="AF1829" s="62">
        <v>455234</v>
      </c>
      <c r="AG1829" s="61"/>
      <c r="AH1829" s="61"/>
      <c r="AI1829" s="62">
        <v>203308</v>
      </c>
      <c r="AJ1829" s="61"/>
      <c r="AK1829" s="61"/>
      <c r="AL1829" s="61"/>
      <c r="AM1829" s="61"/>
      <c r="AN1829" s="61"/>
      <c r="AO1829" s="61"/>
      <c r="AP1829" s="62">
        <v>24818</v>
      </c>
      <c r="AQ1829" s="61"/>
      <c r="AR1829" s="62">
        <v>9578</v>
      </c>
      <c r="AS1829" s="61"/>
      <c r="AT1829" s="61"/>
      <c r="AU1829" s="61"/>
      <c r="AV1829" s="61"/>
      <c r="AW1829" s="61"/>
      <c r="AX1829" s="61"/>
      <c r="AY1829" s="62">
        <v>42383</v>
      </c>
      <c r="AZ1829" s="61"/>
      <c r="BA1829" s="62">
        <v>262193</v>
      </c>
      <c r="BB1829" s="61"/>
      <c r="BC1829" s="61"/>
      <c r="BD1829" s="61"/>
      <c r="BE1829" s="61"/>
      <c r="BF1829" s="61"/>
      <c r="BG1829" s="61"/>
      <c r="BH1829" s="61"/>
      <c r="BI1829" s="61"/>
      <c r="BJ1829" s="61"/>
      <c r="BK1829" s="62">
        <v>1016</v>
      </c>
      <c r="BL1829" s="61"/>
      <c r="BM1829" s="61"/>
      <c r="BN1829" s="61"/>
      <c r="BO1829" s="62">
        <v>-357215</v>
      </c>
    </row>
    <row r="1830" spans="1:67" x14ac:dyDescent="0.2">
      <c r="A1830" s="57" t="s">
        <v>34</v>
      </c>
      <c r="B1830" s="56" t="s">
        <v>34</v>
      </c>
      <c r="C1830" s="56" t="s">
        <v>497</v>
      </c>
      <c r="D1830" s="56">
        <v>1995</v>
      </c>
      <c r="E1830" s="58">
        <v>4485005</v>
      </c>
      <c r="F1830" s="58">
        <v>3974131</v>
      </c>
      <c r="G1830" s="59">
        <v>4130614</v>
      </c>
      <c r="H1830" s="59">
        <v>354391</v>
      </c>
      <c r="I1830" s="60">
        <v>0</v>
      </c>
      <c r="J1830" s="58">
        <v>-510874</v>
      </c>
      <c r="K1830" s="62">
        <v>7758</v>
      </c>
      <c r="L1830" s="61"/>
      <c r="M1830" s="61"/>
      <c r="N1830" s="61"/>
      <c r="O1830" s="61"/>
      <c r="P1830" s="62">
        <v>739186</v>
      </c>
      <c r="Q1830" s="61"/>
      <c r="R1830" s="61"/>
      <c r="S1830" s="61"/>
      <c r="T1830" s="61"/>
      <c r="U1830" s="61"/>
      <c r="V1830" s="61"/>
      <c r="W1830" s="62">
        <v>475361</v>
      </c>
      <c r="X1830" s="61"/>
      <c r="Y1830" s="61"/>
      <c r="Z1830" s="61"/>
      <c r="AA1830" s="62">
        <v>1677974</v>
      </c>
      <c r="AB1830" s="61"/>
      <c r="AC1830" s="61"/>
      <c r="AD1830" s="62">
        <v>530041</v>
      </c>
      <c r="AE1830" s="61"/>
      <c r="AF1830" s="62">
        <v>483168</v>
      </c>
      <c r="AG1830" s="61"/>
      <c r="AH1830" s="61"/>
      <c r="AI1830" s="62">
        <v>217126</v>
      </c>
      <c r="AJ1830" s="61"/>
      <c r="AK1830" s="61"/>
      <c r="AL1830" s="61"/>
      <c r="AM1830" s="61"/>
      <c r="AN1830" s="61"/>
      <c r="AO1830" s="61"/>
      <c r="AP1830" s="62">
        <v>25183</v>
      </c>
      <c r="AQ1830" s="61"/>
      <c r="AR1830" s="62">
        <v>22876</v>
      </c>
      <c r="AS1830" s="61"/>
      <c r="AT1830" s="61"/>
      <c r="AU1830" s="61"/>
      <c r="AV1830" s="61"/>
      <c r="AW1830" s="61"/>
      <c r="AX1830" s="61"/>
      <c r="AY1830" s="62">
        <v>43123</v>
      </c>
      <c r="AZ1830" s="61"/>
      <c r="BA1830" s="62">
        <v>262193</v>
      </c>
      <c r="BB1830" s="61"/>
      <c r="BC1830" s="61"/>
      <c r="BD1830" s="61"/>
      <c r="BE1830" s="61"/>
      <c r="BF1830" s="61"/>
      <c r="BG1830" s="61"/>
      <c r="BH1830" s="61"/>
      <c r="BI1830" s="61"/>
      <c r="BJ1830" s="61"/>
      <c r="BK1830" s="62">
        <v>1016</v>
      </c>
      <c r="BL1830" s="61"/>
      <c r="BM1830" s="61"/>
      <c r="BN1830" s="61"/>
      <c r="BO1830" s="62">
        <v>-510874</v>
      </c>
    </row>
    <row r="1831" spans="1:67" x14ac:dyDescent="0.2">
      <c r="A1831" s="57" t="s">
        <v>34</v>
      </c>
      <c r="B1831" s="56" t="s">
        <v>34</v>
      </c>
      <c r="C1831" s="56" t="s">
        <v>497</v>
      </c>
      <c r="D1831" s="56">
        <v>1996</v>
      </c>
      <c r="E1831" s="58">
        <v>4667662</v>
      </c>
      <c r="F1831" s="58">
        <v>4062996</v>
      </c>
      <c r="G1831" s="59">
        <v>4409885</v>
      </c>
      <c r="H1831" s="59">
        <v>257777</v>
      </c>
      <c r="I1831" s="60">
        <v>0</v>
      </c>
      <c r="J1831" s="58">
        <v>-604666</v>
      </c>
      <c r="K1831" s="62">
        <v>7758</v>
      </c>
      <c r="L1831" s="61"/>
      <c r="M1831" s="61"/>
      <c r="N1831" s="61"/>
      <c r="O1831" s="61"/>
      <c r="P1831" s="62">
        <v>757311</v>
      </c>
      <c r="Q1831" s="61"/>
      <c r="R1831" s="61"/>
      <c r="S1831" s="61"/>
      <c r="T1831" s="61"/>
      <c r="U1831" s="61"/>
      <c r="V1831" s="61"/>
      <c r="W1831" s="62">
        <v>475361</v>
      </c>
      <c r="X1831" s="61"/>
      <c r="Y1831" s="61"/>
      <c r="Z1831" s="61"/>
      <c r="AA1831" s="62">
        <v>1737710</v>
      </c>
      <c r="AB1831" s="61"/>
      <c r="AC1831" s="61"/>
      <c r="AD1831" s="62">
        <v>676906</v>
      </c>
      <c r="AE1831" s="61"/>
      <c r="AF1831" s="62">
        <v>528438</v>
      </c>
      <c r="AG1831" s="61"/>
      <c r="AH1831" s="61"/>
      <c r="AI1831" s="62">
        <v>226401</v>
      </c>
      <c r="AJ1831" s="61"/>
      <c r="AK1831" s="61"/>
      <c r="AL1831" s="61"/>
      <c r="AM1831" s="61"/>
      <c r="AN1831" s="61"/>
      <c r="AO1831" s="61"/>
      <c r="AP1831" s="62">
        <v>27122</v>
      </c>
      <c r="AQ1831" s="61"/>
      <c r="AR1831" s="62">
        <v>27642</v>
      </c>
      <c r="AS1831" s="61"/>
      <c r="AT1831" s="61"/>
      <c r="AU1831" s="61"/>
      <c r="AV1831" s="61"/>
      <c r="AW1831" s="61"/>
      <c r="AX1831" s="61"/>
      <c r="AY1831" s="62">
        <v>47706</v>
      </c>
      <c r="AZ1831" s="61"/>
      <c r="BA1831" s="62">
        <v>154291</v>
      </c>
      <c r="BB1831" s="61"/>
      <c r="BC1831" s="61"/>
      <c r="BD1831" s="61"/>
      <c r="BE1831" s="61"/>
      <c r="BF1831" s="61"/>
      <c r="BG1831" s="61"/>
      <c r="BH1831" s="61"/>
      <c r="BI1831" s="61"/>
      <c r="BJ1831" s="61"/>
      <c r="BK1831" s="62">
        <v>1016</v>
      </c>
      <c r="BL1831" s="61"/>
      <c r="BM1831" s="61"/>
      <c r="BN1831" s="61"/>
      <c r="BO1831" s="62">
        <v>-604666</v>
      </c>
    </row>
    <row r="1832" spans="1:67" x14ac:dyDescent="0.2">
      <c r="A1832" s="57" t="s">
        <v>34</v>
      </c>
      <c r="B1832" s="56" t="s">
        <v>34</v>
      </c>
      <c r="C1832" s="56" t="s">
        <v>497</v>
      </c>
      <c r="D1832" s="56">
        <v>1997</v>
      </c>
      <c r="E1832" s="58">
        <v>5204988</v>
      </c>
      <c r="F1832" s="58">
        <v>4423061</v>
      </c>
      <c r="G1832" s="59">
        <v>4699770</v>
      </c>
      <c r="H1832" s="59">
        <v>505218</v>
      </c>
      <c r="I1832" s="60">
        <v>0</v>
      </c>
      <c r="J1832" s="58">
        <v>-781927</v>
      </c>
      <c r="K1832" s="62">
        <v>7758</v>
      </c>
      <c r="L1832" s="61"/>
      <c r="M1832" s="61"/>
      <c r="N1832" s="61"/>
      <c r="O1832" s="61"/>
      <c r="P1832" s="62">
        <v>764855</v>
      </c>
      <c r="Q1832" s="61"/>
      <c r="R1832" s="61"/>
      <c r="S1832" s="61"/>
      <c r="T1832" s="61"/>
      <c r="U1832" s="61"/>
      <c r="V1832" s="61"/>
      <c r="W1832" s="62">
        <v>475361</v>
      </c>
      <c r="X1832" s="61"/>
      <c r="Y1832" s="61"/>
      <c r="Z1832" s="61"/>
      <c r="AA1832" s="62">
        <v>1879275</v>
      </c>
      <c r="AB1832" s="61"/>
      <c r="AC1832" s="61"/>
      <c r="AD1832" s="62">
        <v>771498</v>
      </c>
      <c r="AE1832" s="61"/>
      <c r="AF1832" s="62">
        <v>562177</v>
      </c>
      <c r="AG1832" s="61"/>
      <c r="AH1832" s="61"/>
      <c r="AI1832" s="62">
        <v>238846</v>
      </c>
      <c r="AJ1832" s="61"/>
      <c r="AK1832" s="61"/>
      <c r="AL1832" s="61"/>
      <c r="AM1832" s="61"/>
      <c r="AN1832" s="61"/>
      <c r="AO1832" s="61"/>
      <c r="AP1832" s="62">
        <v>28839</v>
      </c>
      <c r="AQ1832" s="61"/>
      <c r="AR1832" s="62">
        <v>27797</v>
      </c>
      <c r="AS1832" s="61"/>
      <c r="AT1832" s="61"/>
      <c r="AU1832" s="61"/>
      <c r="AV1832" s="61"/>
      <c r="AW1832" s="61"/>
      <c r="AX1832" s="61"/>
      <c r="AY1832" s="62">
        <v>52517</v>
      </c>
      <c r="AZ1832" s="61"/>
      <c r="BA1832" s="62">
        <v>395049</v>
      </c>
      <c r="BB1832" s="61"/>
      <c r="BC1832" s="61"/>
      <c r="BD1832" s="61"/>
      <c r="BE1832" s="61"/>
      <c r="BF1832" s="61"/>
      <c r="BG1832" s="61"/>
      <c r="BH1832" s="61"/>
      <c r="BI1832" s="61"/>
      <c r="BJ1832" s="61"/>
      <c r="BK1832" s="62">
        <v>1016</v>
      </c>
      <c r="BL1832" s="61"/>
      <c r="BM1832" s="61"/>
      <c r="BN1832" s="61"/>
      <c r="BO1832" s="62">
        <v>-781927</v>
      </c>
    </row>
    <row r="1833" spans="1:67" x14ac:dyDescent="0.2">
      <c r="A1833" s="57" t="s">
        <v>34</v>
      </c>
      <c r="B1833" s="56" t="s">
        <v>34</v>
      </c>
      <c r="C1833" s="56" t="s">
        <v>497</v>
      </c>
      <c r="D1833" s="56">
        <v>1998</v>
      </c>
      <c r="E1833" s="58">
        <v>5506738</v>
      </c>
      <c r="F1833" s="58">
        <v>4703616</v>
      </c>
      <c r="G1833" s="59">
        <v>4990758</v>
      </c>
      <c r="H1833" s="59">
        <v>515980</v>
      </c>
      <c r="I1833" s="60">
        <v>0</v>
      </c>
      <c r="J1833" s="58">
        <v>-803122</v>
      </c>
      <c r="K1833" s="62">
        <v>7758</v>
      </c>
      <c r="L1833" s="61"/>
      <c r="M1833" s="61"/>
      <c r="N1833" s="61"/>
      <c r="O1833" s="61"/>
      <c r="P1833" s="62">
        <v>841376</v>
      </c>
      <c r="Q1833" s="61"/>
      <c r="R1833" s="61"/>
      <c r="S1833" s="61"/>
      <c r="T1833" s="61"/>
      <c r="U1833" s="61"/>
      <c r="V1833" s="61"/>
      <c r="W1833" s="62">
        <v>475361</v>
      </c>
      <c r="X1833" s="61"/>
      <c r="Y1833" s="61"/>
      <c r="Z1833" s="61"/>
      <c r="AA1833" s="62">
        <v>1951132</v>
      </c>
      <c r="AB1833" s="61"/>
      <c r="AC1833" s="61"/>
      <c r="AD1833" s="62">
        <v>861618</v>
      </c>
      <c r="AE1833" s="61"/>
      <c r="AF1833" s="62">
        <v>603379</v>
      </c>
      <c r="AG1833" s="61"/>
      <c r="AH1833" s="61"/>
      <c r="AI1833" s="62">
        <v>250134</v>
      </c>
      <c r="AJ1833" s="61"/>
      <c r="AK1833" s="61"/>
      <c r="AL1833" s="61"/>
      <c r="AM1833" s="61"/>
      <c r="AN1833" s="61"/>
      <c r="AO1833" s="61"/>
      <c r="AP1833" s="62">
        <v>30424</v>
      </c>
      <c r="AQ1833" s="61"/>
      <c r="AR1833" s="62">
        <v>33952</v>
      </c>
      <c r="AS1833" s="61"/>
      <c r="AT1833" s="61"/>
      <c r="AU1833" s="61"/>
      <c r="AV1833" s="61"/>
      <c r="AW1833" s="61"/>
      <c r="AX1833" s="61"/>
      <c r="AY1833" s="62">
        <v>55539</v>
      </c>
      <c r="AZ1833" s="61"/>
      <c r="BA1833" s="62">
        <v>395049</v>
      </c>
      <c r="BB1833" s="61"/>
      <c r="BC1833" s="61"/>
      <c r="BD1833" s="61"/>
      <c r="BE1833" s="61"/>
      <c r="BF1833" s="61"/>
      <c r="BG1833" s="61"/>
      <c r="BH1833" s="61"/>
      <c r="BI1833" s="61"/>
      <c r="BJ1833" s="61"/>
      <c r="BK1833" s="62">
        <v>1016</v>
      </c>
      <c r="BL1833" s="61"/>
      <c r="BM1833" s="61"/>
      <c r="BN1833" s="61"/>
      <c r="BO1833" s="62">
        <v>-803122</v>
      </c>
    </row>
    <row r="1834" spans="1:67" x14ac:dyDescent="0.2">
      <c r="A1834" s="57" t="s">
        <v>34</v>
      </c>
      <c r="B1834" s="56" t="s">
        <v>34</v>
      </c>
      <c r="C1834" s="56" t="s">
        <v>498</v>
      </c>
      <c r="D1834" s="56">
        <v>1989</v>
      </c>
      <c r="E1834" s="58">
        <v>527332</v>
      </c>
      <c r="F1834" s="58">
        <v>503586</v>
      </c>
      <c r="G1834" s="59">
        <v>488521</v>
      </c>
      <c r="H1834" s="59">
        <v>38811</v>
      </c>
      <c r="I1834" s="60">
        <v>0</v>
      </c>
      <c r="J1834" s="58">
        <v>-23746</v>
      </c>
      <c r="K1834" s="62">
        <v>1240</v>
      </c>
      <c r="L1834" s="61"/>
      <c r="M1834" s="61"/>
      <c r="N1834" s="61"/>
      <c r="O1834" s="61"/>
      <c r="P1834" s="61"/>
      <c r="Q1834" s="62">
        <v>13078</v>
      </c>
      <c r="R1834" s="61"/>
      <c r="S1834" s="61"/>
      <c r="T1834" s="61"/>
      <c r="U1834" s="61"/>
      <c r="V1834" s="61"/>
      <c r="W1834" s="61"/>
      <c r="X1834" s="61"/>
      <c r="Y1834" s="61"/>
      <c r="Z1834" s="61"/>
      <c r="AA1834" s="62">
        <v>267536</v>
      </c>
      <c r="AB1834" s="61"/>
      <c r="AC1834" s="61"/>
      <c r="AD1834" s="62">
        <v>53089</v>
      </c>
      <c r="AE1834" s="61"/>
      <c r="AF1834" s="62">
        <v>94897</v>
      </c>
      <c r="AG1834" s="61"/>
      <c r="AH1834" s="61"/>
      <c r="AI1834" s="62">
        <v>58681</v>
      </c>
      <c r="AJ1834" s="61"/>
      <c r="AK1834" s="61"/>
      <c r="AL1834" s="61"/>
      <c r="AM1834" s="61"/>
      <c r="AN1834" s="61"/>
      <c r="AO1834" s="61"/>
      <c r="AP1834" s="62">
        <v>3591</v>
      </c>
      <c r="AQ1834" s="61"/>
      <c r="AR1834" s="61"/>
      <c r="AS1834" s="61"/>
      <c r="AT1834" s="61"/>
      <c r="AU1834" s="61"/>
      <c r="AV1834" s="61"/>
      <c r="AW1834" s="61"/>
      <c r="AX1834" s="61"/>
      <c r="AY1834" s="62">
        <v>1568</v>
      </c>
      <c r="AZ1834" s="61"/>
      <c r="BA1834" s="62">
        <v>33329</v>
      </c>
      <c r="BB1834" s="61"/>
      <c r="BC1834" s="61"/>
      <c r="BD1834" s="61"/>
      <c r="BE1834" s="61"/>
      <c r="BF1834" s="61"/>
      <c r="BG1834" s="61"/>
      <c r="BH1834" s="61"/>
      <c r="BI1834" s="61"/>
      <c r="BJ1834" s="61"/>
      <c r="BK1834" s="61">
        <v>323</v>
      </c>
      <c r="BL1834" s="61"/>
      <c r="BM1834" s="61"/>
      <c r="BN1834" s="61"/>
      <c r="BO1834" s="62">
        <v>-23746</v>
      </c>
    </row>
    <row r="1835" spans="1:67" x14ac:dyDescent="0.2">
      <c r="A1835" s="57" t="s">
        <v>34</v>
      </c>
      <c r="B1835" s="56" t="s">
        <v>34</v>
      </c>
      <c r="C1835" s="56" t="s">
        <v>498</v>
      </c>
      <c r="D1835" s="56">
        <v>1990</v>
      </c>
      <c r="E1835" s="58">
        <v>539311</v>
      </c>
      <c r="F1835" s="58">
        <v>515565</v>
      </c>
      <c r="G1835" s="59">
        <v>500500</v>
      </c>
      <c r="H1835" s="59">
        <v>38811</v>
      </c>
      <c r="I1835" s="60">
        <v>0</v>
      </c>
      <c r="J1835" s="58">
        <v>-23746</v>
      </c>
      <c r="K1835" s="62">
        <v>1240</v>
      </c>
      <c r="L1835" s="61"/>
      <c r="M1835" s="61"/>
      <c r="N1835" s="61"/>
      <c r="O1835" s="61"/>
      <c r="P1835" s="61"/>
      <c r="Q1835" s="62">
        <v>13078</v>
      </c>
      <c r="R1835" s="61"/>
      <c r="S1835" s="61"/>
      <c r="T1835" s="61"/>
      <c r="U1835" s="61"/>
      <c r="V1835" s="61"/>
      <c r="W1835" s="61"/>
      <c r="X1835" s="61"/>
      <c r="Y1835" s="61"/>
      <c r="Z1835" s="61"/>
      <c r="AA1835" s="62">
        <v>270902</v>
      </c>
      <c r="AB1835" s="61"/>
      <c r="AC1835" s="61"/>
      <c r="AD1835" s="62">
        <v>56651</v>
      </c>
      <c r="AE1835" s="61"/>
      <c r="AF1835" s="62">
        <v>94897</v>
      </c>
      <c r="AG1835" s="61"/>
      <c r="AH1835" s="61"/>
      <c r="AI1835" s="62">
        <v>63732</v>
      </c>
      <c r="AJ1835" s="61"/>
      <c r="AK1835" s="61"/>
      <c r="AL1835" s="61"/>
      <c r="AM1835" s="61"/>
      <c r="AN1835" s="61"/>
      <c r="AO1835" s="61"/>
      <c r="AP1835" s="62">
        <v>3591</v>
      </c>
      <c r="AQ1835" s="61"/>
      <c r="AR1835" s="61"/>
      <c r="AS1835" s="61"/>
      <c r="AT1835" s="61"/>
      <c r="AU1835" s="61"/>
      <c r="AV1835" s="61"/>
      <c r="AW1835" s="61"/>
      <c r="AX1835" s="61"/>
      <c r="AY1835" s="62">
        <v>1568</v>
      </c>
      <c r="AZ1835" s="61"/>
      <c r="BA1835" s="62">
        <v>33329</v>
      </c>
      <c r="BB1835" s="61"/>
      <c r="BC1835" s="61"/>
      <c r="BD1835" s="61"/>
      <c r="BE1835" s="61"/>
      <c r="BF1835" s="61"/>
      <c r="BG1835" s="61"/>
      <c r="BH1835" s="61"/>
      <c r="BI1835" s="61"/>
      <c r="BJ1835" s="61"/>
      <c r="BK1835" s="61">
        <v>323</v>
      </c>
      <c r="BL1835" s="61"/>
      <c r="BM1835" s="61"/>
      <c r="BN1835" s="61"/>
      <c r="BO1835" s="62">
        <v>-23746</v>
      </c>
    </row>
    <row r="1836" spans="1:67" x14ac:dyDescent="0.2">
      <c r="A1836" s="57" t="s">
        <v>34</v>
      </c>
      <c r="B1836" s="56" t="s">
        <v>34</v>
      </c>
      <c r="C1836" s="56" t="s">
        <v>498</v>
      </c>
      <c r="D1836" s="56">
        <v>1991</v>
      </c>
      <c r="E1836" s="58">
        <v>564777</v>
      </c>
      <c r="F1836" s="58">
        <v>541031</v>
      </c>
      <c r="G1836" s="59">
        <v>526289</v>
      </c>
      <c r="H1836" s="59">
        <v>38488</v>
      </c>
      <c r="I1836" s="60">
        <v>0</v>
      </c>
      <c r="J1836" s="58">
        <v>-23746</v>
      </c>
      <c r="K1836" s="62">
        <v>1240</v>
      </c>
      <c r="L1836" s="61"/>
      <c r="M1836" s="61"/>
      <c r="N1836" s="61"/>
      <c r="O1836" s="61"/>
      <c r="P1836" s="61"/>
      <c r="Q1836" s="62">
        <v>13078</v>
      </c>
      <c r="R1836" s="61"/>
      <c r="S1836" s="61"/>
      <c r="T1836" s="61"/>
      <c r="U1836" s="61"/>
      <c r="V1836" s="61"/>
      <c r="W1836" s="61"/>
      <c r="X1836" s="61"/>
      <c r="Y1836" s="61"/>
      <c r="Z1836" s="61"/>
      <c r="AA1836" s="62">
        <v>286463</v>
      </c>
      <c r="AB1836" s="61"/>
      <c r="AC1836" s="61"/>
      <c r="AD1836" s="62">
        <v>57652</v>
      </c>
      <c r="AE1836" s="61"/>
      <c r="AF1836" s="62">
        <v>100885</v>
      </c>
      <c r="AG1836" s="61"/>
      <c r="AH1836" s="61"/>
      <c r="AI1836" s="62">
        <v>66971</v>
      </c>
      <c r="AJ1836" s="61"/>
      <c r="AK1836" s="61"/>
      <c r="AL1836" s="61"/>
      <c r="AM1836" s="61"/>
      <c r="AN1836" s="61"/>
      <c r="AO1836" s="61"/>
      <c r="AP1836" s="62">
        <v>3591</v>
      </c>
      <c r="AQ1836" s="61"/>
      <c r="AR1836" s="61"/>
      <c r="AS1836" s="61"/>
      <c r="AT1836" s="61"/>
      <c r="AU1836" s="61"/>
      <c r="AV1836" s="61"/>
      <c r="AW1836" s="61"/>
      <c r="AX1836" s="61"/>
      <c r="AY1836" s="62">
        <v>1568</v>
      </c>
      <c r="AZ1836" s="61"/>
      <c r="BA1836" s="62">
        <v>33329</v>
      </c>
      <c r="BB1836" s="61"/>
      <c r="BC1836" s="61"/>
      <c r="BD1836" s="61"/>
      <c r="BE1836" s="61"/>
      <c r="BF1836" s="61"/>
      <c r="BG1836" s="61"/>
      <c r="BH1836" s="61"/>
      <c r="BI1836" s="61"/>
      <c r="BJ1836" s="61"/>
      <c r="BK1836" s="61"/>
      <c r="BL1836" s="61"/>
      <c r="BM1836" s="61"/>
      <c r="BN1836" s="61"/>
      <c r="BO1836" s="62">
        <v>-23746</v>
      </c>
    </row>
    <row r="1837" spans="1:67" x14ac:dyDescent="0.2">
      <c r="A1837" s="57" t="s">
        <v>34</v>
      </c>
      <c r="B1837" s="56" t="s">
        <v>34</v>
      </c>
      <c r="C1837" s="56" t="s">
        <v>498</v>
      </c>
      <c r="D1837" s="56">
        <v>1992</v>
      </c>
      <c r="E1837" s="58">
        <v>694147</v>
      </c>
      <c r="F1837" s="58">
        <v>670401</v>
      </c>
      <c r="G1837" s="59">
        <v>655659</v>
      </c>
      <c r="H1837" s="59">
        <v>38488</v>
      </c>
      <c r="I1837" s="60">
        <v>0</v>
      </c>
      <c r="J1837" s="58">
        <v>-23746</v>
      </c>
      <c r="K1837" s="62">
        <v>2310</v>
      </c>
      <c r="L1837" s="61"/>
      <c r="M1837" s="61"/>
      <c r="N1837" s="61"/>
      <c r="O1837" s="61"/>
      <c r="P1837" s="61"/>
      <c r="Q1837" s="62">
        <v>13078</v>
      </c>
      <c r="R1837" s="61"/>
      <c r="S1837" s="61"/>
      <c r="T1837" s="61"/>
      <c r="U1837" s="61"/>
      <c r="V1837" s="61"/>
      <c r="W1837" s="62">
        <v>107282</v>
      </c>
      <c r="X1837" s="61"/>
      <c r="Y1837" s="61"/>
      <c r="Z1837" s="61"/>
      <c r="AA1837" s="62">
        <v>305042</v>
      </c>
      <c r="AB1837" s="61"/>
      <c r="AC1837" s="61"/>
      <c r="AD1837" s="62">
        <v>59179</v>
      </c>
      <c r="AE1837" s="61"/>
      <c r="AF1837" s="62">
        <v>100885</v>
      </c>
      <c r="AG1837" s="61"/>
      <c r="AH1837" s="61"/>
      <c r="AI1837" s="62">
        <v>67883</v>
      </c>
      <c r="AJ1837" s="61"/>
      <c r="AK1837" s="61"/>
      <c r="AL1837" s="61"/>
      <c r="AM1837" s="61"/>
      <c r="AN1837" s="61"/>
      <c r="AO1837" s="61"/>
      <c r="AP1837" s="62">
        <v>3591</v>
      </c>
      <c r="AQ1837" s="61"/>
      <c r="AR1837" s="61"/>
      <c r="AS1837" s="61"/>
      <c r="AT1837" s="61"/>
      <c r="AU1837" s="61"/>
      <c r="AV1837" s="61"/>
      <c r="AW1837" s="61"/>
      <c r="AX1837" s="61"/>
      <c r="AY1837" s="62">
        <v>1568</v>
      </c>
      <c r="AZ1837" s="61"/>
      <c r="BA1837" s="62">
        <v>33329</v>
      </c>
      <c r="BB1837" s="61"/>
      <c r="BC1837" s="61"/>
      <c r="BD1837" s="61"/>
      <c r="BE1837" s="61"/>
      <c r="BF1837" s="61"/>
      <c r="BG1837" s="61"/>
      <c r="BH1837" s="61"/>
      <c r="BI1837" s="61"/>
      <c r="BJ1837" s="61"/>
      <c r="BK1837" s="61"/>
      <c r="BL1837" s="61"/>
      <c r="BM1837" s="61"/>
      <c r="BN1837" s="61"/>
      <c r="BO1837" s="62">
        <v>-23746</v>
      </c>
    </row>
    <row r="1838" spans="1:67" x14ac:dyDescent="0.2">
      <c r="A1838" s="57" t="s">
        <v>34</v>
      </c>
      <c r="B1838" s="56" t="s">
        <v>34</v>
      </c>
      <c r="C1838" s="56" t="s">
        <v>498</v>
      </c>
      <c r="D1838" s="56">
        <v>1993</v>
      </c>
      <c r="E1838" s="58">
        <v>705752</v>
      </c>
      <c r="F1838" s="58">
        <v>682006</v>
      </c>
      <c r="G1838" s="59">
        <v>667264</v>
      </c>
      <c r="H1838" s="59">
        <v>38488</v>
      </c>
      <c r="I1838" s="60">
        <v>0</v>
      </c>
      <c r="J1838" s="58">
        <v>-23746</v>
      </c>
      <c r="K1838" s="62">
        <v>2310</v>
      </c>
      <c r="L1838" s="61"/>
      <c r="M1838" s="61"/>
      <c r="N1838" s="61"/>
      <c r="O1838" s="61"/>
      <c r="P1838" s="61"/>
      <c r="Q1838" s="62">
        <v>13078</v>
      </c>
      <c r="R1838" s="61"/>
      <c r="S1838" s="61"/>
      <c r="T1838" s="61"/>
      <c r="U1838" s="61"/>
      <c r="V1838" s="61"/>
      <c r="W1838" s="62">
        <v>107282</v>
      </c>
      <c r="X1838" s="61"/>
      <c r="Y1838" s="61"/>
      <c r="Z1838" s="61"/>
      <c r="AA1838" s="62">
        <v>311740</v>
      </c>
      <c r="AB1838" s="61"/>
      <c r="AC1838" s="61"/>
      <c r="AD1838" s="62">
        <v>64086</v>
      </c>
      <c r="AE1838" s="61"/>
      <c r="AF1838" s="62">
        <v>100885</v>
      </c>
      <c r="AG1838" s="61"/>
      <c r="AH1838" s="61"/>
      <c r="AI1838" s="62">
        <v>67883</v>
      </c>
      <c r="AJ1838" s="61"/>
      <c r="AK1838" s="61"/>
      <c r="AL1838" s="61"/>
      <c r="AM1838" s="61"/>
      <c r="AN1838" s="61"/>
      <c r="AO1838" s="61"/>
      <c r="AP1838" s="62">
        <v>3591</v>
      </c>
      <c r="AQ1838" s="61"/>
      <c r="AR1838" s="61"/>
      <c r="AS1838" s="61"/>
      <c r="AT1838" s="61"/>
      <c r="AU1838" s="61"/>
      <c r="AV1838" s="61"/>
      <c r="AW1838" s="61"/>
      <c r="AX1838" s="61"/>
      <c r="AY1838" s="62">
        <v>1568</v>
      </c>
      <c r="AZ1838" s="61"/>
      <c r="BA1838" s="62">
        <v>33329</v>
      </c>
      <c r="BB1838" s="61"/>
      <c r="BC1838" s="61"/>
      <c r="BD1838" s="61"/>
      <c r="BE1838" s="61"/>
      <c r="BF1838" s="61"/>
      <c r="BG1838" s="61"/>
      <c r="BH1838" s="61"/>
      <c r="BI1838" s="61"/>
      <c r="BJ1838" s="61"/>
      <c r="BK1838" s="61"/>
      <c r="BL1838" s="61"/>
      <c r="BM1838" s="61"/>
      <c r="BN1838" s="61"/>
      <c r="BO1838" s="62">
        <v>-23746</v>
      </c>
    </row>
    <row r="1839" spans="1:67" x14ac:dyDescent="0.2">
      <c r="A1839" s="57" t="s">
        <v>34</v>
      </c>
      <c r="B1839" s="56" t="s">
        <v>34</v>
      </c>
      <c r="C1839" s="56" t="s">
        <v>498</v>
      </c>
      <c r="D1839" s="56">
        <v>1994</v>
      </c>
      <c r="E1839" s="58">
        <v>821260</v>
      </c>
      <c r="F1839" s="58">
        <v>725136</v>
      </c>
      <c r="G1839" s="59">
        <v>778012</v>
      </c>
      <c r="H1839" s="59">
        <v>43248</v>
      </c>
      <c r="I1839" s="60">
        <v>0</v>
      </c>
      <c r="J1839" s="58">
        <v>-96124</v>
      </c>
      <c r="K1839" s="62">
        <v>2310</v>
      </c>
      <c r="L1839" s="61"/>
      <c r="M1839" s="61"/>
      <c r="N1839" s="61"/>
      <c r="O1839" s="61"/>
      <c r="P1839" s="61"/>
      <c r="Q1839" s="62">
        <v>13078</v>
      </c>
      <c r="R1839" s="61"/>
      <c r="S1839" s="61"/>
      <c r="T1839" s="61"/>
      <c r="U1839" s="61"/>
      <c r="V1839" s="61"/>
      <c r="W1839" s="62">
        <v>112007</v>
      </c>
      <c r="X1839" s="61"/>
      <c r="Y1839" s="61"/>
      <c r="Z1839" s="61"/>
      <c r="AA1839" s="62">
        <v>350393</v>
      </c>
      <c r="AB1839" s="61"/>
      <c r="AC1839" s="61"/>
      <c r="AD1839" s="62">
        <v>117105</v>
      </c>
      <c r="AE1839" s="61"/>
      <c r="AF1839" s="62">
        <v>111221</v>
      </c>
      <c r="AG1839" s="61"/>
      <c r="AH1839" s="61"/>
      <c r="AI1839" s="62">
        <v>71898</v>
      </c>
      <c r="AJ1839" s="61"/>
      <c r="AK1839" s="61"/>
      <c r="AL1839" s="61"/>
      <c r="AM1839" s="61"/>
      <c r="AN1839" s="61"/>
      <c r="AO1839" s="61"/>
      <c r="AP1839" s="62">
        <v>3508</v>
      </c>
      <c r="AQ1839" s="61"/>
      <c r="AR1839" s="62">
        <v>3998</v>
      </c>
      <c r="AS1839" s="61"/>
      <c r="AT1839" s="61"/>
      <c r="AU1839" s="61"/>
      <c r="AV1839" s="61"/>
      <c r="AW1839" s="61"/>
      <c r="AX1839" s="61"/>
      <c r="AY1839" s="62">
        <v>2413</v>
      </c>
      <c r="AZ1839" s="61"/>
      <c r="BA1839" s="62">
        <v>33329</v>
      </c>
      <c r="BB1839" s="61"/>
      <c r="BC1839" s="61"/>
      <c r="BD1839" s="61"/>
      <c r="BE1839" s="61"/>
      <c r="BF1839" s="61"/>
      <c r="BG1839" s="61"/>
      <c r="BH1839" s="61"/>
      <c r="BI1839" s="61"/>
      <c r="BJ1839" s="61"/>
      <c r="BK1839" s="61"/>
      <c r="BL1839" s="61"/>
      <c r="BM1839" s="61"/>
      <c r="BN1839" s="61"/>
      <c r="BO1839" s="62">
        <v>-96124</v>
      </c>
    </row>
    <row r="1840" spans="1:67" x14ac:dyDescent="0.2">
      <c r="A1840" s="57" t="s">
        <v>34</v>
      </c>
      <c r="B1840" s="56" t="s">
        <v>34</v>
      </c>
      <c r="C1840" s="56" t="s">
        <v>498</v>
      </c>
      <c r="D1840" s="56">
        <v>1995</v>
      </c>
      <c r="E1840" s="58">
        <v>853681</v>
      </c>
      <c r="F1840" s="58">
        <v>756196</v>
      </c>
      <c r="G1840" s="59">
        <v>809521</v>
      </c>
      <c r="H1840" s="59">
        <v>44160</v>
      </c>
      <c r="I1840" s="60">
        <v>0</v>
      </c>
      <c r="J1840" s="58">
        <v>-97485</v>
      </c>
      <c r="K1840" s="62">
        <v>2310</v>
      </c>
      <c r="L1840" s="61"/>
      <c r="M1840" s="61"/>
      <c r="N1840" s="61"/>
      <c r="O1840" s="61"/>
      <c r="P1840" s="61"/>
      <c r="Q1840" s="62">
        <v>13078</v>
      </c>
      <c r="R1840" s="61"/>
      <c r="S1840" s="61"/>
      <c r="T1840" s="61"/>
      <c r="U1840" s="61"/>
      <c r="V1840" s="61"/>
      <c r="W1840" s="62">
        <v>112007</v>
      </c>
      <c r="X1840" s="61"/>
      <c r="Y1840" s="61"/>
      <c r="Z1840" s="61"/>
      <c r="AA1840" s="62">
        <v>375139</v>
      </c>
      <c r="AB1840" s="61"/>
      <c r="AC1840" s="61"/>
      <c r="AD1840" s="62">
        <v>121625</v>
      </c>
      <c r="AE1840" s="61"/>
      <c r="AF1840" s="62">
        <v>111221</v>
      </c>
      <c r="AG1840" s="61"/>
      <c r="AH1840" s="61"/>
      <c r="AI1840" s="62">
        <v>74141</v>
      </c>
      <c r="AJ1840" s="61"/>
      <c r="AK1840" s="61"/>
      <c r="AL1840" s="61"/>
      <c r="AM1840" s="61"/>
      <c r="AN1840" s="61"/>
      <c r="AO1840" s="61"/>
      <c r="AP1840" s="62">
        <v>4420</v>
      </c>
      <c r="AQ1840" s="61"/>
      <c r="AR1840" s="62">
        <v>3998</v>
      </c>
      <c r="AS1840" s="61"/>
      <c r="AT1840" s="61"/>
      <c r="AU1840" s="61"/>
      <c r="AV1840" s="61"/>
      <c r="AW1840" s="61"/>
      <c r="AX1840" s="61"/>
      <c r="AY1840" s="62">
        <v>2413</v>
      </c>
      <c r="AZ1840" s="61"/>
      <c r="BA1840" s="62">
        <v>33329</v>
      </c>
      <c r="BB1840" s="61"/>
      <c r="BC1840" s="61"/>
      <c r="BD1840" s="61"/>
      <c r="BE1840" s="61"/>
      <c r="BF1840" s="61"/>
      <c r="BG1840" s="61"/>
      <c r="BH1840" s="61"/>
      <c r="BI1840" s="61"/>
      <c r="BJ1840" s="61"/>
      <c r="BK1840" s="61"/>
      <c r="BL1840" s="61"/>
      <c r="BM1840" s="61"/>
      <c r="BN1840" s="61"/>
      <c r="BO1840" s="62">
        <v>-97485</v>
      </c>
    </row>
    <row r="1841" spans="1:67" x14ac:dyDescent="0.2">
      <c r="A1841" s="57" t="s">
        <v>34</v>
      </c>
      <c r="B1841" s="56" t="s">
        <v>34</v>
      </c>
      <c r="C1841" s="56" t="s">
        <v>498</v>
      </c>
      <c r="D1841" s="56">
        <v>1996</v>
      </c>
      <c r="E1841" s="58">
        <v>889723</v>
      </c>
      <c r="F1841" s="58">
        <v>790270</v>
      </c>
      <c r="G1841" s="59">
        <v>845563</v>
      </c>
      <c r="H1841" s="59">
        <v>44160</v>
      </c>
      <c r="I1841" s="60">
        <v>0</v>
      </c>
      <c r="J1841" s="58">
        <v>-99453</v>
      </c>
      <c r="K1841" s="62">
        <v>2310</v>
      </c>
      <c r="L1841" s="61"/>
      <c r="M1841" s="61"/>
      <c r="N1841" s="61"/>
      <c r="O1841" s="61"/>
      <c r="P1841" s="61"/>
      <c r="Q1841" s="62">
        <v>13078</v>
      </c>
      <c r="R1841" s="61"/>
      <c r="S1841" s="61"/>
      <c r="T1841" s="61"/>
      <c r="U1841" s="61"/>
      <c r="V1841" s="61"/>
      <c r="W1841" s="62">
        <v>112007</v>
      </c>
      <c r="X1841" s="61"/>
      <c r="Y1841" s="61"/>
      <c r="Z1841" s="61"/>
      <c r="AA1841" s="62">
        <v>394646</v>
      </c>
      <c r="AB1841" s="61"/>
      <c r="AC1841" s="61"/>
      <c r="AD1841" s="62">
        <v>125537</v>
      </c>
      <c r="AE1841" s="61"/>
      <c r="AF1841" s="62">
        <v>122655</v>
      </c>
      <c r="AG1841" s="61"/>
      <c r="AH1841" s="61"/>
      <c r="AI1841" s="62">
        <v>75330</v>
      </c>
      <c r="AJ1841" s="61"/>
      <c r="AK1841" s="61"/>
      <c r="AL1841" s="61"/>
      <c r="AM1841" s="61"/>
      <c r="AN1841" s="61"/>
      <c r="AO1841" s="61"/>
      <c r="AP1841" s="62">
        <v>4420</v>
      </c>
      <c r="AQ1841" s="61"/>
      <c r="AR1841" s="62">
        <v>3998</v>
      </c>
      <c r="AS1841" s="61"/>
      <c r="AT1841" s="61"/>
      <c r="AU1841" s="61"/>
      <c r="AV1841" s="61"/>
      <c r="AW1841" s="61"/>
      <c r="AX1841" s="61"/>
      <c r="AY1841" s="62">
        <v>2413</v>
      </c>
      <c r="AZ1841" s="61"/>
      <c r="BA1841" s="62">
        <v>33329</v>
      </c>
      <c r="BB1841" s="61"/>
      <c r="BC1841" s="61"/>
      <c r="BD1841" s="61"/>
      <c r="BE1841" s="61"/>
      <c r="BF1841" s="61"/>
      <c r="BG1841" s="61"/>
      <c r="BH1841" s="61"/>
      <c r="BI1841" s="61"/>
      <c r="BJ1841" s="61"/>
      <c r="BK1841" s="61"/>
      <c r="BL1841" s="61"/>
      <c r="BM1841" s="61"/>
      <c r="BN1841" s="61"/>
      <c r="BO1841" s="62">
        <v>-99453</v>
      </c>
    </row>
    <row r="1842" spans="1:67" x14ac:dyDescent="0.2">
      <c r="A1842" s="57" t="s">
        <v>34</v>
      </c>
      <c r="B1842" s="56" t="s">
        <v>34</v>
      </c>
      <c r="C1842" s="56" t="s">
        <v>498</v>
      </c>
      <c r="D1842" s="56">
        <v>1997</v>
      </c>
      <c r="E1842" s="58">
        <v>894979</v>
      </c>
      <c r="F1842" s="58">
        <v>795183</v>
      </c>
      <c r="G1842" s="59">
        <v>850658</v>
      </c>
      <c r="H1842" s="59">
        <v>44321</v>
      </c>
      <c r="I1842" s="60">
        <v>0</v>
      </c>
      <c r="J1842" s="58">
        <v>-99796</v>
      </c>
      <c r="K1842" s="62">
        <v>2310</v>
      </c>
      <c r="L1842" s="61"/>
      <c r="M1842" s="61"/>
      <c r="N1842" s="61"/>
      <c r="O1842" s="61"/>
      <c r="P1842" s="61"/>
      <c r="Q1842" s="62">
        <v>13078</v>
      </c>
      <c r="R1842" s="61"/>
      <c r="S1842" s="61"/>
      <c r="T1842" s="61"/>
      <c r="U1842" s="61"/>
      <c r="V1842" s="61"/>
      <c r="W1842" s="62">
        <v>112007</v>
      </c>
      <c r="X1842" s="61"/>
      <c r="Y1842" s="61"/>
      <c r="Z1842" s="61"/>
      <c r="AA1842" s="62">
        <v>395618</v>
      </c>
      <c r="AB1842" s="61"/>
      <c r="AC1842" s="61"/>
      <c r="AD1842" s="62">
        <v>125044</v>
      </c>
      <c r="AE1842" s="61"/>
      <c r="AF1842" s="62">
        <v>122935</v>
      </c>
      <c r="AG1842" s="61"/>
      <c r="AH1842" s="61"/>
      <c r="AI1842" s="62">
        <v>79666</v>
      </c>
      <c r="AJ1842" s="61"/>
      <c r="AK1842" s="61"/>
      <c r="AL1842" s="61"/>
      <c r="AM1842" s="61"/>
      <c r="AN1842" s="61"/>
      <c r="AO1842" s="61"/>
      <c r="AP1842" s="62">
        <v>4581</v>
      </c>
      <c r="AQ1842" s="61"/>
      <c r="AR1842" s="62">
        <v>3998</v>
      </c>
      <c r="AS1842" s="61"/>
      <c r="AT1842" s="61"/>
      <c r="AU1842" s="61"/>
      <c r="AV1842" s="61"/>
      <c r="AW1842" s="61"/>
      <c r="AX1842" s="61"/>
      <c r="AY1842" s="62">
        <v>2413</v>
      </c>
      <c r="AZ1842" s="61"/>
      <c r="BA1842" s="62">
        <v>33329</v>
      </c>
      <c r="BB1842" s="61"/>
      <c r="BC1842" s="61"/>
      <c r="BD1842" s="61"/>
      <c r="BE1842" s="61"/>
      <c r="BF1842" s="61"/>
      <c r="BG1842" s="61"/>
      <c r="BH1842" s="61"/>
      <c r="BI1842" s="61"/>
      <c r="BJ1842" s="61"/>
      <c r="BK1842" s="61"/>
      <c r="BL1842" s="61"/>
      <c r="BM1842" s="61"/>
      <c r="BN1842" s="61"/>
      <c r="BO1842" s="62">
        <v>-99796</v>
      </c>
    </row>
    <row r="1843" spans="1:67" x14ac:dyDescent="0.2">
      <c r="A1843" s="57" t="s">
        <v>34</v>
      </c>
      <c r="B1843" s="56" t="s">
        <v>34</v>
      </c>
      <c r="C1843" s="56" t="s">
        <v>498</v>
      </c>
      <c r="D1843" s="56">
        <v>1998</v>
      </c>
      <c r="E1843" s="58">
        <v>976609</v>
      </c>
      <c r="F1843" s="58">
        <v>874788</v>
      </c>
      <c r="G1843" s="59">
        <v>937454</v>
      </c>
      <c r="H1843" s="59">
        <v>39155</v>
      </c>
      <c r="I1843" s="60">
        <v>0</v>
      </c>
      <c r="J1843" s="58">
        <v>-101821</v>
      </c>
      <c r="K1843" s="62">
        <v>2310</v>
      </c>
      <c r="L1843" s="61"/>
      <c r="M1843" s="61"/>
      <c r="N1843" s="61"/>
      <c r="O1843" s="61"/>
      <c r="P1843" s="62">
        <v>13078</v>
      </c>
      <c r="Q1843" s="61"/>
      <c r="R1843" s="61"/>
      <c r="S1843" s="61"/>
      <c r="T1843" s="61"/>
      <c r="U1843" s="61"/>
      <c r="V1843" s="61"/>
      <c r="W1843" s="62">
        <v>139513</v>
      </c>
      <c r="X1843" s="61"/>
      <c r="Y1843" s="61"/>
      <c r="Z1843" s="61"/>
      <c r="AA1843" s="62">
        <v>443977</v>
      </c>
      <c r="AB1843" s="61"/>
      <c r="AC1843" s="61"/>
      <c r="AD1843" s="62">
        <v>130052</v>
      </c>
      <c r="AE1843" s="61"/>
      <c r="AF1843" s="62">
        <v>127845</v>
      </c>
      <c r="AG1843" s="61"/>
      <c r="AH1843" s="61"/>
      <c r="AI1843" s="62">
        <v>80679</v>
      </c>
      <c r="AJ1843" s="61"/>
      <c r="AK1843" s="61"/>
      <c r="AL1843" s="61"/>
      <c r="AM1843" s="61"/>
      <c r="AN1843" s="61"/>
      <c r="AO1843" s="61"/>
      <c r="AP1843" s="62">
        <v>3877</v>
      </c>
      <c r="AQ1843" s="61"/>
      <c r="AR1843" s="61"/>
      <c r="AS1843" s="61"/>
      <c r="AT1843" s="61"/>
      <c r="AU1843" s="61"/>
      <c r="AV1843" s="61"/>
      <c r="AW1843" s="61"/>
      <c r="AX1843" s="61"/>
      <c r="AY1843" s="62">
        <v>1949</v>
      </c>
      <c r="AZ1843" s="61"/>
      <c r="BA1843" s="62">
        <v>33329</v>
      </c>
      <c r="BB1843" s="61"/>
      <c r="BC1843" s="61"/>
      <c r="BD1843" s="61"/>
      <c r="BE1843" s="61"/>
      <c r="BF1843" s="61"/>
      <c r="BG1843" s="61"/>
      <c r="BH1843" s="61"/>
      <c r="BI1843" s="61"/>
      <c r="BJ1843" s="61"/>
      <c r="BK1843" s="61"/>
      <c r="BL1843" s="61"/>
      <c r="BM1843" s="61"/>
      <c r="BN1843" s="61"/>
      <c r="BO1843" s="62">
        <v>-101821</v>
      </c>
    </row>
    <row r="1844" spans="1:67" x14ac:dyDescent="0.2">
      <c r="A1844" s="57" t="s">
        <v>34</v>
      </c>
      <c r="B1844" s="56" t="s">
        <v>34</v>
      </c>
      <c r="C1844" s="56" t="s">
        <v>499</v>
      </c>
      <c r="D1844" s="56">
        <v>1989</v>
      </c>
      <c r="E1844" s="58">
        <v>84239</v>
      </c>
      <c r="F1844" s="58">
        <v>83541</v>
      </c>
      <c r="G1844" s="59">
        <v>80697</v>
      </c>
      <c r="H1844" s="59">
        <v>3542</v>
      </c>
      <c r="I1844" s="60">
        <v>0</v>
      </c>
      <c r="J1844" s="58">
        <v>-698</v>
      </c>
      <c r="K1844" s="61">
        <v>169</v>
      </c>
      <c r="L1844" s="61"/>
      <c r="M1844" s="61"/>
      <c r="N1844" s="61"/>
      <c r="O1844" s="61"/>
      <c r="P1844" s="61"/>
      <c r="Q1844" s="61"/>
      <c r="R1844" s="61"/>
      <c r="S1844" s="61"/>
      <c r="T1844" s="61"/>
      <c r="U1844" s="61"/>
      <c r="V1844" s="61"/>
      <c r="W1844" s="61"/>
      <c r="X1844" s="61"/>
      <c r="Y1844" s="61"/>
      <c r="Z1844" s="61"/>
      <c r="AA1844" s="62">
        <v>56312</v>
      </c>
      <c r="AB1844" s="61"/>
      <c r="AC1844" s="61"/>
      <c r="AD1844" s="61">
        <v>668</v>
      </c>
      <c r="AE1844" s="61"/>
      <c r="AF1844" s="62">
        <v>17028</v>
      </c>
      <c r="AG1844" s="61"/>
      <c r="AH1844" s="61"/>
      <c r="AI1844" s="62">
        <v>6520</v>
      </c>
      <c r="AJ1844" s="61"/>
      <c r="AK1844" s="61"/>
      <c r="AL1844" s="61"/>
      <c r="AM1844" s="61"/>
      <c r="AN1844" s="61"/>
      <c r="AO1844" s="61"/>
      <c r="AP1844" s="62">
        <v>3542</v>
      </c>
      <c r="AQ1844" s="61"/>
      <c r="AR1844" s="61"/>
      <c r="AS1844" s="61"/>
      <c r="AT1844" s="61"/>
      <c r="AU1844" s="61"/>
      <c r="AV1844" s="61"/>
      <c r="AW1844" s="61"/>
      <c r="AX1844" s="61"/>
      <c r="AY1844" s="61"/>
      <c r="AZ1844" s="61"/>
      <c r="BA1844" s="61"/>
      <c r="BB1844" s="61"/>
      <c r="BC1844" s="61"/>
      <c r="BD1844" s="61"/>
      <c r="BE1844" s="61"/>
      <c r="BF1844" s="61"/>
      <c r="BG1844" s="61"/>
      <c r="BH1844" s="61"/>
      <c r="BI1844" s="61"/>
      <c r="BJ1844" s="61"/>
      <c r="BK1844" s="61"/>
      <c r="BL1844" s="61"/>
      <c r="BM1844" s="61"/>
      <c r="BN1844" s="61"/>
      <c r="BO1844" s="61">
        <v>-698</v>
      </c>
    </row>
    <row r="1845" spans="1:67" x14ac:dyDescent="0.2">
      <c r="A1845" s="57" t="s">
        <v>34</v>
      </c>
      <c r="B1845" s="56" t="s">
        <v>34</v>
      </c>
      <c r="C1845" s="56" t="s">
        <v>499</v>
      </c>
      <c r="D1845" s="56">
        <v>1990</v>
      </c>
      <c r="E1845" s="58">
        <v>86315</v>
      </c>
      <c r="F1845" s="58">
        <v>85617</v>
      </c>
      <c r="G1845" s="59">
        <v>82773</v>
      </c>
      <c r="H1845" s="59">
        <v>3542</v>
      </c>
      <c r="I1845" s="60">
        <v>0</v>
      </c>
      <c r="J1845" s="58">
        <v>-698</v>
      </c>
      <c r="K1845" s="61">
        <v>169</v>
      </c>
      <c r="L1845" s="61"/>
      <c r="M1845" s="61"/>
      <c r="N1845" s="61"/>
      <c r="O1845" s="61"/>
      <c r="P1845" s="61"/>
      <c r="Q1845" s="61"/>
      <c r="R1845" s="61"/>
      <c r="S1845" s="61"/>
      <c r="T1845" s="61"/>
      <c r="U1845" s="61"/>
      <c r="V1845" s="61"/>
      <c r="W1845" s="61"/>
      <c r="X1845" s="61"/>
      <c r="Y1845" s="61"/>
      <c r="Z1845" s="61"/>
      <c r="AA1845" s="62">
        <v>58388</v>
      </c>
      <c r="AB1845" s="61"/>
      <c r="AC1845" s="61"/>
      <c r="AD1845" s="61">
        <v>668</v>
      </c>
      <c r="AE1845" s="61"/>
      <c r="AF1845" s="62">
        <v>17028</v>
      </c>
      <c r="AG1845" s="61"/>
      <c r="AH1845" s="61"/>
      <c r="AI1845" s="62">
        <v>6520</v>
      </c>
      <c r="AJ1845" s="61"/>
      <c r="AK1845" s="61"/>
      <c r="AL1845" s="61"/>
      <c r="AM1845" s="61"/>
      <c r="AN1845" s="61"/>
      <c r="AO1845" s="61"/>
      <c r="AP1845" s="62">
        <v>3542</v>
      </c>
      <c r="AQ1845" s="61"/>
      <c r="AR1845" s="61"/>
      <c r="AS1845" s="61"/>
      <c r="AT1845" s="61"/>
      <c r="AU1845" s="61"/>
      <c r="AV1845" s="61"/>
      <c r="AW1845" s="61"/>
      <c r="AX1845" s="61"/>
      <c r="AY1845" s="61"/>
      <c r="AZ1845" s="61"/>
      <c r="BA1845" s="61"/>
      <c r="BB1845" s="61"/>
      <c r="BC1845" s="61"/>
      <c r="BD1845" s="61"/>
      <c r="BE1845" s="61"/>
      <c r="BF1845" s="61"/>
      <c r="BG1845" s="61"/>
      <c r="BH1845" s="61"/>
      <c r="BI1845" s="61"/>
      <c r="BJ1845" s="61"/>
      <c r="BK1845" s="61"/>
      <c r="BL1845" s="61"/>
      <c r="BM1845" s="61"/>
      <c r="BN1845" s="61"/>
      <c r="BO1845" s="61">
        <v>-698</v>
      </c>
    </row>
    <row r="1846" spans="1:67" x14ac:dyDescent="0.2">
      <c r="A1846" s="57" t="s">
        <v>34</v>
      </c>
      <c r="B1846" s="56" t="s">
        <v>34</v>
      </c>
      <c r="C1846" s="56" t="s">
        <v>499</v>
      </c>
      <c r="D1846" s="56">
        <v>1991</v>
      </c>
      <c r="E1846" s="58">
        <v>84934</v>
      </c>
      <c r="F1846" s="58">
        <v>84236</v>
      </c>
      <c r="G1846" s="59">
        <v>84934</v>
      </c>
      <c r="H1846" s="59">
        <v>0</v>
      </c>
      <c r="I1846" s="60">
        <v>0</v>
      </c>
      <c r="J1846" s="58">
        <v>-698</v>
      </c>
      <c r="K1846" s="61">
        <v>169</v>
      </c>
      <c r="L1846" s="61"/>
      <c r="M1846" s="61"/>
      <c r="N1846" s="61"/>
      <c r="O1846" s="61"/>
      <c r="P1846" s="61"/>
      <c r="Q1846" s="61"/>
      <c r="R1846" s="61"/>
      <c r="S1846" s="61"/>
      <c r="T1846" s="61"/>
      <c r="U1846" s="61"/>
      <c r="V1846" s="61"/>
      <c r="W1846" s="61"/>
      <c r="X1846" s="61"/>
      <c r="Y1846" s="61"/>
      <c r="Z1846" s="61"/>
      <c r="AA1846" s="62">
        <v>59894</v>
      </c>
      <c r="AB1846" s="61"/>
      <c r="AC1846" s="61"/>
      <c r="AD1846" s="61">
        <v>668</v>
      </c>
      <c r="AE1846" s="61"/>
      <c r="AF1846" s="62">
        <v>17028</v>
      </c>
      <c r="AG1846" s="61"/>
      <c r="AH1846" s="61"/>
      <c r="AI1846" s="62">
        <v>7175</v>
      </c>
      <c r="AJ1846" s="61"/>
      <c r="AK1846" s="61"/>
      <c r="AL1846" s="61"/>
      <c r="AM1846" s="61"/>
      <c r="AN1846" s="61"/>
      <c r="AO1846" s="61"/>
      <c r="AP1846" s="61"/>
      <c r="AQ1846" s="61"/>
      <c r="AR1846" s="61"/>
      <c r="AS1846" s="61"/>
      <c r="AT1846" s="61"/>
      <c r="AU1846" s="61"/>
      <c r="AV1846" s="61"/>
      <c r="AW1846" s="61"/>
      <c r="AX1846" s="61"/>
      <c r="AY1846" s="61"/>
      <c r="AZ1846" s="61"/>
      <c r="BA1846" s="61"/>
      <c r="BB1846" s="61"/>
      <c r="BC1846" s="61"/>
      <c r="BD1846" s="61"/>
      <c r="BE1846" s="61"/>
      <c r="BF1846" s="61"/>
      <c r="BG1846" s="61"/>
      <c r="BH1846" s="61"/>
      <c r="BI1846" s="61"/>
      <c r="BJ1846" s="61"/>
      <c r="BK1846" s="61"/>
      <c r="BL1846" s="61"/>
      <c r="BM1846" s="61"/>
      <c r="BN1846" s="61"/>
      <c r="BO1846" s="61">
        <v>-698</v>
      </c>
    </row>
    <row r="1847" spans="1:67" x14ac:dyDescent="0.2">
      <c r="A1847" s="57" t="s">
        <v>34</v>
      </c>
      <c r="B1847" s="56" t="s">
        <v>34</v>
      </c>
      <c r="C1847" s="56" t="s">
        <v>499</v>
      </c>
      <c r="D1847" s="56">
        <v>1992</v>
      </c>
      <c r="E1847" s="58">
        <v>86515</v>
      </c>
      <c r="F1847" s="58">
        <v>85817</v>
      </c>
      <c r="G1847" s="59">
        <v>86515</v>
      </c>
      <c r="H1847" s="59">
        <v>0</v>
      </c>
      <c r="I1847" s="60">
        <v>0</v>
      </c>
      <c r="J1847" s="58">
        <v>-698</v>
      </c>
      <c r="K1847" s="61">
        <v>169</v>
      </c>
      <c r="L1847" s="61"/>
      <c r="M1847" s="61"/>
      <c r="N1847" s="61"/>
      <c r="O1847" s="61"/>
      <c r="P1847" s="61"/>
      <c r="Q1847" s="61"/>
      <c r="R1847" s="61"/>
      <c r="S1847" s="61"/>
      <c r="T1847" s="61"/>
      <c r="U1847" s="61"/>
      <c r="V1847" s="61"/>
      <c r="W1847" s="61"/>
      <c r="X1847" s="61"/>
      <c r="Y1847" s="61"/>
      <c r="Z1847" s="61"/>
      <c r="AA1847" s="62">
        <v>61273</v>
      </c>
      <c r="AB1847" s="61"/>
      <c r="AC1847" s="61"/>
      <c r="AD1847" s="61">
        <v>668</v>
      </c>
      <c r="AE1847" s="61"/>
      <c r="AF1847" s="62">
        <v>17028</v>
      </c>
      <c r="AG1847" s="61"/>
      <c r="AH1847" s="61"/>
      <c r="AI1847" s="62">
        <v>7377</v>
      </c>
      <c r="AJ1847" s="61"/>
      <c r="AK1847" s="61"/>
      <c r="AL1847" s="61"/>
      <c r="AM1847" s="61"/>
      <c r="AN1847" s="61"/>
      <c r="AO1847" s="61"/>
      <c r="AP1847" s="61"/>
      <c r="AQ1847" s="61"/>
      <c r="AR1847" s="61"/>
      <c r="AS1847" s="61"/>
      <c r="AT1847" s="61"/>
      <c r="AU1847" s="61"/>
      <c r="AV1847" s="61"/>
      <c r="AW1847" s="61"/>
      <c r="AX1847" s="61"/>
      <c r="AY1847" s="61"/>
      <c r="AZ1847" s="61"/>
      <c r="BA1847" s="61"/>
      <c r="BB1847" s="61"/>
      <c r="BC1847" s="61"/>
      <c r="BD1847" s="61"/>
      <c r="BE1847" s="61"/>
      <c r="BF1847" s="61"/>
      <c r="BG1847" s="61"/>
      <c r="BH1847" s="61"/>
      <c r="BI1847" s="61"/>
      <c r="BJ1847" s="61"/>
      <c r="BK1847" s="61"/>
      <c r="BL1847" s="61"/>
      <c r="BM1847" s="61"/>
      <c r="BN1847" s="61"/>
      <c r="BO1847" s="61">
        <v>-698</v>
      </c>
    </row>
    <row r="1848" spans="1:67" x14ac:dyDescent="0.2">
      <c r="A1848" s="57" t="s">
        <v>34</v>
      </c>
      <c r="B1848" s="56" t="s">
        <v>34</v>
      </c>
      <c r="C1848" s="56" t="s">
        <v>499</v>
      </c>
      <c r="D1848" s="56">
        <v>1993</v>
      </c>
      <c r="E1848" s="58">
        <v>86515</v>
      </c>
      <c r="F1848" s="58">
        <v>85817</v>
      </c>
      <c r="G1848" s="59">
        <v>86515</v>
      </c>
      <c r="H1848" s="59">
        <v>0</v>
      </c>
      <c r="I1848" s="60">
        <v>0</v>
      </c>
      <c r="J1848" s="58">
        <v>-698</v>
      </c>
      <c r="K1848" s="61">
        <v>169</v>
      </c>
      <c r="L1848" s="61"/>
      <c r="M1848" s="61"/>
      <c r="N1848" s="61"/>
      <c r="O1848" s="61"/>
      <c r="P1848" s="61"/>
      <c r="Q1848" s="61"/>
      <c r="R1848" s="61"/>
      <c r="S1848" s="61"/>
      <c r="T1848" s="61"/>
      <c r="U1848" s="61"/>
      <c r="V1848" s="61"/>
      <c r="W1848" s="61"/>
      <c r="X1848" s="61"/>
      <c r="Y1848" s="61"/>
      <c r="Z1848" s="61"/>
      <c r="AA1848" s="62">
        <v>61273</v>
      </c>
      <c r="AB1848" s="61"/>
      <c r="AC1848" s="61"/>
      <c r="AD1848" s="61">
        <v>668</v>
      </c>
      <c r="AE1848" s="61"/>
      <c r="AF1848" s="62">
        <v>17028</v>
      </c>
      <c r="AG1848" s="61"/>
      <c r="AH1848" s="61"/>
      <c r="AI1848" s="62">
        <v>7377</v>
      </c>
      <c r="AJ1848" s="61"/>
      <c r="AK1848" s="61"/>
      <c r="AL1848" s="61"/>
      <c r="AM1848" s="61"/>
      <c r="AN1848" s="61"/>
      <c r="AO1848" s="61"/>
      <c r="AP1848" s="61"/>
      <c r="AQ1848" s="61"/>
      <c r="AR1848" s="61"/>
      <c r="AS1848" s="61"/>
      <c r="AT1848" s="61"/>
      <c r="AU1848" s="61"/>
      <c r="AV1848" s="61"/>
      <c r="AW1848" s="61"/>
      <c r="AX1848" s="61"/>
      <c r="AY1848" s="61"/>
      <c r="AZ1848" s="61"/>
      <c r="BA1848" s="61"/>
      <c r="BB1848" s="61"/>
      <c r="BC1848" s="61"/>
      <c r="BD1848" s="61"/>
      <c r="BE1848" s="61"/>
      <c r="BF1848" s="61"/>
      <c r="BG1848" s="61"/>
      <c r="BH1848" s="61"/>
      <c r="BI1848" s="61"/>
      <c r="BJ1848" s="61"/>
      <c r="BK1848" s="61"/>
      <c r="BL1848" s="61"/>
      <c r="BM1848" s="61"/>
      <c r="BN1848" s="61"/>
      <c r="BO1848" s="61">
        <v>-698</v>
      </c>
    </row>
    <row r="1849" spans="1:67" x14ac:dyDescent="0.2">
      <c r="A1849" s="57" t="s">
        <v>34</v>
      </c>
      <c r="B1849" s="56" t="s">
        <v>34</v>
      </c>
      <c r="C1849" s="56" t="s">
        <v>499</v>
      </c>
      <c r="D1849" s="56">
        <v>1994</v>
      </c>
      <c r="E1849" s="58">
        <v>86515</v>
      </c>
      <c r="F1849" s="58">
        <v>85817</v>
      </c>
      <c r="G1849" s="59">
        <v>86515</v>
      </c>
      <c r="H1849" s="59">
        <v>0</v>
      </c>
      <c r="I1849" s="60">
        <v>0</v>
      </c>
      <c r="J1849" s="58">
        <v>-698</v>
      </c>
      <c r="K1849" s="61">
        <v>169</v>
      </c>
      <c r="L1849" s="61"/>
      <c r="M1849" s="61"/>
      <c r="N1849" s="61"/>
      <c r="O1849" s="61"/>
      <c r="P1849" s="61"/>
      <c r="Q1849" s="61"/>
      <c r="R1849" s="61"/>
      <c r="S1849" s="61"/>
      <c r="T1849" s="61"/>
      <c r="U1849" s="61"/>
      <c r="V1849" s="61"/>
      <c r="W1849" s="61"/>
      <c r="X1849" s="61"/>
      <c r="Y1849" s="61"/>
      <c r="Z1849" s="61"/>
      <c r="AA1849" s="62">
        <v>61273</v>
      </c>
      <c r="AB1849" s="61"/>
      <c r="AC1849" s="61"/>
      <c r="AD1849" s="61">
        <v>668</v>
      </c>
      <c r="AE1849" s="61"/>
      <c r="AF1849" s="62">
        <v>17028</v>
      </c>
      <c r="AG1849" s="61"/>
      <c r="AH1849" s="61"/>
      <c r="AI1849" s="62">
        <v>7377</v>
      </c>
      <c r="AJ1849" s="61"/>
      <c r="AK1849" s="61"/>
      <c r="AL1849" s="61"/>
      <c r="AM1849" s="61"/>
      <c r="AN1849" s="61"/>
      <c r="AO1849" s="61"/>
      <c r="AP1849" s="61"/>
      <c r="AQ1849" s="61"/>
      <c r="AR1849" s="61"/>
      <c r="AS1849" s="61"/>
      <c r="AT1849" s="61"/>
      <c r="AU1849" s="61"/>
      <c r="AV1849" s="61"/>
      <c r="AW1849" s="61"/>
      <c r="AX1849" s="61"/>
      <c r="AY1849" s="61"/>
      <c r="AZ1849" s="61"/>
      <c r="BA1849" s="61"/>
      <c r="BB1849" s="61"/>
      <c r="BC1849" s="61"/>
      <c r="BD1849" s="61"/>
      <c r="BE1849" s="61"/>
      <c r="BF1849" s="61"/>
      <c r="BG1849" s="61"/>
      <c r="BH1849" s="61"/>
      <c r="BI1849" s="61"/>
      <c r="BJ1849" s="61"/>
      <c r="BK1849" s="61"/>
      <c r="BL1849" s="61"/>
      <c r="BM1849" s="61"/>
      <c r="BN1849" s="61"/>
      <c r="BO1849" s="61">
        <v>-698</v>
      </c>
    </row>
    <row r="1850" spans="1:67" x14ac:dyDescent="0.2">
      <c r="A1850" s="57" t="s">
        <v>34</v>
      </c>
      <c r="B1850" s="56" t="s">
        <v>34</v>
      </c>
      <c r="C1850" s="56" t="s">
        <v>499</v>
      </c>
      <c r="D1850" s="56">
        <v>1995</v>
      </c>
      <c r="E1850" s="58">
        <v>86784</v>
      </c>
      <c r="F1850" s="58">
        <v>86086</v>
      </c>
      <c r="G1850" s="59">
        <v>86784</v>
      </c>
      <c r="H1850" s="59">
        <v>0</v>
      </c>
      <c r="I1850" s="60">
        <v>0</v>
      </c>
      <c r="J1850" s="58">
        <v>-698</v>
      </c>
      <c r="K1850" s="61">
        <v>169</v>
      </c>
      <c r="L1850" s="61"/>
      <c r="M1850" s="61"/>
      <c r="N1850" s="61"/>
      <c r="O1850" s="61"/>
      <c r="P1850" s="61"/>
      <c r="Q1850" s="61"/>
      <c r="R1850" s="61"/>
      <c r="S1850" s="61"/>
      <c r="T1850" s="61"/>
      <c r="U1850" s="61"/>
      <c r="V1850" s="61"/>
      <c r="W1850" s="61"/>
      <c r="X1850" s="61"/>
      <c r="Y1850" s="61"/>
      <c r="Z1850" s="61"/>
      <c r="AA1850" s="62">
        <v>61273</v>
      </c>
      <c r="AB1850" s="61"/>
      <c r="AC1850" s="61"/>
      <c r="AD1850" s="61">
        <v>668</v>
      </c>
      <c r="AE1850" s="61"/>
      <c r="AF1850" s="62">
        <v>17028</v>
      </c>
      <c r="AG1850" s="61"/>
      <c r="AH1850" s="61"/>
      <c r="AI1850" s="62">
        <v>7646</v>
      </c>
      <c r="AJ1850" s="61"/>
      <c r="AK1850" s="61"/>
      <c r="AL1850" s="61"/>
      <c r="AM1850" s="61"/>
      <c r="AN1850" s="61"/>
      <c r="AO1850" s="61"/>
      <c r="AP1850" s="61"/>
      <c r="AQ1850" s="61"/>
      <c r="AR1850" s="61"/>
      <c r="AS1850" s="61"/>
      <c r="AT1850" s="61"/>
      <c r="AU1850" s="61"/>
      <c r="AV1850" s="61"/>
      <c r="AW1850" s="61"/>
      <c r="AX1850" s="61"/>
      <c r="AY1850" s="61"/>
      <c r="AZ1850" s="61"/>
      <c r="BA1850" s="61"/>
      <c r="BB1850" s="61"/>
      <c r="BC1850" s="61"/>
      <c r="BD1850" s="61"/>
      <c r="BE1850" s="61"/>
      <c r="BF1850" s="61"/>
      <c r="BG1850" s="61"/>
      <c r="BH1850" s="61"/>
      <c r="BI1850" s="61"/>
      <c r="BJ1850" s="61"/>
      <c r="BK1850" s="61"/>
      <c r="BL1850" s="61"/>
      <c r="BM1850" s="61"/>
      <c r="BN1850" s="61"/>
      <c r="BO1850" s="61">
        <v>-698</v>
      </c>
    </row>
    <row r="1851" spans="1:67" x14ac:dyDescent="0.2">
      <c r="A1851" s="57" t="s">
        <v>34</v>
      </c>
      <c r="B1851" s="56" t="s">
        <v>34</v>
      </c>
      <c r="C1851" s="56" t="s">
        <v>499</v>
      </c>
      <c r="D1851" s="56">
        <v>1996</v>
      </c>
      <c r="E1851" s="58">
        <v>86784</v>
      </c>
      <c r="F1851" s="58">
        <v>86086</v>
      </c>
      <c r="G1851" s="59">
        <v>86784</v>
      </c>
      <c r="H1851" s="59">
        <v>0</v>
      </c>
      <c r="I1851" s="60">
        <v>0</v>
      </c>
      <c r="J1851" s="58">
        <v>-698</v>
      </c>
      <c r="K1851" s="61">
        <v>169</v>
      </c>
      <c r="L1851" s="61"/>
      <c r="M1851" s="61"/>
      <c r="N1851" s="61"/>
      <c r="O1851" s="61"/>
      <c r="P1851" s="61"/>
      <c r="Q1851" s="61"/>
      <c r="R1851" s="61"/>
      <c r="S1851" s="61"/>
      <c r="T1851" s="61"/>
      <c r="U1851" s="61"/>
      <c r="V1851" s="61"/>
      <c r="W1851" s="61"/>
      <c r="X1851" s="61"/>
      <c r="Y1851" s="61"/>
      <c r="Z1851" s="61"/>
      <c r="AA1851" s="62">
        <v>61273</v>
      </c>
      <c r="AB1851" s="61"/>
      <c r="AC1851" s="61"/>
      <c r="AD1851" s="61">
        <v>668</v>
      </c>
      <c r="AE1851" s="61"/>
      <c r="AF1851" s="62">
        <v>17028</v>
      </c>
      <c r="AG1851" s="61"/>
      <c r="AH1851" s="61"/>
      <c r="AI1851" s="62">
        <v>7646</v>
      </c>
      <c r="AJ1851" s="61"/>
      <c r="AK1851" s="61"/>
      <c r="AL1851" s="61"/>
      <c r="AM1851" s="61"/>
      <c r="AN1851" s="61"/>
      <c r="AO1851" s="61"/>
      <c r="AP1851" s="61"/>
      <c r="AQ1851" s="61"/>
      <c r="AR1851" s="61"/>
      <c r="AS1851" s="61"/>
      <c r="AT1851" s="61"/>
      <c r="AU1851" s="61"/>
      <c r="AV1851" s="61"/>
      <c r="AW1851" s="61"/>
      <c r="AX1851" s="61"/>
      <c r="AY1851" s="61"/>
      <c r="AZ1851" s="61"/>
      <c r="BA1851" s="61"/>
      <c r="BB1851" s="61"/>
      <c r="BC1851" s="61"/>
      <c r="BD1851" s="61"/>
      <c r="BE1851" s="61"/>
      <c r="BF1851" s="61"/>
      <c r="BG1851" s="61"/>
      <c r="BH1851" s="61"/>
      <c r="BI1851" s="61"/>
      <c r="BJ1851" s="61"/>
      <c r="BK1851" s="61"/>
      <c r="BL1851" s="61"/>
      <c r="BM1851" s="61"/>
      <c r="BN1851" s="61"/>
      <c r="BO1851" s="61">
        <v>-698</v>
      </c>
    </row>
    <row r="1852" spans="1:67" x14ac:dyDescent="0.2">
      <c r="A1852" s="57" t="s">
        <v>34</v>
      </c>
      <c r="B1852" s="56" t="s">
        <v>34</v>
      </c>
      <c r="C1852" s="56" t="s">
        <v>499</v>
      </c>
      <c r="D1852" s="56">
        <v>1997</v>
      </c>
      <c r="E1852" s="58">
        <v>86784</v>
      </c>
      <c r="F1852" s="58">
        <v>86087</v>
      </c>
      <c r="G1852" s="59">
        <v>86784</v>
      </c>
      <c r="H1852" s="59">
        <v>0</v>
      </c>
      <c r="I1852" s="60">
        <v>0</v>
      </c>
      <c r="J1852" s="58">
        <v>-697</v>
      </c>
      <c r="K1852" s="61">
        <v>169</v>
      </c>
      <c r="L1852" s="61"/>
      <c r="M1852" s="61"/>
      <c r="N1852" s="61"/>
      <c r="O1852" s="61"/>
      <c r="P1852" s="61"/>
      <c r="Q1852" s="61"/>
      <c r="R1852" s="61"/>
      <c r="S1852" s="61"/>
      <c r="T1852" s="61"/>
      <c r="U1852" s="61"/>
      <c r="V1852" s="61"/>
      <c r="W1852" s="61"/>
      <c r="X1852" s="61"/>
      <c r="Y1852" s="61"/>
      <c r="Z1852" s="61"/>
      <c r="AA1852" s="62">
        <v>61273</v>
      </c>
      <c r="AB1852" s="61"/>
      <c r="AC1852" s="61"/>
      <c r="AD1852" s="61">
        <v>668</v>
      </c>
      <c r="AE1852" s="61"/>
      <c r="AF1852" s="62">
        <v>17028</v>
      </c>
      <c r="AG1852" s="61"/>
      <c r="AH1852" s="61"/>
      <c r="AI1852" s="62">
        <v>7646</v>
      </c>
      <c r="AJ1852" s="61"/>
      <c r="AK1852" s="61"/>
      <c r="AL1852" s="61"/>
      <c r="AM1852" s="61"/>
      <c r="AN1852" s="61"/>
      <c r="AO1852" s="61"/>
      <c r="AP1852" s="61"/>
      <c r="AQ1852" s="61"/>
      <c r="AR1852" s="61"/>
      <c r="AS1852" s="61"/>
      <c r="AT1852" s="61"/>
      <c r="AU1852" s="61"/>
      <c r="AV1852" s="61"/>
      <c r="AW1852" s="61"/>
      <c r="AX1852" s="61"/>
      <c r="AY1852" s="61"/>
      <c r="AZ1852" s="61"/>
      <c r="BA1852" s="61"/>
      <c r="BB1852" s="61"/>
      <c r="BC1852" s="61"/>
      <c r="BD1852" s="61"/>
      <c r="BE1852" s="61"/>
      <c r="BF1852" s="61"/>
      <c r="BG1852" s="61"/>
      <c r="BH1852" s="61"/>
      <c r="BI1852" s="61"/>
      <c r="BJ1852" s="61"/>
      <c r="BK1852" s="61"/>
      <c r="BL1852" s="61"/>
      <c r="BM1852" s="61"/>
      <c r="BN1852" s="61"/>
      <c r="BO1852" s="61">
        <v>-697</v>
      </c>
    </row>
    <row r="1853" spans="1:67" x14ac:dyDescent="0.2">
      <c r="A1853" s="57" t="s">
        <v>34</v>
      </c>
      <c r="B1853" s="56" t="s">
        <v>34</v>
      </c>
      <c r="C1853" s="56" t="s">
        <v>500</v>
      </c>
      <c r="D1853" s="56">
        <v>1989</v>
      </c>
      <c r="E1853" s="58">
        <v>115650</v>
      </c>
      <c r="F1853" s="58">
        <v>113062</v>
      </c>
      <c r="G1853" s="59">
        <v>107739</v>
      </c>
      <c r="H1853" s="59">
        <v>7911</v>
      </c>
      <c r="I1853" s="60">
        <v>0</v>
      </c>
      <c r="J1853" s="58">
        <v>-2588</v>
      </c>
      <c r="K1853" s="61"/>
      <c r="L1853" s="61"/>
      <c r="M1853" s="61"/>
      <c r="N1853" s="61"/>
      <c r="O1853" s="61"/>
      <c r="P1853" s="61"/>
      <c r="Q1853" s="61"/>
      <c r="R1853" s="61"/>
      <c r="S1853" s="61"/>
      <c r="T1853" s="61"/>
      <c r="U1853" s="61"/>
      <c r="V1853" s="61"/>
      <c r="W1853" s="61"/>
      <c r="X1853" s="61"/>
      <c r="Y1853" s="61"/>
      <c r="Z1853" s="61"/>
      <c r="AA1853" s="62">
        <v>57919</v>
      </c>
      <c r="AB1853" s="61"/>
      <c r="AC1853" s="61"/>
      <c r="AD1853" s="62">
        <v>4018</v>
      </c>
      <c r="AE1853" s="61"/>
      <c r="AF1853" s="62">
        <v>27202</v>
      </c>
      <c r="AG1853" s="61"/>
      <c r="AH1853" s="61"/>
      <c r="AI1853" s="62">
        <v>18600</v>
      </c>
      <c r="AJ1853" s="61"/>
      <c r="AK1853" s="61"/>
      <c r="AL1853" s="61"/>
      <c r="AM1853" s="61"/>
      <c r="AN1853" s="61"/>
      <c r="AO1853" s="61"/>
      <c r="AP1853" s="62">
        <v>7911</v>
      </c>
      <c r="AQ1853" s="61"/>
      <c r="AR1853" s="61"/>
      <c r="AS1853" s="61"/>
      <c r="AT1853" s="61"/>
      <c r="AU1853" s="61"/>
      <c r="AV1853" s="61"/>
      <c r="AW1853" s="61"/>
      <c r="AX1853" s="61"/>
      <c r="AY1853" s="61"/>
      <c r="AZ1853" s="61"/>
      <c r="BA1853" s="61"/>
      <c r="BB1853" s="61"/>
      <c r="BC1853" s="61"/>
      <c r="BD1853" s="61"/>
      <c r="BE1853" s="61"/>
      <c r="BF1853" s="61"/>
      <c r="BG1853" s="61"/>
      <c r="BH1853" s="61"/>
      <c r="BI1853" s="61"/>
      <c r="BJ1853" s="61"/>
      <c r="BK1853" s="61"/>
      <c r="BL1853" s="61"/>
      <c r="BM1853" s="61"/>
      <c r="BN1853" s="61"/>
      <c r="BO1853" s="62">
        <v>-2588</v>
      </c>
    </row>
    <row r="1854" spans="1:67" x14ac:dyDescent="0.2">
      <c r="A1854" s="57" t="s">
        <v>34</v>
      </c>
      <c r="B1854" s="56" t="s">
        <v>34</v>
      </c>
      <c r="C1854" s="56" t="s">
        <v>500</v>
      </c>
      <c r="D1854" s="56">
        <v>1990</v>
      </c>
      <c r="E1854" s="58">
        <v>121735</v>
      </c>
      <c r="F1854" s="58">
        <v>119147</v>
      </c>
      <c r="G1854" s="59">
        <v>113824</v>
      </c>
      <c r="H1854" s="59">
        <v>7911</v>
      </c>
      <c r="I1854" s="60">
        <v>0</v>
      </c>
      <c r="J1854" s="58">
        <v>-2588</v>
      </c>
      <c r="K1854" s="61"/>
      <c r="L1854" s="61"/>
      <c r="M1854" s="61"/>
      <c r="N1854" s="61"/>
      <c r="O1854" s="61"/>
      <c r="P1854" s="61"/>
      <c r="Q1854" s="61"/>
      <c r="R1854" s="61"/>
      <c r="S1854" s="61"/>
      <c r="T1854" s="61"/>
      <c r="U1854" s="61"/>
      <c r="V1854" s="61"/>
      <c r="W1854" s="61"/>
      <c r="X1854" s="61"/>
      <c r="Y1854" s="61"/>
      <c r="Z1854" s="61"/>
      <c r="AA1854" s="62">
        <v>62211</v>
      </c>
      <c r="AB1854" s="61"/>
      <c r="AC1854" s="61"/>
      <c r="AD1854" s="62">
        <v>5319</v>
      </c>
      <c r="AE1854" s="61"/>
      <c r="AF1854" s="62">
        <v>27472</v>
      </c>
      <c r="AG1854" s="61"/>
      <c r="AH1854" s="61"/>
      <c r="AI1854" s="62">
        <v>18822</v>
      </c>
      <c r="AJ1854" s="61"/>
      <c r="AK1854" s="61"/>
      <c r="AL1854" s="61"/>
      <c r="AM1854" s="61"/>
      <c r="AN1854" s="61"/>
      <c r="AO1854" s="61"/>
      <c r="AP1854" s="62">
        <v>7911</v>
      </c>
      <c r="AQ1854" s="61"/>
      <c r="AR1854" s="61"/>
      <c r="AS1854" s="61"/>
      <c r="AT1854" s="61"/>
      <c r="AU1854" s="61"/>
      <c r="AV1854" s="61"/>
      <c r="AW1854" s="61"/>
      <c r="AX1854" s="61"/>
      <c r="AY1854" s="61"/>
      <c r="AZ1854" s="61"/>
      <c r="BA1854" s="61"/>
      <c r="BB1854" s="61"/>
      <c r="BC1854" s="61"/>
      <c r="BD1854" s="61"/>
      <c r="BE1854" s="61"/>
      <c r="BF1854" s="61"/>
      <c r="BG1854" s="61"/>
      <c r="BH1854" s="61"/>
      <c r="BI1854" s="61"/>
      <c r="BJ1854" s="61"/>
      <c r="BK1854" s="61"/>
      <c r="BL1854" s="61"/>
      <c r="BM1854" s="61"/>
      <c r="BN1854" s="61"/>
      <c r="BO1854" s="62">
        <v>-2588</v>
      </c>
    </row>
    <row r="1855" spans="1:67" x14ac:dyDescent="0.2">
      <c r="A1855" s="57" t="s">
        <v>34</v>
      </c>
      <c r="B1855" s="56" t="s">
        <v>34</v>
      </c>
      <c r="C1855" s="56" t="s">
        <v>500</v>
      </c>
      <c r="D1855" s="56">
        <v>1991</v>
      </c>
      <c r="E1855" s="58">
        <v>122667</v>
      </c>
      <c r="F1855" s="58">
        <v>120079</v>
      </c>
      <c r="G1855" s="59">
        <v>114756</v>
      </c>
      <c r="H1855" s="59">
        <v>7911</v>
      </c>
      <c r="I1855" s="60">
        <v>0</v>
      </c>
      <c r="J1855" s="58">
        <v>-2588</v>
      </c>
      <c r="K1855" s="61"/>
      <c r="L1855" s="61"/>
      <c r="M1855" s="61"/>
      <c r="N1855" s="61"/>
      <c r="O1855" s="61"/>
      <c r="P1855" s="61"/>
      <c r="Q1855" s="61"/>
      <c r="R1855" s="61"/>
      <c r="S1855" s="61"/>
      <c r="T1855" s="61"/>
      <c r="U1855" s="61"/>
      <c r="V1855" s="61"/>
      <c r="W1855" s="61"/>
      <c r="X1855" s="61"/>
      <c r="Y1855" s="61"/>
      <c r="Z1855" s="61"/>
      <c r="AA1855" s="62">
        <v>62211</v>
      </c>
      <c r="AB1855" s="61"/>
      <c r="AC1855" s="61"/>
      <c r="AD1855" s="62">
        <v>5894</v>
      </c>
      <c r="AE1855" s="61"/>
      <c r="AF1855" s="62">
        <v>27472</v>
      </c>
      <c r="AG1855" s="61"/>
      <c r="AH1855" s="61"/>
      <c r="AI1855" s="62">
        <v>19179</v>
      </c>
      <c r="AJ1855" s="61"/>
      <c r="AK1855" s="61"/>
      <c r="AL1855" s="61"/>
      <c r="AM1855" s="61"/>
      <c r="AN1855" s="61"/>
      <c r="AO1855" s="61"/>
      <c r="AP1855" s="62">
        <v>7911</v>
      </c>
      <c r="AQ1855" s="61"/>
      <c r="AR1855" s="61"/>
      <c r="AS1855" s="61"/>
      <c r="AT1855" s="61"/>
      <c r="AU1855" s="61"/>
      <c r="AV1855" s="61"/>
      <c r="AW1855" s="61"/>
      <c r="AX1855" s="61"/>
      <c r="AY1855" s="61"/>
      <c r="AZ1855" s="61"/>
      <c r="BA1855" s="61"/>
      <c r="BB1855" s="61"/>
      <c r="BC1855" s="61"/>
      <c r="BD1855" s="61"/>
      <c r="BE1855" s="61"/>
      <c r="BF1855" s="61"/>
      <c r="BG1855" s="61"/>
      <c r="BH1855" s="61"/>
      <c r="BI1855" s="61"/>
      <c r="BJ1855" s="61"/>
      <c r="BK1855" s="61"/>
      <c r="BL1855" s="61"/>
      <c r="BM1855" s="61"/>
      <c r="BN1855" s="61"/>
      <c r="BO1855" s="62">
        <v>-2588</v>
      </c>
    </row>
    <row r="1856" spans="1:67" x14ac:dyDescent="0.2">
      <c r="A1856" s="57" t="s">
        <v>34</v>
      </c>
      <c r="B1856" s="56" t="s">
        <v>34</v>
      </c>
      <c r="C1856" s="56" t="s">
        <v>500</v>
      </c>
      <c r="D1856" s="56">
        <v>1992</v>
      </c>
      <c r="E1856" s="58">
        <v>123814</v>
      </c>
      <c r="F1856" s="58">
        <v>121226</v>
      </c>
      <c r="G1856" s="59">
        <v>115903</v>
      </c>
      <c r="H1856" s="59">
        <v>7911</v>
      </c>
      <c r="I1856" s="60">
        <v>0</v>
      </c>
      <c r="J1856" s="58">
        <v>-2588</v>
      </c>
      <c r="K1856" s="64"/>
      <c r="L1856" s="64"/>
      <c r="M1856" s="64"/>
      <c r="N1856" s="64"/>
      <c r="O1856" s="64"/>
      <c r="P1856" s="64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5">
        <v>62211</v>
      </c>
      <c r="AB1856" s="64"/>
      <c r="AC1856" s="64"/>
      <c r="AD1856" s="65">
        <v>6549</v>
      </c>
      <c r="AE1856" s="64"/>
      <c r="AF1856" s="65">
        <v>27843</v>
      </c>
      <c r="AG1856" s="64"/>
      <c r="AH1856" s="64"/>
      <c r="AI1856" s="65">
        <v>19300</v>
      </c>
      <c r="AJ1856" s="64"/>
      <c r="AK1856" s="64"/>
      <c r="AL1856" s="64"/>
      <c r="AM1856" s="64"/>
      <c r="AN1856" s="64"/>
      <c r="AO1856" s="64"/>
      <c r="AP1856" s="65">
        <v>7911</v>
      </c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  <c r="BK1856" s="64"/>
      <c r="BL1856" s="64"/>
      <c r="BM1856" s="64"/>
      <c r="BN1856" s="64"/>
      <c r="BO1856" s="65">
        <v>-2588</v>
      </c>
    </row>
    <row r="1857" spans="1:67" x14ac:dyDescent="0.2">
      <c r="A1857" s="57" t="s">
        <v>34</v>
      </c>
      <c r="B1857" s="56" t="s">
        <v>34</v>
      </c>
      <c r="C1857" s="56" t="s">
        <v>500</v>
      </c>
      <c r="D1857" s="56">
        <v>1993</v>
      </c>
      <c r="E1857" s="58">
        <v>86210</v>
      </c>
      <c r="F1857" s="58">
        <v>83622</v>
      </c>
      <c r="G1857" s="59">
        <v>78299</v>
      </c>
      <c r="H1857" s="59">
        <v>7911</v>
      </c>
      <c r="I1857" s="60">
        <v>0</v>
      </c>
      <c r="J1857" s="58">
        <v>-2588</v>
      </c>
      <c r="K1857" s="61"/>
      <c r="L1857" s="61"/>
      <c r="M1857" s="61"/>
      <c r="N1857" s="61"/>
      <c r="O1857" s="61"/>
      <c r="P1857" s="61"/>
      <c r="Q1857" s="61"/>
      <c r="R1857" s="61"/>
      <c r="S1857" s="61"/>
      <c r="T1857" s="61"/>
      <c r="U1857" s="61"/>
      <c r="V1857" s="61"/>
      <c r="W1857" s="61"/>
      <c r="X1857" s="61"/>
      <c r="Y1857" s="61"/>
      <c r="Z1857" s="61"/>
      <c r="AA1857" s="62">
        <v>29513</v>
      </c>
      <c r="AB1857" s="61"/>
      <c r="AC1857" s="61"/>
      <c r="AD1857" s="62">
        <v>7384</v>
      </c>
      <c r="AE1857" s="61"/>
      <c r="AF1857" s="62">
        <v>28485</v>
      </c>
      <c r="AG1857" s="61"/>
      <c r="AH1857" s="61"/>
      <c r="AI1857" s="62">
        <v>12917</v>
      </c>
      <c r="AJ1857" s="61"/>
      <c r="AK1857" s="61"/>
      <c r="AL1857" s="61"/>
      <c r="AM1857" s="61"/>
      <c r="AN1857" s="61"/>
      <c r="AO1857" s="61"/>
      <c r="AP1857" s="62">
        <v>7911</v>
      </c>
      <c r="AQ1857" s="61"/>
      <c r="AR1857" s="61"/>
      <c r="AS1857" s="61"/>
      <c r="AT1857" s="61"/>
      <c r="AU1857" s="61"/>
      <c r="AV1857" s="61"/>
      <c r="AW1857" s="61"/>
      <c r="AX1857" s="61"/>
      <c r="AY1857" s="61"/>
      <c r="AZ1857" s="61"/>
      <c r="BA1857" s="61"/>
      <c r="BB1857" s="61"/>
      <c r="BC1857" s="61"/>
      <c r="BD1857" s="61"/>
      <c r="BE1857" s="61"/>
      <c r="BF1857" s="61"/>
      <c r="BG1857" s="61"/>
      <c r="BH1857" s="61"/>
      <c r="BI1857" s="61"/>
      <c r="BJ1857" s="61"/>
      <c r="BK1857" s="61"/>
      <c r="BL1857" s="61"/>
      <c r="BM1857" s="61"/>
      <c r="BN1857" s="61"/>
      <c r="BO1857" s="62">
        <v>-2588</v>
      </c>
    </row>
    <row r="1858" spans="1:67" ht="12" customHeight="1" x14ac:dyDescent="0.2">
      <c r="A1858" s="57" t="s">
        <v>34</v>
      </c>
      <c r="B1858" s="56" t="s">
        <v>34</v>
      </c>
      <c r="C1858" s="56" t="s">
        <v>500</v>
      </c>
      <c r="D1858" s="56">
        <v>1994</v>
      </c>
      <c r="E1858" s="58">
        <v>87317</v>
      </c>
      <c r="F1858" s="58">
        <v>75976</v>
      </c>
      <c r="G1858" s="59">
        <v>79406</v>
      </c>
      <c r="H1858" s="59">
        <v>7911</v>
      </c>
      <c r="I1858" s="60">
        <v>0</v>
      </c>
      <c r="J1858" s="58">
        <v>-11341</v>
      </c>
      <c r="K1858" s="61"/>
      <c r="L1858" s="61"/>
      <c r="M1858" s="61"/>
      <c r="N1858" s="61"/>
      <c r="O1858" s="61"/>
      <c r="P1858" s="61"/>
      <c r="Q1858" s="61"/>
      <c r="R1858" s="61"/>
      <c r="S1858" s="61"/>
      <c r="T1858" s="61"/>
      <c r="U1858" s="61"/>
      <c r="V1858" s="61"/>
      <c r="W1858" s="61"/>
      <c r="X1858" s="61"/>
      <c r="Y1858" s="61"/>
      <c r="Z1858" s="61"/>
      <c r="AA1858" s="62">
        <v>29513</v>
      </c>
      <c r="AB1858" s="61"/>
      <c r="AC1858" s="61"/>
      <c r="AD1858" s="62">
        <v>7384</v>
      </c>
      <c r="AE1858" s="61"/>
      <c r="AF1858" s="62">
        <v>29272</v>
      </c>
      <c r="AG1858" s="61"/>
      <c r="AH1858" s="61"/>
      <c r="AI1858" s="62">
        <v>13237</v>
      </c>
      <c r="AJ1858" s="61"/>
      <c r="AK1858" s="61"/>
      <c r="AL1858" s="61"/>
      <c r="AM1858" s="61"/>
      <c r="AN1858" s="61"/>
      <c r="AO1858" s="61"/>
      <c r="AP1858" s="62">
        <v>7911</v>
      </c>
      <c r="AQ1858" s="61"/>
      <c r="AR1858" s="61"/>
      <c r="AS1858" s="61"/>
      <c r="AT1858" s="61"/>
      <c r="AU1858" s="61"/>
      <c r="AV1858" s="61"/>
      <c r="AW1858" s="61"/>
      <c r="AX1858" s="61"/>
      <c r="AY1858" s="61"/>
      <c r="AZ1858" s="61"/>
      <c r="BA1858" s="61"/>
      <c r="BB1858" s="61"/>
      <c r="BC1858" s="61"/>
      <c r="BD1858" s="61"/>
      <c r="BE1858" s="61"/>
      <c r="BF1858" s="61"/>
      <c r="BG1858" s="61"/>
      <c r="BH1858" s="61"/>
      <c r="BI1858" s="61"/>
      <c r="BJ1858" s="61"/>
      <c r="BK1858" s="61"/>
      <c r="BL1858" s="61"/>
      <c r="BM1858" s="61"/>
      <c r="BN1858" s="61"/>
      <c r="BO1858" s="62">
        <v>-11341</v>
      </c>
    </row>
    <row r="1859" spans="1:67" x14ac:dyDescent="0.2">
      <c r="A1859" s="57" t="s">
        <v>34</v>
      </c>
      <c r="B1859" s="56" t="s">
        <v>34</v>
      </c>
      <c r="C1859" s="56" t="s">
        <v>500</v>
      </c>
      <c r="D1859" s="56">
        <v>1995</v>
      </c>
      <c r="E1859" s="58">
        <v>92635</v>
      </c>
      <c r="F1859" s="58">
        <v>81293</v>
      </c>
      <c r="G1859" s="59">
        <v>78946</v>
      </c>
      <c r="H1859" s="59">
        <v>13689</v>
      </c>
      <c r="I1859" s="60">
        <v>0</v>
      </c>
      <c r="J1859" s="58">
        <v>-11342</v>
      </c>
      <c r="K1859" s="61"/>
      <c r="L1859" s="61"/>
      <c r="M1859" s="61"/>
      <c r="N1859" s="61"/>
      <c r="O1859" s="61"/>
      <c r="P1859" s="61"/>
      <c r="Q1859" s="61"/>
      <c r="R1859" s="61"/>
      <c r="S1859" s="61"/>
      <c r="T1859" s="61"/>
      <c r="U1859" s="61"/>
      <c r="V1859" s="61"/>
      <c r="W1859" s="61"/>
      <c r="X1859" s="61"/>
      <c r="Y1859" s="61"/>
      <c r="Z1859" s="61"/>
      <c r="AA1859" s="62">
        <v>29513</v>
      </c>
      <c r="AB1859" s="61"/>
      <c r="AC1859" s="61"/>
      <c r="AD1859" s="62">
        <v>7384</v>
      </c>
      <c r="AE1859" s="61"/>
      <c r="AF1859" s="62">
        <v>29272</v>
      </c>
      <c r="AG1859" s="61"/>
      <c r="AH1859" s="61"/>
      <c r="AI1859" s="62">
        <v>12777</v>
      </c>
      <c r="AJ1859" s="61"/>
      <c r="AK1859" s="61"/>
      <c r="AL1859" s="61"/>
      <c r="AM1859" s="61"/>
      <c r="AN1859" s="61"/>
      <c r="AO1859" s="61"/>
      <c r="AP1859" s="62">
        <v>13689</v>
      </c>
      <c r="AQ1859" s="61"/>
      <c r="AR1859" s="61"/>
      <c r="AS1859" s="61"/>
      <c r="AT1859" s="61"/>
      <c r="AU1859" s="61"/>
      <c r="AV1859" s="61"/>
      <c r="AW1859" s="61"/>
      <c r="AX1859" s="61"/>
      <c r="AY1859" s="61"/>
      <c r="AZ1859" s="61"/>
      <c r="BA1859" s="61"/>
      <c r="BB1859" s="61"/>
      <c r="BC1859" s="61"/>
      <c r="BD1859" s="61"/>
      <c r="BE1859" s="61"/>
      <c r="BF1859" s="61"/>
      <c r="BG1859" s="61"/>
      <c r="BH1859" s="61"/>
      <c r="BI1859" s="61"/>
      <c r="BJ1859" s="61"/>
      <c r="BK1859" s="61"/>
      <c r="BL1859" s="61"/>
      <c r="BM1859" s="61"/>
      <c r="BN1859" s="61"/>
      <c r="BO1859" s="62">
        <v>-11342</v>
      </c>
    </row>
    <row r="1860" spans="1:67" x14ac:dyDescent="0.2">
      <c r="A1860" s="57" t="s">
        <v>34</v>
      </c>
      <c r="B1860" s="56" t="s">
        <v>34</v>
      </c>
      <c r="C1860" s="56" t="s">
        <v>500</v>
      </c>
      <c r="D1860" s="56">
        <v>1996</v>
      </c>
      <c r="E1860" s="58">
        <v>92636</v>
      </c>
      <c r="F1860" s="58">
        <v>81294</v>
      </c>
      <c r="G1860" s="59">
        <v>78946</v>
      </c>
      <c r="H1860" s="59">
        <v>13690</v>
      </c>
      <c r="I1860" s="60">
        <v>0</v>
      </c>
      <c r="J1860" s="58">
        <v>-11342</v>
      </c>
      <c r="K1860" s="61"/>
      <c r="L1860" s="61"/>
      <c r="M1860" s="61"/>
      <c r="N1860" s="61"/>
      <c r="O1860" s="61"/>
      <c r="P1860" s="61"/>
      <c r="Q1860" s="61"/>
      <c r="R1860" s="61"/>
      <c r="S1860" s="61"/>
      <c r="T1860" s="61"/>
      <c r="U1860" s="61"/>
      <c r="V1860" s="61"/>
      <c r="W1860" s="61"/>
      <c r="X1860" s="61"/>
      <c r="Y1860" s="61"/>
      <c r="Z1860" s="61"/>
      <c r="AA1860" s="62">
        <v>29513</v>
      </c>
      <c r="AB1860" s="61"/>
      <c r="AC1860" s="61"/>
      <c r="AD1860" s="62">
        <v>7384</v>
      </c>
      <c r="AE1860" s="61"/>
      <c r="AF1860" s="62">
        <v>29272</v>
      </c>
      <c r="AG1860" s="61"/>
      <c r="AH1860" s="61"/>
      <c r="AI1860" s="62">
        <v>12777</v>
      </c>
      <c r="AJ1860" s="61"/>
      <c r="AK1860" s="61"/>
      <c r="AL1860" s="61"/>
      <c r="AM1860" s="61"/>
      <c r="AN1860" s="61"/>
      <c r="AO1860" s="61"/>
      <c r="AP1860" s="62">
        <v>7911</v>
      </c>
      <c r="AQ1860" s="61"/>
      <c r="AR1860" s="62">
        <v>5779</v>
      </c>
      <c r="AS1860" s="61"/>
      <c r="AT1860" s="61"/>
      <c r="AU1860" s="61"/>
      <c r="AV1860" s="61"/>
      <c r="AW1860" s="61"/>
      <c r="AX1860" s="61"/>
      <c r="AY1860" s="61"/>
      <c r="AZ1860" s="61"/>
      <c r="BA1860" s="61"/>
      <c r="BB1860" s="61"/>
      <c r="BC1860" s="61"/>
      <c r="BD1860" s="61"/>
      <c r="BE1860" s="61"/>
      <c r="BF1860" s="61"/>
      <c r="BG1860" s="61"/>
      <c r="BH1860" s="61"/>
      <c r="BI1860" s="61"/>
      <c r="BJ1860" s="61"/>
      <c r="BK1860" s="61"/>
      <c r="BL1860" s="61"/>
      <c r="BM1860" s="61"/>
      <c r="BN1860" s="61"/>
      <c r="BO1860" s="62">
        <v>-11342</v>
      </c>
    </row>
    <row r="1861" spans="1:67" x14ac:dyDescent="0.2">
      <c r="A1861" s="57" t="s">
        <v>34</v>
      </c>
      <c r="B1861" s="56" t="s">
        <v>34</v>
      </c>
      <c r="C1861" s="56" t="s">
        <v>500</v>
      </c>
      <c r="D1861" s="56">
        <v>1997</v>
      </c>
      <c r="E1861" s="58">
        <v>92636</v>
      </c>
      <c r="F1861" s="58">
        <v>81294</v>
      </c>
      <c r="G1861" s="59">
        <v>78946</v>
      </c>
      <c r="H1861" s="59">
        <v>13690</v>
      </c>
      <c r="I1861" s="60">
        <v>0</v>
      </c>
      <c r="J1861" s="58">
        <v>-11342</v>
      </c>
      <c r="K1861" s="61"/>
      <c r="L1861" s="61"/>
      <c r="M1861" s="61"/>
      <c r="N1861" s="61"/>
      <c r="O1861" s="61"/>
      <c r="P1861" s="61"/>
      <c r="Q1861" s="61"/>
      <c r="R1861" s="61"/>
      <c r="S1861" s="61"/>
      <c r="T1861" s="61"/>
      <c r="U1861" s="61"/>
      <c r="V1861" s="61"/>
      <c r="W1861" s="61"/>
      <c r="X1861" s="61"/>
      <c r="Y1861" s="61"/>
      <c r="Z1861" s="61"/>
      <c r="AA1861" s="62">
        <v>29513</v>
      </c>
      <c r="AB1861" s="61"/>
      <c r="AC1861" s="61"/>
      <c r="AD1861" s="62">
        <v>7384</v>
      </c>
      <c r="AE1861" s="61"/>
      <c r="AF1861" s="62">
        <v>29272</v>
      </c>
      <c r="AG1861" s="61"/>
      <c r="AH1861" s="61"/>
      <c r="AI1861" s="62">
        <v>12777</v>
      </c>
      <c r="AJ1861" s="61"/>
      <c r="AK1861" s="61"/>
      <c r="AL1861" s="61"/>
      <c r="AM1861" s="61"/>
      <c r="AN1861" s="61"/>
      <c r="AO1861" s="61"/>
      <c r="AP1861" s="62">
        <v>7911</v>
      </c>
      <c r="AQ1861" s="61"/>
      <c r="AR1861" s="62">
        <v>5779</v>
      </c>
      <c r="AS1861" s="61"/>
      <c r="AT1861" s="61"/>
      <c r="AU1861" s="61"/>
      <c r="AV1861" s="61"/>
      <c r="AW1861" s="61"/>
      <c r="AX1861" s="61"/>
      <c r="AY1861" s="61"/>
      <c r="AZ1861" s="61"/>
      <c r="BA1861" s="61"/>
      <c r="BB1861" s="61"/>
      <c r="BC1861" s="61"/>
      <c r="BD1861" s="61"/>
      <c r="BE1861" s="61"/>
      <c r="BF1861" s="61"/>
      <c r="BG1861" s="61"/>
      <c r="BH1861" s="61"/>
      <c r="BI1861" s="61"/>
      <c r="BJ1861" s="61"/>
      <c r="BK1861" s="61"/>
      <c r="BL1861" s="61"/>
      <c r="BM1861" s="61"/>
      <c r="BN1861" s="61"/>
      <c r="BO1861" s="62">
        <v>-11342</v>
      </c>
    </row>
    <row r="1862" spans="1:67" x14ac:dyDescent="0.2">
      <c r="A1862" s="57" t="s">
        <v>34</v>
      </c>
      <c r="B1862" s="56" t="s">
        <v>34</v>
      </c>
      <c r="C1862" s="56" t="s">
        <v>501</v>
      </c>
      <c r="D1862" s="56">
        <v>1989</v>
      </c>
      <c r="E1862" s="58">
        <v>128474</v>
      </c>
      <c r="F1862" s="58">
        <v>85578</v>
      </c>
      <c r="G1862" s="59">
        <v>127578</v>
      </c>
      <c r="H1862" s="59">
        <v>896</v>
      </c>
      <c r="I1862" s="60">
        <v>0</v>
      </c>
      <c r="J1862" s="58">
        <v>-42896</v>
      </c>
      <c r="K1862" s="61"/>
      <c r="L1862" s="61"/>
      <c r="M1862" s="61"/>
      <c r="N1862" s="61"/>
      <c r="O1862" s="61"/>
      <c r="P1862" s="61"/>
      <c r="Q1862" s="61"/>
      <c r="R1862" s="61"/>
      <c r="S1862" s="61"/>
      <c r="T1862" s="61"/>
      <c r="U1862" s="61"/>
      <c r="V1862" s="61"/>
      <c r="W1862" s="61"/>
      <c r="X1862" s="61"/>
      <c r="Y1862" s="61"/>
      <c r="Z1862" s="61"/>
      <c r="AA1862" s="62">
        <v>93632</v>
      </c>
      <c r="AB1862" s="61"/>
      <c r="AC1862" s="61"/>
      <c r="AD1862" s="62">
        <v>2865</v>
      </c>
      <c r="AE1862" s="61"/>
      <c r="AF1862" s="62">
        <v>18772</v>
      </c>
      <c r="AG1862" s="61"/>
      <c r="AH1862" s="61"/>
      <c r="AI1862" s="62">
        <v>12309</v>
      </c>
      <c r="AJ1862" s="61"/>
      <c r="AK1862" s="61"/>
      <c r="AL1862" s="61"/>
      <c r="AM1862" s="61"/>
      <c r="AN1862" s="61"/>
      <c r="AO1862" s="61"/>
      <c r="AP1862" s="61">
        <v>605</v>
      </c>
      <c r="AQ1862" s="61"/>
      <c r="AR1862" s="61"/>
      <c r="AS1862" s="61"/>
      <c r="AT1862" s="61"/>
      <c r="AU1862" s="61"/>
      <c r="AV1862" s="61"/>
      <c r="AW1862" s="61"/>
      <c r="AX1862" s="61"/>
      <c r="AY1862" s="61"/>
      <c r="AZ1862" s="61"/>
      <c r="BA1862" s="61"/>
      <c r="BB1862" s="61"/>
      <c r="BC1862" s="61"/>
      <c r="BD1862" s="61"/>
      <c r="BE1862" s="61"/>
      <c r="BF1862" s="61"/>
      <c r="BG1862" s="61"/>
      <c r="BH1862" s="61"/>
      <c r="BI1862" s="61"/>
      <c r="BJ1862" s="61"/>
      <c r="BK1862" s="61">
        <v>291</v>
      </c>
      <c r="BL1862" s="61"/>
      <c r="BM1862" s="61"/>
      <c r="BN1862" s="61"/>
      <c r="BO1862" s="62">
        <v>-42896</v>
      </c>
    </row>
    <row r="1863" spans="1:67" x14ac:dyDescent="0.2">
      <c r="A1863" s="57" t="s">
        <v>34</v>
      </c>
      <c r="B1863" s="56" t="s">
        <v>34</v>
      </c>
      <c r="C1863" s="56" t="s">
        <v>501</v>
      </c>
      <c r="D1863" s="56">
        <v>1990</v>
      </c>
      <c r="E1863" s="58">
        <v>129637</v>
      </c>
      <c r="F1863" s="58">
        <v>86741</v>
      </c>
      <c r="G1863" s="59">
        <v>128741</v>
      </c>
      <c r="H1863" s="59">
        <v>896</v>
      </c>
      <c r="I1863" s="60">
        <v>0</v>
      </c>
      <c r="J1863" s="58">
        <v>-42896</v>
      </c>
      <c r="K1863" s="61"/>
      <c r="L1863" s="61"/>
      <c r="M1863" s="61"/>
      <c r="N1863" s="61"/>
      <c r="O1863" s="61"/>
      <c r="P1863" s="61"/>
      <c r="Q1863" s="61"/>
      <c r="R1863" s="61"/>
      <c r="S1863" s="61"/>
      <c r="T1863" s="61"/>
      <c r="U1863" s="61"/>
      <c r="V1863" s="61"/>
      <c r="W1863" s="61"/>
      <c r="X1863" s="61"/>
      <c r="Y1863" s="61"/>
      <c r="Z1863" s="61"/>
      <c r="AA1863" s="62">
        <v>93632</v>
      </c>
      <c r="AB1863" s="61"/>
      <c r="AC1863" s="61"/>
      <c r="AD1863" s="62">
        <v>3700</v>
      </c>
      <c r="AE1863" s="61"/>
      <c r="AF1863" s="62">
        <v>18772</v>
      </c>
      <c r="AG1863" s="61"/>
      <c r="AH1863" s="61"/>
      <c r="AI1863" s="62">
        <v>12637</v>
      </c>
      <c r="AJ1863" s="61"/>
      <c r="AK1863" s="61"/>
      <c r="AL1863" s="61"/>
      <c r="AM1863" s="61"/>
      <c r="AN1863" s="61"/>
      <c r="AO1863" s="61"/>
      <c r="AP1863" s="61">
        <v>605</v>
      </c>
      <c r="AQ1863" s="61"/>
      <c r="AR1863" s="61"/>
      <c r="AS1863" s="61"/>
      <c r="AT1863" s="61"/>
      <c r="AU1863" s="61"/>
      <c r="AV1863" s="61"/>
      <c r="AW1863" s="61"/>
      <c r="AX1863" s="61"/>
      <c r="AY1863" s="61"/>
      <c r="AZ1863" s="61"/>
      <c r="BA1863" s="61"/>
      <c r="BB1863" s="61"/>
      <c r="BC1863" s="61"/>
      <c r="BD1863" s="61"/>
      <c r="BE1863" s="61"/>
      <c r="BF1863" s="61"/>
      <c r="BG1863" s="61"/>
      <c r="BH1863" s="61"/>
      <c r="BI1863" s="61"/>
      <c r="BJ1863" s="61"/>
      <c r="BK1863" s="61">
        <v>291</v>
      </c>
      <c r="BL1863" s="61"/>
      <c r="BM1863" s="61"/>
      <c r="BN1863" s="61"/>
      <c r="BO1863" s="62">
        <v>-42896</v>
      </c>
    </row>
    <row r="1864" spans="1:67" x14ac:dyDescent="0.2">
      <c r="A1864" s="57" t="s">
        <v>34</v>
      </c>
      <c r="B1864" s="56" t="s">
        <v>34</v>
      </c>
      <c r="C1864" s="56" t="s">
        <v>501</v>
      </c>
      <c r="D1864" s="56">
        <v>1991</v>
      </c>
      <c r="E1864" s="58">
        <v>130898</v>
      </c>
      <c r="F1864" s="58">
        <v>88002</v>
      </c>
      <c r="G1864" s="59">
        <v>130002</v>
      </c>
      <c r="H1864" s="59">
        <v>896</v>
      </c>
      <c r="I1864" s="60">
        <v>0</v>
      </c>
      <c r="J1864" s="58">
        <v>-42896</v>
      </c>
      <c r="K1864" s="61"/>
      <c r="L1864" s="61"/>
      <c r="M1864" s="61"/>
      <c r="N1864" s="61"/>
      <c r="O1864" s="61"/>
      <c r="P1864" s="61"/>
      <c r="Q1864" s="61"/>
      <c r="R1864" s="61"/>
      <c r="S1864" s="61"/>
      <c r="T1864" s="61"/>
      <c r="U1864" s="61"/>
      <c r="V1864" s="61"/>
      <c r="W1864" s="61"/>
      <c r="X1864" s="61"/>
      <c r="Y1864" s="61"/>
      <c r="Z1864" s="61"/>
      <c r="AA1864" s="62">
        <v>93816</v>
      </c>
      <c r="AB1864" s="61"/>
      <c r="AC1864" s="61"/>
      <c r="AD1864" s="62">
        <v>4777</v>
      </c>
      <c r="AE1864" s="61"/>
      <c r="AF1864" s="62">
        <v>18772</v>
      </c>
      <c r="AG1864" s="61"/>
      <c r="AH1864" s="61"/>
      <c r="AI1864" s="62">
        <v>12637</v>
      </c>
      <c r="AJ1864" s="61"/>
      <c r="AK1864" s="61"/>
      <c r="AL1864" s="61"/>
      <c r="AM1864" s="61"/>
      <c r="AN1864" s="61"/>
      <c r="AO1864" s="61"/>
      <c r="AP1864" s="61">
        <v>605</v>
      </c>
      <c r="AQ1864" s="61"/>
      <c r="AR1864" s="61"/>
      <c r="AS1864" s="61"/>
      <c r="AT1864" s="61"/>
      <c r="AU1864" s="61"/>
      <c r="AV1864" s="61"/>
      <c r="AW1864" s="61"/>
      <c r="AX1864" s="61"/>
      <c r="AY1864" s="61"/>
      <c r="AZ1864" s="61"/>
      <c r="BA1864" s="61"/>
      <c r="BB1864" s="61"/>
      <c r="BC1864" s="61"/>
      <c r="BD1864" s="61"/>
      <c r="BE1864" s="61"/>
      <c r="BF1864" s="61"/>
      <c r="BG1864" s="61"/>
      <c r="BH1864" s="61"/>
      <c r="BI1864" s="61"/>
      <c r="BJ1864" s="61"/>
      <c r="BK1864" s="61">
        <v>291</v>
      </c>
      <c r="BL1864" s="61"/>
      <c r="BM1864" s="61"/>
      <c r="BN1864" s="61"/>
      <c r="BO1864" s="62">
        <v>-42896</v>
      </c>
    </row>
    <row r="1865" spans="1:67" x14ac:dyDescent="0.2">
      <c r="A1865" s="57" t="s">
        <v>34</v>
      </c>
      <c r="B1865" s="56" t="s">
        <v>34</v>
      </c>
      <c r="C1865" s="56" t="s">
        <v>501</v>
      </c>
      <c r="D1865" s="56">
        <v>1992</v>
      </c>
      <c r="E1865" s="58">
        <v>133080</v>
      </c>
      <c r="F1865" s="58">
        <v>90184</v>
      </c>
      <c r="G1865" s="59">
        <v>132184</v>
      </c>
      <c r="H1865" s="59">
        <v>896</v>
      </c>
      <c r="I1865" s="60">
        <v>0</v>
      </c>
      <c r="J1865" s="58">
        <v>-42896</v>
      </c>
      <c r="K1865" s="61"/>
      <c r="L1865" s="61"/>
      <c r="M1865" s="61"/>
      <c r="N1865" s="61"/>
      <c r="O1865" s="61"/>
      <c r="P1865" s="61"/>
      <c r="Q1865" s="61"/>
      <c r="R1865" s="61"/>
      <c r="S1865" s="61"/>
      <c r="T1865" s="61"/>
      <c r="U1865" s="61"/>
      <c r="V1865" s="61"/>
      <c r="W1865" s="61"/>
      <c r="X1865" s="61"/>
      <c r="Y1865" s="61"/>
      <c r="Z1865" s="61"/>
      <c r="AA1865" s="62">
        <v>94547</v>
      </c>
      <c r="AB1865" s="61"/>
      <c r="AC1865" s="61"/>
      <c r="AD1865" s="62">
        <v>5928</v>
      </c>
      <c r="AE1865" s="61"/>
      <c r="AF1865" s="62">
        <v>18772</v>
      </c>
      <c r="AG1865" s="61"/>
      <c r="AH1865" s="61"/>
      <c r="AI1865" s="62">
        <v>12937</v>
      </c>
      <c r="AJ1865" s="61"/>
      <c r="AK1865" s="61"/>
      <c r="AL1865" s="61"/>
      <c r="AM1865" s="61"/>
      <c r="AN1865" s="61"/>
      <c r="AO1865" s="61"/>
      <c r="AP1865" s="61">
        <v>605</v>
      </c>
      <c r="AQ1865" s="61"/>
      <c r="AR1865" s="61"/>
      <c r="AS1865" s="61"/>
      <c r="AT1865" s="61"/>
      <c r="AU1865" s="61"/>
      <c r="AV1865" s="61"/>
      <c r="AW1865" s="61"/>
      <c r="AX1865" s="61"/>
      <c r="AY1865" s="61"/>
      <c r="AZ1865" s="61"/>
      <c r="BA1865" s="61"/>
      <c r="BB1865" s="61"/>
      <c r="BC1865" s="61"/>
      <c r="BD1865" s="61"/>
      <c r="BE1865" s="61"/>
      <c r="BF1865" s="61"/>
      <c r="BG1865" s="61"/>
      <c r="BH1865" s="61"/>
      <c r="BI1865" s="61"/>
      <c r="BJ1865" s="61"/>
      <c r="BK1865" s="61">
        <v>291</v>
      </c>
      <c r="BL1865" s="61"/>
      <c r="BM1865" s="61"/>
      <c r="BN1865" s="61"/>
      <c r="BO1865" s="62">
        <v>-42896</v>
      </c>
    </row>
    <row r="1866" spans="1:67" x14ac:dyDescent="0.2">
      <c r="A1866" s="57" t="s">
        <v>34</v>
      </c>
      <c r="B1866" s="56" t="s">
        <v>34</v>
      </c>
      <c r="C1866" s="56" t="s">
        <v>501</v>
      </c>
      <c r="D1866" s="56">
        <v>1993</v>
      </c>
      <c r="E1866" s="58">
        <v>136847</v>
      </c>
      <c r="F1866" s="58">
        <v>93951</v>
      </c>
      <c r="G1866" s="59">
        <v>135951</v>
      </c>
      <c r="H1866" s="59">
        <v>896</v>
      </c>
      <c r="I1866" s="60">
        <v>0</v>
      </c>
      <c r="J1866" s="58">
        <v>-42896</v>
      </c>
      <c r="K1866" s="61"/>
      <c r="L1866" s="61"/>
      <c r="M1866" s="61"/>
      <c r="N1866" s="61"/>
      <c r="O1866" s="61"/>
      <c r="P1866" s="61"/>
      <c r="Q1866" s="61"/>
      <c r="R1866" s="61"/>
      <c r="S1866" s="61"/>
      <c r="T1866" s="61"/>
      <c r="U1866" s="61"/>
      <c r="V1866" s="61"/>
      <c r="W1866" s="61"/>
      <c r="X1866" s="61"/>
      <c r="Y1866" s="61"/>
      <c r="Z1866" s="61"/>
      <c r="AA1866" s="62">
        <v>96004</v>
      </c>
      <c r="AB1866" s="61"/>
      <c r="AC1866" s="61"/>
      <c r="AD1866" s="62">
        <v>6308</v>
      </c>
      <c r="AE1866" s="61"/>
      <c r="AF1866" s="62">
        <v>20028</v>
      </c>
      <c r="AG1866" s="61"/>
      <c r="AH1866" s="61"/>
      <c r="AI1866" s="62">
        <v>13611</v>
      </c>
      <c r="AJ1866" s="61"/>
      <c r="AK1866" s="61"/>
      <c r="AL1866" s="61"/>
      <c r="AM1866" s="61"/>
      <c r="AN1866" s="61"/>
      <c r="AO1866" s="61"/>
      <c r="AP1866" s="61">
        <v>605</v>
      </c>
      <c r="AQ1866" s="61"/>
      <c r="AR1866" s="61"/>
      <c r="AS1866" s="61"/>
      <c r="AT1866" s="61"/>
      <c r="AU1866" s="61"/>
      <c r="AV1866" s="61"/>
      <c r="AW1866" s="61"/>
      <c r="AX1866" s="61"/>
      <c r="AY1866" s="61"/>
      <c r="AZ1866" s="61"/>
      <c r="BA1866" s="61"/>
      <c r="BB1866" s="61"/>
      <c r="BC1866" s="61"/>
      <c r="BD1866" s="61"/>
      <c r="BE1866" s="61"/>
      <c r="BF1866" s="61"/>
      <c r="BG1866" s="61"/>
      <c r="BH1866" s="61"/>
      <c r="BI1866" s="61"/>
      <c r="BJ1866" s="61"/>
      <c r="BK1866" s="61">
        <v>291</v>
      </c>
      <c r="BL1866" s="61"/>
      <c r="BM1866" s="61"/>
      <c r="BN1866" s="61"/>
      <c r="BO1866" s="62">
        <v>-42896</v>
      </c>
    </row>
    <row r="1867" spans="1:67" x14ac:dyDescent="0.2">
      <c r="A1867" s="57" t="s">
        <v>34</v>
      </c>
      <c r="B1867" s="56" t="s">
        <v>34</v>
      </c>
      <c r="C1867" s="56" t="s">
        <v>501</v>
      </c>
      <c r="D1867" s="56">
        <v>1994</v>
      </c>
      <c r="E1867" s="58">
        <v>142924</v>
      </c>
      <c r="F1867" s="58">
        <v>99351</v>
      </c>
      <c r="G1867" s="59">
        <v>142028</v>
      </c>
      <c r="H1867" s="59">
        <v>896</v>
      </c>
      <c r="I1867" s="60">
        <v>0</v>
      </c>
      <c r="J1867" s="58">
        <v>-43573</v>
      </c>
      <c r="K1867" s="61"/>
      <c r="L1867" s="61"/>
      <c r="M1867" s="61"/>
      <c r="N1867" s="61"/>
      <c r="O1867" s="61"/>
      <c r="P1867" s="61"/>
      <c r="Q1867" s="61"/>
      <c r="R1867" s="61"/>
      <c r="S1867" s="61"/>
      <c r="T1867" s="61"/>
      <c r="U1867" s="61"/>
      <c r="V1867" s="61"/>
      <c r="W1867" s="61"/>
      <c r="X1867" s="61"/>
      <c r="Y1867" s="61"/>
      <c r="Z1867" s="61"/>
      <c r="AA1867" s="62">
        <v>98052</v>
      </c>
      <c r="AB1867" s="61"/>
      <c r="AC1867" s="61"/>
      <c r="AD1867" s="62">
        <v>7421</v>
      </c>
      <c r="AE1867" s="61"/>
      <c r="AF1867" s="62">
        <v>22307</v>
      </c>
      <c r="AG1867" s="61"/>
      <c r="AH1867" s="61"/>
      <c r="AI1867" s="62">
        <v>14248</v>
      </c>
      <c r="AJ1867" s="61"/>
      <c r="AK1867" s="61"/>
      <c r="AL1867" s="61"/>
      <c r="AM1867" s="61"/>
      <c r="AN1867" s="61"/>
      <c r="AO1867" s="61"/>
      <c r="AP1867" s="61">
        <v>605</v>
      </c>
      <c r="AQ1867" s="61"/>
      <c r="AR1867" s="61"/>
      <c r="AS1867" s="61"/>
      <c r="AT1867" s="61"/>
      <c r="AU1867" s="61"/>
      <c r="AV1867" s="61"/>
      <c r="AW1867" s="61"/>
      <c r="AX1867" s="61"/>
      <c r="AY1867" s="61"/>
      <c r="AZ1867" s="61"/>
      <c r="BA1867" s="61"/>
      <c r="BB1867" s="61"/>
      <c r="BC1867" s="61"/>
      <c r="BD1867" s="61"/>
      <c r="BE1867" s="61"/>
      <c r="BF1867" s="61"/>
      <c r="BG1867" s="61"/>
      <c r="BH1867" s="61"/>
      <c r="BI1867" s="61"/>
      <c r="BJ1867" s="61"/>
      <c r="BK1867" s="61">
        <v>291</v>
      </c>
      <c r="BL1867" s="61"/>
      <c r="BM1867" s="61"/>
      <c r="BN1867" s="61"/>
      <c r="BO1867" s="62">
        <v>-43573</v>
      </c>
    </row>
    <row r="1868" spans="1:67" x14ac:dyDescent="0.2">
      <c r="A1868" s="57" t="s">
        <v>34</v>
      </c>
      <c r="B1868" s="56" t="s">
        <v>34</v>
      </c>
      <c r="C1868" s="56" t="s">
        <v>501</v>
      </c>
      <c r="D1868" s="56">
        <v>1995</v>
      </c>
      <c r="E1868" s="58">
        <v>147176</v>
      </c>
      <c r="F1868" s="58">
        <v>103603</v>
      </c>
      <c r="G1868" s="59">
        <v>146280</v>
      </c>
      <c r="H1868" s="59">
        <v>896</v>
      </c>
      <c r="I1868" s="60">
        <v>0</v>
      </c>
      <c r="J1868" s="58">
        <v>-43573</v>
      </c>
      <c r="K1868" s="61"/>
      <c r="L1868" s="61"/>
      <c r="M1868" s="61"/>
      <c r="N1868" s="61"/>
      <c r="O1868" s="61"/>
      <c r="P1868" s="61"/>
      <c r="Q1868" s="61"/>
      <c r="R1868" s="61"/>
      <c r="S1868" s="61"/>
      <c r="T1868" s="61"/>
      <c r="U1868" s="61"/>
      <c r="V1868" s="61"/>
      <c r="W1868" s="61"/>
      <c r="X1868" s="61"/>
      <c r="Y1868" s="61"/>
      <c r="Z1868" s="61"/>
      <c r="AA1868" s="62">
        <v>101573</v>
      </c>
      <c r="AB1868" s="61"/>
      <c r="AC1868" s="61"/>
      <c r="AD1868" s="62">
        <v>7421</v>
      </c>
      <c r="AE1868" s="61"/>
      <c r="AF1868" s="62">
        <v>22307</v>
      </c>
      <c r="AG1868" s="61"/>
      <c r="AH1868" s="61"/>
      <c r="AI1868" s="62">
        <v>14979</v>
      </c>
      <c r="AJ1868" s="61"/>
      <c r="AK1868" s="61"/>
      <c r="AL1868" s="61"/>
      <c r="AM1868" s="61"/>
      <c r="AN1868" s="61"/>
      <c r="AO1868" s="61"/>
      <c r="AP1868" s="61">
        <v>605</v>
      </c>
      <c r="AQ1868" s="61"/>
      <c r="AR1868" s="61"/>
      <c r="AS1868" s="61"/>
      <c r="AT1868" s="61"/>
      <c r="AU1868" s="61"/>
      <c r="AV1868" s="61"/>
      <c r="AW1868" s="61"/>
      <c r="AX1868" s="61"/>
      <c r="AY1868" s="61"/>
      <c r="AZ1868" s="61"/>
      <c r="BA1868" s="61"/>
      <c r="BB1868" s="61"/>
      <c r="BC1868" s="61"/>
      <c r="BD1868" s="61"/>
      <c r="BE1868" s="61"/>
      <c r="BF1868" s="61"/>
      <c r="BG1868" s="61"/>
      <c r="BH1868" s="61"/>
      <c r="BI1868" s="61"/>
      <c r="BJ1868" s="61"/>
      <c r="BK1868" s="61">
        <v>291</v>
      </c>
      <c r="BL1868" s="61"/>
      <c r="BM1868" s="61"/>
      <c r="BN1868" s="61"/>
      <c r="BO1868" s="62">
        <v>-43573</v>
      </c>
    </row>
    <row r="1869" spans="1:67" x14ac:dyDescent="0.2">
      <c r="A1869" s="57" t="s">
        <v>34</v>
      </c>
      <c r="B1869" s="56" t="s">
        <v>34</v>
      </c>
      <c r="C1869" s="56" t="s">
        <v>501</v>
      </c>
      <c r="D1869" s="56">
        <v>1996</v>
      </c>
      <c r="E1869" s="58">
        <v>147675</v>
      </c>
      <c r="F1869" s="58">
        <v>103998</v>
      </c>
      <c r="G1869" s="59">
        <v>146779</v>
      </c>
      <c r="H1869" s="59">
        <v>896</v>
      </c>
      <c r="I1869" s="60">
        <v>0</v>
      </c>
      <c r="J1869" s="58">
        <v>-43677</v>
      </c>
      <c r="K1869" s="61"/>
      <c r="L1869" s="61"/>
      <c r="M1869" s="61"/>
      <c r="N1869" s="61"/>
      <c r="O1869" s="61"/>
      <c r="P1869" s="61"/>
      <c r="Q1869" s="61"/>
      <c r="R1869" s="61"/>
      <c r="S1869" s="61"/>
      <c r="T1869" s="61"/>
      <c r="U1869" s="61"/>
      <c r="V1869" s="61"/>
      <c r="W1869" s="61"/>
      <c r="X1869" s="61"/>
      <c r="Y1869" s="61"/>
      <c r="Z1869" s="61"/>
      <c r="AA1869" s="62">
        <v>101573</v>
      </c>
      <c r="AB1869" s="61"/>
      <c r="AC1869" s="61"/>
      <c r="AD1869" s="62">
        <v>7732</v>
      </c>
      <c r="AE1869" s="61"/>
      <c r="AF1869" s="62">
        <v>22495</v>
      </c>
      <c r="AG1869" s="61"/>
      <c r="AH1869" s="61"/>
      <c r="AI1869" s="62">
        <v>14979</v>
      </c>
      <c r="AJ1869" s="61"/>
      <c r="AK1869" s="61"/>
      <c r="AL1869" s="61"/>
      <c r="AM1869" s="61"/>
      <c r="AN1869" s="61"/>
      <c r="AO1869" s="61"/>
      <c r="AP1869" s="61">
        <v>605</v>
      </c>
      <c r="AQ1869" s="61"/>
      <c r="AR1869" s="61"/>
      <c r="AS1869" s="61"/>
      <c r="AT1869" s="61"/>
      <c r="AU1869" s="61"/>
      <c r="AV1869" s="61"/>
      <c r="AW1869" s="61"/>
      <c r="AX1869" s="61"/>
      <c r="AY1869" s="61"/>
      <c r="AZ1869" s="61"/>
      <c r="BA1869" s="61"/>
      <c r="BB1869" s="61"/>
      <c r="BC1869" s="61"/>
      <c r="BD1869" s="61"/>
      <c r="BE1869" s="61"/>
      <c r="BF1869" s="61"/>
      <c r="BG1869" s="61"/>
      <c r="BH1869" s="61"/>
      <c r="BI1869" s="61"/>
      <c r="BJ1869" s="61"/>
      <c r="BK1869" s="61">
        <v>291</v>
      </c>
      <c r="BL1869" s="61"/>
      <c r="BM1869" s="61"/>
      <c r="BN1869" s="61"/>
      <c r="BO1869" s="62">
        <v>-43677</v>
      </c>
    </row>
    <row r="1870" spans="1:67" x14ac:dyDescent="0.2">
      <c r="A1870" s="57" t="s">
        <v>34</v>
      </c>
      <c r="B1870" s="56" t="s">
        <v>34</v>
      </c>
      <c r="C1870" s="56" t="s">
        <v>501</v>
      </c>
      <c r="D1870" s="56">
        <v>1997</v>
      </c>
      <c r="E1870" s="58">
        <v>153783</v>
      </c>
      <c r="F1870" s="58">
        <v>110106</v>
      </c>
      <c r="G1870" s="59">
        <v>152887</v>
      </c>
      <c r="H1870" s="59">
        <v>896</v>
      </c>
      <c r="I1870" s="60">
        <v>0</v>
      </c>
      <c r="J1870" s="58">
        <v>-43677</v>
      </c>
      <c r="K1870" s="61"/>
      <c r="L1870" s="61"/>
      <c r="M1870" s="61"/>
      <c r="N1870" s="61"/>
      <c r="O1870" s="61"/>
      <c r="P1870" s="61"/>
      <c r="Q1870" s="61"/>
      <c r="R1870" s="61"/>
      <c r="S1870" s="61"/>
      <c r="T1870" s="61"/>
      <c r="U1870" s="61"/>
      <c r="V1870" s="61"/>
      <c r="W1870" s="61"/>
      <c r="X1870" s="61"/>
      <c r="Y1870" s="61"/>
      <c r="Z1870" s="61"/>
      <c r="AA1870" s="62">
        <v>102509</v>
      </c>
      <c r="AB1870" s="61"/>
      <c r="AC1870" s="61"/>
      <c r="AD1870" s="62">
        <v>7894</v>
      </c>
      <c r="AE1870" s="61"/>
      <c r="AF1870" s="62">
        <v>27505</v>
      </c>
      <c r="AG1870" s="61"/>
      <c r="AH1870" s="61"/>
      <c r="AI1870" s="62">
        <v>14979</v>
      </c>
      <c r="AJ1870" s="61"/>
      <c r="AK1870" s="61"/>
      <c r="AL1870" s="61"/>
      <c r="AM1870" s="61"/>
      <c r="AN1870" s="61"/>
      <c r="AO1870" s="61"/>
      <c r="AP1870" s="61">
        <v>605</v>
      </c>
      <c r="AQ1870" s="61"/>
      <c r="AR1870" s="61"/>
      <c r="AS1870" s="61"/>
      <c r="AT1870" s="61"/>
      <c r="AU1870" s="61"/>
      <c r="AV1870" s="61"/>
      <c r="AW1870" s="61"/>
      <c r="AX1870" s="61"/>
      <c r="AY1870" s="61"/>
      <c r="AZ1870" s="61"/>
      <c r="BA1870" s="61"/>
      <c r="BB1870" s="61"/>
      <c r="BC1870" s="61"/>
      <c r="BD1870" s="61"/>
      <c r="BE1870" s="61"/>
      <c r="BF1870" s="61"/>
      <c r="BG1870" s="61"/>
      <c r="BH1870" s="61"/>
      <c r="BI1870" s="61"/>
      <c r="BJ1870" s="61"/>
      <c r="BK1870" s="61">
        <v>291</v>
      </c>
      <c r="BL1870" s="61"/>
      <c r="BM1870" s="61"/>
      <c r="BN1870" s="61"/>
      <c r="BO1870" s="62">
        <v>-43677</v>
      </c>
    </row>
    <row r="1871" spans="1:67" x14ac:dyDescent="0.2">
      <c r="A1871" s="57" t="s">
        <v>34</v>
      </c>
      <c r="B1871" s="56" t="s">
        <v>34</v>
      </c>
      <c r="C1871" s="56" t="s">
        <v>501</v>
      </c>
      <c r="D1871" s="56">
        <v>1998</v>
      </c>
      <c r="E1871" s="58">
        <v>156592</v>
      </c>
      <c r="F1871" s="58">
        <v>112715</v>
      </c>
      <c r="G1871" s="59">
        <v>155696</v>
      </c>
      <c r="H1871" s="59">
        <v>896</v>
      </c>
      <c r="I1871" s="60">
        <v>0</v>
      </c>
      <c r="J1871" s="58">
        <v>-43877</v>
      </c>
      <c r="K1871" s="61"/>
      <c r="L1871" s="61"/>
      <c r="M1871" s="61"/>
      <c r="N1871" s="61"/>
      <c r="O1871" s="61"/>
      <c r="P1871" s="61"/>
      <c r="Q1871" s="61"/>
      <c r="R1871" s="61"/>
      <c r="S1871" s="61"/>
      <c r="T1871" s="61"/>
      <c r="U1871" s="61"/>
      <c r="V1871" s="61"/>
      <c r="W1871" s="61"/>
      <c r="X1871" s="61"/>
      <c r="Y1871" s="61"/>
      <c r="Z1871" s="61"/>
      <c r="AA1871" s="62">
        <v>104464</v>
      </c>
      <c r="AB1871" s="61"/>
      <c r="AC1871" s="61"/>
      <c r="AD1871" s="62">
        <v>8748</v>
      </c>
      <c r="AE1871" s="61"/>
      <c r="AF1871" s="62">
        <v>27505</v>
      </c>
      <c r="AG1871" s="61"/>
      <c r="AH1871" s="61"/>
      <c r="AI1871" s="62">
        <v>14979</v>
      </c>
      <c r="AJ1871" s="61"/>
      <c r="AK1871" s="61"/>
      <c r="AL1871" s="61"/>
      <c r="AM1871" s="61"/>
      <c r="AN1871" s="61"/>
      <c r="AO1871" s="61"/>
      <c r="AP1871" s="61">
        <v>605</v>
      </c>
      <c r="AQ1871" s="61"/>
      <c r="AR1871" s="61"/>
      <c r="AS1871" s="61"/>
      <c r="AT1871" s="61"/>
      <c r="AU1871" s="61"/>
      <c r="AV1871" s="61"/>
      <c r="AW1871" s="61"/>
      <c r="AX1871" s="61"/>
      <c r="AY1871" s="61"/>
      <c r="AZ1871" s="61"/>
      <c r="BA1871" s="61"/>
      <c r="BB1871" s="61"/>
      <c r="BC1871" s="61"/>
      <c r="BD1871" s="61"/>
      <c r="BE1871" s="61"/>
      <c r="BF1871" s="61"/>
      <c r="BG1871" s="61"/>
      <c r="BH1871" s="61"/>
      <c r="BI1871" s="61"/>
      <c r="BJ1871" s="61"/>
      <c r="BK1871" s="61">
        <v>291</v>
      </c>
      <c r="BL1871" s="61"/>
      <c r="BM1871" s="61"/>
      <c r="BN1871" s="61"/>
      <c r="BO1871" s="62">
        <v>-43877</v>
      </c>
    </row>
    <row r="1872" spans="1:67" x14ac:dyDescent="0.2">
      <c r="A1872" s="57" t="s">
        <v>34</v>
      </c>
      <c r="B1872" s="56" t="s">
        <v>34</v>
      </c>
      <c r="C1872" s="56" t="s">
        <v>502</v>
      </c>
      <c r="D1872" s="56">
        <v>1989</v>
      </c>
      <c r="E1872" s="58">
        <v>128858</v>
      </c>
      <c r="F1872" s="58">
        <v>128759</v>
      </c>
      <c r="G1872" s="59">
        <v>128557</v>
      </c>
      <c r="H1872" s="59">
        <v>301</v>
      </c>
      <c r="I1872" s="60">
        <v>0</v>
      </c>
      <c r="J1872" s="58">
        <v>-99</v>
      </c>
      <c r="K1872" s="61"/>
      <c r="L1872" s="61"/>
      <c r="M1872" s="61"/>
      <c r="N1872" s="61"/>
      <c r="O1872" s="61"/>
      <c r="P1872" s="61"/>
      <c r="Q1872" s="61"/>
      <c r="R1872" s="61"/>
      <c r="S1872" s="61"/>
      <c r="T1872" s="61"/>
      <c r="U1872" s="61"/>
      <c r="V1872" s="61"/>
      <c r="W1872" s="61"/>
      <c r="X1872" s="61"/>
      <c r="Y1872" s="61"/>
      <c r="Z1872" s="61"/>
      <c r="AA1872" s="62">
        <v>60168</v>
      </c>
      <c r="AB1872" s="61"/>
      <c r="AC1872" s="61"/>
      <c r="AD1872" s="62">
        <v>8339</v>
      </c>
      <c r="AE1872" s="61"/>
      <c r="AF1872" s="62">
        <v>42955</v>
      </c>
      <c r="AG1872" s="61"/>
      <c r="AH1872" s="61"/>
      <c r="AI1872" s="62">
        <v>17095</v>
      </c>
      <c r="AJ1872" s="61"/>
      <c r="AK1872" s="61"/>
      <c r="AL1872" s="61"/>
      <c r="AM1872" s="61"/>
      <c r="AN1872" s="61"/>
      <c r="AO1872" s="61"/>
      <c r="AP1872" s="61">
        <v>301</v>
      </c>
      <c r="AQ1872" s="61"/>
      <c r="AR1872" s="61"/>
      <c r="AS1872" s="61"/>
      <c r="AT1872" s="61"/>
      <c r="AU1872" s="61"/>
      <c r="AV1872" s="61"/>
      <c r="AW1872" s="61"/>
      <c r="AX1872" s="61"/>
      <c r="AY1872" s="61"/>
      <c r="AZ1872" s="61"/>
      <c r="BA1872" s="61"/>
      <c r="BB1872" s="61"/>
      <c r="BC1872" s="61"/>
      <c r="BD1872" s="61"/>
      <c r="BE1872" s="61"/>
      <c r="BF1872" s="61"/>
      <c r="BG1872" s="61"/>
      <c r="BH1872" s="61"/>
      <c r="BI1872" s="61"/>
      <c r="BJ1872" s="61"/>
      <c r="BK1872" s="61"/>
      <c r="BL1872" s="61"/>
      <c r="BM1872" s="61"/>
      <c r="BN1872" s="61"/>
      <c r="BO1872" s="61">
        <v>-99</v>
      </c>
    </row>
    <row r="1873" spans="1:67" x14ac:dyDescent="0.2">
      <c r="A1873" s="57" t="s">
        <v>34</v>
      </c>
      <c r="B1873" s="56" t="s">
        <v>34</v>
      </c>
      <c r="C1873" s="56" t="s">
        <v>502</v>
      </c>
      <c r="D1873" s="56">
        <v>1990</v>
      </c>
      <c r="E1873" s="58">
        <v>132988</v>
      </c>
      <c r="F1873" s="58">
        <v>132889</v>
      </c>
      <c r="G1873" s="59">
        <v>132557</v>
      </c>
      <c r="H1873" s="59">
        <v>431</v>
      </c>
      <c r="I1873" s="60">
        <v>0</v>
      </c>
      <c r="J1873" s="58">
        <v>-99</v>
      </c>
      <c r="K1873" s="61"/>
      <c r="L1873" s="61"/>
      <c r="M1873" s="61"/>
      <c r="N1873" s="61"/>
      <c r="O1873" s="61"/>
      <c r="P1873" s="61"/>
      <c r="Q1873" s="61"/>
      <c r="R1873" s="61"/>
      <c r="S1873" s="61"/>
      <c r="T1873" s="61"/>
      <c r="U1873" s="61"/>
      <c r="V1873" s="61"/>
      <c r="W1873" s="61"/>
      <c r="X1873" s="61"/>
      <c r="Y1873" s="61"/>
      <c r="Z1873" s="61"/>
      <c r="AA1873" s="62">
        <v>63595</v>
      </c>
      <c r="AB1873" s="61"/>
      <c r="AC1873" s="61"/>
      <c r="AD1873" s="62">
        <v>8839</v>
      </c>
      <c r="AE1873" s="61"/>
      <c r="AF1873" s="62">
        <v>42955</v>
      </c>
      <c r="AG1873" s="61"/>
      <c r="AH1873" s="61"/>
      <c r="AI1873" s="62">
        <v>17168</v>
      </c>
      <c r="AJ1873" s="61"/>
      <c r="AK1873" s="61"/>
      <c r="AL1873" s="61"/>
      <c r="AM1873" s="61"/>
      <c r="AN1873" s="61"/>
      <c r="AO1873" s="61"/>
      <c r="AP1873" s="61">
        <v>431</v>
      </c>
      <c r="AQ1873" s="61"/>
      <c r="AR1873" s="61"/>
      <c r="AS1873" s="61"/>
      <c r="AT1873" s="61"/>
      <c r="AU1873" s="61"/>
      <c r="AV1873" s="61"/>
      <c r="AW1873" s="61"/>
      <c r="AX1873" s="61"/>
      <c r="AY1873" s="61"/>
      <c r="AZ1873" s="61"/>
      <c r="BA1873" s="61"/>
      <c r="BB1873" s="61"/>
      <c r="BC1873" s="61"/>
      <c r="BD1873" s="61"/>
      <c r="BE1873" s="61"/>
      <c r="BF1873" s="61"/>
      <c r="BG1873" s="61"/>
      <c r="BH1873" s="61"/>
      <c r="BI1873" s="61"/>
      <c r="BJ1873" s="61"/>
      <c r="BK1873" s="61"/>
      <c r="BL1873" s="61"/>
      <c r="BM1873" s="61"/>
      <c r="BN1873" s="61"/>
      <c r="BO1873" s="61">
        <v>-99</v>
      </c>
    </row>
    <row r="1874" spans="1:67" x14ac:dyDescent="0.2">
      <c r="A1874" s="57" t="s">
        <v>34</v>
      </c>
      <c r="B1874" s="56" t="s">
        <v>34</v>
      </c>
      <c r="C1874" s="56" t="s">
        <v>502</v>
      </c>
      <c r="D1874" s="56">
        <v>1991</v>
      </c>
      <c r="E1874" s="58">
        <v>135542</v>
      </c>
      <c r="F1874" s="58">
        <v>135443</v>
      </c>
      <c r="G1874" s="59">
        <v>135111</v>
      </c>
      <c r="H1874" s="59">
        <v>431</v>
      </c>
      <c r="I1874" s="60">
        <v>0</v>
      </c>
      <c r="J1874" s="58">
        <v>-99</v>
      </c>
      <c r="K1874" s="61"/>
      <c r="L1874" s="61"/>
      <c r="M1874" s="61"/>
      <c r="N1874" s="61"/>
      <c r="O1874" s="61"/>
      <c r="P1874" s="61"/>
      <c r="Q1874" s="61"/>
      <c r="R1874" s="61"/>
      <c r="S1874" s="61"/>
      <c r="T1874" s="61"/>
      <c r="U1874" s="61"/>
      <c r="V1874" s="61"/>
      <c r="W1874" s="61"/>
      <c r="X1874" s="61"/>
      <c r="Y1874" s="61"/>
      <c r="Z1874" s="61"/>
      <c r="AA1874" s="62">
        <v>63848</v>
      </c>
      <c r="AB1874" s="61"/>
      <c r="AC1874" s="61"/>
      <c r="AD1874" s="62">
        <v>8839</v>
      </c>
      <c r="AE1874" s="61"/>
      <c r="AF1874" s="62">
        <v>44020</v>
      </c>
      <c r="AG1874" s="61"/>
      <c r="AH1874" s="61"/>
      <c r="AI1874" s="62">
        <v>18404</v>
      </c>
      <c r="AJ1874" s="61"/>
      <c r="AK1874" s="61"/>
      <c r="AL1874" s="61"/>
      <c r="AM1874" s="61"/>
      <c r="AN1874" s="61"/>
      <c r="AO1874" s="61"/>
      <c r="AP1874" s="61">
        <v>431</v>
      </c>
      <c r="AQ1874" s="61"/>
      <c r="AR1874" s="61"/>
      <c r="AS1874" s="61"/>
      <c r="AT1874" s="61"/>
      <c r="AU1874" s="61"/>
      <c r="AV1874" s="61"/>
      <c r="AW1874" s="61"/>
      <c r="AX1874" s="61"/>
      <c r="AY1874" s="61"/>
      <c r="AZ1874" s="61"/>
      <c r="BA1874" s="61"/>
      <c r="BB1874" s="61"/>
      <c r="BC1874" s="61"/>
      <c r="BD1874" s="61"/>
      <c r="BE1874" s="61"/>
      <c r="BF1874" s="61"/>
      <c r="BG1874" s="61"/>
      <c r="BH1874" s="61"/>
      <c r="BI1874" s="61"/>
      <c r="BJ1874" s="61"/>
      <c r="BK1874" s="61"/>
      <c r="BL1874" s="61"/>
      <c r="BM1874" s="61"/>
      <c r="BN1874" s="61"/>
      <c r="BO1874" s="61">
        <v>-99</v>
      </c>
    </row>
    <row r="1875" spans="1:67" x14ac:dyDescent="0.2">
      <c r="A1875" s="57" t="s">
        <v>34</v>
      </c>
      <c r="B1875" s="56" t="s">
        <v>34</v>
      </c>
      <c r="C1875" s="56" t="s">
        <v>502</v>
      </c>
      <c r="D1875" s="56">
        <v>1992</v>
      </c>
      <c r="E1875" s="58">
        <v>129276</v>
      </c>
      <c r="F1875" s="58">
        <v>129177</v>
      </c>
      <c r="G1875" s="59">
        <v>128845</v>
      </c>
      <c r="H1875" s="59">
        <v>431</v>
      </c>
      <c r="I1875" s="60">
        <v>0</v>
      </c>
      <c r="J1875" s="58">
        <v>-99</v>
      </c>
      <c r="K1875" s="61"/>
      <c r="L1875" s="61"/>
      <c r="M1875" s="61"/>
      <c r="N1875" s="61"/>
      <c r="O1875" s="61"/>
      <c r="P1875" s="61"/>
      <c r="Q1875" s="61"/>
      <c r="R1875" s="61"/>
      <c r="S1875" s="61"/>
      <c r="T1875" s="61"/>
      <c r="U1875" s="61"/>
      <c r="V1875" s="61"/>
      <c r="W1875" s="61"/>
      <c r="X1875" s="61"/>
      <c r="Y1875" s="61"/>
      <c r="Z1875" s="61"/>
      <c r="AA1875" s="62">
        <v>68822</v>
      </c>
      <c r="AB1875" s="61"/>
      <c r="AC1875" s="61"/>
      <c r="AD1875" s="62">
        <v>10939</v>
      </c>
      <c r="AE1875" s="61"/>
      <c r="AF1875" s="62">
        <v>29041</v>
      </c>
      <c r="AG1875" s="61"/>
      <c r="AH1875" s="61"/>
      <c r="AI1875" s="62">
        <v>20043</v>
      </c>
      <c r="AJ1875" s="61"/>
      <c r="AK1875" s="61"/>
      <c r="AL1875" s="61"/>
      <c r="AM1875" s="61"/>
      <c r="AN1875" s="61"/>
      <c r="AO1875" s="61"/>
      <c r="AP1875" s="61">
        <v>431</v>
      </c>
      <c r="AQ1875" s="61"/>
      <c r="AR1875" s="61"/>
      <c r="AS1875" s="61"/>
      <c r="AT1875" s="61"/>
      <c r="AU1875" s="61"/>
      <c r="AV1875" s="61"/>
      <c r="AW1875" s="61"/>
      <c r="AX1875" s="61"/>
      <c r="AY1875" s="61"/>
      <c r="AZ1875" s="61"/>
      <c r="BA1875" s="61"/>
      <c r="BB1875" s="61"/>
      <c r="BC1875" s="61"/>
      <c r="BD1875" s="61"/>
      <c r="BE1875" s="61"/>
      <c r="BF1875" s="61"/>
      <c r="BG1875" s="61"/>
      <c r="BH1875" s="61"/>
      <c r="BI1875" s="61"/>
      <c r="BJ1875" s="61"/>
      <c r="BK1875" s="61"/>
      <c r="BL1875" s="61"/>
      <c r="BM1875" s="61"/>
      <c r="BN1875" s="61"/>
      <c r="BO1875" s="61">
        <v>-99</v>
      </c>
    </row>
    <row r="1876" spans="1:67" x14ac:dyDescent="0.2">
      <c r="A1876" s="57" t="s">
        <v>34</v>
      </c>
      <c r="B1876" s="56" t="s">
        <v>34</v>
      </c>
      <c r="C1876" s="56" t="s">
        <v>502</v>
      </c>
      <c r="D1876" s="56">
        <v>1993</v>
      </c>
      <c r="E1876" s="58">
        <v>130127</v>
      </c>
      <c r="F1876" s="58">
        <v>130028</v>
      </c>
      <c r="G1876" s="59">
        <v>129696</v>
      </c>
      <c r="H1876" s="59">
        <v>431</v>
      </c>
      <c r="I1876" s="60">
        <v>0</v>
      </c>
      <c r="J1876" s="58">
        <v>-99</v>
      </c>
      <c r="K1876" s="61"/>
      <c r="L1876" s="61"/>
      <c r="M1876" s="61"/>
      <c r="N1876" s="61"/>
      <c r="O1876" s="61"/>
      <c r="P1876" s="61"/>
      <c r="Q1876" s="61"/>
      <c r="R1876" s="61"/>
      <c r="S1876" s="61"/>
      <c r="T1876" s="61"/>
      <c r="U1876" s="61"/>
      <c r="V1876" s="61"/>
      <c r="W1876" s="61"/>
      <c r="X1876" s="61"/>
      <c r="Y1876" s="61"/>
      <c r="Z1876" s="61"/>
      <c r="AA1876" s="62">
        <v>68822</v>
      </c>
      <c r="AB1876" s="61"/>
      <c r="AC1876" s="61"/>
      <c r="AD1876" s="62">
        <v>10939</v>
      </c>
      <c r="AE1876" s="61"/>
      <c r="AF1876" s="62">
        <v>29041</v>
      </c>
      <c r="AG1876" s="61"/>
      <c r="AH1876" s="61"/>
      <c r="AI1876" s="62">
        <v>20894</v>
      </c>
      <c r="AJ1876" s="61"/>
      <c r="AK1876" s="61"/>
      <c r="AL1876" s="61"/>
      <c r="AM1876" s="61"/>
      <c r="AN1876" s="61"/>
      <c r="AO1876" s="61"/>
      <c r="AP1876" s="61">
        <v>431</v>
      </c>
      <c r="AQ1876" s="61"/>
      <c r="AR1876" s="61"/>
      <c r="AS1876" s="61"/>
      <c r="AT1876" s="61"/>
      <c r="AU1876" s="61"/>
      <c r="AV1876" s="61"/>
      <c r="AW1876" s="61"/>
      <c r="AX1876" s="61"/>
      <c r="AY1876" s="61"/>
      <c r="AZ1876" s="61"/>
      <c r="BA1876" s="61"/>
      <c r="BB1876" s="61"/>
      <c r="BC1876" s="61"/>
      <c r="BD1876" s="61"/>
      <c r="BE1876" s="61"/>
      <c r="BF1876" s="61"/>
      <c r="BG1876" s="61"/>
      <c r="BH1876" s="61"/>
      <c r="BI1876" s="61"/>
      <c r="BJ1876" s="61"/>
      <c r="BK1876" s="61"/>
      <c r="BL1876" s="61"/>
      <c r="BM1876" s="61"/>
      <c r="BN1876" s="61"/>
      <c r="BO1876" s="61">
        <v>-99</v>
      </c>
    </row>
    <row r="1877" spans="1:67" x14ac:dyDescent="0.2">
      <c r="A1877" s="57" t="s">
        <v>34</v>
      </c>
      <c r="B1877" s="56" t="s">
        <v>34</v>
      </c>
      <c r="C1877" s="56" t="s">
        <v>502</v>
      </c>
      <c r="D1877" s="56">
        <v>1994</v>
      </c>
      <c r="E1877" s="58">
        <v>131110</v>
      </c>
      <c r="F1877" s="58">
        <v>129865</v>
      </c>
      <c r="G1877" s="59">
        <v>130679</v>
      </c>
      <c r="H1877" s="59">
        <v>431</v>
      </c>
      <c r="I1877" s="60">
        <v>0</v>
      </c>
      <c r="J1877" s="58">
        <v>-1245</v>
      </c>
      <c r="K1877" s="61"/>
      <c r="L1877" s="61"/>
      <c r="M1877" s="61"/>
      <c r="N1877" s="61"/>
      <c r="O1877" s="61"/>
      <c r="P1877" s="61"/>
      <c r="Q1877" s="61"/>
      <c r="R1877" s="61"/>
      <c r="S1877" s="61"/>
      <c r="T1877" s="61"/>
      <c r="U1877" s="61"/>
      <c r="V1877" s="61"/>
      <c r="W1877" s="61"/>
      <c r="X1877" s="61"/>
      <c r="Y1877" s="61"/>
      <c r="Z1877" s="61"/>
      <c r="AA1877" s="62">
        <v>69421</v>
      </c>
      <c r="AB1877" s="61"/>
      <c r="AC1877" s="61"/>
      <c r="AD1877" s="62">
        <v>10939</v>
      </c>
      <c r="AE1877" s="61"/>
      <c r="AF1877" s="62">
        <v>29041</v>
      </c>
      <c r="AG1877" s="61"/>
      <c r="AH1877" s="61"/>
      <c r="AI1877" s="62">
        <v>21278</v>
      </c>
      <c r="AJ1877" s="61"/>
      <c r="AK1877" s="61"/>
      <c r="AL1877" s="61"/>
      <c r="AM1877" s="61"/>
      <c r="AN1877" s="61"/>
      <c r="AO1877" s="61"/>
      <c r="AP1877" s="61">
        <v>431</v>
      </c>
      <c r="AQ1877" s="61"/>
      <c r="AR1877" s="61"/>
      <c r="AS1877" s="61"/>
      <c r="AT1877" s="61"/>
      <c r="AU1877" s="61"/>
      <c r="AV1877" s="61"/>
      <c r="AW1877" s="61"/>
      <c r="AX1877" s="61"/>
      <c r="AY1877" s="61"/>
      <c r="AZ1877" s="61"/>
      <c r="BA1877" s="61"/>
      <c r="BB1877" s="61"/>
      <c r="BC1877" s="61"/>
      <c r="BD1877" s="61"/>
      <c r="BE1877" s="61"/>
      <c r="BF1877" s="61"/>
      <c r="BG1877" s="61"/>
      <c r="BH1877" s="61"/>
      <c r="BI1877" s="61"/>
      <c r="BJ1877" s="61"/>
      <c r="BK1877" s="61"/>
      <c r="BL1877" s="61"/>
      <c r="BM1877" s="61"/>
      <c r="BN1877" s="61"/>
      <c r="BO1877" s="62">
        <v>-1245</v>
      </c>
    </row>
    <row r="1878" spans="1:67" x14ac:dyDescent="0.2">
      <c r="A1878" s="57" t="s">
        <v>34</v>
      </c>
      <c r="B1878" s="56" t="s">
        <v>34</v>
      </c>
      <c r="C1878" s="56" t="s">
        <v>502</v>
      </c>
      <c r="D1878" s="56">
        <v>1995</v>
      </c>
      <c r="E1878" s="58">
        <v>131400</v>
      </c>
      <c r="F1878" s="58">
        <v>130100</v>
      </c>
      <c r="G1878" s="59">
        <v>130969</v>
      </c>
      <c r="H1878" s="59">
        <v>431</v>
      </c>
      <c r="I1878" s="60">
        <v>0</v>
      </c>
      <c r="J1878" s="58">
        <v>-1300</v>
      </c>
      <c r="K1878" s="61"/>
      <c r="L1878" s="61"/>
      <c r="M1878" s="61"/>
      <c r="N1878" s="61"/>
      <c r="O1878" s="61"/>
      <c r="P1878" s="61"/>
      <c r="Q1878" s="61"/>
      <c r="R1878" s="61"/>
      <c r="S1878" s="61"/>
      <c r="T1878" s="61"/>
      <c r="U1878" s="61"/>
      <c r="V1878" s="61"/>
      <c r="W1878" s="61"/>
      <c r="X1878" s="61"/>
      <c r="Y1878" s="61"/>
      <c r="Z1878" s="61"/>
      <c r="AA1878" s="62">
        <v>69421</v>
      </c>
      <c r="AB1878" s="61"/>
      <c r="AC1878" s="61"/>
      <c r="AD1878" s="62">
        <v>10939</v>
      </c>
      <c r="AE1878" s="61"/>
      <c r="AF1878" s="62">
        <v>29041</v>
      </c>
      <c r="AG1878" s="61"/>
      <c r="AH1878" s="61"/>
      <c r="AI1878" s="62">
        <v>21568</v>
      </c>
      <c r="AJ1878" s="61"/>
      <c r="AK1878" s="61"/>
      <c r="AL1878" s="61"/>
      <c r="AM1878" s="61"/>
      <c r="AN1878" s="61"/>
      <c r="AO1878" s="61"/>
      <c r="AP1878" s="61">
        <v>431</v>
      </c>
      <c r="AQ1878" s="61"/>
      <c r="AR1878" s="61"/>
      <c r="AS1878" s="61"/>
      <c r="AT1878" s="61"/>
      <c r="AU1878" s="61"/>
      <c r="AV1878" s="61"/>
      <c r="AW1878" s="61"/>
      <c r="AX1878" s="61"/>
      <c r="AY1878" s="61"/>
      <c r="AZ1878" s="61"/>
      <c r="BA1878" s="61"/>
      <c r="BB1878" s="61"/>
      <c r="BC1878" s="61"/>
      <c r="BD1878" s="61"/>
      <c r="BE1878" s="61"/>
      <c r="BF1878" s="61"/>
      <c r="BG1878" s="61"/>
      <c r="BH1878" s="61"/>
      <c r="BI1878" s="61"/>
      <c r="BJ1878" s="61"/>
      <c r="BK1878" s="61"/>
      <c r="BL1878" s="61"/>
      <c r="BM1878" s="61"/>
      <c r="BN1878" s="61"/>
      <c r="BO1878" s="62">
        <v>-1300</v>
      </c>
    </row>
    <row r="1879" spans="1:67" x14ac:dyDescent="0.2">
      <c r="A1879" s="57" t="s">
        <v>34</v>
      </c>
      <c r="B1879" s="56" t="s">
        <v>34</v>
      </c>
      <c r="C1879" s="56" t="s">
        <v>502</v>
      </c>
      <c r="D1879" s="56">
        <v>1996</v>
      </c>
      <c r="E1879" s="58">
        <v>123379</v>
      </c>
      <c r="F1879" s="58">
        <v>122134</v>
      </c>
      <c r="G1879" s="59">
        <v>122948</v>
      </c>
      <c r="H1879" s="59">
        <v>431</v>
      </c>
      <c r="I1879" s="60">
        <v>0</v>
      </c>
      <c r="J1879" s="58">
        <v>-1245</v>
      </c>
      <c r="K1879" s="61"/>
      <c r="L1879" s="61"/>
      <c r="M1879" s="61"/>
      <c r="N1879" s="61"/>
      <c r="O1879" s="61"/>
      <c r="P1879" s="61"/>
      <c r="Q1879" s="61"/>
      <c r="R1879" s="61"/>
      <c r="S1879" s="61"/>
      <c r="T1879" s="61"/>
      <c r="U1879" s="61"/>
      <c r="V1879" s="61"/>
      <c r="W1879" s="61"/>
      <c r="X1879" s="61"/>
      <c r="Y1879" s="61"/>
      <c r="Z1879" s="61"/>
      <c r="AA1879" s="62">
        <v>69421</v>
      </c>
      <c r="AB1879" s="61"/>
      <c r="AC1879" s="61"/>
      <c r="AD1879" s="62">
        <v>10939</v>
      </c>
      <c r="AE1879" s="61"/>
      <c r="AF1879" s="62">
        <v>29041</v>
      </c>
      <c r="AG1879" s="61"/>
      <c r="AH1879" s="61"/>
      <c r="AI1879" s="62">
        <v>13547</v>
      </c>
      <c r="AJ1879" s="61"/>
      <c r="AK1879" s="61"/>
      <c r="AL1879" s="61"/>
      <c r="AM1879" s="61"/>
      <c r="AN1879" s="61"/>
      <c r="AO1879" s="61"/>
      <c r="AP1879" s="61">
        <v>431</v>
      </c>
      <c r="AQ1879" s="61"/>
      <c r="AR1879" s="61"/>
      <c r="AS1879" s="61"/>
      <c r="AT1879" s="61"/>
      <c r="AU1879" s="61"/>
      <c r="AV1879" s="61"/>
      <c r="AW1879" s="61"/>
      <c r="AX1879" s="61"/>
      <c r="AY1879" s="61"/>
      <c r="AZ1879" s="61"/>
      <c r="BA1879" s="61"/>
      <c r="BB1879" s="61"/>
      <c r="BC1879" s="61"/>
      <c r="BD1879" s="61"/>
      <c r="BE1879" s="61"/>
      <c r="BF1879" s="61"/>
      <c r="BG1879" s="61"/>
      <c r="BH1879" s="61"/>
      <c r="BI1879" s="61"/>
      <c r="BJ1879" s="61"/>
      <c r="BK1879" s="61"/>
      <c r="BL1879" s="61"/>
      <c r="BM1879" s="61"/>
      <c r="BN1879" s="61"/>
      <c r="BO1879" s="62">
        <v>-1245</v>
      </c>
    </row>
    <row r="1880" spans="1:67" x14ac:dyDescent="0.2">
      <c r="A1880" s="57" t="s">
        <v>34</v>
      </c>
      <c r="B1880" s="56" t="s">
        <v>34</v>
      </c>
      <c r="C1880" s="56" t="s">
        <v>502</v>
      </c>
      <c r="D1880" s="56">
        <v>1997</v>
      </c>
      <c r="E1880" s="58">
        <v>128640</v>
      </c>
      <c r="F1880" s="58">
        <v>127395</v>
      </c>
      <c r="G1880" s="59">
        <v>128209</v>
      </c>
      <c r="H1880" s="59">
        <v>431</v>
      </c>
      <c r="I1880" s="60">
        <v>0</v>
      </c>
      <c r="J1880" s="58">
        <v>-1245</v>
      </c>
      <c r="K1880" s="61"/>
      <c r="L1880" s="61"/>
      <c r="M1880" s="61"/>
      <c r="N1880" s="61"/>
      <c r="O1880" s="61"/>
      <c r="P1880" s="61"/>
      <c r="Q1880" s="61"/>
      <c r="R1880" s="61"/>
      <c r="S1880" s="61"/>
      <c r="T1880" s="61"/>
      <c r="U1880" s="61"/>
      <c r="V1880" s="61"/>
      <c r="W1880" s="61"/>
      <c r="X1880" s="61"/>
      <c r="Y1880" s="61"/>
      <c r="Z1880" s="61"/>
      <c r="AA1880" s="62">
        <v>74682</v>
      </c>
      <c r="AB1880" s="61"/>
      <c r="AC1880" s="61"/>
      <c r="AD1880" s="62">
        <v>10939</v>
      </c>
      <c r="AE1880" s="61"/>
      <c r="AF1880" s="62">
        <v>29041</v>
      </c>
      <c r="AG1880" s="61"/>
      <c r="AH1880" s="61"/>
      <c r="AI1880" s="62">
        <v>13547</v>
      </c>
      <c r="AJ1880" s="61"/>
      <c r="AK1880" s="61"/>
      <c r="AL1880" s="61"/>
      <c r="AM1880" s="61"/>
      <c r="AN1880" s="61"/>
      <c r="AO1880" s="61"/>
      <c r="AP1880" s="61">
        <v>431</v>
      </c>
      <c r="AQ1880" s="61"/>
      <c r="AR1880" s="61"/>
      <c r="AS1880" s="61"/>
      <c r="AT1880" s="61"/>
      <c r="AU1880" s="61"/>
      <c r="AV1880" s="61"/>
      <c r="AW1880" s="61"/>
      <c r="AX1880" s="61"/>
      <c r="AY1880" s="61"/>
      <c r="AZ1880" s="61"/>
      <c r="BA1880" s="61"/>
      <c r="BB1880" s="61"/>
      <c r="BC1880" s="61"/>
      <c r="BD1880" s="61"/>
      <c r="BE1880" s="61"/>
      <c r="BF1880" s="61"/>
      <c r="BG1880" s="61"/>
      <c r="BH1880" s="61"/>
      <c r="BI1880" s="61"/>
      <c r="BJ1880" s="61"/>
      <c r="BK1880" s="61"/>
      <c r="BL1880" s="61"/>
      <c r="BM1880" s="61"/>
      <c r="BN1880" s="61"/>
      <c r="BO1880" s="62">
        <v>-1245</v>
      </c>
    </row>
    <row r="1881" spans="1:67" x14ac:dyDescent="0.2">
      <c r="A1881" s="57" t="s">
        <v>34</v>
      </c>
      <c r="B1881" s="56" t="s">
        <v>34</v>
      </c>
      <c r="C1881" s="56" t="s">
        <v>502</v>
      </c>
      <c r="D1881" s="56">
        <v>1998</v>
      </c>
      <c r="E1881" s="58">
        <v>129841</v>
      </c>
      <c r="F1881" s="58">
        <v>128596</v>
      </c>
      <c r="G1881" s="59">
        <v>129410</v>
      </c>
      <c r="H1881" s="59">
        <v>431</v>
      </c>
      <c r="I1881" s="60">
        <v>0</v>
      </c>
      <c r="J1881" s="58">
        <v>-1245</v>
      </c>
      <c r="K1881" s="61"/>
      <c r="L1881" s="61"/>
      <c r="M1881" s="61"/>
      <c r="N1881" s="61"/>
      <c r="O1881" s="61"/>
      <c r="P1881" s="61"/>
      <c r="Q1881" s="61"/>
      <c r="R1881" s="61"/>
      <c r="S1881" s="61"/>
      <c r="T1881" s="61"/>
      <c r="U1881" s="61"/>
      <c r="V1881" s="61"/>
      <c r="W1881" s="61"/>
      <c r="X1881" s="61"/>
      <c r="Y1881" s="61"/>
      <c r="Z1881" s="61"/>
      <c r="AA1881" s="62">
        <v>74682</v>
      </c>
      <c r="AB1881" s="61"/>
      <c r="AC1881" s="61"/>
      <c r="AD1881" s="62">
        <v>10939</v>
      </c>
      <c r="AE1881" s="61"/>
      <c r="AF1881" s="62">
        <v>29041</v>
      </c>
      <c r="AG1881" s="61"/>
      <c r="AH1881" s="61"/>
      <c r="AI1881" s="62">
        <v>14748</v>
      </c>
      <c r="AJ1881" s="61"/>
      <c r="AK1881" s="61"/>
      <c r="AL1881" s="61"/>
      <c r="AM1881" s="61"/>
      <c r="AN1881" s="61"/>
      <c r="AO1881" s="61"/>
      <c r="AP1881" s="61">
        <v>431</v>
      </c>
      <c r="AQ1881" s="61"/>
      <c r="AR1881" s="61"/>
      <c r="AS1881" s="61"/>
      <c r="AT1881" s="61"/>
      <c r="AU1881" s="61"/>
      <c r="AV1881" s="61"/>
      <c r="AW1881" s="61"/>
      <c r="AX1881" s="61"/>
      <c r="AY1881" s="61"/>
      <c r="AZ1881" s="61"/>
      <c r="BA1881" s="61"/>
      <c r="BB1881" s="61"/>
      <c r="BC1881" s="61"/>
      <c r="BD1881" s="61"/>
      <c r="BE1881" s="61"/>
      <c r="BF1881" s="61"/>
      <c r="BG1881" s="61"/>
      <c r="BH1881" s="61"/>
      <c r="BI1881" s="61"/>
      <c r="BJ1881" s="61"/>
      <c r="BK1881" s="61"/>
      <c r="BL1881" s="61"/>
      <c r="BM1881" s="61"/>
      <c r="BN1881" s="61"/>
      <c r="BO1881" s="62">
        <v>-1245</v>
      </c>
    </row>
    <row r="1882" spans="1:67" x14ac:dyDescent="0.2">
      <c r="A1882" s="57" t="s">
        <v>34</v>
      </c>
      <c r="B1882" s="56" t="s">
        <v>34</v>
      </c>
      <c r="C1882" s="56" t="s">
        <v>503</v>
      </c>
      <c r="D1882" s="56">
        <v>1989</v>
      </c>
      <c r="E1882" s="58">
        <v>103091</v>
      </c>
      <c r="F1882" s="58">
        <v>100980</v>
      </c>
      <c r="G1882" s="59">
        <v>102678</v>
      </c>
      <c r="H1882" s="59">
        <v>413</v>
      </c>
      <c r="I1882" s="60">
        <v>0</v>
      </c>
      <c r="J1882" s="58">
        <v>-2111</v>
      </c>
      <c r="K1882" s="61"/>
      <c r="L1882" s="61"/>
      <c r="M1882" s="61"/>
      <c r="N1882" s="61"/>
      <c r="O1882" s="61"/>
      <c r="P1882" s="61"/>
      <c r="Q1882" s="61"/>
      <c r="R1882" s="61"/>
      <c r="S1882" s="61"/>
      <c r="T1882" s="61"/>
      <c r="U1882" s="61"/>
      <c r="V1882" s="61"/>
      <c r="W1882" s="61"/>
      <c r="X1882" s="61"/>
      <c r="Y1882" s="61"/>
      <c r="Z1882" s="61"/>
      <c r="AA1882" s="62">
        <v>57861</v>
      </c>
      <c r="AB1882" s="61"/>
      <c r="AC1882" s="61"/>
      <c r="AD1882" s="62">
        <v>10892</v>
      </c>
      <c r="AE1882" s="61"/>
      <c r="AF1882" s="62">
        <v>28987</v>
      </c>
      <c r="AG1882" s="61"/>
      <c r="AH1882" s="61"/>
      <c r="AI1882" s="62">
        <v>4938</v>
      </c>
      <c r="AJ1882" s="61"/>
      <c r="AK1882" s="61"/>
      <c r="AL1882" s="61"/>
      <c r="AM1882" s="61"/>
      <c r="AN1882" s="61"/>
      <c r="AO1882" s="61"/>
      <c r="AP1882" s="61">
        <v>357</v>
      </c>
      <c r="AQ1882" s="61"/>
      <c r="AR1882" s="61"/>
      <c r="AS1882" s="61"/>
      <c r="AT1882" s="61"/>
      <c r="AU1882" s="61"/>
      <c r="AV1882" s="61"/>
      <c r="AW1882" s="61"/>
      <c r="AX1882" s="61"/>
      <c r="AY1882" s="61">
        <v>56</v>
      </c>
      <c r="AZ1882" s="61"/>
      <c r="BA1882" s="61"/>
      <c r="BB1882" s="61"/>
      <c r="BC1882" s="61"/>
      <c r="BD1882" s="61"/>
      <c r="BE1882" s="61"/>
      <c r="BF1882" s="61"/>
      <c r="BG1882" s="61"/>
      <c r="BH1882" s="61"/>
      <c r="BI1882" s="61"/>
      <c r="BJ1882" s="61"/>
      <c r="BK1882" s="61"/>
      <c r="BL1882" s="61"/>
      <c r="BM1882" s="61"/>
      <c r="BN1882" s="61"/>
      <c r="BO1882" s="62">
        <v>-2111</v>
      </c>
    </row>
    <row r="1883" spans="1:67" x14ac:dyDescent="0.2">
      <c r="A1883" s="57" t="s">
        <v>34</v>
      </c>
      <c r="B1883" s="56" t="s">
        <v>34</v>
      </c>
      <c r="C1883" s="56" t="s">
        <v>503</v>
      </c>
      <c r="D1883" s="56">
        <v>1990</v>
      </c>
      <c r="E1883" s="58">
        <v>105846</v>
      </c>
      <c r="F1883" s="58">
        <v>103735</v>
      </c>
      <c r="G1883" s="59">
        <v>105489</v>
      </c>
      <c r="H1883" s="59">
        <v>357</v>
      </c>
      <c r="I1883" s="60">
        <v>0</v>
      </c>
      <c r="J1883" s="58">
        <v>-2111</v>
      </c>
      <c r="K1883" s="61"/>
      <c r="L1883" s="61"/>
      <c r="M1883" s="61"/>
      <c r="N1883" s="61"/>
      <c r="O1883" s="61"/>
      <c r="P1883" s="61"/>
      <c r="Q1883" s="61"/>
      <c r="R1883" s="61"/>
      <c r="S1883" s="61"/>
      <c r="T1883" s="61"/>
      <c r="U1883" s="61"/>
      <c r="V1883" s="61"/>
      <c r="W1883" s="61"/>
      <c r="X1883" s="61"/>
      <c r="Y1883" s="61"/>
      <c r="Z1883" s="61"/>
      <c r="AA1883" s="62">
        <v>59031</v>
      </c>
      <c r="AB1883" s="61"/>
      <c r="AC1883" s="61"/>
      <c r="AD1883" s="62">
        <v>11687</v>
      </c>
      <c r="AE1883" s="61"/>
      <c r="AF1883" s="62">
        <v>29567</v>
      </c>
      <c r="AG1883" s="61"/>
      <c r="AH1883" s="61"/>
      <c r="AI1883" s="62">
        <v>5204</v>
      </c>
      <c r="AJ1883" s="61"/>
      <c r="AK1883" s="61"/>
      <c r="AL1883" s="61"/>
      <c r="AM1883" s="61"/>
      <c r="AN1883" s="61"/>
      <c r="AO1883" s="61"/>
      <c r="AP1883" s="61">
        <v>357</v>
      </c>
      <c r="AQ1883" s="61"/>
      <c r="AR1883" s="61"/>
      <c r="AS1883" s="61"/>
      <c r="AT1883" s="61"/>
      <c r="AU1883" s="61"/>
      <c r="AV1883" s="61"/>
      <c r="AW1883" s="61"/>
      <c r="AX1883" s="61"/>
      <c r="AY1883" s="61"/>
      <c r="AZ1883" s="61"/>
      <c r="BA1883" s="61"/>
      <c r="BB1883" s="61"/>
      <c r="BC1883" s="61"/>
      <c r="BD1883" s="61"/>
      <c r="BE1883" s="61"/>
      <c r="BF1883" s="61"/>
      <c r="BG1883" s="61"/>
      <c r="BH1883" s="61"/>
      <c r="BI1883" s="61"/>
      <c r="BJ1883" s="61"/>
      <c r="BK1883" s="61"/>
      <c r="BL1883" s="61"/>
      <c r="BM1883" s="61"/>
      <c r="BN1883" s="61"/>
      <c r="BO1883" s="62">
        <v>-2111</v>
      </c>
    </row>
    <row r="1884" spans="1:67" x14ac:dyDescent="0.2">
      <c r="A1884" s="57" t="s">
        <v>34</v>
      </c>
      <c r="B1884" s="56" t="s">
        <v>34</v>
      </c>
      <c r="C1884" s="56" t="s">
        <v>503</v>
      </c>
      <c r="D1884" s="56">
        <v>1991</v>
      </c>
      <c r="E1884" s="58">
        <v>109673</v>
      </c>
      <c r="F1884" s="58">
        <v>107562</v>
      </c>
      <c r="G1884" s="59">
        <v>109316</v>
      </c>
      <c r="H1884" s="59">
        <v>357</v>
      </c>
      <c r="I1884" s="60">
        <v>0</v>
      </c>
      <c r="J1884" s="58">
        <v>-2111</v>
      </c>
      <c r="K1884" s="61"/>
      <c r="L1884" s="61"/>
      <c r="M1884" s="61"/>
      <c r="N1884" s="61"/>
      <c r="O1884" s="61"/>
      <c r="P1884" s="61"/>
      <c r="Q1884" s="61"/>
      <c r="R1884" s="61"/>
      <c r="S1884" s="61"/>
      <c r="T1884" s="61"/>
      <c r="U1884" s="61"/>
      <c r="V1884" s="61"/>
      <c r="W1884" s="61"/>
      <c r="X1884" s="61"/>
      <c r="Y1884" s="61"/>
      <c r="Z1884" s="61"/>
      <c r="AA1884" s="62">
        <v>61852</v>
      </c>
      <c r="AB1884" s="61"/>
      <c r="AC1884" s="61"/>
      <c r="AD1884" s="62">
        <v>11687</v>
      </c>
      <c r="AE1884" s="61"/>
      <c r="AF1884" s="62">
        <v>30327</v>
      </c>
      <c r="AG1884" s="61"/>
      <c r="AH1884" s="61"/>
      <c r="AI1884" s="62">
        <v>5450</v>
      </c>
      <c r="AJ1884" s="61"/>
      <c r="AK1884" s="61"/>
      <c r="AL1884" s="61"/>
      <c r="AM1884" s="61"/>
      <c r="AN1884" s="61"/>
      <c r="AO1884" s="61"/>
      <c r="AP1884" s="61">
        <v>357</v>
      </c>
      <c r="AQ1884" s="61"/>
      <c r="AR1884" s="61"/>
      <c r="AS1884" s="61"/>
      <c r="AT1884" s="61"/>
      <c r="AU1884" s="61"/>
      <c r="AV1884" s="61"/>
      <c r="AW1884" s="61"/>
      <c r="AX1884" s="61"/>
      <c r="AY1884" s="61"/>
      <c r="AZ1884" s="61"/>
      <c r="BA1884" s="61"/>
      <c r="BB1884" s="61"/>
      <c r="BC1884" s="61"/>
      <c r="BD1884" s="61"/>
      <c r="BE1884" s="61"/>
      <c r="BF1884" s="61"/>
      <c r="BG1884" s="61"/>
      <c r="BH1884" s="61"/>
      <c r="BI1884" s="61"/>
      <c r="BJ1884" s="61"/>
      <c r="BK1884" s="61"/>
      <c r="BL1884" s="61"/>
      <c r="BM1884" s="61"/>
      <c r="BN1884" s="61"/>
      <c r="BO1884" s="62">
        <v>-2111</v>
      </c>
    </row>
    <row r="1885" spans="1:67" x14ac:dyDescent="0.2">
      <c r="A1885" s="57" t="s">
        <v>34</v>
      </c>
      <c r="B1885" s="56" t="s">
        <v>34</v>
      </c>
      <c r="C1885" s="56" t="s">
        <v>503</v>
      </c>
      <c r="D1885" s="56">
        <v>1992</v>
      </c>
      <c r="E1885" s="58">
        <v>115141</v>
      </c>
      <c r="F1885" s="58">
        <v>113030</v>
      </c>
      <c r="G1885" s="59">
        <v>114784</v>
      </c>
      <c r="H1885" s="59">
        <v>357</v>
      </c>
      <c r="I1885" s="60">
        <v>0</v>
      </c>
      <c r="J1885" s="58">
        <v>-2111</v>
      </c>
      <c r="K1885" s="61"/>
      <c r="L1885" s="61"/>
      <c r="M1885" s="61"/>
      <c r="N1885" s="61"/>
      <c r="O1885" s="61"/>
      <c r="P1885" s="61"/>
      <c r="Q1885" s="61"/>
      <c r="R1885" s="61"/>
      <c r="S1885" s="61"/>
      <c r="T1885" s="61"/>
      <c r="U1885" s="61"/>
      <c r="V1885" s="61"/>
      <c r="W1885" s="61"/>
      <c r="X1885" s="61"/>
      <c r="Y1885" s="61"/>
      <c r="Z1885" s="61"/>
      <c r="AA1885" s="62">
        <v>65233</v>
      </c>
      <c r="AB1885" s="61"/>
      <c r="AC1885" s="61"/>
      <c r="AD1885" s="62">
        <v>12556</v>
      </c>
      <c r="AE1885" s="61"/>
      <c r="AF1885" s="62">
        <v>31247</v>
      </c>
      <c r="AG1885" s="61"/>
      <c r="AH1885" s="61"/>
      <c r="AI1885" s="62">
        <v>5748</v>
      </c>
      <c r="AJ1885" s="61"/>
      <c r="AK1885" s="61"/>
      <c r="AL1885" s="61"/>
      <c r="AM1885" s="61"/>
      <c r="AN1885" s="61"/>
      <c r="AO1885" s="61"/>
      <c r="AP1885" s="61">
        <v>357</v>
      </c>
      <c r="AQ1885" s="61"/>
      <c r="AR1885" s="61"/>
      <c r="AS1885" s="61"/>
      <c r="AT1885" s="61"/>
      <c r="AU1885" s="61"/>
      <c r="AV1885" s="61"/>
      <c r="AW1885" s="61"/>
      <c r="AX1885" s="61"/>
      <c r="AY1885" s="61"/>
      <c r="AZ1885" s="61"/>
      <c r="BA1885" s="61"/>
      <c r="BB1885" s="61"/>
      <c r="BC1885" s="61"/>
      <c r="BD1885" s="61"/>
      <c r="BE1885" s="61"/>
      <c r="BF1885" s="61"/>
      <c r="BG1885" s="61"/>
      <c r="BH1885" s="61"/>
      <c r="BI1885" s="61"/>
      <c r="BJ1885" s="61"/>
      <c r="BK1885" s="61"/>
      <c r="BL1885" s="61"/>
      <c r="BM1885" s="61"/>
      <c r="BN1885" s="61"/>
      <c r="BO1885" s="62">
        <v>-2111</v>
      </c>
    </row>
    <row r="1886" spans="1:67" x14ac:dyDescent="0.2">
      <c r="A1886" s="57" t="s">
        <v>34</v>
      </c>
      <c r="B1886" s="56" t="s">
        <v>34</v>
      </c>
      <c r="C1886" s="56" t="s">
        <v>503</v>
      </c>
      <c r="D1886" s="56">
        <v>1993</v>
      </c>
      <c r="E1886" s="58">
        <v>116739</v>
      </c>
      <c r="F1886" s="58">
        <v>114628</v>
      </c>
      <c r="G1886" s="59">
        <v>116382</v>
      </c>
      <c r="H1886" s="59">
        <v>357</v>
      </c>
      <c r="I1886" s="60">
        <v>0</v>
      </c>
      <c r="J1886" s="58">
        <v>-2111</v>
      </c>
      <c r="K1886" s="61"/>
      <c r="L1886" s="61"/>
      <c r="M1886" s="61"/>
      <c r="N1886" s="61"/>
      <c r="O1886" s="61"/>
      <c r="P1886" s="61"/>
      <c r="Q1886" s="61"/>
      <c r="R1886" s="61"/>
      <c r="S1886" s="61"/>
      <c r="T1886" s="61"/>
      <c r="U1886" s="61"/>
      <c r="V1886" s="61"/>
      <c r="W1886" s="61"/>
      <c r="X1886" s="61"/>
      <c r="Y1886" s="61"/>
      <c r="Z1886" s="61"/>
      <c r="AA1886" s="62">
        <v>65983</v>
      </c>
      <c r="AB1886" s="61"/>
      <c r="AC1886" s="61"/>
      <c r="AD1886" s="62">
        <v>12556</v>
      </c>
      <c r="AE1886" s="61"/>
      <c r="AF1886" s="62">
        <v>31797</v>
      </c>
      <c r="AG1886" s="61"/>
      <c r="AH1886" s="61"/>
      <c r="AI1886" s="62">
        <v>6046</v>
      </c>
      <c r="AJ1886" s="61"/>
      <c r="AK1886" s="61"/>
      <c r="AL1886" s="61"/>
      <c r="AM1886" s="61"/>
      <c r="AN1886" s="61"/>
      <c r="AO1886" s="61"/>
      <c r="AP1886" s="61">
        <v>357</v>
      </c>
      <c r="AQ1886" s="61"/>
      <c r="AR1886" s="61"/>
      <c r="AS1886" s="61"/>
      <c r="AT1886" s="61"/>
      <c r="AU1886" s="61"/>
      <c r="AV1886" s="61"/>
      <c r="AW1886" s="61"/>
      <c r="AX1886" s="61"/>
      <c r="AY1886" s="61"/>
      <c r="AZ1886" s="61"/>
      <c r="BA1886" s="61"/>
      <c r="BB1886" s="61"/>
      <c r="BC1886" s="61"/>
      <c r="BD1886" s="61"/>
      <c r="BE1886" s="61"/>
      <c r="BF1886" s="61"/>
      <c r="BG1886" s="61"/>
      <c r="BH1886" s="61"/>
      <c r="BI1886" s="61"/>
      <c r="BJ1886" s="61"/>
      <c r="BK1886" s="61"/>
      <c r="BL1886" s="61"/>
      <c r="BM1886" s="61"/>
      <c r="BN1886" s="61"/>
      <c r="BO1886" s="62">
        <v>-2111</v>
      </c>
    </row>
    <row r="1887" spans="1:67" x14ac:dyDescent="0.2">
      <c r="A1887" s="57" t="s">
        <v>34</v>
      </c>
      <c r="B1887" s="56" t="s">
        <v>34</v>
      </c>
      <c r="C1887" s="56" t="s">
        <v>503</v>
      </c>
      <c r="D1887" s="56">
        <v>1994</v>
      </c>
      <c r="E1887" s="58">
        <v>124063</v>
      </c>
      <c r="F1887" s="58">
        <v>113804</v>
      </c>
      <c r="G1887" s="59">
        <v>123706</v>
      </c>
      <c r="H1887" s="59">
        <v>357</v>
      </c>
      <c r="I1887" s="60">
        <v>0</v>
      </c>
      <c r="J1887" s="58">
        <v>-10259</v>
      </c>
      <c r="K1887" s="61"/>
      <c r="L1887" s="61"/>
      <c r="M1887" s="61"/>
      <c r="N1887" s="61"/>
      <c r="O1887" s="61"/>
      <c r="P1887" s="61"/>
      <c r="Q1887" s="61"/>
      <c r="R1887" s="61"/>
      <c r="S1887" s="61"/>
      <c r="T1887" s="61"/>
      <c r="U1887" s="61"/>
      <c r="V1887" s="61"/>
      <c r="W1887" s="61"/>
      <c r="X1887" s="61"/>
      <c r="Y1887" s="61"/>
      <c r="Z1887" s="61"/>
      <c r="AA1887" s="62">
        <v>72198</v>
      </c>
      <c r="AB1887" s="61"/>
      <c r="AC1887" s="61"/>
      <c r="AD1887" s="62">
        <v>12756</v>
      </c>
      <c r="AE1887" s="61"/>
      <c r="AF1887" s="62">
        <v>32297</v>
      </c>
      <c r="AG1887" s="61"/>
      <c r="AH1887" s="61"/>
      <c r="AI1887" s="62">
        <v>6455</v>
      </c>
      <c r="AJ1887" s="61"/>
      <c r="AK1887" s="61"/>
      <c r="AL1887" s="61"/>
      <c r="AM1887" s="61"/>
      <c r="AN1887" s="61"/>
      <c r="AO1887" s="61"/>
      <c r="AP1887" s="61">
        <v>357</v>
      </c>
      <c r="AQ1887" s="61"/>
      <c r="AR1887" s="61"/>
      <c r="AS1887" s="61"/>
      <c r="AT1887" s="61"/>
      <c r="AU1887" s="61"/>
      <c r="AV1887" s="61"/>
      <c r="AW1887" s="61"/>
      <c r="AX1887" s="61"/>
      <c r="AY1887" s="61"/>
      <c r="AZ1887" s="61"/>
      <c r="BA1887" s="61"/>
      <c r="BB1887" s="61"/>
      <c r="BC1887" s="61"/>
      <c r="BD1887" s="61"/>
      <c r="BE1887" s="61"/>
      <c r="BF1887" s="61"/>
      <c r="BG1887" s="61"/>
      <c r="BH1887" s="61"/>
      <c r="BI1887" s="61"/>
      <c r="BJ1887" s="61"/>
      <c r="BK1887" s="61"/>
      <c r="BL1887" s="61"/>
      <c r="BM1887" s="61"/>
      <c r="BN1887" s="61"/>
      <c r="BO1887" s="62">
        <v>-10259</v>
      </c>
    </row>
    <row r="1888" spans="1:67" x14ac:dyDescent="0.2">
      <c r="A1888" s="57" t="s">
        <v>34</v>
      </c>
      <c r="B1888" s="56" t="s">
        <v>34</v>
      </c>
      <c r="C1888" s="56" t="s">
        <v>503</v>
      </c>
      <c r="D1888" s="56">
        <v>1995</v>
      </c>
      <c r="E1888" s="58">
        <v>131532</v>
      </c>
      <c r="F1888" s="58">
        <v>120227</v>
      </c>
      <c r="G1888" s="59">
        <v>131175</v>
      </c>
      <c r="H1888" s="59">
        <v>357</v>
      </c>
      <c r="I1888" s="60">
        <v>0</v>
      </c>
      <c r="J1888" s="58">
        <v>-11305</v>
      </c>
      <c r="K1888" s="61"/>
      <c r="L1888" s="61"/>
      <c r="M1888" s="61"/>
      <c r="N1888" s="61"/>
      <c r="O1888" s="61"/>
      <c r="P1888" s="61"/>
      <c r="Q1888" s="61"/>
      <c r="R1888" s="61"/>
      <c r="S1888" s="61"/>
      <c r="T1888" s="61"/>
      <c r="U1888" s="61"/>
      <c r="V1888" s="61"/>
      <c r="W1888" s="61"/>
      <c r="X1888" s="61"/>
      <c r="Y1888" s="61"/>
      <c r="Z1888" s="61"/>
      <c r="AA1888" s="62">
        <v>77328</v>
      </c>
      <c r="AB1888" s="61"/>
      <c r="AC1888" s="61"/>
      <c r="AD1888" s="62">
        <v>13206</v>
      </c>
      <c r="AE1888" s="61"/>
      <c r="AF1888" s="62">
        <v>33587</v>
      </c>
      <c r="AG1888" s="61"/>
      <c r="AH1888" s="61"/>
      <c r="AI1888" s="62">
        <v>7054</v>
      </c>
      <c r="AJ1888" s="61"/>
      <c r="AK1888" s="61"/>
      <c r="AL1888" s="61"/>
      <c r="AM1888" s="61"/>
      <c r="AN1888" s="61"/>
      <c r="AO1888" s="61"/>
      <c r="AP1888" s="61">
        <v>357</v>
      </c>
      <c r="AQ1888" s="61"/>
      <c r="AR1888" s="61"/>
      <c r="AS1888" s="61"/>
      <c r="AT1888" s="61"/>
      <c r="AU1888" s="61"/>
      <c r="AV1888" s="61"/>
      <c r="AW1888" s="61"/>
      <c r="AX1888" s="61"/>
      <c r="AY1888" s="61"/>
      <c r="AZ1888" s="61"/>
      <c r="BA1888" s="61"/>
      <c r="BB1888" s="61"/>
      <c r="BC1888" s="61"/>
      <c r="BD1888" s="61"/>
      <c r="BE1888" s="61"/>
      <c r="BF1888" s="61"/>
      <c r="BG1888" s="61"/>
      <c r="BH1888" s="61"/>
      <c r="BI1888" s="61"/>
      <c r="BJ1888" s="61"/>
      <c r="BK1888" s="61"/>
      <c r="BL1888" s="61"/>
      <c r="BM1888" s="61"/>
      <c r="BN1888" s="61"/>
      <c r="BO1888" s="62">
        <v>-11305</v>
      </c>
    </row>
    <row r="1889" spans="1:67" x14ac:dyDescent="0.2">
      <c r="A1889" s="57" t="s">
        <v>34</v>
      </c>
      <c r="B1889" s="56" t="s">
        <v>34</v>
      </c>
      <c r="C1889" s="56" t="s">
        <v>503</v>
      </c>
      <c r="D1889" s="56">
        <v>1996</v>
      </c>
      <c r="E1889" s="58">
        <v>101324</v>
      </c>
      <c r="F1889" s="58">
        <v>90019</v>
      </c>
      <c r="G1889" s="59">
        <v>101324</v>
      </c>
      <c r="H1889" s="59">
        <v>0</v>
      </c>
      <c r="I1889" s="60">
        <v>0</v>
      </c>
      <c r="J1889" s="58">
        <v>-11305</v>
      </c>
      <c r="K1889" s="61"/>
      <c r="L1889" s="61"/>
      <c r="M1889" s="61"/>
      <c r="N1889" s="61"/>
      <c r="O1889" s="61"/>
      <c r="P1889" s="61"/>
      <c r="Q1889" s="61"/>
      <c r="R1889" s="61"/>
      <c r="S1889" s="61"/>
      <c r="T1889" s="61"/>
      <c r="U1889" s="61"/>
      <c r="V1889" s="61"/>
      <c r="W1889" s="61"/>
      <c r="X1889" s="61"/>
      <c r="Y1889" s="61"/>
      <c r="Z1889" s="61"/>
      <c r="AA1889" s="62">
        <v>53695</v>
      </c>
      <c r="AB1889" s="61"/>
      <c r="AC1889" s="61"/>
      <c r="AD1889" s="62">
        <v>13206</v>
      </c>
      <c r="AE1889" s="61"/>
      <c r="AF1889" s="62">
        <v>30174</v>
      </c>
      <c r="AG1889" s="61"/>
      <c r="AH1889" s="61"/>
      <c r="AI1889" s="62">
        <v>4249</v>
      </c>
      <c r="AJ1889" s="61"/>
      <c r="AK1889" s="61"/>
      <c r="AL1889" s="61"/>
      <c r="AM1889" s="61"/>
      <c r="AN1889" s="61"/>
      <c r="AO1889" s="61"/>
      <c r="AP1889" s="61"/>
      <c r="AQ1889" s="61"/>
      <c r="AR1889" s="61"/>
      <c r="AS1889" s="61"/>
      <c r="AT1889" s="61"/>
      <c r="AU1889" s="61"/>
      <c r="AV1889" s="61"/>
      <c r="AW1889" s="61"/>
      <c r="AX1889" s="61"/>
      <c r="AY1889" s="61"/>
      <c r="AZ1889" s="61"/>
      <c r="BA1889" s="61"/>
      <c r="BB1889" s="61"/>
      <c r="BC1889" s="61"/>
      <c r="BD1889" s="61"/>
      <c r="BE1889" s="61"/>
      <c r="BF1889" s="61"/>
      <c r="BG1889" s="61"/>
      <c r="BH1889" s="61"/>
      <c r="BI1889" s="61"/>
      <c r="BJ1889" s="61"/>
      <c r="BK1889" s="61"/>
      <c r="BL1889" s="61"/>
      <c r="BM1889" s="61"/>
      <c r="BN1889" s="61"/>
      <c r="BO1889" s="62">
        <v>-11305</v>
      </c>
    </row>
    <row r="1890" spans="1:67" x14ac:dyDescent="0.2">
      <c r="A1890" s="57" t="s">
        <v>34</v>
      </c>
      <c r="B1890" s="56" t="s">
        <v>34</v>
      </c>
      <c r="C1890" s="56" t="s">
        <v>503</v>
      </c>
      <c r="D1890" s="56">
        <v>1997</v>
      </c>
      <c r="E1890" s="58">
        <v>112483</v>
      </c>
      <c r="F1890" s="58">
        <v>101178</v>
      </c>
      <c r="G1890" s="59">
        <v>112483</v>
      </c>
      <c r="H1890" s="59">
        <v>0</v>
      </c>
      <c r="I1890" s="60">
        <v>0</v>
      </c>
      <c r="J1890" s="58">
        <v>-11305</v>
      </c>
      <c r="K1890" s="61"/>
      <c r="L1890" s="61"/>
      <c r="M1890" s="61"/>
      <c r="N1890" s="61"/>
      <c r="O1890" s="61"/>
      <c r="P1890" s="61"/>
      <c r="Q1890" s="61"/>
      <c r="R1890" s="61"/>
      <c r="S1890" s="61"/>
      <c r="T1890" s="61"/>
      <c r="U1890" s="61"/>
      <c r="V1890" s="61"/>
      <c r="W1890" s="61"/>
      <c r="X1890" s="61"/>
      <c r="Y1890" s="61"/>
      <c r="Z1890" s="61"/>
      <c r="AA1890" s="62">
        <v>62975</v>
      </c>
      <c r="AB1890" s="61"/>
      <c r="AC1890" s="61"/>
      <c r="AD1890" s="62">
        <v>13206</v>
      </c>
      <c r="AE1890" s="61"/>
      <c r="AF1890" s="62">
        <v>31494</v>
      </c>
      <c r="AG1890" s="61"/>
      <c r="AH1890" s="61"/>
      <c r="AI1890" s="62">
        <v>4808</v>
      </c>
      <c r="AJ1890" s="61"/>
      <c r="AK1890" s="61"/>
      <c r="AL1890" s="61"/>
      <c r="AM1890" s="61"/>
      <c r="AN1890" s="61"/>
      <c r="AO1890" s="61"/>
      <c r="AP1890" s="61"/>
      <c r="AQ1890" s="61"/>
      <c r="AR1890" s="61"/>
      <c r="AS1890" s="61"/>
      <c r="AT1890" s="61"/>
      <c r="AU1890" s="61"/>
      <c r="AV1890" s="61"/>
      <c r="AW1890" s="61"/>
      <c r="AX1890" s="61"/>
      <c r="AY1890" s="61"/>
      <c r="AZ1890" s="61"/>
      <c r="BA1890" s="61"/>
      <c r="BB1890" s="61"/>
      <c r="BC1890" s="61"/>
      <c r="BD1890" s="61"/>
      <c r="BE1890" s="61"/>
      <c r="BF1890" s="61"/>
      <c r="BG1890" s="61"/>
      <c r="BH1890" s="61"/>
      <c r="BI1890" s="61"/>
      <c r="BJ1890" s="61"/>
      <c r="BK1890" s="61"/>
      <c r="BL1890" s="61"/>
      <c r="BM1890" s="61"/>
      <c r="BN1890" s="61"/>
      <c r="BO1890" s="62">
        <v>-11305</v>
      </c>
    </row>
    <row r="1891" spans="1:67" x14ac:dyDescent="0.2">
      <c r="A1891" s="57" t="s">
        <v>34</v>
      </c>
      <c r="B1891" s="56" t="s">
        <v>34</v>
      </c>
      <c r="C1891" s="56" t="s">
        <v>504</v>
      </c>
      <c r="D1891" s="56">
        <v>1989</v>
      </c>
      <c r="E1891" s="58">
        <v>437935</v>
      </c>
      <c r="F1891" s="58">
        <v>431837</v>
      </c>
      <c r="G1891" s="59">
        <v>433273</v>
      </c>
      <c r="H1891" s="59">
        <v>4662</v>
      </c>
      <c r="I1891" s="60">
        <v>0</v>
      </c>
      <c r="J1891" s="58">
        <v>-6098</v>
      </c>
      <c r="K1891" s="61"/>
      <c r="L1891" s="61"/>
      <c r="M1891" s="61"/>
      <c r="N1891" s="61"/>
      <c r="O1891" s="61"/>
      <c r="P1891" s="61"/>
      <c r="Q1891" s="61"/>
      <c r="R1891" s="61"/>
      <c r="S1891" s="61"/>
      <c r="T1891" s="61"/>
      <c r="U1891" s="61"/>
      <c r="V1891" s="61"/>
      <c r="W1891" s="61"/>
      <c r="X1891" s="61"/>
      <c r="Y1891" s="61"/>
      <c r="Z1891" s="61"/>
      <c r="AA1891" s="62">
        <v>272345</v>
      </c>
      <c r="AB1891" s="61"/>
      <c r="AC1891" s="61"/>
      <c r="AD1891" s="62">
        <v>21632</v>
      </c>
      <c r="AE1891" s="61"/>
      <c r="AF1891" s="62">
        <v>100691</v>
      </c>
      <c r="AG1891" s="61"/>
      <c r="AH1891" s="61"/>
      <c r="AI1891" s="62">
        <v>38605</v>
      </c>
      <c r="AJ1891" s="61"/>
      <c r="AK1891" s="61"/>
      <c r="AL1891" s="61"/>
      <c r="AM1891" s="61"/>
      <c r="AN1891" s="61"/>
      <c r="AO1891" s="61"/>
      <c r="AP1891" s="62">
        <v>2100</v>
      </c>
      <c r="AQ1891" s="61"/>
      <c r="AR1891" s="62">
        <v>2562</v>
      </c>
      <c r="AS1891" s="61"/>
      <c r="AT1891" s="61"/>
      <c r="AU1891" s="61"/>
      <c r="AV1891" s="61"/>
      <c r="AW1891" s="61"/>
      <c r="AX1891" s="61"/>
      <c r="AY1891" s="61"/>
      <c r="AZ1891" s="61"/>
      <c r="BA1891" s="61"/>
      <c r="BB1891" s="61"/>
      <c r="BC1891" s="61"/>
      <c r="BD1891" s="61"/>
      <c r="BE1891" s="61"/>
      <c r="BF1891" s="61"/>
      <c r="BG1891" s="61"/>
      <c r="BH1891" s="61"/>
      <c r="BI1891" s="61"/>
      <c r="BJ1891" s="61"/>
      <c r="BK1891" s="61"/>
      <c r="BL1891" s="61"/>
      <c r="BM1891" s="61"/>
      <c r="BN1891" s="61"/>
      <c r="BO1891" s="62">
        <v>-6098</v>
      </c>
    </row>
    <row r="1892" spans="1:67" x14ac:dyDescent="0.2">
      <c r="A1892" s="57" t="s">
        <v>34</v>
      </c>
      <c r="B1892" s="56" t="s">
        <v>34</v>
      </c>
      <c r="C1892" s="56" t="s">
        <v>504</v>
      </c>
      <c r="D1892" s="56">
        <v>1990</v>
      </c>
      <c r="E1892" s="58">
        <v>482574</v>
      </c>
      <c r="F1892" s="58">
        <v>476476</v>
      </c>
      <c r="G1892" s="59">
        <v>477009</v>
      </c>
      <c r="H1892" s="59">
        <v>5565</v>
      </c>
      <c r="I1892" s="60">
        <v>0</v>
      </c>
      <c r="J1892" s="58">
        <v>-6098</v>
      </c>
      <c r="K1892" s="61"/>
      <c r="L1892" s="61"/>
      <c r="M1892" s="61"/>
      <c r="N1892" s="61"/>
      <c r="O1892" s="61"/>
      <c r="P1892" s="61"/>
      <c r="Q1892" s="61"/>
      <c r="R1892" s="61"/>
      <c r="S1892" s="61"/>
      <c r="T1892" s="61"/>
      <c r="U1892" s="61"/>
      <c r="V1892" s="61"/>
      <c r="W1892" s="62">
        <v>2025</v>
      </c>
      <c r="X1892" s="61"/>
      <c r="Y1892" s="61"/>
      <c r="Z1892" s="61"/>
      <c r="AA1892" s="62">
        <v>280239</v>
      </c>
      <c r="AB1892" s="61"/>
      <c r="AC1892" s="61"/>
      <c r="AD1892" s="62">
        <v>44523</v>
      </c>
      <c r="AE1892" s="61"/>
      <c r="AF1892" s="62">
        <v>102207</v>
      </c>
      <c r="AG1892" s="61"/>
      <c r="AH1892" s="61"/>
      <c r="AI1892" s="62">
        <v>48015</v>
      </c>
      <c r="AJ1892" s="61"/>
      <c r="AK1892" s="61"/>
      <c r="AL1892" s="61"/>
      <c r="AM1892" s="61"/>
      <c r="AN1892" s="61"/>
      <c r="AO1892" s="61"/>
      <c r="AP1892" s="62">
        <v>3003</v>
      </c>
      <c r="AQ1892" s="61"/>
      <c r="AR1892" s="62">
        <v>2562</v>
      </c>
      <c r="AS1892" s="61"/>
      <c r="AT1892" s="61"/>
      <c r="AU1892" s="61"/>
      <c r="AV1892" s="61"/>
      <c r="AW1892" s="61"/>
      <c r="AX1892" s="61"/>
      <c r="AY1892" s="61"/>
      <c r="AZ1892" s="61"/>
      <c r="BA1892" s="61"/>
      <c r="BB1892" s="61"/>
      <c r="BC1892" s="61"/>
      <c r="BD1892" s="61"/>
      <c r="BE1892" s="61"/>
      <c r="BF1892" s="61"/>
      <c r="BG1892" s="61"/>
      <c r="BH1892" s="61"/>
      <c r="BI1892" s="61"/>
      <c r="BJ1892" s="61"/>
      <c r="BK1892" s="61"/>
      <c r="BL1892" s="61"/>
      <c r="BM1892" s="61"/>
      <c r="BN1892" s="61"/>
      <c r="BO1892" s="62">
        <v>-6098</v>
      </c>
    </row>
    <row r="1893" spans="1:67" x14ac:dyDescent="0.2">
      <c r="A1893" s="57" t="s">
        <v>34</v>
      </c>
      <c r="B1893" s="56" t="s">
        <v>34</v>
      </c>
      <c r="C1893" s="56" t="s">
        <v>504</v>
      </c>
      <c r="D1893" s="56">
        <v>1991</v>
      </c>
      <c r="E1893" s="58">
        <v>798595</v>
      </c>
      <c r="F1893" s="58">
        <v>792497</v>
      </c>
      <c r="G1893" s="59">
        <v>783779</v>
      </c>
      <c r="H1893" s="59">
        <v>14816</v>
      </c>
      <c r="I1893" s="60">
        <v>0</v>
      </c>
      <c r="J1893" s="58">
        <v>-6098</v>
      </c>
      <c r="K1893" s="61"/>
      <c r="L1893" s="61"/>
      <c r="M1893" s="61"/>
      <c r="N1893" s="61"/>
      <c r="O1893" s="61"/>
      <c r="P1893" s="61"/>
      <c r="Q1893" s="61"/>
      <c r="R1893" s="61"/>
      <c r="S1893" s="61"/>
      <c r="T1893" s="61"/>
      <c r="U1893" s="61"/>
      <c r="V1893" s="61"/>
      <c r="W1893" s="62">
        <v>272152</v>
      </c>
      <c r="X1893" s="61"/>
      <c r="Y1893" s="61"/>
      <c r="Z1893" s="61"/>
      <c r="AA1893" s="62">
        <v>300561</v>
      </c>
      <c r="AB1893" s="61"/>
      <c r="AC1893" s="61"/>
      <c r="AD1893" s="62">
        <v>57494</v>
      </c>
      <c r="AE1893" s="61"/>
      <c r="AF1893" s="62">
        <v>102707</v>
      </c>
      <c r="AG1893" s="61"/>
      <c r="AH1893" s="61"/>
      <c r="AI1893" s="62">
        <v>50865</v>
      </c>
      <c r="AJ1893" s="61"/>
      <c r="AK1893" s="61"/>
      <c r="AL1893" s="61"/>
      <c r="AM1893" s="61"/>
      <c r="AN1893" s="61"/>
      <c r="AO1893" s="61"/>
      <c r="AP1893" s="62">
        <v>3174</v>
      </c>
      <c r="AQ1893" s="61"/>
      <c r="AR1893" s="62">
        <v>11642</v>
      </c>
      <c r="AS1893" s="61"/>
      <c r="AT1893" s="61"/>
      <c r="AU1893" s="61"/>
      <c r="AV1893" s="61"/>
      <c r="AW1893" s="61"/>
      <c r="AX1893" s="61"/>
      <c r="AY1893" s="61"/>
      <c r="AZ1893" s="61"/>
      <c r="BA1893" s="61"/>
      <c r="BB1893" s="61"/>
      <c r="BC1893" s="61"/>
      <c r="BD1893" s="61"/>
      <c r="BE1893" s="61"/>
      <c r="BF1893" s="61"/>
      <c r="BG1893" s="61"/>
      <c r="BH1893" s="61"/>
      <c r="BI1893" s="61"/>
      <c r="BJ1893" s="61"/>
      <c r="BK1893" s="61"/>
      <c r="BL1893" s="61"/>
      <c r="BM1893" s="61"/>
      <c r="BN1893" s="61"/>
      <c r="BO1893" s="62">
        <v>-6098</v>
      </c>
    </row>
    <row r="1894" spans="1:67" x14ac:dyDescent="0.2">
      <c r="A1894" s="57" t="s">
        <v>34</v>
      </c>
      <c r="B1894" s="56" t="s">
        <v>34</v>
      </c>
      <c r="C1894" s="56" t="s">
        <v>504</v>
      </c>
      <c r="D1894" s="56">
        <v>1992</v>
      </c>
      <c r="E1894" s="58">
        <v>844682</v>
      </c>
      <c r="F1894" s="58">
        <v>838584</v>
      </c>
      <c r="G1894" s="59">
        <v>826846</v>
      </c>
      <c r="H1894" s="59">
        <v>17836</v>
      </c>
      <c r="I1894" s="60">
        <v>0</v>
      </c>
      <c r="J1894" s="58">
        <v>-6098</v>
      </c>
      <c r="K1894" s="61"/>
      <c r="L1894" s="61"/>
      <c r="M1894" s="61"/>
      <c r="N1894" s="61"/>
      <c r="O1894" s="61"/>
      <c r="P1894" s="61"/>
      <c r="Q1894" s="61"/>
      <c r="R1894" s="62">
        <v>7904</v>
      </c>
      <c r="S1894" s="61"/>
      <c r="T1894" s="61"/>
      <c r="U1894" s="61"/>
      <c r="V1894" s="61"/>
      <c r="W1894" s="62">
        <v>272971</v>
      </c>
      <c r="X1894" s="61"/>
      <c r="Y1894" s="61"/>
      <c r="Z1894" s="61"/>
      <c r="AA1894" s="62">
        <v>316334</v>
      </c>
      <c r="AB1894" s="61"/>
      <c r="AC1894" s="61"/>
      <c r="AD1894" s="62">
        <v>71063</v>
      </c>
      <c r="AE1894" s="61"/>
      <c r="AF1894" s="62">
        <v>102707</v>
      </c>
      <c r="AG1894" s="61"/>
      <c r="AH1894" s="61"/>
      <c r="AI1894" s="62">
        <v>55867</v>
      </c>
      <c r="AJ1894" s="61"/>
      <c r="AK1894" s="61"/>
      <c r="AL1894" s="61"/>
      <c r="AM1894" s="61"/>
      <c r="AN1894" s="61"/>
      <c r="AO1894" s="61"/>
      <c r="AP1894" s="62">
        <v>5681</v>
      </c>
      <c r="AQ1894" s="61"/>
      <c r="AR1894" s="62">
        <v>11642</v>
      </c>
      <c r="AS1894" s="61"/>
      <c r="AT1894" s="61"/>
      <c r="AU1894" s="61"/>
      <c r="AV1894" s="61"/>
      <c r="AW1894" s="61"/>
      <c r="AX1894" s="61"/>
      <c r="AY1894" s="61">
        <v>513</v>
      </c>
      <c r="AZ1894" s="61"/>
      <c r="BA1894" s="61"/>
      <c r="BB1894" s="61"/>
      <c r="BC1894" s="61"/>
      <c r="BD1894" s="61"/>
      <c r="BE1894" s="61"/>
      <c r="BF1894" s="61"/>
      <c r="BG1894" s="61"/>
      <c r="BH1894" s="61"/>
      <c r="BI1894" s="61"/>
      <c r="BJ1894" s="61"/>
      <c r="BK1894" s="61"/>
      <c r="BL1894" s="61"/>
      <c r="BM1894" s="61"/>
      <c r="BN1894" s="61"/>
      <c r="BO1894" s="62">
        <v>-6098</v>
      </c>
    </row>
    <row r="1895" spans="1:67" x14ac:dyDescent="0.2">
      <c r="A1895" s="57" t="s">
        <v>34</v>
      </c>
      <c r="B1895" s="56" t="s">
        <v>34</v>
      </c>
      <c r="C1895" s="56" t="s">
        <v>504</v>
      </c>
      <c r="D1895" s="56">
        <v>1993</v>
      </c>
      <c r="E1895" s="58">
        <v>859468</v>
      </c>
      <c r="F1895" s="58">
        <v>853370</v>
      </c>
      <c r="G1895" s="59">
        <v>841093</v>
      </c>
      <c r="H1895" s="59">
        <v>18375</v>
      </c>
      <c r="I1895" s="60">
        <v>0</v>
      </c>
      <c r="J1895" s="58">
        <v>-6098</v>
      </c>
      <c r="K1895" s="61"/>
      <c r="L1895" s="61"/>
      <c r="M1895" s="61"/>
      <c r="N1895" s="61"/>
      <c r="O1895" s="61"/>
      <c r="P1895" s="61"/>
      <c r="Q1895" s="61"/>
      <c r="R1895" s="62">
        <v>7904</v>
      </c>
      <c r="S1895" s="61"/>
      <c r="T1895" s="61"/>
      <c r="U1895" s="61"/>
      <c r="V1895" s="61"/>
      <c r="W1895" s="62">
        <v>273422</v>
      </c>
      <c r="X1895" s="61"/>
      <c r="Y1895" s="61"/>
      <c r="Z1895" s="61"/>
      <c r="AA1895" s="62">
        <v>319541</v>
      </c>
      <c r="AB1895" s="61"/>
      <c r="AC1895" s="61"/>
      <c r="AD1895" s="62">
        <v>78439</v>
      </c>
      <c r="AE1895" s="61"/>
      <c r="AF1895" s="62">
        <v>102707</v>
      </c>
      <c r="AG1895" s="61"/>
      <c r="AH1895" s="61"/>
      <c r="AI1895" s="62">
        <v>59080</v>
      </c>
      <c r="AJ1895" s="61"/>
      <c r="AK1895" s="61"/>
      <c r="AL1895" s="61"/>
      <c r="AM1895" s="61"/>
      <c r="AN1895" s="61"/>
      <c r="AO1895" s="61"/>
      <c r="AP1895" s="62">
        <v>6220</v>
      </c>
      <c r="AQ1895" s="61"/>
      <c r="AR1895" s="62">
        <v>11642</v>
      </c>
      <c r="AS1895" s="61"/>
      <c r="AT1895" s="61"/>
      <c r="AU1895" s="61"/>
      <c r="AV1895" s="61"/>
      <c r="AW1895" s="61"/>
      <c r="AX1895" s="61"/>
      <c r="AY1895" s="61">
        <v>513</v>
      </c>
      <c r="AZ1895" s="61"/>
      <c r="BA1895" s="61"/>
      <c r="BB1895" s="61"/>
      <c r="BC1895" s="61"/>
      <c r="BD1895" s="61"/>
      <c r="BE1895" s="61"/>
      <c r="BF1895" s="61"/>
      <c r="BG1895" s="61"/>
      <c r="BH1895" s="61"/>
      <c r="BI1895" s="61"/>
      <c r="BJ1895" s="61"/>
      <c r="BK1895" s="61"/>
      <c r="BL1895" s="61"/>
      <c r="BM1895" s="61"/>
      <c r="BN1895" s="61"/>
      <c r="BO1895" s="62">
        <v>-6098</v>
      </c>
    </row>
    <row r="1896" spans="1:67" x14ac:dyDescent="0.2">
      <c r="A1896" s="57" t="s">
        <v>34</v>
      </c>
      <c r="B1896" s="56" t="s">
        <v>34</v>
      </c>
      <c r="C1896" s="56" t="s">
        <v>504</v>
      </c>
      <c r="D1896" s="56">
        <v>1994</v>
      </c>
      <c r="E1896" s="58">
        <v>883578</v>
      </c>
      <c r="F1896" s="58">
        <v>788316</v>
      </c>
      <c r="G1896" s="59">
        <v>865203</v>
      </c>
      <c r="H1896" s="59">
        <v>18375</v>
      </c>
      <c r="I1896" s="60">
        <v>0</v>
      </c>
      <c r="J1896" s="58">
        <v>-95262</v>
      </c>
      <c r="K1896" s="61"/>
      <c r="L1896" s="61"/>
      <c r="M1896" s="61"/>
      <c r="N1896" s="61"/>
      <c r="O1896" s="61"/>
      <c r="P1896" s="61"/>
      <c r="Q1896" s="61"/>
      <c r="R1896" s="62">
        <v>7904</v>
      </c>
      <c r="S1896" s="61"/>
      <c r="T1896" s="61"/>
      <c r="U1896" s="61"/>
      <c r="V1896" s="61"/>
      <c r="W1896" s="62">
        <v>273572</v>
      </c>
      <c r="X1896" s="61"/>
      <c r="Y1896" s="61"/>
      <c r="Z1896" s="61"/>
      <c r="AA1896" s="62">
        <v>338651</v>
      </c>
      <c r="AB1896" s="61"/>
      <c r="AC1896" s="61"/>
      <c r="AD1896" s="62">
        <v>82463</v>
      </c>
      <c r="AE1896" s="61"/>
      <c r="AF1896" s="62">
        <v>102707</v>
      </c>
      <c r="AG1896" s="61"/>
      <c r="AH1896" s="61"/>
      <c r="AI1896" s="62">
        <v>59906</v>
      </c>
      <c r="AJ1896" s="61"/>
      <c r="AK1896" s="61"/>
      <c r="AL1896" s="61"/>
      <c r="AM1896" s="61"/>
      <c r="AN1896" s="61"/>
      <c r="AO1896" s="61"/>
      <c r="AP1896" s="62">
        <v>6220</v>
      </c>
      <c r="AQ1896" s="61"/>
      <c r="AR1896" s="62">
        <v>11642</v>
      </c>
      <c r="AS1896" s="61"/>
      <c r="AT1896" s="61"/>
      <c r="AU1896" s="61"/>
      <c r="AV1896" s="61"/>
      <c r="AW1896" s="61"/>
      <c r="AX1896" s="61"/>
      <c r="AY1896" s="61">
        <v>513</v>
      </c>
      <c r="AZ1896" s="61"/>
      <c r="BA1896" s="61"/>
      <c r="BB1896" s="61"/>
      <c r="BC1896" s="61"/>
      <c r="BD1896" s="61"/>
      <c r="BE1896" s="61"/>
      <c r="BF1896" s="61"/>
      <c r="BG1896" s="61"/>
      <c r="BH1896" s="61"/>
      <c r="BI1896" s="61"/>
      <c r="BJ1896" s="61"/>
      <c r="BK1896" s="61"/>
      <c r="BL1896" s="61"/>
      <c r="BM1896" s="61"/>
      <c r="BN1896" s="61"/>
      <c r="BO1896" s="62">
        <v>-95262</v>
      </c>
    </row>
    <row r="1897" spans="1:67" x14ac:dyDescent="0.2">
      <c r="A1897" s="57" t="s">
        <v>34</v>
      </c>
      <c r="B1897" s="56" t="s">
        <v>34</v>
      </c>
      <c r="C1897" s="56" t="s">
        <v>504</v>
      </c>
      <c r="D1897" s="56">
        <v>1995</v>
      </c>
      <c r="E1897" s="58">
        <v>785195</v>
      </c>
      <c r="F1897" s="58">
        <v>665079</v>
      </c>
      <c r="G1897" s="59">
        <v>769382</v>
      </c>
      <c r="H1897" s="59">
        <v>15813</v>
      </c>
      <c r="I1897" s="60">
        <v>0</v>
      </c>
      <c r="J1897" s="58">
        <v>-120116</v>
      </c>
      <c r="K1897" s="61"/>
      <c r="L1897" s="61"/>
      <c r="M1897" s="61"/>
      <c r="N1897" s="61"/>
      <c r="O1897" s="61"/>
      <c r="P1897" s="61"/>
      <c r="Q1897" s="61"/>
      <c r="R1897" s="62">
        <v>8328</v>
      </c>
      <c r="S1897" s="61"/>
      <c r="T1897" s="61"/>
      <c r="U1897" s="61"/>
      <c r="V1897" s="61"/>
      <c r="W1897" s="62">
        <v>273422</v>
      </c>
      <c r="X1897" s="61"/>
      <c r="Y1897" s="61"/>
      <c r="Z1897" s="61"/>
      <c r="AA1897" s="62">
        <v>214871</v>
      </c>
      <c r="AB1897" s="61"/>
      <c r="AC1897" s="61"/>
      <c r="AD1897" s="62">
        <v>109068</v>
      </c>
      <c r="AE1897" s="61"/>
      <c r="AF1897" s="62">
        <v>102917</v>
      </c>
      <c r="AG1897" s="61"/>
      <c r="AH1897" s="61"/>
      <c r="AI1897" s="62">
        <v>60776</v>
      </c>
      <c r="AJ1897" s="61"/>
      <c r="AK1897" s="61"/>
      <c r="AL1897" s="61"/>
      <c r="AM1897" s="61"/>
      <c r="AN1897" s="61"/>
      <c r="AO1897" s="61"/>
      <c r="AP1897" s="62">
        <v>6220</v>
      </c>
      <c r="AQ1897" s="61"/>
      <c r="AR1897" s="62">
        <v>9080</v>
      </c>
      <c r="AS1897" s="61"/>
      <c r="AT1897" s="61"/>
      <c r="AU1897" s="61"/>
      <c r="AV1897" s="61"/>
      <c r="AW1897" s="61"/>
      <c r="AX1897" s="61"/>
      <c r="AY1897" s="61">
        <v>513</v>
      </c>
      <c r="AZ1897" s="61"/>
      <c r="BA1897" s="61"/>
      <c r="BB1897" s="61"/>
      <c r="BC1897" s="61"/>
      <c r="BD1897" s="61"/>
      <c r="BE1897" s="61"/>
      <c r="BF1897" s="61"/>
      <c r="BG1897" s="61"/>
      <c r="BH1897" s="61"/>
      <c r="BI1897" s="61"/>
      <c r="BJ1897" s="61"/>
      <c r="BK1897" s="61"/>
      <c r="BL1897" s="61"/>
      <c r="BM1897" s="61"/>
      <c r="BN1897" s="61"/>
      <c r="BO1897" s="62">
        <v>-120116</v>
      </c>
    </row>
    <row r="1898" spans="1:67" x14ac:dyDescent="0.2">
      <c r="A1898" s="57" t="s">
        <v>34</v>
      </c>
      <c r="B1898" s="56" t="s">
        <v>34</v>
      </c>
      <c r="C1898" s="56" t="s">
        <v>504</v>
      </c>
      <c r="D1898" s="56">
        <v>1996</v>
      </c>
      <c r="E1898" s="58">
        <v>795086</v>
      </c>
      <c r="F1898" s="58">
        <v>673818</v>
      </c>
      <c r="G1898" s="59">
        <v>776908</v>
      </c>
      <c r="H1898" s="59">
        <v>18178</v>
      </c>
      <c r="I1898" s="60">
        <v>0</v>
      </c>
      <c r="J1898" s="58">
        <v>-121268</v>
      </c>
      <c r="K1898" s="61"/>
      <c r="L1898" s="61"/>
      <c r="M1898" s="61"/>
      <c r="N1898" s="61"/>
      <c r="O1898" s="61"/>
      <c r="P1898" s="61"/>
      <c r="Q1898" s="61"/>
      <c r="R1898" s="62">
        <v>8328</v>
      </c>
      <c r="S1898" s="61"/>
      <c r="T1898" s="61"/>
      <c r="U1898" s="61"/>
      <c r="V1898" s="61"/>
      <c r="W1898" s="62">
        <v>273422</v>
      </c>
      <c r="X1898" s="61"/>
      <c r="Y1898" s="61"/>
      <c r="Z1898" s="61"/>
      <c r="AA1898" s="62">
        <v>214871</v>
      </c>
      <c r="AB1898" s="61"/>
      <c r="AC1898" s="61"/>
      <c r="AD1898" s="62">
        <v>113094</v>
      </c>
      <c r="AE1898" s="61"/>
      <c r="AF1898" s="62">
        <v>105027</v>
      </c>
      <c r="AG1898" s="61"/>
      <c r="AH1898" s="61"/>
      <c r="AI1898" s="62">
        <v>62166</v>
      </c>
      <c r="AJ1898" s="61"/>
      <c r="AK1898" s="61"/>
      <c r="AL1898" s="61"/>
      <c r="AM1898" s="61"/>
      <c r="AN1898" s="61"/>
      <c r="AO1898" s="61"/>
      <c r="AP1898" s="62">
        <v>6220</v>
      </c>
      <c r="AQ1898" s="61"/>
      <c r="AR1898" s="62">
        <v>11445</v>
      </c>
      <c r="AS1898" s="61"/>
      <c r="AT1898" s="61"/>
      <c r="AU1898" s="61"/>
      <c r="AV1898" s="61"/>
      <c r="AW1898" s="61"/>
      <c r="AX1898" s="61"/>
      <c r="AY1898" s="61">
        <v>513</v>
      </c>
      <c r="AZ1898" s="61"/>
      <c r="BA1898" s="61"/>
      <c r="BB1898" s="61"/>
      <c r="BC1898" s="61"/>
      <c r="BD1898" s="61"/>
      <c r="BE1898" s="61"/>
      <c r="BF1898" s="61"/>
      <c r="BG1898" s="61"/>
      <c r="BH1898" s="61"/>
      <c r="BI1898" s="61"/>
      <c r="BJ1898" s="61"/>
      <c r="BK1898" s="61"/>
      <c r="BL1898" s="61"/>
      <c r="BM1898" s="61"/>
      <c r="BN1898" s="61"/>
      <c r="BO1898" s="62">
        <v>-121268</v>
      </c>
    </row>
    <row r="1899" spans="1:67" x14ac:dyDescent="0.2">
      <c r="A1899" s="57" t="s">
        <v>34</v>
      </c>
      <c r="B1899" s="56" t="s">
        <v>34</v>
      </c>
      <c r="C1899" s="56" t="s">
        <v>504</v>
      </c>
      <c r="D1899" s="56">
        <v>1997</v>
      </c>
      <c r="E1899" s="58">
        <v>800174</v>
      </c>
      <c r="F1899" s="58">
        <v>676488</v>
      </c>
      <c r="G1899" s="59">
        <v>781340</v>
      </c>
      <c r="H1899" s="59">
        <v>18834</v>
      </c>
      <c r="I1899" s="60">
        <v>0</v>
      </c>
      <c r="J1899" s="58">
        <v>-123686</v>
      </c>
      <c r="K1899" s="61"/>
      <c r="L1899" s="61"/>
      <c r="M1899" s="61"/>
      <c r="N1899" s="61"/>
      <c r="O1899" s="61"/>
      <c r="P1899" s="61"/>
      <c r="Q1899" s="61"/>
      <c r="R1899" s="62">
        <v>8328</v>
      </c>
      <c r="S1899" s="61"/>
      <c r="T1899" s="61"/>
      <c r="U1899" s="61"/>
      <c r="V1899" s="61"/>
      <c r="W1899" s="62">
        <v>273422</v>
      </c>
      <c r="X1899" s="61"/>
      <c r="Y1899" s="61"/>
      <c r="Z1899" s="61"/>
      <c r="AA1899" s="62">
        <v>215014</v>
      </c>
      <c r="AB1899" s="61"/>
      <c r="AC1899" s="61"/>
      <c r="AD1899" s="62">
        <v>115343</v>
      </c>
      <c r="AE1899" s="61"/>
      <c r="AF1899" s="62">
        <v>107067</v>
      </c>
      <c r="AG1899" s="61"/>
      <c r="AH1899" s="61"/>
      <c r="AI1899" s="62">
        <v>62166</v>
      </c>
      <c r="AJ1899" s="61"/>
      <c r="AK1899" s="61"/>
      <c r="AL1899" s="61"/>
      <c r="AM1899" s="61"/>
      <c r="AN1899" s="61"/>
      <c r="AO1899" s="61"/>
      <c r="AP1899" s="62">
        <v>6876</v>
      </c>
      <c r="AQ1899" s="61"/>
      <c r="AR1899" s="62">
        <v>11445</v>
      </c>
      <c r="AS1899" s="61"/>
      <c r="AT1899" s="61"/>
      <c r="AU1899" s="61"/>
      <c r="AV1899" s="61"/>
      <c r="AW1899" s="61"/>
      <c r="AX1899" s="61"/>
      <c r="AY1899" s="61">
        <v>513</v>
      </c>
      <c r="AZ1899" s="61"/>
      <c r="BA1899" s="61"/>
      <c r="BB1899" s="61"/>
      <c r="BC1899" s="61"/>
      <c r="BD1899" s="61"/>
      <c r="BE1899" s="61"/>
      <c r="BF1899" s="61"/>
      <c r="BG1899" s="61"/>
      <c r="BH1899" s="61"/>
      <c r="BI1899" s="61"/>
      <c r="BJ1899" s="61"/>
      <c r="BK1899" s="61"/>
      <c r="BL1899" s="61"/>
      <c r="BM1899" s="61"/>
      <c r="BN1899" s="61"/>
      <c r="BO1899" s="62">
        <v>-123686</v>
      </c>
    </row>
    <row r="1900" spans="1:67" x14ac:dyDescent="0.2">
      <c r="A1900" s="57" t="s">
        <v>34</v>
      </c>
      <c r="B1900" s="56" t="s">
        <v>34</v>
      </c>
      <c r="C1900" s="56" t="s">
        <v>504</v>
      </c>
      <c r="D1900" s="56">
        <v>1998</v>
      </c>
      <c r="E1900" s="58">
        <v>915306</v>
      </c>
      <c r="F1900" s="58">
        <v>687709</v>
      </c>
      <c r="G1900" s="59">
        <v>896472</v>
      </c>
      <c r="H1900" s="59">
        <v>18834</v>
      </c>
      <c r="I1900" s="60">
        <v>0</v>
      </c>
      <c r="J1900" s="58">
        <v>-227597</v>
      </c>
      <c r="K1900" s="61"/>
      <c r="L1900" s="61"/>
      <c r="M1900" s="61"/>
      <c r="N1900" s="61"/>
      <c r="O1900" s="61"/>
      <c r="P1900" s="61"/>
      <c r="Q1900" s="61"/>
      <c r="R1900" s="62">
        <v>8328</v>
      </c>
      <c r="S1900" s="61"/>
      <c r="T1900" s="61"/>
      <c r="U1900" s="61"/>
      <c r="V1900" s="61"/>
      <c r="W1900" s="62">
        <v>273422</v>
      </c>
      <c r="X1900" s="61"/>
      <c r="Y1900" s="61"/>
      <c r="Z1900" s="61"/>
      <c r="AA1900" s="62">
        <v>221560</v>
      </c>
      <c r="AB1900" s="61"/>
      <c r="AC1900" s="61"/>
      <c r="AD1900" s="62">
        <v>221207</v>
      </c>
      <c r="AE1900" s="61"/>
      <c r="AF1900" s="62">
        <v>107442</v>
      </c>
      <c r="AG1900" s="61"/>
      <c r="AH1900" s="61"/>
      <c r="AI1900" s="62">
        <v>64513</v>
      </c>
      <c r="AJ1900" s="61"/>
      <c r="AK1900" s="61"/>
      <c r="AL1900" s="61"/>
      <c r="AM1900" s="61"/>
      <c r="AN1900" s="61"/>
      <c r="AO1900" s="61"/>
      <c r="AP1900" s="62">
        <v>6876</v>
      </c>
      <c r="AQ1900" s="61"/>
      <c r="AR1900" s="62">
        <v>11445</v>
      </c>
      <c r="AS1900" s="61"/>
      <c r="AT1900" s="61"/>
      <c r="AU1900" s="61"/>
      <c r="AV1900" s="61"/>
      <c r="AW1900" s="61"/>
      <c r="AX1900" s="61"/>
      <c r="AY1900" s="61">
        <v>513</v>
      </c>
      <c r="AZ1900" s="61"/>
      <c r="BA1900" s="61"/>
      <c r="BB1900" s="61"/>
      <c r="BC1900" s="61"/>
      <c r="BD1900" s="61"/>
      <c r="BE1900" s="61"/>
      <c r="BF1900" s="61"/>
      <c r="BG1900" s="61"/>
      <c r="BH1900" s="61"/>
      <c r="BI1900" s="61"/>
      <c r="BJ1900" s="61"/>
      <c r="BK1900" s="61"/>
      <c r="BL1900" s="61"/>
      <c r="BM1900" s="61"/>
      <c r="BN1900" s="61"/>
      <c r="BO1900" s="62">
        <v>-227597</v>
      </c>
    </row>
    <row r="1901" spans="1:67" x14ac:dyDescent="0.2">
      <c r="A1901" s="57" t="s">
        <v>34</v>
      </c>
      <c r="B1901" s="56" t="s">
        <v>34</v>
      </c>
      <c r="C1901" s="56" t="s">
        <v>505</v>
      </c>
      <c r="D1901" s="56">
        <v>1989</v>
      </c>
      <c r="E1901" s="58">
        <v>345604</v>
      </c>
      <c r="F1901" s="58">
        <v>336704</v>
      </c>
      <c r="G1901" s="59">
        <v>327877</v>
      </c>
      <c r="H1901" s="59">
        <v>17727</v>
      </c>
      <c r="I1901" s="60">
        <v>0</v>
      </c>
      <c r="J1901" s="58">
        <v>-8900</v>
      </c>
      <c r="K1901" s="61">
        <v>714</v>
      </c>
      <c r="L1901" s="61"/>
      <c r="M1901" s="61"/>
      <c r="N1901" s="61"/>
      <c r="O1901" s="61"/>
      <c r="P1901" s="62">
        <v>7455</v>
      </c>
      <c r="Q1901" s="61"/>
      <c r="R1901" s="61"/>
      <c r="S1901" s="61"/>
      <c r="T1901" s="61"/>
      <c r="U1901" s="61"/>
      <c r="V1901" s="61"/>
      <c r="W1901" s="61"/>
      <c r="X1901" s="61"/>
      <c r="Y1901" s="61"/>
      <c r="Z1901" s="61"/>
      <c r="AA1901" s="62">
        <v>175946</v>
      </c>
      <c r="AB1901" s="61"/>
      <c r="AC1901" s="61"/>
      <c r="AD1901" s="62">
        <v>46235</v>
      </c>
      <c r="AE1901" s="61"/>
      <c r="AF1901" s="62">
        <v>67986</v>
      </c>
      <c r="AG1901" s="61"/>
      <c r="AH1901" s="61"/>
      <c r="AI1901" s="62">
        <v>29541</v>
      </c>
      <c r="AJ1901" s="61"/>
      <c r="AK1901" s="61"/>
      <c r="AL1901" s="61"/>
      <c r="AM1901" s="61"/>
      <c r="AN1901" s="61"/>
      <c r="AO1901" s="61"/>
      <c r="AP1901" s="62">
        <v>6136</v>
      </c>
      <c r="AQ1901" s="61"/>
      <c r="AR1901" s="61"/>
      <c r="AS1901" s="61"/>
      <c r="AT1901" s="61"/>
      <c r="AU1901" s="61"/>
      <c r="AV1901" s="61"/>
      <c r="AW1901" s="61"/>
      <c r="AX1901" s="61"/>
      <c r="AY1901" s="62">
        <v>6741</v>
      </c>
      <c r="AZ1901" s="61"/>
      <c r="BA1901" s="61">
        <v>325</v>
      </c>
      <c r="BB1901" s="61"/>
      <c r="BC1901" s="61"/>
      <c r="BD1901" s="61"/>
      <c r="BE1901" s="61"/>
      <c r="BF1901" s="61"/>
      <c r="BG1901" s="61"/>
      <c r="BH1901" s="61"/>
      <c r="BI1901" s="61"/>
      <c r="BJ1901" s="61"/>
      <c r="BK1901" s="62">
        <v>4525</v>
      </c>
      <c r="BL1901" s="61"/>
      <c r="BM1901" s="61"/>
      <c r="BN1901" s="61"/>
      <c r="BO1901" s="62">
        <v>-8900</v>
      </c>
    </row>
    <row r="1902" spans="1:67" x14ac:dyDescent="0.2">
      <c r="A1902" s="57" t="s">
        <v>34</v>
      </c>
      <c r="B1902" s="56" t="s">
        <v>34</v>
      </c>
      <c r="C1902" s="56" t="s">
        <v>505</v>
      </c>
      <c r="D1902" s="56">
        <v>1990</v>
      </c>
      <c r="E1902" s="58">
        <v>397060</v>
      </c>
      <c r="F1902" s="58">
        <v>388160</v>
      </c>
      <c r="G1902" s="59">
        <v>382342</v>
      </c>
      <c r="H1902" s="59">
        <v>14718</v>
      </c>
      <c r="I1902" s="60">
        <v>0</v>
      </c>
      <c r="J1902" s="58">
        <v>-8900</v>
      </c>
      <c r="K1902" s="61">
        <v>714</v>
      </c>
      <c r="L1902" s="61"/>
      <c r="M1902" s="61"/>
      <c r="N1902" s="61"/>
      <c r="O1902" s="61"/>
      <c r="P1902" s="62">
        <v>7455</v>
      </c>
      <c r="Q1902" s="61"/>
      <c r="R1902" s="61"/>
      <c r="S1902" s="61"/>
      <c r="T1902" s="61"/>
      <c r="U1902" s="61"/>
      <c r="V1902" s="61"/>
      <c r="W1902" s="61"/>
      <c r="X1902" s="61"/>
      <c r="Y1902" s="61"/>
      <c r="Z1902" s="61"/>
      <c r="AA1902" s="62">
        <v>180943</v>
      </c>
      <c r="AB1902" s="61"/>
      <c r="AC1902" s="61"/>
      <c r="AD1902" s="62">
        <v>50320</v>
      </c>
      <c r="AE1902" s="61"/>
      <c r="AF1902" s="62">
        <v>110439</v>
      </c>
      <c r="AG1902" s="61"/>
      <c r="AH1902" s="61"/>
      <c r="AI1902" s="62">
        <v>32471</v>
      </c>
      <c r="AJ1902" s="61"/>
      <c r="AK1902" s="61"/>
      <c r="AL1902" s="61"/>
      <c r="AM1902" s="61"/>
      <c r="AN1902" s="61"/>
      <c r="AO1902" s="61"/>
      <c r="AP1902" s="62">
        <v>3127</v>
      </c>
      <c r="AQ1902" s="61"/>
      <c r="AR1902" s="61"/>
      <c r="AS1902" s="61"/>
      <c r="AT1902" s="61"/>
      <c r="AU1902" s="61"/>
      <c r="AV1902" s="61"/>
      <c r="AW1902" s="61"/>
      <c r="AX1902" s="61"/>
      <c r="AY1902" s="62">
        <v>6741</v>
      </c>
      <c r="AZ1902" s="61"/>
      <c r="BA1902" s="61">
        <v>325</v>
      </c>
      <c r="BB1902" s="61"/>
      <c r="BC1902" s="61"/>
      <c r="BD1902" s="61"/>
      <c r="BE1902" s="61"/>
      <c r="BF1902" s="61"/>
      <c r="BG1902" s="61"/>
      <c r="BH1902" s="61"/>
      <c r="BI1902" s="61"/>
      <c r="BJ1902" s="61"/>
      <c r="BK1902" s="62">
        <v>4525</v>
      </c>
      <c r="BL1902" s="61"/>
      <c r="BM1902" s="61"/>
      <c r="BN1902" s="61"/>
      <c r="BO1902" s="62">
        <v>-8900</v>
      </c>
    </row>
    <row r="1903" spans="1:67" x14ac:dyDescent="0.2">
      <c r="A1903" s="57" t="s">
        <v>34</v>
      </c>
      <c r="B1903" s="56" t="s">
        <v>34</v>
      </c>
      <c r="C1903" s="56" t="s">
        <v>506</v>
      </c>
      <c r="D1903" s="56">
        <v>1989</v>
      </c>
      <c r="E1903" s="58">
        <v>8814818</v>
      </c>
      <c r="F1903" s="58">
        <v>8641958</v>
      </c>
      <c r="G1903" s="59">
        <v>7978537</v>
      </c>
      <c r="H1903" s="59">
        <v>836281</v>
      </c>
      <c r="I1903" s="60">
        <v>0</v>
      </c>
      <c r="J1903" s="58">
        <v>-172860</v>
      </c>
      <c r="K1903" s="62">
        <v>80026</v>
      </c>
      <c r="L1903" s="61"/>
      <c r="M1903" s="61"/>
      <c r="N1903" s="61"/>
      <c r="O1903" s="61"/>
      <c r="P1903" s="62">
        <v>838864</v>
      </c>
      <c r="Q1903" s="62">
        <v>34470</v>
      </c>
      <c r="R1903" s="61"/>
      <c r="S1903" s="61"/>
      <c r="T1903" s="61"/>
      <c r="U1903" s="61"/>
      <c r="V1903" s="61"/>
      <c r="W1903" s="62">
        <v>978467</v>
      </c>
      <c r="X1903" s="61"/>
      <c r="Y1903" s="61"/>
      <c r="Z1903" s="61"/>
      <c r="AA1903" s="62">
        <v>2914637</v>
      </c>
      <c r="AB1903" s="61"/>
      <c r="AC1903" s="61"/>
      <c r="AD1903" s="62">
        <v>1229549</v>
      </c>
      <c r="AE1903" s="61"/>
      <c r="AF1903" s="62">
        <v>1282092</v>
      </c>
      <c r="AG1903" s="61"/>
      <c r="AH1903" s="61"/>
      <c r="AI1903" s="62">
        <v>620432</v>
      </c>
      <c r="AJ1903" s="61"/>
      <c r="AK1903" s="61"/>
      <c r="AL1903" s="61"/>
      <c r="AM1903" s="61"/>
      <c r="AN1903" s="61"/>
      <c r="AO1903" s="61"/>
      <c r="AP1903" s="62">
        <v>90299</v>
      </c>
      <c r="AQ1903" s="61"/>
      <c r="AR1903" s="62">
        <v>197187</v>
      </c>
      <c r="AS1903" s="61"/>
      <c r="AT1903" s="61"/>
      <c r="AU1903" s="61"/>
      <c r="AV1903" s="62">
        <v>32812</v>
      </c>
      <c r="AW1903" s="61"/>
      <c r="AX1903" s="61"/>
      <c r="AY1903" s="62">
        <v>132485</v>
      </c>
      <c r="AZ1903" s="61"/>
      <c r="BA1903" s="62">
        <v>357857</v>
      </c>
      <c r="BB1903" s="61"/>
      <c r="BC1903" s="61"/>
      <c r="BD1903" s="61"/>
      <c r="BE1903" s="61"/>
      <c r="BF1903" s="61"/>
      <c r="BG1903" s="61"/>
      <c r="BH1903" s="61"/>
      <c r="BI1903" s="61"/>
      <c r="BJ1903" s="61"/>
      <c r="BK1903" s="62">
        <v>25641</v>
      </c>
      <c r="BL1903" s="61"/>
      <c r="BM1903" s="61"/>
      <c r="BN1903" s="61"/>
      <c r="BO1903" s="62">
        <v>-172860</v>
      </c>
    </row>
    <row r="1904" spans="1:67" x14ac:dyDescent="0.2">
      <c r="A1904" s="57" t="s">
        <v>34</v>
      </c>
      <c r="B1904" s="56" t="s">
        <v>34</v>
      </c>
      <c r="C1904" s="56" t="s">
        <v>506</v>
      </c>
      <c r="D1904" s="56">
        <v>1990</v>
      </c>
      <c r="E1904" s="58">
        <v>9413424</v>
      </c>
      <c r="F1904" s="58">
        <v>9240564</v>
      </c>
      <c r="G1904" s="59">
        <v>8492543</v>
      </c>
      <c r="H1904" s="59">
        <v>920881</v>
      </c>
      <c r="I1904" s="60">
        <v>0</v>
      </c>
      <c r="J1904" s="58">
        <v>-172860</v>
      </c>
      <c r="K1904" s="62">
        <v>80026</v>
      </c>
      <c r="L1904" s="61"/>
      <c r="M1904" s="61"/>
      <c r="N1904" s="61"/>
      <c r="O1904" s="61"/>
      <c r="P1904" s="62">
        <v>838864</v>
      </c>
      <c r="Q1904" s="62">
        <v>34470</v>
      </c>
      <c r="R1904" s="61"/>
      <c r="S1904" s="61"/>
      <c r="T1904" s="61"/>
      <c r="U1904" s="61"/>
      <c r="V1904" s="61"/>
      <c r="W1904" s="62">
        <v>978467</v>
      </c>
      <c r="X1904" s="61"/>
      <c r="Y1904" s="61"/>
      <c r="Z1904" s="61"/>
      <c r="AA1904" s="62">
        <v>3052703</v>
      </c>
      <c r="AB1904" s="61"/>
      <c r="AC1904" s="61"/>
      <c r="AD1904" s="62">
        <v>1411691</v>
      </c>
      <c r="AE1904" s="61"/>
      <c r="AF1904" s="62">
        <v>1396698</v>
      </c>
      <c r="AG1904" s="61"/>
      <c r="AH1904" s="61"/>
      <c r="AI1904" s="62">
        <v>699624</v>
      </c>
      <c r="AJ1904" s="61"/>
      <c r="AK1904" s="61"/>
      <c r="AL1904" s="61"/>
      <c r="AM1904" s="61"/>
      <c r="AN1904" s="61"/>
      <c r="AO1904" s="61"/>
      <c r="AP1904" s="62">
        <v>130042</v>
      </c>
      <c r="AQ1904" s="61"/>
      <c r="AR1904" s="62">
        <v>205097</v>
      </c>
      <c r="AS1904" s="61"/>
      <c r="AT1904" s="61"/>
      <c r="AU1904" s="61"/>
      <c r="AV1904" s="62">
        <v>32812</v>
      </c>
      <c r="AW1904" s="61"/>
      <c r="AX1904" s="61"/>
      <c r="AY1904" s="62">
        <v>142381</v>
      </c>
      <c r="AZ1904" s="61"/>
      <c r="BA1904" s="62">
        <v>379697</v>
      </c>
      <c r="BB1904" s="61"/>
      <c r="BC1904" s="61"/>
      <c r="BD1904" s="61"/>
      <c r="BE1904" s="61"/>
      <c r="BF1904" s="61"/>
      <c r="BG1904" s="61"/>
      <c r="BH1904" s="61"/>
      <c r="BI1904" s="61"/>
      <c r="BJ1904" s="61"/>
      <c r="BK1904" s="62">
        <v>30852</v>
      </c>
      <c r="BL1904" s="61"/>
      <c r="BM1904" s="61"/>
      <c r="BN1904" s="61"/>
      <c r="BO1904" s="62">
        <v>-172860</v>
      </c>
    </row>
    <row r="1905" spans="1:67" x14ac:dyDescent="0.2">
      <c r="A1905" s="57" t="s">
        <v>34</v>
      </c>
      <c r="B1905" s="56" t="s">
        <v>34</v>
      </c>
      <c r="C1905" s="56" t="s">
        <v>506</v>
      </c>
      <c r="D1905" s="56">
        <v>1991</v>
      </c>
      <c r="E1905" s="58">
        <v>9927261</v>
      </c>
      <c r="F1905" s="58">
        <v>9754401</v>
      </c>
      <c r="G1905" s="59">
        <v>8951525</v>
      </c>
      <c r="H1905" s="59">
        <v>975736</v>
      </c>
      <c r="I1905" s="60">
        <v>0</v>
      </c>
      <c r="J1905" s="58">
        <v>-172860</v>
      </c>
      <c r="K1905" s="62">
        <v>80026</v>
      </c>
      <c r="L1905" s="61"/>
      <c r="M1905" s="61"/>
      <c r="N1905" s="61"/>
      <c r="O1905" s="61"/>
      <c r="P1905" s="62">
        <v>838864</v>
      </c>
      <c r="Q1905" s="62">
        <v>72470</v>
      </c>
      <c r="R1905" s="61"/>
      <c r="S1905" s="61"/>
      <c r="T1905" s="61"/>
      <c r="U1905" s="61"/>
      <c r="V1905" s="61"/>
      <c r="W1905" s="62">
        <v>978467</v>
      </c>
      <c r="X1905" s="61"/>
      <c r="Y1905" s="61"/>
      <c r="Z1905" s="61"/>
      <c r="AA1905" s="62">
        <v>3246196</v>
      </c>
      <c r="AB1905" s="61"/>
      <c r="AC1905" s="61"/>
      <c r="AD1905" s="62">
        <v>1479338</v>
      </c>
      <c r="AE1905" s="61"/>
      <c r="AF1905" s="62">
        <v>1537889</v>
      </c>
      <c r="AG1905" s="61"/>
      <c r="AH1905" s="61"/>
      <c r="AI1905" s="62">
        <v>718275</v>
      </c>
      <c r="AJ1905" s="61"/>
      <c r="AK1905" s="61"/>
      <c r="AL1905" s="61"/>
      <c r="AM1905" s="61"/>
      <c r="AN1905" s="61"/>
      <c r="AO1905" s="61"/>
      <c r="AP1905" s="62">
        <v>152366</v>
      </c>
      <c r="AQ1905" s="61"/>
      <c r="AR1905" s="62">
        <v>210929</v>
      </c>
      <c r="AS1905" s="61"/>
      <c r="AT1905" s="61"/>
      <c r="AU1905" s="61"/>
      <c r="AV1905" s="62">
        <v>33352</v>
      </c>
      <c r="AW1905" s="61"/>
      <c r="AX1905" s="61"/>
      <c r="AY1905" s="62">
        <v>160842</v>
      </c>
      <c r="AZ1905" s="61"/>
      <c r="BA1905" s="62">
        <v>387138</v>
      </c>
      <c r="BB1905" s="61"/>
      <c r="BC1905" s="61"/>
      <c r="BD1905" s="61"/>
      <c r="BE1905" s="61"/>
      <c r="BF1905" s="61"/>
      <c r="BG1905" s="61"/>
      <c r="BH1905" s="61"/>
      <c r="BI1905" s="61"/>
      <c r="BJ1905" s="61"/>
      <c r="BK1905" s="62">
        <v>31109</v>
      </c>
      <c r="BL1905" s="61"/>
      <c r="BM1905" s="61"/>
      <c r="BN1905" s="61"/>
      <c r="BO1905" s="62">
        <v>-172860</v>
      </c>
    </row>
    <row r="1906" spans="1:67" x14ac:dyDescent="0.2">
      <c r="A1906" s="57" t="s">
        <v>34</v>
      </c>
      <c r="B1906" s="56" t="s">
        <v>34</v>
      </c>
      <c r="C1906" s="56" t="s">
        <v>506</v>
      </c>
      <c r="D1906" s="56">
        <v>1992</v>
      </c>
      <c r="E1906" s="58">
        <v>11197736</v>
      </c>
      <c r="F1906" s="58">
        <v>11024876</v>
      </c>
      <c r="G1906" s="59">
        <v>10198102</v>
      </c>
      <c r="H1906" s="59">
        <v>999634</v>
      </c>
      <c r="I1906" s="60">
        <v>0</v>
      </c>
      <c r="J1906" s="58">
        <v>-172860</v>
      </c>
      <c r="K1906" s="62">
        <v>80026</v>
      </c>
      <c r="L1906" s="61"/>
      <c r="M1906" s="61">
        <v>320</v>
      </c>
      <c r="N1906" s="61"/>
      <c r="O1906" s="61"/>
      <c r="P1906" s="62">
        <v>838864</v>
      </c>
      <c r="Q1906" s="62">
        <v>72470</v>
      </c>
      <c r="R1906" s="61"/>
      <c r="S1906" s="61"/>
      <c r="T1906" s="61"/>
      <c r="U1906" s="61"/>
      <c r="V1906" s="61"/>
      <c r="W1906" s="62">
        <v>1795034</v>
      </c>
      <c r="X1906" s="61"/>
      <c r="Y1906" s="61"/>
      <c r="Z1906" s="61"/>
      <c r="AA1906" s="62">
        <v>3456877</v>
      </c>
      <c r="AB1906" s="61"/>
      <c r="AC1906" s="61"/>
      <c r="AD1906" s="62">
        <v>1597764</v>
      </c>
      <c r="AE1906" s="61"/>
      <c r="AF1906" s="62">
        <v>1625155</v>
      </c>
      <c r="AG1906" s="61"/>
      <c r="AH1906" s="61"/>
      <c r="AI1906" s="62">
        <v>731592</v>
      </c>
      <c r="AJ1906" s="61"/>
      <c r="AK1906" s="61"/>
      <c r="AL1906" s="61"/>
      <c r="AM1906" s="61"/>
      <c r="AN1906" s="61"/>
      <c r="AO1906" s="61"/>
      <c r="AP1906" s="62">
        <v>165763</v>
      </c>
      <c r="AQ1906" s="61"/>
      <c r="AR1906" s="62">
        <v>213410</v>
      </c>
      <c r="AS1906" s="61"/>
      <c r="AT1906" s="61"/>
      <c r="AU1906" s="61"/>
      <c r="AV1906" s="62">
        <v>36610</v>
      </c>
      <c r="AW1906" s="61"/>
      <c r="AX1906" s="61"/>
      <c r="AY1906" s="62">
        <v>163584</v>
      </c>
      <c r="AZ1906" s="61"/>
      <c r="BA1906" s="62">
        <v>387138</v>
      </c>
      <c r="BB1906" s="61"/>
      <c r="BC1906" s="61"/>
      <c r="BD1906" s="61"/>
      <c r="BE1906" s="61"/>
      <c r="BF1906" s="61"/>
      <c r="BG1906" s="61"/>
      <c r="BH1906" s="61"/>
      <c r="BI1906" s="61"/>
      <c r="BJ1906" s="61"/>
      <c r="BK1906" s="62">
        <v>33129</v>
      </c>
      <c r="BL1906" s="61"/>
      <c r="BM1906" s="61"/>
      <c r="BN1906" s="61"/>
      <c r="BO1906" s="62">
        <v>-172860</v>
      </c>
    </row>
    <row r="1907" spans="1:67" x14ac:dyDescent="0.2">
      <c r="A1907" s="57" t="s">
        <v>34</v>
      </c>
      <c r="B1907" s="56" t="s">
        <v>34</v>
      </c>
      <c r="C1907" s="56" t="s">
        <v>506</v>
      </c>
      <c r="D1907" s="56">
        <v>1993</v>
      </c>
      <c r="E1907" s="58">
        <v>11759043</v>
      </c>
      <c r="F1907" s="58">
        <v>11586183</v>
      </c>
      <c r="G1907" s="59">
        <v>10630461</v>
      </c>
      <c r="H1907" s="59">
        <v>1128582</v>
      </c>
      <c r="I1907" s="60">
        <v>0</v>
      </c>
      <c r="J1907" s="58">
        <v>-172860</v>
      </c>
      <c r="K1907" s="62">
        <v>80026</v>
      </c>
      <c r="L1907" s="61"/>
      <c r="M1907" s="61">
        <v>320</v>
      </c>
      <c r="N1907" s="61"/>
      <c r="O1907" s="61"/>
      <c r="P1907" s="62">
        <v>887938</v>
      </c>
      <c r="Q1907" s="62">
        <v>72470</v>
      </c>
      <c r="R1907" s="61"/>
      <c r="S1907" s="61"/>
      <c r="T1907" s="61"/>
      <c r="U1907" s="61"/>
      <c r="V1907" s="61"/>
      <c r="W1907" s="62">
        <v>1794668</v>
      </c>
      <c r="X1907" s="61"/>
      <c r="Y1907" s="61"/>
      <c r="Z1907" s="61"/>
      <c r="AA1907" s="62">
        <v>3699272</v>
      </c>
      <c r="AB1907" s="61"/>
      <c r="AC1907" s="61"/>
      <c r="AD1907" s="62">
        <v>1669020</v>
      </c>
      <c r="AE1907" s="61"/>
      <c r="AF1907" s="62">
        <v>1690905</v>
      </c>
      <c r="AG1907" s="61"/>
      <c r="AH1907" s="61"/>
      <c r="AI1907" s="62">
        <v>735842</v>
      </c>
      <c r="AJ1907" s="61"/>
      <c r="AK1907" s="61"/>
      <c r="AL1907" s="61"/>
      <c r="AM1907" s="61"/>
      <c r="AN1907" s="61"/>
      <c r="AO1907" s="61"/>
      <c r="AP1907" s="62">
        <v>164449</v>
      </c>
      <c r="AQ1907" s="61"/>
      <c r="AR1907" s="62">
        <v>219066</v>
      </c>
      <c r="AS1907" s="61"/>
      <c r="AT1907" s="61"/>
      <c r="AU1907" s="61"/>
      <c r="AV1907" s="62">
        <v>37933</v>
      </c>
      <c r="AW1907" s="61"/>
      <c r="AX1907" s="61"/>
      <c r="AY1907" s="62">
        <v>168058</v>
      </c>
      <c r="AZ1907" s="61"/>
      <c r="BA1907" s="62">
        <v>472387</v>
      </c>
      <c r="BB1907" s="61"/>
      <c r="BC1907" s="61"/>
      <c r="BD1907" s="61"/>
      <c r="BE1907" s="61"/>
      <c r="BF1907" s="61"/>
      <c r="BG1907" s="61"/>
      <c r="BH1907" s="61"/>
      <c r="BI1907" s="61"/>
      <c r="BJ1907" s="61"/>
      <c r="BK1907" s="62">
        <v>66689</v>
      </c>
      <c r="BL1907" s="61"/>
      <c r="BM1907" s="61"/>
      <c r="BN1907" s="61"/>
      <c r="BO1907" s="62">
        <v>-172860</v>
      </c>
    </row>
    <row r="1908" spans="1:67" x14ac:dyDescent="0.2">
      <c r="A1908" s="57" t="s">
        <v>34</v>
      </c>
      <c r="B1908" s="56" t="s">
        <v>34</v>
      </c>
      <c r="C1908" s="56" t="s">
        <v>506</v>
      </c>
      <c r="D1908" s="56">
        <v>1994</v>
      </c>
      <c r="E1908" s="58">
        <v>12507070</v>
      </c>
      <c r="F1908" s="58">
        <v>11303744</v>
      </c>
      <c r="G1908" s="59">
        <v>11117047</v>
      </c>
      <c r="H1908" s="59">
        <v>1390023</v>
      </c>
      <c r="I1908" s="60">
        <v>0</v>
      </c>
      <c r="J1908" s="58">
        <v>-1203326</v>
      </c>
      <c r="K1908" s="62">
        <v>80026</v>
      </c>
      <c r="L1908" s="61"/>
      <c r="M1908" s="61">
        <v>320</v>
      </c>
      <c r="N1908" s="61"/>
      <c r="O1908" s="61"/>
      <c r="P1908" s="62">
        <v>936806</v>
      </c>
      <c r="Q1908" s="62">
        <v>72470</v>
      </c>
      <c r="R1908" s="61"/>
      <c r="S1908" s="61"/>
      <c r="T1908" s="61"/>
      <c r="U1908" s="61"/>
      <c r="V1908" s="61"/>
      <c r="W1908" s="62">
        <v>1887210</v>
      </c>
      <c r="X1908" s="61"/>
      <c r="Y1908" s="61"/>
      <c r="Z1908" s="61"/>
      <c r="AA1908" s="62">
        <v>3991584</v>
      </c>
      <c r="AB1908" s="61"/>
      <c r="AC1908" s="61"/>
      <c r="AD1908" s="62">
        <v>1708482</v>
      </c>
      <c r="AE1908" s="61"/>
      <c r="AF1908" s="62">
        <v>1692658</v>
      </c>
      <c r="AG1908" s="61"/>
      <c r="AH1908" s="61"/>
      <c r="AI1908" s="62">
        <v>747491</v>
      </c>
      <c r="AJ1908" s="61"/>
      <c r="AK1908" s="61"/>
      <c r="AL1908" s="61"/>
      <c r="AM1908" s="61"/>
      <c r="AN1908" s="61"/>
      <c r="AO1908" s="61"/>
      <c r="AP1908" s="62">
        <v>186115</v>
      </c>
      <c r="AQ1908" s="61"/>
      <c r="AR1908" s="62">
        <v>298207</v>
      </c>
      <c r="AS1908" s="61"/>
      <c r="AT1908" s="61"/>
      <c r="AU1908" s="61"/>
      <c r="AV1908" s="62">
        <v>40120</v>
      </c>
      <c r="AW1908" s="61"/>
      <c r="AX1908" s="61"/>
      <c r="AY1908" s="62">
        <v>172274</v>
      </c>
      <c r="AZ1908" s="61"/>
      <c r="BA1908" s="62">
        <v>539782</v>
      </c>
      <c r="BB1908" s="61"/>
      <c r="BC1908" s="61"/>
      <c r="BD1908" s="61"/>
      <c r="BE1908" s="62">
        <v>84715</v>
      </c>
      <c r="BF1908" s="61"/>
      <c r="BG1908" s="61"/>
      <c r="BH1908" s="61"/>
      <c r="BI1908" s="61"/>
      <c r="BJ1908" s="61"/>
      <c r="BK1908" s="62">
        <v>68810</v>
      </c>
      <c r="BL1908" s="61"/>
      <c r="BM1908" s="61"/>
      <c r="BN1908" s="61"/>
      <c r="BO1908" s="62">
        <v>-1203326</v>
      </c>
    </row>
    <row r="1909" spans="1:67" x14ac:dyDescent="0.2">
      <c r="A1909" s="57" t="s">
        <v>34</v>
      </c>
      <c r="B1909" s="56" t="s">
        <v>34</v>
      </c>
      <c r="C1909" s="56" t="s">
        <v>506</v>
      </c>
      <c r="D1909" s="56">
        <v>1995</v>
      </c>
      <c r="E1909" s="58">
        <v>13311382</v>
      </c>
      <c r="F1909" s="58">
        <v>12088492</v>
      </c>
      <c r="G1909" s="59">
        <v>11517224</v>
      </c>
      <c r="H1909" s="59">
        <v>1794158</v>
      </c>
      <c r="I1909" s="60">
        <v>0</v>
      </c>
      <c r="J1909" s="58">
        <v>-1222890</v>
      </c>
      <c r="K1909" s="62">
        <v>80026</v>
      </c>
      <c r="L1909" s="61"/>
      <c r="M1909" s="61">
        <v>320</v>
      </c>
      <c r="N1909" s="61"/>
      <c r="O1909" s="61"/>
      <c r="P1909" s="62">
        <v>936806</v>
      </c>
      <c r="Q1909" s="62">
        <v>65326</v>
      </c>
      <c r="R1909" s="61"/>
      <c r="S1909" s="61"/>
      <c r="T1909" s="61"/>
      <c r="U1909" s="61"/>
      <c r="V1909" s="61"/>
      <c r="W1909" s="62">
        <v>1837772</v>
      </c>
      <c r="X1909" s="61"/>
      <c r="Y1909" s="61"/>
      <c r="Z1909" s="61"/>
      <c r="AA1909" s="62">
        <v>4320514</v>
      </c>
      <c r="AB1909" s="61"/>
      <c r="AC1909" s="61"/>
      <c r="AD1909" s="62">
        <v>1747074</v>
      </c>
      <c r="AE1909" s="61"/>
      <c r="AF1909" s="62">
        <v>1768040</v>
      </c>
      <c r="AG1909" s="61"/>
      <c r="AH1909" s="61"/>
      <c r="AI1909" s="62">
        <v>761346</v>
      </c>
      <c r="AJ1909" s="61"/>
      <c r="AK1909" s="61"/>
      <c r="AL1909" s="61"/>
      <c r="AM1909" s="61"/>
      <c r="AN1909" s="61"/>
      <c r="AO1909" s="61"/>
      <c r="AP1909" s="62">
        <v>198596</v>
      </c>
      <c r="AQ1909" s="61"/>
      <c r="AR1909" s="62">
        <v>307973</v>
      </c>
      <c r="AS1909" s="61"/>
      <c r="AT1909" s="61"/>
      <c r="AU1909" s="61"/>
      <c r="AV1909" s="62">
        <v>40120</v>
      </c>
      <c r="AW1909" s="61"/>
      <c r="AX1909" s="61"/>
      <c r="AY1909" s="62">
        <v>193068</v>
      </c>
      <c r="AZ1909" s="61"/>
      <c r="BA1909" s="62">
        <v>551086</v>
      </c>
      <c r="BB1909" s="61"/>
      <c r="BC1909" s="61"/>
      <c r="BD1909" s="61"/>
      <c r="BE1909" s="62">
        <v>427164</v>
      </c>
      <c r="BF1909" s="61"/>
      <c r="BG1909" s="61"/>
      <c r="BH1909" s="61"/>
      <c r="BI1909" s="61"/>
      <c r="BJ1909" s="61"/>
      <c r="BK1909" s="62">
        <v>76151</v>
      </c>
      <c r="BL1909" s="61"/>
      <c r="BM1909" s="61"/>
      <c r="BN1909" s="61"/>
      <c r="BO1909" s="62">
        <v>-1222890</v>
      </c>
    </row>
    <row r="1910" spans="1:67" x14ac:dyDescent="0.2">
      <c r="A1910" s="57" t="s">
        <v>34</v>
      </c>
      <c r="B1910" s="56" t="s">
        <v>34</v>
      </c>
      <c r="C1910" s="56" t="s">
        <v>506</v>
      </c>
      <c r="D1910" s="56">
        <v>1996</v>
      </c>
      <c r="E1910" s="58">
        <v>14009182</v>
      </c>
      <c r="F1910" s="58">
        <v>12748448</v>
      </c>
      <c r="G1910" s="59">
        <v>12169310</v>
      </c>
      <c r="H1910" s="59">
        <v>1839872</v>
      </c>
      <c r="I1910" s="60">
        <v>0</v>
      </c>
      <c r="J1910" s="58">
        <v>-1260734</v>
      </c>
      <c r="K1910" s="62">
        <v>80026</v>
      </c>
      <c r="L1910" s="61"/>
      <c r="M1910" s="61">
        <v>320</v>
      </c>
      <c r="N1910" s="61"/>
      <c r="O1910" s="61"/>
      <c r="P1910" s="62">
        <v>936806</v>
      </c>
      <c r="Q1910" s="62">
        <v>65326</v>
      </c>
      <c r="R1910" s="61"/>
      <c r="S1910" s="61"/>
      <c r="T1910" s="61"/>
      <c r="U1910" s="61"/>
      <c r="V1910" s="61"/>
      <c r="W1910" s="62">
        <v>1889339</v>
      </c>
      <c r="X1910" s="61"/>
      <c r="Y1910" s="61"/>
      <c r="Z1910" s="61"/>
      <c r="AA1910" s="62">
        <v>4825336</v>
      </c>
      <c r="AB1910" s="61"/>
      <c r="AC1910" s="61"/>
      <c r="AD1910" s="62">
        <v>1784851</v>
      </c>
      <c r="AE1910" s="61"/>
      <c r="AF1910" s="62">
        <v>1812181</v>
      </c>
      <c r="AG1910" s="61"/>
      <c r="AH1910" s="61"/>
      <c r="AI1910" s="62">
        <v>775125</v>
      </c>
      <c r="AJ1910" s="61"/>
      <c r="AK1910" s="61"/>
      <c r="AL1910" s="61"/>
      <c r="AM1910" s="61"/>
      <c r="AN1910" s="61"/>
      <c r="AO1910" s="61"/>
      <c r="AP1910" s="62">
        <v>198667</v>
      </c>
      <c r="AQ1910" s="61"/>
      <c r="AR1910" s="62">
        <v>321898</v>
      </c>
      <c r="AS1910" s="61"/>
      <c r="AT1910" s="61"/>
      <c r="AU1910" s="61"/>
      <c r="AV1910" s="62">
        <v>40120</v>
      </c>
      <c r="AW1910" s="61"/>
      <c r="AX1910" s="61"/>
      <c r="AY1910" s="62">
        <v>202960</v>
      </c>
      <c r="AZ1910" s="61"/>
      <c r="BA1910" s="62">
        <v>565016</v>
      </c>
      <c r="BB1910" s="61"/>
      <c r="BC1910" s="61"/>
      <c r="BD1910" s="61"/>
      <c r="BE1910" s="62">
        <v>431129</v>
      </c>
      <c r="BF1910" s="61"/>
      <c r="BG1910" s="61"/>
      <c r="BH1910" s="61"/>
      <c r="BI1910" s="61"/>
      <c r="BJ1910" s="61"/>
      <c r="BK1910" s="62">
        <v>80082</v>
      </c>
      <c r="BL1910" s="61"/>
      <c r="BM1910" s="61"/>
      <c r="BN1910" s="61"/>
      <c r="BO1910" s="62">
        <v>-1260734</v>
      </c>
    </row>
    <row r="1911" spans="1:67" x14ac:dyDescent="0.2">
      <c r="A1911" s="57" t="s">
        <v>34</v>
      </c>
      <c r="B1911" s="56" t="s">
        <v>34</v>
      </c>
      <c r="C1911" s="56" t="s">
        <v>506</v>
      </c>
      <c r="D1911" s="56">
        <v>1997</v>
      </c>
      <c r="E1911" s="58">
        <v>14871043</v>
      </c>
      <c r="F1911" s="58">
        <v>13425589</v>
      </c>
      <c r="G1911" s="59">
        <v>12997581</v>
      </c>
      <c r="H1911" s="59">
        <v>1873462</v>
      </c>
      <c r="I1911" s="60">
        <v>0</v>
      </c>
      <c r="J1911" s="58">
        <v>-1445454</v>
      </c>
      <c r="K1911" s="62">
        <v>90692</v>
      </c>
      <c r="L1911" s="61"/>
      <c r="M1911" s="61">
        <v>420</v>
      </c>
      <c r="N1911" s="61"/>
      <c r="O1911" s="61"/>
      <c r="P1911" s="62">
        <v>936806</v>
      </c>
      <c r="Q1911" s="62">
        <v>65326</v>
      </c>
      <c r="R1911" s="61"/>
      <c r="S1911" s="61"/>
      <c r="T1911" s="61"/>
      <c r="U1911" s="61"/>
      <c r="V1911" s="61"/>
      <c r="W1911" s="62">
        <v>1923662</v>
      </c>
      <c r="X1911" s="61"/>
      <c r="Y1911" s="61"/>
      <c r="Z1911" s="61"/>
      <c r="AA1911" s="62">
        <v>5309071</v>
      </c>
      <c r="AB1911" s="61"/>
      <c r="AC1911" s="61"/>
      <c r="AD1911" s="62">
        <v>1975509</v>
      </c>
      <c r="AE1911" s="61"/>
      <c r="AF1911" s="62">
        <v>1915371</v>
      </c>
      <c r="AG1911" s="61"/>
      <c r="AH1911" s="61"/>
      <c r="AI1911" s="62">
        <v>780724</v>
      </c>
      <c r="AJ1911" s="61"/>
      <c r="AK1911" s="61"/>
      <c r="AL1911" s="61"/>
      <c r="AM1911" s="61"/>
      <c r="AN1911" s="61"/>
      <c r="AO1911" s="61"/>
      <c r="AP1911" s="62">
        <v>203050</v>
      </c>
      <c r="AQ1911" s="61"/>
      <c r="AR1911" s="62">
        <v>335143</v>
      </c>
      <c r="AS1911" s="61"/>
      <c r="AT1911" s="61"/>
      <c r="AU1911" s="61"/>
      <c r="AV1911" s="62">
        <v>40120</v>
      </c>
      <c r="AW1911" s="61"/>
      <c r="AX1911" s="61"/>
      <c r="AY1911" s="62">
        <v>217667</v>
      </c>
      <c r="AZ1911" s="61"/>
      <c r="BA1911" s="62">
        <v>565016</v>
      </c>
      <c r="BB1911" s="61"/>
      <c r="BC1911" s="61"/>
      <c r="BD1911" s="61"/>
      <c r="BE1911" s="62">
        <v>431129</v>
      </c>
      <c r="BF1911" s="61"/>
      <c r="BG1911" s="61"/>
      <c r="BH1911" s="61"/>
      <c r="BI1911" s="61"/>
      <c r="BJ1911" s="61"/>
      <c r="BK1911" s="62">
        <v>81337</v>
      </c>
      <c r="BL1911" s="61"/>
      <c r="BM1911" s="61"/>
      <c r="BN1911" s="61"/>
      <c r="BO1911" s="62">
        <v>-1445454</v>
      </c>
    </row>
    <row r="1912" spans="1:67" x14ac:dyDescent="0.2">
      <c r="A1912" s="57" t="s">
        <v>34</v>
      </c>
      <c r="B1912" s="56" t="s">
        <v>34</v>
      </c>
      <c r="C1912" s="56" t="s">
        <v>506</v>
      </c>
      <c r="D1912" s="56">
        <v>1998</v>
      </c>
      <c r="E1912" s="58">
        <v>15547338</v>
      </c>
      <c r="F1912" s="58">
        <v>14083292</v>
      </c>
      <c r="G1912" s="59">
        <v>13527503</v>
      </c>
      <c r="H1912" s="59">
        <v>2019835</v>
      </c>
      <c r="I1912" s="60">
        <v>0</v>
      </c>
      <c r="J1912" s="58">
        <v>-1464046</v>
      </c>
      <c r="K1912" s="62">
        <v>90692</v>
      </c>
      <c r="L1912" s="61"/>
      <c r="M1912" s="61">
        <v>630</v>
      </c>
      <c r="N1912" s="61"/>
      <c r="O1912" s="61"/>
      <c r="P1912" s="62">
        <v>970714</v>
      </c>
      <c r="Q1912" s="62">
        <v>65326</v>
      </c>
      <c r="R1912" s="61"/>
      <c r="S1912" s="61"/>
      <c r="T1912" s="61"/>
      <c r="U1912" s="61"/>
      <c r="V1912" s="61"/>
      <c r="W1912" s="62">
        <v>2026938</v>
      </c>
      <c r="X1912" s="61"/>
      <c r="Y1912" s="61"/>
      <c r="Z1912" s="61"/>
      <c r="AA1912" s="62">
        <v>5609467</v>
      </c>
      <c r="AB1912" s="61"/>
      <c r="AC1912" s="61"/>
      <c r="AD1912" s="62">
        <v>2024305</v>
      </c>
      <c r="AE1912" s="61"/>
      <c r="AF1912" s="62">
        <v>1949848</v>
      </c>
      <c r="AG1912" s="61"/>
      <c r="AH1912" s="61"/>
      <c r="AI1912" s="62">
        <v>789583</v>
      </c>
      <c r="AJ1912" s="61"/>
      <c r="AK1912" s="61"/>
      <c r="AL1912" s="61"/>
      <c r="AM1912" s="61"/>
      <c r="AN1912" s="61"/>
      <c r="AO1912" s="61"/>
      <c r="AP1912" s="62">
        <v>214966</v>
      </c>
      <c r="AQ1912" s="61"/>
      <c r="AR1912" s="62">
        <v>449115</v>
      </c>
      <c r="AS1912" s="61"/>
      <c r="AT1912" s="61"/>
      <c r="AU1912" s="61"/>
      <c r="AV1912" s="62">
        <v>40120</v>
      </c>
      <c r="AW1912" s="61"/>
      <c r="AX1912" s="61"/>
      <c r="AY1912" s="62">
        <v>257160</v>
      </c>
      <c r="AZ1912" s="61"/>
      <c r="BA1912" s="62">
        <v>545728</v>
      </c>
      <c r="BB1912" s="61"/>
      <c r="BC1912" s="61"/>
      <c r="BD1912" s="61"/>
      <c r="BE1912" s="62">
        <v>431129</v>
      </c>
      <c r="BF1912" s="61"/>
      <c r="BG1912" s="61"/>
      <c r="BH1912" s="61"/>
      <c r="BI1912" s="61"/>
      <c r="BJ1912" s="61"/>
      <c r="BK1912" s="62">
        <v>81617</v>
      </c>
      <c r="BL1912" s="61"/>
      <c r="BM1912" s="61"/>
      <c r="BN1912" s="61"/>
      <c r="BO1912" s="62">
        <v>-1464046</v>
      </c>
    </row>
    <row r="1913" spans="1:67" x14ac:dyDescent="0.2">
      <c r="A1913" s="57" t="s">
        <v>34</v>
      </c>
      <c r="B1913" s="56" t="s">
        <v>34</v>
      </c>
      <c r="C1913" s="56" t="s">
        <v>507</v>
      </c>
      <c r="D1913" s="56">
        <v>1989</v>
      </c>
      <c r="E1913" s="58">
        <v>8857877</v>
      </c>
      <c r="F1913" s="58">
        <v>8072174</v>
      </c>
      <c r="G1913" s="59">
        <v>8312856</v>
      </c>
      <c r="H1913" s="59">
        <v>545021</v>
      </c>
      <c r="I1913" s="60">
        <v>0</v>
      </c>
      <c r="J1913" s="58">
        <v>-785703</v>
      </c>
      <c r="K1913" s="62">
        <v>144203</v>
      </c>
      <c r="L1913" s="61"/>
      <c r="M1913" s="62">
        <v>2226</v>
      </c>
      <c r="N1913" s="61"/>
      <c r="O1913" s="61"/>
      <c r="P1913" s="62">
        <v>474217</v>
      </c>
      <c r="Q1913" s="61"/>
      <c r="R1913" s="61"/>
      <c r="S1913" s="61"/>
      <c r="T1913" s="61"/>
      <c r="U1913" s="61"/>
      <c r="V1913" s="61"/>
      <c r="W1913" s="62">
        <v>956686</v>
      </c>
      <c r="X1913" s="61"/>
      <c r="Y1913" s="61"/>
      <c r="Z1913" s="61"/>
      <c r="AA1913" s="62">
        <v>2052566</v>
      </c>
      <c r="AB1913" s="61"/>
      <c r="AC1913" s="61"/>
      <c r="AD1913" s="62">
        <v>2703776</v>
      </c>
      <c r="AE1913" s="61"/>
      <c r="AF1913" s="62">
        <v>1194472</v>
      </c>
      <c r="AG1913" s="61"/>
      <c r="AH1913" s="61"/>
      <c r="AI1913" s="62">
        <v>784710</v>
      </c>
      <c r="AJ1913" s="61"/>
      <c r="AK1913" s="61"/>
      <c r="AL1913" s="61"/>
      <c r="AM1913" s="61"/>
      <c r="AN1913" s="61"/>
      <c r="AO1913" s="61"/>
      <c r="AP1913" s="62">
        <v>92923</v>
      </c>
      <c r="AQ1913" s="61"/>
      <c r="AR1913" s="62">
        <v>12378</v>
      </c>
      <c r="AS1913" s="61"/>
      <c r="AT1913" s="61"/>
      <c r="AU1913" s="61"/>
      <c r="AV1913" s="62">
        <v>8711</v>
      </c>
      <c r="AW1913" s="61"/>
      <c r="AX1913" s="61"/>
      <c r="AY1913" s="62">
        <v>170490</v>
      </c>
      <c r="AZ1913" s="61"/>
      <c r="BA1913" s="62">
        <v>248960</v>
      </c>
      <c r="BB1913" s="61"/>
      <c r="BC1913" s="61"/>
      <c r="BD1913" s="61"/>
      <c r="BE1913" s="61"/>
      <c r="BF1913" s="61"/>
      <c r="BG1913" s="61"/>
      <c r="BH1913" s="61"/>
      <c r="BI1913" s="61"/>
      <c r="BJ1913" s="61"/>
      <c r="BK1913" s="62">
        <v>11559</v>
      </c>
      <c r="BL1913" s="61"/>
      <c r="BM1913" s="61"/>
      <c r="BN1913" s="61"/>
      <c r="BO1913" s="62">
        <v>-785703</v>
      </c>
    </row>
    <row r="1914" spans="1:67" x14ac:dyDescent="0.2">
      <c r="A1914" s="57" t="s">
        <v>34</v>
      </c>
      <c r="B1914" s="56" t="s">
        <v>34</v>
      </c>
      <c r="C1914" s="56" t="s">
        <v>507</v>
      </c>
      <c r="D1914" s="56">
        <v>1990</v>
      </c>
      <c r="E1914" s="58">
        <v>10268813</v>
      </c>
      <c r="F1914" s="58">
        <v>9483110</v>
      </c>
      <c r="G1914" s="59">
        <v>9583549</v>
      </c>
      <c r="H1914" s="59">
        <v>685264</v>
      </c>
      <c r="I1914" s="60">
        <v>0</v>
      </c>
      <c r="J1914" s="58">
        <v>-785703</v>
      </c>
      <c r="K1914" s="62">
        <v>144203</v>
      </c>
      <c r="L1914" s="61"/>
      <c r="M1914" s="62">
        <v>2226</v>
      </c>
      <c r="N1914" s="61"/>
      <c r="O1914" s="61"/>
      <c r="P1914" s="62">
        <v>763041</v>
      </c>
      <c r="Q1914" s="61"/>
      <c r="R1914" s="61"/>
      <c r="S1914" s="61"/>
      <c r="T1914" s="61"/>
      <c r="U1914" s="61"/>
      <c r="V1914" s="61"/>
      <c r="W1914" s="62">
        <v>956686</v>
      </c>
      <c r="X1914" s="61"/>
      <c r="Y1914" s="61"/>
      <c r="Z1914" s="61"/>
      <c r="AA1914" s="62">
        <v>2175796</v>
      </c>
      <c r="AB1914" s="61"/>
      <c r="AC1914" s="61"/>
      <c r="AD1914" s="62">
        <v>3190435</v>
      </c>
      <c r="AE1914" s="61"/>
      <c r="AF1914" s="62">
        <v>1479644</v>
      </c>
      <c r="AG1914" s="61"/>
      <c r="AH1914" s="61"/>
      <c r="AI1914" s="62">
        <v>871518</v>
      </c>
      <c r="AJ1914" s="61"/>
      <c r="AK1914" s="61"/>
      <c r="AL1914" s="61"/>
      <c r="AM1914" s="61"/>
      <c r="AN1914" s="61"/>
      <c r="AO1914" s="61"/>
      <c r="AP1914" s="62">
        <v>94760</v>
      </c>
      <c r="AQ1914" s="61"/>
      <c r="AR1914" s="62">
        <v>12378</v>
      </c>
      <c r="AS1914" s="61"/>
      <c r="AT1914" s="61"/>
      <c r="AU1914" s="61"/>
      <c r="AV1914" s="62">
        <v>8711</v>
      </c>
      <c r="AW1914" s="61"/>
      <c r="AX1914" s="61"/>
      <c r="AY1914" s="62">
        <v>184098</v>
      </c>
      <c r="AZ1914" s="61"/>
      <c r="BA1914" s="62">
        <v>373758</v>
      </c>
      <c r="BB1914" s="61"/>
      <c r="BC1914" s="61"/>
      <c r="BD1914" s="61"/>
      <c r="BE1914" s="61"/>
      <c r="BF1914" s="61"/>
      <c r="BG1914" s="61"/>
      <c r="BH1914" s="61"/>
      <c r="BI1914" s="61"/>
      <c r="BJ1914" s="61"/>
      <c r="BK1914" s="62">
        <v>11559</v>
      </c>
      <c r="BL1914" s="61"/>
      <c r="BM1914" s="61"/>
      <c r="BN1914" s="61"/>
      <c r="BO1914" s="62">
        <v>-785703</v>
      </c>
    </row>
    <row r="1915" spans="1:67" x14ac:dyDescent="0.2">
      <c r="A1915" s="57" t="s">
        <v>34</v>
      </c>
      <c r="B1915" s="56" t="s">
        <v>34</v>
      </c>
      <c r="C1915" s="56" t="s">
        <v>507</v>
      </c>
      <c r="D1915" s="56">
        <v>1991</v>
      </c>
      <c r="E1915" s="58">
        <v>10438947</v>
      </c>
      <c r="F1915" s="58">
        <v>9653244</v>
      </c>
      <c r="G1915" s="59">
        <v>9733811</v>
      </c>
      <c r="H1915" s="59">
        <v>705136</v>
      </c>
      <c r="I1915" s="60">
        <v>0</v>
      </c>
      <c r="J1915" s="58">
        <v>-785703</v>
      </c>
      <c r="K1915" s="62">
        <v>177204</v>
      </c>
      <c r="L1915" s="61"/>
      <c r="M1915" s="62">
        <v>2226</v>
      </c>
      <c r="N1915" s="61"/>
      <c r="O1915" s="61"/>
      <c r="P1915" s="62">
        <v>854988</v>
      </c>
      <c r="Q1915" s="61"/>
      <c r="R1915" s="61"/>
      <c r="S1915" s="61"/>
      <c r="T1915" s="61"/>
      <c r="U1915" s="61"/>
      <c r="V1915" s="61"/>
      <c r="W1915" s="62">
        <v>956686</v>
      </c>
      <c r="X1915" s="61"/>
      <c r="Y1915" s="61"/>
      <c r="Z1915" s="61"/>
      <c r="AA1915" s="62">
        <v>1718158</v>
      </c>
      <c r="AB1915" s="61"/>
      <c r="AC1915" s="61"/>
      <c r="AD1915" s="62">
        <v>3554880</v>
      </c>
      <c r="AE1915" s="61"/>
      <c r="AF1915" s="62">
        <v>1560540</v>
      </c>
      <c r="AG1915" s="61"/>
      <c r="AH1915" s="61"/>
      <c r="AI1915" s="62">
        <v>909129</v>
      </c>
      <c r="AJ1915" s="61"/>
      <c r="AK1915" s="61"/>
      <c r="AL1915" s="61"/>
      <c r="AM1915" s="61"/>
      <c r="AN1915" s="61"/>
      <c r="AO1915" s="61"/>
      <c r="AP1915" s="62">
        <v>97305</v>
      </c>
      <c r="AQ1915" s="61"/>
      <c r="AR1915" s="62">
        <v>12378</v>
      </c>
      <c r="AS1915" s="61"/>
      <c r="AT1915" s="61"/>
      <c r="AU1915" s="61"/>
      <c r="AV1915" s="62">
        <v>8711</v>
      </c>
      <c r="AW1915" s="61"/>
      <c r="AX1915" s="61"/>
      <c r="AY1915" s="62">
        <v>201804</v>
      </c>
      <c r="AZ1915" s="61"/>
      <c r="BA1915" s="62">
        <v>373379</v>
      </c>
      <c r="BB1915" s="61"/>
      <c r="BC1915" s="61"/>
      <c r="BD1915" s="61"/>
      <c r="BE1915" s="61"/>
      <c r="BF1915" s="61"/>
      <c r="BG1915" s="61"/>
      <c r="BH1915" s="61"/>
      <c r="BI1915" s="61"/>
      <c r="BJ1915" s="61"/>
      <c r="BK1915" s="62">
        <v>11559</v>
      </c>
      <c r="BL1915" s="61"/>
      <c r="BM1915" s="61"/>
      <c r="BN1915" s="61"/>
      <c r="BO1915" s="62">
        <v>-785703</v>
      </c>
    </row>
    <row r="1916" spans="1:67" x14ac:dyDescent="0.2">
      <c r="A1916" s="57" t="s">
        <v>34</v>
      </c>
      <c r="B1916" s="56" t="s">
        <v>34</v>
      </c>
      <c r="C1916" s="56" t="s">
        <v>507</v>
      </c>
      <c r="D1916" s="56">
        <v>1992</v>
      </c>
      <c r="E1916" s="58">
        <v>11098466</v>
      </c>
      <c r="F1916" s="58">
        <v>10312763</v>
      </c>
      <c r="G1916" s="59">
        <v>10290162</v>
      </c>
      <c r="H1916" s="59">
        <v>808304</v>
      </c>
      <c r="I1916" s="60">
        <v>0</v>
      </c>
      <c r="J1916" s="58">
        <v>-785703</v>
      </c>
      <c r="K1916" s="62">
        <v>177204</v>
      </c>
      <c r="L1916" s="61"/>
      <c r="M1916" s="62">
        <v>2226</v>
      </c>
      <c r="N1916" s="61"/>
      <c r="O1916" s="61"/>
      <c r="P1916" s="62">
        <v>854988</v>
      </c>
      <c r="Q1916" s="61"/>
      <c r="R1916" s="61"/>
      <c r="S1916" s="61"/>
      <c r="T1916" s="61"/>
      <c r="U1916" s="61"/>
      <c r="V1916" s="61"/>
      <c r="W1916" s="62">
        <v>956686</v>
      </c>
      <c r="X1916" s="61"/>
      <c r="Y1916" s="61"/>
      <c r="Z1916" s="61"/>
      <c r="AA1916" s="62">
        <v>1796164</v>
      </c>
      <c r="AB1916" s="61"/>
      <c r="AC1916" s="61"/>
      <c r="AD1916" s="62">
        <v>3925981</v>
      </c>
      <c r="AE1916" s="61"/>
      <c r="AF1916" s="62">
        <v>1621019</v>
      </c>
      <c r="AG1916" s="61"/>
      <c r="AH1916" s="61"/>
      <c r="AI1916" s="62">
        <v>955894</v>
      </c>
      <c r="AJ1916" s="61"/>
      <c r="AK1916" s="61"/>
      <c r="AL1916" s="61"/>
      <c r="AM1916" s="61"/>
      <c r="AN1916" s="61"/>
      <c r="AO1916" s="61"/>
      <c r="AP1916" s="62">
        <v>100323</v>
      </c>
      <c r="AQ1916" s="61"/>
      <c r="AR1916" s="62">
        <v>12378</v>
      </c>
      <c r="AS1916" s="61"/>
      <c r="AT1916" s="61"/>
      <c r="AU1916" s="61"/>
      <c r="AV1916" s="62">
        <v>8711</v>
      </c>
      <c r="AW1916" s="61"/>
      <c r="AX1916" s="61"/>
      <c r="AY1916" s="62">
        <v>205401</v>
      </c>
      <c r="AZ1916" s="61"/>
      <c r="BA1916" s="62">
        <v>380231</v>
      </c>
      <c r="BB1916" s="61"/>
      <c r="BC1916" s="61"/>
      <c r="BD1916" s="61"/>
      <c r="BE1916" s="62">
        <v>89701</v>
      </c>
      <c r="BF1916" s="61"/>
      <c r="BG1916" s="61"/>
      <c r="BH1916" s="61"/>
      <c r="BI1916" s="61"/>
      <c r="BJ1916" s="61"/>
      <c r="BK1916" s="62">
        <v>11559</v>
      </c>
      <c r="BL1916" s="61"/>
      <c r="BM1916" s="61"/>
      <c r="BN1916" s="61"/>
      <c r="BO1916" s="62">
        <v>-785703</v>
      </c>
    </row>
    <row r="1917" spans="1:67" x14ac:dyDescent="0.2">
      <c r="A1917" s="57" t="s">
        <v>34</v>
      </c>
      <c r="B1917" s="56" t="s">
        <v>34</v>
      </c>
      <c r="C1917" s="56" t="s">
        <v>507</v>
      </c>
      <c r="D1917" s="56">
        <v>1993</v>
      </c>
      <c r="E1917" s="58">
        <v>11469032</v>
      </c>
      <c r="F1917" s="58">
        <v>10683329</v>
      </c>
      <c r="G1917" s="59">
        <v>10635740</v>
      </c>
      <c r="H1917" s="59">
        <v>833292</v>
      </c>
      <c r="I1917" s="60">
        <v>0</v>
      </c>
      <c r="J1917" s="58">
        <v>-785703</v>
      </c>
      <c r="K1917" s="62">
        <v>177204</v>
      </c>
      <c r="L1917" s="61"/>
      <c r="M1917" s="62">
        <v>2226</v>
      </c>
      <c r="N1917" s="61"/>
      <c r="O1917" s="61"/>
      <c r="P1917" s="62">
        <v>863690</v>
      </c>
      <c r="Q1917" s="61"/>
      <c r="R1917" s="61"/>
      <c r="S1917" s="61"/>
      <c r="T1917" s="61"/>
      <c r="U1917" s="61"/>
      <c r="V1917" s="61"/>
      <c r="W1917" s="62">
        <v>956686</v>
      </c>
      <c r="X1917" s="61"/>
      <c r="Y1917" s="61"/>
      <c r="Z1917" s="61"/>
      <c r="AA1917" s="62">
        <v>1850377</v>
      </c>
      <c r="AB1917" s="61"/>
      <c r="AC1917" s="61"/>
      <c r="AD1917" s="62">
        <v>4159744</v>
      </c>
      <c r="AE1917" s="61"/>
      <c r="AF1917" s="62">
        <v>1646222</v>
      </c>
      <c r="AG1917" s="61"/>
      <c r="AH1917" s="61"/>
      <c r="AI1917" s="62">
        <v>979591</v>
      </c>
      <c r="AJ1917" s="61"/>
      <c r="AK1917" s="61"/>
      <c r="AL1917" s="61"/>
      <c r="AM1917" s="61"/>
      <c r="AN1917" s="61"/>
      <c r="AO1917" s="61"/>
      <c r="AP1917" s="62">
        <v>109307</v>
      </c>
      <c r="AQ1917" s="61"/>
      <c r="AR1917" s="62">
        <v>12378</v>
      </c>
      <c r="AS1917" s="61"/>
      <c r="AT1917" s="61"/>
      <c r="AU1917" s="61"/>
      <c r="AV1917" s="62">
        <v>8711</v>
      </c>
      <c r="AW1917" s="61"/>
      <c r="AX1917" s="61"/>
      <c r="AY1917" s="62">
        <v>205401</v>
      </c>
      <c r="AZ1917" s="61"/>
      <c r="BA1917" s="62">
        <v>380231</v>
      </c>
      <c r="BB1917" s="61"/>
      <c r="BC1917" s="61"/>
      <c r="BD1917" s="61"/>
      <c r="BE1917" s="62">
        <v>105705</v>
      </c>
      <c r="BF1917" s="61"/>
      <c r="BG1917" s="61"/>
      <c r="BH1917" s="61"/>
      <c r="BI1917" s="61"/>
      <c r="BJ1917" s="61"/>
      <c r="BK1917" s="62">
        <v>11559</v>
      </c>
      <c r="BL1917" s="61"/>
      <c r="BM1917" s="61"/>
      <c r="BN1917" s="61"/>
      <c r="BO1917" s="62">
        <v>-785703</v>
      </c>
    </row>
    <row r="1918" spans="1:67" x14ac:dyDescent="0.2">
      <c r="A1918" s="57" t="s">
        <v>34</v>
      </c>
      <c r="B1918" s="56" t="s">
        <v>34</v>
      </c>
      <c r="C1918" s="56" t="s">
        <v>507</v>
      </c>
      <c r="D1918" s="56">
        <v>1994</v>
      </c>
      <c r="E1918" s="58">
        <v>11145699</v>
      </c>
      <c r="F1918" s="58">
        <v>8245321</v>
      </c>
      <c r="G1918" s="59">
        <v>10412783</v>
      </c>
      <c r="H1918" s="59">
        <v>732916</v>
      </c>
      <c r="I1918" s="60">
        <v>0</v>
      </c>
      <c r="J1918" s="58">
        <v>-2900378</v>
      </c>
      <c r="K1918" s="62">
        <v>177204</v>
      </c>
      <c r="L1918" s="61"/>
      <c r="M1918" s="62">
        <v>2226</v>
      </c>
      <c r="N1918" s="61"/>
      <c r="O1918" s="61"/>
      <c r="P1918" s="62">
        <v>863690</v>
      </c>
      <c r="Q1918" s="61"/>
      <c r="R1918" s="61"/>
      <c r="S1918" s="61"/>
      <c r="T1918" s="61"/>
      <c r="U1918" s="61"/>
      <c r="V1918" s="61"/>
      <c r="W1918" s="62">
        <v>956686</v>
      </c>
      <c r="X1918" s="61"/>
      <c r="Y1918" s="61"/>
      <c r="Z1918" s="61"/>
      <c r="AA1918" s="62">
        <v>1458121</v>
      </c>
      <c r="AB1918" s="61"/>
      <c r="AC1918" s="61"/>
      <c r="AD1918" s="62">
        <v>4262266</v>
      </c>
      <c r="AE1918" s="61"/>
      <c r="AF1918" s="62">
        <v>1684558</v>
      </c>
      <c r="AG1918" s="61"/>
      <c r="AH1918" s="61"/>
      <c r="AI1918" s="62">
        <v>1008032</v>
      </c>
      <c r="AJ1918" s="61"/>
      <c r="AK1918" s="61"/>
      <c r="AL1918" s="61"/>
      <c r="AM1918" s="61"/>
      <c r="AN1918" s="61"/>
      <c r="AO1918" s="61"/>
      <c r="AP1918" s="62">
        <v>110036</v>
      </c>
      <c r="AQ1918" s="61"/>
      <c r="AR1918" s="61"/>
      <c r="AS1918" s="61"/>
      <c r="AT1918" s="61"/>
      <c r="AU1918" s="61"/>
      <c r="AV1918" s="62">
        <v>8711</v>
      </c>
      <c r="AW1918" s="61"/>
      <c r="AX1918" s="61"/>
      <c r="AY1918" s="62">
        <v>128233</v>
      </c>
      <c r="AZ1918" s="61"/>
      <c r="BA1918" s="62">
        <v>380231</v>
      </c>
      <c r="BB1918" s="61"/>
      <c r="BC1918" s="61"/>
      <c r="BD1918" s="61"/>
      <c r="BE1918" s="62">
        <v>105705</v>
      </c>
      <c r="BF1918" s="61"/>
      <c r="BG1918" s="61"/>
      <c r="BH1918" s="61"/>
      <c r="BI1918" s="61"/>
      <c r="BJ1918" s="61"/>
      <c r="BK1918" s="61"/>
      <c r="BL1918" s="61"/>
      <c r="BM1918" s="61"/>
      <c r="BN1918" s="61"/>
      <c r="BO1918" s="62">
        <v>-2900378</v>
      </c>
    </row>
    <row r="1919" spans="1:67" x14ac:dyDescent="0.2">
      <c r="A1919" s="57" t="s">
        <v>34</v>
      </c>
      <c r="B1919" s="56" t="s">
        <v>34</v>
      </c>
      <c r="C1919" s="56" t="s">
        <v>507</v>
      </c>
      <c r="D1919" s="56">
        <v>1995</v>
      </c>
      <c r="E1919" s="58">
        <v>11329481</v>
      </c>
      <c r="F1919" s="58">
        <v>8336556</v>
      </c>
      <c r="G1919" s="59">
        <v>10573962</v>
      </c>
      <c r="H1919" s="59">
        <v>755519</v>
      </c>
      <c r="I1919" s="60">
        <v>0</v>
      </c>
      <c r="J1919" s="58">
        <v>-2992925</v>
      </c>
      <c r="K1919" s="62">
        <v>198099</v>
      </c>
      <c r="L1919" s="61"/>
      <c r="M1919" s="62">
        <v>2226</v>
      </c>
      <c r="N1919" s="61"/>
      <c r="O1919" s="61"/>
      <c r="P1919" s="62">
        <v>901964</v>
      </c>
      <c r="Q1919" s="61"/>
      <c r="R1919" s="61"/>
      <c r="S1919" s="61"/>
      <c r="T1919" s="61"/>
      <c r="U1919" s="61"/>
      <c r="V1919" s="61"/>
      <c r="W1919" s="62">
        <v>991592</v>
      </c>
      <c r="X1919" s="61"/>
      <c r="Y1919" s="61"/>
      <c r="Z1919" s="61"/>
      <c r="AA1919" s="62">
        <v>1761010</v>
      </c>
      <c r="AB1919" s="61"/>
      <c r="AC1919" s="61"/>
      <c r="AD1919" s="62">
        <v>4293915</v>
      </c>
      <c r="AE1919" s="61"/>
      <c r="AF1919" s="62">
        <v>1529282</v>
      </c>
      <c r="AG1919" s="61"/>
      <c r="AH1919" s="61"/>
      <c r="AI1919" s="62">
        <v>895874</v>
      </c>
      <c r="AJ1919" s="61"/>
      <c r="AK1919" s="61"/>
      <c r="AL1919" s="61"/>
      <c r="AM1919" s="61"/>
      <c r="AN1919" s="61"/>
      <c r="AO1919" s="61"/>
      <c r="AP1919" s="62">
        <v>110036</v>
      </c>
      <c r="AQ1919" s="61"/>
      <c r="AR1919" s="62">
        <v>7302</v>
      </c>
      <c r="AS1919" s="61"/>
      <c r="AT1919" s="61"/>
      <c r="AU1919" s="61"/>
      <c r="AV1919" s="62">
        <v>8711</v>
      </c>
      <c r="AW1919" s="61"/>
      <c r="AX1919" s="61"/>
      <c r="AY1919" s="62">
        <v>143535</v>
      </c>
      <c r="AZ1919" s="61"/>
      <c r="BA1919" s="62">
        <v>380230</v>
      </c>
      <c r="BB1919" s="61"/>
      <c r="BC1919" s="61"/>
      <c r="BD1919" s="61"/>
      <c r="BE1919" s="62">
        <v>105705</v>
      </c>
      <c r="BF1919" s="61"/>
      <c r="BG1919" s="61"/>
      <c r="BH1919" s="61"/>
      <c r="BI1919" s="61"/>
      <c r="BJ1919" s="61"/>
      <c r="BK1919" s="61"/>
      <c r="BL1919" s="61"/>
      <c r="BM1919" s="61"/>
      <c r="BN1919" s="61"/>
      <c r="BO1919" s="62">
        <v>-2992925</v>
      </c>
    </row>
    <row r="1920" spans="1:67" x14ac:dyDescent="0.2">
      <c r="A1920" s="57" t="s">
        <v>34</v>
      </c>
      <c r="B1920" s="56" t="s">
        <v>34</v>
      </c>
      <c r="C1920" s="56" t="s">
        <v>507</v>
      </c>
      <c r="D1920" s="56">
        <v>1996</v>
      </c>
      <c r="E1920" s="58">
        <v>11873412</v>
      </c>
      <c r="F1920" s="58">
        <v>8861334</v>
      </c>
      <c r="G1920" s="59">
        <v>11102595</v>
      </c>
      <c r="H1920" s="59">
        <v>770817</v>
      </c>
      <c r="I1920" s="60">
        <v>0</v>
      </c>
      <c r="J1920" s="58">
        <v>-3012078</v>
      </c>
      <c r="K1920" s="62">
        <v>198099</v>
      </c>
      <c r="L1920" s="61"/>
      <c r="M1920" s="62">
        <v>2226</v>
      </c>
      <c r="N1920" s="61"/>
      <c r="O1920" s="61"/>
      <c r="P1920" s="62">
        <v>901964</v>
      </c>
      <c r="Q1920" s="61"/>
      <c r="R1920" s="61"/>
      <c r="S1920" s="61"/>
      <c r="T1920" s="61"/>
      <c r="U1920" s="61"/>
      <c r="V1920" s="61"/>
      <c r="W1920" s="62">
        <v>1234547</v>
      </c>
      <c r="X1920" s="61"/>
      <c r="Y1920" s="61"/>
      <c r="Z1920" s="61"/>
      <c r="AA1920" s="62">
        <v>1863859</v>
      </c>
      <c r="AB1920" s="61"/>
      <c r="AC1920" s="61"/>
      <c r="AD1920" s="62">
        <v>4423586</v>
      </c>
      <c r="AE1920" s="61"/>
      <c r="AF1920" s="62">
        <v>1563647</v>
      </c>
      <c r="AG1920" s="61"/>
      <c r="AH1920" s="61"/>
      <c r="AI1920" s="62">
        <v>914667</v>
      </c>
      <c r="AJ1920" s="61"/>
      <c r="AK1920" s="61"/>
      <c r="AL1920" s="61"/>
      <c r="AM1920" s="61"/>
      <c r="AN1920" s="61"/>
      <c r="AO1920" s="61"/>
      <c r="AP1920" s="62">
        <v>110036</v>
      </c>
      <c r="AQ1920" s="61"/>
      <c r="AR1920" s="62">
        <v>11031</v>
      </c>
      <c r="AS1920" s="61"/>
      <c r="AT1920" s="61"/>
      <c r="AU1920" s="61"/>
      <c r="AV1920" s="62">
        <v>8711</v>
      </c>
      <c r="AW1920" s="61"/>
      <c r="AX1920" s="61"/>
      <c r="AY1920" s="62">
        <v>143535</v>
      </c>
      <c r="AZ1920" s="61"/>
      <c r="BA1920" s="62">
        <v>391799</v>
      </c>
      <c r="BB1920" s="61"/>
      <c r="BC1920" s="61"/>
      <c r="BD1920" s="61"/>
      <c r="BE1920" s="62">
        <v>105705</v>
      </c>
      <c r="BF1920" s="61"/>
      <c r="BG1920" s="61"/>
      <c r="BH1920" s="61"/>
      <c r="BI1920" s="61"/>
      <c r="BJ1920" s="61"/>
      <c r="BK1920" s="61"/>
      <c r="BL1920" s="61"/>
      <c r="BM1920" s="61"/>
      <c r="BN1920" s="61"/>
      <c r="BO1920" s="62">
        <v>-3012078</v>
      </c>
    </row>
    <row r="1921" spans="1:67" x14ac:dyDescent="0.2">
      <c r="A1921" s="57" t="s">
        <v>34</v>
      </c>
      <c r="B1921" s="56" t="s">
        <v>34</v>
      </c>
      <c r="C1921" s="56" t="s">
        <v>507</v>
      </c>
      <c r="D1921" s="56">
        <v>1997</v>
      </c>
      <c r="E1921" s="58">
        <v>12404633</v>
      </c>
      <c r="F1921" s="58">
        <v>9329792</v>
      </c>
      <c r="G1921" s="59">
        <v>11411586</v>
      </c>
      <c r="H1921" s="59">
        <v>993047</v>
      </c>
      <c r="I1921" s="60">
        <v>0</v>
      </c>
      <c r="J1921" s="58">
        <v>-3074841</v>
      </c>
      <c r="K1921" s="62">
        <v>198099</v>
      </c>
      <c r="L1921" s="61"/>
      <c r="M1921" s="62">
        <v>2226</v>
      </c>
      <c r="N1921" s="61"/>
      <c r="O1921" s="61"/>
      <c r="P1921" s="62">
        <v>901964</v>
      </c>
      <c r="Q1921" s="61"/>
      <c r="R1921" s="61"/>
      <c r="S1921" s="61"/>
      <c r="T1921" s="61"/>
      <c r="U1921" s="61"/>
      <c r="V1921" s="61"/>
      <c r="W1921" s="62">
        <v>1234547</v>
      </c>
      <c r="X1921" s="61"/>
      <c r="Y1921" s="61"/>
      <c r="Z1921" s="61"/>
      <c r="AA1921" s="62">
        <v>1993287</v>
      </c>
      <c r="AB1921" s="61"/>
      <c r="AC1921" s="61"/>
      <c r="AD1921" s="62">
        <v>4543283</v>
      </c>
      <c r="AE1921" s="61"/>
      <c r="AF1921" s="62">
        <v>1590398</v>
      </c>
      <c r="AG1921" s="61"/>
      <c r="AH1921" s="61"/>
      <c r="AI1921" s="62">
        <v>947782</v>
      </c>
      <c r="AJ1921" s="61"/>
      <c r="AK1921" s="61"/>
      <c r="AL1921" s="61"/>
      <c r="AM1921" s="61"/>
      <c r="AN1921" s="61"/>
      <c r="AO1921" s="61"/>
      <c r="AP1921" s="62">
        <v>110036</v>
      </c>
      <c r="AQ1921" s="61"/>
      <c r="AR1921" s="62">
        <v>16134</v>
      </c>
      <c r="AS1921" s="61"/>
      <c r="AT1921" s="61"/>
      <c r="AU1921" s="61"/>
      <c r="AV1921" s="62">
        <v>8711</v>
      </c>
      <c r="AW1921" s="61"/>
      <c r="AX1921" s="61"/>
      <c r="AY1921" s="62">
        <v>165211</v>
      </c>
      <c r="AZ1921" s="61"/>
      <c r="BA1921" s="62">
        <v>587250</v>
      </c>
      <c r="BB1921" s="61"/>
      <c r="BC1921" s="61"/>
      <c r="BD1921" s="61"/>
      <c r="BE1921" s="62">
        <v>105705</v>
      </c>
      <c r="BF1921" s="61"/>
      <c r="BG1921" s="61"/>
      <c r="BH1921" s="61"/>
      <c r="BI1921" s="61"/>
      <c r="BJ1921" s="61"/>
      <c r="BK1921" s="61"/>
      <c r="BL1921" s="61"/>
      <c r="BM1921" s="61"/>
      <c r="BN1921" s="61"/>
      <c r="BO1921" s="62">
        <v>-3074841</v>
      </c>
    </row>
    <row r="1922" spans="1:67" x14ac:dyDescent="0.2">
      <c r="A1922" s="57" t="s">
        <v>34</v>
      </c>
      <c r="B1922" s="56" t="s">
        <v>34</v>
      </c>
      <c r="C1922" s="56" t="s">
        <v>508</v>
      </c>
      <c r="D1922" s="56">
        <v>1989</v>
      </c>
      <c r="E1922" s="58">
        <v>1876261</v>
      </c>
      <c r="F1922" s="58">
        <v>1860901</v>
      </c>
      <c r="G1922" s="59">
        <v>1710592</v>
      </c>
      <c r="H1922" s="59">
        <v>165669</v>
      </c>
      <c r="I1922" s="60">
        <v>0</v>
      </c>
      <c r="J1922" s="58">
        <v>-15360</v>
      </c>
      <c r="K1922" s="62">
        <v>30711</v>
      </c>
      <c r="L1922" s="61"/>
      <c r="M1922" s="62">
        <v>1999</v>
      </c>
      <c r="N1922" s="61"/>
      <c r="O1922" s="61"/>
      <c r="P1922" s="62">
        <v>214351</v>
      </c>
      <c r="Q1922" s="61"/>
      <c r="R1922" s="61"/>
      <c r="S1922" s="61"/>
      <c r="T1922" s="61"/>
      <c r="U1922" s="61"/>
      <c r="V1922" s="61"/>
      <c r="W1922" s="62">
        <v>291556</v>
      </c>
      <c r="X1922" s="61"/>
      <c r="Y1922" s="61"/>
      <c r="Z1922" s="61"/>
      <c r="AA1922" s="62">
        <v>605606</v>
      </c>
      <c r="AB1922" s="61"/>
      <c r="AC1922" s="61"/>
      <c r="AD1922" s="62">
        <v>21412</v>
      </c>
      <c r="AE1922" s="61"/>
      <c r="AF1922" s="62">
        <v>390533</v>
      </c>
      <c r="AG1922" s="61"/>
      <c r="AH1922" s="61"/>
      <c r="AI1922" s="62">
        <v>154424</v>
      </c>
      <c r="AJ1922" s="61"/>
      <c r="AK1922" s="61"/>
      <c r="AL1922" s="61"/>
      <c r="AM1922" s="61"/>
      <c r="AN1922" s="61"/>
      <c r="AO1922" s="61"/>
      <c r="AP1922" s="62">
        <v>22599</v>
      </c>
      <c r="AQ1922" s="61"/>
      <c r="AR1922" s="61"/>
      <c r="AS1922" s="61"/>
      <c r="AT1922" s="61"/>
      <c r="AU1922" s="61"/>
      <c r="AV1922" s="61">
        <v>888</v>
      </c>
      <c r="AW1922" s="61"/>
      <c r="AX1922" s="61"/>
      <c r="AY1922" s="62">
        <v>20581</v>
      </c>
      <c r="AZ1922" s="61"/>
      <c r="BA1922" s="62">
        <v>121601</v>
      </c>
      <c r="BB1922" s="61"/>
      <c r="BC1922" s="61"/>
      <c r="BD1922" s="61"/>
      <c r="BE1922" s="61"/>
      <c r="BF1922" s="61"/>
      <c r="BG1922" s="61"/>
      <c r="BH1922" s="61"/>
      <c r="BI1922" s="61"/>
      <c r="BJ1922" s="61"/>
      <c r="BK1922" s="61"/>
      <c r="BL1922" s="61"/>
      <c r="BM1922" s="61"/>
      <c r="BN1922" s="61"/>
      <c r="BO1922" s="62">
        <v>-15360</v>
      </c>
    </row>
    <row r="1923" spans="1:67" x14ac:dyDescent="0.2">
      <c r="A1923" s="57" t="s">
        <v>34</v>
      </c>
      <c r="B1923" s="56" t="s">
        <v>34</v>
      </c>
      <c r="C1923" s="56" t="s">
        <v>508</v>
      </c>
      <c r="D1923" s="56">
        <v>1990</v>
      </c>
      <c r="E1923" s="58">
        <v>2005151</v>
      </c>
      <c r="F1923" s="58">
        <v>1989791</v>
      </c>
      <c r="G1923" s="59">
        <v>1832883</v>
      </c>
      <c r="H1923" s="59">
        <v>172268</v>
      </c>
      <c r="I1923" s="60">
        <v>0</v>
      </c>
      <c r="J1923" s="58">
        <v>-15360</v>
      </c>
      <c r="K1923" s="62">
        <v>30711</v>
      </c>
      <c r="L1923" s="61"/>
      <c r="M1923" s="62">
        <v>1999</v>
      </c>
      <c r="N1923" s="61"/>
      <c r="O1923" s="61"/>
      <c r="P1923" s="62">
        <v>214351</v>
      </c>
      <c r="Q1923" s="61"/>
      <c r="R1923" s="61"/>
      <c r="S1923" s="61"/>
      <c r="T1923" s="61"/>
      <c r="U1923" s="61"/>
      <c r="V1923" s="61"/>
      <c r="W1923" s="62">
        <v>302003</v>
      </c>
      <c r="X1923" s="61"/>
      <c r="Y1923" s="61"/>
      <c r="Z1923" s="61"/>
      <c r="AA1923" s="62">
        <v>641221</v>
      </c>
      <c r="AB1923" s="61"/>
      <c r="AC1923" s="61"/>
      <c r="AD1923" s="62">
        <v>25033</v>
      </c>
      <c r="AE1923" s="61"/>
      <c r="AF1923" s="62">
        <v>445675</v>
      </c>
      <c r="AG1923" s="61"/>
      <c r="AH1923" s="61"/>
      <c r="AI1923" s="62">
        <v>171890</v>
      </c>
      <c r="AJ1923" s="61"/>
      <c r="AK1923" s="61"/>
      <c r="AL1923" s="61"/>
      <c r="AM1923" s="61"/>
      <c r="AN1923" s="61"/>
      <c r="AO1923" s="61"/>
      <c r="AP1923" s="62">
        <v>22999</v>
      </c>
      <c r="AQ1923" s="61"/>
      <c r="AR1923" s="61"/>
      <c r="AS1923" s="61"/>
      <c r="AT1923" s="61"/>
      <c r="AU1923" s="61"/>
      <c r="AV1923" s="61">
        <v>888</v>
      </c>
      <c r="AW1923" s="61"/>
      <c r="AX1923" s="61"/>
      <c r="AY1923" s="62">
        <v>21665</v>
      </c>
      <c r="AZ1923" s="61"/>
      <c r="BA1923" s="62">
        <v>126716</v>
      </c>
      <c r="BB1923" s="61"/>
      <c r="BC1923" s="61"/>
      <c r="BD1923" s="61"/>
      <c r="BE1923" s="61"/>
      <c r="BF1923" s="61"/>
      <c r="BG1923" s="61"/>
      <c r="BH1923" s="61"/>
      <c r="BI1923" s="61"/>
      <c r="BJ1923" s="61"/>
      <c r="BK1923" s="61"/>
      <c r="BL1923" s="61"/>
      <c r="BM1923" s="61"/>
      <c r="BN1923" s="61"/>
      <c r="BO1923" s="62">
        <v>-15360</v>
      </c>
    </row>
    <row r="1924" spans="1:67" x14ac:dyDescent="0.2">
      <c r="A1924" s="57" t="s">
        <v>34</v>
      </c>
      <c r="B1924" s="56" t="s">
        <v>34</v>
      </c>
      <c r="C1924" s="56" t="s">
        <v>508</v>
      </c>
      <c r="D1924" s="56">
        <v>1991</v>
      </c>
      <c r="E1924" s="58">
        <v>2276801</v>
      </c>
      <c r="F1924" s="58">
        <v>2261441</v>
      </c>
      <c r="G1924" s="59">
        <v>2102769</v>
      </c>
      <c r="H1924" s="59">
        <v>174032</v>
      </c>
      <c r="I1924" s="60">
        <v>0</v>
      </c>
      <c r="J1924" s="58">
        <v>-15360</v>
      </c>
      <c r="K1924" s="62">
        <v>30711</v>
      </c>
      <c r="L1924" s="61"/>
      <c r="M1924" s="62">
        <v>1999</v>
      </c>
      <c r="N1924" s="61"/>
      <c r="O1924" s="61"/>
      <c r="P1924" s="62">
        <v>214351</v>
      </c>
      <c r="Q1924" s="61"/>
      <c r="R1924" s="61"/>
      <c r="S1924" s="61"/>
      <c r="T1924" s="61"/>
      <c r="U1924" s="61"/>
      <c r="V1924" s="61"/>
      <c r="W1924" s="62">
        <v>530736</v>
      </c>
      <c r="X1924" s="61"/>
      <c r="Y1924" s="61"/>
      <c r="Z1924" s="61"/>
      <c r="AA1924" s="62">
        <v>674070</v>
      </c>
      <c r="AB1924" s="61"/>
      <c r="AC1924" s="61"/>
      <c r="AD1924" s="62">
        <v>26037</v>
      </c>
      <c r="AE1924" s="61"/>
      <c r="AF1924" s="62">
        <v>448860</v>
      </c>
      <c r="AG1924" s="61"/>
      <c r="AH1924" s="61"/>
      <c r="AI1924" s="62">
        <v>176005</v>
      </c>
      <c r="AJ1924" s="61"/>
      <c r="AK1924" s="61"/>
      <c r="AL1924" s="61"/>
      <c r="AM1924" s="61"/>
      <c r="AN1924" s="61"/>
      <c r="AO1924" s="61"/>
      <c r="AP1924" s="62">
        <v>23744</v>
      </c>
      <c r="AQ1924" s="61"/>
      <c r="AR1924" s="61"/>
      <c r="AS1924" s="61"/>
      <c r="AT1924" s="61"/>
      <c r="AU1924" s="61"/>
      <c r="AV1924" s="61">
        <v>888</v>
      </c>
      <c r="AW1924" s="61"/>
      <c r="AX1924" s="61"/>
      <c r="AY1924" s="62">
        <v>22684</v>
      </c>
      <c r="AZ1924" s="61"/>
      <c r="BA1924" s="62">
        <v>126716</v>
      </c>
      <c r="BB1924" s="61"/>
      <c r="BC1924" s="61"/>
      <c r="BD1924" s="61"/>
      <c r="BE1924" s="61"/>
      <c r="BF1924" s="61"/>
      <c r="BG1924" s="61"/>
      <c r="BH1924" s="61"/>
      <c r="BI1924" s="61"/>
      <c r="BJ1924" s="61"/>
      <c r="BK1924" s="61"/>
      <c r="BL1924" s="61"/>
      <c r="BM1924" s="61"/>
      <c r="BN1924" s="61"/>
      <c r="BO1924" s="62">
        <v>-15360</v>
      </c>
    </row>
    <row r="1925" spans="1:67" x14ac:dyDescent="0.2">
      <c r="A1925" s="57" t="s">
        <v>34</v>
      </c>
      <c r="B1925" s="56" t="s">
        <v>34</v>
      </c>
      <c r="C1925" s="56" t="s">
        <v>508</v>
      </c>
      <c r="D1925" s="56">
        <v>1992</v>
      </c>
      <c r="E1925" s="58">
        <v>2398206</v>
      </c>
      <c r="F1925" s="58">
        <v>2382846</v>
      </c>
      <c r="G1925" s="59">
        <v>2223952</v>
      </c>
      <c r="H1925" s="59">
        <v>174254</v>
      </c>
      <c r="I1925" s="60">
        <v>0</v>
      </c>
      <c r="J1925" s="58">
        <v>-15360</v>
      </c>
      <c r="K1925" s="62">
        <v>30711</v>
      </c>
      <c r="L1925" s="61"/>
      <c r="M1925" s="62">
        <v>1999</v>
      </c>
      <c r="N1925" s="61"/>
      <c r="O1925" s="61"/>
      <c r="P1925" s="62">
        <v>214351</v>
      </c>
      <c r="Q1925" s="61"/>
      <c r="R1925" s="61"/>
      <c r="S1925" s="61"/>
      <c r="T1925" s="61"/>
      <c r="U1925" s="61"/>
      <c r="V1925" s="61"/>
      <c r="W1925" s="62">
        <v>530736</v>
      </c>
      <c r="X1925" s="61"/>
      <c r="Y1925" s="61"/>
      <c r="Z1925" s="61"/>
      <c r="AA1925" s="62">
        <v>716674</v>
      </c>
      <c r="AB1925" s="61"/>
      <c r="AC1925" s="61"/>
      <c r="AD1925" s="62">
        <v>61061</v>
      </c>
      <c r="AE1925" s="61"/>
      <c r="AF1925" s="62">
        <v>483820</v>
      </c>
      <c r="AG1925" s="61"/>
      <c r="AH1925" s="61"/>
      <c r="AI1925" s="62">
        <v>184600</v>
      </c>
      <c r="AJ1925" s="61"/>
      <c r="AK1925" s="61"/>
      <c r="AL1925" s="61"/>
      <c r="AM1925" s="61"/>
      <c r="AN1925" s="61"/>
      <c r="AO1925" s="61"/>
      <c r="AP1925" s="62">
        <v>23744</v>
      </c>
      <c r="AQ1925" s="61"/>
      <c r="AR1925" s="61"/>
      <c r="AS1925" s="61"/>
      <c r="AT1925" s="61"/>
      <c r="AU1925" s="61"/>
      <c r="AV1925" s="61">
        <v>888</v>
      </c>
      <c r="AW1925" s="61"/>
      <c r="AX1925" s="61"/>
      <c r="AY1925" s="62">
        <v>22906</v>
      </c>
      <c r="AZ1925" s="61"/>
      <c r="BA1925" s="62">
        <v>126716</v>
      </c>
      <c r="BB1925" s="61"/>
      <c r="BC1925" s="61"/>
      <c r="BD1925" s="61"/>
      <c r="BE1925" s="61"/>
      <c r="BF1925" s="61"/>
      <c r="BG1925" s="61"/>
      <c r="BH1925" s="61"/>
      <c r="BI1925" s="61"/>
      <c r="BJ1925" s="61"/>
      <c r="BK1925" s="61"/>
      <c r="BL1925" s="61"/>
      <c r="BM1925" s="61"/>
      <c r="BN1925" s="61"/>
      <c r="BO1925" s="62">
        <v>-15360</v>
      </c>
    </row>
    <row r="1926" spans="1:67" x14ac:dyDescent="0.2">
      <c r="A1926" s="57" t="s">
        <v>34</v>
      </c>
      <c r="B1926" s="56" t="s">
        <v>34</v>
      </c>
      <c r="C1926" s="56" t="s">
        <v>508</v>
      </c>
      <c r="D1926" s="56">
        <v>1993</v>
      </c>
      <c r="E1926" s="58">
        <v>2464587</v>
      </c>
      <c r="F1926" s="58">
        <v>2449227</v>
      </c>
      <c r="G1926" s="59">
        <v>2290333</v>
      </c>
      <c r="H1926" s="59">
        <v>174254</v>
      </c>
      <c r="I1926" s="60">
        <v>0</v>
      </c>
      <c r="J1926" s="58">
        <v>-15360</v>
      </c>
      <c r="K1926" s="62">
        <v>30711</v>
      </c>
      <c r="L1926" s="61"/>
      <c r="M1926" s="62">
        <v>1999</v>
      </c>
      <c r="N1926" s="61"/>
      <c r="O1926" s="61"/>
      <c r="P1926" s="62">
        <v>214351</v>
      </c>
      <c r="Q1926" s="61"/>
      <c r="R1926" s="61"/>
      <c r="S1926" s="61"/>
      <c r="T1926" s="61"/>
      <c r="U1926" s="61"/>
      <c r="V1926" s="61"/>
      <c r="W1926" s="62">
        <v>532263</v>
      </c>
      <c r="X1926" s="61"/>
      <c r="Y1926" s="61"/>
      <c r="Z1926" s="61"/>
      <c r="AA1926" s="62">
        <v>752332</v>
      </c>
      <c r="AB1926" s="61"/>
      <c r="AC1926" s="61"/>
      <c r="AD1926" s="62">
        <v>64087</v>
      </c>
      <c r="AE1926" s="61"/>
      <c r="AF1926" s="62">
        <v>502826</v>
      </c>
      <c r="AG1926" s="61"/>
      <c r="AH1926" s="61"/>
      <c r="AI1926" s="62">
        <v>191764</v>
      </c>
      <c r="AJ1926" s="61"/>
      <c r="AK1926" s="61"/>
      <c r="AL1926" s="61"/>
      <c r="AM1926" s="61"/>
      <c r="AN1926" s="61"/>
      <c r="AO1926" s="61"/>
      <c r="AP1926" s="62">
        <v>23744</v>
      </c>
      <c r="AQ1926" s="61"/>
      <c r="AR1926" s="61"/>
      <c r="AS1926" s="61"/>
      <c r="AT1926" s="61"/>
      <c r="AU1926" s="61"/>
      <c r="AV1926" s="61">
        <v>888</v>
      </c>
      <c r="AW1926" s="61"/>
      <c r="AX1926" s="61"/>
      <c r="AY1926" s="62">
        <v>22906</v>
      </c>
      <c r="AZ1926" s="61"/>
      <c r="BA1926" s="62">
        <v>126716</v>
      </c>
      <c r="BB1926" s="61"/>
      <c r="BC1926" s="61"/>
      <c r="BD1926" s="61"/>
      <c r="BE1926" s="61"/>
      <c r="BF1926" s="61"/>
      <c r="BG1926" s="61"/>
      <c r="BH1926" s="61"/>
      <c r="BI1926" s="61"/>
      <c r="BJ1926" s="61"/>
      <c r="BK1926" s="61"/>
      <c r="BL1926" s="61"/>
      <c r="BM1926" s="61"/>
      <c r="BN1926" s="61"/>
      <c r="BO1926" s="62">
        <v>-15360</v>
      </c>
    </row>
    <row r="1927" spans="1:67" x14ac:dyDescent="0.2">
      <c r="A1927" s="57" t="s">
        <v>34</v>
      </c>
      <c r="B1927" s="56" t="s">
        <v>34</v>
      </c>
      <c r="C1927" s="56" t="s">
        <v>508</v>
      </c>
      <c r="D1927" s="56">
        <v>1994</v>
      </c>
      <c r="E1927" s="58">
        <v>2534361</v>
      </c>
      <c r="F1927" s="58">
        <v>2331723</v>
      </c>
      <c r="G1927" s="59">
        <v>2360107</v>
      </c>
      <c r="H1927" s="59">
        <v>174254</v>
      </c>
      <c r="I1927" s="60">
        <v>0</v>
      </c>
      <c r="J1927" s="58">
        <v>-202638</v>
      </c>
      <c r="K1927" s="62">
        <v>30711</v>
      </c>
      <c r="L1927" s="61"/>
      <c r="M1927" s="62">
        <v>1999</v>
      </c>
      <c r="N1927" s="61"/>
      <c r="O1927" s="61"/>
      <c r="P1927" s="62">
        <v>214351</v>
      </c>
      <c r="Q1927" s="61"/>
      <c r="R1927" s="61"/>
      <c r="S1927" s="61"/>
      <c r="T1927" s="61"/>
      <c r="U1927" s="61"/>
      <c r="V1927" s="61"/>
      <c r="W1927" s="62">
        <v>532583</v>
      </c>
      <c r="X1927" s="61"/>
      <c r="Y1927" s="61"/>
      <c r="Z1927" s="61"/>
      <c r="AA1927" s="62">
        <v>785644</v>
      </c>
      <c r="AB1927" s="61"/>
      <c r="AC1927" s="61"/>
      <c r="AD1927" s="62">
        <v>66861</v>
      </c>
      <c r="AE1927" s="61"/>
      <c r="AF1927" s="62">
        <v>526694</v>
      </c>
      <c r="AG1927" s="61"/>
      <c r="AH1927" s="61"/>
      <c r="AI1927" s="62">
        <v>201264</v>
      </c>
      <c r="AJ1927" s="61"/>
      <c r="AK1927" s="61"/>
      <c r="AL1927" s="61"/>
      <c r="AM1927" s="61"/>
      <c r="AN1927" s="61"/>
      <c r="AO1927" s="61"/>
      <c r="AP1927" s="62">
        <v>23744</v>
      </c>
      <c r="AQ1927" s="61"/>
      <c r="AR1927" s="61"/>
      <c r="AS1927" s="61"/>
      <c r="AT1927" s="61"/>
      <c r="AU1927" s="61"/>
      <c r="AV1927" s="61">
        <v>888</v>
      </c>
      <c r="AW1927" s="61"/>
      <c r="AX1927" s="61"/>
      <c r="AY1927" s="62">
        <v>22906</v>
      </c>
      <c r="AZ1927" s="61"/>
      <c r="BA1927" s="62">
        <v>126716</v>
      </c>
      <c r="BB1927" s="61"/>
      <c r="BC1927" s="61"/>
      <c r="BD1927" s="61"/>
      <c r="BE1927" s="61"/>
      <c r="BF1927" s="61"/>
      <c r="BG1927" s="61"/>
      <c r="BH1927" s="61"/>
      <c r="BI1927" s="61"/>
      <c r="BJ1927" s="61"/>
      <c r="BK1927" s="61"/>
      <c r="BL1927" s="61"/>
      <c r="BM1927" s="61"/>
      <c r="BN1927" s="61"/>
      <c r="BO1927" s="62">
        <v>-202638</v>
      </c>
    </row>
    <row r="1928" spans="1:67" x14ac:dyDescent="0.2">
      <c r="A1928" s="57" t="s">
        <v>34</v>
      </c>
      <c r="B1928" s="56" t="s">
        <v>34</v>
      </c>
      <c r="C1928" s="56" t="s">
        <v>508</v>
      </c>
      <c r="D1928" s="56">
        <v>1995</v>
      </c>
      <c r="E1928" s="58">
        <v>2663693</v>
      </c>
      <c r="F1928" s="58">
        <v>2457011</v>
      </c>
      <c r="G1928" s="59">
        <v>2469966</v>
      </c>
      <c r="H1928" s="59">
        <v>193727</v>
      </c>
      <c r="I1928" s="60">
        <v>0</v>
      </c>
      <c r="J1928" s="58">
        <v>-206682</v>
      </c>
      <c r="K1928" s="62">
        <v>30711</v>
      </c>
      <c r="L1928" s="61"/>
      <c r="M1928" s="62">
        <v>1999</v>
      </c>
      <c r="N1928" s="61"/>
      <c r="O1928" s="61"/>
      <c r="P1928" s="62">
        <v>214351</v>
      </c>
      <c r="Q1928" s="61"/>
      <c r="R1928" s="61"/>
      <c r="S1928" s="61"/>
      <c r="T1928" s="61"/>
      <c r="U1928" s="61"/>
      <c r="V1928" s="61"/>
      <c r="W1928" s="62">
        <v>578918</v>
      </c>
      <c r="X1928" s="61"/>
      <c r="Y1928" s="61"/>
      <c r="Z1928" s="61"/>
      <c r="AA1928" s="62">
        <v>817583</v>
      </c>
      <c r="AB1928" s="61"/>
      <c r="AC1928" s="61"/>
      <c r="AD1928" s="62">
        <v>73162</v>
      </c>
      <c r="AE1928" s="61"/>
      <c r="AF1928" s="62">
        <v>542967</v>
      </c>
      <c r="AG1928" s="61"/>
      <c r="AH1928" s="61"/>
      <c r="AI1928" s="62">
        <v>210275</v>
      </c>
      <c r="AJ1928" s="61"/>
      <c r="AK1928" s="61"/>
      <c r="AL1928" s="61"/>
      <c r="AM1928" s="61"/>
      <c r="AN1928" s="61"/>
      <c r="AO1928" s="61"/>
      <c r="AP1928" s="62">
        <v>24317</v>
      </c>
      <c r="AQ1928" s="61"/>
      <c r="AR1928" s="61"/>
      <c r="AS1928" s="61"/>
      <c r="AT1928" s="61"/>
      <c r="AU1928" s="61"/>
      <c r="AV1928" s="61">
        <v>888</v>
      </c>
      <c r="AW1928" s="61"/>
      <c r="AX1928" s="61"/>
      <c r="AY1928" s="62">
        <v>22906</v>
      </c>
      <c r="AZ1928" s="61"/>
      <c r="BA1928" s="62">
        <v>145616</v>
      </c>
      <c r="BB1928" s="61"/>
      <c r="BC1928" s="61"/>
      <c r="BD1928" s="61"/>
      <c r="BE1928" s="61"/>
      <c r="BF1928" s="61"/>
      <c r="BG1928" s="61"/>
      <c r="BH1928" s="61"/>
      <c r="BI1928" s="61"/>
      <c r="BJ1928" s="61"/>
      <c r="BK1928" s="61"/>
      <c r="BL1928" s="61"/>
      <c r="BM1928" s="61"/>
      <c r="BN1928" s="61"/>
      <c r="BO1928" s="62">
        <v>-206682</v>
      </c>
    </row>
    <row r="1929" spans="1:67" x14ac:dyDescent="0.2">
      <c r="A1929" s="57" t="s">
        <v>34</v>
      </c>
      <c r="B1929" s="56" t="s">
        <v>34</v>
      </c>
      <c r="C1929" s="56" t="s">
        <v>508</v>
      </c>
      <c r="D1929" s="56">
        <v>1996</v>
      </c>
      <c r="E1929" s="58">
        <v>2966844</v>
      </c>
      <c r="F1929" s="58">
        <v>2759670</v>
      </c>
      <c r="G1929" s="59">
        <v>2752904</v>
      </c>
      <c r="H1929" s="59">
        <v>213940</v>
      </c>
      <c r="I1929" s="60">
        <v>0</v>
      </c>
      <c r="J1929" s="58">
        <v>-207174</v>
      </c>
      <c r="K1929" s="62">
        <v>30711</v>
      </c>
      <c r="L1929" s="61"/>
      <c r="M1929" s="62">
        <v>1999</v>
      </c>
      <c r="N1929" s="61"/>
      <c r="O1929" s="61"/>
      <c r="P1929" s="62">
        <v>214351</v>
      </c>
      <c r="Q1929" s="61"/>
      <c r="R1929" s="61"/>
      <c r="S1929" s="61"/>
      <c r="T1929" s="61"/>
      <c r="U1929" s="61"/>
      <c r="V1929" s="61"/>
      <c r="W1929" s="62">
        <v>579806</v>
      </c>
      <c r="X1929" s="61"/>
      <c r="Y1929" s="61"/>
      <c r="Z1929" s="61"/>
      <c r="AA1929" s="62">
        <v>1080027</v>
      </c>
      <c r="AB1929" s="61"/>
      <c r="AC1929" s="61"/>
      <c r="AD1929" s="62">
        <v>80199</v>
      </c>
      <c r="AE1929" s="61"/>
      <c r="AF1929" s="62">
        <v>549710</v>
      </c>
      <c r="AG1929" s="61"/>
      <c r="AH1929" s="61"/>
      <c r="AI1929" s="62">
        <v>216101</v>
      </c>
      <c r="AJ1929" s="61"/>
      <c r="AK1929" s="61"/>
      <c r="AL1929" s="61"/>
      <c r="AM1929" s="61"/>
      <c r="AN1929" s="61"/>
      <c r="AO1929" s="61"/>
      <c r="AP1929" s="62">
        <v>30719</v>
      </c>
      <c r="AQ1929" s="61"/>
      <c r="AR1929" s="61"/>
      <c r="AS1929" s="61"/>
      <c r="AT1929" s="61"/>
      <c r="AU1929" s="61"/>
      <c r="AV1929" s="61">
        <v>888</v>
      </c>
      <c r="AW1929" s="61"/>
      <c r="AX1929" s="61"/>
      <c r="AY1929" s="62">
        <v>26692</v>
      </c>
      <c r="AZ1929" s="61"/>
      <c r="BA1929" s="62">
        <v>155641</v>
      </c>
      <c r="BB1929" s="61"/>
      <c r="BC1929" s="61"/>
      <c r="BD1929" s="61"/>
      <c r="BE1929" s="61"/>
      <c r="BF1929" s="61"/>
      <c r="BG1929" s="61"/>
      <c r="BH1929" s="61"/>
      <c r="BI1929" s="61"/>
      <c r="BJ1929" s="61"/>
      <c r="BK1929" s="61"/>
      <c r="BL1929" s="61"/>
      <c r="BM1929" s="61"/>
      <c r="BN1929" s="61"/>
      <c r="BO1929" s="62">
        <v>-207174</v>
      </c>
    </row>
    <row r="1930" spans="1:67" x14ac:dyDescent="0.2">
      <c r="A1930" s="57" t="s">
        <v>34</v>
      </c>
      <c r="B1930" s="56" t="s">
        <v>34</v>
      </c>
      <c r="C1930" s="56" t="s">
        <v>508</v>
      </c>
      <c r="D1930" s="56">
        <v>1997</v>
      </c>
      <c r="E1930" s="58">
        <v>3155923</v>
      </c>
      <c r="F1930" s="58">
        <v>2942420</v>
      </c>
      <c r="G1930" s="59">
        <v>2941983</v>
      </c>
      <c r="H1930" s="59">
        <v>213940</v>
      </c>
      <c r="I1930" s="60">
        <v>0</v>
      </c>
      <c r="J1930" s="58">
        <v>-213503</v>
      </c>
      <c r="K1930" s="62">
        <v>30711</v>
      </c>
      <c r="L1930" s="61"/>
      <c r="M1930" s="62">
        <v>1999</v>
      </c>
      <c r="N1930" s="61"/>
      <c r="O1930" s="61"/>
      <c r="P1930" s="62">
        <v>214351</v>
      </c>
      <c r="Q1930" s="61"/>
      <c r="R1930" s="61"/>
      <c r="S1930" s="61"/>
      <c r="T1930" s="61"/>
      <c r="U1930" s="61"/>
      <c r="V1930" s="61"/>
      <c r="W1930" s="62">
        <v>580693</v>
      </c>
      <c r="X1930" s="61"/>
      <c r="Y1930" s="61"/>
      <c r="Z1930" s="61"/>
      <c r="AA1930" s="62">
        <v>1233462</v>
      </c>
      <c r="AB1930" s="61"/>
      <c r="AC1930" s="61"/>
      <c r="AD1930" s="62">
        <v>87362</v>
      </c>
      <c r="AE1930" s="61"/>
      <c r="AF1930" s="62">
        <v>570937</v>
      </c>
      <c r="AG1930" s="61"/>
      <c r="AH1930" s="61"/>
      <c r="AI1930" s="62">
        <v>222468</v>
      </c>
      <c r="AJ1930" s="61"/>
      <c r="AK1930" s="61"/>
      <c r="AL1930" s="61"/>
      <c r="AM1930" s="61"/>
      <c r="AN1930" s="61"/>
      <c r="AO1930" s="61"/>
      <c r="AP1930" s="62">
        <v>30719</v>
      </c>
      <c r="AQ1930" s="61"/>
      <c r="AR1930" s="61"/>
      <c r="AS1930" s="61"/>
      <c r="AT1930" s="61"/>
      <c r="AU1930" s="61"/>
      <c r="AV1930" s="61">
        <v>888</v>
      </c>
      <c r="AW1930" s="61"/>
      <c r="AX1930" s="61"/>
      <c r="AY1930" s="62">
        <v>26692</v>
      </c>
      <c r="AZ1930" s="61"/>
      <c r="BA1930" s="62">
        <v>155641</v>
      </c>
      <c r="BB1930" s="61"/>
      <c r="BC1930" s="61"/>
      <c r="BD1930" s="61"/>
      <c r="BE1930" s="61"/>
      <c r="BF1930" s="61"/>
      <c r="BG1930" s="61"/>
      <c r="BH1930" s="61"/>
      <c r="BI1930" s="61"/>
      <c r="BJ1930" s="61"/>
      <c r="BK1930" s="61"/>
      <c r="BL1930" s="61"/>
      <c r="BM1930" s="61"/>
      <c r="BN1930" s="61"/>
      <c r="BO1930" s="62">
        <v>-213503</v>
      </c>
    </row>
    <row r="1931" spans="1:67" x14ac:dyDescent="0.2">
      <c r="A1931" s="57" t="s">
        <v>34</v>
      </c>
      <c r="B1931" s="56" t="s">
        <v>34</v>
      </c>
      <c r="C1931" s="56" t="s">
        <v>508</v>
      </c>
      <c r="D1931" s="56">
        <v>1998</v>
      </c>
      <c r="E1931" s="58">
        <v>3816945</v>
      </c>
      <c r="F1931" s="58">
        <v>3582027</v>
      </c>
      <c r="G1931" s="59">
        <v>3573156</v>
      </c>
      <c r="H1931" s="59">
        <v>243789</v>
      </c>
      <c r="I1931" s="60">
        <v>0</v>
      </c>
      <c r="J1931" s="58">
        <v>-234918</v>
      </c>
      <c r="K1931" s="62">
        <v>30880</v>
      </c>
      <c r="L1931" s="61"/>
      <c r="M1931" s="62">
        <v>1999</v>
      </c>
      <c r="N1931" s="61"/>
      <c r="O1931" s="61"/>
      <c r="P1931" s="62">
        <v>214351</v>
      </c>
      <c r="Q1931" s="62">
        <v>51445</v>
      </c>
      <c r="R1931" s="61"/>
      <c r="S1931" s="61"/>
      <c r="T1931" s="61"/>
      <c r="U1931" s="61"/>
      <c r="V1931" s="61"/>
      <c r="W1931" s="62">
        <v>599585</v>
      </c>
      <c r="X1931" s="61"/>
      <c r="Y1931" s="61"/>
      <c r="Z1931" s="61"/>
      <c r="AA1931" s="62">
        <v>1601757</v>
      </c>
      <c r="AB1931" s="61"/>
      <c r="AC1931" s="61"/>
      <c r="AD1931" s="62">
        <v>122715</v>
      </c>
      <c r="AE1931" s="61"/>
      <c r="AF1931" s="62">
        <v>670499</v>
      </c>
      <c r="AG1931" s="61"/>
      <c r="AH1931" s="61"/>
      <c r="AI1931" s="62">
        <v>279925</v>
      </c>
      <c r="AJ1931" s="61"/>
      <c r="AK1931" s="61"/>
      <c r="AL1931" s="61"/>
      <c r="AM1931" s="61"/>
      <c r="AN1931" s="61"/>
      <c r="AO1931" s="61"/>
      <c r="AP1931" s="62">
        <v>59753</v>
      </c>
      <c r="AQ1931" s="61"/>
      <c r="AR1931" s="61"/>
      <c r="AS1931" s="61"/>
      <c r="AT1931" s="61"/>
      <c r="AU1931" s="61"/>
      <c r="AV1931" s="61">
        <v>888</v>
      </c>
      <c r="AW1931" s="61"/>
      <c r="AX1931" s="61"/>
      <c r="AY1931" s="62">
        <v>27507</v>
      </c>
      <c r="AZ1931" s="61"/>
      <c r="BA1931" s="62">
        <v>155641</v>
      </c>
      <c r="BB1931" s="61"/>
      <c r="BC1931" s="61"/>
      <c r="BD1931" s="61"/>
      <c r="BE1931" s="61"/>
      <c r="BF1931" s="61"/>
      <c r="BG1931" s="61"/>
      <c r="BH1931" s="61"/>
      <c r="BI1931" s="61"/>
      <c r="BJ1931" s="61"/>
      <c r="BK1931" s="61"/>
      <c r="BL1931" s="61"/>
      <c r="BM1931" s="61"/>
      <c r="BN1931" s="61"/>
      <c r="BO1931" s="62">
        <v>-234918</v>
      </c>
    </row>
    <row r="1932" spans="1:67" x14ac:dyDescent="0.2">
      <c r="A1932" s="57" t="s">
        <v>34</v>
      </c>
      <c r="B1932" s="56" t="s">
        <v>34</v>
      </c>
      <c r="C1932" s="56" t="s">
        <v>509</v>
      </c>
      <c r="D1932" s="56">
        <v>1989</v>
      </c>
      <c r="E1932" s="58">
        <v>2395604</v>
      </c>
      <c r="F1932" s="58">
        <v>2363376</v>
      </c>
      <c r="G1932" s="59">
        <v>2140647</v>
      </c>
      <c r="H1932" s="59">
        <v>254957</v>
      </c>
      <c r="I1932" s="60">
        <v>0</v>
      </c>
      <c r="J1932" s="58">
        <v>-32228</v>
      </c>
      <c r="K1932" s="62">
        <v>29350</v>
      </c>
      <c r="L1932" s="61"/>
      <c r="M1932" s="61"/>
      <c r="N1932" s="61"/>
      <c r="O1932" s="61"/>
      <c r="P1932" s="62">
        <v>383509</v>
      </c>
      <c r="Q1932" s="62">
        <v>29472</v>
      </c>
      <c r="R1932" s="61"/>
      <c r="S1932" s="61"/>
      <c r="T1932" s="61"/>
      <c r="U1932" s="61"/>
      <c r="V1932" s="61"/>
      <c r="W1932" s="62">
        <v>208531</v>
      </c>
      <c r="X1932" s="61"/>
      <c r="Y1932" s="61"/>
      <c r="Z1932" s="61"/>
      <c r="AA1932" s="62">
        <v>925524</v>
      </c>
      <c r="AB1932" s="61"/>
      <c r="AC1932" s="61"/>
      <c r="AD1932" s="62">
        <v>132053</v>
      </c>
      <c r="AE1932" s="61"/>
      <c r="AF1932" s="62">
        <v>323669</v>
      </c>
      <c r="AG1932" s="61"/>
      <c r="AH1932" s="61"/>
      <c r="AI1932" s="62">
        <v>108539</v>
      </c>
      <c r="AJ1932" s="61"/>
      <c r="AK1932" s="61"/>
      <c r="AL1932" s="61"/>
      <c r="AM1932" s="61"/>
      <c r="AN1932" s="61"/>
      <c r="AO1932" s="61"/>
      <c r="AP1932" s="62">
        <v>24690</v>
      </c>
      <c r="AQ1932" s="61"/>
      <c r="AR1932" s="62">
        <v>5400</v>
      </c>
      <c r="AS1932" s="61"/>
      <c r="AT1932" s="61"/>
      <c r="AU1932" s="61"/>
      <c r="AV1932" s="62">
        <v>1289</v>
      </c>
      <c r="AW1932" s="61"/>
      <c r="AX1932" s="61"/>
      <c r="AY1932" s="62">
        <v>38228</v>
      </c>
      <c r="AZ1932" s="61"/>
      <c r="BA1932" s="62">
        <v>180739</v>
      </c>
      <c r="BB1932" s="61"/>
      <c r="BC1932" s="61"/>
      <c r="BD1932" s="61"/>
      <c r="BE1932" s="61"/>
      <c r="BF1932" s="61"/>
      <c r="BG1932" s="61"/>
      <c r="BH1932" s="61"/>
      <c r="BI1932" s="61"/>
      <c r="BJ1932" s="61"/>
      <c r="BK1932" s="62">
        <v>4611</v>
      </c>
      <c r="BL1932" s="61"/>
      <c r="BM1932" s="61"/>
      <c r="BN1932" s="61"/>
      <c r="BO1932" s="62">
        <v>-32228</v>
      </c>
    </row>
    <row r="1933" spans="1:67" x14ac:dyDescent="0.2">
      <c r="A1933" s="57" t="s">
        <v>34</v>
      </c>
      <c r="B1933" s="56" t="s">
        <v>34</v>
      </c>
      <c r="C1933" s="56" t="s">
        <v>509</v>
      </c>
      <c r="D1933" s="56">
        <v>1990</v>
      </c>
      <c r="E1933" s="58">
        <v>2587006</v>
      </c>
      <c r="F1933" s="58">
        <v>2554778</v>
      </c>
      <c r="G1933" s="59">
        <v>2261335</v>
      </c>
      <c r="H1933" s="59">
        <v>325671</v>
      </c>
      <c r="I1933" s="60">
        <v>0</v>
      </c>
      <c r="J1933" s="58">
        <v>-32228</v>
      </c>
      <c r="K1933" s="62">
        <v>29350</v>
      </c>
      <c r="L1933" s="61"/>
      <c r="M1933" s="61"/>
      <c r="N1933" s="61"/>
      <c r="O1933" s="61"/>
      <c r="P1933" s="62">
        <v>401981</v>
      </c>
      <c r="Q1933" s="62">
        <v>29472</v>
      </c>
      <c r="R1933" s="61"/>
      <c r="S1933" s="61"/>
      <c r="T1933" s="61"/>
      <c r="U1933" s="61"/>
      <c r="V1933" s="61"/>
      <c r="W1933" s="62">
        <v>215901</v>
      </c>
      <c r="X1933" s="61"/>
      <c r="Y1933" s="61"/>
      <c r="Z1933" s="61"/>
      <c r="AA1933" s="62">
        <v>980250</v>
      </c>
      <c r="AB1933" s="61"/>
      <c r="AC1933" s="61"/>
      <c r="AD1933" s="62">
        <v>137667</v>
      </c>
      <c r="AE1933" s="61"/>
      <c r="AF1933" s="62">
        <v>346382</v>
      </c>
      <c r="AG1933" s="61"/>
      <c r="AH1933" s="61"/>
      <c r="AI1933" s="62">
        <v>120332</v>
      </c>
      <c r="AJ1933" s="61"/>
      <c r="AK1933" s="61"/>
      <c r="AL1933" s="61"/>
      <c r="AM1933" s="61"/>
      <c r="AN1933" s="61"/>
      <c r="AO1933" s="61"/>
      <c r="AP1933" s="62">
        <v>26337</v>
      </c>
      <c r="AQ1933" s="61"/>
      <c r="AR1933" s="62">
        <v>10011</v>
      </c>
      <c r="AS1933" s="61"/>
      <c r="AT1933" s="61"/>
      <c r="AU1933" s="61"/>
      <c r="AV1933" s="62">
        <v>1480</v>
      </c>
      <c r="AW1933" s="61"/>
      <c r="AX1933" s="61"/>
      <c r="AY1933" s="62">
        <v>56552</v>
      </c>
      <c r="AZ1933" s="61"/>
      <c r="BA1933" s="62">
        <v>226015</v>
      </c>
      <c r="BB1933" s="61"/>
      <c r="BC1933" s="61"/>
      <c r="BD1933" s="61"/>
      <c r="BE1933" s="61"/>
      <c r="BF1933" s="61"/>
      <c r="BG1933" s="61"/>
      <c r="BH1933" s="61"/>
      <c r="BI1933" s="61"/>
      <c r="BJ1933" s="61"/>
      <c r="BK1933" s="62">
        <v>5276</v>
      </c>
      <c r="BL1933" s="61"/>
      <c r="BM1933" s="61"/>
      <c r="BN1933" s="61"/>
      <c r="BO1933" s="62">
        <v>-32228</v>
      </c>
    </row>
    <row r="1934" spans="1:67" x14ac:dyDescent="0.2">
      <c r="A1934" s="57" t="s">
        <v>34</v>
      </c>
      <c r="B1934" s="56" t="s">
        <v>34</v>
      </c>
      <c r="C1934" s="56" t="s">
        <v>509</v>
      </c>
      <c r="D1934" s="56">
        <v>1991</v>
      </c>
      <c r="E1934" s="58">
        <v>2845094</v>
      </c>
      <c r="F1934" s="58">
        <v>2812866</v>
      </c>
      <c r="G1934" s="59">
        <v>2372899</v>
      </c>
      <c r="H1934" s="59">
        <v>472195</v>
      </c>
      <c r="I1934" s="60">
        <v>0</v>
      </c>
      <c r="J1934" s="58">
        <v>-32228</v>
      </c>
      <c r="K1934" s="62">
        <v>29350</v>
      </c>
      <c r="L1934" s="61"/>
      <c r="M1934" s="61"/>
      <c r="N1934" s="61"/>
      <c r="O1934" s="61"/>
      <c r="P1934" s="62">
        <v>416013</v>
      </c>
      <c r="Q1934" s="62">
        <v>32222</v>
      </c>
      <c r="R1934" s="61"/>
      <c r="S1934" s="61"/>
      <c r="T1934" s="61"/>
      <c r="U1934" s="61"/>
      <c r="V1934" s="61"/>
      <c r="W1934" s="62">
        <v>217355</v>
      </c>
      <c r="X1934" s="61"/>
      <c r="Y1934" s="61"/>
      <c r="Z1934" s="61"/>
      <c r="AA1934" s="62">
        <v>1016937</v>
      </c>
      <c r="AB1934" s="61"/>
      <c r="AC1934" s="61"/>
      <c r="AD1934" s="62">
        <v>148223</v>
      </c>
      <c r="AE1934" s="61"/>
      <c r="AF1934" s="62">
        <v>374052</v>
      </c>
      <c r="AG1934" s="61"/>
      <c r="AH1934" s="61"/>
      <c r="AI1934" s="62">
        <v>138747</v>
      </c>
      <c r="AJ1934" s="61"/>
      <c r="AK1934" s="61"/>
      <c r="AL1934" s="61"/>
      <c r="AM1934" s="61"/>
      <c r="AN1934" s="61"/>
      <c r="AO1934" s="61"/>
      <c r="AP1934" s="62">
        <v>26862</v>
      </c>
      <c r="AQ1934" s="61"/>
      <c r="AR1934" s="62">
        <v>17048</v>
      </c>
      <c r="AS1934" s="61"/>
      <c r="AT1934" s="61"/>
      <c r="AU1934" s="61"/>
      <c r="AV1934" s="62">
        <v>1480</v>
      </c>
      <c r="AW1934" s="61"/>
      <c r="AX1934" s="61"/>
      <c r="AY1934" s="62">
        <v>66446</v>
      </c>
      <c r="AZ1934" s="61"/>
      <c r="BA1934" s="62">
        <v>355083</v>
      </c>
      <c r="BB1934" s="61"/>
      <c r="BC1934" s="61"/>
      <c r="BD1934" s="61"/>
      <c r="BE1934" s="61"/>
      <c r="BF1934" s="61"/>
      <c r="BG1934" s="61"/>
      <c r="BH1934" s="61"/>
      <c r="BI1934" s="61"/>
      <c r="BJ1934" s="61"/>
      <c r="BK1934" s="62">
        <v>5276</v>
      </c>
      <c r="BL1934" s="61"/>
      <c r="BM1934" s="61"/>
      <c r="BN1934" s="61"/>
      <c r="BO1934" s="62">
        <v>-32228</v>
      </c>
    </row>
    <row r="1935" spans="1:67" x14ac:dyDescent="0.2">
      <c r="A1935" s="57" t="s">
        <v>34</v>
      </c>
      <c r="B1935" s="56" t="s">
        <v>34</v>
      </c>
      <c r="C1935" s="56" t="s">
        <v>509</v>
      </c>
      <c r="D1935" s="56">
        <v>1992</v>
      </c>
      <c r="E1935" s="58">
        <v>3133560</v>
      </c>
      <c r="F1935" s="58">
        <v>3101332</v>
      </c>
      <c r="G1935" s="59">
        <v>2651363</v>
      </c>
      <c r="H1935" s="59">
        <v>482197</v>
      </c>
      <c r="I1935" s="60">
        <v>0</v>
      </c>
      <c r="J1935" s="58">
        <v>-32228</v>
      </c>
      <c r="K1935" s="62">
        <v>29350</v>
      </c>
      <c r="L1935" s="61"/>
      <c r="M1935" s="61"/>
      <c r="N1935" s="61"/>
      <c r="O1935" s="61"/>
      <c r="P1935" s="62">
        <v>416013</v>
      </c>
      <c r="Q1935" s="62">
        <v>32222</v>
      </c>
      <c r="R1935" s="61"/>
      <c r="S1935" s="61"/>
      <c r="T1935" s="61"/>
      <c r="U1935" s="61"/>
      <c r="V1935" s="61"/>
      <c r="W1935" s="62">
        <v>273274</v>
      </c>
      <c r="X1935" s="61"/>
      <c r="Y1935" s="61"/>
      <c r="Z1935" s="61"/>
      <c r="AA1935" s="62">
        <v>1192561</v>
      </c>
      <c r="AB1935" s="61"/>
      <c r="AC1935" s="61"/>
      <c r="AD1935" s="62">
        <v>150356</v>
      </c>
      <c r="AE1935" s="61"/>
      <c r="AF1935" s="62">
        <v>404074</v>
      </c>
      <c r="AG1935" s="61"/>
      <c r="AH1935" s="61"/>
      <c r="AI1935" s="62">
        <v>153513</v>
      </c>
      <c r="AJ1935" s="61"/>
      <c r="AK1935" s="61"/>
      <c r="AL1935" s="61"/>
      <c r="AM1935" s="61"/>
      <c r="AN1935" s="61"/>
      <c r="AO1935" s="61"/>
      <c r="AP1935" s="62">
        <v>28100</v>
      </c>
      <c r="AQ1935" s="61"/>
      <c r="AR1935" s="62">
        <v>17748</v>
      </c>
      <c r="AS1935" s="61"/>
      <c r="AT1935" s="61"/>
      <c r="AU1935" s="61"/>
      <c r="AV1935" s="62">
        <v>1480</v>
      </c>
      <c r="AW1935" s="61"/>
      <c r="AX1935" s="61"/>
      <c r="AY1935" s="62">
        <v>71880</v>
      </c>
      <c r="AZ1935" s="61"/>
      <c r="BA1935" s="62">
        <v>357529</v>
      </c>
      <c r="BB1935" s="61"/>
      <c r="BC1935" s="61"/>
      <c r="BD1935" s="61"/>
      <c r="BE1935" s="61"/>
      <c r="BF1935" s="61"/>
      <c r="BG1935" s="61"/>
      <c r="BH1935" s="61"/>
      <c r="BI1935" s="61"/>
      <c r="BJ1935" s="61"/>
      <c r="BK1935" s="62">
        <v>5460</v>
      </c>
      <c r="BL1935" s="61"/>
      <c r="BM1935" s="61"/>
      <c r="BN1935" s="61"/>
      <c r="BO1935" s="62">
        <v>-32228</v>
      </c>
    </row>
    <row r="1936" spans="1:67" x14ac:dyDescent="0.2">
      <c r="A1936" s="57" t="s">
        <v>34</v>
      </c>
      <c r="B1936" s="56" t="s">
        <v>34</v>
      </c>
      <c r="C1936" s="56" t="s">
        <v>509</v>
      </c>
      <c r="D1936" s="56">
        <v>1993</v>
      </c>
      <c r="E1936" s="58">
        <v>3241348</v>
      </c>
      <c r="F1936" s="58">
        <v>3209120</v>
      </c>
      <c r="G1936" s="59">
        <v>2741410</v>
      </c>
      <c r="H1936" s="59">
        <v>499938</v>
      </c>
      <c r="I1936" s="60">
        <v>0</v>
      </c>
      <c r="J1936" s="58">
        <v>-32228</v>
      </c>
      <c r="K1936" s="62">
        <v>29350</v>
      </c>
      <c r="L1936" s="61"/>
      <c r="M1936" s="61"/>
      <c r="N1936" s="61"/>
      <c r="O1936" s="61"/>
      <c r="P1936" s="62">
        <v>416013</v>
      </c>
      <c r="Q1936" s="62">
        <v>32222</v>
      </c>
      <c r="R1936" s="61"/>
      <c r="S1936" s="61"/>
      <c r="T1936" s="61"/>
      <c r="U1936" s="61"/>
      <c r="V1936" s="61"/>
      <c r="W1936" s="62">
        <v>273928</v>
      </c>
      <c r="X1936" s="61"/>
      <c r="Y1936" s="61"/>
      <c r="Z1936" s="61"/>
      <c r="AA1936" s="62">
        <v>1261793</v>
      </c>
      <c r="AB1936" s="61"/>
      <c r="AC1936" s="61"/>
      <c r="AD1936" s="62">
        <v>152065</v>
      </c>
      <c r="AE1936" s="61"/>
      <c r="AF1936" s="62">
        <v>411263</v>
      </c>
      <c r="AG1936" s="61"/>
      <c r="AH1936" s="61"/>
      <c r="AI1936" s="62">
        <v>164776</v>
      </c>
      <c r="AJ1936" s="61"/>
      <c r="AK1936" s="61"/>
      <c r="AL1936" s="61"/>
      <c r="AM1936" s="61"/>
      <c r="AN1936" s="61"/>
      <c r="AO1936" s="61"/>
      <c r="AP1936" s="62">
        <v>28859</v>
      </c>
      <c r="AQ1936" s="61"/>
      <c r="AR1936" s="62">
        <v>21578</v>
      </c>
      <c r="AS1936" s="61"/>
      <c r="AT1936" s="61"/>
      <c r="AU1936" s="61"/>
      <c r="AV1936" s="62">
        <v>1480</v>
      </c>
      <c r="AW1936" s="61"/>
      <c r="AX1936" s="61"/>
      <c r="AY1936" s="62">
        <v>76575</v>
      </c>
      <c r="AZ1936" s="61"/>
      <c r="BA1936" s="62">
        <v>365534</v>
      </c>
      <c r="BB1936" s="61"/>
      <c r="BC1936" s="61"/>
      <c r="BD1936" s="61"/>
      <c r="BE1936" s="61"/>
      <c r="BF1936" s="61"/>
      <c r="BG1936" s="61"/>
      <c r="BH1936" s="61"/>
      <c r="BI1936" s="61"/>
      <c r="BJ1936" s="61"/>
      <c r="BK1936" s="62">
        <v>5912</v>
      </c>
      <c r="BL1936" s="61"/>
      <c r="BM1936" s="61"/>
      <c r="BN1936" s="61"/>
      <c r="BO1936" s="62">
        <v>-32228</v>
      </c>
    </row>
    <row r="1937" spans="1:67" x14ac:dyDescent="0.2">
      <c r="A1937" s="57" t="s">
        <v>34</v>
      </c>
      <c r="B1937" s="56" t="s">
        <v>34</v>
      </c>
      <c r="C1937" s="56" t="s">
        <v>509</v>
      </c>
      <c r="D1937" s="56">
        <v>1994</v>
      </c>
      <c r="E1937" s="58">
        <v>3475704</v>
      </c>
      <c r="F1937" s="58">
        <v>3232365</v>
      </c>
      <c r="G1937" s="59">
        <v>2914330</v>
      </c>
      <c r="H1937" s="59">
        <v>561374</v>
      </c>
      <c r="I1937" s="60">
        <v>0</v>
      </c>
      <c r="J1937" s="58">
        <v>-243339</v>
      </c>
      <c r="K1937" s="62">
        <v>29350</v>
      </c>
      <c r="L1937" s="61"/>
      <c r="M1937" s="61"/>
      <c r="N1937" s="61"/>
      <c r="O1937" s="61"/>
      <c r="P1937" s="62">
        <v>416013</v>
      </c>
      <c r="Q1937" s="61"/>
      <c r="R1937" s="61"/>
      <c r="S1937" s="61"/>
      <c r="T1937" s="61"/>
      <c r="U1937" s="61"/>
      <c r="V1937" s="61"/>
      <c r="W1937" s="62">
        <v>302305</v>
      </c>
      <c r="X1937" s="61"/>
      <c r="Y1937" s="61"/>
      <c r="Z1937" s="61"/>
      <c r="AA1937" s="62">
        <v>1312458</v>
      </c>
      <c r="AB1937" s="61"/>
      <c r="AC1937" s="61"/>
      <c r="AD1937" s="62">
        <v>188466</v>
      </c>
      <c r="AE1937" s="61"/>
      <c r="AF1937" s="62">
        <v>448511</v>
      </c>
      <c r="AG1937" s="61"/>
      <c r="AH1937" s="61"/>
      <c r="AI1937" s="62">
        <v>217227</v>
      </c>
      <c r="AJ1937" s="61"/>
      <c r="AK1937" s="61"/>
      <c r="AL1937" s="61"/>
      <c r="AM1937" s="61"/>
      <c r="AN1937" s="61"/>
      <c r="AO1937" s="61"/>
      <c r="AP1937" s="62">
        <v>29074</v>
      </c>
      <c r="AQ1937" s="61"/>
      <c r="AR1937" s="62">
        <v>27605</v>
      </c>
      <c r="AS1937" s="61"/>
      <c r="AT1937" s="61"/>
      <c r="AU1937" s="61"/>
      <c r="AV1937" s="62">
        <v>1480</v>
      </c>
      <c r="AW1937" s="61"/>
      <c r="AX1937" s="61"/>
      <c r="AY1937" s="62">
        <v>82851</v>
      </c>
      <c r="AZ1937" s="61"/>
      <c r="BA1937" s="62">
        <v>414026</v>
      </c>
      <c r="BB1937" s="61"/>
      <c r="BC1937" s="61"/>
      <c r="BD1937" s="61"/>
      <c r="BE1937" s="61"/>
      <c r="BF1937" s="61"/>
      <c r="BG1937" s="61"/>
      <c r="BH1937" s="61"/>
      <c r="BI1937" s="61"/>
      <c r="BJ1937" s="61"/>
      <c r="BK1937" s="62">
        <v>6338</v>
      </c>
      <c r="BL1937" s="61"/>
      <c r="BM1937" s="61"/>
      <c r="BN1937" s="61"/>
      <c r="BO1937" s="62">
        <v>-243339</v>
      </c>
    </row>
    <row r="1938" spans="1:67" x14ac:dyDescent="0.2">
      <c r="A1938" s="57" t="s">
        <v>34</v>
      </c>
      <c r="B1938" s="56" t="s">
        <v>34</v>
      </c>
      <c r="C1938" s="56" t="s">
        <v>509</v>
      </c>
      <c r="D1938" s="56">
        <v>1995</v>
      </c>
      <c r="E1938" s="58">
        <v>3769874</v>
      </c>
      <c r="F1938" s="58">
        <v>3503250</v>
      </c>
      <c r="G1938" s="59">
        <v>3080288</v>
      </c>
      <c r="H1938" s="59">
        <v>689586</v>
      </c>
      <c r="I1938" s="60">
        <v>0</v>
      </c>
      <c r="J1938" s="58">
        <v>-266624</v>
      </c>
      <c r="K1938" s="62">
        <v>63481</v>
      </c>
      <c r="L1938" s="61"/>
      <c r="M1938" s="61"/>
      <c r="N1938" s="61"/>
      <c r="O1938" s="61"/>
      <c r="P1938" s="62">
        <v>416013</v>
      </c>
      <c r="Q1938" s="61"/>
      <c r="R1938" s="61"/>
      <c r="S1938" s="61"/>
      <c r="T1938" s="61"/>
      <c r="U1938" s="61"/>
      <c r="V1938" s="61"/>
      <c r="W1938" s="62">
        <v>302305</v>
      </c>
      <c r="X1938" s="61"/>
      <c r="Y1938" s="61"/>
      <c r="Z1938" s="61"/>
      <c r="AA1938" s="62">
        <v>1397151</v>
      </c>
      <c r="AB1938" s="61"/>
      <c r="AC1938" s="61"/>
      <c r="AD1938" s="62">
        <v>190694</v>
      </c>
      <c r="AE1938" s="61"/>
      <c r="AF1938" s="62">
        <v>468750</v>
      </c>
      <c r="AG1938" s="61"/>
      <c r="AH1938" s="61"/>
      <c r="AI1938" s="62">
        <v>241894</v>
      </c>
      <c r="AJ1938" s="61"/>
      <c r="AK1938" s="61"/>
      <c r="AL1938" s="61"/>
      <c r="AM1938" s="61"/>
      <c r="AN1938" s="61"/>
      <c r="AO1938" s="61"/>
      <c r="AP1938" s="62">
        <v>31991</v>
      </c>
      <c r="AQ1938" s="61"/>
      <c r="AR1938" s="62">
        <v>27605</v>
      </c>
      <c r="AS1938" s="61"/>
      <c r="AT1938" s="61"/>
      <c r="AU1938" s="61"/>
      <c r="AV1938" s="62">
        <v>1480</v>
      </c>
      <c r="AW1938" s="61"/>
      <c r="AX1938" s="61"/>
      <c r="AY1938" s="62">
        <v>85105</v>
      </c>
      <c r="AZ1938" s="61"/>
      <c r="BA1938" s="62">
        <v>537067</v>
      </c>
      <c r="BB1938" s="61"/>
      <c r="BC1938" s="61"/>
      <c r="BD1938" s="61"/>
      <c r="BE1938" s="61"/>
      <c r="BF1938" s="61"/>
      <c r="BG1938" s="61"/>
      <c r="BH1938" s="61"/>
      <c r="BI1938" s="61"/>
      <c r="BJ1938" s="61"/>
      <c r="BK1938" s="62">
        <v>6338</v>
      </c>
      <c r="BL1938" s="61"/>
      <c r="BM1938" s="61"/>
      <c r="BN1938" s="61"/>
      <c r="BO1938" s="62">
        <v>-266624</v>
      </c>
    </row>
    <row r="1939" spans="1:67" x14ac:dyDescent="0.2">
      <c r="A1939" s="57" t="s">
        <v>34</v>
      </c>
      <c r="B1939" s="56" t="s">
        <v>34</v>
      </c>
      <c r="C1939" s="56" t="s">
        <v>509</v>
      </c>
      <c r="D1939" s="56">
        <v>1996</v>
      </c>
      <c r="E1939" s="58">
        <v>3977294</v>
      </c>
      <c r="F1939" s="58">
        <v>3685084</v>
      </c>
      <c r="G1939" s="59">
        <v>3242689</v>
      </c>
      <c r="H1939" s="59">
        <v>734605</v>
      </c>
      <c r="I1939" s="60">
        <v>0</v>
      </c>
      <c r="J1939" s="58">
        <v>-292210</v>
      </c>
      <c r="K1939" s="62">
        <v>63481</v>
      </c>
      <c r="L1939" s="61"/>
      <c r="M1939" s="61"/>
      <c r="N1939" s="61"/>
      <c r="O1939" s="61"/>
      <c r="P1939" s="62">
        <v>416013</v>
      </c>
      <c r="Q1939" s="61"/>
      <c r="R1939" s="61"/>
      <c r="S1939" s="61"/>
      <c r="T1939" s="61"/>
      <c r="U1939" s="61"/>
      <c r="V1939" s="61"/>
      <c r="W1939" s="62">
        <v>302305</v>
      </c>
      <c r="X1939" s="61"/>
      <c r="Y1939" s="61"/>
      <c r="Z1939" s="61"/>
      <c r="AA1939" s="62">
        <v>1468903</v>
      </c>
      <c r="AB1939" s="61"/>
      <c r="AC1939" s="61"/>
      <c r="AD1939" s="62">
        <v>216587</v>
      </c>
      <c r="AE1939" s="61"/>
      <c r="AF1939" s="62">
        <v>506789</v>
      </c>
      <c r="AG1939" s="61"/>
      <c r="AH1939" s="61"/>
      <c r="AI1939" s="62">
        <v>268611</v>
      </c>
      <c r="AJ1939" s="61"/>
      <c r="AK1939" s="61"/>
      <c r="AL1939" s="61"/>
      <c r="AM1939" s="61"/>
      <c r="AN1939" s="61"/>
      <c r="AO1939" s="61"/>
      <c r="AP1939" s="62">
        <v>33403</v>
      </c>
      <c r="AQ1939" s="61"/>
      <c r="AR1939" s="62">
        <v>45809</v>
      </c>
      <c r="AS1939" s="61"/>
      <c r="AT1939" s="61"/>
      <c r="AU1939" s="61"/>
      <c r="AV1939" s="62">
        <v>1898</v>
      </c>
      <c r="AW1939" s="61"/>
      <c r="AX1939" s="61"/>
      <c r="AY1939" s="62">
        <v>90872</v>
      </c>
      <c r="AZ1939" s="61"/>
      <c r="BA1939" s="62">
        <v>556285</v>
      </c>
      <c r="BB1939" s="61"/>
      <c r="BC1939" s="61"/>
      <c r="BD1939" s="61"/>
      <c r="BE1939" s="61"/>
      <c r="BF1939" s="61"/>
      <c r="BG1939" s="61"/>
      <c r="BH1939" s="61"/>
      <c r="BI1939" s="61"/>
      <c r="BJ1939" s="61"/>
      <c r="BK1939" s="62">
        <v>6338</v>
      </c>
      <c r="BL1939" s="61"/>
      <c r="BM1939" s="61"/>
      <c r="BN1939" s="61"/>
      <c r="BO1939" s="62">
        <v>-292210</v>
      </c>
    </row>
    <row r="1940" spans="1:67" x14ac:dyDescent="0.2">
      <c r="A1940" s="57" t="s">
        <v>34</v>
      </c>
      <c r="B1940" s="56" t="s">
        <v>34</v>
      </c>
      <c r="C1940" s="56" t="s">
        <v>509</v>
      </c>
      <c r="D1940" s="56">
        <v>1997</v>
      </c>
      <c r="E1940" s="58">
        <v>4098265</v>
      </c>
      <c r="F1940" s="58">
        <v>3795952</v>
      </c>
      <c r="G1940" s="59">
        <v>3362559</v>
      </c>
      <c r="H1940" s="59">
        <v>735706</v>
      </c>
      <c r="I1940" s="60">
        <v>0</v>
      </c>
      <c r="J1940" s="58">
        <v>-302313</v>
      </c>
      <c r="K1940" s="62">
        <v>63481</v>
      </c>
      <c r="L1940" s="61"/>
      <c r="M1940" s="61"/>
      <c r="N1940" s="61"/>
      <c r="O1940" s="61"/>
      <c r="P1940" s="62">
        <v>416013</v>
      </c>
      <c r="Q1940" s="62">
        <v>7989</v>
      </c>
      <c r="R1940" s="61"/>
      <c r="S1940" s="61"/>
      <c r="T1940" s="61"/>
      <c r="U1940" s="61"/>
      <c r="V1940" s="61"/>
      <c r="W1940" s="62">
        <v>302305</v>
      </c>
      <c r="X1940" s="61"/>
      <c r="Y1940" s="61"/>
      <c r="Z1940" s="61"/>
      <c r="AA1940" s="62">
        <v>1533811</v>
      </c>
      <c r="AB1940" s="61"/>
      <c r="AC1940" s="61"/>
      <c r="AD1940" s="62">
        <v>219634</v>
      </c>
      <c r="AE1940" s="61"/>
      <c r="AF1940" s="62">
        <v>527260</v>
      </c>
      <c r="AG1940" s="61"/>
      <c r="AH1940" s="61"/>
      <c r="AI1940" s="62">
        <v>292066</v>
      </c>
      <c r="AJ1940" s="61"/>
      <c r="AK1940" s="61"/>
      <c r="AL1940" s="61"/>
      <c r="AM1940" s="61"/>
      <c r="AN1940" s="61"/>
      <c r="AO1940" s="61"/>
      <c r="AP1940" s="62">
        <v>37133</v>
      </c>
      <c r="AQ1940" s="61"/>
      <c r="AR1940" s="62">
        <v>45809</v>
      </c>
      <c r="AS1940" s="61"/>
      <c r="AT1940" s="61"/>
      <c r="AU1940" s="61"/>
      <c r="AV1940" s="62">
        <v>1898</v>
      </c>
      <c r="AW1940" s="61"/>
      <c r="AX1940" s="61"/>
      <c r="AY1940" s="62">
        <v>94406</v>
      </c>
      <c r="AZ1940" s="61"/>
      <c r="BA1940" s="62">
        <v>550122</v>
      </c>
      <c r="BB1940" s="61"/>
      <c r="BC1940" s="61"/>
      <c r="BD1940" s="61"/>
      <c r="BE1940" s="61"/>
      <c r="BF1940" s="61"/>
      <c r="BG1940" s="61"/>
      <c r="BH1940" s="61"/>
      <c r="BI1940" s="61"/>
      <c r="BJ1940" s="61"/>
      <c r="BK1940" s="62">
        <v>6338</v>
      </c>
      <c r="BL1940" s="61"/>
      <c r="BM1940" s="61"/>
      <c r="BN1940" s="61"/>
      <c r="BO1940" s="62">
        <v>-302313</v>
      </c>
    </row>
    <row r="1941" spans="1:67" x14ac:dyDescent="0.2">
      <c r="A1941" s="57" t="s">
        <v>34</v>
      </c>
      <c r="B1941" s="56" t="s">
        <v>34</v>
      </c>
      <c r="C1941" s="56" t="s">
        <v>509</v>
      </c>
      <c r="D1941" s="56">
        <v>1998</v>
      </c>
      <c r="E1941" s="58">
        <v>4527638</v>
      </c>
      <c r="F1941" s="58">
        <v>4083018</v>
      </c>
      <c r="G1941" s="59">
        <v>3660241</v>
      </c>
      <c r="H1941" s="59">
        <v>867397</v>
      </c>
      <c r="I1941" s="60">
        <v>0</v>
      </c>
      <c r="J1941" s="58">
        <v>-444620</v>
      </c>
      <c r="K1941" s="62">
        <v>63481</v>
      </c>
      <c r="L1941" s="61"/>
      <c r="M1941" s="61"/>
      <c r="N1941" s="61"/>
      <c r="O1941" s="61"/>
      <c r="P1941" s="62">
        <v>416013</v>
      </c>
      <c r="Q1941" s="62">
        <v>7989</v>
      </c>
      <c r="R1941" s="61"/>
      <c r="S1941" s="61"/>
      <c r="T1941" s="61"/>
      <c r="U1941" s="61"/>
      <c r="V1941" s="61"/>
      <c r="W1941" s="62">
        <v>302305</v>
      </c>
      <c r="X1941" s="61"/>
      <c r="Y1941" s="61"/>
      <c r="Z1941" s="61"/>
      <c r="AA1941" s="62">
        <v>1707560</v>
      </c>
      <c r="AB1941" s="61"/>
      <c r="AC1941" s="61"/>
      <c r="AD1941" s="62">
        <v>268378</v>
      </c>
      <c r="AE1941" s="61"/>
      <c r="AF1941" s="62">
        <v>587078</v>
      </c>
      <c r="AG1941" s="61"/>
      <c r="AH1941" s="61"/>
      <c r="AI1941" s="62">
        <v>307437</v>
      </c>
      <c r="AJ1941" s="61"/>
      <c r="AK1941" s="61"/>
      <c r="AL1941" s="61"/>
      <c r="AM1941" s="61"/>
      <c r="AN1941" s="61"/>
      <c r="AO1941" s="61"/>
      <c r="AP1941" s="62">
        <v>53787</v>
      </c>
      <c r="AQ1941" s="61"/>
      <c r="AR1941" s="62">
        <v>45809</v>
      </c>
      <c r="AS1941" s="61"/>
      <c r="AT1941" s="61"/>
      <c r="AU1941" s="61"/>
      <c r="AV1941" s="62">
        <v>1898</v>
      </c>
      <c r="AW1941" s="61"/>
      <c r="AX1941" s="61"/>
      <c r="AY1941" s="62">
        <v>99383</v>
      </c>
      <c r="AZ1941" s="61"/>
      <c r="BA1941" s="62">
        <v>660182</v>
      </c>
      <c r="BB1941" s="61"/>
      <c r="BC1941" s="61"/>
      <c r="BD1941" s="61"/>
      <c r="BE1941" s="61"/>
      <c r="BF1941" s="61"/>
      <c r="BG1941" s="61"/>
      <c r="BH1941" s="61"/>
      <c r="BI1941" s="61"/>
      <c r="BJ1941" s="61"/>
      <c r="BK1941" s="62">
        <v>6338</v>
      </c>
      <c r="BL1941" s="61"/>
      <c r="BM1941" s="61"/>
      <c r="BN1941" s="61"/>
      <c r="BO1941" s="62">
        <v>-444620</v>
      </c>
    </row>
    <row r="1942" spans="1:67" x14ac:dyDescent="0.2">
      <c r="A1942" s="57" t="s">
        <v>34</v>
      </c>
      <c r="B1942" s="56" t="s">
        <v>34</v>
      </c>
      <c r="C1942" s="56" t="s">
        <v>510</v>
      </c>
      <c r="D1942" s="56">
        <v>1989</v>
      </c>
      <c r="E1942" s="58">
        <v>1052212</v>
      </c>
      <c r="F1942" s="58">
        <v>1035945</v>
      </c>
      <c r="G1942" s="59">
        <v>897120</v>
      </c>
      <c r="H1942" s="59">
        <v>155092</v>
      </c>
      <c r="I1942" s="60">
        <v>0</v>
      </c>
      <c r="J1942" s="58">
        <v>-16267</v>
      </c>
      <c r="K1942" s="61"/>
      <c r="L1942" s="61"/>
      <c r="M1942" s="61"/>
      <c r="N1942" s="61"/>
      <c r="O1942" s="61"/>
      <c r="P1942" s="62">
        <v>6000</v>
      </c>
      <c r="Q1942" s="61"/>
      <c r="R1942" s="61"/>
      <c r="S1942" s="61"/>
      <c r="T1942" s="61"/>
      <c r="U1942" s="61"/>
      <c r="V1942" s="61"/>
      <c r="W1942" s="62">
        <v>51717</v>
      </c>
      <c r="X1942" s="61"/>
      <c r="Y1942" s="61"/>
      <c r="Z1942" s="61"/>
      <c r="AA1942" s="62">
        <v>531391</v>
      </c>
      <c r="AB1942" s="61"/>
      <c r="AC1942" s="61"/>
      <c r="AD1942" s="62">
        <v>98905</v>
      </c>
      <c r="AE1942" s="61"/>
      <c r="AF1942" s="62">
        <v>140717</v>
      </c>
      <c r="AG1942" s="61"/>
      <c r="AH1942" s="61"/>
      <c r="AI1942" s="62">
        <v>68390</v>
      </c>
      <c r="AJ1942" s="61"/>
      <c r="AK1942" s="61"/>
      <c r="AL1942" s="61"/>
      <c r="AM1942" s="61"/>
      <c r="AN1942" s="61"/>
      <c r="AO1942" s="61"/>
      <c r="AP1942" s="62">
        <v>5679</v>
      </c>
      <c r="AQ1942" s="61"/>
      <c r="AR1942" s="61"/>
      <c r="AS1942" s="61"/>
      <c r="AT1942" s="61"/>
      <c r="AU1942" s="61"/>
      <c r="AV1942" s="62">
        <v>3479</v>
      </c>
      <c r="AW1942" s="61"/>
      <c r="AX1942" s="61"/>
      <c r="AY1942" s="62">
        <v>14726</v>
      </c>
      <c r="AZ1942" s="61"/>
      <c r="BA1942" s="62">
        <v>131208</v>
      </c>
      <c r="BB1942" s="61"/>
      <c r="BC1942" s="61"/>
      <c r="BD1942" s="61"/>
      <c r="BE1942" s="61"/>
      <c r="BF1942" s="61"/>
      <c r="BG1942" s="61"/>
      <c r="BH1942" s="61"/>
      <c r="BI1942" s="61"/>
      <c r="BJ1942" s="61"/>
      <c r="BK1942" s="61"/>
      <c r="BL1942" s="61"/>
      <c r="BM1942" s="61"/>
      <c r="BN1942" s="61"/>
      <c r="BO1942" s="62">
        <v>-16267</v>
      </c>
    </row>
    <row r="1943" spans="1:67" x14ac:dyDescent="0.2">
      <c r="A1943" s="57" t="s">
        <v>34</v>
      </c>
      <c r="B1943" s="56" t="s">
        <v>34</v>
      </c>
      <c r="C1943" s="56" t="s">
        <v>510</v>
      </c>
      <c r="D1943" s="56">
        <v>1990</v>
      </c>
      <c r="E1943" s="58">
        <v>1513699</v>
      </c>
      <c r="F1943" s="58">
        <v>1497432</v>
      </c>
      <c r="G1943" s="59">
        <v>1352570</v>
      </c>
      <c r="H1943" s="59">
        <v>161129</v>
      </c>
      <c r="I1943" s="60">
        <v>0</v>
      </c>
      <c r="J1943" s="58">
        <v>-16267</v>
      </c>
      <c r="K1943" s="61"/>
      <c r="L1943" s="61"/>
      <c r="M1943" s="61"/>
      <c r="N1943" s="61"/>
      <c r="O1943" s="61"/>
      <c r="P1943" s="62">
        <v>6000</v>
      </c>
      <c r="Q1943" s="61"/>
      <c r="R1943" s="61"/>
      <c r="S1943" s="61"/>
      <c r="T1943" s="61"/>
      <c r="U1943" s="61"/>
      <c r="V1943" s="61"/>
      <c r="W1943" s="62">
        <v>453114</v>
      </c>
      <c r="X1943" s="61"/>
      <c r="Y1943" s="61"/>
      <c r="Z1943" s="61"/>
      <c r="AA1943" s="62">
        <v>564946</v>
      </c>
      <c r="AB1943" s="61"/>
      <c r="AC1943" s="61"/>
      <c r="AD1943" s="62">
        <v>108133</v>
      </c>
      <c r="AE1943" s="61"/>
      <c r="AF1943" s="62">
        <v>146296</v>
      </c>
      <c r="AG1943" s="61"/>
      <c r="AH1943" s="61"/>
      <c r="AI1943" s="62">
        <v>74081</v>
      </c>
      <c r="AJ1943" s="61"/>
      <c r="AK1943" s="61"/>
      <c r="AL1943" s="61"/>
      <c r="AM1943" s="61"/>
      <c r="AN1943" s="61"/>
      <c r="AO1943" s="61"/>
      <c r="AP1943" s="62">
        <v>6701</v>
      </c>
      <c r="AQ1943" s="61"/>
      <c r="AR1943" s="62">
        <v>4947</v>
      </c>
      <c r="AS1943" s="61"/>
      <c r="AT1943" s="61"/>
      <c r="AU1943" s="61"/>
      <c r="AV1943" s="62">
        <v>3479</v>
      </c>
      <c r="AW1943" s="61"/>
      <c r="AX1943" s="61"/>
      <c r="AY1943" s="62">
        <v>14794</v>
      </c>
      <c r="AZ1943" s="61"/>
      <c r="BA1943" s="62">
        <v>131208</v>
      </c>
      <c r="BB1943" s="61"/>
      <c r="BC1943" s="61"/>
      <c r="BD1943" s="61"/>
      <c r="BE1943" s="61"/>
      <c r="BF1943" s="61"/>
      <c r="BG1943" s="61"/>
      <c r="BH1943" s="61"/>
      <c r="BI1943" s="61"/>
      <c r="BJ1943" s="61"/>
      <c r="BK1943" s="61"/>
      <c r="BL1943" s="61"/>
      <c r="BM1943" s="61"/>
      <c r="BN1943" s="61"/>
      <c r="BO1943" s="62">
        <v>-16267</v>
      </c>
    </row>
    <row r="1944" spans="1:67" x14ac:dyDescent="0.2">
      <c r="A1944" s="57" t="s">
        <v>34</v>
      </c>
      <c r="B1944" s="56" t="s">
        <v>34</v>
      </c>
      <c r="C1944" s="56" t="s">
        <v>510</v>
      </c>
      <c r="D1944" s="56">
        <v>1991</v>
      </c>
      <c r="E1944" s="58">
        <v>1537910</v>
      </c>
      <c r="F1944" s="58">
        <v>1521643</v>
      </c>
      <c r="G1944" s="59">
        <v>1371975</v>
      </c>
      <c r="H1944" s="59">
        <v>165935</v>
      </c>
      <c r="I1944" s="60">
        <v>0</v>
      </c>
      <c r="J1944" s="58">
        <v>-16267</v>
      </c>
      <c r="K1944" s="61"/>
      <c r="L1944" s="61"/>
      <c r="M1944" s="61"/>
      <c r="N1944" s="61"/>
      <c r="O1944" s="61"/>
      <c r="P1944" s="62">
        <v>6000</v>
      </c>
      <c r="Q1944" s="61"/>
      <c r="R1944" s="61"/>
      <c r="S1944" s="61"/>
      <c r="T1944" s="61"/>
      <c r="U1944" s="61"/>
      <c r="V1944" s="61"/>
      <c r="W1944" s="62">
        <v>454668</v>
      </c>
      <c r="X1944" s="61"/>
      <c r="Y1944" s="61"/>
      <c r="Z1944" s="61"/>
      <c r="AA1944" s="62">
        <v>571692</v>
      </c>
      <c r="AB1944" s="61"/>
      <c r="AC1944" s="61"/>
      <c r="AD1944" s="62">
        <v>112440</v>
      </c>
      <c r="AE1944" s="61"/>
      <c r="AF1944" s="62">
        <v>149485</v>
      </c>
      <c r="AG1944" s="61"/>
      <c r="AH1944" s="61"/>
      <c r="AI1944" s="62">
        <v>77690</v>
      </c>
      <c r="AJ1944" s="61"/>
      <c r="AK1944" s="61"/>
      <c r="AL1944" s="61"/>
      <c r="AM1944" s="61"/>
      <c r="AN1944" s="61"/>
      <c r="AO1944" s="61"/>
      <c r="AP1944" s="62">
        <v>6987</v>
      </c>
      <c r="AQ1944" s="61"/>
      <c r="AR1944" s="62">
        <v>6389</v>
      </c>
      <c r="AS1944" s="61"/>
      <c r="AT1944" s="61"/>
      <c r="AU1944" s="61"/>
      <c r="AV1944" s="62">
        <v>3479</v>
      </c>
      <c r="AW1944" s="61"/>
      <c r="AX1944" s="61"/>
      <c r="AY1944" s="62">
        <v>17872</v>
      </c>
      <c r="AZ1944" s="61"/>
      <c r="BA1944" s="62">
        <v>131208</v>
      </c>
      <c r="BB1944" s="61"/>
      <c r="BC1944" s="61"/>
      <c r="BD1944" s="61"/>
      <c r="BE1944" s="61"/>
      <c r="BF1944" s="61"/>
      <c r="BG1944" s="61"/>
      <c r="BH1944" s="61"/>
      <c r="BI1944" s="61"/>
      <c r="BJ1944" s="61"/>
      <c r="BK1944" s="61"/>
      <c r="BL1944" s="61"/>
      <c r="BM1944" s="61"/>
      <c r="BN1944" s="61"/>
      <c r="BO1944" s="62">
        <v>-16267</v>
      </c>
    </row>
    <row r="1945" spans="1:67" x14ac:dyDescent="0.2">
      <c r="A1945" s="57" t="s">
        <v>34</v>
      </c>
      <c r="B1945" s="56" t="s">
        <v>34</v>
      </c>
      <c r="C1945" s="56" t="s">
        <v>510</v>
      </c>
      <c r="D1945" s="56">
        <v>1992</v>
      </c>
      <c r="E1945" s="58">
        <v>1580849</v>
      </c>
      <c r="F1945" s="58">
        <v>1564582</v>
      </c>
      <c r="G1945" s="59">
        <v>1411033</v>
      </c>
      <c r="H1945" s="59">
        <v>169816</v>
      </c>
      <c r="I1945" s="60">
        <v>0</v>
      </c>
      <c r="J1945" s="58">
        <v>-16267</v>
      </c>
      <c r="K1945" s="61"/>
      <c r="L1945" s="61"/>
      <c r="M1945" s="61"/>
      <c r="N1945" s="61"/>
      <c r="O1945" s="61"/>
      <c r="P1945" s="62">
        <v>6000</v>
      </c>
      <c r="Q1945" s="61"/>
      <c r="R1945" s="61"/>
      <c r="S1945" s="61"/>
      <c r="T1945" s="61"/>
      <c r="U1945" s="61"/>
      <c r="V1945" s="61"/>
      <c r="W1945" s="62">
        <v>480781</v>
      </c>
      <c r="X1945" s="61"/>
      <c r="Y1945" s="61"/>
      <c r="Z1945" s="61"/>
      <c r="AA1945" s="62">
        <v>579284</v>
      </c>
      <c r="AB1945" s="61"/>
      <c r="AC1945" s="61"/>
      <c r="AD1945" s="62">
        <v>112862</v>
      </c>
      <c r="AE1945" s="61"/>
      <c r="AF1945" s="62">
        <v>152123</v>
      </c>
      <c r="AG1945" s="61"/>
      <c r="AH1945" s="61"/>
      <c r="AI1945" s="62">
        <v>79983</v>
      </c>
      <c r="AJ1945" s="61"/>
      <c r="AK1945" s="61"/>
      <c r="AL1945" s="61"/>
      <c r="AM1945" s="61"/>
      <c r="AN1945" s="61"/>
      <c r="AO1945" s="61"/>
      <c r="AP1945" s="62">
        <v>6987</v>
      </c>
      <c r="AQ1945" s="61"/>
      <c r="AR1945" s="62">
        <v>6389</v>
      </c>
      <c r="AS1945" s="61"/>
      <c r="AT1945" s="61"/>
      <c r="AU1945" s="61"/>
      <c r="AV1945" s="62">
        <v>3479</v>
      </c>
      <c r="AW1945" s="61"/>
      <c r="AX1945" s="61"/>
      <c r="AY1945" s="62">
        <v>21753</v>
      </c>
      <c r="AZ1945" s="61"/>
      <c r="BA1945" s="62">
        <v>131208</v>
      </c>
      <c r="BB1945" s="61"/>
      <c r="BC1945" s="61"/>
      <c r="BD1945" s="61"/>
      <c r="BE1945" s="61"/>
      <c r="BF1945" s="61"/>
      <c r="BG1945" s="61"/>
      <c r="BH1945" s="61"/>
      <c r="BI1945" s="61"/>
      <c r="BJ1945" s="61"/>
      <c r="BK1945" s="61"/>
      <c r="BL1945" s="61"/>
      <c r="BM1945" s="61"/>
      <c r="BN1945" s="61"/>
      <c r="BO1945" s="62">
        <v>-16267</v>
      </c>
    </row>
    <row r="1946" spans="1:67" x14ac:dyDescent="0.2">
      <c r="A1946" s="57" t="s">
        <v>34</v>
      </c>
      <c r="B1946" s="56" t="s">
        <v>34</v>
      </c>
      <c r="C1946" s="56" t="s">
        <v>510</v>
      </c>
      <c r="D1946" s="56">
        <v>1993</v>
      </c>
      <c r="E1946" s="58">
        <v>1601466</v>
      </c>
      <c r="F1946" s="58">
        <v>1585199</v>
      </c>
      <c r="G1946" s="59">
        <v>1431650</v>
      </c>
      <c r="H1946" s="59">
        <v>169816</v>
      </c>
      <c r="I1946" s="60">
        <v>0</v>
      </c>
      <c r="J1946" s="58">
        <v>-16267</v>
      </c>
      <c r="K1946" s="61"/>
      <c r="L1946" s="61"/>
      <c r="M1946" s="61"/>
      <c r="N1946" s="61"/>
      <c r="O1946" s="61"/>
      <c r="P1946" s="62">
        <v>6000</v>
      </c>
      <c r="Q1946" s="61"/>
      <c r="R1946" s="61"/>
      <c r="S1946" s="61"/>
      <c r="T1946" s="61"/>
      <c r="U1946" s="61"/>
      <c r="V1946" s="61"/>
      <c r="W1946" s="62">
        <v>493887</v>
      </c>
      <c r="X1946" s="61"/>
      <c r="Y1946" s="61"/>
      <c r="Z1946" s="61"/>
      <c r="AA1946" s="62">
        <v>580872</v>
      </c>
      <c r="AB1946" s="61"/>
      <c r="AC1946" s="61"/>
      <c r="AD1946" s="62">
        <v>113307</v>
      </c>
      <c r="AE1946" s="61"/>
      <c r="AF1946" s="62">
        <v>150703</v>
      </c>
      <c r="AG1946" s="61"/>
      <c r="AH1946" s="61"/>
      <c r="AI1946" s="62">
        <v>86881</v>
      </c>
      <c r="AJ1946" s="61"/>
      <c r="AK1946" s="61"/>
      <c r="AL1946" s="61"/>
      <c r="AM1946" s="61"/>
      <c r="AN1946" s="61"/>
      <c r="AO1946" s="61"/>
      <c r="AP1946" s="62">
        <v>6987</v>
      </c>
      <c r="AQ1946" s="61"/>
      <c r="AR1946" s="62">
        <v>6389</v>
      </c>
      <c r="AS1946" s="61"/>
      <c r="AT1946" s="61"/>
      <c r="AU1946" s="61"/>
      <c r="AV1946" s="62">
        <v>3479</v>
      </c>
      <c r="AW1946" s="61"/>
      <c r="AX1946" s="61"/>
      <c r="AY1946" s="62">
        <v>21753</v>
      </c>
      <c r="AZ1946" s="61"/>
      <c r="BA1946" s="62">
        <v>131208</v>
      </c>
      <c r="BB1946" s="61"/>
      <c r="BC1946" s="61"/>
      <c r="BD1946" s="61"/>
      <c r="BE1946" s="61"/>
      <c r="BF1946" s="61"/>
      <c r="BG1946" s="61"/>
      <c r="BH1946" s="61"/>
      <c r="BI1946" s="61"/>
      <c r="BJ1946" s="61"/>
      <c r="BK1946" s="61"/>
      <c r="BL1946" s="61"/>
      <c r="BM1946" s="61"/>
      <c r="BN1946" s="61"/>
      <c r="BO1946" s="62">
        <v>-16267</v>
      </c>
    </row>
    <row r="1947" spans="1:67" x14ac:dyDescent="0.2">
      <c r="A1947" s="57" t="s">
        <v>34</v>
      </c>
      <c r="B1947" s="56" t="s">
        <v>34</v>
      </c>
      <c r="C1947" s="56" t="s">
        <v>510</v>
      </c>
      <c r="D1947" s="56">
        <v>1994</v>
      </c>
      <c r="E1947" s="58">
        <v>1675037</v>
      </c>
      <c r="F1947" s="58">
        <v>1571218</v>
      </c>
      <c r="G1947" s="59">
        <v>1505221</v>
      </c>
      <c r="H1947" s="59">
        <v>169816</v>
      </c>
      <c r="I1947" s="60">
        <v>0</v>
      </c>
      <c r="J1947" s="58">
        <v>-103819</v>
      </c>
      <c r="K1947" s="61"/>
      <c r="L1947" s="61"/>
      <c r="M1947" s="61"/>
      <c r="N1947" s="61"/>
      <c r="O1947" s="61"/>
      <c r="P1947" s="62">
        <v>11250</v>
      </c>
      <c r="Q1947" s="61"/>
      <c r="R1947" s="61"/>
      <c r="S1947" s="61"/>
      <c r="T1947" s="61"/>
      <c r="U1947" s="61"/>
      <c r="V1947" s="61"/>
      <c r="W1947" s="62">
        <v>546726</v>
      </c>
      <c r="X1947" s="61"/>
      <c r="Y1947" s="61"/>
      <c r="Z1947" s="61"/>
      <c r="AA1947" s="62">
        <v>587758</v>
      </c>
      <c r="AB1947" s="61"/>
      <c r="AC1947" s="61"/>
      <c r="AD1947" s="62">
        <v>120107</v>
      </c>
      <c r="AE1947" s="61"/>
      <c r="AF1947" s="62">
        <v>153933</v>
      </c>
      <c r="AG1947" s="61"/>
      <c r="AH1947" s="61"/>
      <c r="AI1947" s="62">
        <v>85447</v>
      </c>
      <c r="AJ1947" s="61"/>
      <c r="AK1947" s="61"/>
      <c r="AL1947" s="61"/>
      <c r="AM1947" s="61"/>
      <c r="AN1947" s="61"/>
      <c r="AO1947" s="61"/>
      <c r="AP1947" s="62">
        <v>6987</v>
      </c>
      <c r="AQ1947" s="61"/>
      <c r="AR1947" s="62">
        <v>6389</v>
      </c>
      <c r="AS1947" s="61"/>
      <c r="AT1947" s="61"/>
      <c r="AU1947" s="61"/>
      <c r="AV1947" s="62">
        <v>3479</v>
      </c>
      <c r="AW1947" s="61"/>
      <c r="AX1947" s="61"/>
      <c r="AY1947" s="62">
        <v>21753</v>
      </c>
      <c r="AZ1947" s="61"/>
      <c r="BA1947" s="62">
        <v>131208</v>
      </c>
      <c r="BB1947" s="61"/>
      <c r="BC1947" s="61"/>
      <c r="BD1947" s="61"/>
      <c r="BE1947" s="61"/>
      <c r="BF1947" s="61"/>
      <c r="BG1947" s="61"/>
      <c r="BH1947" s="61"/>
      <c r="BI1947" s="61"/>
      <c r="BJ1947" s="61"/>
      <c r="BK1947" s="61"/>
      <c r="BL1947" s="61"/>
      <c r="BM1947" s="61"/>
      <c r="BN1947" s="61"/>
      <c r="BO1947" s="62">
        <v>-103819</v>
      </c>
    </row>
    <row r="1948" spans="1:67" x14ac:dyDescent="0.2">
      <c r="A1948" s="57" t="s">
        <v>34</v>
      </c>
      <c r="B1948" s="56" t="s">
        <v>34</v>
      </c>
      <c r="C1948" s="56" t="s">
        <v>510</v>
      </c>
      <c r="D1948" s="56">
        <v>1995</v>
      </c>
      <c r="E1948" s="58">
        <v>1722470</v>
      </c>
      <c r="F1948" s="58">
        <v>1618656</v>
      </c>
      <c r="G1948" s="59">
        <v>1518751</v>
      </c>
      <c r="H1948" s="59">
        <v>203719</v>
      </c>
      <c r="I1948" s="60">
        <v>0</v>
      </c>
      <c r="J1948" s="58">
        <v>-103814</v>
      </c>
      <c r="K1948" s="61"/>
      <c r="L1948" s="61"/>
      <c r="M1948" s="61"/>
      <c r="N1948" s="61"/>
      <c r="O1948" s="61"/>
      <c r="P1948" s="62">
        <v>11250</v>
      </c>
      <c r="Q1948" s="61"/>
      <c r="R1948" s="61"/>
      <c r="S1948" s="61"/>
      <c r="T1948" s="61"/>
      <c r="U1948" s="61"/>
      <c r="V1948" s="61"/>
      <c r="W1948" s="62">
        <v>546725</v>
      </c>
      <c r="X1948" s="61"/>
      <c r="Y1948" s="61"/>
      <c r="Z1948" s="61"/>
      <c r="AA1948" s="62">
        <v>588537</v>
      </c>
      <c r="AB1948" s="61"/>
      <c r="AC1948" s="61"/>
      <c r="AD1948" s="62">
        <v>126228</v>
      </c>
      <c r="AE1948" s="61"/>
      <c r="AF1948" s="62">
        <v>158479</v>
      </c>
      <c r="AG1948" s="61"/>
      <c r="AH1948" s="61"/>
      <c r="AI1948" s="62">
        <v>87532</v>
      </c>
      <c r="AJ1948" s="61"/>
      <c r="AK1948" s="61"/>
      <c r="AL1948" s="61"/>
      <c r="AM1948" s="61"/>
      <c r="AN1948" s="61"/>
      <c r="AO1948" s="61"/>
      <c r="AP1948" s="62">
        <v>6987</v>
      </c>
      <c r="AQ1948" s="61"/>
      <c r="AR1948" s="62">
        <v>6389</v>
      </c>
      <c r="AS1948" s="61"/>
      <c r="AT1948" s="61"/>
      <c r="AU1948" s="61"/>
      <c r="AV1948" s="62">
        <v>3479</v>
      </c>
      <c r="AW1948" s="61"/>
      <c r="AX1948" s="61"/>
      <c r="AY1948" s="62">
        <v>25484</v>
      </c>
      <c r="AZ1948" s="61"/>
      <c r="BA1948" s="62">
        <v>161380</v>
      </c>
      <c r="BB1948" s="61"/>
      <c r="BC1948" s="61"/>
      <c r="BD1948" s="61"/>
      <c r="BE1948" s="61"/>
      <c r="BF1948" s="61"/>
      <c r="BG1948" s="61"/>
      <c r="BH1948" s="61"/>
      <c r="BI1948" s="61"/>
      <c r="BJ1948" s="61"/>
      <c r="BK1948" s="61"/>
      <c r="BL1948" s="61"/>
      <c r="BM1948" s="61"/>
      <c r="BN1948" s="61"/>
      <c r="BO1948" s="62">
        <v>-103814</v>
      </c>
    </row>
    <row r="1949" spans="1:67" x14ac:dyDescent="0.2">
      <c r="A1949" s="57" t="s">
        <v>34</v>
      </c>
      <c r="B1949" s="56" t="s">
        <v>34</v>
      </c>
      <c r="C1949" s="56" t="s">
        <v>510</v>
      </c>
      <c r="D1949" s="56">
        <v>1996</v>
      </c>
      <c r="E1949" s="58">
        <v>1753404</v>
      </c>
      <c r="F1949" s="58">
        <v>1649585</v>
      </c>
      <c r="G1949" s="59">
        <v>1549685</v>
      </c>
      <c r="H1949" s="59">
        <v>203719</v>
      </c>
      <c r="I1949" s="60">
        <v>0</v>
      </c>
      <c r="J1949" s="58">
        <v>-103819</v>
      </c>
      <c r="K1949" s="61"/>
      <c r="L1949" s="61"/>
      <c r="M1949" s="61"/>
      <c r="N1949" s="61"/>
      <c r="O1949" s="61"/>
      <c r="P1949" s="62">
        <v>11250</v>
      </c>
      <c r="Q1949" s="61"/>
      <c r="R1949" s="61"/>
      <c r="S1949" s="61"/>
      <c r="T1949" s="61"/>
      <c r="U1949" s="61"/>
      <c r="V1949" s="61"/>
      <c r="W1949" s="62">
        <v>546725</v>
      </c>
      <c r="X1949" s="61"/>
      <c r="Y1949" s="61"/>
      <c r="Z1949" s="61"/>
      <c r="AA1949" s="62">
        <v>611597</v>
      </c>
      <c r="AB1949" s="61"/>
      <c r="AC1949" s="61"/>
      <c r="AD1949" s="62">
        <v>125583</v>
      </c>
      <c r="AE1949" s="61"/>
      <c r="AF1949" s="62">
        <v>162070</v>
      </c>
      <c r="AG1949" s="61"/>
      <c r="AH1949" s="61"/>
      <c r="AI1949" s="62">
        <v>92460</v>
      </c>
      <c r="AJ1949" s="61"/>
      <c r="AK1949" s="61"/>
      <c r="AL1949" s="61"/>
      <c r="AM1949" s="61"/>
      <c r="AN1949" s="61"/>
      <c r="AO1949" s="61"/>
      <c r="AP1949" s="62">
        <v>6987</v>
      </c>
      <c r="AQ1949" s="61"/>
      <c r="AR1949" s="62">
        <v>6389</v>
      </c>
      <c r="AS1949" s="61"/>
      <c r="AT1949" s="61"/>
      <c r="AU1949" s="61"/>
      <c r="AV1949" s="62">
        <v>3480</v>
      </c>
      <c r="AW1949" s="61"/>
      <c r="AX1949" s="61"/>
      <c r="AY1949" s="62">
        <v>25484</v>
      </c>
      <c r="AZ1949" s="61"/>
      <c r="BA1949" s="62">
        <v>161379</v>
      </c>
      <c r="BB1949" s="61"/>
      <c r="BC1949" s="61"/>
      <c r="BD1949" s="61"/>
      <c r="BE1949" s="61"/>
      <c r="BF1949" s="61"/>
      <c r="BG1949" s="61"/>
      <c r="BH1949" s="61"/>
      <c r="BI1949" s="61"/>
      <c r="BJ1949" s="61"/>
      <c r="BK1949" s="61"/>
      <c r="BL1949" s="61"/>
      <c r="BM1949" s="61"/>
      <c r="BN1949" s="61"/>
      <c r="BO1949" s="62">
        <v>-103819</v>
      </c>
    </row>
    <row r="1950" spans="1:67" x14ac:dyDescent="0.2">
      <c r="A1950" s="57" t="s">
        <v>34</v>
      </c>
      <c r="B1950" s="56" t="s">
        <v>34</v>
      </c>
      <c r="C1950" s="56" t="s">
        <v>510</v>
      </c>
      <c r="D1950" s="56">
        <v>1997</v>
      </c>
      <c r="E1950" s="58">
        <v>1793882</v>
      </c>
      <c r="F1950" s="58">
        <v>1690063</v>
      </c>
      <c r="G1950" s="59">
        <v>1590163</v>
      </c>
      <c r="H1950" s="59">
        <v>203719</v>
      </c>
      <c r="I1950" s="60">
        <v>0</v>
      </c>
      <c r="J1950" s="58">
        <v>-103819</v>
      </c>
      <c r="K1950" s="61"/>
      <c r="L1950" s="61"/>
      <c r="M1950" s="61"/>
      <c r="N1950" s="61"/>
      <c r="O1950" s="61"/>
      <c r="P1950" s="62">
        <v>11250</v>
      </c>
      <c r="Q1950" s="61"/>
      <c r="R1950" s="61"/>
      <c r="S1950" s="61"/>
      <c r="T1950" s="61"/>
      <c r="U1950" s="61"/>
      <c r="V1950" s="61"/>
      <c r="W1950" s="62">
        <v>546725</v>
      </c>
      <c r="X1950" s="61"/>
      <c r="Y1950" s="61"/>
      <c r="Z1950" s="61"/>
      <c r="AA1950" s="62">
        <v>639223</v>
      </c>
      <c r="AB1950" s="61"/>
      <c r="AC1950" s="61"/>
      <c r="AD1950" s="62">
        <v>128223</v>
      </c>
      <c r="AE1950" s="61"/>
      <c r="AF1950" s="62">
        <v>169324</v>
      </c>
      <c r="AG1950" s="61"/>
      <c r="AH1950" s="61"/>
      <c r="AI1950" s="62">
        <v>95418</v>
      </c>
      <c r="AJ1950" s="61"/>
      <c r="AK1950" s="61"/>
      <c r="AL1950" s="61"/>
      <c r="AM1950" s="61"/>
      <c r="AN1950" s="61"/>
      <c r="AO1950" s="61"/>
      <c r="AP1950" s="62">
        <v>6987</v>
      </c>
      <c r="AQ1950" s="61"/>
      <c r="AR1950" s="62">
        <v>6389</v>
      </c>
      <c r="AS1950" s="61"/>
      <c r="AT1950" s="61"/>
      <c r="AU1950" s="61"/>
      <c r="AV1950" s="62">
        <v>3480</v>
      </c>
      <c r="AW1950" s="61"/>
      <c r="AX1950" s="61"/>
      <c r="AY1950" s="62">
        <v>25484</v>
      </c>
      <c r="AZ1950" s="61"/>
      <c r="BA1950" s="62">
        <v>161379</v>
      </c>
      <c r="BB1950" s="61"/>
      <c r="BC1950" s="61"/>
      <c r="BD1950" s="61"/>
      <c r="BE1950" s="61"/>
      <c r="BF1950" s="61"/>
      <c r="BG1950" s="61"/>
      <c r="BH1950" s="61"/>
      <c r="BI1950" s="61"/>
      <c r="BJ1950" s="61"/>
      <c r="BK1950" s="61"/>
      <c r="BL1950" s="61"/>
      <c r="BM1950" s="61"/>
      <c r="BN1950" s="61"/>
      <c r="BO1950" s="62">
        <v>-103819</v>
      </c>
    </row>
    <row r="1951" spans="1:67" x14ac:dyDescent="0.2">
      <c r="A1951" s="57" t="s">
        <v>34</v>
      </c>
      <c r="B1951" s="56" t="s">
        <v>34</v>
      </c>
      <c r="C1951" s="56" t="s">
        <v>510</v>
      </c>
      <c r="D1951" s="56">
        <v>1998</v>
      </c>
      <c r="E1951" s="58">
        <v>1291994</v>
      </c>
      <c r="F1951" s="58">
        <v>1734901</v>
      </c>
      <c r="G1951" s="59">
        <v>1635002</v>
      </c>
      <c r="H1951" s="59">
        <v>203718</v>
      </c>
      <c r="I1951" s="60">
        <v>546726</v>
      </c>
      <c r="J1951" s="58">
        <v>-103819</v>
      </c>
      <c r="K1951" s="62">
        <v>8668</v>
      </c>
      <c r="L1951" s="61"/>
      <c r="M1951" s="61"/>
      <c r="N1951" s="61"/>
      <c r="O1951" s="61"/>
      <c r="P1951" s="62">
        <v>11250</v>
      </c>
      <c r="Q1951" s="61"/>
      <c r="R1951" s="61"/>
      <c r="S1951" s="61"/>
      <c r="T1951" s="61"/>
      <c r="U1951" s="62">
        <v>546726</v>
      </c>
      <c r="V1951" s="61"/>
      <c r="W1951" s="61"/>
      <c r="X1951" s="61"/>
      <c r="Y1951" s="61"/>
      <c r="Z1951" s="61"/>
      <c r="AA1951" s="62">
        <v>679896</v>
      </c>
      <c r="AB1951" s="61"/>
      <c r="AC1951" s="61"/>
      <c r="AD1951" s="62">
        <v>128223</v>
      </c>
      <c r="AE1951" s="61"/>
      <c r="AF1951" s="62">
        <v>164649</v>
      </c>
      <c r="AG1951" s="61"/>
      <c r="AH1951" s="61"/>
      <c r="AI1951" s="62">
        <v>95590</v>
      </c>
      <c r="AJ1951" s="61"/>
      <c r="AK1951" s="61"/>
      <c r="AL1951" s="61"/>
      <c r="AM1951" s="61"/>
      <c r="AN1951" s="61"/>
      <c r="AO1951" s="61"/>
      <c r="AP1951" s="62">
        <v>6987</v>
      </c>
      <c r="AQ1951" s="61"/>
      <c r="AR1951" s="62">
        <v>6389</v>
      </c>
      <c r="AS1951" s="61"/>
      <c r="AT1951" s="61"/>
      <c r="AU1951" s="61"/>
      <c r="AV1951" s="62">
        <v>3479</v>
      </c>
      <c r="AW1951" s="61"/>
      <c r="AX1951" s="61"/>
      <c r="AY1951" s="62">
        <v>25484</v>
      </c>
      <c r="AZ1951" s="61"/>
      <c r="BA1951" s="62">
        <v>161379</v>
      </c>
      <c r="BB1951" s="61"/>
      <c r="BC1951" s="61"/>
      <c r="BD1951" s="61"/>
      <c r="BE1951" s="61"/>
      <c r="BF1951" s="61"/>
      <c r="BG1951" s="61"/>
      <c r="BH1951" s="61"/>
      <c r="BI1951" s="61"/>
      <c r="BJ1951" s="61"/>
      <c r="BK1951" s="61"/>
      <c r="BL1951" s="61"/>
      <c r="BM1951" s="61"/>
      <c r="BN1951" s="61"/>
      <c r="BO1951" s="62">
        <v>-103819</v>
      </c>
    </row>
    <row r="1952" spans="1:67" x14ac:dyDescent="0.2">
      <c r="A1952" s="57" t="s">
        <v>34</v>
      </c>
      <c r="B1952" s="56" t="s">
        <v>34</v>
      </c>
      <c r="C1952" s="56" t="s">
        <v>511</v>
      </c>
      <c r="D1952" s="56">
        <v>1989</v>
      </c>
      <c r="E1952" s="58">
        <v>1960787</v>
      </c>
      <c r="F1952" s="58">
        <v>1852886</v>
      </c>
      <c r="G1952" s="59">
        <v>1700558</v>
      </c>
      <c r="H1952" s="59">
        <v>260229</v>
      </c>
      <c r="I1952" s="60">
        <v>0</v>
      </c>
      <c r="J1952" s="58">
        <v>-107901</v>
      </c>
      <c r="K1952" s="62">
        <v>35844</v>
      </c>
      <c r="L1952" s="61"/>
      <c r="M1952" s="61"/>
      <c r="N1952" s="61"/>
      <c r="O1952" s="61"/>
      <c r="P1952" s="62">
        <v>74311</v>
      </c>
      <c r="Q1952" s="62">
        <v>102350</v>
      </c>
      <c r="R1952" s="61"/>
      <c r="S1952" s="61"/>
      <c r="T1952" s="61"/>
      <c r="U1952" s="61"/>
      <c r="V1952" s="61"/>
      <c r="W1952" s="62">
        <v>224757</v>
      </c>
      <c r="X1952" s="61"/>
      <c r="Y1952" s="61"/>
      <c r="Z1952" s="61"/>
      <c r="AA1952" s="62">
        <v>584063</v>
      </c>
      <c r="AB1952" s="61"/>
      <c r="AC1952" s="61"/>
      <c r="AD1952" s="62">
        <v>211646</v>
      </c>
      <c r="AE1952" s="61"/>
      <c r="AF1952" s="62">
        <v>284886</v>
      </c>
      <c r="AG1952" s="61"/>
      <c r="AH1952" s="61"/>
      <c r="AI1952" s="62">
        <v>182701</v>
      </c>
      <c r="AJ1952" s="61"/>
      <c r="AK1952" s="61"/>
      <c r="AL1952" s="61"/>
      <c r="AM1952" s="61"/>
      <c r="AN1952" s="61"/>
      <c r="AO1952" s="61"/>
      <c r="AP1952" s="62">
        <v>18034</v>
      </c>
      <c r="AQ1952" s="61"/>
      <c r="AR1952" s="62">
        <v>75101</v>
      </c>
      <c r="AS1952" s="61"/>
      <c r="AT1952" s="61"/>
      <c r="AU1952" s="61"/>
      <c r="AV1952" s="61"/>
      <c r="AW1952" s="61"/>
      <c r="AX1952" s="61"/>
      <c r="AY1952" s="62">
        <v>20819</v>
      </c>
      <c r="AZ1952" s="61"/>
      <c r="BA1952" s="62">
        <v>145797</v>
      </c>
      <c r="BB1952" s="61"/>
      <c r="BC1952" s="61"/>
      <c r="BD1952" s="61"/>
      <c r="BE1952" s="61"/>
      <c r="BF1952" s="61"/>
      <c r="BG1952" s="61"/>
      <c r="BH1952" s="61"/>
      <c r="BI1952" s="61"/>
      <c r="BJ1952" s="61"/>
      <c r="BK1952" s="61">
        <v>478</v>
      </c>
      <c r="BL1952" s="61"/>
      <c r="BM1952" s="61"/>
      <c r="BN1952" s="61"/>
      <c r="BO1952" s="62">
        <v>-107901</v>
      </c>
    </row>
    <row r="1953" spans="1:67" x14ac:dyDescent="0.2">
      <c r="A1953" s="57" t="s">
        <v>34</v>
      </c>
      <c r="B1953" s="56" t="s">
        <v>34</v>
      </c>
      <c r="C1953" s="56" t="s">
        <v>511</v>
      </c>
      <c r="D1953" s="56">
        <v>1990</v>
      </c>
      <c r="E1953" s="58">
        <v>2116895</v>
      </c>
      <c r="F1953" s="58">
        <v>2008994</v>
      </c>
      <c r="G1953" s="59">
        <v>1853529</v>
      </c>
      <c r="H1953" s="59">
        <v>263366</v>
      </c>
      <c r="I1953" s="60">
        <v>0</v>
      </c>
      <c r="J1953" s="58">
        <v>-107901</v>
      </c>
      <c r="K1953" s="62">
        <v>35844</v>
      </c>
      <c r="L1953" s="61"/>
      <c r="M1953" s="61"/>
      <c r="N1953" s="61"/>
      <c r="O1953" s="61"/>
      <c r="P1953" s="62">
        <v>74311</v>
      </c>
      <c r="Q1953" s="62">
        <v>109686</v>
      </c>
      <c r="R1953" s="61"/>
      <c r="S1953" s="61"/>
      <c r="T1953" s="61"/>
      <c r="U1953" s="61"/>
      <c r="V1953" s="61"/>
      <c r="W1953" s="62">
        <v>224757</v>
      </c>
      <c r="X1953" s="61"/>
      <c r="Y1953" s="61"/>
      <c r="Z1953" s="61"/>
      <c r="AA1953" s="62">
        <v>604541</v>
      </c>
      <c r="AB1953" s="61"/>
      <c r="AC1953" s="61"/>
      <c r="AD1953" s="62">
        <v>280925</v>
      </c>
      <c r="AE1953" s="61"/>
      <c r="AF1953" s="62">
        <v>337517</v>
      </c>
      <c r="AG1953" s="61"/>
      <c r="AH1953" s="61"/>
      <c r="AI1953" s="62">
        <v>185948</v>
      </c>
      <c r="AJ1953" s="61"/>
      <c r="AK1953" s="61"/>
      <c r="AL1953" s="61"/>
      <c r="AM1953" s="61"/>
      <c r="AN1953" s="61"/>
      <c r="AO1953" s="61"/>
      <c r="AP1953" s="62">
        <v>18034</v>
      </c>
      <c r="AQ1953" s="61"/>
      <c r="AR1953" s="62">
        <v>76684</v>
      </c>
      <c r="AS1953" s="61"/>
      <c r="AT1953" s="61"/>
      <c r="AU1953" s="61"/>
      <c r="AV1953" s="61"/>
      <c r="AW1953" s="61"/>
      <c r="AX1953" s="61"/>
      <c r="AY1953" s="62">
        <v>22373</v>
      </c>
      <c r="AZ1953" s="61"/>
      <c r="BA1953" s="62">
        <v>145797</v>
      </c>
      <c r="BB1953" s="61"/>
      <c r="BC1953" s="61"/>
      <c r="BD1953" s="61"/>
      <c r="BE1953" s="61"/>
      <c r="BF1953" s="61"/>
      <c r="BG1953" s="61"/>
      <c r="BH1953" s="61"/>
      <c r="BI1953" s="61"/>
      <c r="BJ1953" s="61"/>
      <c r="BK1953" s="61">
        <v>478</v>
      </c>
      <c r="BL1953" s="61"/>
      <c r="BM1953" s="61"/>
      <c r="BN1953" s="61"/>
      <c r="BO1953" s="62">
        <v>-107901</v>
      </c>
    </row>
    <row r="1954" spans="1:67" x14ac:dyDescent="0.2">
      <c r="A1954" s="57" t="s">
        <v>34</v>
      </c>
      <c r="B1954" s="56" t="s">
        <v>34</v>
      </c>
      <c r="C1954" s="56" t="s">
        <v>511</v>
      </c>
      <c r="D1954" s="56">
        <v>1991</v>
      </c>
      <c r="E1954" s="58">
        <v>2240724</v>
      </c>
      <c r="F1954" s="58">
        <v>2132823</v>
      </c>
      <c r="G1954" s="59">
        <v>1970711</v>
      </c>
      <c r="H1954" s="59">
        <v>270013</v>
      </c>
      <c r="I1954" s="60">
        <v>0</v>
      </c>
      <c r="J1954" s="58">
        <v>-107901</v>
      </c>
      <c r="K1954" s="62">
        <v>74631</v>
      </c>
      <c r="L1954" s="61"/>
      <c r="M1954" s="61"/>
      <c r="N1954" s="61"/>
      <c r="O1954" s="61"/>
      <c r="P1954" s="62">
        <v>74311</v>
      </c>
      <c r="Q1954" s="62">
        <v>109686</v>
      </c>
      <c r="R1954" s="61"/>
      <c r="S1954" s="61"/>
      <c r="T1954" s="61"/>
      <c r="U1954" s="61"/>
      <c r="V1954" s="61"/>
      <c r="W1954" s="62">
        <v>224757</v>
      </c>
      <c r="X1954" s="61"/>
      <c r="Y1954" s="61"/>
      <c r="Z1954" s="61"/>
      <c r="AA1954" s="62">
        <v>620594</v>
      </c>
      <c r="AB1954" s="61"/>
      <c r="AC1954" s="61"/>
      <c r="AD1954" s="62">
        <v>298609</v>
      </c>
      <c r="AE1954" s="61"/>
      <c r="AF1954" s="62">
        <v>371815</v>
      </c>
      <c r="AG1954" s="61"/>
      <c r="AH1954" s="61"/>
      <c r="AI1954" s="62">
        <v>196308</v>
      </c>
      <c r="AJ1954" s="61"/>
      <c r="AK1954" s="61"/>
      <c r="AL1954" s="61"/>
      <c r="AM1954" s="61"/>
      <c r="AN1954" s="61"/>
      <c r="AO1954" s="61"/>
      <c r="AP1954" s="62">
        <v>18034</v>
      </c>
      <c r="AQ1954" s="61"/>
      <c r="AR1954" s="62">
        <v>76684</v>
      </c>
      <c r="AS1954" s="61"/>
      <c r="AT1954" s="61"/>
      <c r="AU1954" s="61"/>
      <c r="AV1954" s="61"/>
      <c r="AW1954" s="61"/>
      <c r="AX1954" s="61"/>
      <c r="AY1954" s="62">
        <v>24278</v>
      </c>
      <c r="AZ1954" s="61"/>
      <c r="BA1954" s="62">
        <v>150539</v>
      </c>
      <c r="BB1954" s="61"/>
      <c r="BC1954" s="61"/>
      <c r="BD1954" s="61"/>
      <c r="BE1954" s="61"/>
      <c r="BF1954" s="61"/>
      <c r="BG1954" s="61"/>
      <c r="BH1954" s="61"/>
      <c r="BI1954" s="61"/>
      <c r="BJ1954" s="61"/>
      <c r="BK1954" s="61">
        <v>478</v>
      </c>
      <c r="BL1954" s="61"/>
      <c r="BM1954" s="61"/>
      <c r="BN1954" s="61"/>
      <c r="BO1954" s="62">
        <v>-107901</v>
      </c>
    </row>
    <row r="1955" spans="1:67" x14ac:dyDescent="0.2">
      <c r="A1955" s="57" t="s">
        <v>34</v>
      </c>
      <c r="B1955" s="56" t="s">
        <v>34</v>
      </c>
      <c r="C1955" s="56" t="s">
        <v>511</v>
      </c>
      <c r="D1955" s="56">
        <v>1992</v>
      </c>
      <c r="E1955" s="58">
        <v>2338359</v>
      </c>
      <c r="F1955" s="58">
        <v>2230458</v>
      </c>
      <c r="G1955" s="59">
        <v>2056442</v>
      </c>
      <c r="H1955" s="59">
        <v>281917</v>
      </c>
      <c r="I1955" s="60">
        <v>0</v>
      </c>
      <c r="J1955" s="58">
        <v>-107901</v>
      </c>
      <c r="K1955" s="62">
        <v>74631</v>
      </c>
      <c r="L1955" s="61"/>
      <c r="M1955" s="61"/>
      <c r="N1955" s="61"/>
      <c r="O1955" s="61"/>
      <c r="P1955" s="62">
        <v>74311</v>
      </c>
      <c r="Q1955" s="62">
        <v>109686</v>
      </c>
      <c r="R1955" s="61"/>
      <c r="S1955" s="61"/>
      <c r="T1955" s="61"/>
      <c r="U1955" s="61"/>
      <c r="V1955" s="61"/>
      <c r="W1955" s="62">
        <v>239725</v>
      </c>
      <c r="X1955" s="61"/>
      <c r="Y1955" s="61"/>
      <c r="Z1955" s="61"/>
      <c r="AA1955" s="62">
        <v>680368</v>
      </c>
      <c r="AB1955" s="61"/>
      <c r="AC1955" s="61"/>
      <c r="AD1955" s="62">
        <v>304359</v>
      </c>
      <c r="AE1955" s="61"/>
      <c r="AF1955" s="62">
        <v>376012</v>
      </c>
      <c r="AG1955" s="61"/>
      <c r="AH1955" s="61"/>
      <c r="AI1955" s="62">
        <v>197350</v>
      </c>
      <c r="AJ1955" s="61"/>
      <c r="AK1955" s="61"/>
      <c r="AL1955" s="61"/>
      <c r="AM1955" s="61"/>
      <c r="AN1955" s="61"/>
      <c r="AO1955" s="61"/>
      <c r="AP1955" s="62">
        <v>18402</v>
      </c>
      <c r="AQ1955" s="61"/>
      <c r="AR1955" s="62">
        <v>87567</v>
      </c>
      <c r="AS1955" s="61"/>
      <c r="AT1955" s="61"/>
      <c r="AU1955" s="61"/>
      <c r="AV1955" s="61"/>
      <c r="AW1955" s="61"/>
      <c r="AX1955" s="61"/>
      <c r="AY1955" s="62">
        <v>24931</v>
      </c>
      <c r="AZ1955" s="61"/>
      <c r="BA1955" s="62">
        <v>150539</v>
      </c>
      <c r="BB1955" s="61"/>
      <c r="BC1955" s="61"/>
      <c r="BD1955" s="61"/>
      <c r="BE1955" s="61"/>
      <c r="BF1955" s="61"/>
      <c r="BG1955" s="61"/>
      <c r="BH1955" s="61"/>
      <c r="BI1955" s="61"/>
      <c r="BJ1955" s="61"/>
      <c r="BK1955" s="61">
        <v>478</v>
      </c>
      <c r="BL1955" s="61"/>
      <c r="BM1955" s="61"/>
      <c r="BN1955" s="61"/>
      <c r="BO1955" s="62">
        <v>-107901</v>
      </c>
    </row>
    <row r="1956" spans="1:67" x14ac:dyDescent="0.2">
      <c r="A1956" s="57" t="s">
        <v>34</v>
      </c>
      <c r="B1956" s="56" t="s">
        <v>34</v>
      </c>
      <c r="C1956" s="56" t="s">
        <v>511</v>
      </c>
      <c r="D1956" s="56">
        <v>1993</v>
      </c>
      <c r="E1956" s="58">
        <v>2450079</v>
      </c>
      <c r="F1956" s="58">
        <v>2342178</v>
      </c>
      <c r="G1956" s="59">
        <v>2147643</v>
      </c>
      <c r="H1956" s="59">
        <v>302436</v>
      </c>
      <c r="I1956" s="60">
        <v>0</v>
      </c>
      <c r="J1956" s="58">
        <v>-107901</v>
      </c>
      <c r="K1956" s="62">
        <v>74631</v>
      </c>
      <c r="L1956" s="61"/>
      <c r="M1956" s="61"/>
      <c r="N1956" s="61"/>
      <c r="O1956" s="61"/>
      <c r="P1956" s="62">
        <v>91953</v>
      </c>
      <c r="Q1956" s="62">
        <v>109686</v>
      </c>
      <c r="R1956" s="61"/>
      <c r="S1956" s="61"/>
      <c r="T1956" s="61"/>
      <c r="U1956" s="61"/>
      <c r="V1956" s="61"/>
      <c r="W1956" s="62">
        <v>239725</v>
      </c>
      <c r="X1956" s="61"/>
      <c r="Y1956" s="61"/>
      <c r="Z1956" s="61"/>
      <c r="AA1956" s="62">
        <v>695804</v>
      </c>
      <c r="AB1956" s="61"/>
      <c r="AC1956" s="61"/>
      <c r="AD1956" s="62">
        <v>345367</v>
      </c>
      <c r="AE1956" s="61"/>
      <c r="AF1956" s="62">
        <v>391565</v>
      </c>
      <c r="AG1956" s="61"/>
      <c r="AH1956" s="61"/>
      <c r="AI1956" s="62">
        <v>198912</v>
      </c>
      <c r="AJ1956" s="61"/>
      <c r="AK1956" s="61"/>
      <c r="AL1956" s="61"/>
      <c r="AM1956" s="61"/>
      <c r="AN1956" s="61"/>
      <c r="AO1956" s="61"/>
      <c r="AP1956" s="62">
        <v>27367</v>
      </c>
      <c r="AQ1956" s="61"/>
      <c r="AR1956" s="62">
        <v>93394</v>
      </c>
      <c r="AS1956" s="61"/>
      <c r="AT1956" s="61"/>
      <c r="AU1956" s="61"/>
      <c r="AV1956" s="62">
        <v>3632</v>
      </c>
      <c r="AW1956" s="61"/>
      <c r="AX1956" s="61"/>
      <c r="AY1956" s="62">
        <v>27026</v>
      </c>
      <c r="AZ1956" s="61"/>
      <c r="BA1956" s="62">
        <v>150539</v>
      </c>
      <c r="BB1956" s="61"/>
      <c r="BC1956" s="61"/>
      <c r="BD1956" s="61"/>
      <c r="BE1956" s="61"/>
      <c r="BF1956" s="61"/>
      <c r="BG1956" s="61"/>
      <c r="BH1956" s="61"/>
      <c r="BI1956" s="61"/>
      <c r="BJ1956" s="61"/>
      <c r="BK1956" s="61">
        <v>478</v>
      </c>
      <c r="BL1956" s="61"/>
      <c r="BM1956" s="61"/>
      <c r="BN1956" s="61"/>
      <c r="BO1956" s="62">
        <v>-107901</v>
      </c>
    </row>
    <row r="1957" spans="1:67" x14ac:dyDescent="0.2">
      <c r="A1957" s="57" t="s">
        <v>34</v>
      </c>
      <c r="B1957" s="56" t="s">
        <v>34</v>
      </c>
      <c r="C1957" s="56" t="s">
        <v>511</v>
      </c>
      <c r="D1957" s="56">
        <v>1994</v>
      </c>
      <c r="E1957" s="58">
        <v>2845036</v>
      </c>
      <c r="F1957" s="58">
        <v>2393222</v>
      </c>
      <c r="G1957" s="59">
        <v>2484461</v>
      </c>
      <c r="H1957" s="59">
        <v>360575</v>
      </c>
      <c r="I1957" s="60">
        <v>0</v>
      </c>
      <c r="J1957" s="58">
        <v>-451814</v>
      </c>
      <c r="K1957" s="62">
        <v>74631</v>
      </c>
      <c r="L1957" s="61"/>
      <c r="M1957" s="61"/>
      <c r="N1957" s="61"/>
      <c r="O1957" s="61"/>
      <c r="P1957" s="62">
        <v>132031</v>
      </c>
      <c r="Q1957" s="62">
        <v>109686</v>
      </c>
      <c r="R1957" s="61"/>
      <c r="S1957" s="61"/>
      <c r="T1957" s="61"/>
      <c r="U1957" s="61"/>
      <c r="V1957" s="61"/>
      <c r="W1957" s="62">
        <v>239725</v>
      </c>
      <c r="X1957" s="61"/>
      <c r="Y1957" s="61"/>
      <c r="Z1957" s="61"/>
      <c r="AA1957" s="62">
        <v>764410</v>
      </c>
      <c r="AB1957" s="61"/>
      <c r="AC1957" s="61"/>
      <c r="AD1957" s="62">
        <v>490371</v>
      </c>
      <c r="AE1957" s="61"/>
      <c r="AF1957" s="62">
        <v>461429</v>
      </c>
      <c r="AG1957" s="61"/>
      <c r="AH1957" s="61"/>
      <c r="AI1957" s="62">
        <v>212178</v>
      </c>
      <c r="AJ1957" s="61"/>
      <c r="AK1957" s="61"/>
      <c r="AL1957" s="61"/>
      <c r="AM1957" s="61"/>
      <c r="AN1957" s="61"/>
      <c r="AO1957" s="61"/>
      <c r="AP1957" s="62">
        <v>27894</v>
      </c>
      <c r="AQ1957" s="61"/>
      <c r="AR1957" s="62">
        <v>94590</v>
      </c>
      <c r="AS1957" s="61"/>
      <c r="AT1957" s="61"/>
      <c r="AU1957" s="61"/>
      <c r="AV1957" s="62">
        <v>3632</v>
      </c>
      <c r="AW1957" s="61"/>
      <c r="AX1957" s="61"/>
      <c r="AY1957" s="62">
        <v>27811</v>
      </c>
      <c r="AZ1957" s="61"/>
      <c r="BA1957" s="62">
        <v>206648</v>
      </c>
      <c r="BB1957" s="61"/>
      <c r="BC1957" s="61"/>
      <c r="BD1957" s="61"/>
      <c r="BE1957" s="61"/>
      <c r="BF1957" s="61"/>
      <c r="BG1957" s="61"/>
      <c r="BH1957" s="61"/>
      <c r="BI1957" s="61"/>
      <c r="BJ1957" s="61"/>
      <c r="BK1957" s="61"/>
      <c r="BL1957" s="61"/>
      <c r="BM1957" s="61"/>
      <c r="BN1957" s="61"/>
      <c r="BO1957" s="62">
        <v>-451814</v>
      </c>
    </row>
    <row r="1958" spans="1:67" x14ac:dyDescent="0.2">
      <c r="A1958" s="57" t="s">
        <v>34</v>
      </c>
      <c r="B1958" s="56" t="s">
        <v>34</v>
      </c>
      <c r="C1958" s="56" t="s">
        <v>511</v>
      </c>
      <c r="D1958" s="56">
        <v>1995</v>
      </c>
      <c r="E1958" s="58">
        <v>3243930</v>
      </c>
      <c r="F1958" s="58">
        <v>2772480</v>
      </c>
      <c r="G1958" s="59">
        <v>2702211</v>
      </c>
      <c r="H1958" s="59">
        <v>541719</v>
      </c>
      <c r="I1958" s="60">
        <v>0</v>
      </c>
      <c r="J1958" s="58">
        <v>-471450</v>
      </c>
      <c r="K1958" s="62">
        <v>74631</v>
      </c>
      <c r="L1958" s="61"/>
      <c r="M1958" s="61"/>
      <c r="N1958" s="61"/>
      <c r="O1958" s="61"/>
      <c r="P1958" s="62">
        <v>160885</v>
      </c>
      <c r="Q1958" s="62">
        <v>109686</v>
      </c>
      <c r="R1958" s="61"/>
      <c r="S1958" s="61"/>
      <c r="T1958" s="61"/>
      <c r="U1958" s="61"/>
      <c r="V1958" s="61"/>
      <c r="W1958" s="62">
        <v>239725</v>
      </c>
      <c r="X1958" s="61"/>
      <c r="Y1958" s="61"/>
      <c r="Z1958" s="61"/>
      <c r="AA1958" s="62">
        <v>923684</v>
      </c>
      <c r="AB1958" s="61"/>
      <c r="AC1958" s="61"/>
      <c r="AD1958" s="62">
        <v>494639</v>
      </c>
      <c r="AE1958" s="61"/>
      <c r="AF1958" s="62">
        <v>482347</v>
      </c>
      <c r="AG1958" s="61"/>
      <c r="AH1958" s="61"/>
      <c r="AI1958" s="62">
        <v>216614</v>
      </c>
      <c r="AJ1958" s="61"/>
      <c r="AK1958" s="61"/>
      <c r="AL1958" s="61"/>
      <c r="AM1958" s="61"/>
      <c r="AN1958" s="61"/>
      <c r="AO1958" s="61"/>
      <c r="AP1958" s="62">
        <v>36930</v>
      </c>
      <c r="AQ1958" s="61"/>
      <c r="AR1958" s="62">
        <v>110623</v>
      </c>
      <c r="AS1958" s="61"/>
      <c r="AT1958" s="61"/>
      <c r="AU1958" s="61"/>
      <c r="AV1958" s="62">
        <v>3632</v>
      </c>
      <c r="AW1958" s="61"/>
      <c r="AX1958" s="61"/>
      <c r="AY1958" s="62">
        <v>50604</v>
      </c>
      <c r="AZ1958" s="61"/>
      <c r="BA1958" s="62">
        <v>339930</v>
      </c>
      <c r="BB1958" s="61"/>
      <c r="BC1958" s="61"/>
      <c r="BD1958" s="61"/>
      <c r="BE1958" s="61"/>
      <c r="BF1958" s="61"/>
      <c r="BG1958" s="61"/>
      <c r="BH1958" s="61"/>
      <c r="BI1958" s="61"/>
      <c r="BJ1958" s="61"/>
      <c r="BK1958" s="61"/>
      <c r="BL1958" s="61"/>
      <c r="BM1958" s="61"/>
      <c r="BN1958" s="61"/>
      <c r="BO1958" s="62">
        <v>-471450</v>
      </c>
    </row>
    <row r="1959" spans="1:67" x14ac:dyDescent="0.2">
      <c r="A1959" s="57" t="s">
        <v>34</v>
      </c>
      <c r="B1959" s="56" t="s">
        <v>34</v>
      </c>
      <c r="C1959" s="56" t="s">
        <v>511</v>
      </c>
      <c r="D1959" s="56">
        <v>1996</v>
      </c>
      <c r="E1959" s="58">
        <v>3104508</v>
      </c>
      <c r="F1959" s="58">
        <v>2612171</v>
      </c>
      <c r="G1959" s="59">
        <v>2538163</v>
      </c>
      <c r="H1959" s="59">
        <v>566345</v>
      </c>
      <c r="I1959" s="60">
        <v>0</v>
      </c>
      <c r="J1959" s="58">
        <v>-492337</v>
      </c>
      <c r="K1959" s="62">
        <v>74631</v>
      </c>
      <c r="L1959" s="61"/>
      <c r="M1959" s="61"/>
      <c r="N1959" s="61"/>
      <c r="O1959" s="61"/>
      <c r="P1959" s="62">
        <v>160885</v>
      </c>
      <c r="Q1959" s="62">
        <v>109686</v>
      </c>
      <c r="R1959" s="61"/>
      <c r="S1959" s="61"/>
      <c r="T1959" s="61"/>
      <c r="U1959" s="61"/>
      <c r="V1959" s="61"/>
      <c r="W1959" s="62">
        <v>239725</v>
      </c>
      <c r="X1959" s="61"/>
      <c r="Y1959" s="61"/>
      <c r="Z1959" s="61"/>
      <c r="AA1959" s="62">
        <v>737814</v>
      </c>
      <c r="AB1959" s="61"/>
      <c r="AC1959" s="61"/>
      <c r="AD1959" s="62">
        <v>500228</v>
      </c>
      <c r="AE1959" s="61"/>
      <c r="AF1959" s="62">
        <v>495135</v>
      </c>
      <c r="AG1959" s="61"/>
      <c r="AH1959" s="61"/>
      <c r="AI1959" s="62">
        <v>220059</v>
      </c>
      <c r="AJ1959" s="61"/>
      <c r="AK1959" s="61"/>
      <c r="AL1959" s="61"/>
      <c r="AM1959" s="61"/>
      <c r="AN1959" s="61"/>
      <c r="AO1959" s="61"/>
      <c r="AP1959" s="62">
        <v>36930</v>
      </c>
      <c r="AQ1959" s="61"/>
      <c r="AR1959" s="62">
        <v>125486</v>
      </c>
      <c r="AS1959" s="61"/>
      <c r="AT1959" s="61"/>
      <c r="AU1959" s="61"/>
      <c r="AV1959" s="62">
        <v>3632</v>
      </c>
      <c r="AW1959" s="61"/>
      <c r="AX1959" s="61"/>
      <c r="AY1959" s="62">
        <v>54319</v>
      </c>
      <c r="AZ1959" s="61"/>
      <c r="BA1959" s="62">
        <v>345978</v>
      </c>
      <c r="BB1959" s="61"/>
      <c r="BC1959" s="61"/>
      <c r="BD1959" s="61"/>
      <c r="BE1959" s="61"/>
      <c r="BF1959" s="61"/>
      <c r="BG1959" s="61"/>
      <c r="BH1959" s="61"/>
      <c r="BI1959" s="61"/>
      <c r="BJ1959" s="61"/>
      <c r="BK1959" s="61"/>
      <c r="BL1959" s="61"/>
      <c r="BM1959" s="61"/>
      <c r="BN1959" s="61"/>
      <c r="BO1959" s="62">
        <v>-492337</v>
      </c>
    </row>
    <row r="1960" spans="1:67" x14ac:dyDescent="0.2">
      <c r="A1960" s="57" t="s">
        <v>34</v>
      </c>
      <c r="B1960" s="56" t="s">
        <v>34</v>
      </c>
      <c r="C1960" s="56" t="s">
        <v>511</v>
      </c>
      <c r="D1960" s="56">
        <v>1997</v>
      </c>
      <c r="E1960" s="58">
        <v>3210115</v>
      </c>
      <c r="F1960" s="58">
        <v>2716389</v>
      </c>
      <c r="G1960" s="59">
        <v>2635004</v>
      </c>
      <c r="H1960" s="59">
        <v>575111</v>
      </c>
      <c r="I1960" s="60">
        <v>0</v>
      </c>
      <c r="J1960" s="58">
        <v>-493726</v>
      </c>
      <c r="K1960" s="62">
        <v>74631</v>
      </c>
      <c r="L1960" s="61"/>
      <c r="M1960" s="61"/>
      <c r="N1960" s="61"/>
      <c r="O1960" s="61"/>
      <c r="P1960" s="62">
        <v>160885</v>
      </c>
      <c r="Q1960" s="62">
        <v>109686</v>
      </c>
      <c r="R1960" s="61"/>
      <c r="S1960" s="61"/>
      <c r="T1960" s="61"/>
      <c r="U1960" s="61"/>
      <c r="V1960" s="61"/>
      <c r="W1960" s="62">
        <v>239725</v>
      </c>
      <c r="X1960" s="61"/>
      <c r="Y1960" s="61"/>
      <c r="Z1960" s="61"/>
      <c r="AA1960" s="62">
        <v>828248</v>
      </c>
      <c r="AB1960" s="61"/>
      <c r="AC1960" s="61"/>
      <c r="AD1960" s="62">
        <v>505481</v>
      </c>
      <c r="AE1960" s="61"/>
      <c r="AF1960" s="62">
        <v>495135</v>
      </c>
      <c r="AG1960" s="61"/>
      <c r="AH1960" s="61"/>
      <c r="AI1960" s="62">
        <v>221213</v>
      </c>
      <c r="AJ1960" s="61"/>
      <c r="AK1960" s="61"/>
      <c r="AL1960" s="61"/>
      <c r="AM1960" s="61"/>
      <c r="AN1960" s="61"/>
      <c r="AO1960" s="61"/>
      <c r="AP1960" s="62">
        <v>37525</v>
      </c>
      <c r="AQ1960" s="61"/>
      <c r="AR1960" s="62">
        <v>125486</v>
      </c>
      <c r="AS1960" s="61"/>
      <c r="AT1960" s="61"/>
      <c r="AU1960" s="61"/>
      <c r="AV1960" s="62">
        <v>3632</v>
      </c>
      <c r="AW1960" s="61"/>
      <c r="AX1960" s="61"/>
      <c r="AY1960" s="62">
        <v>62490</v>
      </c>
      <c r="AZ1960" s="61"/>
      <c r="BA1960" s="62">
        <v>345978</v>
      </c>
      <c r="BB1960" s="61"/>
      <c r="BC1960" s="61"/>
      <c r="BD1960" s="61"/>
      <c r="BE1960" s="61"/>
      <c r="BF1960" s="61"/>
      <c r="BG1960" s="61"/>
      <c r="BH1960" s="61"/>
      <c r="BI1960" s="61"/>
      <c r="BJ1960" s="61"/>
      <c r="BK1960" s="61"/>
      <c r="BL1960" s="61"/>
      <c r="BM1960" s="61"/>
      <c r="BN1960" s="61"/>
      <c r="BO1960" s="62">
        <v>-493726</v>
      </c>
    </row>
    <row r="1961" spans="1:67" x14ac:dyDescent="0.2">
      <c r="A1961" s="57" t="s">
        <v>34</v>
      </c>
      <c r="B1961" s="56" t="s">
        <v>34</v>
      </c>
      <c r="C1961" s="56" t="s">
        <v>511</v>
      </c>
      <c r="D1961" s="56">
        <v>1998</v>
      </c>
      <c r="E1961" s="58">
        <v>3321650</v>
      </c>
      <c r="F1961" s="58">
        <v>2823616</v>
      </c>
      <c r="G1961" s="59">
        <v>2742400</v>
      </c>
      <c r="H1961" s="59">
        <v>579250</v>
      </c>
      <c r="I1961" s="60">
        <v>0</v>
      </c>
      <c r="J1961" s="58">
        <v>-498034</v>
      </c>
      <c r="K1961" s="62">
        <v>74631</v>
      </c>
      <c r="L1961" s="61"/>
      <c r="M1961" s="61"/>
      <c r="N1961" s="61"/>
      <c r="O1961" s="61"/>
      <c r="P1961" s="62">
        <v>160885</v>
      </c>
      <c r="Q1961" s="62">
        <v>109686</v>
      </c>
      <c r="R1961" s="61"/>
      <c r="S1961" s="61"/>
      <c r="T1961" s="61"/>
      <c r="U1961" s="61"/>
      <c r="V1961" s="61"/>
      <c r="W1961" s="62">
        <v>239725</v>
      </c>
      <c r="X1961" s="61"/>
      <c r="Y1961" s="61"/>
      <c r="Z1961" s="61"/>
      <c r="AA1961" s="62">
        <v>913144</v>
      </c>
      <c r="AB1961" s="61"/>
      <c r="AC1961" s="61"/>
      <c r="AD1961" s="62">
        <v>510997</v>
      </c>
      <c r="AE1961" s="61"/>
      <c r="AF1961" s="62">
        <v>508615</v>
      </c>
      <c r="AG1961" s="61"/>
      <c r="AH1961" s="61"/>
      <c r="AI1961" s="62">
        <v>224717</v>
      </c>
      <c r="AJ1961" s="61"/>
      <c r="AK1961" s="61"/>
      <c r="AL1961" s="61"/>
      <c r="AM1961" s="61"/>
      <c r="AN1961" s="61"/>
      <c r="AO1961" s="61"/>
      <c r="AP1961" s="62">
        <v>37525</v>
      </c>
      <c r="AQ1961" s="61"/>
      <c r="AR1961" s="62">
        <v>125486</v>
      </c>
      <c r="AS1961" s="61"/>
      <c r="AT1961" s="61"/>
      <c r="AU1961" s="61"/>
      <c r="AV1961" s="62">
        <v>3632</v>
      </c>
      <c r="AW1961" s="61"/>
      <c r="AX1961" s="61"/>
      <c r="AY1961" s="62">
        <v>66629</v>
      </c>
      <c r="AZ1961" s="61"/>
      <c r="BA1961" s="62">
        <v>345978</v>
      </c>
      <c r="BB1961" s="61"/>
      <c r="BC1961" s="61"/>
      <c r="BD1961" s="61"/>
      <c r="BE1961" s="61"/>
      <c r="BF1961" s="61"/>
      <c r="BG1961" s="61"/>
      <c r="BH1961" s="61"/>
      <c r="BI1961" s="61"/>
      <c r="BJ1961" s="61"/>
      <c r="BK1961" s="61"/>
      <c r="BL1961" s="61"/>
      <c r="BM1961" s="61"/>
      <c r="BN1961" s="61"/>
      <c r="BO1961" s="62">
        <v>-498034</v>
      </c>
    </row>
    <row r="1962" spans="1:67" x14ac:dyDescent="0.2">
      <c r="A1962" s="57" t="s">
        <v>34</v>
      </c>
      <c r="B1962" s="56" t="s">
        <v>34</v>
      </c>
      <c r="C1962" s="56" t="s">
        <v>512</v>
      </c>
      <c r="D1962" s="56">
        <v>1989</v>
      </c>
      <c r="E1962" s="58">
        <v>2556032</v>
      </c>
      <c r="F1962" s="58">
        <v>2532061</v>
      </c>
      <c r="G1962" s="59">
        <v>2368434</v>
      </c>
      <c r="H1962" s="59">
        <v>187598</v>
      </c>
      <c r="I1962" s="60">
        <v>0</v>
      </c>
      <c r="J1962" s="58">
        <v>-23971</v>
      </c>
      <c r="K1962" s="62">
        <v>23986</v>
      </c>
      <c r="L1962" s="61"/>
      <c r="M1962" s="62">
        <v>6485</v>
      </c>
      <c r="N1962" s="61"/>
      <c r="O1962" s="61"/>
      <c r="P1962" s="62">
        <v>34865</v>
      </c>
      <c r="Q1962" s="62">
        <v>199223</v>
      </c>
      <c r="R1962" s="61"/>
      <c r="S1962" s="61"/>
      <c r="T1962" s="61"/>
      <c r="U1962" s="61"/>
      <c r="V1962" s="61"/>
      <c r="W1962" s="62">
        <v>432377</v>
      </c>
      <c r="X1962" s="61"/>
      <c r="Y1962" s="61"/>
      <c r="Z1962" s="61"/>
      <c r="AA1962" s="62">
        <v>1114265</v>
      </c>
      <c r="AB1962" s="61"/>
      <c r="AC1962" s="61"/>
      <c r="AD1962" s="62">
        <v>28113</v>
      </c>
      <c r="AE1962" s="61"/>
      <c r="AF1962" s="62">
        <v>359756</v>
      </c>
      <c r="AG1962" s="61"/>
      <c r="AH1962" s="61"/>
      <c r="AI1962" s="62">
        <v>169364</v>
      </c>
      <c r="AJ1962" s="61"/>
      <c r="AK1962" s="61"/>
      <c r="AL1962" s="61"/>
      <c r="AM1962" s="61"/>
      <c r="AN1962" s="61"/>
      <c r="AO1962" s="61"/>
      <c r="AP1962" s="62">
        <v>24720</v>
      </c>
      <c r="AQ1962" s="61"/>
      <c r="AR1962" s="62">
        <v>24467</v>
      </c>
      <c r="AS1962" s="61"/>
      <c r="AT1962" s="61"/>
      <c r="AU1962" s="61"/>
      <c r="AV1962" s="61"/>
      <c r="AW1962" s="61"/>
      <c r="AX1962" s="61"/>
      <c r="AY1962" s="62">
        <v>42121</v>
      </c>
      <c r="AZ1962" s="61"/>
      <c r="BA1962" s="62">
        <v>88089</v>
      </c>
      <c r="BB1962" s="61"/>
      <c r="BC1962" s="61"/>
      <c r="BD1962" s="61"/>
      <c r="BE1962" s="61"/>
      <c r="BF1962" s="61"/>
      <c r="BG1962" s="61"/>
      <c r="BH1962" s="61"/>
      <c r="BI1962" s="61"/>
      <c r="BJ1962" s="61"/>
      <c r="BK1962" s="62">
        <v>8201</v>
      </c>
      <c r="BL1962" s="61"/>
      <c r="BM1962" s="61"/>
      <c r="BN1962" s="61"/>
      <c r="BO1962" s="62">
        <v>-23971</v>
      </c>
    </row>
    <row r="1963" spans="1:67" x14ac:dyDescent="0.2">
      <c r="A1963" s="57" t="s">
        <v>34</v>
      </c>
      <c r="B1963" s="56" t="s">
        <v>34</v>
      </c>
      <c r="C1963" s="56" t="s">
        <v>512</v>
      </c>
      <c r="D1963" s="56">
        <v>1990</v>
      </c>
      <c r="E1963" s="58">
        <v>2907768</v>
      </c>
      <c r="F1963" s="58">
        <v>2883797</v>
      </c>
      <c r="G1963" s="59">
        <v>2578139</v>
      </c>
      <c r="H1963" s="59">
        <v>329629</v>
      </c>
      <c r="I1963" s="60">
        <v>0</v>
      </c>
      <c r="J1963" s="58">
        <v>-23971</v>
      </c>
      <c r="K1963" s="62">
        <v>8982</v>
      </c>
      <c r="L1963" s="61"/>
      <c r="M1963" s="62">
        <v>8683</v>
      </c>
      <c r="N1963" s="61"/>
      <c r="O1963" s="61"/>
      <c r="P1963" s="62">
        <v>34865</v>
      </c>
      <c r="Q1963" s="62">
        <v>199223</v>
      </c>
      <c r="R1963" s="61"/>
      <c r="S1963" s="61"/>
      <c r="T1963" s="61"/>
      <c r="U1963" s="61"/>
      <c r="V1963" s="61"/>
      <c r="W1963" s="62">
        <v>436526</v>
      </c>
      <c r="X1963" s="61"/>
      <c r="Y1963" s="61"/>
      <c r="Z1963" s="61"/>
      <c r="AA1963" s="62">
        <v>1200021</v>
      </c>
      <c r="AB1963" s="61"/>
      <c r="AC1963" s="61"/>
      <c r="AD1963" s="62">
        <v>75281</v>
      </c>
      <c r="AE1963" s="61"/>
      <c r="AF1963" s="62">
        <v>413358</v>
      </c>
      <c r="AG1963" s="61"/>
      <c r="AH1963" s="61"/>
      <c r="AI1963" s="62">
        <v>201200</v>
      </c>
      <c r="AJ1963" s="61"/>
      <c r="AK1963" s="61"/>
      <c r="AL1963" s="61"/>
      <c r="AM1963" s="61"/>
      <c r="AN1963" s="61"/>
      <c r="AO1963" s="61"/>
      <c r="AP1963" s="62">
        <v>24720</v>
      </c>
      <c r="AQ1963" s="61"/>
      <c r="AR1963" s="62">
        <v>42130</v>
      </c>
      <c r="AS1963" s="61"/>
      <c r="AT1963" s="61"/>
      <c r="AU1963" s="61"/>
      <c r="AV1963" s="61"/>
      <c r="AW1963" s="61"/>
      <c r="AX1963" s="61"/>
      <c r="AY1963" s="62">
        <v>48868</v>
      </c>
      <c r="AZ1963" s="61"/>
      <c r="BA1963" s="62">
        <v>204597</v>
      </c>
      <c r="BB1963" s="61"/>
      <c r="BC1963" s="61"/>
      <c r="BD1963" s="61"/>
      <c r="BE1963" s="61"/>
      <c r="BF1963" s="61"/>
      <c r="BG1963" s="61"/>
      <c r="BH1963" s="61"/>
      <c r="BI1963" s="61"/>
      <c r="BJ1963" s="61"/>
      <c r="BK1963" s="62">
        <v>9314</v>
      </c>
      <c r="BL1963" s="61"/>
      <c r="BM1963" s="61"/>
      <c r="BN1963" s="61"/>
      <c r="BO1963" s="62">
        <v>-23971</v>
      </c>
    </row>
    <row r="1964" spans="1:67" x14ac:dyDescent="0.2">
      <c r="A1964" s="57" t="s">
        <v>34</v>
      </c>
      <c r="B1964" s="56" t="s">
        <v>34</v>
      </c>
      <c r="C1964" s="56" t="s">
        <v>512</v>
      </c>
      <c r="D1964" s="56">
        <v>1991</v>
      </c>
      <c r="E1964" s="58">
        <v>3050745</v>
      </c>
      <c r="F1964" s="58">
        <v>3026774</v>
      </c>
      <c r="G1964" s="59">
        <v>2700433</v>
      </c>
      <c r="H1964" s="59">
        <v>350312</v>
      </c>
      <c r="I1964" s="60">
        <v>0</v>
      </c>
      <c r="J1964" s="58">
        <v>-23971</v>
      </c>
      <c r="K1964" s="62">
        <v>8982</v>
      </c>
      <c r="L1964" s="61"/>
      <c r="M1964" s="62">
        <v>8683</v>
      </c>
      <c r="N1964" s="61"/>
      <c r="O1964" s="61"/>
      <c r="P1964" s="62">
        <v>35900</v>
      </c>
      <c r="Q1964" s="62">
        <v>199223</v>
      </c>
      <c r="R1964" s="61"/>
      <c r="S1964" s="61"/>
      <c r="T1964" s="61"/>
      <c r="U1964" s="61"/>
      <c r="V1964" s="61"/>
      <c r="W1964" s="62">
        <v>447689</v>
      </c>
      <c r="X1964" s="61"/>
      <c r="Y1964" s="61"/>
      <c r="Z1964" s="61"/>
      <c r="AA1964" s="62">
        <v>1283250</v>
      </c>
      <c r="AB1964" s="61"/>
      <c r="AC1964" s="61"/>
      <c r="AD1964" s="62">
        <v>75281</v>
      </c>
      <c r="AE1964" s="61"/>
      <c r="AF1964" s="62">
        <v>433350</v>
      </c>
      <c r="AG1964" s="61"/>
      <c r="AH1964" s="61"/>
      <c r="AI1964" s="62">
        <v>208075</v>
      </c>
      <c r="AJ1964" s="61"/>
      <c r="AK1964" s="61"/>
      <c r="AL1964" s="61"/>
      <c r="AM1964" s="61"/>
      <c r="AN1964" s="61"/>
      <c r="AO1964" s="61"/>
      <c r="AP1964" s="62">
        <v>26417</v>
      </c>
      <c r="AQ1964" s="61"/>
      <c r="AR1964" s="62">
        <v>42130</v>
      </c>
      <c r="AS1964" s="61"/>
      <c r="AT1964" s="61"/>
      <c r="AU1964" s="61"/>
      <c r="AV1964" s="61"/>
      <c r="AW1964" s="61"/>
      <c r="AX1964" s="61"/>
      <c r="AY1964" s="62">
        <v>60730</v>
      </c>
      <c r="AZ1964" s="61"/>
      <c r="BA1964" s="62">
        <v>209339</v>
      </c>
      <c r="BB1964" s="61"/>
      <c r="BC1964" s="61"/>
      <c r="BD1964" s="61"/>
      <c r="BE1964" s="61"/>
      <c r="BF1964" s="61"/>
      <c r="BG1964" s="61"/>
      <c r="BH1964" s="61"/>
      <c r="BI1964" s="61"/>
      <c r="BJ1964" s="61"/>
      <c r="BK1964" s="62">
        <v>11696</v>
      </c>
      <c r="BL1964" s="61"/>
      <c r="BM1964" s="61"/>
      <c r="BN1964" s="61"/>
      <c r="BO1964" s="62">
        <v>-23971</v>
      </c>
    </row>
    <row r="1965" spans="1:67" x14ac:dyDescent="0.2">
      <c r="A1965" s="57" t="s">
        <v>34</v>
      </c>
      <c r="B1965" s="56" t="s">
        <v>34</v>
      </c>
      <c r="C1965" s="56" t="s">
        <v>512</v>
      </c>
      <c r="D1965" s="56">
        <v>1992</v>
      </c>
      <c r="E1965" s="58">
        <v>3217569</v>
      </c>
      <c r="F1965" s="58">
        <v>3193598</v>
      </c>
      <c r="G1965" s="59">
        <v>2850059</v>
      </c>
      <c r="H1965" s="59">
        <v>367510</v>
      </c>
      <c r="I1965" s="60">
        <v>0</v>
      </c>
      <c r="J1965" s="58">
        <v>-23971</v>
      </c>
      <c r="K1965" s="62">
        <v>8982</v>
      </c>
      <c r="L1965" s="61"/>
      <c r="M1965" s="62">
        <v>10533</v>
      </c>
      <c r="N1965" s="61"/>
      <c r="O1965" s="61"/>
      <c r="P1965" s="62">
        <v>35900</v>
      </c>
      <c r="Q1965" s="62">
        <v>199223</v>
      </c>
      <c r="R1965" s="61"/>
      <c r="S1965" s="61"/>
      <c r="T1965" s="61"/>
      <c r="U1965" s="61"/>
      <c r="V1965" s="61"/>
      <c r="W1965" s="62">
        <v>447689</v>
      </c>
      <c r="X1965" s="61"/>
      <c r="Y1965" s="61"/>
      <c r="Z1965" s="61"/>
      <c r="AA1965" s="62">
        <v>1379832</v>
      </c>
      <c r="AB1965" s="61"/>
      <c r="AC1965" s="61"/>
      <c r="AD1965" s="62">
        <v>90559</v>
      </c>
      <c r="AE1965" s="61"/>
      <c r="AF1965" s="62">
        <v>460719</v>
      </c>
      <c r="AG1965" s="61"/>
      <c r="AH1965" s="61"/>
      <c r="AI1965" s="62">
        <v>216622</v>
      </c>
      <c r="AJ1965" s="61"/>
      <c r="AK1965" s="61"/>
      <c r="AL1965" s="61"/>
      <c r="AM1965" s="61"/>
      <c r="AN1965" s="61"/>
      <c r="AO1965" s="61"/>
      <c r="AP1965" s="62">
        <v>26676</v>
      </c>
      <c r="AQ1965" s="61"/>
      <c r="AR1965" s="62">
        <v>43567</v>
      </c>
      <c r="AS1965" s="61"/>
      <c r="AT1965" s="61"/>
      <c r="AU1965" s="61"/>
      <c r="AV1965" s="61"/>
      <c r="AW1965" s="61"/>
      <c r="AX1965" s="61"/>
      <c r="AY1965" s="62">
        <v>60498</v>
      </c>
      <c r="AZ1965" s="61"/>
      <c r="BA1965" s="62">
        <v>223225</v>
      </c>
      <c r="BB1965" s="61"/>
      <c r="BC1965" s="61"/>
      <c r="BD1965" s="61"/>
      <c r="BE1965" s="61"/>
      <c r="BF1965" s="61"/>
      <c r="BG1965" s="61"/>
      <c r="BH1965" s="61"/>
      <c r="BI1965" s="61"/>
      <c r="BJ1965" s="61"/>
      <c r="BK1965" s="62">
        <v>13544</v>
      </c>
      <c r="BL1965" s="61"/>
      <c r="BM1965" s="61"/>
      <c r="BN1965" s="61"/>
      <c r="BO1965" s="62">
        <v>-23971</v>
      </c>
    </row>
    <row r="1966" spans="1:67" x14ac:dyDescent="0.2">
      <c r="A1966" s="57" t="s">
        <v>34</v>
      </c>
      <c r="B1966" s="56" t="s">
        <v>34</v>
      </c>
      <c r="C1966" s="56" t="s">
        <v>512</v>
      </c>
      <c r="D1966" s="56">
        <v>1993</v>
      </c>
      <c r="E1966" s="58">
        <v>2853411</v>
      </c>
      <c r="F1966" s="58">
        <v>2829440</v>
      </c>
      <c r="G1966" s="59">
        <v>2548991</v>
      </c>
      <c r="H1966" s="59">
        <v>304420</v>
      </c>
      <c r="I1966" s="60">
        <v>0</v>
      </c>
      <c r="J1966" s="58">
        <v>-23971</v>
      </c>
      <c r="K1966" s="62">
        <v>8982</v>
      </c>
      <c r="L1966" s="61"/>
      <c r="M1966" s="62">
        <v>10533</v>
      </c>
      <c r="N1966" s="61"/>
      <c r="O1966" s="61"/>
      <c r="P1966" s="62">
        <v>35900</v>
      </c>
      <c r="Q1966" s="62">
        <v>199223</v>
      </c>
      <c r="R1966" s="61"/>
      <c r="S1966" s="61"/>
      <c r="T1966" s="61"/>
      <c r="U1966" s="61"/>
      <c r="V1966" s="61"/>
      <c r="W1966" s="62">
        <v>447689</v>
      </c>
      <c r="X1966" s="61"/>
      <c r="Y1966" s="61"/>
      <c r="Z1966" s="61"/>
      <c r="AA1966" s="62">
        <v>1008559</v>
      </c>
      <c r="AB1966" s="61"/>
      <c r="AC1966" s="61"/>
      <c r="AD1966" s="62">
        <v>99368</v>
      </c>
      <c r="AE1966" s="61"/>
      <c r="AF1966" s="62">
        <v>501377</v>
      </c>
      <c r="AG1966" s="61"/>
      <c r="AH1966" s="61"/>
      <c r="AI1966" s="62">
        <v>237360</v>
      </c>
      <c r="AJ1966" s="61"/>
      <c r="AK1966" s="61"/>
      <c r="AL1966" s="61"/>
      <c r="AM1966" s="61"/>
      <c r="AN1966" s="61"/>
      <c r="AO1966" s="61"/>
      <c r="AP1966" s="62">
        <v>27474</v>
      </c>
      <c r="AQ1966" s="61"/>
      <c r="AR1966" s="62">
        <v>19101</v>
      </c>
      <c r="AS1966" s="61"/>
      <c r="AT1966" s="61"/>
      <c r="AU1966" s="61"/>
      <c r="AV1966" s="61"/>
      <c r="AW1966" s="61"/>
      <c r="AX1966" s="61"/>
      <c r="AY1966" s="62">
        <v>31278</v>
      </c>
      <c r="AZ1966" s="61"/>
      <c r="BA1966" s="62">
        <v>219293</v>
      </c>
      <c r="BB1966" s="61"/>
      <c r="BC1966" s="61"/>
      <c r="BD1966" s="61"/>
      <c r="BE1966" s="61"/>
      <c r="BF1966" s="61"/>
      <c r="BG1966" s="61"/>
      <c r="BH1966" s="61"/>
      <c r="BI1966" s="61"/>
      <c r="BJ1966" s="61"/>
      <c r="BK1966" s="62">
        <v>7274</v>
      </c>
      <c r="BL1966" s="61"/>
      <c r="BM1966" s="61"/>
      <c r="BN1966" s="61"/>
      <c r="BO1966" s="62">
        <v>-23971</v>
      </c>
    </row>
    <row r="1967" spans="1:67" x14ac:dyDescent="0.2">
      <c r="A1967" s="57" t="s">
        <v>34</v>
      </c>
      <c r="B1967" s="56" t="s">
        <v>34</v>
      </c>
      <c r="C1967" s="56" t="s">
        <v>512</v>
      </c>
      <c r="D1967" s="56">
        <v>1994</v>
      </c>
      <c r="E1967" s="58">
        <v>3049845</v>
      </c>
      <c r="F1967" s="58">
        <v>2925476</v>
      </c>
      <c r="G1967" s="59">
        <v>2741695</v>
      </c>
      <c r="H1967" s="59">
        <v>308150</v>
      </c>
      <c r="I1967" s="60">
        <v>0</v>
      </c>
      <c r="J1967" s="58">
        <v>-124369</v>
      </c>
      <c r="K1967" s="62">
        <v>8982</v>
      </c>
      <c r="L1967" s="61"/>
      <c r="M1967" s="62">
        <v>10533</v>
      </c>
      <c r="N1967" s="61"/>
      <c r="O1967" s="61"/>
      <c r="P1967" s="62">
        <v>35900</v>
      </c>
      <c r="Q1967" s="62">
        <v>199223</v>
      </c>
      <c r="R1967" s="61"/>
      <c r="S1967" s="61"/>
      <c r="T1967" s="61"/>
      <c r="U1967" s="61"/>
      <c r="V1967" s="61"/>
      <c r="W1967" s="62">
        <v>447689</v>
      </c>
      <c r="X1967" s="61"/>
      <c r="Y1967" s="61"/>
      <c r="Z1967" s="61"/>
      <c r="AA1967" s="62">
        <v>1157027</v>
      </c>
      <c r="AB1967" s="61"/>
      <c r="AC1967" s="61"/>
      <c r="AD1967" s="62">
        <v>99368</v>
      </c>
      <c r="AE1967" s="61"/>
      <c r="AF1967" s="62">
        <v>541512</v>
      </c>
      <c r="AG1967" s="61"/>
      <c r="AH1967" s="61"/>
      <c r="AI1967" s="62">
        <v>241461</v>
      </c>
      <c r="AJ1967" s="61"/>
      <c r="AK1967" s="61"/>
      <c r="AL1967" s="61"/>
      <c r="AM1967" s="61"/>
      <c r="AN1967" s="61"/>
      <c r="AO1967" s="61"/>
      <c r="AP1967" s="62">
        <v>27474</v>
      </c>
      <c r="AQ1967" s="61"/>
      <c r="AR1967" s="62">
        <v>21141</v>
      </c>
      <c r="AS1967" s="61"/>
      <c r="AT1967" s="61"/>
      <c r="AU1967" s="61"/>
      <c r="AV1967" s="61"/>
      <c r="AW1967" s="61"/>
      <c r="AX1967" s="61"/>
      <c r="AY1967" s="62">
        <v>31956</v>
      </c>
      <c r="AZ1967" s="61"/>
      <c r="BA1967" s="62">
        <v>219293</v>
      </c>
      <c r="BB1967" s="61"/>
      <c r="BC1967" s="61"/>
      <c r="BD1967" s="61"/>
      <c r="BE1967" s="61"/>
      <c r="BF1967" s="61"/>
      <c r="BG1967" s="61"/>
      <c r="BH1967" s="61"/>
      <c r="BI1967" s="61"/>
      <c r="BJ1967" s="61"/>
      <c r="BK1967" s="62">
        <v>8286</v>
      </c>
      <c r="BL1967" s="61"/>
      <c r="BM1967" s="61"/>
      <c r="BN1967" s="61"/>
      <c r="BO1967" s="62">
        <v>-124369</v>
      </c>
    </row>
    <row r="1968" spans="1:67" x14ac:dyDescent="0.2">
      <c r="A1968" s="57" t="s">
        <v>34</v>
      </c>
      <c r="B1968" s="56" t="s">
        <v>34</v>
      </c>
      <c r="C1968" s="56" t="s">
        <v>512</v>
      </c>
      <c r="D1968" s="56">
        <v>1995</v>
      </c>
      <c r="E1968" s="58">
        <v>3418737</v>
      </c>
      <c r="F1968" s="58">
        <v>3271044</v>
      </c>
      <c r="G1968" s="59">
        <v>2934374</v>
      </c>
      <c r="H1968" s="59">
        <v>484363</v>
      </c>
      <c r="I1968" s="60">
        <v>0</v>
      </c>
      <c r="J1968" s="58">
        <v>-147693</v>
      </c>
      <c r="K1968" s="62">
        <v>8982</v>
      </c>
      <c r="L1968" s="61"/>
      <c r="M1968" s="62">
        <v>10533</v>
      </c>
      <c r="N1968" s="61"/>
      <c r="O1968" s="61"/>
      <c r="P1968" s="62">
        <v>35900</v>
      </c>
      <c r="Q1968" s="62">
        <v>244205</v>
      </c>
      <c r="R1968" s="61"/>
      <c r="S1968" s="61"/>
      <c r="T1968" s="61"/>
      <c r="U1968" s="61"/>
      <c r="V1968" s="61"/>
      <c r="W1968" s="62">
        <v>447689</v>
      </c>
      <c r="X1968" s="61"/>
      <c r="Y1968" s="61"/>
      <c r="Z1968" s="61"/>
      <c r="AA1968" s="62">
        <v>1250560</v>
      </c>
      <c r="AB1968" s="61"/>
      <c r="AC1968" s="61"/>
      <c r="AD1968" s="62">
        <v>104174</v>
      </c>
      <c r="AE1968" s="61"/>
      <c r="AF1968" s="62">
        <v>581642</v>
      </c>
      <c r="AG1968" s="61"/>
      <c r="AH1968" s="61"/>
      <c r="AI1968" s="62">
        <v>250689</v>
      </c>
      <c r="AJ1968" s="61"/>
      <c r="AK1968" s="61"/>
      <c r="AL1968" s="61"/>
      <c r="AM1968" s="61"/>
      <c r="AN1968" s="61"/>
      <c r="AO1968" s="61"/>
      <c r="AP1968" s="62">
        <v>27474</v>
      </c>
      <c r="AQ1968" s="61"/>
      <c r="AR1968" s="62">
        <v>25090</v>
      </c>
      <c r="AS1968" s="61"/>
      <c r="AT1968" s="61"/>
      <c r="AU1968" s="61"/>
      <c r="AV1968" s="61"/>
      <c r="AW1968" s="61"/>
      <c r="AX1968" s="61"/>
      <c r="AY1968" s="62">
        <v>40157</v>
      </c>
      <c r="AZ1968" s="61"/>
      <c r="BA1968" s="62">
        <v>383356</v>
      </c>
      <c r="BB1968" s="61"/>
      <c r="BC1968" s="61"/>
      <c r="BD1968" s="61"/>
      <c r="BE1968" s="61"/>
      <c r="BF1968" s="61"/>
      <c r="BG1968" s="61"/>
      <c r="BH1968" s="61"/>
      <c r="BI1968" s="61"/>
      <c r="BJ1968" s="61"/>
      <c r="BK1968" s="62">
        <v>8286</v>
      </c>
      <c r="BL1968" s="61"/>
      <c r="BM1968" s="61"/>
      <c r="BN1968" s="61"/>
      <c r="BO1968" s="62">
        <v>-147693</v>
      </c>
    </row>
    <row r="1969" spans="1:67" x14ac:dyDescent="0.2">
      <c r="A1969" s="57" t="s">
        <v>34</v>
      </c>
      <c r="B1969" s="56" t="s">
        <v>34</v>
      </c>
      <c r="C1969" s="56" t="s">
        <v>512</v>
      </c>
      <c r="D1969" s="56">
        <v>1996</v>
      </c>
      <c r="E1969" s="58">
        <v>3581629</v>
      </c>
      <c r="F1969" s="58">
        <v>3429296</v>
      </c>
      <c r="G1969" s="59">
        <v>3068411</v>
      </c>
      <c r="H1969" s="59">
        <v>513218</v>
      </c>
      <c r="I1969" s="60">
        <v>0</v>
      </c>
      <c r="J1969" s="58">
        <v>-152333</v>
      </c>
      <c r="K1969" s="62">
        <v>8982</v>
      </c>
      <c r="L1969" s="61"/>
      <c r="M1969" s="62">
        <v>10533</v>
      </c>
      <c r="N1969" s="61"/>
      <c r="O1969" s="61"/>
      <c r="P1969" s="62">
        <v>35900</v>
      </c>
      <c r="Q1969" s="62">
        <v>244205</v>
      </c>
      <c r="R1969" s="61"/>
      <c r="S1969" s="61"/>
      <c r="T1969" s="61"/>
      <c r="U1969" s="61"/>
      <c r="V1969" s="61"/>
      <c r="W1969" s="62">
        <v>448539</v>
      </c>
      <c r="X1969" s="61"/>
      <c r="Y1969" s="61"/>
      <c r="Z1969" s="61"/>
      <c r="AA1969" s="62">
        <v>1352497</v>
      </c>
      <c r="AB1969" s="61"/>
      <c r="AC1969" s="61"/>
      <c r="AD1969" s="62">
        <v>110523</v>
      </c>
      <c r="AE1969" s="61"/>
      <c r="AF1969" s="62">
        <v>598530</v>
      </c>
      <c r="AG1969" s="61"/>
      <c r="AH1969" s="61"/>
      <c r="AI1969" s="62">
        <v>258702</v>
      </c>
      <c r="AJ1969" s="61"/>
      <c r="AK1969" s="61"/>
      <c r="AL1969" s="61"/>
      <c r="AM1969" s="61"/>
      <c r="AN1969" s="61"/>
      <c r="AO1969" s="61"/>
      <c r="AP1969" s="62">
        <v>27474</v>
      </c>
      <c r="AQ1969" s="61"/>
      <c r="AR1969" s="62">
        <v>27934</v>
      </c>
      <c r="AS1969" s="61"/>
      <c r="AT1969" s="61"/>
      <c r="AU1969" s="61"/>
      <c r="AV1969" s="61"/>
      <c r="AW1969" s="61"/>
      <c r="AX1969" s="61"/>
      <c r="AY1969" s="62">
        <v>52414</v>
      </c>
      <c r="AZ1969" s="61"/>
      <c r="BA1969" s="62">
        <v>397020</v>
      </c>
      <c r="BB1969" s="61"/>
      <c r="BC1969" s="61"/>
      <c r="BD1969" s="61"/>
      <c r="BE1969" s="61"/>
      <c r="BF1969" s="61"/>
      <c r="BG1969" s="61"/>
      <c r="BH1969" s="61"/>
      <c r="BI1969" s="61"/>
      <c r="BJ1969" s="61"/>
      <c r="BK1969" s="62">
        <v>8376</v>
      </c>
      <c r="BL1969" s="61"/>
      <c r="BM1969" s="61"/>
      <c r="BN1969" s="61"/>
      <c r="BO1969" s="62">
        <v>-152333</v>
      </c>
    </row>
    <row r="1970" spans="1:67" x14ac:dyDescent="0.2">
      <c r="A1970" s="57" t="s">
        <v>34</v>
      </c>
      <c r="B1970" s="56" t="s">
        <v>34</v>
      </c>
      <c r="C1970" s="56" t="s">
        <v>512</v>
      </c>
      <c r="D1970" s="56">
        <v>1997</v>
      </c>
      <c r="E1970" s="58">
        <v>3787303</v>
      </c>
      <c r="F1970" s="58">
        <v>3634970</v>
      </c>
      <c r="G1970" s="59">
        <v>3133135</v>
      </c>
      <c r="H1970" s="59">
        <v>654168</v>
      </c>
      <c r="I1970" s="60">
        <v>0</v>
      </c>
      <c r="J1970" s="58">
        <v>-152333</v>
      </c>
      <c r="K1970" s="62">
        <v>31982</v>
      </c>
      <c r="L1970" s="61"/>
      <c r="M1970" s="62">
        <v>10533</v>
      </c>
      <c r="N1970" s="61"/>
      <c r="O1970" s="61"/>
      <c r="P1970" s="62">
        <v>113400</v>
      </c>
      <c r="Q1970" s="62">
        <v>244205</v>
      </c>
      <c r="R1970" s="61"/>
      <c r="S1970" s="61"/>
      <c r="T1970" s="61"/>
      <c r="U1970" s="61"/>
      <c r="V1970" s="61"/>
      <c r="W1970" s="62">
        <v>448539</v>
      </c>
      <c r="X1970" s="61"/>
      <c r="Y1970" s="61"/>
      <c r="Z1970" s="61"/>
      <c r="AA1970" s="62">
        <v>1435254</v>
      </c>
      <c r="AB1970" s="61"/>
      <c r="AC1970" s="61"/>
      <c r="AD1970" s="62">
        <v>115318</v>
      </c>
      <c r="AE1970" s="61"/>
      <c r="AF1970" s="62">
        <v>511388</v>
      </c>
      <c r="AG1970" s="61"/>
      <c r="AH1970" s="61"/>
      <c r="AI1970" s="62">
        <v>222516</v>
      </c>
      <c r="AJ1970" s="61"/>
      <c r="AK1970" s="61"/>
      <c r="AL1970" s="61"/>
      <c r="AM1970" s="61"/>
      <c r="AN1970" s="61"/>
      <c r="AO1970" s="61"/>
      <c r="AP1970" s="62">
        <v>29307</v>
      </c>
      <c r="AQ1970" s="61"/>
      <c r="AR1970" s="62">
        <v>37629</v>
      </c>
      <c r="AS1970" s="61"/>
      <c r="AT1970" s="61"/>
      <c r="AU1970" s="61"/>
      <c r="AV1970" s="61"/>
      <c r="AW1970" s="61"/>
      <c r="AX1970" s="61"/>
      <c r="AY1970" s="62">
        <v>54825</v>
      </c>
      <c r="AZ1970" s="61"/>
      <c r="BA1970" s="62">
        <v>523784</v>
      </c>
      <c r="BB1970" s="61"/>
      <c r="BC1970" s="61"/>
      <c r="BD1970" s="61"/>
      <c r="BE1970" s="61"/>
      <c r="BF1970" s="61"/>
      <c r="BG1970" s="61"/>
      <c r="BH1970" s="61"/>
      <c r="BI1970" s="61"/>
      <c r="BJ1970" s="61"/>
      <c r="BK1970" s="62">
        <v>8623</v>
      </c>
      <c r="BL1970" s="61"/>
      <c r="BM1970" s="61"/>
      <c r="BN1970" s="61"/>
      <c r="BO1970" s="62">
        <v>-152333</v>
      </c>
    </row>
    <row r="1971" spans="1:67" x14ac:dyDescent="0.2">
      <c r="A1971" s="57" t="s">
        <v>34</v>
      </c>
      <c r="B1971" s="56" t="s">
        <v>34</v>
      </c>
      <c r="C1971" s="56" t="s">
        <v>512</v>
      </c>
      <c r="D1971" s="56">
        <v>1998</v>
      </c>
      <c r="E1971" s="58">
        <v>5280944</v>
      </c>
      <c r="F1971" s="58">
        <v>5280944</v>
      </c>
      <c r="G1971" s="59">
        <v>4569538</v>
      </c>
      <c r="H1971" s="59">
        <v>711406</v>
      </c>
      <c r="I1971" s="60">
        <v>0</v>
      </c>
      <c r="J1971" s="58">
        <v>0</v>
      </c>
      <c r="K1971" s="62">
        <v>48486</v>
      </c>
      <c r="L1971" s="61"/>
      <c r="M1971" s="62">
        <v>18066</v>
      </c>
      <c r="N1971" s="61"/>
      <c r="O1971" s="61"/>
      <c r="P1971" s="62">
        <v>113400</v>
      </c>
      <c r="Q1971" s="62">
        <v>250825</v>
      </c>
      <c r="R1971" s="61"/>
      <c r="S1971" s="61"/>
      <c r="T1971" s="61"/>
      <c r="U1971" s="61"/>
      <c r="V1971" s="61"/>
      <c r="W1971" s="62">
        <v>778630</v>
      </c>
      <c r="X1971" s="61"/>
      <c r="Y1971" s="61"/>
      <c r="Z1971" s="61"/>
      <c r="AA1971" s="62">
        <v>2070249</v>
      </c>
      <c r="AB1971" s="61"/>
      <c r="AC1971" s="61"/>
      <c r="AD1971" s="62">
        <v>184276</v>
      </c>
      <c r="AE1971" s="61"/>
      <c r="AF1971" s="62">
        <v>758983</v>
      </c>
      <c r="AG1971" s="61"/>
      <c r="AH1971" s="61"/>
      <c r="AI1971" s="62">
        <v>346623</v>
      </c>
      <c r="AJ1971" s="61"/>
      <c r="AK1971" s="61"/>
      <c r="AL1971" s="61"/>
      <c r="AM1971" s="61"/>
      <c r="AN1971" s="61"/>
      <c r="AO1971" s="61"/>
      <c r="AP1971" s="62">
        <v>40424</v>
      </c>
      <c r="AQ1971" s="61"/>
      <c r="AR1971" s="62">
        <v>43272</v>
      </c>
      <c r="AS1971" s="61"/>
      <c r="AT1971" s="61"/>
      <c r="AU1971" s="61"/>
      <c r="AV1971" s="61"/>
      <c r="AW1971" s="61"/>
      <c r="AX1971" s="61"/>
      <c r="AY1971" s="62">
        <v>73540</v>
      </c>
      <c r="AZ1971" s="61"/>
      <c r="BA1971" s="62">
        <v>543654</v>
      </c>
      <c r="BB1971" s="61"/>
      <c r="BC1971" s="61"/>
      <c r="BD1971" s="61"/>
      <c r="BE1971" s="61"/>
      <c r="BF1971" s="61"/>
      <c r="BG1971" s="61"/>
      <c r="BH1971" s="61"/>
      <c r="BI1971" s="61"/>
      <c r="BJ1971" s="61"/>
      <c r="BK1971" s="62">
        <v>10516</v>
      </c>
      <c r="BL1971" s="61"/>
      <c r="BM1971" s="61"/>
      <c r="BN1971" s="61"/>
      <c r="BO1971" s="61"/>
    </row>
    <row r="1972" spans="1:67" x14ac:dyDescent="0.2">
      <c r="A1972" s="57" t="s">
        <v>34</v>
      </c>
      <c r="B1972" s="56" t="s">
        <v>34</v>
      </c>
      <c r="C1972" s="56" t="s">
        <v>513</v>
      </c>
      <c r="D1972" s="56">
        <v>1989</v>
      </c>
      <c r="E1972" s="58">
        <v>314339</v>
      </c>
      <c r="F1972" s="58">
        <v>287171</v>
      </c>
      <c r="G1972" s="59">
        <v>313871</v>
      </c>
      <c r="H1972" s="59">
        <v>468</v>
      </c>
      <c r="I1972" s="60">
        <v>0</v>
      </c>
      <c r="J1972" s="58">
        <v>-27168</v>
      </c>
      <c r="K1972" s="61"/>
      <c r="L1972" s="61"/>
      <c r="M1972" s="61"/>
      <c r="N1972" s="61"/>
      <c r="O1972" s="61"/>
      <c r="P1972" s="61"/>
      <c r="Q1972" s="61"/>
      <c r="R1972" s="61"/>
      <c r="S1972" s="61"/>
      <c r="T1972" s="61"/>
      <c r="U1972" s="61"/>
      <c r="V1972" s="61"/>
      <c r="W1972" s="61"/>
      <c r="X1972" s="61"/>
      <c r="Y1972" s="61"/>
      <c r="Z1972" s="61"/>
      <c r="AA1972" s="62">
        <v>210444</v>
      </c>
      <c r="AB1972" s="61"/>
      <c r="AC1972" s="61"/>
      <c r="AD1972" s="62">
        <v>13078</v>
      </c>
      <c r="AE1972" s="61"/>
      <c r="AF1972" s="62">
        <v>56322</v>
      </c>
      <c r="AG1972" s="61"/>
      <c r="AH1972" s="61"/>
      <c r="AI1972" s="62">
        <v>34027</v>
      </c>
      <c r="AJ1972" s="61"/>
      <c r="AK1972" s="61"/>
      <c r="AL1972" s="61"/>
      <c r="AM1972" s="61"/>
      <c r="AN1972" s="61"/>
      <c r="AO1972" s="61"/>
      <c r="AP1972" s="61">
        <v>468</v>
      </c>
      <c r="AQ1972" s="61"/>
      <c r="AR1972" s="61"/>
      <c r="AS1972" s="61"/>
      <c r="AT1972" s="61"/>
      <c r="AU1972" s="61"/>
      <c r="AV1972" s="61"/>
      <c r="AW1972" s="61"/>
      <c r="AX1972" s="61"/>
      <c r="AY1972" s="61"/>
      <c r="AZ1972" s="61"/>
      <c r="BA1972" s="61"/>
      <c r="BB1972" s="61"/>
      <c r="BC1972" s="61"/>
      <c r="BD1972" s="61"/>
      <c r="BE1972" s="61"/>
      <c r="BF1972" s="61"/>
      <c r="BG1972" s="61"/>
      <c r="BH1972" s="61"/>
      <c r="BI1972" s="61"/>
      <c r="BJ1972" s="61"/>
      <c r="BK1972" s="61"/>
      <c r="BL1972" s="61"/>
      <c r="BM1972" s="61"/>
      <c r="BN1972" s="61"/>
      <c r="BO1972" s="62">
        <v>-27168</v>
      </c>
    </row>
    <row r="1973" spans="1:67" x14ac:dyDescent="0.2">
      <c r="A1973" s="57" t="s">
        <v>34</v>
      </c>
      <c r="B1973" s="56" t="s">
        <v>34</v>
      </c>
      <c r="C1973" s="56" t="s">
        <v>513</v>
      </c>
      <c r="D1973" s="56">
        <v>1990</v>
      </c>
      <c r="E1973" s="58">
        <v>339724</v>
      </c>
      <c r="F1973" s="58">
        <v>312556</v>
      </c>
      <c r="G1973" s="59">
        <v>338977</v>
      </c>
      <c r="H1973" s="59">
        <v>747</v>
      </c>
      <c r="I1973" s="60">
        <v>0</v>
      </c>
      <c r="J1973" s="58">
        <v>-27168</v>
      </c>
      <c r="K1973" s="61"/>
      <c r="L1973" s="61"/>
      <c r="M1973" s="61"/>
      <c r="N1973" s="61"/>
      <c r="O1973" s="61"/>
      <c r="P1973" s="61"/>
      <c r="Q1973" s="61"/>
      <c r="R1973" s="61"/>
      <c r="S1973" s="61"/>
      <c r="T1973" s="61"/>
      <c r="U1973" s="61"/>
      <c r="V1973" s="61"/>
      <c r="W1973" s="61"/>
      <c r="X1973" s="61"/>
      <c r="Y1973" s="61"/>
      <c r="Z1973" s="61"/>
      <c r="AA1973" s="62">
        <v>222763</v>
      </c>
      <c r="AB1973" s="61"/>
      <c r="AC1973" s="61"/>
      <c r="AD1973" s="62">
        <v>13865</v>
      </c>
      <c r="AE1973" s="61"/>
      <c r="AF1973" s="62">
        <v>61630</v>
      </c>
      <c r="AG1973" s="61"/>
      <c r="AH1973" s="61"/>
      <c r="AI1973" s="62">
        <v>40719</v>
      </c>
      <c r="AJ1973" s="61"/>
      <c r="AK1973" s="61"/>
      <c r="AL1973" s="61"/>
      <c r="AM1973" s="61"/>
      <c r="AN1973" s="61"/>
      <c r="AO1973" s="61"/>
      <c r="AP1973" s="61">
        <v>747</v>
      </c>
      <c r="AQ1973" s="61"/>
      <c r="AR1973" s="61"/>
      <c r="AS1973" s="61"/>
      <c r="AT1973" s="61"/>
      <c r="AU1973" s="61"/>
      <c r="AV1973" s="61"/>
      <c r="AW1973" s="61"/>
      <c r="AX1973" s="61"/>
      <c r="AY1973" s="61"/>
      <c r="AZ1973" s="61"/>
      <c r="BA1973" s="61"/>
      <c r="BB1973" s="61"/>
      <c r="BC1973" s="61"/>
      <c r="BD1973" s="61"/>
      <c r="BE1973" s="61"/>
      <c r="BF1973" s="61"/>
      <c r="BG1973" s="61"/>
      <c r="BH1973" s="61"/>
      <c r="BI1973" s="61"/>
      <c r="BJ1973" s="61"/>
      <c r="BK1973" s="61"/>
      <c r="BL1973" s="61"/>
      <c r="BM1973" s="61"/>
      <c r="BN1973" s="61"/>
      <c r="BO1973" s="62">
        <v>-27168</v>
      </c>
    </row>
    <row r="1974" spans="1:67" x14ac:dyDescent="0.2">
      <c r="A1974" s="57" t="s">
        <v>34</v>
      </c>
      <c r="B1974" s="56" t="s">
        <v>34</v>
      </c>
      <c r="C1974" s="56" t="s">
        <v>513</v>
      </c>
      <c r="D1974" s="56">
        <v>1991</v>
      </c>
      <c r="E1974" s="58">
        <v>357860</v>
      </c>
      <c r="F1974" s="58">
        <v>330692</v>
      </c>
      <c r="G1974" s="59">
        <v>357038</v>
      </c>
      <c r="H1974" s="59">
        <v>822</v>
      </c>
      <c r="I1974" s="60">
        <v>0</v>
      </c>
      <c r="J1974" s="58">
        <v>-27168</v>
      </c>
      <c r="K1974" s="61"/>
      <c r="L1974" s="61"/>
      <c r="M1974" s="61"/>
      <c r="N1974" s="61"/>
      <c r="O1974" s="61"/>
      <c r="P1974" s="61"/>
      <c r="Q1974" s="61"/>
      <c r="R1974" s="61"/>
      <c r="S1974" s="61"/>
      <c r="T1974" s="61"/>
      <c r="U1974" s="61"/>
      <c r="V1974" s="61"/>
      <c r="W1974" s="61"/>
      <c r="X1974" s="61"/>
      <c r="Y1974" s="61"/>
      <c r="Z1974" s="61"/>
      <c r="AA1974" s="62">
        <v>229906</v>
      </c>
      <c r="AB1974" s="61"/>
      <c r="AC1974" s="61"/>
      <c r="AD1974" s="62">
        <v>13865</v>
      </c>
      <c r="AE1974" s="61"/>
      <c r="AF1974" s="62">
        <v>66533</v>
      </c>
      <c r="AG1974" s="61"/>
      <c r="AH1974" s="61"/>
      <c r="AI1974" s="62">
        <v>46734</v>
      </c>
      <c r="AJ1974" s="61"/>
      <c r="AK1974" s="61"/>
      <c r="AL1974" s="61"/>
      <c r="AM1974" s="61"/>
      <c r="AN1974" s="61"/>
      <c r="AO1974" s="61"/>
      <c r="AP1974" s="61">
        <v>822</v>
      </c>
      <c r="AQ1974" s="61"/>
      <c r="AR1974" s="61"/>
      <c r="AS1974" s="61"/>
      <c r="AT1974" s="61"/>
      <c r="AU1974" s="61"/>
      <c r="AV1974" s="61"/>
      <c r="AW1974" s="61"/>
      <c r="AX1974" s="61"/>
      <c r="AY1974" s="61"/>
      <c r="AZ1974" s="61"/>
      <c r="BA1974" s="61"/>
      <c r="BB1974" s="61"/>
      <c r="BC1974" s="61"/>
      <c r="BD1974" s="61"/>
      <c r="BE1974" s="61"/>
      <c r="BF1974" s="61"/>
      <c r="BG1974" s="61"/>
      <c r="BH1974" s="61"/>
      <c r="BI1974" s="61"/>
      <c r="BJ1974" s="61"/>
      <c r="BK1974" s="61"/>
      <c r="BL1974" s="61"/>
      <c r="BM1974" s="61"/>
      <c r="BN1974" s="61"/>
      <c r="BO1974" s="62">
        <v>-27168</v>
      </c>
    </row>
    <row r="1975" spans="1:67" x14ac:dyDescent="0.2">
      <c r="A1975" s="57" t="s">
        <v>34</v>
      </c>
      <c r="B1975" s="56" t="s">
        <v>34</v>
      </c>
      <c r="C1975" s="56" t="s">
        <v>513</v>
      </c>
      <c r="D1975" s="56">
        <v>1992</v>
      </c>
      <c r="E1975" s="58">
        <v>359654</v>
      </c>
      <c r="F1975" s="58">
        <v>332486</v>
      </c>
      <c r="G1975" s="59">
        <v>358782</v>
      </c>
      <c r="H1975" s="59">
        <v>872</v>
      </c>
      <c r="I1975" s="60">
        <v>0</v>
      </c>
      <c r="J1975" s="58">
        <v>-27168</v>
      </c>
      <c r="K1975" s="61"/>
      <c r="L1975" s="61"/>
      <c r="M1975" s="61"/>
      <c r="N1975" s="61"/>
      <c r="O1975" s="61"/>
      <c r="P1975" s="61"/>
      <c r="Q1975" s="61"/>
      <c r="R1975" s="61"/>
      <c r="S1975" s="61"/>
      <c r="T1975" s="61"/>
      <c r="U1975" s="61"/>
      <c r="V1975" s="61"/>
      <c r="W1975" s="61"/>
      <c r="X1975" s="61"/>
      <c r="Y1975" s="61"/>
      <c r="Z1975" s="61"/>
      <c r="AA1975" s="62">
        <v>230954</v>
      </c>
      <c r="AB1975" s="61"/>
      <c r="AC1975" s="61"/>
      <c r="AD1975" s="62">
        <v>13865</v>
      </c>
      <c r="AE1975" s="61"/>
      <c r="AF1975" s="62">
        <v>66858</v>
      </c>
      <c r="AG1975" s="61"/>
      <c r="AH1975" s="61"/>
      <c r="AI1975" s="62">
        <v>47105</v>
      </c>
      <c r="AJ1975" s="61"/>
      <c r="AK1975" s="61"/>
      <c r="AL1975" s="61"/>
      <c r="AM1975" s="61"/>
      <c r="AN1975" s="61"/>
      <c r="AO1975" s="61"/>
      <c r="AP1975" s="61">
        <v>872</v>
      </c>
      <c r="AQ1975" s="61"/>
      <c r="AR1975" s="61"/>
      <c r="AS1975" s="61"/>
      <c r="AT1975" s="61"/>
      <c r="AU1975" s="61"/>
      <c r="AV1975" s="61"/>
      <c r="AW1975" s="61"/>
      <c r="AX1975" s="61"/>
      <c r="AY1975" s="61"/>
      <c r="AZ1975" s="61"/>
      <c r="BA1975" s="61"/>
      <c r="BB1975" s="61"/>
      <c r="BC1975" s="61"/>
      <c r="BD1975" s="61"/>
      <c r="BE1975" s="61"/>
      <c r="BF1975" s="61"/>
      <c r="BG1975" s="61"/>
      <c r="BH1975" s="61"/>
      <c r="BI1975" s="61"/>
      <c r="BJ1975" s="61"/>
      <c r="BK1975" s="61"/>
      <c r="BL1975" s="61"/>
      <c r="BM1975" s="61"/>
      <c r="BN1975" s="61"/>
      <c r="BO1975" s="62">
        <v>-27168</v>
      </c>
    </row>
    <row r="1976" spans="1:67" x14ac:dyDescent="0.2">
      <c r="A1976" s="57" t="s">
        <v>34</v>
      </c>
      <c r="B1976" s="56" t="s">
        <v>34</v>
      </c>
      <c r="C1976" s="56" t="s">
        <v>513</v>
      </c>
      <c r="D1976" s="56">
        <v>1993</v>
      </c>
      <c r="E1976" s="58">
        <v>374167</v>
      </c>
      <c r="F1976" s="58">
        <v>346999</v>
      </c>
      <c r="G1976" s="59">
        <v>373295</v>
      </c>
      <c r="H1976" s="59">
        <v>872</v>
      </c>
      <c r="I1976" s="60">
        <v>0</v>
      </c>
      <c r="J1976" s="58">
        <v>-27168</v>
      </c>
      <c r="K1976" s="61"/>
      <c r="L1976" s="61"/>
      <c r="M1976" s="61"/>
      <c r="N1976" s="61"/>
      <c r="O1976" s="61"/>
      <c r="P1976" s="61"/>
      <c r="Q1976" s="61"/>
      <c r="R1976" s="61"/>
      <c r="S1976" s="61"/>
      <c r="T1976" s="61"/>
      <c r="U1976" s="61"/>
      <c r="V1976" s="61"/>
      <c r="W1976" s="61"/>
      <c r="X1976" s="61"/>
      <c r="Y1976" s="61"/>
      <c r="Z1976" s="61"/>
      <c r="AA1976" s="62">
        <v>243837</v>
      </c>
      <c r="AB1976" s="61"/>
      <c r="AC1976" s="61"/>
      <c r="AD1976" s="62">
        <v>13865</v>
      </c>
      <c r="AE1976" s="61"/>
      <c r="AF1976" s="62">
        <v>69243</v>
      </c>
      <c r="AG1976" s="61"/>
      <c r="AH1976" s="61"/>
      <c r="AI1976" s="62">
        <v>46350</v>
      </c>
      <c r="AJ1976" s="61"/>
      <c r="AK1976" s="61"/>
      <c r="AL1976" s="61"/>
      <c r="AM1976" s="61"/>
      <c r="AN1976" s="61"/>
      <c r="AO1976" s="61"/>
      <c r="AP1976" s="61">
        <v>872</v>
      </c>
      <c r="AQ1976" s="61"/>
      <c r="AR1976" s="61"/>
      <c r="AS1976" s="61"/>
      <c r="AT1976" s="61"/>
      <c r="AU1976" s="61"/>
      <c r="AV1976" s="61"/>
      <c r="AW1976" s="61"/>
      <c r="AX1976" s="61"/>
      <c r="AY1976" s="61"/>
      <c r="AZ1976" s="61"/>
      <c r="BA1976" s="61"/>
      <c r="BB1976" s="61"/>
      <c r="BC1976" s="61"/>
      <c r="BD1976" s="61"/>
      <c r="BE1976" s="61"/>
      <c r="BF1976" s="61"/>
      <c r="BG1976" s="61"/>
      <c r="BH1976" s="61"/>
      <c r="BI1976" s="61"/>
      <c r="BJ1976" s="61"/>
      <c r="BK1976" s="61"/>
      <c r="BL1976" s="61"/>
      <c r="BM1976" s="61"/>
      <c r="BN1976" s="61"/>
      <c r="BO1976" s="62">
        <v>-27168</v>
      </c>
    </row>
    <row r="1977" spans="1:67" x14ac:dyDescent="0.2">
      <c r="A1977" s="57" t="s">
        <v>34</v>
      </c>
      <c r="B1977" s="56" t="s">
        <v>34</v>
      </c>
      <c r="C1977" s="56" t="s">
        <v>513</v>
      </c>
      <c r="D1977" s="56">
        <v>1994</v>
      </c>
      <c r="E1977" s="58">
        <v>384324</v>
      </c>
      <c r="F1977" s="58">
        <v>350667</v>
      </c>
      <c r="G1977" s="59">
        <v>383263</v>
      </c>
      <c r="H1977" s="59">
        <v>1061</v>
      </c>
      <c r="I1977" s="60">
        <v>0</v>
      </c>
      <c r="J1977" s="58">
        <v>-33657</v>
      </c>
      <c r="K1977" s="61"/>
      <c r="L1977" s="61"/>
      <c r="M1977" s="61"/>
      <c r="N1977" s="61"/>
      <c r="O1977" s="61"/>
      <c r="P1977" s="61"/>
      <c r="Q1977" s="61"/>
      <c r="R1977" s="61"/>
      <c r="S1977" s="61"/>
      <c r="T1977" s="61"/>
      <c r="U1977" s="61"/>
      <c r="V1977" s="61"/>
      <c r="W1977" s="61"/>
      <c r="X1977" s="61"/>
      <c r="Y1977" s="61"/>
      <c r="Z1977" s="61"/>
      <c r="AA1977" s="62">
        <v>247442</v>
      </c>
      <c r="AB1977" s="61"/>
      <c r="AC1977" s="61"/>
      <c r="AD1977" s="62">
        <v>13865</v>
      </c>
      <c r="AE1977" s="61"/>
      <c r="AF1977" s="62">
        <v>75061</v>
      </c>
      <c r="AG1977" s="61"/>
      <c r="AH1977" s="61"/>
      <c r="AI1977" s="62">
        <v>46895</v>
      </c>
      <c r="AJ1977" s="61"/>
      <c r="AK1977" s="61"/>
      <c r="AL1977" s="61"/>
      <c r="AM1977" s="61"/>
      <c r="AN1977" s="61"/>
      <c r="AO1977" s="61"/>
      <c r="AP1977" s="62">
        <v>1061</v>
      </c>
      <c r="AQ1977" s="61"/>
      <c r="AR1977" s="61"/>
      <c r="AS1977" s="61"/>
      <c r="AT1977" s="61"/>
      <c r="AU1977" s="61"/>
      <c r="AV1977" s="61"/>
      <c r="AW1977" s="61"/>
      <c r="AX1977" s="61"/>
      <c r="AY1977" s="61"/>
      <c r="AZ1977" s="61"/>
      <c r="BA1977" s="61"/>
      <c r="BB1977" s="61"/>
      <c r="BC1977" s="61"/>
      <c r="BD1977" s="61"/>
      <c r="BE1977" s="61"/>
      <c r="BF1977" s="61"/>
      <c r="BG1977" s="61"/>
      <c r="BH1977" s="61"/>
      <c r="BI1977" s="61"/>
      <c r="BJ1977" s="61"/>
      <c r="BK1977" s="61"/>
      <c r="BL1977" s="61"/>
      <c r="BM1977" s="61"/>
      <c r="BN1977" s="61"/>
      <c r="BO1977" s="62">
        <v>-33657</v>
      </c>
    </row>
    <row r="1978" spans="1:67" x14ac:dyDescent="0.2">
      <c r="A1978" s="57" t="s">
        <v>34</v>
      </c>
      <c r="B1978" s="56" t="s">
        <v>34</v>
      </c>
      <c r="C1978" s="56" t="s">
        <v>513</v>
      </c>
      <c r="D1978" s="56">
        <v>1995</v>
      </c>
      <c r="E1978" s="58">
        <v>389986</v>
      </c>
      <c r="F1978" s="58">
        <v>346555</v>
      </c>
      <c r="G1978" s="59">
        <v>384845</v>
      </c>
      <c r="H1978" s="59">
        <v>5141</v>
      </c>
      <c r="I1978" s="60">
        <v>0</v>
      </c>
      <c r="J1978" s="58">
        <v>-43431</v>
      </c>
      <c r="K1978" s="61"/>
      <c r="L1978" s="61"/>
      <c r="M1978" s="61"/>
      <c r="N1978" s="61"/>
      <c r="O1978" s="61"/>
      <c r="P1978" s="61"/>
      <c r="Q1978" s="61"/>
      <c r="R1978" s="61"/>
      <c r="S1978" s="61"/>
      <c r="T1978" s="61"/>
      <c r="U1978" s="61"/>
      <c r="V1978" s="61"/>
      <c r="W1978" s="61"/>
      <c r="X1978" s="61"/>
      <c r="Y1978" s="61"/>
      <c r="Z1978" s="61"/>
      <c r="AA1978" s="62">
        <v>249024</v>
      </c>
      <c r="AB1978" s="61"/>
      <c r="AC1978" s="61"/>
      <c r="AD1978" s="62">
        <v>13865</v>
      </c>
      <c r="AE1978" s="61"/>
      <c r="AF1978" s="62">
        <v>75061</v>
      </c>
      <c r="AG1978" s="61"/>
      <c r="AH1978" s="61"/>
      <c r="AI1978" s="62">
        <v>46895</v>
      </c>
      <c r="AJ1978" s="61"/>
      <c r="AK1978" s="61"/>
      <c r="AL1978" s="61"/>
      <c r="AM1978" s="61"/>
      <c r="AN1978" s="61"/>
      <c r="AO1978" s="61"/>
      <c r="AP1978" s="62">
        <v>1159</v>
      </c>
      <c r="AQ1978" s="61"/>
      <c r="AR1978" s="62">
        <v>2335</v>
      </c>
      <c r="AS1978" s="61"/>
      <c r="AT1978" s="61"/>
      <c r="AU1978" s="61"/>
      <c r="AV1978" s="61"/>
      <c r="AW1978" s="61"/>
      <c r="AX1978" s="61"/>
      <c r="AY1978" s="61"/>
      <c r="AZ1978" s="61"/>
      <c r="BA1978" s="62">
        <v>1647</v>
      </c>
      <c r="BB1978" s="61"/>
      <c r="BC1978" s="61"/>
      <c r="BD1978" s="61"/>
      <c r="BE1978" s="61"/>
      <c r="BF1978" s="61"/>
      <c r="BG1978" s="61"/>
      <c r="BH1978" s="61"/>
      <c r="BI1978" s="61"/>
      <c r="BJ1978" s="61"/>
      <c r="BK1978" s="61"/>
      <c r="BL1978" s="61"/>
      <c r="BM1978" s="61"/>
      <c r="BN1978" s="61"/>
      <c r="BO1978" s="62">
        <v>-43431</v>
      </c>
    </row>
    <row r="1979" spans="1:67" x14ac:dyDescent="0.2">
      <c r="A1979" s="57" t="s">
        <v>34</v>
      </c>
      <c r="B1979" s="56" t="s">
        <v>34</v>
      </c>
      <c r="C1979" s="56" t="s">
        <v>513</v>
      </c>
      <c r="D1979" s="56">
        <v>1996</v>
      </c>
      <c r="E1979" s="58">
        <v>409175</v>
      </c>
      <c r="F1979" s="58">
        <v>365744</v>
      </c>
      <c r="G1979" s="59">
        <v>403794</v>
      </c>
      <c r="H1979" s="59">
        <v>5381</v>
      </c>
      <c r="I1979" s="60">
        <v>0</v>
      </c>
      <c r="J1979" s="58">
        <v>-43431</v>
      </c>
      <c r="K1979" s="61"/>
      <c r="L1979" s="61"/>
      <c r="M1979" s="61"/>
      <c r="N1979" s="61"/>
      <c r="O1979" s="61"/>
      <c r="P1979" s="61"/>
      <c r="Q1979" s="61"/>
      <c r="R1979" s="61"/>
      <c r="S1979" s="61"/>
      <c r="T1979" s="61"/>
      <c r="U1979" s="61"/>
      <c r="V1979" s="61"/>
      <c r="W1979" s="61"/>
      <c r="X1979" s="61"/>
      <c r="Y1979" s="61"/>
      <c r="Z1979" s="61"/>
      <c r="AA1979" s="62">
        <v>267023</v>
      </c>
      <c r="AB1979" s="61"/>
      <c r="AC1979" s="61"/>
      <c r="AD1979" s="62">
        <v>13865</v>
      </c>
      <c r="AE1979" s="61"/>
      <c r="AF1979" s="62">
        <v>76011</v>
      </c>
      <c r="AG1979" s="61"/>
      <c r="AH1979" s="61"/>
      <c r="AI1979" s="62">
        <v>46895</v>
      </c>
      <c r="AJ1979" s="61"/>
      <c r="AK1979" s="61"/>
      <c r="AL1979" s="61"/>
      <c r="AM1979" s="61"/>
      <c r="AN1979" s="61"/>
      <c r="AO1979" s="61"/>
      <c r="AP1979" s="62">
        <v>1159</v>
      </c>
      <c r="AQ1979" s="61"/>
      <c r="AR1979" s="62">
        <v>2575</v>
      </c>
      <c r="AS1979" s="61"/>
      <c r="AT1979" s="61"/>
      <c r="AU1979" s="61"/>
      <c r="AV1979" s="61"/>
      <c r="AW1979" s="61"/>
      <c r="AX1979" s="61"/>
      <c r="AY1979" s="61"/>
      <c r="AZ1979" s="61"/>
      <c r="BA1979" s="62">
        <v>1647</v>
      </c>
      <c r="BB1979" s="61"/>
      <c r="BC1979" s="61"/>
      <c r="BD1979" s="61"/>
      <c r="BE1979" s="61"/>
      <c r="BF1979" s="61"/>
      <c r="BG1979" s="61"/>
      <c r="BH1979" s="61"/>
      <c r="BI1979" s="61"/>
      <c r="BJ1979" s="61"/>
      <c r="BK1979" s="61"/>
      <c r="BL1979" s="61"/>
      <c r="BM1979" s="61"/>
      <c r="BN1979" s="61"/>
      <c r="BO1979" s="62">
        <v>-43431</v>
      </c>
    </row>
    <row r="1980" spans="1:67" x14ac:dyDescent="0.2">
      <c r="A1980" s="57" t="s">
        <v>34</v>
      </c>
      <c r="B1980" s="56" t="s">
        <v>34</v>
      </c>
      <c r="C1980" s="56" t="s">
        <v>513</v>
      </c>
      <c r="D1980" s="56">
        <v>1997</v>
      </c>
      <c r="E1980" s="58">
        <v>413061</v>
      </c>
      <c r="F1980" s="58">
        <v>369630</v>
      </c>
      <c r="G1980" s="59">
        <v>407180</v>
      </c>
      <c r="H1980" s="59">
        <v>5881</v>
      </c>
      <c r="I1980" s="60">
        <v>0</v>
      </c>
      <c r="J1980" s="58">
        <v>-43431</v>
      </c>
      <c r="K1980" s="61"/>
      <c r="L1980" s="61"/>
      <c r="M1980" s="61"/>
      <c r="N1980" s="61"/>
      <c r="O1980" s="61"/>
      <c r="P1980" s="61"/>
      <c r="Q1980" s="61"/>
      <c r="R1980" s="61"/>
      <c r="S1980" s="61"/>
      <c r="T1980" s="61"/>
      <c r="U1980" s="61"/>
      <c r="V1980" s="61"/>
      <c r="W1980" s="61"/>
      <c r="X1980" s="61"/>
      <c r="Y1980" s="61"/>
      <c r="Z1980" s="61"/>
      <c r="AA1980" s="62">
        <v>269603</v>
      </c>
      <c r="AB1980" s="61"/>
      <c r="AC1980" s="61"/>
      <c r="AD1980" s="62">
        <v>13865</v>
      </c>
      <c r="AE1980" s="61"/>
      <c r="AF1980" s="62">
        <v>76011</v>
      </c>
      <c r="AG1980" s="61"/>
      <c r="AH1980" s="61"/>
      <c r="AI1980" s="62">
        <v>47701</v>
      </c>
      <c r="AJ1980" s="61"/>
      <c r="AK1980" s="61"/>
      <c r="AL1980" s="61"/>
      <c r="AM1980" s="61"/>
      <c r="AN1980" s="61"/>
      <c r="AO1980" s="61"/>
      <c r="AP1980" s="62">
        <v>1159</v>
      </c>
      <c r="AQ1980" s="61"/>
      <c r="AR1980" s="62">
        <v>3075</v>
      </c>
      <c r="AS1980" s="61"/>
      <c r="AT1980" s="61"/>
      <c r="AU1980" s="61"/>
      <c r="AV1980" s="61"/>
      <c r="AW1980" s="61"/>
      <c r="AX1980" s="61"/>
      <c r="AY1980" s="61"/>
      <c r="AZ1980" s="61"/>
      <c r="BA1980" s="62">
        <v>1647</v>
      </c>
      <c r="BB1980" s="61"/>
      <c r="BC1980" s="61"/>
      <c r="BD1980" s="61"/>
      <c r="BE1980" s="61"/>
      <c r="BF1980" s="61"/>
      <c r="BG1980" s="61"/>
      <c r="BH1980" s="61"/>
      <c r="BI1980" s="61"/>
      <c r="BJ1980" s="61"/>
      <c r="BK1980" s="61"/>
      <c r="BL1980" s="61"/>
      <c r="BM1980" s="61"/>
      <c r="BN1980" s="61"/>
      <c r="BO1980" s="62">
        <v>-43431</v>
      </c>
    </row>
    <row r="1981" spans="1:67" x14ac:dyDescent="0.2">
      <c r="A1981" s="57" t="s">
        <v>34</v>
      </c>
      <c r="B1981" s="56" t="s">
        <v>34</v>
      </c>
      <c r="C1981" s="56" t="s">
        <v>513</v>
      </c>
      <c r="D1981" s="56">
        <v>1998</v>
      </c>
      <c r="E1981" s="58">
        <v>559311</v>
      </c>
      <c r="F1981" s="58">
        <v>513837</v>
      </c>
      <c r="G1981" s="59">
        <v>554828</v>
      </c>
      <c r="H1981" s="59">
        <v>4483</v>
      </c>
      <c r="I1981" s="60">
        <v>0</v>
      </c>
      <c r="J1981" s="58">
        <v>-45474</v>
      </c>
      <c r="K1981" s="61">
        <v>154</v>
      </c>
      <c r="L1981" s="61"/>
      <c r="M1981" s="61"/>
      <c r="N1981" s="61"/>
      <c r="O1981" s="61"/>
      <c r="P1981" s="61"/>
      <c r="Q1981" s="61"/>
      <c r="R1981" s="61"/>
      <c r="S1981" s="61"/>
      <c r="T1981" s="61"/>
      <c r="U1981" s="61"/>
      <c r="V1981" s="61"/>
      <c r="W1981" s="61"/>
      <c r="X1981" s="61"/>
      <c r="Y1981" s="61"/>
      <c r="Z1981" s="61"/>
      <c r="AA1981" s="62">
        <v>364524</v>
      </c>
      <c r="AB1981" s="61"/>
      <c r="AC1981" s="61"/>
      <c r="AD1981" s="62">
        <v>29138</v>
      </c>
      <c r="AE1981" s="61"/>
      <c r="AF1981" s="62">
        <v>100608</v>
      </c>
      <c r="AG1981" s="61"/>
      <c r="AH1981" s="61"/>
      <c r="AI1981" s="62">
        <v>60404</v>
      </c>
      <c r="AJ1981" s="61"/>
      <c r="AK1981" s="61"/>
      <c r="AL1981" s="61"/>
      <c r="AM1981" s="61"/>
      <c r="AN1981" s="61"/>
      <c r="AO1981" s="61"/>
      <c r="AP1981" s="62">
        <v>2136</v>
      </c>
      <c r="AQ1981" s="61"/>
      <c r="AR1981" s="61">
        <v>700</v>
      </c>
      <c r="AS1981" s="61"/>
      <c r="AT1981" s="61"/>
      <c r="AU1981" s="61"/>
      <c r="AV1981" s="61"/>
      <c r="AW1981" s="61"/>
      <c r="AX1981" s="61"/>
      <c r="AY1981" s="61"/>
      <c r="AZ1981" s="61"/>
      <c r="BA1981" s="62">
        <v>1647</v>
      </c>
      <c r="BB1981" s="61"/>
      <c r="BC1981" s="61"/>
      <c r="BD1981" s="61"/>
      <c r="BE1981" s="61"/>
      <c r="BF1981" s="61"/>
      <c r="BG1981" s="61"/>
      <c r="BH1981" s="61"/>
      <c r="BI1981" s="61"/>
      <c r="BJ1981" s="61"/>
      <c r="BK1981" s="61"/>
      <c r="BL1981" s="61"/>
      <c r="BM1981" s="61"/>
      <c r="BN1981" s="61"/>
      <c r="BO1981" s="62">
        <v>-45474</v>
      </c>
    </row>
    <row r="1982" spans="1:67" x14ac:dyDescent="0.2">
      <c r="A1982" s="57" t="s">
        <v>34</v>
      </c>
      <c r="B1982" s="56" t="s">
        <v>34</v>
      </c>
      <c r="C1982" s="56" t="s">
        <v>514</v>
      </c>
      <c r="D1982" s="56">
        <v>1989</v>
      </c>
      <c r="E1982" s="58">
        <v>642229</v>
      </c>
      <c r="F1982" s="58">
        <v>620416</v>
      </c>
      <c r="G1982" s="59">
        <v>544186</v>
      </c>
      <c r="H1982" s="59">
        <v>98043</v>
      </c>
      <c r="I1982" s="60">
        <v>0</v>
      </c>
      <c r="J1982" s="58">
        <v>-21813</v>
      </c>
      <c r="K1982" s="62">
        <v>2000</v>
      </c>
      <c r="L1982" s="61"/>
      <c r="M1982" s="61"/>
      <c r="N1982" s="61"/>
      <c r="O1982" s="61"/>
      <c r="P1982" s="62">
        <v>56758</v>
      </c>
      <c r="Q1982" s="61"/>
      <c r="R1982" s="61"/>
      <c r="S1982" s="61"/>
      <c r="T1982" s="61"/>
      <c r="U1982" s="61"/>
      <c r="V1982" s="61"/>
      <c r="W1982" s="62">
        <v>93133</v>
      </c>
      <c r="X1982" s="61"/>
      <c r="Y1982" s="61"/>
      <c r="Z1982" s="61"/>
      <c r="AA1982" s="62">
        <v>220685</v>
      </c>
      <c r="AB1982" s="61"/>
      <c r="AC1982" s="61"/>
      <c r="AD1982" s="62">
        <v>40699</v>
      </c>
      <c r="AE1982" s="61"/>
      <c r="AF1982" s="62">
        <v>80579</v>
      </c>
      <c r="AG1982" s="61"/>
      <c r="AH1982" s="61"/>
      <c r="AI1982" s="62">
        <v>50332</v>
      </c>
      <c r="AJ1982" s="61"/>
      <c r="AK1982" s="61"/>
      <c r="AL1982" s="61"/>
      <c r="AM1982" s="61"/>
      <c r="AN1982" s="61"/>
      <c r="AO1982" s="61"/>
      <c r="AP1982" s="62">
        <v>3637</v>
      </c>
      <c r="AQ1982" s="61"/>
      <c r="AR1982" s="61"/>
      <c r="AS1982" s="61"/>
      <c r="AT1982" s="61"/>
      <c r="AU1982" s="61"/>
      <c r="AV1982" s="61"/>
      <c r="AW1982" s="61"/>
      <c r="AX1982" s="61"/>
      <c r="AY1982" s="62">
        <v>17906</v>
      </c>
      <c r="AZ1982" s="61"/>
      <c r="BA1982" s="62">
        <v>74149</v>
      </c>
      <c r="BB1982" s="61"/>
      <c r="BC1982" s="61"/>
      <c r="BD1982" s="61"/>
      <c r="BE1982" s="61"/>
      <c r="BF1982" s="61"/>
      <c r="BG1982" s="61"/>
      <c r="BH1982" s="61"/>
      <c r="BI1982" s="61"/>
      <c r="BJ1982" s="61"/>
      <c r="BK1982" s="62">
        <v>2351</v>
      </c>
      <c r="BL1982" s="61"/>
      <c r="BM1982" s="61"/>
      <c r="BN1982" s="61"/>
      <c r="BO1982" s="62">
        <v>-21813</v>
      </c>
    </row>
    <row r="1983" spans="1:67" x14ac:dyDescent="0.2">
      <c r="A1983" s="57" t="s">
        <v>34</v>
      </c>
      <c r="B1983" s="56" t="s">
        <v>34</v>
      </c>
      <c r="C1983" s="56" t="s">
        <v>514</v>
      </c>
      <c r="D1983" s="56">
        <v>1990</v>
      </c>
      <c r="E1983" s="58">
        <v>531666</v>
      </c>
      <c r="F1983" s="58">
        <v>509853</v>
      </c>
      <c r="G1983" s="59">
        <v>428594</v>
      </c>
      <c r="H1983" s="59">
        <v>103072</v>
      </c>
      <c r="I1983" s="60">
        <v>0</v>
      </c>
      <c r="J1983" s="58">
        <v>-21813</v>
      </c>
      <c r="K1983" s="61"/>
      <c r="L1983" s="61"/>
      <c r="M1983" s="61"/>
      <c r="N1983" s="61"/>
      <c r="O1983" s="61"/>
      <c r="P1983" s="61"/>
      <c r="Q1983" s="61"/>
      <c r="R1983" s="61"/>
      <c r="S1983" s="61"/>
      <c r="T1983" s="61"/>
      <c r="U1983" s="61"/>
      <c r="V1983" s="61"/>
      <c r="W1983" s="62">
        <v>93133</v>
      </c>
      <c r="X1983" s="61"/>
      <c r="Y1983" s="61"/>
      <c r="Z1983" s="61"/>
      <c r="AA1983" s="62">
        <v>191977</v>
      </c>
      <c r="AB1983" s="61"/>
      <c r="AC1983" s="61"/>
      <c r="AD1983" s="62">
        <v>43122</v>
      </c>
      <c r="AE1983" s="61"/>
      <c r="AF1983" s="62">
        <v>48239</v>
      </c>
      <c r="AG1983" s="61"/>
      <c r="AH1983" s="61"/>
      <c r="AI1983" s="62">
        <v>52123</v>
      </c>
      <c r="AJ1983" s="61"/>
      <c r="AK1983" s="61"/>
      <c r="AL1983" s="61"/>
      <c r="AM1983" s="61"/>
      <c r="AN1983" s="61"/>
      <c r="AO1983" s="61"/>
      <c r="AP1983" s="62">
        <v>4661</v>
      </c>
      <c r="AQ1983" s="61"/>
      <c r="AR1983" s="62">
        <v>3240</v>
      </c>
      <c r="AS1983" s="61"/>
      <c r="AT1983" s="61"/>
      <c r="AU1983" s="61"/>
      <c r="AV1983" s="61"/>
      <c r="AW1983" s="61"/>
      <c r="AX1983" s="61"/>
      <c r="AY1983" s="62">
        <v>18671</v>
      </c>
      <c r="AZ1983" s="61"/>
      <c r="BA1983" s="62">
        <v>74149</v>
      </c>
      <c r="BB1983" s="61"/>
      <c r="BC1983" s="61"/>
      <c r="BD1983" s="61"/>
      <c r="BE1983" s="61"/>
      <c r="BF1983" s="61"/>
      <c r="BG1983" s="61"/>
      <c r="BH1983" s="61"/>
      <c r="BI1983" s="61"/>
      <c r="BJ1983" s="61"/>
      <c r="BK1983" s="62">
        <v>2351</v>
      </c>
      <c r="BL1983" s="61"/>
      <c r="BM1983" s="61"/>
      <c r="BN1983" s="61"/>
      <c r="BO1983" s="62">
        <v>-21813</v>
      </c>
    </row>
    <row r="1984" spans="1:67" x14ac:dyDescent="0.2">
      <c r="A1984" s="57" t="s">
        <v>34</v>
      </c>
      <c r="B1984" s="56" t="s">
        <v>34</v>
      </c>
      <c r="C1984" s="56" t="s">
        <v>514</v>
      </c>
      <c r="D1984" s="56">
        <v>1991</v>
      </c>
      <c r="E1984" s="58">
        <v>749296</v>
      </c>
      <c r="F1984" s="58">
        <v>727483</v>
      </c>
      <c r="G1984" s="59">
        <v>603790</v>
      </c>
      <c r="H1984" s="59">
        <v>145506</v>
      </c>
      <c r="I1984" s="60">
        <v>0</v>
      </c>
      <c r="J1984" s="58">
        <v>-21813</v>
      </c>
      <c r="K1984" s="61"/>
      <c r="L1984" s="61"/>
      <c r="M1984" s="61"/>
      <c r="N1984" s="61"/>
      <c r="O1984" s="61"/>
      <c r="P1984" s="62">
        <v>137954</v>
      </c>
      <c r="Q1984" s="61"/>
      <c r="R1984" s="61"/>
      <c r="S1984" s="61"/>
      <c r="T1984" s="61"/>
      <c r="U1984" s="61"/>
      <c r="V1984" s="61"/>
      <c r="W1984" s="62">
        <v>93133</v>
      </c>
      <c r="X1984" s="61"/>
      <c r="Y1984" s="61"/>
      <c r="Z1984" s="61"/>
      <c r="AA1984" s="62">
        <v>215663</v>
      </c>
      <c r="AB1984" s="61"/>
      <c r="AC1984" s="61"/>
      <c r="AD1984" s="62">
        <v>48437</v>
      </c>
      <c r="AE1984" s="61"/>
      <c r="AF1984" s="62">
        <v>54493</v>
      </c>
      <c r="AG1984" s="61"/>
      <c r="AH1984" s="61"/>
      <c r="AI1984" s="62">
        <v>54110</v>
      </c>
      <c r="AJ1984" s="61"/>
      <c r="AK1984" s="61"/>
      <c r="AL1984" s="61"/>
      <c r="AM1984" s="61"/>
      <c r="AN1984" s="61"/>
      <c r="AO1984" s="61"/>
      <c r="AP1984" s="62">
        <v>11950</v>
      </c>
      <c r="AQ1984" s="61"/>
      <c r="AR1984" s="62">
        <v>5940</v>
      </c>
      <c r="AS1984" s="61"/>
      <c r="AT1984" s="61"/>
      <c r="AU1984" s="61"/>
      <c r="AV1984" s="61"/>
      <c r="AW1984" s="61"/>
      <c r="AX1984" s="61"/>
      <c r="AY1984" s="62">
        <v>23738</v>
      </c>
      <c r="AZ1984" s="61"/>
      <c r="BA1984" s="62">
        <v>101527</v>
      </c>
      <c r="BB1984" s="61"/>
      <c r="BC1984" s="61"/>
      <c r="BD1984" s="61"/>
      <c r="BE1984" s="61"/>
      <c r="BF1984" s="61"/>
      <c r="BG1984" s="61"/>
      <c r="BH1984" s="61"/>
      <c r="BI1984" s="61"/>
      <c r="BJ1984" s="61"/>
      <c r="BK1984" s="62">
        <v>2351</v>
      </c>
      <c r="BL1984" s="61"/>
      <c r="BM1984" s="61"/>
      <c r="BN1984" s="61"/>
      <c r="BO1984" s="62">
        <v>-21813</v>
      </c>
    </row>
    <row r="1985" spans="1:67" x14ac:dyDescent="0.2">
      <c r="A1985" s="57" t="s">
        <v>34</v>
      </c>
      <c r="B1985" s="56" t="s">
        <v>34</v>
      </c>
      <c r="C1985" s="56" t="s">
        <v>514</v>
      </c>
      <c r="D1985" s="56">
        <v>1992</v>
      </c>
      <c r="E1985" s="58">
        <v>832624</v>
      </c>
      <c r="F1985" s="58">
        <v>810811</v>
      </c>
      <c r="G1985" s="59">
        <v>683533</v>
      </c>
      <c r="H1985" s="59">
        <v>149091</v>
      </c>
      <c r="I1985" s="60">
        <v>0</v>
      </c>
      <c r="J1985" s="58">
        <v>-21813</v>
      </c>
      <c r="K1985" s="61"/>
      <c r="L1985" s="61"/>
      <c r="M1985" s="61"/>
      <c r="N1985" s="61"/>
      <c r="O1985" s="61"/>
      <c r="P1985" s="62">
        <v>137954</v>
      </c>
      <c r="Q1985" s="61"/>
      <c r="R1985" s="61"/>
      <c r="S1985" s="61"/>
      <c r="T1985" s="61"/>
      <c r="U1985" s="61"/>
      <c r="V1985" s="61"/>
      <c r="W1985" s="62">
        <v>93133</v>
      </c>
      <c r="X1985" s="61"/>
      <c r="Y1985" s="61"/>
      <c r="Z1985" s="61"/>
      <c r="AA1985" s="62">
        <v>291710</v>
      </c>
      <c r="AB1985" s="61"/>
      <c r="AC1985" s="61"/>
      <c r="AD1985" s="62">
        <v>48437</v>
      </c>
      <c r="AE1985" s="61"/>
      <c r="AF1985" s="62">
        <v>56043</v>
      </c>
      <c r="AG1985" s="61"/>
      <c r="AH1985" s="61"/>
      <c r="AI1985" s="62">
        <v>56256</v>
      </c>
      <c r="AJ1985" s="61"/>
      <c r="AK1985" s="61"/>
      <c r="AL1985" s="61"/>
      <c r="AM1985" s="61"/>
      <c r="AN1985" s="61"/>
      <c r="AO1985" s="61"/>
      <c r="AP1985" s="62">
        <v>12149</v>
      </c>
      <c r="AQ1985" s="61"/>
      <c r="AR1985" s="62">
        <v>5940</v>
      </c>
      <c r="AS1985" s="61"/>
      <c r="AT1985" s="61"/>
      <c r="AU1985" s="61"/>
      <c r="AV1985" s="61"/>
      <c r="AW1985" s="61"/>
      <c r="AX1985" s="61"/>
      <c r="AY1985" s="62">
        <v>27124</v>
      </c>
      <c r="AZ1985" s="61"/>
      <c r="BA1985" s="62">
        <v>101527</v>
      </c>
      <c r="BB1985" s="61"/>
      <c r="BC1985" s="61"/>
      <c r="BD1985" s="61"/>
      <c r="BE1985" s="61"/>
      <c r="BF1985" s="61"/>
      <c r="BG1985" s="61"/>
      <c r="BH1985" s="61"/>
      <c r="BI1985" s="61"/>
      <c r="BJ1985" s="61"/>
      <c r="BK1985" s="62">
        <v>2351</v>
      </c>
      <c r="BL1985" s="61"/>
      <c r="BM1985" s="61"/>
      <c r="BN1985" s="61"/>
      <c r="BO1985" s="62">
        <v>-21813</v>
      </c>
    </row>
    <row r="1986" spans="1:67" x14ac:dyDescent="0.2">
      <c r="A1986" s="57" t="s">
        <v>34</v>
      </c>
      <c r="B1986" s="56" t="s">
        <v>34</v>
      </c>
      <c r="C1986" s="56" t="s">
        <v>514</v>
      </c>
      <c r="D1986" s="56">
        <v>1993</v>
      </c>
      <c r="E1986" s="58">
        <v>904330</v>
      </c>
      <c r="F1986" s="58">
        <v>882517</v>
      </c>
      <c r="G1986" s="59">
        <v>683612</v>
      </c>
      <c r="H1986" s="59">
        <v>220718</v>
      </c>
      <c r="I1986" s="60">
        <v>0</v>
      </c>
      <c r="J1986" s="58">
        <v>-21813</v>
      </c>
      <c r="K1986" s="61"/>
      <c r="L1986" s="61"/>
      <c r="M1986" s="61"/>
      <c r="N1986" s="61"/>
      <c r="O1986" s="61"/>
      <c r="P1986" s="62">
        <v>137954</v>
      </c>
      <c r="Q1986" s="61"/>
      <c r="R1986" s="61"/>
      <c r="S1986" s="61"/>
      <c r="T1986" s="61"/>
      <c r="U1986" s="61"/>
      <c r="V1986" s="61"/>
      <c r="W1986" s="62">
        <v>93133</v>
      </c>
      <c r="X1986" s="61"/>
      <c r="Y1986" s="61"/>
      <c r="Z1986" s="61"/>
      <c r="AA1986" s="62">
        <v>310739</v>
      </c>
      <c r="AB1986" s="61"/>
      <c r="AC1986" s="61"/>
      <c r="AD1986" s="62">
        <v>52820</v>
      </c>
      <c r="AE1986" s="61"/>
      <c r="AF1986" s="62">
        <v>58991</v>
      </c>
      <c r="AG1986" s="61"/>
      <c r="AH1986" s="61"/>
      <c r="AI1986" s="62">
        <v>29975</v>
      </c>
      <c r="AJ1986" s="61"/>
      <c r="AK1986" s="61"/>
      <c r="AL1986" s="61"/>
      <c r="AM1986" s="61"/>
      <c r="AN1986" s="61"/>
      <c r="AO1986" s="61"/>
      <c r="AP1986" s="62">
        <v>12650</v>
      </c>
      <c r="AQ1986" s="61"/>
      <c r="AR1986" s="62">
        <v>7125</v>
      </c>
      <c r="AS1986" s="61"/>
      <c r="AT1986" s="61"/>
      <c r="AU1986" s="61"/>
      <c r="AV1986" s="61"/>
      <c r="AW1986" s="61"/>
      <c r="AX1986" s="61"/>
      <c r="AY1986" s="62">
        <v>30936</v>
      </c>
      <c r="AZ1986" s="61"/>
      <c r="BA1986" s="62">
        <v>167656</v>
      </c>
      <c r="BB1986" s="61"/>
      <c r="BC1986" s="61"/>
      <c r="BD1986" s="61"/>
      <c r="BE1986" s="61"/>
      <c r="BF1986" s="61"/>
      <c r="BG1986" s="61"/>
      <c r="BH1986" s="61"/>
      <c r="BI1986" s="61"/>
      <c r="BJ1986" s="61"/>
      <c r="BK1986" s="62">
        <v>2351</v>
      </c>
      <c r="BL1986" s="61"/>
      <c r="BM1986" s="61"/>
      <c r="BN1986" s="61"/>
      <c r="BO1986" s="62">
        <v>-21813</v>
      </c>
    </row>
    <row r="1987" spans="1:67" x14ac:dyDescent="0.2">
      <c r="A1987" s="57" t="s">
        <v>34</v>
      </c>
      <c r="B1987" s="56" t="s">
        <v>34</v>
      </c>
      <c r="C1987" s="56" t="s">
        <v>514</v>
      </c>
      <c r="D1987" s="56">
        <v>1994</v>
      </c>
      <c r="E1987" s="58">
        <v>945444</v>
      </c>
      <c r="F1987" s="58">
        <v>863682</v>
      </c>
      <c r="G1987" s="59">
        <v>700734</v>
      </c>
      <c r="H1987" s="59">
        <v>244710</v>
      </c>
      <c r="I1987" s="60">
        <v>0</v>
      </c>
      <c r="J1987" s="58">
        <v>-81762</v>
      </c>
      <c r="K1987" s="61"/>
      <c r="L1987" s="61"/>
      <c r="M1987" s="61"/>
      <c r="N1987" s="61"/>
      <c r="O1987" s="61"/>
      <c r="P1987" s="62">
        <v>137954</v>
      </c>
      <c r="Q1987" s="61"/>
      <c r="R1987" s="61"/>
      <c r="S1987" s="61"/>
      <c r="T1987" s="61"/>
      <c r="U1987" s="61"/>
      <c r="V1987" s="61"/>
      <c r="W1987" s="62">
        <v>93133</v>
      </c>
      <c r="X1987" s="61"/>
      <c r="Y1987" s="61"/>
      <c r="Z1987" s="61"/>
      <c r="AA1987" s="62">
        <v>317008</v>
      </c>
      <c r="AB1987" s="61"/>
      <c r="AC1987" s="61"/>
      <c r="AD1987" s="62">
        <v>59876</v>
      </c>
      <c r="AE1987" s="61"/>
      <c r="AF1987" s="62">
        <v>61637</v>
      </c>
      <c r="AG1987" s="61"/>
      <c r="AH1987" s="61"/>
      <c r="AI1987" s="62">
        <v>31126</v>
      </c>
      <c r="AJ1987" s="61"/>
      <c r="AK1987" s="61"/>
      <c r="AL1987" s="61"/>
      <c r="AM1987" s="61"/>
      <c r="AN1987" s="61"/>
      <c r="AO1987" s="61"/>
      <c r="AP1987" s="62">
        <v>12930</v>
      </c>
      <c r="AQ1987" s="61"/>
      <c r="AR1987" s="62">
        <v>7125</v>
      </c>
      <c r="AS1987" s="61"/>
      <c r="AT1987" s="61"/>
      <c r="AU1987" s="61"/>
      <c r="AV1987" s="61"/>
      <c r="AW1987" s="61"/>
      <c r="AX1987" s="61"/>
      <c r="AY1987" s="62">
        <v>34082</v>
      </c>
      <c r="AZ1987" s="61"/>
      <c r="BA1987" s="62">
        <v>188222</v>
      </c>
      <c r="BB1987" s="61"/>
      <c r="BC1987" s="61"/>
      <c r="BD1987" s="61"/>
      <c r="BE1987" s="61"/>
      <c r="BF1987" s="61"/>
      <c r="BG1987" s="61"/>
      <c r="BH1987" s="61"/>
      <c r="BI1987" s="61"/>
      <c r="BJ1987" s="61"/>
      <c r="BK1987" s="62">
        <v>2351</v>
      </c>
      <c r="BL1987" s="61"/>
      <c r="BM1987" s="61"/>
      <c r="BN1987" s="61"/>
      <c r="BO1987" s="62">
        <v>-81762</v>
      </c>
    </row>
    <row r="1988" spans="1:67" x14ac:dyDescent="0.2">
      <c r="A1988" s="57" t="s">
        <v>34</v>
      </c>
      <c r="B1988" s="56" t="s">
        <v>34</v>
      </c>
      <c r="C1988" s="56" t="s">
        <v>514</v>
      </c>
      <c r="D1988" s="56">
        <v>1995</v>
      </c>
      <c r="E1988" s="58">
        <v>969574</v>
      </c>
      <c r="F1988" s="58">
        <v>876869</v>
      </c>
      <c r="G1988" s="59">
        <v>723318</v>
      </c>
      <c r="H1988" s="59">
        <v>246256</v>
      </c>
      <c r="I1988" s="60">
        <v>0</v>
      </c>
      <c r="J1988" s="58">
        <v>-92705</v>
      </c>
      <c r="K1988" s="61"/>
      <c r="L1988" s="61"/>
      <c r="M1988" s="61"/>
      <c r="N1988" s="61"/>
      <c r="O1988" s="61"/>
      <c r="P1988" s="62">
        <v>137954</v>
      </c>
      <c r="Q1988" s="61"/>
      <c r="R1988" s="61"/>
      <c r="S1988" s="61"/>
      <c r="T1988" s="61"/>
      <c r="U1988" s="61"/>
      <c r="V1988" s="61"/>
      <c r="W1988" s="62">
        <v>93133</v>
      </c>
      <c r="X1988" s="61"/>
      <c r="Y1988" s="61"/>
      <c r="Z1988" s="61"/>
      <c r="AA1988" s="62">
        <v>334142</v>
      </c>
      <c r="AB1988" s="61"/>
      <c r="AC1988" s="61"/>
      <c r="AD1988" s="62">
        <v>60752</v>
      </c>
      <c r="AE1988" s="61"/>
      <c r="AF1988" s="62">
        <v>63033</v>
      </c>
      <c r="AG1988" s="61"/>
      <c r="AH1988" s="61"/>
      <c r="AI1988" s="62">
        <v>34304</v>
      </c>
      <c r="AJ1988" s="61"/>
      <c r="AK1988" s="61"/>
      <c r="AL1988" s="61"/>
      <c r="AM1988" s="61"/>
      <c r="AN1988" s="61"/>
      <c r="AO1988" s="61"/>
      <c r="AP1988" s="62">
        <v>12930</v>
      </c>
      <c r="AQ1988" s="61"/>
      <c r="AR1988" s="62">
        <v>11022</v>
      </c>
      <c r="AS1988" s="61"/>
      <c r="AT1988" s="61"/>
      <c r="AU1988" s="61"/>
      <c r="AV1988" s="61"/>
      <c r="AW1988" s="61"/>
      <c r="AX1988" s="61"/>
      <c r="AY1988" s="62">
        <v>34082</v>
      </c>
      <c r="AZ1988" s="61"/>
      <c r="BA1988" s="62">
        <v>188222</v>
      </c>
      <c r="BB1988" s="61"/>
      <c r="BC1988" s="61"/>
      <c r="BD1988" s="61"/>
      <c r="BE1988" s="61"/>
      <c r="BF1988" s="61"/>
      <c r="BG1988" s="61"/>
      <c r="BH1988" s="61"/>
      <c r="BI1988" s="61"/>
      <c r="BJ1988" s="61"/>
      <c r="BK1988" s="61"/>
      <c r="BL1988" s="61"/>
      <c r="BM1988" s="61"/>
      <c r="BN1988" s="61"/>
      <c r="BO1988" s="62">
        <v>-92705</v>
      </c>
    </row>
    <row r="1989" spans="1:67" x14ac:dyDescent="0.2">
      <c r="A1989" s="57" t="s">
        <v>34</v>
      </c>
      <c r="B1989" s="56" t="s">
        <v>34</v>
      </c>
      <c r="C1989" s="56" t="s">
        <v>514</v>
      </c>
      <c r="D1989" s="56">
        <v>1996</v>
      </c>
      <c r="E1989" s="58">
        <v>987390</v>
      </c>
      <c r="F1989" s="58">
        <v>894189</v>
      </c>
      <c r="G1989" s="59">
        <v>734418</v>
      </c>
      <c r="H1989" s="59">
        <v>252972</v>
      </c>
      <c r="I1989" s="60">
        <v>0</v>
      </c>
      <c r="J1989" s="58">
        <v>-93201</v>
      </c>
      <c r="K1989" s="61"/>
      <c r="L1989" s="61"/>
      <c r="M1989" s="61"/>
      <c r="N1989" s="61"/>
      <c r="O1989" s="61"/>
      <c r="P1989" s="62">
        <v>137954</v>
      </c>
      <c r="Q1989" s="61"/>
      <c r="R1989" s="61"/>
      <c r="S1989" s="61"/>
      <c r="T1989" s="61"/>
      <c r="U1989" s="61"/>
      <c r="V1989" s="61"/>
      <c r="W1989" s="62">
        <v>93133</v>
      </c>
      <c r="X1989" s="61"/>
      <c r="Y1989" s="61"/>
      <c r="Z1989" s="61"/>
      <c r="AA1989" s="62">
        <v>336689</v>
      </c>
      <c r="AB1989" s="61"/>
      <c r="AC1989" s="61"/>
      <c r="AD1989" s="62">
        <v>66516</v>
      </c>
      <c r="AE1989" s="61"/>
      <c r="AF1989" s="62">
        <v>64685</v>
      </c>
      <c r="AG1989" s="61"/>
      <c r="AH1989" s="61"/>
      <c r="AI1989" s="62">
        <v>35441</v>
      </c>
      <c r="AJ1989" s="61"/>
      <c r="AK1989" s="61"/>
      <c r="AL1989" s="61"/>
      <c r="AM1989" s="61"/>
      <c r="AN1989" s="61"/>
      <c r="AO1989" s="61"/>
      <c r="AP1989" s="62">
        <v>12930</v>
      </c>
      <c r="AQ1989" s="61"/>
      <c r="AR1989" s="62">
        <v>14010</v>
      </c>
      <c r="AS1989" s="61"/>
      <c r="AT1989" s="61"/>
      <c r="AU1989" s="61"/>
      <c r="AV1989" s="61"/>
      <c r="AW1989" s="61"/>
      <c r="AX1989" s="61"/>
      <c r="AY1989" s="62">
        <v>37810</v>
      </c>
      <c r="AZ1989" s="61"/>
      <c r="BA1989" s="62">
        <v>188222</v>
      </c>
      <c r="BB1989" s="61"/>
      <c r="BC1989" s="61"/>
      <c r="BD1989" s="61"/>
      <c r="BE1989" s="61"/>
      <c r="BF1989" s="61"/>
      <c r="BG1989" s="61"/>
      <c r="BH1989" s="61"/>
      <c r="BI1989" s="61"/>
      <c r="BJ1989" s="61"/>
      <c r="BK1989" s="61"/>
      <c r="BL1989" s="61"/>
      <c r="BM1989" s="61"/>
      <c r="BN1989" s="61"/>
      <c r="BO1989" s="62">
        <v>-93201</v>
      </c>
    </row>
    <row r="1990" spans="1:67" x14ac:dyDescent="0.2">
      <c r="A1990" s="57" t="s">
        <v>34</v>
      </c>
      <c r="B1990" s="56" t="s">
        <v>34</v>
      </c>
      <c r="C1990" s="56" t="s">
        <v>514</v>
      </c>
      <c r="D1990" s="56">
        <v>1997</v>
      </c>
      <c r="E1990" s="58">
        <v>1022362</v>
      </c>
      <c r="F1990" s="58">
        <v>929021</v>
      </c>
      <c r="G1990" s="59">
        <v>775405</v>
      </c>
      <c r="H1990" s="59">
        <v>246957</v>
      </c>
      <c r="I1990" s="60">
        <v>0</v>
      </c>
      <c r="J1990" s="58">
        <v>-93341</v>
      </c>
      <c r="K1990" s="61"/>
      <c r="L1990" s="61"/>
      <c r="M1990" s="61"/>
      <c r="N1990" s="61"/>
      <c r="O1990" s="61"/>
      <c r="P1990" s="62">
        <v>137954</v>
      </c>
      <c r="Q1990" s="61"/>
      <c r="R1990" s="61"/>
      <c r="S1990" s="61"/>
      <c r="T1990" s="61"/>
      <c r="U1990" s="61"/>
      <c r="V1990" s="61"/>
      <c r="W1990" s="62">
        <v>93133</v>
      </c>
      <c r="X1990" s="61"/>
      <c r="Y1990" s="61"/>
      <c r="Z1990" s="61"/>
      <c r="AA1990" s="62">
        <v>365229</v>
      </c>
      <c r="AB1990" s="61"/>
      <c r="AC1990" s="61"/>
      <c r="AD1990" s="62">
        <v>69038</v>
      </c>
      <c r="AE1990" s="61"/>
      <c r="AF1990" s="62">
        <v>74610</v>
      </c>
      <c r="AG1990" s="61"/>
      <c r="AH1990" s="61"/>
      <c r="AI1990" s="62">
        <v>35441</v>
      </c>
      <c r="AJ1990" s="61"/>
      <c r="AK1990" s="61"/>
      <c r="AL1990" s="61"/>
      <c r="AM1990" s="61"/>
      <c r="AN1990" s="61"/>
      <c r="AO1990" s="61"/>
      <c r="AP1990" s="62">
        <v>9856</v>
      </c>
      <c r="AQ1990" s="61"/>
      <c r="AR1990" s="62">
        <v>8958</v>
      </c>
      <c r="AS1990" s="61"/>
      <c r="AT1990" s="61"/>
      <c r="AU1990" s="61"/>
      <c r="AV1990" s="61"/>
      <c r="AW1990" s="61"/>
      <c r="AX1990" s="61"/>
      <c r="AY1990" s="62">
        <v>39921</v>
      </c>
      <c r="AZ1990" s="61"/>
      <c r="BA1990" s="62">
        <v>188222</v>
      </c>
      <c r="BB1990" s="61"/>
      <c r="BC1990" s="61"/>
      <c r="BD1990" s="61"/>
      <c r="BE1990" s="61"/>
      <c r="BF1990" s="61"/>
      <c r="BG1990" s="61"/>
      <c r="BH1990" s="61"/>
      <c r="BI1990" s="61"/>
      <c r="BJ1990" s="61"/>
      <c r="BK1990" s="61"/>
      <c r="BL1990" s="61"/>
      <c r="BM1990" s="61"/>
      <c r="BN1990" s="61"/>
      <c r="BO1990" s="62">
        <v>-93341</v>
      </c>
    </row>
    <row r="1991" spans="1:67" x14ac:dyDescent="0.2">
      <c r="A1991" s="57" t="s">
        <v>34</v>
      </c>
      <c r="B1991" s="56" t="s">
        <v>34</v>
      </c>
      <c r="C1991" s="56" t="s">
        <v>514</v>
      </c>
      <c r="D1991" s="56">
        <v>1998</v>
      </c>
      <c r="E1991" s="58">
        <v>1581418</v>
      </c>
      <c r="F1991" s="58">
        <v>1407328</v>
      </c>
      <c r="G1991" s="59">
        <v>1140737</v>
      </c>
      <c r="H1991" s="59">
        <v>440681</v>
      </c>
      <c r="I1991" s="60">
        <v>0</v>
      </c>
      <c r="J1991" s="58">
        <v>-174090</v>
      </c>
      <c r="K1991" s="61"/>
      <c r="L1991" s="61"/>
      <c r="M1991" s="61"/>
      <c r="N1991" s="61"/>
      <c r="O1991" s="61"/>
      <c r="P1991" s="62">
        <v>137954</v>
      </c>
      <c r="Q1991" s="62">
        <v>10669</v>
      </c>
      <c r="R1991" s="61"/>
      <c r="S1991" s="61"/>
      <c r="T1991" s="61"/>
      <c r="U1991" s="61"/>
      <c r="V1991" s="61"/>
      <c r="W1991" s="62">
        <v>93133</v>
      </c>
      <c r="X1991" s="61"/>
      <c r="Y1991" s="61"/>
      <c r="Z1991" s="61"/>
      <c r="AA1991" s="62">
        <v>642377</v>
      </c>
      <c r="AB1991" s="61"/>
      <c r="AC1991" s="61"/>
      <c r="AD1991" s="62">
        <v>78115</v>
      </c>
      <c r="AE1991" s="61"/>
      <c r="AF1991" s="62">
        <v>95927</v>
      </c>
      <c r="AG1991" s="61"/>
      <c r="AH1991" s="61"/>
      <c r="AI1991" s="62">
        <v>82562</v>
      </c>
      <c r="AJ1991" s="61"/>
      <c r="AK1991" s="61"/>
      <c r="AL1991" s="61"/>
      <c r="AM1991" s="61"/>
      <c r="AN1991" s="61"/>
      <c r="AO1991" s="61"/>
      <c r="AP1991" s="62">
        <v>13303</v>
      </c>
      <c r="AQ1991" s="61"/>
      <c r="AR1991" s="62">
        <v>10403</v>
      </c>
      <c r="AS1991" s="61"/>
      <c r="AT1991" s="61"/>
      <c r="AU1991" s="61"/>
      <c r="AV1991" s="61"/>
      <c r="AW1991" s="61"/>
      <c r="AX1991" s="61"/>
      <c r="AY1991" s="62">
        <v>40260</v>
      </c>
      <c r="AZ1991" s="61"/>
      <c r="BA1991" s="62">
        <v>376715</v>
      </c>
      <c r="BB1991" s="61"/>
      <c r="BC1991" s="61"/>
      <c r="BD1991" s="61"/>
      <c r="BE1991" s="61"/>
      <c r="BF1991" s="61"/>
      <c r="BG1991" s="61"/>
      <c r="BH1991" s="61"/>
      <c r="BI1991" s="61"/>
      <c r="BJ1991" s="61"/>
      <c r="BK1991" s="61"/>
      <c r="BL1991" s="61"/>
      <c r="BM1991" s="61"/>
      <c r="BN1991" s="61"/>
      <c r="BO1991" s="62">
        <v>-174090</v>
      </c>
    </row>
    <row r="1992" spans="1:67" x14ac:dyDescent="0.2">
      <c r="A1992" s="57" t="s">
        <v>34</v>
      </c>
      <c r="B1992" s="56" t="s">
        <v>34</v>
      </c>
      <c r="C1992" s="56" t="s">
        <v>515</v>
      </c>
      <c r="D1992" s="56">
        <v>1989</v>
      </c>
      <c r="E1992" s="58">
        <v>3920159</v>
      </c>
      <c r="F1992" s="58">
        <v>3817350</v>
      </c>
      <c r="G1992" s="59">
        <v>3691004</v>
      </c>
      <c r="H1992" s="59">
        <v>229155</v>
      </c>
      <c r="I1992" s="60">
        <v>0</v>
      </c>
      <c r="J1992" s="58">
        <v>-102809</v>
      </c>
      <c r="K1992" s="62">
        <v>8521</v>
      </c>
      <c r="L1992" s="61"/>
      <c r="M1992" s="61">
        <v>936</v>
      </c>
      <c r="N1992" s="61"/>
      <c r="O1992" s="61"/>
      <c r="P1992" s="62">
        <v>67897</v>
      </c>
      <c r="Q1992" s="62">
        <v>24011</v>
      </c>
      <c r="R1992" s="61"/>
      <c r="S1992" s="61"/>
      <c r="T1992" s="61"/>
      <c r="U1992" s="61"/>
      <c r="V1992" s="61"/>
      <c r="W1992" s="62">
        <v>445367</v>
      </c>
      <c r="X1992" s="61"/>
      <c r="Y1992" s="61"/>
      <c r="Z1992" s="61"/>
      <c r="AA1992" s="62">
        <v>1721389</v>
      </c>
      <c r="AB1992" s="61"/>
      <c r="AC1992" s="61"/>
      <c r="AD1992" s="62">
        <v>565444</v>
      </c>
      <c r="AE1992" s="61"/>
      <c r="AF1992" s="62">
        <v>631758</v>
      </c>
      <c r="AG1992" s="61"/>
      <c r="AH1992" s="61"/>
      <c r="AI1992" s="62">
        <v>225681</v>
      </c>
      <c r="AJ1992" s="61"/>
      <c r="AK1992" s="61"/>
      <c r="AL1992" s="61"/>
      <c r="AM1992" s="61"/>
      <c r="AN1992" s="61"/>
      <c r="AO1992" s="61"/>
      <c r="AP1992" s="62">
        <v>20379</v>
      </c>
      <c r="AQ1992" s="61"/>
      <c r="AR1992" s="62">
        <v>35223</v>
      </c>
      <c r="AS1992" s="61"/>
      <c r="AT1992" s="61"/>
      <c r="AU1992" s="61"/>
      <c r="AV1992" s="61"/>
      <c r="AW1992" s="61"/>
      <c r="AX1992" s="61"/>
      <c r="AY1992" s="62">
        <v>32104</v>
      </c>
      <c r="AZ1992" s="61"/>
      <c r="BA1992" s="62">
        <v>141449</v>
      </c>
      <c r="BB1992" s="61"/>
      <c r="BC1992" s="61"/>
      <c r="BD1992" s="61"/>
      <c r="BE1992" s="61"/>
      <c r="BF1992" s="61"/>
      <c r="BG1992" s="61"/>
      <c r="BH1992" s="61"/>
      <c r="BI1992" s="61"/>
      <c r="BJ1992" s="61"/>
      <c r="BK1992" s="61"/>
      <c r="BL1992" s="61"/>
      <c r="BM1992" s="61"/>
      <c r="BN1992" s="61"/>
      <c r="BO1992" s="62">
        <v>-102809</v>
      </c>
    </row>
    <row r="1993" spans="1:67" x14ac:dyDescent="0.2">
      <c r="A1993" s="57" t="s">
        <v>34</v>
      </c>
      <c r="B1993" s="56" t="s">
        <v>34</v>
      </c>
      <c r="C1993" s="56" t="s">
        <v>515</v>
      </c>
      <c r="D1993" s="56">
        <v>1990</v>
      </c>
      <c r="E1993" s="58">
        <v>4589786</v>
      </c>
      <c r="F1993" s="58">
        <v>4486977</v>
      </c>
      <c r="G1993" s="59">
        <v>4321609</v>
      </c>
      <c r="H1993" s="59">
        <v>268177</v>
      </c>
      <c r="I1993" s="60">
        <v>0</v>
      </c>
      <c r="J1993" s="58">
        <v>-102809</v>
      </c>
      <c r="K1993" s="62">
        <v>8521</v>
      </c>
      <c r="L1993" s="61"/>
      <c r="M1993" s="61">
        <v>936</v>
      </c>
      <c r="N1993" s="61"/>
      <c r="O1993" s="61"/>
      <c r="P1993" s="62">
        <v>67897</v>
      </c>
      <c r="Q1993" s="62">
        <v>66773</v>
      </c>
      <c r="R1993" s="61"/>
      <c r="S1993" s="61"/>
      <c r="T1993" s="61"/>
      <c r="U1993" s="61"/>
      <c r="V1993" s="61"/>
      <c r="W1993" s="62">
        <v>689806</v>
      </c>
      <c r="X1993" s="61"/>
      <c r="Y1993" s="61"/>
      <c r="Z1993" s="61"/>
      <c r="AA1993" s="62">
        <v>1904414</v>
      </c>
      <c r="AB1993" s="61"/>
      <c r="AC1993" s="61"/>
      <c r="AD1993" s="62">
        <v>673795</v>
      </c>
      <c r="AE1993" s="61"/>
      <c r="AF1993" s="62">
        <v>647942</v>
      </c>
      <c r="AG1993" s="61"/>
      <c r="AH1993" s="61"/>
      <c r="AI1993" s="62">
        <v>261525</v>
      </c>
      <c r="AJ1993" s="61"/>
      <c r="AK1993" s="61"/>
      <c r="AL1993" s="61"/>
      <c r="AM1993" s="61"/>
      <c r="AN1993" s="61"/>
      <c r="AO1993" s="61"/>
      <c r="AP1993" s="62">
        <v>21477</v>
      </c>
      <c r="AQ1993" s="61"/>
      <c r="AR1993" s="62">
        <v>35223</v>
      </c>
      <c r="AS1993" s="61"/>
      <c r="AT1993" s="61"/>
      <c r="AU1993" s="61"/>
      <c r="AV1993" s="61"/>
      <c r="AW1993" s="61"/>
      <c r="AX1993" s="61"/>
      <c r="AY1993" s="62">
        <v>33379</v>
      </c>
      <c r="AZ1993" s="61"/>
      <c r="BA1993" s="62">
        <v>178098</v>
      </c>
      <c r="BB1993" s="61"/>
      <c r="BC1993" s="61"/>
      <c r="BD1993" s="61"/>
      <c r="BE1993" s="61"/>
      <c r="BF1993" s="61"/>
      <c r="BG1993" s="61"/>
      <c r="BH1993" s="61"/>
      <c r="BI1993" s="61"/>
      <c r="BJ1993" s="61"/>
      <c r="BK1993" s="61"/>
      <c r="BL1993" s="61"/>
      <c r="BM1993" s="61"/>
      <c r="BN1993" s="61"/>
      <c r="BO1993" s="62">
        <v>-102809</v>
      </c>
    </row>
    <row r="1994" spans="1:67" x14ac:dyDescent="0.2">
      <c r="A1994" s="57" t="s">
        <v>34</v>
      </c>
      <c r="B1994" s="56" t="s">
        <v>34</v>
      </c>
      <c r="C1994" s="56" t="s">
        <v>515</v>
      </c>
      <c r="D1994" s="56">
        <v>1991</v>
      </c>
      <c r="E1994" s="58">
        <v>5023753</v>
      </c>
      <c r="F1994" s="58">
        <v>4920944</v>
      </c>
      <c r="G1994" s="59">
        <v>4560356</v>
      </c>
      <c r="H1994" s="59">
        <v>463397</v>
      </c>
      <c r="I1994" s="60">
        <v>0</v>
      </c>
      <c r="J1994" s="58">
        <v>-102809</v>
      </c>
      <c r="K1994" s="62">
        <v>8521</v>
      </c>
      <c r="L1994" s="61"/>
      <c r="M1994" s="61">
        <v>936</v>
      </c>
      <c r="N1994" s="61"/>
      <c r="O1994" s="61"/>
      <c r="P1994" s="62">
        <v>74623</v>
      </c>
      <c r="Q1994" s="62">
        <v>80084</v>
      </c>
      <c r="R1994" s="61"/>
      <c r="S1994" s="61"/>
      <c r="T1994" s="61"/>
      <c r="U1994" s="61"/>
      <c r="V1994" s="61"/>
      <c r="W1994" s="62">
        <v>689806</v>
      </c>
      <c r="X1994" s="61"/>
      <c r="Y1994" s="61"/>
      <c r="Z1994" s="61"/>
      <c r="AA1994" s="62">
        <v>2010324</v>
      </c>
      <c r="AB1994" s="61"/>
      <c r="AC1994" s="61"/>
      <c r="AD1994" s="62">
        <v>745650</v>
      </c>
      <c r="AE1994" s="61"/>
      <c r="AF1994" s="62">
        <v>670701</v>
      </c>
      <c r="AG1994" s="61"/>
      <c r="AH1994" s="61"/>
      <c r="AI1994" s="62">
        <v>279711</v>
      </c>
      <c r="AJ1994" s="61"/>
      <c r="AK1994" s="61"/>
      <c r="AL1994" s="61"/>
      <c r="AM1994" s="61"/>
      <c r="AN1994" s="61"/>
      <c r="AO1994" s="61"/>
      <c r="AP1994" s="62">
        <v>24762</v>
      </c>
      <c r="AQ1994" s="61"/>
      <c r="AR1994" s="62">
        <v>49160</v>
      </c>
      <c r="AS1994" s="61"/>
      <c r="AT1994" s="61"/>
      <c r="AU1994" s="61"/>
      <c r="AV1994" s="61"/>
      <c r="AW1994" s="61"/>
      <c r="AX1994" s="61"/>
      <c r="AY1994" s="62">
        <v>56311</v>
      </c>
      <c r="AZ1994" s="61"/>
      <c r="BA1994" s="62">
        <v>333164</v>
      </c>
      <c r="BB1994" s="61"/>
      <c r="BC1994" s="61"/>
      <c r="BD1994" s="61"/>
      <c r="BE1994" s="61"/>
      <c r="BF1994" s="61"/>
      <c r="BG1994" s="61"/>
      <c r="BH1994" s="61"/>
      <c r="BI1994" s="61"/>
      <c r="BJ1994" s="61"/>
      <c r="BK1994" s="61"/>
      <c r="BL1994" s="61"/>
      <c r="BM1994" s="61"/>
      <c r="BN1994" s="61"/>
      <c r="BO1994" s="62">
        <v>-102809</v>
      </c>
    </row>
    <row r="1995" spans="1:67" x14ac:dyDescent="0.2">
      <c r="A1995" s="57" t="s">
        <v>34</v>
      </c>
      <c r="B1995" s="56" t="s">
        <v>34</v>
      </c>
      <c r="C1995" s="56" t="s">
        <v>515</v>
      </c>
      <c r="D1995" s="56">
        <v>1992</v>
      </c>
      <c r="E1995" s="58">
        <v>5567055</v>
      </c>
      <c r="F1995" s="58">
        <v>5464246</v>
      </c>
      <c r="G1995" s="59">
        <v>5101474</v>
      </c>
      <c r="H1995" s="59">
        <v>465581</v>
      </c>
      <c r="I1995" s="60">
        <v>0</v>
      </c>
      <c r="J1995" s="58">
        <v>-102809</v>
      </c>
      <c r="K1995" s="62">
        <v>8521</v>
      </c>
      <c r="L1995" s="61"/>
      <c r="M1995" s="61">
        <v>936</v>
      </c>
      <c r="N1995" s="61"/>
      <c r="O1995" s="61"/>
      <c r="P1995" s="62">
        <v>151582</v>
      </c>
      <c r="Q1995" s="62">
        <v>86650</v>
      </c>
      <c r="R1995" s="61"/>
      <c r="S1995" s="61"/>
      <c r="T1995" s="61"/>
      <c r="U1995" s="61"/>
      <c r="V1995" s="61"/>
      <c r="W1995" s="62">
        <v>689806</v>
      </c>
      <c r="X1995" s="61"/>
      <c r="Y1995" s="61"/>
      <c r="Z1995" s="61"/>
      <c r="AA1995" s="62">
        <v>2097474</v>
      </c>
      <c r="AB1995" s="61"/>
      <c r="AC1995" s="61"/>
      <c r="AD1995" s="62">
        <v>1015024</v>
      </c>
      <c r="AE1995" s="61"/>
      <c r="AF1995" s="62">
        <v>747334</v>
      </c>
      <c r="AG1995" s="61"/>
      <c r="AH1995" s="61"/>
      <c r="AI1995" s="62">
        <v>304147</v>
      </c>
      <c r="AJ1995" s="61"/>
      <c r="AK1995" s="61"/>
      <c r="AL1995" s="61"/>
      <c r="AM1995" s="61"/>
      <c r="AN1995" s="61"/>
      <c r="AO1995" s="61"/>
      <c r="AP1995" s="62">
        <v>26946</v>
      </c>
      <c r="AQ1995" s="61"/>
      <c r="AR1995" s="62">
        <v>49160</v>
      </c>
      <c r="AS1995" s="61"/>
      <c r="AT1995" s="61"/>
      <c r="AU1995" s="61"/>
      <c r="AV1995" s="61"/>
      <c r="AW1995" s="61"/>
      <c r="AX1995" s="61"/>
      <c r="AY1995" s="62">
        <v>56311</v>
      </c>
      <c r="AZ1995" s="61"/>
      <c r="BA1995" s="62">
        <v>333164</v>
      </c>
      <c r="BB1995" s="61"/>
      <c r="BC1995" s="61"/>
      <c r="BD1995" s="61"/>
      <c r="BE1995" s="61"/>
      <c r="BF1995" s="61"/>
      <c r="BG1995" s="61"/>
      <c r="BH1995" s="61"/>
      <c r="BI1995" s="61"/>
      <c r="BJ1995" s="61"/>
      <c r="BK1995" s="61"/>
      <c r="BL1995" s="61"/>
      <c r="BM1995" s="61"/>
      <c r="BN1995" s="61"/>
      <c r="BO1995" s="62">
        <v>-102809</v>
      </c>
    </row>
    <row r="1996" spans="1:67" x14ac:dyDescent="0.2">
      <c r="A1996" s="57" t="s">
        <v>34</v>
      </c>
      <c r="B1996" s="56" t="s">
        <v>34</v>
      </c>
      <c r="C1996" s="56" t="s">
        <v>515</v>
      </c>
      <c r="D1996" s="56">
        <v>1993</v>
      </c>
      <c r="E1996" s="58">
        <v>5063108</v>
      </c>
      <c r="F1996" s="58">
        <v>4960299</v>
      </c>
      <c r="G1996" s="59">
        <v>4480431</v>
      </c>
      <c r="H1996" s="59">
        <v>582677</v>
      </c>
      <c r="I1996" s="60">
        <v>0</v>
      </c>
      <c r="J1996" s="58">
        <v>-102809</v>
      </c>
      <c r="K1996" s="62">
        <v>8521</v>
      </c>
      <c r="L1996" s="61"/>
      <c r="M1996" s="61">
        <v>936</v>
      </c>
      <c r="N1996" s="61"/>
      <c r="O1996" s="61"/>
      <c r="P1996" s="62">
        <v>151582</v>
      </c>
      <c r="Q1996" s="62">
        <v>86650</v>
      </c>
      <c r="R1996" s="61"/>
      <c r="S1996" s="61"/>
      <c r="T1996" s="61"/>
      <c r="U1996" s="61"/>
      <c r="V1996" s="61"/>
      <c r="W1996" s="62">
        <v>699776</v>
      </c>
      <c r="X1996" s="61"/>
      <c r="Y1996" s="61"/>
      <c r="Z1996" s="61"/>
      <c r="AA1996" s="62">
        <v>1595125</v>
      </c>
      <c r="AB1996" s="61"/>
      <c r="AC1996" s="61"/>
      <c r="AD1996" s="62">
        <v>1101001</v>
      </c>
      <c r="AE1996" s="61"/>
      <c r="AF1996" s="62">
        <v>514556</v>
      </c>
      <c r="AG1996" s="61"/>
      <c r="AH1996" s="61"/>
      <c r="AI1996" s="62">
        <v>322284</v>
      </c>
      <c r="AJ1996" s="61"/>
      <c r="AK1996" s="61"/>
      <c r="AL1996" s="61"/>
      <c r="AM1996" s="61"/>
      <c r="AN1996" s="61"/>
      <c r="AO1996" s="61"/>
      <c r="AP1996" s="62">
        <v>27399</v>
      </c>
      <c r="AQ1996" s="61"/>
      <c r="AR1996" s="62">
        <v>51829</v>
      </c>
      <c r="AS1996" s="61"/>
      <c r="AT1996" s="61"/>
      <c r="AU1996" s="61"/>
      <c r="AV1996" s="61"/>
      <c r="AW1996" s="61"/>
      <c r="AX1996" s="61"/>
      <c r="AY1996" s="62">
        <v>42947</v>
      </c>
      <c r="AZ1996" s="61"/>
      <c r="BA1996" s="62">
        <v>460502</v>
      </c>
      <c r="BB1996" s="61"/>
      <c r="BC1996" s="61"/>
      <c r="BD1996" s="61"/>
      <c r="BE1996" s="61"/>
      <c r="BF1996" s="61"/>
      <c r="BG1996" s="61"/>
      <c r="BH1996" s="61"/>
      <c r="BI1996" s="61"/>
      <c r="BJ1996" s="61"/>
      <c r="BK1996" s="61"/>
      <c r="BL1996" s="61"/>
      <c r="BM1996" s="61"/>
      <c r="BN1996" s="61"/>
      <c r="BO1996" s="62">
        <v>-102809</v>
      </c>
    </row>
    <row r="1997" spans="1:67" x14ac:dyDescent="0.2">
      <c r="A1997" s="57" t="s">
        <v>34</v>
      </c>
      <c r="B1997" s="56" t="s">
        <v>34</v>
      </c>
      <c r="C1997" s="56" t="s">
        <v>515</v>
      </c>
      <c r="D1997" s="56">
        <v>1994</v>
      </c>
      <c r="E1997" s="58">
        <v>5337499</v>
      </c>
      <c r="F1997" s="58">
        <v>3781458</v>
      </c>
      <c r="G1997" s="59">
        <v>4713828</v>
      </c>
      <c r="H1997" s="59">
        <v>623671</v>
      </c>
      <c r="I1997" s="60">
        <v>0</v>
      </c>
      <c r="J1997" s="58">
        <v>-1556041</v>
      </c>
      <c r="K1997" s="62">
        <v>8521</v>
      </c>
      <c r="L1997" s="61"/>
      <c r="M1997" s="61">
        <v>936</v>
      </c>
      <c r="N1997" s="61"/>
      <c r="O1997" s="61"/>
      <c r="P1997" s="62">
        <v>162206</v>
      </c>
      <c r="Q1997" s="62">
        <v>86650</v>
      </c>
      <c r="R1997" s="61"/>
      <c r="S1997" s="61"/>
      <c r="T1997" s="61"/>
      <c r="U1997" s="61"/>
      <c r="V1997" s="61"/>
      <c r="W1997" s="62">
        <v>699776</v>
      </c>
      <c r="X1997" s="61"/>
      <c r="Y1997" s="61"/>
      <c r="Z1997" s="61"/>
      <c r="AA1997" s="62">
        <v>1711214</v>
      </c>
      <c r="AB1997" s="61"/>
      <c r="AC1997" s="61"/>
      <c r="AD1997" s="62">
        <v>1171273</v>
      </c>
      <c r="AE1997" s="61"/>
      <c r="AF1997" s="62">
        <v>528836</v>
      </c>
      <c r="AG1997" s="61"/>
      <c r="AH1997" s="61"/>
      <c r="AI1997" s="62">
        <v>344416</v>
      </c>
      <c r="AJ1997" s="61"/>
      <c r="AK1997" s="61"/>
      <c r="AL1997" s="61"/>
      <c r="AM1997" s="61"/>
      <c r="AN1997" s="61"/>
      <c r="AO1997" s="61"/>
      <c r="AP1997" s="62">
        <v>27902</v>
      </c>
      <c r="AQ1997" s="61"/>
      <c r="AR1997" s="62">
        <v>53542</v>
      </c>
      <c r="AS1997" s="61"/>
      <c r="AT1997" s="61"/>
      <c r="AU1997" s="61"/>
      <c r="AV1997" s="61"/>
      <c r="AW1997" s="61"/>
      <c r="AX1997" s="61"/>
      <c r="AY1997" s="62">
        <v>72854</v>
      </c>
      <c r="AZ1997" s="61"/>
      <c r="BA1997" s="62">
        <v>469373</v>
      </c>
      <c r="BB1997" s="61"/>
      <c r="BC1997" s="61"/>
      <c r="BD1997" s="61"/>
      <c r="BE1997" s="61"/>
      <c r="BF1997" s="61"/>
      <c r="BG1997" s="61"/>
      <c r="BH1997" s="61"/>
      <c r="BI1997" s="61"/>
      <c r="BJ1997" s="61"/>
      <c r="BK1997" s="61"/>
      <c r="BL1997" s="61"/>
      <c r="BM1997" s="61"/>
      <c r="BN1997" s="61"/>
      <c r="BO1997" s="62">
        <v>-1556041</v>
      </c>
    </row>
    <row r="1998" spans="1:67" x14ac:dyDescent="0.2">
      <c r="A1998" s="57" t="s">
        <v>34</v>
      </c>
      <c r="B1998" s="56" t="s">
        <v>34</v>
      </c>
      <c r="C1998" s="56" t="s">
        <v>515</v>
      </c>
      <c r="D1998" s="56">
        <v>1995</v>
      </c>
      <c r="E1998" s="58">
        <v>5678500</v>
      </c>
      <c r="F1998" s="58">
        <v>3995994</v>
      </c>
      <c r="G1998" s="59">
        <v>5053271</v>
      </c>
      <c r="H1998" s="59">
        <v>625229</v>
      </c>
      <c r="I1998" s="60">
        <v>0</v>
      </c>
      <c r="J1998" s="58">
        <v>-1682506</v>
      </c>
      <c r="K1998" s="62">
        <v>8521</v>
      </c>
      <c r="L1998" s="61"/>
      <c r="M1998" s="61">
        <v>936</v>
      </c>
      <c r="N1998" s="61"/>
      <c r="O1998" s="61"/>
      <c r="P1998" s="62">
        <v>186198</v>
      </c>
      <c r="Q1998" s="62">
        <v>86650</v>
      </c>
      <c r="R1998" s="61"/>
      <c r="S1998" s="61"/>
      <c r="T1998" s="61"/>
      <c r="U1998" s="61"/>
      <c r="V1998" s="61"/>
      <c r="W1998" s="62">
        <v>699776</v>
      </c>
      <c r="X1998" s="61"/>
      <c r="Y1998" s="61"/>
      <c r="Z1998" s="61"/>
      <c r="AA1998" s="62">
        <v>1835229</v>
      </c>
      <c r="AB1998" s="61"/>
      <c r="AC1998" s="61"/>
      <c r="AD1998" s="62">
        <v>1289825</v>
      </c>
      <c r="AE1998" s="61"/>
      <c r="AF1998" s="62">
        <v>586339</v>
      </c>
      <c r="AG1998" s="61"/>
      <c r="AH1998" s="61"/>
      <c r="AI1998" s="62">
        <v>359797</v>
      </c>
      <c r="AJ1998" s="61"/>
      <c r="AK1998" s="61"/>
      <c r="AL1998" s="61"/>
      <c r="AM1998" s="61"/>
      <c r="AN1998" s="61"/>
      <c r="AO1998" s="61"/>
      <c r="AP1998" s="62">
        <v>28431</v>
      </c>
      <c r="AQ1998" s="61"/>
      <c r="AR1998" s="62">
        <v>54022</v>
      </c>
      <c r="AS1998" s="61"/>
      <c r="AT1998" s="61"/>
      <c r="AU1998" s="61"/>
      <c r="AV1998" s="61"/>
      <c r="AW1998" s="61"/>
      <c r="AX1998" s="61"/>
      <c r="AY1998" s="62">
        <v>73403</v>
      </c>
      <c r="AZ1998" s="61"/>
      <c r="BA1998" s="62">
        <v>469373</v>
      </c>
      <c r="BB1998" s="61"/>
      <c r="BC1998" s="61"/>
      <c r="BD1998" s="61"/>
      <c r="BE1998" s="61"/>
      <c r="BF1998" s="61"/>
      <c r="BG1998" s="61"/>
      <c r="BH1998" s="61"/>
      <c r="BI1998" s="61"/>
      <c r="BJ1998" s="61"/>
      <c r="BK1998" s="61"/>
      <c r="BL1998" s="61"/>
      <c r="BM1998" s="61"/>
      <c r="BN1998" s="61"/>
      <c r="BO1998" s="62">
        <v>-1682506</v>
      </c>
    </row>
    <row r="1999" spans="1:67" x14ac:dyDescent="0.2">
      <c r="A1999" s="57" t="s">
        <v>34</v>
      </c>
      <c r="B1999" s="56" t="s">
        <v>34</v>
      </c>
      <c r="C1999" s="56" t="s">
        <v>515</v>
      </c>
      <c r="D1999" s="56">
        <v>1996</v>
      </c>
      <c r="E1999" s="58">
        <v>6044307</v>
      </c>
      <c r="F1999" s="58">
        <v>4277924</v>
      </c>
      <c r="G1999" s="59">
        <v>5409207</v>
      </c>
      <c r="H1999" s="59">
        <v>635100</v>
      </c>
      <c r="I1999" s="60">
        <v>0</v>
      </c>
      <c r="J1999" s="58">
        <v>-1766383</v>
      </c>
      <c r="K1999" s="62">
        <v>8521</v>
      </c>
      <c r="L1999" s="61"/>
      <c r="M1999" s="61">
        <v>936</v>
      </c>
      <c r="N1999" s="61"/>
      <c r="O1999" s="61"/>
      <c r="P1999" s="62">
        <v>210616</v>
      </c>
      <c r="Q1999" s="62">
        <v>86650</v>
      </c>
      <c r="R1999" s="61"/>
      <c r="S1999" s="61"/>
      <c r="T1999" s="61"/>
      <c r="U1999" s="61"/>
      <c r="V1999" s="61"/>
      <c r="W1999" s="62">
        <v>699776</v>
      </c>
      <c r="X1999" s="61"/>
      <c r="Y1999" s="61"/>
      <c r="Z1999" s="61"/>
      <c r="AA1999" s="62">
        <v>1912767</v>
      </c>
      <c r="AB1999" s="61"/>
      <c r="AC1999" s="61"/>
      <c r="AD1999" s="62">
        <v>1476811</v>
      </c>
      <c r="AE1999" s="61"/>
      <c r="AF1999" s="62">
        <v>643615</v>
      </c>
      <c r="AG1999" s="61"/>
      <c r="AH1999" s="61"/>
      <c r="AI1999" s="62">
        <v>369515</v>
      </c>
      <c r="AJ1999" s="61"/>
      <c r="AK1999" s="61"/>
      <c r="AL1999" s="61"/>
      <c r="AM1999" s="61"/>
      <c r="AN1999" s="61"/>
      <c r="AO1999" s="61"/>
      <c r="AP1999" s="62">
        <v>27417</v>
      </c>
      <c r="AQ1999" s="61"/>
      <c r="AR1999" s="62">
        <v>54022</v>
      </c>
      <c r="AS1999" s="61"/>
      <c r="AT1999" s="61"/>
      <c r="AU1999" s="61"/>
      <c r="AV1999" s="61"/>
      <c r="AW1999" s="61"/>
      <c r="AX1999" s="61"/>
      <c r="AY1999" s="62">
        <v>84288</v>
      </c>
      <c r="AZ1999" s="61"/>
      <c r="BA1999" s="62">
        <v>469373</v>
      </c>
      <c r="BB1999" s="61"/>
      <c r="BC1999" s="61"/>
      <c r="BD1999" s="61"/>
      <c r="BE1999" s="61"/>
      <c r="BF1999" s="61"/>
      <c r="BG1999" s="61"/>
      <c r="BH1999" s="61"/>
      <c r="BI1999" s="61"/>
      <c r="BJ1999" s="61"/>
      <c r="BK1999" s="61"/>
      <c r="BL1999" s="61"/>
      <c r="BM1999" s="61"/>
      <c r="BN1999" s="61"/>
      <c r="BO1999" s="62">
        <v>-1766383</v>
      </c>
    </row>
    <row r="2000" spans="1:67" x14ac:dyDescent="0.2">
      <c r="A2000" s="57" t="s">
        <v>34</v>
      </c>
      <c r="B2000" s="56" t="s">
        <v>34</v>
      </c>
      <c r="C2000" s="56" t="s">
        <v>515</v>
      </c>
      <c r="D2000" s="56">
        <v>1997</v>
      </c>
      <c r="E2000" s="58">
        <v>6270383</v>
      </c>
      <c r="F2000" s="58">
        <v>4484018</v>
      </c>
      <c r="G2000" s="59">
        <v>5630212</v>
      </c>
      <c r="H2000" s="59">
        <v>640171</v>
      </c>
      <c r="I2000" s="60">
        <v>0</v>
      </c>
      <c r="J2000" s="58">
        <v>-1786365</v>
      </c>
      <c r="K2000" s="62">
        <v>8521</v>
      </c>
      <c r="L2000" s="61"/>
      <c r="M2000" s="61">
        <v>936</v>
      </c>
      <c r="N2000" s="61"/>
      <c r="O2000" s="61"/>
      <c r="P2000" s="62">
        <v>218188</v>
      </c>
      <c r="Q2000" s="62">
        <v>86650</v>
      </c>
      <c r="R2000" s="61"/>
      <c r="S2000" s="61"/>
      <c r="T2000" s="61"/>
      <c r="U2000" s="61"/>
      <c r="V2000" s="61"/>
      <c r="W2000" s="62">
        <v>699776</v>
      </c>
      <c r="X2000" s="61"/>
      <c r="Y2000" s="61"/>
      <c r="Z2000" s="61"/>
      <c r="AA2000" s="62">
        <v>2013048</v>
      </c>
      <c r="AB2000" s="61"/>
      <c r="AC2000" s="61"/>
      <c r="AD2000" s="62">
        <v>1528085</v>
      </c>
      <c r="AE2000" s="61"/>
      <c r="AF2000" s="62">
        <v>689862</v>
      </c>
      <c r="AG2000" s="61"/>
      <c r="AH2000" s="61"/>
      <c r="AI2000" s="62">
        <v>385146</v>
      </c>
      <c r="AJ2000" s="61"/>
      <c r="AK2000" s="61"/>
      <c r="AL2000" s="61"/>
      <c r="AM2000" s="61"/>
      <c r="AN2000" s="61"/>
      <c r="AO2000" s="61"/>
      <c r="AP2000" s="62">
        <v>28637</v>
      </c>
      <c r="AQ2000" s="61"/>
      <c r="AR2000" s="62">
        <v>54509</v>
      </c>
      <c r="AS2000" s="61"/>
      <c r="AT2000" s="61"/>
      <c r="AU2000" s="61"/>
      <c r="AV2000" s="61"/>
      <c r="AW2000" s="61"/>
      <c r="AX2000" s="61"/>
      <c r="AY2000" s="62">
        <v>87652</v>
      </c>
      <c r="AZ2000" s="61"/>
      <c r="BA2000" s="62">
        <v>469373</v>
      </c>
      <c r="BB2000" s="61"/>
      <c r="BC2000" s="61"/>
      <c r="BD2000" s="61"/>
      <c r="BE2000" s="61"/>
      <c r="BF2000" s="61"/>
      <c r="BG2000" s="61"/>
      <c r="BH2000" s="61"/>
      <c r="BI2000" s="61"/>
      <c r="BJ2000" s="61"/>
      <c r="BK2000" s="61"/>
      <c r="BL2000" s="61"/>
      <c r="BM2000" s="61"/>
      <c r="BN2000" s="61"/>
      <c r="BO2000" s="62">
        <v>-1786365</v>
      </c>
    </row>
    <row r="2001" spans="1:67" x14ac:dyDescent="0.2">
      <c r="A2001" s="57" t="s">
        <v>34</v>
      </c>
      <c r="B2001" s="56" t="s">
        <v>34</v>
      </c>
      <c r="C2001" s="56" t="s">
        <v>515</v>
      </c>
      <c r="D2001" s="56">
        <v>1998</v>
      </c>
      <c r="E2001" s="58">
        <v>6488556</v>
      </c>
      <c r="F2001" s="58">
        <v>4513558</v>
      </c>
      <c r="G2001" s="59">
        <v>5843309</v>
      </c>
      <c r="H2001" s="59">
        <v>645247</v>
      </c>
      <c r="I2001" s="60">
        <v>0</v>
      </c>
      <c r="J2001" s="58">
        <v>-1974998</v>
      </c>
      <c r="K2001" s="62">
        <v>8521</v>
      </c>
      <c r="L2001" s="61"/>
      <c r="M2001" s="61">
        <v>936</v>
      </c>
      <c r="N2001" s="61"/>
      <c r="O2001" s="61"/>
      <c r="P2001" s="62">
        <v>220150</v>
      </c>
      <c r="Q2001" s="62">
        <v>86650</v>
      </c>
      <c r="R2001" s="61"/>
      <c r="S2001" s="61"/>
      <c r="T2001" s="61"/>
      <c r="U2001" s="61"/>
      <c r="V2001" s="61"/>
      <c r="W2001" s="62">
        <v>699776</v>
      </c>
      <c r="X2001" s="61"/>
      <c r="Y2001" s="61"/>
      <c r="Z2001" s="61"/>
      <c r="AA2001" s="62">
        <v>2088738</v>
      </c>
      <c r="AB2001" s="61"/>
      <c r="AC2001" s="61"/>
      <c r="AD2001" s="62">
        <v>1647926</v>
      </c>
      <c r="AE2001" s="61"/>
      <c r="AF2001" s="62">
        <v>696378</v>
      </c>
      <c r="AG2001" s="61"/>
      <c r="AH2001" s="61"/>
      <c r="AI2001" s="62">
        <v>394234</v>
      </c>
      <c r="AJ2001" s="61"/>
      <c r="AK2001" s="61"/>
      <c r="AL2001" s="61"/>
      <c r="AM2001" s="61"/>
      <c r="AN2001" s="61"/>
      <c r="AO2001" s="61"/>
      <c r="AP2001" s="62">
        <v>31121</v>
      </c>
      <c r="AQ2001" s="61"/>
      <c r="AR2001" s="62">
        <v>55005</v>
      </c>
      <c r="AS2001" s="61"/>
      <c r="AT2001" s="61"/>
      <c r="AU2001" s="61"/>
      <c r="AV2001" s="61"/>
      <c r="AW2001" s="61"/>
      <c r="AX2001" s="61"/>
      <c r="AY2001" s="62">
        <v>89748</v>
      </c>
      <c r="AZ2001" s="61"/>
      <c r="BA2001" s="62">
        <v>469373</v>
      </c>
      <c r="BB2001" s="61"/>
      <c r="BC2001" s="61"/>
      <c r="BD2001" s="61"/>
      <c r="BE2001" s="61"/>
      <c r="BF2001" s="61"/>
      <c r="BG2001" s="61"/>
      <c r="BH2001" s="61"/>
      <c r="BI2001" s="61"/>
      <c r="BJ2001" s="61"/>
      <c r="BK2001" s="61"/>
      <c r="BL2001" s="61"/>
      <c r="BM2001" s="61"/>
      <c r="BN2001" s="61"/>
      <c r="BO2001" s="62">
        <v>-1974998</v>
      </c>
    </row>
    <row r="2002" spans="1:67" x14ac:dyDescent="0.2">
      <c r="A2002" s="57" t="s">
        <v>34</v>
      </c>
      <c r="B2002" s="56" t="s">
        <v>34</v>
      </c>
      <c r="C2002" s="56" t="s">
        <v>516</v>
      </c>
      <c r="D2002" s="56">
        <v>1998</v>
      </c>
      <c r="E2002" s="58">
        <v>14723178</v>
      </c>
      <c r="F2002" s="58">
        <v>12424388</v>
      </c>
      <c r="G2002" s="59">
        <v>13654789</v>
      </c>
      <c r="H2002" s="59">
        <v>1068389</v>
      </c>
      <c r="I2002" s="60">
        <v>0</v>
      </c>
      <c r="J2002" s="58">
        <v>-2298790</v>
      </c>
      <c r="K2002" s="62">
        <v>198099</v>
      </c>
      <c r="L2002" s="61"/>
      <c r="M2002" s="62">
        <v>2226</v>
      </c>
      <c r="N2002" s="61"/>
      <c r="O2002" s="61"/>
      <c r="P2002" s="62">
        <v>1276717</v>
      </c>
      <c r="Q2002" s="61"/>
      <c r="R2002" s="61"/>
      <c r="S2002" s="61"/>
      <c r="T2002" s="61"/>
      <c r="U2002" s="61"/>
      <c r="V2002" s="61"/>
      <c r="W2002" s="62">
        <v>1611199</v>
      </c>
      <c r="X2002" s="61"/>
      <c r="Y2002" s="61"/>
      <c r="Z2002" s="61"/>
      <c r="AA2002" s="62">
        <v>2886778</v>
      </c>
      <c r="AB2002" s="61"/>
      <c r="AC2002" s="61"/>
      <c r="AD2002" s="62">
        <v>4807695</v>
      </c>
      <c r="AE2002" s="61"/>
      <c r="AF2002" s="62">
        <v>1821242</v>
      </c>
      <c r="AG2002" s="61"/>
      <c r="AH2002" s="61"/>
      <c r="AI2002" s="62">
        <v>1050833</v>
      </c>
      <c r="AJ2002" s="61"/>
      <c r="AK2002" s="61"/>
      <c r="AL2002" s="61"/>
      <c r="AM2002" s="61"/>
      <c r="AN2002" s="61"/>
      <c r="AO2002" s="61"/>
      <c r="AP2002" s="62">
        <v>146980</v>
      </c>
      <c r="AQ2002" s="61"/>
      <c r="AR2002" s="62">
        <v>21308</v>
      </c>
      <c r="AS2002" s="61"/>
      <c r="AT2002" s="61"/>
      <c r="AU2002" s="61"/>
      <c r="AV2002" s="62">
        <v>8711</v>
      </c>
      <c r="AW2002" s="61"/>
      <c r="AX2002" s="61"/>
      <c r="AY2002" s="62">
        <v>175446</v>
      </c>
      <c r="AZ2002" s="61"/>
      <c r="BA2002" s="62">
        <v>610239</v>
      </c>
      <c r="BB2002" s="61"/>
      <c r="BC2002" s="61"/>
      <c r="BD2002" s="61"/>
      <c r="BE2002" s="62">
        <v>105705</v>
      </c>
      <c r="BF2002" s="61"/>
      <c r="BG2002" s="61"/>
      <c r="BH2002" s="61"/>
      <c r="BI2002" s="61"/>
      <c r="BJ2002" s="61"/>
      <c r="BK2002" s="61"/>
      <c r="BL2002" s="61"/>
      <c r="BM2002" s="61"/>
      <c r="BN2002" s="61"/>
      <c r="BO2002" s="62">
        <v>-2298790</v>
      </c>
    </row>
    <row r="2003" spans="1:67" x14ac:dyDescent="0.2">
      <c r="A2003" s="57" t="s">
        <v>34</v>
      </c>
      <c r="B2003" s="56" t="s">
        <v>34</v>
      </c>
      <c r="C2003" s="56" t="s">
        <v>517</v>
      </c>
      <c r="D2003" s="56">
        <v>1989</v>
      </c>
      <c r="E2003" s="58">
        <v>358222</v>
      </c>
      <c r="F2003" s="58">
        <v>336371</v>
      </c>
      <c r="G2003" s="59">
        <v>341490</v>
      </c>
      <c r="H2003" s="59">
        <v>16732</v>
      </c>
      <c r="I2003" s="60">
        <v>0</v>
      </c>
      <c r="J2003" s="58">
        <v>-21851</v>
      </c>
      <c r="K2003" s="61"/>
      <c r="L2003" s="61"/>
      <c r="M2003" s="61"/>
      <c r="N2003" s="61"/>
      <c r="O2003" s="61"/>
      <c r="P2003" s="61"/>
      <c r="Q2003" s="61"/>
      <c r="R2003" s="61"/>
      <c r="S2003" s="61"/>
      <c r="T2003" s="61"/>
      <c r="U2003" s="61"/>
      <c r="V2003" s="61"/>
      <c r="W2003" s="61"/>
      <c r="X2003" s="61"/>
      <c r="Y2003" s="61"/>
      <c r="Z2003" s="61"/>
      <c r="AA2003" s="62">
        <v>251951</v>
      </c>
      <c r="AB2003" s="61"/>
      <c r="AC2003" s="61"/>
      <c r="AD2003" s="61"/>
      <c r="AE2003" s="61"/>
      <c r="AF2003" s="62">
        <v>58598</v>
      </c>
      <c r="AG2003" s="61"/>
      <c r="AH2003" s="61"/>
      <c r="AI2003" s="62">
        <v>30941</v>
      </c>
      <c r="AJ2003" s="61"/>
      <c r="AK2003" s="61"/>
      <c r="AL2003" s="61"/>
      <c r="AM2003" s="61"/>
      <c r="AN2003" s="61"/>
      <c r="AO2003" s="61"/>
      <c r="AP2003" s="61">
        <v>213</v>
      </c>
      <c r="AQ2003" s="61"/>
      <c r="AR2003" s="61"/>
      <c r="AS2003" s="61"/>
      <c r="AT2003" s="61"/>
      <c r="AU2003" s="61"/>
      <c r="AV2003" s="61"/>
      <c r="AW2003" s="61"/>
      <c r="AX2003" s="61"/>
      <c r="AY2003" s="62">
        <v>5485</v>
      </c>
      <c r="AZ2003" s="61"/>
      <c r="BA2003" s="62">
        <v>11034</v>
      </c>
      <c r="BB2003" s="61"/>
      <c r="BC2003" s="61"/>
      <c r="BD2003" s="61"/>
      <c r="BE2003" s="61"/>
      <c r="BF2003" s="61"/>
      <c r="BG2003" s="61"/>
      <c r="BH2003" s="61"/>
      <c r="BI2003" s="61"/>
      <c r="BJ2003" s="61"/>
      <c r="BK2003" s="61"/>
      <c r="BL2003" s="61"/>
      <c r="BM2003" s="61"/>
      <c r="BN2003" s="61"/>
      <c r="BO2003" s="62">
        <v>-21851</v>
      </c>
    </row>
    <row r="2004" spans="1:67" x14ac:dyDescent="0.2">
      <c r="A2004" s="57" t="s">
        <v>34</v>
      </c>
      <c r="B2004" s="56" t="s">
        <v>34</v>
      </c>
      <c r="C2004" s="56" t="s">
        <v>517</v>
      </c>
      <c r="D2004" s="56">
        <v>1990</v>
      </c>
      <c r="E2004" s="58">
        <v>374301</v>
      </c>
      <c r="F2004" s="58">
        <v>352450</v>
      </c>
      <c r="G2004" s="59">
        <v>358272</v>
      </c>
      <c r="H2004" s="59">
        <v>16029</v>
      </c>
      <c r="I2004" s="60">
        <v>0</v>
      </c>
      <c r="J2004" s="58">
        <v>-21851</v>
      </c>
      <c r="K2004" s="61"/>
      <c r="L2004" s="61"/>
      <c r="M2004" s="61"/>
      <c r="N2004" s="61"/>
      <c r="O2004" s="61"/>
      <c r="P2004" s="61"/>
      <c r="Q2004" s="61"/>
      <c r="R2004" s="61"/>
      <c r="S2004" s="61"/>
      <c r="T2004" s="61"/>
      <c r="U2004" s="61"/>
      <c r="V2004" s="61"/>
      <c r="W2004" s="61"/>
      <c r="X2004" s="61"/>
      <c r="Y2004" s="61"/>
      <c r="Z2004" s="61"/>
      <c r="AA2004" s="62">
        <v>268891</v>
      </c>
      <c r="AB2004" s="61"/>
      <c r="AC2004" s="61"/>
      <c r="AD2004" s="61"/>
      <c r="AE2004" s="61"/>
      <c r="AF2004" s="62">
        <v>57679</v>
      </c>
      <c r="AG2004" s="61"/>
      <c r="AH2004" s="61"/>
      <c r="AI2004" s="62">
        <v>31702</v>
      </c>
      <c r="AJ2004" s="61"/>
      <c r="AK2004" s="61"/>
      <c r="AL2004" s="61"/>
      <c r="AM2004" s="61"/>
      <c r="AN2004" s="61"/>
      <c r="AO2004" s="61"/>
      <c r="AP2004" s="61">
        <v>213</v>
      </c>
      <c r="AQ2004" s="61"/>
      <c r="AR2004" s="61"/>
      <c r="AS2004" s="61"/>
      <c r="AT2004" s="61"/>
      <c r="AU2004" s="61"/>
      <c r="AV2004" s="61"/>
      <c r="AW2004" s="61"/>
      <c r="AX2004" s="61"/>
      <c r="AY2004" s="62">
        <v>4782</v>
      </c>
      <c r="AZ2004" s="61"/>
      <c r="BA2004" s="62">
        <v>11034</v>
      </c>
      <c r="BB2004" s="61"/>
      <c r="BC2004" s="61"/>
      <c r="BD2004" s="61"/>
      <c r="BE2004" s="61"/>
      <c r="BF2004" s="61"/>
      <c r="BG2004" s="61"/>
      <c r="BH2004" s="61"/>
      <c r="BI2004" s="61"/>
      <c r="BJ2004" s="61"/>
      <c r="BK2004" s="61"/>
      <c r="BL2004" s="61"/>
      <c r="BM2004" s="61"/>
      <c r="BN2004" s="61"/>
      <c r="BO2004" s="62">
        <v>-21851</v>
      </c>
    </row>
    <row r="2005" spans="1:67" x14ac:dyDescent="0.2">
      <c r="A2005" s="57" t="s">
        <v>34</v>
      </c>
      <c r="B2005" s="56" t="s">
        <v>34</v>
      </c>
      <c r="C2005" s="56" t="s">
        <v>517</v>
      </c>
      <c r="D2005" s="56">
        <v>1991</v>
      </c>
      <c r="E2005" s="58">
        <v>424650</v>
      </c>
      <c r="F2005" s="58">
        <v>402799</v>
      </c>
      <c r="G2005" s="59">
        <v>389458</v>
      </c>
      <c r="H2005" s="59">
        <v>35192</v>
      </c>
      <c r="I2005" s="60">
        <v>0</v>
      </c>
      <c r="J2005" s="58">
        <v>-21851</v>
      </c>
      <c r="K2005" s="61"/>
      <c r="L2005" s="61"/>
      <c r="M2005" s="61"/>
      <c r="N2005" s="61"/>
      <c r="O2005" s="61"/>
      <c r="P2005" s="61"/>
      <c r="Q2005" s="61"/>
      <c r="R2005" s="61"/>
      <c r="S2005" s="61"/>
      <c r="T2005" s="61"/>
      <c r="U2005" s="61"/>
      <c r="V2005" s="61"/>
      <c r="W2005" s="61"/>
      <c r="X2005" s="61"/>
      <c r="Y2005" s="61"/>
      <c r="Z2005" s="61"/>
      <c r="AA2005" s="62">
        <v>294335</v>
      </c>
      <c r="AB2005" s="61"/>
      <c r="AC2005" s="61"/>
      <c r="AD2005" s="61"/>
      <c r="AE2005" s="61"/>
      <c r="AF2005" s="62">
        <v>63853</v>
      </c>
      <c r="AG2005" s="61"/>
      <c r="AH2005" s="61"/>
      <c r="AI2005" s="62">
        <v>31270</v>
      </c>
      <c r="AJ2005" s="61"/>
      <c r="AK2005" s="61"/>
      <c r="AL2005" s="61"/>
      <c r="AM2005" s="61"/>
      <c r="AN2005" s="61"/>
      <c r="AO2005" s="61"/>
      <c r="AP2005" s="61">
        <v>213</v>
      </c>
      <c r="AQ2005" s="61"/>
      <c r="AR2005" s="61"/>
      <c r="AS2005" s="61"/>
      <c r="AT2005" s="61"/>
      <c r="AU2005" s="61"/>
      <c r="AV2005" s="61"/>
      <c r="AW2005" s="61"/>
      <c r="AX2005" s="61"/>
      <c r="AY2005" s="62">
        <v>4782</v>
      </c>
      <c r="AZ2005" s="61"/>
      <c r="BA2005" s="62">
        <v>30197</v>
      </c>
      <c r="BB2005" s="61"/>
      <c r="BC2005" s="61"/>
      <c r="BD2005" s="61"/>
      <c r="BE2005" s="61"/>
      <c r="BF2005" s="61"/>
      <c r="BG2005" s="61"/>
      <c r="BH2005" s="61"/>
      <c r="BI2005" s="61"/>
      <c r="BJ2005" s="61"/>
      <c r="BK2005" s="61"/>
      <c r="BL2005" s="61"/>
      <c r="BM2005" s="61"/>
      <c r="BN2005" s="61"/>
      <c r="BO2005" s="62">
        <v>-21851</v>
      </c>
    </row>
    <row r="2006" spans="1:67" x14ac:dyDescent="0.2">
      <c r="A2006" s="57" t="s">
        <v>34</v>
      </c>
      <c r="B2006" s="56" t="s">
        <v>34</v>
      </c>
      <c r="C2006" s="56" t="s">
        <v>517</v>
      </c>
      <c r="D2006" s="56">
        <v>1992</v>
      </c>
      <c r="E2006" s="58">
        <v>286546</v>
      </c>
      <c r="F2006" s="58">
        <v>264695</v>
      </c>
      <c r="G2006" s="59">
        <v>249507</v>
      </c>
      <c r="H2006" s="59">
        <v>37039</v>
      </c>
      <c r="I2006" s="60">
        <v>0</v>
      </c>
      <c r="J2006" s="58">
        <v>-21851</v>
      </c>
      <c r="K2006" s="61"/>
      <c r="L2006" s="61"/>
      <c r="M2006" s="61"/>
      <c r="N2006" s="61"/>
      <c r="O2006" s="61"/>
      <c r="P2006" s="61"/>
      <c r="Q2006" s="61"/>
      <c r="R2006" s="61"/>
      <c r="S2006" s="61"/>
      <c r="T2006" s="61"/>
      <c r="U2006" s="61"/>
      <c r="V2006" s="61"/>
      <c r="W2006" s="61"/>
      <c r="X2006" s="61"/>
      <c r="Y2006" s="61"/>
      <c r="Z2006" s="61"/>
      <c r="AA2006" s="62">
        <v>150098</v>
      </c>
      <c r="AB2006" s="61"/>
      <c r="AC2006" s="61"/>
      <c r="AD2006" s="61"/>
      <c r="AE2006" s="61"/>
      <c r="AF2006" s="62">
        <v>59777</v>
      </c>
      <c r="AG2006" s="61"/>
      <c r="AH2006" s="61"/>
      <c r="AI2006" s="62">
        <v>39632</v>
      </c>
      <c r="AJ2006" s="61"/>
      <c r="AK2006" s="61"/>
      <c r="AL2006" s="61"/>
      <c r="AM2006" s="61"/>
      <c r="AN2006" s="61"/>
      <c r="AO2006" s="61"/>
      <c r="AP2006" s="61">
        <v>213</v>
      </c>
      <c r="AQ2006" s="61"/>
      <c r="AR2006" s="61"/>
      <c r="AS2006" s="61"/>
      <c r="AT2006" s="61"/>
      <c r="AU2006" s="61"/>
      <c r="AV2006" s="61"/>
      <c r="AW2006" s="61"/>
      <c r="AX2006" s="61"/>
      <c r="AY2006" s="62">
        <v>6629</v>
      </c>
      <c r="AZ2006" s="61"/>
      <c r="BA2006" s="62">
        <v>30197</v>
      </c>
      <c r="BB2006" s="61"/>
      <c r="BC2006" s="61"/>
      <c r="BD2006" s="61"/>
      <c r="BE2006" s="61"/>
      <c r="BF2006" s="61"/>
      <c r="BG2006" s="61"/>
      <c r="BH2006" s="61"/>
      <c r="BI2006" s="61"/>
      <c r="BJ2006" s="61"/>
      <c r="BK2006" s="61"/>
      <c r="BL2006" s="61"/>
      <c r="BM2006" s="61"/>
      <c r="BN2006" s="61"/>
      <c r="BO2006" s="62">
        <v>-21851</v>
      </c>
    </row>
    <row r="2007" spans="1:67" x14ac:dyDescent="0.2">
      <c r="A2007" s="57" t="s">
        <v>34</v>
      </c>
      <c r="B2007" s="56" t="s">
        <v>34</v>
      </c>
      <c r="C2007" s="56" t="s">
        <v>517</v>
      </c>
      <c r="D2007" s="56">
        <v>1993</v>
      </c>
      <c r="E2007" s="58">
        <v>323765</v>
      </c>
      <c r="F2007" s="58">
        <v>301914</v>
      </c>
      <c r="G2007" s="59">
        <v>285236</v>
      </c>
      <c r="H2007" s="59">
        <v>38529</v>
      </c>
      <c r="I2007" s="60">
        <v>0</v>
      </c>
      <c r="J2007" s="58">
        <v>-21851</v>
      </c>
      <c r="K2007" s="61"/>
      <c r="L2007" s="61"/>
      <c r="M2007" s="61"/>
      <c r="N2007" s="61"/>
      <c r="O2007" s="61"/>
      <c r="P2007" s="61"/>
      <c r="Q2007" s="61"/>
      <c r="R2007" s="61"/>
      <c r="S2007" s="61"/>
      <c r="T2007" s="61"/>
      <c r="U2007" s="61"/>
      <c r="V2007" s="61"/>
      <c r="W2007" s="61"/>
      <c r="X2007" s="61"/>
      <c r="Y2007" s="61"/>
      <c r="Z2007" s="61"/>
      <c r="AA2007" s="62">
        <v>183239</v>
      </c>
      <c r="AB2007" s="61"/>
      <c r="AC2007" s="61"/>
      <c r="AD2007" s="61"/>
      <c r="AE2007" s="61"/>
      <c r="AF2007" s="62">
        <v>61780</v>
      </c>
      <c r="AG2007" s="61"/>
      <c r="AH2007" s="61"/>
      <c r="AI2007" s="62">
        <v>40217</v>
      </c>
      <c r="AJ2007" s="61"/>
      <c r="AK2007" s="61"/>
      <c r="AL2007" s="61"/>
      <c r="AM2007" s="61"/>
      <c r="AN2007" s="61"/>
      <c r="AO2007" s="61"/>
      <c r="AP2007" s="61">
        <v>213</v>
      </c>
      <c r="AQ2007" s="61"/>
      <c r="AR2007" s="61"/>
      <c r="AS2007" s="61"/>
      <c r="AT2007" s="61"/>
      <c r="AU2007" s="61"/>
      <c r="AV2007" s="61"/>
      <c r="AW2007" s="61"/>
      <c r="AX2007" s="61"/>
      <c r="AY2007" s="62">
        <v>8119</v>
      </c>
      <c r="AZ2007" s="61"/>
      <c r="BA2007" s="62">
        <v>30197</v>
      </c>
      <c r="BB2007" s="61"/>
      <c r="BC2007" s="61"/>
      <c r="BD2007" s="61"/>
      <c r="BE2007" s="61"/>
      <c r="BF2007" s="61"/>
      <c r="BG2007" s="61"/>
      <c r="BH2007" s="61"/>
      <c r="BI2007" s="61"/>
      <c r="BJ2007" s="61"/>
      <c r="BK2007" s="61"/>
      <c r="BL2007" s="61"/>
      <c r="BM2007" s="61"/>
      <c r="BN2007" s="61"/>
      <c r="BO2007" s="62">
        <v>-21851</v>
      </c>
    </row>
    <row r="2008" spans="1:67" x14ac:dyDescent="0.2">
      <c r="A2008" s="57" t="s">
        <v>34</v>
      </c>
      <c r="B2008" s="56" t="s">
        <v>34</v>
      </c>
      <c r="C2008" s="56" t="s">
        <v>517</v>
      </c>
      <c r="D2008" s="56">
        <v>1994</v>
      </c>
      <c r="E2008" s="58">
        <v>422223</v>
      </c>
      <c r="F2008" s="58">
        <v>326015</v>
      </c>
      <c r="G2008" s="59">
        <v>382555</v>
      </c>
      <c r="H2008" s="59">
        <v>39668</v>
      </c>
      <c r="I2008" s="60">
        <v>0</v>
      </c>
      <c r="J2008" s="58">
        <v>-96208</v>
      </c>
      <c r="K2008" s="61"/>
      <c r="L2008" s="61"/>
      <c r="M2008" s="61"/>
      <c r="N2008" s="61"/>
      <c r="O2008" s="61"/>
      <c r="P2008" s="61"/>
      <c r="Q2008" s="61"/>
      <c r="R2008" s="61"/>
      <c r="S2008" s="61"/>
      <c r="T2008" s="61"/>
      <c r="U2008" s="61"/>
      <c r="V2008" s="61"/>
      <c r="W2008" s="61"/>
      <c r="X2008" s="61"/>
      <c r="Y2008" s="61"/>
      <c r="Z2008" s="61"/>
      <c r="AA2008" s="62">
        <v>245163</v>
      </c>
      <c r="AB2008" s="61"/>
      <c r="AC2008" s="61"/>
      <c r="AD2008" s="61"/>
      <c r="AE2008" s="61"/>
      <c r="AF2008" s="62">
        <v>94729</v>
      </c>
      <c r="AG2008" s="61"/>
      <c r="AH2008" s="61"/>
      <c r="AI2008" s="62">
        <v>42663</v>
      </c>
      <c r="AJ2008" s="61"/>
      <c r="AK2008" s="61"/>
      <c r="AL2008" s="61"/>
      <c r="AM2008" s="61"/>
      <c r="AN2008" s="61"/>
      <c r="AO2008" s="61"/>
      <c r="AP2008" s="61"/>
      <c r="AQ2008" s="61"/>
      <c r="AR2008" s="62">
        <v>3454</v>
      </c>
      <c r="AS2008" s="61"/>
      <c r="AT2008" s="61"/>
      <c r="AU2008" s="61"/>
      <c r="AV2008" s="61"/>
      <c r="AW2008" s="61"/>
      <c r="AX2008" s="61"/>
      <c r="AY2008" s="62">
        <v>8119</v>
      </c>
      <c r="AZ2008" s="61"/>
      <c r="BA2008" s="62">
        <v>28095</v>
      </c>
      <c r="BB2008" s="61"/>
      <c r="BC2008" s="61"/>
      <c r="BD2008" s="61"/>
      <c r="BE2008" s="61"/>
      <c r="BF2008" s="61"/>
      <c r="BG2008" s="61"/>
      <c r="BH2008" s="61"/>
      <c r="BI2008" s="61"/>
      <c r="BJ2008" s="61"/>
      <c r="BK2008" s="61"/>
      <c r="BL2008" s="61"/>
      <c r="BM2008" s="61"/>
      <c r="BN2008" s="61"/>
      <c r="BO2008" s="62">
        <v>-96208</v>
      </c>
    </row>
    <row r="2009" spans="1:67" x14ac:dyDescent="0.2">
      <c r="A2009" s="57" t="s">
        <v>34</v>
      </c>
      <c r="B2009" s="56" t="s">
        <v>34</v>
      </c>
      <c r="C2009" s="56" t="s">
        <v>517</v>
      </c>
      <c r="D2009" s="56">
        <v>1995</v>
      </c>
      <c r="E2009" s="58">
        <v>443894</v>
      </c>
      <c r="F2009" s="58">
        <v>347688</v>
      </c>
      <c r="G2009" s="59">
        <v>404226</v>
      </c>
      <c r="H2009" s="59">
        <v>39668</v>
      </c>
      <c r="I2009" s="60">
        <v>0</v>
      </c>
      <c r="J2009" s="58">
        <v>-96206</v>
      </c>
      <c r="K2009" s="61"/>
      <c r="L2009" s="61"/>
      <c r="M2009" s="61"/>
      <c r="N2009" s="61"/>
      <c r="O2009" s="61"/>
      <c r="P2009" s="61"/>
      <c r="Q2009" s="61"/>
      <c r="R2009" s="61"/>
      <c r="S2009" s="61"/>
      <c r="T2009" s="61"/>
      <c r="U2009" s="61"/>
      <c r="V2009" s="61"/>
      <c r="W2009" s="61"/>
      <c r="X2009" s="61"/>
      <c r="Y2009" s="61"/>
      <c r="Z2009" s="61"/>
      <c r="AA2009" s="62">
        <v>261602</v>
      </c>
      <c r="AB2009" s="61"/>
      <c r="AC2009" s="61"/>
      <c r="AD2009" s="61"/>
      <c r="AE2009" s="61"/>
      <c r="AF2009" s="62">
        <v>98072</v>
      </c>
      <c r="AG2009" s="61"/>
      <c r="AH2009" s="61"/>
      <c r="AI2009" s="62">
        <v>44552</v>
      </c>
      <c r="AJ2009" s="61"/>
      <c r="AK2009" s="61"/>
      <c r="AL2009" s="61"/>
      <c r="AM2009" s="61"/>
      <c r="AN2009" s="61"/>
      <c r="AO2009" s="61"/>
      <c r="AP2009" s="61"/>
      <c r="AQ2009" s="61"/>
      <c r="AR2009" s="62">
        <v>3454</v>
      </c>
      <c r="AS2009" s="61"/>
      <c r="AT2009" s="61"/>
      <c r="AU2009" s="61"/>
      <c r="AV2009" s="61"/>
      <c r="AW2009" s="61"/>
      <c r="AX2009" s="61"/>
      <c r="AY2009" s="62">
        <v>8119</v>
      </c>
      <c r="AZ2009" s="61"/>
      <c r="BA2009" s="62">
        <v>28095</v>
      </c>
      <c r="BB2009" s="61"/>
      <c r="BC2009" s="61"/>
      <c r="BD2009" s="61"/>
      <c r="BE2009" s="61"/>
      <c r="BF2009" s="61"/>
      <c r="BG2009" s="61"/>
      <c r="BH2009" s="61"/>
      <c r="BI2009" s="61"/>
      <c r="BJ2009" s="61"/>
      <c r="BK2009" s="61"/>
      <c r="BL2009" s="61"/>
      <c r="BM2009" s="61"/>
      <c r="BN2009" s="61"/>
      <c r="BO2009" s="62">
        <v>-96206</v>
      </c>
    </row>
    <row r="2010" spans="1:67" x14ac:dyDescent="0.2">
      <c r="A2010" s="57" t="s">
        <v>34</v>
      </c>
      <c r="B2010" s="56" t="s">
        <v>34</v>
      </c>
      <c r="C2010" s="56" t="s">
        <v>517</v>
      </c>
      <c r="D2010" s="56">
        <v>1996</v>
      </c>
      <c r="E2010" s="58">
        <v>446811</v>
      </c>
      <c r="F2010" s="58">
        <v>350605</v>
      </c>
      <c r="G2010" s="59">
        <v>407143</v>
      </c>
      <c r="H2010" s="59">
        <v>39668</v>
      </c>
      <c r="I2010" s="60">
        <v>0</v>
      </c>
      <c r="J2010" s="58">
        <v>-96206</v>
      </c>
      <c r="K2010" s="61"/>
      <c r="L2010" s="61"/>
      <c r="M2010" s="61"/>
      <c r="N2010" s="61"/>
      <c r="O2010" s="61"/>
      <c r="P2010" s="61"/>
      <c r="Q2010" s="61"/>
      <c r="R2010" s="61"/>
      <c r="S2010" s="61"/>
      <c r="T2010" s="61"/>
      <c r="U2010" s="61"/>
      <c r="V2010" s="61"/>
      <c r="W2010" s="61"/>
      <c r="X2010" s="61"/>
      <c r="Y2010" s="61"/>
      <c r="Z2010" s="61"/>
      <c r="AA2010" s="62">
        <v>264254</v>
      </c>
      <c r="AB2010" s="61"/>
      <c r="AC2010" s="61"/>
      <c r="AD2010" s="61"/>
      <c r="AE2010" s="61"/>
      <c r="AF2010" s="62">
        <v>98072</v>
      </c>
      <c r="AG2010" s="61"/>
      <c r="AH2010" s="61"/>
      <c r="AI2010" s="62">
        <v>44817</v>
      </c>
      <c r="AJ2010" s="61"/>
      <c r="AK2010" s="61"/>
      <c r="AL2010" s="61"/>
      <c r="AM2010" s="61"/>
      <c r="AN2010" s="61"/>
      <c r="AO2010" s="61"/>
      <c r="AP2010" s="61"/>
      <c r="AQ2010" s="61"/>
      <c r="AR2010" s="62">
        <v>3454</v>
      </c>
      <c r="AS2010" s="61"/>
      <c r="AT2010" s="61"/>
      <c r="AU2010" s="61"/>
      <c r="AV2010" s="61"/>
      <c r="AW2010" s="61"/>
      <c r="AX2010" s="61"/>
      <c r="AY2010" s="62">
        <v>8119</v>
      </c>
      <c r="AZ2010" s="61"/>
      <c r="BA2010" s="62">
        <v>28095</v>
      </c>
      <c r="BB2010" s="61"/>
      <c r="BC2010" s="61"/>
      <c r="BD2010" s="61"/>
      <c r="BE2010" s="61"/>
      <c r="BF2010" s="61"/>
      <c r="BG2010" s="61"/>
      <c r="BH2010" s="61"/>
      <c r="BI2010" s="61"/>
      <c r="BJ2010" s="61"/>
      <c r="BK2010" s="61"/>
      <c r="BL2010" s="61"/>
      <c r="BM2010" s="61"/>
      <c r="BN2010" s="61"/>
      <c r="BO2010" s="62">
        <v>-96206</v>
      </c>
    </row>
    <row r="2011" spans="1:67" x14ac:dyDescent="0.2">
      <c r="A2011" s="57" t="s">
        <v>34</v>
      </c>
      <c r="B2011" s="56" t="s">
        <v>34</v>
      </c>
      <c r="C2011" s="56" t="s">
        <v>517</v>
      </c>
      <c r="D2011" s="56">
        <v>1997</v>
      </c>
      <c r="E2011" s="58">
        <v>448427</v>
      </c>
      <c r="F2011" s="58">
        <v>352221</v>
      </c>
      <c r="G2011" s="59">
        <v>407143</v>
      </c>
      <c r="H2011" s="59">
        <v>41284</v>
      </c>
      <c r="I2011" s="60">
        <v>0</v>
      </c>
      <c r="J2011" s="58">
        <v>-96206</v>
      </c>
      <c r="K2011" s="61"/>
      <c r="L2011" s="61"/>
      <c r="M2011" s="61"/>
      <c r="N2011" s="61"/>
      <c r="O2011" s="61"/>
      <c r="P2011" s="61"/>
      <c r="Q2011" s="61"/>
      <c r="R2011" s="61"/>
      <c r="S2011" s="61"/>
      <c r="T2011" s="61"/>
      <c r="U2011" s="61"/>
      <c r="V2011" s="61"/>
      <c r="W2011" s="61"/>
      <c r="X2011" s="61"/>
      <c r="Y2011" s="61"/>
      <c r="Z2011" s="61"/>
      <c r="AA2011" s="62">
        <v>264254</v>
      </c>
      <c r="AB2011" s="61"/>
      <c r="AC2011" s="61"/>
      <c r="AD2011" s="61"/>
      <c r="AE2011" s="61"/>
      <c r="AF2011" s="62">
        <v>98072</v>
      </c>
      <c r="AG2011" s="61"/>
      <c r="AH2011" s="61"/>
      <c r="AI2011" s="62">
        <v>44817</v>
      </c>
      <c r="AJ2011" s="61"/>
      <c r="AK2011" s="61"/>
      <c r="AL2011" s="61"/>
      <c r="AM2011" s="61"/>
      <c r="AN2011" s="61"/>
      <c r="AO2011" s="61"/>
      <c r="AP2011" s="61"/>
      <c r="AQ2011" s="61"/>
      <c r="AR2011" s="62">
        <v>3454</v>
      </c>
      <c r="AS2011" s="61"/>
      <c r="AT2011" s="61"/>
      <c r="AU2011" s="61"/>
      <c r="AV2011" s="61"/>
      <c r="AW2011" s="61"/>
      <c r="AX2011" s="61"/>
      <c r="AY2011" s="62">
        <v>9735</v>
      </c>
      <c r="AZ2011" s="61"/>
      <c r="BA2011" s="62">
        <v>28095</v>
      </c>
      <c r="BB2011" s="61"/>
      <c r="BC2011" s="61"/>
      <c r="BD2011" s="61"/>
      <c r="BE2011" s="61"/>
      <c r="BF2011" s="61"/>
      <c r="BG2011" s="61"/>
      <c r="BH2011" s="61"/>
      <c r="BI2011" s="61"/>
      <c r="BJ2011" s="61"/>
      <c r="BK2011" s="61"/>
      <c r="BL2011" s="61"/>
      <c r="BM2011" s="61"/>
      <c r="BN2011" s="61"/>
      <c r="BO2011" s="62">
        <v>-96206</v>
      </c>
    </row>
    <row r="2012" spans="1:67" x14ac:dyDescent="0.2">
      <c r="A2012" s="57" t="s">
        <v>34</v>
      </c>
      <c r="B2012" s="56" t="s">
        <v>34</v>
      </c>
      <c r="C2012" s="56" t="s">
        <v>518</v>
      </c>
      <c r="D2012" s="56">
        <v>1989</v>
      </c>
      <c r="E2012" s="58">
        <v>331123</v>
      </c>
      <c r="F2012" s="58">
        <v>322055</v>
      </c>
      <c r="G2012" s="59">
        <v>329226</v>
      </c>
      <c r="H2012" s="59">
        <v>1897</v>
      </c>
      <c r="I2012" s="60">
        <v>0</v>
      </c>
      <c r="J2012" s="58">
        <v>-9068</v>
      </c>
      <c r="K2012" s="61"/>
      <c r="L2012" s="61"/>
      <c r="M2012" s="61"/>
      <c r="N2012" s="61"/>
      <c r="O2012" s="61"/>
      <c r="P2012" s="61"/>
      <c r="Q2012" s="61"/>
      <c r="R2012" s="61"/>
      <c r="S2012" s="61"/>
      <c r="T2012" s="61"/>
      <c r="U2012" s="61"/>
      <c r="V2012" s="61"/>
      <c r="W2012" s="61">
        <v>900</v>
      </c>
      <c r="X2012" s="61"/>
      <c r="Y2012" s="61"/>
      <c r="Z2012" s="61"/>
      <c r="AA2012" s="62">
        <v>202511</v>
      </c>
      <c r="AB2012" s="61"/>
      <c r="AC2012" s="61"/>
      <c r="AD2012" s="62">
        <v>32414</v>
      </c>
      <c r="AE2012" s="61"/>
      <c r="AF2012" s="62">
        <v>63541</v>
      </c>
      <c r="AG2012" s="61"/>
      <c r="AH2012" s="61"/>
      <c r="AI2012" s="62">
        <v>29860</v>
      </c>
      <c r="AJ2012" s="61"/>
      <c r="AK2012" s="61"/>
      <c r="AL2012" s="61"/>
      <c r="AM2012" s="61"/>
      <c r="AN2012" s="61"/>
      <c r="AO2012" s="61"/>
      <c r="AP2012" s="61"/>
      <c r="AQ2012" s="61"/>
      <c r="AR2012" s="61"/>
      <c r="AS2012" s="61"/>
      <c r="AT2012" s="61"/>
      <c r="AU2012" s="61"/>
      <c r="AV2012" s="61"/>
      <c r="AW2012" s="61"/>
      <c r="AX2012" s="61"/>
      <c r="AY2012" s="62">
        <v>1897</v>
      </c>
      <c r="AZ2012" s="61"/>
      <c r="BA2012" s="61"/>
      <c r="BB2012" s="61"/>
      <c r="BC2012" s="61"/>
      <c r="BD2012" s="61"/>
      <c r="BE2012" s="61"/>
      <c r="BF2012" s="61"/>
      <c r="BG2012" s="61"/>
      <c r="BH2012" s="61"/>
      <c r="BI2012" s="61"/>
      <c r="BJ2012" s="61"/>
      <c r="BK2012" s="61"/>
      <c r="BL2012" s="61"/>
      <c r="BM2012" s="61"/>
      <c r="BN2012" s="61"/>
      <c r="BO2012" s="62">
        <v>-9068</v>
      </c>
    </row>
    <row r="2013" spans="1:67" x14ac:dyDescent="0.2">
      <c r="A2013" s="57" t="s">
        <v>34</v>
      </c>
      <c r="B2013" s="56" t="s">
        <v>34</v>
      </c>
      <c r="C2013" s="56" t="s">
        <v>518</v>
      </c>
      <c r="D2013" s="56">
        <v>1990</v>
      </c>
      <c r="E2013" s="58">
        <v>285391</v>
      </c>
      <c r="F2013" s="58">
        <v>276323</v>
      </c>
      <c r="G2013" s="59">
        <v>285391</v>
      </c>
      <c r="H2013" s="59">
        <v>0</v>
      </c>
      <c r="I2013" s="60">
        <v>0</v>
      </c>
      <c r="J2013" s="58">
        <v>-9068</v>
      </c>
      <c r="K2013" s="61"/>
      <c r="L2013" s="61"/>
      <c r="M2013" s="61"/>
      <c r="N2013" s="61"/>
      <c r="O2013" s="61"/>
      <c r="P2013" s="61"/>
      <c r="Q2013" s="61"/>
      <c r="R2013" s="61"/>
      <c r="S2013" s="61"/>
      <c r="T2013" s="61"/>
      <c r="U2013" s="61"/>
      <c r="V2013" s="61"/>
      <c r="W2013" s="61">
        <v>900</v>
      </c>
      <c r="X2013" s="61"/>
      <c r="Y2013" s="61"/>
      <c r="Z2013" s="61"/>
      <c r="AA2013" s="62">
        <v>156949</v>
      </c>
      <c r="AB2013" s="61"/>
      <c r="AC2013" s="61"/>
      <c r="AD2013" s="62">
        <v>34833</v>
      </c>
      <c r="AE2013" s="61"/>
      <c r="AF2013" s="62">
        <v>65541</v>
      </c>
      <c r="AG2013" s="61"/>
      <c r="AH2013" s="61"/>
      <c r="AI2013" s="62">
        <v>27168</v>
      </c>
      <c r="AJ2013" s="61"/>
      <c r="AK2013" s="61"/>
      <c r="AL2013" s="61"/>
      <c r="AM2013" s="61"/>
      <c r="AN2013" s="61"/>
      <c r="AO2013" s="61"/>
      <c r="AP2013" s="61"/>
      <c r="AQ2013" s="61"/>
      <c r="AR2013" s="61"/>
      <c r="AS2013" s="61"/>
      <c r="AT2013" s="61"/>
      <c r="AU2013" s="61"/>
      <c r="AV2013" s="61"/>
      <c r="AW2013" s="61"/>
      <c r="AX2013" s="61"/>
      <c r="AY2013" s="61"/>
      <c r="AZ2013" s="61"/>
      <c r="BA2013" s="61"/>
      <c r="BB2013" s="61"/>
      <c r="BC2013" s="61"/>
      <c r="BD2013" s="61"/>
      <c r="BE2013" s="61"/>
      <c r="BF2013" s="61"/>
      <c r="BG2013" s="61"/>
      <c r="BH2013" s="61"/>
      <c r="BI2013" s="61"/>
      <c r="BJ2013" s="61"/>
      <c r="BK2013" s="61"/>
      <c r="BL2013" s="61"/>
      <c r="BM2013" s="61"/>
      <c r="BN2013" s="61"/>
      <c r="BO2013" s="62">
        <v>-9068</v>
      </c>
    </row>
    <row r="2014" spans="1:67" x14ac:dyDescent="0.2">
      <c r="A2014" s="57" t="s">
        <v>34</v>
      </c>
      <c r="B2014" s="56" t="s">
        <v>34</v>
      </c>
      <c r="C2014" s="56" t="s">
        <v>518</v>
      </c>
      <c r="D2014" s="56">
        <v>1991</v>
      </c>
      <c r="E2014" s="58">
        <v>301206</v>
      </c>
      <c r="F2014" s="58">
        <v>292138</v>
      </c>
      <c r="G2014" s="59">
        <v>289160</v>
      </c>
      <c r="H2014" s="59">
        <v>12046</v>
      </c>
      <c r="I2014" s="60">
        <v>0</v>
      </c>
      <c r="J2014" s="58">
        <v>-9068</v>
      </c>
      <c r="K2014" s="61"/>
      <c r="L2014" s="61"/>
      <c r="M2014" s="61"/>
      <c r="N2014" s="61"/>
      <c r="O2014" s="61"/>
      <c r="P2014" s="61"/>
      <c r="Q2014" s="61"/>
      <c r="R2014" s="61"/>
      <c r="S2014" s="61"/>
      <c r="T2014" s="61"/>
      <c r="U2014" s="61"/>
      <c r="V2014" s="61"/>
      <c r="W2014" s="61">
        <v>900</v>
      </c>
      <c r="X2014" s="61"/>
      <c r="Y2014" s="61"/>
      <c r="Z2014" s="61"/>
      <c r="AA2014" s="62">
        <v>158336</v>
      </c>
      <c r="AB2014" s="61"/>
      <c r="AC2014" s="61"/>
      <c r="AD2014" s="62">
        <v>35782</v>
      </c>
      <c r="AE2014" s="61"/>
      <c r="AF2014" s="62">
        <v>65541</v>
      </c>
      <c r="AG2014" s="61"/>
      <c r="AH2014" s="61"/>
      <c r="AI2014" s="62">
        <v>28601</v>
      </c>
      <c r="AJ2014" s="61"/>
      <c r="AK2014" s="61"/>
      <c r="AL2014" s="61"/>
      <c r="AM2014" s="61"/>
      <c r="AN2014" s="61"/>
      <c r="AO2014" s="61"/>
      <c r="AP2014" s="61"/>
      <c r="AQ2014" s="61"/>
      <c r="AR2014" s="62">
        <v>12046</v>
      </c>
      <c r="AS2014" s="61"/>
      <c r="AT2014" s="61"/>
      <c r="AU2014" s="61"/>
      <c r="AV2014" s="61"/>
      <c r="AW2014" s="61"/>
      <c r="AX2014" s="61"/>
      <c r="AY2014" s="61"/>
      <c r="AZ2014" s="61"/>
      <c r="BA2014" s="61"/>
      <c r="BB2014" s="61"/>
      <c r="BC2014" s="61"/>
      <c r="BD2014" s="61"/>
      <c r="BE2014" s="61"/>
      <c r="BF2014" s="61"/>
      <c r="BG2014" s="61"/>
      <c r="BH2014" s="61"/>
      <c r="BI2014" s="61"/>
      <c r="BJ2014" s="61"/>
      <c r="BK2014" s="61"/>
      <c r="BL2014" s="61"/>
      <c r="BM2014" s="61"/>
      <c r="BN2014" s="61"/>
      <c r="BO2014" s="62">
        <v>-9068</v>
      </c>
    </row>
    <row r="2015" spans="1:67" x14ac:dyDescent="0.2">
      <c r="A2015" s="57" t="s">
        <v>34</v>
      </c>
      <c r="B2015" s="56" t="s">
        <v>34</v>
      </c>
      <c r="C2015" s="56" t="s">
        <v>518</v>
      </c>
      <c r="D2015" s="56">
        <v>1992</v>
      </c>
      <c r="E2015" s="58">
        <v>324545</v>
      </c>
      <c r="F2015" s="58">
        <v>315477</v>
      </c>
      <c r="G2015" s="59">
        <v>312499</v>
      </c>
      <c r="H2015" s="59">
        <v>12046</v>
      </c>
      <c r="I2015" s="60">
        <v>0</v>
      </c>
      <c r="J2015" s="58">
        <v>-9068</v>
      </c>
      <c r="K2015" s="61"/>
      <c r="L2015" s="61"/>
      <c r="M2015" s="61"/>
      <c r="N2015" s="61"/>
      <c r="O2015" s="61"/>
      <c r="P2015" s="61"/>
      <c r="Q2015" s="61"/>
      <c r="R2015" s="61"/>
      <c r="S2015" s="61"/>
      <c r="T2015" s="61"/>
      <c r="U2015" s="61"/>
      <c r="V2015" s="61"/>
      <c r="W2015" s="61">
        <v>900</v>
      </c>
      <c r="X2015" s="61"/>
      <c r="Y2015" s="61"/>
      <c r="Z2015" s="61"/>
      <c r="AA2015" s="62">
        <v>178733</v>
      </c>
      <c r="AB2015" s="61"/>
      <c r="AC2015" s="61"/>
      <c r="AD2015" s="62">
        <v>35782</v>
      </c>
      <c r="AE2015" s="61"/>
      <c r="AF2015" s="62">
        <v>68483</v>
      </c>
      <c r="AG2015" s="61"/>
      <c r="AH2015" s="61"/>
      <c r="AI2015" s="62">
        <v>28601</v>
      </c>
      <c r="AJ2015" s="61"/>
      <c r="AK2015" s="61"/>
      <c r="AL2015" s="61"/>
      <c r="AM2015" s="61"/>
      <c r="AN2015" s="61"/>
      <c r="AO2015" s="61"/>
      <c r="AP2015" s="61"/>
      <c r="AQ2015" s="61"/>
      <c r="AR2015" s="62">
        <v>12046</v>
      </c>
      <c r="AS2015" s="61"/>
      <c r="AT2015" s="61"/>
      <c r="AU2015" s="61"/>
      <c r="AV2015" s="61"/>
      <c r="AW2015" s="61"/>
      <c r="AX2015" s="61"/>
      <c r="AY2015" s="61"/>
      <c r="AZ2015" s="61"/>
      <c r="BA2015" s="61"/>
      <c r="BB2015" s="61"/>
      <c r="BC2015" s="61"/>
      <c r="BD2015" s="61"/>
      <c r="BE2015" s="61"/>
      <c r="BF2015" s="61"/>
      <c r="BG2015" s="61"/>
      <c r="BH2015" s="61"/>
      <c r="BI2015" s="61"/>
      <c r="BJ2015" s="61"/>
      <c r="BK2015" s="61"/>
      <c r="BL2015" s="61"/>
      <c r="BM2015" s="61"/>
      <c r="BN2015" s="61"/>
      <c r="BO2015" s="62">
        <v>-9068</v>
      </c>
    </row>
    <row r="2016" spans="1:67" x14ac:dyDescent="0.2">
      <c r="A2016" s="57" t="s">
        <v>34</v>
      </c>
      <c r="B2016" s="56" t="s">
        <v>34</v>
      </c>
      <c r="C2016" s="56" t="s">
        <v>518</v>
      </c>
      <c r="D2016" s="56">
        <v>1993</v>
      </c>
      <c r="E2016" s="58">
        <v>391481</v>
      </c>
      <c r="F2016" s="58">
        <v>382413</v>
      </c>
      <c r="G2016" s="59">
        <v>379435</v>
      </c>
      <c r="H2016" s="59">
        <v>12046</v>
      </c>
      <c r="I2016" s="60">
        <v>0</v>
      </c>
      <c r="J2016" s="58">
        <v>-9068</v>
      </c>
      <c r="K2016" s="61"/>
      <c r="L2016" s="61"/>
      <c r="M2016" s="61"/>
      <c r="N2016" s="61"/>
      <c r="O2016" s="61"/>
      <c r="P2016" s="62">
        <v>5197</v>
      </c>
      <c r="Q2016" s="61"/>
      <c r="R2016" s="61"/>
      <c r="S2016" s="61"/>
      <c r="T2016" s="61"/>
      <c r="U2016" s="61"/>
      <c r="V2016" s="61"/>
      <c r="W2016" s="61">
        <v>900</v>
      </c>
      <c r="X2016" s="61"/>
      <c r="Y2016" s="61"/>
      <c r="Z2016" s="61"/>
      <c r="AA2016" s="62">
        <v>239805</v>
      </c>
      <c r="AB2016" s="61"/>
      <c r="AC2016" s="61"/>
      <c r="AD2016" s="62">
        <v>35882</v>
      </c>
      <c r="AE2016" s="61"/>
      <c r="AF2016" s="62">
        <v>68483</v>
      </c>
      <c r="AG2016" s="61"/>
      <c r="AH2016" s="61"/>
      <c r="AI2016" s="62">
        <v>29168</v>
      </c>
      <c r="AJ2016" s="61"/>
      <c r="AK2016" s="61"/>
      <c r="AL2016" s="61"/>
      <c r="AM2016" s="61"/>
      <c r="AN2016" s="61"/>
      <c r="AO2016" s="61"/>
      <c r="AP2016" s="61"/>
      <c r="AQ2016" s="61"/>
      <c r="AR2016" s="62">
        <v>12046</v>
      </c>
      <c r="AS2016" s="61"/>
      <c r="AT2016" s="61"/>
      <c r="AU2016" s="61"/>
      <c r="AV2016" s="61"/>
      <c r="AW2016" s="61"/>
      <c r="AX2016" s="61"/>
      <c r="AY2016" s="61"/>
      <c r="AZ2016" s="61"/>
      <c r="BA2016" s="61"/>
      <c r="BB2016" s="61"/>
      <c r="BC2016" s="61"/>
      <c r="BD2016" s="61"/>
      <c r="BE2016" s="61"/>
      <c r="BF2016" s="61"/>
      <c r="BG2016" s="61"/>
      <c r="BH2016" s="61"/>
      <c r="BI2016" s="61"/>
      <c r="BJ2016" s="61"/>
      <c r="BK2016" s="61"/>
      <c r="BL2016" s="61"/>
      <c r="BM2016" s="61"/>
      <c r="BN2016" s="61"/>
      <c r="BO2016" s="62">
        <v>-9068</v>
      </c>
    </row>
    <row r="2017" spans="1:67" x14ac:dyDescent="0.2">
      <c r="A2017" s="57" t="s">
        <v>34</v>
      </c>
      <c r="B2017" s="56" t="s">
        <v>34</v>
      </c>
      <c r="C2017" s="56" t="s">
        <v>518</v>
      </c>
      <c r="D2017" s="56">
        <v>1994</v>
      </c>
      <c r="E2017" s="58">
        <v>399119</v>
      </c>
      <c r="F2017" s="58">
        <v>388465</v>
      </c>
      <c r="G2017" s="59">
        <v>383342</v>
      </c>
      <c r="H2017" s="59">
        <v>15777</v>
      </c>
      <c r="I2017" s="60">
        <v>0</v>
      </c>
      <c r="J2017" s="58">
        <v>-10654</v>
      </c>
      <c r="K2017" s="61"/>
      <c r="L2017" s="61"/>
      <c r="M2017" s="61"/>
      <c r="N2017" s="61"/>
      <c r="O2017" s="61"/>
      <c r="P2017" s="62">
        <v>6370</v>
      </c>
      <c r="Q2017" s="61"/>
      <c r="R2017" s="61"/>
      <c r="S2017" s="61"/>
      <c r="T2017" s="61"/>
      <c r="U2017" s="61"/>
      <c r="V2017" s="61"/>
      <c r="W2017" s="61">
        <v>900</v>
      </c>
      <c r="X2017" s="61"/>
      <c r="Y2017" s="61"/>
      <c r="Z2017" s="61"/>
      <c r="AA2017" s="62">
        <v>242539</v>
      </c>
      <c r="AB2017" s="61"/>
      <c r="AC2017" s="61"/>
      <c r="AD2017" s="62">
        <v>35882</v>
      </c>
      <c r="AE2017" s="61"/>
      <c r="AF2017" s="62">
        <v>68483</v>
      </c>
      <c r="AG2017" s="61"/>
      <c r="AH2017" s="61"/>
      <c r="AI2017" s="62">
        <v>29168</v>
      </c>
      <c r="AJ2017" s="61"/>
      <c r="AK2017" s="61"/>
      <c r="AL2017" s="61"/>
      <c r="AM2017" s="61"/>
      <c r="AN2017" s="61"/>
      <c r="AO2017" s="61"/>
      <c r="AP2017" s="61"/>
      <c r="AQ2017" s="61"/>
      <c r="AR2017" s="62">
        <v>15777</v>
      </c>
      <c r="AS2017" s="61"/>
      <c r="AT2017" s="61"/>
      <c r="AU2017" s="61"/>
      <c r="AV2017" s="61"/>
      <c r="AW2017" s="61"/>
      <c r="AX2017" s="61"/>
      <c r="AY2017" s="61"/>
      <c r="AZ2017" s="61"/>
      <c r="BA2017" s="61"/>
      <c r="BB2017" s="61"/>
      <c r="BC2017" s="61"/>
      <c r="BD2017" s="61"/>
      <c r="BE2017" s="61"/>
      <c r="BF2017" s="61"/>
      <c r="BG2017" s="61"/>
      <c r="BH2017" s="61"/>
      <c r="BI2017" s="61"/>
      <c r="BJ2017" s="61"/>
      <c r="BK2017" s="61"/>
      <c r="BL2017" s="61"/>
      <c r="BM2017" s="61"/>
      <c r="BN2017" s="61"/>
      <c r="BO2017" s="62">
        <v>-10654</v>
      </c>
    </row>
    <row r="2018" spans="1:67" x14ac:dyDescent="0.2">
      <c r="A2018" s="57" t="s">
        <v>34</v>
      </c>
      <c r="B2018" s="56" t="s">
        <v>34</v>
      </c>
      <c r="C2018" s="56" t="s">
        <v>518</v>
      </c>
      <c r="D2018" s="56">
        <v>1995</v>
      </c>
      <c r="E2018" s="58">
        <v>482229</v>
      </c>
      <c r="F2018" s="58">
        <v>471576</v>
      </c>
      <c r="G2018" s="59">
        <v>466451</v>
      </c>
      <c r="H2018" s="59">
        <v>15778</v>
      </c>
      <c r="I2018" s="60">
        <v>0</v>
      </c>
      <c r="J2018" s="58">
        <v>-10653</v>
      </c>
      <c r="K2018" s="61"/>
      <c r="L2018" s="61"/>
      <c r="M2018" s="61"/>
      <c r="N2018" s="61"/>
      <c r="O2018" s="61"/>
      <c r="P2018" s="62">
        <v>6370</v>
      </c>
      <c r="Q2018" s="61"/>
      <c r="R2018" s="61"/>
      <c r="S2018" s="61"/>
      <c r="T2018" s="61"/>
      <c r="U2018" s="61"/>
      <c r="V2018" s="61"/>
      <c r="W2018" s="61">
        <v>900</v>
      </c>
      <c r="X2018" s="61"/>
      <c r="Y2018" s="61"/>
      <c r="Z2018" s="61"/>
      <c r="AA2018" s="62">
        <v>324946</v>
      </c>
      <c r="AB2018" s="61"/>
      <c r="AC2018" s="61"/>
      <c r="AD2018" s="62">
        <v>35882</v>
      </c>
      <c r="AE2018" s="61"/>
      <c r="AF2018" s="62">
        <v>68483</v>
      </c>
      <c r="AG2018" s="61"/>
      <c r="AH2018" s="61"/>
      <c r="AI2018" s="62">
        <v>29870</v>
      </c>
      <c r="AJ2018" s="61"/>
      <c r="AK2018" s="61"/>
      <c r="AL2018" s="61"/>
      <c r="AM2018" s="61"/>
      <c r="AN2018" s="61"/>
      <c r="AO2018" s="61"/>
      <c r="AP2018" s="61"/>
      <c r="AQ2018" s="61"/>
      <c r="AR2018" s="62">
        <v>15778</v>
      </c>
      <c r="AS2018" s="61"/>
      <c r="AT2018" s="61"/>
      <c r="AU2018" s="61"/>
      <c r="AV2018" s="61"/>
      <c r="AW2018" s="61"/>
      <c r="AX2018" s="61"/>
      <c r="AY2018" s="61"/>
      <c r="AZ2018" s="61"/>
      <c r="BA2018" s="61"/>
      <c r="BB2018" s="61"/>
      <c r="BC2018" s="61"/>
      <c r="BD2018" s="61"/>
      <c r="BE2018" s="61"/>
      <c r="BF2018" s="61"/>
      <c r="BG2018" s="61"/>
      <c r="BH2018" s="61"/>
      <c r="BI2018" s="61"/>
      <c r="BJ2018" s="61"/>
      <c r="BK2018" s="61"/>
      <c r="BL2018" s="61"/>
      <c r="BM2018" s="61"/>
      <c r="BN2018" s="61"/>
      <c r="BO2018" s="62">
        <v>-10653</v>
      </c>
    </row>
    <row r="2019" spans="1:67" x14ac:dyDescent="0.2">
      <c r="A2019" s="57" t="s">
        <v>34</v>
      </c>
      <c r="B2019" s="56" t="s">
        <v>34</v>
      </c>
      <c r="C2019" s="56" t="s">
        <v>518</v>
      </c>
      <c r="D2019" s="56">
        <v>1996</v>
      </c>
      <c r="E2019" s="58">
        <v>537939</v>
      </c>
      <c r="F2019" s="58">
        <v>511211</v>
      </c>
      <c r="G2019" s="59">
        <v>522161</v>
      </c>
      <c r="H2019" s="59">
        <v>15778</v>
      </c>
      <c r="I2019" s="60">
        <v>0</v>
      </c>
      <c r="J2019" s="58">
        <v>-26728</v>
      </c>
      <c r="K2019" s="61"/>
      <c r="L2019" s="61"/>
      <c r="M2019" s="61"/>
      <c r="N2019" s="61"/>
      <c r="O2019" s="61"/>
      <c r="P2019" s="62">
        <v>6370</v>
      </c>
      <c r="Q2019" s="61"/>
      <c r="R2019" s="61"/>
      <c r="S2019" s="61"/>
      <c r="T2019" s="61"/>
      <c r="U2019" s="61"/>
      <c r="V2019" s="61"/>
      <c r="W2019" s="61">
        <v>900</v>
      </c>
      <c r="X2019" s="61"/>
      <c r="Y2019" s="61"/>
      <c r="Z2019" s="61"/>
      <c r="AA2019" s="62">
        <v>373701</v>
      </c>
      <c r="AB2019" s="61"/>
      <c r="AC2019" s="61"/>
      <c r="AD2019" s="62">
        <v>35882</v>
      </c>
      <c r="AE2019" s="61"/>
      <c r="AF2019" s="62">
        <v>75210</v>
      </c>
      <c r="AG2019" s="61"/>
      <c r="AH2019" s="61"/>
      <c r="AI2019" s="62">
        <v>30098</v>
      </c>
      <c r="AJ2019" s="61"/>
      <c r="AK2019" s="61"/>
      <c r="AL2019" s="61"/>
      <c r="AM2019" s="61"/>
      <c r="AN2019" s="61"/>
      <c r="AO2019" s="61"/>
      <c r="AP2019" s="61"/>
      <c r="AQ2019" s="61"/>
      <c r="AR2019" s="62">
        <v>15778</v>
      </c>
      <c r="AS2019" s="61"/>
      <c r="AT2019" s="61"/>
      <c r="AU2019" s="61"/>
      <c r="AV2019" s="61"/>
      <c r="AW2019" s="61"/>
      <c r="AX2019" s="61"/>
      <c r="AY2019" s="61"/>
      <c r="AZ2019" s="61"/>
      <c r="BA2019" s="61"/>
      <c r="BB2019" s="61"/>
      <c r="BC2019" s="61"/>
      <c r="BD2019" s="61"/>
      <c r="BE2019" s="61"/>
      <c r="BF2019" s="61"/>
      <c r="BG2019" s="61"/>
      <c r="BH2019" s="61"/>
      <c r="BI2019" s="61"/>
      <c r="BJ2019" s="61"/>
      <c r="BK2019" s="61"/>
      <c r="BL2019" s="61"/>
      <c r="BM2019" s="61"/>
      <c r="BN2019" s="61"/>
      <c r="BO2019" s="62">
        <v>-26728</v>
      </c>
    </row>
    <row r="2020" spans="1:67" x14ac:dyDescent="0.2">
      <c r="A2020" s="57" t="s">
        <v>34</v>
      </c>
      <c r="B2020" s="56" t="s">
        <v>34</v>
      </c>
      <c r="C2020" s="56" t="s">
        <v>518</v>
      </c>
      <c r="D2020" s="56">
        <v>1997</v>
      </c>
      <c r="E2020" s="58">
        <v>572845</v>
      </c>
      <c r="F2020" s="58">
        <v>546117</v>
      </c>
      <c r="G2020" s="59">
        <v>557067</v>
      </c>
      <c r="H2020" s="59">
        <v>15778</v>
      </c>
      <c r="I2020" s="60">
        <v>0</v>
      </c>
      <c r="J2020" s="58">
        <v>-26728</v>
      </c>
      <c r="K2020" s="61"/>
      <c r="L2020" s="61"/>
      <c r="M2020" s="61"/>
      <c r="N2020" s="61"/>
      <c r="O2020" s="61"/>
      <c r="P2020" s="62">
        <v>6370</v>
      </c>
      <c r="Q2020" s="61"/>
      <c r="R2020" s="61"/>
      <c r="S2020" s="61"/>
      <c r="T2020" s="61"/>
      <c r="U2020" s="61"/>
      <c r="V2020" s="61"/>
      <c r="W2020" s="61">
        <v>900</v>
      </c>
      <c r="X2020" s="61"/>
      <c r="Y2020" s="61"/>
      <c r="Z2020" s="61"/>
      <c r="AA2020" s="62">
        <v>406424</v>
      </c>
      <c r="AB2020" s="61"/>
      <c r="AC2020" s="61"/>
      <c r="AD2020" s="62">
        <v>36171</v>
      </c>
      <c r="AE2020" s="61"/>
      <c r="AF2020" s="62">
        <v>76560</v>
      </c>
      <c r="AG2020" s="61"/>
      <c r="AH2020" s="61"/>
      <c r="AI2020" s="62">
        <v>30642</v>
      </c>
      <c r="AJ2020" s="61"/>
      <c r="AK2020" s="61"/>
      <c r="AL2020" s="61"/>
      <c r="AM2020" s="61"/>
      <c r="AN2020" s="61"/>
      <c r="AO2020" s="61"/>
      <c r="AP2020" s="61"/>
      <c r="AQ2020" s="61"/>
      <c r="AR2020" s="62">
        <v>15778</v>
      </c>
      <c r="AS2020" s="61"/>
      <c r="AT2020" s="61"/>
      <c r="AU2020" s="61"/>
      <c r="AV2020" s="61"/>
      <c r="AW2020" s="61"/>
      <c r="AX2020" s="61"/>
      <c r="AY2020" s="61"/>
      <c r="AZ2020" s="61"/>
      <c r="BA2020" s="61"/>
      <c r="BB2020" s="61"/>
      <c r="BC2020" s="61"/>
      <c r="BD2020" s="61"/>
      <c r="BE2020" s="61"/>
      <c r="BF2020" s="61"/>
      <c r="BG2020" s="61"/>
      <c r="BH2020" s="61"/>
      <c r="BI2020" s="61"/>
      <c r="BJ2020" s="61"/>
      <c r="BK2020" s="61"/>
      <c r="BL2020" s="61"/>
      <c r="BM2020" s="61"/>
      <c r="BN2020" s="61"/>
      <c r="BO2020" s="62">
        <v>-26728</v>
      </c>
    </row>
    <row r="2021" spans="1:67" x14ac:dyDescent="0.2">
      <c r="A2021" s="57" t="s">
        <v>34</v>
      </c>
      <c r="B2021" s="56" t="s">
        <v>34</v>
      </c>
      <c r="C2021" s="56" t="s">
        <v>518</v>
      </c>
      <c r="D2021" s="56">
        <v>1998</v>
      </c>
      <c r="E2021" s="58">
        <v>621298</v>
      </c>
      <c r="F2021" s="58">
        <v>587077</v>
      </c>
      <c r="G2021" s="59">
        <v>605520</v>
      </c>
      <c r="H2021" s="59">
        <v>15778</v>
      </c>
      <c r="I2021" s="60">
        <v>0</v>
      </c>
      <c r="J2021" s="58">
        <v>-34221</v>
      </c>
      <c r="K2021" s="61"/>
      <c r="L2021" s="61"/>
      <c r="M2021" s="61"/>
      <c r="N2021" s="61"/>
      <c r="O2021" s="61"/>
      <c r="P2021" s="62">
        <v>6370</v>
      </c>
      <c r="Q2021" s="61"/>
      <c r="R2021" s="61"/>
      <c r="S2021" s="61"/>
      <c r="T2021" s="61"/>
      <c r="U2021" s="61"/>
      <c r="V2021" s="61"/>
      <c r="W2021" s="61">
        <v>900</v>
      </c>
      <c r="X2021" s="61"/>
      <c r="Y2021" s="61"/>
      <c r="Z2021" s="61"/>
      <c r="AA2021" s="62">
        <v>443956</v>
      </c>
      <c r="AB2021" s="61"/>
      <c r="AC2021" s="61"/>
      <c r="AD2021" s="62">
        <v>36171</v>
      </c>
      <c r="AE2021" s="61"/>
      <c r="AF2021" s="62">
        <v>86577</v>
      </c>
      <c r="AG2021" s="61"/>
      <c r="AH2021" s="61"/>
      <c r="AI2021" s="62">
        <v>31546</v>
      </c>
      <c r="AJ2021" s="61"/>
      <c r="AK2021" s="61"/>
      <c r="AL2021" s="61"/>
      <c r="AM2021" s="61"/>
      <c r="AN2021" s="61"/>
      <c r="AO2021" s="61"/>
      <c r="AP2021" s="61"/>
      <c r="AQ2021" s="61"/>
      <c r="AR2021" s="62">
        <v>15778</v>
      </c>
      <c r="AS2021" s="61"/>
      <c r="AT2021" s="61"/>
      <c r="AU2021" s="61"/>
      <c r="AV2021" s="61"/>
      <c r="AW2021" s="61"/>
      <c r="AX2021" s="61"/>
      <c r="AY2021" s="61"/>
      <c r="AZ2021" s="61"/>
      <c r="BA2021" s="61"/>
      <c r="BB2021" s="61"/>
      <c r="BC2021" s="61"/>
      <c r="BD2021" s="61"/>
      <c r="BE2021" s="61"/>
      <c r="BF2021" s="61"/>
      <c r="BG2021" s="61"/>
      <c r="BH2021" s="61"/>
      <c r="BI2021" s="61"/>
      <c r="BJ2021" s="61"/>
      <c r="BK2021" s="61"/>
      <c r="BL2021" s="61"/>
      <c r="BM2021" s="61"/>
      <c r="BN2021" s="61"/>
      <c r="BO2021" s="62">
        <v>-34221</v>
      </c>
    </row>
    <row r="2022" spans="1:67" x14ac:dyDescent="0.2">
      <c r="A2022" s="57" t="s">
        <v>34</v>
      </c>
      <c r="B2022" s="56" t="s">
        <v>34</v>
      </c>
      <c r="C2022" s="56" t="s">
        <v>519</v>
      </c>
      <c r="D2022" s="56">
        <v>1989</v>
      </c>
      <c r="E2022" s="58">
        <v>79042</v>
      </c>
      <c r="F2022" s="58">
        <v>79042</v>
      </c>
      <c r="G2022" s="59">
        <v>77572</v>
      </c>
      <c r="H2022" s="59">
        <v>1470</v>
      </c>
      <c r="I2022" s="60">
        <v>0</v>
      </c>
      <c r="J2022" s="58">
        <v>0</v>
      </c>
      <c r="K2022" s="61"/>
      <c r="L2022" s="61"/>
      <c r="M2022" s="61"/>
      <c r="N2022" s="61"/>
      <c r="O2022" s="61"/>
      <c r="P2022" s="61"/>
      <c r="Q2022" s="61"/>
      <c r="R2022" s="61"/>
      <c r="S2022" s="61"/>
      <c r="T2022" s="61"/>
      <c r="U2022" s="61"/>
      <c r="V2022" s="61"/>
      <c r="W2022" s="61"/>
      <c r="X2022" s="61"/>
      <c r="Y2022" s="61"/>
      <c r="Z2022" s="61"/>
      <c r="AA2022" s="62">
        <v>34511</v>
      </c>
      <c r="AB2022" s="61"/>
      <c r="AC2022" s="61"/>
      <c r="AD2022" s="62">
        <v>1762</v>
      </c>
      <c r="AE2022" s="61"/>
      <c r="AF2022" s="62">
        <v>31112</v>
      </c>
      <c r="AG2022" s="61"/>
      <c r="AH2022" s="61"/>
      <c r="AI2022" s="62">
        <v>10187</v>
      </c>
      <c r="AJ2022" s="61"/>
      <c r="AK2022" s="61"/>
      <c r="AL2022" s="61"/>
      <c r="AM2022" s="61"/>
      <c r="AN2022" s="61"/>
      <c r="AO2022" s="61"/>
      <c r="AP2022" s="62">
        <v>1470</v>
      </c>
      <c r="AQ2022" s="61"/>
      <c r="AR2022" s="61"/>
      <c r="AS2022" s="61"/>
      <c r="AT2022" s="61"/>
      <c r="AU2022" s="61"/>
      <c r="AV2022" s="61"/>
      <c r="AW2022" s="61"/>
      <c r="AX2022" s="61"/>
      <c r="AY2022" s="61"/>
      <c r="AZ2022" s="61"/>
      <c r="BA2022" s="61"/>
      <c r="BB2022" s="61"/>
      <c r="BC2022" s="61"/>
      <c r="BD2022" s="61"/>
      <c r="BE2022" s="61"/>
      <c r="BF2022" s="61"/>
      <c r="BG2022" s="61"/>
      <c r="BH2022" s="61"/>
      <c r="BI2022" s="61"/>
      <c r="BJ2022" s="61"/>
      <c r="BK2022" s="61"/>
      <c r="BL2022" s="61"/>
      <c r="BM2022" s="61"/>
      <c r="BN2022" s="61"/>
      <c r="BO2022" s="61"/>
    </row>
    <row r="2023" spans="1:67" x14ac:dyDescent="0.2">
      <c r="A2023" s="57" t="s">
        <v>34</v>
      </c>
      <c r="B2023" s="56" t="s">
        <v>34</v>
      </c>
      <c r="C2023" s="56" t="s">
        <v>519</v>
      </c>
      <c r="D2023" s="56">
        <v>1990</v>
      </c>
      <c r="E2023" s="58">
        <v>86639</v>
      </c>
      <c r="F2023" s="58">
        <v>86639</v>
      </c>
      <c r="G2023" s="59">
        <v>85169</v>
      </c>
      <c r="H2023" s="59">
        <v>1470</v>
      </c>
      <c r="I2023" s="60">
        <v>0</v>
      </c>
      <c r="J2023" s="58">
        <v>0</v>
      </c>
      <c r="K2023" s="61"/>
      <c r="L2023" s="61"/>
      <c r="M2023" s="61"/>
      <c r="N2023" s="61"/>
      <c r="O2023" s="61"/>
      <c r="P2023" s="61"/>
      <c r="Q2023" s="61"/>
      <c r="R2023" s="61"/>
      <c r="S2023" s="61"/>
      <c r="T2023" s="61"/>
      <c r="U2023" s="61"/>
      <c r="V2023" s="61"/>
      <c r="W2023" s="61"/>
      <c r="X2023" s="61"/>
      <c r="Y2023" s="61"/>
      <c r="Z2023" s="61"/>
      <c r="AA2023" s="62">
        <v>36849</v>
      </c>
      <c r="AB2023" s="61"/>
      <c r="AC2023" s="61"/>
      <c r="AD2023" s="62">
        <v>1762</v>
      </c>
      <c r="AE2023" s="61"/>
      <c r="AF2023" s="62">
        <v>36068</v>
      </c>
      <c r="AG2023" s="61"/>
      <c r="AH2023" s="61"/>
      <c r="AI2023" s="62">
        <v>10490</v>
      </c>
      <c r="AJ2023" s="61"/>
      <c r="AK2023" s="61"/>
      <c r="AL2023" s="61"/>
      <c r="AM2023" s="61"/>
      <c r="AN2023" s="61"/>
      <c r="AO2023" s="61"/>
      <c r="AP2023" s="62">
        <v>1470</v>
      </c>
      <c r="AQ2023" s="61"/>
      <c r="AR2023" s="61"/>
      <c r="AS2023" s="61"/>
      <c r="AT2023" s="61"/>
      <c r="AU2023" s="61"/>
      <c r="AV2023" s="61"/>
      <c r="AW2023" s="61"/>
      <c r="AX2023" s="61"/>
      <c r="AY2023" s="61"/>
      <c r="AZ2023" s="61"/>
      <c r="BA2023" s="61"/>
      <c r="BB2023" s="61"/>
      <c r="BC2023" s="61"/>
      <c r="BD2023" s="61"/>
      <c r="BE2023" s="61"/>
      <c r="BF2023" s="61"/>
      <c r="BG2023" s="61"/>
      <c r="BH2023" s="61"/>
      <c r="BI2023" s="61"/>
      <c r="BJ2023" s="61"/>
      <c r="BK2023" s="61"/>
      <c r="BL2023" s="61"/>
      <c r="BM2023" s="61"/>
      <c r="BN2023" s="61"/>
      <c r="BO2023" s="61"/>
    </row>
    <row r="2024" spans="1:67" x14ac:dyDescent="0.2">
      <c r="A2024" s="57" t="s">
        <v>34</v>
      </c>
      <c r="B2024" s="56" t="s">
        <v>34</v>
      </c>
      <c r="C2024" s="56" t="s">
        <v>519</v>
      </c>
      <c r="D2024" s="56">
        <v>1991</v>
      </c>
      <c r="E2024" s="58">
        <v>91615</v>
      </c>
      <c r="F2024" s="58">
        <v>91615</v>
      </c>
      <c r="G2024" s="59">
        <v>90145</v>
      </c>
      <c r="H2024" s="59">
        <v>1470</v>
      </c>
      <c r="I2024" s="60">
        <v>0</v>
      </c>
      <c r="J2024" s="58">
        <v>0</v>
      </c>
      <c r="K2024" s="61"/>
      <c r="L2024" s="61"/>
      <c r="M2024" s="61"/>
      <c r="N2024" s="61"/>
      <c r="O2024" s="61"/>
      <c r="P2024" s="61"/>
      <c r="Q2024" s="61"/>
      <c r="R2024" s="61"/>
      <c r="S2024" s="61"/>
      <c r="T2024" s="61"/>
      <c r="U2024" s="61"/>
      <c r="V2024" s="61"/>
      <c r="W2024" s="61"/>
      <c r="X2024" s="61"/>
      <c r="Y2024" s="61"/>
      <c r="Z2024" s="61"/>
      <c r="AA2024" s="62">
        <v>39914</v>
      </c>
      <c r="AB2024" s="61"/>
      <c r="AC2024" s="61"/>
      <c r="AD2024" s="62">
        <v>1762</v>
      </c>
      <c r="AE2024" s="61"/>
      <c r="AF2024" s="62">
        <v>37218</v>
      </c>
      <c r="AG2024" s="61"/>
      <c r="AH2024" s="61"/>
      <c r="AI2024" s="62">
        <v>11251</v>
      </c>
      <c r="AJ2024" s="61"/>
      <c r="AK2024" s="61"/>
      <c r="AL2024" s="61"/>
      <c r="AM2024" s="61"/>
      <c r="AN2024" s="61"/>
      <c r="AO2024" s="61"/>
      <c r="AP2024" s="62">
        <v>1470</v>
      </c>
      <c r="AQ2024" s="61"/>
      <c r="AR2024" s="61"/>
      <c r="AS2024" s="61"/>
      <c r="AT2024" s="61"/>
      <c r="AU2024" s="61"/>
      <c r="AV2024" s="61"/>
      <c r="AW2024" s="61"/>
      <c r="AX2024" s="61"/>
      <c r="AY2024" s="61"/>
      <c r="AZ2024" s="61"/>
      <c r="BA2024" s="61"/>
      <c r="BB2024" s="61"/>
      <c r="BC2024" s="61"/>
      <c r="BD2024" s="61"/>
      <c r="BE2024" s="61"/>
      <c r="BF2024" s="61"/>
      <c r="BG2024" s="61"/>
      <c r="BH2024" s="61"/>
      <c r="BI2024" s="61"/>
      <c r="BJ2024" s="61"/>
      <c r="BK2024" s="61"/>
      <c r="BL2024" s="61"/>
      <c r="BM2024" s="61"/>
      <c r="BN2024" s="61"/>
      <c r="BO2024" s="61"/>
    </row>
    <row r="2025" spans="1:67" x14ac:dyDescent="0.2">
      <c r="A2025" s="57" t="s">
        <v>34</v>
      </c>
      <c r="B2025" s="56" t="s">
        <v>34</v>
      </c>
      <c r="C2025" s="56" t="s">
        <v>519</v>
      </c>
      <c r="D2025" s="56">
        <v>1992</v>
      </c>
      <c r="E2025" s="58">
        <v>101138</v>
      </c>
      <c r="F2025" s="58">
        <v>101138</v>
      </c>
      <c r="G2025" s="59">
        <v>99668</v>
      </c>
      <c r="H2025" s="59">
        <v>1470</v>
      </c>
      <c r="I2025" s="60">
        <v>0</v>
      </c>
      <c r="J2025" s="58">
        <v>0</v>
      </c>
      <c r="K2025" s="61"/>
      <c r="L2025" s="61"/>
      <c r="M2025" s="61"/>
      <c r="N2025" s="61"/>
      <c r="O2025" s="61"/>
      <c r="P2025" s="61"/>
      <c r="Q2025" s="61"/>
      <c r="R2025" s="61"/>
      <c r="S2025" s="61"/>
      <c r="T2025" s="61"/>
      <c r="U2025" s="61"/>
      <c r="V2025" s="61"/>
      <c r="W2025" s="61"/>
      <c r="X2025" s="61"/>
      <c r="Y2025" s="61"/>
      <c r="Z2025" s="61"/>
      <c r="AA2025" s="62">
        <v>46514</v>
      </c>
      <c r="AB2025" s="61"/>
      <c r="AC2025" s="61"/>
      <c r="AD2025" s="62">
        <v>1762</v>
      </c>
      <c r="AE2025" s="61"/>
      <c r="AF2025" s="62">
        <v>38083</v>
      </c>
      <c r="AG2025" s="61"/>
      <c r="AH2025" s="61"/>
      <c r="AI2025" s="62">
        <v>13309</v>
      </c>
      <c r="AJ2025" s="61"/>
      <c r="AK2025" s="61"/>
      <c r="AL2025" s="61"/>
      <c r="AM2025" s="61"/>
      <c r="AN2025" s="61"/>
      <c r="AO2025" s="61"/>
      <c r="AP2025" s="62">
        <v>1470</v>
      </c>
      <c r="AQ2025" s="61"/>
      <c r="AR2025" s="61"/>
      <c r="AS2025" s="61"/>
      <c r="AT2025" s="61"/>
      <c r="AU2025" s="61"/>
      <c r="AV2025" s="61"/>
      <c r="AW2025" s="61"/>
      <c r="AX2025" s="61"/>
      <c r="AY2025" s="61"/>
      <c r="AZ2025" s="61"/>
      <c r="BA2025" s="61"/>
      <c r="BB2025" s="61"/>
      <c r="BC2025" s="61"/>
      <c r="BD2025" s="61"/>
      <c r="BE2025" s="61"/>
      <c r="BF2025" s="61"/>
      <c r="BG2025" s="61"/>
      <c r="BH2025" s="61"/>
      <c r="BI2025" s="61"/>
      <c r="BJ2025" s="61"/>
      <c r="BK2025" s="61"/>
      <c r="BL2025" s="61"/>
      <c r="BM2025" s="61"/>
      <c r="BN2025" s="61"/>
      <c r="BO2025" s="61"/>
    </row>
    <row r="2026" spans="1:67" x14ac:dyDescent="0.2">
      <c r="A2026" s="57" t="s">
        <v>34</v>
      </c>
      <c r="B2026" s="56" t="s">
        <v>34</v>
      </c>
      <c r="C2026" s="56" t="s">
        <v>519</v>
      </c>
      <c r="D2026" s="56">
        <v>1993</v>
      </c>
      <c r="E2026" s="58">
        <v>100874</v>
      </c>
      <c r="F2026" s="58">
        <v>100874</v>
      </c>
      <c r="G2026" s="59">
        <v>99404</v>
      </c>
      <c r="H2026" s="59">
        <v>1470</v>
      </c>
      <c r="I2026" s="60">
        <v>0</v>
      </c>
      <c r="J2026" s="58">
        <v>0</v>
      </c>
      <c r="K2026" s="61"/>
      <c r="L2026" s="61"/>
      <c r="M2026" s="61"/>
      <c r="N2026" s="61"/>
      <c r="O2026" s="61"/>
      <c r="P2026" s="61"/>
      <c r="Q2026" s="61"/>
      <c r="R2026" s="61"/>
      <c r="S2026" s="61"/>
      <c r="T2026" s="61"/>
      <c r="U2026" s="61"/>
      <c r="V2026" s="61"/>
      <c r="W2026" s="61"/>
      <c r="X2026" s="61"/>
      <c r="Y2026" s="61"/>
      <c r="Z2026" s="61"/>
      <c r="AA2026" s="62">
        <v>46514</v>
      </c>
      <c r="AB2026" s="61"/>
      <c r="AC2026" s="61"/>
      <c r="AD2026" s="62">
        <v>1762</v>
      </c>
      <c r="AE2026" s="61"/>
      <c r="AF2026" s="62">
        <v>38083</v>
      </c>
      <c r="AG2026" s="61"/>
      <c r="AH2026" s="61"/>
      <c r="AI2026" s="62">
        <v>13045</v>
      </c>
      <c r="AJ2026" s="61"/>
      <c r="AK2026" s="61"/>
      <c r="AL2026" s="61"/>
      <c r="AM2026" s="61"/>
      <c r="AN2026" s="61"/>
      <c r="AO2026" s="61"/>
      <c r="AP2026" s="62">
        <v>1470</v>
      </c>
      <c r="AQ2026" s="61"/>
      <c r="AR2026" s="61"/>
      <c r="AS2026" s="61"/>
      <c r="AT2026" s="61"/>
      <c r="AU2026" s="61"/>
      <c r="AV2026" s="61"/>
      <c r="AW2026" s="61"/>
      <c r="AX2026" s="61"/>
      <c r="AY2026" s="61"/>
      <c r="AZ2026" s="61"/>
      <c r="BA2026" s="61"/>
      <c r="BB2026" s="61"/>
      <c r="BC2026" s="61"/>
      <c r="BD2026" s="61"/>
      <c r="BE2026" s="61"/>
      <c r="BF2026" s="61"/>
      <c r="BG2026" s="61"/>
      <c r="BH2026" s="61"/>
      <c r="BI2026" s="61"/>
      <c r="BJ2026" s="61"/>
      <c r="BK2026" s="61"/>
      <c r="BL2026" s="61"/>
      <c r="BM2026" s="61"/>
      <c r="BN2026" s="61"/>
      <c r="BO2026" s="61"/>
    </row>
    <row r="2027" spans="1:67" x14ac:dyDescent="0.2">
      <c r="A2027" s="57" t="s">
        <v>34</v>
      </c>
      <c r="B2027" s="56" t="s">
        <v>34</v>
      </c>
      <c r="C2027" s="56" t="s">
        <v>519</v>
      </c>
      <c r="D2027" s="56">
        <v>1994</v>
      </c>
      <c r="E2027" s="58">
        <v>105709</v>
      </c>
      <c r="F2027" s="58">
        <v>98870</v>
      </c>
      <c r="G2027" s="59">
        <v>104239</v>
      </c>
      <c r="H2027" s="59">
        <v>1470</v>
      </c>
      <c r="I2027" s="60">
        <v>0</v>
      </c>
      <c r="J2027" s="58">
        <v>-6839</v>
      </c>
      <c r="K2027" s="61"/>
      <c r="L2027" s="61"/>
      <c r="M2027" s="61"/>
      <c r="N2027" s="61"/>
      <c r="O2027" s="61"/>
      <c r="P2027" s="61"/>
      <c r="Q2027" s="61"/>
      <c r="R2027" s="61"/>
      <c r="S2027" s="61"/>
      <c r="T2027" s="61"/>
      <c r="U2027" s="61"/>
      <c r="V2027" s="61"/>
      <c r="W2027" s="61"/>
      <c r="X2027" s="61"/>
      <c r="Y2027" s="61"/>
      <c r="Z2027" s="61"/>
      <c r="AA2027" s="62">
        <v>50114</v>
      </c>
      <c r="AB2027" s="61"/>
      <c r="AC2027" s="61"/>
      <c r="AD2027" s="62">
        <v>1762</v>
      </c>
      <c r="AE2027" s="61"/>
      <c r="AF2027" s="62">
        <v>38983</v>
      </c>
      <c r="AG2027" s="61"/>
      <c r="AH2027" s="61"/>
      <c r="AI2027" s="62">
        <v>13380</v>
      </c>
      <c r="AJ2027" s="61"/>
      <c r="AK2027" s="61"/>
      <c r="AL2027" s="61"/>
      <c r="AM2027" s="61"/>
      <c r="AN2027" s="61"/>
      <c r="AO2027" s="61"/>
      <c r="AP2027" s="62">
        <v>1470</v>
      </c>
      <c r="AQ2027" s="61"/>
      <c r="AR2027" s="61"/>
      <c r="AS2027" s="61"/>
      <c r="AT2027" s="61"/>
      <c r="AU2027" s="61"/>
      <c r="AV2027" s="61"/>
      <c r="AW2027" s="61"/>
      <c r="AX2027" s="61"/>
      <c r="AY2027" s="61"/>
      <c r="AZ2027" s="61"/>
      <c r="BA2027" s="61"/>
      <c r="BB2027" s="61"/>
      <c r="BC2027" s="61"/>
      <c r="BD2027" s="61"/>
      <c r="BE2027" s="61"/>
      <c r="BF2027" s="61"/>
      <c r="BG2027" s="61"/>
      <c r="BH2027" s="61"/>
      <c r="BI2027" s="61"/>
      <c r="BJ2027" s="61"/>
      <c r="BK2027" s="61"/>
      <c r="BL2027" s="61"/>
      <c r="BM2027" s="61"/>
      <c r="BN2027" s="61"/>
      <c r="BO2027" s="62">
        <v>-6839</v>
      </c>
    </row>
    <row r="2028" spans="1:67" x14ac:dyDescent="0.2">
      <c r="A2028" s="57" t="s">
        <v>34</v>
      </c>
      <c r="B2028" s="56" t="s">
        <v>34</v>
      </c>
      <c r="C2028" s="56" t="s">
        <v>519</v>
      </c>
      <c r="D2028" s="56">
        <v>1995</v>
      </c>
      <c r="E2028" s="58">
        <v>105757</v>
      </c>
      <c r="F2028" s="58">
        <v>98918</v>
      </c>
      <c r="G2028" s="59">
        <v>104287</v>
      </c>
      <c r="H2028" s="59">
        <v>1470</v>
      </c>
      <c r="I2028" s="60">
        <v>0</v>
      </c>
      <c r="J2028" s="58">
        <v>-6839</v>
      </c>
      <c r="K2028" s="61"/>
      <c r="L2028" s="61"/>
      <c r="M2028" s="61"/>
      <c r="N2028" s="61"/>
      <c r="O2028" s="61"/>
      <c r="P2028" s="61"/>
      <c r="Q2028" s="61"/>
      <c r="R2028" s="61"/>
      <c r="S2028" s="61"/>
      <c r="T2028" s="61"/>
      <c r="U2028" s="61"/>
      <c r="V2028" s="61"/>
      <c r="W2028" s="61"/>
      <c r="X2028" s="61"/>
      <c r="Y2028" s="61"/>
      <c r="Z2028" s="61"/>
      <c r="AA2028" s="62">
        <v>50114</v>
      </c>
      <c r="AB2028" s="61"/>
      <c r="AC2028" s="61"/>
      <c r="AD2028" s="62">
        <v>1762</v>
      </c>
      <c r="AE2028" s="61"/>
      <c r="AF2028" s="62">
        <v>38983</v>
      </c>
      <c r="AG2028" s="61"/>
      <c r="AH2028" s="61"/>
      <c r="AI2028" s="62">
        <v>13428</v>
      </c>
      <c r="AJ2028" s="61"/>
      <c r="AK2028" s="61"/>
      <c r="AL2028" s="61"/>
      <c r="AM2028" s="61"/>
      <c r="AN2028" s="61"/>
      <c r="AO2028" s="61"/>
      <c r="AP2028" s="62">
        <v>1470</v>
      </c>
      <c r="AQ2028" s="61"/>
      <c r="AR2028" s="61"/>
      <c r="AS2028" s="61"/>
      <c r="AT2028" s="61"/>
      <c r="AU2028" s="61"/>
      <c r="AV2028" s="61"/>
      <c r="AW2028" s="61"/>
      <c r="AX2028" s="61"/>
      <c r="AY2028" s="61"/>
      <c r="AZ2028" s="61"/>
      <c r="BA2028" s="61"/>
      <c r="BB2028" s="61"/>
      <c r="BC2028" s="61"/>
      <c r="BD2028" s="61"/>
      <c r="BE2028" s="61"/>
      <c r="BF2028" s="61"/>
      <c r="BG2028" s="61"/>
      <c r="BH2028" s="61"/>
      <c r="BI2028" s="61"/>
      <c r="BJ2028" s="61"/>
      <c r="BK2028" s="61"/>
      <c r="BL2028" s="61"/>
      <c r="BM2028" s="61"/>
      <c r="BN2028" s="61"/>
      <c r="BO2028" s="62">
        <v>-6839</v>
      </c>
    </row>
    <row r="2029" spans="1:67" x14ac:dyDescent="0.2">
      <c r="A2029" s="57" t="s">
        <v>34</v>
      </c>
      <c r="B2029" s="56" t="s">
        <v>34</v>
      </c>
      <c r="C2029" s="56" t="s">
        <v>519</v>
      </c>
      <c r="D2029" s="56">
        <v>1996</v>
      </c>
      <c r="E2029" s="58">
        <v>105757</v>
      </c>
      <c r="F2029" s="58">
        <v>98918</v>
      </c>
      <c r="G2029" s="59">
        <v>104287</v>
      </c>
      <c r="H2029" s="59">
        <v>1470</v>
      </c>
      <c r="I2029" s="60">
        <v>0</v>
      </c>
      <c r="J2029" s="58">
        <v>-6839</v>
      </c>
      <c r="K2029" s="61"/>
      <c r="L2029" s="61"/>
      <c r="M2029" s="61"/>
      <c r="N2029" s="61"/>
      <c r="O2029" s="61"/>
      <c r="P2029" s="61"/>
      <c r="Q2029" s="61"/>
      <c r="R2029" s="61"/>
      <c r="S2029" s="61"/>
      <c r="T2029" s="61"/>
      <c r="U2029" s="61"/>
      <c r="V2029" s="61"/>
      <c r="W2029" s="61"/>
      <c r="X2029" s="61"/>
      <c r="Y2029" s="61"/>
      <c r="Z2029" s="61"/>
      <c r="AA2029" s="62">
        <v>50114</v>
      </c>
      <c r="AB2029" s="61"/>
      <c r="AC2029" s="61"/>
      <c r="AD2029" s="62">
        <v>1762</v>
      </c>
      <c r="AE2029" s="61"/>
      <c r="AF2029" s="62">
        <v>38983</v>
      </c>
      <c r="AG2029" s="61"/>
      <c r="AH2029" s="61"/>
      <c r="AI2029" s="62">
        <v>13428</v>
      </c>
      <c r="AJ2029" s="61"/>
      <c r="AK2029" s="61"/>
      <c r="AL2029" s="61"/>
      <c r="AM2029" s="61"/>
      <c r="AN2029" s="61"/>
      <c r="AO2029" s="61"/>
      <c r="AP2029" s="62">
        <v>1470</v>
      </c>
      <c r="AQ2029" s="61"/>
      <c r="AR2029" s="61"/>
      <c r="AS2029" s="61"/>
      <c r="AT2029" s="61"/>
      <c r="AU2029" s="61"/>
      <c r="AV2029" s="61"/>
      <c r="AW2029" s="61"/>
      <c r="AX2029" s="61"/>
      <c r="AY2029" s="61"/>
      <c r="AZ2029" s="61"/>
      <c r="BA2029" s="61"/>
      <c r="BB2029" s="61"/>
      <c r="BC2029" s="61"/>
      <c r="BD2029" s="61"/>
      <c r="BE2029" s="61"/>
      <c r="BF2029" s="61"/>
      <c r="BG2029" s="61"/>
      <c r="BH2029" s="61"/>
      <c r="BI2029" s="61"/>
      <c r="BJ2029" s="61"/>
      <c r="BK2029" s="61"/>
      <c r="BL2029" s="61"/>
      <c r="BM2029" s="61"/>
      <c r="BN2029" s="61"/>
      <c r="BO2029" s="62">
        <v>-6839</v>
      </c>
    </row>
    <row r="2030" spans="1:67" x14ac:dyDescent="0.2">
      <c r="A2030" s="57" t="s">
        <v>34</v>
      </c>
      <c r="B2030" s="56" t="s">
        <v>34</v>
      </c>
      <c r="C2030" s="56" t="s">
        <v>519</v>
      </c>
      <c r="D2030" s="56">
        <v>1997</v>
      </c>
      <c r="E2030" s="58">
        <v>116157</v>
      </c>
      <c r="F2030" s="58">
        <v>109318</v>
      </c>
      <c r="G2030" s="59">
        <v>114187</v>
      </c>
      <c r="H2030" s="59">
        <v>1970</v>
      </c>
      <c r="I2030" s="60">
        <v>0</v>
      </c>
      <c r="J2030" s="58">
        <v>-6839</v>
      </c>
      <c r="K2030" s="61"/>
      <c r="L2030" s="61"/>
      <c r="M2030" s="61"/>
      <c r="N2030" s="61"/>
      <c r="O2030" s="61"/>
      <c r="P2030" s="61"/>
      <c r="Q2030" s="61"/>
      <c r="R2030" s="61"/>
      <c r="S2030" s="61"/>
      <c r="T2030" s="61"/>
      <c r="U2030" s="61"/>
      <c r="V2030" s="61"/>
      <c r="W2030" s="61"/>
      <c r="X2030" s="61"/>
      <c r="Y2030" s="61"/>
      <c r="Z2030" s="61"/>
      <c r="AA2030" s="62">
        <v>58864</v>
      </c>
      <c r="AB2030" s="61"/>
      <c r="AC2030" s="61"/>
      <c r="AD2030" s="62">
        <v>1762</v>
      </c>
      <c r="AE2030" s="61"/>
      <c r="AF2030" s="62">
        <v>40133</v>
      </c>
      <c r="AG2030" s="61"/>
      <c r="AH2030" s="61"/>
      <c r="AI2030" s="62">
        <v>13428</v>
      </c>
      <c r="AJ2030" s="61"/>
      <c r="AK2030" s="61"/>
      <c r="AL2030" s="61"/>
      <c r="AM2030" s="61"/>
      <c r="AN2030" s="61"/>
      <c r="AO2030" s="61"/>
      <c r="AP2030" s="62">
        <v>1470</v>
      </c>
      <c r="AQ2030" s="61"/>
      <c r="AR2030" s="61">
        <v>500</v>
      </c>
      <c r="AS2030" s="61"/>
      <c r="AT2030" s="61"/>
      <c r="AU2030" s="61"/>
      <c r="AV2030" s="61"/>
      <c r="AW2030" s="61"/>
      <c r="AX2030" s="61"/>
      <c r="AY2030" s="61"/>
      <c r="AZ2030" s="61"/>
      <c r="BA2030" s="61"/>
      <c r="BB2030" s="61"/>
      <c r="BC2030" s="61"/>
      <c r="BD2030" s="61"/>
      <c r="BE2030" s="61"/>
      <c r="BF2030" s="61"/>
      <c r="BG2030" s="61"/>
      <c r="BH2030" s="61"/>
      <c r="BI2030" s="61"/>
      <c r="BJ2030" s="61"/>
      <c r="BK2030" s="61"/>
      <c r="BL2030" s="61"/>
      <c r="BM2030" s="61"/>
      <c r="BN2030" s="61"/>
      <c r="BO2030" s="62">
        <v>-6839</v>
      </c>
    </row>
    <row r="2031" spans="1:67" x14ac:dyDescent="0.2">
      <c r="A2031" s="57" t="s">
        <v>34</v>
      </c>
      <c r="B2031" s="56" t="s">
        <v>34</v>
      </c>
      <c r="C2031" s="56" t="s">
        <v>519</v>
      </c>
      <c r="D2031" s="56">
        <v>1998</v>
      </c>
      <c r="E2031" s="58">
        <v>133411</v>
      </c>
      <c r="F2031" s="58">
        <v>126572</v>
      </c>
      <c r="G2031" s="59">
        <v>128424</v>
      </c>
      <c r="H2031" s="59">
        <v>4987</v>
      </c>
      <c r="I2031" s="60">
        <v>0</v>
      </c>
      <c r="J2031" s="58">
        <v>-6839</v>
      </c>
      <c r="K2031" s="61"/>
      <c r="L2031" s="61"/>
      <c r="M2031" s="61"/>
      <c r="N2031" s="61"/>
      <c r="O2031" s="61"/>
      <c r="P2031" s="61"/>
      <c r="Q2031" s="61"/>
      <c r="R2031" s="61"/>
      <c r="S2031" s="61"/>
      <c r="T2031" s="61"/>
      <c r="U2031" s="61"/>
      <c r="V2031" s="61"/>
      <c r="W2031" s="61"/>
      <c r="X2031" s="61"/>
      <c r="Y2031" s="61"/>
      <c r="Z2031" s="61"/>
      <c r="AA2031" s="62">
        <v>72760</v>
      </c>
      <c r="AB2031" s="61"/>
      <c r="AC2031" s="61"/>
      <c r="AD2031" s="62">
        <v>1762</v>
      </c>
      <c r="AE2031" s="61"/>
      <c r="AF2031" s="62">
        <v>40133</v>
      </c>
      <c r="AG2031" s="61"/>
      <c r="AH2031" s="61"/>
      <c r="AI2031" s="62">
        <v>13769</v>
      </c>
      <c r="AJ2031" s="61"/>
      <c r="AK2031" s="61"/>
      <c r="AL2031" s="61"/>
      <c r="AM2031" s="61"/>
      <c r="AN2031" s="61"/>
      <c r="AO2031" s="61"/>
      <c r="AP2031" s="62">
        <v>2003</v>
      </c>
      <c r="AQ2031" s="61"/>
      <c r="AR2031" s="62">
        <v>2984</v>
      </c>
      <c r="AS2031" s="61"/>
      <c r="AT2031" s="61"/>
      <c r="AU2031" s="61"/>
      <c r="AV2031" s="61"/>
      <c r="AW2031" s="61"/>
      <c r="AX2031" s="61"/>
      <c r="AY2031" s="61"/>
      <c r="AZ2031" s="61"/>
      <c r="BA2031" s="61"/>
      <c r="BB2031" s="61"/>
      <c r="BC2031" s="61"/>
      <c r="BD2031" s="61"/>
      <c r="BE2031" s="61"/>
      <c r="BF2031" s="61"/>
      <c r="BG2031" s="61"/>
      <c r="BH2031" s="61"/>
      <c r="BI2031" s="61"/>
      <c r="BJ2031" s="61"/>
      <c r="BK2031" s="61"/>
      <c r="BL2031" s="61"/>
      <c r="BM2031" s="61"/>
      <c r="BN2031" s="61"/>
      <c r="BO2031" s="62">
        <v>-6839</v>
      </c>
    </row>
    <row r="2032" spans="1:67" x14ac:dyDescent="0.2">
      <c r="A2032" s="57" t="s">
        <v>34</v>
      </c>
      <c r="B2032" s="56" t="s">
        <v>34</v>
      </c>
      <c r="C2032" s="56" t="s">
        <v>520</v>
      </c>
      <c r="D2032" s="56">
        <v>1989</v>
      </c>
      <c r="E2032" s="58">
        <v>2585523</v>
      </c>
      <c r="F2032" s="58">
        <v>2461579</v>
      </c>
      <c r="G2032" s="59">
        <v>2380442</v>
      </c>
      <c r="H2032" s="59">
        <v>205081</v>
      </c>
      <c r="I2032" s="60">
        <v>0</v>
      </c>
      <c r="J2032" s="58">
        <v>-123944</v>
      </c>
      <c r="K2032" s="62">
        <v>48484</v>
      </c>
      <c r="L2032" s="61"/>
      <c r="M2032" s="62">
        <v>17313</v>
      </c>
      <c r="N2032" s="61"/>
      <c r="O2032" s="61"/>
      <c r="P2032" s="61"/>
      <c r="Q2032" s="61"/>
      <c r="R2032" s="61"/>
      <c r="S2032" s="61"/>
      <c r="T2032" s="61"/>
      <c r="U2032" s="61"/>
      <c r="V2032" s="61"/>
      <c r="W2032" s="61"/>
      <c r="X2032" s="61"/>
      <c r="Y2032" s="61"/>
      <c r="Z2032" s="61"/>
      <c r="AA2032" s="62">
        <v>865501</v>
      </c>
      <c r="AB2032" s="61"/>
      <c r="AC2032" s="61"/>
      <c r="AD2032" s="62">
        <v>684538</v>
      </c>
      <c r="AE2032" s="61"/>
      <c r="AF2032" s="62">
        <v>532097</v>
      </c>
      <c r="AG2032" s="61"/>
      <c r="AH2032" s="61"/>
      <c r="AI2032" s="62">
        <v>232509</v>
      </c>
      <c r="AJ2032" s="61"/>
      <c r="AK2032" s="61"/>
      <c r="AL2032" s="61"/>
      <c r="AM2032" s="61"/>
      <c r="AN2032" s="61"/>
      <c r="AO2032" s="61"/>
      <c r="AP2032" s="62">
        <v>17875</v>
      </c>
      <c r="AQ2032" s="61"/>
      <c r="AR2032" s="62">
        <v>35765</v>
      </c>
      <c r="AS2032" s="61"/>
      <c r="AT2032" s="61"/>
      <c r="AU2032" s="61"/>
      <c r="AV2032" s="61"/>
      <c r="AW2032" s="61"/>
      <c r="AX2032" s="61"/>
      <c r="AY2032" s="62">
        <v>39096</v>
      </c>
      <c r="AZ2032" s="61"/>
      <c r="BA2032" s="62">
        <v>112345</v>
      </c>
      <c r="BB2032" s="61"/>
      <c r="BC2032" s="61"/>
      <c r="BD2032" s="61"/>
      <c r="BE2032" s="61"/>
      <c r="BF2032" s="61"/>
      <c r="BG2032" s="61"/>
      <c r="BH2032" s="61"/>
      <c r="BI2032" s="61"/>
      <c r="BJ2032" s="61"/>
      <c r="BK2032" s="61"/>
      <c r="BL2032" s="61"/>
      <c r="BM2032" s="61"/>
      <c r="BN2032" s="61"/>
      <c r="BO2032" s="62">
        <v>-123944</v>
      </c>
    </row>
    <row r="2033" spans="1:67" x14ac:dyDescent="0.2">
      <c r="A2033" s="57" t="s">
        <v>34</v>
      </c>
      <c r="B2033" s="56" t="s">
        <v>34</v>
      </c>
      <c r="C2033" s="56" t="s">
        <v>520</v>
      </c>
      <c r="D2033" s="56">
        <v>1990</v>
      </c>
      <c r="E2033" s="58">
        <v>3488396</v>
      </c>
      <c r="F2033" s="58">
        <v>3364452</v>
      </c>
      <c r="G2033" s="59">
        <v>3220776</v>
      </c>
      <c r="H2033" s="59">
        <v>267620</v>
      </c>
      <c r="I2033" s="60">
        <v>0</v>
      </c>
      <c r="J2033" s="58">
        <v>-123944</v>
      </c>
      <c r="K2033" s="62">
        <v>64309</v>
      </c>
      <c r="L2033" s="61"/>
      <c r="M2033" s="62">
        <v>17313</v>
      </c>
      <c r="N2033" s="61"/>
      <c r="O2033" s="61"/>
      <c r="P2033" s="62">
        <v>492057</v>
      </c>
      <c r="Q2033" s="61"/>
      <c r="R2033" s="61"/>
      <c r="S2033" s="61"/>
      <c r="T2033" s="61"/>
      <c r="U2033" s="61"/>
      <c r="V2033" s="61"/>
      <c r="W2033" s="61"/>
      <c r="X2033" s="61"/>
      <c r="Y2033" s="61"/>
      <c r="Z2033" s="61"/>
      <c r="AA2033" s="62">
        <v>878267</v>
      </c>
      <c r="AB2033" s="61"/>
      <c r="AC2033" s="61"/>
      <c r="AD2033" s="62">
        <v>837236</v>
      </c>
      <c r="AE2033" s="61"/>
      <c r="AF2033" s="62">
        <v>679422</v>
      </c>
      <c r="AG2033" s="61"/>
      <c r="AH2033" s="61"/>
      <c r="AI2033" s="62">
        <v>252172</v>
      </c>
      <c r="AJ2033" s="61"/>
      <c r="AK2033" s="61"/>
      <c r="AL2033" s="61"/>
      <c r="AM2033" s="61"/>
      <c r="AN2033" s="61"/>
      <c r="AO2033" s="61"/>
      <c r="AP2033" s="62">
        <v>28307</v>
      </c>
      <c r="AQ2033" s="61"/>
      <c r="AR2033" s="62">
        <v>76901</v>
      </c>
      <c r="AS2033" s="61"/>
      <c r="AT2033" s="61"/>
      <c r="AU2033" s="61"/>
      <c r="AV2033" s="62">
        <v>9457</v>
      </c>
      <c r="AW2033" s="61"/>
      <c r="AX2033" s="61"/>
      <c r="AY2033" s="62">
        <v>40610</v>
      </c>
      <c r="AZ2033" s="61"/>
      <c r="BA2033" s="62">
        <v>112345</v>
      </c>
      <c r="BB2033" s="61"/>
      <c r="BC2033" s="61"/>
      <c r="BD2033" s="61"/>
      <c r="BE2033" s="61"/>
      <c r="BF2033" s="61"/>
      <c r="BG2033" s="61"/>
      <c r="BH2033" s="61"/>
      <c r="BI2033" s="61"/>
      <c r="BJ2033" s="61"/>
      <c r="BK2033" s="61"/>
      <c r="BL2033" s="61"/>
      <c r="BM2033" s="61"/>
      <c r="BN2033" s="61"/>
      <c r="BO2033" s="62">
        <v>-123944</v>
      </c>
    </row>
    <row r="2034" spans="1:67" x14ac:dyDescent="0.2">
      <c r="A2034" s="57" t="s">
        <v>34</v>
      </c>
      <c r="B2034" s="56" t="s">
        <v>34</v>
      </c>
      <c r="C2034" s="56" t="s">
        <v>520</v>
      </c>
      <c r="D2034" s="56">
        <v>1991</v>
      </c>
      <c r="E2034" s="58">
        <v>3674192</v>
      </c>
      <c r="F2034" s="58">
        <v>3536406</v>
      </c>
      <c r="G2034" s="59">
        <v>3417800</v>
      </c>
      <c r="H2034" s="59">
        <v>256392</v>
      </c>
      <c r="I2034" s="60">
        <v>0</v>
      </c>
      <c r="J2034" s="58">
        <v>-137786</v>
      </c>
      <c r="K2034" s="62">
        <v>64734</v>
      </c>
      <c r="L2034" s="61"/>
      <c r="M2034" s="62">
        <v>17313</v>
      </c>
      <c r="N2034" s="61"/>
      <c r="O2034" s="61"/>
      <c r="P2034" s="62">
        <v>499109</v>
      </c>
      <c r="Q2034" s="61"/>
      <c r="R2034" s="61"/>
      <c r="S2034" s="61"/>
      <c r="T2034" s="61"/>
      <c r="U2034" s="61"/>
      <c r="V2034" s="61"/>
      <c r="W2034" s="61"/>
      <c r="X2034" s="61"/>
      <c r="Y2034" s="61"/>
      <c r="Z2034" s="61"/>
      <c r="AA2034" s="62">
        <v>897990</v>
      </c>
      <c r="AB2034" s="61"/>
      <c r="AC2034" s="61"/>
      <c r="AD2034" s="62">
        <v>939065</v>
      </c>
      <c r="AE2034" s="61"/>
      <c r="AF2034" s="62">
        <v>725716</v>
      </c>
      <c r="AG2034" s="61"/>
      <c r="AH2034" s="61"/>
      <c r="AI2034" s="62">
        <v>273873</v>
      </c>
      <c r="AJ2034" s="61"/>
      <c r="AK2034" s="61"/>
      <c r="AL2034" s="61"/>
      <c r="AM2034" s="61"/>
      <c r="AN2034" s="61"/>
      <c r="AO2034" s="61"/>
      <c r="AP2034" s="62">
        <v>32492</v>
      </c>
      <c r="AQ2034" s="61"/>
      <c r="AR2034" s="62">
        <v>57732</v>
      </c>
      <c r="AS2034" s="61"/>
      <c r="AT2034" s="61"/>
      <c r="AU2034" s="61"/>
      <c r="AV2034" s="62">
        <v>10316</v>
      </c>
      <c r="AW2034" s="61"/>
      <c r="AX2034" s="61"/>
      <c r="AY2034" s="62">
        <v>43507</v>
      </c>
      <c r="AZ2034" s="61"/>
      <c r="BA2034" s="62">
        <v>112345</v>
      </c>
      <c r="BB2034" s="61"/>
      <c r="BC2034" s="61"/>
      <c r="BD2034" s="61"/>
      <c r="BE2034" s="61"/>
      <c r="BF2034" s="61"/>
      <c r="BG2034" s="61"/>
      <c r="BH2034" s="61"/>
      <c r="BI2034" s="61"/>
      <c r="BJ2034" s="61"/>
      <c r="BK2034" s="61"/>
      <c r="BL2034" s="61"/>
      <c r="BM2034" s="61"/>
      <c r="BN2034" s="61"/>
      <c r="BO2034" s="62">
        <v>-137786</v>
      </c>
    </row>
    <row r="2035" spans="1:67" x14ac:dyDescent="0.2">
      <c r="A2035" s="57" t="s">
        <v>34</v>
      </c>
      <c r="B2035" s="56" t="s">
        <v>34</v>
      </c>
      <c r="C2035" s="56" t="s">
        <v>520</v>
      </c>
      <c r="D2035" s="56">
        <v>1992</v>
      </c>
      <c r="E2035" s="58">
        <v>3864645</v>
      </c>
      <c r="F2035" s="58">
        <v>3726859</v>
      </c>
      <c r="G2035" s="59">
        <v>3568794</v>
      </c>
      <c r="H2035" s="59">
        <v>295851</v>
      </c>
      <c r="I2035" s="60">
        <v>0</v>
      </c>
      <c r="J2035" s="58">
        <v>-137786</v>
      </c>
      <c r="K2035" s="62">
        <v>64734</v>
      </c>
      <c r="L2035" s="61"/>
      <c r="M2035" s="62">
        <v>17313</v>
      </c>
      <c r="N2035" s="61"/>
      <c r="O2035" s="61"/>
      <c r="P2035" s="62">
        <v>529902</v>
      </c>
      <c r="Q2035" s="61"/>
      <c r="R2035" s="61"/>
      <c r="S2035" s="61"/>
      <c r="T2035" s="61"/>
      <c r="U2035" s="61"/>
      <c r="V2035" s="61"/>
      <c r="W2035" s="61"/>
      <c r="X2035" s="61"/>
      <c r="Y2035" s="61"/>
      <c r="Z2035" s="61"/>
      <c r="AA2035" s="62">
        <v>976816</v>
      </c>
      <c r="AB2035" s="61"/>
      <c r="AC2035" s="61"/>
      <c r="AD2035" s="62">
        <v>939065</v>
      </c>
      <c r="AE2035" s="61"/>
      <c r="AF2035" s="62">
        <v>746758</v>
      </c>
      <c r="AG2035" s="61"/>
      <c r="AH2035" s="61"/>
      <c r="AI2035" s="62">
        <v>294206</v>
      </c>
      <c r="AJ2035" s="61"/>
      <c r="AK2035" s="61"/>
      <c r="AL2035" s="61"/>
      <c r="AM2035" s="61"/>
      <c r="AN2035" s="61"/>
      <c r="AO2035" s="61"/>
      <c r="AP2035" s="62">
        <v>34346</v>
      </c>
      <c r="AQ2035" s="61"/>
      <c r="AR2035" s="62">
        <v>60117</v>
      </c>
      <c r="AS2035" s="61"/>
      <c r="AT2035" s="61"/>
      <c r="AU2035" s="61"/>
      <c r="AV2035" s="62">
        <v>10316</v>
      </c>
      <c r="AW2035" s="61"/>
      <c r="AX2035" s="61"/>
      <c r="AY2035" s="62">
        <v>47358</v>
      </c>
      <c r="AZ2035" s="61"/>
      <c r="BA2035" s="62">
        <v>143714</v>
      </c>
      <c r="BB2035" s="61"/>
      <c r="BC2035" s="61"/>
      <c r="BD2035" s="61"/>
      <c r="BE2035" s="61"/>
      <c r="BF2035" s="61"/>
      <c r="BG2035" s="61"/>
      <c r="BH2035" s="61"/>
      <c r="BI2035" s="61"/>
      <c r="BJ2035" s="61"/>
      <c r="BK2035" s="61"/>
      <c r="BL2035" s="61"/>
      <c r="BM2035" s="61"/>
      <c r="BN2035" s="61"/>
      <c r="BO2035" s="62">
        <v>-137786</v>
      </c>
    </row>
    <row r="2036" spans="1:67" x14ac:dyDescent="0.2">
      <c r="A2036" s="57" t="s">
        <v>34</v>
      </c>
      <c r="B2036" s="56" t="s">
        <v>34</v>
      </c>
      <c r="C2036" s="56" t="s">
        <v>520</v>
      </c>
      <c r="D2036" s="56">
        <v>1993</v>
      </c>
      <c r="E2036" s="58">
        <v>4065181</v>
      </c>
      <c r="F2036" s="58">
        <v>3927395</v>
      </c>
      <c r="G2036" s="59">
        <v>3761914</v>
      </c>
      <c r="H2036" s="59">
        <v>303267</v>
      </c>
      <c r="I2036" s="60">
        <v>0</v>
      </c>
      <c r="J2036" s="58">
        <v>-137786</v>
      </c>
      <c r="K2036" s="62">
        <v>64734</v>
      </c>
      <c r="L2036" s="61"/>
      <c r="M2036" s="62">
        <v>17313</v>
      </c>
      <c r="N2036" s="61"/>
      <c r="O2036" s="61"/>
      <c r="P2036" s="62">
        <v>529902</v>
      </c>
      <c r="Q2036" s="61"/>
      <c r="R2036" s="61"/>
      <c r="S2036" s="61"/>
      <c r="T2036" s="61"/>
      <c r="U2036" s="61"/>
      <c r="V2036" s="61"/>
      <c r="W2036" s="61"/>
      <c r="X2036" s="61"/>
      <c r="Y2036" s="61"/>
      <c r="Z2036" s="61"/>
      <c r="AA2036" s="62">
        <v>1066292</v>
      </c>
      <c r="AB2036" s="61"/>
      <c r="AC2036" s="61"/>
      <c r="AD2036" s="62">
        <v>976191</v>
      </c>
      <c r="AE2036" s="61"/>
      <c r="AF2036" s="62">
        <v>793186</v>
      </c>
      <c r="AG2036" s="61"/>
      <c r="AH2036" s="61"/>
      <c r="AI2036" s="62">
        <v>314296</v>
      </c>
      <c r="AJ2036" s="61"/>
      <c r="AK2036" s="61"/>
      <c r="AL2036" s="61"/>
      <c r="AM2036" s="61"/>
      <c r="AN2036" s="61"/>
      <c r="AO2036" s="61"/>
      <c r="AP2036" s="62">
        <v>36684</v>
      </c>
      <c r="AQ2036" s="61"/>
      <c r="AR2036" s="62">
        <v>60117</v>
      </c>
      <c r="AS2036" s="61"/>
      <c r="AT2036" s="61"/>
      <c r="AU2036" s="61"/>
      <c r="AV2036" s="62">
        <v>10316</v>
      </c>
      <c r="AW2036" s="61"/>
      <c r="AX2036" s="61"/>
      <c r="AY2036" s="62">
        <v>52436</v>
      </c>
      <c r="AZ2036" s="61"/>
      <c r="BA2036" s="62">
        <v>143714</v>
      </c>
      <c r="BB2036" s="61"/>
      <c r="BC2036" s="61"/>
      <c r="BD2036" s="61"/>
      <c r="BE2036" s="61"/>
      <c r="BF2036" s="61"/>
      <c r="BG2036" s="61"/>
      <c r="BH2036" s="61"/>
      <c r="BI2036" s="61"/>
      <c r="BJ2036" s="61"/>
      <c r="BK2036" s="61"/>
      <c r="BL2036" s="61"/>
      <c r="BM2036" s="61"/>
      <c r="BN2036" s="61"/>
      <c r="BO2036" s="62">
        <v>-137786</v>
      </c>
    </row>
    <row r="2037" spans="1:67" x14ac:dyDescent="0.2">
      <c r="A2037" s="57" t="s">
        <v>34</v>
      </c>
      <c r="B2037" s="56" t="s">
        <v>34</v>
      </c>
      <c r="C2037" s="56" t="s">
        <v>520</v>
      </c>
      <c r="D2037" s="56">
        <v>1994</v>
      </c>
      <c r="E2037" s="58">
        <v>4339371</v>
      </c>
      <c r="F2037" s="58">
        <v>2450730</v>
      </c>
      <c r="G2037" s="59">
        <v>4024021</v>
      </c>
      <c r="H2037" s="59">
        <v>315350</v>
      </c>
      <c r="I2037" s="60">
        <v>0</v>
      </c>
      <c r="J2037" s="58">
        <v>-1888641</v>
      </c>
      <c r="K2037" s="62">
        <v>64734</v>
      </c>
      <c r="L2037" s="61"/>
      <c r="M2037" s="62">
        <v>17313</v>
      </c>
      <c r="N2037" s="61"/>
      <c r="O2037" s="61"/>
      <c r="P2037" s="62">
        <v>529902</v>
      </c>
      <c r="Q2037" s="61"/>
      <c r="R2037" s="61"/>
      <c r="S2037" s="61"/>
      <c r="T2037" s="61"/>
      <c r="U2037" s="61"/>
      <c r="V2037" s="61"/>
      <c r="W2037" s="61"/>
      <c r="X2037" s="61"/>
      <c r="Y2037" s="61"/>
      <c r="Z2037" s="61"/>
      <c r="AA2037" s="62">
        <v>1088023</v>
      </c>
      <c r="AB2037" s="61"/>
      <c r="AC2037" s="61"/>
      <c r="AD2037" s="62">
        <v>1156821</v>
      </c>
      <c r="AE2037" s="61"/>
      <c r="AF2037" s="62">
        <v>851263</v>
      </c>
      <c r="AG2037" s="61"/>
      <c r="AH2037" s="61"/>
      <c r="AI2037" s="62">
        <v>315965</v>
      </c>
      <c r="AJ2037" s="61"/>
      <c r="AK2037" s="61"/>
      <c r="AL2037" s="61"/>
      <c r="AM2037" s="61"/>
      <c r="AN2037" s="61"/>
      <c r="AO2037" s="61"/>
      <c r="AP2037" s="62">
        <v>38607</v>
      </c>
      <c r="AQ2037" s="61"/>
      <c r="AR2037" s="62">
        <v>66135</v>
      </c>
      <c r="AS2037" s="61"/>
      <c r="AT2037" s="61"/>
      <c r="AU2037" s="61"/>
      <c r="AV2037" s="62">
        <v>10316</v>
      </c>
      <c r="AW2037" s="61"/>
      <c r="AX2037" s="61"/>
      <c r="AY2037" s="62">
        <v>56578</v>
      </c>
      <c r="AZ2037" s="61"/>
      <c r="BA2037" s="62">
        <v>143714</v>
      </c>
      <c r="BB2037" s="61"/>
      <c r="BC2037" s="61"/>
      <c r="BD2037" s="61"/>
      <c r="BE2037" s="61"/>
      <c r="BF2037" s="61"/>
      <c r="BG2037" s="61"/>
      <c r="BH2037" s="61"/>
      <c r="BI2037" s="61"/>
      <c r="BJ2037" s="61"/>
      <c r="BK2037" s="61"/>
      <c r="BL2037" s="61"/>
      <c r="BM2037" s="61"/>
      <c r="BN2037" s="61"/>
      <c r="BO2037" s="62">
        <v>-1888641</v>
      </c>
    </row>
    <row r="2038" spans="1:67" x14ac:dyDescent="0.2">
      <c r="A2038" s="57" t="s">
        <v>34</v>
      </c>
      <c r="B2038" s="56" t="s">
        <v>34</v>
      </c>
      <c r="C2038" s="56" t="s">
        <v>520</v>
      </c>
      <c r="D2038" s="56">
        <v>1995</v>
      </c>
      <c r="E2038" s="58">
        <v>4430018</v>
      </c>
      <c r="F2038" s="58">
        <v>2506223</v>
      </c>
      <c r="G2038" s="59">
        <v>4091850</v>
      </c>
      <c r="H2038" s="59">
        <v>338168</v>
      </c>
      <c r="I2038" s="60">
        <v>0</v>
      </c>
      <c r="J2038" s="58">
        <v>-1923795</v>
      </c>
      <c r="K2038" s="62">
        <v>64734</v>
      </c>
      <c r="L2038" s="61"/>
      <c r="M2038" s="62">
        <v>17313</v>
      </c>
      <c r="N2038" s="61"/>
      <c r="O2038" s="61"/>
      <c r="P2038" s="62">
        <v>529902</v>
      </c>
      <c r="Q2038" s="61"/>
      <c r="R2038" s="61"/>
      <c r="S2038" s="61"/>
      <c r="T2038" s="61"/>
      <c r="U2038" s="61"/>
      <c r="V2038" s="61"/>
      <c r="W2038" s="61"/>
      <c r="X2038" s="61"/>
      <c r="Y2038" s="61"/>
      <c r="Z2038" s="61"/>
      <c r="AA2038" s="62">
        <v>1128078</v>
      </c>
      <c r="AB2038" s="61"/>
      <c r="AC2038" s="61"/>
      <c r="AD2038" s="62">
        <v>1169670</v>
      </c>
      <c r="AE2038" s="61"/>
      <c r="AF2038" s="62">
        <v>865933</v>
      </c>
      <c r="AG2038" s="61"/>
      <c r="AH2038" s="61"/>
      <c r="AI2038" s="62">
        <v>316220</v>
      </c>
      <c r="AJ2038" s="61"/>
      <c r="AK2038" s="61"/>
      <c r="AL2038" s="61"/>
      <c r="AM2038" s="61"/>
      <c r="AN2038" s="61"/>
      <c r="AO2038" s="61"/>
      <c r="AP2038" s="62">
        <v>38985</v>
      </c>
      <c r="AQ2038" s="61"/>
      <c r="AR2038" s="62">
        <v>70935</v>
      </c>
      <c r="AS2038" s="61"/>
      <c r="AT2038" s="61"/>
      <c r="AU2038" s="61"/>
      <c r="AV2038" s="62">
        <v>13226</v>
      </c>
      <c r="AW2038" s="61"/>
      <c r="AX2038" s="61"/>
      <c r="AY2038" s="62">
        <v>71308</v>
      </c>
      <c r="AZ2038" s="61"/>
      <c r="BA2038" s="62">
        <v>143714</v>
      </c>
      <c r="BB2038" s="61"/>
      <c r="BC2038" s="61"/>
      <c r="BD2038" s="61"/>
      <c r="BE2038" s="61"/>
      <c r="BF2038" s="61"/>
      <c r="BG2038" s="61"/>
      <c r="BH2038" s="61"/>
      <c r="BI2038" s="61"/>
      <c r="BJ2038" s="61"/>
      <c r="BK2038" s="61"/>
      <c r="BL2038" s="61"/>
      <c r="BM2038" s="61"/>
      <c r="BN2038" s="61"/>
      <c r="BO2038" s="62">
        <v>-1923795</v>
      </c>
    </row>
    <row r="2039" spans="1:67" x14ac:dyDescent="0.2">
      <c r="A2039" s="57" t="s">
        <v>34</v>
      </c>
      <c r="B2039" s="56" t="s">
        <v>34</v>
      </c>
      <c r="C2039" s="56" t="s">
        <v>520</v>
      </c>
      <c r="D2039" s="56">
        <v>1996</v>
      </c>
      <c r="E2039" s="58">
        <v>4583724</v>
      </c>
      <c r="F2039" s="58">
        <v>2515318</v>
      </c>
      <c r="G2039" s="59">
        <v>4228481</v>
      </c>
      <c r="H2039" s="59">
        <v>355243</v>
      </c>
      <c r="I2039" s="60">
        <v>0</v>
      </c>
      <c r="J2039" s="58">
        <v>-2068406</v>
      </c>
      <c r="K2039" s="62">
        <v>64734</v>
      </c>
      <c r="L2039" s="61"/>
      <c r="M2039" s="62">
        <v>17313</v>
      </c>
      <c r="N2039" s="61"/>
      <c r="O2039" s="61"/>
      <c r="P2039" s="62">
        <v>529902</v>
      </c>
      <c r="Q2039" s="61"/>
      <c r="R2039" s="61"/>
      <c r="S2039" s="61"/>
      <c r="T2039" s="61"/>
      <c r="U2039" s="61"/>
      <c r="V2039" s="61"/>
      <c r="W2039" s="61"/>
      <c r="X2039" s="61"/>
      <c r="Y2039" s="61"/>
      <c r="Z2039" s="61"/>
      <c r="AA2039" s="62">
        <v>1158222</v>
      </c>
      <c r="AB2039" s="61"/>
      <c r="AC2039" s="61"/>
      <c r="AD2039" s="62">
        <v>1256304</v>
      </c>
      <c r="AE2039" s="61"/>
      <c r="AF2039" s="62">
        <v>885786</v>
      </c>
      <c r="AG2039" s="61"/>
      <c r="AH2039" s="61"/>
      <c r="AI2039" s="62">
        <v>316220</v>
      </c>
      <c r="AJ2039" s="61"/>
      <c r="AK2039" s="61"/>
      <c r="AL2039" s="61"/>
      <c r="AM2039" s="61"/>
      <c r="AN2039" s="61"/>
      <c r="AO2039" s="61"/>
      <c r="AP2039" s="62">
        <v>38985</v>
      </c>
      <c r="AQ2039" s="61"/>
      <c r="AR2039" s="62">
        <v>81509</v>
      </c>
      <c r="AS2039" s="61"/>
      <c r="AT2039" s="61"/>
      <c r="AU2039" s="61"/>
      <c r="AV2039" s="62">
        <v>13226</v>
      </c>
      <c r="AW2039" s="61"/>
      <c r="AX2039" s="61"/>
      <c r="AY2039" s="62">
        <v>73198</v>
      </c>
      <c r="AZ2039" s="61"/>
      <c r="BA2039" s="62">
        <v>148325</v>
      </c>
      <c r="BB2039" s="61"/>
      <c r="BC2039" s="61"/>
      <c r="BD2039" s="61"/>
      <c r="BE2039" s="61"/>
      <c r="BF2039" s="61"/>
      <c r="BG2039" s="61"/>
      <c r="BH2039" s="61"/>
      <c r="BI2039" s="61"/>
      <c r="BJ2039" s="61"/>
      <c r="BK2039" s="61"/>
      <c r="BL2039" s="61"/>
      <c r="BM2039" s="61"/>
      <c r="BN2039" s="61"/>
      <c r="BO2039" s="62">
        <v>-2068406</v>
      </c>
    </row>
    <row r="2040" spans="1:67" x14ac:dyDescent="0.2">
      <c r="A2040" s="57" t="s">
        <v>34</v>
      </c>
      <c r="B2040" s="56" t="s">
        <v>34</v>
      </c>
      <c r="C2040" s="56" t="s">
        <v>520</v>
      </c>
      <c r="D2040" s="56">
        <v>1997</v>
      </c>
      <c r="E2040" s="58">
        <v>4698042</v>
      </c>
      <c r="F2040" s="58">
        <v>2807105</v>
      </c>
      <c r="G2040" s="59">
        <v>4339214</v>
      </c>
      <c r="H2040" s="59">
        <v>358828</v>
      </c>
      <c r="I2040" s="60">
        <v>0</v>
      </c>
      <c r="J2040" s="58">
        <v>-1890937</v>
      </c>
      <c r="K2040" s="62">
        <v>64734</v>
      </c>
      <c r="L2040" s="61"/>
      <c r="M2040" s="62">
        <v>17313</v>
      </c>
      <c r="N2040" s="61"/>
      <c r="O2040" s="61"/>
      <c r="P2040" s="62">
        <v>529902</v>
      </c>
      <c r="Q2040" s="61"/>
      <c r="R2040" s="61"/>
      <c r="S2040" s="61"/>
      <c r="T2040" s="61"/>
      <c r="U2040" s="61"/>
      <c r="V2040" s="61"/>
      <c r="W2040" s="61"/>
      <c r="X2040" s="61"/>
      <c r="Y2040" s="61"/>
      <c r="Z2040" s="61"/>
      <c r="AA2040" s="62">
        <v>1191240</v>
      </c>
      <c r="AB2040" s="61"/>
      <c r="AC2040" s="61"/>
      <c r="AD2040" s="62">
        <v>1301861</v>
      </c>
      <c r="AE2040" s="61"/>
      <c r="AF2040" s="62">
        <v>913820</v>
      </c>
      <c r="AG2040" s="61"/>
      <c r="AH2040" s="61"/>
      <c r="AI2040" s="62">
        <v>320344</v>
      </c>
      <c r="AJ2040" s="61"/>
      <c r="AK2040" s="61"/>
      <c r="AL2040" s="61"/>
      <c r="AM2040" s="61"/>
      <c r="AN2040" s="61"/>
      <c r="AO2040" s="61"/>
      <c r="AP2040" s="62">
        <v>38985</v>
      </c>
      <c r="AQ2040" s="61"/>
      <c r="AR2040" s="62">
        <v>85094</v>
      </c>
      <c r="AS2040" s="61"/>
      <c r="AT2040" s="61"/>
      <c r="AU2040" s="61"/>
      <c r="AV2040" s="62">
        <v>13226</v>
      </c>
      <c r="AW2040" s="61"/>
      <c r="AX2040" s="61"/>
      <c r="AY2040" s="62">
        <v>73198</v>
      </c>
      <c r="AZ2040" s="61"/>
      <c r="BA2040" s="62">
        <v>148325</v>
      </c>
      <c r="BB2040" s="61"/>
      <c r="BC2040" s="61"/>
      <c r="BD2040" s="61"/>
      <c r="BE2040" s="61"/>
      <c r="BF2040" s="61"/>
      <c r="BG2040" s="61"/>
      <c r="BH2040" s="61"/>
      <c r="BI2040" s="61"/>
      <c r="BJ2040" s="61"/>
      <c r="BK2040" s="61"/>
      <c r="BL2040" s="61"/>
      <c r="BM2040" s="61"/>
      <c r="BN2040" s="61"/>
      <c r="BO2040" s="62">
        <v>-1890937</v>
      </c>
    </row>
    <row r="2041" spans="1:67" x14ac:dyDescent="0.2">
      <c r="A2041" s="57" t="s">
        <v>34</v>
      </c>
      <c r="B2041" s="56" t="s">
        <v>34</v>
      </c>
      <c r="C2041" s="56" t="s">
        <v>520</v>
      </c>
      <c r="D2041" s="56">
        <v>1998</v>
      </c>
      <c r="E2041" s="58">
        <v>4768362</v>
      </c>
      <c r="F2041" s="58">
        <v>2792397</v>
      </c>
      <c r="G2041" s="59">
        <v>4391825</v>
      </c>
      <c r="H2041" s="59">
        <v>376537</v>
      </c>
      <c r="I2041" s="60">
        <v>0</v>
      </c>
      <c r="J2041" s="58">
        <v>-1975965</v>
      </c>
      <c r="K2041" s="62">
        <v>64734</v>
      </c>
      <c r="L2041" s="61"/>
      <c r="M2041" s="62">
        <v>17313</v>
      </c>
      <c r="N2041" s="61"/>
      <c r="O2041" s="61"/>
      <c r="P2041" s="62">
        <v>529902</v>
      </c>
      <c r="Q2041" s="61"/>
      <c r="R2041" s="61"/>
      <c r="S2041" s="61"/>
      <c r="T2041" s="61"/>
      <c r="U2041" s="61"/>
      <c r="V2041" s="61"/>
      <c r="W2041" s="61"/>
      <c r="X2041" s="61"/>
      <c r="Y2041" s="61"/>
      <c r="Z2041" s="61"/>
      <c r="AA2041" s="62">
        <v>1199959</v>
      </c>
      <c r="AB2041" s="61"/>
      <c r="AC2041" s="61"/>
      <c r="AD2041" s="62">
        <v>1322066</v>
      </c>
      <c r="AE2041" s="61"/>
      <c r="AF2041" s="62">
        <v>937507</v>
      </c>
      <c r="AG2041" s="61"/>
      <c r="AH2041" s="61"/>
      <c r="AI2041" s="62">
        <v>320344</v>
      </c>
      <c r="AJ2041" s="61"/>
      <c r="AK2041" s="61"/>
      <c r="AL2041" s="61"/>
      <c r="AM2041" s="61"/>
      <c r="AN2041" s="61"/>
      <c r="AO2041" s="61"/>
      <c r="AP2041" s="62">
        <v>40767</v>
      </c>
      <c r="AQ2041" s="61"/>
      <c r="AR2041" s="62">
        <v>86982</v>
      </c>
      <c r="AS2041" s="61"/>
      <c r="AT2041" s="61"/>
      <c r="AU2041" s="61"/>
      <c r="AV2041" s="62">
        <v>13226</v>
      </c>
      <c r="AW2041" s="61"/>
      <c r="AX2041" s="61"/>
      <c r="AY2041" s="62">
        <v>87237</v>
      </c>
      <c r="AZ2041" s="61"/>
      <c r="BA2041" s="62">
        <v>148325</v>
      </c>
      <c r="BB2041" s="61"/>
      <c r="BC2041" s="61"/>
      <c r="BD2041" s="61"/>
      <c r="BE2041" s="61"/>
      <c r="BF2041" s="61"/>
      <c r="BG2041" s="61"/>
      <c r="BH2041" s="61"/>
      <c r="BI2041" s="61"/>
      <c r="BJ2041" s="61"/>
      <c r="BK2041" s="61"/>
      <c r="BL2041" s="61"/>
      <c r="BM2041" s="61"/>
      <c r="BN2041" s="61"/>
      <c r="BO2041" s="62">
        <v>-1975965</v>
      </c>
    </row>
    <row r="2042" spans="1:67" x14ac:dyDescent="0.2">
      <c r="A2042" s="57" t="s">
        <v>34</v>
      </c>
      <c r="B2042" s="56" t="s">
        <v>34</v>
      </c>
      <c r="C2042" s="56" t="s">
        <v>521</v>
      </c>
      <c r="D2042" s="56">
        <v>1989</v>
      </c>
      <c r="E2042" s="58">
        <v>214000</v>
      </c>
      <c r="F2042" s="58">
        <v>208984</v>
      </c>
      <c r="G2042" s="59">
        <v>211784</v>
      </c>
      <c r="H2042" s="59">
        <v>2216</v>
      </c>
      <c r="I2042" s="60">
        <v>0</v>
      </c>
      <c r="J2042" s="58">
        <v>-5016</v>
      </c>
      <c r="K2042" s="61"/>
      <c r="L2042" s="61"/>
      <c r="M2042" s="61"/>
      <c r="N2042" s="61"/>
      <c r="O2042" s="61"/>
      <c r="P2042" s="61"/>
      <c r="Q2042" s="62">
        <v>10669</v>
      </c>
      <c r="R2042" s="61"/>
      <c r="S2042" s="61"/>
      <c r="T2042" s="61"/>
      <c r="U2042" s="61"/>
      <c r="V2042" s="61"/>
      <c r="W2042" s="61"/>
      <c r="X2042" s="61"/>
      <c r="Y2042" s="61"/>
      <c r="Z2042" s="61"/>
      <c r="AA2042" s="62">
        <v>125179</v>
      </c>
      <c r="AB2042" s="61"/>
      <c r="AC2042" s="61"/>
      <c r="AD2042" s="62">
        <v>1674</v>
      </c>
      <c r="AE2042" s="61"/>
      <c r="AF2042" s="62">
        <v>37797</v>
      </c>
      <c r="AG2042" s="61"/>
      <c r="AH2042" s="61"/>
      <c r="AI2042" s="62">
        <v>36465</v>
      </c>
      <c r="AJ2042" s="61"/>
      <c r="AK2042" s="61"/>
      <c r="AL2042" s="61"/>
      <c r="AM2042" s="61"/>
      <c r="AN2042" s="61"/>
      <c r="AO2042" s="61"/>
      <c r="AP2042" s="61">
        <v>982</v>
      </c>
      <c r="AQ2042" s="61"/>
      <c r="AR2042" s="61"/>
      <c r="AS2042" s="61"/>
      <c r="AT2042" s="61"/>
      <c r="AU2042" s="61"/>
      <c r="AV2042" s="61"/>
      <c r="AW2042" s="61"/>
      <c r="AX2042" s="61"/>
      <c r="AY2042" s="61">
        <v>701</v>
      </c>
      <c r="AZ2042" s="61"/>
      <c r="BA2042" s="61">
        <v>533</v>
      </c>
      <c r="BB2042" s="61"/>
      <c r="BC2042" s="61"/>
      <c r="BD2042" s="61"/>
      <c r="BE2042" s="61"/>
      <c r="BF2042" s="61"/>
      <c r="BG2042" s="61"/>
      <c r="BH2042" s="61"/>
      <c r="BI2042" s="61"/>
      <c r="BJ2042" s="61"/>
      <c r="BK2042" s="61"/>
      <c r="BL2042" s="61"/>
      <c r="BM2042" s="61"/>
      <c r="BN2042" s="61"/>
      <c r="BO2042" s="62">
        <v>-5016</v>
      </c>
    </row>
    <row r="2043" spans="1:67" x14ac:dyDescent="0.2">
      <c r="A2043" s="57" t="s">
        <v>34</v>
      </c>
      <c r="B2043" s="56" t="s">
        <v>34</v>
      </c>
      <c r="C2043" s="56" t="s">
        <v>521</v>
      </c>
      <c r="D2043" s="56">
        <v>1990</v>
      </c>
      <c r="E2043" s="58">
        <v>236517</v>
      </c>
      <c r="F2043" s="58">
        <v>231501</v>
      </c>
      <c r="G2043" s="59">
        <v>234301</v>
      </c>
      <c r="H2043" s="59">
        <v>2216</v>
      </c>
      <c r="I2043" s="60">
        <v>0</v>
      </c>
      <c r="J2043" s="58">
        <v>-5016</v>
      </c>
      <c r="K2043" s="61"/>
      <c r="L2043" s="61"/>
      <c r="M2043" s="61"/>
      <c r="N2043" s="61"/>
      <c r="O2043" s="61"/>
      <c r="P2043" s="61"/>
      <c r="Q2043" s="62">
        <v>10669</v>
      </c>
      <c r="R2043" s="61"/>
      <c r="S2043" s="61"/>
      <c r="T2043" s="61"/>
      <c r="U2043" s="61"/>
      <c r="V2043" s="61"/>
      <c r="W2043" s="61"/>
      <c r="X2043" s="61"/>
      <c r="Y2043" s="61"/>
      <c r="Z2043" s="61"/>
      <c r="AA2043" s="62">
        <v>144131</v>
      </c>
      <c r="AB2043" s="61"/>
      <c r="AC2043" s="61"/>
      <c r="AD2043" s="62">
        <v>1995</v>
      </c>
      <c r="AE2043" s="61"/>
      <c r="AF2043" s="62">
        <v>40402</v>
      </c>
      <c r="AG2043" s="61"/>
      <c r="AH2043" s="61"/>
      <c r="AI2043" s="62">
        <v>37104</v>
      </c>
      <c r="AJ2043" s="61"/>
      <c r="AK2043" s="61"/>
      <c r="AL2043" s="61"/>
      <c r="AM2043" s="61"/>
      <c r="AN2043" s="61"/>
      <c r="AO2043" s="61"/>
      <c r="AP2043" s="61">
        <v>982</v>
      </c>
      <c r="AQ2043" s="61"/>
      <c r="AR2043" s="61"/>
      <c r="AS2043" s="61"/>
      <c r="AT2043" s="61"/>
      <c r="AU2043" s="61"/>
      <c r="AV2043" s="61"/>
      <c r="AW2043" s="61"/>
      <c r="AX2043" s="61"/>
      <c r="AY2043" s="61">
        <v>701</v>
      </c>
      <c r="AZ2043" s="61"/>
      <c r="BA2043" s="61">
        <v>533</v>
      </c>
      <c r="BB2043" s="61"/>
      <c r="BC2043" s="61"/>
      <c r="BD2043" s="61"/>
      <c r="BE2043" s="61"/>
      <c r="BF2043" s="61"/>
      <c r="BG2043" s="61"/>
      <c r="BH2043" s="61"/>
      <c r="BI2043" s="61"/>
      <c r="BJ2043" s="61"/>
      <c r="BK2043" s="61"/>
      <c r="BL2043" s="61"/>
      <c r="BM2043" s="61"/>
      <c r="BN2043" s="61"/>
      <c r="BO2043" s="62">
        <v>-5016</v>
      </c>
    </row>
    <row r="2044" spans="1:67" x14ac:dyDescent="0.2">
      <c r="A2044" s="57" t="s">
        <v>34</v>
      </c>
      <c r="B2044" s="56" t="s">
        <v>34</v>
      </c>
      <c r="C2044" s="56" t="s">
        <v>521</v>
      </c>
      <c r="D2044" s="56">
        <v>1991</v>
      </c>
      <c r="E2044" s="58">
        <v>208799</v>
      </c>
      <c r="F2044" s="58">
        <v>203783</v>
      </c>
      <c r="G2044" s="59">
        <v>206583</v>
      </c>
      <c r="H2044" s="59">
        <v>2216</v>
      </c>
      <c r="I2044" s="60">
        <v>0</v>
      </c>
      <c r="J2044" s="58">
        <v>-5016</v>
      </c>
      <c r="K2044" s="61"/>
      <c r="L2044" s="61"/>
      <c r="M2044" s="61"/>
      <c r="N2044" s="61"/>
      <c r="O2044" s="61"/>
      <c r="P2044" s="61"/>
      <c r="Q2044" s="62">
        <v>10669</v>
      </c>
      <c r="R2044" s="61"/>
      <c r="S2044" s="61"/>
      <c r="T2044" s="61"/>
      <c r="U2044" s="61"/>
      <c r="V2044" s="61"/>
      <c r="W2044" s="61"/>
      <c r="X2044" s="61"/>
      <c r="Y2044" s="61"/>
      <c r="Z2044" s="61"/>
      <c r="AA2044" s="62">
        <v>148359</v>
      </c>
      <c r="AB2044" s="61"/>
      <c r="AC2044" s="61"/>
      <c r="AD2044" s="62">
        <v>1816</v>
      </c>
      <c r="AE2044" s="61"/>
      <c r="AF2044" s="62">
        <v>8419</v>
      </c>
      <c r="AG2044" s="61"/>
      <c r="AH2044" s="61"/>
      <c r="AI2044" s="62">
        <v>37320</v>
      </c>
      <c r="AJ2044" s="61"/>
      <c r="AK2044" s="61"/>
      <c r="AL2044" s="61"/>
      <c r="AM2044" s="61"/>
      <c r="AN2044" s="61"/>
      <c r="AO2044" s="61"/>
      <c r="AP2044" s="61">
        <v>982</v>
      </c>
      <c r="AQ2044" s="61"/>
      <c r="AR2044" s="61"/>
      <c r="AS2044" s="61"/>
      <c r="AT2044" s="61"/>
      <c r="AU2044" s="61"/>
      <c r="AV2044" s="61"/>
      <c r="AW2044" s="61"/>
      <c r="AX2044" s="61"/>
      <c r="AY2044" s="61">
        <v>701</v>
      </c>
      <c r="AZ2044" s="61"/>
      <c r="BA2044" s="61">
        <v>533</v>
      </c>
      <c r="BB2044" s="61"/>
      <c r="BC2044" s="61"/>
      <c r="BD2044" s="61"/>
      <c r="BE2044" s="61"/>
      <c r="BF2044" s="61"/>
      <c r="BG2044" s="61"/>
      <c r="BH2044" s="61"/>
      <c r="BI2044" s="61"/>
      <c r="BJ2044" s="61"/>
      <c r="BK2044" s="61"/>
      <c r="BL2044" s="61"/>
      <c r="BM2044" s="61"/>
      <c r="BN2044" s="61"/>
      <c r="BO2044" s="62">
        <v>-5016</v>
      </c>
    </row>
    <row r="2045" spans="1:67" x14ac:dyDescent="0.2">
      <c r="A2045" s="57" t="s">
        <v>34</v>
      </c>
      <c r="B2045" s="56" t="s">
        <v>34</v>
      </c>
      <c r="C2045" s="56" t="s">
        <v>521</v>
      </c>
      <c r="D2045" s="56">
        <v>1992</v>
      </c>
      <c r="E2045" s="58">
        <v>282328</v>
      </c>
      <c r="F2045" s="58">
        <v>277312</v>
      </c>
      <c r="G2045" s="59">
        <v>281346</v>
      </c>
      <c r="H2045" s="59">
        <v>982</v>
      </c>
      <c r="I2045" s="60">
        <v>0</v>
      </c>
      <c r="J2045" s="58">
        <v>-5016</v>
      </c>
      <c r="K2045" s="61"/>
      <c r="L2045" s="61"/>
      <c r="M2045" s="61"/>
      <c r="N2045" s="61"/>
      <c r="O2045" s="61"/>
      <c r="P2045" s="61"/>
      <c r="Q2045" s="62">
        <v>10669</v>
      </c>
      <c r="R2045" s="61"/>
      <c r="S2045" s="61"/>
      <c r="T2045" s="61"/>
      <c r="U2045" s="61"/>
      <c r="V2045" s="61"/>
      <c r="W2045" s="61"/>
      <c r="X2045" s="61"/>
      <c r="Y2045" s="61"/>
      <c r="Z2045" s="61"/>
      <c r="AA2045" s="62">
        <v>218125</v>
      </c>
      <c r="AB2045" s="61"/>
      <c r="AC2045" s="61"/>
      <c r="AD2045" s="62">
        <v>2552</v>
      </c>
      <c r="AE2045" s="61"/>
      <c r="AF2045" s="62">
        <v>11389</v>
      </c>
      <c r="AG2045" s="61"/>
      <c r="AH2045" s="61"/>
      <c r="AI2045" s="62">
        <v>38611</v>
      </c>
      <c r="AJ2045" s="61"/>
      <c r="AK2045" s="61"/>
      <c r="AL2045" s="61"/>
      <c r="AM2045" s="61"/>
      <c r="AN2045" s="61"/>
      <c r="AO2045" s="61"/>
      <c r="AP2045" s="61">
        <v>982</v>
      </c>
      <c r="AQ2045" s="61"/>
      <c r="AR2045" s="61"/>
      <c r="AS2045" s="61"/>
      <c r="AT2045" s="61"/>
      <c r="AU2045" s="61"/>
      <c r="AV2045" s="61"/>
      <c r="AW2045" s="61"/>
      <c r="AX2045" s="61"/>
      <c r="AY2045" s="61"/>
      <c r="AZ2045" s="61"/>
      <c r="BA2045" s="61"/>
      <c r="BB2045" s="61"/>
      <c r="BC2045" s="61"/>
      <c r="BD2045" s="61"/>
      <c r="BE2045" s="61"/>
      <c r="BF2045" s="61"/>
      <c r="BG2045" s="61"/>
      <c r="BH2045" s="61"/>
      <c r="BI2045" s="61"/>
      <c r="BJ2045" s="61"/>
      <c r="BK2045" s="61"/>
      <c r="BL2045" s="61"/>
      <c r="BM2045" s="61"/>
      <c r="BN2045" s="61"/>
      <c r="BO2045" s="62">
        <v>-5016</v>
      </c>
    </row>
    <row r="2046" spans="1:67" x14ac:dyDescent="0.2">
      <c r="A2046" s="57" t="s">
        <v>34</v>
      </c>
      <c r="B2046" s="56" t="s">
        <v>34</v>
      </c>
      <c r="C2046" s="56" t="s">
        <v>521</v>
      </c>
      <c r="D2046" s="56">
        <v>1993</v>
      </c>
      <c r="E2046" s="58">
        <v>286063</v>
      </c>
      <c r="F2046" s="58">
        <v>281047</v>
      </c>
      <c r="G2046" s="59">
        <v>286063</v>
      </c>
      <c r="H2046" s="59">
        <v>0</v>
      </c>
      <c r="I2046" s="60">
        <v>0</v>
      </c>
      <c r="J2046" s="58">
        <v>-5016</v>
      </c>
      <c r="K2046" s="61"/>
      <c r="L2046" s="61"/>
      <c r="M2046" s="61"/>
      <c r="N2046" s="61"/>
      <c r="O2046" s="61"/>
      <c r="P2046" s="61"/>
      <c r="Q2046" s="62">
        <v>10669</v>
      </c>
      <c r="R2046" s="61"/>
      <c r="S2046" s="61"/>
      <c r="T2046" s="61"/>
      <c r="U2046" s="61"/>
      <c r="V2046" s="61"/>
      <c r="W2046" s="61"/>
      <c r="X2046" s="61"/>
      <c r="Y2046" s="61"/>
      <c r="Z2046" s="61"/>
      <c r="AA2046" s="62">
        <v>221949</v>
      </c>
      <c r="AB2046" s="61"/>
      <c r="AC2046" s="61"/>
      <c r="AD2046" s="62">
        <v>3103</v>
      </c>
      <c r="AE2046" s="61"/>
      <c r="AF2046" s="62">
        <v>11731</v>
      </c>
      <c r="AG2046" s="61"/>
      <c r="AH2046" s="61"/>
      <c r="AI2046" s="62">
        <v>38611</v>
      </c>
      <c r="AJ2046" s="61"/>
      <c r="AK2046" s="61"/>
      <c r="AL2046" s="61"/>
      <c r="AM2046" s="61"/>
      <c r="AN2046" s="61"/>
      <c r="AO2046" s="61"/>
      <c r="AP2046" s="61"/>
      <c r="AQ2046" s="61"/>
      <c r="AR2046" s="61"/>
      <c r="AS2046" s="61"/>
      <c r="AT2046" s="61"/>
      <c r="AU2046" s="61"/>
      <c r="AV2046" s="61"/>
      <c r="AW2046" s="61"/>
      <c r="AX2046" s="61"/>
      <c r="AY2046" s="61"/>
      <c r="AZ2046" s="61"/>
      <c r="BA2046" s="61"/>
      <c r="BB2046" s="61"/>
      <c r="BC2046" s="61"/>
      <c r="BD2046" s="61"/>
      <c r="BE2046" s="61"/>
      <c r="BF2046" s="61"/>
      <c r="BG2046" s="61"/>
      <c r="BH2046" s="61"/>
      <c r="BI2046" s="61"/>
      <c r="BJ2046" s="61"/>
      <c r="BK2046" s="61"/>
      <c r="BL2046" s="61"/>
      <c r="BM2046" s="61"/>
      <c r="BN2046" s="61"/>
      <c r="BO2046" s="62">
        <v>-5016</v>
      </c>
    </row>
    <row r="2047" spans="1:67" x14ac:dyDescent="0.2">
      <c r="A2047" s="57" t="s">
        <v>34</v>
      </c>
      <c r="B2047" s="56" t="s">
        <v>34</v>
      </c>
      <c r="C2047" s="56" t="s">
        <v>521</v>
      </c>
      <c r="D2047" s="56">
        <v>1994</v>
      </c>
      <c r="E2047" s="58">
        <v>295361</v>
      </c>
      <c r="F2047" s="58">
        <v>216092</v>
      </c>
      <c r="G2047" s="59">
        <v>293407</v>
      </c>
      <c r="H2047" s="59">
        <v>1954</v>
      </c>
      <c r="I2047" s="60">
        <v>0</v>
      </c>
      <c r="J2047" s="58">
        <v>-79269</v>
      </c>
      <c r="K2047" s="61"/>
      <c r="L2047" s="61"/>
      <c r="M2047" s="61"/>
      <c r="N2047" s="61"/>
      <c r="O2047" s="61"/>
      <c r="P2047" s="61"/>
      <c r="Q2047" s="62">
        <v>10669</v>
      </c>
      <c r="R2047" s="61"/>
      <c r="S2047" s="61"/>
      <c r="T2047" s="61"/>
      <c r="U2047" s="61"/>
      <c r="V2047" s="61"/>
      <c r="W2047" s="61"/>
      <c r="X2047" s="61"/>
      <c r="Y2047" s="61"/>
      <c r="Z2047" s="61"/>
      <c r="AA2047" s="62">
        <v>224418</v>
      </c>
      <c r="AB2047" s="61"/>
      <c r="AC2047" s="61"/>
      <c r="AD2047" s="62">
        <v>5560</v>
      </c>
      <c r="AE2047" s="61"/>
      <c r="AF2047" s="62">
        <v>12217</v>
      </c>
      <c r="AG2047" s="61"/>
      <c r="AH2047" s="61"/>
      <c r="AI2047" s="62">
        <v>40543</v>
      </c>
      <c r="AJ2047" s="61"/>
      <c r="AK2047" s="61"/>
      <c r="AL2047" s="61"/>
      <c r="AM2047" s="61"/>
      <c r="AN2047" s="61"/>
      <c r="AO2047" s="61"/>
      <c r="AP2047" s="61">
        <v>509</v>
      </c>
      <c r="AQ2047" s="61"/>
      <c r="AR2047" s="62">
        <v>1445</v>
      </c>
      <c r="AS2047" s="61"/>
      <c r="AT2047" s="61"/>
      <c r="AU2047" s="61"/>
      <c r="AV2047" s="61"/>
      <c r="AW2047" s="61"/>
      <c r="AX2047" s="61"/>
      <c r="AY2047" s="61"/>
      <c r="AZ2047" s="61"/>
      <c r="BA2047" s="61"/>
      <c r="BB2047" s="61"/>
      <c r="BC2047" s="61"/>
      <c r="BD2047" s="61"/>
      <c r="BE2047" s="61"/>
      <c r="BF2047" s="61"/>
      <c r="BG2047" s="61"/>
      <c r="BH2047" s="61"/>
      <c r="BI2047" s="61"/>
      <c r="BJ2047" s="61"/>
      <c r="BK2047" s="61"/>
      <c r="BL2047" s="61"/>
      <c r="BM2047" s="61"/>
      <c r="BN2047" s="61"/>
      <c r="BO2047" s="62">
        <v>-79269</v>
      </c>
    </row>
    <row r="2048" spans="1:67" x14ac:dyDescent="0.2">
      <c r="A2048" s="57" t="s">
        <v>34</v>
      </c>
      <c r="B2048" s="56" t="s">
        <v>34</v>
      </c>
      <c r="C2048" s="56" t="s">
        <v>521</v>
      </c>
      <c r="D2048" s="56">
        <v>1995</v>
      </c>
      <c r="E2048" s="58">
        <v>305336</v>
      </c>
      <c r="F2048" s="58">
        <v>226067</v>
      </c>
      <c r="G2048" s="59">
        <v>303382</v>
      </c>
      <c r="H2048" s="59">
        <v>1954</v>
      </c>
      <c r="I2048" s="60">
        <v>0</v>
      </c>
      <c r="J2048" s="58">
        <v>-79269</v>
      </c>
      <c r="K2048" s="61"/>
      <c r="L2048" s="61"/>
      <c r="M2048" s="61"/>
      <c r="N2048" s="61"/>
      <c r="O2048" s="61"/>
      <c r="P2048" s="61"/>
      <c r="Q2048" s="62">
        <v>10669</v>
      </c>
      <c r="R2048" s="61"/>
      <c r="S2048" s="61"/>
      <c r="T2048" s="61"/>
      <c r="U2048" s="61"/>
      <c r="V2048" s="61"/>
      <c r="W2048" s="61"/>
      <c r="X2048" s="61"/>
      <c r="Y2048" s="61"/>
      <c r="Z2048" s="61"/>
      <c r="AA2048" s="62">
        <v>230312</v>
      </c>
      <c r="AB2048" s="61"/>
      <c r="AC2048" s="61"/>
      <c r="AD2048" s="62">
        <v>5560</v>
      </c>
      <c r="AE2048" s="61"/>
      <c r="AF2048" s="62">
        <v>16197</v>
      </c>
      <c r="AG2048" s="61"/>
      <c r="AH2048" s="61"/>
      <c r="AI2048" s="62">
        <v>40644</v>
      </c>
      <c r="AJ2048" s="61"/>
      <c r="AK2048" s="61"/>
      <c r="AL2048" s="61"/>
      <c r="AM2048" s="61"/>
      <c r="AN2048" s="61"/>
      <c r="AO2048" s="61"/>
      <c r="AP2048" s="61">
        <v>509</v>
      </c>
      <c r="AQ2048" s="61"/>
      <c r="AR2048" s="62">
        <v>1445</v>
      </c>
      <c r="AS2048" s="61"/>
      <c r="AT2048" s="61"/>
      <c r="AU2048" s="61"/>
      <c r="AV2048" s="61"/>
      <c r="AW2048" s="61"/>
      <c r="AX2048" s="61"/>
      <c r="AY2048" s="61"/>
      <c r="AZ2048" s="61"/>
      <c r="BA2048" s="61"/>
      <c r="BB2048" s="61"/>
      <c r="BC2048" s="61"/>
      <c r="BD2048" s="61"/>
      <c r="BE2048" s="61"/>
      <c r="BF2048" s="61"/>
      <c r="BG2048" s="61"/>
      <c r="BH2048" s="61"/>
      <c r="BI2048" s="61"/>
      <c r="BJ2048" s="61"/>
      <c r="BK2048" s="61"/>
      <c r="BL2048" s="61"/>
      <c r="BM2048" s="61"/>
      <c r="BN2048" s="61"/>
      <c r="BO2048" s="62">
        <v>-79269</v>
      </c>
    </row>
    <row r="2049" spans="1:67" x14ac:dyDescent="0.2">
      <c r="A2049" s="57" t="s">
        <v>34</v>
      </c>
      <c r="B2049" s="56" t="s">
        <v>34</v>
      </c>
      <c r="C2049" s="56" t="s">
        <v>521</v>
      </c>
      <c r="D2049" s="56">
        <v>1996</v>
      </c>
      <c r="E2049" s="58">
        <v>330902</v>
      </c>
      <c r="F2049" s="58">
        <v>251633</v>
      </c>
      <c r="G2049" s="59">
        <v>326302</v>
      </c>
      <c r="H2049" s="59">
        <v>4600</v>
      </c>
      <c r="I2049" s="60">
        <v>0</v>
      </c>
      <c r="J2049" s="58">
        <v>-79269</v>
      </c>
      <c r="K2049" s="61"/>
      <c r="L2049" s="61"/>
      <c r="M2049" s="61"/>
      <c r="N2049" s="61"/>
      <c r="O2049" s="61"/>
      <c r="P2049" s="61"/>
      <c r="Q2049" s="62">
        <v>10669</v>
      </c>
      <c r="R2049" s="61"/>
      <c r="S2049" s="61"/>
      <c r="T2049" s="61"/>
      <c r="U2049" s="61"/>
      <c r="V2049" s="61"/>
      <c r="W2049" s="61"/>
      <c r="X2049" s="61"/>
      <c r="Y2049" s="61"/>
      <c r="Z2049" s="61"/>
      <c r="AA2049" s="62">
        <v>248112</v>
      </c>
      <c r="AB2049" s="61"/>
      <c r="AC2049" s="61"/>
      <c r="AD2049" s="62">
        <v>5560</v>
      </c>
      <c r="AE2049" s="61"/>
      <c r="AF2049" s="62">
        <v>21317</v>
      </c>
      <c r="AG2049" s="61"/>
      <c r="AH2049" s="61"/>
      <c r="AI2049" s="62">
        <v>40644</v>
      </c>
      <c r="AJ2049" s="61"/>
      <c r="AK2049" s="61"/>
      <c r="AL2049" s="61"/>
      <c r="AM2049" s="61"/>
      <c r="AN2049" s="61"/>
      <c r="AO2049" s="61"/>
      <c r="AP2049" s="62">
        <v>3155</v>
      </c>
      <c r="AQ2049" s="61"/>
      <c r="AR2049" s="62">
        <v>1445</v>
      </c>
      <c r="AS2049" s="61"/>
      <c r="AT2049" s="61"/>
      <c r="AU2049" s="61"/>
      <c r="AV2049" s="61"/>
      <c r="AW2049" s="61"/>
      <c r="AX2049" s="61"/>
      <c r="AY2049" s="61"/>
      <c r="AZ2049" s="61"/>
      <c r="BA2049" s="61"/>
      <c r="BB2049" s="61"/>
      <c r="BC2049" s="61"/>
      <c r="BD2049" s="61"/>
      <c r="BE2049" s="61"/>
      <c r="BF2049" s="61"/>
      <c r="BG2049" s="61"/>
      <c r="BH2049" s="61"/>
      <c r="BI2049" s="61"/>
      <c r="BJ2049" s="61"/>
      <c r="BK2049" s="61"/>
      <c r="BL2049" s="61"/>
      <c r="BM2049" s="61"/>
      <c r="BN2049" s="61"/>
      <c r="BO2049" s="62">
        <v>-79269</v>
      </c>
    </row>
    <row r="2050" spans="1:67" x14ac:dyDescent="0.2">
      <c r="A2050" s="57" t="s">
        <v>34</v>
      </c>
      <c r="B2050" s="56" t="s">
        <v>34</v>
      </c>
      <c r="C2050" s="56" t="s">
        <v>521</v>
      </c>
      <c r="D2050" s="56">
        <v>1997</v>
      </c>
      <c r="E2050" s="58">
        <v>347780</v>
      </c>
      <c r="F2050" s="58">
        <v>268511</v>
      </c>
      <c r="G2050" s="59">
        <v>343180</v>
      </c>
      <c r="H2050" s="59">
        <v>4600</v>
      </c>
      <c r="I2050" s="60">
        <v>0</v>
      </c>
      <c r="J2050" s="58">
        <v>-79269</v>
      </c>
      <c r="K2050" s="61"/>
      <c r="L2050" s="61"/>
      <c r="M2050" s="61"/>
      <c r="N2050" s="61"/>
      <c r="O2050" s="61"/>
      <c r="P2050" s="61"/>
      <c r="Q2050" s="62">
        <v>10669</v>
      </c>
      <c r="R2050" s="61"/>
      <c r="S2050" s="61"/>
      <c r="T2050" s="61"/>
      <c r="U2050" s="61"/>
      <c r="V2050" s="61"/>
      <c r="W2050" s="61"/>
      <c r="X2050" s="61"/>
      <c r="Y2050" s="61"/>
      <c r="Z2050" s="61"/>
      <c r="AA2050" s="62">
        <v>264781</v>
      </c>
      <c r="AB2050" s="61"/>
      <c r="AC2050" s="61"/>
      <c r="AD2050" s="62">
        <v>5560</v>
      </c>
      <c r="AE2050" s="61"/>
      <c r="AF2050" s="62">
        <v>21317</v>
      </c>
      <c r="AG2050" s="61"/>
      <c r="AH2050" s="61"/>
      <c r="AI2050" s="62">
        <v>40853</v>
      </c>
      <c r="AJ2050" s="61"/>
      <c r="AK2050" s="61"/>
      <c r="AL2050" s="61"/>
      <c r="AM2050" s="61"/>
      <c r="AN2050" s="61"/>
      <c r="AO2050" s="61"/>
      <c r="AP2050" s="62">
        <v>3155</v>
      </c>
      <c r="AQ2050" s="61"/>
      <c r="AR2050" s="62">
        <v>1445</v>
      </c>
      <c r="AS2050" s="61"/>
      <c r="AT2050" s="61"/>
      <c r="AU2050" s="61"/>
      <c r="AV2050" s="61"/>
      <c r="AW2050" s="61"/>
      <c r="AX2050" s="61"/>
      <c r="AY2050" s="61"/>
      <c r="AZ2050" s="61"/>
      <c r="BA2050" s="61"/>
      <c r="BB2050" s="61"/>
      <c r="BC2050" s="61"/>
      <c r="BD2050" s="61"/>
      <c r="BE2050" s="61"/>
      <c r="BF2050" s="61"/>
      <c r="BG2050" s="61"/>
      <c r="BH2050" s="61"/>
      <c r="BI2050" s="61"/>
      <c r="BJ2050" s="61"/>
      <c r="BK2050" s="61"/>
      <c r="BL2050" s="61"/>
      <c r="BM2050" s="61"/>
      <c r="BN2050" s="61"/>
      <c r="BO2050" s="62">
        <v>-79269</v>
      </c>
    </row>
    <row r="2051" spans="1:67" x14ac:dyDescent="0.2">
      <c r="A2051" s="57" t="s">
        <v>34</v>
      </c>
      <c r="B2051" s="56" t="s">
        <v>34</v>
      </c>
      <c r="C2051" s="56" t="s">
        <v>522</v>
      </c>
      <c r="D2051" s="56">
        <v>1989</v>
      </c>
      <c r="E2051" s="58">
        <v>890533</v>
      </c>
      <c r="F2051" s="58">
        <v>883510</v>
      </c>
      <c r="G2051" s="59">
        <v>887980</v>
      </c>
      <c r="H2051" s="59">
        <v>2553</v>
      </c>
      <c r="I2051" s="60">
        <v>0</v>
      </c>
      <c r="J2051" s="58">
        <v>-7023</v>
      </c>
      <c r="K2051" s="61"/>
      <c r="L2051" s="61"/>
      <c r="M2051" s="61"/>
      <c r="N2051" s="61"/>
      <c r="O2051" s="61"/>
      <c r="P2051" s="61"/>
      <c r="Q2051" s="62">
        <v>9542</v>
      </c>
      <c r="R2051" s="61"/>
      <c r="S2051" s="61"/>
      <c r="T2051" s="61"/>
      <c r="U2051" s="61"/>
      <c r="V2051" s="61"/>
      <c r="W2051" s="61"/>
      <c r="X2051" s="61"/>
      <c r="Y2051" s="61"/>
      <c r="Z2051" s="61"/>
      <c r="AA2051" s="62">
        <v>614836</v>
      </c>
      <c r="AB2051" s="61"/>
      <c r="AC2051" s="61"/>
      <c r="AD2051" s="62">
        <v>16115</v>
      </c>
      <c r="AE2051" s="61"/>
      <c r="AF2051" s="62">
        <v>194621</v>
      </c>
      <c r="AG2051" s="61"/>
      <c r="AH2051" s="61"/>
      <c r="AI2051" s="62">
        <v>52866</v>
      </c>
      <c r="AJ2051" s="61"/>
      <c r="AK2051" s="61"/>
      <c r="AL2051" s="61"/>
      <c r="AM2051" s="61"/>
      <c r="AN2051" s="61"/>
      <c r="AO2051" s="61"/>
      <c r="AP2051" s="62">
        <v>1194</v>
      </c>
      <c r="AQ2051" s="61"/>
      <c r="AR2051" s="61"/>
      <c r="AS2051" s="61"/>
      <c r="AT2051" s="61"/>
      <c r="AU2051" s="61"/>
      <c r="AV2051" s="61"/>
      <c r="AW2051" s="61"/>
      <c r="AX2051" s="61"/>
      <c r="AY2051" s="61">
        <v>940</v>
      </c>
      <c r="AZ2051" s="61"/>
      <c r="BA2051" s="61"/>
      <c r="BB2051" s="61"/>
      <c r="BC2051" s="61"/>
      <c r="BD2051" s="61"/>
      <c r="BE2051" s="61"/>
      <c r="BF2051" s="61"/>
      <c r="BG2051" s="61"/>
      <c r="BH2051" s="61"/>
      <c r="BI2051" s="61"/>
      <c r="BJ2051" s="61"/>
      <c r="BK2051" s="61">
        <v>419</v>
      </c>
      <c r="BL2051" s="61"/>
      <c r="BM2051" s="61"/>
      <c r="BN2051" s="61"/>
      <c r="BO2051" s="62">
        <v>-7023</v>
      </c>
    </row>
    <row r="2052" spans="1:67" x14ac:dyDescent="0.2">
      <c r="A2052" s="57" t="s">
        <v>34</v>
      </c>
      <c r="B2052" s="56" t="s">
        <v>34</v>
      </c>
      <c r="C2052" s="56" t="s">
        <v>522</v>
      </c>
      <c r="D2052" s="56">
        <v>1990</v>
      </c>
      <c r="E2052" s="58">
        <v>953769</v>
      </c>
      <c r="F2052" s="58">
        <v>946746</v>
      </c>
      <c r="G2052" s="59">
        <v>950168</v>
      </c>
      <c r="H2052" s="59">
        <v>3601</v>
      </c>
      <c r="I2052" s="60">
        <v>0</v>
      </c>
      <c r="J2052" s="58">
        <v>-7023</v>
      </c>
      <c r="K2052" s="61"/>
      <c r="L2052" s="61"/>
      <c r="M2052" s="61"/>
      <c r="N2052" s="61"/>
      <c r="O2052" s="61"/>
      <c r="P2052" s="61"/>
      <c r="Q2052" s="62">
        <v>9542</v>
      </c>
      <c r="R2052" s="61"/>
      <c r="S2052" s="61"/>
      <c r="T2052" s="61"/>
      <c r="U2052" s="61"/>
      <c r="V2052" s="61"/>
      <c r="W2052" s="61"/>
      <c r="X2052" s="61"/>
      <c r="Y2052" s="61"/>
      <c r="Z2052" s="61"/>
      <c r="AA2052" s="62">
        <v>674443</v>
      </c>
      <c r="AB2052" s="61"/>
      <c r="AC2052" s="61"/>
      <c r="AD2052" s="62">
        <v>16115</v>
      </c>
      <c r="AE2052" s="61"/>
      <c r="AF2052" s="62">
        <v>197897</v>
      </c>
      <c r="AG2052" s="61"/>
      <c r="AH2052" s="61"/>
      <c r="AI2052" s="62">
        <v>52171</v>
      </c>
      <c r="AJ2052" s="61"/>
      <c r="AK2052" s="61"/>
      <c r="AL2052" s="61"/>
      <c r="AM2052" s="61"/>
      <c r="AN2052" s="61"/>
      <c r="AO2052" s="61"/>
      <c r="AP2052" s="62">
        <v>1194</v>
      </c>
      <c r="AQ2052" s="61"/>
      <c r="AR2052" s="61"/>
      <c r="AS2052" s="61"/>
      <c r="AT2052" s="61"/>
      <c r="AU2052" s="61"/>
      <c r="AV2052" s="61"/>
      <c r="AW2052" s="61"/>
      <c r="AX2052" s="61"/>
      <c r="AY2052" s="62">
        <v>1988</v>
      </c>
      <c r="AZ2052" s="61"/>
      <c r="BA2052" s="61"/>
      <c r="BB2052" s="61"/>
      <c r="BC2052" s="61"/>
      <c r="BD2052" s="61"/>
      <c r="BE2052" s="61"/>
      <c r="BF2052" s="61"/>
      <c r="BG2052" s="61"/>
      <c r="BH2052" s="61"/>
      <c r="BI2052" s="61"/>
      <c r="BJ2052" s="61"/>
      <c r="BK2052" s="61">
        <v>419</v>
      </c>
      <c r="BL2052" s="61"/>
      <c r="BM2052" s="61"/>
      <c r="BN2052" s="61"/>
      <c r="BO2052" s="62">
        <v>-7023</v>
      </c>
    </row>
    <row r="2053" spans="1:67" x14ac:dyDescent="0.2">
      <c r="A2053" s="57" t="s">
        <v>34</v>
      </c>
      <c r="B2053" s="56" t="s">
        <v>34</v>
      </c>
      <c r="C2053" s="56" t="s">
        <v>522</v>
      </c>
      <c r="D2053" s="56">
        <v>1991</v>
      </c>
      <c r="E2053" s="58">
        <v>863998</v>
      </c>
      <c r="F2053" s="58">
        <v>856975</v>
      </c>
      <c r="G2053" s="59">
        <v>860397</v>
      </c>
      <c r="H2053" s="59">
        <v>3601</v>
      </c>
      <c r="I2053" s="60">
        <v>0</v>
      </c>
      <c r="J2053" s="58">
        <v>-7023</v>
      </c>
      <c r="K2053" s="61"/>
      <c r="L2053" s="61"/>
      <c r="M2053" s="61"/>
      <c r="N2053" s="61"/>
      <c r="O2053" s="61"/>
      <c r="P2053" s="61"/>
      <c r="Q2053" s="62">
        <v>9542</v>
      </c>
      <c r="R2053" s="61"/>
      <c r="S2053" s="61"/>
      <c r="T2053" s="61"/>
      <c r="U2053" s="61"/>
      <c r="V2053" s="61"/>
      <c r="W2053" s="61"/>
      <c r="X2053" s="61"/>
      <c r="Y2053" s="61"/>
      <c r="Z2053" s="61"/>
      <c r="AA2053" s="62">
        <v>557913</v>
      </c>
      <c r="AB2053" s="61"/>
      <c r="AC2053" s="61"/>
      <c r="AD2053" s="62">
        <v>16115</v>
      </c>
      <c r="AE2053" s="61"/>
      <c r="AF2053" s="62">
        <v>223745</v>
      </c>
      <c r="AG2053" s="61"/>
      <c r="AH2053" s="61"/>
      <c r="AI2053" s="62">
        <v>53082</v>
      </c>
      <c r="AJ2053" s="61"/>
      <c r="AK2053" s="61"/>
      <c r="AL2053" s="61"/>
      <c r="AM2053" s="61"/>
      <c r="AN2053" s="61"/>
      <c r="AO2053" s="61"/>
      <c r="AP2053" s="62">
        <v>1194</v>
      </c>
      <c r="AQ2053" s="61"/>
      <c r="AR2053" s="61"/>
      <c r="AS2053" s="61"/>
      <c r="AT2053" s="61"/>
      <c r="AU2053" s="61"/>
      <c r="AV2053" s="61"/>
      <c r="AW2053" s="61"/>
      <c r="AX2053" s="61"/>
      <c r="AY2053" s="62">
        <v>1988</v>
      </c>
      <c r="AZ2053" s="61"/>
      <c r="BA2053" s="61"/>
      <c r="BB2053" s="61"/>
      <c r="BC2053" s="61"/>
      <c r="BD2053" s="61"/>
      <c r="BE2053" s="61"/>
      <c r="BF2053" s="61"/>
      <c r="BG2053" s="61"/>
      <c r="BH2053" s="61"/>
      <c r="BI2053" s="61"/>
      <c r="BJ2053" s="61"/>
      <c r="BK2053" s="61">
        <v>419</v>
      </c>
      <c r="BL2053" s="61"/>
      <c r="BM2053" s="61"/>
      <c r="BN2053" s="61"/>
      <c r="BO2053" s="62">
        <v>-7023</v>
      </c>
    </row>
    <row r="2054" spans="1:67" x14ac:dyDescent="0.2">
      <c r="A2054" s="57" t="s">
        <v>34</v>
      </c>
      <c r="B2054" s="56" t="s">
        <v>34</v>
      </c>
      <c r="C2054" s="56" t="s">
        <v>522</v>
      </c>
      <c r="D2054" s="56">
        <v>1992</v>
      </c>
      <c r="E2054" s="58">
        <v>926873</v>
      </c>
      <c r="F2054" s="58">
        <v>919850</v>
      </c>
      <c r="G2054" s="59">
        <v>912400</v>
      </c>
      <c r="H2054" s="59">
        <v>14473</v>
      </c>
      <c r="I2054" s="60">
        <v>0</v>
      </c>
      <c r="J2054" s="58">
        <v>-7023</v>
      </c>
      <c r="K2054" s="61"/>
      <c r="L2054" s="61"/>
      <c r="M2054" s="61"/>
      <c r="N2054" s="61"/>
      <c r="O2054" s="61"/>
      <c r="P2054" s="61"/>
      <c r="Q2054" s="62">
        <v>9542</v>
      </c>
      <c r="R2054" s="61"/>
      <c r="S2054" s="61"/>
      <c r="T2054" s="61"/>
      <c r="U2054" s="61"/>
      <c r="V2054" s="61"/>
      <c r="W2054" s="61"/>
      <c r="X2054" s="61"/>
      <c r="Y2054" s="61"/>
      <c r="Z2054" s="61"/>
      <c r="AA2054" s="62">
        <v>607114</v>
      </c>
      <c r="AB2054" s="61"/>
      <c r="AC2054" s="61"/>
      <c r="AD2054" s="62">
        <v>16115</v>
      </c>
      <c r="AE2054" s="61"/>
      <c r="AF2054" s="62">
        <v>230375</v>
      </c>
      <c r="AG2054" s="61"/>
      <c r="AH2054" s="61"/>
      <c r="AI2054" s="62">
        <v>49254</v>
      </c>
      <c r="AJ2054" s="61"/>
      <c r="AK2054" s="61"/>
      <c r="AL2054" s="61"/>
      <c r="AM2054" s="61"/>
      <c r="AN2054" s="61"/>
      <c r="AO2054" s="61"/>
      <c r="AP2054" s="62">
        <v>5306</v>
      </c>
      <c r="AQ2054" s="61"/>
      <c r="AR2054" s="62">
        <v>6760</v>
      </c>
      <c r="AS2054" s="61"/>
      <c r="AT2054" s="61"/>
      <c r="AU2054" s="61"/>
      <c r="AV2054" s="61"/>
      <c r="AW2054" s="61"/>
      <c r="AX2054" s="61"/>
      <c r="AY2054" s="62">
        <v>1988</v>
      </c>
      <c r="AZ2054" s="61"/>
      <c r="BA2054" s="61"/>
      <c r="BB2054" s="61"/>
      <c r="BC2054" s="61"/>
      <c r="BD2054" s="61"/>
      <c r="BE2054" s="61"/>
      <c r="BF2054" s="61"/>
      <c r="BG2054" s="61"/>
      <c r="BH2054" s="61"/>
      <c r="BI2054" s="61"/>
      <c r="BJ2054" s="61"/>
      <c r="BK2054" s="61">
        <v>419</v>
      </c>
      <c r="BL2054" s="61"/>
      <c r="BM2054" s="61"/>
      <c r="BN2054" s="61"/>
      <c r="BO2054" s="62">
        <v>-7023</v>
      </c>
    </row>
    <row r="2055" spans="1:67" x14ac:dyDescent="0.2">
      <c r="A2055" s="57" t="s">
        <v>34</v>
      </c>
      <c r="B2055" s="56" t="s">
        <v>34</v>
      </c>
      <c r="C2055" s="56" t="s">
        <v>522</v>
      </c>
      <c r="D2055" s="56">
        <v>1993</v>
      </c>
      <c r="E2055" s="58">
        <v>1070796</v>
      </c>
      <c r="F2055" s="58">
        <v>1063773</v>
      </c>
      <c r="G2055" s="59">
        <v>1045630</v>
      </c>
      <c r="H2055" s="59">
        <v>25166</v>
      </c>
      <c r="I2055" s="60">
        <v>0</v>
      </c>
      <c r="J2055" s="58">
        <v>-7023</v>
      </c>
      <c r="K2055" s="62">
        <v>15300</v>
      </c>
      <c r="L2055" s="61"/>
      <c r="M2055" s="61"/>
      <c r="N2055" s="61"/>
      <c r="O2055" s="61"/>
      <c r="P2055" s="62">
        <v>27868</v>
      </c>
      <c r="Q2055" s="62">
        <v>9542</v>
      </c>
      <c r="R2055" s="61"/>
      <c r="S2055" s="61"/>
      <c r="T2055" s="61"/>
      <c r="U2055" s="61"/>
      <c r="V2055" s="61"/>
      <c r="W2055" s="61"/>
      <c r="X2055" s="61"/>
      <c r="Y2055" s="61"/>
      <c r="Z2055" s="61"/>
      <c r="AA2055" s="62">
        <v>691628</v>
      </c>
      <c r="AB2055" s="61"/>
      <c r="AC2055" s="61"/>
      <c r="AD2055" s="62">
        <v>16115</v>
      </c>
      <c r="AE2055" s="61"/>
      <c r="AF2055" s="62">
        <v>236212</v>
      </c>
      <c r="AG2055" s="61"/>
      <c r="AH2055" s="61"/>
      <c r="AI2055" s="62">
        <v>48965</v>
      </c>
      <c r="AJ2055" s="61"/>
      <c r="AK2055" s="61"/>
      <c r="AL2055" s="61"/>
      <c r="AM2055" s="61"/>
      <c r="AN2055" s="61"/>
      <c r="AO2055" s="61"/>
      <c r="AP2055" s="62">
        <v>5699</v>
      </c>
      <c r="AQ2055" s="61"/>
      <c r="AR2055" s="62">
        <v>15670</v>
      </c>
      <c r="AS2055" s="61"/>
      <c r="AT2055" s="61"/>
      <c r="AU2055" s="61"/>
      <c r="AV2055" s="61"/>
      <c r="AW2055" s="61"/>
      <c r="AX2055" s="61"/>
      <c r="AY2055" s="62">
        <v>3378</v>
      </c>
      <c r="AZ2055" s="61"/>
      <c r="BA2055" s="61"/>
      <c r="BB2055" s="61"/>
      <c r="BC2055" s="61"/>
      <c r="BD2055" s="61"/>
      <c r="BE2055" s="61"/>
      <c r="BF2055" s="61"/>
      <c r="BG2055" s="61"/>
      <c r="BH2055" s="61"/>
      <c r="BI2055" s="61"/>
      <c r="BJ2055" s="61"/>
      <c r="BK2055" s="61">
        <v>419</v>
      </c>
      <c r="BL2055" s="61"/>
      <c r="BM2055" s="61"/>
      <c r="BN2055" s="61"/>
      <c r="BO2055" s="62">
        <v>-7023</v>
      </c>
    </row>
    <row r="2056" spans="1:67" x14ac:dyDescent="0.2">
      <c r="A2056" s="57" t="s">
        <v>34</v>
      </c>
      <c r="B2056" s="56" t="s">
        <v>34</v>
      </c>
      <c r="C2056" s="56" t="s">
        <v>522</v>
      </c>
      <c r="D2056" s="56">
        <v>1994</v>
      </c>
      <c r="E2056" s="58">
        <v>1238882</v>
      </c>
      <c r="F2056" s="58">
        <v>1187037</v>
      </c>
      <c r="G2056" s="59">
        <v>1213716</v>
      </c>
      <c r="H2056" s="59">
        <v>25166</v>
      </c>
      <c r="I2056" s="60">
        <v>0</v>
      </c>
      <c r="J2056" s="58">
        <v>-51845</v>
      </c>
      <c r="K2056" s="62">
        <v>15300</v>
      </c>
      <c r="L2056" s="61"/>
      <c r="M2056" s="61"/>
      <c r="N2056" s="61"/>
      <c r="O2056" s="61"/>
      <c r="P2056" s="62">
        <v>123497</v>
      </c>
      <c r="Q2056" s="61"/>
      <c r="R2056" s="61"/>
      <c r="S2056" s="61"/>
      <c r="T2056" s="61"/>
      <c r="U2056" s="61"/>
      <c r="V2056" s="61"/>
      <c r="W2056" s="61"/>
      <c r="X2056" s="61"/>
      <c r="Y2056" s="61"/>
      <c r="Z2056" s="61"/>
      <c r="AA2056" s="62">
        <v>766402</v>
      </c>
      <c r="AB2056" s="61"/>
      <c r="AC2056" s="61"/>
      <c r="AD2056" s="62">
        <v>16115</v>
      </c>
      <c r="AE2056" s="61"/>
      <c r="AF2056" s="62">
        <v>235705</v>
      </c>
      <c r="AG2056" s="61"/>
      <c r="AH2056" s="61"/>
      <c r="AI2056" s="62">
        <v>56697</v>
      </c>
      <c r="AJ2056" s="61"/>
      <c r="AK2056" s="61"/>
      <c r="AL2056" s="61"/>
      <c r="AM2056" s="61"/>
      <c r="AN2056" s="61"/>
      <c r="AO2056" s="61"/>
      <c r="AP2056" s="62">
        <v>5699</v>
      </c>
      <c r="AQ2056" s="61"/>
      <c r="AR2056" s="62">
        <v>15670</v>
      </c>
      <c r="AS2056" s="61"/>
      <c r="AT2056" s="61"/>
      <c r="AU2056" s="61"/>
      <c r="AV2056" s="61"/>
      <c r="AW2056" s="61"/>
      <c r="AX2056" s="61"/>
      <c r="AY2056" s="62">
        <v>3378</v>
      </c>
      <c r="AZ2056" s="61"/>
      <c r="BA2056" s="61"/>
      <c r="BB2056" s="61"/>
      <c r="BC2056" s="61"/>
      <c r="BD2056" s="61"/>
      <c r="BE2056" s="61"/>
      <c r="BF2056" s="61"/>
      <c r="BG2056" s="61"/>
      <c r="BH2056" s="61"/>
      <c r="BI2056" s="61"/>
      <c r="BJ2056" s="61"/>
      <c r="BK2056" s="61">
        <v>419</v>
      </c>
      <c r="BL2056" s="61"/>
      <c r="BM2056" s="61"/>
      <c r="BN2056" s="61"/>
      <c r="BO2056" s="62">
        <v>-51845</v>
      </c>
    </row>
    <row r="2057" spans="1:67" x14ac:dyDescent="0.2">
      <c r="A2057" s="57" t="s">
        <v>34</v>
      </c>
      <c r="B2057" s="56" t="s">
        <v>34</v>
      </c>
      <c r="C2057" s="56" t="s">
        <v>522</v>
      </c>
      <c r="D2057" s="56">
        <v>1995</v>
      </c>
      <c r="E2057" s="58">
        <v>1311175</v>
      </c>
      <c r="F2057" s="58">
        <v>1259330</v>
      </c>
      <c r="G2057" s="59">
        <v>1285790</v>
      </c>
      <c r="H2057" s="59">
        <v>25385</v>
      </c>
      <c r="I2057" s="60">
        <v>0</v>
      </c>
      <c r="J2057" s="58">
        <v>-51845</v>
      </c>
      <c r="K2057" s="62">
        <v>15300</v>
      </c>
      <c r="L2057" s="61"/>
      <c r="M2057" s="61"/>
      <c r="N2057" s="61"/>
      <c r="O2057" s="61"/>
      <c r="P2057" s="62">
        <v>145348</v>
      </c>
      <c r="Q2057" s="61"/>
      <c r="R2057" s="61"/>
      <c r="S2057" s="61"/>
      <c r="T2057" s="61"/>
      <c r="U2057" s="61"/>
      <c r="V2057" s="61"/>
      <c r="W2057" s="61"/>
      <c r="X2057" s="61"/>
      <c r="Y2057" s="61"/>
      <c r="Z2057" s="61"/>
      <c r="AA2057" s="62">
        <v>835640</v>
      </c>
      <c r="AB2057" s="61"/>
      <c r="AC2057" s="61"/>
      <c r="AD2057" s="62">
        <v>16115</v>
      </c>
      <c r="AE2057" s="61"/>
      <c r="AF2057" s="62">
        <v>224325</v>
      </c>
      <c r="AG2057" s="61"/>
      <c r="AH2057" s="61"/>
      <c r="AI2057" s="62">
        <v>49062</v>
      </c>
      <c r="AJ2057" s="61"/>
      <c r="AK2057" s="61"/>
      <c r="AL2057" s="61"/>
      <c r="AM2057" s="61"/>
      <c r="AN2057" s="61"/>
      <c r="AO2057" s="61"/>
      <c r="AP2057" s="62">
        <v>5918</v>
      </c>
      <c r="AQ2057" s="61"/>
      <c r="AR2057" s="62">
        <v>15670</v>
      </c>
      <c r="AS2057" s="61"/>
      <c r="AT2057" s="61"/>
      <c r="AU2057" s="61"/>
      <c r="AV2057" s="61"/>
      <c r="AW2057" s="61"/>
      <c r="AX2057" s="61"/>
      <c r="AY2057" s="62">
        <v>3378</v>
      </c>
      <c r="AZ2057" s="61"/>
      <c r="BA2057" s="61"/>
      <c r="BB2057" s="61"/>
      <c r="BC2057" s="61"/>
      <c r="BD2057" s="61"/>
      <c r="BE2057" s="61"/>
      <c r="BF2057" s="61"/>
      <c r="BG2057" s="61"/>
      <c r="BH2057" s="61"/>
      <c r="BI2057" s="61"/>
      <c r="BJ2057" s="61"/>
      <c r="BK2057" s="61">
        <v>419</v>
      </c>
      <c r="BL2057" s="61"/>
      <c r="BM2057" s="61"/>
      <c r="BN2057" s="61"/>
      <c r="BO2057" s="62">
        <v>-51845</v>
      </c>
    </row>
    <row r="2058" spans="1:67" x14ac:dyDescent="0.2">
      <c r="A2058" s="57" t="s">
        <v>34</v>
      </c>
      <c r="B2058" s="56" t="s">
        <v>34</v>
      </c>
      <c r="C2058" s="56" t="s">
        <v>522</v>
      </c>
      <c r="D2058" s="56">
        <v>1996</v>
      </c>
      <c r="E2058" s="58">
        <v>1377748</v>
      </c>
      <c r="F2058" s="58">
        <v>1325903</v>
      </c>
      <c r="G2058" s="59">
        <v>1352284</v>
      </c>
      <c r="H2058" s="59">
        <v>25464</v>
      </c>
      <c r="I2058" s="60">
        <v>0</v>
      </c>
      <c r="J2058" s="58">
        <v>-51845</v>
      </c>
      <c r="K2058" s="62">
        <v>15300</v>
      </c>
      <c r="L2058" s="61"/>
      <c r="M2058" s="61"/>
      <c r="N2058" s="61"/>
      <c r="O2058" s="61"/>
      <c r="P2058" s="62">
        <v>152694</v>
      </c>
      <c r="Q2058" s="61"/>
      <c r="R2058" s="61"/>
      <c r="S2058" s="61"/>
      <c r="T2058" s="61"/>
      <c r="U2058" s="61"/>
      <c r="V2058" s="61"/>
      <c r="W2058" s="61"/>
      <c r="X2058" s="61"/>
      <c r="Y2058" s="61"/>
      <c r="Z2058" s="61"/>
      <c r="AA2058" s="62">
        <v>890737</v>
      </c>
      <c r="AB2058" s="61"/>
      <c r="AC2058" s="61"/>
      <c r="AD2058" s="62">
        <v>16115</v>
      </c>
      <c r="AE2058" s="61"/>
      <c r="AF2058" s="62">
        <v>222949</v>
      </c>
      <c r="AG2058" s="61"/>
      <c r="AH2058" s="61"/>
      <c r="AI2058" s="62">
        <v>54489</v>
      </c>
      <c r="AJ2058" s="61"/>
      <c r="AK2058" s="61"/>
      <c r="AL2058" s="61"/>
      <c r="AM2058" s="61"/>
      <c r="AN2058" s="61"/>
      <c r="AO2058" s="61"/>
      <c r="AP2058" s="62">
        <v>5997</v>
      </c>
      <c r="AQ2058" s="61"/>
      <c r="AR2058" s="62">
        <v>15670</v>
      </c>
      <c r="AS2058" s="61"/>
      <c r="AT2058" s="61"/>
      <c r="AU2058" s="61"/>
      <c r="AV2058" s="61"/>
      <c r="AW2058" s="61"/>
      <c r="AX2058" s="61"/>
      <c r="AY2058" s="62">
        <v>3378</v>
      </c>
      <c r="AZ2058" s="61"/>
      <c r="BA2058" s="61"/>
      <c r="BB2058" s="61"/>
      <c r="BC2058" s="61"/>
      <c r="BD2058" s="61"/>
      <c r="BE2058" s="61"/>
      <c r="BF2058" s="61"/>
      <c r="BG2058" s="61"/>
      <c r="BH2058" s="61"/>
      <c r="BI2058" s="61"/>
      <c r="BJ2058" s="61"/>
      <c r="BK2058" s="61">
        <v>419</v>
      </c>
      <c r="BL2058" s="61"/>
      <c r="BM2058" s="61"/>
      <c r="BN2058" s="61"/>
      <c r="BO2058" s="62">
        <v>-51845</v>
      </c>
    </row>
    <row r="2059" spans="1:67" x14ac:dyDescent="0.2">
      <c r="A2059" s="57" t="s">
        <v>34</v>
      </c>
      <c r="B2059" s="56" t="s">
        <v>34</v>
      </c>
      <c r="C2059" s="56" t="s">
        <v>522</v>
      </c>
      <c r="D2059" s="56">
        <v>1997</v>
      </c>
      <c r="E2059" s="58">
        <v>1448219</v>
      </c>
      <c r="F2059" s="58">
        <v>1396374</v>
      </c>
      <c r="G2059" s="59">
        <v>1422258</v>
      </c>
      <c r="H2059" s="59">
        <v>25961</v>
      </c>
      <c r="I2059" s="60">
        <v>0</v>
      </c>
      <c r="J2059" s="58">
        <v>-51845</v>
      </c>
      <c r="K2059" s="62">
        <v>15300</v>
      </c>
      <c r="L2059" s="61"/>
      <c r="M2059" s="61"/>
      <c r="N2059" s="61"/>
      <c r="O2059" s="61"/>
      <c r="P2059" s="62">
        <v>164274</v>
      </c>
      <c r="Q2059" s="61"/>
      <c r="R2059" s="61"/>
      <c r="S2059" s="61"/>
      <c r="T2059" s="61"/>
      <c r="U2059" s="61"/>
      <c r="V2059" s="61"/>
      <c r="W2059" s="61"/>
      <c r="X2059" s="61"/>
      <c r="Y2059" s="61"/>
      <c r="Z2059" s="61"/>
      <c r="AA2059" s="62">
        <v>947386</v>
      </c>
      <c r="AB2059" s="61"/>
      <c r="AC2059" s="61"/>
      <c r="AD2059" s="62">
        <v>16115</v>
      </c>
      <c r="AE2059" s="61"/>
      <c r="AF2059" s="62">
        <v>225238</v>
      </c>
      <c r="AG2059" s="61"/>
      <c r="AH2059" s="61"/>
      <c r="AI2059" s="62">
        <v>53945</v>
      </c>
      <c r="AJ2059" s="61"/>
      <c r="AK2059" s="61"/>
      <c r="AL2059" s="61"/>
      <c r="AM2059" s="61"/>
      <c r="AN2059" s="61"/>
      <c r="AO2059" s="61"/>
      <c r="AP2059" s="62">
        <v>6338</v>
      </c>
      <c r="AQ2059" s="61"/>
      <c r="AR2059" s="62">
        <v>15788</v>
      </c>
      <c r="AS2059" s="61"/>
      <c r="AT2059" s="61"/>
      <c r="AU2059" s="61"/>
      <c r="AV2059" s="61"/>
      <c r="AW2059" s="61"/>
      <c r="AX2059" s="61"/>
      <c r="AY2059" s="62">
        <v>3416</v>
      </c>
      <c r="AZ2059" s="61"/>
      <c r="BA2059" s="61"/>
      <c r="BB2059" s="61"/>
      <c r="BC2059" s="61"/>
      <c r="BD2059" s="61"/>
      <c r="BE2059" s="61"/>
      <c r="BF2059" s="61"/>
      <c r="BG2059" s="61"/>
      <c r="BH2059" s="61"/>
      <c r="BI2059" s="61"/>
      <c r="BJ2059" s="61"/>
      <c r="BK2059" s="61">
        <v>419</v>
      </c>
      <c r="BL2059" s="61"/>
      <c r="BM2059" s="61"/>
      <c r="BN2059" s="61"/>
      <c r="BO2059" s="62">
        <v>-51845</v>
      </c>
    </row>
    <row r="2060" spans="1:67" x14ac:dyDescent="0.2">
      <c r="A2060" s="57" t="s">
        <v>34</v>
      </c>
      <c r="B2060" s="56" t="s">
        <v>34</v>
      </c>
      <c r="C2060" s="56" t="s">
        <v>522</v>
      </c>
      <c r="D2060" s="56">
        <v>1998</v>
      </c>
      <c r="E2060" s="58">
        <v>1498352</v>
      </c>
      <c r="F2060" s="58">
        <v>1446507</v>
      </c>
      <c r="G2060" s="59">
        <v>1472334</v>
      </c>
      <c r="H2060" s="59">
        <v>26018</v>
      </c>
      <c r="I2060" s="60">
        <v>0</v>
      </c>
      <c r="J2060" s="58">
        <v>-51845</v>
      </c>
      <c r="K2060" s="62">
        <v>15300</v>
      </c>
      <c r="L2060" s="61"/>
      <c r="M2060" s="61"/>
      <c r="N2060" s="61"/>
      <c r="O2060" s="61"/>
      <c r="P2060" s="62">
        <v>166152</v>
      </c>
      <c r="Q2060" s="61"/>
      <c r="R2060" s="61"/>
      <c r="S2060" s="61"/>
      <c r="T2060" s="61"/>
      <c r="U2060" s="61"/>
      <c r="V2060" s="61"/>
      <c r="W2060" s="61"/>
      <c r="X2060" s="61"/>
      <c r="Y2060" s="61"/>
      <c r="Z2060" s="61"/>
      <c r="AA2060" s="62">
        <v>1003954</v>
      </c>
      <c r="AB2060" s="61"/>
      <c r="AC2060" s="61"/>
      <c r="AD2060" s="62">
        <v>16115</v>
      </c>
      <c r="AE2060" s="61"/>
      <c r="AF2060" s="62">
        <v>217126</v>
      </c>
      <c r="AG2060" s="61"/>
      <c r="AH2060" s="61"/>
      <c r="AI2060" s="62">
        <v>53687</v>
      </c>
      <c r="AJ2060" s="61"/>
      <c r="AK2060" s="61"/>
      <c r="AL2060" s="61"/>
      <c r="AM2060" s="61"/>
      <c r="AN2060" s="61"/>
      <c r="AO2060" s="61"/>
      <c r="AP2060" s="62">
        <v>6338</v>
      </c>
      <c r="AQ2060" s="61"/>
      <c r="AR2060" s="62">
        <v>15788</v>
      </c>
      <c r="AS2060" s="61"/>
      <c r="AT2060" s="61"/>
      <c r="AU2060" s="61"/>
      <c r="AV2060" s="61"/>
      <c r="AW2060" s="61"/>
      <c r="AX2060" s="61"/>
      <c r="AY2060" s="62">
        <v>3473</v>
      </c>
      <c r="AZ2060" s="61"/>
      <c r="BA2060" s="61"/>
      <c r="BB2060" s="61"/>
      <c r="BC2060" s="61"/>
      <c r="BD2060" s="61"/>
      <c r="BE2060" s="61"/>
      <c r="BF2060" s="61"/>
      <c r="BG2060" s="61"/>
      <c r="BH2060" s="61"/>
      <c r="BI2060" s="61"/>
      <c r="BJ2060" s="61"/>
      <c r="BK2060" s="61">
        <v>419</v>
      </c>
      <c r="BL2060" s="61"/>
      <c r="BM2060" s="61"/>
      <c r="BN2060" s="61"/>
      <c r="BO2060" s="62">
        <v>-51845</v>
      </c>
    </row>
    <row r="2061" spans="1:67" x14ac:dyDescent="0.2">
      <c r="A2061" s="57" t="s">
        <v>34</v>
      </c>
      <c r="B2061" s="56" t="s">
        <v>34</v>
      </c>
      <c r="C2061" s="56" t="s">
        <v>523</v>
      </c>
      <c r="D2061" s="56">
        <v>1989</v>
      </c>
      <c r="E2061" s="58">
        <v>554141</v>
      </c>
      <c r="F2061" s="58">
        <v>538435</v>
      </c>
      <c r="G2061" s="59">
        <v>551914</v>
      </c>
      <c r="H2061" s="59">
        <v>2227</v>
      </c>
      <c r="I2061" s="60">
        <v>0</v>
      </c>
      <c r="J2061" s="58">
        <v>-15706</v>
      </c>
      <c r="K2061" s="61"/>
      <c r="L2061" s="61"/>
      <c r="M2061" s="62">
        <v>4450</v>
      </c>
      <c r="N2061" s="61"/>
      <c r="O2061" s="61"/>
      <c r="P2061" s="61"/>
      <c r="Q2061" s="61"/>
      <c r="R2061" s="61"/>
      <c r="S2061" s="61"/>
      <c r="T2061" s="61"/>
      <c r="U2061" s="61"/>
      <c r="V2061" s="61"/>
      <c r="W2061" s="61"/>
      <c r="X2061" s="61"/>
      <c r="Y2061" s="61"/>
      <c r="Z2061" s="61"/>
      <c r="AA2061" s="62">
        <v>314736</v>
      </c>
      <c r="AB2061" s="61"/>
      <c r="AC2061" s="61"/>
      <c r="AD2061" s="62">
        <v>66791</v>
      </c>
      <c r="AE2061" s="61"/>
      <c r="AF2061" s="62">
        <v>125345</v>
      </c>
      <c r="AG2061" s="61"/>
      <c r="AH2061" s="61"/>
      <c r="AI2061" s="62">
        <v>40592</v>
      </c>
      <c r="AJ2061" s="61"/>
      <c r="AK2061" s="61"/>
      <c r="AL2061" s="61"/>
      <c r="AM2061" s="61"/>
      <c r="AN2061" s="61"/>
      <c r="AO2061" s="61"/>
      <c r="AP2061" s="62">
        <v>1166</v>
      </c>
      <c r="AQ2061" s="61"/>
      <c r="AR2061" s="61"/>
      <c r="AS2061" s="61"/>
      <c r="AT2061" s="61"/>
      <c r="AU2061" s="61"/>
      <c r="AV2061" s="61"/>
      <c r="AW2061" s="61"/>
      <c r="AX2061" s="61"/>
      <c r="AY2061" s="61">
        <v>895</v>
      </c>
      <c r="AZ2061" s="61"/>
      <c r="BA2061" s="61"/>
      <c r="BB2061" s="61"/>
      <c r="BC2061" s="61"/>
      <c r="BD2061" s="61"/>
      <c r="BE2061" s="61"/>
      <c r="BF2061" s="61"/>
      <c r="BG2061" s="61"/>
      <c r="BH2061" s="61"/>
      <c r="BI2061" s="61"/>
      <c r="BJ2061" s="61"/>
      <c r="BK2061" s="61">
        <v>166</v>
      </c>
      <c r="BL2061" s="61"/>
      <c r="BM2061" s="61"/>
      <c r="BN2061" s="61"/>
      <c r="BO2061" s="62">
        <v>-15706</v>
      </c>
    </row>
    <row r="2062" spans="1:67" x14ac:dyDescent="0.2">
      <c r="A2062" s="57" t="s">
        <v>34</v>
      </c>
      <c r="B2062" s="56" t="s">
        <v>34</v>
      </c>
      <c r="C2062" s="56" t="s">
        <v>523</v>
      </c>
      <c r="D2062" s="56">
        <v>1990</v>
      </c>
      <c r="E2062" s="58">
        <v>599567</v>
      </c>
      <c r="F2062" s="58">
        <v>583861</v>
      </c>
      <c r="G2062" s="59">
        <v>597340</v>
      </c>
      <c r="H2062" s="59">
        <v>2227</v>
      </c>
      <c r="I2062" s="60">
        <v>0</v>
      </c>
      <c r="J2062" s="58">
        <v>-15706</v>
      </c>
      <c r="K2062" s="61"/>
      <c r="L2062" s="61"/>
      <c r="M2062" s="62">
        <v>4450</v>
      </c>
      <c r="N2062" s="61"/>
      <c r="O2062" s="61"/>
      <c r="P2062" s="61"/>
      <c r="Q2062" s="61"/>
      <c r="R2062" s="61"/>
      <c r="S2062" s="61"/>
      <c r="T2062" s="61"/>
      <c r="U2062" s="61"/>
      <c r="V2062" s="61"/>
      <c r="W2062" s="61"/>
      <c r="X2062" s="61"/>
      <c r="Y2062" s="61"/>
      <c r="Z2062" s="61"/>
      <c r="AA2062" s="62">
        <v>344788</v>
      </c>
      <c r="AB2062" s="61"/>
      <c r="AC2062" s="61"/>
      <c r="AD2062" s="62">
        <v>73719</v>
      </c>
      <c r="AE2062" s="61"/>
      <c r="AF2062" s="62">
        <v>130261</v>
      </c>
      <c r="AG2062" s="61"/>
      <c r="AH2062" s="61"/>
      <c r="AI2062" s="62">
        <v>44122</v>
      </c>
      <c r="AJ2062" s="61"/>
      <c r="AK2062" s="61"/>
      <c r="AL2062" s="61"/>
      <c r="AM2062" s="61"/>
      <c r="AN2062" s="61"/>
      <c r="AO2062" s="61"/>
      <c r="AP2062" s="62">
        <v>1166</v>
      </c>
      <c r="AQ2062" s="61"/>
      <c r="AR2062" s="61"/>
      <c r="AS2062" s="61"/>
      <c r="AT2062" s="61"/>
      <c r="AU2062" s="61"/>
      <c r="AV2062" s="61"/>
      <c r="AW2062" s="61"/>
      <c r="AX2062" s="61"/>
      <c r="AY2062" s="61">
        <v>895</v>
      </c>
      <c r="AZ2062" s="61"/>
      <c r="BA2062" s="61"/>
      <c r="BB2062" s="61"/>
      <c r="BC2062" s="61"/>
      <c r="BD2062" s="61"/>
      <c r="BE2062" s="61"/>
      <c r="BF2062" s="61"/>
      <c r="BG2062" s="61"/>
      <c r="BH2062" s="61"/>
      <c r="BI2062" s="61"/>
      <c r="BJ2062" s="61"/>
      <c r="BK2062" s="61">
        <v>166</v>
      </c>
      <c r="BL2062" s="61"/>
      <c r="BM2062" s="61"/>
      <c r="BN2062" s="61"/>
      <c r="BO2062" s="62">
        <v>-15706</v>
      </c>
    </row>
    <row r="2063" spans="1:67" x14ac:dyDescent="0.2">
      <c r="A2063" s="57" t="s">
        <v>34</v>
      </c>
      <c r="B2063" s="56" t="s">
        <v>34</v>
      </c>
      <c r="C2063" s="56" t="s">
        <v>523</v>
      </c>
      <c r="D2063" s="56">
        <v>1991</v>
      </c>
      <c r="E2063" s="58">
        <v>637195</v>
      </c>
      <c r="F2063" s="58">
        <v>621489</v>
      </c>
      <c r="G2063" s="59">
        <v>634968</v>
      </c>
      <c r="H2063" s="59">
        <v>2227</v>
      </c>
      <c r="I2063" s="60">
        <v>0</v>
      </c>
      <c r="J2063" s="58">
        <v>-15706</v>
      </c>
      <c r="K2063" s="61"/>
      <c r="L2063" s="61"/>
      <c r="M2063" s="62">
        <v>4450</v>
      </c>
      <c r="N2063" s="61"/>
      <c r="O2063" s="61"/>
      <c r="P2063" s="61"/>
      <c r="Q2063" s="61"/>
      <c r="R2063" s="61"/>
      <c r="S2063" s="61"/>
      <c r="T2063" s="61"/>
      <c r="U2063" s="61"/>
      <c r="V2063" s="61"/>
      <c r="W2063" s="61"/>
      <c r="X2063" s="61"/>
      <c r="Y2063" s="61"/>
      <c r="Z2063" s="61"/>
      <c r="AA2063" s="62">
        <v>362626</v>
      </c>
      <c r="AB2063" s="61"/>
      <c r="AC2063" s="61"/>
      <c r="AD2063" s="62">
        <v>76525</v>
      </c>
      <c r="AE2063" s="61"/>
      <c r="AF2063" s="62">
        <v>144354</v>
      </c>
      <c r="AG2063" s="61"/>
      <c r="AH2063" s="61"/>
      <c r="AI2063" s="62">
        <v>47013</v>
      </c>
      <c r="AJ2063" s="61"/>
      <c r="AK2063" s="61"/>
      <c r="AL2063" s="61"/>
      <c r="AM2063" s="61"/>
      <c r="AN2063" s="61"/>
      <c r="AO2063" s="61"/>
      <c r="AP2063" s="62">
        <v>1166</v>
      </c>
      <c r="AQ2063" s="61"/>
      <c r="AR2063" s="61"/>
      <c r="AS2063" s="61"/>
      <c r="AT2063" s="61"/>
      <c r="AU2063" s="61"/>
      <c r="AV2063" s="61"/>
      <c r="AW2063" s="61"/>
      <c r="AX2063" s="61"/>
      <c r="AY2063" s="61">
        <v>895</v>
      </c>
      <c r="AZ2063" s="61"/>
      <c r="BA2063" s="61"/>
      <c r="BB2063" s="61"/>
      <c r="BC2063" s="61"/>
      <c r="BD2063" s="61"/>
      <c r="BE2063" s="61"/>
      <c r="BF2063" s="61"/>
      <c r="BG2063" s="61"/>
      <c r="BH2063" s="61"/>
      <c r="BI2063" s="61"/>
      <c r="BJ2063" s="61"/>
      <c r="BK2063" s="61">
        <v>166</v>
      </c>
      <c r="BL2063" s="61"/>
      <c r="BM2063" s="61"/>
      <c r="BN2063" s="61"/>
      <c r="BO2063" s="62">
        <v>-15706</v>
      </c>
    </row>
    <row r="2064" spans="1:67" x14ac:dyDescent="0.2">
      <c r="A2064" s="57" t="s">
        <v>34</v>
      </c>
      <c r="B2064" s="56" t="s">
        <v>34</v>
      </c>
      <c r="C2064" s="56" t="s">
        <v>523</v>
      </c>
      <c r="D2064" s="56">
        <v>1992</v>
      </c>
      <c r="E2064" s="58">
        <v>651219</v>
      </c>
      <c r="F2064" s="58">
        <v>635513</v>
      </c>
      <c r="G2064" s="59">
        <v>648992</v>
      </c>
      <c r="H2064" s="59">
        <v>2227</v>
      </c>
      <c r="I2064" s="60">
        <v>0</v>
      </c>
      <c r="J2064" s="58">
        <v>-15706</v>
      </c>
      <c r="K2064" s="61"/>
      <c r="L2064" s="61"/>
      <c r="M2064" s="62">
        <v>4450</v>
      </c>
      <c r="N2064" s="61"/>
      <c r="O2064" s="61"/>
      <c r="P2064" s="61"/>
      <c r="Q2064" s="61"/>
      <c r="R2064" s="61"/>
      <c r="S2064" s="61"/>
      <c r="T2064" s="61"/>
      <c r="U2064" s="61"/>
      <c r="V2064" s="61"/>
      <c r="W2064" s="61"/>
      <c r="X2064" s="61"/>
      <c r="Y2064" s="61"/>
      <c r="Z2064" s="61"/>
      <c r="AA2064" s="62">
        <v>363479</v>
      </c>
      <c r="AB2064" s="61"/>
      <c r="AC2064" s="61"/>
      <c r="AD2064" s="62">
        <v>83143</v>
      </c>
      <c r="AE2064" s="61"/>
      <c r="AF2064" s="62">
        <v>147389</v>
      </c>
      <c r="AG2064" s="61"/>
      <c r="AH2064" s="61"/>
      <c r="AI2064" s="62">
        <v>50531</v>
      </c>
      <c r="AJ2064" s="61"/>
      <c r="AK2064" s="61"/>
      <c r="AL2064" s="61"/>
      <c r="AM2064" s="61"/>
      <c r="AN2064" s="61"/>
      <c r="AO2064" s="61"/>
      <c r="AP2064" s="62">
        <v>1166</v>
      </c>
      <c r="AQ2064" s="61"/>
      <c r="AR2064" s="61"/>
      <c r="AS2064" s="61"/>
      <c r="AT2064" s="61"/>
      <c r="AU2064" s="61"/>
      <c r="AV2064" s="61"/>
      <c r="AW2064" s="61"/>
      <c r="AX2064" s="61"/>
      <c r="AY2064" s="61">
        <v>895</v>
      </c>
      <c r="AZ2064" s="61"/>
      <c r="BA2064" s="61"/>
      <c r="BB2064" s="61"/>
      <c r="BC2064" s="61"/>
      <c r="BD2064" s="61"/>
      <c r="BE2064" s="61"/>
      <c r="BF2064" s="61"/>
      <c r="BG2064" s="61"/>
      <c r="BH2064" s="61"/>
      <c r="BI2064" s="61"/>
      <c r="BJ2064" s="61"/>
      <c r="BK2064" s="61">
        <v>166</v>
      </c>
      <c r="BL2064" s="61"/>
      <c r="BM2064" s="61"/>
      <c r="BN2064" s="61"/>
      <c r="BO2064" s="62">
        <v>-15706</v>
      </c>
    </row>
    <row r="2065" spans="1:67" x14ac:dyDescent="0.2">
      <c r="A2065" s="57" t="s">
        <v>34</v>
      </c>
      <c r="B2065" s="56" t="s">
        <v>34</v>
      </c>
      <c r="C2065" s="56" t="s">
        <v>523</v>
      </c>
      <c r="D2065" s="56">
        <v>1993</v>
      </c>
      <c r="E2065" s="58">
        <v>716432</v>
      </c>
      <c r="F2065" s="58">
        <v>700726</v>
      </c>
      <c r="G2065" s="59">
        <v>714205</v>
      </c>
      <c r="H2065" s="59">
        <v>2227</v>
      </c>
      <c r="I2065" s="60">
        <v>0</v>
      </c>
      <c r="J2065" s="58">
        <v>-15706</v>
      </c>
      <c r="K2065" s="61"/>
      <c r="L2065" s="61"/>
      <c r="M2065" s="62">
        <v>4450</v>
      </c>
      <c r="N2065" s="61"/>
      <c r="O2065" s="61"/>
      <c r="P2065" s="61"/>
      <c r="Q2065" s="61"/>
      <c r="R2065" s="61"/>
      <c r="S2065" s="61"/>
      <c r="T2065" s="61"/>
      <c r="U2065" s="61"/>
      <c r="V2065" s="61"/>
      <c r="W2065" s="61"/>
      <c r="X2065" s="61"/>
      <c r="Y2065" s="61"/>
      <c r="Z2065" s="61"/>
      <c r="AA2065" s="62">
        <v>386613</v>
      </c>
      <c r="AB2065" s="61"/>
      <c r="AC2065" s="61"/>
      <c r="AD2065" s="62">
        <v>91627</v>
      </c>
      <c r="AE2065" s="61"/>
      <c r="AF2065" s="62">
        <v>178902</v>
      </c>
      <c r="AG2065" s="61"/>
      <c r="AH2065" s="61"/>
      <c r="AI2065" s="62">
        <v>52613</v>
      </c>
      <c r="AJ2065" s="61"/>
      <c r="AK2065" s="61"/>
      <c r="AL2065" s="61"/>
      <c r="AM2065" s="61"/>
      <c r="AN2065" s="61"/>
      <c r="AO2065" s="61"/>
      <c r="AP2065" s="62">
        <v>1166</v>
      </c>
      <c r="AQ2065" s="61"/>
      <c r="AR2065" s="61"/>
      <c r="AS2065" s="61"/>
      <c r="AT2065" s="61"/>
      <c r="AU2065" s="61"/>
      <c r="AV2065" s="61"/>
      <c r="AW2065" s="61"/>
      <c r="AX2065" s="61"/>
      <c r="AY2065" s="61">
        <v>895</v>
      </c>
      <c r="AZ2065" s="61"/>
      <c r="BA2065" s="61"/>
      <c r="BB2065" s="61"/>
      <c r="BC2065" s="61"/>
      <c r="BD2065" s="61"/>
      <c r="BE2065" s="61"/>
      <c r="BF2065" s="61"/>
      <c r="BG2065" s="61"/>
      <c r="BH2065" s="61"/>
      <c r="BI2065" s="61"/>
      <c r="BJ2065" s="61"/>
      <c r="BK2065" s="61">
        <v>166</v>
      </c>
      <c r="BL2065" s="61"/>
      <c r="BM2065" s="61"/>
      <c r="BN2065" s="61"/>
      <c r="BO2065" s="62">
        <v>-15706</v>
      </c>
    </row>
    <row r="2066" spans="1:67" x14ac:dyDescent="0.2">
      <c r="A2066" s="57" t="s">
        <v>34</v>
      </c>
      <c r="B2066" s="56" t="s">
        <v>34</v>
      </c>
      <c r="C2066" s="56" t="s">
        <v>523</v>
      </c>
      <c r="D2066" s="56">
        <v>1994</v>
      </c>
      <c r="E2066" s="58">
        <v>765478</v>
      </c>
      <c r="F2066" s="58">
        <v>618522</v>
      </c>
      <c r="G2066" s="59">
        <v>763251</v>
      </c>
      <c r="H2066" s="59">
        <v>2227</v>
      </c>
      <c r="I2066" s="60">
        <v>0</v>
      </c>
      <c r="J2066" s="58">
        <v>-146956</v>
      </c>
      <c r="K2066" s="61"/>
      <c r="L2066" s="61"/>
      <c r="M2066" s="62">
        <v>4450</v>
      </c>
      <c r="N2066" s="61"/>
      <c r="O2066" s="61"/>
      <c r="P2066" s="61"/>
      <c r="Q2066" s="61"/>
      <c r="R2066" s="61"/>
      <c r="S2066" s="61"/>
      <c r="T2066" s="61"/>
      <c r="U2066" s="61"/>
      <c r="V2066" s="61"/>
      <c r="W2066" s="61"/>
      <c r="X2066" s="61"/>
      <c r="Y2066" s="61"/>
      <c r="Z2066" s="61"/>
      <c r="AA2066" s="62">
        <v>416112</v>
      </c>
      <c r="AB2066" s="61"/>
      <c r="AC2066" s="61"/>
      <c r="AD2066" s="62">
        <v>97866</v>
      </c>
      <c r="AE2066" s="61"/>
      <c r="AF2066" s="62">
        <v>187053</v>
      </c>
      <c r="AG2066" s="61"/>
      <c r="AH2066" s="61"/>
      <c r="AI2066" s="62">
        <v>57770</v>
      </c>
      <c r="AJ2066" s="61"/>
      <c r="AK2066" s="61"/>
      <c r="AL2066" s="61"/>
      <c r="AM2066" s="61"/>
      <c r="AN2066" s="61"/>
      <c r="AO2066" s="61"/>
      <c r="AP2066" s="62">
        <v>1166</v>
      </c>
      <c r="AQ2066" s="61"/>
      <c r="AR2066" s="61"/>
      <c r="AS2066" s="61"/>
      <c r="AT2066" s="61"/>
      <c r="AU2066" s="61"/>
      <c r="AV2066" s="61"/>
      <c r="AW2066" s="61"/>
      <c r="AX2066" s="61"/>
      <c r="AY2066" s="61">
        <v>895</v>
      </c>
      <c r="AZ2066" s="61"/>
      <c r="BA2066" s="61"/>
      <c r="BB2066" s="61"/>
      <c r="BC2066" s="61"/>
      <c r="BD2066" s="61"/>
      <c r="BE2066" s="61"/>
      <c r="BF2066" s="61"/>
      <c r="BG2066" s="61"/>
      <c r="BH2066" s="61"/>
      <c r="BI2066" s="61"/>
      <c r="BJ2066" s="61"/>
      <c r="BK2066" s="61">
        <v>166</v>
      </c>
      <c r="BL2066" s="61"/>
      <c r="BM2066" s="61"/>
      <c r="BN2066" s="61"/>
      <c r="BO2066" s="62">
        <v>-146956</v>
      </c>
    </row>
    <row r="2067" spans="1:67" x14ac:dyDescent="0.2">
      <c r="A2067" s="57" t="s">
        <v>34</v>
      </c>
      <c r="B2067" s="56" t="s">
        <v>34</v>
      </c>
      <c r="C2067" s="56" t="s">
        <v>523</v>
      </c>
      <c r="D2067" s="56">
        <v>1995</v>
      </c>
      <c r="E2067" s="58">
        <v>793504</v>
      </c>
      <c r="F2067" s="58">
        <v>641790</v>
      </c>
      <c r="G2067" s="59">
        <v>793504</v>
      </c>
      <c r="H2067" s="59">
        <v>0</v>
      </c>
      <c r="I2067" s="60">
        <v>0</v>
      </c>
      <c r="J2067" s="58">
        <v>-151714</v>
      </c>
      <c r="K2067" s="61"/>
      <c r="L2067" s="61"/>
      <c r="M2067" s="62">
        <v>4450</v>
      </c>
      <c r="N2067" s="61"/>
      <c r="O2067" s="61"/>
      <c r="P2067" s="61"/>
      <c r="Q2067" s="61"/>
      <c r="R2067" s="61"/>
      <c r="S2067" s="61"/>
      <c r="T2067" s="61"/>
      <c r="U2067" s="61"/>
      <c r="V2067" s="61"/>
      <c r="W2067" s="61"/>
      <c r="X2067" s="61"/>
      <c r="Y2067" s="61"/>
      <c r="Z2067" s="61"/>
      <c r="AA2067" s="62">
        <v>430853</v>
      </c>
      <c r="AB2067" s="61"/>
      <c r="AC2067" s="61"/>
      <c r="AD2067" s="62">
        <v>106598</v>
      </c>
      <c r="AE2067" s="61"/>
      <c r="AF2067" s="62">
        <v>189412</v>
      </c>
      <c r="AG2067" s="61"/>
      <c r="AH2067" s="61"/>
      <c r="AI2067" s="62">
        <v>62191</v>
      </c>
      <c r="AJ2067" s="61"/>
      <c r="AK2067" s="61"/>
      <c r="AL2067" s="61"/>
      <c r="AM2067" s="61"/>
      <c r="AN2067" s="61"/>
      <c r="AO2067" s="61"/>
      <c r="AP2067" s="61"/>
      <c r="AQ2067" s="61"/>
      <c r="AR2067" s="61"/>
      <c r="AS2067" s="61"/>
      <c r="AT2067" s="61"/>
      <c r="AU2067" s="61"/>
      <c r="AV2067" s="61"/>
      <c r="AW2067" s="61"/>
      <c r="AX2067" s="61"/>
      <c r="AY2067" s="61"/>
      <c r="AZ2067" s="61"/>
      <c r="BA2067" s="61"/>
      <c r="BB2067" s="61"/>
      <c r="BC2067" s="61"/>
      <c r="BD2067" s="61"/>
      <c r="BE2067" s="61"/>
      <c r="BF2067" s="61"/>
      <c r="BG2067" s="61"/>
      <c r="BH2067" s="61"/>
      <c r="BI2067" s="61"/>
      <c r="BJ2067" s="61"/>
      <c r="BK2067" s="61"/>
      <c r="BL2067" s="61"/>
      <c r="BM2067" s="61"/>
      <c r="BN2067" s="61"/>
      <c r="BO2067" s="62">
        <v>-151714</v>
      </c>
    </row>
    <row r="2068" spans="1:67" x14ac:dyDescent="0.2">
      <c r="A2068" s="57" t="s">
        <v>34</v>
      </c>
      <c r="B2068" s="56" t="s">
        <v>34</v>
      </c>
      <c r="C2068" s="56" t="s">
        <v>523</v>
      </c>
      <c r="D2068" s="56">
        <v>1996</v>
      </c>
      <c r="E2068" s="58">
        <v>813763</v>
      </c>
      <c r="F2068" s="58">
        <v>658076</v>
      </c>
      <c r="G2068" s="59">
        <v>813763</v>
      </c>
      <c r="H2068" s="59">
        <v>0</v>
      </c>
      <c r="I2068" s="60">
        <v>0</v>
      </c>
      <c r="J2068" s="58">
        <v>-155687</v>
      </c>
      <c r="K2068" s="61"/>
      <c r="L2068" s="61"/>
      <c r="M2068" s="62">
        <v>4450</v>
      </c>
      <c r="N2068" s="61"/>
      <c r="O2068" s="61"/>
      <c r="P2068" s="61"/>
      <c r="Q2068" s="61"/>
      <c r="R2068" s="61"/>
      <c r="S2068" s="61"/>
      <c r="T2068" s="61"/>
      <c r="U2068" s="61"/>
      <c r="V2068" s="61"/>
      <c r="W2068" s="61"/>
      <c r="X2068" s="61"/>
      <c r="Y2068" s="61"/>
      <c r="Z2068" s="61"/>
      <c r="AA2068" s="62">
        <v>435052</v>
      </c>
      <c r="AB2068" s="61"/>
      <c r="AC2068" s="61"/>
      <c r="AD2068" s="62">
        <v>114432</v>
      </c>
      <c r="AE2068" s="61"/>
      <c r="AF2068" s="62">
        <v>192955</v>
      </c>
      <c r="AG2068" s="61"/>
      <c r="AH2068" s="61"/>
      <c r="AI2068" s="62">
        <v>66874</v>
      </c>
      <c r="AJ2068" s="61"/>
      <c r="AK2068" s="61"/>
      <c r="AL2068" s="61"/>
      <c r="AM2068" s="61"/>
      <c r="AN2068" s="61"/>
      <c r="AO2068" s="61"/>
      <c r="AP2068" s="61"/>
      <c r="AQ2068" s="61"/>
      <c r="AR2068" s="61"/>
      <c r="AS2068" s="61"/>
      <c r="AT2068" s="61"/>
      <c r="AU2068" s="61"/>
      <c r="AV2068" s="61"/>
      <c r="AW2068" s="61"/>
      <c r="AX2068" s="61"/>
      <c r="AY2068" s="61"/>
      <c r="AZ2068" s="61"/>
      <c r="BA2068" s="61"/>
      <c r="BB2068" s="61"/>
      <c r="BC2068" s="61"/>
      <c r="BD2068" s="61"/>
      <c r="BE2068" s="61"/>
      <c r="BF2068" s="61"/>
      <c r="BG2068" s="61"/>
      <c r="BH2068" s="61"/>
      <c r="BI2068" s="61"/>
      <c r="BJ2068" s="61"/>
      <c r="BK2068" s="61"/>
      <c r="BL2068" s="61"/>
      <c r="BM2068" s="61"/>
      <c r="BN2068" s="61"/>
      <c r="BO2068" s="62">
        <v>-155687</v>
      </c>
    </row>
    <row r="2069" spans="1:67" ht="12" customHeight="1" x14ac:dyDescent="0.2">
      <c r="A2069" s="57" t="s">
        <v>34</v>
      </c>
      <c r="B2069" s="56" t="s">
        <v>34</v>
      </c>
      <c r="C2069" s="56" t="s">
        <v>523</v>
      </c>
      <c r="D2069" s="56">
        <v>1997</v>
      </c>
      <c r="E2069" s="58">
        <v>845957</v>
      </c>
      <c r="F2069" s="58">
        <v>687839</v>
      </c>
      <c r="G2069" s="59">
        <v>844785</v>
      </c>
      <c r="H2069" s="59">
        <v>1172</v>
      </c>
      <c r="I2069" s="60">
        <v>0</v>
      </c>
      <c r="J2069" s="58">
        <v>-158118</v>
      </c>
      <c r="K2069" s="61"/>
      <c r="L2069" s="61"/>
      <c r="M2069" s="62">
        <v>4450</v>
      </c>
      <c r="N2069" s="61"/>
      <c r="O2069" s="61"/>
      <c r="P2069" s="61"/>
      <c r="Q2069" s="61"/>
      <c r="R2069" s="61"/>
      <c r="S2069" s="61"/>
      <c r="T2069" s="61"/>
      <c r="U2069" s="61"/>
      <c r="V2069" s="61"/>
      <c r="W2069" s="61"/>
      <c r="X2069" s="61"/>
      <c r="Y2069" s="61"/>
      <c r="Z2069" s="61"/>
      <c r="AA2069" s="62">
        <v>436746</v>
      </c>
      <c r="AB2069" s="61"/>
      <c r="AC2069" s="61"/>
      <c r="AD2069" s="62">
        <v>142539</v>
      </c>
      <c r="AE2069" s="61"/>
      <c r="AF2069" s="62">
        <v>193107</v>
      </c>
      <c r="AG2069" s="61"/>
      <c r="AH2069" s="61"/>
      <c r="AI2069" s="62">
        <v>67943</v>
      </c>
      <c r="AJ2069" s="61"/>
      <c r="AK2069" s="61"/>
      <c r="AL2069" s="61"/>
      <c r="AM2069" s="61"/>
      <c r="AN2069" s="61"/>
      <c r="AO2069" s="61"/>
      <c r="AP2069" s="61"/>
      <c r="AQ2069" s="61"/>
      <c r="AR2069" s="61"/>
      <c r="AS2069" s="61"/>
      <c r="AT2069" s="61"/>
      <c r="AU2069" s="61"/>
      <c r="AV2069" s="61"/>
      <c r="AW2069" s="61"/>
      <c r="AX2069" s="61"/>
      <c r="AY2069" s="61"/>
      <c r="AZ2069" s="61"/>
      <c r="BA2069" s="61"/>
      <c r="BB2069" s="61"/>
      <c r="BC2069" s="61"/>
      <c r="BD2069" s="61"/>
      <c r="BE2069" s="61"/>
      <c r="BF2069" s="61"/>
      <c r="BG2069" s="61"/>
      <c r="BH2069" s="61"/>
      <c r="BI2069" s="61"/>
      <c r="BJ2069" s="61"/>
      <c r="BK2069" s="62">
        <v>1172</v>
      </c>
      <c r="BL2069" s="61"/>
      <c r="BM2069" s="61"/>
      <c r="BN2069" s="61"/>
      <c r="BO2069" s="62">
        <v>-158118</v>
      </c>
    </row>
    <row r="2070" spans="1:67" x14ac:dyDescent="0.2">
      <c r="A2070" s="57" t="s">
        <v>34</v>
      </c>
      <c r="B2070" s="56" t="s">
        <v>34</v>
      </c>
      <c r="C2070" s="56" t="s">
        <v>523</v>
      </c>
      <c r="D2070" s="56">
        <v>1998</v>
      </c>
      <c r="E2070" s="58">
        <v>821862</v>
      </c>
      <c r="F2070" s="58">
        <v>662395</v>
      </c>
      <c r="G2070" s="59">
        <v>819611</v>
      </c>
      <c r="H2070" s="59">
        <v>2251</v>
      </c>
      <c r="I2070" s="60">
        <v>0</v>
      </c>
      <c r="J2070" s="58">
        <v>-159467</v>
      </c>
      <c r="K2070" s="61"/>
      <c r="L2070" s="61"/>
      <c r="M2070" s="62">
        <v>4450</v>
      </c>
      <c r="N2070" s="61"/>
      <c r="O2070" s="61"/>
      <c r="P2070" s="61"/>
      <c r="Q2070" s="61"/>
      <c r="R2070" s="61"/>
      <c r="S2070" s="61"/>
      <c r="T2070" s="61"/>
      <c r="U2070" s="61"/>
      <c r="V2070" s="61"/>
      <c r="W2070" s="61"/>
      <c r="X2070" s="61"/>
      <c r="Y2070" s="61"/>
      <c r="Z2070" s="61"/>
      <c r="AA2070" s="62">
        <v>449836</v>
      </c>
      <c r="AB2070" s="61"/>
      <c r="AC2070" s="61"/>
      <c r="AD2070" s="62">
        <v>146273</v>
      </c>
      <c r="AE2070" s="61"/>
      <c r="AF2070" s="62">
        <v>150344</v>
      </c>
      <c r="AG2070" s="61"/>
      <c r="AH2070" s="61"/>
      <c r="AI2070" s="62">
        <v>68708</v>
      </c>
      <c r="AJ2070" s="61"/>
      <c r="AK2070" s="61"/>
      <c r="AL2070" s="61"/>
      <c r="AM2070" s="61"/>
      <c r="AN2070" s="61"/>
      <c r="AO2070" s="61"/>
      <c r="AP2070" s="61"/>
      <c r="AQ2070" s="61"/>
      <c r="AR2070" s="61"/>
      <c r="AS2070" s="61"/>
      <c r="AT2070" s="61"/>
      <c r="AU2070" s="61"/>
      <c r="AV2070" s="61"/>
      <c r="AW2070" s="61"/>
      <c r="AX2070" s="61"/>
      <c r="AY2070" s="61"/>
      <c r="AZ2070" s="61"/>
      <c r="BA2070" s="61"/>
      <c r="BB2070" s="61"/>
      <c r="BC2070" s="61"/>
      <c r="BD2070" s="61"/>
      <c r="BE2070" s="61"/>
      <c r="BF2070" s="61"/>
      <c r="BG2070" s="61"/>
      <c r="BH2070" s="61"/>
      <c r="BI2070" s="61"/>
      <c r="BJ2070" s="61"/>
      <c r="BK2070" s="62">
        <v>2251</v>
      </c>
      <c r="BL2070" s="61"/>
      <c r="BM2070" s="61"/>
      <c r="BN2070" s="61"/>
      <c r="BO2070" s="62">
        <v>-159467</v>
      </c>
    </row>
    <row r="2071" spans="1:67" x14ac:dyDescent="0.2">
      <c r="A2071" s="57" t="s">
        <v>34</v>
      </c>
      <c r="B2071" s="56" t="s">
        <v>34</v>
      </c>
      <c r="C2071" s="56" t="s">
        <v>524</v>
      </c>
      <c r="D2071" s="56">
        <v>1989</v>
      </c>
      <c r="E2071" s="58">
        <v>4579153</v>
      </c>
      <c r="F2071" s="58">
        <v>4548798</v>
      </c>
      <c r="G2071" s="59">
        <v>4037451</v>
      </c>
      <c r="H2071" s="59">
        <v>541702</v>
      </c>
      <c r="I2071" s="60">
        <v>0</v>
      </c>
      <c r="J2071" s="58">
        <v>-30355</v>
      </c>
      <c r="K2071" s="62">
        <v>32954</v>
      </c>
      <c r="L2071" s="61"/>
      <c r="M2071" s="62">
        <v>2893</v>
      </c>
      <c r="N2071" s="61"/>
      <c r="O2071" s="61"/>
      <c r="P2071" s="62">
        <v>234279</v>
      </c>
      <c r="Q2071" s="61"/>
      <c r="R2071" s="61"/>
      <c r="S2071" s="61"/>
      <c r="T2071" s="61"/>
      <c r="U2071" s="61"/>
      <c r="V2071" s="61"/>
      <c r="W2071" s="62">
        <v>528456</v>
      </c>
      <c r="X2071" s="61"/>
      <c r="Y2071" s="61"/>
      <c r="Z2071" s="61"/>
      <c r="AA2071" s="62">
        <v>1931645</v>
      </c>
      <c r="AB2071" s="61"/>
      <c r="AC2071" s="61"/>
      <c r="AD2071" s="62">
        <v>246965</v>
      </c>
      <c r="AE2071" s="61"/>
      <c r="AF2071" s="62">
        <v>584244</v>
      </c>
      <c r="AG2071" s="61"/>
      <c r="AH2071" s="61"/>
      <c r="AI2071" s="62">
        <v>476015</v>
      </c>
      <c r="AJ2071" s="61"/>
      <c r="AK2071" s="61"/>
      <c r="AL2071" s="61"/>
      <c r="AM2071" s="61"/>
      <c r="AN2071" s="61"/>
      <c r="AO2071" s="61"/>
      <c r="AP2071" s="62">
        <v>50900</v>
      </c>
      <c r="AQ2071" s="61"/>
      <c r="AR2071" s="62">
        <v>70838</v>
      </c>
      <c r="AS2071" s="61"/>
      <c r="AT2071" s="61"/>
      <c r="AU2071" s="61"/>
      <c r="AV2071" s="61"/>
      <c r="AW2071" s="61"/>
      <c r="AX2071" s="61"/>
      <c r="AY2071" s="62">
        <v>150263</v>
      </c>
      <c r="AZ2071" s="61"/>
      <c r="BA2071" s="62">
        <v>269701</v>
      </c>
      <c r="BB2071" s="61"/>
      <c r="BC2071" s="61"/>
      <c r="BD2071" s="61"/>
      <c r="BE2071" s="61"/>
      <c r="BF2071" s="61"/>
      <c r="BG2071" s="61"/>
      <c r="BH2071" s="61"/>
      <c r="BI2071" s="61"/>
      <c r="BJ2071" s="61"/>
      <c r="BK2071" s="61"/>
      <c r="BL2071" s="61"/>
      <c r="BM2071" s="61"/>
      <c r="BN2071" s="61"/>
      <c r="BO2071" s="62">
        <v>-30355</v>
      </c>
    </row>
    <row r="2072" spans="1:67" x14ac:dyDescent="0.2">
      <c r="A2072" s="57" t="s">
        <v>34</v>
      </c>
      <c r="B2072" s="56" t="s">
        <v>34</v>
      </c>
      <c r="C2072" s="56" t="s">
        <v>524</v>
      </c>
      <c r="D2072" s="56">
        <v>1990</v>
      </c>
      <c r="E2072" s="58">
        <v>4899516</v>
      </c>
      <c r="F2072" s="58">
        <v>4869161</v>
      </c>
      <c r="G2072" s="59">
        <v>4308217</v>
      </c>
      <c r="H2072" s="59">
        <v>591299</v>
      </c>
      <c r="I2072" s="60">
        <v>0</v>
      </c>
      <c r="J2072" s="58">
        <v>-30355</v>
      </c>
      <c r="K2072" s="62">
        <v>32954</v>
      </c>
      <c r="L2072" s="61"/>
      <c r="M2072" s="62">
        <v>2893</v>
      </c>
      <c r="N2072" s="61"/>
      <c r="O2072" s="61"/>
      <c r="P2072" s="62">
        <v>243188</v>
      </c>
      <c r="Q2072" s="61"/>
      <c r="R2072" s="61"/>
      <c r="S2072" s="61"/>
      <c r="T2072" s="61"/>
      <c r="U2072" s="61"/>
      <c r="V2072" s="61"/>
      <c r="W2072" s="62">
        <v>528562</v>
      </c>
      <c r="X2072" s="61"/>
      <c r="Y2072" s="61"/>
      <c r="Z2072" s="61"/>
      <c r="AA2072" s="62">
        <v>2099709</v>
      </c>
      <c r="AB2072" s="61"/>
      <c r="AC2072" s="61"/>
      <c r="AD2072" s="62">
        <v>277192</v>
      </c>
      <c r="AE2072" s="61"/>
      <c r="AF2072" s="62">
        <v>608099</v>
      </c>
      <c r="AG2072" s="61"/>
      <c r="AH2072" s="61"/>
      <c r="AI2072" s="62">
        <v>515620</v>
      </c>
      <c r="AJ2072" s="61"/>
      <c r="AK2072" s="61"/>
      <c r="AL2072" s="61"/>
      <c r="AM2072" s="61"/>
      <c r="AN2072" s="61"/>
      <c r="AO2072" s="61"/>
      <c r="AP2072" s="62">
        <v>52671</v>
      </c>
      <c r="AQ2072" s="61"/>
      <c r="AR2072" s="62">
        <v>96398</v>
      </c>
      <c r="AS2072" s="61"/>
      <c r="AT2072" s="61"/>
      <c r="AU2072" s="61"/>
      <c r="AV2072" s="61"/>
      <c r="AW2072" s="61"/>
      <c r="AX2072" s="61"/>
      <c r="AY2072" s="62">
        <v>161881</v>
      </c>
      <c r="AZ2072" s="61"/>
      <c r="BA2072" s="62">
        <v>279225</v>
      </c>
      <c r="BB2072" s="61"/>
      <c r="BC2072" s="61"/>
      <c r="BD2072" s="61"/>
      <c r="BE2072" s="61"/>
      <c r="BF2072" s="61"/>
      <c r="BG2072" s="61"/>
      <c r="BH2072" s="61"/>
      <c r="BI2072" s="61"/>
      <c r="BJ2072" s="61"/>
      <c r="BK2072" s="62">
        <v>1124</v>
      </c>
      <c r="BL2072" s="61"/>
      <c r="BM2072" s="61"/>
      <c r="BN2072" s="61"/>
      <c r="BO2072" s="62">
        <v>-30355</v>
      </c>
    </row>
    <row r="2073" spans="1:67" x14ac:dyDescent="0.2">
      <c r="A2073" s="57" t="s">
        <v>34</v>
      </c>
      <c r="B2073" s="56" t="s">
        <v>34</v>
      </c>
      <c r="C2073" s="56" t="s">
        <v>524</v>
      </c>
      <c r="D2073" s="56">
        <v>1991</v>
      </c>
      <c r="E2073" s="58">
        <v>5178302</v>
      </c>
      <c r="F2073" s="58">
        <v>5147947</v>
      </c>
      <c r="G2073" s="59">
        <v>4580030</v>
      </c>
      <c r="H2073" s="59">
        <v>598272</v>
      </c>
      <c r="I2073" s="60">
        <v>0</v>
      </c>
      <c r="J2073" s="58">
        <v>-30355</v>
      </c>
      <c r="K2073" s="62">
        <v>32954</v>
      </c>
      <c r="L2073" s="61"/>
      <c r="M2073" s="62">
        <v>2947</v>
      </c>
      <c r="N2073" s="61"/>
      <c r="O2073" s="61"/>
      <c r="P2073" s="62">
        <v>248643</v>
      </c>
      <c r="Q2073" s="61"/>
      <c r="R2073" s="61"/>
      <c r="S2073" s="61"/>
      <c r="T2073" s="61"/>
      <c r="U2073" s="61"/>
      <c r="V2073" s="61"/>
      <c r="W2073" s="62">
        <v>550969</v>
      </c>
      <c r="X2073" s="61"/>
      <c r="Y2073" s="61"/>
      <c r="Z2073" s="61"/>
      <c r="AA2073" s="62">
        <v>2287158</v>
      </c>
      <c r="AB2073" s="61"/>
      <c r="AC2073" s="61"/>
      <c r="AD2073" s="62">
        <v>282508</v>
      </c>
      <c r="AE2073" s="61"/>
      <c r="AF2073" s="62">
        <v>626353</v>
      </c>
      <c r="AG2073" s="61"/>
      <c r="AH2073" s="61"/>
      <c r="AI2073" s="62">
        <v>548498</v>
      </c>
      <c r="AJ2073" s="61"/>
      <c r="AK2073" s="61"/>
      <c r="AL2073" s="61"/>
      <c r="AM2073" s="61"/>
      <c r="AN2073" s="61"/>
      <c r="AO2073" s="61"/>
      <c r="AP2073" s="62">
        <v>53396</v>
      </c>
      <c r="AQ2073" s="61"/>
      <c r="AR2073" s="62">
        <v>96398</v>
      </c>
      <c r="AS2073" s="61"/>
      <c r="AT2073" s="61"/>
      <c r="AU2073" s="61"/>
      <c r="AV2073" s="61"/>
      <c r="AW2073" s="61"/>
      <c r="AX2073" s="61"/>
      <c r="AY2073" s="62">
        <v>163857</v>
      </c>
      <c r="AZ2073" s="61"/>
      <c r="BA2073" s="62">
        <v>283497</v>
      </c>
      <c r="BB2073" s="61"/>
      <c r="BC2073" s="61"/>
      <c r="BD2073" s="61"/>
      <c r="BE2073" s="61"/>
      <c r="BF2073" s="61"/>
      <c r="BG2073" s="61"/>
      <c r="BH2073" s="61"/>
      <c r="BI2073" s="61"/>
      <c r="BJ2073" s="61"/>
      <c r="BK2073" s="62">
        <v>1124</v>
      </c>
      <c r="BL2073" s="61"/>
      <c r="BM2073" s="61"/>
      <c r="BN2073" s="61"/>
      <c r="BO2073" s="62">
        <v>-30355</v>
      </c>
    </row>
    <row r="2074" spans="1:67" x14ac:dyDescent="0.2">
      <c r="A2074" s="57" t="s">
        <v>34</v>
      </c>
      <c r="B2074" s="56" t="s">
        <v>34</v>
      </c>
      <c r="C2074" s="56" t="s">
        <v>524</v>
      </c>
      <c r="D2074" s="56">
        <v>1992</v>
      </c>
      <c r="E2074" s="58">
        <v>5508823</v>
      </c>
      <c r="F2074" s="58">
        <v>5478468</v>
      </c>
      <c r="G2074" s="59">
        <v>4895611</v>
      </c>
      <c r="H2074" s="59">
        <v>613212</v>
      </c>
      <c r="I2074" s="60">
        <v>0</v>
      </c>
      <c r="J2074" s="58">
        <v>-30355</v>
      </c>
      <c r="K2074" s="62">
        <v>32954</v>
      </c>
      <c r="L2074" s="61"/>
      <c r="M2074" s="62">
        <v>2947</v>
      </c>
      <c r="N2074" s="61"/>
      <c r="O2074" s="61"/>
      <c r="P2074" s="62">
        <v>311591</v>
      </c>
      <c r="Q2074" s="61"/>
      <c r="R2074" s="61"/>
      <c r="S2074" s="61"/>
      <c r="T2074" s="61"/>
      <c r="U2074" s="61"/>
      <c r="V2074" s="61"/>
      <c r="W2074" s="62">
        <v>558635</v>
      </c>
      <c r="X2074" s="61"/>
      <c r="Y2074" s="61"/>
      <c r="Z2074" s="61"/>
      <c r="AA2074" s="62">
        <v>2439483</v>
      </c>
      <c r="AB2074" s="61"/>
      <c r="AC2074" s="61"/>
      <c r="AD2074" s="62">
        <v>291569</v>
      </c>
      <c r="AE2074" s="61"/>
      <c r="AF2074" s="62">
        <v>670297</v>
      </c>
      <c r="AG2074" s="61"/>
      <c r="AH2074" s="61"/>
      <c r="AI2074" s="62">
        <v>588135</v>
      </c>
      <c r="AJ2074" s="61"/>
      <c r="AK2074" s="61"/>
      <c r="AL2074" s="61"/>
      <c r="AM2074" s="61"/>
      <c r="AN2074" s="61"/>
      <c r="AO2074" s="61"/>
      <c r="AP2074" s="62">
        <v>53396</v>
      </c>
      <c r="AQ2074" s="61"/>
      <c r="AR2074" s="62">
        <v>109138</v>
      </c>
      <c r="AS2074" s="61"/>
      <c r="AT2074" s="61"/>
      <c r="AU2074" s="61"/>
      <c r="AV2074" s="61"/>
      <c r="AW2074" s="61"/>
      <c r="AX2074" s="61"/>
      <c r="AY2074" s="62">
        <v>163857</v>
      </c>
      <c r="AZ2074" s="61"/>
      <c r="BA2074" s="62">
        <v>285697</v>
      </c>
      <c r="BB2074" s="61"/>
      <c r="BC2074" s="61"/>
      <c r="BD2074" s="61"/>
      <c r="BE2074" s="61"/>
      <c r="BF2074" s="61"/>
      <c r="BG2074" s="61"/>
      <c r="BH2074" s="61"/>
      <c r="BI2074" s="61"/>
      <c r="BJ2074" s="61"/>
      <c r="BK2074" s="62">
        <v>1124</v>
      </c>
      <c r="BL2074" s="61"/>
      <c r="BM2074" s="61"/>
      <c r="BN2074" s="61"/>
      <c r="BO2074" s="62">
        <v>-30355</v>
      </c>
    </row>
    <row r="2075" spans="1:67" x14ac:dyDescent="0.2">
      <c r="A2075" s="57" t="s">
        <v>34</v>
      </c>
      <c r="B2075" s="56" t="s">
        <v>34</v>
      </c>
      <c r="C2075" s="56" t="s">
        <v>524</v>
      </c>
      <c r="D2075" s="56">
        <v>1993</v>
      </c>
      <c r="E2075" s="58">
        <v>5731492</v>
      </c>
      <c r="F2075" s="58">
        <v>5701137</v>
      </c>
      <c r="G2075" s="59">
        <v>5134215</v>
      </c>
      <c r="H2075" s="59">
        <v>597277</v>
      </c>
      <c r="I2075" s="60">
        <v>0</v>
      </c>
      <c r="J2075" s="58">
        <v>-30355</v>
      </c>
      <c r="K2075" s="62">
        <v>32954</v>
      </c>
      <c r="L2075" s="61"/>
      <c r="M2075" s="62">
        <v>2947</v>
      </c>
      <c r="N2075" s="61"/>
      <c r="O2075" s="61"/>
      <c r="P2075" s="62">
        <v>322488</v>
      </c>
      <c r="Q2075" s="61"/>
      <c r="R2075" s="61"/>
      <c r="S2075" s="61"/>
      <c r="T2075" s="61"/>
      <c r="U2075" s="61"/>
      <c r="V2075" s="61"/>
      <c r="W2075" s="62">
        <v>567499</v>
      </c>
      <c r="X2075" s="61"/>
      <c r="Y2075" s="61"/>
      <c r="Z2075" s="61"/>
      <c r="AA2075" s="62">
        <v>2592178</v>
      </c>
      <c r="AB2075" s="61"/>
      <c r="AC2075" s="61"/>
      <c r="AD2075" s="62">
        <v>294853</v>
      </c>
      <c r="AE2075" s="61"/>
      <c r="AF2075" s="62">
        <v>685993</v>
      </c>
      <c r="AG2075" s="61"/>
      <c r="AH2075" s="61"/>
      <c r="AI2075" s="62">
        <v>635303</v>
      </c>
      <c r="AJ2075" s="61"/>
      <c r="AK2075" s="61"/>
      <c r="AL2075" s="61"/>
      <c r="AM2075" s="61"/>
      <c r="AN2075" s="61"/>
      <c r="AO2075" s="61"/>
      <c r="AP2075" s="62">
        <v>63344</v>
      </c>
      <c r="AQ2075" s="61"/>
      <c r="AR2075" s="62">
        <v>72467</v>
      </c>
      <c r="AS2075" s="61"/>
      <c r="AT2075" s="61"/>
      <c r="AU2075" s="61"/>
      <c r="AV2075" s="61"/>
      <c r="AW2075" s="61"/>
      <c r="AX2075" s="61"/>
      <c r="AY2075" s="62">
        <v>169044</v>
      </c>
      <c r="AZ2075" s="61"/>
      <c r="BA2075" s="62">
        <v>291298</v>
      </c>
      <c r="BB2075" s="61"/>
      <c r="BC2075" s="61"/>
      <c r="BD2075" s="61"/>
      <c r="BE2075" s="61"/>
      <c r="BF2075" s="61"/>
      <c r="BG2075" s="61"/>
      <c r="BH2075" s="61"/>
      <c r="BI2075" s="61"/>
      <c r="BJ2075" s="61"/>
      <c r="BK2075" s="62">
        <v>1124</v>
      </c>
      <c r="BL2075" s="61"/>
      <c r="BM2075" s="61"/>
      <c r="BN2075" s="61"/>
      <c r="BO2075" s="62">
        <v>-30355</v>
      </c>
    </row>
    <row r="2076" spans="1:67" x14ac:dyDescent="0.2">
      <c r="A2076" s="57" t="s">
        <v>34</v>
      </c>
      <c r="B2076" s="56" t="s">
        <v>34</v>
      </c>
      <c r="C2076" s="56" t="s">
        <v>524</v>
      </c>
      <c r="D2076" s="56">
        <v>1994</v>
      </c>
      <c r="E2076" s="58">
        <v>6034764</v>
      </c>
      <c r="F2076" s="58">
        <v>5741896</v>
      </c>
      <c r="G2076" s="59">
        <v>5350350</v>
      </c>
      <c r="H2076" s="59">
        <v>684414</v>
      </c>
      <c r="I2076" s="60">
        <v>0</v>
      </c>
      <c r="J2076" s="58">
        <v>-292868</v>
      </c>
      <c r="K2076" s="62">
        <v>32954</v>
      </c>
      <c r="L2076" s="61"/>
      <c r="M2076" s="62">
        <v>3147</v>
      </c>
      <c r="N2076" s="61"/>
      <c r="O2076" s="61"/>
      <c r="P2076" s="62">
        <v>325113</v>
      </c>
      <c r="Q2076" s="61"/>
      <c r="R2076" s="61"/>
      <c r="S2076" s="61"/>
      <c r="T2076" s="61"/>
      <c r="U2076" s="61"/>
      <c r="V2076" s="61"/>
      <c r="W2076" s="62">
        <v>568539</v>
      </c>
      <c r="X2076" s="61"/>
      <c r="Y2076" s="61"/>
      <c r="Z2076" s="61"/>
      <c r="AA2076" s="62">
        <v>2727195</v>
      </c>
      <c r="AB2076" s="61"/>
      <c r="AC2076" s="61"/>
      <c r="AD2076" s="62">
        <v>296575</v>
      </c>
      <c r="AE2076" s="61"/>
      <c r="AF2076" s="62">
        <v>717923</v>
      </c>
      <c r="AG2076" s="61"/>
      <c r="AH2076" s="61"/>
      <c r="AI2076" s="62">
        <v>678904</v>
      </c>
      <c r="AJ2076" s="61"/>
      <c r="AK2076" s="61"/>
      <c r="AL2076" s="61"/>
      <c r="AM2076" s="61"/>
      <c r="AN2076" s="61"/>
      <c r="AO2076" s="61"/>
      <c r="AP2076" s="62">
        <v>69076</v>
      </c>
      <c r="AQ2076" s="61"/>
      <c r="AR2076" s="62">
        <v>72467</v>
      </c>
      <c r="AS2076" s="61"/>
      <c r="AT2076" s="61"/>
      <c r="AU2076" s="61"/>
      <c r="AV2076" s="61"/>
      <c r="AW2076" s="61"/>
      <c r="AX2076" s="61"/>
      <c r="AY2076" s="62">
        <v>183759</v>
      </c>
      <c r="AZ2076" s="61"/>
      <c r="BA2076" s="62">
        <v>344086</v>
      </c>
      <c r="BB2076" s="61"/>
      <c r="BC2076" s="61"/>
      <c r="BD2076" s="61"/>
      <c r="BE2076" s="61"/>
      <c r="BF2076" s="61"/>
      <c r="BG2076" s="62">
        <v>13902</v>
      </c>
      <c r="BH2076" s="61"/>
      <c r="BI2076" s="61"/>
      <c r="BJ2076" s="61"/>
      <c r="BK2076" s="62">
        <v>1124</v>
      </c>
      <c r="BL2076" s="61"/>
      <c r="BM2076" s="61"/>
      <c r="BN2076" s="61"/>
      <c r="BO2076" s="62">
        <v>-292868</v>
      </c>
    </row>
    <row r="2077" spans="1:67" x14ac:dyDescent="0.2">
      <c r="A2077" s="57" t="s">
        <v>34</v>
      </c>
      <c r="B2077" s="56" t="s">
        <v>34</v>
      </c>
      <c r="C2077" s="56" t="s">
        <v>524</v>
      </c>
      <c r="D2077" s="56">
        <v>1995</v>
      </c>
      <c r="E2077" s="58">
        <v>6248141</v>
      </c>
      <c r="F2077" s="58">
        <v>5876581</v>
      </c>
      <c r="G2077" s="59">
        <v>5536984</v>
      </c>
      <c r="H2077" s="59">
        <v>711157</v>
      </c>
      <c r="I2077" s="60">
        <v>0</v>
      </c>
      <c r="J2077" s="58">
        <v>-371560</v>
      </c>
      <c r="K2077" s="62">
        <v>32954</v>
      </c>
      <c r="L2077" s="61"/>
      <c r="M2077" s="62">
        <v>3147</v>
      </c>
      <c r="N2077" s="61"/>
      <c r="O2077" s="61"/>
      <c r="P2077" s="62">
        <v>325113</v>
      </c>
      <c r="Q2077" s="61"/>
      <c r="R2077" s="61"/>
      <c r="S2077" s="61"/>
      <c r="T2077" s="61"/>
      <c r="U2077" s="61"/>
      <c r="V2077" s="61"/>
      <c r="W2077" s="62">
        <v>568539</v>
      </c>
      <c r="X2077" s="61"/>
      <c r="Y2077" s="61"/>
      <c r="Z2077" s="61"/>
      <c r="AA2077" s="62">
        <v>2826399</v>
      </c>
      <c r="AB2077" s="61"/>
      <c r="AC2077" s="61"/>
      <c r="AD2077" s="62">
        <v>313385</v>
      </c>
      <c r="AE2077" s="61"/>
      <c r="AF2077" s="62">
        <v>750964</v>
      </c>
      <c r="AG2077" s="61"/>
      <c r="AH2077" s="61"/>
      <c r="AI2077" s="62">
        <v>716483</v>
      </c>
      <c r="AJ2077" s="61"/>
      <c r="AK2077" s="61"/>
      <c r="AL2077" s="61"/>
      <c r="AM2077" s="61"/>
      <c r="AN2077" s="61"/>
      <c r="AO2077" s="61"/>
      <c r="AP2077" s="62">
        <v>66403</v>
      </c>
      <c r="AQ2077" s="61"/>
      <c r="AR2077" s="62">
        <v>94539</v>
      </c>
      <c r="AS2077" s="61"/>
      <c r="AT2077" s="61"/>
      <c r="AU2077" s="61"/>
      <c r="AV2077" s="61"/>
      <c r="AW2077" s="61"/>
      <c r="AX2077" s="61"/>
      <c r="AY2077" s="62">
        <v>183759</v>
      </c>
      <c r="AZ2077" s="61"/>
      <c r="BA2077" s="62">
        <v>351430</v>
      </c>
      <c r="BB2077" s="61"/>
      <c r="BC2077" s="61"/>
      <c r="BD2077" s="61"/>
      <c r="BE2077" s="61"/>
      <c r="BF2077" s="61"/>
      <c r="BG2077" s="62">
        <v>13902</v>
      </c>
      <c r="BH2077" s="61"/>
      <c r="BI2077" s="61"/>
      <c r="BJ2077" s="61"/>
      <c r="BK2077" s="62">
        <v>1124</v>
      </c>
      <c r="BL2077" s="61"/>
      <c r="BM2077" s="61"/>
      <c r="BN2077" s="61"/>
      <c r="BO2077" s="62">
        <v>-371560</v>
      </c>
    </row>
    <row r="2078" spans="1:67" x14ac:dyDescent="0.2">
      <c r="A2078" s="57" t="s">
        <v>34</v>
      </c>
      <c r="B2078" s="56" t="s">
        <v>34</v>
      </c>
      <c r="C2078" s="56" t="s">
        <v>524</v>
      </c>
      <c r="D2078" s="56">
        <v>1996</v>
      </c>
      <c r="E2078" s="58">
        <v>6507997</v>
      </c>
      <c r="F2078" s="58">
        <v>6056703</v>
      </c>
      <c r="G2078" s="59">
        <v>5782045</v>
      </c>
      <c r="H2078" s="59">
        <v>725952</v>
      </c>
      <c r="I2078" s="60">
        <v>0</v>
      </c>
      <c r="J2078" s="58">
        <v>-451294</v>
      </c>
      <c r="K2078" s="62">
        <v>32954</v>
      </c>
      <c r="L2078" s="61"/>
      <c r="M2078" s="62">
        <v>3147</v>
      </c>
      <c r="N2078" s="61"/>
      <c r="O2078" s="61"/>
      <c r="P2078" s="62">
        <v>358479</v>
      </c>
      <c r="Q2078" s="61"/>
      <c r="R2078" s="61"/>
      <c r="S2078" s="61"/>
      <c r="T2078" s="61"/>
      <c r="U2078" s="61"/>
      <c r="V2078" s="61"/>
      <c r="W2078" s="62">
        <v>575649</v>
      </c>
      <c r="X2078" s="61"/>
      <c r="Y2078" s="61"/>
      <c r="Z2078" s="61"/>
      <c r="AA2078" s="62">
        <v>2951362</v>
      </c>
      <c r="AB2078" s="61"/>
      <c r="AC2078" s="61"/>
      <c r="AD2078" s="62">
        <v>345467</v>
      </c>
      <c r="AE2078" s="61"/>
      <c r="AF2078" s="62">
        <v>790427</v>
      </c>
      <c r="AG2078" s="61"/>
      <c r="AH2078" s="61"/>
      <c r="AI2078" s="62">
        <v>724560</v>
      </c>
      <c r="AJ2078" s="61"/>
      <c r="AK2078" s="61"/>
      <c r="AL2078" s="61"/>
      <c r="AM2078" s="61"/>
      <c r="AN2078" s="61"/>
      <c r="AO2078" s="61"/>
      <c r="AP2078" s="62">
        <v>66403</v>
      </c>
      <c r="AQ2078" s="61"/>
      <c r="AR2078" s="62">
        <v>101002</v>
      </c>
      <c r="AS2078" s="61"/>
      <c r="AT2078" s="61"/>
      <c r="AU2078" s="61"/>
      <c r="AV2078" s="61"/>
      <c r="AW2078" s="61"/>
      <c r="AX2078" s="61"/>
      <c r="AY2078" s="62">
        <v>185859</v>
      </c>
      <c r="AZ2078" s="61"/>
      <c r="BA2078" s="62">
        <v>357662</v>
      </c>
      <c r="BB2078" s="61"/>
      <c r="BC2078" s="61"/>
      <c r="BD2078" s="61"/>
      <c r="BE2078" s="61"/>
      <c r="BF2078" s="61"/>
      <c r="BG2078" s="62">
        <v>13902</v>
      </c>
      <c r="BH2078" s="61"/>
      <c r="BI2078" s="61"/>
      <c r="BJ2078" s="61"/>
      <c r="BK2078" s="62">
        <v>1124</v>
      </c>
      <c r="BL2078" s="61"/>
      <c r="BM2078" s="61"/>
      <c r="BN2078" s="61"/>
      <c r="BO2078" s="62">
        <v>-451294</v>
      </c>
    </row>
    <row r="2079" spans="1:67" x14ac:dyDescent="0.2">
      <c r="A2079" s="57" t="s">
        <v>34</v>
      </c>
      <c r="B2079" s="56" t="s">
        <v>34</v>
      </c>
      <c r="C2079" s="56" t="s">
        <v>524</v>
      </c>
      <c r="D2079" s="56">
        <v>1997</v>
      </c>
      <c r="E2079" s="58">
        <v>6778624</v>
      </c>
      <c r="F2079" s="58">
        <v>6222739</v>
      </c>
      <c r="G2079" s="59">
        <v>6030371</v>
      </c>
      <c r="H2079" s="59">
        <v>748253</v>
      </c>
      <c r="I2079" s="60">
        <v>0</v>
      </c>
      <c r="J2079" s="58">
        <v>-555885</v>
      </c>
      <c r="K2079" s="62">
        <v>32954</v>
      </c>
      <c r="L2079" s="61"/>
      <c r="M2079" s="62">
        <v>3147</v>
      </c>
      <c r="N2079" s="61"/>
      <c r="O2079" s="61"/>
      <c r="P2079" s="62">
        <v>361604</v>
      </c>
      <c r="Q2079" s="61"/>
      <c r="R2079" s="61"/>
      <c r="S2079" s="61"/>
      <c r="T2079" s="61"/>
      <c r="U2079" s="61"/>
      <c r="V2079" s="61"/>
      <c r="W2079" s="62">
        <v>575649</v>
      </c>
      <c r="X2079" s="61"/>
      <c r="Y2079" s="61"/>
      <c r="Z2079" s="61"/>
      <c r="AA2079" s="62">
        <v>3124026</v>
      </c>
      <c r="AB2079" s="61"/>
      <c r="AC2079" s="61"/>
      <c r="AD2079" s="62">
        <v>356315</v>
      </c>
      <c r="AE2079" s="61"/>
      <c r="AF2079" s="62">
        <v>827896</v>
      </c>
      <c r="AG2079" s="61"/>
      <c r="AH2079" s="61"/>
      <c r="AI2079" s="62">
        <v>748780</v>
      </c>
      <c r="AJ2079" s="61"/>
      <c r="AK2079" s="61"/>
      <c r="AL2079" s="61"/>
      <c r="AM2079" s="61"/>
      <c r="AN2079" s="61"/>
      <c r="AO2079" s="61"/>
      <c r="AP2079" s="62">
        <v>66403</v>
      </c>
      <c r="AQ2079" s="61"/>
      <c r="AR2079" s="62">
        <v>110085</v>
      </c>
      <c r="AS2079" s="61"/>
      <c r="AT2079" s="61"/>
      <c r="AU2079" s="61"/>
      <c r="AV2079" s="61"/>
      <c r="AW2079" s="61"/>
      <c r="AX2079" s="61"/>
      <c r="AY2079" s="62">
        <v>187367</v>
      </c>
      <c r="AZ2079" s="61"/>
      <c r="BA2079" s="62">
        <v>369372</v>
      </c>
      <c r="BB2079" s="61"/>
      <c r="BC2079" s="61"/>
      <c r="BD2079" s="61"/>
      <c r="BE2079" s="61"/>
      <c r="BF2079" s="61"/>
      <c r="BG2079" s="62">
        <v>13902</v>
      </c>
      <c r="BH2079" s="61"/>
      <c r="BI2079" s="61"/>
      <c r="BJ2079" s="61"/>
      <c r="BK2079" s="62">
        <v>1124</v>
      </c>
      <c r="BL2079" s="61"/>
      <c r="BM2079" s="61"/>
      <c r="BN2079" s="61"/>
      <c r="BO2079" s="62">
        <v>-555885</v>
      </c>
    </row>
    <row r="2080" spans="1:67" x14ac:dyDescent="0.2">
      <c r="A2080" s="57" t="s">
        <v>34</v>
      </c>
      <c r="B2080" s="56" t="s">
        <v>34</v>
      </c>
      <c r="C2080" s="56" t="s">
        <v>524</v>
      </c>
      <c r="D2080" s="56">
        <v>1998</v>
      </c>
      <c r="E2080" s="58">
        <v>7056833</v>
      </c>
      <c r="F2080" s="58">
        <v>6409289</v>
      </c>
      <c r="G2080" s="59">
        <v>6199488</v>
      </c>
      <c r="H2080" s="59">
        <v>857345</v>
      </c>
      <c r="I2080" s="60">
        <v>0</v>
      </c>
      <c r="J2080" s="58">
        <v>-647544</v>
      </c>
      <c r="K2080" s="62">
        <v>32954</v>
      </c>
      <c r="L2080" s="61"/>
      <c r="M2080" s="62">
        <v>11214</v>
      </c>
      <c r="N2080" s="61"/>
      <c r="O2080" s="61"/>
      <c r="P2080" s="62">
        <v>361604</v>
      </c>
      <c r="Q2080" s="61"/>
      <c r="R2080" s="61"/>
      <c r="S2080" s="61"/>
      <c r="T2080" s="61"/>
      <c r="U2080" s="61"/>
      <c r="V2080" s="61"/>
      <c r="W2080" s="62">
        <v>575649</v>
      </c>
      <c r="X2080" s="61"/>
      <c r="Y2080" s="61"/>
      <c r="Z2080" s="61"/>
      <c r="AA2080" s="62">
        <v>3243537</v>
      </c>
      <c r="AB2080" s="61"/>
      <c r="AC2080" s="61"/>
      <c r="AD2080" s="62">
        <v>358344</v>
      </c>
      <c r="AE2080" s="61"/>
      <c r="AF2080" s="62">
        <v>853629</v>
      </c>
      <c r="AG2080" s="61"/>
      <c r="AH2080" s="61"/>
      <c r="AI2080" s="62">
        <v>762557</v>
      </c>
      <c r="AJ2080" s="61"/>
      <c r="AK2080" s="61"/>
      <c r="AL2080" s="61"/>
      <c r="AM2080" s="61"/>
      <c r="AN2080" s="61"/>
      <c r="AO2080" s="61"/>
      <c r="AP2080" s="62">
        <v>66403</v>
      </c>
      <c r="AQ2080" s="61"/>
      <c r="AR2080" s="62">
        <v>137100</v>
      </c>
      <c r="AS2080" s="61"/>
      <c r="AT2080" s="61"/>
      <c r="AU2080" s="61"/>
      <c r="AV2080" s="61"/>
      <c r="AW2080" s="61"/>
      <c r="AX2080" s="61"/>
      <c r="AY2080" s="62">
        <v>191464</v>
      </c>
      <c r="AZ2080" s="61"/>
      <c r="BA2080" s="62">
        <v>447352</v>
      </c>
      <c r="BB2080" s="61"/>
      <c r="BC2080" s="61"/>
      <c r="BD2080" s="61"/>
      <c r="BE2080" s="61"/>
      <c r="BF2080" s="61"/>
      <c r="BG2080" s="62">
        <v>13902</v>
      </c>
      <c r="BH2080" s="61"/>
      <c r="BI2080" s="61"/>
      <c r="BJ2080" s="61"/>
      <c r="BK2080" s="62">
        <v>1124</v>
      </c>
      <c r="BL2080" s="61"/>
      <c r="BM2080" s="61"/>
      <c r="BN2080" s="61"/>
      <c r="BO2080" s="62">
        <v>-647544</v>
      </c>
    </row>
    <row r="2081" spans="1:67" x14ac:dyDescent="0.2">
      <c r="A2081" s="57" t="s">
        <v>34</v>
      </c>
      <c r="B2081" s="56" t="s">
        <v>34</v>
      </c>
      <c r="C2081" s="56" t="s">
        <v>525</v>
      </c>
      <c r="D2081" s="56">
        <v>1989</v>
      </c>
      <c r="E2081" s="58">
        <v>509526</v>
      </c>
      <c r="F2081" s="58">
        <v>502159</v>
      </c>
      <c r="G2081" s="59">
        <v>500576</v>
      </c>
      <c r="H2081" s="59">
        <v>8950</v>
      </c>
      <c r="I2081" s="60">
        <v>0</v>
      </c>
      <c r="J2081" s="58">
        <v>-7367</v>
      </c>
      <c r="K2081" s="61"/>
      <c r="L2081" s="61"/>
      <c r="M2081" s="61"/>
      <c r="N2081" s="61"/>
      <c r="O2081" s="61"/>
      <c r="P2081" s="61">
        <v>973</v>
      </c>
      <c r="Q2081" s="61"/>
      <c r="R2081" s="61"/>
      <c r="S2081" s="61"/>
      <c r="T2081" s="61"/>
      <c r="U2081" s="61"/>
      <c r="V2081" s="61"/>
      <c r="W2081" s="61"/>
      <c r="X2081" s="61"/>
      <c r="Y2081" s="61"/>
      <c r="Z2081" s="61"/>
      <c r="AA2081" s="62">
        <v>292322</v>
      </c>
      <c r="AB2081" s="61"/>
      <c r="AC2081" s="61"/>
      <c r="AD2081" s="62">
        <v>32784</v>
      </c>
      <c r="AE2081" s="61"/>
      <c r="AF2081" s="62">
        <v>116793</v>
      </c>
      <c r="AG2081" s="61"/>
      <c r="AH2081" s="61"/>
      <c r="AI2081" s="62">
        <v>57704</v>
      </c>
      <c r="AJ2081" s="61"/>
      <c r="AK2081" s="61"/>
      <c r="AL2081" s="61"/>
      <c r="AM2081" s="61"/>
      <c r="AN2081" s="61"/>
      <c r="AO2081" s="61"/>
      <c r="AP2081" s="62">
        <v>1624</v>
      </c>
      <c r="AQ2081" s="61"/>
      <c r="AR2081" s="61"/>
      <c r="AS2081" s="61"/>
      <c r="AT2081" s="61"/>
      <c r="AU2081" s="61"/>
      <c r="AV2081" s="61"/>
      <c r="AW2081" s="61"/>
      <c r="AX2081" s="61"/>
      <c r="AY2081" s="61">
        <v>941</v>
      </c>
      <c r="AZ2081" s="61"/>
      <c r="BA2081" s="62">
        <v>6385</v>
      </c>
      <c r="BB2081" s="61"/>
      <c r="BC2081" s="61"/>
      <c r="BD2081" s="61"/>
      <c r="BE2081" s="61"/>
      <c r="BF2081" s="61"/>
      <c r="BG2081" s="61"/>
      <c r="BH2081" s="61"/>
      <c r="BI2081" s="61"/>
      <c r="BJ2081" s="61"/>
      <c r="BK2081" s="61"/>
      <c r="BL2081" s="61"/>
      <c r="BM2081" s="61"/>
      <c r="BN2081" s="61"/>
      <c r="BO2081" s="62">
        <v>-7367</v>
      </c>
    </row>
    <row r="2082" spans="1:67" x14ac:dyDescent="0.2">
      <c r="A2082" s="57" t="s">
        <v>34</v>
      </c>
      <c r="B2082" s="56" t="s">
        <v>34</v>
      </c>
      <c r="C2082" s="56" t="s">
        <v>525</v>
      </c>
      <c r="D2082" s="56">
        <v>1990</v>
      </c>
      <c r="E2082" s="58">
        <v>547941</v>
      </c>
      <c r="F2082" s="58">
        <v>540574</v>
      </c>
      <c r="G2082" s="59">
        <v>528053</v>
      </c>
      <c r="H2082" s="59">
        <v>19888</v>
      </c>
      <c r="I2082" s="60">
        <v>0</v>
      </c>
      <c r="J2082" s="58">
        <v>-7367</v>
      </c>
      <c r="K2082" s="61"/>
      <c r="L2082" s="61"/>
      <c r="M2082" s="61"/>
      <c r="N2082" s="61"/>
      <c r="O2082" s="61"/>
      <c r="P2082" s="61">
        <v>973</v>
      </c>
      <c r="Q2082" s="61"/>
      <c r="R2082" s="61"/>
      <c r="S2082" s="61"/>
      <c r="T2082" s="61"/>
      <c r="U2082" s="61"/>
      <c r="V2082" s="61"/>
      <c r="W2082" s="61"/>
      <c r="X2082" s="61"/>
      <c r="Y2082" s="61"/>
      <c r="Z2082" s="61"/>
      <c r="AA2082" s="62">
        <v>318813</v>
      </c>
      <c r="AB2082" s="61"/>
      <c r="AC2082" s="61"/>
      <c r="AD2082" s="62">
        <v>32784</v>
      </c>
      <c r="AE2082" s="61"/>
      <c r="AF2082" s="62">
        <v>117779</v>
      </c>
      <c r="AG2082" s="61"/>
      <c r="AH2082" s="61"/>
      <c r="AI2082" s="62">
        <v>57704</v>
      </c>
      <c r="AJ2082" s="61"/>
      <c r="AK2082" s="61"/>
      <c r="AL2082" s="61"/>
      <c r="AM2082" s="61"/>
      <c r="AN2082" s="61"/>
      <c r="AO2082" s="61"/>
      <c r="AP2082" s="62">
        <v>1624</v>
      </c>
      <c r="AQ2082" s="61"/>
      <c r="AR2082" s="61"/>
      <c r="AS2082" s="61"/>
      <c r="AT2082" s="61"/>
      <c r="AU2082" s="61"/>
      <c r="AV2082" s="61"/>
      <c r="AW2082" s="61"/>
      <c r="AX2082" s="61"/>
      <c r="AY2082" s="61">
        <v>941</v>
      </c>
      <c r="AZ2082" s="61"/>
      <c r="BA2082" s="62">
        <v>17323</v>
      </c>
      <c r="BB2082" s="61"/>
      <c r="BC2082" s="61"/>
      <c r="BD2082" s="61"/>
      <c r="BE2082" s="61"/>
      <c r="BF2082" s="61"/>
      <c r="BG2082" s="61"/>
      <c r="BH2082" s="61"/>
      <c r="BI2082" s="61"/>
      <c r="BJ2082" s="61"/>
      <c r="BK2082" s="61"/>
      <c r="BL2082" s="61"/>
      <c r="BM2082" s="61"/>
      <c r="BN2082" s="61"/>
      <c r="BO2082" s="62">
        <v>-7367</v>
      </c>
    </row>
    <row r="2083" spans="1:67" x14ac:dyDescent="0.2">
      <c r="A2083" s="57" t="s">
        <v>34</v>
      </c>
      <c r="B2083" s="56" t="s">
        <v>34</v>
      </c>
      <c r="C2083" s="56" t="s">
        <v>525</v>
      </c>
      <c r="D2083" s="56">
        <v>1991</v>
      </c>
      <c r="E2083" s="58">
        <v>578823</v>
      </c>
      <c r="F2083" s="58">
        <v>571456</v>
      </c>
      <c r="G2083" s="59">
        <v>558935</v>
      </c>
      <c r="H2083" s="59">
        <v>19888</v>
      </c>
      <c r="I2083" s="60">
        <v>0</v>
      </c>
      <c r="J2083" s="58">
        <v>-7367</v>
      </c>
      <c r="K2083" s="61"/>
      <c r="L2083" s="61"/>
      <c r="M2083" s="61"/>
      <c r="N2083" s="61"/>
      <c r="O2083" s="61"/>
      <c r="P2083" s="61">
        <v>973</v>
      </c>
      <c r="Q2083" s="61"/>
      <c r="R2083" s="61"/>
      <c r="S2083" s="61"/>
      <c r="T2083" s="61"/>
      <c r="U2083" s="61"/>
      <c r="V2083" s="61"/>
      <c r="W2083" s="61"/>
      <c r="X2083" s="61"/>
      <c r="Y2083" s="61"/>
      <c r="Z2083" s="61"/>
      <c r="AA2083" s="62">
        <v>332640</v>
      </c>
      <c r="AB2083" s="61"/>
      <c r="AC2083" s="61"/>
      <c r="AD2083" s="62">
        <v>42711</v>
      </c>
      <c r="AE2083" s="61"/>
      <c r="AF2083" s="62">
        <v>124907</v>
      </c>
      <c r="AG2083" s="61"/>
      <c r="AH2083" s="61"/>
      <c r="AI2083" s="62">
        <v>57704</v>
      </c>
      <c r="AJ2083" s="61"/>
      <c r="AK2083" s="61"/>
      <c r="AL2083" s="61"/>
      <c r="AM2083" s="61"/>
      <c r="AN2083" s="61"/>
      <c r="AO2083" s="61"/>
      <c r="AP2083" s="62">
        <v>1624</v>
      </c>
      <c r="AQ2083" s="61"/>
      <c r="AR2083" s="61"/>
      <c r="AS2083" s="61"/>
      <c r="AT2083" s="61"/>
      <c r="AU2083" s="61"/>
      <c r="AV2083" s="61"/>
      <c r="AW2083" s="61"/>
      <c r="AX2083" s="61"/>
      <c r="AY2083" s="61">
        <v>941</v>
      </c>
      <c r="AZ2083" s="61"/>
      <c r="BA2083" s="62">
        <v>17323</v>
      </c>
      <c r="BB2083" s="61"/>
      <c r="BC2083" s="61"/>
      <c r="BD2083" s="61"/>
      <c r="BE2083" s="61"/>
      <c r="BF2083" s="61"/>
      <c r="BG2083" s="61"/>
      <c r="BH2083" s="61"/>
      <c r="BI2083" s="61"/>
      <c r="BJ2083" s="61"/>
      <c r="BK2083" s="61"/>
      <c r="BL2083" s="61"/>
      <c r="BM2083" s="61"/>
      <c r="BN2083" s="61"/>
      <c r="BO2083" s="62">
        <v>-7367</v>
      </c>
    </row>
    <row r="2084" spans="1:67" x14ac:dyDescent="0.2">
      <c r="A2084" s="57" t="s">
        <v>34</v>
      </c>
      <c r="B2084" s="56" t="s">
        <v>34</v>
      </c>
      <c r="C2084" s="56" t="s">
        <v>525</v>
      </c>
      <c r="D2084" s="56">
        <v>1992</v>
      </c>
      <c r="E2084" s="58">
        <v>600408</v>
      </c>
      <c r="F2084" s="58">
        <v>593041</v>
      </c>
      <c r="G2084" s="59">
        <v>580520</v>
      </c>
      <c r="H2084" s="59">
        <v>19888</v>
      </c>
      <c r="I2084" s="60">
        <v>0</v>
      </c>
      <c r="J2084" s="58">
        <v>-7367</v>
      </c>
      <c r="K2084" s="61"/>
      <c r="L2084" s="61"/>
      <c r="M2084" s="61"/>
      <c r="N2084" s="61"/>
      <c r="O2084" s="61"/>
      <c r="P2084" s="61">
        <v>973</v>
      </c>
      <c r="Q2084" s="61"/>
      <c r="R2084" s="61"/>
      <c r="S2084" s="61"/>
      <c r="T2084" s="61"/>
      <c r="U2084" s="61"/>
      <c r="V2084" s="61"/>
      <c r="W2084" s="61"/>
      <c r="X2084" s="61"/>
      <c r="Y2084" s="61"/>
      <c r="Z2084" s="61"/>
      <c r="AA2084" s="62">
        <v>347554</v>
      </c>
      <c r="AB2084" s="61"/>
      <c r="AC2084" s="61"/>
      <c r="AD2084" s="62">
        <v>45551</v>
      </c>
      <c r="AE2084" s="61"/>
      <c r="AF2084" s="62">
        <v>124907</v>
      </c>
      <c r="AG2084" s="61"/>
      <c r="AH2084" s="61"/>
      <c r="AI2084" s="62">
        <v>61535</v>
      </c>
      <c r="AJ2084" s="61"/>
      <c r="AK2084" s="61"/>
      <c r="AL2084" s="61"/>
      <c r="AM2084" s="61"/>
      <c r="AN2084" s="61"/>
      <c r="AO2084" s="61"/>
      <c r="AP2084" s="62">
        <v>1624</v>
      </c>
      <c r="AQ2084" s="61"/>
      <c r="AR2084" s="61"/>
      <c r="AS2084" s="61"/>
      <c r="AT2084" s="61"/>
      <c r="AU2084" s="61"/>
      <c r="AV2084" s="61"/>
      <c r="AW2084" s="61"/>
      <c r="AX2084" s="61"/>
      <c r="AY2084" s="61">
        <v>941</v>
      </c>
      <c r="AZ2084" s="61"/>
      <c r="BA2084" s="62">
        <v>17323</v>
      </c>
      <c r="BB2084" s="61"/>
      <c r="BC2084" s="61"/>
      <c r="BD2084" s="61"/>
      <c r="BE2084" s="61"/>
      <c r="BF2084" s="61"/>
      <c r="BG2084" s="61"/>
      <c r="BH2084" s="61"/>
      <c r="BI2084" s="61"/>
      <c r="BJ2084" s="61"/>
      <c r="BK2084" s="61"/>
      <c r="BL2084" s="61"/>
      <c r="BM2084" s="61"/>
      <c r="BN2084" s="61"/>
      <c r="BO2084" s="62">
        <v>-7367</v>
      </c>
    </row>
    <row r="2085" spans="1:67" x14ac:dyDescent="0.2">
      <c r="A2085" s="57" t="s">
        <v>34</v>
      </c>
      <c r="B2085" s="56" t="s">
        <v>34</v>
      </c>
      <c r="C2085" s="56" t="s">
        <v>525</v>
      </c>
      <c r="D2085" s="56">
        <v>1993</v>
      </c>
      <c r="E2085" s="58">
        <v>634380</v>
      </c>
      <c r="F2085" s="58">
        <v>627013</v>
      </c>
      <c r="G2085" s="59">
        <v>615012</v>
      </c>
      <c r="H2085" s="59">
        <v>19368</v>
      </c>
      <c r="I2085" s="60">
        <v>0</v>
      </c>
      <c r="J2085" s="58">
        <v>-7367</v>
      </c>
      <c r="K2085" s="61"/>
      <c r="L2085" s="61"/>
      <c r="M2085" s="61"/>
      <c r="N2085" s="61"/>
      <c r="O2085" s="61"/>
      <c r="P2085" s="61">
        <v>973</v>
      </c>
      <c r="Q2085" s="61"/>
      <c r="R2085" s="61"/>
      <c r="S2085" s="61"/>
      <c r="T2085" s="61"/>
      <c r="U2085" s="61"/>
      <c r="V2085" s="61"/>
      <c r="W2085" s="61"/>
      <c r="X2085" s="61"/>
      <c r="Y2085" s="61"/>
      <c r="Z2085" s="61"/>
      <c r="AA2085" s="62">
        <v>376832</v>
      </c>
      <c r="AB2085" s="61"/>
      <c r="AC2085" s="61"/>
      <c r="AD2085" s="62">
        <v>45551</v>
      </c>
      <c r="AE2085" s="61"/>
      <c r="AF2085" s="62">
        <v>129598</v>
      </c>
      <c r="AG2085" s="61"/>
      <c r="AH2085" s="61"/>
      <c r="AI2085" s="62">
        <v>62058</v>
      </c>
      <c r="AJ2085" s="61"/>
      <c r="AK2085" s="61"/>
      <c r="AL2085" s="61"/>
      <c r="AM2085" s="61"/>
      <c r="AN2085" s="61"/>
      <c r="AO2085" s="61"/>
      <c r="AP2085" s="61"/>
      <c r="AQ2085" s="61"/>
      <c r="AR2085" s="61"/>
      <c r="AS2085" s="61"/>
      <c r="AT2085" s="61"/>
      <c r="AU2085" s="61"/>
      <c r="AV2085" s="61"/>
      <c r="AW2085" s="61"/>
      <c r="AX2085" s="61"/>
      <c r="AY2085" s="62">
        <v>2045</v>
      </c>
      <c r="AZ2085" s="61"/>
      <c r="BA2085" s="62">
        <v>17323</v>
      </c>
      <c r="BB2085" s="61"/>
      <c r="BC2085" s="61"/>
      <c r="BD2085" s="61"/>
      <c r="BE2085" s="61"/>
      <c r="BF2085" s="61"/>
      <c r="BG2085" s="61"/>
      <c r="BH2085" s="61"/>
      <c r="BI2085" s="61"/>
      <c r="BJ2085" s="61"/>
      <c r="BK2085" s="61"/>
      <c r="BL2085" s="61"/>
      <c r="BM2085" s="61"/>
      <c r="BN2085" s="61"/>
      <c r="BO2085" s="62">
        <v>-7367</v>
      </c>
    </row>
    <row r="2086" spans="1:67" x14ac:dyDescent="0.2">
      <c r="A2086" s="57" t="s">
        <v>34</v>
      </c>
      <c r="B2086" s="56" t="s">
        <v>34</v>
      </c>
      <c r="C2086" s="56" t="s">
        <v>525</v>
      </c>
      <c r="D2086" s="56">
        <v>1994</v>
      </c>
      <c r="E2086" s="58">
        <v>705689</v>
      </c>
      <c r="F2086" s="58">
        <v>586871</v>
      </c>
      <c r="G2086" s="59">
        <v>686321</v>
      </c>
      <c r="H2086" s="59">
        <v>19368</v>
      </c>
      <c r="I2086" s="60">
        <v>0</v>
      </c>
      <c r="J2086" s="58">
        <v>-118818</v>
      </c>
      <c r="K2086" s="61"/>
      <c r="L2086" s="61"/>
      <c r="M2086" s="61"/>
      <c r="N2086" s="61"/>
      <c r="O2086" s="61"/>
      <c r="P2086" s="61">
        <v>973</v>
      </c>
      <c r="Q2086" s="62">
        <v>39607</v>
      </c>
      <c r="R2086" s="61"/>
      <c r="S2086" s="61"/>
      <c r="T2086" s="61"/>
      <c r="U2086" s="61"/>
      <c r="V2086" s="61"/>
      <c r="W2086" s="61"/>
      <c r="X2086" s="61"/>
      <c r="Y2086" s="61"/>
      <c r="Z2086" s="61"/>
      <c r="AA2086" s="62">
        <v>400063</v>
      </c>
      <c r="AB2086" s="61"/>
      <c r="AC2086" s="61"/>
      <c r="AD2086" s="62">
        <v>45551</v>
      </c>
      <c r="AE2086" s="61"/>
      <c r="AF2086" s="62">
        <v>137089</v>
      </c>
      <c r="AG2086" s="61"/>
      <c r="AH2086" s="61"/>
      <c r="AI2086" s="62">
        <v>63038</v>
      </c>
      <c r="AJ2086" s="61"/>
      <c r="AK2086" s="61"/>
      <c r="AL2086" s="61"/>
      <c r="AM2086" s="61"/>
      <c r="AN2086" s="61"/>
      <c r="AO2086" s="61"/>
      <c r="AP2086" s="61"/>
      <c r="AQ2086" s="61"/>
      <c r="AR2086" s="61"/>
      <c r="AS2086" s="61"/>
      <c r="AT2086" s="61"/>
      <c r="AU2086" s="61"/>
      <c r="AV2086" s="61"/>
      <c r="AW2086" s="61"/>
      <c r="AX2086" s="61"/>
      <c r="AY2086" s="62">
        <v>2045</v>
      </c>
      <c r="AZ2086" s="61"/>
      <c r="BA2086" s="62">
        <v>17323</v>
      </c>
      <c r="BB2086" s="61"/>
      <c r="BC2086" s="61"/>
      <c r="BD2086" s="61"/>
      <c r="BE2086" s="61"/>
      <c r="BF2086" s="61"/>
      <c r="BG2086" s="61"/>
      <c r="BH2086" s="61"/>
      <c r="BI2086" s="61"/>
      <c r="BJ2086" s="61"/>
      <c r="BK2086" s="61"/>
      <c r="BL2086" s="61"/>
      <c r="BM2086" s="61"/>
      <c r="BN2086" s="61"/>
      <c r="BO2086" s="62">
        <v>-118818</v>
      </c>
    </row>
    <row r="2087" spans="1:67" x14ac:dyDescent="0.2">
      <c r="A2087" s="57" t="s">
        <v>34</v>
      </c>
      <c r="B2087" s="56" t="s">
        <v>34</v>
      </c>
      <c r="C2087" s="56" t="s">
        <v>525</v>
      </c>
      <c r="D2087" s="56">
        <v>1995</v>
      </c>
      <c r="E2087" s="58">
        <v>733223</v>
      </c>
      <c r="F2087" s="58">
        <v>614405</v>
      </c>
      <c r="G2087" s="59">
        <v>710615</v>
      </c>
      <c r="H2087" s="59">
        <v>22608</v>
      </c>
      <c r="I2087" s="60">
        <v>0</v>
      </c>
      <c r="J2087" s="58">
        <v>-118818</v>
      </c>
      <c r="K2087" s="61"/>
      <c r="L2087" s="61"/>
      <c r="M2087" s="61"/>
      <c r="N2087" s="61"/>
      <c r="O2087" s="61"/>
      <c r="P2087" s="61">
        <v>973</v>
      </c>
      <c r="Q2087" s="62">
        <v>39607</v>
      </c>
      <c r="R2087" s="61"/>
      <c r="S2087" s="61"/>
      <c r="T2087" s="61"/>
      <c r="U2087" s="61"/>
      <c r="V2087" s="61"/>
      <c r="W2087" s="61"/>
      <c r="X2087" s="61"/>
      <c r="Y2087" s="61"/>
      <c r="Z2087" s="61"/>
      <c r="AA2087" s="62">
        <v>424049</v>
      </c>
      <c r="AB2087" s="61"/>
      <c r="AC2087" s="61"/>
      <c r="AD2087" s="62">
        <v>45551</v>
      </c>
      <c r="AE2087" s="61"/>
      <c r="AF2087" s="62">
        <v>137089</v>
      </c>
      <c r="AG2087" s="61"/>
      <c r="AH2087" s="61"/>
      <c r="AI2087" s="62">
        <v>63346</v>
      </c>
      <c r="AJ2087" s="61"/>
      <c r="AK2087" s="61"/>
      <c r="AL2087" s="61"/>
      <c r="AM2087" s="61"/>
      <c r="AN2087" s="61"/>
      <c r="AO2087" s="61"/>
      <c r="AP2087" s="61"/>
      <c r="AQ2087" s="61"/>
      <c r="AR2087" s="61"/>
      <c r="AS2087" s="61"/>
      <c r="AT2087" s="61"/>
      <c r="AU2087" s="61"/>
      <c r="AV2087" s="61"/>
      <c r="AW2087" s="61"/>
      <c r="AX2087" s="61"/>
      <c r="AY2087" s="62">
        <v>2045</v>
      </c>
      <c r="AZ2087" s="61"/>
      <c r="BA2087" s="62">
        <v>20563</v>
      </c>
      <c r="BB2087" s="61"/>
      <c r="BC2087" s="61"/>
      <c r="BD2087" s="61"/>
      <c r="BE2087" s="61"/>
      <c r="BF2087" s="61"/>
      <c r="BG2087" s="61"/>
      <c r="BH2087" s="61"/>
      <c r="BI2087" s="61"/>
      <c r="BJ2087" s="61"/>
      <c r="BK2087" s="61"/>
      <c r="BL2087" s="61"/>
      <c r="BM2087" s="61"/>
      <c r="BN2087" s="61"/>
      <c r="BO2087" s="62">
        <v>-118818</v>
      </c>
    </row>
    <row r="2088" spans="1:67" x14ac:dyDescent="0.2">
      <c r="A2088" s="57" t="s">
        <v>34</v>
      </c>
      <c r="B2088" s="56" t="s">
        <v>34</v>
      </c>
      <c r="C2088" s="56" t="s">
        <v>525</v>
      </c>
      <c r="D2088" s="56">
        <v>1996</v>
      </c>
      <c r="E2088" s="58">
        <v>769985</v>
      </c>
      <c r="F2088" s="58">
        <v>646978</v>
      </c>
      <c r="G2088" s="59">
        <v>747377</v>
      </c>
      <c r="H2088" s="59">
        <v>22608</v>
      </c>
      <c r="I2088" s="60">
        <v>0</v>
      </c>
      <c r="J2088" s="58">
        <v>-123007</v>
      </c>
      <c r="K2088" s="61"/>
      <c r="L2088" s="61"/>
      <c r="M2088" s="61"/>
      <c r="N2088" s="61"/>
      <c r="O2088" s="61"/>
      <c r="P2088" s="61">
        <v>973</v>
      </c>
      <c r="Q2088" s="62">
        <v>39607</v>
      </c>
      <c r="R2088" s="61"/>
      <c r="S2088" s="61"/>
      <c r="T2088" s="61"/>
      <c r="U2088" s="61"/>
      <c r="V2088" s="61"/>
      <c r="W2088" s="61"/>
      <c r="X2088" s="61"/>
      <c r="Y2088" s="61"/>
      <c r="Z2088" s="61"/>
      <c r="AA2088" s="62">
        <v>455973</v>
      </c>
      <c r="AB2088" s="61"/>
      <c r="AC2088" s="61"/>
      <c r="AD2088" s="62">
        <v>45551</v>
      </c>
      <c r="AE2088" s="61"/>
      <c r="AF2088" s="62">
        <v>139842</v>
      </c>
      <c r="AG2088" s="61"/>
      <c r="AH2088" s="61"/>
      <c r="AI2088" s="62">
        <v>65431</v>
      </c>
      <c r="AJ2088" s="61"/>
      <c r="AK2088" s="61"/>
      <c r="AL2088" s="61"/>
      <c r="AM2088" s="61"/>
      <c r="AN2088" s="61"/>
      <c r="AO2088" s="61"/>
      <c r="AP2088" s="61"/>
      <c r="AQ2088" s="61"/>
      <c r="AR2088" s="61"/>
      <c r="AS2088" s="61"/>
      <c r="AT2088" s="61"/>
      <c r="AU2088" s="61"/>
      <c r="AV2088" s="61"/>
      <c r="AW2088" s="61"/>
      <c r="AX2088" s="61"/>
      <c r="AY2088" s="62">
        <v>2045</v>
      </c>
      <c r="AZ2088" s="61"/>
      <c r="BA2088" s="62">
        <v>20563</v>
      </c>
      <c r="BB2088" s="61"/>
      <c r="BC2088" s="61"/>
      <c r="BD2088" s="61"/>
      <c r="BE2088" s="61"/>
      <c r="BF2088" s="61"/>
      <c r="BG2088" s="61"/>
      <c r="BH2088" s="61"/>
      <c r="BI2088" s="61"/>
      <c r="BJ2088" s="61"/>
      <c r="BK2088" s="61"/>
      <c r="BL2088" s="61"/>
      <c r="BM2088" s="61"/>
      <c r="BN2088" s="61"/>
      <c r="BO2088" s="62">
        <v>-123007</v>
      </c>
    </row>
    <row r="2089" spans="1:67" x14ac:dyDescent="0.2">
      <c r="A2089" s="57" t="s">
        <v>34</v>
      </c>
      <c r="B2089" s="56" t="s">
        <v>34</v>
      </c>
      <c r="C2089" s="56" t="s">
        <v>525</v>
      </c>
      <c r="D2089" s="56">
        <v>1997</v>
      </c>
      <c r="E2089" s="58">
        <v>831833</v>
      </c>
      <c r="F2089" s="58">
        <v>708826</v>
      </c>
      <c r="G2089" s="59">
        <v>793225</v>
      </c>
      <c r="H2089" s="59">
        <v>38608</v>
      </c>
      <c r="I2089" s="60">
        <v>0</v>
      </c>
      <c r="J2089" s="58">
        <v>-123007</v>
      </c>
      <c r="K2089" s="61"/>
      <c r="L2089" s="61"/>
      <c r="M2089" s="61"/>
      <c r="N2089" s="61"/>
      <c r="O2089" s="61"/>
      <c r="P2089" s="61">
        <v>973</v>
      </c>
      <c r="Q2089" s="62">
        <v>39607</v>
      </c>
      <c r="R2089" s="61"/>
      <c r="S2089" s="61"/>
      <c r="T2089" s="61"/>
      <c r="U2089" s="61"/>
      <c r="V2089" s="61"/>
      <c r="W2089" s="61"/>
      <c r="X2089" s="61"/>
      <c r="Y2089" s="61"/>
      <c r="Z2089" s="61"/>
      <c r="AA2089" s="62">
        <v>499259</v>
      </c>
      <c r="AB2089" s="61"/>
      <c r="AC2089" s="61"/>
      <c r="AD2089" s="62">
        <v>45551</v>
      </c>
      <c r="AE2089" s="61"/>
      <c r="AF2089" s="62">
        <v>140814</v>
      </c>
      <c r="AG2089" s="61"/>
      <c r="AH2089" s="61"/>
      <c r="AI2089" s="62">
        <v>67021</v>
      </c>
      <c r="AJ2089" s="61"/>
      <c r="AK2089" s="61"/>
      <c r="AL2089" s="61"/>
      <c r="AM2089" s="61"/>
      <c r="AN2089" s="61"/>
      <c r="AO2089" s="61"/>
      <c r="AP2089" s="61"/>
      <c r="AQ2089" s="61"/>
      <c r="AR2089" s="61"/>
      <c r="AS2089" s="61"/>
      <c r="AT2089" s="61"/>
      <c r="AU2089" s="61"/>
      <c r="AV2089" s="61"/>
      <c r="AW2089" s="61"/>
      <c r="AX2089" s="61"/>
      <c r="AY2089" s="62">
        <v>2045</v>
      </c>
      <c r="AZ2089" s="61"/>
      <c r="BA2089" s="62">
        <v>36563</v>
      </c>
      <c r="BB2089" s="61"/>
      <c r="BC2089" s="61"/>
      <c r="BD2089" s="61"/>
      <c r="BE2089" s="61"/>
      <c r="BF2089" s="61"/>
      <c r="BG2089" s="61"/>
      <c r="BH2089" s="61"/>
      <c r="BI2089" s="61"/>
      <c r="BJ2089" s="61"/>
      <c r="BK2089" s="61"/>
      <c r="BL2089" s="61"/>
      <c r="BM2089" s="61"/>
      <c r="BN2089" s="61"/>
      <c r="BO2089" s="62">
        <v>-123007</v>
      </c>
    </row>
    <row r="2090" spans="1:67" x14ac:dyDescent="0.2">
      <c r="A2090" s="57" t="s">
        <v>34</v>
      </c>
      <c r="B2090" s="56" t="s">
        <v>34</v>
      </c>
      <c r="C2090" s="56" t="s">
        <v>525</v>
      </c>
      <c r="D2090" s="56">
        <v>1998</v>
      </c>
      <c r="E2090" s="58">
        <v>879563</v>
      </c>
      <c r="F2090" s="58">
        <v>755083</v>
      </c>
      <c r="G2090" s="59">
        <v>840955</v>
      </c>
      <c r="H2090" s="59">
        <v>38608</v>
      </c>
      <c r="I2090" s="60">
        <v>0</v>
      </c>
      <c r="J2090" s="58">
        <v>-124480</v>
      </c>
      <c r="K2090" s="61"/>
      <c r="L2090" s="61"/>
      <c r="M2090" s="61"/>
      <c r="N2090" s="61"/>
      <c r="O2090" s="61"/>
      <c r="P2090" s="61">
        <v>973</v>
      </c>
      <c r="Q2090" s="62">
        <v>39607</v>
      </c>
      <c r="R2090" s="61"/>
      <c r="S2090" s="61"/>
      <c r="T2090" s="61"/>
      <c r="U2090" s="61"/>
      <c r="V2090" s="61"/>
      <c r="W2090" s="61"/>
      <c r="X2090" s="61"/>
      <c r="Y2090" s="61"/>
      <c r="Z2090" s="61"/>
      <c r="AA2090" s="62">
        <v>546989</v>
      </c>
      <c r="AB2090" s="61"/>
      <c r="AC2090" s="61"/>
      <c r="AD2090" s="62">
        <v>45551</v>
      </c>
      <c r="AE2090" s="61"/>
      <c r="AF2090" s="62">
        <v>140814</v>
      </c>
      <c r="AG2090" s="61"/>
      <c r="AH2090" s="61"/>
      <c r="AI2090" s="62">
        <v>67021</v>
      </c>
      <c r="AJ2090" s="61"/>
      <c r="AK2090" s="61"/>
      <c r="AL2090" s="61"/>
      <c r="AM2090" s="61"/>
      <c r="AN2090" s="61"/>
      <c r="AO2090" s="61"/>
      <c r="AP2090" s="61"/>
      <c r="AQ2090" s="61"/>
      <c r="AR2090" s="61"/>
      <c r="AS2090" s="61"/>
      <c r="AT2090" s="61"/>
      <c r="AU2090" s="61"/>
      <c r="AV2090" s="61"/>
      <c r="AW2090" s="61"/>
      <c r="AX2090" s="61"/>
      <c r="AY2090" s="62">
        <v>2045</v>
      </c>
      <c r="AZ2090" s="61"/>
      <c r="BA2090" s="62">
        <v>36563</v>
      </c>
      <c r="BB2090" s="61"/>
      <c r="BC2090" s="61"/>
      <c r="BD2090" s="61"/>
      <c r="BE2090" s="61"/>
      <c r="BF2090" s="61"/>
      <c r="BG2090" s="61"/>
      <c r="BH2090" s="61"/>
      <c r="BI2090" s="61"/>
      <c r="BJ2090" s="61"/>
      <c r="BK2090" s="61"/>
      <c r="BL2090" s="61"/>
      <c r="BM2090" s="61"/>
      <c r="BN2090" s="61"/>
      <c r="BO2090" s="62">
        <v>-124480</v>
      </c>
    </row>
    <row r="2091" spans="1:67" x14ac:dyDescent="0.2">
      <c r="A2091" s="57" t="s">
        <v>34</v>
      </c>
      <c r="B2091" s="56" t="s">
        <v>34</v>
      </c>
      <c r="C2091" s="56" t="s">
        <v>526</v>
      </c>
      <c r="D2091" s="56">
        <v>1989</v>
      </c>
      <c r="E2091" s="58">
        <v>887601</v>
      </c>
      <c r="F2091" s="58">
        <v>878674</v>
      </c>
      <c r="G2091" s="59">
        <v>879901</v>
      </c>
      <c r="H2091" s="59">
        <v>7700</v>
      </c>
      <c r="I2091" s="60">
        <v>0</v>
      </c>
      <c r="J2091" s="58">
        <v>-8927</v>
      </c>
      <c r="K2091" s="61">
        <v>894</v>
      </c>
      <c r="L2091" s="61"/>
      <c r="M2091" s="61"/>
      <c r="N2091" s="61"/>
      <c r="O2091" s="61"/>
      <c r="P2091" s="61"/>
      <c r="Q2091" s="61"/>
      <c r="R2091" s="61"/>
      <c r="S2091" s="61"/>
      <c r="T2091" s="61"/>
      <c r="U2091" s="61"/>
      <c r="V2091" s="61"/>
      <c r="W2091" s="62">
        <v>154111</v>
      </c>
      <c r="X2091" s="61"/>
      <c r="Y2091" s="61"/>
      <c r="Z2091" s="61"/>
      <c r="AA2091" s="62">
        <v>493752</v>
      </c>
      <c r="AB2091" s="61"/>
      <c r="AC2091" s="61"/>
      <c r="AD2091" s="62">
        <v>31398</v>
      </c>
      <c r="AE2091" s="61"/>
      <c r="AF2091" s="62">
        <v>136742</v>
      </c>
      <c r="AG2091" s="61"/>
      <c r="AH2091" s="61"/>
      <c r="AI2091" s="62">
        <v>63004</v>
      </c>
      <c r="AJ2091" s="61"/>
      <c r="AK2091" s="61"/>
      <c r="AL2091" s="61"/>
      <c r="AM2091" s="61"/>
      <c r="AN2091" s="61"/>
      <c r="AO2091" s="61"/>
      <c r="AP2091" s="62">
        <v>5645</v>
      </c>
      <c r="AQ2091" s="61"/>
      <c r="AR2091" s="61"/>
      <c r="AS2091" s="61"/>
      <c r="AT2091" s="61"/>
      <c r="AU2091" s="61"/>
      <c r="AV2091" s="61"/>
      <c r="AW2091" s="61"/>
      <c r="AX2091" s="61"/>
      <c r="AY2091" s="61"/>
      <c r="AZ2091" s="61"/>
      <c r="BA2091" s="61"/>
      <c r="BB2091" s="61"/>
      <c r="BC2091" s="61"/>
      <c r="BD2091" s="61"/>
      <c r="BE2091" s="61"/>
      <c r="BF2091" s="61"/>
      <c r="BG2091" s="61"/>
      <c r="BH2091" s="61"/>
      <c r="BI2091" s="61"/>
      <c r="BJ2091" s="61"/>
      <c r="BK2091" s="62">
        <v>2055</v>
      </c>
      <c r="BL2091" s="61"/>
      <c r="BM2091" s="61"/>
      <c r="BN2091" s="61"/>
      <c r="BO2091" s="62">
        <v>-8927</v>
      </c>
    </row>
    <row r="2092" spans="1:67" x14ac:dyDescent="0.2">
      <c r="A2092" s="57" t="s">
        <v>34</v>
      </c>
      <c r="B2092" s="56" t="s">
        <v>34</v>
      </c>
      <c r="C2092" s="56" t="s">
        <v>526</v>
      </c>
      <c r="D2092" s="56">
        <v>1990</v>
      </c>
      <c r="E2092" s="58">
        <v>935523</v>
      </c>
      <c r="F2092" s="58">
        <v>926596</v>
      </c>
      <c r="G2092" s="59">
        <v>927823</v>
      </c>
      <c r="H2092" s="59">
        <v>7700</v>
      </c>
      <c r="I2092" s="60">
        <v>0</v>
      </c>
      <c r="J2092" s="58">
        <v>-8927</v>
      </c>
      <c r="K2092" s="61">
        <v>894</v>
      </c>
      <c r="L2092" s="61"/>
      <c r="M2092" s="61"/>
      <c r="N2092" s="61"/>
      <c r="O2092" s="61"/>
      <c r="P2092" s="61"/>
      <c r="Q2092" s="61"/>
      <c r="R2092" s="61"/>
      <c r="S2092" s="61"/>
      <c r="T2092" s="61"/>
      <c r="U2092" s="61"/>
      <c r="V2092" s="61"/>
      <c r="W2092" s="62">
        <v>161993</v>
      </c>
      <c r="X2092" s="61"/>
      <c r="Y2092" s="61"/>
      <c r="Z2092" s="61"/>
      <c r="AA2092" s="62">
        <v>525150</v>
      </c>
      <c r="AB2092" s="61"/>
      <c r="AC2092" s="61"/>
      <c r="AD2092" s="62">
        <v>33722</v>
      </c>
      <c r="AE2092" s="61"/>
      <c r="AF2092" s="62">
        <v>141742</v>
      </c>
      <c r="AG2092" s="61"/>
      <c r="AH2092" s="61"/>
      <c r="AI2092" s="62">
        <v>64322</v>
      </c>
      <c r="AJ2092" s="61"/>
      <c r="AK2092" s="61"/>
      <c r="AL2092" s="61"/>
      <c r="AM2092" s="61"/>
      <c r="AN2092" s="61"/>
      <c r="AO2092" s="61"/>
      <c r="AP2092" s="62">
        <v>5645</v>
      </c>
      <c r="AQ2092" s="61"/>
      <c r="AR2092" s="61"/>
      <c r="AS2092" s="61"/>
      <c r="AT2092" s="61"/>
      <c r="AU2092" s="61"/>
      <c r="AV2092" s="61"/>
      <c r="AW2092" s="61"/>
      <c r="AX2092" s="61"/>
      <c r="AY2092" s="61"/>
      <c r="AZ2092" s="61"/>
      <c r="BA2092" s="61"/>
      <c r="BB2092" s="61"/>
      <c r="BC2092" s="61"/>
      <c r="BD2092" s="61"/>
      <c r="BE2092" s="61"/>
      <c r="BF2092" s="61"/>
      <c r="BG2092" s="61"/>
      <c r="BH2092" s="61"/>
      <c r="BI2092" s="61"/>
      <c r="BJ2092" s="61"/>
      <c r="BK2092" s="62">
        <v>2055</v>
      </c>
      <c r="BL2092" s="61"/>
      <c r="BM2092" s="61"/>
      <c r="BN2092" s="61"/>
      <c r="BO2092" s="62">
        <v>-8927</v>
      </c>
    </row>
    <row r="2093" spans="1:67" x14ac:dyDescent="0.2">
      <c r="A2093" s="57" t="s">
        <v>34</v>
      </c>
      <c r="B2093" s="56" t="s">
        <v>34</v>
      </c>
      <c r="C2093" s="56" t="s">
        <v>526</v>
      </c>
      <c r="D2093" s="56">
        <v>1991</v>
      </c>
      <c r="E2093" s="58">
        <v>968266</v>
      </c>
      <c r="F2093" s="58">
        <v>959339</v>
      </c>
      <c r="G2093" s="59">
        <v>952531</v>
      </c>
      <c r="H2093" s="59">
        <v>15735</v>
      </c>
      <c r="I2093" s="60">
        <v>0</v>
      </c>
      <c r="J2093" s="58">
        <v>-8927</v>
      </c>
      <c r="K2093" s="61">
        <v>894</v>
      </c>
      <c r="L2093" s="61"/>
      <c r="M2093" s="61"/>
      <c r="N2093" s="61"/>
      <c r="O2093" s="61"/>
      <c r="P2093" s="61"/>
      <c r="Q2093" s="61"/>
      <c r="R2093" s="61"/>
      <c r="S2093" s="61"/>
      <c r="T2093" s="61"/>
      <c r="U2093" s="61"/>
      <c r="V2093" s="61"/>
      <c r="W2093" s="62">
        <v>161993</v>
      </c>
      <c r="X2093" s="61"/>
      <c r="Y2093" s="61"/>
      <c r="Z2093" s="61"/>
      <c r="AA2093" s="62">
        <v>528912</v>
      </c>
      <c r="AB2093" s="61"/>
      <c r="AC2093" s="61"/>
      <c r="AD2093" s="62">
        <v>33722</v>
      </c>
      <c r="AE2093" s="61"/>
      <c r="AF2093" s="62">
        <v>160628</v>
      </c>
      <c r="AG2093" s="61"/>
      <c r="AH2093" s="61"/>
      <c r="AI2093" s="62">
        <v>66382</v>
      </c>
      <c r="AJ2093" s="61"/>
      <c r="AK2093" s="61"/>
      <c r="AL2093" s="61"/>
      <c r="AM2093" s="61"/>
      <c r="AN2093" s="61"/>
      <c r="AO2093" s="61"/>
      <c r="AP2093" s="62">
        <v>5645</v>
      </c>
      <c r="AQ2093" s="61"/>
      <c r="AR2093" s="62">
        <v>6640</v>
      </c>
      <c r="AS2093" s="61"/>
      <c r="AT2093" s="61"/>
      <c r="AU2093" s="61"/>
      <c r="AV2093" s="61"/>
      <c r="AW2093" s="61"/>
      <c r="AX2093" s="61"/>
      <c r="AY2093" s="61"/>
      <c r="AZ2093" s="61"/>
      <c r="BA2093" s="61"/>
      <c r="BB2093" s="61"/>
      <c r="BC2093" s="61"/>
      <c r="BD2093" s="61"/>
      <c r="BE2093" s="61"/>
      <c r="BF2093" s="61"/>
      <c r="BG2093" s="61"/>
      <c r="BH2093" s="61"/>
      <c r="BI2093" s="61"/>
      <c r="BJ2093" s="61"/>
      <c r="BK2093" s="62">
        <v>3450</v>
      </c>
      <c r="BL2093" s="61"/>
      <c r="BM2093" s="61"/>
      <c r="BN2093" s="61"/>
      <c r="BO2093" s="62">
        <v>-8927</v>
      </c>
    </row>
    <row r="2094" spans="1:67" x14ac:dyDescent="0.2">
      <c r="A2094" s="57" t="s">
        <v>34</v>
      </c>
      <c r="B2094" s="56" t="s">
        <v>34</v>
      </c>
      <c r="C2094" s="56" t="s">
        <v>526</v>
      </c>
      <c r="D2094" s="56">
        <v>1992</v>
      </c>
      <c r="E2094" s="58">
        <v>1029289</v>
      </c>
      <c r="F2094" s="58">
        <v>1020362</v>
      </c>
      <c r="G2094" s="59">
        <v>1013554</v>
      </c>
      <c r="H2094" s="59">
        <v>15735</v>
      </c>
      <c r="I2094" s="60">
        <v>0</v>
      </c>
      <c r="J2094" s="58">
        <v>-8927</v>
      </c>
      <c r="K2094" s="61">
        <v>894</v>
      </c>
      <c r="L2094" s="61"/>
      <c r="M2094" s="61"/>
      <c r="N2094" s="61"/>
      <c r="O2094" s="61"/>
      <c r="P2094" s="62">
        <v>14041</v>
      </c>
      <c r="Q2094" s="61"/>
      <c r="R2094" s="61"/>
      <c r="S2094" s="61"/>
      <c r="T2094" s="61"/>
      <c r="U2094" s="61"/>
      <c r="V2094" s="61"/>
      <c r="W2094" s="62">
        <v>195039</v>
      </c>
      <c r="X2094" s="61"/>
      <c r="Y2094" s="61"/>
      <c r="Z2094" s="61"/>
      <c r="AA2094" s="62">
        <v>540081</v>
      </c>
      <c r="AB2094" s="61"/>
      <c r="AC2094" s="61"/>
      <c r="AD2094" s="62">
        <v>33722</v>
      </c>
      <c r="AE2094" s="61"/>
      <c r="AF2094" s="62">
        <v>162975</v>
      </c>
      <c r="AG2094" s="61"/>
      <c r="AH2094" s="61"/>
      <c r="AI2094" s="62">
        <v>66802</v>
      </c>
      <c r="AJ2094" s="61"/>
      <c r="AK2094" s="61"/>
      <c r="AL2094" s="61"/>
      <c r="AM2094" s="61"/>
      <c r="AN2094" s="61"/>
      <c r="AO2094" s="61"/>
      <c r="AP2094" s="62">
        <v>5645</v>
      </c>
      <c r="AQ2094" s="61"/>
      <c r="AR2094" s="62">
        <v>6640</v>
      </c>
      <c r="AS2094" s="61"/>
      <c r="AT2094" s="61"/>
      <c r="AU2094" s="61"/>
      <c r="AV2094" s="61"/>
      <c r="AW2094" s="61"/>
      <c r="AX2094" s="61"/>
      <c r="AY2094" s="61"/>
      <c r="AZ2094" s="61"/>
      <c r="BA2094" s="61"/>
      <c r="BB2094" s="61"/>
      <c r="BC2094" s="61"/>
      <c r="BD2094" s="61"/>
      <c r="BE2094" s="61"/>
      <c r="BF2094" s="61"/>
      <c r="BG2094" s="61"/>
      <c r="BH2094" s="61"/>
      <c r="BI2094" s="61"/>
      <c r="BJ2094" s="61"/>
      <c r="BK2094" s="62">
        <v>3450</v>
      </c>
      <c r="BL2094" s="61"/>
      <c r="BM2094" s="61"/>
      <c r="BN2094" s="61"/>
      <c r="BO2094" s="62">
        <v>-8927</v>
      </c>
    </row>
    <row r="2095" spans="1:67" x14ac:dyDescent="0.2">
      <c r="A2095" s="57" t="s">
        <v>34</v>
      </c>
      <c r="B2095" s="56" t="s">
        <v>34</v>
      </c>
      <c r="C2095" s="56" t="s">
        <v>526</v>
      </c>
      <c r="D2095" s="56">
        <v>1993</v>
      </c>
      <c r="E2095" s="58">
        <v>1071438</v>
      </c>
      <c r="F2095" s="58">
        <v>1062511</v>
      </c>
      <c r="G2095" s="59">
        <v>1055703</v>
      </c>
      <c r="H2095" s="59">
        <v>15735</v>
      </c>
      <c r="I2095" s="60">
        <v>0</v>
      </c>
      <c r="J2095" s="58">
        <v>-8927</v>
      </c>
      <c r="K2095" s="61">
        <v>894</v>
      </c>
      <c r="L2095" s="61"/>
      <c r="M2095" s="61"/>
      <c r="N2095" s="61"/>
      <c r="O2095" s="61"/>
      <c r="P2095" s="62">
        <v>14935</v>
      </c>
      <c r="Q2095" s="61"/>
      <c r="R2095" s="61"/>
      <c r="S2095" s="61"/>
      <c r="T2095" s="61"/>
      <c r="U2095" s="61"/>
      <c r="V2095" s="61"/>
      <c r="W2095" s="62">
        <v>204664</v>
      </c>
      <c r="X2095" s="61"/>
      <c r="Y2095" s="61"/>
      <c r="Z2095" s="61"/>
      <c r="AA2095" s="62">
        <v>560252</v>
      </c>
      <c r="AB2095" s="61"/>
      <c r="AC2095" s="61"/>
      <c r="AD2095" s="62">
        <v>35111</v>
      </c>
      <c r="AE2095" s="61"/>
      <c r="AF2095" s="62">
        <v>171965</v>
      </c>
      <c r="AG2095" s="61"/>
      <c r="AH2095" s="61"/>
      <c r="AI2095" s="62">
        <v>67882</v>
      </c>
      <c r="AJ2095" s="61"/>
      <c r="AK2095" s="61"/>
      <c r="AL2095" s="61"/>
      <c r="AM2095" s="61"/>
      <c r="AN2095" s="61"/>
      <c r="AO2095" s="61"/>
      <c r="AP2095" s="62">
        <v>5645</v>
      </c>
      <c r="AQ2095" s="61"/>
      <c r="AR2095" s="62">
        <v>6640</v>
      </c>
      <c r="AS2095" s="61"/>
      <c r="AT2095" s="61"/>
      <c r="AU2095" s="61"/>
      <c r="AV2095" s="61"/>
      <c r="AW2095" s="61"/>
      <c r="AX2095" s="61"/>
      <c r="AY2095" s="61"/>
      <c r="AZ2095" s="61"/>
      <c r="BA2095" s="61"/>
      <c r="BB2095" s="61"/>
      <c r="BC2095" s="61"/>
      <c r="BD2095" s="61"/>
      <c r="BE2095" s="61"/>
      <c r="BF2095" s="61"/>
      <c r="BG2095" s="61"/>
      <c r="BH2095" s="61"/>
      <c r="BI2095" s="61"/>
      <c r="BJ2095" s="61"/>
      <c r="BK2095" s="62">
        <v>3450</v>
      </c>
      <c r="BL2095" s="61"/>
      <c r="BM2095" s="61"/>
      <c r="BN2095" s="61"/>
      <c r="BO2095" s="62">
        <v>-8927</v>
      </c>
    </row>
    <row r="2096" spans="1:67" x14ac:dyDescent="0.2">
      <c r="A2096" s="57" t="s">
        <v>34</v>
      </c>
      <c r="B2096" s="56" t="s">
        <v>34</v>
      </c>
      <c r="C2096" s="56" t="s">
        <v>526</v>
      </c>
      <c r="D2096" s="56">
        <v>1994</v>
      </c>
      <c r="E2096" s="58">
        <v>1108166</v>
      </c>
      <c r="F2096" s="58">
        <v>1061708</v>
      </c>
      <c r="G2096" s="59">
        <v>1092431</v>
      </c>
      <c r="H2096" s="59">
        <v>15735</v>
      </c>
      <c r="I2096" s="60">
        <v>0</v>
      </c>
      <c r="J2096" s="58">
        <v>-46458</v>
      </c>
      <c r="K2096" s="61">
        <v>894</v>
      </c>
      <c r="L2096" s="61"/>
      <c r="M2096" s="61"/>
      <c r="N2096" s="61"/>
      <c r="O2096" s="61"/>
      <c r="P2096" s="62">
        <v>15114</v>
      </c>
      <c r="Q2096" s="61"/>
      <c r="R2096" s="61"/>
      <c r="S2096" s="61"/>
      <c r="T2096" s="61"/>
      <c r="U2096" s="61"/>
      <c r="V2096" s="61"/>
      <c r="W2096" s="62">
        <v>204664</v>
      </c>
      <c r="X2096" s="61"/>
      <c r="Y2096" s="61"/>
      <c r="Z2096" s="61"/>
      <c r="AA2096" s="62">
        <v>585290</v>
      </c>
      <c r="AB2096" s="61"/>
      <c r="AC2096" s="61"/>
      <c r="AD2096" s="62">
        <v>37111</v>
      </c>
      <c r="AE2096" s="61"/>
      <c r="AF2096" s="62">
        <v>177817</v>
      </c>
      <c r="AG2096" s="61"/>
      <c r="AH2096" s="61"/>
      <c r="AI2096" s="62">
        <v>71541</v>
      </c>
      <c r="AJ2096" s="61"/>
      <c r="AK2096" s="61"/>
      <c r="AL2096" s="61"/>
      <c r="AM2096" s="61"/>
      <c r="AN2096" s="61"/>
      <c r="AO2096" s="61"/>
      <c r="AP2096" s="62">
        <v>5645</v>
      </c>
      <c r="AQ2096" s="61"/>
      <c r="AR2096" s="62">
        <v>6640</v>
      </c>
      <c r="AS2096" s="61"/>
      <c r="AT2096" s="61"/>
      <c r="AU2096" s="61"/>
      <c r="AV2096" s="61"/>
      <c r="AW2096" s="61"/>
      <c r="AX2096" s="61"/>
      <c r="AY2096" s="61"/>
      <c r="AZ2096" s="61"/>
      <c r="BA2096" s="61"/>
      <c r="BB2096" s="61"/>
      <c r="BC2096" s="61"/>
      <c r="BD2096" s="61"/>
      <c r="BE2096" s="61"/>
      <c r="BF2096" s="61"/>
      <c r="BG2096" s="61"/>
      <c r="BH2096" s="61"/>
      <c r="BI2096" s="61"/>
      <c r="BJ2096" s="61"/>
      <c r="BK2096" s="62">
        <v>3450</v>
      </c>
      <c r="BL2096" s="61"/>
      <c r="BM2096" s="61"/>
      <c r="BN2096" s="61"/>
      <c r="BO2096" s="62">
        <v>-46458</v>
      </c>
    </row>
    <row r="2097" spans="1:67" x14ac:dyDescent="0.2">
      <c r="A2097" s="57" t="s">
        <v>34</v>
      </c>
      <c r="B2097" s="56" t="s">
        <v>34</v>
      </c>
      <c r="C2097" s="56" t="s">
        <v>526</v>
      </c>
      <c r="D2097" s="56">
        <v>1995</v>
      </c>
      <c r="E2097" s="58">
        <v>1191945</v>
      </c>
      <c r="F2097" s="58">
        <v>1139487</v>
      </c>
      <c r="G2097" s="59">
        <v>1169125</v>
      </c>
      <c r="H2097" s="59">
        <v>22820</v>
      </c>
      <c r="I2097" s="60">
        <v>0</v>
      </c>
      <c r="J2097" s="58">
        <v>-52458</v>
      </c>
      <c r="K2097" s="61">
        <v>894</v>
      </c>
      <c r="L2097" s="61"/>
      <c r="M2097" s="61"/>
      <c r="N2097" s="61"/>
      <c r="O2097" s="61"/>
      <c r="P2097" s="62">
        <v>15114</v>
      </c>
      <c r="Q2097" s="61"/>
      <c r="R2097" s="61"/>
      <c r="S2097" s="61"/>
      <c r="T2097" s="61"/>
      <c r="U2097" s="61"/>
      <c r="V2097" s="61"/>
      <c r="W2097" s="62">
        <v>248293</v>
      </c>
      <c r="X2097" s="61"/>
      <c r="Y2097" s="61"/>
      <c r="Z2097" s="61"/>
      <c r="AA2097" s="62">
        <v>603986</v>
      </c>
      <c r="AB2097" s="61"/>
      <c r="AC2097" s="61"/>
      <c r="AD2097" s="62">
        <v>37236</v>
      </c>
      <c r="AE2097" s="61"/>
      <c r="AF2097" s="62">
        <v>185905</v>
      </c>
      <c r="AG2097" s="61"/>
      <c r="AH2097" s="61"/>
      <c r="AI2097" s="62">
        <v>77697</v>
      </c>
      <c r="AJ2097" s="61"/>
      <c r="AK2097" s="61"/>
      <c r="AL2097" s="61"/>
      <c r="AM2097" s="61"/>
      <c r="AN2097" s="61"/>
      <c r="AO2097" s="61"/>
      <c r="AP2097" s="62">
        <v>5645</v>
      </c>
      <c r="AQ2097" s="61"/>
      <c r="AR2097" s="62">
        <v>13725</v>
      </c>
      <c r="AS2097" s="61"/>
      <c r="AT2097" s="61"/>
      <c r="AU2097" s="61"/>
      <c r="AV2097" s="61"/>
      <c r="AW2097" s="61"/>
      <c r="AX2097" s="61"/>
      <c r="AY2097" s="61"/>
      <c r="AZ2097" s="61"/>
      <c r="BA2097" s="61"/>
      <c r="BB2097" s="61"/>
      <c r="BC2097" s="61"/>
      <c r="BD2097" s="61"/>
      <c r="BE2097" s="61"/>
      <c r="BF2097" s="61"/>
      <c r="BG2097" s="61"/>
      <c r="BH2097" s="61"/>
      <c r="BI2097" s="61"/>
      <c r="BJ2097" s="61"/>
      <c r="BK2097" s="62">
        <v>3450</v>
      </c>
      <c r="BL2097" s="61"/>
      <c r="BM2097" s="61"/>
      <c r="BN2097" s="61"/>
      <c r="BO2097" s="62">
        <v>-52458</v>
      </c>
    </row>
    <row r="2098" spans="1:67" x14ac:dyDescent="0.2">
      <c r="A2098" s="57" t="s">
        <v>34</v>
      </c>
      <c r="B2098" s="56" t="s">
        <v>34</v>
      </c>
      <c r="C2098" s="56" t="s">
        <v>526</v>
      </c>
      <c r="D2098" s="56">
        <v>1996</v>
      </c>
      <c r="E2098" s="58">
        <v>1281797</v>
      </c>
      <c r="F2098" s="58">
        <v>1228939</v>
      </c>
      <c r="G2098" s="59">
        <v>1258977</v>
      </c>
      <c r="H2098" s="59">
        <v>22820</v>
      </c>
      <c r="I2098" s="60">
        <v>0</v>
      </c>
      <c r="J2098" s="58">
        <v>-52858</v>
      </c>
      <c r="K2098" s="61">
        <v>894</v>
      </c>
      <c r="L2098" s="61"/>
      <c r="M2098" s="61"/>
      <c r="N2098" s="61"/>
      <c r="O2098" s="61"/>
      <c r="P2098" s="62">
        <v>15114</v>
      </c>
      <c r="Q2098" s="61"/>
      <c r="R2098" s="61"/>
      <c r="S2098" s="61"/>
      <c r="T2098" s="61"/>
      <c r="U2098" s="61"/>
      <c r="V2098" s="61"/>
      <c r="W2098" s="62">
        <v>248293</v>
      </c>
      <c r="X2098" s="61"/>
      <c r="Y2098" s="61"/>
      <c r="Z2098" s="61"/>
      <c r="AA2098" s="62">
        <v>675002</v>
      </c>
      <c r="AB2098" s="61"/>
      <c r="AC2098" s="61"/>
      <c r="AD2098" s="62">
        <v>41130</v>
      </c>
      <c r="AE2098" s="61"/>
      <c r="AF2098" s="62">
        <v>196011</v>
      </c>
      <c r="AG2098" s="61"/>
      <c r="AH2098" s="61"/>
      <c r="AI2098" s="62">
        <v>82533</v>
      </c>
      <c r="AJ2098" s="61"/>
      <c r="AK2098" s="61"/>
      <c r="AL2098" s="61"/>
      <c r="AM2098" s="61"/>
      <c r="AN2098" s="61"/>
      <c r="AO2098" s="61"/>
      <c r="AP2098" s="62">
        <v>5645</v>
      </c>
      <c r="AQ2098" s="61"/>
      <c r="AR2098" s="62">
        <v>13725</v>
      </c>
      <c r="AS2098" s="61"/>
      <c r="AT2098" s="61"/>
      <c r="AU2098" s="61"/>
      <c r="AV2098" s="61"/>
      <c r="AW2098" s="61"/>
      <c r="AX2098" s="61"/>
      <c r="AY2098" s="61"/>
      <c r="AZ2098" s="61"/>
      <c r="BA2098" s="61"/>
      <c r="BB2098" s="61"/>
      <c r="BC2098" s="61"/>
      <c r="BD2098" s="61"/>
      <c r="BE2098" s="61"/>
      <c r="BF2098" s="61"/>
      <c r="BG2098" s="61"/>
      <c r="BH2098" s="61"/>
      <c r="BI2098" s="61"/>
      <c r="BJ2098" s="61"/>
      <c r="BK2098" s="62">
        <v>3450</v>
      </c>
      <c r="BL2098" s="61"/>
      <c r="BM2098" s="61"/>
      <c r="BN2098" s="61"/>
      <c r="BO2098" s="62">
        <v>-52858</v>
      </c>
    </row>
    <row r="2099" spans="1:67" x14ac:dyDescent="0.2">
      <c r="A2099" s="57" t="s">
        <v>34</v>
      </c>
      <c r="B2099" s="56" t="s">
        <v>34</v>
      </c>
      <c r="C2099" s="56" t="s">
        <v>526</v>
      </c>
      <c r="D2099" s="56">
        <v>1997</v>
      </c>
      <c r="E2099" s="58">
        <v>1374650</v>
      </c>
      <c r="F2099" s="58">
        <v>1318892</v>
      </c>
      <c r="G2099" s="59">
        <v>1351830</v>
      </c>
      <c r="H2099" s="59">
        <v>22820</v>
      </c>
      <c r="I2099" s="60">
        <v>0</v>
      </c>
      <c r="J2099" s="58">
        <v>-55758</v>
      </c>
      <c r="K2099" s="61">
        <v>894</v>
      </c>
      <c r="L2099" s="61"/>
      <c r="M2099" s="61"/>
      <c r="N2099" s="61"/>
      <c r="O2099" s="61"/>
      <c r="P2099" s="62">
        <v>15114</v>
      </c>
      <c r="Q2099" s="61"/>
      <c r="R2099" s="61"/>
      <c r="S2099" s="61"/>
      <c r="T2099" s="61"/>
      <c r="U2099" s="61"/>
      <c r="V2099" s="61"/>
      <c r="W2099" s="62">
        <v>248293</v>
      </c>
      <c r="X2099" s="61"/>
      <c r="Y2099" s="61"/>
      <c r="Z2099" s="61"/>
      <c r="AA2099" s="62">
        <v>755231</v>
      </c>
      <c r="AB2099" s="61"/>
      <c r="AC2099" s="61"/>
      <c r="AD2099" s="62">
        <v>44520</v>
      </c>
      <c r="AE2099" s="61"/>
      <c r="AF2099" s="62">
        <v>203854</v>
      </c>
      <c r="AG2099" s="61"/>
      <c r="AH2099" s="61"/>
      <c r="AI2099" s="62">
        <v>83924</v>
      </c>
      <c r="AJ2099" s="61"/>
      <c r="AK2099" s="61"/>
      <c r="AL2099" s="61"/>
      <c r="AM2099" s="61"/>
      <c r="AN2099" s="61"/>
      <c r="AO2099" s="61"/>
      <c r="AP2099" s="62">
        <v>5645</v>
      </c>
      <c r="AQ2099" s="61"/>
      <c r="AR2099" s="62">
        <v>13725</v>
      </c>
      <c r="AS2099" s="61"/>
      <c r="AT2099" s="61"/>
      <c r="AU2099" s="61"/>
      <c r="AV2099" s="61"/>
      <c r="AW2099" s="61"/>
      <c r="AX2099" s="61"/>
      <c r="AY2099" s="61"/>
      <c r="AZ2099" s="61"/>
      <c r="BA2099" s="61"/>
      <c r="BB2099" s="61"/>
      <c r="BC2099" s="61"/>
      <c r="BD2099" s="61"/>
      <c r="BE2099" s="61"/>
      <c r="BF2099" s="61"/>
      <c r="BG2099" s="61"/>
      <c r="BH2099" s="61"/>
      <c r="BI2099" s="61"/>
      <c r="BJ2099" s="61"/>
      <c r="BK2099" s="62">
        <v>3450</v>
      </c>
      <c r="BL2099" s="61"/>
      <c r="BM2099" s="61"/>
      <c r="BN2099" s="61"/>
      <c r="BO2099" s="62">
        <v>-55758</v>
      </c>
    </row>
    <row r="2100" spans="1:67" x14ac:dyDescent="0.2">
      <c r="A2100" s="57" t="s">
        <v>34</v>
      </c>
      <c r="B2100" s="56" t="s">
        <v>34</v>
      </c>
      <c r="C2100" s="56" t="s">
        <v>526</v>
      </c>
      <c r="D2100" s="56">
        <v>1998</v>
      </c>
      <c r="E2100" s="58">
        <v>1460413</v>
      </c>
      <c r="F2100" s="58">
        <v>1404055</v>
      </c>
      <c r="G2100" s="59">
        <v>1433636</v>
      </c>
      <c r="H2100" s="59">
        <v>26777</v>
      </c>
      <c r="I2100" s="60">
        <v>0</v>
      </c>
      <c r="J2100" s="58">
        <v>-56358</v>
      </c>
      <c r="K2100" s="61">
        <v>894</v>
      </c>
      <c r="L2100" s="61"/>
      <c r="M2100" s="61"/>
      <c r="N2100" s="61"/>
      <c r="O2100" s="61"/>
      <c r="P2100" s="62">
        <v>15114</v>
      </c>
      <c r="Q2100" s="61"/>
      <c r="R2100" s="61"/>
      <c r="S2100" s="61"/>
      <c r="T2100" s="61"/>
      <c r="U2100" s="61"/>
      <c r="V2100" s="61"/>
      <c r="W2100" s="62">
        <v>248293</v>
      </c>
      <c r="X2100" s="61"/>
      <c r="Y2100" s="61"/>
      <c r="Z2100" s="61"/>
      <c r="AA2100" s="62">
        <v>816318</v>
      </c>
      <c r="AB2100" s="61"/>
      <c r="AC2100" s="61"/>
      <c r="AD2100" s="62">
        <v>44520</v>
      </c>
      <c r="AE2100" s="61"/>
      <c r="AF2100" s="62">
        <v>220645</v>
      </c>
      <c r="AG2100" s="61"/>
      <c r="AH2100" s="61"/>
      <c r="AI2100" s="62">
        <v>87852</v>
      </c>
      <c r="AJ2100" s="61"/>
      <c r="AK2100" s="61"/>
      <c r="AL2100" s="61"/>
      <c r="AM2100" s="61"/>
      <c r="AN2100" s="61"/>
      <c r="AO2100" s="61"/>
      <c r="AP2100" s="62">
        <v>5645</v>
      </c>
      <c r="AQ2100" s="61"/>
      <c r="AR2100" s="62">
        <v>17682</v>
      </c>
      <c r="AS2100" s="61"/>
      <c r="AT2100" s="61"/>
      <c r="AU2100" s="61"/>
      <c r="AV2100" s="61"/>
      <c r="AW2100" s="61"/>
      <c r="AX2100" s="61"/>
      <c r="AY2100" s="61"/>
      <c r="AZ2100" s="61"/>
      <c r="BA2100" s="61"/>
      <c r="BB2100" s="61"/>
      <c r="BC2100" s="61"/>
      <c r="BD2100" s="61"/>
      <c r="BE2100" s="61"/>
      <c r="BF2100" s="61"/>
      <c r="BG2100" s="61"/>
      <c r="BH2100" s="61"/>
      <c r="BI2100" s="61"/>
      <c r="BJ2100" s="61"/>
      <c r="BK2100" s="62">
        <v>3450</v>
      </c>
      <c r="BL2100" s="61"/>
      <c r="BM2100" s="61"/>
      <c r="BN2100" s="61"/>
      <c r="BO2100" s="62">
        <v>-56358</v>
      </c>
    </row>
    <row r="2101" spans="1:67" x14ac:dyDescent="0.2">
      <c r="A2101" s="57" t="s">
        <v>34</v>
      </c>
      <c r="B2101" s="56" t="s">
        <v>34</v>
      </c>
      <c r="C2101" s="56" t="s">
        <v>527</v>
      </c>
      <c r="D2101" s="56">
        <v>1989</v>
      </c>
      <c r="E2101" s="58">
        <v>306066</v>
      </c>
      <c r="F2101" s="58">
        <v>300590</v>
      </c>
      <c r="G2101" s="59">
        <v>294314</v>
      </c>
      <c r="H2101" s="59">
        <v>11752</v>
      </c>
      <c r="I2101" s="60">
        <v>0</v>
      </c>
      <c r="J2101" s="58">
        <v>-5476</v>
      </c>
      <c r="K2101" s="61"/>
      <c r="L2101" s="61"/>
      <c r="M2101" s="61"/>
      <c r="N2101" s="61"/>
      <c r="O2101" s="61"/>
      <c r="P2101" s="61"/>
      <c r="Q2101" s="61"/>
      <c r="R2101" s="61"/>
      <c r="S2101" s="61"/>
      <c r="T2101" s="61"/>
      <c r="U2101" s="61"/>
      <c r="V2101" s="61"/>
      <c r="W2101" s="61"/>
      <c r="X2101" s="61"/>
      <c r="Y2101" s="61"/>
      <c r="Z2101" s="61"/>
      <c r="AA2101" s="62">
        <v>142772</v>
      </c>
      <c r="AB2101" s="61"/>
      <c r="AC2101" s="61"/>
      <c r="AD2101" s="62">
        <v>17774</v>
      </c>
      <c r="AE2101" s="61"/>
      <c r="AF2101" s="62">
        <v>94739</v>
      </c>
      <c r="AG2101" s="61"/>
      <c r="AH2101" s="61"/>
      <c r="AI2101" s="62">
        <v>39029</v>
      </c>
      <c r="AJ2101" s="61"/>
      <c r="AK2101" s="61"/>
      <c r="AL2101" s="61"/>
      <c r="AM2101" s="61"/>
      <c r="AN2101" s="61"/>
      <c r="AO2101" s="61"/>
      <c r="AP2101" s="61">
        <v>641</v>
      </c>
      <c r="AQ2101" s="61"/>
      <c r="AR2101" s="61"/>
      <c r="AS2101" s="61"/>
      <c r="AT2101" s="61"/>
      <c r="AU2101" s="61"/>
      <c r="AV2101" s="61"/>
      <c r="AW2101" s="61"/>
      <c r="AX2101" s="61"/>
      <c r="AY2101" s="62">
        <v>1278</v>
      </c>
      <c r="AZ2101" s="61"/>
      <c r="BA2101" s="62">
        <v>9563</v>
      </c>
      <c r="BB2101" s="61"/>
      <c r="BC2101" s="61"/>
      <c r="BD2101" s="61"/>
      <c r="BE2101" s="61"/>
      <c r="BF2101" s="61"/>
      <c r="BG2101" s="61"/>
      <c r="BH2101" s="61"/>
      <c r="BI2101" s="61"/>
      <c r="BJ2101" s="61"/>
      <c r="BK2101" s="61">
        <v>270</v>
      </c>
      <c r="BL2101" s="61"/>
      <c r="BM2101" s="61"/>
      <c r="BN2101" s="61"/>
      <c r="BO2101" s="62">
        <v>-5476</v>
      </c>
    </row>
    <row r="2102" spans="1:67" x14ac:dyDescent="0.2">
      <c r="A2102" s="57" t="s">
        <v>34</v>
      </c>
      <c r="B2102" s="56" t="s">
        <v>34</v>
      </c>
      <c r="C2102" s="56" t="s">
        <v>527</v>
      </c>
      <c r="D2102" s="56">
        <v>1990</v>
      </c>
      <c r="E2102" s="58">
        <v>313045</v>
      </c>
      <c r="F2102" s="58">
        <v>307569</v>
      </c>
      <c r="G2102" s="59">
        <v>310856</v>
      </c>
      <c r="H2102" s="59">
        <v>2189</v>
      </c>
      <c r="I2102" s="60">
        <v>0</v>
      </c>
      <c r="J2102" s="58">
        <v>-5476</v>
      </c>
      <c r="K2102" s="61"/>
      <c r="L2102" s="61"/>
      <c r="M2102" s="61"/>
      <c r="N2102" s="61"/>
      <c r="O2102" s="61"/>
      <c r="P2102" s="61"/>
      <c r="Q2102" s="61"/>
      <c r="R2102" s="61"/>
      <c r="S2102" s="61"/>
      <c r="T2102" s="61"/>
      <c r="U2102" s="61"/>
      <c r="V2102" s="61"/>
      <c r="W2102" s="61"/>
      <c r="X2102" s="61"/>
      <c r="Y2102" s="61"/>
      <c r="Z2102" s="61"/>
      <c r="AA2102" s="62">
        <v>148479</v>
      </c>
      <c r="AB2102" s="61"/>
      <c r="AC2102" s="61"/>
      <c r="AD2102" s="62">
        <v>22196</v>
      </c>
      <c r="AE2102" s="61"/>
      <c r="AF2102" s="62">
        <v>97612</v>
      </c>
      <c r="AG2102" s="61"/>
      <c r="AH2102" s="61"/>
      <c r="AI2102" s="62">
        <v>42569</v>
      </c>
      <c r="AJ2102" s="61"/>
      <c r="AK2102" s="61"/>
      <c r="AL2102" s="61"/>
      <c r="AM2102" s="61"/>
      <c r="AN2102" s="61"/>
      <c r="AO2102" s="61"/>
      <c r="AP2102" s="61">
        <v>641</v>
      </c>
      <c r="AQ2102" s="61"/>
      <c r="AR2102" s="61"/>
      <c r="AS2102" s="61"/>
      <c r="AT2102" s="61"/>
      <c r="AU2102" s="61"/>
      <c r="AV2102" s="61"/>
      <c r="AW2102" s="61"/>
      <c r="AX2102" s="61"/>
      <c r="AY2102" s="62">
        <v>1278</v>
      </c>
      <c r="AZ2102" s="61"/>
      <c r="BA2102" s="61"/>
      <c r="BB2102" s="61"/>
      <c r="BC2102" s="61"/>
      <c r="BD2102" s="61"/>
      <c r="BE2102" s="61"/>
      <c r="BF2102" s="61"/>
      <c r="BG2102" s="61"/>
      <c r="BH2102" s="61"/>
      <c r="BI2102" s="61"/>
      <c r="BJ2102" s="61"/>
      <c r="BK2102" s="61">
        <v>270</v>
      </c>
      <c r="BL2102" s="61"/>
      <c r="BM2102" s="61"/>
      <c r="BN2102" s="61"/>
      <c r="BO2102" s="62">
        <v>-5476</v>
      </c>
    </row>
    <row r="2103" spans="1:67" x14ac:dyDescent="0.2">
      <c r="A2103" s="57" t="s">
        <v>34</v>
      </c>
      <c r="B2103" s="56" t="s">
        <v>34</v>
      </c>
      <c r="C2103" s="56" t="s">
        <v>527</v>
      </c>
      <c r="D2103" s="56">
        <v>1991</v>
      </c>
      <c r="E2103" s="58">
        <v>331805</v>
      </c>
      <c r="F2103" s="58">
        <v>326329</v>
      </c>
      <c r="G2103" s="59">
        <v>329616</v>
      </c>
      <c r="H2103" s="59">
        <v>2189</v>
      </c>
      <c r="I2103" s="60">
        <v>0</v>
      </c>
      <c r="J2103" s="58">
        <v>-5476</v>
      </c>
      <c r="K2103" s="61"/>
      <c r="L2103" s="61"/>
      <c r="M2103" s="61"/>
      <c r="N2103" s="61"/>
      <c r="O2103" s="61"/>
      <c r="P2103" s="61"/>
      <c r="Q2103" s="61"/>
      <c r="R2103" s="61"/>
      <c r="S2103" s="61"/>
      <c r="T2103" s="61"/>
      <c r="U2103" s="61"/>
      <c r="V2103" s="61"/>
      <c r="W2103" s="61"/>
      <c r="X2103" s="61"/>
      <c r="Y2103" s="61"/>
      <c r="Z2103" s="61"/>
      <c r="AA2103" s="62">
        <v>155819</v>
      </c>
      <c r="AB2103" s="61"/>
      <c r="AC2103" s="61"/>
      <c r="AD2103" s="62">
        <v>26424</v>
      </c>
      <c r="AE2103" s="61"/>
      <c r="AF2103" s="62">
        <v>102714</v>
      </c>
      <c r="AG2103" s="61"/>
      <c r="AH2103" s="61"/>
      <c r="AI2103" s="62">
        <v>44659</v>
      </c>
      <c r="AJ2103" s="61"/>
      <c r="AK2103" s="61"/>
      <c r="AL2103" s="61"/>
      <c r="AM2103" s="61"/>
      <c r="AN2103" s="61"/>
      <c r="AO2103" s="61"/>
      <c r="AP2103" s="61">
        <v>641</v>
      </c>
      <c r="AQ2103" s="61"/>
      <c r="AR2103" s="61"/>
      <c r="AS2103" s="61"/>
      <c r="AT2103" s="61"/>
      <c r="AU2103" s="61"/>
      <c r="AV2103" s="61"/>
      <c r="AW2103" s="61"/>
      <c r="AX2103" s="61"/>
      <c r="AY2103" s="62">
        <v>1278</v>
      </c>
      <c r="AZ2103" s="61"/>
      <c r="BA2103" s="61"/>
      <c r="BB2103" s="61"/>
      <c r="BC2103" s="61"/>
      <c r="BD2103" s="61"/>
      <c r="BE2103" s="61"/>
      <c r="BF2103" s="61"/>
      <c r="BG2103" s="61"/>
      <c r="BH2103" s="61"/>
      <c r="BI2103" s="61"/>
      <c r="BJ2103" s="61"/>
      <c r="BK2103" s="61">
        <v>270</v>
      </c>
      <c r="BL2103" s="61"/>
      <c r="BM2103" s="61"/>
      <c r="BN2103" s="61"/>
      <c r="BO2103" s="62">
        <v>-5476</v>
      </c>
    </row>
    <row r="2104" spans="1:67" x14ac:dyDescent="0.2">
      <c r="A2104" s="57" t="s">
        <v>34</v>
      </c>
      <c r="B2104" s="56" t="s">
        <v>34</v>
      </c>
      <c r="C2104" s="56" t="s">
        <v>527</v>
      </c>
      <c r="D2104" s="56">
        <v>1992</v>
      </c>
      <c r="E2104" s="58">
        <v>352675</v>
      </c>
      <c r="F2104" s="58">
        <v>347199</v>
      </c>
      <c r="G2104" s="59">
        <v>350486</v>
      </c>
      <c r="H2104" s="59">
        <v>2189</v>
      </c>
      <c r="I2104" s="60">
        <v>0</v>
      </c>
      <c r="J2104" s="58">
        <v>-5476</v>
      </c>
      <c r="K2104" s="61"/>
      <c r="L2104" s="61"/>
      <c r="M2104" s="61"/>
      <c r="N2104" s="61"/>
      <c r="O2104" s="61"/>
      <c r="P2104" s="61"/>
      <c r="Q2104" s="61"/>
      <c r="R2104" s="61"/>
      <c r="S2104" s="61"/>
      <c r="T2104" s="61"/>
      <c r="U2104" s="61"/>
      <c r="V2104" s="61"/>
      <c r="W2104" s="61"/>
      <c r="X2104" s="61"/>
      <c r="Y2104" s="61"/>
      <c r="Z2104" s="61"/>
      <c r="AA2104" s="62">
        <v>160782</v>
      </c>
      <c r="AB2104" s="61"/>
      <c r="AC2104" s="61"/>
      <c r="AD2104" s="62">
        <v>34104</v>
      </c>
      <c r="AE2104" s="61"/>
      <c r="AF2104" s="62">
        <v>108761</v>
      </c>
      <c r="AG2104" s="61"/>
      <c r="AH2104" s="61"/>
      <c r="AI2104" s="62">
        <v>46839</v>
      </c>
      <c r="AJ2104" s="61"/>
      <c r="AK2104" s="61"/>
      <c r="AL2104" s="61"/>
      <c r="AM2104" s="61"/>
      <c r="AN2104" s="61"/>
      <c r="AO2104" s="61"/>
      <c r="AP2104" s="61">
        <v>641</v>
      </c>
      <c r="AQ2104" s="61"/>
      <c r="AR2104" s="61"/>
      <c r="AS2104" s="61"/>
      <c r="AT2104" s="61"/>
      <c r="AU2104" s="61"/>
      <c r="AV2104" s="61"/>
      <c r="AW2104" s="61"/>
      <c r="AX2104" s="61"/>
      <c r="AY2104" s="62">
        <v>1278</v>
      </c>
      <c r="AZ2104" s="61"/>
      <c r="BA2104" s="61"/>
      <c r="BB2104" s="61"/>
      <c r="BC2104" s="61"/>
      <c r="BD2104" s="61"/>
      <c r="BE2104" s="61"/>
      <c r="BF2104" s="61"/>
      <c r="BG2104" s="61"/>
      <c r="BH2104" s="61"/>
      <c r="BI2104" s="61"/>
      <c r="BJ2104" s="61"/>
      <c r="BK2104" s="61">
        <v>270</v>
      </c>
      <c r="BL2104" s="61"/>
      <c r="BM2104" s="61"/>
      <c r="BN2104" s="61"/>
      <c r="BO2104" s="62">
        <v>-5476</v>
      </c>
    </row>
    <row r="2105" spans="1:67" x14ac:dyDescent="0.2">
      <c r="A2105" s="57" t="s">
        <v>34</v>
      </c>
      <c r="B2105" s="56" t="s">
        <v>34</v>
      </c>
      <c r="C2105" s="56" t="s">
        <v>527</v>
      </c>
      <c r="D2105" s="56">
        <v>1993</v>
      </c>
      <c r="E2105" s="58">
        <v>366333</v>
      </c>
      <c r="F2105" s="58">
        <v>360857</v>
      </c>
      <c r="G2105" s="59">
        <v>364144</v>
      </c>
      <c r="H2105" s="59">
        <v>2189</v>
      </c>
      <c r="I2105" s="60">
        <v>0</v>
      </c>
      <c r="J2105" s="58">
        <v>-5476</v>
      </c>
      <c r="K2105" s="61"/>
      <c r="L2105" s="61"/>
      <c r="M2105" s="61"/>
      <c r="N2105" s="61"/>
      <c r="O2105" s="61"/>
      <c r="P2105" s="61"/>
      <c r="Q2105" s="61"/>
      <c r="R2105" s="61"/>
      <c r="S2105" s="61"/>
      <c r="T2105" s="61"/>
      <c r="U2105" s="61"/>
      <c r="V2105" s="61"/>
      <c r="W2105" s="61"/>
      <c r="X2105" s="61"/>
      <c r="Y2105" s="61"/>
      <c r="Z2105" s="61"/>
      <c r="AA2105" s="62">
        <v>164314</v>
      </c>
      <c r="AB2105" s="61"/>
      <c r="AC2105" s="61"/>
      <c r="AD2105" s="62">
        <v>40723</v>
      </c>
      <c r="AE2105" s="61"/>
      <c r="AF2105" s="62">
        <v>112066</v>
      </c>
      <c r="AG2105" s="61"/>
      <c r="AH2105" s="61"/>
      <c r="AI2105" s="62">
        <v>47041</v>
      </c>
      <c r="AJ2105" s="61"/>
      <c r="AK2105" s="61"/>
      <c r="AL2105" s="61"/>
      <c r="AM2105" s="61"/>
      <c r="AN2105" s="61"/>
      <c r="AO2105" s="61"/>
      <c r="AP2105" s="61">
        <v>641</v>
      </c>
      <c r="AQ2105" s="61"/>
      <c r="AR2105" s="61"/>
      <c r="AS2105" s="61"/>
      <c r="AT2105" s="61"/>
      <c r="AU2105" s="61"/>
      <c r="AV2105" s="61"/>
      <c r="AW2105" s="61"/>
      <c r="AX2105" s="61"/>
      <c r="AY2105" s="62">
        <v>1278</v>
      </c>
      <c r="AZ2105" s="61"/>
      <c r="BA2105" s="61"/>
      <c r="BB2105" s="61"/>
      <c r="BC2105" s="61"/>
      <c r="BD2105" s="61"/>
      <c r="BE2105" s="61"/>
      <c r="BF2105" s="61"/>
      <c r="BG2105" s="61"/>
      <c r="BH2105" s="61"/>
      <c r="BI2105" s="61"/>
      <c r="BJ2105" s="61"/>
      <c r="BK2105" s="61">
        <v>270</v>
      </c>
      <c r="BL2105" s="61"/>
      <c r="BM2105" s="61"/>
      <c r="BN2105" s="61"/>
      <c r="BO2105" s="62">
        <v>-5476</v>
      </c>
    </row>
    <row r="2106" spans="1:67" x14ac:dyDescent="0.2">
      <c r="A2106" s="57" t="s">
        <v>34</v>
      </c>
      <c r="B2106" s="56" t="s">
        <v>34</v>
      </c>
      <c r="C2106" s="56" t="s">
        <v>527</v>
      </c>
      <c r="D2106" s="56">
        <v>1994</v>
      </c>
      <c r="E2106" s="58">
        <v>375278</v>
      </c>
      <c r="F2106" s="58">
        <v>324409</v>
      </c>
      <c r="G2106" s="59">
        <v>372981</v>
      </c>
      <c r="H2106" s="59">
        <v>2297</v>
      </c>
      <c r="I2106" s="60">
        <v>0</v>
      </c>
      <c r="J2106" s="58">
        <v>-50869</v>
      </c>
      <c r="K2106" s="61"/>
      <c r="L2106" s="61"/>
      <c r="M2106" s="61"/>
      <c r="N2106" s="61"/>
      <c r="O2106" s="61"/>
      <c r="P2106" s="61"/>
      <c r="Q2106" s="61"/>
      <c r="R2106" s="61"/>
      <c r="S2106" s="61"/>
      <c r="T2106" s="61"/>
      <c r="U2106" s="61"/>
      <c r="V2106" s="61"/>
      <c r="W2106" s="61"/>
      <c r="X2106" s="61"/>
      <c r="Y2106" s="61"/>
      <c r="Z2106" s="61"/>
      <c r="AA2106" s="62">
        <v>167264</v>
      </c>
      <c r="AB2106" s="61"/>
      <c r="AC2106" s="61"/>
      <c r="AD2106" s="62">
        <v>43098</v>
      </c>
      <c r="AE2106" s="61"/>
      <c r="AF2106" s="62">
        <v>114509</v>
      </c>
      <c r="AG2106" s="61"/>
      <c r="AH2106" s="61"/>
      <c r="AI2106" s="62">
        <v>48110</v>
      </c>
      <c r="AJ2106" s="61"/>
      <c r="AK2106" s="61"/>
      <c r="AL2106" s="61"/>
      <c r="AM2106" s="61"/>
      <c r="AN2106" s="61"/>
      <c r="AO2106" s="61"/>
      <c r="AP2106" s="61">
        <v>749</v>
      </c>
      <c r="AQ2106" s="61"/>
      <c r="AR2106" s="61"/>
      <c r="AS2106" s="61"/>
      <c r="AT2106" s="61"/>
      <c r="AU2106" s="61"/>
      <c r="AV2106" s="61"/>
      <c r="AW2106" s="61"/>
      <c r="AX2106" s="61"/>
      <c r="AY2106" s="62">
        <v>1278</v>
      </c>
      <c r="AZ2106" s="61"/>
      <c r="BA2106" s="61"/>
      <c r="BB2106" s="61"/>
      <c r="BC2106" s="61"/>
      <c r="BD2106" s="61"/>
      <c r="BE2106" s="61"/>
      <c r="BF2106" s="61"/>
      <c r="BG2106" s="61"/>
      <c r="BH2106" s="61"/>
      <c r="BI2106" s="61"/>
      <c r="BJ2106" s="61"/>
      <c r="BK2106" s="61">
        <v>270</v>
      </c>
      <c r="BL2106" s="61"/>
      <c r="BM2106" s="61"/>
      <c r="BN2106" s="61"/>
      <c r="BO2106" s="62">
        <v>-50869</v>
      </c>
    </row>
    <row r="2107" spans="1:67" x14ac:dyDescent="0.2">
      <c r="A2107" s="57" t="s">
        <v>34</v>
      </c>
      <c r="B2107" s="56" t="s">
        <v>34</v>
      </c>
      <c r="C2107" s="56" t="s">
        <v>527</v>
      </c>
      <c r="D2107" s="56">
        <v>1995</v>
      </c>
      <c r="E2107" s="58">
        <v>424274</v>
      </c>
      <c r="F2107" s="58">
        <v>341186</v>
      </c>
      <c r="G2107" s="59">
        <v>421140</v>
      </c>
      <c r="H2107" s="59">
        <v>3134</v>
      </c>
      <c r="I2107" s="60">
        <v>0</v>
      </c>
      <c r="J2107" s="58">
        <v>-83088</v>
      </c>
      <c r="K2107" s="61"/>
      <c r="L2107" s="61"/>
      <c r="M2107" s="61"/>
      <c r="N2107" s="61"/>
      <c r="O2107" s="61"/>
      <c r="P2107" s="61"/>
      <c r="Q2107" s="61"/>
      <c r="R2107" s="61"/>
      <c r="S2107" s="61"/>
      <c r="T2107" s="61"/>
      <c r="U2107" s="61"/>
      <c r="V2107" s="61"/>
      <c r="W2107" s="61"/>
      <c r="X2107" s="61"/>
      <c r="Y2107" s="61"/>
      <c r="Z2107" s="61"/>
      <c r="AA2107" s="62">
        <v>173320</v>
      </c>
      <c r="AB2107" s="61"/>
      <c r="AC2107" s="61"/>
      <c r="AD2107" s="62">
        <v>72682</v>
      </c>
      <c r="AE2107" s="61"/>
      <c r="AF2107" s="62">
        <v>126259</v>
      </c>
      <c r="AG2107" s="61"/>
      <c r="AH2107" s="61"/>
      <c r="AI2107" s="62">
        <v>48879</v>
      </c>
      <c r="AJ2107" s="61"/>
      <c r="AK2107" s="61"/>
      <c r="AL2107" s="61"/>
      <c r="AM2107" s="61"/>
      <c r="AN2107" s="61"/>
      <c r="AO2107" s="61"/>
      <c r="AP2107" s="62">
        <v>1586</v>
      </c>
      <c r="AQ2107" s="61"/>
      <c r="AR2107" s="61"/>
      <c r="AS2107" s="61"/>
      <c r="AT2107" s="61"/>
      <c r="AU2107" s="61"/>
      <c r="AV2107" s="61"/>
      <c r="AW2107" s="61"/>
      <c r="AX2107" s="61"/>
      <c r="AY2107" s="62">
        <v>1278</v>
      </c>
      <c r="AZ2107" s="61"/>
      <c r="BA2107" s="61"/>
      <c r="BB2107" s="61"/>
      <c r="BC2107" s="61"/>
      <c r="BD2107" s="61"/>
      <c r="BE2107" s="61"/>
      <c r="BF2107" s="61"/>
      <c r="BG2107" s="61"/>
      <c r="BH2107" s="61"/>
      <c r="BI2107" s="61"/>
      <c r="BJ2107" s="61"/>
      <c r="BK2107" s="61">
        <v>270</v>
      </c>
      <c r="BL2107" s="61"/>
      <c r="BM2107" s="61"/>
      <c r="BN2107" s="61"/>
      <c r="BO2107" s="62">
        <v>-83088</v>
      </c>
    </row>
    <row r="2108" spans="1:67" x14ac:dyDescent="0.2">
      <c r="A2108" s="57" t="s">
        <v>34</v>
      </c>
      <c r="B2108" s="56" t="s">
        <v>34</v>
      </c>
      <c r="C2108" s="56" t="s">
        <v>527</v>
      </c>
      <c r="D2108" s="56">
        <v>1996</v>
      </c>
      <c r="E2108" s="58">
        <v>428444</v>
      </c>
      <c r="F2108" s="58">
        <v>344957</v>
      </c>
      <c r="G2108" s="59">
        <v>425310</v>
      </c>
      <c r="H2108" s="59">
        <v>3134</v>
      </c>
      <c r="I2108" s="60">
        <v>0</v>
      </c>
      <c r="J2108" s="58">
        <v>-83487</v>
      </c>
      <c r="K2108" s="61"/>
      <c r="L2108" s="61"/>
      <c r="M2108" s="61"/>
      <c r="N2108" s="61"/>
      <c r="O2108" s="61"/>
      <c r="P2108" s="61"/>
      <c r="Q2108" s="61"/>
      <c r="R2108" s="61"/>
      <c r="S2108" s="61"/>
      <c r="T2108" s="61"/>
      <c r="U2108" s="61"/>
      <c r="V2108" s="61"/>
      <c r="W2108" s="61"/>
      <c r="X2108" s="61"/>
      <c r="Y2108" s="61"/>
      <c r="Z2108" s="61"/>
      <c r="AA2108" s="62">
        <v>176243</v>
      </c>
      <c r="AB2108" s="61"/>
      <c r="AC2108" s="61"/>
      <c r="AD2108" s="62">
        <v>73269</v>
      </c>
      <c r="AE2108" s="61"/>
      <c r="AF2108" s="62">
        <v>126537</v>
      </c>
      <c r="AG2108" s="61"/>
      <c r="AH2108" s="61"/>
      <c r="AI2108" s="62">
        <v>49261</v>
      </c>
      <c r="AJ2108" s="61"/>
      <c r="AK2108" s="61"/>
      <c r="AL2108" s="61"/>
      <c r="AM2108" s="61"/>
      <c r="AN2108" s="61"/>
      <c r="AO2108" s="61"/>
      <c r="AP2108" s="62">
        <v>1586</v>
      </c>
      <c r="AQ2108" s="61"/>
      <c r="AR2108" s="61"/>
      <c r="AS2108" s="61"/>
      <c r="AT2108" s="61"/>
      <c r="AU2108" s="61"/>
      <c r="AV2108" s="61"/>
      <c r="AW2108" s="61"/>
      <c r="AX2108" s="61"/>
      <c r="AY2108" s="62">
        <v>1278</v>
      </c>
      <c r="AZ2108" s="61"/>
      <c r="BA2108" s="61"/>
      <c r="BB2108" s="61"/>
      <c r="BC2108" s="61"/>
      <c r="BD2108" s="61"/>
      <c r="BE2108" s="61"/>
      <c r="BF2108" s="61"/>
      <c r="BG2108" s="61"/>
      <c r="BH2108" s="61"/>
      <c r="BI2108" s="61"/>
      <c r="BJ2108" s="61"/>
      <c r="BK2108" s="61">
        <v>270</v>
      </c>
      <c r="BL2108" s="61"/>
      <c r="BM2108" s="61"/>
      <c r="BN2108" s="61"/>
      <c r="BO2108" s="62">
        <v>-83487</v>
      </c>
    </row>
    <row r="2109" spans="1:67" x14ac:dyDescent="0.2">
      <c r="A2109" s="57" t="s">
        <v>34</v>
      </c>
      <c r="B2109" s="56" t="s">
        <v>34</v>
      </c>
      <c r="C2109" s="56" t="s">
        <v>527</v>
      </c>
      <c r="D2109" s="56">
        <v>1997</v>
      </c>
      <c r="E2109" s="58">
        <v>438366</v>
      </c>
      <c r="F2109" s="58">
        <v>354879</v>
      </c>
      <c r="G2109" s="59">
        <v>435232</v>
      </c>
      <c r="H2109" s="59">
        <v>3134</v>
      </c>
      <c r="I2109" s="60">
        <v>0</v>
      </c>
      <c r="J2109" s="58">
        <v>-83487</v>
      </c>
      <c r="K2109" s="61"/>
      <c r="L2109" s="61"/>
      <c r="M2109" s="61"/>
      <c r="N2109" s="61"/>
      <c r="O2109" s="61"/>
      <c r="P2109" s="61"/>
      <c r="Q2109" s="61"/>
      <c r="R2109" s="61"/>
      <c r="S2109" s="61"/>
      <c r="T2109" s="61"/>
      <c r="U2109" s="61"/>
      <c r="V2109" s="61"/>
      <c r="W2109" s="61"/>
      <c r="X2109" s="61"/>
      <c r="Y2109" s="61"/>
      <c r="Z2109" s="61"/>
      <c r="AA2109" s="62">
        <v>180014</v>
      </c>
      <c r="AB2109" s="61"/>
      <c r="AC2109" s="61"/>
      <c r="AD2109" s="62">
        <v>78110</v>
      </c>
      <c r="AE2109" s="61"/>
      <c r="AF2109" s="62">
        <v>127815</v>
      </c>
      <c r="AG2109" s="61"/>
      <c r="AH2109" s="61"/>
      <c r="AI2109" s="62">
        <v>49293</v>
      </c>
      <c r="AJ2109" s="61"/>
      <c r="AK2109" s="61"/>
      <c r="AL2109" s="61"/>
      <c r="AM2109" s="61"/>
      <c r="AN2109" s="61"/>
      <c r="AO2109" s="61"/>
      <c r="AP2109" s="62">
        <v>1586</v>
      </c>
      <c r="AQ2109" s="61"/>
      <c r="AR2109" s="61"/>
      <c r="AS2109" s="61"/>
      <c r="AT2109" s="61"/>
      <c r="AU2109" s="61"/>
      <c r="AV2109" s="61"/>
      <c r="AW2109" s="61"/>
      <c r="AX2109" s="61"/>
      <c r="AY2109" s="62">
        <v>1278</v>
      </c>
      <c r="AZ2109" s="61"/>
      <c r="BA2109" s="61"/>
      <c r="BB2109" s="61"/>
      <c r="BC2109" s="61"/>
      <c r="BD2109" s="61"/>
      <c r="BE2109" s="61"/>
      <c r="BF2109" s="61"/>
      <c r="BG2109" s="61"/>
      <c r="BH2109" s="61"/>
      <c r="BI2109" s="61"/>
      <c r="BJ2109" s="61"/>
      <c r="BK2109" s="61">
        <v>270</v>
      </c>
      <c r="BL2109" s="61"/>
      <c r="BM2109" s="61"/>
      <c r="BN2109" s="61"/>
      <c r="BO2109" s="62">
        <v>-83487</v>
      </c>
    </row>
    <row r="2110" spans="1:67" x14ac:dyDescent="0.2">
      <c r="A2110" s="57" t="s">
        <v>34</v>
      </c>
      <c r="B2110" s="56" t="s">
        <v>34</v>
      </c>
      <c r="C2110" s="56" t="s">
        <v>167</v>
      </c>
      <c r="D2110" s="56">
        <v>1989</v>
      </c>
      <c r="E2110" s="58">
        <v>1149236</v>
      </c>
      <c r="F2110" s="58">
        <v>1048240</v>
      </c>
      <c r="G2110" s="59">
        <v>1149236</v>
      </c>
      <c r="H2110" s="59">
        <v>0</v>
      </c>
      <c r="I2110" s="60">
        <v>0</v>
      </c>
      <c r="J2110" s="58">
        <v>-100996</v>
      </c>
      <c r="K2110" s="61"/>
      <c r="L2110" s="61"/>
      <c r="M2110" s="61"/>
      <c r="N2110" s="61"/>
      <c r="O2110" s="61"/>
      <c r="P2110" s="61"/>
      <c r="Q2110" s="62">
        <v>5189</v>
      </c>
      <c r="R2110" s="61"/>
      <c r="S2110" s="61"/>
      <c r="T2110" s="61"/>
      <c r="U2110" s="61"/>
      <c r="V2110" s="61"/>
      <c r="W2110" s="61"/>
      <c r="X2110" s="61"/>
      <c r="Y2110" s="61"/>
      <c r="Z2110" s="61"/>
      <c r="AA2110" s="62">
        <v>894052</v>
      </c>
      <c r="AB2110" s="61"/>
      <c r="AC2110" s="61"/>
      <c r="AD2110" s="62">
        <v>26986</v>
      </c>
      <c r="AE2110" s="61"/>
      <c r="AF2110" s="62">
        <v>150917</v>
      </c>
      <c r="AG2110" s="61"/>
      <c r="AH2110" s="61"/>
      <c r="AI2110" s="62">
        <v>72092</v>
      </c>
      <c r="AJ2110" s="61"/>
      <c r="AK2110" s="61"/>
      <c r="AL2110" s="61"/>
      <c r="AM2110" s="61"/>
      <c r="AN2110" s="61"/>
      <c r="AO2110" s="61"/>
      <c r="AP2110" s="61"/>
      <c r="AQ2110" s="61"/>
      <c r="AR2110" s="61"/>
      <c r="AS2110" s="61"/>
      <c r="AT2110" s="61"/>
      <c r="AU2110" s="61"/>
      <c r="AV2110" s="61"/>
      <c r="AW2110" s="61"/>
      <c r="AX2110" s="61"/>
      <c r="AY2110" s="61"/>
      <c r="AZ2110" s="61"/>
      <c r="BA2110" s="61"/>
      <c r="BB2110" s="61"/>
      <c r="BC2110" s="61"/>
      <c r="BD2110" s="61"/>
      <c r="BE2110" s="61"/>
      <c r="BF2110" s="61"/>
      <c r="BG2110" s="61"/>
      <c r="BH2110" s="61"/>
      <c r="BI2110" s="61"/>
      <c r="BJ2110" s="61"/>
      <c r="BK2110" s="61"/>
      <c r="BL2110" s="61"/>
      <c r="BM2110" s="61"/>
      <c r="BN2110" s="61"/>
      <c r="BO2110" s="62">
        <v>-100996</v>
      </c>
    </row>
    <row r="2111" spans="1:67" x14ac:dyDescent="0.2">
      <c r="A2111" s="57" t="s">
        <v>34</v>
      </c>
      <c r="B2111" s="56" t="s">
        <v>34</v>
      </c>
      <c r="C2111" s="56" t="s">
        <v>167</v>
      </c>
      <c r="D2111" s="56">
        <v>1990</v>
      </c>
      <c r="E2111" s="58">
        <v>1181131</v>
      </c>
      <c r="F2111" s="58">
        <v>1080135</v>
      </c>
      <c r="G2111" s="59">
        <v>1181131</v>
      </c>
      <c r="H2111" s="59">
        <v>0</v>
      </c>
      <c r="I2111" s="60">
        <v>0</v>
      </c>
      <c r="J2111" s="58">
        <v>-100996</v>
      </c>
      <c r="K2111" s="61"/>
      <c r="L2111" s="61"/>
      <c r="M2111" s="61"/>
      <c r="N2111" s="61"/>
      <c r="O2111" s="61"/>
      <c r="P2111" s="61"/>
      <c r="Q2111" s="62">
        <v>5189</v>
      </c>
      <c r="R2111" s="61"/>
      <c r="S2111" s="61"/>
      <c r="T2111" s="61"/>
      <c r="U2111" s="61"/>
      <c r="V2111" s="61"/>
      <c r="W2111" s="61"/>
      <c r="X2111" s="61"/>
      <c r="Y2111" s="61"/>
      <c r="Z2111" s="61"/>
      <c r="AA2111" s="62">
        <v>915156</v>
      </c>
      <c r="AB2111" s="61"/>
      <c r="AC2111" s="61"/>
      <c r="AD2111" s="62">
        <v>27398</v>
      </c>
      <c r="AE2111" s="61"/>
      <c r="AF2111" s="62">
        <v>155861</v>
      </c>
      <c r="AG2111" s="61"/>
      <c r="AH2111" s="61"/>
      <c r="AI2111" s="62">
        <v>77527</v>
      </c>
      <c r="AJ2111" s="61"/>
      <c r="AK2111" s="61"/>
      <c r="AL2111" s="61"/>
      <c r="AM2111" s="61"/>
      <c r="AN2111" s="61"/>
      <c r="AO2111" s="61"/>
      <c r="AP2111" s="61"/>
      <c r="AQ2111" s="61"/>
      <c r="AR2111" s="61"/>
      <c r="AS2111" s="61"/>
      <c r="AT2111" s="61"/>
      <c r="AU2111" s="61"/>
      <c r="AV2111" s="61"/>
      <c r="AW2111" s="61"/>
      <c r="AX2111" s="61"/>
      <c r="AY2111" s="61"/>
      <c r="AZ2111" s="61"/>
      <c r="BA2111" s="61"/>
      <c r="BB2111" s="61"/>
      <c r="BC2111" s="61"/>
      <c r="BD2111" s="61"/>
      <c r="BE2111" s="61"/>
      <c r="BF2111" s="61"/>
      <c r="BG2111" s="61"/>
      <c r="BH2111" s="61"/>
      <c r="BI2111" s="61"/>
      <c r="BJ2111" s="61"/>
      <c r="BK2111" s="61"/>
      <c r="BL2111" s="61"/>
      <c r="BM2111" s="61"/>
      <c r="BN2111" s="61"/>
      <c r="BO2111" s="62">
        <v>-100996</v>
      </c>
    </row>
    <row r="2112" spans="1:67" x14ac:dyDescent="0.2">
      <c r="A2112" s="57" t="s">
        <v>34</v>
      </c>
      <c r="B2112" s="56" t="s">
        <v>34</v>
      </c>
      <c r="C2112" s="56" t="s">
        <v>167</v>
      </c>
      <c r="D2112" s="56">
        <v>1991</v>
      </c>
      <c r="E2112" s="58">
        <v>1252945</v>
      </c>
      <c r="F2112" s="58">
        <v>1151949</v>
      </c>
      <c r="G2112" s="59">
        <v>1252945</v>
      </c>
      <c r="H2112" s="59">
        <v>0</v>
      </c>
      <c r="I2112" s="60">
        <v>0</v>
      </c>
      <c r="J2112" s="58">
        <v>-100996</v>
      </c>
      <c r="K2112" s="61"/>
      <c r="L2112" s="61"/>
      <c r="M2112" s="61"/>
      <c r="N2112" s="61"/>
      <c r="O2112" s="61"/>
      <c r="P2112" s="61"/>
      <c r="Q2112" s="62">
        <v>5189</v>
      </c>
      <c r="R2112" s="61"/>
      <c r="S2112" s="61"/>
      <c r="T2112" s="61"/>
      <c r="U2112" s="61"/>
      <c r="V2112" s="61"/>
      <c r="W2112" s="61"/>
      <c r="X2112" s="61"/>
      <c r="Y2112" s="61"/>
      <c r="Z2112" s="61"/>
      <c r="AA2112" s="62">
        <v>977411</v>
      </c>
      <c r="AB2112" s="61"/>
      <c r="AC2112" s="61"/>
      <c r="AD2112" s="62">
        <v>27398</v>
      </c>
      <c r="AE2112" s="61"/>
      <c r="AF2112" s="62">
        <v>164984</v>
      </c>
      <c r="AG2112" s="61"/>
      <c r="AH2112" s="61"/>
      <c r="AI2112" s="62">
        <v>77963</v>
      </c>
      <c r="AJ2112" s="61"/>
      <c r="AK2112" s="61"/>
      <c r="AL2112" s="61"/>
      <c r="AM2112" s="61"/>
      <c r="AN2112" s="61"/>
      <c r="AO2112" s="61"/>
      <c r="AP2112" s="61"/>
      <c r="AQ2112" s="61"/>
      <c r="AR2112" s="61"/>
      <c r="AS2112" s="61"/>
      <c r="AT2112" s="61"/>
      <c r="AU2112" s="61"/>
      <c r="AV2112" s="61"/>
      <c r="AW2112" s="61"/>
      <c r="AX2112" s="61"/>
      <c r="AY2112" s="61"/>
      <c r="AZ2112" s="61"/>
      <c r="BA2112" s="61"/>
      <c r="BB2112" s="61"/>
      <c r="BC2112" s="61"/>
      <c r="BD2112" s="61"/>
      <c r="BE2112" s="61"/>
      <c r="BF2112" s="61"/>
      <c r="BG2112" s="61"/>
      <c r="BH2112" s="61"/>
      <c r="BI2112" s="61"/>
      <c r="BJ2112" s="61"/>
      <c r="BK2112" s="61"/>
      <c r="BL2112" s="61"/>
      <c r="BM2112" s="61"/>
      <c r="BN2112" s="61"/>
      <c r="BO2112" s="62">
        <v>-100996</v>
      </c>
    </row>
    <row r="2113" spans="1:67" x14ac:dyDescent="0.2">
      <c r="A2113" s="57" t="s">
        <v>34</v>
      </c>
      <c r="B2113" s="56" t="s">
        <v>34</v>
      </c>
      <c r="C2113" s="56" t="s">
        <v>167</v>
      </c>
      <c r="D2113" s="56">
        <v>1992</v>
      </c>
      <c r="E2113" s="58">
        <v>1016844</v>
      </c>
      <c r="F2113" s="58">
        <v>915848</v>
      </c>
      <c r="G2113" s="59">
        <v>1016844</v>
      </c>
      <c r="H2113" s="59">
        <v>0</v>
      </c>
      <c r="I2113" s="60">
        <v>0</v>
      </c>
      <c r="J2113" s="58">
        <v>-100996</v>
      </c>
      <c r="K2113" s="61"/>
      <c r="L2113" s="61"/>
      <c r="M2113" s="61"/>
      <c r="N2113" s="61"/>
      <c r="O2113" s="61"/>
      <c r="P2113" s="61"/>
      <c r="Q2113" s="62">
        <v>7560</v>
      </c>
      <c r="R2113" s="61"/>
      <c r="S2113" s="61"/>
      <c r="T2113" s="61"/>
      <c r="U2113" s="61"/>
      <c r="V2113" s="61"/>
      <c r="W2113" s="61"/>
      <c r="X2113" s="61"/>
      <c r="Y2113" s="61"/>
      <c r="Z2113" s="61"/>
      <c r="AA2113" s="62">
        <v>755610</v>
      </c>
      <c r="AB2113" s="61"/>
      <c r="AC2113" s="61"/>
      <c r="AD2113" s="62">
        <v>27398</v>
      </c>
      <c r="AE2113" s="61"/>
      <c r="AF2113" s="62">
        <v>148609</v>
      </c>
      <c r="AG2113" s="61"/>
      <c r="AH2113" s="61"/>
      <c r="AI2113" s="62">
        <v>77667</v>
      </c>
      <c r="AJ2113" s="61"/>
      <c r="AK2113" s="61"/>
      <c r="AL2113" s="61"/>
      <c r="AM2113" s="61"/>
      <c r="AN2113" s="61"/>
      <c r="AO2113" s="61"/>
      <c r="AP2113" s="61"/>
      <c r="AQ2113" s="61"/>
      <c r="AR2113" s="61"/>
      <c r="AS2113" s="61"/>
      <c r="AT2113" s="61"/>
      <c r="AU2113" s="61"/>
      <c r="AV2113" s="61"/>
      <c r="AW2113" s="61"/>
      <c r="AX2113" s="61"/>
      <c r="AY2113" s="61"/>
      <c r="AZ2113" s="61"/>
      <c r="BA2113" s="61"/>
      <c r="BB2113" s="61"/>
      <c r="BC2113" s="61"/>
      <c r="BD2113" s="61"/>
      <c r="BE2113" s="61"/>
      <c r="BF2113" s="61"/>
      <c r="BG2113" s="61"/>
      <c r="BH2113" s="61"/>
      <c r="BI2113" s="61"/>
      <c r="BJ2113" s="61"/>
      <c r="BK2113" s="61"/>
      <c r="BL2113" s="61"/>
      <c r="BM2113" s="61"/>
      <c r="BN2113" s="61"/>
      <c r="BO2113" s="62">
        <v>-100996</v>
      </c>
    </row>
    <row r="2114" spans="1:67" x14ac:dyDescent="0.2">
      <c r="A2114" s="57" t="s">
        <v>34</v>
      </c>
      <c r="B2114" s="56" t="s">
        <v>34</v>
      </c>
      <c r="C2114" s="56" t="s">
        <v>167</v>
      </c>
      <c r="D2114" s="56">
        <v>1993</v>
      </c>
      <c r="E2114" s="58">
        <v>1106406</v>
      </c>
      <c r="F2114" s="58">
        <v>1005410</v>
      </c>
      <c r="G2114" s="59">
        <v>1106406</v>
      </c>
      <c r="H2114" s="59">
        <v>0</v>
      </c>
      <c r="I2114" s="60">
        <v>0</v>
      </c>
      <c r="J2114" s="58">
        <v>-100996</v>
      </c>
      <c r="K2114" s="61"/>
      <c r="L2114" s="61"/>
      <c r="M2114" s="61"/>
      <c r="N2114" s="61"/>
      <c r="O2114" s="61"/>
      <c r="P2114" s="61"/>
      <c r="Q2114" s="62">
        <v>11251</v>
      </c>
      <c r="R2114" s="61"/>
      <c r="S2114" s="61"/>
      <c r="T2114" s="61"/>
      <c r="U2114" s="61"/>
      <c r="V2114" s="61"/>
      <c r="W2114" s="61"/>
      <c r="X2114" s="61"/>
      <c r="Y2114" s="61"/>
      <c r="Z2114" s="61"/>
      <c r="AA2114" s="62">
        <v>835039</v>
      </c>
      <c r="AB2114" s="61"/>
      <c r="AC2114" s="61"/>
      <c r="AD2114" s="62">
        <v>27398</v>
      </c>
      <c r="AE2114" s="61"/>
      <c r="AF2114" s="62">
        <v>151406</v>
      </c>
      <c r="AG2114" s="61"/>
      <c r="AH2114" s="61"/>
      <c r="AI2114" s="62">
        <v>81312</v>
      </c>
      <c r="AJ2114" s="61"/>
      <c r="AK2114" s="61"/>
      <c r="AL2114" s="61"/>
      <c r="AM2114" s="61"/>
      <c r="AN2114" s="61"/>
      <c r="AO2114" s="61"/>
      <c r="AP2114" s="61"/>
      <c r="AQ2114" s="61"/>
      <c r="AR2114" s="61"/>
      <c r="AS2114" s="61"/>
      <c r="AT2114" s="61"/>
      <c r="AU2114" s="61"/>
      <c r="AV2114" s="61"/>
      <c r="AW2114" s="61"/>
      <c r="AX2114" s="61"/>
      <c r="AY2114" s="61"/>
      <c r="AZ2114" s="61"/>
      <c r="BA2114" s="61"/>
      <c r="BB2114" s="61"/>
      <c r="BC2114" s="61"/>
      <c r="BD2114" s="61"/>
      <c r="BE2114" s="61"/>
      <c r="BF2114" s="61"/>
      <c r="BG2114" s="61"/>
      <c r="BH2114" s="61"/>
      <c r="BI2114" s="61"/>
      <c r="BJ2114" s="61"/>
      <c r="BK2114" s="61"/>
      <c r="BL2114" s="61"/>
      <c r="BM2114" s="61"/>
      <c r="BN2114" s="61"/>
      <c r="BO2114" s="62">
        <v>-100996</v>
      </c>
    </row>
    <row r="2115" spans="1:67" x14ac:dyDescent="0.2">
      <c r="A2115" s="57" t="s">
        <v>34</v>
      </c>
      <c r="B2115" s="56" t="s">
        <v>34</v>
      </c>
      <c r="C2115" s="56" t="s">
        <v>167</v>
      </c>
      <c r="D2115" s="56">
        <v>1994</v>
      </c>
      <c r="E2115" s="58">
        <v>1194223</v>
      </c>
      <c r="F2115" s="58">
        <v>1074735</v>
      </c>
      <c r="G2115" s="59">
        <v>1183935</v>
      </c>
      <c r="H2115" s="59">
        <v>10288</v>
      </c>
      <c r="I2115" s="60">
        <v>0</v>
      </c>
      <c r="J2115" s="58">
        <v>-119488</v>
      </c>
      <c r="K2115" s="61"/>
      <c r="L2115" s="61"/>
      <c r="M2115" s="61"/>
      <c r="N2115" s="61"/>
      <c r="O2115" s="61"/>
      <c r="P2115" s="61"/>
      <c r="Q2115" s="62">
        <v>11251</v>
      </c>
      <c r="R2115" s="61"/>
      <c r="S2115" s="61"/>
      <c r="T2115" s="61"/>
      <c r="U2115" s="61"/>
      <c r="V2115" s="61"/>
      <c r="W2115" s="61"/>
      <c r="X2115" s="61"/>
      <c r="Y2115" s="61"/>
      <c r="Z2115" s="61"/>
      <c r="AA2115" s="62">
        <v>908283</v>
      </c>
      <c r="AB2115" s="61"/>
      <c r="AC2115" s="61"/>
      <c r="AD2115" s="62">
        <v>27398</v>
      </c>
      <c r="AE2115" s="61"/>
      <c r="AF2115" s="62">
        <v>159351</v>
      </c>
      <c r="AG2115" s="61"/>
      <c r="AH2115" s="61"/>
      <c r="AI2115" s="62">
        <v>77652</v>
      </c>
      <c r="AJ2115" s="61"/>
      <c r="AK2115" s="61"/>
      <c r="AL2115" s="61"/>
      <c r="AM2115" s="61"/>
      <c r="AN2115" s="61"/>
      <c r="AO2115" s="61"/>
      <c r="AP2115" s="61"/>
      <c r="AQ2115" s="61"/>
      <c r="AR2115" s="62">
        <v>5495</v>
      </c>
      <c r="AS2115" s="61"/>
      <c r="AT2115" s="61"/>
      <c r="AU2115" s="61"/>
      <c r="AV2115" s="61"/>
      <c r="AW2115" s="61"/>
      <c r="AX2115" s="61"/>
      <c r="AY2115" s="62">
        <v>4793</v>
      </c>
      <c r="AZ2115" s="61"/>
      <c r="BA2115" s="61"/>
      <c r="BB2115" s="61"/>
      <c r="BC2115" s="61"/>
      <c r="BD2115" s="61"/>
      <c r="BE2115" s="61"/>
      <c r="BF2115" s="61"/>
      <c r="BG2115" s="61"/>
      <c r="BH2115" s="61"/>
      <c r="BI2115" s="61"/>
      <c r="BJ2115" s="61"/>
      <c r="BK2115" s="61"/>
      <c r="BL2115" s="61"/>
      <c r="BM2115" s="61"/>
      <c r="BN2115" s="61"/>
      <c r="BO2115" s="62">
        <v>-119488</v>
      </c>
    </row>
    <row r="2116" spans="1:67" x14ac:dyDescent="0.2">
      <c r="A2116" s="57" t="s">
        <v>34</v>
      </c>
      <c r="B2116" s="56" t="s">
        <v>34</v>
      </c>
      <c r="C2116" s="56" t="s">
        <v>167</v>
      </c>
      <c r="D2116" s="56">
        <v>1995</v>
      </c>
      <c r="E2116" s="58">
        <v>1347422</v>
      </c>
      <c r="F2116" s="58">
        <v>1227935</v>
      </c>
      <c r="G2116" s="59">
        <v>1337134</v>
      </c>
      <c r="H2116" s="59">
        <v>10288</v>
      </c>
      <c r="I2116" s="60">
        <v>0</v>
      </c>
      <c r="J2116" s="58">
        <v>-119487</v>
      </c>
      <c r="K2116" s="61"/>
      <c r="L2116" s="61"/>
      <c r="M2116" s="61"/>
      <c r="N2116" s="61"/>
      <c r="O2116" s="61"/>
      <c r="P2116" s="61"/>
      <c r="Q2116" s="62">
        <v>11251</v>
      </c>
      <c r="R2116" s="61"/>
      <c r="S2116" s="61"/>
      <c r="T2116" s="61"/>
      <c r="U2116" s="61"/>
      <c r="V2116" s="61"/>
      <c r="W2116" s="61"/>
      <c r="X2116" s="61"/>
      <c r="Y2116" s="61"/>
      <c r="Z2116" s="61"/>
      <c r="AA2116" s="62">
        <v>1053370</v>
      </c>
      <c r="AB2116" s="61"/>
      <c r="AC2116" s="61"/>
      <c r="AD2116" s="62">
        <v>27398</v>
      </c>
      <c r="AE2116" s="61"/>
      <c r="AF2116" s="62">
        <v>165718</v>
      </c>
      <c r="AG2116" s="61"/>
      <c r="AH2116" s="61"/>
      <c r="AI2116" s="62">
        <v>79397</v>
      </c>
      <c r="AJ2116" s="61"/>
      <c r="AK2116" s="61"/>
      <c r="AL2116" s="61"/>
      <c r="AM2116" s="61"/>
      <c r="AN2116" s="61"/>
      <c r="AO2116" s="61"/>
      <c r="AP2116" s="61"/>
      <c r="AQ2116" s="61"/>
      <c r="AR2116" s="62">
        <v>5495</v>
      </c>
      <c r="AS2116" s="61"/>
      <c r="AT2116" s="61"/>
      <c r="AU2116" s="61"/>
      <c r="AV2116" s="61"/>
      <c r="AW2116" s="61"/>
      <c r="AX2116" s="61"/>
      <c r="AY2116" s="62">
        <v>4793</v>
      </c>
      <c r="AZ2116" s="61"/>
      <c r="BA2116" s="61"/>
      <c r="BB2116" s="61"/>
      <c r="BC2116" s="61"/>
      <c r="BD2116" s="61"/>
      <c r="BE2116" s="61"/>
      <c r="BF2116" s="61"/>
      <c r="BG2116" s="61"/>
      <c r="BH2116" s="61"/>
      <c r="BI2116" s="61"/>
      <c r="BJ2116" s="61"/>
      <c r="BK2116" s="61"/>
      <c r="BL2116" s="61"/>
      <c r="BM2116" s="61"/>
      <c r="BN2116" s="61"/>
      <c r="BO2116" s="62">
        <v>-119487</v>
      </c>
    </row>
    <row r="2117" spans="1:67" x14ac:dyDescent="0.2">
      <c r="A2117" s="57" t="s">
        <v>34</v>
      </c>
      <c r="B2117" s="56" t="s">
        <v>34</v>
      </c>
      <c r="C2117" s="56" t="s">
        <v>167</v>
      </c>
      <c r="D2117" s="56">
        <v>1996</v>
      </c>
      <c r="E2117" s="58">
        <v>1583350</v>
      </c>
      <c r="F2117" s="58">
        <v>1463863</v>
      </c>
      <c r="G2117" s="59">
        <v>1564628</v>
      </c>
      <c r="H2117" s="59">
        <v>18722</v>
      </c>
      <c r="I2117" s="60">
        <v>0</v>
      </c>
      <c r="J2117" s="58">
        <v>-119487</v>
      </c>
      <c r="K2117" s="61"/>
      <c r="L2117" s="61"/>
      <c r="M2117" s="61"/>
      <c r="N2117" s="61"/>
      <c r="O2117" s="61"/>
      <c r="P2117" s="61"/>
      <c r="Q2117" s="62">
        <v>11642</v>
      </c>
      <c r="R2117" s="61"/>
      <c r="S2117" s="61"/>
      <c r="T2117" s="61"/>
      <c r="U2117" s="61"/>
      <c r="V2117" s="61"/>
      <c r="W2117" s="61"/>
      <c r="X2117" s="61"/>
      <c r="Y2117" s="61"/>
      <c r="Z2117" s="61"/>
      <c r="AA2117" s="62">
        <v>1277090</v>
      </c>
      <c r="AB2117" s="61"/>
      <c r="AC2117" s="61"/>
      <c r="AD2117" s="62">
        <v>27784</v>
      </c>
      <c r="AE2117" s="61"/>
      <c r="AF2117" s="62">
        <v>165718</v>
      </c>
      <c r="AG2117" s="61"/>
      <c r="AH2117" s="61"/>
      <c r="AI2117" s="62">
        <v>82394</v>
      </c>
      <c r="AJ2117" s="61"/>
      <c r="AK2117" s="61"/>
      <c r="AL2117" s="61"/>
      <c r="AM2117" s="61"/>
      <c r="AN2117" s="61"/>
      <c r="AO2117" s="61"/>
      <c r="AP2117" s="61"/>
      <c r="AQ2117" s="61"/>
      <c r="AR2117" s="62">
        <v>13929</v>
      </c>
      <c r="AS2117" s="61"/>
      <c r="AT2117" s="61"/>
      <c r="AU2117" s="61"/>
      <c r="AV2117" s="61"/>
      <c r="AW2117" s="61"/>
      <c r="AX2117" s="61"/>
      <c r="AY2117" s="62">
        <v>4793</v>
      </c>
      <c r="AZ2117" s="61"/>
      <c r="BA2117" s="61"/>
      <c r="BB2117" s="61"/>
      <c r="BC2117" s="61"/>
      <c r="BD2117" s="61"/>
      <c r="BE2117" s="61"/>
      <c r="BF2117" s="61"/>
      <c r="BG2117" s="61"/>
      <c r="BH2117" s="61"/>
      <c r="BI2117" s="61"/>
      <c r="BJ2117" s="61"/>
      <c r="BK2117" s="61"/>
      <c r="BL2117" s="61"/>
      <c r="BM2117" s="61"/>
      <c r="BN2117" s="61"/>
      <c r="BO2117" s="62">
        <v>-119487</v>
      </c>
    </row>
    <row r="2118" spans="1:67" x14ac:dyDescent="0.2">
      <c r="A2118" s="57" t="s">
        <v>34</v>
      </c>
      <c r="B2118" s="56" t="s">
        <v>34</v>
      </c>
      <c r="C2118" s="56" t="s">
        <v>167</v>
      </c>
      <c r="D2118" s="56">
        <v>1997</v>
      </c>
      <c r="E2118" s="58">
        <v>1722569</v>
      </c>
      <c r="F2118" s="58">
        <v>1597469</v>
      </c>
      <c r="G2118" s="59">
        <v>1703847</v>
      </c>
      <c r="H2118" s="59">
        <v>18722</v>
      </c>
      <c r="I2118" s="60">
        <v>0</v>
      </c>
      <c r="J2118" s="58">
        <v>-125100</v>
      </c>
      <c r="K2118" s="61"/>
      <c r="L2118" s="61"/>
      <c r="M2118" s="61"/>
      <c r="N2118" s="61"/>
      <c r="O2118" s="61"/>
      <c r="P2118" s="61"/>
      <c r="Q2118" s="62">
        <v>11642</v>
      </c>
      <c r="R2118" s="61"/>
      <c r="S2118" s="61"/>
      <c r="T2118" s="61"/>
      <c r="U2118" s="61"/>
      <c r="V2118" s="61"/>
      <c r="W2118" s="61"/>
      <c r="X2118" s="61"/>
      <c r="Y2118" s="61"/>
      <c r="Z2118" s="61"/>
      <c r="AA2118" s="62">
        <v>1410441</v>
      </c>
      <c r="AB2118" s="61"/>
      <c r="AC2118" s="61"/>
      <c r="AD2118" s="62">
        <v>27784</v>
      </c>
      <c r="AE2118" s="61"/>
      <c r="AF2118" s="62">
        <v>172716</v>
      </c>
      <c r="AG2118" s="61"/>
      <c r="AH2118" s="61"/>
      <c r="AI2118" s="62">
        <v>81264</v>
      </c>
      <c r="AJ2118" s="61"/>
      <c r="AK2118" s="61"/>
      <c r="AL2118" s="61"/>
      <c r="AM2118" s="61"/>
      <c r="AN2118" s="61"/>
      <c r="AO2118" s="61"/>
      <c r="AP2118" s="61"/>
      <c r="AQ2118" s="61"/>
      <c r="AR2118" s="62">
        <v>13929</v>
      </c>
      <c r="AS2118" s="61"/>
      <c r="AT2118" s="61"/>
      <c r="AU2118" s="61"/>
      <c r="AV2118" s="61"/>
      <c r="AW2118" s="61"/>
      <c r="AX2118" s="61"/>
      <c r="AY2118" s="62">
        <v>4793</v>
      </c>
      <c r="AZ2118" s="61"/>
      <c r="BA2118" s="61"/>
      <c r="BB2118" s="61"/>
      <c r="BC2118" s="61"/>
      <c r="BD2118" s="61"/>
      <c r="BE2118" s="61"/>
      <c r="BF2118" s="61"/>
      <c r="BG2118" s="61"/>
      <c r="BH2118" s="61"/>
      <c r="BI2118" s="61"/>
      <c r="BJ2118" s="61"/>
      <c r="BK2118" s="61"/>
      <c r="BL2118" s="61"/>
      <c r="BM2118" s="61"/>
      <c r="BN2118" s="61"/>
      <c r="BO2118" s="62">
        <v>-125100</v>
      </c>
    </row>
    <row r="2119" spans="1:67" x14ac:dyDescent="0.2">
      <c r="A2119" s="57" t="s">
        <v>34</v>
      </c>
      <c r="B2119" s="56" t="s">
        <v>34</v>
      </c>
      <c r="C2119" s="56" t="s">
        <v>167</v>
      </c>
      <c r="D2119" s="56">
        <v>1998</v>
      </c>
      <c r="E2119" s="58">
        <v>1914234</v>
      </c>
      <c r="F2119" s="58">
        <v>1787546</v>
      </c>
      <c r="G2119" s="59">
        <v>1894386</v>
      </c>
      <c r="H2119" s="59">
        <v>19848</v>
      </c>
      <c r="I2119" s="60">
        <v>0</v>
      </c>
      <c r="J2119" s="58">
        <v>-126688</v>
      </c>
      <c r="K2119" s="61"/>
      <c r="L2119" s="61"/>
      <c r="M2119" s="61"/>
      <c r="N2119" s="61"/>
      <c r="O2119" s="61"/>
      <c r="P2119" s="61"/>
      <c r="Q2119" s="62">
        <v>11642</v>
      </c>
      <c r="R2119" s="61"/>
      <c r="S2119" s="61"/>
      <c r="T2119" s="61"/>
      <c r="U2119" s="61"/>
      <c r="V2119" s="61"/>
      <c r="W2119" s="61"/>
      <c r="X2119" s="61"/>
      <c r="Y2119" s="61"/>
      <c r="Z2119" s="61"/>
      <c r="AA2119" s="62">
        <v>1583921</v>
      </c>
      <c r="AB2119" s="61"/>
      <c r="AC2119" s="61"/>
      <c r="AD2119" s="62">
        <v>27784</v>
      </c>
      <c r="AE2119" s="61"/>
      <c r="AF2119" s="62">
        <v>191350</v>
      </c>
      <c r="AG2119" s="61"/>
      <c r="AH2119" s="61"/>
      <c r="AI2119" s="62">
        <v>79689</v>
      </c>
      <c r="AJ2119" s="61"/>
      <c r="AK2119" s="61"/>
      <c r="AL2119" s="61"/>
      <c r="AM2119" s="61"/>
      <c r="AN2119" s="61"/>
      <c r="AO2119" s="61"/>
      <c r="AP2119" s="61"/>
      <c r="AQ2119" s="61"/>
      <c r="AR2119" s="62">
        <v>15055</v>
      </c>
      <c r="AS2119" s="61"/>
      <c r="AT2119" s="61"/>
      <c r="AU2119" s="61"/>
      <c r="AV2119" s="61"/>
      <c r="AW2119" s="61"/>
      <c r="AX2119" s="61"/>
      <c r="AY2119" s="62">
        <v>4793</v>
      </c>
      <c r="AZ2119" s="61"/>
      <c r="BA2119" s="61"/>
      <c r="BB2119" s="61"/>
      <c r="BC2119" s="61"/>
      <c r="BD2119" s="61"/>
      <c r="BE2119" s="61"/>
      <c r="BF2119" s="61"/>
      <c r="BG2119" s="61"/>
      <c r="BH2119" s="61"/>
      <c r="BI2119" s="61"/>
      <c r="BJ2119" s="61"/>
      <c r="BK2119" s="61"/>
      <c r="BL2119" s="61"/>
      <c r="BM2119" s="61"/>
      <c r="BN2119" s="61"/>
      <c r="BO2119" s="62">
        <v>-126688</v>
      </c>
    </row>
    <row r="2120" spans="1:67" x14ac:dyDescent="0.2">
      <c r="A2120" s="57" t="s">
        <v>34</v>
      </c>
      <c r="B2120" s="56" t="s">
        <v>34</v>
      </c>
      <c r="C2120" s="56" t="s">
        <v>167</v>
      </c>
      <c r="D2120" s="56">
        <v>2002</v>
      </c>
      <c r="E2120" s="58">
        <v>2389838</v>
      </c>
      <c r="F2120" s="58">
        <v>2389838</v>
      </c>
      <c r="G2120" s="59">
        <v>2349033</v>
      </c>
      <c r="H2120" s="59">
        <v>40805</v>
      </c>
      <c r="I2120" s="60">
        <v>0</v>
      </c>
      <c r="J2120" s="58">
        <v>0</v>
      </c>
      <c r="K2120" s="61"/>
      <c r="L2120" s="61">
        <v>0</v>
      </c>
      <c r="M2120" s="61"/>
      <c r="N2120" s="61">
        <v>0</v>
      </c>
      <c r="O2120" s="62">
        <v>11642</v>
      </c>
      <c r="P2120" s="61"/>
      <c r="Q2120" s="61"/>
      <c r="R2120" s="61"/>
      <c r="S2120" s="61">
        <v>0</v>
      </c>
      <c r="T2120" s="61">
        <v>0</v>
      </c>
      <c r="U2120" s="61"/>
      <c r="V2120" s="61">
        <v>0</v>
      </c>
      <c r="W2120" s="61"/>
      <c r="X2120" s="61">
        <v>0</v>
      </c>
      <c r="Y2120" s="62">
        <v>22181</v>
      </c>
      <c r="Z2120" s="62">
        <v>1966488</v>
      </c>
      <c r="AA2120" s="61"/>
      <c r="AB2120" s="61">
        <v>0</v>
      </c>
      <c r="AC2120" s="62">
        <v>27784</v>
      </c>
      <c r="AD2120" s="61"/>
      <c r="AE2120" s="62">
        <v>220654</v>
      </c>
      <c r="AF2120" s="61"/>
      <c r="AG2120" s="61">
        <v>0</v>
      </c>
      <c r="AH2120" s="62">
        <v>100284</v>
      </c>
      <c r="AI2120" s="61"/>
      <c r="AJ2120" s="61">
        <v>0</v>
      </c>
      <c r="AK2120" s="61">
        <v>0</v>
      </c>
      <c r="AL2120" s="61">
        <v>0</v>
      </c>
      <c r="AM2120" s="61">
        <v>0</v>
      </c>
      <c r="AN2120" s="61">
        <v>0</v>
      </c>
      <c r="AO2120" s="61">
        <v>0</v>
      </c>
      <c r="AP2120" s="61"/>
      <c r="AQ2120" s="62">
        <v>1204</v>
      </c>
      <c r="AR2120" s="61"/>
      <c r="AS2120" s="62">
        <v>32663</v>
      </c>
      <c r="AT2120" s="61">
        <v>539</v>
      </c>
      <c r="AU2120" s="61">
        <v>0</v>
      </c>
      <c r="AV2120" s="61"/>
      <c r="AW2120" s="61">
        <v>0</v>
      </c>
      <c r="AX2120" s="62">
        <v>6399</v>
      </c>
      <c r="AY2120" s="61"/>
      <c r="AZ2120" s="61">
        <v>0</v>
      </c>
      <c r="BA2120" s="61"/>
      <c r="BB2120" s="61">
        <v>0</v>
      </c>
      <c r="BC2120" s="61">
        <v>0</v>
      </c>
      <c r="BD2120" s="61">
        <v>0</v>
      </c>
      <c r="BE2120" s="61"/>
      <c r="BF2120" s="61">
        <v>0</v>
      </c>
      <c r="BG2120" s="61"/>
      <c r="BH2120" s="61">
        <v>0</v>
      </c>
      <c r="BI2120" s="61"/>
      <c r="BJ2120" s="61">
        <v>0</v>
      </c>
      <c r="BK2120" s="61"/>
      <c r="BL2120" s="61">
        <v>0</v>
      </c>
      <c r="BM2120" s="61">
        <v>0</v>
      </c>
      <c r="BN2120" s="61">
        <v>0</v>
      </c>
      <c r="BO2120" s="61"/>
    </row>
    <row r="2121" spans="1:67" x14ac:dyDescent="0.2">
      <c r="A2121" s="57" t="s">
        <v>34</v>
      </c>
      <c r="B2121" s="56" t="s">
        <v>34</v>
      </c>
      <c r="C2121" s="56" t="s">
        <v>167</v>
      </c>
      <c r="D2121" s="56">
        <v>2003</v>
      </c>
      <c r="E2121" s="58">
        <v>2458988</v>
      </c>
      <c r="F2121" s="58">
        <v>2424864</v>
      </c>
      <c r="G2121" s="59">
        <v>2417418</v>
      </c>
      <c r="H2121" s="59">
        <v>41570</v>
      </c>
      <c r="I2121" s="60">
        <v>0</v>
      </c>
      <c r="J2121" s="58">
        <v>-34124</v>
      </c>
      <c r="K2121" s="61"/>
      <c r="L2121" s="61">
        <v>0</v>
      </c>
      <c r="M2121" s="61"/>
      <c r="N2121" s="61">
        <v>0</v>
      </c>
      <c r="O2121" s="62">
        <v>11642</v>
      </c>
      <c r="P2121" s="61"/>
      <c r="Q2121" s="61"/>
      <c r="R2121" s="61"/>
      <c r="S2121" s="61">
        <v>0</v>
      </c>
      <c r="T2121" s="61">
        <v>0</v>
      </c>
      <c r="U2121" s="61"/>
      <c r="V2121" s="61">
        <v>0</v>
      </c>
      <c r="W2121" s="61"/>
      <c r="X2121" s="61">
        <v>0</v>
      </c>
      <c r="Y2121" s="62">
        <v>22181</v>
      </c>
      <c r="Z2121" s="62">
        <v>2022198</v>
      </c>
      <c r="AA2121" s="61"/>
      <c r="AB2121" s="61">
        <v>0</v>
      </c>
      <c r="AC2121" s="62">
        <v>27784</v>
      </c>
      <c r="AD2121" s="61"/>
      <c r="AE2121" s="62">
        <v>231082</v>
      </c>
      <c r="AF2121" s="61"/>
      <c r="AG2121" s="61">
        <v>0</v>
      </c>
      <c r="AH2121" s="62">
        <v>102531</v>
      </c>
      <c r="AI2121" s="61"/>
      <c r="AJ2121" s="61">
        <v>0</v>
      </c>
      <c r="AK2121" s="61">
        <v>0</v>
      </c>
      <c r="AL2121" s="61">
        <v>0</v>
      </c>
      <c r="AM2121" s="61">
        <v>0</v>
      </c>
      <c r="AN2121" s="61">
        <v>0</v>
      </c>
      <c r="AO2121" s="61">
        <v>0</v>
      </c>
      <c r="AP2121" s="61"/>
      <c r="AQ2121" s="62">
        <v>1204</v>
      </c>
      <c r="AR2121" s="61"/>
      <c r="AS2121" s="62">
        <v>32663</v>
      </c>
      <c r="AT2121" s="62">
        <v>1304</v>
      </c>
      <c r="AU2121" s="61">
        <v>0</v>
      </c>
      <c r="AV2121" s="61"/>
      <c r="AW2121" s="61">
        <v>0</v>
      </c>
      <c r="AX2121" s="62">
        <v>6399</v>
      </c>
      <c r="AY2121" s="61"/>
      <c r="AZ2121" s="61">
        <v>0</v>
      </c>
      <c r="BA2121" s="61"/>
      <c r="BB2121" s="61">
        <v>0</v>
      </c>
      <c r="BC2121" s="61">
        <v>0</v>
      </c>
      <c r="BD2121" s="61">
        <v>0</v>
      </c>
      <c r="BE2121" s="61"/>
      <c r="BF2121" s="61">
        <v>0</v>
      </c>
      <c r="BG2121" s="61"/>
      <c r="BH2121" s="61">
        <v>0</v>
      </c>
      <c r="BI2121" s="61"/>
      <c r="BJ2121" s="61">
        <v>0</v>
      </c>
      <c r="BK2121" s="61"/>
      <c r="BL2121" s="61">
        <v>0</v>
      </c>
      <c r="BM2121" s="61">
        <v>0</v>
      </c>
      <c r="BN2121" s="62">
        <v>-34124</v>
      </c>
      <c r="BO2121" s="61"/>
    </row>
    <row r="2122" spans="1:67" x14ac:dyDescent="0.2">
      <c r="A2122" s="57" t="s">
        <v>34</v>
      </c>
      <c r="B2122" s="56" t="s">
        <v>34</v>
      </c>
      <c r="C2122" s="56" t="s">
        <v>167</v>
      </c>
      <c r="D2122" s="56">
        <v>2004</v>
      </c>
      <c r="E2122" s="58">
        <v>2467846</v>
      </c>
      <c r="F2122" s="58">
        <v>2433722</v>
      </c>
      <c r="G2122" s="59">
        <v>2426276</v>
      </c>
      <c r="H2122" s="59">
        <v>41570</v>
      </c>
      <c r="I2122" s="60">
        <v>0</v>
      </c>
      <c r="J2122" s="58">
        <v>-34124</v>
      </c>
      <c r="K2122" s="61"/>
      <c r="L2122" s="61">
        <v>0</v>
      </c>
      <c r="M2122" s="61"/>
      <c r="N2122" s="61">
        <v>0</v>
      </c>
      <c r="O2122" s="62">
        <v>11642</v>
      </c>
      <c r="P2122" s="61"/>
      <c r="Q2122" s="61"/>
      <c r="R2122" s="61"/>
      <c r="S2122" s="61">
        <v>0</v>
      </c>
      <c r="T2122" s="61">
        <v>0</v>
      </c>
      <c r="U2122" s="61"/>
      <c r="V2122" s="61">
        <v>0</v>
      </c>
      <c r="W2122" s="61"/>
      <c r="X2122" s="61">
        <v>0</v>
      </c>
      <c r="Y2122" s="62">
        <v>22181</v>
      </c>
      <c r="Z2122" s="62">
        <v>2032198</v>
      </c>
      <c r="AA2122" s="61"/>
      <c r="AB2122" s="61">
        <v>0</v>
      </c>
      <c r="AC2122" s="62">
        <v>27784</v>
      </c>
      <c r="AD2122" s="61"/>
      <c r="AE2122" s="62">
        <v>231082</v>
      </c>
      <c r="AF2122" s="61"/>
      <c r="AG2122" s="61">
        <v>0</v>
      </c>
      <c r="AH2122" s="62">
        <v>101389</v>
      </c>
      <c r="AI2122" s="61"/>
      <c r="AJ2122" s="61">
        <v>0</v>
      </c>
      <c r="AK2122" s="61">
        <v>0</v>
      </c>
      <c r="AL2122" s="61">
        <v>0</v>
      </c>
      <c r="AM2122" s="61">
        <v>0</v>
      </c>
      <c r="AN2122" s="61">
        <v>0</v>
      </c>
      <c r="AO2122" s="61">
        <v>0</v>
      </c>
      <c r="AP2122" s="61"/>
      <c r="AQ2122" s="62">
        <v>1204</v>
      </c>
      <c r="AR2122" s="61"/>
      <c r="AS2122" s="62">
        <v>32663</v>
      </c>
      <c r="AT2122" s="62">
        <v>1304</v>
      </c>
      <c r="AU2122" s="61">
        <v>0</v>
      </c>
      <c r="AV2122" s="61"/>
      <c r="AW2122" s="61">
        <v>0</v>
      </c>
      <c r="AX2122" s="62">
        <v>6399</v>
      </c>
      <c r="AY2122" s="61"/>
      <c r="AZ2122" s="61">
        <v>0</v>
      </c>
      <c r="BA2122" s="61"/>
      <c r="BB2122" s="61">
        <v>0</v>
      </c>
      <c r="BC2122" s="61">
        <v>0</v>
      </c>
      <c r="BD2122" s="61">
        <v>0</v>
      </c>
      <c r="BE2122" s="61"/>
      <c r="BF2122" s="61">
        <v>0</v>
      </c>
      <c r="BG2122" s="61"/>
      <c r="BH2122" s="61">
        <v>0</v>
      </c>
      <c r="BI2122" s="61"/>
      <c r="BJ2122" s="61">
        <v>0</v>
      </c>
      <c r="BK2122" s="61"/>
      <c r="BL2122" s="61">
        <v>0</v>
      </c>
      <c r="BM2122" s="61">
        <v>0</v>
      </c>
      <c r="BN2122" s="62">
        <v>-34124</v>
      </c>
      <c r="BO2122" s="61"/>
    </row>
    <row r="2123" spans="1:67" x14ac:dyDescent="0.2">
      <c r="A2123" s="57" t="s">
        <v>34</v>
      </c>
      <c r="B2123" s="56" t="s">
        <v>34</v>
      </c>
      <c r="C2123" s="56" t="s">
        <v>167</v>
      </c>
      <c r="D2123" s="56">
        <v>2005</v>
      </c>
      <c r="E2123" s="58">
        <v>2506964</v>
      </c>
      <c r="F2123" s="58">
        <v>2437076</v>
      </c>
      <c r="G2123" s="59">
        <v>2463135</v>
      </c>
      <c r="H2123" s="59">
        <v>43829</v>
      </c>
      <c r="I2123" s="60">
        <v>0</v>
      </c>
      <c r="J2123" s="58">
        <v>-69888</v>
      </c>
      <c r="K2123" s="61"/>
      <c r="L2123" s="61">
        <v>0</v>
      </c>
      <c r="M2123" s="61"/>
      <c r="N2123" s="61">
        <v>0</v>
      </c>
      <c r="O2123" s="62">
        <v>11642</v>
      </c>
      <c r="P2123" s="61"/>
      <c r="Q2123" s="61"/>
      <c r="R2123" s="61"/>
      <c r="S2123" s="61">
        <v>0</v>
      </c>
      <c r="T2123" s="61">
        <v>0</v>
      </c>
      <c r="U2123" s="61"/>
      <c r="V2123" s="61">
        <v>0</v>
      </c>
      <c r="W2123" s="61"/>
      <c r="X2123" s="61">
        <v>0</v>
      </c>
      <c r="Y2123" s="62">
        <v>23284</v>
      </c>
      <c r="Z2123" s="62">
        <v>2047049</v>
      </c>
      <c r="AA2123" s="61"/>
      <c r="AB2123" s="61">
        <v>0</v>
      </c>
      <c r="AC2123" s="62">
        <v>27784</v>
      </c>
      <c r="AD2123" s="61"/>
      <c r="AE2123" s="62">
        <v>251995</v>
      </c>
      <c r="AF2123" s="61"/>
      <c r="AG2123" s="61">
        <v>0</v>
      </c>
      <c r="AH2123" s="62">
        <v>101381</v>
      </c>
      <c r="AI2123" s="61"/>
      <c r="AJ2123" s="61">
        <v>0</v>
      </c>
      <c r="AK2123" s="61">
        <v>0</v>
      </c>
      <c r="AL2123" s="61">
        <v>0</v>
      </c>
      <c r="AM2123" s="61">
        <v>0</v>
      </c>
      <c r="AN2123" s="61">
        <v>0</v>
      </c>
      <c r="AO2123" s="61">
        <v>0</v>
      </c>
      <c r="AP2123" s="61"/>
      <c r="AQ2123" s="62">
        <v>1204</v>
      </c>
      <c r="AR2123" s="61"/>
      <c r="AS2123" s="62">
        <v>34922</v>
      </c>
      <c r="AT2123" s="62">
        <v>1304</v>
      </c>
      <c r="AU2123" s="61">
        <v>0</v>
      </c>
      <c r="AV2123" s="61"/>
      <c r="AW2123" s="61">
        <v>0</v>
      </c>
      <c r="AX2123" s="62">
        <v>6399</v>
      </c>
      <c r="AY2123" s="61"/>
      <c r="AZ2123" s="61">
        <v>0</v>
      </c>
      <c r="BA2123" s="61"/>
      <c r="BB2123" s="61">
        <v>0</v>
      </c>
      <c r="BC2123" s="61">
        <v>0</v>
      </c>
      <c r="BD2123" s="61">
        <v>0</v>
      </c>
      <c r="BE2123" s="61"/>
      <c r="BF2123" s="61">
        <v>0</v>
      </c>
      <c r="BG2123" s="61"/>
      <c r="BH2123" s="61">
        <v>0</v>
      </c>
      <c r="BI2123" s="61"/>
      <c r="BJ2123" s="61">
        <v>0</v>
      </c>
      <c r="BK2123" s="61"/>
      <c r="BL2123" s="61">
        <v>0</v>
      </c>
      <c r="BM2123" s="61">
        <v>0</v>
      </c>
      <c r="BN2123" s="62">
        <v>-69888</v>
      </c>
      <c r="BO2123" s="61"/>
    </row>
    <row r="2124" spans="1:67" x14ac:dyDescent="0.2">
      <c r="A2124" s="57" t="s">
        <v>34</v>
      </c>
      <c r="B2124" s="56" t="s">
        <v>34</v>
      </c>
      <c r="C2124" s="56" t="s">
        <v>167</v>
      </c>
      <c r="D2124" s="56">
        <v>2006</v>
      </c>
      <c r="E2124" s="58">
        <v>2527886</v>
      </c>
      <c r="F2124" s="58">
        <v>2457998</v>
      </c>
      <c r="G2124" s="59">
        <v>2483832</v>
      </c>
      <c r="H2124" s="59">
        <v>44054</v>
      </c>
      <c r="I2124" s="60">
        <v>0</v>
      </c>
      <c r="J2124" s="58">
        <v>-69888</v>
      </c>
      <c r="K2124" s="61"/>
      <c r="L2124" s="61">
        <v>0</v>
      </c>
      <c r="M2124" s="61"/>
      <c r="N2124" s="61">
        <v>0</v>
      </c>
      <c r="O2124" s="62">
        <v>11642</v>
      </c>
      <c r="P2124" s="61"/>
      <c r="Q2124" s="61"/>
      <c r="R2124" s="61"/>
      <c r="S2124" s="61">
        <v>0</v>
      </c>
      <c r="T2124" s="61">
        <v>0</v>
      </c>
      <c r="U2124" s="61"/>
      <c r="V2124" s="61">
        <v>0</v>
      </c>
      <c r="W2124" s="61"/>
      <c r="X2124" s="61">
        <v>0</v>
      </c>
      <c r="Y2124" s="62">
        <v>23284</v>
      </c>
      <c r="Z2124" s="62">
        <v>2067949</v>
      </c>
      <c r="AA2124" s="61"/>
      <c r="AB2124" s="61">
        <v>0</v>
      </c>
      <c r="AC2124" s="62">
        <v>27784</v>
      </c>
      <c r="AD2124" s="61"/>
      <c r="AE2124" s="62">
        <v>251995</v>
      </c>
      <c r="AF2124" s="61"/>
      <c r="AG2124" s="61">
        <v>0</v>
      </c>
      <c r="AH2124" s="62">
        <v>101178</v>
      </c>
      <c r="AI2124" s="61"/>
      <c r="AJ2124" s="61">
        <v>0</v>
      </c>
      <c r="AK2124" s="61">
        <v>0</v>
      </c>
      <c r="AL2124" s="61">
        <v>0</v>
      </c>
      <c r="AM2124" s="61">
        <v>0</v>
      </c>
      <c r="AN2124" s="61">
        <v>0</v>
      </c>
      <c r="AO2124" s="61">
        <v>0</v>
      </c>
      <c r="AP2124" s="61"/>
      <c r="AQ2124" s="62">
        <v>1204</v>
      </c>
      <c r="AR2124" s="61"/>
      <c r="AS2124" s="62">
        <v>35147</v>
      </c>
      <c r="AT2124" s="62">
        <v>1304</v>
      </c>
      <c r="AU2124" s="61">
        <v>0</v>
      </c>
      <c r="AV2124" s="61"/>
      <c r="AW2124" s="61">
        <v>0</v>
      </c>
      <c r="AX2124" s="62">
        <v>6399</v>
      </c>
      <c r="AY2124" s="61"/>
      <c r="AZ2124" s="61">
        <v>0</v>
      </c>
      <c r="BA2124" s="61"/>
      <c r="BB2124" s="61">
        <v>0</v>
      </c>
      <c r="BC2124" s="61">
        <v>0</v>
      </c>
      <c r="BD2124" s="61">
        <v>0</v>
      </c>
      <c r="BE2124" s="61"/>
      <c r="BF2124" s="61">
        <v>0</v>
      </c>
      <c r="BG2124" s="61"/>
      <c r="BH2124" s="61">
        <v>0</v>
      </c>
      <c r="BI2124" s="61"/>
      <c r="BJ2124" s="61">
        <v>0</v>
      </c>
      <c r="BK2124" s="61"/>
      <c r="BL2124" s="61">
        <v>0</v>
      </c>
      <c r="BM2124" s="61">
        <v>0</v>
      </c>
      <c r="BN2124" s="62">
        <v>-69888</v>
      </c>
      <c r="BO2124" s="61"/>
    </row>
    <row r="2125" spans="1:67" x14ac:dyDescent="0.2">
      <c r="A2125" s="57" t="s">
        <v>34</v>
      </c>
      <c r="B2125" s="56" t="s">
        <v>34</v>
      </c>
      <c r="C2125" s="56" t="s">
        <v>528</v>
      </c>
      <c r="D2125" s="56">
        <v>1989</v>
      </c>
      <c r="E2125" s="58">
        <v>3141635</v>
      </c>
      <c r="F2125" s="58">
        <v>3074124</v>
      </c>
      <c r="G2125" s="59">
        <v>2898430</v>
      </c>
      <c r="H2125" s="59">
        <v>243205</v>
      </c>
      <c r="I2125" s="60">
        <v>0</v>
      </c>
      <c r="J2125" s="58">
        <v>-67511</v>
      </c>
      <c r="K2125" s="62">
        <v>27844</v>
      </c>
      <c r="L2125" s="61"/>
      <c r="M2125" s="61"/>
      <c r="N2125" s="61"/>
      <c r="O2125" s="61"/>
      <c r="P2125" s="62">
        <v>308012</v>
      </c>
      <c r="Q2125" s="62">
        <v>16490</v>
      </c>
      <c r="R2125" s="61"/>
      <c r="S2125" s="61"/>
      <c r="T2125" s="61"/>
      <c r="U2125" s="61"/>
      <c r="V2125" s="61"/>
      <c r="W2125" s="62">
        <v>245306</v>
      </c>
      <c r="X2125" s="61"/>
      <c r="Y2125" s="61"/>
      <c r="Z2125" s="61"/>
      <c r="AA2125" s="62">
        <v>1471954</v>
      </c>
      <c r="AB2125" s="61"/>
      <c r="AC2125" s="61"/>
      <c r="AD2125" s="62">
        <v>110836</v>
      </c>
      <c r="AE2125" s="61"/>
      <c r="AF2125" s="62">
        <v>476290</v>
      </c>
      <c r="AG2125" s="61"/>
      <c r="AH2125" s="61"/>
      <c r="AI2125" s="62">
        <v>241698</v>
      </c>
      <c r="AJ2125" s="61"/>
      <c r="AK2125" s="61"/>
      <c r="AL2125" s="61"/>
      <c r="AM2125" s="61"/>
      <c r="AN2125" s="61"/>
      <c r="AO2125" s="61"/>
      <c r="AP2125" s="62">
        <v>27461</v>
      </c>
      <c r="AQ2125" s="61"/>
      <c r="AR2125" s="62">
        <v>37339</v>
      </c>
      <c r="AS2125" s="61"/>
      <c r="AT2125" s="61"/>
      <c r="AU2125" s="61"/>
      <c r="AV2125" s="61"/>
      <c r="AW2125" s="61"/>
      <c r="AX2125" s="61"/>
      <c r="AY2125" s="62">
        <v>31797</v>
      </c>
      <c r="AZ2125" s="61"/>
      <c r="BA2125" s="62">
        <v>144378</v>
      </c>
      <c r="BB2125" s="61"/>
      <c r="BC2125" s="61"/>
      <c r="BD2125" s="61"/>
      <c r="BE2125" s="61"/>
      <c r="BF2125" s="61"/>
      <c r="BG2125" s="61"/>
      <c r="BH2125" s="61"/>
      <c r="BI2125" s="61"/>
      <c r="BJ2125" s="61"/>
      <c r="BK2125" s="62">
        <v>2230</v>
      </c>
      <c r="BL2125" s="61"/>
      <c r="BM2125" s="61"/>
      <c r="BN2125" s="61"/>
      <c r="BO2125" s="62">
        <v>-67511</v>
      </c>
    </row>
    <row r="2126" spans="1:67" x14ac:dyDescent="0.2">
      <c r="A2126" s="57" t="s">
        <v>34</v>
      </c>
      <c r="B2126" s="56" t="s">
        <v>34</v>
      </c>
      <c r="C2126" s="56" t="s">
        <v>528</v>
      </c>
      <c r="D2126" s="56">
        <v>1990</v>
      </c>
      <c r="E2126" s="58">
        <v>3367134</v>
      </c>
      <c r="F2126" s="58">
        <v>3299623</v>
      </c>
      <c r="G2126" s="59">
        <v>3114144</v>
      </c>
      <c r="H2126" s="59">
        <v>252990</v>
      </c>
      <c r="I2126" s="60">
        <v>0</v>
      </c>
      <c r="J2126" s="58">
        <v>-67511</v>
      </c>
      <c r="K2126" s="62">
        <v>27844</v>
      </c>
      <c r="L2126" s="61"/>
      <c r="M2126" s="61"/>
      <c r="N2126" s="61"/>
      <c r="O2126" s="61"/>
      <c r="P2126" s="62">
        <v>308012</v>
      </c>
      <c r="Q2126" s="62">
        <v>16490</v>
      </c>
      <c r="R2126" s="61"/>
      <c r="S2126" s="61"/>
      <c r="T2126" s="61"/>
      <c r="U2126" s="61"/>
      <c r="V2126" s="61"/>
      <c r="W2126" s="62">
        <v>245306</v>
      </c>
      <c r="X2126" s="61"/>
      <c r="Y2126" s="61"/>
      <c r="Z2126" s="61"/>
      <c r="AA2126" s="62">
        <v>1603004</v>
      </c>
      <c r="AB2126" s="61"/>
      <c r="AC2126" s="61"/>
      <c r="AD2126" s="62">
        <v>134554</v>
      </c>
      <c r="AE2126" s="61"/>
      <c r="AF2126" s="62">
        <v>519927</v>
      </c>
      <c r="AG2126" s="61"/>
      <c r="AH2126" s="61"/>
      <c r="AI2126" s="62">
        <v>259007</v>
      </c>
      <c r="AJ2126" s="61"/>
      <c r="AK2126" s="61"/>
      <c r="AL2126" s="61"/>
      <c r="AM2126" s="61"/>
      <c r="AN2126" s="61"/>
      <c r="AO2126" s="61"/>
      <c r="AP2126" s="62">
        <v>28018</v>
      </c>
      <c r="AQ2126" s="61"/>
      <c r="AR2126" s="62">
        <v>43957</v>
      </c>
      <c r="AS2126" s="61"/>
      <c r="AT2126" s="61"/>
      <c r="AU2126" s="61"/>
      <c r="AV2126" s="61"/>
      <c r="AW2126" s="61"/>
      <c r="AX2126" s="61"/>
      <c r="AY2126" s="62">
        <v>33707</v>
      </c>
      <c r="AZ2126" s="61"/>
      <c r="BA2126" s="62">
        <v>145078</v>
      </c>
      <c r="BB2126" s="61"/>
      <c r="BC2126" s="61"/>
      <c r="BD2126" s="61"/>
      <c r="BE2126" s="61"/>
      <c r="BF2126" s="61"/>
      <c r="BG2126" s="61"/>
      <c r="BH2126" s="61"/>
      <c r="BI2126" s="61"/>
      <c r="BJ2126" s="61"/>
      <c r="BK2126" s="62">
        <v>2230</v>
      </c>
      <c r="BL2126" s="61"/>
      <c r="BM2126" s="61"/>
      <c r="BN2126" s="61"/>
      <c r="BO2126" s="62">
        <v>-67511</v>
      </c>
    </row>
    <row r="2127" spans="1:67" x14ac:dyDescent="0.2">
      <c r="A2127" s="57" t="s">
        <v>34</v>
      </c>
      <c r="B2127" s="56" t="s">
        <v>34</v>
      </c>
      <c r="C2127" s="56" t="s">
        <v>528</v>
      </c>
      <c r="D2127" s="56">
        <v>1991</v>
      </c>
      <c r="E2127" s="58">
        <v>3695770</v>
      </c>
      <c r="F2127" s="58">
        <v>3628259</v>
      </c>
      <c r="G2127" s="59">
        <v>3313631</v>
      </c>
      <c r="H2127" s="59">
        <v>382139</v>
      </c>
      <c r="I2127" s="60">
        <v>0</v>
      </c>
      <c r="J2127" s="58">
        <v>-67511</v>
      </c>
      <c r="K2127" s="62">
        <v>27844</v>
      </c>
      <c r="L2127" s="61"/>
      <c r="M2127" s="61"/>
      <c r="N2127" s="61"/>
      <c r="O2127" s="61"/>
      <c r="P2127" s="62">
        <v>308012</v>
      </c>
      <c r="Q2127" s="62">
        <v>16490</v>
      </c>
      <c r="R2127" s="61"/>
      <c r="S2127" s="61"/>
      <c r="T2127" s="61"/>
      <c r="U2127" s="61"/>
      <c r="V2127" s="61"/>
      <c r="W2127" s="62">
        <v>245306</v>
      </c>
      <c r="X2127" s="61"/>
      <c r="Y2127" s="61"/>
      <c r="Z2127" s="61"/>
      <c r="AA2127" s="62">
        <v>1734865</v>
      </c>
      <c r="AB2127" s="61"/>
      <c r="AC2127" s="61"/>
      <c r="AD2127" s="62">
        <v>153044</v>
      </c>
      <c r="AE2127" s="61"/>
      <c r="AF2127" s="62">
        <v>555355</v>
      </c>
      <c r="AG2127" s="61"/>
      <c r="AH2127" s="61"/>
      <c r="AI2127" s="62">
        <v>272715</v>
      </c>
      <c r="AJ2127" s="61"/>
      <c r="AK2127" s="61"/>
      <c r="AL2127" s="61"/>
      <c r="AM2127" s="61"/>
      <c r="AN2127" s="61"/>
      <c r="AO2127" s="61"/>
      <c r="AP2127" s="62">
        <v>28311</v>
      </c>
      <c r="AQ2127" s="61"/>
      <c r="AR2127" s="62">
        <v>70764</v>
      </c>
      <c r="AS2127" s="61"/>
      <c r="AT2127" s="61"/>
      <c r="AU2127" s="61"/>
      <c r="AV2127" s="61"/>
      <c r="AW2127" s="61"/>
      <c r="AX2127" s="61"/>
      <c r="AY2127" s="62">
        <v>35510</v>
      </c>
      <c r="AZ2127" s="61"/>
      <c r="BA2127" s="62">
        <v>245324</v>
      </c>
      <c r="BB2127" s="61"/>
      <c r="BC2127" s="61"/>
      <c r="BD2127" s="61"/>
      <c r="BE2127" s="61"/>
      <c r="BF2127" s="61"/>
      <c r="BG2127" s="61"/>
      <c r="BH2127" s="61"/>
      <c r="BI2127" s="61"/>
      <c r="BJ2127" s="61"/>
      <c r="BK2127" s="62">
        <v>2230</v>
      </c>
      <c r="BL2127" s="61"/>
      <c r="BM2127" s="61"/>
      <c r="BN2127" s="61"/>
      <c r="BO2127" s="62">
        <v>-67511</v>
      </c>
    </row>
    <row r="2128" spans="1:67" x14ac:dyDescent="0.2">
      <c r="A2128" s="57" t="s">
        <v>34</v>
      </c>
      <c r="B2128" s="56" t="s">
        <v>34</v>
      </c>
      <c r="C2128" s="56" t="s">
        <v>528</v>
      </c>
      <c r="D2128" s="56">
        <v>1992</v>
      </c>
      <c r="E2128" s="58">
        <v>3857964</v>
      </c>
      <c r="F2128" s="58">
        <v>3790453</v>
      </c>
      <c r="G2128" s="59">
        <v>3471132</v>
      </c>
      <c r="H2128" s="59">
        <v>386832</v>
      </c>
      <c r="I2128" s="60">
        <v>0</v>
      </c>
      <c r="J2128" s="58">
        <v>-67511</v>
      </c>
      <c r="K2128" s="62">
        <v>27844</v>
      </c>
      <c r="L2128" s="61"/>
      <c r="M2128" s="61"/>
      <c r="N2128" s="61"/>
      <c r="O2128" s="61"/>
      <c r="P2128" s="62">
        <v>308012</v>
      </c>
      <c r="Q2128" s="62">
        <v>16490</v>
      </c>
      <c r="R2128" s="61"/>
      <c r="S2128" s="61"/>
      <c r="T2128" s="61"/>
      <c r="U2128" s="61"/>
      <c r="V2128" s="61"/>
      <c r="W2128" s="62">
        <v>195806</v>
      </c>
      <c r="X2128" s="61"/>
      <c r="Y2128" s="61"/>
      <c r="Z2128" s="61"/>
      <c r="AA2128" s="62">
        <v>1910423</v>
      </c>
      <c r="AB2128" s="61"/>
      <c r="AC2128" s="61"/>
      <c r="AD2128" s="62">
        <v>163643</v>
      </c>
      <c r="AE2128" s="61"/>
      <c r="AF2128" s="62">
        <v>561575</v>
      </c>
      <c r="AG2128" s="61"/>
      <c r="AH2128" s="61"/>
      <c r="AI2128" s="62">
        <v>287339</v>
      </c>
      <c r="AJ2128" s="61"/>
      <c r="AK2128" s="61"/>
      <c r="AL2128" s="61"/>
      <c r="AM2128" s="61"/>
      <c r="AN2128" s="61"/>
      <c r="AO2128" s="61"/>
      <c r="AP2128" s="62">
        <v>30580</v>
      </c>
      <c r="AQ2128" s="61"/>
      <c r="AR2128" s="62">
        <v>73057</v>
      </c>
      <c r="AS2128" s="61"/>
      <c r="AT2128" s="61"/>
      <c r="AU2128" s="61"/>
      <c r="AV2128" s="61"/>
      <c r="AW2128" s="61"/>
      <c r="AX2128" s="61"/>
      <c r="AY2128" s="62">
        <v>35641</v>
      </c>
      <c r="AZ2128" s="61"/>
      <c r="BA2128" s="62">
        <v>245324</v>
      </c>
      <c r="BB2128" s="61"/>
      <c r="BC2128" s="61"/>
      <c r="BD2128" s="61"/>
      <c r="BE2128" s="61"/>
      <c r="BF2128" s="61"/>
      <c r="BG2128" s="61"/>
      <c r="BH2128" s="61"/>
      <c r="BI2128" s="61"/>
      <c r="BJ2128" s="61"/>
      <c r="BK2128" s="62">
        <v>2230</v>
      </c>
      <c r="BL2128" s="61"/>
      <c r="BM2128" s="61"/>
      <c r="BN2128" s="61"/>
      <c r="BO2128" s="62">
        <v>-67511</v>
      </c>
    </row>
    <row r="2129" spans="1:67" x14ac:dyDescent="0.2">
      <c r="A2129" s="57" t="s">
        <v>34</v>
      </c>
      <c r="B2129" s="56" t="s">
        <v>34</v>
      </c>
      <c r="C2129" s="56" t="s">
        <v>528</v>
      </c>
      <c r="D2129" s="56">
        <v>1993</v>
      </c>
      <c r="E2129" s="58">
        <v>4091787</v>
      </c>
      <c r="F2129" s="58">
        <v>4024276</v>
      </c>
      <c r="G2129" s="59">
        <v>3740966</v>
      </c>
      <c r="H2129" s="59">
        <v>350821</v>
      </c>
      <c r="I2129" s="60">
        <v>0</v>
      </c>
      <c r="J2129" s="58">
        <v>-67511</v>
      </c>
      <c r="K2129" s="62">
        <v>27844</v>
      </c>
      <c r="L2129" s="61"/>
      <c r="M2129" s="61"/>
      <c r="N2129" s="61"/>
      <c r="O2129" s="61"/>
      <c r="P2129" s="62">
        <v>308012</v>
      </c>
      <c r="Q2129" s="62">
        <v>16490</v>
      </c>
      <c r="R2129" s="61"/>
      <c r="S2129" s="61"/>
      <c r="T2129" s="61"/>
      <c r="U2129" s="61"/>
      <c r="V2129" s="61"/>
      <c r="W2129" s="62">
        <v>280822</v>
      </c>
      <c r="X2129" s="61"/>
      <c r="Y2129" s="61"/>
      <c r="Z2129" s="61"/>
      <c r="AA2129" s="62">
        <v>2078729</v>
      </c>
      <c r="AB2129" s="61"/>
      <c r="AC2129" s="61"/>
      <c r="AD2129" s="62">
        <v>165930</v>
      </c>
      <c r="AE2129" s="61"/>
      <c r="AF2129" s="62">
        <v>566329</v>
      </c>
      <c r="AG2129" s="61"/>
      <c r="AH2129" s="61"/>
      <c r="AI2129" s="62">
        <v>296810</v>
      </c>
      <c r="AJ2129" s="61"/>
      <c r="AK2129" s="61"/>
      <c r="AL2129" s="61"/>
      <c r="AM2129" s="61"/>
      <c r="AN2129" s="61"/>
      <c r="AO2129" s="61"/>
      <c r="AP2129" s="62">
        <v>31710</v>
      </c>
      <c r="AQ2129" s="61"/>
      <c r="AR2129" s="62">
        <v>30983</v>
      </c>
      <c r="AS2129" s="61"/>
      <c r="AT2129" s="61"/>
      <c r="AU2129" s="61"/>
      <c r="AV2129" s="61"/>
      <c r="AW2129" s="61"/>
      <c r="AX2129" s="61"/>
      <c r="AY2129" s="62">
        <v>40574</v>
      </c>
      <c r="AZ2129" s="61"/>
      <c r="BA2129" s="62">
        <v>245324</v>
      </c>
      <c r="BB2129" s="61"/>
      <c r="BC2129" s="61"/>
      <c r="BD2129" s="61"/>
      <c r="BE2129" s="61"/>
      <c r="BF2129" s="61"/>
      <c r="BG2129" s="61"/>
      <c r="BH2129" s="61"/>
      <c r="BI2129" s="61"/>
      <c r="BJ2129" s="61"/>
      <c r="BK2129" s="62">
        <v>2230</v>
      </c>
      <c r="BL2129" s="61"/>
      <c r="BM2129" s="61"/>
      <c r="BN2129" s="61"/>
      <c r="BO2129" s="62">
        <v>-67511</v>
      </c>
    </row>
    <row r="2130" spans="1:67" x14ac:dyDescent="0.2">
      <c r="A2130" s="57" t="s">
        <v>34</v>
      </c>
      <c r="B2130" s="56" t="s">
        <v>34</v>
      </c>
      <c r="C2130" s="56" t="s">
        <v>528</v>
      </c>
      <c r="D2130" s="56">
        <v>1994</v>
      </c>
      <c r="E2130" s="58">
        <v>4340765</v>
      </c>
      <c r="F2130" s="58">
        <v>3768341</v>
      </c>
      <c r="G2130" s="59">
        <v>3981238</v>
      </c>
      <c r="H2130" s="59">
        <v>359527</v>
      </c>
      <c r="I2130" s="60">
        <v>0</v>
      </c>
      <c r="J2130" s="58">
        <v>-572424</v>
      </c>
      <c r="K2130" s="62">
        <v>27844</v>
      </c>
      <c r="L2130" s="61"/>
      <c r="M2130" s="61"/>
      <c r="N2130" s="61"/>
      <c r="O2130" s="61"/>
      <c r="P2130" s="62">
        <v>308012</v>
      </c>
      <c r="Q2130" s="62">
        <v>16490</v>
      </c>
      <c r="R2130" s="61"/>
      <c r="S2130" s="61"/>
      <c r="T2130" s="61"/>
      <c r="U2130" s="61"/>
      <c r="V2130" s="61"/>
      <c r="W2130" s="62">
        <v>362367</v>
      </c>
      <c r="X2130" s="61"/>
      <c r="Y2130" s="61"/>
      <c r="Z2130" s="61"/>
      <c r="AA2130" s="62">
        <v>2223429</v>
      </c>
      <c r="AB2130" s="61"/>
      <c r="AC2130" s="61"/>
      <c r="AD2130" s="62">
        <v>175760</v>
      </c>
      <c r="AE2130" s="61"/>
      <c r="AF2130" s="62">
        <v>569400</v>
      </c>
      <c r="AG2130" s="61"/>
      <c r="AH2130" s="61"/>
      <c r="AI2130" s="62">
        <v>297936</v>
      </c>
      <c r="AJ2130" s="61"/>
      <c r="AK2130" s="61"/>
      <c r="AL2130" s="61"/>
      <c r="AM2130" s="61"/>
      <c r="AN2130" s="61"/>
      <c r="AO2130" s="61"/>
      <c r="AP2130" s="62">
        <v>36024</v>
      </c>
      <c r="AQ2130" s="61"/>
      <c r="AR2130" s="62">
        <v>30983</v>
      </c>
      <c r="AS2130" s="61"/>
      <c r="AT2130" s="61"/>
      <c r="AU2130" s="61"/>
      <c r="AV2130" s="61"/>
      <c r="AW2130" s="61"/>
      <c r="AX2130" s="61"/>
      <c r="AY2130" s="62">
        <v>44966</v>
      </c>
      <c r="AZ2130" s="61"/>
      <c r="BA2130" s="62">
        <v>245324</v>
      </c>
      <c r="BB2130" s="61"/>
      <c r="BC2130" s="61"/>
      <c r="BD2130" s="61"/>
      <c r="BE2130" s="61"/>
      <c r="BF2130" s="61"/>
      <c r="BG2130" s="61"/>
      <c r="BH2130" s="61"/>
      <c r="BI2130" s="61"/>
      <c r="BJ2130" s="61"/>
      <c r="BK2130" s="62">
        <v>2230</v>
      </c>
      <c r="BL2130" s="61"/>
      <c r="BM2130" s="61"/>
      <c r="BN2130" s="61"/>
      <c r="BO2130" s="62">
        <v>-572424</v>
      </c>
    </row>
    <row r="2131" spans="1:67" x14ac:dyDescent="0.2">
      <c r="A2131" s="57" t="s">
        <v>34</v>
      </c>
      <c r="B2131" s="56" t="s">
        <v>34</v>
      </c>
      <c r="C2131" s="56" t="s">
        <v>528</v>
      </c>
      <c r="D2131" s="56">
        <v>1995</v>
      </c>
      <c r="E2131" s="58">
        <v>4733421</v>
      </c>
      <c r="F2131" s="58">
        <v>3966570</v>
      </c>
      <c r="G2131" s="59">
        <v>4346379</v>
      </c>
      <c r="H2131" s="59">
        <v>387042</v>
      </c>
      <c r="I2131" s="60">
        <v>0</v>
      </c>
      <c r="J2131" s="58">
        <v>-766851</v>
      </c>
      <c r="K2131" s="62">
        <v>27844</v>
      </c>
      <c r="L2131" s="61"/>
      <c r="M2131" s="61"/>
      <c r="N2131" s="61"/>
      <c r="O2131" s="61"/>
      <c r="P2131" s="62">
        <v>308012</v>
      </c>
      <c r="Q2131" s="62">
        <v>16490</v>
      </c>
      <c r="R2131" s="61"/>
      <c r="S2131" s="61"/>
      <c r="T2131" s="61"/>
      <c r="U2131" s="61"/>
      <c r="V2131" s="61"/>
      <c r="W2131" s="62">
        <v>403737</v>
      </c>
      <c r="X2131" s="61"/>
      <c r="Y2131" s="61"/>
      <c r="Z2131" s="61"/>
      <c r="AA2131" s="62">
        <v>2389912</v>
      </c>
      <c r="AB2131" s="61"/>
      <c r="AC2131" s="61"/>
      <c r="AD2131" s="62">
        <v>275542</v>
      </c>
      <c r="AE2131" s="61"/>
      <c r="AF2131" s="62">
        <v>615879</v>
      </c>
      <c r="AG2131" s="61"/>
      <c r="AH2131" s="61"/>
      <c r="AI2131" s="62">
        <v>308963</v>
      </c>
      <c r="AJ2131" s="61"/>
      <c r="AK2131" s="61"/>
      <c r="AL2131" s="61"/>
      <c r="AM2131" s="61"/>
      <c r="AN2131" s="61"/>
      <c r="AO2131" s="61"/>
      <c r="AP2131" s="62">
        <v>37103</v>
      </c>
      <c r="AQ2131" s="61"/>
      <c r="AR2131" s="62">
        <v>31370</v>
      </c>
      <c r="AS2131" s="61"/>
      <c r="AT2131" s="61"/>
      <c r="AU2131" s="61"/>
      <c r="AV2131" s="61"/>
      <c r="AW2131" s="61"/>
      <c r="AX2131" s="61"/>
      <c r="AY2131" s="62">
        <v>54800</v>
      </c>
      <c r="AZ2131" s="61"/>
      <c r="BA2131" s="62">
        <v>261161</v>
      </c>
      <c r="BB2131" s="61"/>
      <c r="BC2131" s="61"/>
      <c r="BD2131" s="61"/>
      <c r="BE2131" s="61"/>
      <c r="BF2131" s="61"/>
      <c r="BG2131" s="61"/>
      <c r="BH2131" s="61"/>
      <c r="BI2131" s="61"/>
      <c r="BJ2131" s="61"/>
      <c r="BK2131" s="62">
        <v>2608</v>
      </c>
      <c r="BL2131" s="61"/>
      <c r="BM2131" s="61"/>
      <c r="BN2131" s="61"/>
      <c r="BO2131" s="62">
        <v>-766851</v>
      </c>
    </row>
    <row r="2132" spans="1:67" x14ac:dyDescent="0.2">
      <c r="A2132" s="57" t="s">
        <v>34</v>
      </c>
      <c r="B2132" s="56" t="s">
        <v>34</v>
      </c>
      <c r="C2132" s="56" t="s">
        <v>528</v>
      </c>
      <c r="D2132" s="56">
        <v>1996</v>
      </c>
      <c r="E2132" s="58">
        <v>5412054</v>
      </c>
      <c r="F2132" s="58">
        <v>4567487</v>
      </c>
      <c r="G2132" s="59">
        <v>5005695</v>
      </c>
      <c r="H2132" s="59">
        <v>406359</v>
      </c>
      <c r="I2132" s="60">
        <v>0</v>
      </c>
      <c r="J2132" s="58">
        <v>-844567</v>
      </c>
      <c r="K2132" s="62">
        <v>27844</v>
      </c>
      <c r="L2132" s="61"/>
      <c r="M2132" s="61"/>
      <c r="N2132" s="61"/>
      <c r="O2132" s="61"/>
      <c r="P2132" s="62">
        <v>308012</v>
      </c>
      <c r="Q2132" s="62">
        <v>16490</v>
      </c>
      <c r="R2132" s="61"/>
      <c r="S2132" s="61"/>
      <c r="T2132" s="61"/>
      <c r="U2132" s="61"/>
      <c r="V2132" s="61"/>
      <c r="W2132" s="62">
        <v>874484</v>
      </c>
      <c r="X2132" s="61"/>
      <c r="Y2132" s="61"/>
      <c r="Z2132" s="61"/>
      <c r="AA2132" s="62">
        <v>2480608</v>
      </c>
      <c r="AB2132" s="61"/>
      <c r="AC2132" s="61"/>
      <c r="AD2132" s="62">
        <v>354731</v>
      </c>
      <c r="AE2132" s="61"/>
      <c r="AF2132" s="62">
        <v>618796</v>
      </c>
      <c r="AG2132" s="61"/>
      <c r="AH2132" s="61"/>
      <c r="AI2132" s="62">
        <v>324730</v>
      </c>
      <c r="AJ2132" s="61"/>
      <c r="AK2132" s="61"/>
      <c r="AL2132" s="61"/>
      <c r="AM2132" s="61"/>
      <c r="AN2132" s="61"/>
      <c r="AO2132" s="61"/>
      <c r="AP2132" s="62">
        <v>40505</v>
      </c>
      <c r="AQ2132" s="61"/>
      <c r="AR2132" s="62">
        <v>37364</v>
      </c>
      <c r="AS2132" s="61"/>
      <c r="AT2132" s="61"/>
      <c r="AU2132" s="61"/>
      <c r="AV2132" s="61"/>
      <c r="AW2132" s="61"/>
      <c r="AX2132" s="61"/>
      <c r="AY2132" s="62">
        <v>64721</v>
      </c>
      <c r="AZ2132" s="61"/>
      <c r="BA2132" s="62">
        <v>261161</v>
      </c>
      <c r="BB2132" s="61"/>
      <c r="BC2132" s="61"/>
      <c r="BD2132" s="61"/>
      <c r="BE2132" s="61"/>
      <c r="BF2132" s="61"/>
      <c r="BG2132" s="61"/>
      <c r="BH2132" s="61"/>
      <c r="BI2132" s="61"/>
      <c r="BJ2132" s="61"/>
      <c r="BK2132" s="62">
        <v>2608</v>
      </c>
      <c r="BL2132" s="61"/>
      <c r="BM2132" s="61"/>
      <c r="BN2132" s="61"/>
      <c r="BO2132" s="62">
        <v>-844567</v>
      </c>
    </row>
    <row r="2133" spans="1:67" x14ac:dyDescent="0.2">
      <c r="A2133" s="57" t="s">
        <v>34</v>
      </c>
      <c r="B2133" s="56" t="s">
        <v>34</v>
      </c>
      <c r="C2133" s="56" t="s">
        <v>528</v>
      </c>
      <c r="D2133" s="56">
        <v>1997</v>
      </c>
      <c r="E2133" s="58">
        <v>5771305</v>
      </c>
      <c r="F2133" s="58">
        <v>4791502</v>
      </c>
      <c r="G2133" s="59">
        <v>5257773</v>
      </c>
      <c r="H2133" s="59">
        <v>513532</v>
      </c>
      <c r="I2133" s="60">
        <v>0</v>
      </c>
      <c r="J2133" s="58">
        <v>-979803</v>
      </c>
      <c r="K2133" s="62">
        <v>27844</v>
      </c>
      <c r="L2133" s="61"/>
      <c r="M2133" s="61"/>
      <c r="N2133" s="61"/>
      <c r="O2133" s="61"/>
      <c r="P2133" s="62">
        <v>308012</v>
      </c>
      <c r="Q2133" s="62">
        <v>16490</v>
      </c>
      <c r="R2133" s="61"/>
      <c r="S2133" s="61"/>
      <c r="T2133" s="61"/>
      <c r="U2133" s="61"/>
      <c r="V2133" s="61"/>
      <c r="W2133" s="62">
        <v>874484</v>
      </c>
      <c r="X2133" s="61"/>
      <c r="Y2133" s="61"/>
      <c r="Z2133" s="61"/>
      <c r="AA2133" s="62">
        <v>2582822</v>
      </c>
      <c r="AB2133" s="61"/>
      <c r="AC2133" s="61"/>
      <c r="AD2133" s="62">
        <v>448333</v>
      </c>
      <c r="AE2133" s="61"/>
      <c r="AF2133" s="62">
        <v>668254</v>
      </c>
      <c r="AG2133" s="61"/>
      <c r="AH2133" s="61"/>
      <c r="AI2133" s="62">
        <v>331534</v>
      </c>
      <c r="AJ2133" s="61"/>
      <c r="AK2133" s="61"/>
      <c r="AL2133" s="61"/>
      <c r="AM2133" s="61"/>
      <c r="AN2133" s="61"/>
      <c r="AO2133" s="61"/>
      <c r="AP2133" s="62">
        <v>40646</v>
      </c>
      <c r="AQ2133" s="61"/>
      <c r="AR2133" s="62">
        <v>41368</v>
      </c>
      <c r="AS2133" s="61"/>
      <c r="AT2133" s="61"/>
      <c r="AU2133" s="61"/>
      <c r="AV2133" s="61"/>
      <c r="AW2133" s="61"/>
      <c r="AX2133" s="61"/>
      <c r="AY2133" s="62">
        <v>71300</v>
      </c>
      <c r="AZ2133" s="61"/>
      <c r="BA2133" s="62">
        <v>357610</v>
      </c>
      <c r="BB2133" s="61"/>
      <c r="BC2133" s="61"/>
      <c r="BD2133" s="61"/>
      <c r="BE2133" s="61"/>
      <c r="BF2133" s="61"/>
      <c r="BG2133" s="61"/>
      <c r="BH2133" s="61"/>
      <c r="BI2133" s="61"/>
      <c r="BJ2133" s="61"/>
      <c r="BK2133" s="62">
        <v>2608</v>
      </c>
      <c r="BL2133" s="61"/>
      <c r="BM2133" s="61"/>
      <c r="BN2133" s="61"/>
      <c r="BO2133" s="62">
        <v>-979803</v>
      </c>
    </row>
    <row r="2134" spans="1:67" x14ac:dyDescent="0.2">
      <c r="A2134" s="57" t="s">
        <v>34</v>
      </c>
      <c r="B2134" s="56" t="s">
        <v>34</v>
      </c>
      <c r="C2134" s="56" t="s">
        <v>528</v>
      </c>
      <c r="D2134" s="56">
        <v>1998</v>
      </c>
      <c r="E2134" s="58">
        <v>5992517</v>
      </c>
      <c r="F2134" s="58">
        <v>4917655</v>
      </c>
      <c r="G2134" s="59">
        <v>5458172</v>
      </c>
      <c r="H2134" s="59">
        <v>534345</v>
      </c>
      <c r="I2134" s="60">
        <v>0</v>
      </c>
      <c r="J2134" s="58">
        <v>-1074862</v>
      </c>
      <c r="K2134" s="62">
        <v>27844</v>
      </c>
      <c r="L2134" s="61"/>
      <c r="M2134" s="61"/>
      <c r="N2134" s="61"/>
      <c r="O2134" s="61"/>
      <c r="P2134" s="62">
        <v>308012</v>
      </c>
      <c r="Q2134" s="62">
        <v>16490</v>
      </c>
      <c r="R2134" s="61"/>
      <c r="S2134" s="61"/>
      <c r="T2134" s="61"/>
      <c r="U2134" s="61"/>
      <c r="V2134" s="61"/>
      <c r="W2134" s="62">
        <v>875135</v>
      </c>
      <c r="X2134" s="61"/>
      <c r="Y2134" s="61"/>
      <c r="Z2134" s="61"/>
      <c r="AA2134" s="62">
        <v>2650108</v>
      </c>
      <c r="AB2134" s="61"/>
      <c r="AC2134" s="61"/>
      <c r="AD2134" s="62">
        <v>518017</v>
      </c>
      <c r="AE2134" s="61"/>
      <c r="AF2134" s="62">
        <v>721457</v>
      </c>
      <c r="AG2134" s="61"/>
      <c r="AH2134" s="61"/>
      <c r="AI2134" s="62">
        <v>341109</v>
      </c>
      <c r="AJ2134" s="61"/>
      <c r="AK2134" s="61"/>
      <c r="AL2134" s="61"/>
      <c r="AM2134" s="61"/>
      <c r="AN2134" s="61"/>
      <c r="AO2134" s="61"/>
      <c r="AP2134" s="62">
        <v>40646</v>
      </c>
      <c r="AQ2134" s="61"/>
      <c r="AR2134" s="62">
        <v>45782</v>
      </c>
      <c r="AS2134" s="61"/>
      <c r="AT2134" s="61"/>
      <c r="AU2134" s="61"/>
      <c r="AV2134" s="61"/>
      <c r="AW2134" s="61"/>
      <c r="AX2134" s="61"/>
      <c r="AY2134" s="62">
        <v>75338</v>
      </c>
      <c r="AZ2134" s="61"/>
      <c r="BA2134" s="62">
        <v>369971</v>
      </c>
      <c r="BB2134" s="61"/>
      <c r="BC2134" s="61"/>
      <c r="BD2134" s="61"/>
      <c r="BE2134" s="61"/>
      <c r="BF2134" s="61"/>
      <c r="BG2134" s="61"/>
      <c r="BH2134" s="61"/>
      <c r="BI2134" s="61"/>
      <c r="BJ2134" s="61"/>
      <c r="BK2134" s="62">
        <v>2608</v>
      </c>
      <c r="BL2134" s="61"/>
      <c r="BM2134" s="61"/>
      <c r="BN2134" s="61"/>
      <c r="BO2134" s="62">
        <v>-1074862</v>
      </c>
    </row>
    <row r="2135" spans="1:67" x14ac:dyDescent="0.2">
      <c r="A2135" s="57" t="s">
        <v>34</v>
      </c>
      <c r="B2135" s="56" t="s">
        <v>34</v>
      </c>
      <c r="C2135" s="56" t="s">
        <v>529</v>
      </c>
      <c r="D2135" s="56">
        <v>1989</v>
      </c>
      <c r="E2135" s="58">
        <v>1631249</v>
      </c>
      <c r="F2135" s="58">
        <v>1561527</v>
      </c>
      <c r="G2135" s="59">
        <v>1476154</v>
      </c>
      <c r="H2135" s="59">
        <v>155095</v>
      </c>
      <c r="I2135" s="60">
        <v>0</v>
      </c>
      <c r="J2135" s="58">
        <v>-69722</v>
      </c>
      <c r="K2135" s="62">
        <v>71150</v>
      </c>
      <c r="L2135" s="61"/>
      <c r="M2135" s="61"/>
      <c r="N2135" s="61"/>
      <c r="O2135" s="61"/>
      <c r="P2135" s="62">
        <v>51231</v>
      </c>
      <c r="Q2135" s="62">
        <v>9435</v>
      </c>
      <c r="R2135" s="61"/>
      <c r="S2135" s="61"/>
      <c r="T2135" s="61"/>
      <c r="U2135" s="61"/>
      <c r="V2135" s="61"/>
      <c r="W2135" s="62">
        <v>340803</v>
      </c>
      <c r="X2135" s="61"/>
      <c r="Y2135" s="61"/>
      <c r="Z2135" s="61"/>
      <c r="AA2135" s="62">
        <v>469832</v>
      </c>
      <c r="AB2135" s="61"/>
      <c r="AC2135" s="61"/>
      <c r="AD2135" s="62">
        <v>235745</v>
      </c>
      <c r="AE2135" s="61"/>
      <c r="AF2135" s="62">
        <v>192259</v>
      </c>
      <c r="AG2135" s="61"/>
      <c r="AH2135" s="61"/>
      <c r="AI2135" s="62">
        <v>105699</v>
      </c>
      <c r="AJ2135" s="61"/>
      <c r="AK2135" s="61"/>
      <c r="AL2135" s="61"/>
      <c r="AM2135" s="61"/>
      <c r="AN2135" s="61"/>
      <c r="AO2135" s="61"/>
      <c r="AP2135" s="62">
        <v>14761</v>
      </c>
      <c r="AQ2135" s="61"/>
      <c r="AR2135" s="61"/>
      <c r="AS2135" s="61"/>
      <c r="AT2135" s="61"/>
      <c r="AU2135" s="61"/>
      <c r="AV2135" s="61"/>
      <c r="AW2135" s="61"/>
      <c r="AX2135" s="61"/>
      <c r="AY2135" s="62">
        <v>21818</v>
      </c>
      <c r="AZ2135" s="61"/>
      <c r="BA2135" s="62">
        <v>117365</v>
      </c>
      <c r="BB2135" s="61"/>
      <c r="BC2135" s="61"/>
      <c r="BD2135" s="61"/>
      <c r="BE2135" s="61"/>
      <c r="BF2135" s="61"/>
      <c r="BG2135" s="61"/>
      <c r="BH2135" s="61"/>
      <c r="BI2135" s="61"/>
      <c r="BJ2135" s="61"/>
      <c r="BK2135" s="62">
        <v>1151</v>
      </c>
      <c r="BL2135" s="61"/>
      <c r="BM2135" s="61"/>
      <c r="BN2135" s="61"/>
      <c r="BO2135" s="62">
        <v>-69722</v>
      </c>
    </row>
    <row r="2136" spans="1:67" x14ac:dyDescent="0.2">
      <c r="A2136" s="57" t="s">
        <v>34</v>
      </c>
      <c r="B2136" s="56" t="s">
        <v>34</v>
      </c>
      <c r="C2136" s="56" t="s">
        <v>529</v>
      </c>
      <c r="D2136" s="56">
        <v>1990</v>
      </c>
      <c r="E2136" s="58">
        <v>1735501</v>
      </c>
      <c r="F2136" s="58">
        <v>1665779</v>
      </c>
      <c r="G2136" s="59">
        <v>1581620</v>
      </c>
      <c r="H2136" s="59">
        <v>153881</v>
      </c>
      <c r="I2136" s="60">
        <v>0</v>
      </c>
      <c r="J2136" s="58">
        <v>-69722</v>
      </c>
      <c r="K2136" s="62">
        <v>71150</v>
      </c>
      <c r="L2136" s="61"/>
      <c r="M2136" s="61"/>
      <c r="N2136" s="61"/>
      <c r="O2136" s="61"/>
      <c r="P2136" s="62">
        <v>51231</v>
      </c>
      <c r="Q2136" s="62">
        <v>9435</v>
      </c>
      <c r="R2136" s="61"/>
      <c r="S2136" s="61"/>
      <c r="T2136" s="61"/>
      <c r="U2136" s="61"/>
      <c r="V2136" s="61"/>
      <c r="W2136" s="62">
        <v>359948</v>
      </c>
      <c r="X2136" s="61"/>
      <c r="Y2136" s="61"/>
      <c r="Z2136" s="61"/>
      <c r="AA2136" s="62">
        <v>486162</v>
      </c>
      <c r="AB2136" s="61"/>
      <c r="AC2136" s="61"/>
      <c r="AD2136" s="62">
        <v>264187</v>
      </c>
      <c r="AE2136" s="61"/>
      <c r="AF2136" s="62">
        <v>229475</v>
      </c>
      <c r="AG2136" s="61"/>
      <c r="AH2136" s="61"/>
      <c r="AI2136" s="62">
        <v>110032</v>
      </c>
      <c r="AJ2136" s="61"/>
      <c r="AK2136" s="61"/>
      <c r="AL2136" s="61"/>
      <c r="AM2136" s="61"/>
      <c r="AN2136" s="61"/>
      <c r="AO2136" s="61"/>
      <c r="AP2136" s="62">
        <v>13285</v>
      </c>
      <c r="AQ2136" s="61"/>
      <c r="AR2136" s="61"/>
      <c r="AS2136" s="61"/>
      <c r="AT2136" s="61"/>
      <c r="AU2136" s="61"/>
      <c r="AV2136" s="61"/>
      <c r="AW2136" s="61"/>
      <c r="AX2136" s="61"/>
      <c r="AY2136" s="62">
        <v>19805</v>
      </c>
      <c r="AZ2136" s="61"/>
      <c r="BA2136" s="62">
        <v>119640</v>
      </c>
      <c r="BB2136" s="61"/>
      <c r="BC2136" s="61"/>
      <c r="BD2136" s="61"/>
      <c r="BE2136" s="61"/>
      <c r="BF2136" s="61"/>
      <c r="BG2136" s="61"/>
      <c r="BH2136" s="61"/>
      <c r="BI2136" s="61"/>
      <c r="BJ2136" s="61"/>
      <c r="BK2136" s="62">
        <v>1151</v>
      </c>
      <c r="BL2136" s="61"/>
      <c r="BM2136" s="61"/>
      <c r="BN2136" s="61"/>
      <c r="BO2136" s="62">
        <v>-69722</v>
      </c>
    </row>
    <row r="2137" spans="1:67" x14ac:dyDescent="0.2">
      <c r="A2137" s="57" t="s">
        <v>34</v>
      </c>
      <c r="B2137" s="56" t="s">
        <v>34</v>
      </c>
      <c r="C2137" s="56" t="s">
        <v>529</v>
      </c>
      <c r="D2137" s="56">
        <v>1991</v>
      </c>
      <c r="E2137" s="58">
        <v>1929962</v>
      </c>
      <c r="F2137" s="58">
        <v>1860240</v>
      </c>
      <c r="G2137" s="59">
        <v>1775004</v>
      </c>
      <c r="H2137" s="59">
        <v>154958</v>
      </c>
      <c r="I2137" s="60">
        <v>0</v>
      </c>
      <c r="J2137" s="58">
        <v>-69722</v>
      </c>
      <c r="K2137" s="62">
        <v>71150</v>
      </c>
      <c r="L2137" s="61"/>
      <c r="M2137" s="61"/>
      <c r="N2137" s="61"/>
      <c r="O2137" s="61"/>
      <c r="P2137" s="62">
        <v>51231</v>
      </c>
      <c r="Q2137" s="62">
        <v>22436</v>
      </c>
      <c r="R2137" s="61"/>
      <c r="S2137" s="61"/>
      <c r="T2137" s="61"/>
      <c r="U2137" s="61"/>
      <c r="V2137" s="61"/>
      <c r="W2137" s="62">
        <v>366448</v>
      </c>
      <c r="X2137" s="61"/>
      <c r="Y2137" s="61"/>
      <c r="Z2137" s="61"/>
      <c r="AA2137" s="62">
        <v>515878</v>
      </c>
      <c r="AB2137" s="61"/>
      <c r="AC2137" s="61"/>
      <c r="AD2137" s="62">
        <v>366117</v>
      </c>
      <c r="AE2137" s="61"/>
      <c r="AF2137" s="62">
        <v>267537</v>
      </c>
      <c r="AG2137" s="61"/>
      <c r="AH2137" s="61"/>
      <c r="AI2137" s="62">
        <v>114207</v>
      </c>
      <c r="AJ2137" s="61"/>
      <c r="AK2137" s="61"/>
      <c r="AL2137" s="61"/>
      <c r="AM2137" s="61"/>
      <c r="AN2137" s="61"/>
      <c r="AO2137" s="61"/>
      <c r="AP2137" s="62">
        <v>13565</v>
      </c>
      <c r="AQ2137" s="61"/>
      <c r="AR2137" s="61"/>
      <c r="AS2137" s="61"/>
      <c r="AT2137" s="61"/>
      <c r="AU2137" s="61"/>
      <c r="AV2137" s="61"/>
      <c r="AW2137" s="61"/>
      <c r="AX2137" s="61"/>
      <c r="AY2137" s="62">
        <v>20602</v>
      </c>
      <c r="AZ2137" s="61"/>
      <c r="BA2137" s="62">
        <v>119640</v>
      </c>
      <c r="BB2137" s="61"/>
      <c r="BC2137" s="61"/>
      <c r="BD2137" s="61"/>
      <c r="BE2137" s="61"/>
      <c r="BF2137" s="61"/>
      <c r="BG2137" s="61"/>
      <c r="BH2137" s="61"/>
      <c r="BI2137" s="61"/>
      <c r="BJ2137" s="61"/>
      <c r="BK2137" s="62">
        <v>1151</v>
      </c>
      <c r="BL2137" s="61"/>
      <c r="BM2137" s="61"/>
      <c r="BN2137" s="61"/>
      <c r="BO2137" s="62">
        <v>-69722</v>
      </c>
    </row>
    <row r="2138" spans="1:67" x14ac:dyDescent="0.2">
      <c r="A2138" s="57" t="s">
        <v>34</v>
      </c>
      <c r="B2138" s="56" t="s">
        <v>34</v>
      </c>
      <c r="C2138" s="56" t="s">
        <v>529</v>
      </c>
      <c r="D2138" s="56">
        <v>1992</v>
      </c>
      <c r="E2138" s="58">
        <v>1948142</v>
      </c>
      <c r="F2138" s="58">
        <v>1878420</v>
      </c>
      <c r="G2138" s="59">
        <v>1791264</v>
      </c>
      <c r="H2138" s="59">
        <v>156878</v>
      </c>
      <c r="I2138" s="60">
        <v>0</v>
      </c>
      <c r="J2138" s="58">
        <v>-69722</v>
      </c>
      <c r="K2138" s="62">
        <v>71150</v>
      </c>
      <c r="L2138" s="61"/>
      <c r="M2138" s="61"/>
      <c r="N2138" s="61"/>
      <c r="O2138" s="61"/>
      <c r="P2138" s="62">
        <v>51231</v>
      </c>
      <c r="Q2138" s="62">
        <v>22436</v>
      </c>
      <c r="R2138" s="61"/>
      <c r="S2138" s="61"/>
      <c r="T2138" s="61"/>
      <c r="U2138" s="61"/>
      <c r="V2138" s="61"/>
      <c r="W2138" s="62">
        <v>366448</v>
      </c>
      <c r="X2138" s="61"/>
      <c r="Y2138" s="61"/>
      <c r="Z2138" s="61"/>
      <c r="AA2138" s="62">
        <v>524558</v>
      </c>
      <c r="AB2138" s="61"/>
      <c r="AC2138" s="61"/>
      <c r="AD2138" s="62">
        <v>371572</v>
      </c>
      <c r="AE2138" s="61"/>
      <c r="AF2138" s="62">
        <v>268235</v>
      </c>
      <c r="AG2138" s="61"/>
      <c r="AH2138" s="61"/>
      <c r="AI2138" s="62">
        <v>115634</v>
      </c>
      <c r="AJ2138" s="61"/>
      <c r="AK2138" s="61"/>
      <c r="AL2138" s="61"/>
      <c r="AM2138" s="61"/>
      <c r="AN2138" s="61"/>
      <c r="AO2138" s="61"/>
      <c r="AP2138" s="62">
        <v>13565</v>
      </c>
      <c r="AQ2138" s="61"/>
      <c r="AR2138" s="61"/>
      <c r="AS2138" s="61"/>
      <c r="AT2138" s="61"/>
      <c r="AU2138" s="61"/>
      <c r="AV2138" s="61"/>
      <c r="AW2138" s="61"/>
      <c r="AX2138" s="61"/>
      <c r="AY2138" s="62">
        <v>22522</v>
      </c>
      <c r="AZ2138" s="61"/>
      <c r="BA2138" s="62">
        <v>119640</v>
      </c>
      <c r="BB2138" s="61"/>
      <c r="BC2138" s="61"/>
      <c r="BD2138" s="61"/>
      <c r="BE2138" s="61"/>
      <c r="BF2138" s="61"/>
      <c r="BG2138" s="61"/>
      <c r="BH2138" s="61"/>
      <c r="BI2138" s="61"/>
      <c r="BJ2138" s="61"/>
      <c r="BK2138" s="62">
        <v>1151</v>
      </c>
      <c r="BL2138" s="61"/>
      <c r="BM2138" s="61"/>
      <c r="BN2138" s="61"/>
      <c r="BO2138" s="62">
        <v>-69722</v>
      </c>
    </row>
    <row r="2139" spans="1:67" x14ac:dyDescent="0.2">
      <c r="A2139" s="57" t="s">
        <v>34</v>
      </c>
      <c r="B2139" s="56" t="s">
        <v>34</v>
      </c>
      <c r="C2139" s="56" t="s">
        <v>529</v>
      </c>
      <c r="D2139" s="56">
        <v>1993</v>
      </c>
      <c r="E2139" s="58">
        <v>1966560</v>
      </c>
      <c r="F2139" s="58">
        <v>1896838</v>
      </c>
      <c r="G2139" s="59">
        <v>1804594</v>
      </c>
      <c r="H2139" s="59">
        <v>161966</v>
      </c>
      <c r="I2139" s="60">
        <v>0</v>
      </c>
      <c r="J2139" s="58">
        <v>-69722</v>
      </c>
      <c r="K2139" s="62">
        <v>71150</v>
      </c>
      <c r="L2139" s="61"/>
      <c r="M2139" s="61"/>
      <c r="N2139" s="61"/>
      <c r="O2139" s="61"/>
      <c r="P2139" s="62">
        <v>51231</v>
      </c>
      <c r="Q2139" s="62">
        <v>22436</v>
      </c>
      <c r="R2139" s="61"/>
      <c r="S2139" s="61"/>
      <c r="T2139" s="61"/>
      <c r="U2139" s="61"/>
      <c r="V2139" s="61"/>
      <c r="W2139" s="62">
        <v>366448</v>
      </c>
      <c r="X2139" s="61"/>
      <c r="Y2139" s="61"/>
      <c r="Z2139" s="61"/>
      <c r="AA2139" s="62">
        <v>530619</v>
      </c>
      <c r="AB2139" s="61"/>
      <c r="AC2139" s="61"/>
      <c r="AD2139" s="62">
        <v>374874</v>
      </c>
      <c r="AE2139" s="61"/>
      <c r="AF2139" s="62">
        <v>270539</v>
      </c>
      <c r="AG2139" s="61"/>
      <c r="AH2139" s="61"/>
      <c r="AI2139" s="62">
        <v>117297</v>
      </c>
      <c r="AJ2139" s="61"/>
      <c r="AK2139" s="61"/>
      <c r="AL2139" s="61"/>
      <c r="AM2139" s="61"/>
      <c r="AN2139" s="61"/>
      <c r="AO2139" s="61"/>
      <c r="AP2139" s="62">
        <v>14038</v>
      </c>
      <c r="AQ2139" s="61"/>
      <c r="AR2139" s="61"/>
      <c r="AS2139" s="61"/>
      <c r="AT2139" s="61"/>
      <c r="AU2139" s="61"/>
      <c r="AV2139" s="61"/>
      <c r="AW2139" s="61"/>
      <c r="AX2139" s="61"/>
      <c r="AY2139" s="62">
        <v>22522</v>
      </c>
      <c r="AZ2139" s="61"/>
      <c r="BA2139" s="62">
        <v>124255</v>
      </c>
      <c r="BB2139" s="61"/>
      <c r="BC2139" s="61"/>
      <c r="BD2139" s="61"/>
      <c r="BE2139" s="61"/>
      <c r="BF2139" s="61"/>
      <c r="BG2139" s="61"/>
      <c r="BH2139" s="61"/>
      <c r="BI2139" s="61"/>
      <c r="BJ2139" s="61"/>
      <c r="BK2139" s="62">
        <v>1151</v>
      </c>
      <c r="BL2139" s="61"/>
      <c r="BM2139" s="61"/>
      <c r="BN2139" s="61"/>
      <c r="BO2139" s="62">
        <v>-69722</v>
      </c>
    </row>
    <row r="2140" spans="1:67" x14ac:dyDescent="0.2">
      <c r="A2140" s="57" t="s">
        <v>34</v>
      </c>
      <c r="B2140" s="56" t="s">
        <v>34</v>
      </c>
      <c r="C2140" s="56" t="s">
        <v>529</v>
      </c>
      <c r="D2140" s="56">
        <v>1994</v>
      </c>
      <c r="E2140" s="58">
        <v>2007766</v>
      </c>
      <c r="F2140" s="58">
        <v>1476088</v>
      </c>
      <c r="G2140" s="59">
        <v>1826936</v>
      </c>
      <c r="H2140" s="59">
        <v>180830</v>
      </c>
      <c r="I2140" s="60">
        <v>0</v>
      </c>
      <c r="J2140" s="58">
        <v>-531678</v>
      </c>
      <c r="K2140" s="62">
        <v>71150</v>
      </c>
      <c r="L2140" s="61"/>
      <c r="M2140" s="61"/>
      <c r="N2140" s="61"/>
      <c r="O2140" s="61"/>
      <c r="P2140" s="62">
        <v>51231</v>
      </c>
      <c r="Q2140" s="62">
        <v>22436</v>
      </c>
      <c r="R2140" s="61"/>
      <c r="S2140" s="61"/>
      <c r="T2140" s="61"/>
      <c r="U2140" s="61"/>
      <c r="V2140" s="61"/>
      <c r="W2140" s="62">
        <v>366448</v>
      </c>
      <c r="X2140" s="61"/>
      <c r="Y2140" s="61"/>
      <c r="Z2140" s="61"/>
      <c r="AA2140" s="62">
        <v>544685</v>
      </c>
      <c r="AB2140" s="61"/>
      <c r="AC2140" s="61"/>
      <c r="AD2140" s="62">
        <v>379098</v>
      </c>
      <c r="AE2140" s="61"/>
      <c r="AF2140" s="62">
        <v>272657</v>
      </c>
      <c r="AG2140" s="61"/>
      <c r="AH2140" s="61"/>
      <c r="AI2140" s="62">
        <v>119231</v>
      </c>
      <c r="AJ2140" s="61"/>
      <c r="AK2140" s="61"/>
      <c r="AL2140" s="61"/>
      <c r="AM2140" s="61"/>
      <c r="AN2140" s="61"/>
      <c r="AO2140" s="61"/>
      <c r="AP2140" s="62">
        <v>14632</v>
      </c>
      <c r="AQ2140" s="61"/>
      <c r="AR2140" s="61"/>
      <c r="AS2140" s="61"/>
      <c r="AT2140" s="61"/>
      <c r="AU2140" s="61"/>
      <c r="AV2140" s="61"/>
      <c r="AW2140" s="61"/>
      <c r="AX2140" s="61"/>
      <c r="AY2140" s="62">
        <v>22522</v>
      </c>
      <c r="AZ2140" s="61"/>
      <c r="BA2140" s="62">
        <v>142525</v>
      </c>
      <c r="BB2140" s="61"/>
      <c r="BC2140" s="61"/>
      <c r="BD2140" s="61"/>
      <c r="BE2140" s="61"/>
      <c r="BF2140" s="61"/>
      <c r="BG2140" s="61"/>
      <c r="BH2140" s="61"/>
      <c r="BI2140" s="61"/>
      <c r="BJ2140" s="61"/>
      <c r="BK2140" s="62">
        <v>1151</v>
      </c>
      <c r="BL2140" s="61"/>
      <c r="BM2140" s="61"/>
      <c r="BN2140" s="61"/>
      <c r="BO2140" s="62">
        <v>-531678</v>
      </c>
    </row>
    <row r="2141" spans="1:67" x14ac:dyDescent="0.2">
      <c r="A2141" s="57" t="s">
        <v>34</v>
      </c>
      <c r="B2141" s="56" t="s">
        <v>34</v>
      </c>
      <c r="C2141" s="56" t="s">
        <v>529</v>
      </c>
      <c r="D2141" s="56">
        <v>1995</v>
      </c>
      <c r="E2141" s="58">
        <v>1967444</v>
      </c>
      <c r="F2141" s="58">
        <v>1435766</v>
      </c>
      <c r="G2141" s="59">
        <v>1734953</v>
      </c>
      <c r="H2141" s="59">
        <v>232491</v>
      </c>
      <c r="I2141" s="60">
        <v>0</v>
      </c>
      <c r="J2141" s="58">
        <v>-531678</v>
      </c>
      <c r="K2141" s="62">
        <v>71150</v>
      </c>
      <c r="L2141" s="61"/>
      <c r="M2141" s="61"/>
      <c r="N2141" s="61"/>
      <c r="O2141" s="61"/>
      <c r="P2141" s="62">
        <v>51231</v>
      </c>
      <c r="Q2141" s="62">
        <v>22436</v>
      </c>
      <c r="R2141" s="61"/>
      <c r="S2141" s="61"/>
      <c r="T2141" s="61"/>
      <c r="U2141" s="61"/>
      <c r="V2141" s="61"/>
      <c r="W2141" s="62">
        <v>366448</v>
      </c>
      <c r="X2141" s="61"/>
      <c r="Y2141" s="61"/>
      <c r="Z2141" s="61"/>
      <c r="AA2141" s="62">
        <v>391770</v>
      </c>
      <c r="AB2141" s="61"/>
      <c r="AC2141" s="61"/>
      <c r="AD2141" s="62">
        <v>436181</v>
      </c>
      <c r="AE2141" s="61"/>
      <c r="AF2141" s="62">
        <v>274161</v>
      </c>
      <c r="AG2141" s="61"/>
      <c r="AH2141" s="61"/>
      <c r="AI2141" s="62">
        <v>121576</v>
      </c>
      <c r="AJ2141" s="61"/>
      <c r="AK2141" s="61"/>
      <c r="AL2141" s="61"/>
      <c r="AM2141" s="61"/>
      <c r="AN2141" s="61"/>
      <c r="AO2141" s="61"/>
      <c r="AP2141" s="62">
        <v>30276</v>
      </c>
      <c r="AQ2141" s="61"/>
      <c r="AR2141" s="61"/>
      <c r="AS2141" s="61"/>
      <c r="AT2141" s="61"/>
      <c r="AU2141" s="61"/>
      <c r="AV2141" s="61"/>
      <c r="AW2141" s="61"/>
      <c r="AX2141" s="61"/>
      <c r="AY2141" s="62">
        <v>58539</v>
      </c>
      <c r="AZ2141" s="61"/>
      <c r="BA2141" s="62">
        <v>142525</v>
      </c>
      <c r="BB2141" s="61"/>
      <c r="BC2141" s="61"/>
      <c r="BD2141" s="61"/>
      <c r="BE2141" s="61"/>
      <c r="BF2141" s="61"/>
      <c r="BG2141" s="61"/>
      <c r="BH2141" s="61"/>
      <c r="BI2141" s="61"/>
      <c r="BJ2141" s="61"/>
      <c r="BK2141" s="62">
        <v>1151</v>
      </c>
      <c r="BL2141" s="61"/>
      <c r="BM2141" s="61"/>
      <c r="BN2141" s="61"/>
      <c r="BO2141" s="62">
        <v>-531678</v>
      </c>
    </row>
    <row r="2142" spans="1:67" x14ac:dyDescent="0.2">
      <c r="A2142" s="57" t="s">
        <v>34</v>
      </c>
      <c r="B2142" s="56" t="s">
        <v>34</v>
      </c>
      <c r="C2142" s="56" t="s">
        <v>529</v>
      </c>
      <c r="D2142" s="56">
        <v>1996</v>
      </c>
      <c r="E2142" s="58">
        <v>2131704</v>
      </c>
      <c r="F2142" s="58">
        <v>1598427</v>
      </c>
      <c r="G2142" s="59">
        <v>1852914</v>
      </c>
      <c r="H2142" s="59">
        <v>278790</v>
      </c>
      <c r="I2142" s="60">
        <v>0</v>
      </c>
      <c r="J2142" s="58">
        <v>-533277</v>
      </c>
      <c r="K2142" s="62">
        <v>71150</v>
      </c>
      <c r="L2142" s="61"/>
      <c r="M2142" s="61"/>
      <c r="N2142" s="61"/>
      <c r="O2142" s="61"/>
      <c r="P2142" s="62">
        <v>51231</v>
      </c>
      <c r="Q2142" s="62">
        <v>22436</v>
      </c>
      <c r="R2142" s="61"/>
      <c r="S2142" s="61"/>
      <c r="T2142" s="61"/>
      <c r="U2142" s="61"/>
      <c r="V2142" s="61"/>
      <c r="W2142" s="62">
        <v>366448</v>
      </c>
      <c r="X2142" s="61"/>
      <c r="Y2142" s="61"/>
      <c r="Z2142" s="61"/>
      <c r="AA2142" s="62">
        <v>392544</v>
      </c>
      <c r="AB2142" s="61"/>
      <c r="AC2142" s="61"/>
      <c r="AD2142" s="62">
        <v>516785</v>
      </c>
      <c r="AE2142" s="61"/>
      <c r="AF2142" s="62">
        <v>304862</v>
      </c>
      <c r="AG2142" s="61"/>
      <c r="AH2142" s="61"/>
      <c r="AI2142" s="62">
        <v>127458</v>
      </c>
      <c r="AJ2142" s="61"/>
      <c r="AK2142" s="61"/>
      <c r="AL2142" s="61"/>
      <c r="AM2142" s="61"/>
      <c r="AN2142" s="61"/>
      <c r="AO2142" s="61"/>
      <c r="AP2142" s="62">
        <v>30398</v>
      </c>
      <c r="AQ2142" s="61"/>
      <c r="AR2142" s="61"/>
      <c r="AS2142" s="61"/>
      <c r="AT2142" s="61"/>
      <c r="AU2142" s="61"/>
      <c r="AV2142" s="61"/>
      <c r="AW2142" s="61"/>
      <c r="AX2142" s="61"/>
      <c r="AY2142" s="62">
        <v>66226</v>
      </c>
      <c r="AZ2142" s="61"/>
      <c r="BA2142" s="62">
        <v>181015</v>
      </c>
      <c r="BB2142" s="61"/>
      <c r="BC2142" s="61"/>
      <c r="BD2142" s="61"/>
      <c r="BE2142" s="61"/>
      <c r="BF2142" s="61"/>
      <c r="BG2142" s="61"/>
      <c r="BH2142" s="61"/>
      <c r="BI2142" s="61"/>
      <c r="BJ2142" s="61"/>
      <c r="BK2142" s="62">
        <v>1151</v>
      </c>
      <c r="BL2142" s="61"/>
      <c r="BM2142" s="61"/>
      <c r="BN2142" s="61"/>
      <c r="BO2142" s="62">
        <v>-533277</v>
      </c>
    </row>
    <row r="2143" spans="1:67" x14ac:dyDescent="0.2">
      <c r="A2143" s="57" t="s">
        <v>34</v>
      </c>
      <c r="B2143" s="56" t="s">
        <v>34</v>
      </c>
      <c r="C2143" s="56" t="s">
        <v>529</v>
      </c>
      <c r="D2143" s="56">
        <v>1997</v>
      </c>
      <c r="E2143" s="58">
        <v>2636209</v>
      </c>
      <c r="F2143" s="58">
        <v>2076065</v>
      </c>
      <c r="G2143" s="59">
        <v>2159965</v>
      </c>
      <c r="H2143" s="59">
        <v>476244</v>
      </c>
      <c r="I2143" s="60">
        <v>0</v>
      </c>
      <c r="J2143" s="58">
        <v>-560144</v>
      </c>
      <c r="K2143" s="62">
        <v>71150</v>
      </c>
      <c r="L2143" s="61"/>
      <c r="M2143" s="61"/>
      <c r="N2143" s="61"/>
      <c r="O2143" s="61"/>
      <c r="P2143" s="62">
        <v>51231</v>
      </c>
      <c r="Q2143" s="62">
        <v>22436</v>
      </c>
      <c r="R2143" s="61"/>
      <c r="S2143" s="61"/>
      <c r="T2143" s="61"/>
      <c r="U2143" s="61"/>
      <c r="V2143" s="61"/>
      <c r="W2143" s="62">
        <v>366448</v>
      </c>
      <c r="X2143" s="61"/>
      <c r="Y2143" s="61"/>
      <c r="Z2143" s="61"/>
      <c r="AA2143" s="62">
        <v>476763</v>
      </c>
      <c r="AB2143" s="61"/>
      <c r="AC2143" s="61"/>
      <c r="AD2143" s="62">
        <v>690294</v>
      </c>
      <c r="AE2143" s="61"/>
      <c r="AF2143" s="62">
        <v>351286</v>
      </c>
      <c r="AG2143" s="61"/>
      <c r="AH2143" s="61"/>
      <c r="AI2143" s="62">
        <v>130357</v>
      </c>
      <c r="AJ2143" s="61"/>
      <c r="AK2143" s="61"/>
      <c r="AL2143" s="61"/>
      <c r="AM2143" s="61"/>
      <c r="AN2143" s="61"/>
      <c r="AO2143" s="61"/>
      <c r="AP2143" s="62">
        <v>34468</v>
      </c>
      <c r="AQ2143" s="61"/>
      <c r="AR2143" s="61"/>
      <c r="AS2143" s="61"/>
      <c r="AT2143" s="61"/>
      <c r="AU2143" s="61"/>
      <c r="AV2143" s="61"/>
      <c r="AW2143" s="61"/>
      <c r="AX2143" s="61"/>
      <c r="AY2143" s="62">
        <v>78278</v>
      </c>
      <c r="AZ2143" s="61"/>
      <c r="BA2143" s="62">
        <v>362347</v>
      </c>
      <c r="BB2143" s="61"/>
      <c r="BC2143" s="61"/>
      <c r="BD2143" s="61"/>
      <c r="BE2143" s="61"/>
      <c r="BF2143" s="61"/>
      <c r="BG2143" s="61"/>
      <c r="BH2143" s="61"/>
      <c r="BI2143" s="61"/>
      <c r="BJ2143" s="61"/>
      <c r="BK2143" s="62">
        <v>1151</v>
      </c>
      <c r="BL2143" s="61"/>
      <c r="BM2143" s="61"/>
      <c r="BN2143" s="61"/>
      <c r="BO2143" s="62">
        <v>-560144</v>
      </c>
    </row>
    <row r="2144" spans="1:67" x14ac:dyDescent="0.2">
      <c r="A2144" s="57" t="s">
        <v>34</v>
      </c>
      <c r="B2144" s="56" t="s">
        <v>34</v>
      </c>
      <c r="C2144" s="56" t="s">
        <v>529</v>
      </c>
      <c r="D2144" s="56">
        <v>1998</v>
      </c>
      <c r="E2144" s="58">
        <v>2720223</v>
      </c>
      <c r="F2144" s="58">
        <v>2130125</v>
      </c>
      <c r="G2144" s="59">
        <v>2230731</v>
      </c>
      <c r="H2144" s="59">
        <v>489492</v>
      </c>
      <c r="I2144" s="60">
        <v>0</v>
      </c>
      <c r="J2144" s="58">
        <v>-590098</v>
      </c>
      <c r="K2144" s="62">
        <v>71150</v>
      </c>
      <c r="L2144" s="61"/>
      <c r="M2144" s="61"/>
      <c r="N2144" s="61"/>
      <c r="O2144" s="61"/>
      <c r="P2144" s="62">
        <v>51231</v>
      </c>
      <c r="Q2144" s="62">
        <v>22436</v>
      </c>
      <c r="R2144" s="61"/>
      <c r="S2144" s="61"/>
      <c r="T2144" s="61"/>
      <c r="U2144" s="61"/>
      <c r="V2144" s="61"/>
      <c r="W2144" s="62">
        <v>366448</v>
      </c>
      <c r="X2144" s="61"/>
      <c r="Y2144" s="61"/>
      <c r="Z2144" s="61"/>
      <c r="AA2144" s="62">
        <v>485681</v>
      </c>
      <c r="AB2144" s="61"/>
      <c r="AC2144" s="61"/>
      <c r="AD2144" s="62">
        <v>727747</v>
      </c>
      <c r="AE2144" s="61"/>
      <c r="AF2144" s="62">
        <v>344277</v>
      </c>
      <c r="AG2144" s="61"/>
      <c r="AH2144" s="61"/>
      <c r="AI2144" s="62">
        <v>161761</v>
      </c>
      <c r="AJ2144" s="61"/>
      <c r="AK2144" s="61"/>
      <c r="AL2144" s="61"/>
      <c r="AM2144" s="61"/>
      <c r="AN2144" s="61"/>
      <c r="AO2144" s="61"/>
      <c r="AP2144" s="62">
        <v>34468</v>
      </c>
      <c r="AQ2144" s="61"/>
      <c r="AR2144" s="62">
        <v>10572</v>
      </c>
      <c r="AS2144" s="61"/>
      <c r="AT2144" s="61"/>
      <c r="AU2144" s="61"/>
      <c r="AV2144" s="61"/>
      <c r="AW2144" s="61"/>
      <c r="AX2144" s="61"/>
      <c r="AY2144" s="62">
        <v>80954</v>
      </c>
      <c r="AZ2144" s="61"/>
      <c r="BA2144" s="62">
        <v>362347</v>
      </c>
      <c r="BB2144" s="61"/>
      <c r="BC2144" s="61"/>
      <c r="BD2144" s="61"/>
      <c r="BE2144" s="61"/>
      <c r="BF2144" s="61"/>
      <c r="BG2144" s="61"/>
      <c r="BH2144" s="61"/>
      <c r="BI2144" s="61"/>
      <c r="BJ2144" s="61"/>
      <c r="BK2144" s="62">
        <v>1151</v>
      </c>
      <c r="BL2144" s="61"/>
      <c r="BM2144" s="61"/>
      <c r="BN2144" s="61"/>
      <c r="BO2144" s="62">
        <v>-590098</v>
      </c>
    </row>
    <row r="2145" spans="1:67" x14ac:dyDescent="0.2">
      <c r="A2145" s="57" t="s">
        <v>34</v>
      </c>
      <c r="B2145" s="56" t="s">
        <v>34</v>
      </c>
      <c r="C2145" s="56" t="s">
        <v>530</v>
      </c>
      <c r="D2145" s="56">
        <v>1989</v>
      </c>
      <c r="E2145" s="58">
        <v>2800941</v>
      </c>
      <c r="F2145" s="58">
        <v>2713515</v>
      </c>
      <c r="G2145" s="59">
        <v>2624274</v>
      </c>
      <c r="H2145" s="59">
        <v>176667</v>
      </c>
      <c r="I2145" s="60">
        <v>0</v>
      </c>
      <c r="J2145" s="58">
        <v>-87426</v>
      </c>
      <c r="K2145" s="62">
        <v>16298</v>
      </c>
      <c r="L2145" s="61"/>
      <c r="M2145" s="61"/>
      <c r="N2145" s="61"/>
      <c r="O2145" s="61"/>
      <c r="P2145" s="62">
        <v>112844</v>
      </c>
      <c r="Q2145" s="61"/>
      <c r="R2145" s="61"/>
      <c r="S2145" s="61"/>
      <c r="T2145" s="61"/>
      <c r="U2145" s="61"/>
      <c r="V2145" s="61"/>
      <c r="W2145" s="62">
        <v>283956</v>
      </c>
      <c r="X2145" s="61"/>
      <c r="Y2145" s="61"/>
      <c r="Z2145" s="61"/>
      <c r="AA2145" s="62">
        <v>1018311</v>
      </c>
      <c r="AB2145" s="61"/>
      <c r="AC2145" s="61"/>
      <c r="AD2145" s="62">
        <v>344820</v>
      </c>
      <c r="AE2145" s="61"/>
      <c r="AF2145" s="62">
        <v>610475</v>
      </c>
      <c r="AG2145" s="61"/>
      <c r="AH2145" s="61"/>
      <c r="AI2145" s="62">
        <v>237570</v>
      </c>
      <c r="AJ2145" s="61"/>
      <c r="AK2145" s="61"/>
      <c r="AL2145" s="61"/>
      <c r="AM2145" s="61"/>
      <c r="AN2145" s="61"/>
      <c r="AO2145" s="61"/>
      <c r="AP2145" s="62">
        <v>19402</v>
      </c>
      <c r="AQ2145" s="61"/>
      <c r="AR2145" s="61"/>
      <c r="AS2145" s="61"/>
      <c r="AT2145" s="61"/>
      <c r="AU2145" s="61"/>
      <c r="AV2145" s="61"/>
      <c r="AW2145" s="61"/>
      <c r="AX2145" s="61"/>
      <c r="AY2145" s="62">
        <v>43578</v>
      </c>
      <c r="AZ2145" s="61"/>
      <c r="BA2145" s="62">
        <v>113687</v>
      </c>
      <c r="BB2145" s="61"/>
      <c r="BC2145" s="61"/>
      <c r="BD2145" s="61"/>
      <c r="BE2145" s="61"/>
      <c r="BF2145" s="61"/>
      <c r="BG2145" s="61"/>
      <c r="BH2145" s="61"/>
      <c r="BI2145" s="61"/>
      <c r="BJ2145" s="61"/>
      <c r="BK2145" s="61"/>
      <c r="BL2145" s="61"/>
      <c r="BM2145" s="61"/>
      <c r="BN2145" s="61"/>
      <c r="BO2145" s="62">
        <v>-87426</v>
      </c>
    </row>
    <row r="2146" spans="1:67" x14ac:dyDescent="0.2">
      <c r="A2146" s="57" t="s">
        <v>34</v>
      </c>
      <c r="B2146" s="56" t="s">
        <v>34</v>
      </c>
      <c r="C2146" s="56" t="s">
        <v>530</v>
      </c>
      <c r="D2146" s="56">
        <v>1990</v>
      </c>
      <c r="E2146" s="58">
        <v>3049500</v>
      </c>
      <c r="F2146" s="58">
        <v>2962074</v>
      </c>
      <c r="G2146" s="59">
        <v>2866995</v>
      </c>
      <c r="H2146" s="59">
        <v>182505</v>
      </c>
      <c r="I2146" s="60">
        <v>0</v>
      </c>
      <c r="J2146" s="58">
        <v>-87426</v>
      </c>
      <c r="K2146" s="62">
        <v>17517</v>
      </c>
      <c r="L2146" s="61"/>
      <c r="M2146" s="61"/>
      <c r="N2146" s="61"/>
      <c r="O2146" s="61"/>
      <c r="P2146" s="62">
        <v>125513</v>
      </c>
      <c r="Q2146" s="61"/>
      <c r="R2146" s="61"/>
      <c r="S2146" s="61"/>
      <c r="T2146" s="61"/>
      <c r="U2146" s="61"/>
      <c r="V2146" s="61"/>
      <c r="W2146" s="62">
        <v>283956</v>
      </c>
      <c r="X2146" s="61"/>
      <c r="Y2146" s="61"/>
      <c r="Z2146" s="61"/>
      <c r="AA2146" s="62">
        <v>1108054</v>
      </c>
      <c r="AB2146" s="61"/>
      <c r="AC2146" s="61"/>
      <c r="AD2146" s="62">
        <v>384129</v>
      </c>
      <c r="AE2146" s="61"/>
      <c r="AF2146" s="62">
        <v>689398</v>
      </c>
      <c r="AG2146" s="61"/>
      <c r="AH2146" s="61"/>
      <c r="AI2146" s="62">
        <v>258428</v>
      </c>
      <c r="AJ2146" s="61"/>
      <c r="AK2146" s="61"/>
      <c r="AL2146" s="61"/>
      <c r="AM2146" s="61"/>
      <c r="AN2146" s="61"/>
      <c r="AO2146" s="61"/>
      <c r="AP2146" s="62">
        <v>23393</v>
      </c>
      <c r="AQ2146" s="61"/>
      <c r="AR2146" s="61"/>
      <c r="AS2146" s="61"/>
      <c r="AT2146" s="61"/>
      <c r="AU2146" s="61"/>
      <c r="AV2146" s="61"/>
      <c r="AW2146" s="61"/>
      <c r="AX2146" s="61"/>
      <c r="AY2146" s="62">
        <v>45425</v>
      </c>
      <c r="AZ2146" s="61"/>
      <c r="BA2146" s="62">
        <v>113687</v>
      </c>
      <c r="BB2146" s="61"/>
      <c r="BC2146" s="61"/>
      <c r="BD2146" s="61"/>
      <c r="BE2146" s="61"/>
      <c r="BF2146" s="61"/>
      <c r="BG2146" s="61"/>
      <c r="BH2146" s="61"/>
      <c r="BI2146" s="61"/>
      <c r="BJ2146" s="61"/>
      <c r="BK2146" s="61"/>
      <c r="BL2146" s="61"/>
      <c r="BM2146" s="61"/>
      <c r="BN2146" s="61"/>
      <c r="BO2146" s="62">
        <v>-87426</v>
      </c>
    </row>
    <row r="2147" spans="1:67" x14ac:dyDescent="0.2">
      <c r="A2147" s="57" t="s">
        <v>34</v>
      </c>
      <c r="B2147" s="56" t="s">
        <v>34</v>
      </c>
      <c r="C2147" s="56" t="s">
        <v>530</v>
      </c>
      <c r="D2147" s="56">
        <v>1991</v>
      </c>
      <c r="E2147" s="58">
        <v>3419420</v>
      </c>
      <c r="F2147" s="58">
        <v>3331994</v>
      </c>
      <c r="G2147" s="59">
        <v>3193356</v>
      </c>
      <c r="H2147" s="59">
        <v>226064</v>
      </c>
      <c r="I2147" s="60">
        <v>0</v>
      </c>
      <c r="J2147" s="58">
        <v>-87426</v>
      </c>
      <c r="K2147" s="62">
        <v>17517</v>
      </c>
      <c r="L2147" s="61"/>
      <c r="M2147" s="61"/>
      <c r="N2147" s="61"/>
      <c r="O2147" s="61"/>
      <c r="P2147" s="62">
        <v>125513</v>
      </c>
      <c r="Q2147" s="61"/>
      <c r="R2147" s="61"/>
      <c r="S2147" s="61"/>
      <c r="T2147" s="61"/>
      <c r="U2147" s="61"/>
      <c r="V2147" s="61"/>
      <c r="W2147" s="62">
        <v>382928</v>
      </c>
      <c r="X2147" s="61"/>
      <c r="Y2147" s="61"/>
      <c r="Z2147" s="61"/>
      <c r="AA2147" s="62">
        <v>1262008</v>
      </c>
      <c r="AB2147" s="61"/>
      <c r="AC2147" s="61"/>
      <c r="AD2147" s="62">
        <v>425046</v>
      </c>
      <c r="AE2147" s="61"/>
      <c r="AF2147" s="62">
        <v>708658</v>
      </c>
      <c r="AG2147" s="61"/>
      <c r="AH2147" s="61"/>
      <c r="AI2147" s="62">
        <v>271686</v>
      </c>
      <c r="AJ2147" s="61"/>
      <c r="AK2147" s="61"/>
      <c r="AL2147" s="61"/>
      <c r="AM2147" s="61"/>
      <c r="AN2147" s="61"/>
      <c r="AO2147" s="61"/>
      <c r="AP2147" s="62">
        <v>40421</v>
      </c>
      <c r="AQ2147" s="61"/>
      <c r="AR2147" s="62">
        <v>20731</v>
      </c>
      <c r="AS2147" s="61"/>
      <c r="AT2147" s="61"/>
      <c r="AU2147" s="61"/>
      <c r="AV2147" s="61"/>
      <c r="AW2147" s="61"/>
      <c r="AX2147" s="61"/>
      <c r="AY2147" s="62">
        <v>51225</v>
      </c>
      <c r="AZ2147" s="61"/>
      <c r="BA2147" s="62">
        <v>113687</v>
      </c>
      <c r="BB2147" s="61"/>
      <c r="BC2147" s="61"/>
      <c r="BD2147" s="61"/>
      <c r="BE2147" s="61"/>
      <c r="BF2147" s="61"/>
      <c r="BG2147" s="61"/>
      <c r="BH2147" s="61"/>
      <c r="BI2147" s="61"/>
      <c r="BJ2147" s="61"/>
      <c r="BK2147" s="61"/>
      <c r="BL2147" s="61"/>
      <c r="BM2147" s="61"/>
      <c r="BN2147" s="61"/>
      <c r="BO2147" s="62">
        <v>-87426</v>
      </c>
    </row>
    <row r="2148" spans="1:67" x14ac:dyDescent="0.2">
      <c r="A2148" s="57" t="s">
        <v>34</v>
      </c>
      <c r="B2148" s="56" t="s">
        <v>34</v>
      </c>
      <c r="C2148" s="56" t="s">
        <v>530</v>
      </c>
      <c r="D2148" s="56">
        <v>1992</v>
      </c>
      <c r="E2148" s="58">
        <v>3212422</v>
      </c>
      <c r="F2148" s="58">
        <v>3124996</v>
      </c>
      <c r="G2148" s="59">
        <v>2889617</v>
      </c>
      <c r="H2148" s="59">
        <v>322805</v>
      </c>
      <c r="I2148" s="60">
        <v>0</v>
      </c>
      <c r="J2148" s="58">
        <v>-87426</v>
      </c>
      <c r="K2148" s="62">
        <v>17517</v>
      </c>
      <c r="L2148" s="61"/>
      <c r="M2148" s="61"/>
      <c r="N2148" s="61"/>
      <c r="O2148" s="61"/>
      <c r="P2148" s="62">
        <v>132769</v>
      </c>
      <c r="Q2148" s="61"/>
      <c r="R2148" s="61"/>
      <c r="S2148" s="61"/>
      <c r="T2148" s="61"/>
      <c r="U2148" s="61"/>
      <c r="V2148" s="61"/>
      <c r="W2148" s="62">
        <v>382928</v>
      </c>
      <c r="X2148" s="61"/>
      <c r="Y2148" s="61"/>
      <c r="Z2148" s="61"/>
      <c r="AA2148" s="62">
        <v>891850</v>
      </c>
      <c r="AB2148" s="61"/>
      <c r="AC2148" s="61"/>
      <c r="AD2148" s="62">
        <v>447829</v>
      </c>
      <c r="AE2148" s="61"/>
      <c r="AF2148" s="62">
        <v>739199</v>
      </c>
      <c r="AG2148" s="61"/>
      <c r="AH2148" s="61"/>
      <c r="AI2148" s="62">
        <v>277525</v>
      </c>
      <c r="AJ2148" s="61"/>
      <c r="AK2148" s="61"/>
      <c r="AL2148" s="61"/>
      <c r="AM2148" s="61"/>
      <c r="AN2148" s="61"/>
      <c r="AO2148" s="61"/>
      <c r="AP2148" s="62">
        <v>40927</v>
      </c>
      <c r="AQ2148" s="61"/>
      <c r="AR2148" s="62">
        <v>20731</v>
      </c>
      <c r="AS2148" s="61"/>
      <c r="AT2148" s="61"/>
      <c r="AU2148" s="61"/>
      <c r="AV2148" s="61"/>
      <c r="AW2148" s="61"/>
      <c r="AX2148" s="61"/>
      <c r="AY2148" s="62">
        <v>54147</v>
      </c>
      <c r="AZ2148" s="61"/>
      <c r="BA2148" s="62">
        <v>207000</v>
      </c>
      <c r="BB2148" s="61"/>
      <c r="BC2148" s="61"/>
      <c r="BD2148" s="61"/>
      <c r="BE2148" s="61"/>
      <c r="BF2148" s="61"/>
      <c r="BG2148" s="61"/>
      <c r="BH2148" s="61"/>
      <c r="BI2148" s="61"/>
      <c r="BJ2148" s="61"/>
      <c r="BK2148" s="61"/>
      <c r="BL2148" s="61"/>
      <c r="BM2148" s="61"/>
      <c r="BN2148" s="61"/>
      <c r="BO2148" s="62">
        <v>-87426</v>
      </c>
    </row>
    <row r="2149" spans="1:67" x14ac:dyDescent="0.2">
      <c r="A2149" s="57" t="s">
        <v>34</v>
      </c>
      <c r="B2149" s="56" t="s">
        <v>34</v>
      </c>
      <c r="C2149" s="56" t="s">
        <v>530</v>
      </c>
      <c r="D2149" s="56">
        <v>1993</v>
      </c>
      <c r="E2149" s="58">
        <v>3410119</v>
      </c>
      <c r="F2149" s="58">
        <v>3322693</v>
      </c>
      <c r="G2149" s="59">
        <v>3065806</v>
      </c>
      <c r="H2149" s="59">
        <v>344313</v>
      </c>
      <c r="I2149" s="60">
        <v>0</v>
      </c>
      <c r="J2149" s="58">
        <v>-87426</v>
      </c>
      <c r="K2149" s="62">
        <v>17517</v>
      </c>
      <c r="L2149" s="61"/>
      <c r="M2149" s="61"/>
      <c r="N2149" s="61"/>
      <c r="O2149" s="61"/>
      <c r="P2149" s="62">
        <v>132769</v>
      </c>
      <c r="Q2149" s="61"/>
      <c r="R2149" s="61"/>
      <c r="S2149" s="61"/>
      <c r="T2149" s="61"/>
      <c r="U2149" s="61"/>
      <c r="V2149" s="61"/>
      <c r="W2149" s="62">
        <v>382928</v>
      </c>
      <c r="X2149" s="61"/>
      <c r="Y2149" s="61"/>
      <c r="Z2149" s="61"/>
      <c r="AA2149" s="62">
        <v>995263</v>
      </c>
      <c r="AB2149" s="61"/>
      <c r="AC2149" s="61"/>
      <c r="AD2149" s="62">
        <v>478202</v>
      </c>
      <c r="AE2149" s="61"/>
      <c r="AF2149" s="62">
        <v>778026</v>
      </c>
      <c r="AG2149" s="61"/>
      <c r="AH2149" s="61"/>
      <c r="AI2149" s="62">
        <v>281101</v>
      </c>
      <c r="AJ2149" s="61"/>
      <c r="AK2149" s="61"/>
      <c r="AL2149" s="61"/>
      <c r="AM2149" s="61"/>
      <c r="AN2149" s="61"/>
      <c r="AO2149" s="61"/>
      <c r="AP2149" s="62">
        <v>40811</v>
      </c>
      <c r="AQ2149" s="61"/>
      <c r="AR2149" s="62">
        <v>20731</v>
      </c>
      <c r="AS2149" s="61"/>
      <c r="AT2149" s="61"/>
      <c r="AU2149" s="61"/>
      <c r="AV2149" s="61"/>
      <c r="AW2149" s="61"/>
      <c r="AX2149" s="61"/>
      <c r="AY2149" s="62">
        <v>59195</v>
      </c>
      <c r="AZ2149" s="61"/>
      <c r="BA2149" s="62">
        <v>223576</v>
      </c>
      <c r="BB2149" s="61"/>
      <c r="BC2149" s="61"/>
      <c r="BD2149" s="61"/>
      <c r="BE2149" s="61"/>
      <c r="BF2149" s="61"/>
      <c r="BG2149" s="61"/>
      <c r="BH2149" s="61"/>
      <c r="BI2149" s="61"/>
      <c r="BJ2149" s="61"/>
      <c r="BK2149" s="61"/>
      <c r="BL2149" s="61"/>
      <c r="BM2149" s="61"/>
      <c r="BN2149" s="61"/>
      <c r="BO2149" s="62">
        <v>-87426</v>
      </c>
    </row>
    <row r="2150" spans="1:67" x14ac:dyDescent="0.2">
      <c r="A2150" s="57" t="s">
        <v>34</v>
      </c>
      <c r="B2150" s="56" t="s">
        <v>34</v>
      </c>
      <c r="C2150" s="56" t="s">
        <v>530</v>
      </c>
      <c r="D2150" s="56">
        <v>1994</v>
      </c>
      <c r="E2150" s="58">
        <v>3689365</v>
      </c>
      <c r="F2150" s="58">
        <v>3296342</v>
      </c>
      <c r="G2150" s="59">
        <v>3177861</v>
      </c>
      <c r="H2150" s="59">
        <v>511504</v>
      </c>
      <c r="I2150" s="60">
        <v>0</v>
      </c>
      <c r="J2150" s="58">
        <v>-393023</v>
      </c>
      <c r="K2150" s="62">
        <v>17517</v>
      </c>
      <c r="L2150" s="61"/>
      <c r="M2150" s="61"/>
      <c r="N2150" s="61"/>
      <c r="O2150" s="61"/>
      <c r="P2150" s="62">
        <v>144850</v>
      </c>
      <c r="Q2150" s="61"/>
      <c r="R2150" s="61"/>
      <c r="S2150" s="61"/>
      <c r="T2150" s="61"/>
      <c r="U2150" s="61"/>
      <c r="V2150" s="61"/>
      <c r="W2150" s="62">
        <v>382928</v>
      </c>
      <c r="X2150" s="61"/>
      <c r="Y2150" s="61"/>
      <c r="Z2150" s="61"/>
      <c r="AA2150" s="62">
        <v>1042575</v>
      </c>
      <c r="AB2150" s="61"/>
      <c r="AC2150" s="61"/>
      <c r="AD2150" s="62">
        <v>513596</v>
      </c>
      <c r="AE2150" s="61"/>
      <c r="AF2150" s="62">
        <v>789517</v>
      </c>
      <c r="AG2150" s="61"/>
      <c r="AH2150" s="61"/>
      <c r="AI2150" s="62">
        <v>286878</v>
      </c>
      <c r="AJ2150" s="61"/>
      <c r="AK2150" s="61"/>
      <c r="AL2150" s="61"/>
      <c r="AM2150" s="61"/>
      <c r="AN2150" s="61"/>
      <c r="AO2150" s="61"/>
      <c r="AP2150" s="62">
        <v>41048</v>
      </c>
      <c r="AQ2150" s="61"/>
      <c r="AR2150" s="62">
        <v>20731</v>
      </c>
      <c r="AS2150" s="61"/>
      <c r="AT2150" s="61"/>
      <c r="AU2150" s="61"/>
      <c r="AV2150" s="61"/>
      <c r="AW2150" s="61"/>
      <c r="AX2150" s="61"/>
      <c r="AY2150" s="62">
        <v>64951</v>
      </c>
      <c r="AZ2150" s="61"/>
      <c r="BA2150" s="62">
        <v>384774</v>
      </c>
      <c r="BB2150" s="61"/>
      <c r="BC2150" s="61"/>
      <c r="BD2150" s="61"/>
      <c r="BE2150" s="61"/>
      <c r="BF2150" s="61"/>
      <c r="BG2150" s="61"/>
      <c r="BH2150" s="61"/>
      <c r="BI2150" s="61"/>
      <c r="BJ2150" s="61"/>
      <c r="BK2150" s="61"/>
      <c r="BL2150" s="61"/>
      <c r="BM2150" s="61"/>
      <c r="BN2150" s="61"/>
      <c r="BO2150" s="62">
        <v>-393023</v>
      </c>
    </row>
    <row r="2151" spans="1:67" x14ac:dyDescent="0.2">
      <c r="A2151" s="57" t="s">
        <v>34</v>
      </c>
      <c r="B2151" s="56" t="s">
        <v>34</v>
      </c>
      <c r="C2151" s="56" t="s">
        <v>530</v>
      </c>
      <c r="D2151" s="56">
        <v>1995</v>
      </c>
      <c r="E2151" s="58">
        <v>3806482</v>
      </c>
      <c r="F2151" s="58">
        <v>3390672</v>
      </c>
      <c r="G2151" s="59">
        <v>3333166</v>
      </c>
      <c r="H2151" s="59">
        <v>473316</v>
      </c>
      <c r="I2151" s="60">
        <v>0</v>
      </c>
      <c r="J2151" s="58">
        <v>-415810</v>
      </c>
      <c r="K2151" s="62">
        <v>17517</v>
      </c>
      <c r="L2151" s="61"/>
      <c r="M2151" s="61"/>
      <c r="N2151" s="61"/>
      <c r="O2151" s="61"/>
      <c r="P2151" s="62">
        <v>165820</v>
      </c>
      <c r="Q2151" s="61"/>
      <c r="R2151" s="61"/>
      <c r="S2151" s="61"/>
      <c r="T2151" s="61"/>
      <c r="U2151" s="61"/>
      <c r="V2151" s="61"/>
      <c r="W2151" s="62">
        <v>382928</v>
      </c>
      <c r="X2151" s="61"/>
      <c r="Y2151" s="61"/>
      <c r="Z2151" s="61"/>
      <c r="AA2151" s="62">
        <v>1113240</v>
      </c>
      <c r="AB2151" s="61"/>
      <c r="AC2151" s="61"/>
      <c r="AD2151" s="62">
        <v>539809</v>
      </c>
      <c r="AE2151" s="61"/>
      <c r="AF2151" s="62">
        <v>813714</v>
      </c>
      <c r="AG2151" s="61"/>
      <c r="AH2151" s="61"/>
      <c r="AI2151" s="62">
        <v>300138</v>
      </c>
      <c r="AJ2151" s="61"/>
      <c r="AK2151" s="61"/>
      <c r="AL2151" s="61"/>
      <c r="AM2151" s="61"/>
      <c r="AN2151" s="61"/>
      <c r="AO2151" s="61"/>
      <c r="AP2151" s="62">
        <v>41471</v>
      </c>
      <c r="AQ2151" s="61"/>
      <c r="AR2151" s="62">
        <v>27927</v>
      </c>
      <c r="AS2151" s="61"/>
      <c r="AT2151" s="61"/>
      <c r="AU2151" s="61"/>
      <c r="AV2151" s="61"/>
      <c r="AW2151" s="61"/>
      <c r="AX2151" s="61"/>
      <c r="AY2151" s="62">
        <v>69405</v>
      </c>
      <c r="AZ2151" s="61"/>
      <c r="BA2151" s="62">
        <v>334513</v>
      </c>
      <c r="BB2151" s="61"/>
      <c r="BC2151" s="61"/>
      <c r="BD2151" s="61"/>
      <c r="BE2151" s="61"/>
      <c r="BF2151" s="61"/>
      <c r="BG2151" s="61"/>
      <c r="BH2151" s="61"/>
      <c r="BI2151" s="61"/>
      <c r="BJ2151" s="61"/>
      <c r="BK2151" s="61"/>
      <c r="BL2151" s="61"/>
      <c r="BM2151" s="61"/>
      <c r="BN2151" s="61"/>
      <c r="BO2151" s="62">
        <v>-415810</v>
      </c>
    </row>
    <row r="2152" spans="1:67" x14ac:dyDescent="0.2">
      <c r="A2152" s="57" t="s">
        <v>34</v>
      </c>
      <c r="B2152" s="56" t="s">
        <v>34</v>
      </c>
      <c r="C2152" s="56" t="s">
        <v>530</v>
      </c>
      <c r="D2152" s="56">
        <v>1996</v>
      </c>
      <c r="E2152" s="58">
        <v>4120962</v>
      </c>
      <c r="F2152" s="58">
        <v>3680590</v>
      </c>
      <c r="G2152" s="59">
        <v>3550494</v>
      </c>
      <c r="H2152" s="59">
        <v>570468</v>
      </c>
      <c r="I2152" s="60">
        <v>0</v>
      </c>
      <c r="J2152" s="58">
        <v>-440372</v>
      </c>
      <c r="K2152" s="62">
        <v>17517</v>
      </c>
      <c r="L2152" s="61"/>
      <c r="M2152" s="61"/>
      <c r="N2152" s="61"/>
      <c r="O2152" s="61"/>
      <c r="P2152" s="62">
        <v>196206</v>
      </c>
      <c r="Q2152" s="61"/>
      <c r="R2152" s="61"/>
      <c r="S2152" s="61"/>
      <c r="T2152" s="61"/>
      <c r="U2152" s="61"/>
      <c r="V2152" s="61"/>
      <c r="W2152" s="62">
        <v>383900</v>
      </c>
      <c r="X2152" s="61"/>
      <c r="Y2152" s="61"/>
      <c r="Z2152" s="61"/>
      <c r="AA2152" s="62">
        <v>1177582</v>
      </c>
      <c r="AB2152" s="61"/>
      <c r="AC2152" s="61"/>
      <c r="AD2152" s="62">
        <v>609778</v>
      </c>
      <c r="AE2152" s="61"/>
      <c r="AF2152" s="62">
        <v>837232</v>
      </c>
      <c r="AG2152" s="61"/>
      <c r="AH2152" s="61"/>
      <c r="AI2152" s="62">
        <v>328279</v>
      </c>
      <c r="AJ2152" s="61"/>
      <c r="AK2152" s="61"/>
      <c r="AL2152" s="61"/>
      <c r="AM2152" s="61"/>
      <c r="AN2152" s="61"/>
      <c r="AO2152" s="61"/>
      <c r="AP2152" s="62">
        <v>48895</v>
      </c>
      <c r="AQ2152" s="61"/>
      <c r="AR2152" s="62">
        <v>59150</v>
      </c>
      <c r="AS2152" s="61"/>
      <c r="AT2152" s="61"/>
      <c r="AU2152" s="61"/>
      <c r="AV2152" s="61"/>
      <c r="AW2152" s="61"/>
      <c r="AX2152" s="61"/>
      <c r="AY2152" s="62">
        <v>103837</v>
      </c>
      <c r="AZ2152" s="61"/>
      <c r="BA2152" s="62">
        <v>358586</v>
      </c>
      <c r="BB2152" s="61"/>
      <c r="BC2152" s="61"/>
      <c r="BD2152" s="61"/>
      <c r="BE2152" s="61"/>
      <c r="BF2152" s="61"/>
      <c r="BG2152" s="61"/>
      <c r="BH2152" s="61"/>
      <c r="BI2152" s="61"/>
      <c r="BJ2152" s="61"/>
      <c r="BK2152" s="61"/>
      <c r="BL2152" s="61"/>
      <c r="BM2152" s="61"/>
      <c r="BN2152" s="61"/>
      <c r="BO2152" s="62">
        <v>-440372</v>
      </c>
    </row>
    <row r="2153" spans="1:67" x14ac:dyDescent="0.2">
      <c r="A2153" s="57" t="s">
        <v>34</v>
      </c>
      <c r="B2153" s="56" t="s">
        <v>34</v>
      </c>
      <c r="C2153" s="56" t="s">
        <v>530</v>
      </c>
      <c r="D2153" s="56">
        <v>1997</v>
      </c>
      <c r="E2153" s="58">
        <v>4423071</v>
      </c>
      <c r="F2153" s="58">
        <v>3980000</v>
      </c>
      <c r="G2153" s="59">
        <v>3821255</v>
      </c>
      <c r="H2153" s="59">
        <v>601816</v>
      </c>
      <c r="I2153" s="60">
        <v>0</v>
      </c>
      <c r="J2153" s="58">
        <v>-443071</v>
      </c>
      <c r="K2153" s="62">
        <v>17517</v>
      </c>
      <c r="L2153" s="61"/>
      <c r="M2153" s="61"/>
      <c r="N2153" s="61"/>
      <c r="O2153" s="61"/>
      <c r="P2153" s="62">
        <v>202985</v>
      </c>
      <c r="Q2153" s="61"/>
      <c r="R2153" s="61"/>
      <c r="S2153" s="61"/>
      <c r="T2153" s="61"/>
      <c r="U2153" s="61"/>
      <c r="V2153" s="61"/>
      <c r="W2153" s="62">
        <v>399390</v>
      </c>
      <c r="X2153" s="61"/>
      <c r="Y2153" s="61"/>
      <c r="Z2153" s="61"/>
      <c r="AA2153" s="62">
        <v>1251653</v>
      </c>
      <c r="AB2153" s="61"/>
      <c r="AC2153" s="61"/>
      <c r="AD2153" s="62">
        <v>718445</v>
      </c>
      <c r="AE2153" s="61"/>
      <c r="AF2153" s="62">
        <v>881280</v>
      </c>
      <c r="AG2153" s="61"/>
      <c r="AH2153" s="61"/>
      <c r="AI2153" s="62">
        <v>349985</v>
      </c>
      <c r="AJ2153" s="61"/>
      <c r="AK2153" s="61"/>
      <c r="AL2153" s="61"/>
      <c r="AM2153" s="61"/>
      <c r="AN2153" s="61"/>
      <c r="AO2153" s="61"/>
      <c r="AP2153" s="62">
        <v>55987</v>
      </c>
      <c r="AQ2153" s="61"/>
      <c r="AR2153" s="62">
        <v>59953</v>
      </c>
      <c r="AS2153" s="61"/>
      <c r="AT2153" s="61"/>
      <c r="AU2153" s="61"/>
      <c r="AV2153" s="61"/>
      <c r="AW2153" s="61"/>
      <c r="AX2153" s="61"/>
      <c r="AY2153" s="62">
        <v>115990</v>
      </c>
      <c r="AZ2153" s="61"/>
      <c r="BA2153" s="62">
        <v>369886</v>
      </c>
      <c r="BB2153" s="61"/>
      <c r="BC2153" s="61"/>
      <c r="BD2153" s="61"/>
      <c r="BE2153" s="61"/>
      <c r="BF2153" s="61"/>
      <c r="BG2153" s="61"/>
      <c r="BH2153" s="61"/>
      <c r="BI2153" s="61"/>
      <c r="BJ2153" s="61"/>
      <c r="BK2153" s="61"/>
      <c r="BL2153" s="61"/>
      <c r="BM2153" s="61"/>
      <c r="BN2153" s="61"/>
      <c r="BO2153" s="62">
        <v>-443071</v>
      </c>
    </row>
    <row r="2154" spans="1:67" x14ac:dyDescent="0.2">
      <c r="A2154" s="57" t="s">
        <v>34</v>
      </c>
      <c r="B2154" s="56" t="s">
        <v>34</v>
      </c>
      <c r="C2154" s="56" t="s">
        <v>530</v>
      </c>
      <c r="D2154" s="56">
        <v>1998</v>
      </c>
      <c r="E2154" s="58">
        <v>4679744</v>
      </c>
      <c r="F2154" s="58">
        <v>4145967</v>
      </c>
      <c r="G2154" s="59">
        <v>4059279</v>
      </c>
      <c r="H2154" s="59">
        <v>620465</v>
      </c>
      <c r="I2154" s="60">
        <v>0</v>
      </c>
      <c r="J2154" s="58">
        <v>-533777</v>
      </c>
      <c r="K2154" s="62">
        <v>17517</v>
      </c>
      <c r="L2154" s="61"/>
      <c r="M2154" s="61"/>
      <c r="N2154" s="61"/>
      <c r="O2154" s="61"/>
      <c r="P2154" s="62">
        <v>203922</v>
      </c>
      <c r="Q2154" s="61"/>
      <c r="R2154" s="61"/>
      <c r="S2154" s="61"/>
      <c r="T2154" s="61"/>
      <c r="U2154" s="61"/>
      <c r="V2154" s="61"/>
      <c r="W2154" s="62">
        <v>409169</v>
      </c>
      <c r="X2154" s="61"/>
      <c r="Y2154" s="61"/>
      <c r="Z2154" s="61"/>
      <c r="AA2154" s="62">
        <v>1302103</v>
      </c>
      <c r="AB2154" s="61"/>
      <c r="AC2154" s="61"/>
      <c r="AD2154" s="62">
        <v>847289</v>
      </c>
      <c r="AE2154" s="61"/>
      <c r="AF2154" s="62">
        <v>924015</v>
      </c>
      <c r="AG2154" s="61"/>
      <c r="AH2154" s="61"/>
      <c r="AI2154" s="62">
        <v>355264</v>
      </c>
      <c r="AJ2154" s="61"/>
      <c r="AK2154" s="61"/>
      <c r="AL2154" s="61"/>
      <c r="AM2154" s="61"/>
      <c r="AN2154" s="61"/>
      <c r="AO2154" s="61"/>
      <c r="AP2154" s="62">
        <v>58890</v>
      </c>
      <c r="AQ2154" s="61"/>
      <c r="AR2154" s="62">
        <v>71189</v>
      </c>
      <c r="AS2154" s="61"/>
      <c r="AT2154" s="61"/>
      <c r="AU2154" s="61"/>
      <c r="AV2154" s="61"/>
      <c r="AW2154" s="61"/>
      <c r="AX2154" s="61"/>
      <c r="AY2154" s="62">
        <v>120500</v>
      </c>
      <c r="AZ2154" s="61"/>
      <c r="BA2154" s="62">
        <v>369886</v>
      </c>
      <c r="BB2154" s="61"/>
      <c r="BC2154" s="61"/>
      <c r="BD2154" s="61"/>
      <c r="BE2154" s="61"/>
      <c r="BF2154" s="61"/>
      <c r="BG2154" s="61"/>
      <c r="BH2154" s="61"/>
      <c r="BI2154" s="61"/>
      <c r="BJ2154" s="61"/>
      <c r="BK2154" s="61"/>
      <c r="BL2154" s="61"/>
      <c r="BM2154" s="61"/>
      <c r="BN2154" s="61"/>
      <c r="BO2154" s="62">
        <v>-533777</v>
      </c>
    </row>
    <row r="2155" spans="1:67" x14ac:dyDescent="0.2">
      <c r="A2155" s="57" t="s">
        <v>34</v>
      </c>
      <c r="B2155" s="56" t="s">
        <v>34</v>
      </c>
      <c r="C2155" s="56" t="s">
        <v>531</v>
      </c>
      <c r="D2155" s="56">
        <v>1989</v>
      </c>
      <c r="E2155" s="58">
        <v>1472547</v>
      </c>
      <c r="F2155" s="58">
        <v>1415043</v>
      </c>
      <c r="G2155" s="59">
        <v>1357914</v>
      </c>
      <c r="H2155" s="59">
        <v>114633</v>
      </c>
      <c r="I2155" s="60">
        <v>0</v>
      </c>
      <c r="J2155" s="58">
        <v>-57504</v>
      </c>
      <c r="K2155" s="61"/>
      <c r="L2155" s="61"/>
      <c r="M2155" s="62">
        <v>11086</v>
      </c>
      <c r="N2155" s="61"/>
      <c r="O2155" s="61"/>
      <c r="P2155" s="62">
        <v>10000</v>
      </c>
      <c r="Q2155" s="61"/>
      <c r="R2155" s="61"/>
      <c r="S2155" s="61"/>
      <c r="T2155" s="61"/>
      <c r="U2155" s="61"/>
      <c r="V2155" s="61"/>
      <c r="W2155" s="61"/>
      <c r="X2155" s="61"/>
      <c r="Y2155" s="61"/>
      <c r="Z2155" s="61"/>
      <c r="AA2155" s="62">
        <v>731708</v>
      </c>
      <c r="AB2155" s="61"/>
      <c r="AC2155" s="61"/>
      <c r="AD2155" s="62">
        <v>169902</v>
      </c>
      <c r="AE2155" s="61"/>
      <c r="AF2155" s="62">
        <v>327915</v>
      </c>
      <c r="AG2155" s="61"/>
      <c r="AH2155" s="61"/>
      <c r="AI2155" s="62">
        <v>107303</v>
      </c>
      <c r="AJ2155" s="61"/>
      <c r="AK2155" s="61"/>
      <c r="AL2155" s="61"/>
      <c r="AM2155" s="61"/>
      <c r="AN2155" s="61"/>
      <c r="AO2155" s="61"/>
      <c r="AP2155" s="62">
        <v>7877</v>
      </c>
      <c r="AQ2155" s="61"/>
      <c r="AR2155" s="62">
        <v>18124</v>
      </c>
      <c r="AS2155" s="61"/>
      <c r="AT2155" s="61"/>
      <c r="AU2155" s="61"/>
      <c r="AV2155" s="61"/>
      <c r="AW2155" s="61"/>
      <c r="AX2155" s="61"/>
      <c r="AY2155" s="62">
        <v>17994</v>
      </c>
      <c r="AZ2155" s="61"/>
      <c r="BA2155" s="62">
        <v>61802</v>
      </c>
      <c r="BB2155" s="61"/>
      <c r="BC2155" s="61"/>
      <c r="BD2155" s="61"/>
      <c r="BE2155" s="61"/>
      <c r="BF2155" s="61"/>
      <c r="BG2155" s="61"/>
      <c r="BH2155" s="61"/>
      <c r="BI2155" s="61"/>
      <c r="BJ2155" s="61"/>
      <c r="BK2155" s="62">
        <v>8836</v>
      </c>
      <c r="BL2155" s="61"/>
      <c r="BM2155" s="61"/>
      <c r="BN2155" s="61"/>
      <c r="BO2155" s="62">
        <v>-57504</v>
      </c>
    </row>
    <row r="2156" spans="1:67" x14ac:dyDescent="0.2">
      <c r="A2156" s="57" t="s">
        <v>34</v>
      </c>
      <c r="B2156" s="56" t="s">
        <v>34</v>
      </c>
      <c r="C2156" s="56" t="s">
        <v>531</v>
      </c>
      <c r="D2156" s="56">
        <v>1990</v>
      </c>
      <c r="E2156" s="58">
        <v>2010932</v>
      </c>
      <c r="F2156" s="58">
        <v>1953428</v>
      </c>
      <c r="G2156" s="59">
        <v>1895718</v>
      </c>
      <c r="H2156" s="59">
        <v>115214</v>
      </c>
      <c r="I2156" s="60">
        <v>0</v>
      </c>
      <c r="J2156" s="58">
        <v>-57504</v>
      </c>
      <c r="K2156" s="62">
        <v>17339</v>
      </c>
      <c r="L2156" s="61"/>
      <c r="M2156" s="62">
        <v>11086</v>
      </c>
      <c r="N2156" s="61"/>
      <c r="O2156" s="61"/>
      <c r="P2156" s="62">
        <v>10000</v>
      </c>
      <c r="Q2156" s="61"/>
      <c r="R2156" s="61"/>
      <c r="S2156" s="61"/>
      <c r="T2156" s="61"/>
      <c r="U2156" s="61"/>
      <c r="V2156" s="61"/>
      <c r="W2156" s="62">
        <v>329016</v>
      </c>
      <c r="X2156" s="61"/>
      <c r="Y2156" s="61"/>
      <c r="Z2156" s="61"/>
      <c r="AA2156" s="62">
        <v>857189</v>
      </c>
      <c r="AB2156" s="61"/>
      <c r="AC2156" s="61"/>
      <c r="AD2156" s="62">
        <v>170149</v>
      </c>
      <c r="AE2156" s="61"/>
      <c r="AF2156" s="62">
        <v>382318</v>
      </c>
      <c r="AG2156" s="61"/>
      <c r="AH2156" s="61"/>
      <c r="AI2156" s="62">
        <v>118621</v>
      </c>
      <c r="AJ2156" s="61"/>
      <c r="AK2156" s="61"/>
      <c r="AL2156" s="61"/>
      <c r="AM2156" s="61"/>
      <c r="AN2156" s="61"/>
      <c r="AO2156" s="61"/>
      <c r="AP2156" s="62">
        <v>7877</v>
      </c>
      <c r="AQ2156" s="61"/>
      <c r="AR2156" s="62">
        <v>18124</v>
      </c>
      <c r="AS2156" s="61"/>
      <c r="AT2156" s="61"/>
      <c r="AU2156" s="61"/>
      <c r="AV2156" s="61"/>
      <c r="AW2156" s="61"/>
      <c r="AX2156" s="61"/>
      <c r="AY2156" s="62">
        <v>18228</v>
      </c>
      <c r="AZ2156" s="61"/>
      <c r="BA2156" s="62">
        <v>61802</v>
      </c>
      <c r="BB2156" s="61"/>
      <c r="BC2156" s="61"/>
      <c r="BD2156" s="61"/>
      <c r="BE2156" s="61"/>
      <c r="BF2156" s="61"/>
      <c r="BG2156" s="61"/>
      <c r="BH2156" s="61"/>
      <c r="BI2156" s="61"/>
      <c r="BJ2156" s="61"/>
      <c r="BK2156" s="62">
        <v>9183</v>
      </c>
      <c r="BL2156" s="61"/>
      <c r="BM2156" s="61"/>
      <c r="BN2156" s="61"/>
      <c r="BO2156" s="62">
        <v>-57504</v>
      </c>
    </row>
    <row r="2157" spans="1:67" x14ac:dyDescent="0.2">
      <c r="A2157" s="57" t="s">
        <v>34</v>
      </c>
      <c r="B2157" s="56" t="s">
        <v>34</v>
      </c>
      <c r="C2157" s="56" t="s">
        <v>531</v>
      </c>
      <c r="D2157" s="56">
        <v>1991</v>
      </c>
      <c r="E2157" s="58">
        <v>2124132</v>
      </c>
      <c r="F2157" s="58">
        <v>2066628</v>
      </c>
      <c r="G2157" s="59">
        <v>1989581</v>
      </c>
      <c r="H2157" s="59">
        <v>134551</v>
      </c>
      <c r="I2157" s="60">
        <v>0</v>
      </c>
      <c r="J2157" s="58">
        <v>-57504</v>
      </c>
      <c r="K2157" s="62">
        <v>17339</v>
      </c>
      <c r="L2157" s="61"/>
      <c r="M2157" s="62">
        <v>11086</v>
      </c>
      <c r="N2157" s="61"/>
      <c r="O2157" s="61"/>
      <c r="P2157" s="62">
        <v>10000</v>
      </c>
      <c r="Q2157" s="61"/>
      <c r="R2157" s="61"/>
      <c r="S2157" s="61"/>
      <c r="T2157" s="61"/>
      <c r="U2157" s="61"/>
      <c r="V2157" s="61"/>
      <c r="W2157" s="62">
        <v>329416</v>
      </c>
      <c r="X2157" s="61"/>
      <c r="Y2157" s="61"/>
      <c r="Z2157" s="61"/>
      <c r="AA2157" s="62">
        <v>881057</v>
      </c>
      <c r="AB2157" s="61"/>
      <c r="AC2157" s="61"/>
      <c r="AD2157" s="62">
        <v>188647</v>
      </c>
      <c r="AE2157" s="61"/>
      <c r="AF2157" s="62">
        <v>419674</v>
      </c>
      <c r="AG2157" s="61"/>
      <c r="AH2157" s="61"/>
      <c r="AI2157" s="62">
        <v>132362</v>
      </c>
      <c r="AJ2157" s="61"/>
      <c r="AK2157" s="61"/>
      <c r="AL2157" s="61"/>
      <c r="AM2157" s="61"/>
      <c r="AN2157" s="61"/>
      <c r="AO2157" s="61"/>
      <c r="AP2157" s="62">
        <v>7877</v>
      </c>
      <c r="AQ2157" s="61"/>
      <c r="AR2157" s="62">
        <v>19647</v>
      </c>
      <c r="AS2157" s="61"/>
      <c r="AT2157" s="61"/>
      <c r="AU2157" s="61"/>
      <c r="AV2157" s="61"/>
      <c r="AW2157" s="61"/>
      <c r="AX2157" s="61"/>
      <c r="AY2157" s="62">
        <v>21844</v>
      </c>
      <c r="AZ2157" s="61"/>
      <c r="BA2157" s="62">
        <v>73886</v>
      </c>
      <c r="BB2157" s="61"/>
      <c r="BC2157" s="61"/>
      <c r="BD2157" s="61"/>
      <c r="BE2157" s="62">
        <v>1484</v>
      </c>
      <c r="BF2157" s="61"/>
      <c r="BG2157" s="61"/>
      <c r="BH2157" s="61"/>
      <c r="BI2157" s="61"/>
      <c r="BJ2157" s="61"/>
      <c r="BK2157" s="62">
        <v>9813</v>
      </c>
      <c r="BL2157" s="61"/>
      <c r="BM2157" s="61"/>
      <c r="BN2157" s="61"/>
      <c r="BO2157" s="62">
        <v>-57504</v>
      </c>
    </row>
    <row r="2158" spans="1:67" x14ac:dyDescent="0.2">
      <c r="A2158" s="57" t="s">
        <v>34</v>
      </c>
      <c r="B2158" s="56" t="s">
        <v>34</v>
      </c>
      <c r="C2158" s="56" t="s">
        <v>531</v>
      </c>
      <c r="D2158" s="56">
        <v>1992</v>
      </c>
      <c r="E2158" s="58">
        <v>2181807</v>
      </c>
      <c r="F2158" s="58">
        <v>2124303</v>
      </c>
      <c r="G2158" s="59">
        <v>2041310</v>
      </c>
      <c r="H2158" s="59">
        <v>140497</v>
      </c>
      <c r="I2158" s="60">
        <v>0</v>
      </c>
      <c r="J2158" s="58">
        <v>-57504</v>
      </c>
      <c r="K2158" s="62">
        <v>17339</v>
      </c>
      <c r="L2158" s="61"/>
      <c r="M2158" s="62">
        <v>11086</v>
      </c>
      <c r="N2158" s="61"/>
      <c r="O2158" s="61"/>
      <c r="P2158" s="62">
        <v>10000</v>
      </c>
      <c r="Q2158" s="61"/>
      <c r="R2158" s="61"/>
      <c r="S2158" s="61"/>
      <c r="T2158" s="61"/>
      <c r="U2158" s="61"/>
      <c r="V2158" s="61"/>
      <c r="W2158" s="62">
        <v>329416</v>
      </c>
      <c r="X2158" s="61"/>
      <c r="Y2158" s="61"/>
      <c r="Z2158" s="61"/>
      <c r="AA2158" s="62">
        <v>898852</v>
      </c>
      <c r="AB2158" s="61"/>
      <c r="AC2158" s="61"/>
      <c r="AD2158" s="62">
        <v>199299</v>
      </c>
      <c r="AE2158" s="61"/>
      <c r="AF2158" s="62">
        <v>436692</v>
      </c>
      <c r="AG2158" s="61"/>
      <c r="AH2158" s="61"/>
      <c r="AI2158" s="62">
        <v>138626</v>
      </c>
      <c r="AJ2158" s="61"/>
      <c r="AK2158" s="61"/>
      <c r="AL2158" s="61"/>
      <c r="AM2158" s="61"/>
      <c r="AN2158" s="61"/>
      <c r="AO2158" s="61"/>
      <c r="AP2158" s="62">
        <v>9140</v>
      </c>
      <c r="AQ2158" s="61"/>
      <c r="AR2158" s="62">
        <v>19934</v>
      </c>
      <c r="AS2158" s="61"/>
      <c r="AT2158" s="61"/>
      <c r="AU2158" s="61"/>
      <c r="AV2158" s="61"/>
      <c r="AW2158" s="61"/>
      <c r="AX2158" s="61"/>
      <c r="AY2158" s="62">
        <v>22854</v>
      </c>
      <c r="AZ2158" s="61"/>
      <c r="BA2158" s="62">
        <v>73886</v>
      </c>
      <c r="BB2158" s="61"/>
      <c r="BC2158" s="61"/>
      <c r="BD2158" s="61"/>
      <c r="BE2158" s="62">
        <v>4282</v>
      </c>
      <c r="BF2158" s="61"/>
      <c r="BG2158" s="61"/>
      <c r="BH2158" s="61"/>
      <c r="BI2158" s="61"/>
      <c r="BJ2158" s="61"/>
      <c r="BK2158" s="62">
        <v>10401</v>
      </c>
      <c r="BL2158" s="61"/>
      <c r="BM2158" s="61"/>
      <c r="BN2158" s="61"/>
      <c r="BO2158" s="62">
        <v>-57504</v>
      </c>
    </row>
    <row r="2159" spans="1:67" x14ac:dyDescent="0.2">
      <c r="A2159" s="57" t="s">
        <v>34</v>
      </c>
      <c r="B2159" s="56" t="s">
        <v>34</v>
      </c>
      <c r="C2159" s="56" t="s">
        <v>531</v>
      </c>
      <c r="D2159" s="56">
        <v>1993</v>
      </c>
      <c r="E2159" s="58">
        <v>2224002</v>
      </c>
      <c r="F2159" s="58">
        <v>2166498</v>
      </c>
      <c r="G2159" s="59">
        <v>2081481</v>
      </c>
      <c r="H2159" s="59">
        <v>142521</v>
      </c>
      <c r="I2159" s="60">
        <v>0</v>
      </c>
      <c r="J2159" s="58">
        <v>-57504</v>
      </c>
      <c r="K2159" s="65">
        <v>17339</v>
      </c>
      <c r="L2159" s="64"/>
      <c r="M2159" s="65">
        <v>11086</v>
      </c>
      <c r="N2159" s="64"/>
      <c r="O2159" s="64"/>
      <c r="P2159" s="65">
        <v>10000</v>
      </c>
      <c r="Q2159" s="64"/>
      <c r="R2159" s="64"/>
      <c r="S2159" s="64"/>
      <c r="T2159" s="64"/>
      <c r="U2159" s="64"/>
      <c r="V2159" s="64"/>
      <c r="W2159" s="65">
        <v>329416</v>
      </c>
      <c r="X2159" s="64"/>
      <c r="Y2159" s="64"/>
      <c r="Z2159" s="64"/>
      <c r="AA2159" s="65">
        <v>913662</v>
      </c>
      <c r="AB2159" s="64"/>
      <c r="AC2159" s="64"/>
      <c r="AD2159" s="65">
        <v>208252</v>
      </c>
      <c r="AE2159" s="64"/>
      <c r="AF2159" s="65">
        <v>448133</v>
      </c>
      <c r="AG2159" s="64"/>
      <c r="AH2159" s="64"/>
      <c r="AI2159" s="65">
        <v>143593</v>
      </c>
      <c r="AJ2159" s="64"/>
      <c r="AK2159" s="64"/>
      <c r="AL2159" s="64"/>
      <c r="AM2159" s="64"/>
      <c r="AN2159" s="64"/>
      <c r="AO2159" s="64"/>
      <c r="AP2159" s="65">
        <v>10800</v>
      </c>
      <c r="AQ2159" s="64"/>
      <c r="AR2159" s="65">
        <v>19934</v>
      </c>
      <c r="AS2159" s="64"/>
      <c r="AT2159" s="64"/>
      <c r="AU2159" s="64"/>
      <c r="AV2159" s="64"/>
      <c r="AW2159" s="64"/>
      <c r="AX2159" s="64"/>
      <c r="AY2159" s="65">
        <v>22854</v>
      </c>
      <c r="AZ2159" s="64"/>
      <c r="BA2159" s="65">
        <v>73886</v>
      </c>
      <c r="BB2159" s="64"/>
      <c r="BC2159" s="64"/>
      <c r="BD2159" s="64"/>
      <c r="BE2159" s="65">
        <v>4282</v>
      </c>
      <c r="BF2159" s="64"/>
      <c r="BG2159" s="64"/>
      <c r="BH2159" s="64"/>
      <c r="BI2159" s="64"/>
      <c r="BJ2159" s="64"/>
      <c r="BK2159" s="65">
        <v>10765</v>
      </c>
      <c r="BL2159" s="64"/>
      <c r="BM2159" s="64"/>
      <c r="BN2159" s="64"/>
      <c r="BO2159" s="65">
        <v>-57504</v>
      </c>
    </row>
    <row r="2160" spans="1:67" x14ac:dyDescent="0.2">
      <c r="A2160" s="57" t="s">
        <v>34</v>
      </c>
      <c r="B2160" s="56" t="s">
        <v>34</v>
      </c>
      <c r="C2160" s="56" t="s">
        <v>531</v>
      </c>
      <c r="D2160" s="56">
        <v>1994</v>
      </c>
      <c r="E2160" s="58">
        <v>2289479</v>
      </c>
      <c r="F2160" s="58">
        <v>2083926</v>
      </c>
      <c r="G2160" s="59">
        <v>2127221</v>
      </c>
      <c r="H2160" s="59">
        <v>162258</v>
      </c>
      <c r="I2160" s="60">
        <v>0</v>
      </c>
      <c r="J2160" s="58">
        <v>-205553</v>
      </c>
      <c r="K2160" s="62">
        <v>17339</v>
      </c>
      <c r="L2160" s="61"/>
      <c r="M2160" s="62">
        <v>11086</v>
      </c>
      <c r="N2160" s="61"/>
      <c r="O2160" s="61"/>
      <c r="P2160" s="62">
        <v>10000</v>
      </c>
      <c r="Q2160" s="61"/>
      <c r="R2160" s="61"/>
      <c r="S2160" s="61"/>
      <c r="T2160" s="61"/>
      <c r="U2160" s="61"/>
      <c r="V2160" s="61"/>
      <c r="W2160" s="62">
        <v>329416</v>
      </c>
      <c r="X2160" s="61"/>
      <c r="Y2160" s="61"/>
      <c r="Z2160" s="61"/>
      <c r="AA2160" s="62">
        <v>933123</v>
      </c>
      <c r="AB2160" s="61"/>
      <c r="AC2160" s="61"/>
      <c r="AD2160" s="62">
        <v>211742</v>
      </c>
      <c r="AE2160" s="61"/>
      <c r="AF2160" s="62">
        <v>464032</v>
      </c>
      <c r="AG2160" s="61"/>
      <c r="AH2160" s="61"/>
      <c r="AI2160" s="62">
        <v>150483</v>
      </c>
      <c r="AJ2160" s="61"/>
      <c r="AK2160" s="61"/>
      <c r="AL2160" s="61"/>
      <c r="AM2160" s="61"/>
      <c r="AN2160" s="61"/>
      <c r="AO2160" s="61"/>
      <c r="AP2160" s="62">
        <v>11810</v>
      </c>
      <c r="AQ2160" s="61"/>
      <c r="AR2160" s="62">
        <v>22591</v>
      </c>
      <c r="AS2160" s="61"/>
      <c r="AT2160" s="61"/>
      <c r="AU2160" s="61"/>
      <c r="AV2160" s="61"/>
      <c r="AW2160" s="61"/>
      <c r="AX2160" s="61"/>
      <c r="AY2160" s="62">
        <v>22854</v>
      </c>
      <c r="AZ2160" s="61"/>
      <c r="BA2160" s="62">
        <v>89849</v>
      </c>
      <c r="BB2160" s="61"/>
      <c r="BC2160" s="61"/>
      <c r="BD2160" s="61"/>
      <c r="BE2160" s="62">
        <v>4282</v>
      </c>
      <c r="BF2160" s="61"/>
      <c r="BG2160" s="61"/>
      <c r="BH2160" s="61"/>
      <c r="BI2160" s="61"/>
      <c r="BJ2160" s="61"/>
      <c r="BK2160" s="62">
        <v>10872</v>
      </c>
      <c r="BL2160" s="61"/>
      <c r="BM2160" s="61"/>
      <c r="BN2160" s="61"/>
      <c r="BO2160" s="62">
        <v>-205553</v>
      </c>
    </row>
    <row r="2161" spans="1:67" ht="12" customHeight="1" x14ac:dyDescent="0.2">
      <c r="A2161" s="57" t="s">
        <v>34</v>
      </c>
      <c r="B2161" s="56" t="s">
        <v>34</v>
      </c>
      <c r="C2161" s="56" t="s">
        <v>531</v>
      </c>
      <c r="D2161" s="56">
        <v>1995</v>
      </c>
      <c r="E2161" s="58">
        <v>2340730</v>
      </c>
      <c r="F2161" s="58">
        <v>2133607</v>
      </c>
      <c r="G2161" s="59">
        <v>2168017</v>
      </c>
      <c r="H2161" s="59">
        <v>172713</v>
      </c>
      <c r="I2161" s="60">
        <v>0</v>
      </c>
      <c r="J2161" s="58">
        <v>-207123</v>
      </c>
      <c r="K2161" s="62">
        <v>17339</v>
      </c>
      <c r="L2161" s="61"/>
      <c r="M2161" s="62">
        <v>11086</v>
      </c>
      <c r="N2161" s="61"/>
      <c r="O2161" s="61"/>
      <c r="P2161" s="62">
        <v>10000</v>
      </c>
      <c r="Q2161" s="61"/>
      <c r="R2161" s="61"/>
      <c r="S2161" s="61"/>
      <c r="T2161" s="61"/>
      <c r="U2161" s="61"/>
      <c r="V2161" s="61"/>
      <c r="W2161" s="62">
        <v>329416</v>
      </c>
      <c r="X2161" s="61"/>
      <c r="Y2161" s="61"/>
      <c r="Z2161" s="61"/>
      <c r="AA2161" s="62">
        <v>953618</v>
      </c>
      <c r="AB2161" s="61"/>
      <c r="AC2161" s="61"/>
      <c r="AD2161" s="62">
        <v>215342</v>
      </c>
      <c r="AE2161" s="61"/>
      <c r="AF2161" s="62">
        <v>477709</v>
      </c>
      <c r="AG2161" s="61"/>
      <c r="AH2161" s="61"/>
      <c r="AI2161" s="62">
        <v>153507</v>
      </c>
      <c r="AJ2161" s="61"/>
      <c r="AK2161" s="61"/>
      <c r="AL2161" s="61"/>
      <c r="AM2161" s="61"/>
      <c r="AN2161" s="61"/>
      <c r="AO2161" s="61"/>
      <c r="AP2161" s="62">
        <v>12142</v>
      </c>
      <c r="AQ2161" s="61"/>
      <c r="AR2161" s="62">
        <v>32714</v>
      </c>
      <c r="AS2161" s="61"/>
      <c r="AT2161" s="61"/>
      <c r="AU2161" s="61"/>
      <c r="AV2161" s="61"/>
      <c r="AW2161" s="61"/>
      <c r="AX2161" s="61"/>
      <c r="AY2161" s="62">
        <v>22854</v>
      </c>
      <c r="AZ2161" s="61"/>
      <c r="BA2161" s="62">
        <v>89849</v>
      </c>
      <c r="BB2161" s="61"/>
      <c r="BC2161" s="61"/>
      <c r="BD2161" s="61"/>
      <c r="BE2161" s="62">
        <v>4282</v>
      </c>
      <c r="BF2161" s="61"/>
      <c r="BG2161" s="61"/>
      <c r="BH2161" s="61"/>
      <c r="BI2161" s="61"/>
      <c r="BJ2161" s="61"/>
      <c r="BK2161" s="62">
        <v>10872</v>
      </c>
      <c r="BL2161" s="61"/>
      <c r="BM2161" s="61"/>
      <c r="BN2161" s="61"/>
      <c r="BO2161" s="62">
        <v>-207123</v>
      </c>
    </row>
    <row r="2162" spans="1:67" x14ac:dyDescent="0.2">
      <c r="A2162" s="57" t="s">
        <v>34</v>
      </c>
      <c r="B2162" s="56" t="s">
        <v>34</v>
      </c>
      <c r="C2162" s="56" t="s">
        <v>531</v>
      </c>
      <c r="D2162" s="56">
        <v>1996</v>
      </c>
      <c r="E2162" s="58">
        <v>2393563</v>
      </c>
      <c r="F2162" s="58">
        <v>2184721</v>
      </c>
      <c r="G2162" s="59">
        <v>2216789</v>
      </c>
      <c r="H2162" s="59">
        <v>176774</v>
      </c>
      <c r="I2162" s="60">
        <v>0</v>
      </c>
      <c r="J2162" s="58">
        <v>-208842</v>
      </c>
      <c r="K2162" s="62">
        <v>17339</v>
      </c>
      <c r="L2162" s="61"/>
      <c r="M2162" s="62">
        <v>11086</v>
      </c>
      <c r="N2162" s="61"/>
      <c r="O2162" s="61"/>
      <c r="P2162" s="62">
        <v>10000</v>
      </c>
      <c r="Q2162" s="61"/>
      <c r="R2162" s="61"/>
      <c r="S2162" s="61"/>
      <c r="T2162" s="61"/>
      <c r="U2162" s="61"/>
      <c r="V2162" s="61"/>
      <c r="W2162" s="62">
        <v>329416</v>
      </c>
      <c r="X2162" s="61"/>
      <c r="Y2162" s="61"/>
      <c r="Z2162" s="61"/>
      <c r="AA2162" s="62">
        <v>969489</v>
      </c>
      <c r="AB2162" s="61"/>
      <c r="AC2162" s="61"/>
      <c r="AD2162" s="62">
        <v>218657</v>
      </c>
      <c r="AE2162" s="61"/>
      <c r="AF2162" s="62">
        <v>504047</v>
      </c>
      <c r="AG2162" s="61"/>
      <c r="AH2162" s="61"/>
      <c r="AI2162" s="62">
        <v>156755</v>
      </c>
      <c r="AJ2162" s="61"/>
      <c r="AK2162" s="61"/>
      <c r="AL2162" s="61"/>
      <c r="AM2162" s="61"/>
      <c r="AN2162" s="61"/>
      <c r="AO2162" s="61"/>
      <c r="AP2162" s="62">
        <v>12142</v>
      </c>
      <c r="AQ2162" s="61"/>
      <c r="AR2162" s="62">
        <v>34412</v>
      </c>
      <c r="AS2162" s="61"/>
      <c r="AT2162" s="61"/>
      <c r="AU2162" s="61"/>
      <c r="AV2162" s="61"/>
      <c r="AW2162" s="61"/>
      <c r="AX2162" s="61"/>
      <c r="AY2162" s="62">
        <v>23933</v>
      </c>
      <c r="AZ2162" s="61"/>
      <c r="BA2162" s="62">
        <v>79455</v>
      </c>
      <c r="BB2162" s="61"/>
      <c r="BC2162" s="61"/>
      <c r="BD2162" s="61"/>
      <c r="BE2162" s="62">
        <v>15867</v>
      </c>
      <c r="BF2162" s="61"/>
      <c r="BG2162" s="61"/>
      <c r="BH2162" s="61"/>
      <c r="BI2162" s="61"/>
      <c r="BJ2162" s="61"/>
      <c r="BK2162" s="62">
        <v>10965</v>
      </c>
      <c r="BL2162" s="61"/>
      <c r="BM2162" s="61"/>
      <c r="BN2162" s="61"/>
      <c r="BO2162" s="62">
        <v>-208842</v>
      </c>
    </row>
    <row r="2163" spans="1:67" x14ac:dyDescent="0.2">
      <c r="A2163" s="57" t="s">
        <v>34</v>
      </c>
      <c r="B2163" s="56" t="s">
        <v>34</v>
      </c>
      <c r="C2163" s="56" t="s">
        <v>531</v>
      </c>
      <c r="D2163" s="56">
        <v>1997</v>
      </c>
      <c r="E2163" s="58">
        <v>2445044</v>
      </c>
      <c r="F2163" s="58">
        <v>2234440</v>
      </c>
      <c r="G2163" s="59">
        <v>2239395</v>
      </c>
      <c r="H2163" s="59">
        <v>205649</v>
      </c>
      <c r="I2163" s="60">
        <v>0</v>
      </c>
      <c r="J2163" s="58">
        <v>-210604</v>
      </c>
      <c r="K2163" s="62">
        <v>17339</v>
      </c>
      <c r="L2163" s="61"/>
      <c r="M2163" s="62">
        <v>11086</v>
      </c>
      <c r="N2163" s="61"/>
      <c r="O2163" s="61"/>
      <c r="P2163" s="62">
        <v>10000</v>
      </c>
      <c r="Q2163" s="61"/>
      <c r="R2163" s="61"/>
      <c r="S2163" s="61"/>
      <c r="T2163" s="61"/>
      <c r="U2163" s="61"/>
      <c r="V2163" s="61"/>
      <c r="W2163" s="62">
        <v>329416</v>
      </c>
      <c r="X2163" s="61"/>
      <c r="Y2163" s="61"/>
      <c r="Z2163" s="61"/>
      <c r="AA2163" s="62">
        <v>977630</v>
      </c>
      <c r="AB2163" s="61"/>
      <c r="AC2163" s="61"/>
      <c r="AD2163" s="62">
        <v>223258</v>
      </c>
      <c r="AE2163" s="61"/>
      <c r="AF2163" s="62">
        <v>511154</v>
      </c>
      <c r="AG2163" s="61"/>
      <c r="AH2163" s="61"/>
      <c r="AI2163" s="62">
        <v>159512</v>
      </c>
      <c r="AJ2163" s="61"/>
      <c r="AK2163" s="61"/>
      <c r="AL2163" s="61"/>
      <c r="AM2163" s="61"/>
      <c r="AN2163" s="61"/>
      <c r="AO2163" s="61"/>
      <c r="AP2163" s="62">
        <v>12950</v>
      </c>
      <c r="AQ2163" s="61"/>
      <c r="AR2163" s="62">
        <v>34412</v>
      </c>
      <c r="AS2163" s="61"/>
      <c r="AT2163" s="61"/>
      <c r="AU2163" s="61"/>
      <c r="AV2163" s="61"/>
      <c r="AW2163" s="61"/>
      <c r="AX2163" s="61"/>
      <c r="AY2163" s="62">
        <v>23933</v>
      </c>
      <c r="AZ2163" s="61"/>
      <c r="BA2163" s="62">
        <v>90552</v>
      </c>
      <c r="BB2163" s="61"/>
      <c r="BC2163" s="61"/>
      <c r="BD2163" s="61"/>
      <c r="BE2163" s="62">
        <v>30795</v>
      </c>
      <c r="BF2163" s="61"/>
      <c r="BG2163" s="61"/>
      <c r="BH2163" s="61"/>
      <c r="BI2163" s="61"/>
      <c r="BJ2163" s="61"/>
      <c r="BK2163" s="62">
        <v>13007</v>
      </c>
      <c r="BL2163" s="61"/>
      <c r="BM2163" s="61"/>
      <c r="BN2163" s="61"/>
      <c r="BO2163" s="62">
        <v>-210604</v>
      </c>
    </row>
    <row r="2164" spans="1:67" x14ac:dyDescent="0.2">
      <c r="A2164" s="57" t="s">
        <v>34</v>
      </c>
      <c r="B2164" s="56" t="s">
        <v>34</v>
      </c>
      <c r="C2164" s="56" t="s">
        <v>531</v>
      </c>
      <c r="D2164" s="56">
        <v>1998</v>
      </c>
      <c r="E2164" s="58">
        <v>2490264</v>
      </c>
      <c r="F2164" s="58">
        <v>2277190</v>
      </c>
      <c r="G2164" s="59">
        <v>2273499</v>
      </c>
      <c r="H2164" s="59">
        <v>216765</v>
      </c>
      <c r="I2164" s="60">
        <v>0</v>
      </c>
      <c r="J2164" s="58">
        <v>-213074</v>
      </c>
      <c r="K2164" s="62">
        <v>17339</v>
      </c>
      <c r="L2164" s="61"/>
      <c r="M2164" s="62">
        <v>11086</v>
      </c>
      <c r="N2164" s="61"/>
      <c r="O2164" s="61"/>
      <c r="P2164" s="62">
        <v>10000</v>
      </c>
      <c r="Q2164" s="61"/>
      <c r="R2164" s="61"/>
      <c r="S2164" s="61"/>
      <c r="T2164" s="61"/>
      <c r="U2164" s="61"/>
      <c r="V2164" s="61"/>
      <c r="W2164" s="62">
        <v>329416</v>
      </c>
      <c r="X2164" s="61"/>
      <c r="Y2164" s="61"/>
      <c r="Z2164" s="61"/>
      <c r="AA2164" s="62">
        <v>984315</v>
      </c>
      <c r="AB2164" s="61"/>
      <c r="AC2164" s="61"/>
      <c r="AD2164" s="62">
        <v>229803</v>
      </c>
      <c r="AE2164" s="61"/>
      <c r="AF2164" s="62">
        <v>522794</v>
      </c>
      <c r="AG2164" s="61"/>
      <c r="AH2164" s="61"/>
      <c r="AI2164" s="62">
        <v>168746</v>
      </c>
      <c r="AJ2164" s="61"/>
      <c r="AK2164" s="61"/>
      <c r="AL2164" s="61"/>
      <c r="AM2164" s="61"/>
      <c r="AN2164" s="61"/>
      <c r="AO2164" s="61"/>
      <c r="AP2164" s="62">
        <v>18088</v>
      </c>
      <c r="AQ2164" s="61"/>
      <c r="AR2164" s="62">
        <v>30696</v>
      </c>
      <c r="AS2164" s="61"/>
      <c r="AT2164" s="61"/>
      <c r="AU2164" s="61"/>
      <c r="AV2164" s="61"/>
      <c r="AW2164" s="61"/>
      <c r="AX2164" s="61"/>
      <c r="AY2164" s="62">
        <v>23933</v>
      </c>
      <c r="AZ2164" s="61"/>
      <c r="BA2164" s="62">
        <v>98711</v>
      </c>
      <c r="BB2164" s="61"/>
      <c r="BC2164" s="61"/>
      <c r="BD2164" s="61"/>
      <c r="BE2164" s="62">
        <v>31060</v>
      </c>
      <c r="BF2164" s="61"/>
      <c r="BG2164" s="61"/>
      <c r="BH2164" s="61"/>
      <c r="BI2164" s="61"/>
      <c r="BJ2164" s="61"/>
      <c r="BK2164" s="62">
        <v>14277</v>
      </c>
      <c r="BL2164" s="61"/>
      <c r="BM2164" s="61"/>
      <c r="BN2164" s="61"/>
      <c r="BO2164" s="62">
        <v>-213074</v>
      </c>
    </row>
    <row r="2165" spans="1:67" x14ac:dyDescent="0.2">
      <c r="A2165" s="57" t="s">
        <v>34</v>
      </c>
      <c r="B2165" s="56" t="s">
        <v>34</v>
      </c>
      <c r="C2165" s="56" t="s">
        <v>532</v>
      </c>
      <c r="D2165" s="56">
        <v>1989</v>
      </c>
      <c r="E2165" s="58">
        <v>610690</v>
      </c>
      <c r="F2165" s="58">
        <v>598696</v>
      </c>
      <c r="G2165" s="59">
        <v>590388</v>
      </c>
      <c r="H2165" s="59">
        <v>20302</v>
      </c>
      <c r="I2165" s="60">
        <v>0</v>
      </c>
      <c r="J2165" s="58">
        <v>-11994</v>
      </c>
      <c r="K2165" s="62">
        <v>9706</v>
      </c>
      <c r="L2165" s="61"/>
      <c r="M2165" s="62">
        <v>1595</v>
      </c>
      <c r="N2165" s="61"/>
      <c r="O2165" s="61"/>
      <c r="P2165" s="61"/>
      <c r="Q2165" s="62">
        <v>4656</v>
      </c>
      <c r="R2165" s="61"/>
      <c r="S2165" s="61"/>
      <c r="T2165" s="61"/>
      <c r="U2165" s="61"/>
      <c r="V2165" s="61"/>
      <c r="W2165" s="62">
        <v>38051</v>
      </c>
      <c r="X2165" s="61"/>
      <c r="Y2165" s="61"/>
      <c r="Z2165" s="61"/>
      <c r="AA2165" s="62">
        <v>346160</v>
      </c>
      <c r="AB2165" s="61"/>
      <c r="AC2165" s="61"/>
      <c r="AD2165" s="62">
        <v>46880</v>
      </c>
      <c r="AE2165" s="61"/>
      <c r="AF2165" s="62">
        <v>98557</v>
      </c>
      <c r="AG2165" s="61"/>
      <c r="AH2165" s="61"/>
      <c r="AI2165" s="62">
        <v>44783</v>
      </c>
      <c r="AJ2165" s="61"/>
      <c r="AK2165" s="61"/>
      <c r="AL2165" s="61"/>
      <c r="AM2165" s="61"/>
      <c r="AN2165" s="61"/>
      <c r="AO2165" s="61"/>
      <c r="AP2165" s="62">
        <v>3516</v>
      </c>
      <c r="AQ2165" s="61"/>
      <c r="AR2165" s="61"/>
      <c r="AS2165" s="61"/>
      <c r="AT2165" s="61"/>
      <c r="AU2165" s="61"/>
      <c r="AV2165" s="61"/>
      <c r="AW2165" s="61"/>
      <c r="AX2165" s="61"/>
      <c r="AY2165" s="62">
        <v>10127</v>
      </c>
      <c r="AZ2165" s="61"/>
      <c r="BA2165" s="62">
        <v>6659</v>
      </c>
      <c r="BB2165" s="61"/>
      <c r="BC2165" s="61"/>
      <c r="BD2165" s="61"/>
      <c r="BE2165" s="61"/>
      <c r="BF2165" s="61"/>
      <c r="BG2165" s="61"/>
      <c r="BH2165" s="61"/>
      <c r="BI2165" s="61"/>
      <c r="BJ2165" s="61"/>
      <c r="BK2165" s="61"/>
      <c r="BL2165" s="61"/>
      <c r="BM2165" s="61"/>
      <c r="BN2165" s="61"/>
      <c r="BO2165" s="62">
        <v>-11994</v>
      </c>
    </row>
    <row r="2166" spans="1:67" x14ac:dyDescent="0.2">
      <c r="A2166" s="57" t="s">
        <v>34</v>
      </c>
      <c r="B2166" s="56" t="s">
        <v>34</v>
      </c>
      <c r="C2166" s="56" t="s">
        <v>532</v>
      </c>
      <c r="D2166" s="56">
        <v>1990</v>
      </c>
      <c r="E2166" s="58">
        <v>793588</v>
      </c>
      <c r="F2166" s="58">
        <v>781594</v>
      </c>
      <c r="G2166" s="59">
        <v>772633</v>
      </c>
      <c r="H2166" s="59">
        <v>20955</v>
      </c>
      <c r="I2166" s="60">
        <v>0</v>
      </c>
      <c r="J2166" s="58">
        <v>-11994</v>
      </c>
      <c r="K2166" s="62">
        <v>20692</v>
      </c>
      <c r="L2166" s="61"/>
      <c r="M2166" s="62">
        <v>1595</v>
      </c>
      <c r="N2166" s="61"/>
      <c r="O2166" s="61"/>
      <c r="P2166" s="61"/>
      <c r="Q2166" s="62">
        <v>4656</v>
      </c>
      <c r="R2166" s="61"/>
      <c r="S2166" s="61"/>
      <c r="T2166" s="61"/>
      <c r="U2166" s="61"/>
      <c r="V2166" s="61"/>
      <c r="W2166" s="62">
        <v>155218</v>
      </c>
      <c r="X2166" s="61"/>
      <c r="Y2166" s="61"/>
      <c r="Z2166" s="61"/>
      <c r="AA2166" s="62">
        <v>390978</v>
      </c>
      <c r="AB2166" s="61"/>
      <c r="AC2166" s="61"/>
      <c r="AD2166" s="62">
        <v>46880</v>
      </c>
      <c r="AE2166" s="61"/>
      <c r="AF2166" s="62">
        <v>102683</v>
      </c>
      <c r="AG2166" s="61"/>
      <c r="AH2166" s="61"/>
      <c r="AI2166" s="62">
        <v>49931</v>
      </c>
      <c r="AJ2166" s="61"/>
      <c r="AK2166" s="61"/>
      <c r="AL2166" s="61"/>
      <c r="AM2166" s="61"/>
      <c r="AN2166" s="61"/>
      <c r="AO2166" s="61"/>
      <c r="AP2166" s="62">
        <v>3516</v>
      </c>
      <c r="AQ2166" s="61"/>
      <c r="AR2166" s="61"/>
      <c r="AS2166" s="61"/>
      <c r="AT2166" s="61"/>
      <c r="AU2166" s="61"/>
      <c r="AV2166" s="61"/>
      <c r="AW2166" s="61"/>
      <c r="AX2166" s="61"/>
      <c r="AY2166" s="62">
        <v>10780</v>
      </c>
      <c r="AZ2166" s="61"/>
      <c r="BA2166" s="62">
        <v>6659</v>
      </c>
      <c r="BB2166" s="61"/>
      <c r="BC2166" s="61"/>
      <c r="BD2166" s="61"/>
      <c r="BE2166" s="61"/>
      <c r="BF2166" s="61"/>
      <c r="BG2166" s="61"/>
      <c r="BH2166" s="61"/>
      <c r="BI2166" s="61"/>
      <c r="BJ2166" s="61"/>
      <c r="BK2166" s="61"/>
      <c r="BL2166" s="61"/>
      <c r="BM2166" s="61"/>
      <c r="BN2166" s="61"/>
      <c r="BO2166" s="62">
        <v>-11994</v>
      </c>
    </row>
    <row r="2167" spans="1:67" x14ac:dyDescent="0.2">
      <c r="A2167" s="57" t="s">
        <v>34</v>
      </c>
      <c r="B2167" s="56" t="s">
        <v>34</v>
      </c>
      <c r="C2167" s="56" t="s">
        <v>532</v>
      </c>
      <c r="D2167" s="56">
        <v>1991</v>
      </c>
      <c r="E2167" s="58">
        <v>893253</v>
      </c>
      <c r="F2167" s="58">
        <v>881259</v>
      </c>
      <c r="G2167" s="59">
        <v>872131</v>
      </c>
      <c r="H2167" s="59">
        <v>21122</v>
      </c>
      <c r="I2167" s="60">
        <v>0</v>
      </c>
      <c r="J2167" s="58">
        <v>-11994</v>
      </c>
      <c r="K2167" s="62">
        <v>23422</v>
      </c>
      <c r="L2167" s="61"/>
      <c r="M2167" s="62">
        <v>4702</v>
      </c>
      <c r="N2167" s="61"/>
      <c r="O2167" s="61"/>
      <c r="P2167" s="61"/>
      <c r="Q2167" s="62">
        <v>4656</v>
      </c>
      <c r="R2167" s="61"/>
      <c r="S2167" s="61"/>
      <c r="T2167" s="61"/>
      <c r="U2167" s="61"/>
      <c r="V2167" s="61"/>
      <c r="W2167" s="62">
        <v>153118</v>
      </c>
      <c r="X2167" s="61"/>
      <c r="Y2167" s="61"/>
      <c r="Z2167" s="61"/>
      <c r="AA2167" s="62">
        <v>470167</v>
      </c>
      <c r="AB2167" s="61"/>
      <c r="AC2167" s="61"/>
      <c r="AD2167" s="62">
        <v>50847</v>
      </c>
      <c r="AE2167" s="61"/>
      <c r="AF2167" s="62">
        <v>107532</v>
      </c>
      <c r="AG2167" s="61"/>
      <c r="AH2167" s="61"/>
      <c r="AI2167" s="62">
        <v>57687</v>
      </c>
      <c r="AJ2167" s="61"/>
      <c r="AK2167" s="61"/>
      <c r="AL2167" s="61"/>
      <c r="AM2167" s="61"/>
      <c r="AN2167" s="61"/>
      <c r="AO2167" s="61"/>
      <c r="AP2167" s="62">
        <v>3516</v>
      </c>
      <c r="AQ2167" s="61"/>
      <c r="AR2167" s="61"/>
      <c r="AS2167" s="61"/>
      <c r="AT2167" s="61"/>
      <c r="AU2167" s="61"/>
      <c r="AV2167" s="61"/>
      <c r="AW2167" s="61"/>
      <c r="AX2167" s="61"/>
      <c r="AY2167" s="62">
        <v>10947</v>
      </c>
      <c r="AZ2167" s="61"/>
      <c r="BA2167" s="62">
        <v>6659</v>
      </c>
      <c r="BB2167" s="61"/>
      <c r="BC2167" s="61"/>
      <c r="BD2167" s="61"/>
      <c r="BE2167" s="61"/>
      <c r="BF2167" s="61"/>
      <c r="BG2167" s="61"/>
      <c r="BH2167" s="61"/>
      <c r="BI2167" s="61"/>
      <c r="BJ2167" s="61"/>
      <c r="BK2167" s="61"/>
      <c r="BL2167" s="61"/>
      <c r="BM2167" s="61"/>
      <c r="BN2167" s="61"/>
      <c r="BO2167" s="62">
        <v>-11994</v>
      </c>
    </row>
    <row r="2168" spans="1:67" x14ac:dyDescent="0.2">
      <c r="A2168" s="57" t="s">
        <v>34</v>
      </c>
      <c r="B2168" s="56" t="s">
        <v>34</v>
      </c>
      <c r="C2168" s="56" t="s">
        <v>532</v>
      </c>
      <c r="D2168" s="56">
        <v>1992</v>
      </c>
      <c r="E2168" s="58">
        <v>942797</v>
      </c>
      <c r="F2168" s="58">
        <v>930803</v>
      </c>
      <c r="G2168" s="59">
        <v>913627</v>
      </c>
      <c r="H2168" s="59">
        <v>29170</v>
      </c>
      <c r="I2168" s="60">
        <v>0</v>
      </c>
      <c r="J2168" s="58">
        <v>-11994</v>
      </c>
      <c r="K2168" s="62">
        <v>23422</v>
      </c>
      <c r="L2168" s="61"/>
      <c r="M2168" s="62">
        <v>4702</v>
      </c>
      <c r="N2168" s="61"/>
      <c r="O2168" s="61"/>
      <c r="P2168" s="61"/>
      <c r="Q2168" s="62">
        <v>4656</v>
      </c>
      <c r="R2168" s="61"/>
      <c r="S2168" s="61"/>
      <c r="T2168" s="61"/>
      <c r="U2168" s="61"/>
      <c r="V2168" s="61"/>
      <c r="W2168" s="62">
        <v>153118</v>
      </c>
      <c r="X2168" s="61"/>
      <c r="Y2168" s="61"/>
      <c r="Z2168" s="61"/>
      <c r="AA2168" s="62">
        <v>506320</v>
      </c>
      <c r="AB2168" s="61"/>
      <c r="AC2168" s="61"/>
      <c r="AD2168" s="62">
        <v>50847</v>
      </c>
      <c r="AE2168" s="61"/>
      <c r="AF2168" s="62">
        <v>110680</v>
      </c>
      <c r="AG2168" s="61"/>
      <c r="AH2168" s="61"/>
      <c r="AI2168" s="62">
        <v>59882</v>
      </c>
      <c r="AJ2168" s="61"/>
      <c r="AK2168" s="61"/>
      <c r="AL2168" s="61"/>
      <c r="AM2168" s="61"/>
      <c r="AN2168" s="61"/>
      <c r="AO2168" s="61"/>
      <c r="AP2168" s="62">
        <v>3516</v>
      </c>
      <c r="AQ2168" s="61"/>
      <c r="AR2168" s="61"/>
      <c r="AS2168" s="61"/>
      <c r="AT2168" s="61"/>
      <c r="AU2168" s="61"/>
      <c r="AV2168" s="61"/>
      <c r="AW2168" s="61"/>
      <c r="AX2168" s="61"/>
      <c r="AY2168" s="62">
        <v>10947</v>
      </c>
      <c r="AZ2168" s="61"/>
      <c r="BA2168" s="62">
        <v>14707</v>
      </c>
      <c r="BB2168" s="61"/>
      <c r="BC2168" s="61"/>
      <c r="BD2168" s="61"/>
      <c r="BE2168" s="61"/>
      <c r="BF2168" s="61"/>
      <c r="BG2168" s="61"/>
      <c r="BH2168" s="61"/>
      <c r="BI2168" s="61"/>
      <c r="BJ2168" s="61"/>
      <c r="BK2168" s="61"/>
      <c r="BL2168" s="61"/>
      <c r="BM2168" s="61"/>
      <c r="BN2168" s="61"/>
      <c r="BO2168" s="62">
        <v>-11994</v>
      </c>
    </row>
    <row r="2169" spans="1:67" x14ac:dyDescent="0.2">
      <c r="A2169" s="57" t="s">
        <v>34</v>
      </c>
      <c r="B2169" s="56" t="s">
        <v>34</v>
      </c>
      <c r="C2169" s="56" t="s">
        <v>532</v>
      </c>
      <c r="D2169" s="56">
        <v>1993</v>
      </c>
      <c r="E2169" s="58">
        <v>997683</v>
      </c>
      <c r="F2169" s="58">
        <v>985689</v>
      </c>
      <c r="G2169" s="59">
        <v>967008</v>
      </c>
      <c r="H2169" s="59">
        <v>30675</v>
      </c>
      <c r="I2169" s="60">
        <v>0</v>
      </c>
      <c r="J2169" s="58">
        <v>-11994</v>
      </c>
      <c r="K2169" s="62">
        <v>23422</v>
      </c>
      <c r="L2169" s="61"/>
      <c r="M2169" s="62">
        <v>4702</v>
      </c>
      <c r="N2169" s="61"/>
      <c r="O2169" s="61"/>
      <c r="P2169" s="61"/>
      <c r="Q2169" s="62">
        <v>4656</v>
      </c>
      <c r="R2169" s="61"/>
      <c r="S2169" s="61"/>
      <c r="T2169" s="61"/>
      <c r="U2169" s="61"/>
      <c r="V2169" s="61"/>
      <c r="W2169" s="62">
        <v>153118</v>
      </c>
      <c r="X2169" s="61"/>
      <c r="Y2169" s="61"/>
      <c r="Z2169" s="61"/>
      <c r="AA2169" s="62">
        <v>543126</v>
      </c>
      <c r="AB2169" s="61"/>
      <c r="AC2169" s="61"/>
      <c r="AD2169" s="62">
        <v>50847</v>
      </c>
      <c r="AE2169" s="61"/>
      <c r="AF2169" s="62">
        <v>122288</v>
      </c>
      <c r="AG2169" s="61"/>
      <c r="AH2169" s="61"/>
      <c r="AI2169" s="62">
        <v>64849</v>
      </c>
      <c r="AJ2169" s="61"/>
      <c r="AK2169" s="61"/>
      <c r="AL2169" s="61"/>
      <c r="AM2169" s="61"/>
      <c r="AN2169" s="61"/>
      <c r="AO2169" s="61"/>
      <c r="AP2169" s="62">
        <v>5021</v>
      </c>
      <c r="AQ2169" s="61"/>
      <c r="AR2169" s="61"/>
      <c r="AS2169" s="61"/>
      <c r="AT2169" s="61"/>
      <c r="AU2169" s="61"/>
      <c r="AV2169" s="61"/>
      <c r="AW2169" s="61"/>
      <c r="AX2169" s="61"/>
      <c r="AY2169" s="62">
        <v>10947</v>
      </c>
      <c r="AZ2169" s="61"/>
      <c r="BA2169" s="62">
        <v>14707</v>
      </c>
      <c r="BB2169" s="61"/>
      <c r="BC2169" s="61"/>
      <c r="BD2169" s="61"/>
      <c r="BE2169" s="61"/>
      <c r="BF2169" s="61"/>
      <c r="BG2169" s="61"/>
      <c r="BH2169" s="61"/>
      <c r="BI2169" s="61"/>
      <c r="BJ2169" s="61"/>
      <c r="BK2169" s="61"/>
      <c r="BL2169" s="61"/>
      <c r="BM2169" s="61"/>
      <c r="BN2169" s="61"/>
      <c r="BO2169" s="62">
        <v>-11994</v>
      </c>
    </row>
    <row r="2170" spans="1:67" x14ac:dyDescent="0.2">
      <c r="A2170" s="57" t="s">
        <v>34</v>
      </c>
      <c r="B2170" s="56" t="s">
        <v>34</v>
      </c>
      <c r="C2170" s="56" t="s">
        <v>532</v>
      </c>
      <c r="D2170" s="56">
        <v>1994</v>
      </c>
      <c r="E2170" s="58">
        <v>1030971</v>
      </c>
      <c r="F2170" s="58">
        <v>1001588</v>
      </c>
      <c r="G2170" s="59">
        <v>997529</v>
      </c>
      <c r="H2170" s="59">
        <v>33442</v>
      </c>
      <c r="I2170" s="60">
        <v>0</v>
      </c>
      <c r="J2170" s="58">
        <v>-29383</v>
      </c>
      <c r="K2170" s="62">
        <v>23422</v>
      </c>
      <c r="L2170" s="61"/>
      <c r="M2170" s="62">
        <v>4702</v>
      </c>
      <c r="N2170" s="61"/>
      <c r="O2170" s="61"/>
      <c r="P2170" s="61"/>
      <c r="Q2170" s="62">
        <v>4656</v>
      </c>
      <c r="R2170" s="61"/>
      <c r="S2170" s="61"/>
      <c r="T2170" s="61"/>
      <c r="U2170" s="61"/>
      <c r="V2170" s="61"/>
      <c r="W2170" s="62">
        <v>153118</v>
      </c>
      <c r="X2170" s="61"/>
      <c r="Y2170" s="61"/>
      <c r="Z2170" s="61"/>
      <c r="AA2170" s="62">
        <v>563359</v>
      </c>
      <c r="AB2170" s="61"/>
      <c r="AC2170" s="61"/>
      <c r="AD2170" s="62">
        <v>50847</v>
      </c>
      <c r="AE2170" s="61"/>
      <c r="AF2170" s="62">
        <v>128506</v>
      </c>
      <c r="AG2170" s="61"/>
      <c r="AH2170" s="61"/>
      <c r="AI2170" s="62">
        <v>68919</v>
      </c>
      <c r="AJ2170" s="61"/>
      <c r="AK2170" s="61"/>
      <c r="AL2170" s="61"/>
      <c r="AM2170" s="61"/>
      <c r="AN2170" s="61"/>
      <c r="AO2170" s="61"/>
      <c r="AP2170" s="62">
        <v>5329</v>
      </c>
      <c r="AQ2170" s="61"/>
      <c r="AR2170" s="61"/>
      <c r="AS2170" s="61"/>
      <c r="AT2170" s="61"/>
      <c r="AU2170" s="61"/>
      <c r="AV2170" s="61"/>
      <c r="AW2170" s="61"/>
      <c r="AX2170" s="61"/>
      <c r="AY2170" s="62">
        <v>13406</v>
      </c>
      <c r="AZ2170" s="61"/>
      <c r="BA2170" s="62">
        <v>14707</v>
      </c>
      <c r="BB2170" s="61"/>
      <c r="BC2170" s="61"/>
      <c r="BD2170" s="61"/>
      <c r="BE2170" s="61"/>
      <c r="BF2170" s="61"/>
      <c r="BG2170" s="61"/>
      <c r="BH2170" s="61"/>
      <c r="BI2170" s="61"/>
      <c r="BJ2170" s="61"/>
      <c r="BK2170" s="61"/>
      <c r="BL2170" s="61"/>
      <c r="BM2170" s="61"/>
      <c r="BN2170" s="61"/>
      <c r="BO2170" s="62">
        <v>-29383</v>
      </c>
    </row>
    <row r="2171" spans="1:67" x14ac:dyDescent="0.2">
      <c r="A2171" s="57" t="s">
        <v>34</v>
      </c>
      <c r="B2171" s="56" t="s">
        <v>34</v>
      </c>
      <c r="C2171" s="56" t="s">
        <v>532</v>
      </c>
      <c r="D2171" s="56">
        <v>1995</v>
      </c>
      <c r="E2171" s="58">
        <v>1118052</v>
      </c>
      <c r="F2171" s="58">
        <v>1052232</v>
      </c>
      <c r="G2171" s="59">
        <v>1084010</v>
      </c>
      <c r="H2171" s="59">
        <v>34042</v>
      </c>
      <c r="I2171" s="60">
        <v>0</v>
      </c>
      <c r="J2171" s="58">
        <v>-65820</v>
      </c>
      <c r="K2171" s="62">
        <v>23422</v>
      </c>
      <c r="L2171" s="61"/>
      <c r="M2171" s="62">
        <v>4702</v>
      </c>
      <c r="N2171" s="61"/>
      <c r="O2171" s="61"/>
      <c r="P2171" s="61"/>
      <c r="Q2171" s="62">
        <v>67928</v>
      </c>
      <c r="R2171" s="61"/>
      <c r="S2171" s="61"/>
      <c r="T2171" s="61"/>
      <c r="U2171" s="61"/>
      <c r="V2171" s="61"/>
      <c r="W2171" s="62">
        <v>153118</v>
      </c>
      <c r="X2171" s="61"/>
      <c r="Y2171" s="61"/>
      <c r="Z2171" s="61"/>
      <c r="AA2171" s="62">
        <v>584449</v>
      </c>
      <c r="AB2171" s="61"/>
      <c r="AC2171" s="61"/>
      <c r="AD2171" s="62">
        <v>50847</v>
      </c>
      <c r="AE2171" s="61"/>
      <c r="AF2171" s="62">
        <v>129849</v>
      </c>
      <c r="AG2171" s="61"/>
      <c r="AH2171" s="61"/>
      <c r="AI2171" s="62">
        <v>69695</v>
      </c>
      <c r="AJ2171" s="61"/>
      <c r="AK2171" s="61"/>
      <c r="AL2171" s="61"/>
      <c r="AM2171" s="61"/>
      <c r="AN2171" s="61"/>
      <c r="AO2171" s="61"/>
      <c r="AP2171" s="62">
        <v>5929</v>
      </c>
      <c r="AQ2171" s="61"/>
      <c r="AR2171" s="61"/>
      <c r="AS2171" s="61"/>
      <c r="AT2171" s="61"/>
      <c r="AU2171" s="61"/>
      <c r="AV2171" s="61"/>
      <c r="AW2171" s="61"/>
      <c r="AX2171" s="61"/>
      <c r="AY2171" s="62">
        <v>13406</v>
      </c>
      <c r="AZ2171" s="61"/>
      <c r="BA2171" s="62">
        <v>14707</v>
      </c>
      <c r="BB2171" s="61"/>
      <c r="BC2171" s="61"/>
      <c r="BD2171" s="61"/>
      <c r="BE2171" s="61"/>
      <c r="BF2171" s="61"/>
      <c r="BG2171" s="61"/>
      <c r="BH2171" s="61"/>
      <c r="BI2171" s="61"/>
      <c r="BJ2171" s="61"/>
      <c r="BK2171" s="61"/>
      <c r="BL2171" s="61"/>
      <c r="BM2171" s="61"/>
      <c r="BN2171" s="61"/>
      <c r="BO2171" s="62">
        <v>-65820</v>
      </c>
    </row>
    <row r="2172" spans="1:67" x14ac:dyDescent="0.2">
      <c r="A2172" s="57" t="s">
        <v>34</v>
      </c>
      <c r="B2172" s="56" t="s">
        <v>34</v>
      </c>
      <c r="C2172" s="56" t="s">
        <v>532</v>
      </c>
      <c r="D2172" s="56">
        <v>1996</v>
      </c>
      <c r="E2172" s="58">
        <v>1202700</v>
      </c>
      <c r="F2172" s="58">
        <v>1108451</v>
      </c>
      <c r="G2172" s="59">
        <v>1167158</v>
      </c>
      <c r="H2172" s="59">
        <v>35542</v>
      </c>
      <c r="I2172" s="60">
        <v>0</v>
      </c>
      <c r="J2172" s="58">
        <v>-94249</v>
      </c>
      <c r="K2172" s="62">
        <v>23422</v>
      </c>
      <c r="L2172" s="61"/>
      <c r="M2172" s="62">
        <v>4902</v>
      </c>
      <c r="N2172" s="61"/>
      <c r="O2172" s="61"/>
      <c r="P2172" s="61"/>
      <c r="Q2172" s="62">
        <v>67728</v>
      </c>
      <c r="R2172" s="61"/>
      <c r="S2172" s="61"/>
      <c r="T2172" s="61"/>
      <c r="U2172" s="61"/>
      <c r="V2172" s="61"/>
      <c r="W2172" s="62">
        <v>153118</v>
      </c>
      <c r="X2172" s="61"/>
      <c r="Y2172" s="61"/>
      <c r="Z2172" s="61"/>
      <c r="AA2172" s="62">
        <v>649211</v>
      </c>
      <c r="AB2172" s="61"/>
      <c r="AC2172" s="61"/>
      <c r="AD2172" s="62">
        <v>50847</v>
      </c>
      <c r="AE2172" s="61"/>
      <c r="AF2172" s="62">
        <v>142882</v>
      </c>
      <c r="AG2172" s="61"/>
      <c r="AH2172" s="61"/>
      <c r="AI2172" s="62">
        <v>75048</v>
      </c>
      <c r="AJ2172" s="61"/>
      <c r="AK2172" s="61"/>
      <c r="AL2172" s="61"/>
      <c r="AM2172" s="61"/>
      <c r="AN2172" s="61"/>
      <c r="AO2172" s="61"/>
      <c r="AP2172" s="62">
        <v>7106</v>
      </c>
      <c r="AQ2172" s="61"/>
      <c r="AR2172" s="61"/>
      <c r="AS2172" s="61"/>
      <c r="AT2172" s="61"/>
      <c r="AU2172" s="61"/>
      <c r="AV2172" s="61"/>
      <c r="AW2172" s="61"/>
      <c r="AX2172" s="61"/>
      <c r="AY2172" s="62">
        <v>13729</v>
      </c>
      <c r="AZ2172" s="61"/>
      <c r="BA2172" s="62">
        <v>14707</v>
      </c>
      <c r="BB2172" s="61"/>
      <c r="BC2172" s="61"/>
      <c r="BD2172" s="61"/>
      <c r="BE2172" s="61"/>
      <c r="BF2172" s="61"/>
      <c r="BG2172" s="61"/>
      <c r="BH2172" s="61"/>
      <c r="BI2172" s="61"/>
      <c r="BJ2172" s="61"/>
      <c r="BK2172" s="61"/>
      <c r="BL2172" s="61"/>
      <c r="BM2172" s="61"/>
      <c r="BN2172" s="61"/>
      <c r="BO2172" s="62">
        <v>-94249</v>
      </c>
    </row>
    <row r="2173" spans="1:67" x14ac:dyDescent="0.2">
      <c r="A2173" s="57" t="s">
        <v>34</v>
      </c>
      <c r="B2173" s="56" t="s">
        <v>34</v>
      </c>
      <c r="C2173" s="56" t="s">
        <v>532</v>
      </c>
      <c r="D2173" s="56">
        <v>1997</v>
      </c>
      <c r="E2173" s="58">
        <v>1271632</v>
      </c>
      <c r="F2173" s="58">
        <v>1177383</v>
      </c>
      <c r="G2173" s="59">
        <v>1234618</v>
      </c>
      <c r="H2173" s="59">
        <v>37014</v>
      </c>
      <c r="I2173" s="60">
        <v>0</v>
      </c>
      <c r="J2173" s="58">
        <v>-94249</v>
      </c>
      <c r="K2173" s="62">
        <v>23422</v>
      </c>
      <c r="L2173" s="61"/>
      <c r="M2173" s="62">
        <v>4902</v>
      </c>
      <c r="N2173" s="61"/>
      <c r="O2173" s="61"/>
      <c r="P2173" s="61"/>
      <c r="Q2173" s="62">
        <v>69698</v>
      </c>
      <c r="R2173" s="61"/>
      <c r="S2173" s="61"/>
      <c r="T2173" s="61"/>
      <c r="U2173" s="61"/>
      <c r="V2173" s="61"/>
      <c r="W2173" s="62">
        <v>153118</v>
      </c>
      <c r="X2173" s="61"/>
      <c r="Y2173" s="61"/>
      <c r="Z2173" s="61"/>
      <c r="AA2173" s="62">
        <v>718008</v>
      </c>
      <c r="AB2173" s="61"/>
      <c r="AC2173" s="61"/>
      <c r="AD2173" s="62">
        <v>50847</v>
      </c>
      <c r="AE2173" s="61"/>
      <c r="AF2173" s="62">
        <v>140047</v>
      </c>
      <c r="AG2173" s="61"/>
      <c r="AH2173" s="61"/>
      <c r="AI2173" s="62">
        <v>74576</v>
      </c>
      <c r="AJ2173" s="61"/>
      <c r="AK2173" s="61"/>
      <c r="AL2173" s="61"/>
      <c r="AM2173" s="61"/>
      <c r="AN2173" s="61"/>
      <c r="AO2173" s="61"/>
      <c r="AP2173" s="62">
        <v>7224</v>
      </c>
      <c r="AQ2173" s="61"/>
      <c r="AR2173" s="61"/>
      <c r="AS2173" s="61"/>
      <c r="AT2173" s="61"/>
      <c r="AU2173" s="61"/>
      <c r="AV2173" s="61"/>
      <c r="AW2173" s="61"/>
      <c r="AX2173" s="61"/>
      <c r="AY2173" s="62">
        <v>15083</v>
      </c>
      <c r="AZ2173" s="61"/>
      <c r="BA2173" s="62">
        <v>14707</v>
      </c>
      <c r="BB2173" s="61"/>
      <c r="BC2173" s="61"/>
      <c r="BD2173" s="61"/>
      <c r="BE2173" s="61"/>
      <c r="BF2173" s="61"/>
      <c r="BG2173" s="61"/>
      <c r="BH2173" s="61"/>
      <c r="BI2173" s="61"/>
      <c r="BJ2173" s="61"/>
      <c r="BK2173" s="61"/>
      <c r="BL2173" s="61"/>
      <c r="BM2173" s="61"/>
      <c r="BN2173" s="61"/>
      <c r="BO2173" s="62">
        <v>-94249</v>
      </c>
    </row>
    <row r="2174" spans="1:67" x14ac:dyDescent="0.2">
      <c r="A2174" s="57" t="s">
        <v>34</v>
      </c>
      <c r="B2174" s="56" t="s">
        <v>34</v>
      </c>
      <c r="C2174" s="56" t="s">
        <v>532</v>
      </c>
      <c r="D2174" s="56">
        <v>1998</v>
      </c>
      <c r="E2174" s="58">
        <v>1326658</v>
      </c>
      <c r="F2174" s="58">
        <v>1232409</v>
      </c>
      <c r="G2174" s="59">
        <v>1282504</v>
      </c>
      <c r="H2174" s="59">
        <v>44154</v>
      </c>
      <c r="I2174" s="60">
        <v>0</v>
      </c>
      <c r="J2174" s="58">
        <v>-94249</v>
      </c>
      <c r="K2174" s="62">
        <v>23422</v>
      </c>
      <c r="L2174" s="61"/>
      <c r="M2174" s="62">
        <v>4902</v>
      </c>
      <c r="N2174" s="61"/>
      <c r="O2174" s="61"/>
      <c r="P2174" s="61"/>
      <c r="Q2174" s="62">
        <v>69698</v>
      </c>
      <c r="R2174" s="61"/>
      <c r="S2174" s="61"/>
      <c r="T2174" s="61"/>
      <c r="U2174" s="61"/>
      <c r="V2174" s="61"/>
      <c r="W2174" s="62">
        <v>153118</v>
      </c>
      <c r="X2174" s="61"/>
      <c r="Y2174" s="61"/>
      <c r="Z2174" s="61"/>
      <c r="AA2174" s="62">
        <v>765894</v>
      </c>
      <c r="AB2174" s="61"/>
      <c r="AC2174" s="61"/>
      <c r="AD2174" s="62">
        <v>50847</v>
      </c>
      <c r="AE2174" s="61"/>
      <c r="AF2174" s="62">
        <v>140047</v>
      </c>
      <c r="AG2174" s="61"/>
      <c r="AH2174" s="61"/>
      <c r="AI2174" s="62">
        <v>74576</v>
      </c>
      <c r="AJ2174" s="61"/>
      <c r="AK2174" s="61"/>
      <c r="AL2174" s="61"/>
      <c r="AM2174" s="61"/>
      <c r="AN2174" s="61"/>
      <c r="AO2174" s="61"/>
      <c r="AP2174" s="62">
        <v>9837</v>
      </c>
      <c r="AQ2174" s="61"/>
      <c r="AR2174" s="61"/>
      <c r="AS2174" s="61"/>
      <c r="AT2174" s="61"/>
      <c r="AU2174" s="61"/>
      <c r="AV2174" s="61"/>
      <c r="AW2174" s="61"/>
      <c r="AX2174" s="61"/>
      <c r="AY2174" s="62">
        <v>19610</v>
      </c>
      <c r="AZ2174" s="61"/>
      <c r="BA2174" s="62">
        <v>14707</v>
      </c>
      <c r="BB2174" s="61"/>
      <c r="BC2174" s="61"/>
      <c r="BD2174" s="61"/>
      <c r="BE2174" s="61"/>
      <c r="BF2174" s="61"/>
      <c r="BG2174" s="61"/>
      <c r="BH2174" s="61"/>
      <c r="BI2174" s="61"/>
      <c r="BJ2174" s="61"/>
      <c r="BK2174" s="61"/>
      <c r="BL2174" s="61"/>
      <c r="BM2174" s="61"/>
      <c r="BN2174" s="61"/>
      <c r="BO2174" s="62">
        <v>-94249</v>
      </c>
    </row>
    <row r="2175" spans="1:67" x14ac:dyDescent="0.2">
      <c r="A2175" s="57" t="s">
        <v>34</v>
      </c>
      <c r="B2175" s="56" t="s">
        <v>34</v>
      </c>
      <c r="C2175" s="56" t="s">
        <v>533</v>
      </c>
      <c r="D2175" s="56">
        <v>1989</v>
      </c>
      <c r="E2175" s="58">
        <v>448092</v>
      </c>
      <c r="F2175" s="58">
        <v>428075</v>
      </c>
      <c r="G2175" s="59">
        <v>443707</v>
      </c>
      <c r="H2175" s="59">
        <v>4385</v>
      </c>
      <c r="I2175" s="60">
        <v>0</v>
      </c>
      <c r="J2175" s="58">
        <v>-20017</v>
      </c>
      <c r="K2175" s="61"/>
      <c r="L2175" s="61"/>
      <c r="M2175" s="61"/>
      <c r="N2175" s="61"/>
      <c r="O2175" s="61"/>
      <c r="P2175" s="61"/>
      <c r="Q2175" s="61"/>
      <c r="R2175" s="61"/>
      <c r="S2175" s="61"/>
      <c r="T2175" s="61"/>
      <c r="U2175" s="61"/>
      <c r="V2175" s="61"/>
      <c r="W2175" s="61"/>
      <c r="X2175" s="61"/>
      <c r="Y2175" s="61"/>
      <c r="Z2175" s="61"/>
      <c r="AA2175" s="62">
        <v>315835</v>
      </c>
      <c r="AB2175" s="61"/>
      <c r="AC2175" s="61"/>
      <c r="AD2175" s="62">
        <v>16149</v>
      </c>
      <c r="AE2175" s="61"/>
      <c r="AF2175" s="62">
        <v>79089</v>
      </c>
      <c r="AG2175" s="61"/>
      <c r="AH2175" s="61"/>
      <c r="AI2175" s="62">
        <v>32634</v>
      </c>
      <c r="AJ2175" s="61"/>
      <c r="AK2175" s="61"/>
      <c r="AL2175" s="61"/>
      <c r="AM2175" s="61"/>
      <c r="AN2175" s="61"/>
      <c r="AO2175" s="61"/>
      <c r="AP2175" s="62">
        <v>4104</v>
      </c>
      <c r="AQ2175" s="61"/>
      <c r="AR2175" s="61"/>
      <c r="AS2175" s="61"/>
      <c r="AT2175" s="61"/>
      <c r="AU2175" s="61"/>
      <c r="AV2175" s="61"/>
      <c r="AW2175" s="61"/>
      <c r="AX2175" s="61"/>
      <c r="AY2175" s="61"/>
      <c r="AZ2175" s="61"/>
      <c r="BA2175" s="61"/>
      <c r="BB2175" s="61"/>
      <c r="BC2175" s="61"/>
      <c r="BD2175" s="61"/>
      <c r="BE2175" s="61"/>
      <c r="BF2175" s="61"/>
      <c r="BG2175" s="61"/>
      <c r="BH2175" s="61"/>
      <c r="BI2175" s="61"/>
      <c r="BJ2175" s="61"/>
      <c r="BK2175" s="61">
        <v>281</v>
      </c>
      <c r="BL2175" s="61"/>
      <c r="BM2175" s="61"/>
      <c r="BN2175" s="61"/>
      <c r="BO2175" s="62">
        <v>-20017</v>
      </c>
    </row>
    <row r="2176" spans="1:67" x14ac:dyDescent="0.2">
      <c r="A2176" s="57" t="s">
        <v>34</v>
      </c>
      <c r="B2176" s="56" t="s">
        <v>34</v>
      </c>
      <c r="C2176" s="56" t="s">
        <v>533</v>
      </c>
      <c r="D2176" s="56">
        <v>1990</v>
      </c>
      <c r="E2176" s="58">
        <v>567423</v>
      </c>
      <c r="F2176" s="58">
        <v>547406</v>
      </c>
      <c r="G2176" s="59">
        <v>563038</v>
      </c>
      <c r="H2176" s="59">
        <v>4385</v>
      </c>
      <c r="I2176" s="60">
        <v>0</v>
      </c>
      <c r="J2176" s="58">
        <v>-20017</v>
      </c>
      <c r="K2176" s="61"/>
      <c r="L2176" s="61"/>
      <c r="M2176" s="61"/>
      <c r="N2176" s="61"/>
      <c r="O2176" s="61"/>
      <c r="P2176" s="61"/>
      <c r="Q2176" s="61"/>
      <c r="R2176" s="61"/>
      <c r="S2176" s="61"/>
      <c r="T2176" s="61"/>
      <c r="U2176" s="61"/>
      <c r="V2176" s="61"/>
      <c r="W2176" s="61"/>
      <c r="X2176" s="61"/>
      <c r="Y2176" s="61"/>
      <c r="Z2176" s="61"/>
      <c r="AA2176" s="62">
        <v>383622</v>
      </c>
      <c r="AB2176" s="61"/>
      <c r="AC2176" s="61"/>
      <c r="AD2176" s="62">
        <v>37850</v>
      </c>
      <c r="AE2176" s="61"/>
      <c r="AF2176" s="62">
        <v>101727</v>
      </c>
      <c r="AG2176" s="61"/>
      <c r="AH2176" s="61"/>
      <c r="AI2176" s="62">
        <v>39839</v>
      </c>
      <c r="AJ2176" s="61"/>
      <c r="AK2176" s="61"/>
      <c r="AL2176" s="61"/>
      <c r="AM2176" s="61"/>
      <c r="AN2176" s="61"/>
      <c r="AO2176" s="61"/>
      <c r="AP2176" s="62">
        <v>4104</v>
      </c>
      <c r="AQ2176" s="61"/>
      <c r="AR2176" s="61"/>
      <c r="AS2176" s="61"/>
      <c r="AT2176" s="61"/>
      <c r="AU2176" s="61"/>
      <c r="AV2176" s="61"/>
      <c r="AW2176" s="61"/>
      <c r="AX2176" s="61"/>
      <c r="AY2176" s="61"/>
      <c r="AZ2176" s="61"/>
      <c r="BA2176" s="61"/>
      <c r="BB2176" s="61"/>
      <c r="BC2176" s="61"/>
      <c r="BD2176" s="61"/>
      <c r="BE2176" s="61"/>
      <c r="BF2176" s="61"/>
      <c r="BG2176" s="61"/>
      <c r="BH2176" s="61"/>
      <c r="BI2176" s="61"/>
      <c r="BJ2176" s="61"/>
      <c r="BK2176" s="61">
        <v>281</v>
      </c>
      <c r="BL2176" s="61"/>
      <c r="BM2176" s="61"/>
      <c r="BN2176" s="61"/>
      <c r="BO2176" s="62">
        <v>-20017</v>
      </c>
    </row>
    <row r="2177" spans="1:67" x14ac:dyDescent="0.2">
      <c r="A2177" s="57" t="s">
        <v>34</v>
      </c>
      <c r="B2177" s="56" t="s">
        <v>34</v>
      </c>
      <c r="C2177" s="56" t="s">
        <v>533</v>
      </c>
      <c r="D2177" s="56">
        <v>1991</v>
      </c>
      <c r="E2177" s="58">
        <v>596757</v>
      </c>
      <c r="F2177" s="58">
        <v>576740</v>
      </c>
      <c r="G2177" s="59">
        <v>592372</v>
      </c>
      <c r="H2177" s="59">
        <v>4385</v>
      </c>
      <c r="I2177" s="60">
        <v>0</v>
      </c>
      <c r="J2177" s="58">
        <v>-20017</v>
      </c>
      <c r="K2177" s="61"/>
      <c r="L2177" s="61"/>
      <c r="M2177" s="61"/>
      <c r="N2177" s="61"/>
      <c r="O2177" s="61"/>
      <c r="P2177" s="61"/>
      <c r="Q2177" s="61"/>
      <c r="R2177" s="61"/>
      <c r="S2177" s="61"/>
      <c r="T2177" s="61"/>
      <c r="U2177" s="61"/>
      <c r="V2177" s="61"/>
      <c r="W2177" s="61"/>
      <c r="X2177" s="61"/>
      <c r="Y2177" s="61"/>
      <c r="Z2177" s="61"/>
      <c r="AA2177" s="62">
        <v>388986</v>
      </c>
      <c r="AB2177" s="61"/>
      <c r="AC2177" s="61"/>
      <c r="AD2177" s="62">
        <v>44896</v>
      </c>
      <c r="AE2177" s="61"/>
      <c r="AF2177" s="62">
        <v>113346</v>
      </c>
      <c r="AG2177" s="61"/>
      <c r="AH2177" s="61"/>
      <c r="AI2177" s="62">
        <v>45144</v>
      </c>
      <c r="AJ2177" s="61"/>
      <c r="AK2177" s="61"/>
      <c r="AL2177" s="61"/>
      <c r="AM2177" s="61"/>
      <c r="AN2177" s="61"/>
      <c r="AO2177" s="61"/>
      <c r="AP2177" s="62">
        <v>4104</v>
      </c>
      <c r="AQ2177" s="61"/>
      <c r="AR2177" s="61"/>
      <c r="AS2177" s="61"/>
      <c r="AT2177" s="61"/>
      <c r="AU2177" s="61"/>
      <c r="AV2177" s="61"/>
      <c r="AW2177" s="61"/>
      <c r="AX2177" s="61"/>
      <c r="AY2177" s="61"/>
      <c r="AZ2177" s="61"/>
      <c r="BA2177" s="61"/>
      <c r="BB2177" s="61"/>
      <c r="BC2177" s="61"/>
      <c r="BD2177" s="61"/>
      <c r="BE2177" s="61"/>
      <c r="BF2177" s="61"/>
      <c r="BG2177" s="61"/>
      <c r="BH2177" s="61"/>
      <c r="BI2177" s="61"/>
      <c r="BJ2177" s="61"/>
      <c r="BK2177" s="61">
        <v>281</v>
      </c>
      <c r="BL2177" s="61"/>
      <c r="BM2177" s="61"/>
      <c r="BN2177" s="61"/>
      <c r="BO2177" s="62">
        <v>-20017</v>
      </c>
    </row>
    <row r="2178" spans="1:67" x14ac:dyDescent="0.2">
      <c r="A2178" s="57" t="s">
        <v>34</v>
      </c>
      <c r="B2178" s="56" t="s">
        <v>34</v>
      </c>
      <c r="C2178" s="56" t="s">
        <v>533</v>
      </c>
      <c r="D2178" s="56">
        <v>1992</v>
      </c>
      <c r="E2178" s="58">
        <v>601496</v>
      </c>
      <c r="F2178" s="58">
        <v>581479</v>
      </c>
      <c r="G2178" s="59">
        <v>597111</v>
      </c>
      <c r="H2178" s="59">
        <v>4385</v>
      </c>
      <c r="I2178" s="60">
        <v>0</v>
      </c>
      <c r="J2178" s="58">
        <v>-20017</v>
      </c>
      <c r="K2178" s="61"/>
      <c r="L2178" s="61"/>
      <c r="M2178" s="61"/>
      <c r="N2178" s="61"/>
      <c r="O2178" s="61"/>
      <c r="P2178" s="61"/>
      <c r="Q2178" s="61"/>
      <c r="R2178" s="61"/>
      <c r="S2178" s="61"/>
      <c r="T2178" s="61"/>
      <c r="U2178" s="61"/>
      <c r="V2178" s="61"/>
      <c r="W2178" s="61"/>
      <c r="X2178" s="61"/>
      <c r="Y2178" s="61"/>
      <c r="Z2178" s="61"/>
      <c r="AA2178" s="62">
        <v>389335</v>
      </c>
      <c r="AB2178" s="61"/>
      <c r="AC2178" s="61"/>
      <c r="AD2178" s="62">
        <v>45765</v>
      </c>
      <c r="AE2178" s="61"/>
      <c r="AF2178" s="62">
        <v>113046</v>
      </c>
      <c r="AG2178" s="61"/>
      <c r="AH2178" s="61"/>
      <c r="AI2178" s="62">
        <v>48965</v>
      </c>
      <c r="AJ2178" s="61"/>
      <c r="AK2178" s="61"/>
      <c r="AL2178" s="61"/>
      <c r="AM2178" s="61"/>
      <c r="AN2178" s="61"/>
      <c r="AO2178" s="61"/>
      <c r="AP2178" s="62">
        <v>4104</v>
      </c>
      <c r="AQ2178" s="61"/>
      <c r="AR2178" s="61"/>
      <c r="AS2178" s="61"/>
      <c r="AT2178" s="61"/>
      <c r="AU2178" s="61"/>
      <c r="AV2178" s="61"/>
      <c r="AW2178" s="61"/>
      <c r="AX2178" s="61"/>
      <c r="AY2178" s="61"/>
      <c r="AZ2178" s="61"/>
      <c r="BA2178" s="61"/>
      <c r="BB2178" s="61"/>
      <c r="BC2178" s="61"/>
      <c r="BD2178" s="61"/>
      <c r="BE2178" s="61"/>
      <c r="BF2178" s="61"/>
      <c r="BG2178" s="61"/>
      <c r="BH2178" s="61"/>
      <c r="BI2178" s="61"/>
      <c r="BJ2178" s="61"/>
      <c r="BK2178" s="61">
        <v>281</v>
      </c>
      <c r="BL2178" s="61"/>
      <c r="BM2178" s="61"/>
      <c r="BN2178" s="61"/>
      <c r="BO2178" s="62">
        <v>-20017</v>
      </c>
    </row>
    <row r="2179" spans="1:67" x14ac:dyDescent="0.2">
      <c r="A2179" s="57" t="s">
        <v>34</v>
      </c>
      <c r="B2179" s="56" t="s">
        <v>34</v>
      </c>
      <c r="C2179" s="56" t="s">
        <v>533</v>
      </c>
      <c r="D2179" s="56">
        <v>1993</v>
      </c>
      <c r="E2179" s="58">
        <v>704787</v>
      </c>
      <c r="F2179" s="58">
        <v>684770</v>
      </c>
      <c r="G2179" s="59">
        <v>700402</v>
      </c>
      <c r="H2179" s="59">
        <v>4385</v>
      </c>
      <c r="I2179" s="60">
        <v>0</v>
      </c>
      <c r="J2179" s="58">
        <v>-20017</v>
      </c>
      <c r="K2179" s="61"/>
      <c r="L2179" s="61"/>
      <c r="M2179" s="62">
        <v>12204</v>
      </c>
      <c r="N2179" s="61"/>
      <c r="O2179" s="61"/>
      <c r="P2179" s="61"/>
      <c r="Q2179" s="61"/>
      <c r="R2179" s="61"/>
      <c r="S2179" s="61"/>
      <c r="T2179" s="61"/>
      <c r="U2179" s="61"/>
      <c r="V2179" s="61"/>
      <c r="W2179" s="61"/>
      <c r="X2179" s="61"/>
      <c r="Y2179" s="61"/>
      <c r="Z2179" s="61"/>
      <c r="AA2179" s="62">
        <v>416595</v>
      </c>
      <c r="AB2179" s="61"/>
      <c r="AC2179" s="61"/>
      <c r="AD2179" s="62">
        <v>89939</v>
      </c>
      <c r="AE2179" s="61"/>
      <c r="AF2179" s="62">
        <v>128979</v>
      </c>
      <c r="AG2179" s="61"/>
      <c r="AH2179" s="61"/>
      <c r="AI2179" s="62">
        <v>52685</v>
      </c>
      <c r="AJ2179" s="61"/>
      <c r="AK2179" s="61"/>
      <c r="AL2179" s="61"/>
      <c r="AM2179" s="61"/>
      <c r="AN2179" s="61"/>
      <c r="AO2179" s="61"/>
      <c r="AP2179" s="62">
        <v>4104</v>
      </c>
      <c r="AQ2179" s="61"/>
      <c r="AR2179" s="61"/>
      <c r="AS2179" s="61"/>
      <c r="AT2179" s="61"/>
      <c r="AU2179" s="61"/>
      <c r="AV2179" s="61"/>
      <c r="AW2179" s="61"/>
      <c r="AX2179" s="61"/>
      <c r="AY2179" s="61"/>
      <c r="AZ2179" s="61"/>
      <c r="BA2179" s="61"/>
      <c r="BB2179" s="61"/>
      <c r="BC2179" s="61"/>
      <c r="BD2179" s="61"/>
      <c r="BE2179" s="61"/>
      <c r="BF2179" s="61"/>
      <c r="BG2179" s="61"/>
      <c r="BH2179" s="61"/>
      <c r="BI2179" s="61"/>
      <c r="BJ2179" s="61"/>
      <c r="BK2179" s="61">
        <v>281</v>
      </c>
      <c r="BL2179" s="61"/>
      <c r="BM2179" s="61"/>
      <c r="BN2179" s="61"/>
      <c r="BO2179" s="62">
        <v>-20017</v>
      </c>
    </row>
    <row r="2180" spans="1:67" x14ac:dyDescent="0.2">
      <c r="A2180" s="57" t="s">
        <v>34</v>
      </c>
      <c r="B2180" s="56" t="s">
        <v>34</v>
      </c>
      <c r="C2180" s="56" t="s">
        <v>533</v>
      </c>
      <c r="D2180" s="56">
        <v>1994</v>
      </c>
      <c r="E2180" s="58">
        <v>576885</v>
      </c>
      <c r="F2180" s="58">
        <v>384856</v>
      </c>
      <c r="G2180" s="59">
        <v>572500</v>
      </c>
      <c r="H2180" s="59">
        <v>4385</v>
      </c>
      <c r="I2180" s="60">
        <v>0</v>
      </c>
      <c r="J2180" s="58">
        <v>-192029</v>
      </c>
      <c r="K2180" s="61"/>
      <c r="L2180" s="61"/>
      <c r="M2180" s="62">
        <v>12204</v>
      </c>
      <c r="N2180" s="61"/>
      <c r="O2180" s="61"/>
      <c r="P2180" s="61"/>
      <c r="Q2180" s="61"/>
      <c r="R2180" s="61"/>
      <c r="S2180" s="61"/>
      <c r="T2180" s="61"/>
      <c r="U2180" s="61"/>
      <c r="V2180" s="61"/>
      <c r="W2180" s="61"/>
      <c r="X2180" s="61"/>
      <c r="Y2180" s="61"/>
      <c r="Z2180" s="61"/>
      <c r="AA2180" s="62">
        <v>285556</v>
      </c>
      <c r="AB2180" s="61"/>
      <c r="AC2180" s="61"/>
      <c r="AD2180" s="62">
        <v>92072</v>
      </c>
      <c r="AE2180" s="61"/>
      <c r="AF2180" s="62">
        <v>129574</v>
      </c>
      <c r="AG2180" s="61"/>
      <c r="AH2180" s="61"/>
      <c r="AI2180" s="62">
        <v>53094</v>
      </c>
      <c r="AJ2180" s="61"/>
      <c r="AK2180" s="61"/>
      <c r="AL2180" s="61"/>
      <c r="AM2180" s="61"/>
      <c r="AN2180" s="61"/>
      <c r="AO2180" s="61"/>
      <c r="AP2180" s="62">
        <v>4104</v>
      </c>
      <c r="AQ2180" s="61"/>
      <c r="AR2180" s="61"/>
      <c r="AS2180" s="61"/>
      <c r="AT2180" s="61"/>
      <c r="AU2180" s="61"/>
      <c r="AV2180" s="61"/>
      <c r="AW2180" s="61"/>
      <c r="AX2180" s="61"/>
      <c r="AY2180" s="61"/>
      <c r="AZ2180" s="61"/>
      <c r="BA2180" s="61"/>
      <c r="BB2180" s="61"/>
      <c r="BC2180" s="61"/>
      <c r="BD2180" s="61"/>
      <c r="BE2180" s="61"/>
      <c r="BF2180" s="61"/>
      <c r="BG2180" s="61"/>
      <c r="BH2180" s="61"/>
      <c r="BI2180" s="61"/>
      <c r="BJ2180" s="61"/>
      <c r="BK2180" s="61">
        <v>281</v>
      </c>
      <c r="BL2180" s="61"/>
      <c r="BM2180" s="61"/>
      <c r="BN2180" s="61"/>
      <c r="BO2180" s="62">
        <v>-192029</v>
      </c>
    </row>
    <row r="2181" spans="1:67" x14ac:dyDescent="0.2">
      <c r="A2181" s="57" t="s">
        <v>34</v>
      </c>
      <c r="B2181" s="56" t="s">
        <v>34</v>
      </c>
      <c r="C2181" s="56" t="s">
        <v>533</v>
      </c>
      <c r="D2181" s="56">
        <v>1995</v>
      </c>
      <c r="E2181" s="58">
        <v>592817</v>
      </c>
      <c r="F2181" s="58">
        <v>395990</v>
      </c>
      <c r="G2181" s="59">
        <v>588432</v>
      </c>
      <c r="H2181" s="59">
        <v>4385</v>
      </c>
      <c r="I2181" s="60">
        <v>0</v>
      </c>
      <c r="J2181" s="58">
        <v>-196827</v>
      </c>
      <c r="K2181" s="62">
        <v>9663</v>
      </c>
      <c r="L2181" s="61"/>
      <c r="M2181" s="62">
        <v>12204</v>
      </c>
      <c r="N2181" s="61"/>
      <c r="O2181" s="61"/>
      <c r="P2181" s="61"/>
      <c r="Q2181" s="61"/>
      <c r="R2181" s="61"/>
      <c r="S2181" s="61"/>
      <c r="T2181" s="61"/>
      <c r="U2181" s="61"/>
      <c r="V2181" s="61"/>
      <c r="W2181" s="61"/>
      <c r="X2181" s="61"/>
      <c r="Y2181" s="61"/>
      <c r="Z2181" s="61"/>
      <c r="AA2181" s="62">
        <v>286430</v>
      </c>
      <c r="AB2181" s="61"/>
      <c r="AC2181" s="61"/>
      <c r="AD2181" s="62">
        <v>93897</v>
      </c>
      <c r="AE2181" s="61"/>
      <c r="AF2181" s="62">
        <v>129481</v>
      </c>
      <c r="AG2181" s="61"/>
      <c r="AH2181" s="61"/>
      <c r="AI2181" s="62">
        <v>56757</v>
      </c>
      <c r="AJ2181" s="61"/>
      <c r="AK2181" s="61"/>
      <c r="AL2181" s="61"/>
      <c r="AM2181" s="61"/>
      <c r="AN2181" s="61"/>
      <c r="AO2181" s="61"/>
      <c r="AP2181" s="62">
        <v>4104</v>
      </c>
      <c r="AQ2181" s="61"/>
      <c r="AR2181" s="61"/>
      <c r="AS2181" s="61"/>
      <c r="AT2181" s="61"/>
      <c r="AU2181" s="61"/>
      <c r="AV2181" s="61"/>
      <c r="AW2181" s="61"/>
      <c r="AX2181" s="61"/>
      <c r="AY2181" s="61"/>
      <c r="AZ2181" s="61"/>
      <c r="BA2181" s="61"/>
      <c r="BB2181" s="61"/>
      <c r="BC2181" s="61"/>
      <c r="BD2181" s="61"/>
      <c r="BE2181" s="61"/>
      <c r="BF2181" s="61"/>
      <c r="BG2181" s="61"/>
      <c r="BH2181" s="61"/>
      <c r="BI2181" s="61"/>
      <c r="BJ2181" s="61"/>
      <c r="BK2181" s="61">
        <v>281</v>
      </c>
      <c r="BL2181" s="61"/>
      <c r="BM2181" s="61"/>
      <c r="BN2181" s="61"/>
      <c r="BO2181" s="62">
        <v>-196827</v>
      </c>
    </row>
    <row r="2182" spans="1:67" x14ac:dyDescent="0.2">
      <c r="A2182" s="57" t="s">
        <v>34</v>
      </c>
      <c r="B2182" s="56" t="s">
        <v>34</v>
      </c>
      <c r="C2182" s="56" t="s">
        <v>533</v>
      </c>
      <c r="D2182" s="56">
        <v>1996</v>
      </c>
      <c r="E2182" s="58">
        <v>602595</v>
      </c>
      <c r="F2182" s="58">
        <v>403726</v>
      </c>
      <c r="G2182" s="59">
        <v>595375</v>
      </c>
      <c r="H2182" s="59">
        <v>7220</v>
      </c>
      <c r="I2182" s="60">
        <v>0</v>
      </c>
      <c r="J2182" s="58">
        <v>-198869</v>
      </c>
      <c r="K2182" s="62">
        <v>9663</v>
      </c>
      <c r="L2182" s="61"/>
      <c r="M2182" s="62">
        <v>12204</v>
      </c>
      <c r="N2182" s="61"/>
      <c r="O2182" s="61"/>
      <c r="P2182" s="61"/>
      <c r="Q2182" s="61"/>
      <c r="R2182" s="61"/>
      <c r="S2182" s="61"/>
      <c r="T2182" s="61"/>
      <c r="U2182" s="61"/>
      <c r="V2182" s="61"/>
      <c r="W2182" s="61"/>
      <c r="X2182" s="61"/>
      <c r="Y2182" s="61"/>
      <c r="Z2182" s="61"/>
      <c r="AA2182" s="62">
        <v>288326</v>
      </c>
      <c r="AB2182" s="61"/>
      <c r="AC2182" s="61"/>
      <c r="AD2182" s="62">
        <v>94820</v>
      </c>
      <c r="AE2182" s="61"/>
      <c r="AF2182" s="62">
        <v>132231</v>
      </c>
      <c r="AG2182" s="61"/>
      <c r="AH2182" s="61"/>
      <c r="AI2182" s="62">
        <v>58131</v>
      </c>
      <c r="AJ2182" s="61"/>
      <c r="AK2182" s="61"/>
      <c r="AL2182" s="61"/>
      <c r="AM2182" s="61"/>
      <c r="AN2182" s="61"/>
      <c r="AO2182" s="61"/>
      <c r="AP2182" s="62">
        <v>6939</v>
      </c>
      <c r="AQ2182" s="61"/>
      <c r="AR2182" s="61"/>
      <c r="AS2182" s="61"/>
      <c r="AT2182" s="61"/>
      <c r="AU2182" s="61"/>
      <c r="AV2182" s="61"/>
      <c r="AW2182" s="61"/>
      <c r="AX2182" s="61"/>
      <c r="AY2182" s="61"/>
      <c r="AZ2182" s="61"/>
      <c r="BA2182" s="61"/>
      <c r="BB2182" s="61"/>
      <c r="BC2182" s="61"/>
      <c r="BD2182" s="61"/>
      <c r="BE2182" s="61"/>
      <c r="BF2182" s="61"/>
      <c r="BG2182" s="61"/>
      <c r="BH2182" s="61"/>
      <c r="BI2182" s="61"/>
      <c r="BJ2182" s="61"/>
      <c r="BK2182" s="61">
        <v>281</v>
      </c>
      <c r="BL2182" s="61"/>
      <c r="BM2182" s="61"/>
      <c r="BN2182" s="61"/>
      <c r="BO2182" s="62">
        <v>-198869</v>
      </c>
    </row>
    <row r="2183" spans="1:67" x14ac:dyDescent="0.2">
      <c r="A2183" s="57" t="s">
        <v>34</v>
      </c>
      <c r="B2183" s="56" t="s">
        <v>34</v>
      </c>
      <c r="C2183" s="56" t="s">
        <v>533</v>
      </c>
      <c r="D2183" s="56">
        <v>1997</v>
      </c>
      <c r="E2183" s="58">
        <v>681741</v>
      </c>
      <c r="F2183" s="58">
        <v>480872</v>
      </c>
      <c r="G2183" s="59">
        <v>674521</v>
      </c>
      <c r="H2183" s="59">
        <v>7220</v>
      </c>
      <c r="I2183" s="60">
        <v>0</v>
      </c>
      <c r="J2183" s="58">
        <v>-200869</v>
      </c>
      <c r="K2183" s="62">
        <v>67299</v>
      </c>
      <c r="L2183" s="61"/>
      <c r="M2183" s="62">
        <v>12204</v>
      </c>
      <c r="N2183" s="61"/>
      <c r="O2183" s="61"/>
      <c r="P2183" s="61"/>
      <c r="Q2183" s="61"/>
      <c r="R2183" s="61"/>
      <c r="S2183" s="61"/>
      <c r="T2183" s="61"/>
      <c r="U2183" s="61"/>
      <c r="V2183" s="61"/>
      <c r="W2183" s="62">
        <v>6263</v>
      </c>
      <c r="X2183" s="61"/>
      <c r="Y2183" s="61"/>
      <c r="Z2183" s="61"/>
      <c r="AA2183" s="62">
        <v>290485</v>
      </c>
      <c r="AB2183" s="61"/>
      <c r="AC2183" s="61"/>
      <c r="AD2183" s="62">
        <v>95244</v>
      </c>
      <c r="AE2183" s="61"/>
      <c r="AF2183" s="62">
        <v>144240</v>
      </c>
      <c r="AG2183" s="61"/>
      <c r="AH2183" s="61"/>
      <c r="AI2183" s="62">
        <v>58786</v>
      </c>
      <c r="AJ2183" s="61"/>
      <c r="AK2183" s="61"/>
      <c r="AL2183" s="61"/>
      <c r="AM2183" s="61"/>
      <c r="AN2183" s="61"/>
      <c r="AO2183" s="61"/>
      <c r="AP2183" s="62">
        <v>6939</v>
      </c>
      <c r="AQ2183" s="61"/>
      <c r="AR2183" s="61"/>
      <c r="AS2183" s="61"/>
      <c r="AT2183" s="61"/>
      <c r="AU2183" s="61"/>
      <c r="AV2183" s="61"/>
      <c r="AW2183" s="61"/>
      <c r="AX2183" s="61"/>
      <c r="AY2183" s="61"/>
      <c r="AZ2183" s="61"/>
      <c r="BA2183" s="61"/>
      <c r="BB2183" s="61"/>
      <c r="BC2183" s="61"/>
      <c r="BD2183" s="61"/>
      <c r="BE2183" s="61"/>
      <c r="BF2183" s="61"/>
      <c r="BG2183" s="61"/>
      <c r="BH2183" s="61"/>
      <c r="BI2183" s="61"/>
      <c r="BJ2183" s="61"/>
      <c r="BK2183" s="61">
        <v>281</v>
      </c>
      <c r="BL2183" s="61"/>
      <c r="BM2183" s="61"/>
      <c r="BN2183" s="61"/>
      <c r="BO2183" s="62">
        <v>-200869</v>
      </c>
    </row>
    <row r="2184" spans="1:67" x14ac:dyDescent="0.2">
      <c r="A2184" s="57" t="s">
        <v>34</v>
      </c>
      <c r="B2184" s="56" t="s">
        <v>34</v>
      </c>
      <c r="C2184" s="56" t="s">
        <v>533</v>
      </c>
      <c r="D2184" s="56">
        <v>1998</v>
      </c>
      <c r="E2184" s="58">
        <v>962963</v>
      </c>
      <c r="F2184" s="58">
        <v>766221</v>
      </c>
      <c r="G2184" s="59">
        <v>955743</v>
      </c>
      <c r="H2184" s="59">
        <v>7220</v>
      </c>
      <c r="I2184" s="60">
        <v>0</v>
      </c>
      <c r="J2184" s="58">
        <v>-196742</v>
      </c>
      <c r="K2184" s="62">
        <v>71348</v>
      </c>
      <c r="L2184" s="61"/>
      <c r="M2184" s="62">
        <v>12204</v>
      </c>
      <c r="N2184" s="61"/>
      <c r="O2184" s="61"/>
      <c r="P2184" s="61"/>
      <c r="Q2184" s="61"/>
      <c r="R2184" s="61"/>
      <c r="S2184" s="61"/>
      <c r="T2184" s="61"/>
      <c r="U2184" s="61"/>
      <c r="V2184" s="61"/>
      <c r="W2184" s="62">
        <v>269578</v>
      </c>
      <c r="X2184" s="61"/>
      <c r="Y2184" s="61"/>
      <c r="Z2184" s="61"/>
      <c r="AA2184" s="62">
        <v>303477</v>
      </c>
      <c r="AB2184" s="61"/>
      <c r="AC2184" s="61"/>
      <c r="AD2184" s="62">
        <v>95332</v>
      </c>
      <c r="AE2184" s="61"/>
      <c r="AF2184" s="62">
        <v>144240</v>
      </c>
      <c r="AG2184" s="61"/>
      <c r="AH2184" s="61"/>
      <c r="AI2184" s="62">
        <v>59564</v>
      </c>
      <c r="AJ2184" s="61"/>
      <c r="AK2184" s="61"/>
      <c r="AL2184" s="61"/>
      <c r="AM2184" s="61"/>
      <c r="AN2184" s="61"/>
      <c r="AO2184" s="61"/>
      <c r="AP2184" s="62">
        <v>6939</v>
      </c>
      <c r="AQ2184" s="61"/>
      <c r="AR2184" s="61"/>
      <c r="AS2184" s="61"/>
      <c r="AT2184" s="61"/>
      <c r="AU2184" s="61"/>
      <c r="AV2184" s="61"/>
      <c r="AW2184" s="61"/>
      <c r="AX2184" s="61"/>
      <c r="AY2184" s="61"/>
      <c r="AZ2184" s="61"/>
      <c r="BA2184" s="61"/>
      <c r="BB2184" s="61"/>
      <c r="BC2184" s="61"/>
      <c r="BD2184" s="61"/>
      <c r="BE2184" s="61"/>
      <c r="BF2184" s="61"/>
      <c r="BG2184" s="61"/>
      <c r="BH2184" s="61"/>
      <c r="BI2184" s="61"/>
      <c r="BJ2184" s="61"/>
      <c r="BK2184" s="61">
        <v>281</v>
      </c>
      <c r="BL2184" s="61"/>
      <c r="BM2184" s="61"/>
      <c r="BN2184" s="61"/>
      <c r="BO2184" s="62">
        <v>-196742</v>
      </c>
    </row>
    <row r="2185" spans="1:67" x14ac:dyDescent="0.2">
      <c r="A2185" s="57" t="s">
        <v>34</v>
      </c>
      <c r="B2185" s="56" t="s">
        <v>34</v>
      </c>
      <c r="C2185" s="56" t="s">
        <v>534</v>
      </c>
      <c r="D2185" s="56">
        <v>1989</v>
      </c>
      <c r="E2185" s="58">
        <v>279293</v>
      </c>
      <c r="F2185" s="58">
        <v>265493</v>
      </c>
      <c r="G2185" s="59">
        <v>273036</v>
      </c>
      <c r="H2185" s="59">
        <v>6257</v>
      </c>
      <c r="I2185" s="60">
        <v>0</v>
      </c>
      <c r="J2185" s="58">
        <v>-13800</v>
      </c>
      <c r="K2185" s="61"/>
      <c r="L2185" s="61"/>
      <c r="M2185" s="61"/>
      <c r="N2185" s="61"/>
      <c r="O2185" s="61"/>
      <c r="P2185" s="61"/>
      <c r="Q2185" s="61"/>
      <c r="R2185" s="61"/>
      <c r="S2185" s="61"/>
      <c r="T2185" s="61"/>
      <c r="U2185" s="61"/>
      <c r="V2185" s="61"/>
      <c r="W2185" s="61"/>
      <c r="X2185" s="61"/>
      <c r="Y2185" s="61"/>
      <c r="Z2185" s="61"/>
      <c r="AA2185" s="62">
        <v>162972</v>
      </c>
      <c r="AB2185" s="61"/>
      <c r="AC2185" s="61"/>
      <c r="AD2185" s="62">
        <v>14969</v>
      </c>
      <c r="AE2185" s="61"/>
      <c r="AF2185" s="62">
        <v>65441</v>
      </c>
      <c r="AG2185" s="61"/>
      <c r="AH2185" s="61"/>
      <c r="AI2185" s="62">
        <v>29654</v>
      </c>
      <c r="AJ2185" s="61"/>
      <c r="AK2185" s="61"/>
      <c r="AL2185" s="61"/>
      <c r="AM2185" s="61"/>
      <c r="AN2185" s="61"/>
      <c r="AO2185" s="61"/>
      <c r="AP2185" s="62">
        <v>3837</v>
      </c>
      <c r="AQ2185" s="61"/>
      <c r="AR2185" s="61"/>
      <c r="AS2185" s="61"/>
      <c r="AT2185" s="61"/>
      <c r="AU2185" s="61"/>
      <c r="AV2185" s="61"/>
      <c r="AW2185" s="61"/>
      <c r="AX2185" s="61"/>
      <c r="AY2185" s="61">
        <v>717</v>
      </c>
      <c r="AZ2185" s="61"/>
      <c r="BA2185" s="61"/>
      <c r="BB2185" s="61"/>
      <c r="BC2185" s="61"/>
      <c r="BD2185" s="61"/>
      <c r="BE2185" s="61"/>
      <c r="BF2185" s="61"/>
      <c r="BG2185" s="61"/>
      <c r="BH2185" s="61"/>
      <c r="BI2185" s="61"/>
      <c r="BJ2185" s="61"/>
      <c r="BK2185" s="62">
        <v>1703</v>
      </c>
      <c r="BL2185" s="61"/>
      <c r="BM2185" s="61"/>
      <c r="BN2185" s="61"/>
      <c r="BO2185" s="62">
        <v>-13800</v>
      </c>
    </row>
    <row r="2186" spans="1:67" x14ac:dyDescent="0.2">
      <c r="A2186" s="57" t="s">
        <v>34</v>
      </c>
      <c r="B2186" s="56" t="s">
        <v>34</v>
      </c>
      <c r="C2186" s="56" t="s">
        <v>534</v>
      </c>
      <c r="D2186" s="56">
        <v>1990</v>
      </c>
      <c r="E2186" s="58">
        <v>347672</v>
      </c>
      <c r="F2186" s="58">
        <v>333872</v>
      </c>
      <c r="G2186" s="59">
        <v>341415</v>
      </c>
      <c r="H2186" s="59">
        <v>6257</v>
      </c>
      <c r="I2186" s="60">
        <v>0</v>
      </c>
      <c r="J2186" s="58">
        <v>-13800</v>
      </c>
      <c r="K2186" s="61"/>
      <c r="L2186" s="61"/>
      <c r="M2186" s="61"/>
      <c r="N2186" s="61"/>
      <c r="O2186" s="61"/>
      <c r="P2186" s="61"/>
      <c r="Q2186" s="61"/>
      <c r="R2186" s="61"/>
      <c r="S2186" s="61"/>
      <c r="T2186" s="61"/>
      <c r="U2186" s="61"/>
      <c r="V2186" s="61"/>
      <c r="W2186" s="61"/>
      <c r="X2186" s="61"/>
      <c r="Y2186" s="61"/>
      <c r="Z2186" s="61"/>
      <c r="AA2186" s="62">
        <v>178015</v>
      </c>
      <c r="AB2186" s="61"/>
      <c r="AC2186" s="61"/>
      <c r="AD2186" s="62">
        <v>38791</v>
      </c>
      <c r="AE2186" s="61"/>
      <c r="AF2186" s="62">
        <v>91855</v>
      </c>
      <c r="AG2186" s="61"/>
      <c r="AH2186" s="61"/>
      <c r="AI2186" s="62">
        <v>32754</v>
      </c>
      <c r="AJ2186" s="61"/>
      <c r="AK2186" s="61"/>
      <c r="AL2186" s="61"/>
      <c r="AM2186" s="61"/>
      <c r="AN2186" s="61"/>
      <c r="AO2186" s="61"/>
      <c r="AP2186" s="62">
        <v>3837</v>
      </c>
      <c r="AQ2186" s="61"/>
      <c r="AR2186" s="61"/>
      <c r="AS2186" s="61"/>
      <c r="AT2186" s="61"/>
      <c r="AU2186" s="61"/>
      <c r="AV2186" s="61"/>
      <c r="AW2186" s="61"/>
      <c r="AX2186" s="61"/>
      <c r="AY2186" s="61">
        <v>717</v>
      </c>
      <c r="AZ2186" s="61"/>
      <c r="BA2186" s="61"/>
      <c r="BB2186" s="61"/>
      <c r="BC2186" s="61"/>
      <c r="BD2186" s="61"/>
      <c r="BE2186" s="61"/>
      <c r="BF2186" s="61"/>
      <c r="BG2186" s="61"/>
      <c r="BH2186" s="61"/>
      <c r="BI2186" s="61"/>
      <c r="BJ2186" s="61"/>
      <c r="BK2186" s="62">
        <v>1703</v>
      </c>
      <c r="BL2186" s="61"/>
      <c r="BM2186" s="61"/>
      <c r="BN2186" s="61"/>
      <c r="BO2186" s="62">
        <v>-13800</v>
      </c>
    </row>
    <row r="2187" spans="1:67" x14ac:dyDescent="0.2">
      <c r="A2187" s="57" t="s">
        <v>34</v>
      </c>
      <c r="B2187" s="56" t="s">
        <v>34</v>
      </c>
      <c r="C2187" s="56" t="s">
        <v>534</v>
      </c>
      <c r="D2187" s="56">
        <v>1991</v>
      </c>
      <c r="E2187" s="58">
        <v>366618</v>
      </c>
      <c r="F2187" s="58">
        <v>352818</v>
      </c>
      <c r="G2187" s="59">
        <v>360192</v>
      </c>
      <c r="H2187" s="59">
        <v>6426</v>
      </c>
      <c r="I2187" s="60">
        <v>0</v>
      </c>
      <c r="J2187" s="58">
        <v>-13800</v>
      </c>
      <c r="K2187" s="61"/>
      <c r="L2187" s="61"/>
      <c r="M2187" s="61"/>
      <c r="N2187" s="61"/>
      <c r="O2187" s="61"/>
      <c r="P2187" s="61"/>
      <c r="Q2187" s="61"/>
      <c r="R2187" s="61"/>
      <c r="S2187" s="61"/>
      <c r="T2187" s="61"/>
      <c r="U2187" s="61"/>
      <c r="V2187" s="61"/>
      <c r="W2187" s="61"/>
      <c r="X2187" s="61"/>
      <c r="Y2187" s="61"/>
      <c r="Z2187" s="61"/>
      <c r="AA2187" s="62">
        <v>190830</v>
      </c>
      <c r="AB2187" s="61"/>
      <c r="AC2187" s="61"/>
      <c r="AD2187" s="62">
        <v>42347</v>
      </c>
      <c r="AE2187" s="61"/>
      <c r="AF2187" s="62">
        <v>92605</v>
      </c>
      <c r="AG2187" s="61"/>
      <c r="AH2187" s="61"/>
      <c r="AI2187" s="62">
        <v>34410</v>
      </c>
      <c r="AJ2187" s="61"/>
      <c r="AK2187" s="61"/>
      <c r="AL2187" s="61"/>
      <c r="AM2187" s="61"/>
      <c r="AN2187" s="61"/>
      <c r="AO2187" s="61"/>
      <c r="AP2187" s="62">
        <v>4006</v>
      </c>
      <c r="AQ2187" s="61"/>
      <c r="AR2187" s="61"/>
      <c r="AS2187" s="61"/>
      <c r="AT2187" s="61"/>
      <c r="AU2187" s="61"/>
      <c r="AV2187" s="61"/>
      <c r="AW2187" s="61"/>
      <c r="AX2187" s="61"/>
      <c r="AY2187" s="61">
        <v>717</v>
      </c>
      <c r="AZ2187" s="61"/>
      <c r="BA2187" s="61"/>
      <c r="BB2187" s="61"/>
      <c r="BC2187" s="61"/>
      <c r="BD2187" s="61"/>
      <c r="BE2187" s="61"/>
      <c r="BF2187" s="61"/>
      <c r="BG2187" s="61"/>
      <c r="BH2187" s="61"/>
      <c r="BI2187" s="61"/>
      <c r="BJ2187" s="61"/>
      <c r="BK2187" s="62">
        <v>1703</v>
      </c>
      <c r="BL2187" s="61"/>
      <c r="BM2187" s="61"/>
      <c r="BN2187" s="61"/>
      <c r="BO2187" s="62">
        <v>-13800</v>
      </c>
    </row>
    <row r="2188" spans="1:67" x14ac:dyDescent="0.2">
      <c r="A2188" s="57" t="s">
        <v>34</v>
      </c>
      <c r="B2188" s="56" t="s">
        <v>34</v>
      </c>
      <c r="C2188" s="56" t="s">
        <v>534</v>
      </c>
      <c r="D2188" s="56">
        <v>1992</v>
      </c>
      <c r="E2188" s="58">
        <v>316031</v>
      </c>
      <c r="F2188" s="58">
        <v>302231</v>
      </c>
      <c r="G2188" s="59">
        <v>309605</v>
      </c>
      <c r="H2188" s="59">
        <v>6426</v>
      </c>
      <c r="I2188" s="60">
        <v>0</v>
      </c>
      <c r="J2188" s="58">
        <v>-13800</v>
      </c>
      <c r="K2188" s="61"/>
      <c r="L2188" s="61"/>
      <c r="M2188" s="61"/>
      <c r="N2188" s="61"/>
      <c r="O2188" s="61"/>
      <c r="P2188" s="61"/>
      <c r="Q2188" s="61"/>
      <c r="R2188" s="61"/>
      <c r="S2188" s="61"/>
      <c r="T2188" s="61"/>
      <c r="U2188" s="61"/>
      <c r="V2188" s="61"/>
      <c r="W2188" s="61"/>
      <c r="X2188" s="61"/>
      <c r="Y2188" s="61"/>
      <c r="Z2188" s="61"/>
      <c r="AA2188" s="62">
        <v>123620</v>
      </c>
      <c r="AB2188" s="61"/>
      <c r="AC2188" s="61"/>
      <c r="AD2188" s="62">
        <v>44422</v>
      </c>
      <c r="AE2188" s="61"/>
      <c r="AF2188" s="62">
        <v>105432</v>
      </c>
      <c r="AG2188" s="61"/>
      <c r="AH2188" s="61"/>
      <c r="AI2188" s="62">
        <v>36131</v>
      </c>
      <c r="AJ2188" s="61"/>
      <c r="AK2188" s="61"/>
      <c r="AL2188" s="61"/>
      <c r="AM2188" s="61"/>
      <c r="AN2188" s="61"/>
      <c r="AO2188" s="61"/>
      <c r="AP2188" s="62">
        <v>4006</v>
      </c>
      <c r="AQ2188" s="61"/>
      <c r="AR2188" s="61"/>
      <c r="AS2188" s="61"/>
      <c r="AT2188" s="61"/>
      <c r="AU2188" s="61"/>
      <c r="AV2188" s="61"/>
      <c r="AW2188" s="61"/>
      <c r="AX2188" s="61"/>
      <c r="AY2188" s="61">
        <v>717</v>
      </c>
      <c r="AZ2188" s="61"/>
      <c r="BA2188" s="61"/>
      <c r="BB2188" s="61"/>
      <c r="BC2188" s="61"/>
      <c r="BD2188" s="61"/>
      <c r="BE2188" s="61"/>
      <c r="BF2188" s="61"/>
      <c r="BG2188" s="61"/>
      <c r="BH2188" s="61"/>
      <c r="BI2188" s="61"/>
      <c r="BJ2188" s="61"/>
      <c r="BK2188" s="62">
        <v>1703</v>
      </c>
      <c r="BL2188" s="61"/>
      <c r="BM2188" s="61"/>
      <c r="BN2188" s="61"/>
      <c r="BO2188" s="62">
        <v>-13800</v>
      </c>
    </row>
    <row r="2189" spans="1:67" x14ac:dyDescent="0.2">
      <c r="A2189" s="57" t="s">
        <v>34</v>
      </c>
      <c r="B2189" s="56" t="s">
        <v>34</v>
      </c>
      <c r="C2189" s="56" t="s">
        <v>534</v>
      </c>
      <c r="D2189" s="56">
        <v>1993</v>
      </c>
      <c r="E2189" s="58">
        <v>333125</v>
      </c>
      <c r="F2189" s="58">
        <v>319325</v>
      </c>
      <c r="G2189" s="59">
        <v>325198</v>
      </c>
      <c r="H2189" s="59">
        <v>7927</v>
      </c>
      <c r="I2189" s="60">
        <v>0</v>
      </c>
      <c r="J2189" s="58">
        <v>-13800</v>
      </c>
      <c r="K2189" s="61"/>
      <c r="L2189" s="61"/>
      <c r="M2189" s="61"/>
      <c r="N2189" s="61"/>
      <c r="O2189" s="61"/>
      <c r="P2189" s="61"/>
      <c r="Q2189" s="61"/>
      <c r="R2189" s="61"/>
      <c r="S2189" s="61"/>
      <c r="T2189" s="61"/>
      <c r="U2189" s="61"/>
      <c r="V2189" s="61"/>
      <c r="W2189" s="61"/>
      <c r="X2189" s="61"/>
      <c r="Y2189" s="61"/>
      <c r="Z2189" s="61"/>
      <c r="AA2189" s="62">
        <v>132399</v>
      </c>
      <c r="AB2189" s="61"/>
      <c r="AC2189" s="61"/>
      <c r="AD2189" s="62">
        <v>45739</v>
      </c>
      <c r="AE2189" s="61"/>
      <c r="AF2189" s="62">
        <v>105432</v>
      </c>
      <c r="AG2189" s="61"/>
      <c r="AH2189" s="61"/>
      <c r="AI2189" s="62">
        <v>41628</v>
      </c>
      <c r="AJ2189" s="61"/>
      <c r="AK2189" s="61"/>
      <c r="AL2189" s="61"/>
      <c r="AM2189" s="61"/>
      <c r="AN2189" s="61"/>
      <c r="AO2189" s="61"/>
      <c r="AP2189" s="62">
        <v>5507</v>
      </c>
      <c r="AQ2189" s="61"/>
      <c r="AR2189" s="61"/>
      <c r="AS2189" s="61"/>
      <c r="AT2189" s="61"/>
      <c r="AU2189" s="61"/>
      <c r="AV2189" s="61"/>
      <c r="AW2189" s="61"/>
      <c r="AX2189" s="61"/>
      <c r="AY2189" s="61">
        <v>717</v>
      </c>
      <c r="AZ2189" s="61"/>
      <c r="BA2189" s="61"/>
      <c r="BB2189" s="61"/>
      <c r="BC2189" s="61"/>
      <c r="BD2189" s="61"/>
      <c r="BE2189" s="61"/>
      <c r="BF2189" s="61"/>
      <c r="BG2189" s="61"/>
      <c r="BH2189" s="61"/>
      <c r="BI2189" s="61"/>
      <c r="BJ2189" s="61"/>
      <c r="BK2189" s="62">
        <v>1703</v>
      </c>
      <c r="BL2189" s="61"/>
      <c r="BM2189" s="61"/>
      <c r="BN2189" s="61"/>
      <c r="BO2189" s="62">
        <v>-13800</v>
      </c>
    </row>
    <row r="2190" spans="1:67" x14ac:dyDescent="0.2">
      <c r="A2190" s="57" t="s">
        <v>34</v>
      </c>
      <c r="B2190" s="56" t="s">
        <v>34</v>
      </c>
      <c r="C2190" s="56" t="s">
        <v>534</v>
      </c>
      <c r="D2190" s="56">
        <v>1994</v>
      </c>
      <c r="E2190" s="58">
        <v>358163</v>
      </c>
      <c r="F2190" s="58">
        <v>261803</v>
      </c>
      <c r="G2190" s="59">
        <v>350236</v>
      </c>
      <c r="H2190" s="59">
        <v>7927</v>
      </c>
      <c r="I2190" s="60">
        <v>0</v>
      </c>
      <c r="J2190" s="58">
        <v>-96360</v>
      </c>
      <c r="K2190" s="61"/>
      <c r="L2190" s="61"/>
      <c r="M2190" s="61"/>
      <c r="N2190" s="61"/>
      <c r="O2190" s="61"/>
      <c r="P2190" s="61"/>
      <c r="Q2190" s="61"/>
      <c r="R2190" s="61"/>
      <c r="S2190" s="61"/>
      <c r="T2190" s="61"/>
      <c r="U2190" s="61"/>
      <c r="V2190" s="61"/>
      <c r="W2190" s="61"/>
      <c r="X2190" s="61"/>
      <c r="Y2190" s="61"/>
      <c r="Z2190" s="61"/>
      <c r="AA2190" s="62">
        <v>148516</v>
      </c>
      <c r="AB2190" s="61"/>
      <c r="AC2190" s="61"/>
      <c r="AD2190" s="62">
        <v>46927</v>
      </c>
      <c r="AE2190" s="61"/>
      <c r="AF2190" s="62">
        <v>105432</v>
      </c>
      <c r="AG2190" s="61"/>
      <c r="AH2190" s="61"/>
      <c r="AI2190" s="62">
        <v>49361</v>
      </c>
      <c r="AJ2190" s="61"/>
      <c r="AK2190" s="61"/>
      <c r="AL2190" s="61"/>
      <c r="AM2190" s="61"/>
      <c r="AN2190" s="61"/>
      <c r="AO2190" s="61"/>
      <c r="AP2190" s="62">
        <v>5507</v>
      </c>
      <c r="AQ2190" s="61"/>
      <c r="AR2190" s="61"/>
      <c r="AS2190" s="61"/>
      <c r="AT2190" s="61"/>
      <c r="AU2190" s="61"/>
      <c r="AV2190" s="61"/>
      <c r="AW2190" s="61"/>
      <c r="AX2190" s="61"/>
      <c r="AY2190" s="61">
        <v>717</v>
      </c>
      <c r="AZ2190" s="61"/>
      <c r="BA2190" s="61"/>
      <c r="BB2190" s="61"/>
      <c r="BC2190" s="61"/>
      <c r="BD2190" s="61"/>
      <c r="BE2190" s="61"/>
      <c r="BF2190" s="61"/>
      <c r="BG2190" s="61"/>
      <c r="BH2190" s="61"/>
      <c r="BI2190" s="61"/>
      <c r="BJ2190" s="61"/>
      <c r="BK2190" s="62">
        <v>1703</v>
      </c>
      <c r="BL2190" s="61"/>
      <c r="BM2190" s="61"/>
      <c r="BN2190" s="61"/>
      <c r="BO2190" s="62">
        <v>-96360</v>
      </c>
    </row>
    <row r="2191" spans="1:67" x14ac:dyDescent="0.2">
      <c r="A2191" s="57" t="s">
        <v>34</v>
      </c>
      <c r="B2191" s="56" t="s">
        <v>34</v>
      </c>
      <c r="C2191" s="56" t="s">
        <v>534</v>
      </c>
      <c r="D2191" s="56">
        <v>1995</v>
      </c>
      <c r="E2191" s="58">
        <v>374706</v>
      </c>
      <c r="F2191" s="58">
        <v>278047</v>
      </c>
      <c r="G2191" s="59">
        <v>366284</v>
      </c>
      <c r="H2191" s="59">
        <v>8422</v>
      </c>
      <c r="I2191" s="60">
        <v>0</v>
      </c>
      <c r="J2191" s="58">
        <v>-96659</v>
      </c>
      <c r="K2191" s="61"/>
      <c r="L2191" s="61"/>
      <c r="M2191" s="61"/>
      <c r="N2191" s="61"/>
      <c r="O2191" s="61"/>
      <c r="P2191" s="61"/>
      <c r="Q2191" s="61"/>
      <c r="R2191" s="61"/>
      <c r="S2191" s="61"/>
      <c r="T2191" s="61"/>
      <c r="U2191" s="61"/>
      <c r="V2191" s="61"/>
      <c r="W2191" s="61"/>
      <c r="X2191" s="61"/>
      <c r="Y2191" s="61"/>
      <c r="Z2191" s="61"/>
      <c r="AA2191" s="62">
        <v>162798</v>
      </c>
      <c r="AB2191" s="61"/>
      <c r="AC2191" s="61"/>
      <c r="AD2191" s="62">
        <v>48693</v>
      </c>
      <c r="AE2191" s="61"/>
      <c r="AF2191" s="62">
        <v>105432</v>
      </c>
      <c r="AG2191" s="61"/>
      <c r="AH2191" s="61"/>
      <c r="AI2191" s="62">
        <v>49361</v>
      </c>
      <c r="AJ2191" s="61"/>
      <c r="AK2191" s="61"/>
      <c r="AL2191" s="61"/>
      <c r="AM2191" s="61"/>
      <c r="AN2191" s="61"/>
      <c r="AO2191" s="61"/>
      <c r="AP2191" s="62">
        <v>5507</v>
      </c>
      <c r="AQ2191" s="61"/>
      <c r="AR2191" s="61"/>
      <c r="AS2191" s="61"/>
      <c r="AT2191" s="61"/>
      <c r="AU2191" s="61"/>
      <c r="AV2191" s="61"/>
      <c r="AW2191" s="61"/>
      <c r="AX2191" s="61"/>
      <c r="AY2191" s="62">
        <v>1212</v>
      </c>
      <c r="AZ2191" s="61"/>
      <c r="BA2191" s="61"/>
      <c r="BB2191" s="61"/>
      <c r="BC2191" s="61"/>
      <c r="BD2191" s="61"/>
      <c r="BE2191" s="61"/>
      <c r="BF2191" s="61"/>
      <c r="BG2191" s="61"/>
      <c r="BH2191" s="61"/>
      <c r="BI2191" s="61"/>
      <c r="BJ2191" s="61"/>
      <c r="BK2191" s="62">
        <v>1703</v>
      </c>
      <c r="BL2191" s="61"/>
      <c r="BM2191" s="61"/>
      <c r="BN2191" s="61"/>
      <c r="BO2191" s="62">
        <v>-96659</v>
      </c>
    </row>
    <row r="2192" spans="1:67" x14ac:dyDescent="0.2">
      <c r="A2192" s="57" t="s">
        <v>34</v>
      </c>
      <c r="B2192" s="56" t="s">
        <v>34</v>
      </c>
      <c r="C2192" s="56" t="s">
        <v>534</v>
      </c>
      <c r="D2192" s="56">
        <v>1996</v>
      </c>
      <c r="E2192" s="58">
        <v>398496</v>
      </c>
      <c r="F2192" s="58">
        <v>297924</v>
      </c>
      <c r="G2192" s="59">
        <v>386839</v>
      </c>
      <c r="H2192" s="59">
        <v>11657</v>
      </c>
      <c r="I2192" s="60">
        <v>0</v>
      </c>
      <c r="J2192" s="58">
        <v>-100572</v>
      </c>
      <c r="K2192" s="61"/>
      <c r="L2192" s="61"/>
      <c r="M2192" s="61"/>
      <c r="N2192" s="61"/>
      <c r="O2192" s="61"/>
      <c r="P2192" s="61"/>
      <c r="Q2192" s="61"/>
      <c r="R2192" s="61"/>
      <c r="S2192" s="61"/>
      <c r="T2192" s="61"/>
      <c r="U2192" s="61"/>
      <c r="V2192" s="61"/>
      <c r="W2192" s="61"/>
      <c r="X2192" s="61"/>
      <c r="Y2192" s="61"/>
      <c r="Z2192" s="61"/>
      <c r="AA2192" s="62">
        <v>176389</v>
      </c>
      <c r="AB2192" s="61"/>
      <c r="AC2192" s="61"/>
      <c r="AD2192" s="62">
        <v>52990</v>
      </c>
      <c r="AE2192" s="61"/>
      <c r="AF2192" s="62">
        <v>107768</v>
      </c>
      <c r="AG2192" s="61"/>
      <c r="AH2192" s="61"/>
      <c r="AI2192" s="62">
        <v>49692</v>
      </c>
      <c r="AJ2192" s="61"/>
      <c r="AK2192" s="61"/>
      <c r="AL2192" s="61"/>
      <c r="AM2192" s="61"/>
      <c r="AN2192" s="61"/>
      <c r="AO2192" s="61"/>
      <c r="AP2192" s="62">
        <v>8742</v>
      </c>
      <c r="AQ2192" s="61"/>
      <c r="AR2192" s="61"/>
      <c r="AS2192" s="61"/>
      <c r="AT2192" s="61"/>
      <c r="AU2192" s="61"/>
      <c r="AV2192" s="61"/>
      <c r="AW2192" s="61"/>
      <c r="AX2192" s="61"/>
      <c r="AY2192" s="62">
        <v>1212</v>
      </c>
      <c r="AZ2192" s="61"/>
      <c r="BA2192" s="61"/>
      <c r="BB2192" s="61"/>
      <c r="BC2192" s="61"/>
      <c r="BD2192" s="61"/>
      <c r="BE2192" s="61"/>
      <c r="BF2192" s="61"/>
      <c r="BG2192" s="61"/>
      <c r="BH2192" s="61"/>
      <c r="BI2192" s="61"/>
      <c r="BJ2192" s="61"/>
      <c r="BK2192" s="62">
        <v>1703</v>
      </c>
      <c r="BL2192" s="61"/>
      <c r="BM2192" s="61"/>
      <c r="BN2192" s="61"/>
      <c r="BO2192" s="62">
        <v>-100572</v>
      </c>
    </row>
    <row r="2193" spans="1:67" x14ac:dyDescent="0.2">
      <c r="A2193" s="57" t="s">
        <v>34</v>
      </c>
      <c r="B2193" s="56" t="s">
        <v>34</v>
      </c>
      <c r="C2193" s="56" t="s">
        <v>534</v>
      </c>
      <c r="D2193" s="56">
        <v>1997</v>
      </c>
      <c r="E2193" s="58">
        <v>371548</v>
      </c>
      <c r="F2193" s="58">
        <v>269479</v>
      </c>
      <c r="G2193" s="59">
        <v>359627</v>
      </c>
      <c r="H2193" s="59">
        <v>11921</v>
      </c>
      <c r="I2193" s="60">
        <v>0</v>
      </c>
      <c r="J2193" s="58">
        <v>-102069</v>
      </c>
      <c r="K2193" s="61"/>
      <c r="L2193" s="61"/>
      <c r="M2193" s="61"/>
      <c r="N2193" s="61"/>
      <c r="O2193" s="61"/>
      <c r="P2193" s="61"/>
      <c r="Q2193" s="61"/>
      <c r="R2193" s="61"/>
      <c r="S2193" s="61"/>
      <c r="T2193" s="61"/>
      <c r="U2193" s="61"/>
      <c r="V2193" s="61"/>
      <c r="W2193" s="61"/>
      <c r="X2193" s="61"/>
      <c r="Y2193" s="61"/>
      <c r="Z2193" s="61"/>
      <c r="AA2193" s="62">
        <v>190282</v>
      </c>
      <c r="AB2193" s="61"/>
      <c r="AC2193" s="61"/>
      <c r="AD2193" s="62">
        <v>55952</v>
      </c>
      <c r="AE2193" s="61"/>
      <c r="AF2193" s="62">
        <v>63701</v>
      </c>
      <c r="AG2193" s="61"/>
      <c r="AH2193" s="61"/>
      <c r="AI2193" s="62">
        <v>49692</v>
      </c>
      <c r="AJ2193" s="61"/>
      <c r="AK2193" s="61"/>
      <c r="AL2193" s="61"/>
      <c r="AM2193" s="61"/>
      <c r="AN2193" s="61"/>
      <c r="AO2193" s="61"/>
      <c r="AP2193" s="62">
        <v>9006</v>
      </c>
      <c r="AQ2193" s="61"/>
      <c r="AR2193" s="61"/>
      <c r="AS2193" s="61"/>
      <c r="AT2193" s="61"/>
      <c r="AU2193" s="61"/>
      <c r="AV2193" s="61"/>
      <c r="AW2193" s="61"/>
      <c r="AX2193" s="61"/>
      <c r="AY2193" s="62">
        <v>1212</v>
      </c>
      <c r="AZ2193" s="61"/>
      <c r="BA2193" s="61"/>
      <c r="BB2193" s="61"/>
      <c r="BC2193" s="61"/>
      <c r="BD2193" s="61"/>
      <c r="BE2193" s="61"/>
      <c r="BF2193" s="61"/>
      <c r="BG2193" s="61"/>
      <c r="BH2193" s="61"/>
      <c r="BI2193" s="61"/>
      <c r="BJ2193" s="61"/>
      <c r="BK2193" s="62">
        <v>1703</v>
      </c>
      <c r="BL2193" s="61"/>
      <c r="BM2193" s="61"/>
      <c r="BN2193" s="61"/>
      <c r="BO2193" s="62">
        <v>-102069</v>
      </c>
    </row>
    <row r="2194" spans="1:67" x14ac:dyDescent="0.2">
      <c r="A2194" s="57" t="s">
        <v>34</v>
      </c>
      <c r="B2194" s="56" t="s">
        <v>34</v>
      </c>
      <c r="C2194" s="56" t="s">
        <v>534</v>
      </c>
      <c r="D2194" s="56">
        <v>1998</v>
      </c>
      <c r="E2194" s="58">
        <v>387235</v>
      </c>
      <c r="F2194" s="58">
        <v>271292</v>
      </c>
      <c r="G2194" s="59">
        <v>375314</v>
      </c>
      <c r="H2194" s="59">
        <v>11921</v>
      </c>
      <c r="I2194" s="60">
        <v>0</v>
      </c>
      <c r="J2194" s="58">
        <v>-115943</v>
      </c>
      <c r="K2194" s="61"/>
      <c r="L2194" s="61"/>
      <c r="M2194" s="61"/>
      <c r="N2194" s="61"/>
      <c r="O2194" s="61"/>
      <c r="P2194" s="61"/>
      <c r="Q2194" s="61"/>
      <c r="R2194" s="61"/>
      <c r="S2194" s="61"/>
      <c r="T2194" s="61"/>
      <c r="U2194" s="61"/>
      <c r="V2194" s="61"/>
      <c r="W2194" s="61"/>
      <c r="X2194" s="61"/>
      <c r="Y2194" s="61"/>
      <c r="Z2194" s="61"/>
      <c r="AA2194" s="62">
        <v>195120</v>
      </c>
      <c r="AB2194" s="61"/>
      <c r="AC2194" s="61"/>
      <c r="AD2194" s="62">
        <v>56567</v>
      </c>
      <c r="AE2194" s="61"/>
      <c r="AF2194" s="62">
        <v>73331</v>
      </c>
      <c r="AG2194" s="61"/>
      <c r="AH2194" s="61"/>
      <c r="AI2194" s="62">
        <v>50296</v>
      </c>
      <c r="AJ2194" s="61"/>
      <c r="AK2194" s="61"/>
      <c r="AL2194" s="61"/>
      <c r="AM2194" s="61"/>
      <c r="AN2194" s="61"/>
      <c r="AO2194" s="61"/>
      <c r="AP2194" s="62">
        <v>9006</v>
      </c>
      <c r="AQ2194" s="61"/>
      <c r="AR2194" s="61"/>
      <c r="AS2194" s="61"/>
      <c r="AT2194" s="61"/>
      <c r="AU2194" s="61"/>
      <c r="AV2194" s="61"/>
      <c r="AW2194" s="61"/>
      <c r="AX2194" s="61"/>
      <c r="AY2194" s="62">
        <v>1212</v>
      </c>
      <c r="AZ2194" s="61"/>
      <c r="BA2194" s="61"/>
      <c r="BB2194" s="61"/>
      <c r="BC2194" s="61"/>
      <c r="BD2194" s="61"/>
      <c r="BE2194" s="61"/>
      <c r="BF2194" s="61"/>
      <c r="BG2194" s="61"/>
      <c r="BH2194" s="61"/>
      <c r="BI2194" s="61"/>
      <c r="BJ2194" s="61"/>
      <c r="BK2194" s="62">
        <v>1703</v>
      </c>
      <c r="BL2194" s="61"/>
      <c r="BM2194" s="61"/>
      <c r="BN2194" s="61"/>
      <c r="BO2194" s="62">
        <v>-115943</v>
      </c>
    </row>
    <row r="2195" spans="1:67" x14ac:dyDescent="0.2">
      <c r="A2195" s="57" t="s">
        <v>34</v>
      </c>
      <c r="B2195" s="56" t="s">
        <v>34</v>
      </c>
      <c r="C2195" s="56" t="s">
        <v>535</v>
      </c>
      <c r="D2195" s="56">
        <v>1989</v>
      </c>
      <c r="E2195" s="58">
        <v>576881</v>
      </c>
      <c r="F2195" s="58">
        <v>576881</v>
      </c>
      <c r="G2195" s="59">
        <v>506933</v>
      </c>
      <c r="H2195" s="59">
        <v>69948</v>
      </c>
      <c r="I2195" s="60">
        <v>0</v>
      </c>
      <c r="J2195" s="58">
        <v>0</v>
      </c>
      <c r="K2195" s="61">
        <v>350</v>
      </c>
      <c r="L2195" s="61"/>
      <c r="M2195" s="61"/>
      <c r="N2195" s="61"/>
      <c r="O2195" s="61"/>
      <c r="P2195" s="62">
        <v>9420</v>
      </c>
      <c r="Q2195" s="61"/>
      <c r="R2195" s="61"/>
      <c r="S2195" s="61"/>
      <c r="T2195" s="61"/>
      <c r="U2195" s="61"/>
      <c r="V2195" s="61"/>
      <c r="W2195" s="62">
        <v>94084</v>
      </c>
      <c r="X2195" s="61"/>
      <c r="Y2195" s="61"/>
      <c r="Z2195" s="61"/>
      <c r="AA2195" s="62">
        <v>294870</v>
      </c>
      <c r="AB2195" s="61"/>
      <c r="AC2195" s="61"/>
      <c r="AD2195" s="61"/>
      <c r="AE2195" s="61"/>
      <c r="AF2195" s="62">
        <v>47581</v>
      </c>
      <c r="AG2195" s="61"/>
      <c r="AH2195" s="61"/>
      <c r="AI2195" s="62">
        <v>60628</v>
      </c>
      <c r="AJ2195" s="61"/>
      <c r="AK2195" s="61"/>
      <c r="AL2195" s="61"/>
      <c r="AM2195" s="61"/>
      <c r="AN2195" s="61"/>
      <c r="AO2195" s="61"/>
      <c r="AP2195" s="62">
        <v>5339</v>
      </c>
      <c r="AQ2195" s="61"/>
      <c r="AR2195" s="62">
        <v>4981</v>
      </c>
      <c r="AS2195" s="61"/>
      <c r="AT2195" s="61"/>
      <c r="AU2195" s="61"/>
      <c r="AV2195" s="61"/>
      <c r="AW2195" s="61"/>
      <c r="AX2195" s="61"/>
      <c r="AY2195" s="62">
        <v>7675</v>
      </c>
      <c r="AZ2195" s="61"/>
      <c r="BA2195" s="62">
        <v>51953</v>
      </c>
      <c r="BB2195" s="61"/>
      <c r="BC2195" s="61"/>
      <c r="BD2195" s="61"/>
      <c r="BE2195" s="61"/>
      <c r="BF2195" s="61"/>
      <c r="BG2195" s="61"/>
      <c r="BH2195" s="61"/>
      <c r="BI2195" s="61"/>
      <c r="BJ2195" s="61"/>
      <c r="BK2195" s="61"/>
      <c r="BL2195" s="61"/>
      <c r="BM2195" s="61"/>
      <c r="BN2195" s="61"/>
      <c r="BO2195" s="61"/>
    </row>
    <row r="2196" spans="1:67" x14ac:dyDescent="0.2">
      <c r="A2196" s="57" t="s">
        <v>34</v>
      </c>
      <c r="B2196" s="56" t="s">
        <v>34</v>
      </c>
      <c r="C2196" s="56" t="s">
        <v>535</v>
      </c>
      <c r="D2196" s="56">
        <v>1990</v>
      </c>
      <c r="E2196" s="58">
        <v>608175</v>
      </c>
      <c r="F2196" s="58">
        <v>608175</v>
      </c>
      <c r="G2196" s="59">
        <v>536923</v>
      </c>
      <c r="H2196" s="59">
        <v>71252</v>
      </c>
      <c r="I2196" s="60">
        <v>0</v>
      </c>
      <c r="J2196" s="58">
        <v>0</v>
      </c>
      <c r="K2196" s="61">
        <v>350</v>
      </c>
      <c r="L2196" s="61"/>
      <c r="M2196" s="61"/>
      <c r="N2196" s="61"/>
      <c r="O2196" s="61"/>
      <c r="P2196" s="62">
        <v>31371</v>
      </c>
      <c r="Q2196" s="61"/>
      <c r="R2196" s="61"/>
      <c r="S2196" s="61"/>
      <c r="T2196" s="61"/>
      <c r="U2196" s="61"/>
      <c r="V2196" s="61"/>
      <c r="W2196" s="62">
        <v>94084</v>
      </c>
      <c r="X2196" s="61"/>
      <c r="Y2196" s="61"/>
      <c r="Z2196" s="61"/>
      <c r="AA2196" s="62">
        <v>298238</v>
      </c>
      <c r="AB2196" s="61"/>
      <c r="AC2196" s="61"/>
      <c r="AD2196" s="61"/>
      <c r="AE2196" s="61"/>
      <c r="AF2196" s="62">
        <v>47581</v>
      </c>
      <c r="AG2196" s="61"/>
      <c r="AH2196" s="61"/>
      <c r="AI2196" s="62">
        <v>65299</v>
      </c>
      <c r="AJ2196" s="61"/>
      <c r="AK2196" s="61"/>
      <c r="AL2196" s="61"/>
      <c r="AM2196" s="61"/>
      <c r="AN2196" s="61"/>
      <c r="AO2196" s="61"/>
      <c r="AP2196" s="62">
        <v>5339</v>
      </c>
      <c r="AQ2196" s="61"/>
      <c r="AR2196" s="62">
        <v>4981</v>
      </c>
      <c r="AS2196" s="61"/>
      <c r="AT2196" s="61"/>
      <c r="AU2196" s="61"/>
      <c r="AV2196" s="61"/>
      <c r="AW2196" s="61"/>
      <c r="AX2196" s="61"/>
      <c r="AY2196" s="62">
        <v>8979</v>
      </c>
      <c r="AZ2196" s="61"/>
      <c r="BA2196" s="62">
        <v>51953</v>
      </c>
      <c r="BB2196" s="61"/>
      <c r="BC2196" s="61"/>
      <c r="BD2196" s="61"/>
      <c r="BE2196" s="61"/>
      <c r="BF2196" s="61"/>
      <c r="BG2196" s="61"/>
      <c r="BH2196" s="61"/>
      <c r="BI2196" s="61"/>
      <c r="BJ2196" s="61"/>
      <c r="BK2196" s="61"/>
      <c r="BL2196" s="61"/>
      <c r="BM2196" s="61"/>
      <c r="BN2196" s="61"/>
      <c r="BO2196" s="61"/>
    </row>
    <row r="2197" spans="1:67" x14ac:dyDescent="0.2">
      <c r="A2197" s="57" t="s">
        <v>34</v>
      </c>
      <c r="B2197" s="56" t="s">
        <v>34</v>
      </c>
      <c r="C2197" s="56" t="s">
        <v>535</v>
      </c>
      <c r="D2197" s="56">
        <v>1991</v>
      </c>
      <c r="E2197" s="58">
        <v>638361</v>
      </c>
      <c r="F2197" s="58">
        <v>638361</v>
      </c>
      <c r="G2197" s="59">
        <v>566355</v>
      </c>
      <c r="H2197" s="59">
        <v>72006</v>
      </c>
      <c r="I2197" s="60">
        <v>0</v>
      </c>
      <c r="J2197" s="58">
        <v>0</v>
      </c>
      <c r="K2197" s="61">
        <v>350</v>
      </c>
      <c r="L2197" s="61"/>
      <c r="M2197" s="61"/>
      <c r="N2197" s="61"/>
      <c r="O2197" s="61"/>
      <c r="P2197" s="62">
        <v>56502</v>
      </c>
      <c r="Q2197" s="61"/>
      <c r="R2197" s="61"/>
      <c r="S2197" s="61"/>
      <c r="T2197" s="61"/>
      <c r="U2197" s="61"/>
      <c r="V2197" s="61"/>
      <c r="W2197" s="62">
        <v>94084</v>
      </c>
      <c r="X2197" s="61"/>
      <c r="Y2197" s="61"/>
      <c r="Z2197" s="61"/>
      <c r="AA2197" s="62">
        <v>298063</v>
      </c>
      <c r="AB2197" s="61"/>
      <c r="AC2197" s="61"/>
      <c r="AD2197" s="61"/>
      <c r="AE2197" s="61"/>
      <c r="AF2197" s="62">
        <v>52057</v>
      </c>
      <c r="AG2197" s="61"/>
      <c r="AH2197" s="61"/>
      <c r="AI2197" s="62">
        <v>65299</v>
      </c>
      <c r="AJ2197" s="61"/>
      <c r="AK2197" s="61"/>
      <c r="AL2197" s="61"/>
      <c r="AM2197" s="61"/>
      <c r="AN2197" s="61"/>
      <c r="AO2197" s="61"/>
      <c r="AP2197" s="62">
        <v>5339</v>
      </c>
      <c r="AQ2197" s="61"/>
      <c r="AR2197" s="62">
        <v>4981</v>
      </c>
      <c r="AS2197" s="61"/>
      <c r="AT2197" s="61"/>
      <c r="AU2197" s="61"/>
      <c r="AV2197" s="61"/>
      <c r="AW2197" s="61"/>
      <c r="AX2197" s="61"/>
      <c r="AY2197" s="62">
        <v>9733</v>
      </c>
      <c r="AZ2197" s="61"/>
      <c r="BA2197" s="62">
        <v>51953</v>
      </c>
      <c r="BB2197" s="61"/>
      <c r="BC2197" s="61"/>
      <c r="BD2197" s="61"/>
      <c r="BE2197" s="61"/>
      <c r="BF2197" s="61"/>
      <c r="BG2197" s="61"/>
      <c r="BH2197" s="61"/>
      <c r="BI2197" s="61"/>
      <c r="BJ2197" s="61"/>
      <c r="BK2197" s="61"/>
      <c r="BL2197" s="61"/>
      <c r="BM2197" s="61"/>
      <c r="BN2197" s="61"/>
      <c r="BO2197" s="61"/>
    </row>
    <row r="2198" spans="1:67" x14ac:dyDescent="0.2">
      <c r="A2198" s="57" t="s">
        <v>34</v>
      </c>
      <c r="B2198" s="56" t="s">
        <v>34</v>
      </c>
      <c r="C2198" s="56" t="s">
        <v>535</v>
      </c>
      <c r="D2198" s="56">
        <v>1992</v>
      </c>
      <c r="E2198" s="58">
        <v>680219</v>
      </c>
      <c r="F2198" s="58">
        <v>680219</v>
      </c>
      <c r="G2198" s="59">
        <v>573679</v>
      </c>
      <c r="H2198" s="59">
        <v>106540</v>
      </c>
      <c r="I2198" s="60">
        <v>0</v>
      </c>
      <c r="J2198" s="58">
        <v>0</v>
      </c>
      <c r="K2198" s="61">
        <v>350</v>
      </c>
      <c r="L2198" s="61"/>
      <c r="M2198" s="61"/>
      <c r="N2198" s="61"/>
      <c r="O2198" s="61"/>
      <c r="P2198" s="62">
        <v>56502</v>
      </c>
      <c r="Q2198" s="61"/>
      <c r="R2198" s="61"/>
      <c r="S2198" s="61"/>
      <c r="T2198" s="61"/>
      <c r="U2198" s="61"/>
      <c r="V2198" s="61"/>
      <c r="W2198" s="62">
        <v>100124</v>
      </c>
      <c r="X2198" s="61"/>
      <c r="Y2198" s="61"/>
      <c r="Z2198" s="61"/>
      <c r="AA2198" s="62">
        <v>298063</v>
      </c>
      <c r="AB2198" s="61"/>
      <c r="AC2198" s="61"/>
      <c r="AD2198" s="61"/>
      <c r="AE2198" s="61"/>
      <c r="AF2198" s="62">
        <v>52057</v>
      </c>
      <c r="AG2198" s="61"/>
      <c r="AH2198" s="61"/>
      <c r="AI2198" s="62">
        <v>66583</v>
      </c>
      <c r="AJ2198" s="61"/>
      <c r="AK2198" s="61"/>
      <c r="AL2198" s="61"/>
      <c r="AM2198" s="61"/>
      <c r="AN2198" s="61"/>
      <c r="AO2198" s="61"/>
      <c r="AP2198" s="62">
        <v>5339</v>
      </c>
      <c r="AQ2198" s="61"/>
      <c r="AR2198" s="62">
        <v>4981</v>
      </c>
      <c r="AS2198" s="61"/>
      <c r="AT2198" s="61"/>
      <c r="AU2198" s="61"/>
      <c r="AV2198" s="61"/>
      <c r="AW2198" s="61"/>
      <c r="AX2198" s="61"/>
      <c r="AY2198" s="62">
        <v>10300</v>
      </c>
      <c r="AZ2198" s="61"/>
      <c r="BA2198" s="62">
        <v>85920</v>
      </c>
      <c r="BB2198" s="61"/>
      <c r="BC2198" s="61"/>
      <c r="BD2198" s="61"/>
      <c r="BE2198" s="61"/>
      <c r="BF2198" s="61"/>
      <c r="BG2198" s="61"/>
      <c r="BH2198" s="61"/>
      <c r="BI2198" s="61"/>
      <c r="BJ2198" s="61"/>
      <c r="BK2198" s="61"/>
      <c r="BL2198" s="61"/>
      <c r="BM2198" s="61"/>
      <c r="BN2198" s="61"/>
      <c r="BO2198" s="61"/>
    </row>
    <row r="2199" spans="1:67" x14ac:dyDescent="0.2">
      <c r="A2199" s="57" t="s">
        <v>34</v>
      </c>
      <c r="B2199" s="56" t="s">
        <v>34</v>
      </c>
      <c r="C2199" s="56" t="s">
        <v>535</v>
      </c>
      <c r="D2199" s="56">
        <v>1993</v>
      </c>
      <c r="E2199" s="58">
        <v>746668</v>
      </c>
      <c r="F2199" s="58">
        <v>746668</v>
      </c>
      <c r="G2199" s="59">
        <v>580681</v>
      </c>
      <c r="H2199" s="59">
        <v>165987</v>
      </c>
      <c r="I2199" s="60">
        <v>0</v>
      </c>
      <c r="J2199" s="58">
        <v>0</v>
      </c>
      <c r="K2199" s="61">
        <v>350</v>
      </c>
      <c r="L2199" s="61"/>
      <c r="M2199" s="61"/>
      <c r="N2199" s="61"/>
      <c r="O2199" s="61"/>
      <c r="P2199" s="62">
        <v>56502</v>
      </c>
      <c r="Q2199" s="61"/>
      <c r="R2199" s="61"/>
      <c r="S2199" s="61"/>
      <c r="T2199" s="61"/>
      <c r="U2199" s="61"/>
      <c r="V2199" s="61"/>
      <c r="W2199" s="62">
        <v>100124</v>
      </c>
      <c r="X2199" s="61"/>
      <c r="Y2199" s="61"/>
      <c r="Z2199" s="61"/>
      <c r="AA2199" s="62">
        <v>305065</v>
      </c>
      <c r="AB2199" s="61"/>
      <c r="AC2199" s="61"/>
      <c r="AD2199" s="61"/>
      <c r="AE2199" s="61"/>
      <c r="AF2199" s="62">
        <v>52057</v>
      </c>
      <c r="AG2199" s="61"/>
      <c r="AH2199" s="61"/>
      <c r="AI2199" s="62">
        <v>66583</v>
      </c>
      <c r="AJ2199" s="61"/>
      <c r="AK2199" s="61"/>
      <c r="AL2199" s="61"/>
      <c r="AM2199" s="61"/>
      <c r="AN2199" s="61"/>
      <c r="AO2199" s="61"/>
      <c r="AP2199" s="62">
        <v>5339</v>
      </c>
      <c r="AQ2199" s="61"/>
      <c r="AR2199" s="62">
        <v>4981</v>
      </c>
      <c r="AS2199" s="61"/>
      <c r="AT2199" s="61"/>
      <c r="AU2199" s="61"/>
      <c r="AV2199" s="61"/>
      <c r="AW2199" s="61"/>
      <c r="AX2199" s="61"/>
      <c r="AY2199" s="62">
        <v>10770</v>
      </c>
      <c r="AZ2199" s="61"/>
      <c r="BA2199" s="62">
        <v>144897</v>
      </c>
      <c r="BB2199" s="61"/>
      <c r="BC2199" s="61"/>
      <c r="BD2199" s="61"/>
      <c r="BE2199" s="61"/>
      <c r="BF2199" s="61"/>
      <c r="BG2199" s="61"/>
      <c r="BH2199" s="61"/>
      <c r="BI2199" s="61"/>
      <c r="BJ2199" s="61"/>
      <c r="BK2199" s="61"/>
      <c r="BL2199" s="61"/>
      <c r="BM2199" s="61"/>
      <c r="BN2199" s="61"/>
      <c r="BO2199" s="61"/>
    </row>
    <row r="2200" spans="1:67" x14ac:dyDescent="0.2">
      <c r="A2200" s="57" t="s">
        <v>34</v>
      </c>
      <c r="B2200" s="56" t="s">
        <v>34</v>
      </c>
      <c r="C2200" s="56" t="s">
        <v>535</v>
      </c>
      <c r="D2200" s="56">
        <v>1994</v>
      </c>
      <c r="E2200" s="58">
        <v>754429</v>
      </c>
      <c r="F2200" s="58">
        <v>748592</v>
      </c>
      <c r="G2200" s="59">
        <v>586057</v>
      </c>
      <c r="H2200" s="59">
        <v>168372</v>
      </c>
      <c r="I2200" s="60">
        <v>0</v>
      </c>
      <c r="J2200" s="58">
        <v>-5837</v>
      </c>
      <c r="K2200" s="61"/>
      <c r="L2200" s="61"/>
      <c r="M2200" s="61"/>
      <c r="N2200" s="61"/>
      <c r="O2200" s="61"/>
      <c r="P2200" s="62">
        <v>56852</v>
      </c>
      <c r="Q2200" s="61"/>
      <c r="R2200" s="61"/>
      <c r="S2200" s="61"/>
      <c r="T2200" s="61"/>
      <c r="U2200" s="61"/>
      <c r="V2200" s="61"/>
      <c r="W2200" s="62">
        <v>100124</v>
      </c>
      <c r="X2200" s="61"/>
      <c r="Y2200" s="61"/>
      <c r="Z2200" s="61"/>
      <c r="AA2200" s="62">
        <v>308273</v>
      </c>
      <c r="AB2200" s="61"/>
      <c r="AC2200" s="61"/>
      <c r="AD2200" s="61"/>
      <c r="AE2200" s="61"/>
      <c r="AF2200" s="62">
        <v>52057</v>
      </c>
      <c r="AG2200" s="61"/>
      <c r="AH2200" s="61"/>
      <c r="AI2200" s="62">
        <v>68751</v>
      </c>
      <c r="AJ2200" s="61"/>
      <c r="AK2200" s="61"/>
      <c r="AL2200" s="61"/>
      <c r="AM2200" s="61"/>
      <c r="AN2200" s="61"/>
      <c r="AO2200" s="61"/>
      <c r="AP2200" s="62">
        <v>5339</v>
      </c>
      <c r="AQ2200" s="61"/>
      <c r="AR2200" s="62">
        <v>4981</v>
      </c>
      <c r="AS2200" s="61"/>
      <c r="AT2200" s="61"/>
      <c r="AU2200" s="61"/>
      <c r="AV2200" s="61"/>
      <c r="AW2200" s="61"/>
      <c r="AX2200" s="61"/>
      <c r="AY2200" s="62">
        <v>13155</v>
      </c>
      <c r="AZ2200" s="61"/>
      <c r="BA2200" s="62">
        <v>144897</v>
      </c>
      <c r="BB2200" s="61"/>
      <c r="BC2200" s="61"/>
      <c r="BD2200" s="61"/>
      <c r="BE2200" s="61"/>
      <c r="BF2200" s="61"/>
      <c r="BG2200" s="61"/>
      <c r="BH2200" s="61"/>
      <c r="BI2200" s="61"/>
      <c r="BJ2200" s="61"/>
      <c r="BK2200" s="61"/>
      <c r="BL2200" s="61"/>
      <c r="BM2200" s="61"/>
      <c r="BN2200" s="61"/>
      <c r="BO2200" s="62">
        <v>-5837</v>
      </c>
    </row>
    <row r="2201" spans="1:67" x14ac:dyDescent="0.2">
      <c r="A2201" s="57" t="s">
        <v>34</v>
      </c>
      <c r="B2201" s="56" t="s">
        <v>34</v>
      </c>
      <c r="C2201" s="56" t="s">
        <v>535</v>
      </c>
      <c r="D2201" s="56">
        <v>1995</v>
      </c>
      <c r="E2201" s="58">
        <v>775666</v>
      </c>
      <c r="F2201" s="58">
        <v>769829</v>
      </c>
      <c r="G2201" s="59">
        <v>606820</v>
      </c>
      <c r="H2201" s="59">
        <v>168846</v>
      </c>
      <c r="I2201" s="60">
        <v>0</v>
      </c>
      <c r="J2201" s="58">
        <v>-5837</v>
      </c>
      <c r="K2201" s="61"/>
      <c r="L2201" s="61"/>
      <c r="M2201" s="61"/>
      <c r="N2201" s="61"/>
      <c r="O2201" s="61"/>
      <c r="P2201" s="62">
        <v>56852</v>
      </c>
      <c r="Q2201" s="61"/>
      <c r="R2201" s="61"/>
      <c r="S2201" s="61"/>
      <c r="T2201" s="61"/>
      <c r="U2201" s="61"/>
      <c r="V2201" s="61"/>
      <c r="W2201" s="62">
        <v>100124</v>
      </c>
      <c r="X2201" s="61"/>
      <c r="Y2201" s="61"/>
      <c r="Z2201" s="61"/>
      <c r="AA2201" s="62">
        <v>326107</v>
      </c>
      <c r="AB2201" s="61"/>
      <c r="AC2201" s="61"/>
      <c r="AD2201" s="61"/>
      <c r="AE2201" s="61"/>
      <c r="AF2201" s="62">
        <v>52057</v>
      </c>
      <c r="AG2201" s="61"/>
      <c r="AH2201" s="61"/>
      <c r="AI2201" s="62">
        <v>71680</v>
      </c>
      <c r="AJ2201" s="61"/>
      <c r="AK2201" s="61"/>
      <c r="AL2201" s="61"/>
      <c r="AM2201" s="61"/>
      <c r="AN2201" s="61"/>
      <c r="AO2201" s="61"/>
      <c r="AP2201" s="62">
        <v>5339</v>
      </c>
      <c r="AQ2201" s="61"/>
      <c r="AR2201" s="62">
        <v>5455</v>
      </c>
      <c r="AS2201" s="61"/>
      <c r="AT2201" s="61"/>
      <c r="AU2201" s="61"/>
      <c r="AV2201" s="61"/>
      <c r="AW2201" s="61"/>
      <c r="AX2201" s="61"/>
      <c r="AY2201" s="62">
        <v>13155</v>
      </c>
      <c r="AZ2201" s="61"/>
      <c r="BA2201" s="62">
        <v>144897</v>
      </c>
      <c r="BB2201" s="61"/>
      <c r="BC2201" s="61"/>
      <c r="BD2201" s="61"/>
      <c r="BE2201" s="61"/>
      <c r="BF2201" s="61"/>
      <c r="BG2201" s="61"/>
      <c r="BH2201" s="61"/>
      <c r="BI2201" s="61"/>
      <c r="BJ2201" s="61"/>
      <c r="BK2201" s="61"/>
      <c r="BL2201" s="61"/>
      <c r="BM2201" s="61"/>
      <c r="BN2201" s="61"/>
      <c r="BO2201" s="62">
        <v>-5837</v>
      </c>
    </row>
    <row r="2202" spans="1:67" x14ac:dyDescent="0.2">
      <c r="A2202" s="57" t="s">
        <v>34</v>
      </c>
      <c r="B2202" s="56" t="s">
        <v>34</v>
      </c>
      <c r="C2202" s="56" t="s">
        <v>535</v>
      </c>
      <c r="D2202" s="56">
        <v>1996</v>
      </c>
      <c r="E2202" s="58">
        <v>791455</v>
      </c>
      <c r="F2202" s="58">
        <v>785618</v>
      </c>
      <c r="G2202" s="59">
        <v>619938</v>
      </c>
      <c r="H2202" s="59">
        <v>171517</v>
      </c>
      <c r="I2202" s="60">
        <v>0</v>
      </c>
      <c r="J2202" s="58">
        <v>-5837</v>
      </c>
      <c r="K2202" s="61"/>
      <c r="L2202" s="61"/>
      <c r="M2202" s="61"/>
      <c r="N2202" s="61"/>
      <c r="O2202" s="61"/>
      <c r="P2202" s="62">
        <v>56852</v>
      </c>
      <c r="Q2202" s="61"/>
      <c r="R2202" s="61"/>
      <c r="S2202" s="61"/>
      <c r="T2202" s="61"/>
      <c r="U2202" s="61"/>
      <c r="V2202" s="61"/>
      <c r="W2202" s="62">
        <v>100124</v>
      </c>
      <c r="X2202" s="61"/>
      <c r="Y2202" s="61"/>
      <c r="Z2202" s="61"/>
      <c r="AA2202" s="62">
        <v>339225</v>
      </c>
      <c r="AB2202" s="61"/>
      <c r="AC2202" s="61"/>
      <c r="AD2202" s="61"/>
      <c r="AE2202" s="61"/>
      <c r="AF2202" s="62">
        <v>52057</v>
      </c>
      <c r="AG2202" s="61"/>
      <c r="AH2202" s="61"/>
      <c r="AI2202" s="62">
        <v>71680</v>
      </c>
      <c r="AJ2202" s="61"/>
      <c r="AK2202" s="61"/>
      <c r="AL2202" s="61"/>
      <c r="AM2202" s="61"/>
      <c r="AN2202" s="61"/>
      <c r="AO2202" s="61"/>
      <c r="AP2202" s="62">
        <v>5339</v>
      </c>
      <c r="AQ2202" s="61"/>
      <c r="AR2202" s="62">
        <v>6884</v>
      </c>
      <c r="AS2202" s="61"/>
      <c r="AT2202" s="61"/>
      <c r="AU2202" s="61"/>
      <c r="AV2202" s="61"/>
      <c r="AW2202" s="61"/>
      <c r="AX2202" s="61"/>
      <c r="AY2202" s="62">
        <v>14397</v>
      </c>
      <c r="AZ2202" s="61"/>
      <c r="BA2202" s="62">
        <v>144897</v>
      </c>
      <c r="BB2202" s="61"/>
      <c r="BC2202" s="61"/>
      <c r="BD2202" s="61"/>
      <c r="BE2202" s="61"/>
      <c r="BF2202" s="61"/>
      <c r="BG2202" s="61"/>
      <c r="BH2202" s="61"/>
      <c r="BI2202" s="61"/>
      <c r="BJ2202" s="61"/>
      <c r="BK2202" s="61"/>
      <c r="BL2202" s="61"/>
      <c r="BM2202" s="61"/>
      <c r="BN2202" s="61"/>
      <c r="BO2202" s="62">
        <v>-5837</v>
      </c>
    </row>
    <row r="2203" spans="1:67" x14ac:dyDescent="0.2">
      <c r="A2203" s="57" t="s">
        <v>34</v>
      </c>
      <c r="B2203" s="56" t="s">
        <v>34</v>
      </c>
      <c r="C2203" s="56" t="s">
        <v>535</v>
      </c>
      <c r="D2203" s="56">
        <v>1997</v>
      </c>
      <c r="E2203" s="58">
        <v>993913</v>
      </c>
      <c r="F2203" s="58">
        <v>936607</v>
      </c>
      <c r="G2203" s="59">
        <v>763413</v>
      </c>
      <c r="H2203" s="59">
        <v>230500</v>
      </c>
      <c r="I2203" s="60">
        <v>0</v>
      </c>
      <c r="J2203" s="58">
        <v>-57306</v>
      </c>
      <c r="K2203" s="61"/>
      <c r="L2203" s="61"/>
      <c r="M2203" s="61"/>
      <c r="N2203" s="61"/>
      <c r="O2203" s="61"/>
      <c r="P2203" s="62">
        <v>56852</v>
      </c>
      <c r="Q2203" s="61"/>
      <c r="R2203" s="61"/>
      <c r="S2203" s="61"/>
      <c r="T2203" s="61"/>
      <c r="U2203" s="61"/>
      <c r="V2203" s="61"/>
      <c r="W2203" s="62">
        <v>100124</v>
      </c>
      <c r="X2203" s="61"/>
      <c r="Y2203" s="61"/>
      <c r="Z2203" s="61"/>
      <c r="AA2203" s="62">
        <v>464764</v>
      </c>
      <c r="AB2203" s="61"/>
      <c r="AC2203" s="61"/>
      <c r="AD2203" s="61"/>
      <c r="AE2203" s="61"/>
      <c r="AF2203" s="62">
        <v>67718</v>
      </c>
      <c r="AG2203" s="61"/>
      <c r="AH2203" s="61"/>
      <c r="AI2203" s="62">
        <v>73955</v>
      </c>
      <c r="AJ2203" s="61"/>
      <c r="AK2203" s="61"/>
      <c r="AL2203" s="61"/>
      <c r="AM2203" s="61"/>
      <c r="AN2203" s="61"/>
      <c r="AO2203" s="61"/>
      <c r="AP2203" s="62">
        <v>5490</v>
      </c>
      <c r="AQ2203" s="61"/>
      <c r="AR2203" s="62">
        <v>35637</v>
      </c>
      <c r="AS2203" s="61"/>
      <c r="AT2203" s="61"/>
      <c r="AU2203" s="61"/>
      <c r="AV2203" s="61"/>
      <c r="AW2203" s="61"/>
      <c r="AX2203" s="61"/>
      <c r="AY2203" s="62">
        <v>17476</v>
      </c>
      <c r="AZ2203" s="61"/>
      <c r="BA2203" s="62">
        <v>171897</v>
      </c>
      <c r="BB2203" s="61"/>
      <c r="BC2203" s="61"/>
      <c r="BD2203" s="61"/>
      <c r="BE2203" s="61"/>
      <c r="BF2203" s="61"/>
      <c r="BG2203" s="61"/>
      <c r="BH2203" s="61"/>
      <c r="BI2203" s="61"/>
      <c r="BJ2203" s="61"/>
      <c r="BK2203" s="61"/>
      <c r="BL2203" s="61"/>
      <c r="BM2203" s="61"/>
      <c r="BN2203" s="61"/>
      <c r="BO2203" s="62">
        <v>-57306</v>
      </c>
    </row>
    <row r="2204" spans="1:67" x14ac:dyDescent="0.2">
      <c r="A2204" s="57" t="s">
        <v>34</v>
      </c>
      <c r="B2204" s="56" t="s">
        <v>34</v>
      </c>
      <c r="C2204" s="56" t="s">
        <v>535</v>
      </c>
      <c r="D2204" s="56">
        <v>1998</v>
      </c>
      <c r="E2204" s="58">
        <v>909474</v>
      </c>
      <c r="F2204" s="58">
        <v>952292</v>
      </c>
      <c r="G2204" s="59">
        <v>807546</v>
      </c>
      <c r="H2204" s="59">
        <v>202052</v>
      </c>
      <c r="I2204" s="60">
        <v>100124</v>
      </c>
      <c r="J2204" s="58">
        <v>-57306</v>
      </c>
      <c r="K2204" s="62">
        <v>2000</v>
      </c>
      <c r="L2204" s="61"/>
      <c r="M2204" s="61"/>
      <c r="N2204" s="61"/>
      <c r="O2204" s="61"/>
      <c r="P2204" s="62">
        <v>54852</v>
      </c>
      <c r="Q2204" s="61"/>
      <c r="R2204" s="61"/>
      <c r="S2204" s="61"/>
      <c r="T2204" s="61"/>
      <c r="U2204" s="62">
        <v>100124</v>
      </c>
      <c r="V2204" s="61"/>
      <c r="W2204" s="61"/>
      <c r="X2204" s="61"/>
      <c r="Y2204" s="61"/>
      <c r="Z2204" s="61"/>
      <c r="AA2204" s="62">
        <v>505330</v>
      </c>
      <c r="AB2204" s="61"/>
      <c r="AC2204" s="61"/>
      <c r="AD2204" s="61"/>
      <c r="AE2204" s="61"/>
      <c r="AF2204" s="62">
        <v>67789</v>
      </c>
      <c r="AG2204" s="61"/>
      <c r="AH2204" s="61"/>
      <c r="AI2204" s="62">
        <v>77451</v>
      </c>
      <c r="AJ2204" s="61"/>
      <c r="AK2204" s="61"/>
      <c r="AL2204" s="61"/>
      <c r="AM2204" s="61"/>
      <c r="AN2204" s="61"/>
      <c r="AO2204" s="61"/>
      <c r="AP2204" s="62">
        <v>5775</v>
      </c>
      <c r="AQ2204" s="61"/>
      <c r="AR2204" s="62">
        <v>40871</v>
      </c>
      <c r="AS2204" s="61"/>
      <c r="AT2204" s="61"/>
      <c r="AU2204" s="61"/>
      <c r="AV2204" s="61"/>
      <c r="AW2204" s="61"/>
      <c r="AX2204" s="61"/>
      <c r="AY2204" s="62">
        <v>17476</v>
      </c>
      <c r="AZ2204" s="61"/>
      <c r="BA2204" s="62">
        <v>137930</v>
      </c>
      <c r="BB2204" s="61"/>
      <c r="BC2204" s="61"/>
      <c r="BD2204" s="61"/>
      <c r="BE2204" s="61"/>
      <c r="BF2204" s="61"/>
      <c r="BG2204" s="61"/>
      <c r="BH2204" s="61"/>
      <c r="BI2204" s="61"/>
      <c r="BJ2204" s="61"/>
      <c r="BK2204" s="61"/>
      <c r="BL2204" s="61"/>
      <c r="BM2204" s="61"/>
      <c r="BN2204" s="61"/>
      <c r="BO2204" s="62">
        <v>-57306</v>
      </c>
    </row>
    <row r="2205" spans="1:67" x14ac:dyDescent="0.2">
      <c r="A2205" s="57" t="s">
        <v>34</v>
      </c>
      <c r="B2205" s="56" t="s">
        <v>34</v>
      </c>
      <c r="C2205" s="56" t="s">
        <v>536</v>
      </c>
      <c r="D2205" s="56">
        <v>1989</v>
      </c>
      <c r="E2205" s="58">
        <v>85076</v>
      </c>
      <c r="F2205" s="58">
        <v>83012</v>
      </c>
      <c r="G2205" s="59">
        <v>84260</v>
      </c>
      <c r="H2205" s="59">
        <v>816</v>
      </c>
      <c r="I2205" s="60">
        <v>0</v>
      </c>
      <c r="J2205" s="58">
        <v>-2064</v>
      </c>
      <c r="K2205" s="61"/>
      <c r="L2205" s="61"/>
      <c r="M2205" s="61"/>
      <c r="N2205" s="61"/>
      <c r="O2205" s="61"/>
      <c r="P2205" s="61"/>
      <c r="Q2205" s="61"/>
      <c r="R2205" s="61"/>
      <c r="S2205" s="61"/>
      <c r="T2205" s="61"/>
      <c r="U2205" s="61"/>
      <c r="V2205" s="61"/>
      <c r="W2205" s="61"/>
      <c r="X2205" s="61"/>
      <c r="Y2205" s="61"/>
      <c r="Z2205" s="61"/>
      <c r="AA2205" s="62">
        <v>24356</v>
      </c>
      <c r="AB2205" s="61"/>
      <c r="AC2205" s="61"/>
      <c r="AD2205" s="62">
        <v>7634</v>
      </c>
      <c r="AE2205" s="61"/>
      <c r="AF2205" s="62">
        <v>38582</v>
      </c>
      <c r="AG2205" s="61"/>
      <c r="AH2205" s="61"/>
      <c r="AI2205" s="62">
        <v>13688</v>
      </c>
      <c r="AJ2205" s="61"/>
      <c r="AK2205" s="61"/>
      <c r="AL2205" s="61"/>
      <c r="AM2205" s="61"/>
      <c r="AN2205" s="61"/>
      <c r="AO2205" s="61"/>
      <c r="AP2205" s="61">
        <v>525</v>
      </c>
      <c r="AQ2205" s="61"/>
      <c r="AR2205" s="61"/>
      <c r="AS2205" s="61"/>
      <c r="AT2205" s="61"/>
      <c r="AU2205" s="61"/>
      <c r="AV2205" s="61"/>
      <c r="AW2205" s="61"/>
      <c r="AX2205" s="61"/>
      <c r="AY2205" s="61"/>
      <c r="AZ2205" s="61"/>
      <c r="BA2205" s="61"/>
      <c r="BB2205" s="61"/>
      <c r="BC2205" s="61"/>
      <c r="BD2205" s="61"/>
      <c r="BE2205" s="61"/>
      <c r="BF2205" s="61"/>
      <c r="BG2205" s="61"/>
      <c r="BH2205" s="61"/>
      <c r="BI2205" s="61"/>
      <c r="BJ2205" s="61"/>
      <c r="BK2205" s="61">
        <v>291</v>
      </c>
      <c r="BL2205" s="61"/>
      <c r="BM2205" s="61"/>
      <c r="BN2205" s="61"/>
      <c r="BO2205" s="62">
        <v>-2064</v>
      </c>
    </row>
    <row r="2206" spans="1:67" x14ac:dyDescent="0.2">
      <c r="A2206" s="57" t="s">
        <v>34</v>
      </c>
      <c r="B2206" s="56" t="s">
        <v>34</v>
      </c>
      <c r="C2206" s="56" t="s">
        <v>536</v>
      </c>
      <c r="D2206" s="56">
        <v>1990</v>
      </c>
      <c r="E2206" s="58">
        <v>120135</v>
      </c>
      <c r="F2206" s="58">
        <v>118071</v>
      </c>
      <c r="G2206" s="59">
        <v>119319</v>
      </c>
      <c r="H2206" s="59">
        <v>816</v>
      </c>
      <c r="I2206" s="60">
        <v>0</v>
      </c>
      <c r="J2206" s="58">
        <v>-2064</v>
      </c>
      <c r="K2206" s="61"/>
      <c r="L2206" s="61"/>
      <c r="M2206" s="61"/>
      <c r="N2206" s="61"/>
      <c r="O2206" s="61"/>
      <c r="P2206" s="61"/>
      <c r="Q2206" s="61"/>
      <c r="R2206" s="61"/>
      <c r="S2206" s="61"/>
      <c r="T2206" s="61"/>
      <c r="U2206" s="61"/>
      <c r="V2206" s="61"/>
      <c r="W2206" s="61"/>
      <c r="X2206" s="61"/>
      <c r="Y2206" s="61"/>
      <c r="Z2206" s="61"/>
      <c r="AA2206" s="62">
        <v>48981</v>
      </c>
      <c r="AB2206" s="61"/>
      <c r="AC2206" s="61"/>
      <c r="AD2206" s="62">
        <v>7634</v>
      </c>
      <c r="AE2206" s="61"/>
      <c r="AF2206" s="62">
        <v>46451</v>
      </c>
      <c r="AG2206" s="61"/>
      <c r="AH2206" s="61"/>
      <c r="AI2206" s="62">
        <v>16253</v>
      </c>
      <c r="AJ2206" s="61"/>
      <c r="AK2206" s="61"/>
      <c r="AL2206" s="61"/>
      <c r="AM2206" s="61"/>
      <c r="AN2206" s="61"/>
      <c r="AO2206" s="61"/>
      <c r="AP2206" s="61">
        <v>525</v>
      </c>
      <c r="AQ2206" s="61"/>
      <c r="AR2206" s="61"/>
      <c r="AS2206" s="61"/>
      <c r="AT2206" s="61"/>
      <c r="AU2206" s="61"/>
      <c r="AV2206" s="61"/>
      <c r="AW2206" s="61"/>
      <c r="AX2206" s="61"/>
      <c r="AY2206" s="61"/>
      <c r="AZ2206" s="61"/>
      <c r="BA2206" s="61"/>
      <c r="BB2206" s="61"/>
      <c r="BC2206" s="61"/>
      <c r="BD2206" s="61"/>
      <c r="BE2206" s="61"/>
      <c r="BF2206" s="61"/>
      <c r="BG2206" s="61"/>
      <c r="BH2206" s="61"/>
      <c r="BI2206" s="61"/>
      <c r="BJ2206" s="61"/>
      <c r="BK2206" s="61">
        <v>291</v>
      </c>
      <c r="BL2206" s="61"/>
      <c r="BM2206" s="61"/>
      <c r="BN2206" s="61"/>
      <c r="BO2206" s="62">
        <v>-2064</v>
      </c>
    </row>
    <row r="2207" spans="1:67" x14ac:dyDescent="0.2">
      <c r="A2207" s="57" t="s">
        <v>34</v>
      </c>
      <c r="B2207" s="56" t="s">
        <v>34</v>
      </c>
      <c r="C2207" s="56" t="s">
        <v>536</v>
      </c>
      <c r="D2207" s="56">
        <v>1991</v>
      </c>
      <c r="E2207" s="58">
        <v>123804</v>
      </c>
      <c r="F2207" s="58">
        <v>121740</v>
      </c>
      <c r="G2207" s="59">
        <v>122988</v>
      </c>
      <c r="H2207" s="59">
        <v>816</v>
      </c>
      <c r="I2207" s="60">
        <v>0</v>
      </c>
      <c r="J2207" s="58">
        <v>-2064</v>
      </c>
      <c r="K2207" s="61"/>
      <c r="L2207" s="61"/>
      <c r="M2207" s="61"/>
      <c r="N2207" s="61"/>
      <c r="O2207" s="61"/>
      <c r="P2207" s="61"/>
      <c r="Q2207" s="61"/>
      <c r="R2207" s="61"/>
      <c r="S2207" s="61"/>
      <c r="T2207" s="61"/>
      <c r="U2207" s="61"/>
      <c r="V2207" s="61"/>
      <c r="W2207" s="61"/>
      <c r="X2207" s="61"/>
      <c r="Y2207" s="61"/>
      <c r="Z2207" s="61"/>
      <c r="AA2207" s="62">
        <v>52319</v>
      </c>
      <c r="AB2207" s="61"/>
      <c r="AC2207" s="61"/>
      <c r="AD2207" s="62">
        <v>7634</v>
      </c>
      <c r="AE2207" s="61"/>
      <c r="AF2207" s="62">
        <v>46782</v>
      </c>
      <c r="AG2207" s="61"/>
      <c r="AH2207" s="61"/>
      <c r="AI2207" s="62">
        <v>16253</v>
      </c>
      <c r="AJ2207" s="61"/>
      <c r="AK2207" s="61"/>
      <c r="AL2207" s="61"/>
      <c r="AM2207" s="61"/>
      <c r="AN2207" s="61"/>
      <c r="AO2207" s="61"/>
      <c r="AP2207" s="61">
        <v>525</v>
      </c>
      <c r="AQ2207" s="61"/>
      <c r="AR2207" s="61"/>
      <c r="AS2207" s="61"/>
      <c r="AT2207" s="61"/>
      <c r="AU2207" s="61"/>
      <c r="AV2207" s="61"/>
      <c r="AW2207" s="61"/>
      <c r="AX2207" s="61"/>
      <c r="AY2207" s="61"/>
      <c r="AZ2207" s="61"/>
      <c r="BA2207" s="61"/>
      <c r="BB2207" s="61"/>
      <c r="BC2207" s="61"/>
      <c r="BD2207" s="61"/>
      <c r="BE2207" s="61"/>
      <c r="BF2207" s="61"/>
      <c r="BG2207" s="61"/>
      <c r="BH2207" s="61"/>
      <c r="BI2207" s="61"/>
      <c r="BJ2207" s="61"/>
      <c r="BK2207" s="61">
        <v>291</v>
      </c>
      <c r="BL2207" s="61"/>
      <c r="BM2207" s="61"/>
      <c r="BN2207" s="61"/>
      <c r="BO2207" s="62">
        <v>-2064</v>
      </c>
    </row>
    <row r="2208" spans="1:67" x14ac:dyDescent="0.2">
      <c r="A2208" s="57" t="s">
        <v>34</v>
      </c>
      <c r="B2208" s="56" t="s">
        <v>34</v>
      </c>
      <c r="C2208" s="56" t="s">
        <v>536</v>
      </c>
      <c r="D2208" s="56">
        <v>1992</v>
      </c>
      <c r="E2208" s="58">
        <v>112256</v>
      </c>
      <c r="F2208" s="58">
        <v>110192</v>
      </c>
      <c r="G2208" s="59">
        <v>111440</v>
      </c>
      <c r="H2208" s="59">
        <v>816</v>
      </c>
      <c r="I2208" s="60">
        <v>0</v>
      </c>
      <c r="J2208" s="58">
        <v>-2064</v>
      </c>
      <c r="K2208" s="61"/>
      <c r="L2208" s="61"/>
      <c r="M2208" s="61"/>
      <c r="N2208" s="61"/>
      <c r="O2208" s="61"/>
      <c r="P2208" s="61"/>
      <c r="Q2208" s="61"/>
      <c r="R2208" s="61"/>
      <c r="S2208" s="61"/>
      <c r="T2208" s="61"/>
      <c r="U2208" s="61"/>
      <c r="V2208" s="61"/>
      <c r="W2208" s="61"/>
      <c r="X2208" s="61"/>
      <c r="Y2208" s="61"/>
      <c r="Z2208" s="61"/>
      <c r="AA2208" s="62">
        <v>55184</v>
      </c>
      <c r="AB2208" s="61"/>
      <c r="AC2208" s="61"/>
      <c r="AD2208" s="62">
        <v>7634</v>
      </c>
      <c r="AE2208" s="61"/>
      <c r="AF2208" s="62">
        <v>31258</v>
      </c>
      <c r="AG2208" s="61"/>
      <c r="AH2208" s="61"/>
      <c r="AI2208" s="62">
        <v>17364</v>
      </c>
      <c r="AJ2208" s="61"/>
      <c r="AK2208" s="61"/>
      <c r="AL2208" s="61"/>
      <c r="AM2208" s="61"/>
      <c r="AN2208" s="61"/>
      <c r="AO2208" s="61"/>
      <c r="AP2208" s="61">
        <v>525</v>
      </c>
      <c r="AQ2208" s="61"/>
      <c r="AR2208" s="61"/>
      <c r="AS2208" s="61"/>
      <c r="AT2208" s="61"/>
      <c r="AU2208" s="61"/>
      <c r="AV2208" s="61"/>
      <c r="AW2208" s="61"/>
      <c r="AX2208" s="61"/>
      <c r="AY2208" s="61"/>
      <c r="AZ2208" s="61"/>
      <c r="BA2208" s="61"/>
      <c r="BB2208" s="61"/>
      <c r="BC2208" s="61"/>
      <c r="BD2208" s="61"/>
      <c r="BE2208" s="61"/>
      <c r="BF2208" s="61"/>
      <c r="BG2208" s="61"/>
      <c r="BH2208" s="61"/>
      <c r="BI2208" s="61"/>
      <c r="BJ2208" s="61"/>
      <c r="BK2208" s="61">
        <v>291</v>
      </c>
      <c r="BL2208" s="61"/>
      <c r="BM2208" s="61"/>
      <c r="BN2208" s="61"/>
      <c r="BO2208" s="62">
        <v>-2064</v>
      </c>
    </row>
    <row r="2209" spans="1:67" x14ac:dyDescent="0.2">
      <c r="A2209" s="57" t="s">
        <v>34</v>
      </c>
      <c r="B2209" s="56" t="s">
        <v>34</v>
      </c>
      <c r="C2209" s="56" t="s">
        <v>536</v>
      </c>
      <c r="D2209" s="56">
        <v>1993</v>
      </c>
      <c r="E2209" s="58">
        <v>118556</v>
      </c>
      <c r="F2209" s="58">
        <v>116492</v>
      </c>
      <c r="G2209" s="59">
        <v>117740</v>
      </c>
      <c r="H2209" s="59">
        <v>816</v>
      </c>
      <c r="I2209" s="60">
        <v>0</v>
      </c>
      <c r="J2209" s="58">
        <v>-2064</v>
      </c>
      <c r="K2209" s="61"/>
      <c r="L2209" s="61"/>
      <c r="M2209" s="61"/>
      <c r="N2209" s="61"/>
      <c r="O2209" s="61"/>
      <c r="P2209" s="61"/>
      <c r="Q2209" s="61"/>
      <c r="R2209" s="61"/>
      <c r="S2209" s="61"/>
      <c r="T2209" s="61"/>
      <c r="U2209" s="61"/>
      <c r="V2209" s="61"/>
      <c r="W2209" s="61"/>
      <c r="X2209" s="61"/>
      <c r="Y2209" s="61"/>
      <c r="Z2209" s="61"/>
      <c r="AA2209" s="62">
        <v>61484</v>
      </c>
      <c r="AB2209" s="61"/>
      <c r="AC2209" s="61"/>
      <c r="AD2209" s="62">
        <v>7634</v>
      </c>
      <c r="AE2209" s="61"/>
      <c r="AF2209" s="62">
        <v>31258</v>
      </c>
      <c r="AG2209" s="61"/>
      <c r="AH2209" s="61"/>
      <c r="AI2209" s="62">
        <v>17364</v>
      </c>
      <c r="AJ2209" s="61"/>
      <c r="AK2209" s="61"/>
      <c r="AL2209" s="61"/>
      <c r="AM2209" s="61"/>
      <c r="AN2209" s="61"/>
      <c r="AO2209" s="61"/>
      <c r="AP2209" s="61">
        <v>525</v>
      </c>
      <c r="AQ2209" s="61"/>
      <c r="AR2209" s="61"/>
      <c r="AS2209" s="61"/>
      <c r="AT2209" s="61"/>
      <c r="AU2209" s="61"/>
      <c r="AV2209" s="61"/>
      <c r="AW2209" s="61"/>
      <c r="AX2209" s="61"/>
      <c r="AY2209" s="61"/>
      <c r="AZ2209" s="61"/>
      <c r="BA2209" s="61"/>
      <c r="BB2209" s="61"/>
      <c r="BC2209" s="61"/>
      <c r="BD2209" s="61"/>
      <c r="BE2209" s="61"/>
      <c r="BF2209" s="61"/>
      <c r="BG2209" s="61"/>
      <c r="BH2209" s="61"/>
      <c r="BI2209" s="61"/>
      <c r="BJ2209" s="61"/>
      <c r="BK2209" s="61">
        <v>291</v>
      </c>
      <c r="BL2209" s="61"/>
      <c r="BM2209" s="61"/>
      <c r="BN2209" s="61"/>
      <c r="BO2209" s="62">
        <v>-2064</v>
      </c>
    </row>
    <row r="2210" spans="1:67" x14ac:dyDescent="0.2">
      <c r="A2210" s="57" t="s">
        <v>34</v>
      </c>
      <c r="B2210" s="56" t="s">
        <v>34</v>
      </c>
      <c r="C2210" s="56" t="s">
        <v>536</v>
      </c>
      <c r="D2210" s="56">
        <v>1994</v>
      </c>
      <c r="E2210" s="58">
        <v>119559</v>
      </c>
      <c r="F2210" s="58">
        <v>108533</v>
      </c>
      <c r="G2210" s="59">
        <v>118743</v>
      </c>
      <c r="H2210" s="59">
        <v>816</v>
      </c>
      <c r="I2210" s="60">
        <v>0</v>
      </c>
      <c r="J2210" s="58">
        <v>-11026</v>
      </c>
      <c r="K2210" s="61"/>
      <c r="L2210" s="61"/>
      <c r="M2210" s="61"/>
      <c r="N2210" s="61"/>
      <c r="O2210" s="61"/>
      <c r="P2210" s="61"/>
      <c r="Q2210" s="61"/>
      <c r="R2210" s="61"/>
      <c r="S2210" s="61"/>
      <c r="T2210" s="61"/>
      <c r="U2210" s="61"/>
      <c r="V2210" s="61"/>
      <c r="W2210" s="61"/>
      <c r="X2210" s="61"/>
      <c r="Y2210" s="61"/>
      <c r="Z2210" s="61"/>
      <c r="AA2210" s="62">
        <v>61484</v>
      </c>
      <c r="AB2210" s="61"/>
      <c r="AC2210" s="61"/>
      <c r="AD2210" s="62">
        <v>8251</v>
      </c>
      <c r="AE2210" s="61"/>
      <c r="AF2210" s="62">
        <v>31258</v>
      </c>
      <c r="AG2210" s="61"/>
      <c r="AH2210" s="61"/>
      <c r="AI2210" s="62">
        <v>17750</v>
      </c>
      <c r="AJ2210" s="61"/>
      <c r="AK2210" s="61"/>
      <c r="AL2210" s="61"/>
      <c r="AM2210" s="61"/>
      <c r="AN2210" s="61"/>
      <c r="AO2210" s="61"/>
      <c r="AP2210" s="61">
        <v>525</v>
      </c>
      <c r="AQ2210" s="61"/>
      <c r="AR2210" s="61"/>
      <c r="AS2210" s="61"/>
      <c r="AT2210" s="61"/>
      <c r="AU2210" s="61"/>
      <c r="AV2210" s="61"/>
      <c r="AW2210" s="61"/>
      <c r="AX2210" s="61"/>
      <c r="AY2210" s="61"/>
      <c r="AZ2210" s="61"/>
      <c r="BA2210" s="61"/>
      <c r="BB2210" s="61"/>
      <c r="BC2210" s="61"/>
      <c r="BD2210" s="61"/>
      <c r="BE2210" s="61"/>
      <c r="BF2210" s="61"/>
      <c r="BG2210" s="61"/>
      <c r="BH2210" s="61"/>
      <c r="BI2210" s="61"/>
      <c r="BJ2210" s="61"/>
      <c r="BK2210" s="61">
        <v>291</v>
      </c>
      <c r="BL2210" s="61"/>
      <c r="BM2210" s="61"/>
      <c r="BN2210" s="61"/>
      <c r="BO2210" s="62">
        <v>-11026</v>
      </c>
    </row>
    <row r="2211" spans="1:67" x14ac:dyDescent="0.2">
      <c r="A2211" s="57" t="s">
        <v>34</v>
      </c>
      <c r="B2211" s="56" t="s">
        <v>34</v>
      </c>
      <c r="C2211" s="56" t="s">
        <v>536</v>
      </c>
      <c r="D2211" s="56">
        <v>1995</v>
      </c>
      <c r="E2211" s="58">
        <v>121820</v>
      </c>
      <c r="F2211" s="58">
        <v>110794</v>
      </c>
      <c r="G2211" s="59">
        <v>119404</v>
      </c>
      <c r="H2211" s="59">
        <v>2416</v>
      </c>
      <c r="I2211" s="60">
        <v>0</v>
      </c>
      <c r="J2211" s="58">
        <v>-11026</v>
      </c>
      <c r="K2211" s="61"/>
      <c r="L2211" s="61"/>
      <c r="M2211" s="61"/>
      <c r="N2211" s="61"/>
      <c r="O2211" s="61"/>
      <c r="P2211" s="61"/>
      <c r="Q2211" s="61"/>
      <c r="R2211" s="61"/>
      <c r="S2211" s="61"/>
      <c r="T2211" s="61"/>
      <c r="U2211" s="61"/>
      <c r="V2211" s="61"/>
      <c r="W2211" s="61"/>
      <c r="X2211" s="61"/>
      <c r="Y2211" s="61"/>
      <c r="Z2211" s="61"/>
      <c r="AA2211" s="62">
        <v>61484</v>
      </c>
      <c r="AB2211" s="61"/>
      <c r="AC2211" s="61"/>
      <c r="AD2211" s="62">
        <v>8251</v>
      </c>
      <c r="AE2211" s="61"/>
      <c r="AF2211" s="62">
        <v>31258</v>
      </c>
      <c r="AG2211" s="61"/>
      <c r="AH2211" s="61"/>
      <c r="AI2211" s="62">
        <v>18411</v>
      </c>
      <c r="AJ2211" s="61"/>
      <c r="AK2211" s="61"/>
      <c r="AL2211" s="61"/>
      <c r="AM2211" s="61"/>
      <c r="AN2211" s="61"/>
      <c r="AO2211" s="61"/>
      <c r="AP2211" s="62">
        <v>2125</v>
      </c>
      <c r="AQ2211" s="61"/>
      <c r="AR2211" s="61"/>
      <c r="AS2211" s="61"/>
      <c r="AT2211" s="61"/>
      <c r="AU2211" s="61"/>
      <c r="AV2211" s="61"/>
      <c r="AW2211" s="61"/>
      <c r="AX2211" s="61"/>
      <c r="AY2211" s="61"/>
      <c r="AZ2211" s="61"/>
      <c r="BA2211" s="61"/>
      <c r="BB2211" s="61"/>
      <c r="BC2211" s="61"/>
      <c r="BD2211" s="61"/>
      <c r="BE2211" s="61"/>
      <c r="BF2211" s="61"/>
      <c r="BG2211" s="61"/>
      <c r="BH2211" s="61"/>
      <c r="BI2211" s="61"/>
      <c r="BJ2211" s="61"/>
      <c r="BK2211" s="61">
        <v>291</v>
      </c>
      <c r="BL2211" s="61"/>
      <c r="BM2211" s="61"/>
      <c r="BN2211" s="61"/>
      <c r="BO2211" s="62">
        <v>-11026</v>
      </c>
    </row>
    <row r="2212" spans="1:67" x14ac:dyDescent="0.2">
      <c r="A2212" s="57" t="s">
        <v>34</v>
      </c>
      <c r="B2212" s="56" t="s">
        <v>34</v>
      </c>
      <c r="C2212" s="56" t="s">
        <v>536</v>
      </c>
      <c r="D2212" s="56">
        <v>1996</v>
      </c>
      <c r="E2212" s="58">
        <v>126459</v>
      </c>
      <c r="F2212" s="58">
        <v>115433</v>
      </c>
      <c r="G2212" s="59">
        <v>124043</v>
      </c>
      <c r="H2212" s="59">
        <v>2416</v>
      </c>
      <c r="I2212" s="60">
        <v>0</v>
      </c>
      <c r="J2212" s="58">
        <v>-11026</v>
      </c>
      <c r="K2212" s="61"/>
      <c r="L2212" s="61"/>
      <c r="M2212" s="61"/>
      <c r="N2212" s="61"/>
      <c r="O2212" s="61"/>
      <c r="P2212" s="61"/>
      <c r="Q2212" s="61"/>
      <c r="R2212" s="61"/>
      <c r="S2212" s="61"/>
      <c r="T2212" s="61"/>
      <c r="U2212" s="61"/>
      <c r="V2212" s="61"/>
      <c r="W2212" s="61"/>
      <c r="X2212" s="61"/>
      <c r="Y2212" s="61"/>
      <c r="Z2212" s="61"/>
      <c r="AA2212" s="62">
        <v>65085</v>
      </c>
      <c r="AB2212" s="61"/>
      <c r="AC2212" s="61"/>
      <c r="AD2212" s="62">
        <v>8835</v>
      </c>
      <c r="AE2212" s="61"/>
      <c r="AF2212" s="62">
        <v>31258</v>
      </c>
      <c r="AG2212" s="61"/>
      <c r="AH2212" s="61"/>
      <c r="AI2212" s="62">
        <v>18865</v>
      </c>
      <c r="AJ2212" s="61"/>
      <c r="AK2212" s="61"/>
      <c r="AL2212" s="61"/>
      <c r="AM2212" s="61"/>
      <c r="AN2212" s="61"/>
      <c r="AO2212" s="61"/>
      <c r="AP2212" s="62">
        <v>2125</v>
      </c>
      <c r="AQ2212" s="61"/>
      <c r="AR2212" s="61"/>
      <c r="AS2212" s="61"/>
      <c r="AT2212" s="61"/>
      <c r="AU2212" s="61"/>
      <c r="AV2212" s="61"/>
      <c r="AW2212" s="61"/>
      <c r="AX2212" s="61"/>
      <c r="AY2212" s="61"/>
      <c r="AZ2212" s="61"/>
      <c r="BA2212" s="61"/>
      <c r="BB2212" s="61"/>
      <c r="BC2212" s="61"/>
      <c r="BD2212" s="61"/>
      <c r="BE2212" s="61"/>
      <c r="BF2212" s="61"/>
      <c r="BG2212" s="61"/>
      <c r="BH2212" s="61"/>
      <c r="BI2212" s="61"/>
      <c r="BJ2212" s="61"/>
      <c r="BK2212" s="61">
        <v>291</v>
      </c>
      <c r="BL2212" s="61"/>
      <c r="BM2212" s="61"/>
      <c r="BN2212" s="61"/>
      <c r="BO2212" s="62">
        <v>-11026</v>
      </c>
    </row>
    <row r="2213" spans="1:67" x14ac:dyDescent="0.2">
      <c r="A2213" s="57" t="s">
        <v>34</v>
      </c>
      <c r="B2213" s="56" t="s">
        <v>34</v>
      </c>
      <c r="C2213" s="56" t="s">
        <v>536</v>
      </c>
      <c r="D2213" s="56">
        <v>1997</v>
      </c>
      <c r="E2213" s="58">
        <v>126167</v>
      </c>
      <c r="F2213" s="58">
        <v>115141</v>
      </c>
      <c r="G2213" s="59">
        <v>124042</v>
      </c>
      <c r="H2213" s="59">
        <v>2125</v>
      </c>
      <c r="I2213" s="60">
        <v>0</v>
      </c>
      <c r="J2213" s="58">
        <v>-11026</v>
      </c>
      <c r="K2213" s="61"/>
      <c r="L2213" s="61"/>
      <c r="M2213" s="61"/>
      <c r="N2213" s="61"/>
      <c r="O2213" s="61"/>
      <c r="P2213" s="61"/>
      <c r="Q2213" s="61"/>
      <c r="R2213" s="61"/>
      <c r="S2213" s="61"/>
      <c r="T2213" s="61"/>
      <c r="U2213" s="61"/>
      <c r="V2213" s="61"/>
      <c r="W2213" s="61"/>
      <c r="X2213" s="61"/>
      <c r="Y2213" s="61"/>
      <c r="Z2213" s="61"/>
      <c r="AA2213" s="62">
        <v>65085</v>
      </c>
      <c r="AB2213" s="61"/>
      <c r="AC2213" s="61"/>
      <c r="AD2213" s="62">
        <v>8835</v>
      </c>
      <c r="AE2213" s="61"/>
      <c r="AF2213" s="62">
        <v>31258</v>
      </c>
      <c r="AG2213" s="61"/>
      <c r="AH2213" s="61"/>
      <c r="AI2213" s="62">
        <v>18864</v>
      </c>
      <c r="AJ2213" s="61"/>
      <c r="AK2213" s="61"/>
      <c r="AL2213" s="61"/>
      <c r="AM2213" s="61"/>
      <c r="AN2213" s="61"/>
      <c r="AO2213" s="61"/>
      <c r="AP2213" s="62">
        <v>2125</v>
      </c>
      <c r="AQ2213" s="61"/>
      <c r="AR2213" s="61"/>
      <c r="AS2213" s="61"/>
      <c r="AT2213" s="61"/>
      <c r="AU2213" s="61"/>
      <c r="AV2213" s="61"/>
      <c r="AW2213" s="61"/>
      <c r="AX2213" s="61"/>
      <c r="AY2213" s="61"/>
      <c r="AZ2213" s="61"/>
      <c r="BA2213" s="61"/>
      <c r="BB2213" s="61"/>
      <c r="BC2213" s="61"/>
      <c r="BD2213" s="61"/>
      <c r="BE2213" s="61"/>
      <c r="BF2213" s="61"/>
      <c r="BG2213" s="61"/>
      <c r="BH2213" s="61"/>
      <c r="BI2213" s="61"/>
      <c r="BJ2213" s="61"/>
      <c r="BK2213" s="61"/>
      <c r="BL2213" s="61"/>
      <c r="BM2213" s="61"/>
      <c r="BN2213" s="61"/>
      <c r="BO2213" s="62">
        <v>-11026</v>
      </c>
    </row>
    <row r="2214" spans="1:67" x14ac:dyDescent="0.2">
      <c r="A2214" s="57" t="s">
        <v>34</v>
      </c>
      <c r="B2214" s="56" t="s">
        <v>34</v>
      </c>
      <c r="C2214" s="56" t="s">
        <v>536</v>
      </c>
      <c r="D2214" s="56">
        <v>1998</v>
      </c>
      <c r="E2214" s="58">
        <v>128821</v>
      </c>
      <c r="F2214" s="58">
        <v>114709</v>
      </c>
      <c r="G2214" s="59">
        <v>125542</v>
      </c>
      <c r="H2214" s="59">
        <v>3279</v>
      </c>
      <c r="I2214" s="60">
        <v>0</v>
      </c>
      <c r="J2214" s="58">
        <v>-14112</v>
      </c>
      <c r="K2214" s="61"/>
      <c r="L2214" s="61"/>
      <c r="M2214" s="61"/>
      <c r="N2214" s="61"/>
      <c r="O2214" s="61"/>
      <c r="P2214" s="61"/>
      <c r="Q2214" s="61"/>
      <c r="R2214" s="61"/>
      <c r="S2214" s="61"/>
      <c r="T2214" s="61"/>
      <c r="U2214" s="61"/>
      <c r="V2214" s="61"/>
      <c r="W2214" s="61"/>
      <c r="X2214" s="61"/>
      <c r="Y2214" s="61"/>
      <c r="Z2214" s="61"/>
      <c r="AA2214" s="62">
        <v>66585</v>
      </c>
      <c r="AB2214" s="61"/>
      <c r="AC2214" s="61"/>
      <c r="AD2214" s="62">
        <v>8835</v>
      </c>
      <c r="AE2214" s="61"/>
      <c r="AF2214" s="62">
        <v>31258</v>
      </c>
      <c r="AG2214" s="61"/>
      <c r="AH2214" s="61"/>
      <c r="AI2214" s="62">
        <v>18864</v>
      </c>
      <c r="AJ2214" s="61"/>
      <c r="AK2214" s="61"/>
      <c r="AL2214" s="61"/>
      <c r="AM2214" s="61"/>
      <c r="AN2214" s="61"/>
      <c r="AO2214" s="61"/>
      <c r="AP2214" s="62">
        <v>3279</v>
      </c>
      <c r="AQ2214" s="61"/>
      <c r="AR2214" s="61"/>
      <c r="AS2214" s="61"/>
      <c r="AT2214" s="61"/>
      <c r="AU2214" s="61"/>
      <c r="AV2214" s="61"/>
      <c r="AW2214" s="61"/>
      <c r="AX2214" s="61"/>
      <c r="AY2214" s="61"/>
      <c r="AZ2214" s="61"/>
      <c r="BA2214" s="61"/>
      <c r="BB2214" s="61"/>
      <c r="BC2214" s="61"/>
      <c r="BD2214" s="61"/>
      <c r="BE2214" s="61"/>
      <c r="BF2214" s="61"/>
      <c r="BG2214" s="61"/>
      <c r="BH2214" s="61"/>
      <c r="BI2214" s="61"/>
      <c r="BJ2214" s="61"/>
      <c r="BK2214" s="61"/>
      <c r="BL2214" s="61"/>
      <c r="BM2214" s="61"/>
      <c r="BN2214" s="61"/>
      <c r="BO2214" s="62">
        <v>-14112</v>
      </c>
    </row>
    <row r="2215" spans="1:67" x14ac:dyDescent="0.2">
      <c r="A2215" s="57" t="s">
        <v>34</v>
      </c>
      <c r="B2215" s="56" t="s">
        <v>34</v>
      </c>
      <c r="C2215" s="56" t="s">
        <v>537</v>
      </c>
      <c r="D2215" s="56">
        <v>1989</v>
      </c>
      <c r="E2215" s="58">
        <v>7640655</v>
      </c>
      <c r="F2215" s="58">
        <v>7610866</v>
      </c>
      <c r="G2215" s="59">
        <v>7004867</v>
      </c>
      <c r="H2215" s="59">
        <v>635788</v>
      </c>
      <c r="I2215" s="60">
        <v>0</v>
      </c>
      <c r="J2215" s="58">
        <v>-29789</v>
      </c>
      <c r="K2215" s="62">
        <v>18056</v>
      </c>
      <c r="L2215" s="61"/>
      <c r="M2215" s="61"/>
      <c r="N2215" s="61"/>
      <c r="O2215" s="61"/>
      <c r="P2215" s="62">
        <v>77342</v>
      </c>
      <c r="Q2215" s="62">
        <v>388020</v>
      </c>
      <c r="R2215" s="61"/>
      <c r="S2215" s="61"/>
      <c r="T2215" s="61"/>
      <c r="U2215" s="61"/>
      <c r="V2215" s="61"/>
      <c r="W2215" s="62">
        <v>512045</v>
      </c>
      <c r="X2215" s="61"/>
      <c r="Y2215" s="61"/>
      <c r="Z2215" s="61"/>
      <c r="AA2215" s="62">
        <v>2995318</v>
      </c>
      <c r="AB2215" s="61"/>
      <c r="AC2215" s="61"/>
      <c r="AD2215" s="62">
        <v>1066014</v>
      </c>
      <c r="AE2215" s="61"/>
      <c r="AF2215" s="62">
        <v>1354139</v>
      </c>
      <c r="AG2215" s="61"/>
      <c r="AH2215" s="61"/>
      <c r="AI2215" s="62">
        <v>593933</v>
      </c>
      <c r="AJ2215" s="61"/>
      <c r="AK2215" s="61"/>
      <c r="AL2215" s="61"/>
      <c r="AM2215" s="61"/>
      <c r="AN2215" s="61"/>
      <c r="AO2215" s="61"/>
      <c r="AP2215" s="62">
        <v>27236</v>
      </c>
      <c r="AQ2215" s="61"/>
      <c r="AR2215" s="62">
        <v>76835</v>
      </c>
      <c r="AS2215" s="61"/>
      <c r="AT2215" s="61"/>
      <c r="AU2215" s="61"/>
      <c r="AV2215" s="62">
        <v>33159</v>
      </c>
      <c r="AW2215" s="61"/>
      <c r="AX2215" s="61"/>
      <c r="AY2215" s="62">
        <v>73907</v>
      </c>
      <c r="AZ2215" s="61"/>
      <c r="BA2215" s="62">
        <v>362385</v>
      </c>
      <c r="BB2215" s="61"/>
      <c r="BC2215" s="61"/>
      <c r="BD2215" s="61"/>
      <c r="BE2215" s="61"/>
      <c r="BF2215" s="61"/>
      <c r="BG2215" s="61"/>
      <c r="BH2215" s="61"/>
      <c r="BI2215" s="61"/>
      <c r="BJ2215" s="61"/>
      <c r="BK2215" s="62">
        <v>62266</v>
      </c>
      <c r="BL2215" s="61"/>
      <c r="BM2215" s="61"/>
      <c r="BN2215" s="61"/>
      <c r="BO2215" s="62">
        <v>-29789</v>
      </c>
    </row>
    <row r="2216" spans="1:67" x14ac:dyDescent="0.2">
      <c r="A2216" s="57" t="s">
        <v>34</v>
      </c>
      <c r="B2216" s="56" t="s">
        <v>34</v>
      </c>
      <c r="C2216" s="56" t="s">
        <v>537</v>
      </c>
      <c r="D2216" s="56">
        <v>1990</v>
      </c>
      <c r="E2216" s="58">
        <v>9209647</v>
      </c>
      <c r="F2216" s="58">
        <v>9179858</v>
      </c>
      <c r="G2216" s="59">
        <v>8458926</v>
      </c>
      <c r="H2216" s="59">
        <v>750721</v>
      </c>
      <c r="I2216" s="60">
        <v>0</v>
      </c>
      <c r="J2216" s="58">
        <v>-29789</v>
      </c>
      <c r="K2216" s="62">
        <v>18056</v>
      </c>
      <c r="L2216" s="61"/>
      <c r="M2216" s="61"/>
      <c r="N2216" s="61"/>
      <c r="O2216" s="61"/>
      <c r="P2216" s="62">
        <v>77342</v>
      </c>
      <c r="Q2216" s="62">
        <v>388020</v>
      </c>
      <c r="R2216" s="61"/>
      <c r="S2216" s="61"/>
      <c r="T2216" s="61"/>
      <c r="U2216" s="61"/>
      <c r="V2216" s="61"/>
      <c r="W2216" s="62">
        <v>635685</v>
      </c>
      <c r="X2216" s="61"/>
      <c r="Y2216" s="61"/>
      <c r="Z2216" s="61"/>
      <c r="AA2216" s="62">
        <v>3385120</v>
      </c>
      <c r="AB2216" s="61"/>
      <c r="AC2216" s="61"/>
      <c r="AD2216" s="62">
        <v>1614486</v>
      </c>
      <c r="AE2216" s="61"/>
      <c r="AF2216" s="62">
        <v>1665150</v>
      </c>
      <c r="AG2216" s="61"/>
      <c r="AH2216" s="61"/>
      <c r="AI2216" s="62">
        <v>675067</v>
      </c>
      <c r="AJ2216" s="61"/>
      <c r="AK2216" s="61"/>
      <c r="AL2216" s="61"/>
      <c r="AM2216" s="61"/>
      <c r="AN2216" s="61"/>
      <c r="AO2216" s="61"/>
      <c r="AP2216" s="62">
        <v>27236</v>
      </c>
      <c r="AQ2216" s="61"/>
      <c r="AR2216" s="62">
        <v>76835</v>
      </c>
      <c r="AS2216" s="61"/>
      <c r="AT2216" s="61"/>
      <c r="AU2216" s="61"/>
      <c r="AV2216" s="62">
        <v>33159</v>
      </c>
      <c r="AW2216" s="61"/>
      <c r="AX2216" s="61"/>
      <c r="AY2216" s="62">
        <v>73907</v>
      </c>
      <c r="AZ2216" s="61"/>
      <c r="BA2216" s="62">
        <v>472884</v>
      </c>
      <c r="BB2216" s="61"/>
      <c r="BC2216" s="61"/>
      <c r="BD2216" s="61"/>
      <c r="BE2216" s="61"/>
      <c r="BF2216" s="61"/>
      <c r="BG2216" s="61"/>
      <c r="BH2216" s="61"/>
      <c r="BI2216" s="61"/>
      <c r="BJ2216" s="61"/>
      <c r="BK2216" s="62">
        <v>66700</v>
      </c>
      <c r="BL2216" s="61"/>
      <c r="BM2216" s="61"/>
      <c r="BN2216" s="61"/>
      <c r="BO2216" s="62">
        <v>-29789</v>
      </c>
    </row>
    <row r="2217" spans="1:67" x14ac:dyDescent="0.2">
      <c r="A2217" s="57" t="s">
        <v>34</v>
      </c>
      <c r="B2217" s="56" t="s">
        <v>34</v>
      </c>
      <c r="C2217" s="56" t="s">
        <v>537</v>
      </c>
      <c r="D2217" s="56">
        <v>1991</v>
      </c>
      <c r="E2217" s="58">
        <v>9804412</v>
      </c>
      <c r="F2217" s="58">
        <v>9774623</v>
      </c>
      <c r="G2217" s="59">
        <v>8973075</v>
      </c>
      <c r="H2217" s="59">
        <v>831337</v>
      </c>
      <c r="I2217" s="60">
        <v>0</v>
      </c>
      <c r="J2217" s="58">
        <v>-29789</v>
      </c>
      <c r="K2217" s="62">
        <v>18056</v>
      </c>
      <c r="L2217" s="61"/>
      <c r="M2217" s="61"/>
      <c r="N2217" s="61"/>
      <c r="O2217" s="61"/>
      <c r="P2217" s="62">
        <v>77342</v>
      </c>
      <c r="Q2217" s="62">
        <v>388020</v>
      </c>
      <c r="R2217" s="61"/>
      <c r="S2217" s="61"/>
      <c r="T2217" s="61"/>
      <c r="U2217" s="61"/>
      <c r="V2217" s="61"/>
      <c r="W2217" s="62">
        <v>768042</v>
      </c>
      <c r="X2217" s="61"/>
      <c r="Y2217" s="61"/>
      <c r="Z2217" s="61"/>
      <c r="AA2217" s="62">
        <v>3614683</v>
      </c>
      <c r="AB2217" s="61"/>
      <c r="AC2217" s="61"/>
      <c r="AD2217" s="62">
        <v>1657150</v>
      </c>
      <c r="AE2217" s="61"/>
      <c r="AF2217" s="62">
        <v>1751044</v>
      </c>
      <c r="AG2217" s="61"/>
      <c r="AH2217" s="61"/>
      <c r="AI2217" s="62">
        <v>698738</v>
      </c>
      <c r="AJ2217" s="61"/>
      <c r="AK2217" s="61"/>
      <c r="AL2217" s="61"/>
      <c r="AM2217" s="61"/>
      <c r="AN2217" s="61"/>
      <c r="AO2217" s="61"/>
      <c r="AP2217" s="62">
        <v>30486</v>
      </c>
      <c r="AQ2217" s="61"/>
      <c r="AR2217" s="62">
        <v>76835</v>
      </c>
      <c r="AS2217" s="61"/>
      <c r="AT2217" s="61"/>
      <c r="AU2217" s="61"/>
      <c r="AV2217" s="62">
        <v>33159</v>
      </c>
      <c r="AW2217" s="61"/>
      <c r="AX2217" s="61"/>
      <c r="AY2217" s="62">
        <v>77478</v>
      </c>
      <c r="AZ2217" s="61"/>
      <c r="BA2217" s="62">
        <v>546679</v>
      </c>
      <c r="BB2217" s="61"/>
      <c r="BC2217" s="61"/>
      <c r="BD2217" s="61"/>
      <c r="BE2217" s="61"/>
      <c r="BF2217" s="61"/>
      <c r="BG2217" s="61"/>
      <c r="BH2217" s="61"/>
      <c r="BI2217" s="61"/>
      <c r="BJ2217" s="61"/>
      <c r="BK2217" s="62">
        <v>66700</v>
      </c>
      <c r="BL2217" s="61"/>
      <c r="BM2217" s="61"/>
      <c r="BN2217" s="61"/>
      <c r="BO2217" s="62">
        <v>-29789</v>
      </c>
    </row>
    <row r="2218" spans="1:67" x14ac:dyDescent="0.2">
      <c r="A2218" s="57" t="s">
        <v>34</v>
      </c>
      <c r="B2218" s="56" t="s">
        <v>34</v>
      </c>
      <c r="C2218" s="56" t="s">
        <v>537</v>
      </c>
      <c r="D2218" s="56">
        <v>1992</v>
      </c>
      <c r="E2218" s="58">
        <v>10169641</v>
      </c>
      <c r="F2218" s="58">
        <v>10139852</v>
      </c>
      <c r="G2218" s="59">
        <v>9270442</v>
      </c>
      <c r="H2218" s="59">
        <v>899199</v>
      </c>
      <c r="I2218" s="60">
        <v>0</v>
      </c>
      <c r="J2218" s="58">
        <v>-29789</v>
      </c>
      <c r="K2218" s="62">
        <v>18056</v>
      </c>
      <c r="L2218" s="61"/>
      <c r="M2218" s="61"/>
      <c r="N2218" s="61"/>
      <c r="O2218" s="61"/>
      <c r="P2218" s="62">
        <v>77342</v>
      </c>
      <c r="Q2218" s="62">
        <v>396220</v>
      </c>
      <c r="R2218" s="61"/>
      <c r="S2218" s="61"/>
      <c r="T2218" s="61"/>
      <c r="U2218" s="61"/>
      <c r="V2218" s="61"/>
      <c r="W2218" s="62">
        <v>768042</v>
      </c>
      <c r="X2218" s="61"/>
      <c r="Y2218" s="61"/>
      <c r="Z2218" s="61"/>
      <c r="AA2218" s="62">
        <v>3809983</v>
      </c>
      <c r="AB2218" s="61"/>
      <c r="AC2218" s="61"/>
      <c r="AD2218" s="62">
        <v>1669665</v>
      </c>
      <c r="AE2218" s="61"/>
      <c r="AF2218" s="62">
        <v>1800064</v>
      </c>
      <c r="AG2218" s="61"/>
      <c r="AH2218" s="61"/>
      <c r="AI2218" s="62">
        <v>731070</v>
      </c>
      <c r="AJ2218" s="61"/>
      <c r="AK2218" s="61"/>
      <c r="AL2218" s="61"/>
      <c r="AM2218" s="61"/>
      <c r="AN2218" s="61"/>
      <c r="AO2218" s="61"/>
      <c r="AP2218" s="62">
        <v>31127</v>
      </c>
      <c r="AQ2218" s="61"/>
      <c r="AR2218" s="62">
        <v>40362</v>
      </c>
      <c r="AS2218" s="61"/>
      <c r="AT2218" s="61"/>
      <c r="AU2218" s="61"/>
      <c r="AV2218" s="62">
        <v>33159</v>
      </c>
      <c r="AW2218" s="61"/>
      <c r="AX2218" s="61"/>
      <c r="AY2218" s="62">
        <v>93404</v>
      </c>
      <c r="AZ2218" s="61"/>
      <c r="BA2218" s="62">
        <v>634447</v>
      </c>
      <c r="BB2218" s="61"/>
      <c r="BC2218" s="61"/>
      <c r="BD2218" s="61"/>
      <c r="BE2218" s="61"/>
      <c r="BF2218" s="61"/>
      <c r="BG2218" s="61"/>
      <c r="BH2218" s="61"/>
      <c r="BI2218" s="61"/>
      <c r="BJ2218" s="61"/>
      <c r="BK2218" s="62">
        <v>66700</v>
      </c>
      <c r="BL2218" s="61"/>
      <c r="BM2218" s="61"/>
      <c r="BN2218" s="61"/>
      <c r="BO2218" s="62">
        <v>-29789</v>
      </c>
    </row>
    <row r="2219" spans="1:67" x14ac:dyDescent="0.2">
      <c r="A2219" s="57" t="s">
        <v>34</v>
      </c>
      <c r="B2219" s="56" t="s">
        <v>34</v>
      </c>
      <c r="C2219" s="56" t="s">
        <v>537</v>
      </c>
      <c r="D2219" s="56">
        <v>1993</v>
      </c>
      <c r="E2219" s="58">
        <v>10738610</v>
      </c>
      <c r="F2219" s="58">
        <v>10708821</v>
      </c>
      <c r="G2219" s="59">
        <v>9754553</v>
      </c>
      <c r="H2219" s="59">
        <v>984057</v>
      </c>
      <c r="I2219" s="60">
        <v>0</v>
      </c>
      <c r="J2219" s="58">
        <v>-29789</v>
      </c>
      <c r="K2219" s="62">
        <v>18056</v>
      </c>
      <c r="L2219" s="61"/>
      <c r="M2219" s="61"/>
      <c r="N2219" s="61"/>
      <c r="O2219" s="61"/>
      <c r="P2219" s="62">
        <v>98838</v>
      </c>
      <c r="Q2219" s="62">
        <v>396220</v>
      </c>
      <c r="R2219" s="61"/>
      <c r="S2219" s="61"/>
      <c r="T2219" s="61"/>
      <c r="U2219" s="61"/>
      <c r="V2219" s="61"/>
      <c r="W2219" s="62">
        <v>860276</v>
      </c>
      <c r="X2219" s="61"/>
      <c r="Y2219" s="61"/>
      <c r="Z2219" s="61"/>
      <c r="AA2219" s="62">
        <v>3939967</v>
      </c>
      <c r="AB2219" s="61"/>
      <c r="AC2219" s="61"/>
      <c r="AD2219" s="62">
        <v>1773988</v>
      </c>
      <c r="AE2219" s="61"/>
      <c r="AF2219" s="62">
        <v>1887003</v>
      </c>
      <c r="AG2219" s="61"/>
      <c r="AH2219" s="61"/>
      <c r="AI2219" s="62">
        <v>780205</v>
      </c>
      <c r="AJ2219" s="61"/>
      <c r="AK2219" s="61"/>
      <c r="AL2219" s="61"/>
      <c r="AM2219" s="61"/>
      <c r="AN2219" s="61"/>
      <c r="AO2219" s="61"/>
      <c r="AP2219" s="62">
        <v>26826</v>
      </c>
      <c r="AQ2219" s="61"/>
      <c r="AR2219" s="62">
        <v>61625</v>
      </c>
      <c r="AS2219" s="61"/>
      <c r="AT2219" s="61"/>
      <c r="AU2219" s="61"/>
      <c r="AV2219" s="62">
        <v>33159</v>
      </c>
      <c r="AW2219" s="61"/>
      <c r="AX2219" s="61"/>
      <c r="AY2219" s="62">
        <v>97789</v>
      </c>
      <c r="AZ2219" s="61"/>
      <c r="BA2219" s="62">
        <v>697159</v>
      </c>
      <c r="BB2219" s="61"/>
      <c r="BC2219" s="61"/>
      <c r="BD2219" s="61"/>
      <c r="BE2219" s="61"/>
      <c r="BF2219" s="61"/>
      <c r="BG2219" s="61"/>
      <c r="BH2219" s="61"/>
      <c r="BI2219" s="61"/>
      <c r="BJ2219" s="61"/>
      <c r="BK2219" s="62">
        <v>67499</v>
      </c>
      <c r="BL2219" s="61"/>
      <c r="BM2219" s="61"/>
      <c r="BN2219" s="61"/>
      <c r="BO2219" s="62">
        <v>-29789</v>
      </c>
    </row>
    <row r="2220" spans="1:67" x14ac:dyDescent="0.2">
      <c r="A2220" s="57" t="s">
        <v>34</v>
      </c>
      <c r="B2220" s="56" t="s">
        <v>34</v>
      </c>
      <c r="C2220" s="56" t="s">
        <v>537</v>
      </c>
      <c r="D2220" s="56">
        <v>1994</v>
      </c>
      <c r="E2220" s="58">
        <v>11377809</v>
      </c>
      <c r="F2220" s="58">
        <v>10036916</v>
      </c>
      <c r="G2220" s="59">
        <v>10226502</v>
      </c>
      <c r="H2220" s="59">
        <v>1151307</v>
      </c>
      <c r="I2220" s="60">
        <v>0</v>
      </c>
      <c r="J2220" s="58">
        <v>-1340893</v>
      </c>
      <c r="K2220" s="62">
        <v>18056</v>
      </c>
      <c r="L2220" s="61"/>
      <c r="M2220" s="61"/>
      <c r="N2220" s="61"/>
      <c r="O2220" s="61"/>
      <c r="P2220" s="62">
        <v>127543</v>
      </c>
      <c r="Q2220" s="62">
        <v>396220</v>
      </c>
      <c r="R2220" s="61"/>
      <c r="S2220" s="61"/>
      <c r="T2220" s="61"/>
      <c r="U2220" s="61"/>
      <c r="V2220" s="61"/>
      <c r="W2220" s="62">
        <v>877797</v>
      </c>
      <c r="X2220" s="61"/>
      <c r="Y2220" s="61"/>
      <c r="Z2220" s="61"/>
      <c r="AA2220" s="62">
        <v>4243040</v>
      </c>
      <c r="AB2220" s="61"/>
      <c r="AC2220" s="61"/>
      <c r="AD2220" s="62">
        <v>1817653</v>
      </c>
      <c r="AE2220" s="61"/>
      <c r="AF2220" s="62">
        <v>1932685</v>
      </c>
      <c r="AG2220" s="61"/>
      <c r="AH2220" s="61"/>
      <c r="AI2220" s="62">
        <v>813508</v>
      </c>
      <c r="AJ2220" s="61"/>
      <c r="AK2220" s="61"/>
      <c r="AL2220" s="61"/>
      <c r="AM2220" s="61"/>
      <c r="AN2220" s="61"/>
      <c r="AO2220" s="61"/>
      <c r="AP2220" s="62">
        <v>26826</v>
      </c>
      <c r="AQ2220" s="61"/>
      <c r="AR2220" s="62">
        <v>61590</v>
      </c>
      <c r="AS2220" s="61"/>
      <c r="AT2220" s="61"/>
      <c r="AU2220" s="61"/>
      <c r="AV2220" s="62">
        <v>33159</v>
      </c>
      <c r="AW2220" s="61"/>
      <c r="AX2220" s="61"/>
      <c r="AY2220" s="62">
        <v>113009</v>
      </c>
      <c r="AZ2220" s="61"/>
      <c r="BA2220" s="62">
        <v>849224</v>
      </c>
      <c r="BB2220" s="61"/>
      <c r="BC2220" s="61"/>
      <c r="BD2220" s="61"/>
      <c r="BE2220" s="61"/>
      <c r="BF2220" s="61"/>
      <c r="BG2220" s="61"/>
      <c r="BH2220" s="61"/>
      <c r="BI2220" s="61"/>
      <c r="BJ2220" s="61"/>
      <c r="BK2220" s="62">
        <v>67499</v>
      </c>
      <c r="BL2220" s="61"/>
      <c r="BM2220" s="61"/>
      <c r="BN2220" s="61"/>
      <c r="BO2220" s="62">
        <v>-1340893</v>
      </c>
    </row>
    <row r="2221" spans="1:67" x14ac:dyDescent="0.2">
      <c r="A2221" s="57" t="s">
        <v>34</v>
      </c>
      <c r="B2221" s="56" t="s">
        <v>34</v>
      </c>
      <c r="C2221" s="56" t="s">
        <v>537</v>
      </c>
      <c r="D2221" s="56">
        <v>1995</v>
      </c>
      <c r="E2221" s="58">
        <v>11832878</v>
      </c>
      <c r="F2221" s="58">
        <v>10428259</v>
      </c>
      <c r="G2221" s="59">
        <v>10700384</v>
      </c>
      <c r="H2221" s="59">
        <v>1132494</v>
      </c>
      <c r="I2221" s="60">
        <v>0</v>
      </c>
      <c r="J2221" s="58">
        <v>-1404619</v>
      </c>
      <c r="K2221" s="62">
        <v>18056</v>
      </c>
      <c r="L2221" s="61"/>
      <c r="M2221" s="61"/>
      <c r="N2221" s="61"/>
      <c r="O2221" s="61"/>
      <c r="P2221" s="62">
        <v>127543</v>
      </c>
      <c r="Q2221" s="62">
        <v>396220</v>
      </c>
      <c r="R2221" s="61"/>
      <c r="S2221" s="61"/>
      <c r="T2221" s="61"/>
      <c r="U2221" s="61"/>
      <c r="V2221" s="61"/>
      <c r="W2221" s="62">
        <v>877797</v>
      </c>
      <c r="X2221" s="61"/>
      <c r="Y2221" s="61"/>
      <c r="Z2221" s="61"/>
      <c r="AA2221" s="62">
        <v>4517228</v>
      </c>
      <c r="AB2221" s="61"/>
      <c r="AC2221" s="61"/>
      <c r="AD2221" s="62">
        <v>1844124</v>
      </c>
      <c r="AE2221" s="61"/>
      <c r="AF2221" s="62">
        <v>2080776</v>
      </c>
      <c r="AG2221" s="61"/>
      <c r="AH2221" s="61"/>
      <c r="AI2221" s="62">
        <v>838640</v>
      </c>
      <c r="AJ2221" s="61"/>
      <c r="AK2221" s="61"/>
      <c r="AL2221" s="61"/>
      <c r="AM2221" s="61"/>
      <c r="AN2221" s="61"/>
      <c r="AO2221" s="61"/>
      <c r="AP2221" s="62">
        <v>26869</v>
      </c>
      <c r="AQ2221" s="61"/>
      <c r="AR2221" s="62">
        <v>62129</v>
      </c>
      <c r="AS2221" s="61"/>
      <c r="AT2221" s="61"/>
      <c r="AU2221" s="61"/>
      <c r="AV2221" s="62">
        <v>33159</v>
      </c>
      <c r="AW2221" s="61"/>
      <c r="AX2221" s="61"/>
      <c r="AY2221" s="62">
        <v>119743</v>
      </c>
      <c r="AZ2221" s="61"/>
      <c r="BA2221" s="62">
        <v>823095</v>
      </c>
      <c r="BB2221" s="61"/>
      <c r="BC2221" s="61"/>
      <c r="BD2221" s="61"/>
      <c r="BE2221" s="61"/>
      <c r="BF2221" s="61"/>
      <c r="BG2221" s="61"/>
      <c r="BH2221" s="61"/>
      <c r="BI2221" s="61"/>
      <c r="BJ2221" s="61"/>
      <c r="BK2221" s="62">
        <v>67499</v>
      </c>
      <c r="BL2221" s="61"/>
      <c r="BM2221" s="61"/>
      <c r="BN2221" s="61"/>
      <c r="BO2221" s="62">
        <v>-1404619</v>
      </c>
    </row>
    <row r="2222" spans="1:67" x14ac:dyDescent="0.2">
      <c r="A2222" s="57" t="s">
        <v>34</v>
      </c>
      <c r="B2222" s="56" t="s">
        <v>34</v>
      </c>
      <c r="C2222" s="56" t="s">
        <v>537</v>
      </c>
      <c r="D2222" s="56">
        <v>1996</v>
      </c>
      <c r="E2222" s="58">
        <v>12372481</v>
      </c>
      <c r="F2222" s="58">
        <v>10886620</v>
      </c>
      <c r="G2222" s="59">
        <v>11118760</v>
      </c>
      <c r="H2222" s="59">
        <v>1253721</v>
      </c>
      <c r="I2222" s="60">
        <v>0</v>
      </c>
      <c r="J2222" s="58">
        <v>-1485861</v>
      </c>
      <c r="K2222" s="62">
        <v>18056</v>
      </c>
      <c r="L2222" s="61"/>
      <c r="M2222" s="61"/>
      <c r="N2222" s="61"/>
      <c r="O2222" s="61"/>
      <c r="P2222" s="62">
        <v>127543</v>
      </c>
      <c r="Q2222" s="62">
        <v>396220</v>
      </c>
      <c r="R2222" s="61"/>
      <c r="S2222" s="61"/>
      <c r="T2222" s="61"/>
      <c r="U2222" s="61"/>
      <c r="V2222" s="61"/>
      <c r="W2222" s="62">
        <v>877797</v>
      </c>
      <c r="X2222" s="61"/>
      <c r="Y2222" s="61"/>
      <c r="Z2222" s="61"/>
      <c r="AA2222" s="62">
        <v>4797176</v>
      </c>
      <c r="AB2222" s="61"/>
      <c r="AC2222" s="61"/>
      <c r="AD2222" s="62">
        <v>1906367</v>
      </c>
      <c r="AE2222" s="61"/>
      <c r="AF2222" s="62">
        <v>2134858</v>
      </c>
      <c r="AG2222" s="61"/>
      <c r="AH2222" s="61"/>
      <c r="AI2222" s="62">
        <v>860743</v>
      </c>
      <c r="AJ2222" s="61"/>
      <c r="AK2222" s="61"/>
      <c r="AL2222" s="61"/>
      <c r="AM2222" s="61"/>
      <c r="AN2222" s="61"/>
      <c r="AO2222" s="61"/>
      <c r="AP2222" s="62">
        <v>45189</v>
      </c>
      <c r="AQ2222" s="61"/>
      <c r="AR2222" s="62">
        <v>117236</v>
      </c>
      <c r="AS2222" s="61"/>
      <c r="AT2222" s="61"/>
      <c r="AU2222" s="61"/>
      <c r="AV2222" s="62">
        <v>52129</v>
      </c>
      <c r="AW2222" s="61"/>
      <c r="AX2222" s="61"/>
      <c r="AY2222" s="62">
        <v>126373</v>
      </c>
      <c r="AZ2222" s="61"/>
      <c r="BA2222" s="62">
        <v>845295</v>
      </c>
      <c r="BB2222" s="61"/>
      <c r="BC2222" s="61"/>
      <c r="BD2222" s="61"/>
      <c r="BE2222" s="61"/>
      <c r="BF2222" s="61"/>
      <c r="BG2222" s="61"/>
      <c r="BH2222" s="61"/>
      <c r="BI2222" s="61"/>
      <c r="BJ2222" s="61"/>
      <c r="BK2222" s="62">
        <v>67499</v>
      </c>
      <c r="BL2222" s="61"/>
      <c r="BM2222" s="61"/>
      <c r="BN2222" s="61"/>
      <c r="BO2222" s="62">
        <v>-1485861</v>
      </c>
    </row>
    <row r="2223" spans="1:67" x14ac:dyDescent="0.2">
      <c r="A2223" s="57" t="s">
        <v>34</v>
      </c>
      <c r="B2223" s="56" t="s">
        <v>34</v>
      </c>
      <c r="C2223" s="56" t="s">
        <v>537</v>
      </c>
      <c r="D2223" s="56">
        <v>1997</v>
      </c>
      <c r="E2223" s="58">
        <v>13373600</v>
      </c>
      <c r="F2223" s="58">
        <v>11834425</v>
      </c>
      <c r="G2223" s="59">
        <v>11997494</v>
      </c>
      <c r="H2223" s="59">
        <v>1376106</v>
      </c>
      <c r="I2223" s="60">
        <v>0</v>
      </c>
      <c r="J2223" s="58">
        <v>-1539175</v>
      </c>
      <c r="K2223" s="62">
        <v>18056</v>
      </c>
      <c r="L2223" s="61"/>
      <c r="M2223" s="61"/>
      <c r="N2223" s="61"/>
      <c r="O2223" s="61"/>
      <c r="P2223" s="62">
        <v>127543</v>
      </c>
      <c r="Q2223" s="62">
        <v>396220</v>
      </c>
      <c r="R2223" s="61"/>
      <c r="S2223" s="61"/>
      <c r="T2223" s="61"/>
      <c r="U2223" s="61"/>
      <c r="V2223" s="61"/>
      <c r="W2223" s="62">
        <v>985367</v>
      </c>
      <c r="X2223" s="61"/>
      <c r="Y2223" s="61"/>
      <c r="Z2223" s="61"/>
      <c r="AA2223" s="62">
        <v>5219870</v>
      </c>
      <c r="AB2223" s="61"/>
      <c r="AC2223" s="61"/>
      <c r="AD2223" s="62">
        <v>2151471</v>
      </c>
      <c r="AE2223" s="61"/>
      <c r="AF2223" s="62">
        <v>2195975</v>
      </c>
      <c r="AG2223" s="61"/>
      <c r="AH2223" s="61"/>
      <c r="AI2223" s="62">
        <v>902992</v>
      </c>
      <c r="AJ2223" s="61"/>
      <c r="AK2223" s="61"/>
      <c r="AL2223" s="61"/>
      <c r="AM2223" s="61"/>
      <c r="AN2223" s="61"/>
      <c r="AO2223" s="61"/>
      <c r="AP2223" s="62">
        <v>87764</v>
      </c>
      <c r="AQ2223" s="61"/>
      <c r="AR2223" s="62">
        <v>131834</v>
      </c>
      <c r="AS2223" s="61"/>
      <c r="AT2223" s="61"/>
      <c r="AU2223" s="61"/>
      <c r="AV2223" s="62">
        <v>52129</v>
      </c>
      <c r="AW2223" s="61"/>
      <c r="AX2223" s="61"/>
      <c r="AY2223" s="62">
        <v>163606</v>
      </c>
      <c r="AZ2223" s="61"/>
      <c r="BA2223" s="62">
        <v>873274</v>
      </c>
      <c r="BB2223" s="61"/>
      <c r="BC2223" s="61"/>
      <c r="BD2223" s="61"/>
      <c r="BE2223" s="61"/>
      <c r="BF2223" s="61"/>
      <c r="BG2223" s="61"/>
      <c r="BH2223" s="61"/>
      <c r="BI2223" s="61"/>
      <c r="BJ2223" s="61"/>
      <c r="BK2223" s="62">
        <v>67499</v>
      </c>
      <c r="BL2223" s="61"/>
      <c r="BM2223" s="61"/>
      <c r="BN2223" s="61"/>
      <c r="BO2223" s="62">
        <v>-1539175</v>
      </c>
    </row>
    <row r="2224" spans="1:67" x14ac:dyDescent="0.2">
      <c r="A2224" s="57" t="s">
        <v>34</v>
      </c>
      <c r="B2224" s="56" t="s">
        <v>34</v>
      </c>
      <c r="C2224" s="56" t="s">
        <v>537</v>
      </c>
      <c r="D2224" s="56">
        <v>1998</v>
      </c>
      <c r="E2224" s="58">
        <v>14141677</v>
      </c>
      <c r="F2224" s="58">
        <v>12511203</v>
      </c>
      <c r="G2224" s="59">
        <v>12751079</v>
      </c>
      <c r="H2224" s="59">
        <v>1390598</v>
      </c>
      <c r="I2224" s="60">
        <v>0</v>
      </c>
      <c r="J2224" s="58">
        <v>-1630474</v>
      </c>
      <c r="K2224" s="62">
        <v>18056</v>
      </c>
      <c r="L2224" s="61"/>
      <c r="M2224" s="61"/>
      <c r="N2224" s="61"/>
      <c r="O2224" s="61"/>
      <c r="P2224" s="62">
        <v>127543</v>
      </c>
      <c r="Q2224" s="62">
        <v>463231</v>
      </c>
      <c r="R2224" s="61"/>
      <c r="S2224" s="61"/>
      <c r="T2224" s="61"/>
      <c r="U2224" s="61"/>
      <c r="V2224" s="61"/>
      <c r="W2224" s="62">
        <v>1010967</v>
      </c>
      <c r="X2224" s="61"/>
      <c r="Y2224" s="61"/>
      <c r="Z2224" s="61"/>
      <c r="AA2224" s="62">
        <v>5590748</v>
      </c>
      <c r="AB2224" s="61"/>
      <c r="AC2224" s="61"/>
      <c r="AD2224" s="62">
        <v>2328174</v>
      </c>
      <c r="AE2224" s="61"/>
      <c r="AF2224" s="62">
        <v>2273554</v>
      </c>
      <c r="AG2224" s="61"/>
      <c r="AH2224" s="61"/>
      <c r="AI2224" s="62">
        <v>938806</v>
      </c>
      <c r="AJ2224" s="61"/>
      <c r="AK2224" s="61"/>
      <c r="AL2224" s="61"/>
      <c r="AM2224" s="61"/>
      <c r="AN2224" s="61"/>
      <c r="AO2224" s="61"/>
      <c r="AP2224" s="62">
        <v>93704</v>
      </c>
      <c r="AQ2224" s="61"/>
      <c r="AR2224" s="62">
        <v>133282</v>
      </c>
      <c r="AS2224" s="61"/>
      <c r="AT2224" s="61"/>
      <c r="AU2224" s="61"/>
      <c r="AV2224" s="62">
        <v>52129</v>
      </c>
      <c r="AW2224" s="61"/>
      <c r="AX2224" s="61"/>
      <c r="AY2224" s="62">
        <v>170266</v>
      </c>
      <c r="AZ2224" s="61"/>
      <c r="BA2224" s="62">
        <v>873718</v>
      </c>
      <c r="BB2224" s="61"/>
      <c r="BC2224" s="61"/>
      <c r="BD2224" s="61"/>
      <c r="BE2224" s="61"/>
      <c r="BF2224" s="61"/>
      <c r="BG2224" s="61"/>
      <c r="BH2224" s="61"/>
      <c r="BI2224" s="61"/>
      <c r="BJ2224" s="61"/>
      <c r="BK2224" s="62">
        <v>67499</v>
      </c>
      <c r="BL2224" s="61"/>
      <c r="BM2224" s="61"/>
      <c r="BN2224" s="61"/>
      <c r="BO2224" s="62">
        <v>-1630474</v>
      </c>
    </row>
    <row r="2225" spans="1:67" x14ac:dyDescent="0.2">
      <c r="A2225" s="57" t="s">
        <v>34</v>
      </c>
      <c r="B2225" s="56" t="s">
        <v>34</v>
      </c>
      <c r="C2225" s="56" t="s">
        <v>538</v>
      </c>
      <c r="D2225" s="56">
        <v>1998</v>
      </c>
      <c r="E2225" s="58">
        <v>2519072</v>
      </c>
      <c r="F2225" s="58">
        <v>2163462</v>
      </c>
      <c r="G2225" s="59">
        <v>2482887</v>
      </c>
      <c r="H2225" s="59">
        <v>36185</v>
      </c>
      <c r="I2225" s="60">
        <v>0</v>
      </c>
      <c r="J2225" s="58">
        <v>-355610</v>
      </c>
      <c r="K2225" s="62">
        <v>1491</v>
      </c>
      <c r="L2225" s="61"/>
      <c r="M2225" s="61"/>
      <c r="N2225" s="61"/>
      <c r="O2225" s="61"/>
      <c r="P2225" s="61"/>
      <c r="Q2225" s="61"/>
      <c r="R2225" s="61"/>
      <c r="S2225" s="61"/>
      <c r="T2225" s="61"/>
      <c r="U2225" s="61"/>
      <c r="V2225" s="61"/>
      <c r="W2225" s="62">
        <v>334669</v>
      </c>
      <c r="X2225" s="61"/>
      <c r="Y2225" s="61"/>
      <c r="Z2225" s="61"/>
      <c r="AA2225" s="62">
        <v>1188154</v>
      </c>
      <c r="AB2225" s="61"/>
      <c r="AC2225" s="61"/>
      <c r="AD2225" s="62">
        <v>366872</v>
      </c>
      <c r="AE2225" s="61"/>
      <c r="AF2225" s="62">
        <v>412317</v>
      </c>
      <c r="AG2225" s="61"/>
      <c r="AH2225" s="61"/>
      <c r="AI2225" s="62">
        <v>179384</v>
      </c>
      <c r="AJ2225" s="61"/>
      <c r="AK2225" s="61"/>
      <c r="AL2225" s="61"/>
      <c r="AM2225" s="61"/>
      <c r="AN2225" s="61"/>
      <c r="AO2225" s="61"/>
      <c r="AP2225" s="62">
        <v>9931</v>
      </c>
      <c r="AQ2225" s="61"/>
      <c r="AR2225" s="62">
        <v>24489</v>
      </c>
      <c r="AS2225" s="61"/>
      <c r="AT2225" s="61"/>
      <c r="AU2225" s="61"/>
      <c r="AV2225" s="61"/>
      <c r="AW2225" s="61"/>
      <c r="AX2225" s="61"/>
      <c r="AY2225" s="62">
        <v>1285</v>
      </c>
      <c r="AZ2225" s="61"/>
      <c r="BA2225" s="61"/>
      <c r="BB2225" s="61"/>
      <c r="BC2225" s="61"/>
      <c r="BD2225" s="61"/>
      <c r="BE2225" s="61"/>
      <c r="BF2225" s="61"/>
      <c r="BG2225" s="61"/>
      <c r="BH2225" s="61"/>
      <c r="BI2225" s="61"/>
      <c r="BJ2225" s="61"/>
      <c r="BK2225" s="61">
        <v>480</v>
      </c>
      <c r="BL2225" s="61"/>
      <c r="BM2225" s="61"/>
      <c r="BN2225" s="61"/>
      <c r="BO2225" s="62">
        <v>-355610</v>
      </c>
    </row>
    <row r="2226" spans="1:67" x14ac:dyDescent="0.2">
      <c r="A2226" s="57" t="s">
        <v>34</v>
      </c>
      <c r="B2226" s="56" t="s">
        <v>34</v>
      </c>
      <c r="C2226" s="56" t="s">
        <v>539</v>
      </c>
      <c r="D2226" s="56">
        <v>1989</v>
      </c>
      <c r="E2226" s="58">
        <v>241309</v>
      </c>
      <c r="F2226" s="58">
        <v>235036</v>
      </c>
      <c r="G2226" s="59">
        <v>240416</v>
      </c>
      <c r="H2226" s="59">
        <v>893</v>
      </c>
      <c r="I2226" s="60">
        <v>0</v>
      </c>
      <c r="J2226" s="58">
        <v>-6273</v>
      </c>
      <c r="K2226" s="61"/>
      <c r="L2226" s="61"/>
      <c r="M2226" s="61"/>
      <c r="N2226" s="61"/>
      <c r="O2226" s="61"/>
      <c r="P2226" s="61"/>
      <c r="Q2226" s="61"/>
      <c r="R2226" s="61"/>
      <c r="S2226" s="61"/>
      <c r="T2226" s="61"/>
      <c r="U2226" s="61"/>
      <c r="V2226" s="61"/>
      <c r="W2226" s="61"/>
      <c r="X2226" s="61"/>
      <c r="Y2226" s="61"/>
      <c r="Z2226" s="61"/>
      <c r="AA2226" s="62">
        <v>151357</v>
      </c>
      <c r="AB2226" s="61"/>
      <c r="AC2226" s="61"/>
      <c r="AD2226" s="61"/>
      <c r="AE2226" s="61"/>
      <c r="AF2226" s="62">
        <v>49013</v>
      </c>
      <c r="AG2226" s="61"/>
      <c r="AH2226" s="61"/>
      <c r="AI2226" s="62">
        <v>40046</v>
      </c>
      <c r="AJ2226" s="61"/>
      <c r="AK2226" s="61"/>
      <c r="AL2226" s="61"/>
      <c r="AM2226" s="61"/>
      <c r="AN2226" s="61"/>
      <c r="AO2226" s="61"/>
      <c r="AP2226" s="61">
        <v>222</v>
      </c>
      <c r="AQ2226" s="61"/>
      <c r="AR2226" s="61"/>
      <c r="AS2226" s="61"/>
      <c r="AT2226" s="61"/>
      <c r="AU2226" s="61"/>
      <c r="AV2226" s="61"/>
      <c r="AW2226" s="61"/>
      <c r="AX2226" s="61"/>
      <c r="AY2226" s="61">
        <v>671</v>
      </c>
      <c r="AZ2226" s="61"/>
      <c r="BA2226" s="61"/>
      <c r="BB2226" s="61"/>
      <c r="BC2226" s="61"/>
      <c r="BD2226" s="61"/>
      <c r="BE2226" s="61"/>
      <c r="BF2226" s="61"/>
      <c r="BG2226" s="61"/>
      <c r="BH2226" s="61"/>
      <c r="BI2226" s="61"/>
      <c r="BJ2226" s="61"/>
      <c r="BK2226" s="61"/>
      <c r="BL2226" s="61"/>
      <c r="BM2226" s="61"/>
      <c r="BN2226" s="61"/>
      <c r="BO2226" s="62">
        <v>-6273</v>
      </c>
    </row>
    <row r="2227" spans="1:67" x14ac:dyDescent="0.2">
      <c r="A2227" s="57" t="s">
        <v>34</v>
      </c>
      <c r="B2227" s="56" t="s">
        <v>34</v>
      </c>
      <c r="C2227" s="56" t="s">
        <v>539</v>
      </c>
      <c r="D2227" s="56">
        <v>1990</v>
      </c>
      <c r="E2227" s="58">
        <v>252753</v>
      </c>
      <c r="F2227" s="58">
        <v>246480</v>
      </c>
      <c r="G2227" s="59">
        <v>250317</v>
      </c>
      <c r="H2227" s="59">
        <v>2436</v>
      </c>
      <c r="I2227" s="60">
        <v>0</v>
      </c>
      <c r="J2227" s="58">
        <v>-6273</v>
      </c>
      <c r="K2227" s="61"/>
      <c r="L2227" s="61"/>
      <c r="M2227" s="61"/>
      <c r="N2227" s="61"/>
      <c r="O2227" s="61"/>
      <c r="P2227" s="61"/>
      <c r="Q2227" s="61"/>
      <c r="R2227" s="61"/>
      <c r="S2227" s="61"/>
      <c r="T2227" s="61"/>
      <c r="U2227" s="61"/>
      <c r="V2227" s="61"/>
      <c r="W2227" s="61"/>
      <c r="X2227" s="61"/>
      <c r="Y2227" s="61"/>
      <c r="Z2227" s="61"/>
      <c r="AA2227" s="62">
        <v>159121</v>
      </c>
      <c r="AB2227" s="61"/>
      <c r="AC2227" s="61"/>
      <c r="AD2227" s="61"/>
      <c r="AE2227" s="61"/>
      <c r="AF2227" s="62">
        <v>51150</v>
      </c>
      <c r="AG2227" s="61"/>
      <c r="AH2227" s="61"/>
      <c r="AI2227" s="62">
        <v>40046</v>
      </c>
      <c r="AJ2227" s="61"/>
      <c r="AK2227" s="61"/>
      <c r="AL2227" s="61"/>
      <c r="AM2227" s="61"/>
      <c r="AN2227" s="61"/>
      <c r="AO2227" s="61"/>
      <c r="AP2227" s="61">
        <v>222</v>
      </c>
      <c r="AQ2227" s="61"/>
      <c r="AR2227" s="61"/>
      <c r="AS2227" s="61"/>
      <c r="AT2227" s="61"/>
      <c r="AU2227" s="61"/>
      <c r="AV2227" s="61"/>
      <c r="AW2227" s="61"/>
      <c r="AX2227" s="61"/>
      <c r="AY2227" s="62">
        <v>2214</v>
      </c>
      <c r="AZ2227" s="61"/>
      <c r="BA2227" s="61"/>
      <c r="BB2227" s="61"/>
      <c r="BC2227" s="61"/>
      <c r="BD2227" s="61"/>
      <c r="BE2227" s="61"/>
      <c r="BF2227" s="61"/>
      <c r="BG2227" s="61"/>
      <c r="BH2227" s="61"/>
      <c r="BI2227" s="61"/>
      <c r="BJ2227" s="61"/>
      <c r="BK2227" s="61"/>
      <c r="BL2227" s="61"/>
      <c r="BM2227" s="61"/>
      <c r="BN2227" s="61"/>
      <c r="BO2227" s="62">
        <v>-6273</v>
      </c>
    </row>
    <row r="2228" spans="1:67" x14ac:dyDescent="0.2">
      <c r="A2228" s="57" t="s">
        <v>34</v>
      </c>
      <c r="B2228" s="56" t="s">
        <v>34</v>
      </c>
      <c r="C2228" s="56" t="s">
        <v>539</v>
      </c>
      <c r="D2228" s="56">
        <v>1991</v>
      </c>
      <c r="E2228" s="58">
        <v>268884</v>
      </c>
      <c r="F2228" s="58">
        <v>262611</v>
      </c>
      <c r="G2228" s="59">
        <v>265820</v>
      </c>
      <c r="H2228" s="59">
        <v>3064</v>
      </c>
      <c r="I2228" s="60">
        <v>0</v>
      </c>
      <c r="J2228" s="58">
        <v>-6273</v>
      </c>
      <c r="K2228" s="61"/>
      <c r="L2228" s="61"/>
      <c r="M2228" s="61"/>
      <c r="N2228" s="61"/>
      <c r="O2228" s="61"/>
      <c r="P2228" s="61"/>
      <c r="Q2228" s="61"/>
      <c r="R2228" s="61"/>
      <c r="S2228" s="61"/>
      <c r="T2228" s="61"/>
      <c r="U2228" s="61"/>
      <c r="V2228" s="61"/>
      <c r="W2228" s="61"/>
      <c r="X2228" s="61"/>
      <c r="Y2228" s="61"/>
      <c r="Z2228" s="61"/>
      <c r="AA2228" s="62">
        <v>174167</v>
      </c>
      <c r="AB2228" s="61"/>
      <c r="AC2228" s="61"/>
      <c r="AD2228" s="61"/>
      <c r="AE2228" s="61"/>
      <c r="AF2228" s="62">
        <v>51150</v>
      </c>
      <c r="AG2228" s="61"/>
      <c r="AH2228" s="61"/>
      <c r="AI2228" s="62">
        <v>40503</v>
      </c>
      <c r="AJ2228" s="61"/>
      <c r="AK2228" s="61"/>
      <c r="AL2228" s="61"/>
      <c r="AM2228" s="61"/>
      <c r="AN2228" s="61"/>
      <c r="AO2228" s="61"/>
      <c r="AP2228" s="61">
        <v>222</v>
      </c>
      <c r="AQ2228" s="61"/>
      <c r="AR2228" s="61"/>
      <c r="AS2228" s="61"/>
      <c r="AT2228" s="61"/>
      <c r="AU2228" s="61"/>
      <c r="AV2228" s="61"/>
      <c r="AW2228" s="61"/>
      <c r="AX2228" s="61"/>
      <c r="AY2228" s="62">
        <v>2842</v>
      </c>
      <c r="AZ2228" s="61"/>
      <c r="BA2228" s="61"/>
      <c r="BB2228" s="61"/>
      <c r="BC2228" s="61"/>
      <c r="BD2228" s="61"/>
      <c r="BE2228" s="61"/>
      <c r="BF2228" s="61"/>
      <c r="BG2228" s="61"/>
      <c r="BH2228" s="61"/>
      <c r="BI2228" s="61"/>
      <c r="BJ2228" s="61"/>
      <c r="BK2228" s="61"/>
      <c r="BL2228" s="61"/>
      <c r="BM2228" s="61"/>
      <c r="BN2228" s="61"/>
      <c r="BO2228" s="62">
        <v>-6273</v>
      </c>
    </row>
    <row r="2229" spans="1:67" x14ac:dyDescent="0.2">
      <c r="A2229" s="57" t="s">
        <v>34</v>
      </c>
      <c r="B2229" s="56" t="s">
        <v>34</v>
      </c>
      <c r="C2229" s="56" t="s">
        <v>539</v>
      </c>
      <c r="D2229" s="56">
        <v>1992</v>
      </c>
      <c r="E2229" s="58">
        <v>291103</v>
      </c>
      <c r="F2229" s="58">
        <v>284830</v>
      </c>
      <c r="G2229" s="59">
        <v>288039</v>
      </c>
      <c r="H2229" s="59">
        <v>3064</v>
      </c>
      <c r="I2229" s="60">
        <v>0</v>
      </c>
      <c r="J2229" s="58">
        <v>-6273</v>
      </c>
      <c r="K2229" s="61"/>
      <c r="L2229" s="61"/>
      <c r="M2229" s="61"/>
      <c r="N2229" s="61"/>
      <c r="O2229" s="61"/>
      <c r="P2229" s="61"/>
      <c r="Q2229" s="61"/>
      <c r="R2229" s="61"/>
      <c r="S2229" s="61"/>
      <c r="T2229" s="61"/>
      <c r="U2229" s="61"/>
      <c r="V2229" s="61"/>
      <c r="W2229" s="61"/>
      <c r="X2229" s="61"/>
      <c r="Y2229" s="61"/>
      <c r="Z2229" s="61"/>
      <c r="AA2229" s="62">
        <v>196386</v>
      </c>
      <c r="AB2229" s="61"/>
      <c r="AC2229" s="61"/>
      <c r="AD2229" s="61"/>
      <c r="AE2229" s="61"/>
      <c r="AF2229" s="62">
        <v>51150</v>
      </c>
      <c r="AG2229" s="61"/>
      <c r="AH2229" s="61"/>
      <c r="AI2229" s="62">
        <v>40503</v>
      </c>
      <c r="AJ2229" s="61"/>
      <c r="AK2229" s="61"/>
      <c r="AL2229" s="61"/>
      <c r="AM2229" s="61"/>
      <c r="AN2229" s="61"/>
      <c r="AO2229" s="61"/>
      <c r="AP2229" s="61">
        <v>222</v>
      </c>
      <c r="AQ2229" s="61"/>
      <c r="AR2229" s="61"/>
      <c r="AS2229" s="61"/>
      <c r="AT2229" s="61"/>
      <c r="AU2229" s="61"/>
      <c r="AV2229" s="61"/>
      <c r="AW2229" s="61"/>
      <c r="AX2229" s="61"/>
      <c r="AY2229" s="62">
        <v>2842</v>
      </c>
      <c r="AZ2229" s="61"/>
      <c r="BA2229" s="61"/>
      <c r="BB2229" s="61"/>
      <c r="BC2229" s="61"/>
      <c r="BD2229" s="61"/>
      <c r="BE2229" s="61"/>
      <c r="BF2229" s="61"/>
      <c r="BG2229" s="61"/>
      <c r="BH2229" s="61"/>
      <c r="BI2229" s="61"/>
      <c r="BJ2229" s="61"/>
      <c r="BK2229" s="61"/>
      <c r="BL2229" s="61"/>
      <c r="BM2229" s="61"/>
      <c r="BN2229" s="61"/>
      <c r="BO2229" s="62">
        <v>-6273</v>
      </c>
    </row>
    <row r="2230" spans="1:67" x14ac:dyDescent="0.2">
      <c r="A2230" s="57" t="s">
        <v>34</v>
      </c>
      <c r="B2230" s="56" t="s">
        <v>34</v>
      </c>
      <c r="C2230" s="56" t="s">
        <v>539</v>
      </c>
      <c r="D2230" s="56">
        <v>1993</v>
      </c>
      <c r="E2230" s="58">
        <v>317327</v>
      </c>
      <c r="F2230" s="58">
        <v>311054</v>
      </c>
      <c r="G2230" s="59">
        <v>314263</v>
      </c>
      <c r="H2230" s="59">
        <v>3064</v>
      </c>
      <c r="I2230" s="60">
        <v>0</v>
      </c>
      <c r="J2230" s="58">
        <v>-6273</v>
      </c>
      <c r="K2230" s="61"/>
      <c r="L2230" s="61"/>
      <c r="M2230" s="61"/>
      <c r="N2230" s="61"/>
      <c r="O2230" s="61"/>
      <c r="P2230" s="61"/>
      <c r="Q2230" s="61"/>
      <c r="R2230" s="61"/>
      <c r="S2230" s="61"/>
      <c r="T2230" s="61"/>
      <c r="U2230" s="61"/>
      <c r="V2230" s="61"/>
      <c r="W2230" s="61"/>
      <c r="X2230" s="61"/>
      <c r="Y2230" s="61"/>
      <c r="Z2230" s="61"/>
      <c r="AA2230" s="62">
        <v>222610</v>
      </c>
      <c r="AB2230" s="61"/>
      <c r="AC2230" s="61"/>
      <c r="AD2230" s="61"/>
      <c r="AE2230" s="61"/>
      <c r="AF2230" s="62">
        <v>51150</v>
      </c>
      <c r="AG2230" s="61"/>
      <c r="AH2230" s="61"/>
      <c r="AI2230" s="62">
        <v>40503</v>
      </c>
      <c r="AJ2230" s="61"/>
      <c r="AK2230" s="61"/>
      <c r="AL2230" s="61"/>
      <c r="AM2230" s="61"/>
      <c r="AN2230" s="61"/>
      <c r="AO2230" s="61"/>
      <c r="AP2230" s="61">
        <v>222</v>
      </c>
      <c r="AQ2230" s="61"/>
      <c r="AR2230" s="61"/>
      <c r="AS2230" s="61"/>
      <c r="AT2230" s="61"/>
      <c r="AU2230" s="61"/>
      <c r="AV2230" s="61"/>
      <c r="AW2230" s="61"/>
      <c r="AX2230" s="61"/>
      <c r="AY2230" s="62">
        <v>2842</v>
      </c>
      <c r="AZ2230" s="61"/>
      <c r="BA2230" s="61"/>
      <c r="BB2230" s="61"/>
      <c r="BC2230" s="61"/>
      <c r="BD2230" s="61"/>
      <c r="BE2230" s="61"/>
      <c r="BF2230" s="61"/>
      <c r="BG2230" s="61"/>
      <c r="BH2230" s="61"/>
      <c r="BI2230" s="61"/>
      <c r="BJ2230" s="61"/>
      <c r="BK2230" s="61"/>
      <c r="BL2230" s="61"/>
      <c r="BM2230" s="61"/>
      <c r="BN2230" s="61"/>
      <c r="BO2230" s="62">
        <v>-6273</v>
      </c>
    </row>
    <row r="2231" spans="1:67" x14ac:dyDescent="0.2">
      <c r="A2231" s="57" t="s">
        <v>34</v>
      </c>
      <c r="B2231" s="56" t="s">
        <v>34</v>
      </c>
      <c r="C2231" s="56" t="s">
        <v>539</v>
      </c>
      <c r="D2231" s="56">
        <v>1994</v>
      </c>
      <c r="E2231" s="58">
        <v>332038</v>
      </c>
      <c r="F2231" s="58">
        <v>325765</v>
      </c>
      <c r="G2231" s="59">
        <v>328974</v>
      </c>
      <c r="H2231" s="59">
        <v>3064</v>
      </c>
      <c r="I2231" s="60">
        <v>0</v>
      </c>
      <c r="J2231" s="58">
        <v>-6273</v>
      </c>
      <c r="K2231" s="61"/>
      <c r="L2231" s="61"/>
      <c r="M2231" s="61"/>
      <c r="N2231" s="61"/>
      <c r="O2231" s="61"/>
      <c r="P2231" s="61"/>
      <c r="Q2231" s="61"/>
      <c r="R2231" s="61"/>
      <c r="S2231" s="61"/>
      <c r="T2231" s="61"/>
      <c r="U2231" s="61"/>
      <c r="V2231" s="61"/>
      <c r="W2231" s="61"/>
      <c r="X2231" s="61"/>
      <c r="Y2231" s="61"/>
      <c r="Z2231" s="61"/>
      <c r="AA2231" s="62">
        <v>235546</v>
      </c>
      <c r="AB2231" s="61"/>
      <c r="AC2231" s="61"/>
      <c r="AD2231" s="61"/>
      <c r="AE2231" s="61"/>
      <c r="AF2231" s="62">
        <v>52771</v>
      </c>
      <c r="AG2231" s="61"/>
      <c r="AH2231" s="61"/>
      <c r="AI2231" s="62">
        <v>40657</v>
      </c>
      <c r="AJ2231" s="61"/>
      <c r="AK2231" s="61"/>
      <c r="AL2231" s="61"/>
      <c r="AM2231" s="61"/>
      <c r="AN2231" s="61"/>
      <c r="AO2231" s="61"/>
      <c r="AP2231" s="61">
        <v>222</v>
      </c>
      <c r="AQ2231" s="61"/>
      <c r="AR2231" s="61"/>
      <c r="AS2231" s="61"/>
      <c r="AT2231" s="61"/>
      <c r="AU2231" s="61"/>
      <c r="AV2231" s="61"/>
      <c r="AW2231" s="61"/>
      <c r="AX2231" s="61"/>
      <c r="AY2231" s="62">
        <v>2842</v>
      </c>
      <c r="AZ2231" s="61"/>
      <c r="BA2231" s="61"/>
      <c r="BB2231" s="61"/>
      <c r="BC2231" s="61"/>
      <c r="BD2231" s="61"/>
      <c r="BE2231" s="61"/>
      <c r="BF2231" s="61"/>
      <c r="BG2231" s="61"/>
      <c r="BH2231" s="61"/>
      <c r="BI2231" s="61"/>
      <c r="BJ2231" s="61"/>
      <c r="BK2231" s="61"/>
      <c r="BL2231" s="61"/>
      <c r="BM2231" s="61"/>
      <c r="BN2231" s="61"/>
      <c r="BO2231" s="62">
        <v>-6273</v>
      </c>
    </row>
    <row r="2232" spans="1:67" x14ac:dyDescent="0.2">
      <c r="A2232" s="57" t="s">
        <v>34</v>
      </c>
      <c r="B2232" s="56" t="s">
        <v>34</v>
      </c>
      <c r="C2232" s="56" t="s">
        <v>539</v>
      </c>
      <c r="D2232" s="56">
        <v>1995</v>
      </c>
      <c r="E2232" s="58">
        <v>352778</v>
      </c>
      <c r="F2232" s="58">
        <v>346505</v>
      </c>
      <c r="G2232" s="59">
        <v>349714</v>
      </c>
      <c r="H2232" s="59">
        <v>3064</v>
      </c>
      <c r="I2232" s="60">
        <v>0</v>
      </c>
      <c r="J2232" s="58">
        <v>-6273</v>
      </c>
      <c r="K2232" s="61"/>
      <c r="L2232" s="61"/>
      <c r="M2232" s="61"/>
      <c r="N2232" s="61"/>
      <c r="O2232" s="61"/>
      <c r="P2232" s="61"/>
      <c r="Q2232" s="61"/>
      <c r="R2232" s="61"/>
      <c r="S2232" s="61"/>
      <c r="T2232" s="61"/>
      <c r="U2232" s="61"/>
      <c r="V2232" s="61"/>
      <c r="W2232" s="61"/>
      <c r="X2232" s="61"/>
      <c r="Y2232" s="61"/>
      <c r="Z2232" s="61"/>
      <c r="AA2232" s="62">
        <v>254635</v>
      </c>
      <c r="AB2232" s="61"/>
      <c r="AC2232" s="61"/>
      <c r="AD2232" s="61"/>
      <c r="AE2232" s="61"/>
      <c r="AF2232" s="62">
        <v>54422</v>
      </c>
      <c r="AG2232" s="61"/>
      <c r="AH2232" s="61"/>
      <c r="AI2232" s="62">
        <v>40657</v>
      </c>
      <c r="AJ2232" s="61"/>
      <c r="AK2232" s="61"/>
      <c r="AL2232" s="61"/>
      <c r="AM2232" s="61"/>
      <c r="AN2232" s="61"/>
      <c r="AO2232" s="61"/>
      <c r="AP2232" s="61">
        <v>222</v>
      </c>
      <c r="AQ2232" s="61"/>
      <c r="AR2232" s="61"/>
      <c r="AS2232" s="61"/>
      <c r="AT2232" s="61"/>
      <c r="AU2232" s="61"/>
      <c r="AV2232" s="61"/>
      <c r="AW2232" s="61"/>
      <c r="AX2232" s="61"/>
      <c r="AY2232" s="62">
        <v>2842</v>
      </c>
      <c r="AZ2232" s="61"/>
      <c r="BA2232" s="61"/>
      <c r="BB2232" s="61"/>
      <c r="BC2232" s="61"/>
      <c r="BD2232" s="61"/>
      <c r="BE2232" s="61"/>
      <c r="BF2232" s="61"/>
      <c r="BG2232" s="61"/>
      <c r="BH2232" s="61"/>
      <c r="BI2232" s="61"/>
      <c r="BJ2232" s="61"/>
      <c r="BK2232" s="61"/>
      <c r="BL2232" s="61"/>
      <c r="BM2232" s="61"/>
      <c r="BN2232" s="61"/>
      <c r="BO2232" s="62">
        <v>-6273</v>
      </c>
    </row>
    <row r="2233" spans="1:67" x14ac:dyDescent="0.2">
      <c r="A2233" s="57" t="s">
        <v>34</v>
      </c>
      <c r="B2233" s="56" t="s">
        <v>34</v>
      </c>
      <c r="C2233" s="56" t="s">
        <v>539</v>
      </c>
      <c r="D2233" s="56">
        <v>1996</v>
      </c>
      <c r="E2233" s="58">
        <v>371778</v>
      </c>
      <c r="F2233" s="58">
        <v>365505</v>
      </c>
      <c r="G2233" s="59">
        <v>368714</v>
      </c>
      <c r="H2233" s="59">
        <v>3064</v>
      </c>
      <c r="I2233" s="60">
        <v>0</v>
      </c>
      <c r="J2233" s="58">
        <v>-6273</v>
      </c>
      <c r="K2233" s="61"/>
      <c r="L2233" s="61"/>
      <c r="M2233" s="61"/>
      <c r="N2233" s="61"/>
      <c r="O2233" s="61"/>
      <c r="P2233" s="61"/>
      <c r="Q2233" s="61"/>
      <c r="R2233" s="61"/>
      <c r="S2233" s="61"/>
      <c r="T2233" s="61"/>
      <c r="U2233" s="61"/>
      <c r="V2233" s="61"/>
      <c r="W2233" s="61"/>
      <c r="X2233" s="61"/>
      <c r="Y2233" s="61"/>
      <c r="Z2233" s="61"/>
      <c r="AA2233" s="62">
        <v>273635</v>
      </c>
      <c r="AB2233" s="61"/>
      <c r="AC2233" s="61"/>
      <c r="AD2233" s="61"/>
      <c r="AE2233" s="61"/>
      <c r="AF2233" s="62">
        <v>54422</v>
      </c>
      <c r="AG2233" s="61"/>
      <c r="AH2233" s="61"/>
      <c r="AI2233" s="62">
        <v>40657</v>
      </c>
      <c r="AJ2233" s="61"/>
      <c r="AK2233" s="61"/>
      <c r="AL2233" s="61"/>
      <c r="AM2233" s="61"/>
      <c r="AN2233" s="61"/>
      <c r="AO2233" s="61"/>
      <c r="AP2233" s="61">
        <v>222</v>
      </c>
      <c r="AQ2233" s="61"/>
      <c r="AR2233" s="61"/>
      <c r="AS2233" s="61"/>
      <c r="AT2233" s="61"/>
      <c r="AU2233" s="61"/>
      <c r="AV2233" s="61"/>
      <c r="AW2233" s="61"/>
      <c r="AX2233" s="61"/>
      <c r="AY2233" s="62">
        <v>2842</v>
      </c>
      <c r="AZ2233" s="61"/>
      <c r="BA2233" s="61"/>
      <c r="BB2233" s="61"/>
      <c r="BC2233" s="61"/>
      <c r="BD2233" s="61"/>
      <c r="BE2233" s="61"/>
      <c r="BF2233" s="61"/>
      <c r="BG2233" s="61"/>
      <c r="BH2233" s="61"/>
      <c r="BI2233" s="61"/>
      <c r="BJ2233" s="61"/>
      <c r="BK2233" s="61"/>
      <c r="BL2233" s="61"/>
      <c r="BM2233" s="61"/>
      <c r="BN2233" s="61"/>
      <c r="BO2233" s="62">
        <v>-6273</v>
      </c>
    </row>
    <row r="2234" spans="1:67" x14ac:dyDescent="0.2">
      <c r="A2234" s="57" t="s">
        <v>34</v>
      </c>
      <c r="B2234" s="56" t="s">
        <v>34</v>
      </c>
      <c r="C2234" s="56" t="s">
        <v>539</v>
      </c>
      <c r="D2234" s="56">
        <v>1997</v>
      </c>
      <c r="E2234" s="58">
        <v>405663</v>
      </c>
      <c r="F2234" s="58">
        <v>399390</v>
      </c>
      <c r="G2234" s="59">
        <v>393214</v>
      </c>
      <c r="H2234" s="59">
        <v>12449</v>
      </c>
      <c r="I2234" s="60">
        <v>0</v>
      </c>
      <c r="J2234" s="58">
        <v>-6273</v>
      </c>
      <c r="K2234" s="61"/>
      <c r="L2234" s="61"/>
      <c r="M2234" s="61"/>
      <c r="N2234" s="61"/>
      <c r="O2234" s="61"/>
      <c r="P2234" s="61"/>
      <c r="Q2234" s="61"/>
      <c r="R2234" s="61"/>
      <c r="S2234" s="61"/>
      <c r="T2234" s="61"/>
      <c r="U2234" s="61"/>
      <c r="V2234" s="61"/>
      <c r="W2234" s="61"/>
      <c r="X2234" s="61"/>
      <c r="Y2234" s="61"/>
      <c r="Z2234" s="61"/>
      <c r="AA2234" s="62">
        <v>298135</v>
      </c>
      <c r="AB2234" s="61"/>
      <c r="AC2234" s="61"/>
      <c r="AD2234" s="61"/>
      <c r="AE2234" s="61"/>
      <c r="AF2234" s="62">
        <v>54422</v>
      </c>
      <c r="AG2234" s="61"/>
      <c r="AH2234" s="61"/>
      <c r="AI2234" s="62">
        <v>40657</v>
      </c>
      <c r="AJ2234" s="61"/>
      <c r="AK2234" s="61"/>
      <c r="AL2234" s="61"/>
      <c r="AM2234" s="61"/>
      <c r="AN2234" s="61"/>
      <c r="AO2234" s="61"/>
      <c r="AP2234" s="61">
        <v>222</v>
      </c>
      <c r="AQ2234" s="61"/>
      <c r="AR2234" s="62">
        <v>9385</v>
      </c>
      <c r="AS2234" s="61"/>
      <c r="AT2234" s="61"/>
      <c r="AU2234" s="61"/>
      <c r="AV2234" s="61"/>
      <c r="AW2234" s="61"/>
      <c r="AX2234" s="61"/>
      <c r="AY2234" s="62">
        <v>2842</v>
      </c>
      <c r="AZ2234" s="61"/>
      <c r="BA2234" s="61"/>
      <c r="BB2234" s="61"/>
      <c r="BC2234" s="61"/>
      <c r="BD2234" s="61"/>
      <c r="BE2234" s="61"/>
      <c r="BF2234" s="61"/>
      <c r="BG2234" s="61"/>
      <c r="BH2234" s="61"/>
      <c r="BI2234" s="61"/>
      <c r="BJ2234" s="61"/>
      <c r="BK2234" s="61"/>
      <c r="BL2234" s="61"/>
      <c r="BM2234" s="61"/>
      <c r="BN2234" s="61"/>
      <c r="BO2234" s="62">
        <v>-6273</v>
      </c>
    </row>
    <row r="2235" spans="1:67" x14ac:dyDescent="0.2">
      <c r="A2235" s="57" t="s">
        <v>34</v>
      </c>
      <c r="B2235" s="56" t="s">
        <v>34</v>
      </c>
      <c r="C2235" s="56" t="s">
        <v>539</v>
      </c>
      <c r="D2235" s="56">
        <v>1998</v>
      </c>
      <c r="E2235" s="58">
        <v>413863</v>
      </c>
      <c r="F2235" s="58">
        <v>407590</v>
      </c>
      <c r="G2235" s="59">
        <v>401414</v>
      </c>
      <c r="H2235" s="59">
        <v>12449</v>
      </c>
      <c r="I2235" s="60">
        <v>0</v>
      </c>
      <c r="J2235" s="58">
        <v>-6273</v>
      </c>
      <c r="K2235" s="61"/>
      <c r="L2235" s="61"/>
      <c r="M2235" s="61"/>
      <c r="N2235" s="61"/>
      <c r="O2235" s="61"/>
      <c r="P2235" s="61"/>
      <c r="Q2235" s="61"/>
      <c r="R2235" s="61"/>
      <c r="S2235" s="61"/>
      <c r="T2235" s="61"/>
      <c r="U2235" s="61"/>
      <c r="V2235" s="61"/>
      <c r="W2235" s="61"/>
      <c r="X2235" s="61"/>
      <c r="Y2235" s="61"/>
      <c r="Z2235" s="61"/>
      <c r="AA2235" s="62">
        <v>306335</v>
      </c>
      <c r="AB2235" s="61"/>
      <c r="AC2235" s="61"/>
      <c r="AD2235" s="61"/>
      <c r="AE2235" s="61"/>
      <c r="AF2235" s="62">
        <v>54422</v>
      </c>
      <c r="AG2235" s="61"/>
      <c r="AH2235" s="61"/>
      <c r="AI2235" s="62">
        <v>40657</v>
      </c>
      <c r="AJ2235" s="61"/>
      <c r="AK2235" s="61"/>
      <c r="AL2235" s="61"/>
      <c r="AM2235" s="61"/>
      <c r="AN2235" s="61"/>
      <c r="AO2235" s="61"/>
      <c r="AP2235" s="61">
        <v>222</v>
      </c>
      <c r="AQ2235" s="61"/>
      <c r="AR2235" s="62">
        <v>9385</v>
      </c>
      <c r="AS2235" s="61"/>
      <c r="AT2235" s="61"/>
      <c r="AU2235" s="61"/>
      <c r="AV2235" s="61"/>
      <c r="AW2235" s="61"/>
      <c r="AX2235" s="61"/>
      <c r="AY2235" s="62">
        <v>2842</v>
      </c>
      <c r="AZ2235" s="61"/>
      <c r="BA2235" s="61"/>
      <c r="BB2235" s="61"/>
      <c r="BC2235" s="61"/>
      <c r="BD2235" s="61"/>
      <c r="BE2235" s="61"/>
      <c r="BF2235" s="61"/>
      <c r="BG2235" s="61"/>
      <c r="BH2235" s="61"/>
      <c r="BI2235" s="61"/>
      <c r="BJ2235" s="61"/>
      <c r="BK2235" s="61"/>
      <c r="BL2235" s="61"/>
      <c r="BM2235" s="61"/>
      <c r="BN2235" s="61"/>
      <c r="BO2235" s="62">
        <v>-6273</v>
      </c>
    </row>
    <row r="2236" spans="1:67" x14ac:dyDescent="0.2">
      <c r="A2236" s="57" t="s">
        <v>34</v>
      </c>
      <c r="B2236" s="56" t="s">
        <v>34</v>
      </c>
      <c r="C2236" s="56" t="s">
        <v>540</v>
      </c>
      <c r="D2236" s="56">
        <v>1989</v>
      </c>
      <c r="E2236" s="58">
        <v>457291</v>
      </c>
      <c r="F2236" s="58">
        <v>408620</v>
      </c>
      <c r="G2236" s="59">
        <v>450357</v>
      </c>
      <c r="H2236" s="59">
        <v>6934</v>
      </c>
      <c r="I2236" s="60">
        <v>0</v>
      </c>
      <c r="J2236" s="58">
        <v>-48671</v>
      </c>
      <c r="K2236" s="62">
        <v>3000</v>
      </c>
      <c r="L2236" s="61"/>
      <c r="M2236" s="61"/>
      <c r="N2236" s="61"/>
      <c r="O2236" s="61"/>
      <c r="P2236" s="62">
        <v>10954</v>
      </c>
      <c r="Q2236" s="61"/>
      <c r="R2236" s="61"/>
      <c r="S2236" s="61"/>
      <c r="T2236" s="61"/>
      <c r="U2236" s="61"/>
      <c r="V2236" s="61"/>
      <c r="W2236" s="61"/>
      <c r="X2236" s="61"/>
      <c r="Y2236" s="61"/>
      <c r="Z2236" s="61"/>
      <c r="AA2236" s="62">
        <v>234394</v>
      </c>
      <c r="AB2236" s="61"/>
      <c r="AC2236" s="61"/>
      <c r="AD2236" s="62">
        <v>78799</v>
      </c>
      <c r="AE2236" s="61"/>
      <c r="AF2236" s="62">
        <v>84193</v>
      </c>
      <c r="AG2236" s="61"/>
      <c r="AH2236" s="61"/>
      <c r="AI2236" s="62">
        <v>39017</v>
      </c>
      <c r="AJ2236" s="61"/>
      <c r="AK2236" s="61"/>
      <c r="AL2236" s="61"/>
      <c r="AM2236" s="61"/>
      <c r="AN2236" s="61"/>
      <c r="AO2236" s="61"/>
      <c r="AP2236" s="62">
        <v>1476</v>
      </c>
      <c r="AQ2236" s="61"/>
      <c r="AR2236" s="61"/>
      <c r="AS2236" s="61"/>
      <c r="AT2236" s="61"/>
      <c r="AU2236" s="61"/>
      <c r="AV2236" s="61"/>
      <c r="AW2236" s="61"/>
      <c r="AX2236" s="61"/>
      <c r="AY2236" s="62">
        <v>4112</v>
      </c>
      <c r="AZ2236" s="61"/>
      <c r="BA2236" s="61"/>
      <c r="BB2236" s="61"/>
      <c r="BC2236" s="61"/>
      <c r="BD2236" s="61"/>
      <c r="BE2236" s="61"/>
      <c r="BF2236" s="61"/>
      <c r="BG2236" s="61"/>
      <c r="BH2236" s="61"/>
      <c r="BI2236" s="61"/>
      <c r="BJ2236" s="61"/>
      <c r="BK2236" s="62">
        <v>1346</v>
      </c>
      <c r="BL2236" s="61"/>
      <c r="BM2236" s="61"/>
      <c r="BN2236" s="61"/>
      <c r="BO2236" s="62">
        <v>-48671</v>
      </c>
    </row>
    <row r="2237" spans="1:67" x14ac:dyDescent="0.2">
      <c r="A2237" s="57" t="s">
        <v>34</v>
      </c>
      <c r="B2237" s="56" t="s">
        <v>34</v>
      </c>
      <c r="C2237" s="56" t="s">
        <v>540</v>
      </c>
      <c r="D2237" s="56">
        <v>1990</v>
      </c>
      <c r="E2237" s="58">
        <v>507433</v>
      </c>
      <c r="F2237" s="58">
        <v>458762</v>
      </c>
      <c r="G2237" s="59">
        <v>499605</v>
      </c>
      <c r="H2237" s="59">
        <v>7828</v>
      </c>
      <c r="I2237" s="60">
        <v>0</v>
      </c>
      <c r="J2237" s="58">
        <v>-48671</v>
      </c>
      <c r="K2237" s="62">
        <v>3000</v>
      </c>
      <c r="L2237" s="61"/>
      <c r="M2237" s="61"/>
      <c r="N2237" s="61"/>
      <c r="O2237" s="61"/>
      <c r="P2237" s="62">
        <v>10954</v>
      </c>
      <c r="Q2237" s="61"/>
      <c r="R2237" s="61"/>
      <c r="S2237" s="61"/>
      <c r="T2237" s="61"/>
      <c r="U2237" s="61"/>
      <c r="V2237" s="61"/>
      <c r="W2237" s="61"/>
      <c r="X2237" s="61"/>
      <c r="Y2237" s="61"/>
      <c r="Z2237" s="61"/>
      <c r="AA2237" s="62">
        <v>257532</v>
      </c>
      <c r="AB2237" s="61"/>
      <c r="AC2237" s="61"/>
      <c r="AD2237" s="62">
        <v>87361</v>
      </c>
      <c r="AE2237" s="61"/>
      <c r="AF2237" s="62">
        <v>94710</v>
      </c>
      <c r="AG2237" s="61"/>
      <c r="AH2237" s="61"/>
      <c r="AI2237" s="62">
        <v>46048</v>
      </c>
      <c r="AJ2237" s="61"/>
      <c r="AK2237" s="61"/>
      <c r="AL2237" s="61"/>
      <c r="AM2237" s="61"/>
      <c r="AN2237" s="61"/>
      <c r="AO2237" s="61"/>
      <c r="AP2237" s="62">
        <v>2370</v>
      </c>
      <c r="AQ2237" s="61"/>
      <c r="AR2237" s="61"/>
      <c r="AS2237" s="61"/>
      <c r="AT2237" s="61"/>
      <c r="AU2237" s="61"/>
      <c r="AV2237" s="61"/>
      <c r="AW2237" s="61"/>
      <c r="AX2237" s="61"/>
      <c r="AY2237" s="62">
        <v>4112</v>
      </c>
      <c r="AZ2237" s="61"/>
      <c r="BA2237" s="61"/>
      <c r="BB2237" s="61"/>
      <c r="BC2237" s="61"/>
      <c r="BD2237" s="61"/>
      <c r="BE2237" s="61"/>
      <c r="BF2237" s="61"/>
      <c r="BG2237" s="61"/>
      <c r="BH2237" s="61"/>
      <c r="BI2237" s="61"/>
      <c r="BJ2237" s="61"/>
      <c r="BK2237" s="62">
        <v>1346</v>
      </c>
      <c r="BL2237" s="61"/>
      <c r="BM2237" s="61"/>
      <c r="BN2237" s="61"/>
      <c r="BO2237" s="62">
        <v>-48671</v>
      </c>
    </row>
    <row r="2238" spans="1:67" x14ac:dyDescent="0.2">
      <c r="A2238" s="57" t="s">
        <v>34</v>
      </c>
      <c r="B2238" s="56" t="s">
        <v>34</v>
      </c>
      <c r="C2238" s="56" t="s">
        <v>540</v>
      </c>
      <c r="D2238" s="56">
        <v>1991</v>
      </c>
      <c r="E2238" s="58">
        <v>543899</v>
      </c>
      <c r="F2238" s="58">
        <v>495228</v>
      </c>
      <c r="G2238" s="59">
        <v>534614</v>
      </c>
      <c r="H2238" s="59">
        <v>9285</v>
      </c>
      <c r="I2238" s="60">
        <v>0</v>
      </c>
      <c r="J2238" s="58">
        <v>-48671</v>
      </c>
      <c r="K2238" s="62">
        <v>3000</v>
      </c>
      <c r="L2238" s="61"/>
      <c r="M2238" s="61"/>
      <c r="N2238" s="61"/>
      <c r="O2238" s="61"/>
      <c r="P2238" s="62">
        <v>10954</v>
      </c>
      <c r="Q2238" s="61"/>
      <c r="R2238" s="61"/>
      <c r="S2238" s="61"/>
      <c r="T2238" s="61"/>
      <c r="U2238" s="61"/>
      <c r="V2238" s="61"/>
      <c r="W2238" s="61"/>
      <c r="X2238" s="61"/>
      <c r="Y2238" s="61"/>
      <c r="Z2238" s="61"/>
      <c r="AA2238" s="62">
        <v>263741</v>
      </c>
      <c r="AB2238" s="61"/>
      <c r="AC2238" s="61"/>
      <c r="AD2238" s="62">
        <v>98415</v>
      </c>
      <c r="AE2238" s="61"/>
      <c r="AF2238" s="62">
        <v>108854</v>
      </c>
      <c r="AG2238" s="61"/>
      <c r="AH2238" s="61"/>
      <c r="AI2238" s="62">
        <v>49650</v>
      </c>
      <c r="AJ2238" s="61"/>
      <c r="AK2238" s="61"/>
      <c r="AL2238" s="61"/>
      <c r="AM2238" s="61"/>
      <c r="AN2238" s="61"/>
      <c r="AO2238" s="61"/>
      <c r="AP2238" s="62">
        <v>3827</v>
      </c>
      <c r="AQ2238" s="61"/>
      <c r="AR2238" s="61"/>
      <c r="AS2238" s="61"/>
      <c r="AT2238" s="61"/>
      <c r="AU2238" s="61"/>
      <c r="AV2238" s="61"/>
      <c r="AW2238" s="61"/>
      <c r="AX2238" s="61"/>
      <c r="AY2238" s="62">
        <v>4112</v>
      </c>
      <c r="AZ2238" s="61"/>
      <c r="BA2238" s="61"/>
      <c r="BB2238" s="61"/>
      <c r="BC2238" s="61"/>
      <c r="BD2238" s="61"/>
      <c r="BE2238" s="61"/>
      <c r="BF2238" s="61"/>
      <c r="BG2238" s="61"/>
      <c r="BH2238" s="61"/>
      <c r="BI2238" s="61"/>
      <c r="BJ2238" s="61"/>
      <c r="BK2238" s="62">
        <v>1346</v>
      </c>
      <c r="BL2238" s="61"/>
      <c r="BM2238" s="61"/>
      <c r="BN2238" s="61"/>
      <c r="BO2238" s="62">
        <v>-48671</v>
      </c>
    </row>
    <row r="2239" spans="1:67" x14ac:dyDescent="0.2">
      <c r="A2239" s="57" t="s">
        <v>34</v>
      </c>
      <c r="B2239" s="56" t="s">
        <v>34</v>
      </c>
      <c r="C2239" s="56" t="s">
        <v>540</v>
      </c>
      <c r="D2239" s="56">
        <v>1992</v>
      </c>
      <c r="E2239" s="58">
        <v>576956</v>
      </c>
      <c r="F2239" s="58">
        <v>528285</v>
      </c>
      <c r="G2239" s="59">
        <v>566577</v>
      </c>
      <c r="H2239" s="59">
        <v>10379</v>
      </c>
      <c r="I2239" s="60">
        <v>0</v>
      </c>
      <c r="J2239" s="58">
        <v>-48671</v>
      </c>
      <c r="K2239" s="62">
        <v>3000</v>
      </c>
      <c r="L2239" s="61"/>
      <c r="M2239" s="61"/>
      <c r="N2239" s="61"/>
      <c r="O2239" s="61"/>
      <c r="P2239" s="62">
        <v>10954</v>
      </c>
      <c r="Q2239" s="61"/>
      <c r="R2239" s="61"/>
      <c r="S2239" s="61"/>
      <c r="T2239" s="61"/>
      <c r="U2239" s="61"/>
      <c r="V2239" s="61"/>
      <c r="W2239" s="61"/>
      <c r="X2239" s="61"/>
      <c r="Y2239" s="61"/>
      <c r="Z2239" s="61"/>
      <c r="AA2239" s="62">
        <v>269166</v>
      </c>
      <c r="AB2239" s="61"/>
      <c r="AC2239" s="61"/>
      <c r="AD2239" s="62">
        <v>112191</v>
      </c>
      <c r="AE2239" s="61"/>
      <c r="AF2239" s="62">
        <v>117955</v>
      </c>
      <c r="AG2239" s="61"/>
      <c r="AH2239" s="61"/>
      <c r="AI2239" s="62">
        <v>53311</v>
      </c>
      <c r="AJ2239" s="61"/>
      <c r="AK2239" s="61"/>
      <c r="AL2239" s="61"/>
      <c r="AM2239" s="61"/>
      <c r="AN2239" s="61"/>
      <c r="AO2239" s="61"/>
      <c r="AP2239" s="62">
        <v>3827</v>
      </c>
      <c r="AQ2239" s="61"/>
      <c r="AR2239" s="62">
        <v>2317</v>
      </c>
      <c r="AS2239" s="61"/>
      <c r="AT2239" s="61"/>
      <c r="AU2239" s="61"/>
      <c r="AV2239" s="61"/>
      <c r="AW2239" s="61"/>
      <c r="AX2239" s="61"/>
      <c r="AY2239" s="62">
        <v>2889</v>
      </c>
      <c r="AZ2239" s="61"/>
      <c r="BA2239" s="61"/>
      <c r="BB2239" s="61"/>
      <c r="BC2239" s="61"/>
      <c r="BD2239" s="61"/>
      <c r="BE2239" s="61"/>
      <c r="BF2239" s="61"/>
      <c r="BG2239" s="61"/>
      <c r="BH2239" s="61"/>
      <c r="BI2239" s="61"/>
      <c r="BJ2239" s="61"/>
      <c r="BK2239" s="62">
        <v>1346</v>
      </c>
      <c r="BL2239" s="61"/>
      <c r="BM2239" s="61"/>
      <c r="BN2239" s="61"/>
      <c r="BO2239" s="62">
        <v>-48671</v>
      </c>
    </row>
    <row r="2240" spans="1:67" x14ac:dyDescent="0.2">
      <c r="A2240" s="57" t="s">
        <v>34</v>
      </c>
      <c r="B2240" s="56" t="s">
        <v>34</v>
      </c>
      <c r="C2240" s="56" t="s">
        <v>540</v>
      </c>
      <c r="D2240" s="56">
        <v>1993</v>
      </c>
      <c r="E2240" s="58">
        <v>503352</v>
      </c>
      <c r="F2240" s="58">
        <v>454681</v>
      </c>
      <c r="G2240" s="59">
        <v>490705</v>
      </c>
      <c r="H2240" s="59">
        <v>12647</v>
      </c>
      <c r="I2240" s="60">
        <v>0</v>
      </c>
      <c r="J2240" s="58">
        <v>-48671</v>
      </c>
      <c r="K2240" s="62">
        <v>3000</v>
      </c>
      <c r="L2240" s="61"/>
      <c r="M2240" s="61"/>
      <c r="N2240" s="61"/>
      <c r="O2240" s="61"/>
      <c r="P2240" s="62">
        <v>10954</v>
      </c>
      <c r="Q2240" s="61"/>
      <c r="R2240" s="61"/>
      <c r="S2240" s="61"/>
      <c r="T2240" s="61"/>
      <c r="U2240" s="61"/>
      <c r="V2240" s="61"/>
      <c r="W2240" s="61"/>
      <c r="X2240" s="61"/>
      <c r="Y2240" s="61"/>
      <c r="Z2240" s="61"/>
      <c r="AA2240" s="62">
        <v>167692</v>
      </c>
      <c r="AB2240" s="61"/>
      <c r="AC2240" s="61"/>
      <c r="AD2240" s="62">
        <v>121073</v>
      </c>
      <c r="AE2240" s="61"/>
      <c r="AF2240" s="62">
        <v>127318</v>
      </c>
      <c r="AG2240" s="61"/>
      <c r="AH2240" s="61"/>
      <c r="AI2240" s="62">
        <v>60668</v>
      </c>
      <c r="AJ2240" s="61"/>
      <c r="AK2240" s="61"/>
      <c r="AL2240" s="61"/>
      <c r="AM2240" s="61"/>
      <c r="AN2240" s="61"/>
      <c r="AO2240" s="61"/>
      <c r="AP2240" s="62">
        <v>3827</v>
      </c>
      <c r="AQ2240" s="61"/>
      <c r="AR2240" s="62">
        <v>4585</v>
      </c>
      <c r="AS2240" s="61"/>
      <c r="AT2240" s="61"/>
      <c r="AU2240" s="61"/>
      <c r="AV2240" s="61"/>
      <c r="AW2240" s="61"/>
      <c r="AX2240" s="61"/>
      <c r="AY2240" s="62">
        <v>2889</v>
      </c>
      <c r="AZ2240" s="61"/>
      <c r="BA2240" s="61"/>
      <c r="BB2240" s="61"/>
      <c r="BC2240" s="61"/>
      <c r="BD2240" s="61"/>
      <c r="BE2240" s="61"/>
      <c r="BF2240" s="61"/>
      <c r="BG2240" s="61"/>
      <c r="BH2240" s="61"/>
      <c r="BI2240" s="61"/>
      <c r="BJ2240" s="61"/>
      <c r="BK2240" s="62">
        <v>1346</v>
      </c>
      <c r="BL2240" s="61"/>
      <c r="BM2240" s="61"/>
      <c r="BN2240" s="61"/>
      <c r="BO2240" s="62">
        <v>-48671</v>
      </c>
    </row>
    <row r="2241" spans="1:67" x14ac:dyDescent="0.2">
      <c r="A2241" s="57" t="s">
        <v>34</v>
      </c>
      <c r="B2241" s="56" t="s">
        <v>34</v>
      </c>
      <c r="C2241" s="56" t="s">
        <v>540</v>
      </c>
      <c r="D2241" s="56">
        <v>1994</v>
      </c>
      <c r="E2241" s="58">
        <v>533821</v>
      </c>
      <c r="F2241" s="58">
        <v>403504</v>
      </c>
      <c r="G2241" s="59">
        <v>517081</v>
      </c>
      <c r="H2241" s="59">
        <v>16740</v>
      </c>
      <c r="I2241" s="60">
        <v>0</v>
      </c>
      <c r="J2241" s="58">
        <v>-130317</v>
      </c>
      <c r="K2241" s="62">
        <v>3000</v>
      </c>
      <c r="L2241" s="61"/>
      <c r="M2241" s="61"/>
      <c r="N2241" s="61"/>
      <c r="O2241" s="61"/>
      <c r="P2241" s="62">
        <v>10954</v>
      </c>
      <c r="Q2241" s="61"/>
      <c r="R2241" s="61"/>
      <c r="S2241" s="61"/>
      <c r="T2241" s="61"/>
      <c r="U2241" s="61"/>
      <c r="V2241" s="61"/>
      <c r="W2241" s="61"/>
      <c r="X2241" s="61"/>
      <c r="Y2241" s="61"/>
      <c r="Z2241" s="61"/>
      <c r="AA2241" s="62">
        <v>182823</v>
      </c>
      <c r="AB2241" s="61"/>
      <c r="AC2241" s="61"/>
      <c r="AD2241" s="62">
        <v>127527</v>
      </c>
      <c r="AE2241" s="61"/>
      <c r="AF2241" s="62">
        <v>127318</v>
      </c>
      <c r="AG2241" s="61"/>
      <c r="AH2241" s="61"/>
      <c r="AI2241" s="62">
        <v>65459</v>
      </c>
      <c r="AJ2241" s="61"/>
      <c r="AK2241" s="61"/>
      <c r="AL2241" s="61"/>
      <c r="AM2241" s="61"/>
      <c r="AN2241" s="61"/>
      <c r="AO2241" s="61"/>
      <c r="AP2241" s="62">
        <v>3827</v>
      </c>
      <c r="AQ2241" s="61"/>
      <c r="AR2241" s="62">
        <v>8678</v>
      </c>
      <c r="AS2241" s="61"/>
      <c r="AT2241" s="61"/>
      <c r="AU2241" s="61"/>
      <c r="AV2241" s="61"/>
      <c r="AW2241" s="61"/>
      <c r="AX2241" s="61"/>
      <c r="AY2241" s="62">
        <v>2889</v>
      </c>
      <c r="AZ2241" s="61"/>
      <c r="BA2241" s="61"/>
      <c r="BB2241" s="61"/>
      <c r="BC2241" s="61"/>
      <c r="BD2241" s="61"/>
      <c r="BE2241" s="61"/>
      <c r="BF2241" s="61"/>
      <c r="BG2241" s="61"/>
      <c r="BH2241" s="61"/>
      <c r="BI2241" s="61"/>
      <c r="BJ2241" s="61"/>
      <c r="BK2241" s="62">
        <v>1346</v>
      </c>
      <c r="BL2241" s="61"/>
      <c r="BM2241" s="61"/>
      <c r="BN2241" s="61"/>
      <c r="BO2241" s="62">
        <v>-130317</v>
      </c>
    </row>
    <row r="2242" spans="1:67" x14ac:dyDescent="0.2">
      <c r="A2242" s="57" t="s">
        <v>34</v>
      </c>
      <c r="B2242" s="56" t="s">
        <v>34</v>
      </c>
      <c r="C2242" s="56" t="s">
        <v>540</v>
      </c>
      <c r="D2242" s="56">
        <v>1995</v>
      </c>
      <c r="E2242" s="58">
        <v>572906</v>
      </c>
      <c r="F2242" s="58">
        <v>440607</v>
      </c>
      <c r="G2242" s="59">
        <v>550960</v>
      </c>
      <c r="H2242" s="59">
        <v>21946</v>
      </c>
      <c r="I2242" s="60">
        <v>0</v>
      </c>
      <c r="J2242" s="58">
        <v>-132299</v>
      </c>
      <c r="K2242" s="62">
        <v>3000</v>
      </c>
      <c r="L2242" s="61"/>
      <c r="M2242" s="61"/>
      <c r="N2242" s="61"/>
      <c r="O2242" s="61"/>
      <c r="P2242" s="62">
        <v>10954</v>
      </c>
      <c r="Q2242" s="61"/>
      <c r="R2242" s="61"/>
      <c r="S2242" s="61"/>
      <c r="T2242" s="61"/>
      <c r="U2242" s="61"/>
      <c r="V2242" s="61"/>
      <c r="W2242" s="61"/>
      <c r="X2242" s="61"/>
      <c r="Y2242" s="61"/>
      <c r="Z2242" s="61"/>
      <c r="AA2242" s="62">
        <v>206941</v>
      </c>
      <c r="AB2242" s="61"/>
      <c r="AC2242" s="61"/>
      <c r="AD2242" s="62">
        <v>131838</v>
      </c>
      <c r="AE2242" s="61"/>
      <c r="AF2242" s="62">
        <v>130208</v>
      </c>
      <c r="AG2242" s="61"/>
      <c r="AH2242" s="61"/>
      <c r="AI2242" s="62">
        <v>68019</v>
      </c>
      <c r="AJ2242" s="61"/>
      <c r="AK2242" s="61"/>
      <c r="AL2242" s="61"/>
      <c r="AM2242" s="61"/>
      <c r="AN2242" s="61"/>
      <c r="AO2242" s="61"/>
      <c r="AP2242" s="62">
        <v>7106</v>
      </c>
      <c r="AQ2242" s="61"/>
      <c r="AR2242" s="62">
        <v>10605</v>
      </c>
      <c r="AS2242" s="61"/>
      <c r="AT2242" s="61"/>
      <c r="AU2242" s="61"/>
      <c r="AV2242" s="61"/>
      <c r="AW2242" s="61"/>
      <c r="AX2242" s="61"/>
      <c r="AY2242" s="62">
        <v>2889</v>
      </c>
      <c r="AZ2242" s="61"/>
      <c r="BA2242" s="61"/>
      <c r="BB2242" s="61"/>
      <c r="BC2242" s="61"/>
      <c r="BD2242" s="61"/>
      <c r="BE2242" s="61"/>
      <c r="BF2242" s="61"/>
      <c r="BG2242" s="61"/>
      <c r="BH2242" s="61"/>
      <c r="BI2242" s="61"/>
      <c r="BJ2242" s="61"/>
      <c r="BK2242" s="62">
        <v>1346</v>
      </c>
      <c r="BL2242" s="61"/>
      <c r="BM2242" s="61"/>
      <c r="BN2242" s="61"/>
      <c r="BO2242" s="62">
        <v>-132299</v>
      </c>
    </row>
    <row r="2243" spans="1:67" x14ac:dyDescent="0.2">
      <c r="A2243" s="57" t="s">
        <v>34</v>
      </c>
      <c r="B2243" s="56" t="s">
        <v>34</v>
      </c>
      <c r="C2243" s="56" t="s">
        <v>540</v>
      </c>
      <c r="D2243" s="56">
        <v>1996</v>
      </c>
      <c r="E2243" s="58">
        <v>635274</v>
      </c>
      <c r="F2243" s="58">
        <v>500215</v>
      </c>
      <c r="G2243" s="59">
        <v>611374</v>
      </c>
      <c r="H2243" s="59">
        <v>23900</v>
      </c>
      <c r="I2243" s="60">
        <v>0</v>
      </c>
      <c r="J2243" s="58">
        <v>-135059</v>
      </c>
      <c r="K2243" s="62">
        <v>3000</v>
      </c>
      <c r="L2243" s="61"/>
      <c r="M2243" s="61"/>
      <c r="N2243" s="61"/>
      <c r="O2243" s="61"/>
      <c r="P2243" s="62">
        <v>10954</v>
      </c>
      <c r="Q2243" s="61"/>
      <c r="R2243" s="61"/>
      <c r="S2243" s="61"/>
      <c r="T2243" s="61"/>
      <c r="U2243" s="61"/>
      <c r="V2243" s="61"/>
      <c r="W2243" s="61"/>
      <c r="X2243" s="61"/>
      <c r="Y2243" s="61"/>
      <c r="Z2243" s="61"/>
      <c r="AA2243" s="62">
        <v>242941</v>
      </c>
      <c r="AB2243" s="61"/>
      <c r="AC2243" s="61"/>
      <c r="AD2243" s="62">
        <v>136999</v>
      </c>
      <c r="AE2243" s="61"/>
      <c r="AF2243" s="62">
        <v>147763</v>
      </c>
      <c r="AG2243" s="61"/>
      <c r="AH2243" s="61"/>
      <c r="AI2243" s="62">
        <v>69717</v>
      </c>
      <c r="AJ2243" s="61"/>
      <c r="AK2243" s="61"/>
      <c r="AL2243" s="61"/>
      <c r="AM2243" s="61"/>
      <c r="AN2243" s="61"/>
      <c r="AO2243" s="61"/>
      <c r="AP2243" s="62">
        <v>7106</v>
      </c>
      <c r="AQ2243" s="61"/>
      <c r="AR2243" s="62">
        <v>12559</v>
      </c>
      <c r="AS2243" s="61"/>
      <c r="AT2243" s="61"/>
      <c r="AU2243" s="61"/>
      <c r="AV2243" s="61"/>
      <c r="AW2243" s="61"/>
      <c r="AX2243" s="61"/>
      <c r="AY2243" s="62">
        <v>2889</v>
      </c>
      <c r="AZ2243" s="61"/>
      <c r="BA2243" s="61"/>
      <c r="BB2243" s="61"/>
      <c r="BC2243" s="61"/>
      <c r="BD2243" s="61"/>
      <c r="BE2243" s="61"/>
      <c r="BF2243" s="61"/>
      <c r="BG2243" s="61"/>
      <c r="BH2243" s="61"/>
      <c r="BI2243" s="61"/>
      <c r="BJ2243" s="61"/>
      <c r="BK2243" s="62">
        <v>1346</v>
      </c>
      <c r="BL2243" s="61"/>
      <c r="BM2243" s="61"/>
      <c r="BN2243" s="61"/>
      <c r="BO2243" s="62">
        <v>-135059</v>
      </c>
    </row>
    <row r="2244" spans="1:67" x14ac:dyDescent="0.2">
      <c r="A2244" s="57" t="s">
        <v>34</v>
      </c>
      <c r="B2244" s="56" t="s">
        <v>34</v>
      </c>
      <c r="C2244" s="56" t="s">
        <v>540</v>
      </c>
      <c r="D2244" s="56">
        <v>1997</v>
      </c>
      <c r="E2244" s="58">
        <v>660761</v>
      </c>
      <c r="F2244" s="58">
        <v>523432</v>
      </c>
      <c r="G2244" s="59">
        <v>634378</v>
      </c>
      <c r="H2244" s="59">
        <v>26383</v>
      </c>
      <c r="I2244" s="60">
        <v>0</v>
      </c>
      <c r="J2244" s="58">
        <v>-137329</v>
      </c>
      <c r="K2244" s="62">
        <v>3000</v>
      </c>
      <c r="L2244" s="61"/>
      <c r="M2244" s="61"/>
      <c r="N2244" s="61"/>
      <c r="O2244" s="61"/>
      <c r="P2244" s="62">
        <v>10954</v>
      </c>
      <c r="Q2244" s="61"/>
      <c r="R2244" s="61"/>
      <c r="S2244" s="61"/>
      <c r="T2244" s="61"/>
      <c r="U2244" s="61"/>
      <c r="V2244" s="61"/>
      <c r="W2244" s="61"/>
      <c r="X2244" s="61"/>
      <c r="Y2244" s="61"/>
      <c r="Z2244" s="61"/>
      <c r="AA2244" s="62">
        <v>251191</v>
      </c>
      <c r="AB2244" s="61"/>
      <c r="AC2244" s="61"/>
      <c r="AD2244" s="62">
        <v>141205</v>
      </c>
      <c r="AE2244" s="61"/>
      <c r="AF2244" s="62">
        <v>156066</v>
      </c>
      <c r="AG2244" s="61"/>
      <c r="AH2244" s="61"/>
      <c r="AI2244" s="62">
        <v>71962</v>
      </c>
      <c r="AJ2244" s="61"/>
      <c r="AK2244" s="61"/>
      <c r="AL2244" s="61"/>
      <c r="AM2244" s="61"/>
      <c r="AN2244" s="61"/>
      <c r="AO2244" s="61"/>
      <c r="AP2244" s="62">
        <v>7875</v>
      </c>
      <c r="AQ2244" s="61"/>
      <c r="AR2244" s="62">
        <v>11133</v>
      </c>
      <c r="AS2244" s="61"/>
      <c r="AT2244" s="61"/>
      <c r="AU2244" s="61"/>
      <c r="AV2244" s="61"/>
      <c r="AW2244" s="61"/>
      <c r="AX2244" s="61"/>
      <c r="AY2244" s="62">
        <v>6029</v>
      </c>
      <c r="AZ2244" s="61"/>
      <c r="BA2244" s="61"/>
      <c r="BB2244" s="61"/>
      <c r="BC2244" s="61"/>
      <c r="BD2244" s="61"/>
      <c r="BE2244" s="61"/>
      <c r="BF2244" s="61"/>
      <c r="BG2244" s="61"/>
      <c r="BH2244" s="61"/>
      <c r="BI2244" s="61"/>
      <c r="BJ2244" s="61"/>
      <c r="BK2244" s="62">
        <v>1346</v>
      </c>
      <c r="BL2244" s="61"/>
      <c r="BM2244" s="61"/>
      <c r="BN2244" s="61"/>
      <c r="BO2244" s="62">
        <v>-137329</v>
      </c>
    </row>
    <row r="2245" spans="1:67" x14ac:dyDescent="0.2">
      <c r="A2245" s="57" t="s">
        <v>34</v>
      </c>
      <c r="B2245" s="56" t="s">
        <v>34</v>
      </c>
      <c r="C2245" s="56" t="s">
        <v>540</v>
      </c>
      <c r="D2245" s="56">
        <v>1998</v>
      </c>
      <c r="E2245" s="58">
        <v>701491</v>
      </c>
      <c r="F2245" s="58">
        <v>561132</v>
      </c>
      <c r="G2245" s="59">
        <v>673018</v>
      </c>
      <c r="H2245" s="59">
        <v>28473</v>
      </c>
      <c r="I2245" s="60">
        <v>0</v>
      </c>
      <c r="J2245" s="58">
        <v>-140359</v>
      </c>
      <c r="K2245" s="62">
        <v>3000</v>
      </c>
      <c r="L2245" s="61"/>
      <c r="M2245" s="61"/>
      <c r="N2245" s="61"/>
      <c r="O2245" s="61"/>
      <c r="P2245" s="62">
        <v>10954</v>
      </c>
      <c r="Q2245" s="61"/>
      <c r="R2245" s="61"/>
      <c r="S2245" s="61"/>
      <c r="T2245" s="61"/>
      <c r="U2245" s="61"/>
      <c r="V2245" s="61"/>
      <c r="W2245" s="61"/>
      <c r="X2245" s="61"/>
      <c r="Y2245" s="61"/>
      <c r="Z2245" s="61"/>
      <c r="AA2245" s="62">
        <v>278720</v>
      </c>
      <c r="AB2245" s="61"/>
      <c r="AC2245" s="61"/>
      <c r="AD2245" s="62">
        <v>146785</v>
      </c>
      <c r="AE2245" s="61"/>
      <c r="AF2245" s="62">
        <v>156066</v>
      </c>
      <c r="AG2245" s="61"/>
      <c r="AH2245" s="61"/>
      <c r="AI2245" s="62">
        <v>77493</v>
      </c>
      <c r="AJ2245" s="61"/>
      <c r="AK2245" s="61"/>
      <c r="AL2245" s="61"/>
      <c r="AM2245" s="61"/>
      <c r="AN2245" s="61"/>
      <c r="AO2245" s="61"/>
      <c r="AP2245" s="62">
        <v>7875</v>
      </c>
      <c r="AQ2245" s="61"/>
      <c r="AR2245" s="62">
        <v>13223</v>
      </c>
      <c r="AS2245" s="61"/>
      <c r="AT2245" s="61"/>
      <c r="AU2245" s="61"/>
      <c r="AV2245" s="61"/>
      <c r="AW2245" s="61"/>
      <c r="AX2245" s="61"/>
      <c r="AY2245" s="62">
        <v>6029</v>
      </c>
      <c r="AZ2245" s="61"/>
      <c r="BA2245" s="61"/>
      <c r="BB2245" s="61"/>
      <c r="BC2245" s="61"/>
      <c r="BD2245" s="61"/>
      <c r="BE2245" s="61"/>
      <c r="BF2245" s="61"/>
      <c r="BG2245" s="61"/>
      <c r="BH2245" s="61"/>
      <c r="BI2245" s="61"/>
      <c r="BJ2245" s="61"/>
      <c r="BK2245" s="62">
        <v>1346</v>
      </c>
      <c r="BL2245" s="61"/>
      <c r="BM2245" s="61"/>
      <c r="BN2245" s="61"/>
      <c r="BO2245" s="62">
        <v>-140359</v>
      </c>
    </row>
    <row r="2246" spans="1:67" x14ac:dyDescent="0.2">
      <c r="A2246" s="57" t="s">
        <v>34</v>
      </c>
      <c r="B2246" s="56" t="s">
        <v>34</v>
      </c>
      <c r="C2246" s="56" t="s">
        <v>541</v>
      </c>
      <c r="D2246" s="56">
        <v>1989</v>
      </c>
      <c r="E2246" s="58">
        <v>820996</v>
      </c>
      <c r="F2246" s="58">
        <v>799346</v>
      </c>
      <c r="G2246" s="59">
        <v>816941</v>
      </c>
      <c r="H2246" s="59">
        <v>4055</v>
      </c>
      <c r="I2246" s="60">
        <v>0</v>
      </c>
      <c r="J2246" s="58">
        <v>-21650</v>
      </c>
      <c r="K2246" s="61"/>
      <c r="L2246" s="61"/>
      <c r="M2246" s="61">
        <v>57</v>
      </c>
      <c r="N2246" s="61"/>
      <c r="O2246" s="61"/>
      <c r="P2246" s="61"/>
      <c r="Q2246" s="61"/>
      <c r="R2246" s="61"/>
      <c r="S2246" s="61"/>
      <c r="T2246" s="61"/>
      <c r="U2246" s="61"/>
      <c r="V2246" s="61"/>
      <c r="W2246" s="61"/>
      <c r="X2246" s="61"/>
      <c r="Y2246" s="61"/>
      <c r="Z2246" s="61"/>
      <c r="AA2246" s="62">
        <v>579035</v>
      </c>
      <c r="AB2246" s="61"/>
      <c r="AC2246" s="61"/>
      <c r="AD2246" s="62">
        <v>37395</v>
      </c>
      <c r="AE2246" s="61"/>
      <c r="AF2246" s="62">
        <v>137821</v>
      </c>
      <c r="AG2246" s="61"/>
      <c r="AH2246" s="61"/>
      <c r="AI2246" s="62">
        <v>62633</v>
      </c>
      <c r="AJ2246" s="61"/>
      <c r="AK2246" s="61"/>
      <c r="AL2246" s="61"/>
      <c r="AM2246" s="61"/>
      <c r="AN2246" s="61"/>
      <c r="AO2246" s="61"/>
      <c r="AP2246" s="61"/>
      <c r="AQ2246" s="61"/>
      <c r="AR2246" s="61"/>
      <c r="AS2246" s="61"/>
      <c r="AT2246" s="61"/>
      <c r="AU2246" s="61"/>
      <c r="AV2246" s="61"/>
      <c r="AW2246" s="61"/>
      <c r="AX2246" s="61"/>
      <c r="AY2246" s="61"/>
      <c r="AZ2246" s="61"/>
      <c r="BA2246" s="61"/>
      <c r="BB2246" s="61"/>
      <c r="BC2246" s="61"/>
      <c r="BD2246" s="61"/>
      <c r="BE2246" s="61"/>
      <c r="BF2246" s="61"/>
      <c r="BG2246" s="61"/>
      <c r="BH2246" s="61"/>
      <c r="BI2246" s="61"/>
      <c r="BJ2246" s="61"/>
      <c r="BK2246" s="62">
        <v>4055</v>
      </c>
      <c r="BL2246" s="61"/>
      <c r="BM2246" s="61"/>
      <c r="BN2246" s="61"/>
      <c r="BO2246" s="62">
        <v>-21650</v>
      </c>
    </row>
    <row r="2247" spans="1:67" x14ac:dyDescent="0.2">
      <c r="A2247" s="57" t="s">
        <v>34</v>
      </c>
      <c r="B2247" s="56" t="s">
        <v>34</v>
      </c>
      <c r="C2247" s="56" t="s">
        <v>541</v>
      </c>
      <c r="D2247" s="56">
        <v>1990</v>
      </c>
      <c r="E2247" s="58">
        <v>878211</v>
      </c>
      <c r="F2247" s="58">
        <v>856561</v>
      </c>
      <c r="G2247" s="59">
        <v>867489</v>
      </c>
      <c r="H2247" s="59">
        <v>10722</v>
      </c>
      <c r="I2247" s="60">
        <v>0</v>
      </c>
      <c r="J2247" s="58">
        <v>-21650</v>
      </c>
      <c r="K2247" s="61"/>
      <c r="L2247" s="61"/>
      <c r="M2247" s="61">
        <v>57</v>
      </c>
      <c r="N2247" s="61"/>
      <c r="O2247" s="61"/>
      <c r="P2247" s="61"/>
      <c r="Q2247" s="61"/>
      <c r="R2247" s="61"/>
      <c r="S2247" s="61"/>
      <c r="T2247" s="61"/>
      <c r="U2247" s="61"/>
      <c r="V2247" s="61"/>
      <c r="W2247" s="61"/>
      <c r="X2247" s="61"/>
      <c r="Y2247" s="61"/>
      <c r="Z2247" s="61"/>
      <c r="AA2247" s="62">
        <v>619141</v>
      </c>
      <c r="AB2247" s="61"/>
      <c r="AC2247" s="61"/>
      <c r="AD2247" s="62">
        <v>37395</v>
      </c>
      <c r="AE2247" s="61"/>
      <c r="AF2247" s="62">
        <v>143601</v>
      </c>
      <c r="AG2247" s="61"/>
      <c r="AH2247" s="61"/>
      <c r="AI2247" s="62">
        <v>67295</v>
      </c>
      <c r="AJ2247" s="61"/>
      <c r="AK2247" s="61"/>
      <c r="AL2247" s="61"/>
      <c r="AM2247" s="61"/>
      <c r="AN2247" s="61"/>
      <c r="AO2247" s="61"/>
      <c r="AP2247" s="61"/>
      <c r="AQ2247" s="61"/>
      <c r="AR2247" s="62">
        <v>6667</v>
      </c>
      <c r="AS2247" s="61"/>
      <c r="AT2247" s="61"/>
      <c r="AU2247" s="61"/>
      <c r="AV2247" s="61"/>
      <c r="AW2247" s="61"/>
      <c r="AX2247" s="61"/>
      <c r="AY2247" s="61"/>
      <c r="AZ2247" s="61"/>
      <c r="BA2247" s="61"/>
      <c r="BB2247" s="61"/>
      <c r="BC2247" s="61"/>
      <c r="BD2247" s="61"/>
      <c r="BE2247" s="61"/>
      <c r="BF2247" s="61"/>
      <c r="BG2247" s="61"/>
      <c r="BH2247" s="61"/>
      <c r="BI2247" s="61"/>
      <c r="BJ2247" s="61"/>
      <c r="BK2247" s="62">
        <v>4055</v>
      </c>
      <c r="BL2247" s="61"/>
      <c r="BM2247" s="61"/>
      <c r="BN2247" s="61"/>
      <c r="BO2247" s="62">
        <v>-21650</v>
      </c>
    </row>
    <row r="2248" spans="1:67" x14ac:dyDescent="0.2">
      <c r="A2248" s="57" t="s">
        <v>34</v>
      </c>
      <c r="B2248" s="56" t="s">
        <v>34</v>
      </c>
      <c r="C2248" s="56" t="s">
        <v>541</v>
      </c>
      <c r="D2248" s="56">
        <v>1991</v>
      </c>
      <c r="E2248" s="58">
        <v>893495</v>
      </c>
      <c r="F2248" s="58">
        <v>871845</v>
      </c>
      <c r="G2248" s="59">
        <v>880073</v>
      </c>
      <c r="H2248" s="59">
        <v>13422</v>
      </c>
      <c r="I2248" s="60">
        <v>0</v>
      </c>
      <c r="J2248" s="58">
        <v>-21650</v>
      </c>
      <c r="K2248" s="61"/>
      <c r="L2248" s="61"/>
      <c r="M2248" s="61">
        <v>57</v>
      </c>
      <c r="N2248" s="61"/>
      <c r="O2248" s="61"/>
      <c r="P2248" s="61"/>
      <c r="Q2248" s="61"/>
      <c r="R2248" s="61"/>
      <c r="S2248" s="61"/>
      <c r="T2248" s="61"/>
      <c r="U2248" s="61"/>
      <c r="V2248" s="61"/>
      <c r="W2248" s="61"/>
      <c r="X2248" s="61"/>
      <c r="Y2248" s="61"/>
      <c r="Z2248" s="61"/>
      <c r="AA2248" s="62">
        <v>625397</v>
      </c>
      <c r="AB2248" s="61"/>
      <c r="AC2248" s="61"/>
      <c r="AD2248" s="62">
        <v>37395</v>
      </c>
      <c r="AE2248" s="61"/>
      <c r="AF2248" s="62">
        <v>147321</v>
      </c>
      <c r="AG2248" s="61"/>
      <c r="AH2248" s="61"/>
      <c r="AI2248" s="62">
        <v>69903</v>
      </c>
      <c r="AJ2248" s="61"/>
      <c r="AK2248" s="61"/>
      <c r="AL2248" s="61"/>
      <c r="AM2248" s="61"/>
      <c r="AN2248" s="61"/>
      <c r="AO2248" s="61"/>
      <c r="AP2248" s="61"/>
      <c r="AQ2248" s="61"/>
      <c r="AR2248" s="62">
        <v>9367</v>
      </c>
      <c r="AS2248" s="61"/>
      <c r="AT2248" s="61"/>
      <c r="AU2248" s="61"/>
      <c r="AV2248" s="61"/>
      <c r="AW2248" s="61"/>
      <c r="AX2248" s="61"/>
      <c r="AY2248" s="61"/>
      <c r="AZ2248" s="61"/>
      <c r="BA2248" s="61"/>
      <c r="BB2248" s="61"/>
      <c r="BC2248" s="61"/>
      <c r="BD2248" s="61"/>
      <c r="BE2248" s="61"/>
      <c r="BF2248" s="61"/>
      <c r="BG2248" s="61"/>
      <c r="BH2248" s="61"/>
      <c r="BI2248" s="61"/>
      <c r="BJ2248" s="61"/>
      <c r="BK2248" s="62">
        <v>4055</v>
      </c>
      <c r="BL2248" s="61"/>
      <c r="BM2248" s="61"/>
      <c r="BN2248" s="61"/>
      <c r="BO2248" s="62">
        <v>-21650</v>
      </c>
    </row>
    <row r="2249" spans="1:67" x14ac:dyDescent="0.2">
      <c r="A2249" s="57" t="s">
        <v>34</v>
      </c>
      <c r="B2249" s="56" t="s">
        <v>34</v>
      </c>
      <c r="C2249" s="56" t="s">
        <v>541</v>
      </c>
      <c r="D2249" s="56">
        <v>1992</v>
      </c>
      <c r="E2249" s="58">
        <v>926168</v>
      </c>
      <c r="F2249" s="58">
        <v>904518</v>
      </c>
      <c r="G2249" s="59">
        <v>911471</v>
      </c>
      <c r="H2249" s="59">
        <v>14697</v>
      </c>
      <c r="I2249" s="60">
        <v>0</v>
      </c>
      <c r="J2249" s="58">
        <v>-21650</v>
      </c>
      <c r="K2249" s="61"/>
      <c r="L2249" s="61"/>
      <c r="M2249" s="61">
        <v>57</v>
      </c>
      <c r="N2249" s="61"/>
      <c r="O2249" s="61"/>
      <c r="P2249" s="61"/>
      <c r="Q2249" s="61"/>
      <c r="R2249" s="61"/>
      <c r="S2249" s="61"/>
      <c r="T2249" s="61"/>
      <c r="U2249" s="61"/>
      <c r="V2249" s="61"/>
      <c r="W2249" s="61"/>
      <c r="X2249" s="61"/>
      <c r="Y2249" s="61"/>
      <c r="Z2249" s="61"/>
      <c r="AA2249" s="62">
        <v>645839</v>
      </c>
      <c r="AB2249" s="61"/>
      <c r="AC2249" s="61"/>
      <c r="AD2249" s="62">
        <v>38966</v>
      </c>
      <c r="AE2249" s="61"/>
      <c r="AF2249" s="62">
        <v>151367</v>
      </c>
      <c r="AG2249" s="61"/>
      <c r="AH2249" s="61"/>
      <c r="AI2249" s="62">
        <v>75242</v>
      </c>
      <c r="AJ2249" s="61"/>
      <c r="AK2249" s="61"/>
      <c r="AL2249" s="61"/>
      <c r="AM2249" s="61"/>
      <c r="AN2249" s="61"/>
      <c r="AO2249" s="61"/>
      <c r="AP2249" s="61"/>
      <c r="AQ2249" s="61"/>
      <c r="AR2249" s="62">
        <v>9367</v>
      </c>
      <c r="AS2249" s="61"/>
      <c r="AT2249" s="61"/>
      <c r="AU2249" s="61"/>
      <c r="AV2249" s="61"/>
      <c r="AW2249" s="61"/>
      <c r="AX2249" s="61"/>
      <c r="AY2249" s="61"/>
      <c r="AZ2249" s="61"/>
      <c r="BA2249" s="61"/>
      <c r="BB2249" s="61"/>
      <c r="BC2249" s="61"/>
      <c r="BD2249" s="61"/>
      <c r="BE2249" s="61"/>
      <c r="BF2249" s="61"/>
      <c r="BG2249" s="61"/>
      <c r="BH2249" s="61"/>
      <c r="BI2249" s="61"/>
      <c r="BJ2249" s="61"/>
      <c r="BK2249" s="62">
        <v>5330</v>
      </c>
      <c r="BL2249" s="61"/>
      <c r="BM2249" s="61"/>
      <c r="BN2249" s="61"/>
      <c r="BO2249" s="62">
        <v>-21650</v>
      </c>
    </row>
    <row r="2250" spans="1:67" x14ac:dyDescent="0.2">
      <c r="A2250" s="57" t="s">
        <v>34</v>
      </c>
      <c r="B2250" s="56" t="s">
        <v>34</v>
      </c>
      <c r="C2250" s="56" t="s">
        <v>541</v>
      </c>
      <c r="D2250" s="56">
        <v>1993</v>
      </c>
      <c r="E2250" s="58">
        <v>945720</v>
      </c>
      <c r="F2250" s="58">
        <v>924070</v>
      </c>
      <c r="G2250" s="59">
        <v>929838</v>
      </c>
      <c r="H2250" s="59">
        <v>15882</v>
      </c>
      <c r="I2250" s="60">
        <v>0</v>
      </c>
      <c r="J2250" s="58">
        <v>-21650</v>
      </c>
      <c r="K2250" s="61"/>
      <c r="L2250" s="61"/>
      <c r="M2250" s="61">
        <v>57</v>
      </c>
      <c r="N2250" s="61"/>
      <c r="O2250" s="61"/>
      <c r="P2250" s="61"/>
      <c r="Q2250" s="61"/>
      <c r="R2250" s="61"/>
      <c r="S2250" s="61"/>
      <c r="T2250" s="61"/>
      <c r="U2250" s="61"/>
      <c r="V2250" s="61"/>
      <c r="W2250" s="61"/>
      <c r="X2250" s="61"/>
      <c r="Y2250" s="61"/>
      <c r="Z2250" s="61"/>
      <c r="AA2250" s="62">
        <v>658261</v>
      </c>
      <c r="AB2250" s="61"/>
      <c r="AC2250" s="61"/>
      <c r="AD2250" s="62">
        <v>40545</v>
      </c>
      <c r="AE2250" s="61"/>
      <c r="AF2250" s="62">
        <v>151792</v>
      </c>
      <c r="AG2250" s="61"/>
      <c r="AH2250" s="61"/>
      <c r="AI2250" s="62">
        <v>79183</v>
      </c>
      <c r="AJ2250" s="61"/>
      <c r="AK2250" s="61"/>
      <c r="AL2250" s="61"/>
      <c r="AM2250" s="61"/>
      <c r="AN2250" s="61"/>
      <c r="AO2250" s="61"/>
      <c r="AP2250" s="61"/>
      <c r="AQ2250" s="61"/>
      <c r="AR2250" s="62">
        <v>9367</v>
      </c>
      <c r="AS2250" s="61"/>
      <c r="AT2250" s="61"/>
      <c r="AU2250" s="61"/>
      <c r="AV2250" s="61"/>
      <c r="AW2250" s="61"/>
      <c r="AX2250" s="61"/>
      <c r="AY2250" s="61"/>
      <c r="AZ2250" s="61"/>
      <c r="BA2250" s="61"/>
      <c r="BB2250" s="61"/>
      <c r="BC2250" s="61"/>
      <c r="BD2250" s="61"/>
      <c r="BE2250" s="61"/>
      <c r="BF2250" s="61"/>
      <c r="BG2250" s="61"/>
      <c r="BH2250" s="61"/>
      <c r="BI2250" s="61"/>
      <c r="BJ2250" s="61"/>
      <c r="BK2250" s="62">
        <v>6515</v>
      </c>
      <c r="BL2250" s="61"/>
      <c r="BM2250" s="61"/>
      <c r="BN2250" s="61"/>
      <c r="BO2250" s="62">
        <v>-21650</v>
      </c>
    </row>
    <row r="2251" spans="1:67" x14ac:dyDescent="0.2">
      <c r="A2251" s="57" t="s">
        <v>34</v>
      </c>
      <c r="B2251" s="56" t="s">
        <v>34</v>
      </c>
      <c r="C2251" s="56" t="s">
        <v>541</v>
      </c>
      <c r="D2251" s="56">
        <v>1994</v>
      </c>
      <c r="E2251" s="58">
        <v>958419</v>
      </c>
      <c r="F2251" s="58">
        <v>861297</v>
      </c>
      <c r="G2251" s="59">
        <v>941888</v>
      </c>
      <c r="H2251" s="59">
        <v>16531</v>
      </c>
      <c r="I2251" s="60">
        <v>0</v>
      </c>
      <c r="J2251" s="58">
        <v>-97122</v>
      </c>
      <c r="K2251" s="61"/>
      <c r="L2251" s="61"/>
      <c r="M2251" s="61">
        <v>57</v>
      </c>
      <c r="N2251" s="61"/>
      <c r="O2251" s="61"/>
      <c r="P2251" s="61"/>
      <c r="Q2251" s="61"/>
      <c r="R2251" s="61"/>
      <c r="S2251" s="61"/>
      <c r="T2251" s="61"/>
      <c r="U2251" s="61"/>
      <c r="V2251" s="61"/>
      <c r="W2251" s="61"/>
      <c r="X2251" s="61"/>
      <c r="Y2251" s="61"/>
      <c r="Z2251" s="61"/>
      <c r="AA2251" s="62">
        <v>666012</v>
      </c>
      <c r="AB2251" s="61"/>
      <c r="AC2251" s="61"/>
      <c r="AD2251" s="62">
        <v>42509</v>
      </c>
      <c r="AE2251" s="61"/>
      <c r="AF2251" s="62">
        <v>152317</v>
      </c>
      <c r="AG2251" s="61"/>
      <c r="AH2251" s="61"/>
      <c r="AI2251" s="62">
        <v>80993</v>
      </c>
      <c r="AJ2251" s="61"/>
      <c r="AK2251" s="61"/>
      <c r="AL2251" s="61"/>
      <c r="AM2251" s="61"/>
      <c r="AN2251" s="61"/>
      <c r="AO2251" s="61"/>
      <c r="AP2251" s="61"/>
      <c r="AQ2251" s="61"/>
      <c r="AR2251" s="62">
        <v>9367</v>
      </c>
      <c r="AS2251" s="61"/>
      <c r="AT2251" s="61"/>
      <c r="AU2251" s="61"/>
      <c r="AV2251" s="61"/>
      <c r="AW2251" s="61"/>
      <c r="AX2251" s="61"/>
      <c r="AY2251" s="61"/>
      <c r="AZ2251" s="61"/>
      <c r="BA2251" s="61"/>
      <c r="BB2251" s="61"/>
      <c r="BC2251" s="61"/>
      <c r="BD2251" s="61"/>
      <c r="BE2251" s="61"/>
      <c r="BF2251" s="61"/>
      <c r="BG2251" s="61"/>
      <c r="BH2251" s="61"/>
      <c r="BI2251" s="61"/>
      <c r="BJ2251" s="61"/>
      <c r="BK2251" s="62">
        <v>7164</v>
      </c>
      <c r="BL2251" s="61"/>
      <c r="BM2251" s="61"/>
      <c r="BN2251" s="61"/>
      <c r="BO2251" s="62">
        <v>-97122</v>
      </c>
    </row>
    <row r="2252" spans="1:67" x14ac:dyDescent="0.2">
      <c r="A2252" s="57" t="s">
        <v>34</v>
      </c>
      <c r="B2252" s="56" t="s">
        <v>34</v>
      </c>
      <c r="C2252" s="56" t="s">
        <v>541</v>
      </c>
      <c r="D2252" s="56">
        <v>1995</v>
      </c>
      <c r="E2252" s="58">
        <v>998248</v>
      </c>
      <c r="F2252" s="58">
        <v>900991</v>
      </c>
      <c r="G2252" s="59">
        <v>978241</v>
      </c>
      <c r="H2252" s="59">
        <v>20007</v>
      </c>
      <c r="I2252" s="60">
        <v>0</v>
      </c>
      <c r="J2252" s="58">
        <v>-97257</v>
      </c>
      <c r="K2252" s="61"/>
      <c r="L2252" s="61"/>
      <c r="M2252" s="61">
        <v>57</v>
      </c>
      <c r="N2252" s="61"/>
      <c r="O2252" s="61"/>
      <c r="P2252" s="61"/>
      <c r="Q2252" s="61"/>
      <c r="R2252" s="61"/>
      <c r="S2252" s="61"/>
      <c r="T2252" s="61"/>
      <c r="U2252" s="61"/>
      <c r="V2252" s="61"/>
      <c r="W2252" s="61"/>
      <c r="X2252" s="61"/>
      <c r="Y2252" s="61"/>
      <c r="Z2252" s="61"/>
      <c r="AA2252" s="62">
        <v>688261</v>
      </c>
      <c r="AB2252" s="61"/>
      <c r="AC2252" s="61"/>
      <c r="AD2252" s="62">
        <v>43070</v>
      </c>
      <c r="AE2252" s="61"/>
      <c r="AF2252" s="62">
        <v>164271</v>
      </c>
      <c r="AG2252" s="61"/>
      <c r="AH2252" s="61"/>
      <c r="AI2252" s="62">
        <v>82582</v>
      </c>
      <c r="AJ2252" s="61"/>
      <c r="AK2252" s="61"/>
      <c r="AL2252" s="61"/>
      <c r="AM2252" s="61"/>
      <c r="AN2252" s="61"/>
      <c r="AO2252" s="61"/>
      <c r="AP2252" s="61"/>
      <c r="AQ2252" s="61"/>
      <c r="AR2252" s="62">
        <v>12843</v>
      </c>
      <c r="AS2252" s="61"/>
      <c r="AT2252" s="61"/>
      <c r="AU2252" s="61"/>
      <c r="AV2252" s="61"/>
      <c r="AW2252" s="61"/>
      <c r="AX2252" s="61"/>
      <c r="AY2252" s="61"/>
      <c r="AZ2252" s="61"/>
      <c r="BA2252" s="61"/>
      <c r="BB2252" s="61"/>
      <c r="BC2252" s="61"/>
      <c r="BD2252" s="61"/>
      <c r="BE2252" s="61"/>
      <c r="BF2252" s="61"/>
      <c r="BG2252" s="61"/>
      <c r="BH2252" s="61"/>
      <c r="BI2252" s="61"/>
      <c r="BJ2252" s="61"/>
      <c r="BK2252" s="62">
        <v>7164</v>
      </c>
      <c r="BL2252" s="61"/>
      <c r="BM2252" s="61"/>
      <c r="BN2252" s="61"/>
      <c r="BO2252" s="62">
        <v>-97257</v>
      </c>
    </row>
    <row r="2253" spans="1:67" x14ac:dyDescent="0.2">
      <c r="A2253" s="57" t="s">
        <v>34</v>
      </c>
      <c r="B2253" s="56" t="s">
        <v>34</v>
      </c>
      <c r="C2253" s="56" t="s">
        <v>541</v>
      </c>
      <c r="D2253" s="56">
        <v>1996</v>
      </c>
      <c r="E2253" s="58">
        <v>1017344</v>
      </c>
      <c r="F2253" s="58">
        <v>920087</v>
      </c>
      <c r="G2253" s="59">
        <v>997337</v>
      </c>
      <c r="H2253" s="59">
        <v>20007</v>
      </c>
      <c r="I2253" s="60">
        <v>0</v>
      </c>
      <c r="J2253" s="58">
        <v>-97257</v>
      </c>
      <c r="K2253" s="61"/>
      <c r="L2253" s="61"/>
      <c r="M2253" s="61">
        <v>57</v>
      </c>
      <c r="N2253" s="61"/>
      <c r="O2253" s="61"/>
      <c r="P2253" s="61"/>
      <c r="Q2253" s="61"/>
      <c r="R2253" s="61"/>
      <c r="S2253" s="61"/>
      <c r="T2253" s="61"/>
      <c r="U2253" s="61"/>
      <c r="V2253" s="61"/>
      <c r="W2253" s="61"/>
      <c r="X2253" s="61"/>
      <c r="Y2253" s="61"/>
      <c r="Z2253" s="61"/>
      <c r="AA2253" s="62">
        <v>698977</v>
      </c>
      <c r="AB2253" s="61"/>
      <c r="AC2253" s="61"/>
      <c r="AD2253" s="62">
        <v>44394</v>
      </c>
      <c r="AE2253" s="61"/>
      <c r="AF2253" s="62">
        <v>170271</v>
      </c>
      <c r="AG2253" s="61"/>
      <c r="AH2253" s="61"/>
      <c r="AI2253" s="62">
        <v>83638</v>
      </c>
      <c r="AJ2253" s="61"/>
      <c r="AK2253" s="61"/>
      <c r="AL2253" s="61"/>
      <c r="AM2253" s="61"/>
      <c r="AN2253" s="61"/>
      <c r="AO2253" s="61"/>
      <c r="AP2253" s="61"/>
      <c r="AQ2253" s="61"/>
      <c r="AR2253" s="62">
        <v>12843</v>
      </c>
      <c r="AS2253" s="61"/>
      <c r="AT2253" s="61"/>
      <c r="AU2253" s="61"/>
      <c r="AV2253" s="61"/>
      <c r="AW2253" s="61"/>
      <c r="AX2253" s="61"/>
      <c r="AY2253" s="61"/>
      <c r="AZ2253" s="61"/>
      <c r="BA2253" s="61"/>
      <c r="BB2253" s="61"/>
      <c r="BC2253" s="61"/>
      <c r="BD2253" s="61"/>
      <c r="BE2253" s="61"/>
      <c r="BF2253" s="61"/>
      <c r="BG2253" s="61"/>
      <c r="BH2253" s="61"/>
      <c r="BI2253" s="61"/>
      <c r="BJ2253" s="61"/>
      <c r="BK2253" s="62">
        <v>7164</v>
      </c>
      <c r="BL2253" s="61"/>
      <c r="BM2253" s="61"/>
      <c r="BN2253" s="61"/>
      <c r="BO2253" s="62">
        <v>-97257</v>
      </c>
    </row>
    <row r="2254" spans="1:67" x14ac:dyDescent="0.2">
      <c r="A2254" s="57" t="s">
        <v>34</v>
      </c>
      <c r="B2254" s="56" t="s">
        <v>34</v>
      </c>
      <c r="C2254" s="56" t="s">
        <v>541</v>
      </c>
      <c r="D2254" s="56">
        <v>1997</v>
      </c>
      <c r="E2254" s="58">
        <v>1042032</v>
      </c>
      <c r="F2254" s="58">
        <v>944775</v>
      </c>
      <c r="G2254" s="59">
        <v>1021854</v>
      </c>
      <c r="H2254" s="59">
        <v>20178</v>
      </c>
      <c r="I2254" s="60">
        <v>0</v>
      </c>
      <c r="J2254" s="58">
        <v>-97257</v>
      </c>
      <c r="K2254" s="61"/>
      <c r="L2254" s="61"/>
      <c r="M2254" s="61">
        <v>57</v>
      </c>
      <c r="N2254" s="61"/>
      <c r="O2254" s="61"/>
      <c r="P2254" s="61"/>
      <c r="Q2254" s="61"/>
      <c r="R2254" s="61"/>
      <c r="S2254" s="61"/>
      <c r="T2254" s="61"/>
      <c r="U2254" s="61"/>
      <c r="V2254" s="61"/>
      <c r="W2254" s="61"/>
      <c r="X2254" s="61"/>
      <c r="Y2254" s="61"/>
      <c r="Z2254" s="61"/>
      <c r="AA2254" s="62">
        <v>716076</v>
      </c>
      <c r="AB2254" s="61"/>
      <c r="AC2254" s="61"/>
      <c r="AD2254" s="62">
        <v>45811</v>
      </c>
      <c r="AE2254" s="61"/>
      <c r="AF2254" s="62">
        <v>170271</v>
      </c>
      <c r="AG2254" s="61"/>
      <c r="AH2254" s="61"/>
      <c r="AI2254" s="62">
        <v>89639</v>
      </c>
      <c r="AJ2254" s="61"/>
      <c r="AK2254" s="61"/>
      <c r="AL2254" s="61"/>
      <c r="AM2254" s="61"/>
      <c r="AN2254" s="61"/>
      <c r="AO2254" s="61"/>
      <c r="AP2254" s="61"/>
      <c r="AQ2254" s="61"/>
      <c r="AR2254" s="62">
        <v>12843</v>
      </c>
      <c r="AS2254" s="61"/>
      <c r="AT2254" s="61"/>
      <c r="AU2254" s="61"/>
      <c r="AV2254" s="61"/>
      <c r="AW2254" s="61"/>
      <c r="AX2254" s="61"/>
      <c r="AY2254" s="61"/>
      <c r="AZ2254" s="61"/>
      <c r="BA2254" s="61"/>
      <c r="BB2254" s="61"/>
      <c r="BC2254" s="61"/>
      <c r="BD2254" s="61"/>
      <c r="BE2254" s="61"/>
      <c r="BF2254" s="61"/>
      <c r="BG2254" s="61"/>
      <c r="BH2254" s="61"/>
      <c r="BI2254" s="61"/>
      <c r="BJ2254" s="61"/>
      <c r="BK2254" s="62">
        <v>7335</v>
      </c>
      <c r="BL2254" s="61"/>
      <c r="BM2254" s="61"/>
      <c r="BN2254" s="61"/>
      <c r="BO2254" s="62">
        <v>-97257</v>
      </c>
    </row>
    <row r="2255" spans="1:67" x14ac:dyDescent="0.2">
      <c r="A2255" s="57" t="s">
        <v>34</v>
      </c>
      <c r="B2255" s="56" t="s">
        <v>34</v>
      </c>
      <c r="C2255" s="56" t="s">
        <v>541</v>
      </c>
      <c r="D2255" s="56">
        <v>1998</v>
      </c>
      <c r="E2255" s="58">
        <v>1086025</v>
      </c>
      <c r="F2255" s="58">
        <v>986038</v>
      </c>
      <c r="G2255" s="59">
        <v>1065847</v>
      </c>
      <c r="H2255" s="59">
        <v>20178</v>
      </c>
      <c r="I2255" s="60">
        <v>0</v>
      </c>
      <c r="J2255" s="58">
        <v>-99987</v>
      </c>
      <c r="K2255" s="61"/>
      <c r="L2255" s="61"/>
      <c r="M2255" s="61">
        <v>57</v>
      </c>
      <c r="N2255" s="61"/>
      <c r="O2255" s="61"/>
      <c r="P2255" s="61"/>
      <c r="Q2255" s="61"/>
      <c r="R2255" s="61"/>
      <c r="S2255" s="61"/>
      <c r="T2255" s="61"/>
      <c r="U2255" s="61"/>
      <c r="V2255" s="61"/>
      <c r="W2255" s="61"/>
      <c r="X2255" s="61"/>
      <c r="Y2255" s="61"/>
      <c r="Z2255" s="61"/>
      <c r="AA2255" s="62">
        <v>742061</v>
      </c>
      <c r="AB2255" s="61"/>
      <c r="AC2255" s="61"/>
      <c r="AD2255" s="62">
        <v>47730</v>
      </c>
      <c r="AE2255" s="61"/>
      <c r="AF2255" s="62">
        <v>181038</v>
      </c>
      <c r="AG2255" s="61"/>
      <c r="AH2255" s="61"/>
      <c r="AI2255" s="62">
        <v>94961</v>
      </c>
      <c r="AJ2255" s="61"/>
      <c r="AK2255" s="61"/>
      <c r="AL2255" s="61"/>
      <c r="AM2255" s="61"/>
      <c r="AN2255" s="61"/>
      <c r="AO2255" s="61"/>
      <c r="AP2255" s="61"/>
      <c r="AQ2255" s="61"/>
      <c r="AR2255" s="62">
        <v>12843</v>
      </c>
      <c r="AS2255" s="61"/>
      <c r="AT2255" s="61"/>
      <c r="AU2255" s="61"/>
      <c r="AV2255" s="61"/>
      <c r="AW2255" s="61"/>
      <c r="AX2255" s="61"/>
      <c r="AY2255" s="61"/>
      <c r="AZ2255" s="61"/>
      <c r="BA2255" s="61"/>
      <c r="BB2255" s="61"/>
      <c r="BC2255" s="61"/>
      <c r="BD2255" s="61"/>
      <c r="BE2255" s="61"/>
      <c r="BF2255" s="61"/>
      <c r="BG2255" s="61"/>
      <c r="BH2255" s="61"/>
      <c r="BI2255" s="61"/>
      <c r="BJ2255" s="61"/>
      <c r="BK2255" s="62">
        <v>7335</v>
      </c>
      <c r="BL2255" s="61"/>
      <c r="BM2255" s="61"/>
      <c r="BN2255" s="61"/>
      <c r="BO2255" s="62">
        <v>-99987</v>
      </c>
    </row>
    <row r="2256" spans="1:67" x14ac:dyDescent="0.2">
      <c r="A2256" s="57" t="s">
        <v>34</v>
      </c>
      <c r="B2256" s="56" t="s">
        <v>34</v>
      </c>
      <c r="C2256" s="56" t="s">
        <v>542</v>
      </c>
      <c r="D2256" s="56">
        <v>1989</v>
      </c>
      <c r="E2256" s="58">
        <v>511897</v>
      </c>
      <c r="F2256" s="58">
        <v>507994</v>
      </c>
      <c r="G2256" s="59">
        <v>508117</v>
      </c>
      <c r="H2256" s="59">
        <v>3780</v>
      </c>
      <c r="I2256" s="60">
        <v>0</v>
      </c>
      <c r="J2256" s="58">
        <v>-3903</v>
      </c>
      <c r="K2256" s="61"/>
      <c r="L2256" s="61"/>
      <c r="M2256" s="61"/>
      <c r="N2256" s="61"/>
      <c r="O2256" s="61"/>
      <c r="P2256" s="61"/>
      <c r="Q2256" s="61"/>
      <c r="R2256" s="61"/>
      <c r="S2256" s="61"/>
      <c r="T2256" s="61"/>
      <c r="U2256" s="61"/>
      <c r="V2256" s="61"/>
      <c r="W2256" s="61"/>
      <c r="X2256" s="61"/>
      <c r="Y2256" s="61"/>
      <c r="Z2256" s="61"/>
      <c r="AA2256" s="62">
        <v>309522</v>
      </c>
      <c r="AB2256" s="61"/>
      <c r="AC2256" s="61"/>
      <c r="AD2256" s="62">
        <v>49794</v>
      </c>
      <c r="AE2256" s="61"/>
      <c r="AF2256" s="62">
        <v>108094</v>
      </c>
      <c r="AG2256" s="61"/>
      <c r="AH2256" s="61"/>
      <c r="AI2256" s="62">
        <v>40707</v>
      </c>
      <c r="AJ2256" s="61"/>
      <c r="AK2256" s="61"/>
      <c r="AL2256" s="61"/>
      <c r="AM2256" s="61"/>
      <c r="AN2256" s="61"/>
      <c r="AO2256" s="61"/>
      <c r="AP2256" s="62">
        <v>3780</v>
      </c>
      <c r="AQ2256" s="61"/>
      <c r="AR2256" s="61"/>
      <c r="AS2256" s="61"/>
      <c r="AT2256" s="61"/>
      <c r="AU2256" s="61"/>
      <c r="AV2256" s="61"/>
      <c r="AW2256" s="61"/>
      <c r="AX2256" s="61"/>
      <c r="AY2256" s="61"/>
      <c r="AZ2256" s="61"/>
      <c r="BA2256" s="61"/>
      <c r="BB2256" s="61"/>
      <c r="BC2256" s="61"/>
      <c r="BD2256" s="61"/>
      <c r="BE2256" s="61"/>
      <c r="BF2256" s="61"/>
      <c r="BG2256" s="61"/>
      <c r="BH2256" s="61"/>
      <c r="BI2256" s="61"/>
      <c r="BJ2256" s="61"/>
      <c r="BK2256" s="61"/>
      <c r="BL2256" s="61"/>
      <c r="BM2256" s="61"/>
      <c r="BN2256" s="61"/>
      <c r="BO2256" s="62">
        <v>-3903</v>
      </c>
    </row>
    <row r="2257" spans="1:67" x14ac:dyDescent="0.2">
      <c r="A2257" s="57" t="s">
        <v>34</v>
      </c>
      <c r="B2257" s="56" t="s">
        <v>34</v>
      </c>
      <c r="C2257" s="56" t="s">
        <v>542</v>
      </c>
      <c r="D2257" s="56">
        <v>1990</v>
      </c>
      <c r="E2257" s="58">
        <v>544835</v>
      </c>
      <c r="F2257" s="58">
        <v>540932</v>
      </c>
      <c r="G2257" s="59">
        <v>541055</v>
      </c>
      <c r="H2257" s="59">
        <v>3780</v>
      </c>
      <c r="I2257" s="60">
        <v>0</v>
      </c>
      <c r="J2257" s="58">
        <v>-3903</v>
      </c>
      <c r="K2257" s="61"/>
      <c r="L2257" s="61"/>
      <c r="M2257" s="61"/>
      <c r="N2257" s="61"/>
      <c r="O2257" s="61"/>
      <c r="P2257" s="61"/>
      <c r="Q2257" s="61"/>
      <c r="R2257" s="61"/>
      <c r="S2257" s="61"/>
      <c r="T2257" s="61"/>
      <c r="U2257" s="61"/>
      <c r="V2257" s="61"/>
      <c r="W2257" s="61"/>
      <c r="X2257" s="61"/>
      <c r="Y2257" s="61"/>
      <c r="Z2257" s="61"/>
      <c r="AA2257" s="62">
        <v>321512</v>
      </c>
      <c r="AB2257" s="61"/>
      <c r="AC2257" s="61"/>
      <c r="AD2257" s="62">
        <v>55961</v>
      </c>
      <c r="AE2257" s="61"/>
      <c r="AF2257" s="62">
        <v>119684</v>
      </c>
      <c r="AG2257" s="61"/>
      <c r="AH2257" s="61"/>
      <c r="AI2257" s="62">
        <v>43898</v>
      </c>
      <c r="AJ2257" s="61"/>
      <c r="AK2257" s="61"/>
      <c r="AL2257" s="61"/>
      <c r="AM2257" s="61"/>
      <c r="AN2257" s="61"/>
      <c r="AO2257" s="61"/>
      <c r="AP2257" s="62">
        <v>3780</v>
      </c>
      <c r="AQ2257" s="61"/>
      <c r="AR2257" s="61"/>
      <c r="AS2257" s="61"/>
      <c r="AT2257" s="61"/>
      <c r="AU2257" s="61"/>
      <c r="AV2257" s="61"/>
      <c r="AW2257" s="61"/>
      <c r="AX2257" s="61"/>
      <c r="AY2257" s="61"/>
      <c r="AZ2257" s="61"/>
      <c r="BA2257" s="61"/>
      <c r="BB2257" s="61"/>
      <c r="BC2257" s="61"/>
      <c r="BD2257" s="61"/>
      <c r="BE2257" s="61"/>
      <c r="BF2257" s="61"/>
      <c r="BG2257" s="61"/>
      <c r="BH2257" s="61"/>
      <c r="BI2257" s="61"/>
      <c r="BJ2257" s="61"/>
      <c r="BK2257" s="61"/>
      <c r="BL2257" s="61"/>
      <c r="BM2257" s="61"/>
      <c r="BN2257" s="61"/>
      <c r="BO2257" s="62">
        <v>-3903</v>
      </c>
    </row>
    <row r="2258" spans="1:67" x14ac:dyDescent="0.2">
      <c r="A2258" s="57" t="s">
        <v>34</v>
      </c>
      <c r="B2258" s="56" t="s">
        <v>34</v>
      </c>
      <c r="C2258" s="56" t="s">
        <v>542</v>
      </c>
      <c r="D2258" s="56">
        <v>1991</v>
      </c>
      <c r="E2258" s="58">
        <v>566065</v>
      </c>
      <c r="F2258" s="58">
        <v>562162</v>
      </c>
      <c r="G2258" s="59">
        <v>562285</v>
      </c>
      <c r="H2258" s="59">
        <v>3780</v>
      </c>
      <c r="I2258" s="60">
        <v>0</v>
      </c>
      <c r="J2258" s="58">
        <v>-3903</v>
      </c>
      <c r="K2258" s="61"/>
      <c r="L2258" s="61"/>
      <c r="M2258" s="61"/>
      <c r="N2258" s="61"/>
      <c r="O2258" s="61"/>
      <c r="P2258" s="61"/>
      <c r="Q2258" s="61"/>
      <c r="R2258" s="61"/>
      <c r="S2258" s="61"/>
      <c r="T2258" s="61"/>
      <c r="U2258" s="61"/>
      <c r="V2258" s="61"/>
      <c r="W2258" s="61"/>
      <c r="X2258" s="61"/>
      <c r="Y2258" s="61"/>
      <c r="Z2258" s="61"/>
      <c r="AA2258" s="62">
        <v>332336</v>
      </c>
      <c r="AB2258" s="61"/>
      <c r="AC2258" s="61"/>
      <c r="AD2258" s="62">
        <v>60032</v>
      </c>
      <c r="AE2258" s="61"/>
      <c r="AF2258" s="62">
        <v>124624</v>
      </c>
      <c r="AG2258" s="61"/>
      <c r="AH2258" s="61"/>
      <c r="AI2258" s="62">
        <v>45293</v>
      </c>
      <c r="AJ2258" s="61"/>
      <c r="AK2258" s="61"/>
      <c r="AL2258" s="61"/>
      <c r="AM2258" s="61"/>
      <c r="AN2258" s="61"/>
      <c r="AO2258" s="61"/>
      <c r="AP2258" s="62">
        <v>3780</v>
      </c>
      <c r="AQ2258" s="61"/>
      <c r="AR2258" s="61"/>
      <c r="AS2258" s="61"/>
      <c r="AT2258" s="61"/>
      <c r="AU2258" s="61"/>
      <c r="AV2258" s="61"/>
      <c r="AW2258" s="61"/>
      <c r="AX2258" s="61"/>
      <c r="AY2258" s="61"/>
      <c r="AZ2258" s="61"/>
      <c r="BA2258" s="61"/>
      <c r="BB2258" s="61"/>
      <c r="BC2258" s="61"/>
      <c r="BD2258" s="61"/>
      <c r="BE2258" s="61"/>
      <c r="BF2258" s="61"/>
      <c r="BG2258" s="61"/>
      <c r="BH2258" s="61"/>
      <c r="BI2258" s="61"/>
      <c r="BJ2258" s="61"/>
      <c r="BK2258" s="61"/>
      <c r="BL2258" s="61"/>
      <c r="BM2258" s="61"/>
      <c r="BN2258" s="61"/>
      <c r="BO2258" s="62">
        <v>-3903</v>
      </c>
    </row>
    <row r="2259" spans="1:67" x14ac:dyDescent="0.2">
      <c r="A2259" s="57" t="s">
        <v>34</v>
      </c>
      <c r="B2259" s="56" t="s">
        <v>34</v>
      </c>
      <c r="C2259" s="56" t="s">
        <v>542</v>
      </c>
      <c r="D2259" s="56">
        <v>1992</v>
      </c>
      <c r="E2259" s="58">
        <v>595581</v>
      </c>
      <c r="F2259" s="58">
        <v>591678</v>
      </c>
      <c r="G2259" s="59">
        <v>591801</v>
      </c>
      <c r="H2259" s="59">
        <v>3780</v>
      </c>
      <c r="I2259" s="60">
        <v>0</v>
      </c>
      <c r="J2259" s="58">
        <v>-3903</v>
      </c>
      <c r="K2259" s="61"/>
      <c r="L2259" s="61"/>
      <c r="M2259" s="61"/>
      <c r="N2259" s="61"/>
      <c r="O2259" s="61"/>
      <c r="P2259" s="61"/>
      <c r="Q2259" s="61"/>
      <c r="R2259" s="61"/>
      <c r="S2259" s="61"/>
      <c r="T2259" s="61"/>
      <c r="U2259" s="61"/>
      <c r="V2259" s="61"/>
      <c r="W2259" s="61"/>
      <c r="X2259" s="61"/>
      <c r="Y2259" s="61"/>
      <c r="Z2259" s="61"/>
      <c r="AA2259" s="62">
        <v>344377</v>
      </c>
      <c r="AB2259" s="61"/>
      <c r="AC2259" s="61"/>
      <c r="AD2259" s="62">
        <v>69176</v>
      </c>
      <c r="AE2259" s="61"/>
      <c r="AF2259" s="62">
        <v>130449</v>
      </c>
      <c r="AG2259" s="61"/>
      <c r="AH2259" s="61"/>
      <c r="AI2259" s="62">
        <v>47799</v>
      </c>
      <c r="AJ2259" s="61"/>
      <c r="AK2259" s="61"/>
      <c r="AL2259" s="61"/>
      <c r="AM2259" s="61"/>
      <c r="AN2259" s="61"/>
      <c r="AO2259" s="61"/>
      <c r="AP2259" s="62">
        <v>3780</v>
      </c>
      <c r="AQ2259" s="61"/>
      <c r="AR2259" s="61"/>
      <c r="AS2259" s="61"/>
      <c r="AT2259" s="61"/>
      <c r="AU2259" s="61"/>
      <c r="AV2259" s="61"/>
      <c r="AW2259" s="61"/>
      <c r="AX2259" s="61"/>
      <c r="AY2259" s="61"/>
      <c r="AZ2259" s="61"/>
      <c r="BA2259" s="61"/>
      <c r="BB2259" s="61"/>
      <c r="BC2259" s="61"/>
      <c r="BD2259" s="61"/>
      <c r="BE2259" s="61"/>
      <c r="BF2259" s="61"/>
      <c r="BG2259" s="61"/>
      <c r="BH2259" s="61"/>
      <c r="BI2259" s="61"/>
      <c r="BJ2259" s="61"/>
      <c r="BK2259" s="61"/>
      <c r="BL2259" s="61"/>
      <c r="BM2259" s="61"/>
      <c r="BN2259" s="61"/>
      <c r="BO2259" s="62">
        <v>-3903</v>
      </c>
    </row>
    <row r="2260" spans="1:67" x14ac:dyDescent="0.2">
      <c r="A2260" s="57" t="s">
        <v>34</v>
      </c>
      <c r="B2260" s="56" t="s">
        <v>34</v>
      </c>
      <c r="C2260" s="56" t="s">
        <v>542</v>
      </c>
      <c r="D2260" s="56">
        <v>1993</v>
      </c>
      <c r="E2260" s="58">
        <v>611102</v>
      </c>
      <c r="F2260" s="58">
        <v>607199</v>
      </c>
      <c r="G2260" s="59">
        <v>609502</v>
      </c>
      <c r="H2260" s="59">
        <v>1600</v>
      </c>
      <c r="I2260" s="60">
        <v>0</v>
      </c>
      <c r="J2260" s="58">
        <v>-3903</v>
      </c>
      <c r="K2260" s="61"/>
      <c r="L2260" s="61"/>
      <c r="M2260" s="61"/>
      <c r="N2260" s="61"/>
      <c r="O2260" s="61"/>
      <c r="P2260" s="61"/>
      <c r="Q2260" s="61"/>
      <c r="R2260" s="61"/>
      <c r="S2260" s="61"/>
      <c r="T2260" s="61"/>
      <c r="U2260" s="61"/>
      <c r="V2260" s="61"/>
      <c r="W2260" s="61"/>
      <c r="X2260" s="61"/>
      <c r="Y2260" s="61"/>
      <c r="Z2260" s="61"/>
      <c r="AA2260" s="62">
        <v>352200</v>
      </c>
      <c r="AB2260" s="61"/>
      <c r="AC2260" s="61"/>
      <c r="AD2260" s="62">
        <v>70090</v>
      </c>
      <c r="AE2260" s="61"/>
      <c r="AF2260" s="62">
        <v>139189</v>
      </c>
      <c r="AG2260" s="61"/>
      <c r="AH2260" s="61"/>
      <c r="AI2260" s="62">
        <v>48023</v>
      </c>
      <c r="AJ2260" s="61"/>
      <c r="AK2260" s="61"/>
      <c r="AL2260" s="61"/>
      <c r="AM2260" s="61"/>
      <c r="AN2260" s="61"/>
      <c r="AO2260" s="61"/>
      <c r="AP2260" s="62">
        <v>1600</v>
      </c>
      <c r="AQ2260" s="61"/>
      <c r="AR2260" s="61"/>
      <c r="AS2260" s="61"/>
      <c r="AT2260" s="61"/>
      <c r="AU2260" s="61"/>
      <c r="AV2260" s="61"/>
      <c r="AW2260" s="61"/>
      <c r="AX2260" s="61"/>
      <c r="AY2260" s="61"/>
      <c r="AZ2260" s="61"/>
      <c r="BA2260" s="61"/>
      <c r="BB2260" s="61"/>
      <c r="BC2260" s="61"/>
      <c r="BD2260" s="61"/>
      <c r="BE2260" s="61"/>
      <c r="BF2260" s="61"/>
      <c r="BG2260" s="61"/>
      <c r="BH2260" s="61"/>
      <c r="BI2260" s="61"/>
      <c r="BJ2260" s="61"/>
      <c r="BK2260" s="61"/>
      <c r="BL2260" s="61"/>
      <c r="BM2260" s="61"/>
      <c r="BN2260" s="61"/>
      <c r="BO2260" s="62">
        <v>-3903</v>
      </c>
    </row>
    <row r="2261" spans="1:67" x14ac:dyDescent="0.2">
      <c r="A2261" s="57" t="s">
        <v>34</v>
      </c>
      <c r="B2261" s="56" t="s">
        <v>34</v>
      </c>
      <c r="C2261" s="56" t="s">
        <v>543</v>
      </c>
      <c r="D2261" s="56">
        <v>1989</v>
      </c>
      <c r="E2261" s="58">
        <v>265296</v>
      </c>
      <c r="F2261" s="58">
        <v>265143</v>
      </c>
      <c r="G2261" s="59">
        <v>258806</v>
      </c>
      <c r="H2261" s="59">
        <v>6490</v>
      </c>
      <c r="I2261" s="60">
        <v>0</v>
      </c>
      <c r="J2261" s="58">
        <v>-153</v>
      </c>
      <c r="K2261" s="61"/>
      <c r="L2261" s="61"/>
      <c r="M2261" s="61"/>
      <c r="N2261" s="61"/>
      <c r="O2261" s="61"/>
      <c r="P2261" s="61"/>
      <c r="Q2261" s="61"/>
      <c r="R2261" s="61"/>
      <c r="S2261" s="61"/>
      <c r="T2261" s="61"/>
      <c r="U2261" s="61"/>
      <c r="V2261" s="61"/>
      <c r="W2261" s="62">
        <v>20537</v>
      </c>
      <c r="X2261" s="61"/>
      <c r="Y2261" s="61"/>
      <c r="Z2261" s="61"/>
      <c r="AA2261" s="62">
        <v>146574</v>
      </c>
      <c r="AB2261" s="61"/>
      <c r="AC2261" s="61"/>
      <c r="AD2261" s="62">
        <v>10013</v>
      </c>
      <c r="AE2261" s="61"/>
      <c r="AF2261" s="62">
        <v>49548</v>
      </c>
      <c r="AG2261" s="61"/>
      <c r="AH2261" s="61"/>
      <c r="AI2261" s="62">
        <v>32134</v>
      </c>
      <c r="AJ2261" s="61"/>
      <c r="AK2261" s="61"/>
      <c r="AL2261" s="61"/>
      <c r="AM2261" s="61"/>
      <c r="AN2261" s="61"/>
      <c r="AO2261" s="61"/>
      <c r="AP2261" s="62">
        <v>5753</v>
      </c>
      <c r="AQ2261" s="61"/>
      <c r="AR2261" s="61"/>
      <c r="AS2261" s="61"/>
      <c r="AT2261" s="61"/>
      <c r="AU2261" s="61"/>
      <c r="AV2261" s="61"/>
      <c r="AW2261" s="61"/>
      <c r="AX2261" s="61"/>
      <c r="AY2261" s="61"/>
      <c r="AZ2261" s="61"/>
      <c r="BA2261" s="61"/>
      <c r="BB2261" s="61"/>
      <c r="BC2261" s="61"/>
      <c r="BD2261" s="61"/>
      <c r="BE2261" s="61"/>
      <c r="BF2261" s="61"/>
      <c r="BG2261" s="61"/>
      <c r="BH2261" s="61"/>
      <c r="BI2261" s="61"/>
      <c r="BJ2261" s="61"/>
      <c r="BK2261" s="61">
        <v>737</v>
      </c>
      <c r="BL2261" s="61"/>
      <c r="BM2261" s="61"/>
      <c r="BN2261" s="61"/>
      <c r="BO2261" s="61">
        <v>-153</v>
      </c>
    </row>
    <row r="2262" spans="1:67" x14ac:dyDescent="0.2">
      <c r="A2262" s="57" t="s">
        <v>34</v>
      </c>
      <c r="B2262" s="56" t="s">
        <v>34</v>
      </c>
      <c r="C2262" s="56" t="s">
        <v>543</v>
      </c>
      <c r="D2262" s="56">
        <v>1990</v>
      </c>
      <c r="E2262" s="58">
        <v>280962</v>
      </c>
      <c r="F2262" s="58">
        <v>280809</v>
      </c>
      <c r="G2262" s="59">
        <v>273871</v>
      </c>
      <c r="H2262" s="59">
        <v>7091</v>
      </c>
      <c r="I2262" s="60">
        <v>0</v>
      </c>
      <c r="J2262" s="58">
        <v>-153</v>
      </c>
      <c r="K2262" s="61"/>
      <c r="L2262" s="61"/>
      <c r="M2262" s="61"/>
      <c r="N2262" s="61"/>
      <c r="O2262" s="61"/>
      <c r="P2262" s="61"/>
      <c r="Q2262" s="61"/>
      <c r="R2262" s="61"/>
      <c r="S2262" s="61"/>
      <c r="T2262" s="61"/>
      <c r="U2262" s="61"/>
      <c r="V2262" s="61"/>
      <c r="W2262" s="62">
        <v>20537</v>
      </c>
      <c r="X2262" s="61"/>
      <c r="Y2262" s="61"/>
      <c r="Z2262" s="61"/>
      <c r="AA2262" s="62">
        <v>153816</v>
      </c>
      <c r="AB2262" s="61"/>
      <c r="AC2262" s="61"/>
      <c r="AD2262" s="62">
        <v>13665</v>
      </c>
      <c r="AE2262" s="61"/>
      <c r="AF2262" s="62">
        <v>51785</v>
      </c>
      <c r="AG2262" s="61"/>
      <c r="AH2262" s="61"/>
      <c r="AI2262" s="62">
        <v>34068</v>
      </c>
      <c r="AJ2262" s="61"/>
      <c r="AK2262" s="61"/>
      <c r="AL2262" s="61"/>
      <c r="AM2262" s="61"/>
      <c r="AN2262" s="61"/>
      <c r="AO2262" s="61"/>
      <c r="AP2262" s="62">
        <v>5753</v>
      </c>
      <c r="AQ2262" s="61"/>
      <c r="AR2262" s="61"/>
      <c r="AS2262" s="61"/>
      <c r="AT2262" s="61"/>
      <c r="AU2262" s="61"/>
      <c r="AV2262" s="61"/>
      <c r="AW2262" s="61"/>
      <c r="AX2262" s="61"/>
      <c r="AY2262" s="61"/>
      <c r="AZ2262" s="61"/>
      <c r="BA2262" s="61"/>
      <c r="BB2262" s="61"/>
      <c r="BC2262" s="61"/>
      <c r="BD2262" s="61"/>
      <c r="BE2262" s="61"/>
      <c r="BF2262" s="61"/>
      <c r="BG2262" s="61"/>
      <c r="BH2262" s="61"/>
      <c r="BI2262" s="61"/>
      <c r="BJ2262" s="61"/>
      <c r="BK2262" s="62">
        <v>1338</v>
      </c>
      <c r="BL2262" s="61"/>
      <c r="BM2262" s="61"/>
      <c r="BN2262" s="61"/>
      <c r="BO2262" s="61">
        <v>-153</v>
      </c>
    </row>
    <row r="2263" spans="1:67" x14ac:dyDescent="0.2">
      <c r="A2263" s="57" t="s">
        <v>34</v>
      </c>
      <c r="B2263" s="56" t="s">
        <v>34</v>
      </c>
      <c r="C2263" s="56" t="s">
        <v>543</v>
      </c>
      <c r="D2263" s="56">
        <v>1991</v>
      </c>
      <c r="E2263" s="58">
        <v>297618</v>
      </c>
      <c r="F2263" s="58">
        <v>297465</v>
      </c>
      <c r="G2263" s="59">
        <v>290527</v>
      </c>
      <c r="H2263" s="59">
        <v>7091</v>
      </c>
      <c r="I2263" s="60">
        <v>0</v>
      </c>
      <c r="J2263" s="58">
        <v>-153</v>
      </c>
      <c r="K2263" s="61"/>
      <c r="L2263" s="61"/>
      <c r="M2263" s="61"/>
      <c r="N2263" s="61"/>
      <c r="O2263" s="61"/>
      <c r="P2263" s="61"/>
      <c r="Q2263" s="61"/>
      <c r="R2263" s="61"/>
      <c r="S2263" s="61"/>
      <c r="T2263" s="61"/>
      <c r="U2263" s="61"/>
      <c r="V2263" s="61"/>
      <c r="W2263" s="62">
        <v>20537</v>
      </c>
      <c r="X2263" s="61"/>
      <c r="Y2263" s="61"/>
      <c r="Z2263" s="61"/>
      <c r="AA2263" s="62">
        <v>166464</v>
      </c>
      <c r="AB2263" s="61"/>
      <c r="AC2263" s="61"/>
      <c r="AD2263" s="62">
        <v>13665</v>
      </c>
      <c r="AE2263" s="61"/>
      <c r="AF2263" s="62">
        <v>54832</v>
      </c>
      <c r="AG2263" s="61"/>
      <c r="AH2263" s="61"/>
      <c r="AI2263" s="62">
        <v>35029</v>
      </c>
      <c r="AJ2263" s="61"/>
      <c r="AK2263" s="61"/>
      <c r="AL2263" s="61"/>
      <c r="AM2263" s="61"/>
      <c r="AN2263" s="61"/>
      <c r="AO2263" s="61"/>
      <c r="AP2263" s="62">
        <v>5753</v>
      </c>
      <c r="AQ2263" s="61"/>
      <c r="AR2263" s="61"/>
      <c r="AS2263" s="61"/>
      <c r="AT2263" s="61"/>
      <c r="AU2263" s="61"/>
      <c r="AV2263" s="61"/>
      <c r="AW2263" s="61"/>
      <c r="AX2263" s="61"/>
      <c r="AY2263" s="61"/>
      <c r="AZ2263" s="61"/>
      <c r="BA2263" s="61"/>
      <c r="BB2263" s="61"/>
      <c r="BC2263" s="61"/>
      <c r="BD2263" s="61"/>
      <c r="BE2263" s="61"/>
      <c r="BF2263" s="61"/>
      <c r="BG2263" s="61"/>
      <c r="BH2263" s="61"/>
      <c r="BI2263" s="61"/>
      <c r="BJ2263" s="61"/>
      <c r="BK2263" s="62">
        <v>1338</v>
      </c>
      <c r="BL2263" s="61"/>
      <c r="BM2263" s="61"/>
      <c r="BN2263" s="61"/>
      <c r="BO2263" s="61">
        <v>-153</v>
      </c>
    </row>
    <row r="2264" spans="1:67" x14ac:dyDescent="0.2">
      <c r="A2264" s="57" t="s">
        <v>34</v>
      </c>
      <c r="B2264" s="56" t="s">
        <v>34</v>
      </c>
      <c r="C2264" s="56" t="s">
        <v>543</v>
      </c>
      <c r="D2264" s="56">
        <v>1992</v>
      </c>
      <c r="E2264" s="58">
        <v>312007</v>
      </c>
      <c r="F2264" s="58">
        <v>311854</v>
      </c>
      <c r="G2264" s="59">
        <v>303748</v>
      </c>
      <c r="H2264" s="59">
        <v>8259</v>
      </c>
      <c r="I2264" s="60">
        <v>0</v>
      </c>
      <c r="J2264" s="58">
        <v>-153</v>
      </c>
      <c r="K2264" s="61"/>
      <c r="L2264" s="61"/>
      <c r="M2264" s="61"/>
      <c r="N2264" s="61"/>
      <c r="O2264" s="61"/>
      <c r="P2264" s="61"/>
      <c r="Q2264" s="61"/>
      <c r="R2264" s="61"/>
      <c r="S2264" s="61"/>
      <c r="T2264" s="61"/>
      <c r="U2264" s="61"/>
      <c r="V2264" s="61"/>
      <c r="W2264" s="62">
        <v>32371</v>
      </c>
      <c r="X2264" s="61"/>
      <c r="Y2264" s="61"/>
      <c r="Z2264" s="61"/>
      <c r="AA2264" s="62">
        <v>167132</v>
      </c>
      <c r="AB2264" s="61"/>
      <c r="AC2264" s="61"/>
      <c r="AD2264" s="62">
        <v>13665</v>
      </c>
      <c r="AE2264" s="61"/>
      <c r="AF2264" s="62">
        <v>54027</v>
      </c>
      <c r="AG2264" s="61"/>
      <c r="AH2264" s="61"/>
      <c r="AI2264" s="62">
        <v>36553</v>
      </c>
      <c r="AJ2264" s="61"/>
      <c r="AK2264" s="61"/>
      <c r="AL2264" s="61"/>
      <c r="AM2264" s="61"/>
      <c r="AN2264" s="61"/>
      <c r="AO2264" s="61"/>
      <c r="AP2264" s="62">
        <v>5753</v>
      </c>
      <c r="AQ2264" s="61"/>
      <c r="AR2264" s="62">
        <v>1168</v>
      </c>
      <c r="AS2264" s="61"/>
      <c r="AT2264" s="61"/>
      <c r="AU2264" s="61"/>
      <c r="AV2264" s="61"/>
      <c r="AW2264" s="61"/>
      <c r="AX2264" s="61"/>
      <c r="AY2264" s="61"/>
      <c r="AZ2264" s="61"/>
      <c r="BA2264" s="61"/>
      <c r="BB2264" s="61"/>
      <c r="BC2264" s="61"/>
      <c r="BD2264" s="61"/>
      <c r="BE2264" s="61"/>
      <c r="BF2264" s="61"/>
      <c r="BG2264" s="61"/>
      <c r="BH2264" s="61"/>
      <c r="BI2264" s="61"/>
      <c r="BJ2264" s="61"/>
      <c r="BK2264" s="62">
        <v>1338</v>
      </c>
      <c r="BL2264" s="61"/>
      <c r="BM2264" s="61"/>
      <c r="BN2264" s="61"/>
      <c r="BO2264" s="61">
        <v>-153</v>
      </c>
    </row>
    <row r="2265" spans="1:67" x14ac:dyDescent="0.2">
      <c r="A2265" s="57" t="s">
        <v>34</v>
      </c>
      <c r="B2265" s="56" t="s">
        <v>34</v>
      </c>
      <c r="C2265" s="56" t="s">
        <v>543</v>
      </c>
      <c r="D2265" s="56">
        <v>1993</v>
      </c>
      <c r="E2265" s="58">
        <v>274468</v>
      </c>
      <c r="F2265" s="58">
        <v>274315</v>
      </c>
      <c r="G2265" s="59">
        <v>272477</v>
      </c>
      <c r="H2265" s="59">
        <v>1991</v>
      </c>
      <c r="I2265" s="60">
        <v>0</v>
      </c>
      <c r="J2265" s="58">
        <v>-153</v>
      </c>
      <c r="K2265" s="61"/>
      <c r="L2265" s="61"/>
      <c r="M2265" s="61"/>
      <c r="N2265" s="61"/>
      <c r="O2265" s="61"/>
      <c r="P2265" s="61"/>
      <c r="Q2265" s="61"/>
      <c r="R2265" s="61"/>
      <c r="S2265" s="61"/>
      <c r="T2265" s="61"/>
      <c r="U2265" s="61"/>
      <c r="V2265" s="61"/>
      <c r="W2265" s="62">
        <v>32371</v>
      </c>
      <c r="X2265" s="61"/>
      <c r="Y2265" s="61"/>
      <c r="Z2265" s="61"/>
      <c r="AA2265" s="62">
        <v>151025</v>
      </c>
      <c r="AB2265" s="61"/>
      <c r="AC2265" s="61"/>
      <c r="AD2265" s="62">
        <v>13665</v>
      </c>
      <c r="AE2265" s="61"/>
      <c r="AF2265" s="62">
        <v>43873</v>
      </c>
      <c r="AG2265" s="61"/>
      <c r="AH2265" s="61"/>
      <c r="AI2265" s="62">
        <v>31543</v>
      </c>
      <c r="AJ2265" s="61"/>
      <c r="AK2265" s="61"/>
      <c r="AL2265" s="61"/>
      <c r="AM2265" s="61"/>
      <c r="AN2265" s="61"/>
      <c r="AO2265" s="61"/>
      <c r="AP2265" s="61">
        <v>103</v>
      </c>
      <c r="AQ2265" s="61"/>
      <c r="AR2265" s="62">
        <v>1168</v>
      </c>
      <c r="AS2265" s="61"/>
      <c r="AT2265" s="61"/>
      <c r="AU2265" s="61"/>
      <c r="AV2265" s="61"/>
      <c r="AW2265" s="61"/>
      <c r="AX2265" s="61"/>
      <c r="AY2265" s="61"/>
      <c r="AZ2265" s="61"/>
      <c r="BA2265" s="61"/>
      <c r="BB2265" s="61"/>
      <c r="BC2265" s="61"/>
      <c r="BD2265" s="61"/>
      <c r="BE2265" s="61"/>
      <c r="BF2265" s="61"/>
      <c r="BG2265" s="61"/>
      <c r="BH2265" s="61"/>
      <c r="BI2265" s="61"/>
      <c r="BJ2265" s="61"/>
      <c r="BK2265" s="61">
        <v>720</v>
      </c>
      <c r="BL2265" s="61"/>
      <c r="BM2265" s="61"/>
      <c r="BN2265" s="61"/>
      <c r="BO2265" s="61">
        <v>-153</v>
      </c>
    </row>
    <row r="2266" spans="1:67" x14ac:dyDescent="0.2">
      <c r="A2266" s="57" t="s">
        <v>34</v>
      </c>
      <c r="B2266" s="56" t="s">
        <v>34</v>
      </c>
      <c r="C2266" s="56" t="s">
        <v>543</v>
      </c>
      <c r="D2266" s="56">
        <v>1994</v>
      </c>
      <c r="E2266" s="58">
        <v>233061</v>
      </c>
      <c r="F2266" s="58">
        <v>224355</v>
      </c>
      <c r="G2266" s="59">
        <v>230693</v>
      </c>
      <c r="H2266" s="59">
        <v>2368</v>
      </c>
      <c r="I2266" s="60">
        <v>0</v>
      </c>
      <c r="J2266" s="58">
        <v>-8706</v>
      </c>
      <c r="K2266" s="61"/>
      <c r="L2266" s="61"/>
      <c r="M2266" s="61"/>
      <c r="N2266" s="61"/>
      <c r="O2266" s="61"/>
      <c r="P2266" s="61"/>
      <c r="Q2266" s="61"/>
      <c r="R2266" s="61"/>
      <c r="S2266" s="61"/>
      <c r="T2266" s="61"/>
      <c r="U2266" s="61"/>
      <c r="V2266" s="61"/>
      <c r="W2266" s="62">
        <v>37196</v>
      </c>
      <c r="X2266" s="61"/>
      <c r="Y2266" s="61"/>
      <c r="Z2266" s="61"/>
      <c r="AA2266" s="62">
        <v>123232</v>
      </c>
      <c r="AB2266" s="61"/>
      <c r="AC2266" s="61"/>
      <c r="AD2266" s="62">
        <v>13665</v>
      </c>
      <c r="AE2266" s="61"/>
      <c r="AF2266" s="62">
        <v>34588</v>
      </c>
      <c r="AG2266" s="61"/>
      <c r="AH2266" s="61"/>
      <c r="AI2266" s="62">
        <v>22012</v>
      </c>
      <c r="AJ2266" s="61"/>
      <c r="AK2266" s="61"/>
      <c r="AL2266" s="61"/>
      <c r="AM2266" s="61"/>
      <c r="AN2266" s="61"/>
      <c r="AO2266" s="61"/>
      <c r="AP2266" s="61">
        <v>480</v>
      </c>
      <c r="AQ2266" s="61"/>
      <c r="AR2266" s="62">
        <v>1168</v>
      </c>
      <c r="AS2266" s="61"/>
      <c r="AT2266" s="61"/>
      <c r="AU2266" s="61"/>
      <c r="AV2266" s="61"/>
      <c r="AW2266" s="61"/>
      <c r="AX2266" s="61"/>
      <c r="AY2266" s="61"/>
      <c r="AZ2266" s="61"/>
      <c r="BA2266" s="61"/>
      <c r="BB2266" s="61"/>
      <c r="BC2266" s="61"/>
      <c r="BD2266" s="61"/>
      <c r="BE2266" s="61"/>
      <c r="BF2266" s="61"/>
      <c r="BG2266" s="61"/>
      <c r="BH2266" s="61"/>
      <c r="BI2266" s="61"/>
      <c r="BJ2266" s="61"/>
      <c r="BK2266" s="61">
        <v>720</v>
      </c>
      <c r="BL2266" s="61"/>
      <c r="BM2266" s="61"/>
      <c r="BN2266" s="61"/>
      <c r="BO2266" s="62">
        <v>-8706</v>
      </c>
    </row>
    <row r="2267" spans="1:67" x14ac:dyDescent="0.2">
      <c r="A2267" s="57" t="s">
        <v>34</v>
      </c>
      <c r="B2267" s="56" t="s">
        <v>34</v>
      </c>
      <c r="C2267" s="56" t="s">
        <v>543</v>
      </c>
      <c r="D2267" s="56">
        <v>1995</v>
      </c>
      <c r="E2267" s="58">
        <v>235055</v>
      </c>
      <c r="F2267" s="58">
        <v>226349</v>
      </c>
      <c r="G2267" s="59">
        <v>232687</v>
      </c>
      <c r="H2267" s="59">
        <v>2368</v>
      </c>
      <c r="I2267" s="60">
        <v>0</v>
      </c>
      <c r="J2267" s="58">
        <v>-8706</v>
      </c>
      <c r="K2267" s="61"/>
      <c r="L2267" s="61"/>
      <c r="M2267" s="61"/>
      <c r="N2267" s="61"/>
      <c r="O2267" s="61"/>
      <c r="P2267" s="61"/>
      <c r="Q2267" s="61"/>
      <c r="R2267" s="61"/>
      <c r="S2267" s="61"/>
      <c r="T2267" s="61"/>
      <c r="U2267" s="61"/>
      <c r="V2267" s="61"/>
      <c r="W2267" s="62">
        <v>37196</v>
      </c>
      <c r="X2267" s="61"/>
      <c r="Y2267" s="61"/>
      <c r="Z2267" s="61"/>
      <c r="AA2267" s="62">
        <v>123232</v>
      </c>
      <c r="AB2267" s="61"/>
      <c r="AC2267" s="61"/>
      <c r="AD2267" s="62">
        <v>13665</v>
      </c>
      <c r="AE2267" s="61"/>
      <c r="AF2267" s="62">
        <v>34588</v>
      </c>
      <c r="AG2267" s="61"/>
      <c r="AH2267" s="61"/>
      <c r="AI2267" s="62">
        <v>24006</v>
      </c>
      <c r="AJ2267" s="61"/>
      <c r="AK2267" s="61"/>
      <c r="AL2267" s="61"/>
      <c r="AM2267" s="61"/>
      <c r="AN2267" s="61"/>
      <c r="AO2267" s="61"/>
      <c r="AP2267" s="61">
        <v>480</v>
      </c>
      <c r="AQ2267" s="61"/>
      <c r="AR2267" s="62">
        <v>1168</v>
      </c>
      <c r="AS2267" s="61"/>
      <c r="AT2267" s="61"/>
      <c r="AU2267" s="61"/>
      <c r="AV2267" s="61"/>
      <c r="AW2267" s="61"/>
      <c r="AX2267" s="61"/>
      <c r="AY2267" s="61"/>
      <c r="AZ2267" s="61"/>
      <c r="BA2267" s="61"/>
      <c r="BB2267" s="61"/>
      <c r="BC2267" s="61"/>
      <c r="BD2267" s="61"/>
      <c r="BE2267" s="61"/>
      <c r="BF2267" s="61"/>
      <c r="BG2267" s="61"/>
      <c r="BH2267" s="61"/>
      <c r="BI2267" s="61"/>
      <c r="BJ2267" s="61"/>
      <c r="BK2267" s="61">
        <v>720</v>
      </c>
      <c r="BL2267" s="61"/>
      <c r="BM2267" s="61"/>
      <c r="BN2267" s="61"/>
      <c r="BO2267" s="62">
        <v>-8706</v>
      </c>
    </row>
    <row r="2268" spans="1:67" x14ac:dyDescent="0.2">
      <c r="A2268" s="57" t="s">
        <v>34</v>
      </c>
      <c r="B2268" s="56" t="s">
        <v>34</v>
      </c>
      <c r="C2268" s="56" t="s">
        <v>543</v>
      </c>
      <c r="D2268" s="56">
        <v>1996</v>
      </c>
      <c r="E2268" s="58">
        <v>254899</v>
      </c>
      <c r="F2268" s="58">
        <v>246193</v>
      </c>
      <c r="G2268" s="59">
        <v>250042</v>
      </c>
      <c r="H2268" s="59">
        <v>4857</v>
      </c>
      <c r="I2268" s="60">
        <v>0</v>
      </c>
      <c r="J2268" s="58">
        <v>-8706</v>
      </c>
      <c r="K2268" s="61"/>
      <c r="L2268" s="61"/>
      <c r="M2268" s="61"/>
      <c r="N2268" s="61"/>
      <c r="O2268" s="61"/>
      <c r="P2268" s="61"/>
      <c r="Q2268" s="61"/>
      <c r="R2268" s="61"/>
      <c r="S2268" s="61"/>
      <c r="T2268" s="61"/>
      <c r="U2268" s="61"/>
      <c r="V2268" s="61"/>
      <c r="W2268" s="62">
        <v>37196</v>
      </c>
      <c r="X2268" s="61"/>
      <c r="Y2268" s="61"/>
      <c r="Z2268" s="61"/>
      <c r="AA2268" s="62">
        <v>137989</v>
      </c>
      <c r="AB2268" s="61"/>
      <c r="AC2268" s="61"/>
      <c r="AD2268" s="62">
        <v>15010</v>
      </c>
      <c r="AE2268" s="61"/>
      <c r="AF2268" s="62">
        <v>34588</v>
      </c>
      <c r="AG2268" s="61"/>
      <c r="AH2268" s="61"/>
      <c r="AI2268" s="62">
        <v>25259</v>
      </c>
      <c r="AJ2268" s="61"/>
      <c r="AK2268" s="61"/>
      <c r="AL2268" s="61"/>
      <c r="AM2268" s="61"/>
      <c r="AN2268" s="61"/>
      <c r="AO2268" s="61"/>
      <c r="AP2268" s="61">
        <v>480</v>
      </c>
      <c r="AQ2268" s="61"/>
      <c r="AR2268" s="62">
        <v>3657</v>
      </c>
      <c r="AS2268" s="61"/>
      <c r="AT2268" s="61"/>
      <c r="AU2268" s="61"/>
      <c r="AV2268" s="61"/>
      <c r="AW2268" s="61"/>
      <c r="AX2268" s="61"/>
      <c r="AY2268" s="61"/>
      <c r="AZ2268" s="61"/>
      <c r="BA2268" s="61"/>
      <c r="BB2268" s="61"/>
      <c r="BC2268" s="61"/>
      <c r="BD2268" s="61"/>
      <c r="BE2268" s="61"/>
      <c r="BF2268" s="61"/>
      <c r="BG2268" s="61"/>
      <c r="BH2268" s="61"/>
      <c r="BI2268" s="61"/>
      <c r="BJ2268" s="61"/>
      <c r="BK2268" s="61">
        <v>720</v>
      </c>
      <c r="BL2268" s="61"/>
      <c r="BM2268" s="61"/>
      <c r="BN2268" s="61"/>
      <c r="BO2268" s="62">
        <v>-8706</v>
      </c>
    </row>
    <row r="2269" spans="1:67" x14ac:dyDescent="0.2">
      <c r="A2269" s="57" t="s">
        <v>34</v>
      </c>
      <c r="B2269" s="56" t="s">
        <v>34</v>
      </c>
      <c r="C2269" s="56" t="s">
        <v>543</v>
      </c>
      <c r="D2269" s="56">
        <v>1997</v>
      </c>
      <c r="E2269" s="58">
        <v>265142</v>
      </c>
      <c r="F2269" s="58">
        <v>256436</v>
      </c>
      <c r="G2269" s="59">
        <v>260285</v>
      </c>
      <c r="H2269" s="59">
        <v>4857</v>
      </c>
      <c r="I2269" s="60">
        <v>0</v>
      </c>
      <c r="J2269" s="58">
        <v>-8706</v>
      </c>
      <c r="K2269" s="61"/>
      <c r="L2269" s="61"/>
      <c r="M2269" s="61"/>
      <c r="N2269" s="61"/>
      <c r="O2269" s="61"/>
      <c r="P2269" s="61"/>
      <c r="Q2269" s="61"/>
      <c r="R2269" s="61"/>
      <c r="S2269" s="61"/>
      <c r="T2269" s="61"/>
      <c r="U2269" s="61"/>
      <c r="V2269" s="61"/>
      <c r="W2269" s="62">
        <v>37196</v>
      </c>
      <c r="X2269" s="61"/>
      <c r="Y2269" s="61"/>
      <c r="Z2269" s="61"/>
      <c r="AA2269" s="62">
        <v>147694</v>
      </c>
      <c r="AB2269" s="61"/>
      <c r="AC2269" s="61"/>
      <c r="AD2269" s="62">
        <v>15010</v>
      </c>
      <c r="AE2269" s="61"/>
      <c r="AF2269" s="62">
        <v>34588</v>
      </c>
      <c r="AG2269" s="61"/>
      <c r="AH2269" s="61"/>
      <c r="AI2269" s="62">
        <v>25797</v>
      </c>
      <c r="AJ2269" s="61"/>
      <c r="AK2269" s="61"/>
      <c r="AL2269" s="61"/>
      <c r="AM2269" s="61"/>
      <c r="AN2269" s="61"/>
      <c r="AO2269" s="61"/>
      <c r="AP2269" s="61">
        <v>480</v>
      </c>
      <c r="AQ2269" s="61"/>
      <c r="AR2269" s="62">
        <v>3657</v>
      </c>
      <c r="AS2269" s="61"/>
      <c r="AT2269" s="61"/>
      <c r="AU2269" s="61"/>
      <c r="AV2269" s="61"/>
      <c r="AW2269" s="61"/>
      <c r="AX2269" s="61"/>
      <c r="AY2269" s="61"/>
      <c r="AZ2269" s="61"/>
      <c r="BA2269" s="61"/>
      <c r="BB2269" s="61"/>
      <c r="BC2269" s="61"/>
      <c r="BD2269" s="61"/>
      <c r="BE2269" s="61"/>
      <c r="BF2269" s="61"/>
      <c r="BG2269" s="61"/>
      <c r="BH2269" s="61"/>
      <c r="BI2269" s="61"/>
      <c r="BJ2269" s="61"/>
      <c r="BK2269" s="61">
        <v>720</v>
      </c>
      <c r="BL2269" s="61"/>
      <c r="BM2269" s="61"/>
      <c r="BN2269" s="61"/>
      <c r="BO2269" s="62">
        <v>-8706</v>
      </c>
    </row>
    <row r="2270" spans="1:67" x14ac:dyDescent="0.2">
      <c r="A2270" s="57" t="s">
        <v>34</v>
      </c>
      <c r="B2270" s="56" t="s">
        <v>34</v>
      </c>
      <c r="C2270" s="56" t="s">
        <v>544</v>
      </c>
      <c r="D2270" s="56">
        <v>1989</v>
      </c>
      <c r="E2270" s="58">
        <v>136406</v>
      </c>
      <c r="F2270" s="58">
        <v>136406</v>
      </c>
      <c r="G2270" s="59">
        <v>134941</v>
      </c>
      <c r="H2270" s="59">
        <v>1465</v>
      </c>
      <c r="I2270" s="60">
        <v>0</v>
      </c>
      <c r="J2270" s="58">
        <v>0</v>
      </c>
      <c r="K2270" s="61">
        <v>573</v>
      </c>
      <c r="L2270" s="61"/>
      <c r="M2270" s="61"/>
      <c r="N2270" s="61"/>
      <c r="O2270" s="61"/>
      <c r="P2270" s="61">
        <v>292</v>
      </c>
      <c r="Q2270" s="61">
        <v>740</v>
      </c>
      <c r="R2270" s="61"/>
      <c r="S2270" s="61"/>
      <c r="T2270" s="61"/>
      <c r="U2270" s="61"/>
      <c r="V2270" s="61"/>
      <c r="W2270" s="61"/>
      <c r="X2270" s="61"/>
      <c r="Y2270" s="61"/>
      <c r="Z2270" s="61"/>
      <c r="AA2270" s="62">
        <v>84021</v>
      </c>
      <c r="AB2270" s="61"/>
      <c r="AC2270" s="61"/>
      <c r="AD2270" s="62">
        <v>8447</v>
      </c>
      <c r="AE2270" s="61"/>
      <c r="AF2270" s="62">
        <v>24410</v>
      </c>
      <c r="AG2270" s="61"/>
      <c r="AH2270" s="61"/>
      <c r="AI2270" s="62">
        <v>16458</v>
      </c>
      <c r="AJ2270" s="61"/>
      <c r="AK2270" s="61"/>
      <c r="AL2270" s="61"/>
      <c r="AM2270" s="61"/>
      <c r="AN2270" s="61"/>
      <c r="AO2270" s="61"/>
      <c r="AP2270" s="62">
        <v>1465</v>
      </c>
      <c r="AQ2270" s="61"/>
      <c r="AR2270" s="61"/>
      <c r="AS2270" s="61"/>
      <c r="AT2270" s="61"/>
      <c r="AU2270" s="61"/>
      <c r="AV2270" s="61"/>
      <c r="AW2270" s="61"/>
      <c r="AX2270" s="61"/>
      <c r="AY2270" s="61"/>
      <c r="AZ2270" s="61"/>
      <c r="BA2270" s="61"/>
      <c r="BB2270" s="61"/>
      <c r="BC2270" s="61"/>
      <c r="BD2270" s="61"/>
      <c r="BE2270" s="61"/>
      <c r="BF2270" s="61"/>
      <c r="BG2270" s="61"/>
      <c r="BH2270" s="61"/>
      <c r="BI2270" s="61"/>
      <c r="BJ2270" s="61"/>
      <c r="BK2270" s="61"/>
      <c r="BL2270" s="61"/>
      <c r="BM2270" s="61"/>
      <c r="BN2270" s="61"/>
      <c r="BO2270" s="61"/>
    </row>
    <row r="2271" spans="1:67" x14ac:dyDescent="0.2">
      <c r="A2271" s="57" t="s">
        <v>34</v>
      </c>
      <c r="B2271" s="56" t="s">
        <v>34</v>
      </c>
      <c r="C2271" s="56" t="s">
        <v>544</v>
      </c>
      <c r="D2271" s="56">
        <v>1990</v>
      </c>
      <c r="E2271" s="58">
        <v>165150</v>
      </c>
      <c r="F2271" s="58">
        <v>165150</v>
      </c>
      <c r="G2271" s="59">
        <v>163685</v>
      </c>
      <c r="H2271" s="59">
        <v>1465</v>
      </c>
      <c r="I2271" s="60">
        <v>0</v>
      </c>
      <c r="J2271" s="58">
        <v>0</v>
      </c>
      <c r="K2271" s="61">
        <v>573</v>
      </c>
      <c r="L2271" s="61"/>
      <c r="M2271" s="61"/>
      <c r="N2271" s="61"/>
      <c r="O2271" s="61"/>
      <c r="P2271" s="61">
        <v>292</v>
      </c>
      <c r="Q2271" s="61">
        <v>740</v>
      </c>
      <c r="R2271" s="61"/>
      <c r="S2271" s="61"/>
      <c r="T2271" s="61"/>
      <c r="U2271" s="61"/>
      <c r="V2271" s="61"/>
      <c r="W2271" s="61"/>
      <c r="X2271" s="61"/>
      <c r="Y2271" s="61"/>
      <c r="Z2271" s="61"/>
      <c r="AA2271" s="62">
        <v>108563</v>
      </c>
      <c r="AB2271" s="61"/>
      <c r="AC2271" s="61"/>
      <c r="AD2271" s="62">
        <v>8447</v>
      </c>
      <c r="AE2271" s="61"/>
      <c r="AF2271" s="62">
        <v>27910</v>
      </c>
      <c r="AG2271" s="61"/>
      <c r="AH2271" s="61"/>
      <c r="AI2271" s="62">
        <v>17160</v>
      </c>
      <c r="AJ2271" s="61"/>
      <c r="AK2271" s="61"/>
      <c r="AL2271" s="61"/>
      <c r="AM2271" s="61"/>
      <c r="AN2271" s="61"/>
      <c r="AO2271" s="61"/>
      <c r="AP2271" s="62">
        <v>1465</v>
      </c>
      <c r="AQ2271" s="61"/>
      <c r="AR2271" s="61"/>
      <c r="AS2271" s="61"/>
      <c r="AT2271" s="61"/>
      <c r="AU2271" s="61"/>
      <c r="AV2271" s="61"/>
      <c r="AW2271" s="61"/>
      <c r="AX2271" s="61"/>
      <c r="AY2271" s="61"/>
      <c r="AZ2271" s="61"/>
      <c r="BA2271" s="61"/>
      <c r="BB2271" s="61"/>
      <c r="BC2271" s="61"/>
      <c r="BD2271" s="61"/>
      <c r="BE2271" s="61"/>
      <c r="BF2271" s="61"/>
      <c r="BG2271" s="61"/>
      <c r="BH2271" s="61"/>
      <c r="BI2271" s="61"/>
      <c r="BJ2271" s="61"/>
      <c r="BK2271" s="61"/>
      <c r="BL2271" s="61"/>
      <c r="BM2271" s="61"/>
      <c r="BN2271" s="61"/>
      <c r="BO2271" s="61"/>
    </row>
    <row r="2272" spans="1:67" x14ac:dyDescent="0.2">
      <c r="A2272" s="57" t="s">
        <v>34</v>
      </c>
      <c r="B2272" s="56" t="s">
        <v>34</v>
      </c>
      <c r="C2272" s="56" t="s">
        <v>544</v>
      </c>
      <c r="D2272" s="56">
        <v>1991</v>
      </c>
      <c r="E2272" s="58">
        <v>177316</v>
      </c>
      <c r="F2272" s="58">
        <v>177316</v>
      </c>
      <c r="G2272" s="59">
        <v>175851</v>
      </c>
      <c r="H2272" s="59">
        <v>1465</v>
      </c>
      <c r="I2272" s="60">
        <v>0</v>
      </c>
      <c r="J2272" s="58">
        <v>0</v>
      </c>
      <c r="K2272" s="61">
        <v>573</v>
      </c>
      <c r="L2272" s="61"/>
      <c r="M2272" s="61"/>
      <c r="N2272" s="61"/>
      <c r="O2272" s="61"/>
      <c r="P2272" s="61">
        <v>292</v>
      </c>
      <c r="Q2272" s="61">
        <v>740</v>
      </c>
      <c r="R2272" s="61"/>
      <c r="S2272" s="61"/>
      <c r="T2272" s="61"/>
      <c r="U2272" s="61"/>
      <c r="V2272" s="61"/>
      <c r="W2272" s="61"/>
      <c r="X2272" s="61"/>
      <c r="Y2272" s="61"/>
      <c r="Z2272" s="61"/>
      <c r="AA2272" s="62">
        <v>120843</v>
      </c>
      <c r="AB2272" s="61"/>
      <c r="AC2272" s="61"/>
      <c r="AD2272" s="62">
        <v>9001</v>
      </c>
      <c r="AE2272" s="61"/>
      <c r="AF2272" s="62">
        <v>26810</v>
      </c>
      <c r="AG2272" s="61"/>
      <c r="AH2272" s="61"/>
      <c r="AI2272" s="62">
        <v>17592</v>
      </c>
      <c r="AJ2272" s="61"/>
      <c r="AK2272" s="61"/>
      <c r="AL2272" s="61"/>
      <c r="AM2272" s="61"/>
      <c r="AN2272" s="61"/>
      <c r="AO2272" s="61"/>
      <c r="AP2272" s="62">
        <v>1465</v>
      </c>
      <c r="AQ2272" s="61"/>
      <c r="AR2272" s="61"/>
      <c r="AS2272" s="61"/>
      <c r="AT2272" s="61"/>
      <c r="AU2272" s="61"/>
      <c r="AV2272" s="61"/>
      <c r="AW2272" s="61"/>
      <c r="AX2272" s="61"/>
      <c r="AY2272" s="61"/>
      <c r="AZ2272" s="61"/>
      <c r="BA2272" s="61"/>
      <c r="BB2272" s="61"/>
      <c r="BC2272" s="61"/>
      <c r="BD2272" s="61"/>
      <c r="BE2272" s="61"/>
      <c r="BF2272" s="61"/>
      <c r="BG2272" s="61"/>
      <c r="BH2272" s="61"/>
      <c r="BI2272" s="61"/>
      <c r="BJ2272" s="61"/>
      <c r="BK2272" s="61"/>
      <c r="BL2272" s="61"/>
      <c r="BM2272" s="61"/>
      <c r="BN2272" s="61"/>
      <c r="BO2272" s="61"/>
    </row>
    <row r="2273" spans="1:67" x14ac:dyDescent="0.2">
      <c r="A2273" s="57" t="s">
        <v>34</v>
      </c>
      <c r="B2273" s="56" t="s">
        <v>34</v>
      </c>
      <c r="C2273" s="56" t="s">
        <v>544</v>
      </c>
      <c r="D2273" s="56">
        <v>1992</v>
      </c>
      <c r="E2273" s="58">
        <v>188263</v>
      </c>
      <c r="F2273" s="58">
        <v>188263</v>
      </c>
      <c r="G2273" s="59">
        <v>186456</v>
      </c>
      <c r="H2273" s="59">
        <v>1807</v>
      </c>
      <c r="I2273" s="60">
        <v>0</v>
      </c>
      <c r="J2273" s="58">
        <v>0</v>
      </c>
      <c r="K2273" s="61">
        <v>573</v>
      </c>
      <c r="L2273" s="61"/>
      <c r="M2273" s="61"/>
      <c r="N2273" s="61"/>
      <c r="O2273" s="61"/>
      <c r="P2273" s="61">
        <v>292</v>
      </c>
      <c r="Q2273" s="61">
        <v>740</v>
      </c>
      <c r="R2273" s="61"/>
      <c r="S2273" s="61"/>
      <c r="T2273" s="61"/>
      <c r="U2273" s="61"/>
      <c r="V2273" s="61"/>
      <c r="W2273" s="61"/>
      <c r="X2273" s="61"/>
      <c r="Y2273" s="61"/>
      <c r="Z2273" s="61"/>
      <c r="AA2273" s="62">
        <v>124477</v>
      </c>
      <c r="AB2273" s="61"/>
      <c r="AC2273" s="61"/>
      <c r="AD2273" s="62">
        <v>9569</v>
      </c>
      <c r="AE2273" s="61"/>
      <c r="AF2273" s="62">
        <v>33141</v>
      </c>
      <c r="AG2273" s="61"/>
      <c r="AH2273" s="61"/>
      <c r="AI2273" s="62">
        <v>17664</v>
      </c>
      <c r="AJ2273" s="61"/>
      <c r="AK2273" s="61"/>
      <c r="AL2273" s="61"/>
      <c r="AM2273" s="61"/>
      <c r="AN2273" s="61"/>
      <c r="AO2273" s="61"/>
      <c r="AP2273" s="62">
        <v>1465</v>
      </c>
      <c r="AQ2273" s="61"/>
      <c r="AR2273" s="61"/>
      <c r="AS2273" s="61"/>
      <c r="AT2273" s="61"/>
      <c r="AU2273" s="61"/>
      <c r="AV2273" s="61"/>
      <c r="AW2273" s="61"/>
      <c r="AX2273" s="61"/>
      <c r="AY2273" s="61">
        <v>342</v>
      </c>
      <c r="AZ2273" s="61"/>
      <c r="BA2273" s="61"/>
      <c r="BB2273" s="61"/>
      <c r="BC2273" s="61"/>
      <c r="BD2273" s="61"/>
      <c r="BE2273" s="61"/>
      <c r="BF2273" s="61"/>
      <c r="BG2273" s="61"/>
      <c r="BH2273" s="61"/>
      <c r="BI2273" s="61"/>
      <c r="BJ2273" s="61"/>
      <c r="BK2273" s="61"/>
      <c r="BL2273" s="61"/>
      <c r="BM2273" s="61"/>
      <c r="BN2273" s="61"/>
      <c r="BO2273" s="61"/>
    </row>
    <row r="2274" spans="1:67" x14ac:dyDescent="0.2">
      <c r="A2274" s="57" t="s">
        <v>34</v>
      </c>
      <c r="B2274" s="56" t="s">
        <v>34</v>
      </c>
      <c r="C2274" s="56" t="s">
        <v>544</v>
      </c>
      <c r="D2274" s="56">
        <v>1993</v>
      </c>
      <c r="E2274" s="58">
        <v>197812</v>
      </c>
      <c r="F2274" s="58">
        <v>197812</v>
      </c>
      <c r="G2274" s="59">
        <v>192730</v>
      </c>
      <c r="H2274" s="59">
        <v>5082</v>
      </c>
      <c r="I2274" s="60">
        <v>0</v>
      </c>
      <c r="J2274" s="58">
        <v>0</v>
      </c>
      <c r="K2274" s="61">
        <v>573</v>
      </c>
      <c r="L2274" s="61"/>
      <c r="M2274" s="61"/>
      <c r="N2274" s="61"/>
      <c r="O2274" s="61"/>
      <c r="P2274" s="61">
        <v>292</v>
      </c>
      <c r="Q2274" s="61">
        <v>740</v>
      </c>
      <c r="R2274" s="61"/>
      <c r="S2274" s="61"/>
      <c r="T2274" s="61"/>
      <c r="U2274" s="61"/>
      <c r="V2274" s="61"/>
      <c r="W2274" s="61"/>
      <c r="X2274" s="61"/>
      <c r="Y2274" s="61"/>
      <c r="Z2274" s="61"/>
      <c r="AA2274" s="62">
        <v>129960</v>
      </c>
      <c r="AB2274" s="61"/>
      <c r="AC2274" s="61"/>
      <c r="AD2274" s="62">
        <v>9569</v>
      </c>
      <c r="AE2274" s="61"/>
      <c r="AF2274" s="62">
        <v>32841</v>
      </c>
      <c r="AG2274" s="61"/>
      <c r="AH2274" s="61"/>
      <c r="AI2274" s="62">
        <v>18755</v>
      </c>
      <c r="AJ2274" s="61"/>
      <c r="AK2274" s="61"/>
      <c r="AL2274" s="61"/>
      <c r="AM2274" s="61"/>
      <c r="AN2274" s="61"/>
      <c r="AO2274" s="61"/>
      <c r="AP2274" s="62">
        <v>1606</v>
      </c>
      <c r="AQ2274" s="61"/>
      <c r="AR2274" s="62">
        <v>2925</v>
      </c>
      <c r="AS2274" s="61"/>
      <c r="AT2274" s="61"/>
      <c r="AU2274" s="61"/>
      <c r="AV2274" s="61"/>
      <c r="AW2274" s="61"/>
      <c r="AX2274" s="61"/>
      <c r="AY2274" s="61">
        <v>551</v>
      </c>
      <c r="AZ2274" s="61"/>
      <c r="BA2274" s="61"/>
      <c r="BB2274" s="61"/>
      <c r="BC2274" s="61"/>
      <c r="BD2274" s="61"/>
      <c r="BE2274" s="61"/>
      <c r="BF2274" s="61"/>
      <c r="BG2274" s="61"/>
      <c r="BH2274" s="61"/>
      <c r="BI2274" s="61"/>
      <c r="BJ2274" s="61"/>
      <c r="BK2274" s="61"/>
      <c r="BL2274" s="61"/>
      <c r="BM2274" s="61"/>
      <c r="BN2274" s="61"/>
      <c r="BO2274" s="61"/>
    </row>
    <row r="2275" spans="1:67" x14ac:dyDescent="0.2">
      <c r="A2275" s="57" t="s">
        <v>34</v>
      </c>
      <c r="B2275" s="56" t="s">
        <v>34</v>
      </c>
      <c r="C2275" s="56" t="s">
        <v>544</v>
      </c>
      <c r="D2275" s="56">
        <v>1994</v>
      </c>
      <c r="E2275" s="58">
        <v>206075</v>
      </c>
      <c r="F2275" s="58">
        <v>182319</v>
      </c>
      <c r="G2275" s="59">
        <v>200993</v>
      </c>
      <c r="H2275" s="59">
        <v>5082</v>
      </c>
      <c r="I2275" s="60">
        <v>0</v>
      </c>
      <c r="J2275" s="58">
        <v>-23756</v>
      </c>
      <c r="K2275" s="61">
        <v>573</v>
      </c>
      <c r="L2275" s="61"/>
      <c r="M2275" s="61"/>
      <c r="N2275" s="61"/>
      <c r="O2275" s="61"/>
      <c r="P2275" s="61">
        <v>292</v>
      </c>
      <c r="Q2275" s="61">
        <v>740</v>
      </c>
      <c r="R2275" s="61"/>
      <c r="S2275" s="61"/>
      <c r="T2275" s="61"/>
      <c r="U2275" s="61"/>
      <c r="V2275" s="61"/>
      <c r="W2275" s="61"/>
      <c r="X2275" s="61"/>
      <c r="Y2275" s="61"/>
      <c r="Z2275" s="61"/>
      <c r="AA2275" s="62">
        <v>135466</v>
      </c>
      <c r="AB2275" s="61"/>
      <c r="AC2275" s="61"/>
      <c r="AD2275" s="62">
        <v>9816</v>
      </c>
      <c r="AE2275" s="61"/>
      <c r="AF2275" s="62">
        <v>33441</v>
      </c>
      <c r="AG2275" s="61"/>
      <c r="AH2275" s="61"/>
      <c r="AI2275" s="62">
        <v>20665</v>
      </c>
      <c r="AJ2275" s="61"/>
      <c r="AK2275" s="61"/>
      <c r="AL2275" s="61"/>
      <c r="AM2275" s="61"/>
      <c r="AN2275" s="61"/>
      <c r="AO2275" s="61"/>
      <c r="AP2275" s="62">
        <v>1606</v>
      </c>
      <c r="AQ2275" s="61"/>
      <c r="AR2275" s="62">
        <v>2925</v>
      </c>
      <c r="AS2275" s="61"/>
      <c r="AT2275" s="61"/>
      <c r="AU2275" s="61"/>
      <c r="AV2275" s="61"/>
      <c r="AW2275" s="61"/>
      <c r="AX2275" s="61"/>
      <c r="AY2275" s="61">
        <v>551</v>
      </c>
      <c r="AZ2275" s="61"/>
      <c r="BA2275" s="61"/>
      <c r="BB2275" s="61"/>
      <c r="BC2275" s="61"/>
      <c r="BD2275" s="61"/>
      <c r="BE2275" s="61"/>
      <c r="BF2275" s="61"/>
      <c r="BG2275" s="61"/>
      <c r="BH2275" s="61"/>
      <c r="BI2275" s="61"/>
      <c r="BJ2275" s="61"/>
      <c r="BK2275" s="61"/>
      <c r="BL2275" s="61"/>
      <c r="BM2275" s="61"/>
      <c r="BN2275" s="61"/>
      <c r="BO2275" s="62">
        <v>-23756</v>
      </c>
    </row>
    <row r="2276" spans="1:67" x14ac:dyDescent="0.2">
      <c r="A2276" s="57" t="s">
        <v>34</v>
      </c>
      <c r="B2276" s="56" t="s">
        <v>34</v>
      </c>
      <c r="C2276" s="56" t="s">
        <v>544</v>
      </c>
      <c r="D2276" s="56">
        <v>1995</v>
      </c>
      <c r="E2276" s="58">
        <v>237311</v>
      </c>
      <c r="F2276" s="58">
        <v>213470</v>
      </c>
      <c r="G2276" s="59">
        <v>231549</v>
      </c>
      <c r="H2276" s="59">
        <v>5762</v>
      </c>
      <c r="I2276" s="60">
        <v>0</v>
      </c>
      <c r="J2276" s="58">
        <v>-23841</v>
      </c>
      <c r="K2276" s="61">
        <v>573</v>
      </c>
      <c r="L2276" s="61"/>
      <c r="M2276" s="61"/>
      <c r="N2276" s="61"/>
      <c r="O2276" s="61"/>
      <c r="P2276" s="61">
        <v>292</v>
      </c>
      <c r="Q2276" s="61">
        <v>740</v>
      </c>
      <c r="R2276" s="61"/>
      <c r="S2276" s="61"/>
      <c r="T2276" s="61"/>
      <c r="U2276" s="61"/>
      <c r="V2276" s="61"/>
      <c r="W2276" s="61"/>
      <c r="X2276" s="61"/>
      <c r="Y2276" s="61"/>
      <c r="Z2276" s="61"/>
      <c r="AA2276" s="62">
        <v>149673</v>
      </c>
      <c r="AB2276" s="61"/>
      <c r="AC2276" s="61"/>
      <c r="AD2276" s="62">
        <v>16780</v>
      </c>
      <c r="AE2276" s="61"/>
      <c r="AF2276" s="62">
        <v>41027</v>
      </c>
      <c r="AG2276" s="61"/>
      <c r="AH2276" s="61"/>
      <c r="AI2276" s="62">
        <v>22464</v>
      </c>
      <c r="AJ2276" s="61"/>
      <c r="AK2276" s="61"/>
      <c r="AL2276" s="61"/>
      <c r="AM2276" s="61"/>
      <c r="AN2276" s="61"/>
      <c r="AO2276" s="61"/>
      <c r="AP2276" s="62">
        <v>1606</v>
      </c>
      <c r="AQ2276" s="61"/>
      <c r="AR2276" s="62">
        <v>3605</v>
      </c>
      <c r="AS2276" s="61"/>
      <c r="AT2276" s="61"/>
      <c r="AU2276" s="61"/>
      <c r="AV2276" s="61"/>
      <c r="AW2276" s="61"/>
      <c r="AX2276" s="61"/>
      <c r="AY2276" s="61">
        <v>551</v>
      </c>
      <c r="AZ2276" s="61"/>
      <c r="BA2276" s="61"/>
      <c r="BB2276" s="61"/>
      <c r="BC2276" s="61"/>
      <c r="BD2276" s="61"/>
      <c r="BE2276" s="61"/>
      <c r="BF2276" s="61"/>
      <c r="BG2276" s="61"/>
      <c r="BH2276" s="61"/>
      <c r="BI2276" s="61"/>
      <c r="BJ2276" s="61"/>
      <c r="BK2276" s="61"/>
      <c r="BL2276" s="61"/>
      <c r="BM2276" s="61"/>
      <c r="BN2276" s="61"/>
      <c r="BO2276" s="62">
        <v>-23841</v>
      </c>
    </row>
    <row r="2277" spans="1:67" x14ac:dyDescent="0.2">
      <c r="A2277" s="57" t="s">
        <v>34</v>
      </c>
      <c r="B2277" s="56" t="s">
        <v>34</v>
      </c>
      <c r="C2277" s="56" t="s">
        <v>544</v>
      </c>
      <c r="D2277" s="56">
        <v>1996</v>
      </c>
      <c r="E2277" s="58">
        <v>240165</v>
      </c>
      <c r="F2277" s="58">
        <v>216324</v>
      </c>
      <c r="G2277" s="59">
        <v>234403</v>
      </c>
      <c r="H2277" s="59">
        <v>5762</v>
      </c>
      <c r="I2277" s="60">
        <v>0</v>
      </c>
      <c r="J2277" s="58">
        <v>-23841</v>
      </c>
      <c r="K2277" s="61">
        <v>573</v>
      </c>
      <c r="L2277" s="61"/>
      <c r="M2277" s="61"/>
      <c r="N2277" s="61"/>
      <c r="O2277" s="61"/>
      <c r="P2277" s="61">
        <v>292</v>
      </c>
      <c r="Q2277" s="61">
        <v>740</v>
      </c>
      <c r="R2277" s="61"/>
      <c r="S2277" s="61"/>
      <c r="T2277" s="61"/>
      <c r="U2277" s="61"/>
      <c r="V2277" s="61"/>
      <c r="W2277" s="61"/>
      <c r="X2277" s="61"/>
      <c r="Y2277" s="61"/>
      <c r="Z2277" s="61"/>
      <c r="AA2277" s="62">
        <v>150069</v>
      </c>
      <c r="AB2277" s="61"/>
      <c r="AC2277" s="61"/>
      <c r="AD2277" s="62">
        <v>16780</v>
      </c>
      <c r="AE2277" s="61"/>
      <c r="AF2277" s="62">
        <v>41965</v>
      </c>
      <c r="AG2277" s="61"/>
      <c r="AH2277" s="61"/>
      <c r="AI2277" s="62">
        <v>23984</v>
      </c>
      <c r="AJ2277" s="61"/>
      <c r="AK2277" s="61"/>
      <c r="AL2277" s="61"/>
      <c r="AM2277" s="61"/>
      <c r="AN2277" s="61"/>
      <c r="AO2277" s="61"/>
      <c r="AP2277" s="62">
        <v>1606</v>
      </c>
      <c r="AQ2277" s="61"/>
      <c r="AR2277" s="62">
        <v>3605</v>
      </c>
      <c r="AS2277" s="61"/>
      <c r="AT2277" s="61"/>
      <c r="AU2277" s="61"/>
      <c r="AV2277" s="61"/>
      <c r="AW2277" s="61"/>
      <c r="AX2277" s="61"/>
      <c r="AY2277" s="61">
        <v>551</v>
      </c>
      <c r="AZ2277" s="61"/>
      <c r="BA2277" s="61"/>
      <c r="BB2277" s="61"/>
      <c r="BC2277" s="61"/>
      <c r="BD2277" s="61"/>
      <c r="BE2277" s="61"/>
      <c r="BF2277" s="61"/>
      <c r="BG2277" s="61"/>
      <c r="BH2277" s="61"/>
      <c r="BI2277" s="61"/>
      <c r="BJ2277" s="61"/>
      <c r="BK2277" s="61"/>
      <c r="BL2277" s="61"/>
      <c r="BM2277" s="61"/>
      <c r="BN2277" s="61"/>
      <c r="BO2277" s="62">
        <v>-23841</v>
      </c>
    </row>
    <row r="2278" spans="1:67" x14ac:dyDescent="0.2">
      <c r="A2278" s="57" t="s">
        <v>34</v>
      </c>
      <c r="B2278" s="56" t="s">
        <v>34</v>
      </c>
      <c r="C2278" s="56" t="s">
        <v>544</v>
      </c>
      <c r="D2278" s="56">
        <v>1997</v>
      </c>
      <c r="E2278" s="58">
        <v>249738</v>
      </c>
      <c r="F2278" s="58">
        <v>225897</v>
      </c>
      <c r="G2278" s="59">
        <v>242102</v>
      </c>
      <c r="H2278" s="59">
        <v>7636</v>
      </c>
      <c r="I2278" s="60">
        <v>0</v>
      </c>
      <c r="J2278" s="58">
        <v>-23841</v>
      </c>
      <c r="K2278" s="61">
        <v>573</v>
      </c>
      <c r="L2278" s="61"/>
      <c r="M2278" s="61"/>
      <c r="N2278" s="61"/>
      <c r="O2278" s="61"/>
      <c r="P2278" s="61">
        <v>292</v>
      </c>
      <c r="Q2278" s="61">
        <v>740</v>
      </c>
      <c r="R2278" s="61"/>
      <c r="S2278" s="61"/>
      <c r="T2278" s="61"/>
      <c r="U2278" s="61"/>
      <c r="V2278" s="61"/>
      <c r="W2278" s="61"/>
      <c r="X2278" s="61"/>
      <c r="Y2278" s="61"/>
      <c r="Z2278" s="61"/>
      <c r="AA2278" s="62">
        <v>154658</v>
      </c>
      <c r="AB2278" s="61"/>
      <c r="AC2278" s="61"/>
      <c r="AD2278" s="62">
        <v>18280</v>
      </c>
      <c r="AE2278" s="61"/>
      <c r="AF2278" s="62">
        <v>43393</v>
      </c>
      <c r="AG2278" s="61"/>
      <c r="AH2278" s="61"/>
      <c r="AI2278" s="62">
        <v>24166</v>
      </c>
      <c r="AJ2278" s="61"/>
      <c r="AK2278" s="61"/>
      <c r="AL2278" s="61"/>
      <c r="AM2278" s="61"/>
      <c r="AN2278" s="61"/>
      <c r="AO2278" s="61"/>
      <c r="AP2278" s="62">
        <v>1606</v>
      </c>
      <c r="AQ2278" s="61"/>
      <c r="AR2278" s="62">
        <v>5479</v>
      </c>
      <c r="AS2278" s="61"/>
      <c r="AT2278" s="61"/>
      <c r="AU2278" s="61"/>
      <c r="AV2278" s="61"/>
      <c r="AW2278" s="61"/>
      <c r="AX2278" s="61"/>
      <c r="AY2278" s="61">
        <v>551</v>
      </c>
      <c r="AZ2278" s="61"/>
      <c r="BA2278" s="61"/>
      <c r="BB2278" s="61"/>
      <c r="BC2278" s="61"/>
      <c r="BD2278" s="61"/>
      <c r="BE2278" s="61"/>
      <c r="BF2278" s="61"/>
      <c r="BG2278" s="61"/>
      <c r="BH2278" s="61"/>
      <c r="BI2278" s="61"/>
      <c r="BJ2278" s="61"/>
      <c r="BK2278" s="61"/>
      <c r="BL2278" s="61"/>
      <c r="BM2278" s="61"/>
      <c r="BN2278" s="61"/>
      <c r="BO2278" s="62">
        <v>-23841</v>
      </c>
    </row>
    <row r="2279" spans="1:67" x14ac:dyDescent="0.2">
      <c r="A2279" s="57" t="s">
        <v>34</v>
      </c>
      <c r="B2279" s="56" t="s">
        <v>34</v>
      </c>
      <c r="C2279" s="56" t="s">
        <v>544</v>
      </c>
      <c r="D2279" s="56">
        <v>1998</v>
      </c>
      <c r="E2279" s="58">
        <v>255743</v>
      </c>
      <c r="F2279" s="58">
        <v>231902</v>
      </c>
      <c r="G2279" s="59">
        <v>246153</v>
      </c>
      <c r="H2279" s="59">
        <v>9590</v>
      </c>
      <c r="I2279" s="60">
        <v>0</v>
      </c>
      <c r="J2279" s="58">
        <v>-23841</v>
      </c>
      <c r="K2279" s="61">
        <v>573</v>
      </c>
      <c r="L2279" s="61"/>
      <c r="M2279" s="61"/>
      <c r="N2279" s="61"/>
      <c r="O2279" s="61"/>
      <c r="P2279" s="61">
        <v>292</v>
      </c>
      <c r="Q2279" s="61">
        <v>740</v>
      </c>
      <c r="R2279" s="61"/>
      <c r="S2279" s="61"/>
      <c r="T2279" s="61"/>
      <c r="U2279" s="61"/>
      <c r="V2279" s="61"/>
      <c r="W2279" s="61"/>
      <c r="X2279" s="61"/>
      <c r="Y2279" s="61"/>
      <c r="Z2279" s="61"/>
      <c r="AA2279" s="62">
        <v>155987</v>
      </c>
      <c r="AB2279" s="61"/>
      <c r="AC2279" s="61"/>
      <c r="AD2279" s="62">
        <v>18280</v>
      </c>
      <c r="AE2279" s="61"/>
      <c r="AF2279" s="62">
        <v>46297</v>
      </c>
      <c r="AG2279" s="61"/>
      <c r="AH2279" s="61"/>
      <c r="AI2279" s="62">
        <v>23984</v>
      </c>
      <c r="AJ2279" s="61"/>
      <c r="AK2279" s="61"/>
      <c r="AL2279" s="61"/>
      <c r="AM2279" s="61"/>
      <c r="AN2279" s="61"/>
      <c r="AO2279" s="61"/>
      <c r="AP2279" s="62">
        <v>1606</v>
      </c>
      <c r="AQ2279" s="61"/>
      <c r="AR2279" s="62">
        <v>7433</v>
      </c>
      <c r="AS2279" s="61"/>
      <c r="AT2279" s="61"/>
      <c r="AU2279" s="61"/>
      <c r="AV2279" s="61"/>
      <c r="AW2279" s="61"/>
      <c r="AX2279" s="61"/>
      <c r="AY2279" s="61">
        <v>551</v>
      </c>
      <c r="AZ2279" s="61"/>
      <c r="BA2279" s="61"/>
      <c r="BB2279" s="61"/>
      <c r="BC2279" s="61"/>
      <c r="BD2279" s="61"/>
      <c r="BE2279" s="61"/>
      <c r="BF2279" s="61"/>
      <c r="BG2279" s="61"/>
      <c r="BH2279" s="61"/>
      <c r="BI2279" s="61"/>
      <c r="BJ2279" s="61"/>
      <c r="BK2279" s="61"/>
      <c r="BL2279" s="61"/>
      <c r="BM2279" s="61"/>
      <c r="BN2279" s="61"/>
      <c r="BO2279" s="62">
        <v>-23841</v>
      </c>
    </row>
    <row r="2280" spans="1:67" x14ac:dyDescent="0.2">
      <c r="A2280" s="57" t="s">
        <v>34</v>
      </c>
      <c r="B2280" s="56" t="s">
        <v>34</v>
      </c>
      <c r="C2280" s="56" t="s">
        <v>545</v>
      </c>
      <c r="D2280" s="56">
        <v>1989</v>
      </c>
      <c r="E2280" s="58">
        <v>788187</v>
      </c>
      <c r="F2280" s="58">
        <v>780998</v>
      </c>
      <c r="G2280" s="59">
        <v>785656</v>
      </c>
      <c r="H2280" s="59">
        <v>2531</v>
      </c>
      <c r="I2280" s="60">
        <v>0</v>
      </c>
      <c r="J2280" s="58">
        <v>-7189</v>
      </c>
      <c r="K2280" s="61">
        <v>836</v>
      </c>
      <c r="L2280" s="61"/>
      <c r="M2280" s="62">
        <v>5323</v>
      </c>
      <c r="N2280" s="61"/>
      <c r="O2280" s="61"/>
      <c r="P2280" s="62">
        <v>3139</v>
      </c>
      <c r="Q2280" s="61"/>
      <c r="R2280" s="61"/>
      <c r="S2280" s="61"/>
      <c r="T2280" s="61"/>
      <c r="U2280" s="61"/>
      <c r="V2280" s="61"/>
      <c r="W2280" s="62">
        <v>134746</v>
      </c>
      <c r="X2280" s="61"/>
      <c r="Y2280" s="61"/>
      <c r="Z2280" s="61"/>
      <c r="AA2280" s="62">
        <v>401512</v>
      </c>
      <c r="AB2280" s="61"/>
      <c r="AC2280" s="61"/>
      <c r="AD2280" s="62">
        <v>52278</v>
      </c>
      <c r="AE2280" s="61"/>
      <c r="AF2280" s="62">
        <v>123118</v>
      </c>
      <c r="AG2280" s="61"/>
      <c r="AH2280" s="61"/>
      <c r="AI2280" s="62">
        <v>64704</v>
      </c>
      <c r="AJ2280" s="61"/>
      <c r="AK2280" s="61"/>
      <c r="AL2280" s="61"/>
      <c r="AM2280" s="61"/>
      <c r="AN2280" s="61"/>
      <c r="AO2280" s="61"/>
      <c r="AP2280" s="62">
        <v>2126</v>
      </c>
      <c r="AQ2280" s="61"/>
      <c r="AR2280" s="61"/>
      <c r="AS2280" s="61"/>
      <c r="AT2280" s="61"/>
      <c r="AU2280" s="61"/>
      <c r="AV2280" s="61"/>
      <c r="AW2280" s="61"/>
      <c r="AX2280" s="61"/>
      <c r="AY2280" s="61">
        <v>405</v>
      </c>
      <c r="AZ2280" s="61"/>
      <c r="BA2280" s="61"/>
      <c r="BB2280" s="61"/>
      <c r="BC2280" s="61"/>
      <c r="BD2280" s="61"/>
      <c r="BE2280" s="61"/>
      <c r="BF2280" s="61"/>
      <c r="BG2280" s="61"/>
      <c r="BH2280" s="61"/>
      <c r="BI2280" s="61"/>
      <c r="BJ2280" s="61"/>
      <c r="BK2280" s="61"/>
      <c r="BL2280" s="61"/>
      <c r="BM2280" s="61"/>
      <c r="BN2280" s="61"/>
      <c r="BO2280" s="62">
        <v>-7189</v>
      </c>
    </row>
    <row r="2281" spans="1:67" x14ac:dyDescent="0.2">
      <c r="A2281" s="57" t="s">
        <v>34</v>
      </c>
      <c r="B2281" s="56" t="s">
        <v>34</v>
      </c>
      <c r="C2281" s="56" t="s">
        <v>545</v>
      </c>
      <c r="D2281" s="56">
        <v>1990</v>
      </c>
      <c r="E2281" s="58">
        <v>811241</v>
      </c>
      <c r="F2281" s="58">
        <v>804052</v>
      </c>
      <c r="G2281" s="59">
        <v>808710</v>
      </c>
      <c r="H2281" s="59">
        <v>2531</v>
      </c>
      <c r="I2281" s="60">
        <v>0</v>
      </c>
      <c r="J2281" s="58">
        <v>-7189</v>
      </c>
      <c r="K2281" s="61">
        <v>836</v>
      </c>
      <c r="L2281" s="61"/>
      <c r="M2281" s="62">
        <v>5323</v>
      </c>
      <c r="N2281" s="61"/>
      <c r="O2281" s="61"/>
      <c r="P2281" s="62">
        <v>3139</v>
      </c>
      <c r="Q2281" s="61"/>
      <c r="R2281" s="61"/>
      <c r="S2281" s="61"/>
      <c r="T2281" s="61"/>
      <c r="U2281" s="61"/>
      <c r="V2281" s="61"/>
      <c r="W2281" s="62">
        <v>137069</v>
      </c>
      <c r="X2281" s="61"/>
      <c r="Y2281" s="61"/>
      <c r="Z2281" s="61"/>
      <c r="AA2281" s="62">
        <v>415008</v>
      </c>
      <c r="AB2281" s="61"/>
      <c r="AC2281" s="61"/>
      <c r="AD2281" s="62">
        <v>53376</v>
      </c>
      <c r="AE2281" s="61"/>
      <c r="AF2281" s="62">
        <v>125416</v>
      </c>
      <c r="AG2281" s="61"/>
      <c r="AH2281" s="61"/>
      <c r="AI2281" s="62">
        <v>68543</v>
      </c>
      <c r="AJ2281" s="61"/>
      <c r="AK2281" s="61"/>
      <c r="AL2281" s="61"/>
      <c r="AM2281" s="61"/>
      <c r="AN2281" s="61"/>
      <c r="AO2281" s="61"/>
      <c r="AP2281" s="62">
        <v>2126</v>
      </c>
      <c r="AQ2281" s="61"/>
      <c r="AR2281" s="61"/>
      <c r="AS2281" s="61"/>
      <c r="AT2281" s="61"/>
      <c r="AU2281" s="61"/>
      <c r="AV2281" s="61"/>
      <c r="AW2281" s="61"/>
      <c r="AX2281" s="61"/>
      <c r="AY2281" s="61">
        <v>405</v>
      </c>
      <c r="AZ2281" s="61"/>
      <c r="BA2281" s="61"/>
      <c r="BB2281" s="61"/>
      <c r="BC2281" s="61"/>
      <c r="BD2281" s="61"/>
      <c r="BE2281" s="61"/>
      <c r="BF2281" s="61"/>
      <c r="BG2281" s="61"/>
      <c r="BH2281" s="61"/>
      <c r="BI2281" s="61"/>
      <c r="BJ2281" s="61"/>
      <c r="BK2281" s="61"/>
      <c r="BL2281" s="61"/>
      <c r="BM2281" s="61"/>
      <c r="BN2281" s="61"/>
      <c r="BO2281" s="62">
        <v>-7189</v>
      </c>
    </row>
    <row r="2282" spans="1:67" x14ac:dyDescent="0.2">
      <c r="A2282" s="57" t="s">
        <v>34</v>
      </c>
      <c r="B2282" s="56" t="s">
        <v>34</v>
      </c>
      <c r="C2282" s="56" t="s">
        <v>545</v>
      </c>
      <c r="D2282" s="56">
        <v>1991</v>
      </c>
      <c r="E2282" s="58">
        <v>878442</v>
      </c>
      <c r="F2282" s="58">
        <v>871253</v>
      </c>
      <c r="G2282" s="59">
        <v>875911</v>
      </c>
      <c r="H2282" s="59">
        <v>2531</v>
      </c>
      <c r="I2282" s="60">
        <v>0</v>
      </c>
      <c r="J2282" s="58">
        <v>-7189</v>
      </c>
      <c r="K2282" s="61">
        <v>836</v>
      </c>
      <c r="L2282" s="61"/>
      <c r="M2282" s="62">
        <v>5323</v>
      </c>
      <c r="N2282" s="61"/>
      <c r="O2282" s="61"/>
      <c r="P2282" s="62">
        <v>3139</v>
      </c>
      <c r="Q2282" s="61"/>
      <c r="R2282" s="61"/>
      <c r="S2282" s="61"/>
      <c r="T2282" s="61"/>
      <c r="U2282" s="61"/>
      <c r="V2282" s="61"/>
      <c r="W2282" s="62">
        <v>137069</v>
      </c>
      <c r="X2282" s="61"/>
      <c r="Y2282" s="61"/>
      <c r="Z2282" s="61"/>
      <c r="AA2282" s="62">
        <v>440216</v>
      </c>
      <c r="AB2282" s="61"/>
      <c r="AC2282" s="61"/>
      <c r="AD2282" s="62">
        <v>89214</v>
      </c>
      <c r="AE2282" s="61"/>
      <c r="AF2282" s="62">
        <v>127516</v>
      </c>
      <c r="AG2282" s="61"/>
      <c r="AH2282" s="61"/>
      <c r="AI2282" s="62">
        <v>72598</v>
      </c>
      <c r="AJ2282" s="61"/>
      <c r="AK2282" s="61"/>
      <c r="AL2282" s="61"/>
      <c r="AM2282" s="61"/>
      <c r="AN2282" s="61"/>
      <c r="AO2282" s="61"/>
      <c r="AP2282" s="62">
        <v>2126</v>
      </c>
      <c r="AQ2282" s="61"/>
      <c r="AR2282" s="61"/>
      <c r="AS2282" s="61"/>
      <c r="AT2282" s="61"/>
      <c r="AU2282" s="61"/>
      <c r="AV2282" s="61"/>
      <c r="AW2282" s="61"/>
      <c r="AX2282" s="61"/>
      <c r="AY2282" s="61">
        <v>405</v>
      </c>
      <c r="AZ2282" s="61"/>
      <c r="BA2282" s="61"/>
      <c r="BB2282" s="61"/>
      <c r="BC2282" s="61"/>
      <c r="BD2282" s="61"/>
      <c r="BE2282" s="61"/>
      <c r="BF2282" s="61"/>
      <c r="BG2282" s="61"/>
      <c r="BH2282" s="61"/>
      <c r="BI2282" s="61"/>
      <c r="BJ2282" s="61"/>
      <c r="BK2282" s="61"/>
      <c r="BL2282" s="61"/>
      <c r="BM2282" s="61"/>
      <c r="BN2282" s="61"/>
      <c r="BO2282" s="62">
        <v>-7189</v>
      </c>
    </row>
    <row r="2283" spans="1:67" x14ac:dyDescent="0.2">
      <c r="A2283" s="57" t="s">
        <v>34</v>
      </c>
      <c r="B2283" s="56" t="s">
        <v>34</v>
      </c>
      <c r="C2283" s="56" t="s">
        <v>545</v>
      </c>
      <c r="D2283" s="56">
        <v>1992</v>
      </c>
      <c r="E2283" s="58">
        <v>910099</v>
      </c>
      <c r="F2283" s="58">
        <v>902910</v>
      </c>
      <c r="G2283" s="59">
        <v>905813</v>
      </c>
      <c r="H2283" s="59">
        <v>4286</v>
      </c>
      <c r="I2283" s="60">
        <v>0</v>
      </c>
      <c r="J2283" s="58">
        <v>-7189</v>
      </c>
      <c r="K2283" s="61">
        <v>836</v>
      </c>
      <c r="L2283" s="61"/>
      <c r="M2283" s="62">
        <v>5323</v>
      </c>
      <c r="N2283" s="61"/>
      <c r="O2283" s="61"/>
      <c r="P2283" s="62">
        <v>3139</v>
      </c>
      <c r="Q2283" s="61"/>
      <c r="R2283" s="61"/>
      <c r="S2283" s="61"/>
      <c r="T2283" s="61"/>
      <c r="U2283" s="61"/>
      <c r="V2283" s="61"/>
      <c r="W2283" s="62">
        <v>137069</v>
      </c>
      <c r="X2283" s="61"/>
      <c r="Y2283" s="61"/>
      <c r="Z2283" s="61"/>
      <c r="AA2283" s="62">
        <v>467325</v>
      </c>
      <c r="AB2283" s="61"/>
      <c r="AC2283" s="61"/>
      <c r="AD2283" s="62">
        <v>89214</v>
      </c>
      <c r="AE2283" s="61"/>
      <c r="AF2283" s="62">
        <v>129716</v>
      </c>
      <c r="AG2283" s="61"/>
      <c r="AH2283" s="61"/>
      <c r="AI2283" s="62">
        <v>73191</v>
      </c>
      <c r="AJ2283" s="61"/>
      <c r="AK2283" s="61"/>
      <c r="AL2283" s="61"/>
      <c r="AM2283" s="61"/>
      <c r="AN2283" s="61"/>
      <c r="AO2283" s="61"/>
      <c r="AP2283" s="62">
        <v>2126</v>
      </c>
      <c r="AQ2283" s="61"/>
      <c r="AR2283" s="62">
        <v>1755</v>
      </c>
      <c r="AS2283" s="61"/>
      <c r="AT2283" s="61"/>
      <c r="AU2283" s="61"/>
      <c r="AV2283" s="61"/>
      <c r="AW2283" s="61"/>
      <c r="AX2283" s="61"/>
      <c r="AY2283" s="61">
        <v>405</v>
      </c>
      <c r="AZ2283" s="61"/>
      <c r="BA2283" s="61"/>
      <c r="BB2283" s="61"/>
      <c r="BC2283" s="61"/>
      <c r="BD2283" s="61"/>
      <c r="BE2283" s="61"/>
      <c r="BF2283" s="61"/>
      <c r="BG2283" s="61"/>
      <c r="BH2283" s="61"/>
      <c r="BI2283" s="61"/>
      <c r="BJ2283" s="61"/>
      <c r="BK2283" s="61"/>
      <c r="BL2283" s="61"/>
      <c r="BM2283" s="61"/>
      <c r="BN2283" s="61"/>
      <c r="BO2283" s="62">
        <v>-7189</v>
      </c>
    </row>
    <row r="2284" spans="1:67" x14ac:dyDescent="0.2">
      <c r="A2284" s="57" t="s">
        <v>34</v>
      </c>
      <c r="B2284" s="56" t="s">
        <v>34</v>
      </c>
      <c r="C2284" s="56" t="s">
        <v>545</v>
      </c>
      <c r="D2284" s="56">
        <v>1993</v>
      </c>
      <c r="E2284" s="58">
        <v>991371</v>
      </c>
      <c r="F2284" s="58">
        <v>984182</v>
      </c>
      <c r="G2284" s="59">
        <v>987085</v>
      </c>
      <c r="H2284" s="59">
        <v>4286</v>
      </c>
      <c r="I2284" s="60">
        <v>0</v>
      </c>
      <c r="J2284" s="58">
        <v>-7189</v>
      </c>
      <c r="K2284" s="61">
        <v>836</v>
      </c>
      <c r="L2284" s="61"/>
      <c r="M2284" s="62">
        <v>5323</v>
      </c>
      <c r="N2284" s="61"/>
      <c r="O2284" s="61"/>
      <c r="P2284" s="62">
        <v>3139</v>
      </c>
      <c r="Q2284" s="61"/>
      <c r="R2284" s="61"/>
      <c r="S2284" s="61"/>
      <c r="T2284" s="61"/>
      <c r="U2284" s="61"/>
      <c r="V2284" s="61"/>
      <c r="W2284" s="62">
        <v>137069</v>
      </c>
      <c r="X2284" s="61"/>
      <c r="Y2284" s="61"/>
      <c r="Z2284" s="61"/>
      <c r="AA2284" s="62">
        <v>546896</v>
      </c>
      <c r="AB2284" s="61"/>
      <c r="AC2284" s="61"/>
      <c r="AD2284" s="62">
        <v>89214</v>
      </c>
      <c r="AE2284" s="61"/>
      <c r="AF2284" s="62">
        <v>130416</v>
      </c>
      <c r="AG2284" s="61"/>
      <c r="AH2284" s="61"/>
      <c r="AI2284" s="62">
        <v>74192</v>
      </c>
      <c r="AJ2284" s="61"/>
      <c r="AK2284" s="61"/>
      <c r="AL2284" s="61"/>
      <c r="AM2284" s="61"/>
      <c r="AN2284" s="61"/>
      <c r="AO2284" s="61"/>
      <c r="AP2284" s="62">
        <v>2126</v>
      </c>
      <c r="AQ2284" s="61"/>
      <c r="AR2284" s="62">
        <v>1755</v>
      </c>
      <c r="AS2284" s="61"/>
      <c r="AT2284" s="61"/>
      <c r="AU2284" s="61"/>
      <c r="AV2284" s="61"/>
      <c r="AW2284" s="61"/>
      <c r="AX2284" s="61"/>
      <c r="AY2284" s="61">
        <v>405</v>
      </c>
      <c r="AZ2284" s="61"/>
      <c r="BA2284" s="61"/>
      <c r="BB2284" s="61"/>
      <c r="BC2284" s="61"/>
      <c r="BD2284" s="61"/>
      <c r="BE2284" s="61"/>
      <c r="BF2284" s="61"/>
      <c r="BG2284" s="61"/>
      <c r="BH2284" s="61"/>
      <c r="BI2284" s="61"/>
      <c r="BJ2284" s="61"/>
      <c r="BK2284" s="61"/>
      <c r="BL2284" s="61"/>
      <c r="BM2284" s="61"/>
      <c r="BN2284" s="61"/>
      <c r="BO2284" s="62">
        <v>-7189</v>
      </c>
    </row>
    <row r="2285" spans="1:67" x14ac:dyDescent="0.2">
      <c r="A2285" s="57" t="s">
        <v>34</v>
      </c>
      <c r="B2285" s="56" t="s">
        <v>34</v>
      </c>
      <c r="C2285" s="56" t="s">
        <v>545</v>
      </c>
      <c r="D2285" s="56">
        <v>1994</v>
      </c>
      <c r="E2285" s="58">
        <v>953507</v>
      </c>
      <c r="F2285" s="58">
        <v>881307</v>
      </c>
      <c r="G2285" s="59">
        <v>949221</v>
      </c>
      <c r="H2285" s="59">
        <v>4286</v>
      </c>
      <c r="I2285" s="60">
        <v>0</v>
      </c>
      <c r="J2285" s="58">
        <v>-72200</v>
      </c>
      <c r="K2285" s="61">
        <v>836</v>
      </c>
      <c r="L2285" s="61"/>
      <c r="M2285" s="62">
        <v>5323</v>
      </c>
      <c r="N2285" s="61"/>
      <c r="O2285" s="61"/>
      <c r="P2285" s="62">
        <v>3139</v>
      </c>
      <c r="Q2285" s="61"/>
      <c r="R2285" s="61"/>
      <c r="S2285" s="61"/>
      <c r="T2285" s="61"/>
      <c r="U2285" s="61"/>
      <c r="V2285" s="61"/>
      <c r="W2285" s="62">
        <v>137069</v>
      </c>
      <c r="X2285" s="61"/>
      <c r="Y2285" s="61"/>
      <c r="Z2285" s="61"/>
      <c r="AA2285" s="62">
        <v>512422</v>
      </c>
      <c r="AB2285" s="61"/>
      <c r="AC2285" s="61"/>
      <c r="AD2285" s="62">
        <v>89214</v>
      </c>
      <c r="AE2285" s="61"/>
      <c r="AF2285" s="62">
        <v>127616</v>
      </c>
      <c r="AG2285" s="61"/>
      <c r="AH2285" s="61"/>
      <c r="AI2285" s="62">
        <v>73602</v>
      </c>
      <c r="AJ2285" s="61"/>
      <c r="AK2285" s="61"/>
      <c r="AL2285" s="61"/>
      <c r="AM2285" s="61"/>
      <c r="AN2285" s="61"/>
      <c r="AO2285" s="61"/>
      <c r="AP2285" s="62">
        <v>2126</v>
      </c>
      <c r="AQ2285" s="61"/>
      <c r="AR2285" s="62">
        <v>1755</v>
      </c>
      <c r="AS2285" s="61"/>
      <c r="AT2285" s="61"/>
      <c r="AU2285" s="61"/>
      <c r="AV2285" s="61"/>
      <c r="AW2285" s="61"/>
      <c r="AX2285" s="61"/>
      <c r="AY2285" s="61">
        <v>405</v>
      </c>
      <c r="AZ2285" s="61"/>
      <c r="BA2285" s="61"/>
      <c r="BB2285" s="61"/>
      <c r="BC2285" s="61"/>
      <c r="BD2285" s="61"/>
      <c r="BE2285" s="61"/>
      <c r="BF2285" s="61"/>
      <c r="BG2285" s="61"/>
      <c r="BH2285" s="61"/>
      <c r="BI2285" s="61"/>
      <c r="BJ2285" s="61"/>
      <c r="BK2285" s="61"/>
      <c r="BL2285" s="61"/>
      <c r="BM2285" s="61"/>
      <c r="BN2285" s="61"/>
      <c r="BO2285" s="62">
        <v>-72200</v>
      </c>
    </row>
    <row r="2286" spans="1:67" x14ac:dyDescent="0.2">
      <c r="A2286" s="57" t="s">
        <v>34</v>
      </c>
      <c r="B2286" s="56" t="s">
        <v>34</v>
      </c>
      <c r="C2286" s="56" t="s">
        <v>545</v>
      </c>
      <c r="D2286" s="56">
        <v>1995</v>
      </c>
      <c r="E2286" s="58">
        <v>1099612</v>
      </c>
      <c r="F2286" s="58">
        <v>1024172</v>
      </c>
      <c r="G2286" s="59">
        <v>1092896</v>
      </c>
      <c r="H2286" s="59">
        <v>6716</v>
      </c>
      <c r="I2286" s="60">
        <v>0</v>
      </c>
      <c r="J2286" s="58">
        <v>-75440</v>
      </c>
      <c r="K2286" s="62">
        <v>16983</v>
      </c>
      <c r="L2286" s="61"/>
      <c r="M2286" s="62">
        <v>5323</v>
      </c>
      <c r="N2286" s="61"/>
      <c r="O2286" s="61"/>
      <c r="P2286" s="62">
        <v>3139</v>
      </c>
      <c r="Q2286" s="61"/>
      <c r="R2286" s="61"/>
      <c r="S2286" s="61"/>
      <c r="T2286" s="61"/>
      <c r="U2286" s="61"/>
      <c r="V2286" s="61"/>
      <c r="W2286" s="62">
        <v>137069</v>
      </c>
      <c r="X2286" s="61"/>
      <c r="Y2286" s="61"/>
      <c r="Z2286" s="61"/>
      <c r="AA2286" s="62">
        <v>629367</v>
      </c>
      <c r="AB2286" s="61"/>
      <c r="AC2286" s="61"/>
      <c r="AD2286" s="62">
        <v>91231</v>
      </c>
      <c r="AE2286" s="61"/>
      <c r="AF2286" s="62">
        <v>134889</v>
      </c>
      <c r="AG2286" s="61"/>
      <c r="AH2286" s="61"/>
      <c r="AI2286" s="62">
        <v>74895</v>
      </c>
      <c r="AJ2286" s="61"/>
      <c r="AK2286" s="61"/>
      <c r="AL2286" s="61"/>
      <c r="AM2286" s="61"/>
      <c r="AN2286" s="61"/>
      <c r="AO2286" s="61"/>
      <c r="AP2286" s="62">
        <v>2126</v>
      </c>
      <c r="AQ2286" s="61"/>
      <c r="AR2286" s="62">
        <v>1755</v>
      </c>
      <c r="AS2286" s="61"/>
      <c r="AT2286" s="61"/>
      <c r="AU2286" s="61"/>
      <c r="AV2286" s="61"/>
      <c r="AW2286" s="61"/>
      <c r="AX2286" s="61"/>
      <c r="AY2286" s="62">
        <v>2835</v>
      </c>
      <c r="AZ2286" s="61"/>
      <c r="BA2286" s="61"/>
      <c r="BB2286" s="61"/>
      <c r="BC2286" s="61"/>
      <c r="BD2286" s="61"/>
      <c r="BE2286" s="61"/>
      <c r="BF2286" s="61"/>
      <c r="BG2286" s="61"/>
      <c r="BH2286" s="61"/>
      <c r="BI2286" s="61"/>
      <c r="BJ2286" s="61"/>
      <c r="BK2286" s="61"/>
      <c r="BL2286" s="61"/>
      <c r="BM2286" s="61"/>
      <c r="BN2286" s="61"/>
      <c r="BO2286" s="62">
        <v>-75440</v>
      </c>
    </row>
    <row r="2287" spans="1:67" x14ac:dyDescent="0.2">
      <c r="A2287" s="57" t="s">
        <v>34</v>
      </c>
      <c r="B2287" s="56" t="s">
        <v>34</v>
      </c>
      <c r="C2287" s="56" t="s">
        <v>545</v>
      </c>
      <c r="D2287" s="56">
        <v>1996</v>
      </c>
      <c r="E2287" s="58">
        <v>1187881</v>
      </c>
      <c r="F2287" s="58">
        <v>1112441</v>
      </c>
      <c r="G2287" s="59">
        <v>1172806</v>
      </c>
      <c r="H2287" s="59">
        <v>15075</v>
      </c>
      <c r="I2287" s="60">
        <v>0</v>
      </c>
      <c r="J2287" s="58">
        <v>-75440</v>
      </c>
      <c r="K2287" s="62">
        <v>16983</v>
      </c>
      <c r="L2287" s="61"/>
      <c r="M2287" s="62">
        <v>5323</v>
      </c>
      <c r="N2287" s="61"/>
      <c r="O2287" s="61"/>
      <c r="P2287" s="62">
        <v>3139</v>
      </c>
      <c r="Q2287" s="61"/>
      <c r="R2287" s="61"/>
      <c r="S2287" s="61"/>
      <c r="T2287" s="61"/>
      <c r="U2287" s="61"/>
      <c r="V2287" s="61"/>
      <c r="W2287" s="62">
        <v>137069</v>
      </c>
      <c r="X2287" s="61"/>
      <c r="Y2287" s="61"/>
      <c r="Z2287" s="61"/>
      <c r="AA2287" s="62">
        <v>709157</v>
      </c>
      <c r="AB2287" s="61"/>
      <c r="AC2287" s="61"/>
      <c r="AD2287" s="62">
        <v>91231</v>
      </c>
      <c r="AE2287" s="61"/>
      <c r="AF2287" s="62">
        <v>134039</v>
      </c>
      <c r="AG2287" s="61"/>
      <c r="AH2287" s="61"/>
      <c r="AI2287" s="62">
        <v>75865</v>
      </c>
      <c r="AJ2287" s="61"/>
      <c r="AK2287" s="61"/>
      <c r="AL2287" s="61"/>
      <c r="AM2287" s="61"/>
      <c r="AN2287" s="61"/>
      <c r="AO2287" s="61"/>
      <c r="AP2287" s="62">
        <v>2126</v>
      </c>
      <c r="AQ2287" s="61"/>
      <c r="AR2287" s="62">
        <v>1755</v>
      </c>
      <c r="AS2287" s="61"/>
      <c r="AT2287" s="61"/>
      <c r="AU2287" s="61"/>
      <c r="AV2287" s="61"/>
      <c r="AW2287" s="61"/>
      <c r="AX2287" s="61"/>
      <c r="AY2287" s="62">
        <v>2835</v>
      </c>
      <c r="AZ2287" s="61"/>
      <c r="BA2287" s="62">
        <v>8359</v>
      </c>
      <c r="BB2287" s="61"/>
      <c r="BC2287" s="61"/>
      <c r="BD2287" s="61"/>
      <c r="BE2287" s="61"/>
      <c r="BF2287" s="61"/>
      <c r="BG2287" s="61"/>
      <c r="BH2287" s="61"/>
      <c r="BI2287" s="61"/>
      <c r="BJ2287" s="61"/>
      <c r="BK2287" s="61"/>
      <c r="BL2287" s="61"/>
      <c r="BM2287" s="61"/>
      <c r="BN2287" s="61"/>
      <c r="BO2287" s="62">
        <v>-75440</v>
      </c>
    </row>
    <row r="2288" spans="1:67" x14ac:dyDescent="0.2">
      <c r="A2288" s="57" t="s">
        <v>34</v>
      </c>
      <c r="B2288" s="56" t="s">
        <v>34</v>
      </c>
      <c r="C2288" s="56" t="s">
        <v>545</v>
      </c>
      <c r="D2288" s="56">
        <v>1997</v>
      </c>
      <c r="E2288" s="58">
        <v>1286388</v>
      </c>
      <c r="F2288" s="58">
        <v>1210948</v>
      </c>
      <c r="G2288" s="59">
        <v>1271313</v>
      </c>
      <c r="H2288" s="59">
        <v>15075</v>
      </c>
      <c r="I2288" s="60">
        <v>0</v>
      </c>
      <c r="J2288" s="58">
        <v>-75440</v>
      </c>
      <c r="K2288" s="62">
        <v>16983</v>
      </c>
      <c r="L2288" s="61"/>
      <c r="M2288" s="62">
        <v>5323</v>
      </c>
      <c r="N2288" s="61"/>
      <c r="O2288" s="61"/>
      <c r="P2288" s="62">
        <v>3139</v>
      </c>
      <c r="Q2288" s="61"/>
      <c r="R2288" s="61"/>
      <c r="S2288" s="61"/>
      <c r="T2288" s="61"/>
      <c r="U2288" s="61"/>
      <c r="V2288" s="61"/>
      <c r="W2288" s="62">
        <v>137069</v>
      </c>
      <c r="X2288" s="61"/>
      <c r="Y2288" s="61"/>
      <c r="Z2288" s="61"/>
      <c r="AA2288" s="62">
        <v>800554</v>
      </c>
      <c r="AB2288" s="61"/>
      <c r="AC2288" s="61"/>
      <c r="AD2288" s="62">
        <v>91231</v>
      </c>
      <c r="AE2288" s="61"/>
      <c r="AF2288" s="62">
        <v>136539</v>
      </c>
      <c r="AG2288" s="61"/>
      <c r="AH2288" s="61"/>
      <c r="AI2288" s="62">
        <v>80475</v>
      </c>
      <c r="AJ2288" s="61"/>
      <c r="AK2288" s="61"/>
      <c r="AL2288" s="61"/>
      <c r="AM2288" s="61"/>
      <c r="AN2288" s="61"/>
      <c r="AO2288" s="61"/>
      <c r="AP2288" s="62">
        <v>2126</v>
      </c>
      <c r="AQ2288" s="61"/>
      <c r="AR2288" s="62">
        <v>1755</v>
      </c>
      <c r="AS2288" s="61"/>
      <c r="AT2288" s="61"/>
      <c r="AU2288" s="61"/>
      <c r="AV2288" s="61"/>
      <c r="AW2288" s="61"/>
      <c r="AX2288" s="61"/>
      <c r="AY2288" s="62">
        <v>2835</v>
      </c>
      <c r="AZ2288" s="61"/>
      <c r="BA2288" s="62">
        <v>8359</v>
      </c>
      <c r="BB2288" s="61"/>
      <c r="BC2288" s="61"/>
      <c r="BD2288" s="61"/>
      <c r="BE2288" s="61"/>
      <c r="BF2288" s="61"/>
      <c r="BG2288" s="61"/>
      <c r="BH2288" s="61"/>
      <c r="BI2288" s="61"/>
      <c r="BJ2288" s="61"/>
      <c r="BK2288" s="61"/>
      <c r="BL2288" s="61"/>
      <c r="BM2288" s="61"/>
      <c r="BN2288" s="61"/>
      <c r="BO2288" s="62">
        <v>-75440</v>
      </c>
    </row>
    <row r="2289" spans="1:67" x14ac:dyDescent="0.2">
      <c r="A2289" s="57" t="s">
        <v>34</v>
      </c>
      <c r="B2289" s="56" t="s">
        <v>34</v>
      </c>
      <c r="C2289" s="56" t="s">
        <v>546</v>
      </c>
      <c r="D2289" s="56">
        <v>1989</v>
      </c>
      <c r="E2289" s="58">
        <v>288440</v>
      </c>
      <c r="F2289" s="58">
        <v>281496</v>
      </c>
      <c r="G2289" s="59">
        <v>288257</v>
      </c>
      <c r="H2289" s="59">
        <v>183</v>
      </c>
      <c r="I2289" s="60">
        <v>0</v>
      </c>
      <c r="J2289" s="58">
        <v>-6944</v>
      </c>
      <c r="K2289" s="61"/>
      <c r="L2289" s="61"/>
      <c r="M2289" s="61"/>
      <c r="N2289" s="61"/>
      <c r="O2289" s="61"/>
      <c r="P2289" s="61"/>
      <c r="Q2289" s="61"/>
      <c r="R2289" s="61"/>
      <c r="S2289" s="61"/>
      <c r="T2289" s="61"/>
      <c r="U2289" s="61"/>
      <c r="V2289" s="61"/>
      <c r="W2289" s="61"/>
      <c r="X2289" s="61"/>
      <c r="Y2289" s="61"/>
      <c r="Z2289" s="61"/>
      <c r="AA2289" s="62">
        <v>186903</v>
      </c>
      <c r="AB2289" s="61"/>
      <c r="AC2289" s="61"/>
      <c r="AD2289" s="62">
        <v>19515</v>
      </c>
      <c r="AE2289" s="61"/>
      <c r="AF2289" s="62">
        <v>54959</v>
      </c>
      <c r="AG2289" s="61"/>
      <c r="AH2289" s="61"/>
      <c r="AI2289" s="62">
        <v>26880</v>
      </c>
      <c r="AJ2289" s="61"/>
      <c r="AK2289" s="61"/>
      <c r="AL2289" s="61"/>
      <c r="AM2289" s="61"/>
      <c r="AN2289" s="61"/>
      <c r="AO2289" s="61"/>
      <c r="AP2289" s="61">
        <v>183</v>
      </c>
      <c r="AQ2289" s="61"/>
      <c r="AR2289" s="61"/>
      <c r="AS2289" s="61"/>
      <c r="AT2289" s="61"/>
      <c r="AU2289" s="61"/>
      <c r="AV2289" s="61"/>
      <c r="AW2289" s="61"/>
      <c r="AX2289" s="61"/>
      <c r="AY2289" s="61"/>
      <c r="AZ2289" s="61"/>
      <c r="BA2289" s="61"/>
      <c r="BB2289" s="61"/>
      <c r="BC2289" s="61"/>
      <c r="BD2289" s="61"/>
      <c r="BE2289" s="61"/>
      <c r="BF2289" s="61"/>
      <c r="BG2289" s="61"/>
      <c r="BH2289" s="61"/>
      <c r="BI2289" s="61"/>
      <c r="BJ2289" s="61"/>
      <c r="BK2289" s="61"/>
      <c r="BL2289" s="61"/>
      <c r="BM2289" s="61"/>
      <c r="BN2289" s="61"/>
      <c r="BO2289" s="62">
        <v>-6944</v>
      </c>
    </row>
    <row r="2290" spans="1:67" x14ac:dyDescent="0.2">
      <c r="A2290" s="57" t="s">
        <v>34</v>
      </c>
      <c r="B2290" s="56" t="s">
        <v>34</v>
      </c>
      <c r="C2290" s="56" t="s">
        <v>546</v>
      </c>
      <c r="D2290" s="56">
        <v>1990</v>
      </c>
      <c r="E2290" s="58">
        <v>294796</v>
      </c>
      <c r="F2290" s="58">
        <v>287852</v>
      </c>
      <c r="G2290" s="59">
        <v>294613</v>
      </c>
      <c r="H2290" s="59">
        <v>183</v>
      </c>
      <c r="I2290" s="60">
        <v>0</v>
      </c>
      <c r="J2290" s="58">
        <v>-6944</v>
      </c>
      <c r="K2290" s="61"/>
      <c r="L2290" s="61"/>
      <c r="M2290" s="61"/>
      <c r="N2290" s="61"/>
      <c r="O2290" s="61"/>
      <c r="P2290" s="61"/>
      <c r="Q2290" s="61"/>
      <c r="R2290" s="61"/>
      <c r="S2290" s="61"/>
      <c r="T2290" s="61"/>
      <c r="U2290" s="61"/>
      <c r="V2290" s="61"/>
      <c r="W2290" s="61"/>
      <c r="X2290" s="61"/>
      <c r="Y2290" s="61"/>
      <c r="Z2290" s="61"/>
      <c r="AA2290" s="62">
        <v>189041</v>
      </c>
      <c r="AB2290" s="61"/>
      <c r="AC2290" s="61"/>
      <c r="AD2290" s="62">
        <v>21338</v>
      </c>
      <c r="AE2290" s="61"/>
      <c r="AF2290" s="62">
        <v>56604</v>
      </c>
      <c r="AG2290" s="61"/>
      <c r="AH2290" s="61"/>
      <c r="AI2290" s="62">
        <v>27630</v>
      </c>
      <c r="AJ2290" s="61"/>
      <c r="AK2290" s="61"/>
      <c r="AL2290" s="61"/>
      <c r="AM2290" s="61"/>
      <c r="AN2290" s="61"/>
      <c r="AO2290" s="61"/>
      <c r="AP2290" s="61">
        <v>183</v>
      </c>
      <c r="AQ2290" s="61"/>
      <c r="AR2290" s="61"/>
      <c r="AS2290" s="61"/>
      <c r="AT2290" s="61"/>
      <c r="AU2290" s="61"/>
      <c r="AV2290" s="61"/>
      <c r="AW2290" s="61"/>
      <c r="AX2290" s="61"/>
      <c r="AY2290" s="61"/>
      <c r="AZ2290" s="61"/>
      <c r="BA2290" s="61"/>
      <c r="BB2290" s="61"/>
      <c r="BC2290" s="61"/>
      <c r="BD2290" s="61"/>
      <c r="BE2290" s="61"/>
      <c r="BF2290" s="61"/>
      <c r="BG2290" s="61"/>
      <c r="BH2290" s="61"/>
      <c r="BI2290" s="61"/>
      <c r="BJ2290" s="61"/>
      <c r="BK2290" s="61"/>
      <c r="BL2290" s="61"/>
      <c r="BM2290" s="61"/>
      <c r="BN2290" s="61"/>
      <c r="BO2290" s="62">
        <v>-6944</v>
      </c>
    </row>
    <row r="2291" spans="1:67" x14ac:dyDescent="0.2">
      <c r="A2291" s="57" t="s">
        <v>34</v>
      </c>
      <c r="B2291" s="56" t="s">
        <v>34</v>
      </c>
      <c r="C2291" s="56" t="s">
        <v>546</v>
      </c>
      <c r="D2291" s="56">
        <v>1991</v>
      </c>
      <c r="E2291" s="58">
        <v>329169</v>
      </c>
      <c r="F2291" s="58">
        <v>322225</v>
      </c>
      <c r="G2291" s="59">
        <v>328986</v>
      </c>
      <c r="H2291" s="59">
        <v>183</v>
      </c>
      <c r="I2291" s="60">
        <v>0</v>
      </c>
      <c r="J2291" s="58">
        <v>-6944</v>
      </c>
      <c r="K2291" s="61"/>
      <c r="L2291" s="61"/>
      <c r="M2291" s="61"/>
      <c r="N2291" s="61"/>
      <c r="O2291" s="61"/>
      <c r="P2291" s="61"/>
      <c r="Q2291" s="61"/>
      <c r="R2291" s="61"/>
      <c r="S2291" s="61"/>
      <c r="T2291" s="61"/>
      <c r="U2291" s="61"/>
      <c r="V2291" s="61"/>
      <c r="W2291" s="61"/>
      <c r="X2291" s="61"/>
      <c r="Y2291" s="61"/>
      <c r="Z2291" s="61"/>
      <c r="AA2291" s="62">
        <v>217923</v>
      </c>
      <c r="AB2291" s="61"/>
      <c r="AC2291" s="61"/>
      <c r="AD2291" s="62">
        <v>21338</v>
      </c>
      <c r="AE2291" s="61"/>
      <c r="AF2291" s="62">
        <v>59952</v>
      </c>
      <c r="AG2291" s="61"/>
      <c r="AH2291" s="61"/>
      <c r="AI2291" s="62">
        <v>29773</v>
      </c>
      <c r="AJ2291" s="61"/>
      <c r="AK2291" s="61"/>
      <c r="AL2291" s="61"/>
      <c r="AM2291" s="61"/>
      <c r="AN2291" s="61"/>
      <c r="AO2291" s="61"/>
      <c r="AP2291" s="61">
        <v>183</v>
      </c>
      <c r="AQ2291" s="61"/>
      <c r="AR2291" s="61"/>
      <c r="AS2291" s="61"/>
      <c r="AT2291" s="61"/>
      <c r="AU2291" s="61"/>
      <c r="AV2291" s="61"/>
      <c r="AW2291" s="61"/>
      <c r="AX2291" s="61"/>
      <c r="AY2291" s="61"/>
      <c r="AZ2291" s="61"/>
      <c r="BA2291" s="61"/>
      <c r="BB2291" s="61"/>
      <c r="BC2291" s="61"/>
      <c r="BD2291" s="61"/>
      <c r="BE2291" s="61"/>
      <c r="BF2291" s="61"/>
      <c r="BG2291" s="61"/>
      <c r="BH2291" s="61"/>
      <c r="BI2291" s="61"/>
      <c r="BJ2291" s="61"/>
      <c r="BK2291" s="61"/>
      <c r="BL2291" s="61"/>
      <c r="BM2291" s="61"/>
      <c r="BN2291" s="61"/>
      <c r="BO2291" s="62">
        <v>-6944</v>
      </c>
    </row>
    <row r="2292" spans="1:67" x14ac:dyDescent="0.2">
      <c r="A2292" s="57" t="s">
        <v>34</v>
      </c>
      <c r="B2292" s="56" t="s">
        <v>34</v>
      </c>
      <c r="C2292" s="56" t="s">
        <v>546</v>
      </c>
      <c r="D2292" s="56">
        <v>1992</v>
      </c>
      <c r="E2292" s="58">
        <v>346006</v>
      </c>
      <c r="F2292" s="58">
        <v>339062</v>
      </c>
      <c r="G2292" s="59">
        <v>345823</v>
      </c>
      <c r="H2292" s="59">
        <v>183</v>
      </c>
      <c r="I2292" s="60">
        <v>0</v>
      </c>
      <c r="J2292" s="58">
        <v>-6944</v>
      </c>
      <c r="K2292" s="61"/>
      <c r="L2292" s="61"/>
      <c r="M2292" s="61"/>
      <c r="N2292" s="61"/>
      <c r="O2292" s="61"/>
      <c r="P2292" s="61"/>
      <c r="Q2292" s="61"/>
      <c r="R2292" s="61"/>
      <c r="S2292" s="61"/>
      <c r="T2292" s="61"/>
      <c r="U2292" s="61"/>
      <c r="V2292" s="61"/>
      <c r="W2292" s="61"/>
      <c r="X2292" s="61"/>
      <c r="Y2292" s="61"/>
      <c r="Z2292" s="61"/>
      <c r="AA2292" s="62">
        <v>233373</v>
      </c>
      <c r="AB2292" s="61"/>
      <c r="AC2292" s="61"/>
      <c r="AD2292" s="62">
        <v>22189</v>
      </c>
      <c r="AE2292" s="61"/>
      <c r="AF2292" s="62">
        <v>60192</v>
      </c>
      <c r="AG2292" s="61"/>
      <c r="AH2292" s="61"/>
      <c r="AI2292" s="62">
        <v>30069</v>
      </c>
      <c r="AJ2292" s="61"/>
      <c r="AK2292" s="61"/>
      <c r="AL2292" s="61"/>
      <c r="AM2292" s="61"/>
      <c r="AN2292" s="61"/>
      <c r="AO2292" s="61"/>
      <c r="AP2292" s="61">
        <v>183</v>
      </c>
      <c r="AQ2292" s="61"/>
      <c r="AR2292" s="61"/>
      <c r="AS2292" s="61"/>
      <c r="AT2292" s="61"/>
      <c r="AU2292" s="61"/>
      <c r="AV2292" s="61"/>
      <c r="AW2292" s="61"/>
      <c r="AX2292" s="61"/>
      <c r="AY2292" s="61"/>
      <c r="AZ2292" s="61"/>
      <c r="BA2292" s="61"/>
      <c r="BB2292" s="61"/>
      <c r="BC2292" s="61"/>
      <c r="BD2292" s="61"/>
      <c r="BE2292" s="61"/>
      <c r="BF2292" s="61"/>
      <c r="BG2292" s="61"/>
      <c r="BH2292" s="61"/>
      <c r="BI2292" s="61"/>
      <c r="BJ2292" s="61"/>
      <c r="BK2292" s="61"/>
      <c r="BL2292" s="61"/>
      <c r="BM2292" s="61"/>
      <c r="BN2292" s="61"/>
      <c r="BO2292" s="62">
        <v>-6944</v>
      </c>
    </row>
    <row r="2293" spans="1:67" x14ac:dyDescent="0.2">
      <c r="A2293" s="57" t="s">
        <v>34</v>
      </c>
      <c r="B2293" s="56" t="s">
        <v>34</v>
      </c>
      <c r="C2293" s="56" t="s">
        <v>546</v>
      </c>
      <c r="D2293" s="56">
        <v>1993</v>
      </c>
      <c r="E2293" s="58">
        <v>346434</v>
      </c>
      <c r="F2293" s="58">
        <v>339490</v>
      </c>
      <c r="G2293" s="59">
        <v>346251</v>
      </c>
      <c r="H2293" s="59">
        <v>183</v>
      </c>
      <c r="I2293" s="60">
        <v>0</v>
      </c>
      <c r="J2293" s="58">
        <v>-6944</v>
      </c>
      <c r="K2293" s="61"/>
      <c r="L2293" s="61"/>
      <c r="M2293" s="61"/>
      <c r="N2293" s="61"/>
      <c r="O2293" s="61"/>
      <c r="P2293" s="61"/>
      <c r="Q2293" s="61"/>
      <c r="R2293" s="61"/>
      <c r="S2293" s="61"/>
      <c r="T2293" s="61"/>
      <c r="U2293" s="61"/>
      <c r="V2293" s="61"/>
      <c r="W2293" s="61"/>
      <c r="X2293" s="61"/>
      <c r="Y2293" s="61"/>
      <c r="Z2293" s="61"/>
      <c r="AA2293" s="62">
        <v>233373</v>
      </c>
      <c r="AB2293" s="61"/>
      <c r="AC2293" s="61"/>
      <c r="AD2293" s="62">
        <v>22189</v>
      </c>
      <c r="AE2293" s="61"/>
      <c r="AF2293" s="62">
        <v>60336</v>
      </c>
      <c r="AG2293" s="61"/>
      <c r="AH2293" s="61"/>
      <c r="AI2293" s="62">
        <v>30353</v>
      </c>
      <c r="AJ2293" s="61"/>
      <c r="AK2293" s="61"/>
      <c r="AL2293" s="61"/>
      <c r="AM2293" s="61"/>
      <c r="AN2293" s="61"/>
      <c r="AO2293" s="61"/>
      <c r="AP2293" s="61">
        <v>183</v>
      </c>
      <c r="AQ2293" s="61"/>
      <c r="AR2293" s="61"/>
      <c r="AS2293" s="61"/>
      <c r="AT2293" s="61"/>
      <c r="AU2293" s="61"/>
      <c r="AV2293" s="61"/>
      <c r="AW2293" s="61"/>
      <c r="AX2293" s="61"/>
      <c r="AY2293" s="61"/>
      <c r="AZ2293" s="61"/>
      <c r="BA2293" s="61"/>
      <c r="BB2293" s="61"/>
      <c r="BC2293" s="61"/>
      <c r="BD2293" s="61"/>
      <c r="BE2293" s="61"/>
      <c r="BF2293" s="61"/>
      <c r="BG2293" s="61"/>
      <c r="BH2293" s="61"/>
      <c r="BI2293" s="61"/>
      <c r="BJ2293" s="61"/>
      <c r="BK2293" s="61"/>
      <c r="BL2293" s="61"/>
      <c r="BM2293" s="61"/>
      <c r="BN2293" s="61"/>
      <c r="BO2293" s="62">
        <v>-6944</v>
      </c>
    </row>
    <row r="2294" spans="1:67" x14ac:dyDescent="0.2">
      <c r="A2294" s="57" t="s">
        <v>34</v>
      </c>
      <c r="B2294" s="56" t="s">
        <v>34</v>
      </c>
      <c r="C2294" s="56" t="s">
        <v>546</v>
      </c>
      <c r="D2294" s="56">
        <v>1994</v>
      </c>
      <c r="E2294" s="58">
        <v>453968</v>
      </c>
      <c r="F2294" s="58">
        <v>325462</v>
      </c>
      <c r="G2294" s="59">
        <v>453785</v>
      </c>
      <c r="H2294" s="59">
        <v>183</v>
      </c>
      <c r="I2294" s="60">
        <v>0</v>
      </c>
      <c r="J2294" s="58">
        <v>-128506</v>
      </c>
      <c r="K2294" s="61"/>
      <c r="L2294" s="61"/>
      <c r="M2294" s="61"/>
      <c r="N2294" s="61"/>
      <c r="O2294" s="61"/>
      <c r="P2294" s="61"/>
      <c r="Q2294" s="61"/>
      <c r="R2294" s="61"/>
      <c r="S2294" s="61"/>
      <c r="T2294" s="61"/>
      <c r="U2294" s="61"/>
      <c r="V2294" s="61"/>
      <c r="W2294" s="61"/>
      <c r="X2294" s="61"/>
      <c r="Y2294" s="61"/>
      <c r="Z2294" s="61"/>
      <c r="AA2294" s="62">
        <v>338710</v>
      </c>
      <c r="AB2294" s="61"/>
      <c r="AC2294" s="61"/>
      <c r="AD2294" s="62">
        <v>22679</v>
      </c>
      <c r="AE2294" s="61"/>
      <c r="AF2294" s="62">
        <v>60336</v>
      </c>
      <c r="AG2294" s="61"/>
      <c r="AH2294" s="61"/>
      <c r="AI2294" s="62">
        <v>32060</v>
      </c>
      <c r="AJ2294" s="61"/>
      <c r="AK2294" s="61"/>
      <c r="AL2294" s="61"/>
      <c r="AM2294" s="61"/>
      <c r="AN2294" s="61"/>
      <c r="AO2294" s="61"/>
      <c r="AP2294" s="61">
        <v>183</v>
      </c>
      <c r="AQ2294" s="61"/>
      <c r="AR2294" s="61"/>
      <c r="AS2294" s="61"/>
      <c r="AT2294" s="61"/>
      <c r="AU2294" s="61"/>
      <c r="AV2294" s="61"/>
      <c r="AW2294" s="61"/>
      <c r="AX2294" s="61"/>
      <c r="AY2294" s="61"/>
      <c r="AZ2294" s="61"/>
      <c r="BA2294" s="61"/>
      <c r="BB2294" s="61"/>
      <c r="BC2294" s="61"/>
      <c r="BD2294" s="61"/>
      <c r="BE2294" s="61"/>
      <c r="BF2294" s="61"/>
      <c r="BG2294" s="61"/>
      <c r="BH2294" s="61"/>
      <c r="BI2294" s="61"/>
      <c r="BJ2294" s="61"/>
      <c r="BK2294" s="61"/>
      <c r="BL2294" s="61"/>
      <c r="BM2294" s="61"/>
      <c r="BN2294" s="61"/>
      <c r="BO2294" s="62">
        <v>-128506</v>
      </c>
    </row>
    <row r="2295" spans="1:67" x14ac:dyDescent="0.2">
      <c r="A2295" s="57" t="s">
        <v>34</v>
      </c>
      <c r="B2295" s="56" t="s">
        <v>34</v>
      </c>
      <c r="C2295" s="56" t="s">
        <v>546</v>
      </c>
      <c r="D2295" s="56">
        <v>1995</v>
      </c>
      <c r="E2295" s="58">
        <v>456220</v>
      </c>
      <c r="F2295" s="58">
        <v>327539</v>
      </c>
      <c r="G2295" s="59">
        <v>456037</v>
      </c>
      <c r="H2295" s="59">
        <v>183</v>
      </c>
      <c r="I2295" s="60">
        <v>0</v>
      </c>
      <c r="J2295" s="58">
        <v>-128681</v>
      </c>
      <c r="K2295" s="61"/>
      <c r="L2295" s="61"/>
      <c r="M2295" s="61"/>
      <c r="N2295" s="61"/>
      <c r="O2295" s="61"/>
      <c r="P2295" s="61"/>
      <c r="Q2295" s="61"/>
      <c r="R2295" s="61"/>
      <c r="S2295" s="61"/>
      <c r="T2295" s="61"/>
      <c r="U2295" s="61"/>
      <c r="V2295" s="61"/>
      <c r="W2295" s="61"/>
      <c r="X2295" s="61"/>
      <c r="Y2295" s="61"/>
      <c r="Z2295" s="61"/>
      <c r="AA2295" s="62">
        <v>338710</v>
      </c>
      <c r="AB2295" s="61"/>
      <c r="AC2295" s="61"/>
      <c r="AD2295" s="62">
        <v>23499</v>
      </c>
      <c r="AE2295" s="61"/>
      <c r="AF2295" s="62">
        <v>60936</v>
      </c>
      <c r="AG2295" s="61"/>
      <c r="AH2295" s="61"/>
      <c r="AI2295" s="62">
        <v>32892</v>
      </c>
      <c r="AJ2295" s="61"/>
      <c r="AK2295" s="61"/>
      <c r="AL2295" s="61"/>
      <c r="AM2295" s="61"/>
      <c r="AN2295" s="61"/>
      <c r="AO2295" s="61"/>
      <c r="AP2295" s="61">
        <v>183</v>
      </c>
      <c r="AQ2295" s="61"/>
      <c r="AR2295" s="61"/>
      <c r="AS2295" s="61"/>
      <c r="AT2295" s="61"/>
      <c r="AU2295" s="61"/>
      <c r="AV2295" s="61"/>
      <c r="AW2295" s="61"/>
      <c r="AX2295" s="61"/>
      <c r="AY2295" s="61"/>
      <c r="AZ2295" s="61"/>
      <c r="BA2295" s="61"/>
      <c r="BB2295" s="61"/>
      <c r="BC2295" s="61"/>
      <c r="BD2295" s="61"/>
      <c r="BE2295" s="61"/>
      <c r="BF2295" s="61"/>
      <c r="BG2295" s="61"/>
      <c r="BH2295" s="61"/>
      <c r="BI2295" s="61"/>
      <c r="BJ2295" s="61"/>
      <c r="BK2295" s="61"/>
      <c r="BL2295" s="61"/>
      <c r="BM2295" s="61"/>
      <c r="BN2295" s="61"/>
      <c r="BO2295" s="62">
        <v>-128681</v>
      </c>
    </row>
    <row r="2296" spans="1:67" x14ac:dyDescent="0.2">
      <c r="A2296" s="57" t="s">
        <v>34</v>
      </c>
      <c r="B2296" s="56" t="s">
        <v>34</v>
      </c>
      <c r="C2296" s="56" t="s">
        <v>546</v>
      </c>
      <c r="D2296" s="56">
        <v>1996</v>
      </c>
      <c r="E2296" s="58">
        <v>432280</v>
      </c>
      <c r="F2296" s="58">
        <v>303599</v>
      </c>
      <c r="G2296" s="59">
        <v>432097</v>
      </c>
      <c r="H2296" s="59">
        <v>183</v>
      </c>
      <c r="I2296" s="60">
        <v>0</v>
      </c>
      <c r="J2296" s="58">
        <v>-128681</v>
      </c>
      <c r="K2296" s="61"/>
      <c r="L2296" s="61"/>
      <c r="M2296" s="61"/>
      <c r="N2296" s="61"/>
      <c r="O2296" s="61"/>
      <c r="P2296" s="61"/>
      <c r="Q2296" s="61"/>
      <c r="R2296" s="61"/>
      <c r="S2296" s="61"/>
      <c r="T2296" s="61"/>
      <c r="U2296" s="61"/>
      <c r="V2296" s="61"/>
      <c r="W2296" s="61"/>
      <c r="X2296" s="61"/>
      <c r="Y2296" s="61"/>
      <c r="Z2296" s="61"/>
      <c r="AA2296" s="62">
        <v>312797</v>
      </c>
      <c r="AB2296" s="61"/>
      <c r="AC2296" s="61"/>
      <c r="AD2296" s="62">
        <v>24289</v>
      </c>
      <c r="AE2296" s="61"/>
      <c r="AF2296" s="62">
        <v>61899</v>
      </c>
      <c r="AG2296" s="61"/>
      <c r="AH2296" s="61"/>
      <c r="AI2296" s="62">
        <v>33112</v>
      </c>
      <c r="AJ2296" s="61"/>
      <c r="AK2296" s="61"/>
      <c r="AL2296" s="61"/>
      <c r="AM2296" s="61"/>
      <c r="AN2296" s="61"/>
      <c r="AO2296" s="61"/>
      <c r="AP2296" s="61">
        <v>183</v>
      </c>
      <c r="AQ2296" s="61"/>
      <c r="AR2296" s="61"/>
      <c r="AS2296" s="61"/>
      <c r="AT2296" s="61"/>
      <c r="AU2296" s="61"/>
      <c r="AV2296" s="61"/>
      <c r="AW2296" s="61"/>
      <c r="AX2296" s="61"/>
      <c r="AY2296" s="61"/>
      <c r="AZ2296" s="61"/>
      <c r="BA2296" s="61"/>
      <c r="BB2296" s="61"/>
      <c r="BC2296" s="61"/>
      <c r="BD2296" s="61"/>
      <c r="BE2296" s="61"/>
      <c r="BF2296" s="61"/>
      <c r="BG2296" s="61"/>
      <c r="BH2296" s="61"/>
      <c r="BI2296" s="61"/>
      <c r="BJ2296" s="61"/>
      <c r="BK2296" s="61"/>
      <c r="BL2296" s="61"/>
      <c r="BM2296" s="61"/>
      <c r="BN2296" s="61"/>
      <c r="BO2296" s="62">
        <v>-128681</v>
      </c>
    </row>
    <row r="2297" spans="1:67" x14ac:dyDescent="0.2">
      <c r="A2297" s="57" t="s">
        <v>34</v>
      </c>
      <c r="B2297" s="56" t="s">
        <v>34</v>
      </c>
      <c r="C2297" s="56" t="s">
        <v>546</v>
      </c>
      <c r="D2297" s="56">
        <v>1997</v>
      </c>
      <c r="E2297" s="58">
        <v>472448</v>
      </c>
      <c r="F2297" s="58">
        <v>343767</v>
      </c>
      <c r="G2297" s="59">
        <v>472265</v>
      </c>
      <c r="H2297" s="59">
        <v>183</v>
      </c>
      <c r="I2297" s="60">
        <v>0</v>
      </c>
      <c r="J2297" s="58">
        <v>-128681</v>
      </c>
      <c r="K2297" s="61"/>
      <c r="L2297" s="61"/>
      <c r="M2297" s="61"/>
      <c r="N2297" s="61"/>
      <c r="O2297" s="61"/>
      <c r="P2297" s="61"/>
      <c r="Q2297" s="61"/>
      <c r="R2297" s="61"/>
      <c r="S2297" s="61"/>
      <c r="T2297" s="61"/>
      <c r="U2297" s="61"/>
      <c r="V2297" s="61"/>
      <c r="W2297" s="61"/>
      <c r="X2297" s="61"/>
      <c r="Y2297" s="61"/>
      <c r="Z2297" s="61"/>
      <c r="AA2297" s="62">
        <v>348824</v>
      </c>
      <c r="AB2297" s="61"/>
      <c r="AC2297" s="61"/>
      <c r="AD2297" s="62">
        <v>25584</v>
      </c>
      <c r="AE2297" s="61"/>
      <c r="AF2297" s="62">
        <v>64669</v>
      </c>
      <c r="AG2297" s="61"/>
      <c r="AH2297" s="61"/>
      <c r="AI2297" s="62">
        <v>33188</v>
      </c>
      <c r="AJ2297" s="61"/>
      <c r="AK2297" s="61"/>
      <c r="AL2297" s="61"/>
      <c r="AM2297" s="61"/>
      <c r="AN2297" s="61"/>
      <c r="AO2297" s="61"/>
      <c r="AP2297" s="61">
        <v>183</v>
      </c>
      <c r="AQ2297" s="61"/>
      <c r="AR2297" s="61"/>
      <c r="AS2297" s="61"/>
      <c r="AT2297" s="61"/>
      <c r="AU2297" s="61"/>
      <c r="AV2297" s="61"/>
      <c r="AW2297" s="61"/>
      <c r="AX2297" s="61"/>
      <c r="AY2297" s="61"/>
      <c r="AZ2297" s="61"/>
      <c r="BA2297" s="61"/>
      <c r="BB2297" s="61"/>
      <c r="BC2297" s="61"/>
      <c r="BD2297" s="61"/>
      <c r="BE2297" s="61"/>
      <c r="BF2297" s="61"/>
      <c r="BG2297" s="61"/>
      <c r="BH2297" s="61"/>
      <c r="BI2297" s="61"/>
      <c r="BJ2297" s="61"/>
      <c r="BK2297" s="61"/>
      <c r="BL2297" s="61"/>
      <c r="BM2297" s="61"/>
      <c r="BN2297" s="61"/>
      <c r="BO2297" s="62">
        <v>-128681</v>
      </c>
    </row>
    <row r="2298" spans="1:67" x14ac:dyDescent="0.2">
      <c r="A2298" s="57" t="s">
        <v>34</v>
      </c>
      <c r="B2298" s="56" t="s">
        <v>34</v>
      </c>
      <c r="C2298" s="56" t="s">
        <v>547</v>
      </c>
      <c r="D2298" s="56">
        <v>1989</v>
      </c>
      <c r="E2298" s="58">
        <v>336891</v>
      </c>
      <c r="F2298" s="58">
        <v>327044</v>
      </c>
      <c r="G2298" s="59">
        <v>326536</v>
      </c>
      <c r="H2298" s="59">
        <v>10355</v>
      </c>
      <c r="I2298" s="60">
        <v>0</v>
      </c>
      <c r="J2298" s="58">
        <v>-9847</v>
      </c>
      <c r="K2298" s="61"/>
      <c r="L2298" s="61"/>
      <c r="M2298" s="61"/>
      <c r="N2298" s="61"/>
      <c r="O2298" s="61"/>
      <c r="P2298" s="61"/>
      <c r="Q2298" s="61"/>
      <c r="R2298" s="61"/>
      <c r="S2298" s="61"/>
      <c r="T2298" s="61"/>
      <c r="U2298" s="61"/>
      <c r="V2298" s="61"/>
      <c r="W2298" s="61"/>
      <c r="X2298" s="61"/>
      <c r="Y2298" s="61"/>
      <c r="Z2298" s="61"/>
      <c r="AA2298" s="62">
        <v>210871</v>
      </c>
      <c r="AB2298" s="61"/>
      <c r="AC2298" s="61"/>
      <c r="AD2298" s="62">
        <v>20019</v>
      </c>
      <c r="AE2298" s="61"/>
      <c r="AF2298" s="62">
        <v>67033</v>
      </c>
      <c r="AG2298" s="61"/>
      <c r="AH2298" s="61"/>
      <c r="AI2298" s="62">
        <v>28613</v>
      </c>
      <c r="AJ2298" s="61"/>
      <c r="AK2298" s="61"/>
      <c r="AL2298" s="61"/>
      <c r="AM2298" s="61"/>
      <c r="AN2298" s="61"/>
      <c r="AO2298" s="61"/>
      <c r="AP2298" s="62">
        <v>9739</v>
      </c>
      <c r="AQ2298" s="61"/>
      <c r="AR2298" s="61"/>
      <c r="AS2298" s="61"/>
      <c r="AT2298" s="61"/>
      <c r="AU2298" s="61"/>
      <c r="AV2298" s="61"/>
      <c r="AW2298" s="61"/>
      <c r="AX2298" s="61"/>
      <c r="AY2298" s="61">
        <v>418</v>
      </c>
      <c r="AZ2298" s="61"/>
      <c r="BA2298" s="61"/>
      <c r="BB2298" s="61"/>
      <c r="BC2298" s="61"/>
      <c r="BD2298" s="61"/>
      <c r="BE2298" s="61"/>
      <c r="BF2298" s="61"/>
      <c r="BG2298" s="61"/>
      <c r="BH2298" s="61"/>
      <c r="BI2298" s="61"/>
      <c r="BJ2298" s="61"/>
      <c r="BK2298" s="61">
        <v>198</v>
      </c>
      <c r="BL2298" s="61"/>
      <c r="BM2298" s="61"/>
      <c r="BN2298" s="61"/>
      <c r="BO2298" s="62">
        <v>-9847</v>
      </c>
    </row>
    <row r="2299" spans="1:67" x14ac:dyDescent="0.2">
      <c r="A2299" s="57" t="s">
        <v>34</v>
      </c>
      <c r="B2299" s="56" t="s">
        <v>34</v>
      </c>
      <c r="C2299" s="56" t="s">
        <v>547</v>
      </c>
      <c r="D2299" s="56">
        <v>1990</v>
      </c>
      <c r="E2299" s="58">
        <v>357978</v>
      </c>
      <c r="F2299" s="58">
        <v>348131</v>
      </c>
      <c r="G2299" s="59">
        <v>345662</v>
      </c>
      <c r="H2299" s="59">
        <v>12316</v>
      </c>
      <c r="I2299" s="60">
        <v>0</v>
      </c>
      <c r="J2299" s="58">
        <v>-9847</v>
      </c>
      <c r="K2299" s="61"/>
      <c r="L2299" s="61"/>
      <c r="M2299" s="61"/>
      <c r="N2299" s="61"/>
      <c r="O2299" s="61"/>
      <c r="P2299" s="61"/>
      <c r="Q2299" s="61"/>
      <c r="R2299" s="61"/>
      <c r="S2299" s="61"/>
      <c r="T2299" s="61"/>
      <c r="U2299" s="61"/>
      <c r="V2299" s="61"/>
      <c r="W2299" s="61"/>
      <c r="X2299" s="61"/>
      <c r="Y2299" s="61"/>
      <c r="Z2299" s="61"/>
      <c r="AA2299" s="62">
        <v>222000</v>
      </c>
      <c r="AB2299" s="61"/>
      <c r="AC2299" s="61"/>
      <c r="AD2299" s="62">
        <v>20716</v>
      </c>
      <c r="AE2299" s="61"/>
      <c r="AF2299" s="62">
        <v>72824</v>
      </c>
      <c r="AG2299" s="61"/>
      <c r="AH2299" s="61"/>
      <c r="AI2299" s="62">
        <v>30122</v>
      </c>
      <c r="AJ2299" s="61"/>
      <c r="AK2299" s="61"/>
      <c r="AL2299" s="61"/>
      <c r="AM2299" s="61"/>
      <c r="AN2299" s="61"/>
      <c r="AO2299" s="61"/>
      <c r="AP2299" s="62">
        <v>11700</v>
      </c>
      <c r="AQ2299" s="61"/>
      <c r="AR2299" s="61"/>
      <c r="AS2299" s="61"/>
      <c r="AT2299" s="61"/>
      <c r="AU2299" s="61"/>
      <c r="AV2299" s="61"/>
      <c r="AW2299" s="61"/>
      <c r="AX2299" s="61"/>
      <c r="AY2299" s="61">
        <v>418</v>
      </c>
      <c r="AZ2299" s="61"/>
      <c r="BA2299" s="61"/>
      <c r="BB2299" s="61"/>
      <c r="BC2299" s="61"/>
      <c r="BD2299" s="61"/>
      <c r="BE2299" s="61"/>
      <c r="BF2299" s="61"/>
      <c r="BG2299" s="61"/>
      <c r="BH2299" s="61"/>
      <c r="BI2299" s="61"/>
      <c r="BJ2299" s="61"/>
      <c r="BK2299" s="61">
        <v>198</v>
      </c>
      <c r="BL2299" s="61"/>
      <c r="BM2299" s="61"/>
      <c r="BN2299" s="61"/>
      <c r="BO2299" s="62">
        <v>-9847</v>
      </c>
    </row>
    <row r="2300" spans="1:67" x14ac:dyDescent="0.2">
      <c r="A2300" s="57" t="s">
        <v>34</v>
      </c>
      <c r="B2300" s="56" t="s">
        <v>34</v>
      </c>
      <c r="C2300" s="56" t="s">
        <v>547</v>
      </c>
      <c r="D2300" s="56">
        <v>1991</v>
      </c>
      <c r="E2300" s="58">
        <v>386604</v>
      </c>
      <c r="F2300" s="58">
        <v>376757</v>
      </c>
      <c r="G2300" s="59">
        <v>367263</v>
      </c>
      <c r="H2300" s="59">
        <v>19341</v>
      </c>
      <c r="I2300" s="60">
        <v>0</v>
      </c>
      <c r="J2300" s="58">
        <v>-9847</v>
      </c>
      <c r="K2300" s="61"/>
      <c r="L2300" s="61"/>
      <c r="M2300" s="61"/>
      <c r="N2300" s="61"/>
      <c r="O2300" s="61"/>
      <c r="P2300" s="61"/>
      <c r="Q2300" s="61"/>
      <c r="R2300" s="61"/>
      <c r="S2300" s="61"/>
      <c r="T2300" s="61"/>
      <c r="U2300" s="61"/>
      <c r="V2300" s="61"/>
      <c r="W2300" s="61"/>
      <c r="X2300" s="61"/>
      <c r="Y2300" s="61"/>
      <c r="Z2300" s="61"/>
      <c r="AA2300" s="62">
        <v>233680</v>
      </c>
      <c r="AB2300" s="61"/>
      <c r="AC2300" s="61"/>
      <c r="AD2300" s="62">
        <v>22877</v>
      </c>
      <c r="AE2300" s="61"/>
      <c r="AF2300" s="62">
        <v>77734</v>
      </c>
      <c r="AG2300" s="61"/>
      <c r="AH2300" s="61"/>
      <c r="AI2300" s="62">
        <v>32972</v>
      </c>
      <c r="AJ2300" s="61"/>
      <c r="AK2300" s="61"/>
      <c r="AL2300" s="61"/>
      <c r="AM2300" s="61"/>
      <c r="AN2300" s="61"/>
      <c r="AO2300" s="61"/>
      <c r="AP2300" s="62">
        <v>13860</v>
      </c>
      <c r="AQ2300" s="61"/>
      <c r="AR2300" s="62">
        <v>4865</v>
      </c>
      <c r="AS2300" s="61"/>
      <c r="AT2300" s="61"/>
      <c r="AU2300" s="61"/>
      <c r="AV2300" s="61"/>
      <c r="AW2300" s="61"/>
      <c r="AX2300" s="61"/>
      <c r="AY2300" s="61">
        <v>418</v>
      </c>
      <c r="AZ2300" s="61"/>
      <c r="BA2300" s="61"/>
      <c r="BB2300" s="61"/>
      <c r="BC2300" s="61"/>
      <c r="BD2300" s="61"/>
      <c r="BE2300" s="61"/>
      <c r="BF2300" s="61"/>
      <c r="BG2300" s="61"/>
      <c r="BH2300" s="61"/>
      <c r="BI2300" s="61"/>
      <c r="BJ2300" s="61"/>
      <c r="BK2300" s="61">
        <v>198</v>
      </c>
      <c r="BL2300" s="61"/>
      <c r="BM2300" s="61"/>
      <c r="BN2300" s="61"/>
      <c r="BO2300" s="62">
        <v>-9847</v>
      </c>
    </row>
    <row r="2301" spans="1:67" x14ac:dyDescent="0.2">
      <c r="A2301" s="57" t="s">
        <v>34</v>
      </c>
      <c r="B2301" s="56" t="s">
        <v>34</v>
      </c>
      <c r="C2301" s="56" t="s">
        <v>547</v>
      </c>
      <c r="D2301" s="56">
        <v>1992</v>
      </c>
      <c r="E2301" s="58">
        <v>404994</v>
      </c>
      <c r="F2301" s="58">
        <v>395147</v>
      </c>
      <c r="G2301" s="59">
        <v>384607</v>
      </c>
      <c r="H2301" s="59">
        <v>20387</v>
      </c>
      <c r="I2301" s="60">
        <v>0</v>
      </c>
      <c r="J2301" s="58">
        <v>-9847</v>
      </c>
      <c r="K2301" s="61"/>
      <c r="L2301" s="61"/>
      <c r="M2301" s="61"/>
      <c r="N2301" s="61"/>
      <c r="O2301" s="61"/>
      <c r="P2301" s="61"/>
      <c r="Q2301" s="61"/>
      <c r="R2301" s="61"/>
      <c r="S2301" s="61"/>
      <c r="T2301" s="61"/>
      <c r="U2301" s="61"/>
      <c r="V2301" s="61"/>
      <c r="W2301" s="61"/>
      <c r="X2301" s="61"/>
      <c r="Y2301" s="61"/>
      <c r="Z2301" s="61"/>
      <c r="AA2301" s="62">
        <v>238790</v>
      </c>
      <c r="AB2301" s="61"/>
      <c r="AC2301" s="61"/>
      <c r="AD2301" s="62">
        <v>23491</v>
      </c>
      <c r="AE2301" s="61"/>
      <c r="AF2301" s="62">
        <v>82312</v>
      </c>
      <c r="AG2301" s="61"/>
      <c r="AH2301" s="61"/>
      <c r="AI2301" s="62">
        <v>40014</v>
      </c>
      <c r="AJ2301" s="61"/>
      <c r="AK2301" s="61"/>
      <c r="AL2301" s="61"/>
      <c r="AM2301" s="61"/>
      <c r="AN2301" s="61"/>
      <c r="AO2301" s="61"/>
      <c r="AP2301" s="62">
        <v>14707</v>
      </c>
      <c r="AQ2301" s="61"/>
      <c r="AR2301" s="62">
        <v>4865</v>
      </c>
      <c r="AS2301" s="61"/>
      <c r="AT2301" s="61"/>
      <c r="AU2301" s="61"/>
      <c r="AV2301" s="61"/>
      <c r="AW2301" s="61"/>
      <c r="AX2301" s="61"/>
      <c r="AY2301" s="61">
        <v>617</v>
      </c>
      <c r="AZ2301" s="61"/>
      <c r="BA2301" s="61"/>
      <c r="BB2301" s="61"/>
      <c r="BC2301" s="61"/>
      <c r="BD2301" s="61"/>
      <c r="BE2301" s="61"/>
      <c r="BF2301" s="61"/>
      <c r="BG2301" s="61"/>
      <c r="BH2301" s="61"/>
      <c r="BI2301" s="61"/>
      <c r="BJ2301" s="61"/>
      <c r="BK2301" s="61">
        <v>198</v>
      </c>
      <c r="BL2301" s="61"/>
      <c r="BM2301" s="61"/>
      <c r="BN2301" s="61"/>
      <c r="BO2301" s="62">
        <v>-9847</v>
      </c>
    </row>
    <row r="2302" spans="1:67" x14ac:dyDescent="0.2">
      <c r="A2302" s="57" t="s">
        <v>34</v>
      </c>
      <c r="B2302" s="56" t="s">
        <v>34</v>
      </c>
      <c r="C2302" s="56" t="s">
        <v>547</v>
      </c>
      <c r="D2302" s="56">
        <v>1993</v>
      </c>
      <c r="E2302" s="58">
        <v>413638</v>
      </c>
      <c r="F2302" s="58">
        <v>403791</v>
      </c>
      <c r="G2302" s="59">
        <v>392015</v>
      </c>
      <c r="H2302" s="59">
        <v>21623</v>
      </c>
      <c r="I2302" s="60">
        <v>0</v>
      </c>
      <c r="J2302" s="58">
        <v>-9847</v>
      </c>
      <c r="K2302" s="61"/>
      <c r="L2302" s="61"/>
      <c r="M2302" s="61"/>
      <c r="N2302" s="61"/>
      <c r="O2302" s="61"/>
      <c r="P2302" s="61"/>
      <c r="Q2302" s="61"/>
      <c r="R2302" s="61"/>
      <c r="S2302" s="61"/>
      <c r="T2302" s="61"/>
      <c r="U2302" s="61"/>
      <c r="V2302" s="61"/>
      <c r="W2302" s="61"/>
      <c r="X2302" s="61"/>
      <c r="Y2302" s="61"/>
      <c r="Z2302" s="61"/>
      <c r="AA2302" s="62">
        <v>243087</v>
      </c>
      <c r="AB2302" s="61"/>
      <c r="AC2302" s="61"/>
      <c r="AD2302" s="62">
        <v>23491</v>
      </c>
      <c r="AE2302" s="61"/>
      <c r="AF2302" s="62">
        <v>83491</v>
      </c>
      <c r="AG2302" s="61"/>
      <c r="AH2302" s="61"/>
      <c r="AI2302" s="62">
        <v>41946</v>
      </c>
      <c r="AJ2302" s="61"/>
      <c r="AK2302" s="61"/>
      <c r="AL2302" s="61"/>
      <c r="AM2302" s="61"/>
      <c r="AN2302" s="61"/>
      <c r="AO2302" s="61"/>
      <c r="AP2302" s="62">
        <v>15544</v>
      </c>
      <c r="AQ2302" s="61"/>
      <c r="AR2302" s="62">
        <v>5264</v>
      </c>
      <c r="AS2302" s="61"/>
      <c r="AT2302" s="61"/>
      <c r="AU2302" s="61"/>
      <c r="AV2302" s="61"/>
      <c r="AW2302" s="61"/>
      <c r="AX2302" s="61"/>
      <c r="AY2302" s="61">
        <v>617</v>
      </c>
      <c r="AZ2302" s="61"/>
      <c r="BA2302" s="61"/>
      <c r="BB2302" s="61"/>
      <c r="BC2302" s="61"/>
      <c r="BD2302" s="61"/>
      <c r="BE2302" s="61"/>
      <c r="BF2302" s="61"/>
      <c r="BG2302" s="61"/>
      <c r="BH2302" s="61"/>
      <c r="BI2302" s="61"/>
      <c r="BJ2302" s="61"/>
      <c r="BK2302" s="61">
        <v>198</v>
      </c>
      <c r="BL2302" s="61"/>
      <c r="BM2302" s="61"/>
      <c r="BN2302" s="61"/>
      <c r="BO2302" s="62">
        <v>-9847</v>
      </c>
    </row>
    <row r="2303" spans="1:67" x14ac:dyDescent="0.2">
      <c r="A2303" s="57" t="s">
        <v>34</v>
      </c>
      <c r="B2303" s="56" t="s">
        <v>34</v>
      </c>
      <c r="C2303" s="56" t="s">
        <v>547</v>
      </c>
      <c r="D2303" s="56">
        <v>1994</v>
      </c>
      <c r="E2303" s="58">
        <v>318492</v>
      </c>
      <c r="F2303" s="58">
        <v>297774</v>
      </c>
      <c r="G2303" s="59">
        <v>296227</v>
      </c>
      <c r="H2303" s="59">
        <v>22265</v>
      </c>
      <c r="I2303" s="60">
        <v>0</v>
      </c>
      <c r="J2303" s="58">
        <v>-20718</v>
      </c>
      <c r="K2303" s="61"/>
      <c r="L2303" s="61"/>
      <c r="M2303" s="61"/>
      <c r="N2303" s="61"/>
      <c r="O2303" s="61"/>
      <c r="P2303" s="61"/>
      <c r="Q2303" s="61"/>
      <c r="R2303" s="61"/>
      <c r="S2303" s="61"/>
      <c r="T2303" s="61"/>
      <c r="U2303" s="61"/>
      <c r="V2303" s="61"/>
      <c r="W2303" s="61"/>
      <c r="X2303" s="61"/>
      <c r="Y2303" s="61"/>
      <c r="Z2303" s="61"/>
      <c r="AA2303" s="62">
        <v>144122</v>
      </c>
      <c r="AB2303" s="61"/>
      <c r="AC2303" s="61"/>
      <c r="AD2303" s="62">
        <v>23491</v>
      </c>
      <c r="AE2303" s="61"/>
      <c r="AF2303" s="62">
        <v>84474</v>
      </c>
      <c r="AG2303" s="61"/>
      <c r="AH2303" s="61"/>
      <c r="AI2303" s="62">
        <v>44140</v>
      </c>
      <c r="AJ2303" s="61"/>
      <c r="AK2303" s="61"/>
      <c r="AL2303" s="61"/>
      <c r="AM2303" s="61"/>
      <c r="AN2303" s="61"/>
      <c r="AO2303" s="61"/>
      <c r="AP2303" s="62">
        <v>16186</v>
      </c>
      <c r="AQ2303" s="61"/>
      <c r="AR2303" s="62">
        <v>5264</v>
      </c>
      <c r="AS2303" s="61"/>
      <c r="AT2303" s="61"/>
      <c r="AU2303" s="61"/>
      <c r="AV2303" s="61"/>
      <c r="AW2303" s="61"/>
      <c r="AX2303" s="61"/>
      <c r="AY2303" s="61">
        <v>617</v>
      </c>
      <c r="AZ2303" s="61"/>
      <c r="BA2303" s="61"/>
      <c r="BB2303" s="61"/>
      <c r="BC2303" s="61"/>
      <c r="BD2303" s="61"/>
      <c r="BE2303" s="61"/>
      <c r="BF2303" s="61"/>
      <c r="BG2303" s="61"/>
      <c r="BH2303" s="61"/>
      <c r="BI2303" s="61"/>
      <c r="BJ2303" s="61"/>
      <c r="BK2303" s="61">
        <v>198</v>
      </c>
      <c r="BL2303" s="61"/>
      <c r="BM2303" s="61"/>
      <c r="BN2303" s="61"/>
      <c r="BO2303" s="62">
        <v>-20718</v>
      </c>
    </row>
    <row r="2304" spans="1:67" x14ac:dyDescent="0.2">
      <c r="A2304" s="57" t="s">
        <v>34</v>
      </c>
      <c r="B2304" s="56" t="s">
        <v>34</v>
      </c>
      <c r="C2304" s="56" t="s">
        <v>547</v>
      </c>
      <c r="D2304" s="56">
        <v>1995</v>
      </c>
      <c r="E2304" s="58">
        <v>330583</v>
      </c>
      <c r="F2304" s="58">
        <v>309865</v>
      </c>
      <c r="G2304" s="59">
        <v>308318</v>
      </c>
      <c r="H2304" s="59">
        <v>22265</v>
      </c>
      <c r="I2304" s="60">
        <v>0</v>
      </c>
      <c r="J2304" s="58">
        <v>-20718</v>
      </c>
      <c r="K2304" s="61"/>
      <c r="L2304" s="61"/>
      <c r="M2304" s="61"/>
      <c r="N2304" s="61"/>
      <c r="O2304" s="61"/>
      <c r="P2304" s="61"/>
      <c r="Q2304" s="61"/>
      <c r="R2304" s="61"/>
      <c r="S2304" s="61"/>
      <c r="T2304" s="61"/>
      <c r="U2304" s="61"/>
      <c r="V2304" s="61"/>
      <c r="W2304" s="61"/>
      <c r="X2304" s="61"/>
      <c r="Y2304" s="61"/>
      <c r="Z2304" s="61"/>
      <c r="AA2304" s="62">
        <v>154141</v>
      </c>
      <c r="AB2304" s="61"/>
      <c r="AC2304" s="61"/>
      <c r="AD2304" s="62">
        <v>23491</v>
      </c>
      <c r="AE2304" s="61"/>
      <c r="AF2304" s="62">
        <v>85596</v>
      </c>
      <c r="AG2304" s="61"/>
      <c r="AH2304" s="61"/>
      <c r="AI2304" s="62">
        <v>45090</v>
      </c>
      <c r="AJ2304" s="61"/>
      <c r="AK2304" s="61"/>
      <c r="AL2304" s="61"/>
      <c r="AM2304" s="61"/>
      <c r="AN2304" s="61"/>
      <c r="AO2304" s="61"/>
      <c r="AP2304" s="62">
        <v>16186</v>
      </c>
      <c r="AQ2304" s="61"/>
      <c r="AR2304" s="62">
        <v>5264</v>
      </c>
      <c r="AS2304" s="61"/>
      <c r="AT2304" s="61"/>
      <c r="AU2304" s="61"/>
      <c r="AV2304" s="61"/>
      <c r="AW2304" s="61"/>
      <c r="AX2304" s="61"/>
      <c r="AY2304" s="61">
        <v>617</v>
      </c>
      <c r="AZ2304" s="61"/>
      <c r="BA2304" s="61"/>
      <c r="BB2304" s="61"/>
      <c r="BC2304" s="61"/>
      <c r="BD2304" s="61"/>
      <c r="BE2304" s="61"/>
      <c r="BF2304" s="61"/>
      <c r="BG2304" s="61"/>
      <c r="BH2304" s="61"/>
      <c r="BI2304" s="61"/>
      <c r="BJ2304" s="61"/>
      <c r="BK2304" s="61">
        <v>198</v>
      </c>
      <c r="BL2304" s="61"/>
      <c r="BM2304" s="61"/>
      <c r="BN2304" s="61"/>
      <c r="BO2304" s="62">
        <v>-20718</v>
      </c>
    </row>
    <row r="2305" spans="1:67" x14ac:dyDescent="0.2">
      <c r="A2305" s="57" t="s">
        <v>34</v>
      </c>
      <c r="B2305" s="56" t="s">
        <v>34</v>
      </c>
      <c r="C2305" s="56" t="s">
        <v>547</v>
      </c>
      <c r="D2305" s="56">
        <v>1996</v>
      </c>
      <c r="E2305" s="58">
        <v>340673</v>
      </c>
      <c r="F2305" s="58">
        <v>319955</v>
      </c>
      <c r="G2305" s="59">
        <v>317893</v>
      </c>
      <c r="H2305" s="59">
        <v>22780</v>
      </c>
      <c r="I2305" s="60">
        <v>0</v>
      </c>
      <c r="J2305" s="58">
        <v>-20718</v>
      </c>
      <c r="K2305" s="61"/>
      <c r="L2305" s="61"/>
      <c r="M2305" s="61"/>
      <c r="N2305" s="61"/>
      <c r="O2305" s="61"/>
      <c r="P2305" s="61"/>
      <c r="Q2305" s="61"/>
      <c r="R2305" s="61"/>
      <c r="S2305" s="61"/>
      <c r="T2305" s="61"/>
      <c r="U2305" s="61"/>
      <c r="V2305" s="61"/>
      <c r="W2305" s="61"/>
      <c r="X2305" s="61"/>
      <c r="Y2305" s="61"/>
      <c r="Z2305" s="61"/>
      <c r="AA2305" s="62">
        <v>162852</v>
      </c>
      <c r="AB2305" s="61"/>
      <c r="AC2305" s="61"/>
      <c r="AD2305" s="62">
        <v>23491</v>
      </c>
      <c r="AE2305" s="61"/>
      <c r="AF2305" s="62">
        <v>86071</v>
      </c>
      <c r="AG2305" s="61"/>
      <c r="AH2305" s="61"/>
      <c r="AI2305" s="62">
        <v>45479</v>
      </c>
      <c r="AJ2305" s="61"/>
      <c r="AK2305" s="61"/>
      <c r="AL2305" s="61"/>
      <c r="AM2305" s="61"/>
      <c r="AN2305" s="61"/>
      <c r="AO2305" s="61"/>
      <c r="AP2305" s="62">
        <v>16701</v>
      </c>
      <c r="AQ2305" s="61"/>
      <c r="AR2305" s="62">
        <v>5264</v>
      </c>
      <c r="AS2305" s="61"/>
      <c r="AT2305" s="61"/>
      <c r="AU2305" s="61"/>
      <c r="AV2305" s="61"/>
      <c r="AW2305" s="61"/>
      <c r="AX2305" s="61"/>
      <c r="AY2305" s="61">
        <v>617</v>
      </c>
      <c r="AZ2305" s="61"/>
      <c r="BA2305" s="61"/>
      <c r="BB2305" s="61"/>
      <c r="BC2305" s="61"/>
      <c r="BD2305" s="61"/>
      <c r="BE2305" s="61"/>
      <c r="BF2305" s="61"/>
      <c r="BG2305" s="61"/>
      <c r="BH2305" s="61"/>
      <c r="BI2305" s="61"/>
      <c r="BJ2305" s="61"/>
      <c r="BK2305" s="61">
        <v>198</v>
      </c>
      <c r="BL2305" s="61"/>
      <c r="BM2305" s="61"/>
      <c r="BN2305" s="61"/>
      <c r="BO2305" s="62">
        <v>-20718</v>
      </c>
    </row>
    <row r="2306" spans="1:67" x14ac:dyDescent="0.2">
      <c r="A2306" s="57" t="s">
        <v>34</v>
      </c>
      <c r="B2306" s="56" t="s">
        <v>34</v>
      </c>
      <c r="C2306" s="56" t="s">
        <v>547</v>
      </c>
      <c r="D2306" s="56">
        <v>1997</v>
      </c>
      <c r="E2306" s="58">
        <v>340673</v>
      </c>
      <c r="F2306" s="58">
        <v>319955</v>
      </c>
      <c r="G2306" s="59">
        <v>317893</v>
      </c>
      <c r="H2306" s="59">
        <v>22780</v>
      </c>
      <c r="I2306" s="60">
        <v>0</v>
      </c>
      <c r="J2306" s="58">
        <v>-20718</v>
      </c>
      <c r="K2306" s="61"/>
      <c r="L2306" s="61"/>
      <c r="M2306" s="61"/>
      <c r="N2306" s="61"/>
      <c r="O2306" s="61"/>
      <c r="P2306" s="61"/>
      <c r="Q2306" s="61"/>
      <c r="R2306" s="61"/>
      <c r="S2306" s="61"/>
      <c r="T2306" s="61"/>
      <c r="U2306" s="61"/>
      <c r="V2306" s="61"/>
      <c r="W2306" s="61"/>
      <c r="X2306" s="61"/>
      <c r="Y2306" s="61"/>
      <c r="Z2306" s="61"/>
      <c r="AA2306" s="62">
        <v>162852</v>
      </c>
      <c r="AB2306" s="61"/>
      <c r="AC2306" s="61"/>
      <c r="AD2306" s="62">
        <v>23491</v>
      </c>
      <c r="AE2306" s="61"/>
      <c r="AF2306" s="62">
        <v>86071</v>
      </c>
      <c r="AG2306" s="61"/>
      <c r="AH2306" s="61"/>
      <c r="AI2306" s="62">
        <v>45479</v>
      </c>
      <c r="AJ2306" s="61"/>
      <c r="AK2306" s="61"/>
      <c r="AL2306" s="61"/>
      <c r="AM2306" s="61"/>
      <c r="AN2306" s="61"/>
      <c r="AO2306" s="61"/>
      <c r="AP2306" s="62">
        <v>16701</v>
      </c>
      <c r="AQ2306" s="61"/>
      <c r="AR2306" s="62">
        <v>5264</v>
      </c>
      <c r="AS2306" s="61"/>
      <c r="AT2306" s="61"/>
      <c r="AU2306" s="61"/>
      <c r="AV2306" s="61"/>
      <c r="AW2306" s="61"/>
      <c r="AX2306" s="61"/>
      <c r="AY2306" s="61">
        <v>617</v>
      </c>
      <c r="AZ2306" s="61"/>
      <c r="BA2306" s="61"/>
      <c r="BB2306" s="61"/>
      <c r="BC2306" s="61"/>
      <c r="BD2306" s="61"/>
      <c r="BE2306" s="61"/>
      <c r="BF2306" s="61"/>
      <c r="BG2306" s="61"/>
      <c r="BH2306" s="61"/>
      <c r="BI2306" s="61"/>
      <c r="BJ2306" s="61"/>
      <c r="BK2306" s="61">
        <v>198</v>
      </c>
      <c r="BL2306" s="61"/>
      <c r="BM2306" s="61"/>
      <c r="BN2306" s="61"/>
      <c r="BO2306" s="62">
        <v>-20718</v>
      </c>
    </row>
    <row r="2307" spans="1:67" x14ac:dyDescent="0.2">
      <c r="A2307" s="57" t="s">
        <v>34</v>
      </c>
      <c r="B2307" s="56" t="s">
        <v>34</v>
      </c>
      <c r="C2307" s="56" t="s">
        <v>548</v>
      </c>
      <c r="D2307" s="56">
        <v>1989</v>
      </c>
      <c r="E2307" s="58">
        <v>86455</v>
      </c>
      <c r="F2307" s="58">
        <v>83071</v>
      </c>
      <c r="G2307" s="59">
        <v>85021</v>
      </c>
      <c r="H2307" s="59">
        <v>1434</v>
      </c>
      <c r="I2307" s="60">
        <v>0</v>
      </c>
      <c r="J2307" s="58">
        <v>-3384</v>
      </c>
      <c r="K2307" s="61"/>
      <c r="L2307" s="61"/>
      <c r="M2307" s="61"/>
      <c r="N2307" s="61"/>
      <c r="O2307" s="61"/>
      <c r="P2307" s="61"/>
      <c r="Q2307" s="61"/>
      <c r="R2307" s="61"/>
      <c r="S2307" s="61"/>
      <c r="T2307" s="61"/>
      <c r="U2307" s="61"/>
      <c r="V2307" s="61"/>
      <c r="W2307" s="61"/>
      <c r="X2307" s="61"/>
      <c r="Y2307" s="61"/>
      <c r="Z2307" s="61"/>
      <c r="AA2307" s="62">
        <v>42451</v>
      </c>
      <c r="AB2307" s="61"/>
      <c r="AC2307" s="61"/>
      <c r="AD2307" s="62">
        <v>8626</v>
      </c>
      <c r="AE2307" s="61"/>
      <c r="AF2307" s="62">
        <v>23620</v>
      </c>
      <c r="AG2307" s="61"/>
      <c r="AH2307" s="61"/>
      <c r="AI2307" s="62">
        <v>10324</v>
      </c>
      <c r="AJ2307" s="61"/>
      <c r="AK2307" s="61"/>
      <c r="AL2307" s="61"/>
      <c r="AM2307" s="61"/>
      <c r="AN2307" s="61"/>
      <c r="AO2307" s="61"/>
      <c r="AP2307" s="62">
        <v>1020</v>
      </c>
      <c r="AQ2307" s="61"/>
      <c r="AR2307" s="61"/>
      <c r="AS2307" s="61"/>
      <c r="AT2307" s="61"/>
      <c r="AU2307" s="61"/>
      <c r="AV2307" s="61"/>
      <c r="AW2307" s="61"/>
      <c r="AX2307" s="61"/>
      <c r="AY2307" s="61"/>
      <c r="AZ2307" s="61"/>
      <c r="BA2307" s="61"/>
      <c r="BB2307" s="61"/>
      <c r="BC2307" s="61"/>
      <c r="BD2307" s="61"/>
      <c r="BE2307" s="61"/>
      <c r="BF2307" s="61"/>
      <c r="BG2307" s="61"/>
      <c r="BH2307" s="61"/>
      <c r="BI2307" s="61"/>
      <c r="BJ2307" s="61"/>
      <c r="BK2307" s="61">
        <v>414</v>
      </c>
      <c r="BL2307" s="61"/>
      <c r="BM2307" s="61"/>
      <c r="BN2307" s="61"/>
      <c r="BO2307" s="62">
        <v>-3384</v>
      </c>
    </row>
    <row r="2308" spans="1:67" x14ac:dyDescent="0.2">
      <c r="A2308" s="57" t="s">
        <v>34</v>
      </c>
      <c r="B2308" s="56" t="s">
        <v>34</v>
      </c>
      <c r="C2308" s="56" t="s">
        <v>548</v>
      </c>
      <c r="D2308" s="56">
        <v>1990</v>
      </c>
      <c r="E2308" s="58">
        <v>71489</v>
      </c>
      <c r="F2308" s="58">
        <v>68105</v>
      </c>
      <c r="G2308" s="59">
        <v>70055</v>
      </c>
      <c r="H2308" s="59">
        <v>1434</v>
      </c>
      <c r="I2308" s="60">
        <v>0</v>
      </c>
      <c r="J2308" s="58">
        <v>-3384</v>
      </c>
      <c r="K2308" s="61"/>
      <c r="L2308" s="61"/>
      <c r="M2308" s="61"/>
      <c r="N2308" s="61"/>
      <c r="O2308" s="61"/>
      <c r="P2308" s="61"/>
      <c r="Q2308" s="61"/>
      <c r="R2308" s="61"/>
      <c r="S2308" s="61"/>
      <c r="T2308" s="61"/>
      <c r="U2308" s="61"/>
      <c r="V2308" s="61"/>
      <c r="W2308" s="61"/>
      <c r="X2308" s="61"/>
      <c r="Y2308" s="61"/>
      <c r="Z2308" s="61"/>
      <c r="AA2308" s="62">
        <v>42741</v>
      </c>
      <c r="AB2308" s="61"/>
      <c r="AC2308" s="61"/>
      <c r="AD2308" s="62">
        <v>9489</v>
      </c>
      <c r="AE2308" s="61"/>
      <c r="AF2308" s="62">
        <v>6426</v>
      </c>
      <c r="AG2308" s="61"/>
      <c r="AH2308" s="61"/>
      <c r="AI2308" s="62">
        <v>11399</v>
      </c>
      <c r="AJ2308" s="61"/>
      <c r="AK2308" s="61"/>
      <c r="AL2308" s="61"/>
      <c r="AM2308" s="61"/>
      <c r="AN2308" s="61"/>
      <c r="AO2308" s="61"/>
      <c r="AP2308" s="62">
        <v>1020</v>
      </c>
      <c r="AQ2308" s="61"/>
      <c r="AR2308" s="61"/>
      <c r="AS2308" s="61"/>
      <c r="AT2308" s="61"/>
      <c r="AU2308" s="61"/>
      <c r="AV2308" s="61"/>
      <c r="AW2308" s="61"/>
      <c r="AX2308" s="61"/>
      <c r="AY2308" s="61"/>
      <c r="AZ2308" s="61"/>
      <c r="BA2308" s="61"/>
      <c r="BB2308" s="61"/>
      <c r="BC2308" s="61"/>
      <c r="BD2308" s="61"/>
      <c r="BE2308" s="61"/>
      <c r="BF2308" s="61"/>
      <c r="BG2308" s="61"/>
      <c r="BH2308" s="61"/>
      <c r="BI2308" s="61"/>
      <c r="BJ2308" s="61"/>
      <c r="BK2308" s="61">
        <v>414</v>
      </c>
      <c r="BL2308" s="61"/>
      <c r="BM2308" s="61"/>
      <c r="BN2308" s="61"/>
      <c r="BO2308" s="62">
        <v>-3384</v>
      </c>
    </row>
    <row r="2309" spans="1:67" x14ac:dyDescent="0.2">
      <c r="A2309" s="57" t="s">
        <v>34</v>
      </c>
      <c r="B2309" s="56" t="s">
        <v>34</v>
      </c>
      <c r="C2309" s="56" t="s">
        <v>548</v>
      </c>
      <c r="D2309" s="56">
        <v>1991</v>
      </c>
      <c r="E2309" s="58">
        <v>77823</v>
      </c>
      <c r="F2309" s="58">
        <v>74439</v>
      </c>
      <c r="G2309" s="59">
        <v>76389</v>
      </c>
      <c r="H2309" s="59">
        <v>1434</v>
      </c>
      <c r="I2309" s="60">
        <v>0</v>
      </c>
      <c r="J2309" s="58">
        <v>-3384</v>
      </c>
      <c r="K2309" s="61"/>
      <c r="L2309" s="61"/>
      <c r="M2309" s="61"/>
      <c r="N2309" s="61"/>
      <c r="O2309" s="61"/>
      <c r="P2309" s="61"/>
      <c r="Q2309" s="61"/>
      <c r="R2309" s="61"/>
      <c r="S2309" s="61"/>
      <c r="T2309" s="61"/>
      <c r="U2309" s="61"/>
      <c r="V2309" s="61"/>
      <c r="W2309" s="61"/>
      <c r="X2309" s="61"/>
      <c r="Y2309" s="61"/>
      <c r="Z2309" s="61"/>
      <c r="AA2309" s="62">
        <v>44782</v>
      </c>
      <c r="AB2309" s="61"/>
      <c r="AC2309" s="61"/>
      <c r="AD2309" s="62">
        <v>9739</v>
      </c>
      <c r="AE2309" s="61"/>
      <c r="AF2309" s="62">
        <v>9683</v>
      </c>
      <c r="AG2309" s="61"/>
      <c r="AH2309" s="61"/>
      <c r="AI2309" s="62">
        <v>12185</v>
      </c>
      <c r="AJ2309" s="61"/>
      <c r="AK2309" s="61"/>
      <c r="AL2309" s="61"/>
      <c r="AM2309" s="61"/>
      <c r="AN2309" s="61"/>
      <c r="AO2309" s="61"/>
      <c r="AP2309" s="62">
        <v>1020</v>
      </c>
      <c r="AQ2309" s="61"/>
      <c r="AR2309" s="61"/>
      <c r="AS2309" s="61"/>
      <c r="AT2309" s="61"/>
      <c r="AU2309" s="61"/>
      <c r="AV2309" s="61"/>
      <c r="AW2309" s="61"/>
      <c r="AX2309" s="61"/>
      <c r="AY2309" s="61"/>
      <c r="AZ2309" s="61"/>
      <c r="BA2309" s="61"/>
      <c r="BB2309" s="61"/>
      <c r="BC2309" s="61"/>
      <c r="BD2309" s="61"/>
      <c r="BE2309" s="61"/>
      <c r="BF2309" s="61"/>
      <c r="BG2309" s="61"/>
      <c r="BH2309" s="61"/>
      <c r="BI2309" s="61"/>
      <c r="BJ2309" s="61"/>
      <c r="BK2309" s="61">
        <v>414</v>
      </c>
      <c r="BL2309" s="61"/>
      <c r="BM2309" s="61"/>
      <c r="BN2309" s="61"/>
      <c r="BO2309" s="62">
        <v>-3384</v>
      </c>
    </row>
    <row r="2310" spans="1:67" x14ac:dyDescent="0.2">
      <c r="A2310" s="57" t="s">
        <v>34</v>
      </c>
      <c r="B2310" s="56" t="s">
        <v>34</v>
      </c>
      <c r="C2310" s="56" t="s">
        <v>548</v>
      </c>
      <c r="D2310" s="56">
        <v>1992</v>
      </c>
      <c r="E2310" s="58">
        <v>95674</v>
      </c>
      <c r="F2310" s="58">
        <v>92290</v>
      </c>
      <c r="G2310" s="59">
        <v>92121</v>
      </c>
      <c r="H2310" s="59">
        <v>3553</v>
      </c>
      <c r="I2310" s="60">
        <v>0</v>
      </c>
      <c r="J2310" s="58">
        <v>-3384</v>
      </c>
      <c r="K2310" s="61"/>
      <c r="L2310" s="61"/>
      <c r="M2310" s="61"/>
      <c r="N2310" s="61"/>
      <c r="O2310" s="61"/>
      <c r="P2310" s="61"/>
      <c r="Q2310" s="61"/>
      <c r="R2310" s="61"/>
      <c r="S2310" s="61"/>
      <c r="T2310" s="61"/>
      <c r="U2310" s="61"/>
      <c r="V2310" s="61"/>
      <c r="W2310" s="61"/>
      <c r="X2310" s="61"/>
      <c r="Y2310" s="61"/>
      <c r="Z2310" s="61"/>
      <c r="AA2310" s="62">
        <v>44374</v>
      </c>
      <c r="AB2310" s="61"/>
      <c r="AC2310" s="61"/>
      <c r="AD2310" s="62">
        <v>23059</v>
      </c>
      <c r="AE2310" s="61"/>
      <c r="AF2310" s="62">
        <v>12503</v>
      </c>
      <c r="AG2310" s="61"/>
      <c r="AH2310" s="61"/>
      <c r="AI2310" s="62">
        <v>12185</v>
      </c>
      <c r="AJ2310" s="61"/>
      <c r="AK2310" s="61"/>
      <c r="AL2310" s="61"/>
      <c r="AM2310" s="61"/>
      <c r="AN2310" s="61"/>
      <c r="AO2310" s="61"/>
      <c r="AP2310" s="62">
        <v>1020</v>
      </c>
      <c r="AQ2310" s="61"/>
      <c r="AR2310" s="62">
        <v>2119</v>
      </c>
      <c r="AS2310" s="61"/>
      <c r="AT2310" s="61"/>
      <c r="AU2310" s="61"/>
      <c r="AV2310" s="61"/>
      <c r="AW2310" s="61"/>
      <c r="AX2310" s="61"/>
      <c r="AY2310" s="61"/>
      <c r="AZ2310" s="61"/>
      <c r="BA2310" s="61"/>
      <c r="BB2310" s="61"/>
      <c r="BC2310" s="61"/>
      <c r="BD2310" s="61"/>
      <c r="BE2310" s="61"/>
      <c r="BF2310" s="61"/>
      <c r="BG2310" s="61"/>
      <c r="BH2310" s="61"/>
      <c r="BI2310" s="61"/>
      <c r="BJ2310" s="61"/>
      <c r="BK2310" s="61">
        <v>414</v>
      </c>
      <c r="BL2310" s="61"/>
      <c r="BM2310" s="61"/>
      <c r="BN2310" s="61"/>
      <c r="BO2310" s="62">
        <v>-3384</v>
      </c>
    </row>
    <row r="2311" spans="1:67" x14ac:dyDescent="0.2">
      <c r="A2311" s="57" t="s">
        <v>34</v>
      </c>
      <c r="B2311" s="56" t="s">
        <v>34</v>
      </c>
      <c r="C2311" s="56" t="s">
        <v>548</v>
      </c>
      <c r="D2311" s="56">
        <v>1993</v>
      </c>
      <c r="E2311" s="58">
        <v>104288</v>
      </c>
      <c r="F2311" s="58">
        <v>100904</v>
      </c>
      <c r="G2311" s="59">
        <v>101149</v>
      </c>
      <c r="H2311" s="59">
        <v>3139</v>
      </c>
      <c r="I2311" s="60">
        <v>0</v>
      </c>
      <c r="J2311" s="58">
        <v>-3384</v>
      </c>
      <c r="K2311" s="61"/>
      <c r="L2311" s="61"/>
      <c r="M2311" s="61"/>
      <c r="N2311" s="61"/>
      <c r="O2311" s="61"/>
      <c r="P2311" s="61"/>
      <c r="Q2311" s="61"/>
      <c r="R2311" s="61"/>
      <c r="S2311" s="61"/>
      <c r="T2311" s="61"/>
      <c r="U2311" s="61"/>
      <c r="V2311" s="61"/>
      <c r="W2311" s="61"/>
      <c r="X2311" s="61"/>
      <c r="Y2311" s="61"/>
      <c r="Z2311" s="61"/>
      <c r="AA2311" s="62">
        <v>45818</v>
      </c>
      <c r="AB2311" s="61"/>
      <c r="AC2311" s="61"/>
      <c r="AD2311" s="62">
        <v>23484</v>
      </c>
      <c r="AE2311" s="61"/>
      <c r="AF2311" s="62">
        <v>19662</v>
      </c>
      <c r="AG2311" s="61"/>
      <c r="AH2311" s="61"/>
      <c r="AI2311" s="62">
        <v>12185</v>
      </c>
      <c r="AJ2311" s="61"/>
      <c r="AK2311" s="61"/>
      <c r="AL2311" s="61"/>
      <c r="AM2311" s="61"/>
      <c r="AN2311" s="61"/>
      <c r="AO2311" s="61"/>
      <c r="AP2311" s="62">
        <v>1020</v>
      </c>
      <c r="AQ2311" s="61"/>
      <c r="AR2311" s="62">
        <v>2119</v>
      </c>
      <c r="AS2311" s="61"/>
      <c r="AT2311" s="61"/>
      <c r="AU2311" s="61"/>
      <c r="AV2311" s="61"/>
      <c r="AW2311" s="61"/>
      <c r="AX2311" s="61"/>
      <c r="AY2311" s="61"/>
      <c r="AZ2311" s="61"/>
      <c r="BA2311" s="61"/>
      <c r="BB2311" s="61"/>
      <c r="BC2311" s="61"/>
      <c r="BD2311" s="61"/>
      <c r="BE2311" s="61"/>
      <c r="BF2311" s="61"/>
      <c r="BG2311" s="61"/>
      <c r="BH2311" s="61"/>
      <c r="BI2311" s="61"/>
      <c r="BJ2311" s="61"/>
      <c r="BK2311" s="61"/>
      <c r="BL2311" s="61"/>
      <c r="BM2311" s="61"/>
      <c r="BN2311" s="61"/>
      <c r="BO2311" s="62">
        <v>-3384</v>
      </c>
    </row>
    <row r="2312" spans="1:67" x14ac:dyDescent="0.2">
      <c r="A2312" s="57" t="s">
        <v>34</v>
      </c>
      <c r="B2312" s="56" t="s">
        <v>34</v>
      </c>
      <c r="C2312" s="56" t="s">
        <v>548</v>
      </c>
      <c r="D2312" s="56">
        <v>1994</v>
      </c>
      <c r="E2312" s="58">
        <v>113083</v>
      </c>
      <c r="F2312" s="58">
        <v>97568</v>
      </c>
      <c r="G2312" s="59">
        <v>109944</v>
      </c>
      <c r="H2312" s="59">
        <v>3139</v>
      </c>
      <c r="I2312" s="60">
        <v>0</v>
      </c>
      <c r="J2312" s="58">
        <v>-15515</v>
      </c>
      <c r="K2312" s="61"/>
      <c r="L2312" s="61"/>
      <c r="M2312" s="61"/>
      <c r="N2312" s="61"/>
      <c r="O2312" s="61"/>
      <c r="P2312" s="61"/>
      <c r="Q2312" s="61"/>
      <c r="R2312" s="61"/>
      <c r="S2312" s="61"/>
      <c r="T2312" s="61"/>
      <c r="U2312" s="61"/>
      <c r="V2312" s="61"/>
      <c r="W2312" s="61"/>
      <c r="X2312" s="61"/>
      <c r="Y2312" s="61"/>
      <c r="Z2312" s="61"/>
      <c r="AA2312" s="62">
        <v>54613</v>
      </c>
      <c r="AB2312" s="61"/>
      <c r="AC2312" s="61"/>
      <c r="AD2312" s="62">
        <v>23484</v>
      </c>
      <c r="AE2312" s="61"/>
      <c r="AF2312" s="62">
        <v>19662</v>
      </c>
      <c r="AG2312" s="61"/>
      <c r="AH2312" s="61"/>
      <c r="AI2312" s="62">
        <v>12185</v>
      </c>
      <c r="AJ2312" s="61"/>
      <c r="AK2312" s="61"/>
      <c r="AL2312" s="61"/>
      <c r="AM2312" s="61"/>
      <c r="AN2312" s="61"/>
      <c r="AO2312" s="61"/>
      <c r="AP2312" s="62">
        <v>1020</v>
      </c>
      <c r="AQ2312" s="61"/>
      <c r="AR2312" s="62">
        <v>2119</v>
      </c>
      <c r="AS2312" s="61"/>
      <c r="AT2312" s="61"/>
      <c r="AU2312" s="61"/>
      <c r="AV2312" s="61"/>
      <c r="AW2312" s="61"/>
      <c r="AX2312" s="61"/>
      <c r="AY2312" s="61"/>
      <c r="AZ2312" s="61"/>
      <c r="BA2312" s="61"/>
      <c r="BB2312" s="61"/>
      <c r="BC2312" s="61"/>
      <c r="BD2312" s="61"/>
      <c r="BE2312" s="61"/>
      <c r="BF2312" s="61"/>
      <c r="BG2312" s="61"/>
      <c r="BH2312" s="61"/>
      <c r="BI2312" s="61"/>
      <c r="BJ2312" s="61"/>
      <c r="BK2312" s="61"/>
      <c r="BL2312" s="61"/>
      <c r="BM2312" s="61"/>
      <c r="BN2312" s="61"/>
      <c r="BO2312" s="62">
        <v>-15515</v>
      </c>
    </row>
    <row r="2313" spans="1:67" x14ac:dyDescent="0.2">
      <c r="A2313" s="57" t="s">
        <v>34</v>
      </c>
      <c r="B2313" s="56" t="s">
        <v>34</v>
      </c>
      <c r="C2313" s="56" t="s">
        <v>548</v>
      </c>
      <c r="D2313" s="56">
        <v>1995</v>
      </c>
      <c r="E2313" s="58">
        <v>120311</v>
      </c>
      <c r="F2313" s="58">
        <v>104796</v>
      </c>
      <c r="G2313" s="59">
        <v>117172</v>
      </c>
      <c r="H2313" s="59">
        <v>3139</v>
      </c>
      <c r="I2313" s="60">
        <v>0</v>
      </c>
      <c r="J2313" s="58">
        <v>-15515</v>
      </c>
      <c r="K2313" s="61"/>
      <c r="L2313" s="61"/>
      <c r="M2313" s="61"/>
      <c r="N2313" s="61"/>
      <c r="O2313" s="61"/>
      <c r="P2313" s="61"/>
      <c r="Q2313" s="61"/>
      <c r="R2313" s="61"/>
      <c r="S2313" s="61"/>
      <c r="T2313" s="61"/>
      <c r="U2313" s="61"/>
      <c r="V2313" s="61"/>
      <c r="W2313" s="61"/>
      <c r="X2313" s="61"/>
      <c r="Y2313" s="61"/>
      <c r="Z2313" s="61"/>
      <c r="AA2313" s="62">
        <v>60308</v>
      </c>
      <c r="AB2313" s="61"/>
      <c r="AC2313" s="61"/>
      <c r="AD2313" s="62">
        <v>23484</v>
      </c>
      <c r="AE2313" s="61"/>
      <c r="AF2313" s="62">
        <v>19662</v>
      </c>
      <c r="AG2313" s="61"/>
      <c r="AH2313" s="61"/>
      <c r="AI2313" s="62">
        <v>13718</v>
      </c>
      <c r="AJ2313" s="61"/>
      <c r="AK2313" s="61"/>
      <c r="AL2313" s="61"/>
      <c r="AM2313" s="61"/>
      <c r="AN2313" s="61"/>
      <c r="AO2313" s="61"/>
      <c r="AP2313" s="62">
        <v>1020</v>
      </c>
      <c r="AQ2313" s="61"/>
      <c r="AR2313" s="62">
        <v>2119</v>
      </c>
      <c r="AS2313" s="61"/>
      <c r="AT2313" s="61"/>
      <c r="AU2313" s="61"/>
      <c r="AV2313" s="61"/>
      <c r="AW2313" s="61"/>
      <c r="AX2313" s="61"/>
      <c r="AY2313" s="61"/>
      <c r="AZ2313" s="61"/>
      <c r="BA2313" s="61"/>
      <c r="BB2313" s="61"/>
      <c r="BC2313" s="61"/>
      <c r="BD2313" s="61"/>
      <c r="BE2313" s="61"/>
      <c r="BF2313" s="61"/>
      <c r="BG2313" s="61"/>
      <c r="BH2313" s="61"/>
      <c r="BI2313" s="61"/>
      <c r="BJ2313" s="61"/>
      <c r="BK2313" s="61"/>
      <c r="BL2313" s="61"/>
      <c r="BM2313" s="61"/>
      <c r="BN2313" s="61"/>
      <c r="BO2313" s="62">
        <v>-15515</v>
      </c>
    </row>
    <row r="2314" spans="1:67" x14ac:dyDescent="0.2">
      <c r="A2314" s="57" t="s">
        <v>34</v>
      </c>
      <c r="B2314" s="56" t="s">
        <v>34</v>
      </c>
      <c r="C2314" s="56" t="s">
        <v>548</v>
      </c>
      <c r="D2314" s="56">
        <v>1996</v>
      </c>
      <c r="E2314" s="58">
        <v>128341</v>
      </c>
      <c r="F2314" s="58">
        <v>112302</v>
      </c>
      <c r="G2314" s="59">
        <v>125202</v>
      </c>
      <c r="H2314" s="59">
        <v>3139</v>
      </c>
      <c r="I2314" s="60">
        <v>0</v>
      </c>
      <c r="J2314" s="58">
        <v>-16039</v>
      </c>
      <c r="K2314" s="61"/>
      <c r="L2314" s="61"/>
      <c r="M2314" s="61"/>
      <c r="N2314" s="61"/>
      <c r="O2314" s="61"/>
      <c r="P2314" s="61"/>
      <c r="Q2314" s="61"/>
      <c r="R2314" s="61"/>
      <c r="S2314" s="61"/>
      <c r="T2314" s="61"/>
      <c r="U2314" s="61"/>
      <c r="V2314" s="61"/>
      <c r="W2314" s="61"/>
      <c r="X2314" s="61"/>
      <c r="Y2314" s="61"/>
      <c r="Z2314" s="61"/>
      <c r="AA2314" s="62">
        <v>65086</v>
      </c>
      <c r="AB2314" s="61"/>
      <c r="AC2314" s="61"/>
      <c r="AD2314" s="62">
        <v>24008</v>
      </c>
      <c r="AE2314" s="61"/>
      <c r="AF2314" s="62">
        <v>22390</v>
      </c>
      <c r="AG2314" s="61"/>
      <c r="AH2314" s="61"/>
      <c r="AI2314" s="62">
        <v>13718</v>
      </c>
      <c r="AJ2314" s="61"/>
      <c r="AK2314" s="61"/>
      <c r="AL2314" s="61"/>
      <c r="AM2314" s="61"/>
      <c r="AN2314" s="61"/>
      <c r="AO2314" s="61"/>
      <c r="AP2314" s="62">
        <v>1020</v>
      </c>
      <c r="AQ2314" s="61"/>
      <c r="AR2314" s="62">
        <v>2119</v>
      </c>
      <c r="AS2314" s="61"/>
      <c r="AT2314" s="61"/>
      <c r="AU2314" s="61"/>
      <c r="AV2314" s="61"/>
      <c r="AW2314" s="61"/>
      <c r="AX2314" s="61"/>
      <c r="AY2314" s="61"/>
      <c r="AZ2314" s="61"/>
      <c r="BA2314" s="61"/>
      <c r="BB2314" s="61"/>
      <c r="BC2314" s="61"/>
      <c r="BD2314" s="61"/>
      <c r="BE2314" s="61"/>
      <c r="BF2314" s="61"/>
      <c r="BG2314" s="61"/>
      <c r="BH2314" s="61"/>
      <c r="BI2314" s="61"/>
      <c r="BJ2314" s="61"/>
      <c r="BK2314" s="61"/>
      <c r="BL2314" s="61"/>
      <c r="BM2314" s="61"/>
      <c r="BN2314" s="61"/>
      <c r="BO2314" s="62">
        <v>-16039</v>
      </c>
    </row>
    <row r="2315" spans="1:67" x14ac:dyDescent="0.2">
      <c r="A2315" s="57" t="s">
        <v>34</v>
      </c>
      <c r="B2315" s="56" t="s">
        <v>34</v>
      </c>
      <c r="C2315" s="56" t="s">
        <v>548</v>
      </c>
      <c r="D2315" s="56">
        <v>1997</v>
      </c>
      <c r="E2315" s="58">
        <v>137746</v>
      </c>
      <c r="F2315" s="58">
        <v>119672</v>
      </c>
      <c r="G2315" s="59">
        <v>134607</v>
      </c>
      <c r="H2315" s="59">
        <v>3139</v>
      </c>
      <c r="I2315" s="60">
        <v>0</v>
      </c>
      <c r="J2315" s="58">
        <v>-18074</v>
      </c>
      <c r="K2315" s="61"/>
      <c r="L2315" s="61"/>
      <c r="M2315" s="61"/>
      <c r="N2315" s="61"/>
      <c r="O2315" s="61"/>
      <c r="P2315" s="61"/>
      <c r="Q2315" s="61"/>
      <c r="R2315" s="61"/>
      <c r="S2315" s="61"/>
      <c r="T2315" s="61"/>
      <c r="U2315" s="61"/>
      <c r="V2315" s="61"/>
      <c r="W2315" s="61"/>
      <c r="X2315" s="61"/>
      <c r="Y2315" s="61"/>
      <c r="Z2315" s="61"/>
      <c r="AA2315" s="62">
        <v>74961</v>
      </c>
      <c r="AB2315" s="61"/>
      <c r="AC2315" s="61"/>
      <c r="AD2315" s="62">
        <v>24008</v>
      </c>
      <c r="AE2315" s="61"/>
      <c r="AF2315" s="62">
        <v>22390</v>
      </c>
      <c r="AG2315" s="61"/>
      <c r="AH2315" s="61"/>
      <c r="AI2315" s="62">
        <v>13248</v>
      </c>
      <c r="AJ2315" s="61"/>
      <c r="AK2315" s="61"/>
      <c r="AL2315" s="61"/>
      <c r="AM2315" s="61"/>
      <c r="AN2315" s="61"/>
      <c r="AO2315" s="61"/>
      <c r="AP2315" s="62">
        <v>1020</v>
      </c>
      <c r="AQ2315" s="61"/>
      <c r="AR2315" s="62">
        <v>2119</v>
      </c>
      <c r="AS2315" s="61"/>
      <c r="AT2315" s="61"/>
      <c r="AU2315" s="61"/>
      <c r="AV2315" s="61"/>
      <c r="AW2315" s="61"/>
      <c r="AX2315" s="61"/>
      <c r="AY2315" s="61"/>
      <c r="AZ2315" s="61"/>
      <c r="BA2315" s="61"/>
      <c r="BB2315" s="61"/>
      <c r="BC2315" s="61"/>
      <c r="BD2315" s="61"/>
      <c r="BE2315" s="61"/>
      <c r="BF2315" s="61"/>
      <c r="BG2315" s="61"/>
      <c r="BH2315" s="61"/>
      <c r="BI2315" s="61"/>
      <c r="BJ2315" s="61"/>
      <c r="BK2315" s="61"/>
      <c r="BL2315" s="61"/>
      <c r="BM2315" s="61"/>
      <c r="BN2315" s="61"/>
      <c r="BO2315" s="62">
        <v>-18074</v>
      </c>
    </row>
    <row r="2316" spans="1:67" x14ac:dyDescent="0.2">
      <c r="A2316" s="57" t="s">
        <v>34</v>
      </c>
      <c r="B2316" s="56" t="s">
        <v>34</v>
      </c>
      <c r="C2316" s="56" t="s">
        <v>549</v>
      </c>
      <c r="D2316" s="56">
        <v>1989</v>
      </c>
      <c r="E2316" s="58">
        <v>373697</v>
      </c>
      <c r="F2316" s="58">
        <v>349093</v>
      </c>
      <c r="G2316" s="59">
        <v>371480</v>
      </c>
      <c r="H2316" s="59">
        <v>2217</v>
      </c>
      <c r="I2316" s="60">
        <v>0</v>
      </c>
      <c r="J2316" s="58">
        <v>-24604</v>
      </c>
      <c r="K2316" s="61"/>
      <c r="L2316" s="61"/>
      <c r="M2316" s="61"/>
      <c r="N2316" s="61"/>
      <c r="O2316" s="61"/>
      <c r="P2316" s="61"/>
      <c r="Q2316" s="61"/>
      <c r="R2316" s="61"/>
      <c r="S2316" s="61"/>
      <c r="T2316" s="61"/>
      <c r="U2316" s="61"/>
      <c r="V2316" s="61"/>
      <c r="W2316" s="61"/>
      <c r="X2316" s="61"/>
      <c r="Y2316" s="61"/>
      <c r="Z2316" s="61"/>
      <c r="AA2316" s="62">
        <v>242643</v>
      </c>
      <c r="AB2316" s="61"/>
      <c r="AC2316" s="61"/>
      <c r="AD2316" s="62">
        <v>34172</v>
      </c>
      <c r="AE2316" s="61"/>
      <c r="AF2316" s="62">
        <v>69400</v>
      </c>
      <c r="AG2316" s="61"/>
      <c r="AH2316" s="61"/>
      <c r="AI2316" s="62">
        <v>25265</v>
      </c>
      <c r="AJ2316" s="61"/>
      <c r="AK2316" s="61"/>
      <c r="AL2316" s="61"/>
      <c r="AM2316" s="61"/>
      <c r="AN2316" s="61"/>
      <c r="AO2316" s="61"/>
      <c r="AP2316" s="62">
        <v>1163</v>
      </c>
      <c r="AQ2316" s="61"/>
      <c r="AR2316" s="61"/>
      <c r="AS2316" s="61"/>
      <c r="AT2316" s="61"/>
      <c r="AU2316" s="61"/>
      <c r="AV2316" s="61"/>
      <c r="AW2316" s="61"/>
      <c r="AX2316" s="61"/>
      <c r="AY2316" s="61">
        <v>420</v>
      </c>
      <c r="AZ2316" s="61"/>
      <c r="BA2316" s="61"/>
      <c r="BB2316" s="61"/>
      <c r="BC2316" s="61"/>
      <c r="BD2316" s="61"/>
      <c r="BE2316" s="61"/>
      <c r="BF2316" s="61"/>
      <c r="BG2316" s="61"/>
      <c r="BH2316" s="61"/>
      <c r="BI2316" s="61"/>
      <c r="BJ2316" s="61"/>
      <c r="BK2316" s="61">
        <v>634</v>
      </c>
      <c r="BL2316" s="61"/>
      <c r="BM2316" s="61"/>
      <c r="BN2316" s="61"/>
      <c r="BO2316" s="62">
        <v>-24604</v>
      </c>
    </row>
    <row r="2317" spans="1:67" x14ac:dyDescent="0.2">
      <c r="A2317" s="57" t="s">
        <v>34</v>
      </c>
      <c r="B2317" s="56" t="s">
        <v>34</v>
      </c>
      <c r="C2317" s="56" t="s">
        <v>549</v>
      </c>
      <c r="D2317" s="56">
        <v>1990</v>
      </c>
      <c r="E2317" s="58">
        <v>390965</v>
      </c>
      <c r="F2317" s="58">
        <v>366361</v>
      </c>
      <c r="G2317" s="59">
        <v>382507</v>
      </c>
      <c r="H2317" s="59">
        <v>8458</v>
      </c>
      <c r="I2317" s="60">
        <v>0</v>
      </c>
      <c r="J2317" s="58">
        <v>-24604</v>
      </c>
      <c r="K2317" s="61"/>
      <c r="L2317" s="61"/>
      <c r="M2317" s="61"/>
      <c r="N2317" s="61"/>
      <c r="O2317" s="61"/>
      <c r="P2317" s="61"/>
      <c r="Q2317" s="61"/>
      <c r="R2317" s="61"/>
      <c r="S2317" s="61"/>
      <c r="T2317" s="61"/>
      <c r="U2317" s="61"/>
      <c r="V2317" s="61"/>
      <c r="W2317" s="61"/>
      <c r="X2317" s="61"/>
      <c r="Y2317" s="61"/>
      <c r="Z2317" s="61"/>
      <c r="AA2317" s="62">
        <v>248340</v>
      </c>
      <c r="AB2317" s="61"/>
      <c r="AC2317" s="61"/>
      <c r="AD2317" s="62">
        <v>35118</v>
      </c>
      <c r="AE2317" s="61"/>
      <c r="AF2317" s="62">
        <v>72014</v>
      </c>
      <c r="AG2317" s="61"/>
      <c r="AH2317" s="61"/>
      <c r="AI2317" s="62">
        <v>27035</v>
      </c>
      <c r="AJ2317" s="61"/>
      <c r="AK2317" s="61"/>
      <c r="AL2317" s="61"/>
      <c r="AM2317" s="61"/>
      <c r="AN2317" s="61"/>
      <c r="AO2317" s="61"/>
      <c r="AP2317" s="61">
        <v>600</v>
      </c>
      <c r="AQ2317" s="61"/>
      <c r="AR2317" s="62">
        <v>6804</v>
      </c>
      <c r="AS2317" s="61"/>
      <c r="AT2317" s="61"/>
      <c r="AU2317" s="61"/>
      <c r="AV2317" s="61"/>
      <c r="AW2317" s="61"/>
      <c r="AX2317" s="61"/>
      <c r="AY2317" s="61">
        <v>420</v>
      </c>
      <c r="AZ2317" s="61"/>
      <c r="BA2317" s="61"/>
      <c r="BB2317" s="61"/>
      <c r="BC2317" s="61"/>
      <c r="BD2317" s="61"/>
      <c r="BE2317" s="61"/>
      <c r="BF2317" s="61"/>
      <c r="BG2317" s="61"/>
      <c r="BH2317" s="61"/>
      <c r="BI2317" s="61"/>
      <c r="BJ2317" s="61"/>
      <c r="BK2317" s="61">
        <v>634</v>
      </c>
      <c r="BL2317" s="61"/>
      <c r="BM2317" s="61"/>
      <c r="BN2317" s="61"/>
      <c r="BO2317" s="62">
        <v>-24604</v>
      </c>
    </row>
    <row r="2318" spans="1:67" x14ac:dyDescent="0.2">
      <c r="A2318" s="57" t="s">
        <v>34</v>
      </c>
      <c r="B2318" s="56" t="s">
        <v>34</v>
      </c>
      <c r="C2318" s="56" t="s">
        <v>549</v>
      </c>
      <c r="D2318" s="56">
        <v>1991</v>
      </c>
      <c r="E2318" s="58">
        <v>394781</v>
      </c>
      <c r="F2318" s="58">
        <v>370177</v>
      </c>
      <c r="G2318" s="59">
        <v>386323</v>
      </c>
      <c r="H2318" s="59">
        <v>8458</v>
      </c>
      <c r="I2318" s="60">
        <v>0</v>
      </c>
      <c r="J2318" s="58">
        <v>-24604</v>
      </c>
      <c r="K2318" s="61"/>
      <c r="L2318" s="61"/>
      <c r="M2318" s="61"/>
      <c r="N2318" s="61"/>
      <c r="O2318" s="61"/>
      <c r="P2318" s="61"/>
      <c r="Q2318" s="61"/>
      <c r="R2318" s="61"/>
      <c r="S2318" s="61"/>
      <c r="T2318" s="61"/>
      <c r="U2318" s="61"/>
      <c r="V2318" s="61"/>
      <c r="W2318" s="61"/>
      <c r="X2318" s="61"/>
      <c r="Y2318" s="61"/>
      <c r="Z2318" s="61"/>
      <c r="AA2318" s="62">
        <v>248899</v>
      </c>
      <c r="AB2318" s="61"/>
      <c r="AC2318" s="61"/>
      <c r="AD2318" s="62">
        <v>35705</v>
      </c>
      <c r="AE2318" s="61"/>
      <c r="AF2318" s="62">
        <v>73089</v>
      </c>
      <c r="AG2318" s="61"/>
      <c r="AH2318" s="61"/>
      <c r="AI2318" s="62">
        <v>28630</v>
      </c>
      <c r="AJ2318" s="61"/>
      <c r="AK2318" s="61"/>
      <c r="AL2318" s="61"/>
      <c r="AM2318" s="61"/>
      <c r="AN2318" s="61"/>
      <c r="AO2318" s="61"/>
      <c r="AP2318" s="61">
        <v>600</v>
      </c>
      <c r="AQ2318" s="61"/>
      <c r="AR2318" s="62">
        <v>6804</v>
      </c>
      <c r="AS2318" s="61"/>
      <c r="AT2318" s="61"/>
      <c r="AU2318" s="61"/>
      <c r="AV2318" s="61"/>
      <c r="AW2318" s="61"/>
      <c r="AX2318" s="61"/>
      <c r="AY2318" s="61">
        <v>420</v>
      </c>
      <c r="AZ2318" s="61"/>
      <c r="BA2318" s="61"/>
      <c r="BB2318" s="61"/>
      <c r="BC2318" s="61"/>
      <c r="BD2318" s="61"/>
      <c r="BE2318" s="61"/>
      <c r="BF2318" s="61"/>
      <c r="BG2318" s="61"/>
      <c r="BH2318" s="61"/>
      <c r="BI2318" s="61"/>
      <c r="BJ2318" s="61"/>
      <c r="BK2318" s="61">
        <v>634</v>
      </c>
      <c r="BL2318" s="61"/>
      <c r="BM2318" s="61"/>
      <c r="BN2318" s="61"/>
      <c r="BO2318" s="62">
        <v>-24604</v>
      </c>
    </row>
    <row r="2319" spans="1:67" x14ac:dyDescent="0.2">
      <c r="A2319" s="57" t="s">
        <v>34</v>
      </c>
      <c r="B2319" s="56" t="s">
        <v>34</v>
      </c>
      <c r="C2319" s="56" t="s">
        <v>549</v>
      </c>
      <c r="D2319" s="56">
        <v>1992</v>
      </c>
      <c r="E2319" s="58">
        <v>420485</v>
      </c>
      <c r="F2319" s="58">
        <v>395881</v>
      </c>
      <c r="G2319" s="59">
        <v>411442</v>
      </c>
      <c r="H2319" s="59">
        <v>9043</v>
      </c>
      <c r="I2319" s="60">
        <v>0</v>
      </c>
      <c r="J2319" s="58">
        <v>-24604</v>
      </c>
      <c r="K2319" s="61"/>
      <c r="L2319" s="61"/>
      <c r="M2319" s="61"/>
      <c r="N2319" s="61"/>
      <c r="O2319" s="61"/>
      <c r="P2319" s="61"/>
      <c r="Q2319" s="61"/>
      <c r="R2319" s="61"/>
      <c r="S2319" s="61"/>
      <c r="T2319" s="61"/>
      <c r="U2319" s="61"/>
      <c r="V2319" s="61"/>
      <c r="W2319" s="61"/>
      <c r="X2319" s="61"/>
      <c r="Y2319" s="61"/>
      <c r="Z2319" s="61"/>
      <c r="AA2319" s="62">
        <v>262850</v>
      </c>
      <c r="AB2319" s="61"/>
      <c r="AC2319" s="61"/>
      <c r="AD2319" s="62">
        <v>36534</v>
      </c>
      <c r="AE2319" s="61"/>
      <c r="AF2319" s="62">
        <v>80979</v>
      </c>
      <c r="AG2319" s="61"/>
      <c r="AH2319" s="61"/>
      <c r="AI2319" s="62">
        <v>31079</v>
      </c>
      <c r="AJ2319" s="61"/>
      <c r="AK2319" s="61"/>
      <c r="AL2319" s="61"/>
      <c r="AM2319" s="61"/>
      <c r="AN2319" s="61"/>
      <c r="AO2319" s="61"/>
      <c r="AP2319" s="61">
        <v>600</v>
      </c>
      <c r="AQ2319" s="61"/>
      <c r="AR2319" s="62">
        <v>7389</v>
      </c>
      <c r="AS2319" s="61"/>
      <c r="AT2319" s="61"/>
      <c r="AU2319" s="61"/>
      <c r="AV2319" s="61"/>
      <c r="AW2319" s="61"/>
      <c r="AX2319" s="61"/>
      <c r="AY2319" s="61">
        <v>420</v>
      </c>
      <c r="AZ2319" s="61"/>
      <c r="BA2319" s="61"/>
      <c r="BB2319" s="61"/>
      <c r="BC2319" s="61"/>
      <c r="BD2319" s="61"/>
      <c r="BE2319" s="61"/>
      <c r="BF2319" s="61"/>
      <c r="BG2319" s="61"/>
      <c r="BH2319" s="61"/>
      <c r="BI2319" s="61"/>
      <c r="BJ2319" s="61"/>
      <c r="BK2319" s="61">
        <v>634</v>
      </c>
      <c r="BL2319" s="61"/>
      <c r="BM2319" s="61"/>
      <c r="BN2319" s="61"/>
      <c r="BO2319" s="62">
        <v>-24604</v>
      </c>
    </row>
    <row r="2320" spans="1:67" x14ac:dyDescent="0.2">
      <c r="A2320" s="57" t="s">
        <v>34</v>
      </c>
      <c r="B2320" s="56" t="s">
        <v>34</v>
      </c>
      <c r="C2320" s="56" t="s">
        <v>549</v>
      </c>
      <c r="D2320" s="56">
        <v>1993</v>
      </c>
      <c r="E2320" s="58">
        <v>447291</v>
      </c>
      <c r="F2320" s="58">
        <v>422687</v>
      </c>
      <c r="G2320" s="59">
        <v>438248</v>
      </c>
      <c r="H2320" s="59">
        <v>9043</v>
      </c>
      <c r="I2320" s="60">
        <v>0</v>
      </c>
      <c r="J2320" s="58">
        <v>-24604</v>
      </c>
      <c r="K2320" s="61"/>
      <c r="L2320" s="61"/>
      <c r="M2320" s="61"/>
      <c r="N2320" s="61"/>
      <c r="O2320" s="61"/>
      <c r="P2320" s="61"/>
      <c r="Q2320" s="61"/>
      <c r="R2320" s="61"/>
      <c r="S2320" s="61"/>
      <c r="T2320" s="61"/>
      <c r="U2320" s="61"/>
      <c r="V2320" s="61"/>
      <c r="W2320" s="61"/>
      <c r="X2320" s="61"/>
      <c r="Y2320" s="61"/>
      <c r="Z2320" s="61"/>
      <c r="AA2320" s="62">
        <v>285491</v>
      </c>
      <c r="AB2320" s="61"/>
      <c r="AC2320" s="61"/>
      <c r="AD2320" s="62">
        <v>38702</v>
      </c>
      <c r="AE2320" s="61"/>
      <c r="AF2320" s="62">
        <v>82967</v>
      </c>
      <c r="AG2320" s="61"/>
      <c r="AH2320" s="61"/>
      <c r="AI2320" s="62">
        <v>31088</v>
      </c>
      <c r="AJ2320" s="61"/>
      <c r="AK2320" s="61"/>
      <c r="AL2320" s="61"/>
      <c r="AM2320" s="61"/>
      <c r="AN2320" s="61"/>
      <c r="AO2320" s="61"/>
      <c r="AP2320" s="61">
        <v>600</v>
      </c>
      <c r="AQ2320" s="61"/>
      <c r="AR2320" s="62">
        <v>7389</v>
      </c>
      <c r="AS2320" s="61"/>
      <c r="AT2320" s="61"/>
      <c r="AU2320" s="61"/>
      <c r="AV2320" s="61"/>
      <c r="AW2320" s="61"/>
      <c r="AX2320" s="61"/>
      <c r="AY2320" s="61">
        <v>420</v>
      </c>
      <c r="AZ2320" s="61"/>
      <c r="BA2320" s="61"/>
      <c r="BB2320" s="61"/>
      <c r="BC2320" s="61"/>
      <c r="BD2320" s="61"/>
      <c r="BE2320" s="61"/>
      <c r="BF2320" s="61"/>
      <c r="BG2320" s="61"/>
      <c r="BH2320" s="61"/>
      <c r="BI2320" s="61"/>
      <c r="BJ2320" s="61"/>
      <c r="BK2320" s="61">
        <v>634</v>
      </c>
      <c r="BL2320" s="61"/>
      <c r="BM2320" s="61"/>
      <c r="BN2320" s="61"/>
      <c r="BO2320" s="62">
        <v>-24604</v>
      </c>
    </row>
    <row r="2321" spans="1:67" x14ac:dyDescent="0.2">
      <c r="A2321" s="57" t="s">
        <v>34</v>
      </c>
      <c r="B2321" s="56" t="s">
        <v>34</v>
      </c>
      <c r="C2321" s="56" t="s">
        <v>549</v>
      </c>
      <c r="D2321" s="56">
        <v>1994</v>
      </c>
      <c r="E2321" s="58">
        <v>477563</v>
      </c>
      <c r="F2321" s="58">
        <v>405714</v>
      </c>
      <c r="G2321" s="59">
        <v>468520</v>
      </c>
      <c r="H2321" s="59">
        <v>9043</v>
      </c>
      <c r="I2321" s="60">
        <v>0</v>
      </c>
      <c r="J2321" s="58">
        <v>-71849</v>
      </c>
      <c r="K2321" s="61"/>
      <c r="L2321" s="61"/>
      <c r="M2321" s="61"/>
      <c r="N2321" s="61"/>
      <c r="O2321" s="61"/>
      <c r="P2321" s="61"/>
      <c r="Q2321" s="61"/>
      <c r="R2321" s="61"/>
      <c r="S2321" s="61"/>
      <c r="T2321" s="61"/>
      <c r="U2321" s="61"/>
      <c r="V2321" s="61"/>
      <c r="W2321" s="61"/>
      <c r="X2321" s="61"/>
      <c r="Y2321" s="61"/>
      <c r="Z2321" s="61"/>
      <c r="AA2321" s="62">
        <v>285491</v>
      </c>
      <c r="AB2321" s="61"/>
      <c r="AC2321" s="61"/>
      <c r="AD2321" s="62">
        <v>39332</v>
      </c>
      <c r="AE2321" s="61"/>
      <c r="AF2321" s="62">
        <v>109285</v>
      </c>
      <c r="AG2321" s="61"/>
      <c r="AH2321" s="61"/>
      <c r="AI2321" s="62">
        <v>34412</v>
      </c>
      <c r="AJ2321" s="61"/>
      <c r="AK2321" s="61"/>
      <c r="AL2321" s="61"/>
      <c r="AM2321" s="61"/>
      <c r="AN2321" s="61"/>
      <c r="AO2321" s="61"/>
      <c r="AP2321" s="61">
        <v>600</v>
      </c>
      <c r="AQ2321" s="61"/>
      <c r="AR2321" s="62">
        <v>7389</v>
      </c>
      <c r="AS2321" s="61"/>
      <c r="AT2321" s="61"/>
      <c r="AU2321" s="61"/>
      <c r="AV2321" s="61"/>
      <c r="AW2321" s="61"/>
      <c r="AX2321" s="61"/>
      <c r="AY2321" s="61">
        <v>420</v>
      </c>
      <c r="AZ2321" s="61"/>
      <c r="BA2321" s="61"/>
      <c r="BB2321" s="61"/>
      <c r="BC2321" s="61"/>
      <c r="BD2321" s="61"/>
      <c r="BE2321" s="61"/>
      <c r="BF2321" s="61"/>
      <c r="BG2321" s="61"/>
      <c r="BH2321" s="61"/>
      <c r="BI2321" s="61"/>
      <c r="BJ2321" s="61"/>
      <c r="BK2321" s="61">
        <v>634</v>
      </c>
      <c r="BL2321" s="61"/>
      <c r="BM2321" s="61"/>
      <c r="BN2321" s="61"/>
      <c r="BO2321" s="62">
        <v>-71849</v>
      </c>
    </row>
    <row r="2322" spans="1:67" x14ac:dyDescent="0.2">
      <c r="A2322" s="57" t="s">
        <v>34</v>
      </c>
      <c r="B2322" s="56" t="s">
        <v>34</v>
      </c>
      <c r="C2322" s="56" t="s">
        <v>549</v>
      </c>
      <c r="D2322" s="56">
        <v>1995</v>
      </c>
      <c r="E2322" s="58">
        <v>503878</v>
      </c>
      <c r="F2322" s="58">
        <v>432029</v>
      </c>
      <c r="G2322" s="59">
        <v>494835</v>
      </c>
      <c r="H2322" s="59">
        <v>9043</v>
      </c>
      <c r="I2322" s="60">
        <v>0</v>
      </c>
      <c r="J2322" s="58">
        <v>-71849</v>
      </c>
      <c r="K2322" s="61"/>
      <c r="L2322" s="61"/>
      <c r="M2322" s="61"/>
      <c r="N2322" s="61"/>
      <c r="O2322" s="61"/>
      <c r="P2322" s="61"/>
      <c r="Q2322" s="61"/>
      <c r="R2322" s="61"/>
      <c r="S2322" s="61"/>
      <c r="T2322" s="61"/>
      <c r="U2322" s="61"/>
      <c r="V2322" s="61"/>
      <c r="W2322" s="61"/>
      <c r="X2322" s="61"/>
      <c r="Y2322" s="61"/>
      <c r="Z2322" s="61"/>
      <c r="AA2322" s="62">
        <v>302779</v>
      </c>
      <c r="AB2322" s="61"/>
      <c r="AC2322" s="61"/>
      <c r="AD2322" s="62">
        <v>39332</v>
      </c>
      <c r="AE2322" s="61"/>
      <c r="AF2322" s="62">
        <v>118005</v>
      </c>
      <c r="AG2322" s="61"/>
      <c r="AH2322" s="61"/>
      <c r="AI2322" s="62">
        <v>34719</v>
      </c>
      <c r="AJ2322" s="61"/>
      <c r="AK2322" s="61"/>
      <c r="AL2322" s="61"/>
      <c r="AM2322" s="61"/>
      <c r="AN2322" s="61"/>
      <c r="AO2322" s="61"/>
      <c r="AP2322" s="61">
        <v>600</v>
      </c>
      <c r="AQ2322" s="61"/>
      <c r="AR2322" s="62">
        <v>7389</v>
      </c>
      <c r="AS2322" s="61"/>
      <c r="AT2322" s="61"/>
      <c r="AU2322" s="61"/>
      <c r="AV2322" s="61"/>
      <c r="AW2322" s="61"/>
      <c r="AX2322" s="61"/>
      <c r="AY2322" s="61">
        <v>420</v>
      </c>
      <c r="AZ2322" s="61"/>
      <c r="BA2322" s="61"/>
      <c r="BB2322" s="61"/>
      <c r="BC2322" s="61"/>
      <c r="BD2322" s="61"/>
      <c r="BE2322" s="61"/>
      <c r="BF2322" s="61"/>
      <c r="BG2322" s="61"/>
      <c r="BH2322" s="61"/>
      <c r="BI2322" s="61"/>
      <c r="BJ2322" s="61"/>
      <c r="BK2322" s="61">
        <v>634</v>
      </c>
      <c r="BL2322" s="61"/>
      <c r="BM2322" s="61"/>
      <c r="BN2322" s="61"/>
      <c r="BO2322" s="62">
        <v>-71849</v>
      </c>
    </row>
    <row r="2323" spans="1:67" x14ac:dyDescent="0.2">
      <c r="A2323" s="57" t="s">
        <v>34</v>
      </c>
      <c r="B2323" s="56" t="s">
        <v>34</v>
      </c>
      <c r="C2323" s="56" t="s">
        <v>549</v>
      </c>
      <c r="D2323" s="56">
        <v>1996</v>
      </c>
      <c r="E2323" s="58">
        <v>524975</v>
      </c>
      <c r="F2323" s="58">
        <v>453126</v>
      </c>
      <c r="G2323" s="59">
        <v>515932</v>
      </c>
      <c r="H2323" s="59">
        <v>9043</v>
      </c>
      <c r="I2323" s="60">
        <v>0</v>
      </c>
      <c r="J2323" s="58">
        <v>-71849</v>
      </c>
      <c r="K2323" s="61"/>
      <c r="L2323" s="61"/>
      <c r="M2323" s="61"/>
      <c r="N2323" s="61"/>
      <c r="O2323" s="61"/>
      <c r="P2323" s="61"/>
      <c r="Q2323" s="61"/>
      <c r="R2323" s="61"/>
      <c r="S2323" s="61"/>
      <c r="T2323" s="61"/>
      <c r="U2323" s="61"/>
      <c r="V2323" s="61"/>
      <c r="W2323" s="61"/>
      <c r="X2323" s="61"/>
      <c r="Y2323" s="61"/>
      <c r="Z2323" s="61"/>
      <c r="AA2323" s="62">
        <v>321303</v>
      </c>
      <c r="AB2323" s="61"/>
      <c r="AC2323" s="61"/>
      <c r="AD2323" s="62">
        <v>40056</v>
      </c>
      <c r="AE2323" s="61"/>
      <c r="AF2323" s="62">
        <v>119063</v>
      </c>
      <c r="AG2323" s="61"/>
      <c r="AH2323" s="61"/>
      <c r="AI2323" s="62">
        <v>35510</v>
      </c>
      <c r="AJ2323" s="61"/>
      <c r="AK2323" s="61"/>
      <c r="AL2323" s="61"/>
      <c r="AM2323" s="61"/>
      <c r="AN2323" s="61"/>
      <c r="AO2323" s="61"/>
      <c r="AP2323" s="61">
        <v>600</v>
      </c>
      <c r="AQ2323" s="61"/>
      <c r="AR2323" s="62">
        <v>7389</v>
      </c>
      <c r="AS2323" s="61"/>
      <c r="AT2323" s="61"/>
      <c r="AU2323" s="61"/>
      <c r="AV2323" s="61"/>
      <c r="AW2323" s="61"/>
      <c r="AX2323" s="61"/>
      <c r="AY2323" s="61">
        <v>420</v>
      </c>
      <c r="AZ2323" s="61"/>
      <c r="BA2323" s="61"/>
      <c r="BB2323" s="61"/>
      <c r="BC2323" s="61"/>
      <c r="BD2323" s="61"/>
      <c r="BE2323" s="61"/>
      <c r="BF2323" s="61"/>
      <c r="BG2323" s="61"/>
      <c r="BH2323" s="61"/>
      <c r="BI2323" s="61"/>
      <c r="BJ2323" s="61"/>
      <c r="BK2323" s="61">
        <v>634</v>
      </c>
      <c r="BL2323" s="61"/>
      <c r="BM2323" s="61"/>
      <c r="BN2323" s="61"/>
      <c r="BO2323" s="62">
        <v>-71849</v>
      </c>
    </row>
    <row r="2324" spans="1:67" x14ac:dyDescent="0.2">
      <c r="A2324" s="57" t="s">
        <v>34</v>
      </c>
      <c r="B2324" s="56" t="s">
        <v>34</v>
      </c>
      <c r="C2324" s="56" t="s">
        <v>549</v>
      </c>
      <c r="D2324" s="56">
        <v>1997</v>
      </c>
      <c r="E2324" s="58">
        <v>540990</v>
      </c>
      <c r="F2324" s="58">
        <v>469141</v>
      </c>
      <c r="G2324" s="59">
        <v>531947</v>
      </c>
      <c r="H2324" s="59">
        <v>9043</v>
      </c>
      <c r="I2324" s="60">
        <v>0</v>
      </c>
      <c r="J2324" s="58">
        <v>-71849</v>
      </c>
      <c r="K2324" s="61"/>
      <c r="L2324" s="61"/>
      <c r="M2324" s="61"/>
      <c r="N2324" s="61"/>
      <c r="O2324" s="61"/>
      <c r="P2324" s="61"/>
      <c r="Q2324" s="61"/>
      <c r="R2324" s="61"/>
      <c r="S2324" s="61"/>
      <c r="T2324" s="61"/>
      <c r="U2324" s="61"/>
      <c r="V2324" s="61"/>
      <c r="W2324" s="61"/>
      <c r="X2324" s="61"/>
      <c r="Y2324" s="61"/>
      <c r="Z2324" s="61"/>
      <c r="AA2324" s="62">
        <v>334233</v>
      </c>
      <c r="AB2324" s="61"/>
      <c r="AC2324" s="61"/>
      <c r="AD2324" s="62">
        <v>40790</v>
      </c>
      <c r="AE2324" s="61"/>
      <c r="AF2324" s="62">
        <v>121225</v>
      </c>
      <c r="AG2324" s="61"/>
      <c r="AH2324" s="61"/>
      <c r="AI2324" s="62">
        <v>35699</v>
      </c>
      <c r="AJ2324" s="61"/>
      <c r="AK2324" s="61"/>
      <c r="AL2324" s="61"/>
      <c r="AM2324" s="61"/>
      <c r="AN2324" s="61"/>
      <c r="AO2324" s="61"/>
      <c r="AP2324" s="61">
        <v>600</v>
      </c>
      <c r="AQ2324" s="61"/>
      <c r="AR2324" s="62">
        <v>7389</v>
      </c>
      <c r="AS2324" s="61"/>
      <c r="AT2324" s="61"/>
      <c r="AU2324" s="61"/>
      <c r="AV2324" s="61"/>
      <c r="AW2324" s="61"/>
      <c r="AX2324" s="61"/>
      <c r="AY2324" s="61">
        <v>420</v>
      </c>
      <c r="AZ2324" s="61"/>
      <c r="BA2324" s="61"/>
      <c r="BB2324" s="61"/>
      <c r="BC2324" s="61"/>
      <c r="BD2324" s="61"/>
      <c r="BE2324" s="61"/>
      <c r="BF2324" s="61"/>
      <c r="BG2324" s="61"/>
      <c r="BH2324" s="61"/>
      <c r="BI2324" s="61"/>
      <c r="BJ2324" s="61"/>
      <c r="BK2324" s="61">
        <v>634</v>
      </c>
      <c r="BL2324" s="61"/>
      <c r="BM2324" s="61"/>
      <c r="BN2324" s="61"/>
      <c r="BO2324" s="62">
        <v>-71849</v>
      </c>
    </row>
    <row r="2325" spans="1:67" x14ac:dyDescent="0.2">
      <c r="A2325" s="57" t="s">
        <v>34</v>
      </c>
      <c r="B2325" s="56" t="s">
        <v>34</v>
      </c>
      <c r="C2325" s="56" t="s">
        <v>549</v>
      </c>
      <c r="D2325" s="56">
        <v>1998</v>
      </c>
      <c r="E2325" s="58">
        <v>581311</v>
      </c>
      <c r="F2325" s="58">
        <v>509462</v>
      </c>
      <c r="G2325" s="59">
        <v>572268</v>
      </c>
      <c r="H2325" s="59">
        <v>9043</v>
      </c>
      <c r="I2325" s="60">
        <v>0</v>
      </c>
      <c r="J2325" s="58">
        <v>-71849</v>
      </c>
      <c r="K2325" s="61"/>
      <c r="L2325" s="61"/>
      <c r="M2325" s="61"/>
      <c r="N2325" s="61"/>
      <c r="O2325" s="61"/>
      <c r="P2325" s="61"/>
      <c r="Q2325" s="61"/>
      <c r="R2325" s="61"/>
      <c r="S2325" s="61"/>
      <c r="T2325" s="61"/>
      <c r="U2325" s="61"/>
      <c r="V2325" s="61"/>
      <c r="W2325" s="61"/>
      <c r="X2325" s="61"/>
      <c r="Y2325" s="61"/>
      <c r="Z2325" s="61"/>
      <c r="AA2325" s="62">
        <v>371430</v>
      </c>
      <c r="AB2325" s="61"/>
      <c r="AC2325" s="61"/>
      <c r="AD2325" s="62">
        <v>40898</v>
      </c>
      <c r="AE2325" s="61"/>
      <c r="AF2325" s="62">
        <v>124304</v>
      </c>
      <c r="AG2325" s="61"/>
      <c r="AH2325" s="61"/>
      <c r="AI2325" s="62">
        <v>35636</v>
      </c>
      <c r="AJ2325" s="61"/>
      <c r="AK2325" s="61"/>
      <c r="AL2325" s="61"/>
      <c r="AM2325" s="61"/>
      <c r="AN2325" s="61"/>
      <c r="AO2325" s="61"/>
      <c r="AP2325" s="61">
        <v>600</v>
      </c>
      <c r="AQ2325" s="61"/>
      <c r="AR2325" s="62">
        <v>7389</v>
      </c>
      <c r="AS2325" s="61"/>
      <c r="AT2325" s="61"/>
      <c r="AU2325" s="61"/>
      <c r="AV2325" s="61"/>
      <c r="AW2325" s="61"/>
      <c r="AX2325" s="61"/>
      <c r="AY2325" s="61">
        <v>420</v>
      </c>
      <c r="AZ2325" s="61"/>
      <c r="BA2325" s="61"/>
      <c r="BB2325" s="61"/>
      <c r="BC2325" s="61"/>
      <c r="BD2325" s="61"/>
      <c r="BE2325" s="61"/>
      <c r="BF2325" s="61"/>
      <c r="BG2325" s="61"/>
      <c r="BH2325" s="61"/>
      <c r="BI2325" s="61"/>
      <c r="BJ2325" s="61"/>
      <c r="BK2325" s="61">
        <v>634</v>
      </c>
      <c r="BL2325" s="61"/>
      <c r="BM2325" s="61"/>
      <c r="BN2325" s="61"/>
      <c r="BO2325" s="62">
        <v>-71849</v>
      </c>
    </row>
    <row r="2326" spans="1:67" x14ac:dyDescent="0.2">
      <c r="A2326" s="57" t="s">
        <v>34</v>
      </c>
      <c r="B2326" s="56" t="s">
        <v>34</v>
      </c>
      <c r="C2326" s="56" t="s">
        <v>550</v>
      </c>
      <c r="D2326" s="56">
        <v>1998</v>
      </c>
      <c r="E2326" s="58">
        <v>1581418</v>
      </c>
      <c r="F2326" s="58">
        <v>1407328</v>
      </c>
      <c r="G2326" s="59">
        <v>1140737</v>
      </c>
      <c r="H2326" s="59">
        <v>440681</v>
      </c>
      <c r="I2326" s="60">
        <v>0</v>
      </c>
      <c r="J2326" s="58">
        <v>-174090</v>
      </c>
      <c r="K2326" s="61"/>
      <c r="L2326" s="61"/>
      <c r="M2326" s="61"/>
      <c r="N2326" s="61"/>
      <c r="O2326" s="61"/>
      <c r="P2326" s="62">
        <v>137954</v>
      </c>
      <c r="Q2326" s="62">
        <v>10669</v>
      </c>
      <c r="R2326" s="61"/>
      <c r="S2326" s="61"/>
      <c r="T2326" s="61"/>
      <c r="U2326" s="61"/>
      <c r="V2326" s="61"/>
      <c r="W2326" s="62">
        <v>93133</v>
      </c>
      <c r="X2326" s="61"/>
      <c r="Y2326" s="61"/>
      <c r="Z2326" s="61"/>
      <c r="AA2326" s="62">
        <v>642377</v>
      </c>
      <c r="AB2326" s="61"/>
      <c r="AC2326" s="61"/>
      <c r="AD2326" s="62">
        <v>78115</v>
      </c>
      <c r="AE2326" s="61"/>
      <c r="AF2326" s="62">
        <v>95927</v>
      </c>
      <c r="AG2326" s="61"/>
      <c r="AH2326" s="61"/>
      <c r="AI2326" s="62">
        <v>82562</v>
      </c>
      <c r="AJ2326" s="61"/>
      <c r="AK2326" s="61"/>
      <c r="AL2326" s="61"/>
      <c r="AM2326" s="61"/>
      <c r="AN2326" s="61"/>
      <c r="AO2326" s="61"/>
      <c r="AP2326" s="62">
        <v>13303</v>
      </c>
      <c r="AQ2326" s="61"/>
      <c r="AR2326" s="62">
        <v>10403</v>
      </c>
      <c r="AS2326" s="61"/>
      <c r="AT2326" s="61"/>
      <c r="AU2326" s="61"/>
      <c r="AV2326" s="61"/>
      <c r="AW2326" s="61"/>
      <c r="AX2326" s="61"/>
      <c r="AY2326" s="62">
        <v>40260</v>
      </c>
      <c r="AZ2326" s="61"/>
      <c r="BA2326" s="62">
        <v>376715</v>
      </c>
      <c r="BB2326" s="61"/>
      <c r="BC2326" s="61"/>
      <c r="BD2326" s="61"/>
      <c r="BE2326" s="61"/>
      <c r="BF2326" s="61"/>
      <c r="BG2326" s="61"/>
      <c r="BH2326" s="61"/>
      <c r="BI2326" s="61"/>
      <c r="BJ2326" s="61"/>
      <c r="BK2326" s="61"/>
      <c r="BL2326" s="61"/>
      <c r="BM2326" s="61"/>
      <c r="BN2326" s="61"/>
      <c r="BO2326" s="62">
        <v>-174090</v>
      </c>
    </row>
    <row r="2327" spans="1:67" x14ac:dyDescent="0.2">
      <c r="A2327" s="57" t="s">
        <v>34</v>
      </c>
      <c r="B2327" s="56" t="s">
        <v>34</v>
      </c>
      <c r="C2327" s="56" t="s">
        <v>551</v>
      </c>
      <c r="D2327" s="56">
        <v>1989</v>
      </c>
      <c r="E2327" s="58">
        <v>4385711</v>
      </c>
      <c r="F2327" s="58">
        <v>3915740</v>
      </c>
      <c r="G2327" s="59">
        <v>4066851</v>
      </c>
      <c r="H2327" s="59">
        <v>318860</v>
      </c>
      <c r="I2327" s="60">
        <v>0</v>
      </c>
      <c r="J2327" s="58">
        <v>-469971</v>
      </c>
      <c r="K2327" s="62">
        <v>15342</v>
      </c>
      <c r="L2327" s="61"/>
      <c r="M2327" s="61"/>
      <c r="N2327" s="61"/>
      <c r="O2327" s="61"/>
      <c r="P2327" s="62">
        <v>76354</v>
      </c>
      <c r="Q2327" s="61"/>
      <c r="R2327" s="61"/>
      <c r="S2327" s="61"/>
      <c r="T2327" s="61"/>
      <c r="U2327" s="61"/>
      <c r="V2327" s="61"/>
      <c r="W2327" s="62">
        <v>139749</v>
      </c>
      <c r="X2327" s="61"/>
      <c r="Y2327" s="61"/>
      <c r="Z2327" s="61"/>
      <c r="AA2327" s="62">
        <v>836357</v>
      </c>
      <c r="AB2327" s="61"/>
      <c r="AC2327" s="61"/>
      <c r="AD2327" s="62">
        <v>1889761</v>
      </c>
      <c r="AE2327" s="61"/>
      <c r="AF2327" s="62">
        <v>879206</v>
      </c>
      <c r="AG2327" s="61"/>
      <c r="AH2327" s="61"/>
      <c r="AI2327" s="62">
        <v>230082</v>
      </c>
      <c r="AJ2327" s="61"/>
      <c r="AK2327" s="61"/>
      <c r="AL2327" s="61"/>
      <c r="AM2327" s="61"/>
      <c r="AN2327" s="61"/>
      <c r="AO2327" s="61"/>
      <c r="AP2327" s="62">
        <v>25068</v>
      </c>
      <c r="AQ2327" s="61"/>
      <c r="AR2327" s="62">
        <v>21717</v>
      </c>
      <c r="AS2327" s="61"/>
      <c r="AT2327" s="61"/>
      <c r="AU2327" s="61"/>
      <c r="AV2327" s="61"/>
      <c r="AW2327" s="61"/>
      <c r="AX2327" s="61"/>
      <c r="AY2327" s="62">
        <v>42607</v>
      </c>
      <c r="AZ2327" s="61"/>
      <c r="BA2327" s="62">
        <v>221238</v>
      </c>
      <c r="BB2327" s="61"/>
      <c r="BC2327" s="61"/>
      <c r="BD2327" s="61"/>
      <c r="BE2327" s="61"/>
      <c r="BF2327" s="61"/>
      <c r="BG2327" s="61"/>
      <c r="BH2327" s="61"/>
      <c r="BI2327" s="61"/>
      <c r="BJ2327" s="61"/>
      <c r="BK2327" s="62">
        <v>8230</v>
      </c>
      <c r="BL2327" s="61"/>
      <c r="BM2327" s="61"/>
      <c r="BN2327" s="61"/>
      <c r="BO2327" s="62">
        <v>-469971</v>
      </c>
    </row>
    <row r="2328" spans="1:67" x14ac:dyDescent="0.2">
      <c r="A2328" s="57" t="s">
        <v>34</v>
      </c>
      <c r="B2328" s="56" t="s">
        <v>34</v>
      </c>
      <c r="C2328" s="56" t="s">
        <v>551</v>
      </c>
      <c r="D2328" s="56">
        <v>1990</v>
      </c>
      <c r="E2328" s="58">
        <v>4812811</v>
      </c>
      <c r="F2328" s="58">
        <v>4342840</v>
      </c>
      <c r="G2328" s="59">
        <v>4393850</v>
      </c>
      <c r="H2328" s="59">
        <v>418961</v>
      </c>
      <c r="I2328" s="60">
        <v>0</v>
      </c>
      <c r="J2328" s="58">
        <v>-469971</v>
      </c>
      <c r="K2328" s="62">
        <v>15342</v>
      </c>
      <c r="L2328" s="61"/>
      <c r="M2328" s="61"/>
      <c r="N2328" s="61"/>
      <c r="O2328" s="61"/>
      <c r="P2328" s="62">
        <v>76354</v>
      </c>
      <c r="Q2328" s="61"/>
      <c r="R2328" s="61"/>
      <c r="S2328" s="61"/>
      <c r="T2328" s="61"/>
      <c r="U2328" s="61"/>
      <c r="V2328" s="61"/>
      <c r="W2328" s="62">
        <v>139749</v>
      </c>
      <c r="X2328" s="61"/>
      <c r="Y2328" s="61"/>
      <c r="Z2328" s="61"/>
      <c r="AA2328" s="62">
        <v>981507</v>
      </c>
      <c r="AB2328" s="61"/>
      <c r="AC2328" s="61"/>
      <c r="AD2328" s="62">
        <v>1990028</v>
      </c>
      <c r="AE2328" s="61"/>
      <c r="AF2328" s="62">
        <v>953117</v>
      </c>
      <c r="AG2328" s="61"/>
      <c r="AH2328" s="61"/>
      <c r="AI2328" s="62">
        <v>237753</v>
      </c>
      <c r="AJ2328" s="61"/>
      <c r="AK2328" s="61"/>
      <c r="AL2328" s="61"/>
      <c r="AM2328" s="61"/>
      <c r="AN2328" s="61"/>
      <c r="AO2328" s="61"/>
      <c r="AP2328" s="62">
        <v>27285</v>
      </c>
      <c r="AQ2328" s="61"/>
      <c r="AR2328" s="62">
        <v>105458</v>
      </c>
      <c r="AS2328" s="61"/>
      <c r="AT2328" s="61"/>
      <c r="AU2328" s="61"/>
      <c r="AV2328" s="61"/>
      <c r="AW2328" s="61"/>
      <c r="AX2328" s="61"/>
      <c r="AY2328" s="62">
        <v>47999</v>
      </c>
      <c r="AZ2328" s="61"/>
      <c r="BA2328" s="62">
        <v>229949</v>
      </c>
      <c r="BB2328" s="61"/>
      <c r="BC2328" s="61"/>
      <c r="BD2328" s="61"/>
      <c r="BE2328" s="61"/>
      <c r="BF2328" s="61"/>
      <c r="BG2328" s="61"/>
      <c r="BH2328" s="61"/>
      <c r="BI2328" s="61"/>
      <c r="BJ2328" s="61"/>
      <c r="BK2328" s="62">
        <v>8270</v>
      </c>
      <c r="BL2328" s="61"/>
      <c r="BM2328" s="61"/>
      <c r="BN2328" s="61"/>
      <c r="BO2328" s="62">
        <v>-469971</v>
      </c>
    </row>
    <row r="2329" spans="1:67" x14ac:dyDescent="0.2">
      <c r="A2329" s="57" t="s">
        <v>34</v>
      </c>
      <c r="B2329" s="56" t="s">
        <v>34</v>
      </c>
      <c r="C2329" s="56" t="s">
        <v>551</v>
      </c>
      <c r="D2329" s="56">
        <v>1991</v>
      </c>
      <c r="E2329" s="58">
        <v>5286940</v>
      </c>
      <c r="F2329" s="58">
        <v>4816969</v>
      </c>
      <c r="G2329" s="59">
        <v>4767685</v>
      </c>
      <c r="H2329" s="59">
        <v>519255</v>
      </c>
      <c r="I2329" s="60">
        <v>0</v>
      </c>
      <c r="J2329" s="58">
        <v>-469971</v>
      </c>
      <c r="K2329" s="62">
        <v>15342</v>
      </c>
      <c r="L2329" s="61"/>
      <c r="M2329" s="61"/>
      <c r="N2329" s="61"/>
      <c r="O2329" s="61"/>
      <c r="P2329" s="62">
        <v>76354</v>
      </c>
      <c r="Q2329" s="61"/>
      <c r="R2329" s="61"/>
      <c r="S2329" s="61"/>
      <c r="T2329" s="61"/>
      <c r="U2329" s="61"/>
      <c r="V2329" s="61"/>
      <c r="W2329" s="62">
        <v>139749</v>
      </c>
      <c r="X2329" s="61"/>
      <c r="Y2329" s="61"/>
      <c r="Z2329" s="61"/>
      <c r="AA2329" s="62">
        <v>1060191</v>
      </c>
      <c r="AB2329" s="61"/>
      <c r="AC2329" s="61"/>
      <c r="AD2329" s="62">
        <v>2110399</v>
      </c>
      <c r="AE2329" s="61"/>
      <c r="AF2329" s="62">
        <v>1115279</v>
      </c>
      <c r="AG2329" s="61"/>
      <c r="AH2329" s="61"/>
      <c r="AI2329" s="62">
        <v>250371</v>
      </c>
      <c r="AJ2329" s="61"/>
      <c r="AK2329" s="61"/>
      <c r="AL2329" s="61"/>
      <c r="AM2329" s="61"/>
      <c r="AN2329" s="61"/>
      <c r="AO2329" s="61"/>
      <c r="AP2329" s="62">
        <v>30362</v>
      </c>
      <c r="AQ2329" s="61"/>
      <c r="AR2329" s="62">
        <v>58741</v>
      </c>
      <c r="AS2329" s="61"/>
      <c r="AT2329" s="61"/>
      <c r="AU2329" s="61"/>
      <c r="AV2329" s="61"/>
      <c r="AW2329" s="61"/>
      <c r="AX2329" s="61"/>
      <c r="AY2329" s="62">
        <v>50076</v>
      </c>
      <c r="AZ2329" s="61"/>
      <c r="BA2329" s="62">
        <v>371806</v>
      </c>
      <c r="BB2329" s="61"/>
      <c r="BC2329" s="61"/>
      <c r="BD2329" s="61"/>
      <c r="BE2329" s="61"/>
      <c r="BF2329" s="61"/>
      <c r="BG2329" s="61"/>
      <c r="BH2329" s="61"/>
      <c r="BI2329" s="61"/>
      <c r="BJ2329" s="61"/>
      <c r="BK2329" s="62">
        <v>8270</v>
      </c>
      <c r="BL2329" s="61"/>
      <c r="BM2329" s="61"/>
      <c r="BN2329" s="61"/>
      <c r="BO2329" s="62">
        <v>-469971</v>
      </c>
    </row>
    <row r="2330" spans="1:67" x14ac:dyDescent="0.2">
      <c r="A2330" s="57" t="s">
        <v>34</v>
      </c>
      <c r="B2330" s="56" t="s">
        <v>34</v>
      </c>
      <c r="C2330" s="56" t="s">
        <v>551</v>
      </c>
      <c r="D2330" s="56">
        <v>1992</v>
      </c>
      <c r="E2330" s="58">
        <v>5555493</v>
      </c>
      <c r="F2330" s="58">
        <v>5085522</v>
      </c>
      <c r="G2330" s="59">
        <v>5055172</v>
      </c>
      <c r="H2330" s="59">
        <v>500321</v>
      </c>
      <c r="I2330" s="60">
        <v>0</v>
      </c>
      <c r="J2330" s="58">
        <v>-469971</v>
      </c>
      <c r="K2330" s="62">
        <v>15342</v>
      </c>
      <c r="L2330" s="61"/>
      <c r="M2330" s="61"/>
      <c r="N2330" s="61"/>
      <c r="O2330" s="61"/>
      <c r="P2330" s="62">
        <v>44980</v>
      </c>
      <c r="Q2330" s="62">
        <v>31374</v>
      </c>
      <c r="R2330" s="61"/>
      <c r="S2330" s="61"/>
      <c r="T2330" s="61"/>
      <c r="U2330" s="61"/>
      <c r="V2330" s="61"/>
      <c r="W2330" s="62">
        <v>139749</v>
      </c>
      <c r="X2330" s="61"/>
      <c r="Y2330" s="61"/>
      <c r="Z2330" s="61"/>
      <c r="AA2330" s="62">
        <v>1171276</v>
      </c>
      <c r="AB2330" s="61"/>
      <c r="AC2330" s="61"/>
      <c r="AD2330" s="62">
        <v>2189219</v>
      </c>
      <c r="AE2330" s="61"/>
      <c r="AF2330" s="62">
        <v>1203559</v>
      </c>
      <c r="AG2330" s="61"/>
      <c r="AH2330" s="61"/>
      <c r="AI2330" s="62">
        <v>259673</v>
      </c>
      <c r="AJ2330" s="61"/>
      <c r="AK2330" s="61"/>
      <c r="AL2330" s="61"/>
      <c r="AM2330" s="61"/>
      <c r="AN2330" s="61"/>
      <c r="AO2330" s="61"/>
      <c r="AP2330" s="62">
        <v>30686</v>
      </c>
      <c r="AQ2330" s="61"/>
      <c r="AR2330" s="62">
        <v>58741</v>
      </c>
      <c r="AS2330" s="61"/>
      <c r="AT2330" s="61"/>
      <c r="AU2330" s="61"/>
      <c r="AV2330" s="61"/>
      <c r="AW2330" s="61"/>
      <c r="AX2330" s="61"/>
      <c r="AY2330" s="62">
        <v>53929</v>
      </c>
      <c r="AZ2330" s="61"/>
      <c r="BA2330" s="62">
        <v>348695</v>
      </c>
      <c r="BB2330" s="61"/>
      <c r="BC2330" s="61"/>
      <c r="BD2330" s="61"/>
      <c r="BE2330" s="61"/>
      <c r="BF2330" s="61"/>
      <c r="BG2330" s="61"/>
      <c r="BH2330" s="61"/>
      <c r="BI2330" s="61"/>
      <c r="BJ2330" s="61"/>
      <c r="BK2330" s="62">
        <v>8270</v>
      </c>
      <c r="BL2330" s="61"/>
      <c r="BM2330" s="61"/>
      <c r="BN2330" s="61"/>
      <c r="BO2330" s="62">
        <v>-469971</v>
      </c>
    </row>
    <row r="2331" spans="1:67" x14ac:dyDescent="0.2">
      <c r="A2331" s="57" t="s">
        <v>34</v>
      </c>
      <c r="B2331" s="56" t="s">
        <v>34</v>
      </c>
      <c r="C2331" s="56" t="s">
        <v>551</v>
      </c>
      <c r="D2331" s="56">
        <v>1993</v>
      </c>
      <c r="E2331" s="58">
        <v>5908143</v>
      </c>
      <c r="F2331" s="58">
        <v>5438172</v>
      </c>
      <c r="G2331" s="59">
        <v>5376900</v>
      </c>
      <c r="H2331" s="59">
        <v>531243</v>
      </c>
      <c r="I2331" s="60">
        <v>0</v>
      </c>
      <c r="J2331" s="58">
        <v>-469971</v>
      </c>
      <c r="K2331" s="62">
        <v>15342</v>
      </c>
      <c r="L2331" s="61"/>
      <c r="M2331" s="61"/>
      <c r="N2331" s="61"/>
      <c r="O2331" s="61"/>
      <c r="P2331" s="62">
        <v>44980</v>
      </c>
      <c r="Q2331" s="62">
        <v>31374</v>
      </c>
      <c r="R2331" s="61"/>
      <c r="S2331" s="61"/>
      <c r="T2331" s="61"/>
      <c r="U2331" s="61"/>
      <c r="V2331" s="61"/>
      <c r="W2331" s="62">
        <v>276465</v>
      </c>
      <c r="X2331" s="61"/>
      <c r="Y2331" s="61"/>
      <c r="Z2331" s="61"/>
      <c r="AA2331" s="62">
        <v>1288228</v>
      </c>
      <c r="AB2331" s="61"/>
      <c r="AC2331" s="61"/>
      <c r="AD2331" s="62">
        <v>2205460</v>
      </c>
      <c r="AE2331" s="61"/>
      <c r="AF2331" s="62">
        <v>1241588</v>
      </c>
      <c r="AG2331" s="61"/>
      <c r="AH2331" s="61"/>
      <c r="AI2331" s="62">
        <v>273463</v>
      </c>
      <c r="AJ2331" s="61"/>
      <c r="AK2331" s="61"/>
      <c r="AL2331" s="61"/>
      <c r="AM2331" s="61"/>
      <c r="AN2331" s="61"/>
      <c r="AO2331" s="61"/>
      <c r="AP2331" s="62">
        <v>33807</v>
      </c>
      <c r="AQ2331" s="61"/>
      <c r="AR2331" s="62">
        <v>61615</v>
      </c>
      <c r="AS2331" s="61"/>
      <c r="AT2331" s="61"/>
      <c r="AU2331" s="61"/>
      <c r="AV2331" s="61"/>
      <c r="AW2331" s="61"/>
      <c r="AX2331" s="61"/>
      <c r="AY2331" s="62">
        <v>61002</v>
      </c>
      <c r="AZ2331" s="61"/>
      <c r="BA2331" s="62">
        <v>354666</v>
      </c>
      <c r="BB2331" s="61"/>
      <c r="BC2331" s="61"/>
      <c r="BD2331" s="61"/>
      <c r="BE2331" s="62">
        <v>11854</v>
      </c>
      <c r="BF2331" s="61"/>
      <c r="BG2331" s="61"/>
      <c r="BH2331" s="61"/>
      <c r="BI2331" s="61"/>
      <c r="BJ2331" s="61"/>
      <c r="BK2331" s="62">
        <v>8299</v>
      </c>
      <c r="BL2331" s="61"/>
      <c r="BM2331" s="61"/>
      <c r="BN2331" s="61"/>
      <c r="BO2331" s="62">
        <v>-469971</v>
      </c>
    </row>
    <row r="2332" spans="1:67" x14ac:dyDescent="0.2">
      <c r="A2332" s="57" t="s">
        <v>34</v>
      </c>
      <c r="B2332" s="56" t="s">
        <v>34</v>
      </c>
      <c r="C2332" s="56" t="s">
        <v>551</v>
      </c>
      <c r="D2332" s="56">
        <v>1994</v>
      </c>
      <c r="E2332" s="58">
        <v>6119355</v>
      </c>
      <c r="F2332" s="58">
        <v>3663079</v>
      </c>
      <c r="G2332" s="59">
        <v>5561850</v>
      </c>
      <c r="H2332" s="59">
        <v>557505</v>
      </c>
      <c r="I2332" s="60">
        <v>0</v>
      </c>
      <c r="J2332" s="58">
        <v>-2456276</v>
      </c>
      <c r="K2332" s="62">
        <v>15342</v>
      </c>
      <c r="L2332" s="61"/>
      <c r="M2332" s="61"/>
      <c r="N2332" s="61"/>
      <c r="O2332" s="61"/>
      <c r="P2332" s="62">
        <v>44980</v>
      </c>
      <c r="Q2332" s="62">
        <v>31374</v>
      </c>
      <c r="R2332" s="61"/>
      <c r="S2332" s="61"/>
      <c r="T2332" s="61"/>
      <c r="U2332" s="61"/>
      <c r="V2332" s="61"/>
      <c r="W2332" s="62">
        <v>141600</v>
      </c>
      <c r="X2332" s="61"/>
      <c r="Y2332" s="61"/>
      <c r="Z2332" s="61"/>
      <c r="AA2332" s="62">
        <v>1451957</v>
      </c>
      <c r="AB2332" s="61"/>
      <c r="AC2332" s="61"/>
      <c r="AD2332" s="62">
        <v>2241951</v>
      </c>
      <c r="AE2332" s="61"/>
      <c r="AF2332" s="62">
        <v>1355243</v>
      </c>
      <c r="AG2332" s="61"/>
      <c r="AH2332" s="61"/>
      <c r="AI2332" s="62">
        <v>279403</v>
      </c>
      <c r="AJ2332" s="61"/>
      <c r="AK2332" s="61"/>
      <c r="AL2332" s="61"/>
      <c r="AM2332" s="61"/>
      <c r="AN2332" s="61"/>
      <c r="AO2332" s="61"/>
      <c r="AP2332" s="62">
        <v>34304</v>
      </c>
      <c r="AQ2332" s="61"/>
      <c r="AR2332" s="62">
        <v>63816</v>
      </c>
      <c r="AS2332" s="61"/>
      <c r="AT2332" s="61"/>
      <c r="AU2332" s="61"/>
      <c r="AV2332" s="61"/>
      <c r="AW2332" s="61"/>
      <c r="AX2332" s="61"/>
      <c r="AY2332" s="62">
        <v>71172</v>
      </c>
      <c r="AZ2332" s="61"/>
      <c r="BA2332" s="62">
        <v>354666</v>
      </c>
      <c r="BB2332" s="61"/>
      <c r="BC2332" s="61"/>
      <c r="BD2332" s="61"/>
      <c r="BE2332" s="62">
        <v>24108</v>
      </c>
      <c r="BF2332" s="61"/>
      <c r="BG2332" s="61"/>
      <c r="BH2332" s="61"/>
      <c r="BI2332" s="61"/>
      <c r="BJ2332" s="61"/>
      <c r="BK2332" s="62">
        <v>9439</v>
      </c>
      <c r="BL2332" s="61"/>
      <c r="BM2332" s="61"/>
      <c r="BN2332" s="61"/>
      <c r="BO2332" s="62">
        <v>-2456276</v>
      </c>
    </row>
    <row r="2333" spans="1:67" x14ac:dyDescent="0.2">
      <c r="A2333" s="57" t="s">
        <v>34</v>
      </c>
      <c r="B2333" s="56" t="s">
        <v>34</v>
      </c>
      <c r="C2333" s="56" t="s">
        <v>551</v>
      </c>
      <c r="D2333" s="56">
        <v>1995</v>
      </c>
      <c r="E2333" s="58">
        <v>6479357</v>
      </c>
      <c r="F2333" s="58">
        <v>3991218</v>
      </c>
      <c r="G2333" s="59">
        <v>5914284</v>
      </c>
      <c r="H2333" s="59">
        <v>565073</v>
      </c>
      <c r="I2333" s="60">
        <v>0</v>
      </c>
      <c r="J2333" s="58">
        <v>-2488139</v>
      </c>
      <c r="K2333" s="62">
        <v>15342</v>
      </c>
      <c r="L2333" s="61"/>
      <c r="M2333" s="61"/>
      <c r="N2333" s="61"/>
      <c r="O2333" s="61"/>
      <c r="P2333" s="62">
        <v>44980</v>
      </c>
      <c r="Q2333" s="62">
        <v>31374</v>
      </c>
      <c r="R2333" s="61"/>
      <c r="S2333" s="61"/>
      <c r="T2333" s="61"/>
      <c r="U2333" s="61"/>
      <c r="V2333" s="61"/>
      <c r="W2333" s="62">
        <v>141600</v>
      </c>
      <c r="X2333" s="61"/>
      <c r="Y2333" s="61"/>
      <c r="Z2333" s="61"/>
      <c r="AA2333" s="62">
        <v>1720042</v>
      </c>
      <c r="AB2333" s="61"/>
      <c r="AC2333" s="61"/>
      <c r="AD2333" s="62">
        <v>2270742</v>
      </c>
      <c r="AE2333" s="61"/>
      <c r="AF2333" s="62">
        <v>1399270</v>
      </c>
      <c r="AG2333" s="61"/>
      <c r="AH2333" s="61"/>
      <c r="AI2333" s="62">
        <v>290934</v>
      </c>
      <c r="AJ2333" s="61"/>
      <c r="AK2333" s="61"/>
      <c r="AL2333" s="61"/>
      <c r="AM2333" s="61"/>
      <c r="AN2333" s="61"/>
      <c r="AO2333" s="61"/>
      <c r="AP2333" s="62">
        <v>34304</v>
      </c>
      <c r="AQ2333" s="61"/>
      <c r="AR2333" s="62">
        <v>63816</v>
      </c>
      <c r="AS2333" s="61"/>
      <c r="AT2333" s="61"/>
      <c r="AU2333" s="61"/>
      <c r="AV2333" s="61"/>
      <c r="AW2333" s="61"/>
      <c r="AX2333" s="61"/>
      <c r="AY2333" s="62">
        <v>75895</v>
      </c>
      <c r="AZ2333" s="61"/>
      <c r="BA2333" s="62">
        <v>354666</v>
      </c>
      <c r="BB2333" s="61"/>
      <c r="BC2333" s="61"/>
      <c r="BD2333" s="61"/>
      <c r="BE2333" s="62">
        <v>26862</v>
      </c>
      <c r="BF2333" s="61"/>
      <c r="BG2333" s="61"/>
      <c r="BH2333" s="61"/>
      <c r="BI2333" s="61"/>
      <c r="BJ2333" s="61"/>
      <c r="BK2333" s="62">
        <v>9530</v>
      </c>
      <c r="BL2333" s="61"/>
      <c r="BM2333" s="61"/>
      <c r="BN2333" s="61"/>
      <c r="BO2333" s="62">
        <v>-2488139</v>
      </c>
    </row>
    <row r="2334" spans="1:67" x14ac:dyDescent="0.2">
      <c r="A2334" s="57" t="s">
        <v>34</v>
      </c>
      <c r="B2334" s="56" t="s">
        <v>34</v>
      </c>
      <c r="C2334" s="56" t="s">
        <v>551</v>
      </c>
      <c r="D2334" s="56">
        <v>1996</v>
      </c>
      <c r="E2334" s="58">
        <v>6483075</v>
      </c>
      <c r="F2334" s="58">
        <v>3920831</v>
      </c>
      <c r="G2334" s="59">
        <v>6289284</v>
      </c>
      <c r="H2334" s="59">
        <v>193791</v>
      </c>
      <c r="I2334" s="60">
        <v>0</v>
      </c>
      <c r="J2334" s="58">
        <v>-2562244</v>
      </c>
      <c r="K2334" s="62">
        <v>15342</v>
      </c>
      <c r="L2334" s="61"/>
      <c r="M2334" s="61"/>
      <c r="N2334" s="61"/>
      <c r="O2334" s="61"/>
      <c r="P2334" s="62">
        <v>44980</v>
      </c>
      <c r="Q2334" s="62">
        <v>31374</v>
      </c>
      <c r="R2334" s="61"/>
      <c r="S2334" s="61"/>
      <c r="T2334" s="61"/>
      <c r="U2334" s="61"/>
      <c r="V2334" s="61"/>
      <c r="W2334" s="62">
        <v>162951</v>
      </c>
      <c r="X2334" s="61"/>
      <c r="Y2334" s="61"/>
      <c r="Z2334" s="61"/>
      <c r="AA2334" s="62">
        <v>1932777</v>
      </c>
      <c r="AB2334" s="61"/>
      <c r="AC2334" s="61"/>
      <c r="AD2334" s="62">
        <v>2301046</v>
      </c>
      <c r="AE2334" s="61"/>
      <c r="AF2334" s="62">
        <v>1494668</v>
      </c>
      <c r="AG2334" s="61"/>
      <c r="AH2334" s="61"/>
      <c r="AI2334" s="62">
        <v>306146</v>
      </c>
      <c r="AJ2334" s="61"/>
      <c r="AK2334" s="61"/>
      <c r="AL2334" s="61"/>
      <c r="AM2334" s="61"/>
      <c r="AN2334" s="61"/>
      <c r="AO2334" s="61"/>
      <c r="AP2334" s="62">
        <v>34735</v>
      </c>
      <c r="AQ2334" s="61"/>
      <c r="AR2334" s="62">
        <v>65316</v>
      </c>
      <c r="AS2334" s="61"/>
      <c r="AT2334" s="61"/>
      <c r="AU2334" s="61"/>
      <c r="AV2334" s="62">
        <v>1274</v>
      </c>
      <c r="AW2334" s="61"/>
      <c r="AX2334" s="61"/>
      <c r="AY2334" s="62">
        <v>14894</v>
      </c>
      <c r="AZ2334" s="61"/>
      <c r="BA2334" s="62">
        <v>41180</v>
      </c>
      <c r="BB2334" s="61"/>
      <c r="BC2334" s="61"/>
      <c r="BD2334" s="61"/>
      <c r="BE2334" s="62">
        <v>26862</v>
      </c>
      <c r="BF2334" s="61"/>
      <c r="BG2334" s="61"/>
      <c r="BH2334" s="61"/>
      <c r="BI2334" s="61"/>
      <c r="BJ2334" s="61"/>
      <c r="BK2334" s="62">
        <v>9530</v>
      </c>
      <c r="BL2334" s="61"/>
      <c r="BM2334" s="61"/>
      <c r="BN2334" s="61"/>
      <c r="BO2334" s="62">
        <v>-2562244</v>
      </c>
    </row>
    <row r="2335" spans="1:67" x14ac:dyDescent="0.2">
      <c r="A2335" s="57" t="s">
        <v>34</v>
      </c>
      <c r="B2335" s="56" t="s">
        <v>34</v>
      </c>
      <c r="C2335" s="56" t="s">
        <v>551</v>
      </c>
      <c r="D2335" s="56">
        <v>1997</v>
      </c>
      <c r="E2335" s="58">
        <v>6636493</v>
      </c>
      <c r="F2335" s="58">
        <v>3996256</v>
      </c>
      <c r="G2335" s="59">
        <v>6384722</v>
      </c>
      <c r="H2335" s="59">
        <v>251771</v>
      </c>
      <c r="I2335" s="60">
        <v>0</v>
      </c>
      <c r="J2335" s="58">
        <v>-2640237</v>
      </c>
      <c r="K2335" s="62">
        <v>15342</v>
      </c>
      <c r="L2335" s="61"/>
      <c r="M2335" s="61"/>
      <c r="N2335" s="61"/>
      <c r="O2335" s="61"/>
      <c r="P2335" s="62">
        <v>44980</v>
      </c>
      <c r="Q2335" s="62">
        <v>31374</v>
      </c>
      <c r="R2335" s="61"/>
      <c r="S2335" s="61"/>
      <c r="T2335" s="61"/>
      <c r="U2335" s="61"/>
      <c r="V2335" s="61"/>
      <c r="W2335" s="62">
        <v>162951</v>
      </c>
      <c r="X2335" s="61"/>
      <c r="Y2335" s="61"/>
      <c r="Z2335" s="61"/>
      <c r="AA2335" s="62">
        <v>2011220</v>
      </c>
      <c r="AB2335" s="61"/>
      <c r="AC2335" s="61"/>
      <c r="AD2335" s="62">
        <v>2302171</v>
      </c>
      <c r="AE2335" s="61"/>
      <c r="AF2335" s="62">
        <v>1499106</v>
      </c>
      <c r="AG2335" s="61"/>
      <c r="AH2335" s="61"/>
      <c r="AI2335" s="62">
        <v>317578</v>
      </c>
      <c r="AJ2335" s="61"/>
      <c r="AK2335" s="61"/>
      <c r="AL2335" s="61"/>
      <c r="AM2335" s="61"/>
      <c r="AN2335" s="61"/>
      <c r="AO2335" s="61"/>
      <c r="AP2335" s="62">
        <v>34735</v>
      </c>
      <c r="AQ2335" s="61"/>
      <c r="AR2335" s="62">
        <v>65316</v>
      </c>
      <c r="AS2335" s="61"/>
      <c r="AT2335" s="61"/>
      <c r="AU2335" s="61"/>
      <c r="AV2335" s="62">
        <v>1274</v>
      </c>
      <c r="AW2335" s="61"/>
      <c r="AX2335" s="61"/>
      <c r="AY2335" s="62">
        <v>14894</v>
      </c>
      <c r="AZ2335" s="61"/>
      <c r="BA2335" s="62">
        <v>99160</v>
      </c>
      <c r="BB2335" s="61"/>
      <c r="BC2335" s="61"/>
      <c r="BD2335" s="61"/>
      <c r="BE2335" s="62">
        <v>26862</v>
      </c>
      <c r="BF2335" s="61"/>
      <c r="BG2335" s="61"/>
      <c r="BH2335" s="61"/>
      <c r="BI2335" s="61"/>
      <c r="BJ2335" s="61"/>
      <c r="BK2335" s="62">
        <v>9530</v>
      </c>
      <c r="BL2335" s="61"/>
      <c r="BM2335" s="61"/>
      <c r="BN2335" s="61"/>
      <c r="BO2335" s="62">
        <v>-2640237</v>
      </c>
    </row>
    <row r="2336" spans="1:67" x14ac:dyDescent="0.2">
      <c r="A2336" s="57" t="s">
        <v>34</v>
      </c>
      <c r="B2336" s="56" t="s">
        <v>34</v>
      </c>
      <c r="C2336" s="56" t="s">
        <v>551</v>
      </c>
      <c r="D2336" s="56">
        <v>1998</v>
      </c>
      <c r="E2336" s="58">
        <v>6446325</v>
      </c>
      <c r="F2336" s="58">
        <v>4117268</v>
      </c>
      <c r="G2336" s="59">
        <v>6563111</v>
      </c>
      <c r="H2336" s="59">
        <v>254198</v>
      </c>
      <c r="I2336" s="60">
        <v>370984</v>
      </c>
      <c r="J2336" s="58">
        <v>-2700041</v>
      </c>
      <c r="K2336" s="61"/>
      <c r="L2336" s="61"/>
      <c r="M2336" s="61"/>
      <c r="N2336" s="61"/>
      <c r="O2336" s="61"/>
      <c r="P2336" s="61"/>
      <c r="Q2336" s="61"/>
      <c r="R2336" s="61"/>
      <c r="S2336" s="61"/>
      <c r="T2336" s="61"/>
      <c r="U2336" s="62">
        <v>370984</v>
      </c>
      <c r="V2336" s="61"/>
      <c r="W2336" s="61"/>
      <c r="X2336" s="61"/>
      <c r="Y2336" s="61"/>
      <c r="Z2336" s="61"/>
      <c r="AA2336" s="62">
        <v>2041085</v>
      </c>
      <c r="AB2336" s="61"/>
      <c r="AC2336" s="61"/>
      <c r="AD2336" s="62">
        <v>2310782</v>
      </c>
      <c r="AE2336" s="61"/>
      <c r="AF2336" s="62">
        <v>1501181</v>
      </c>
      <c r="AG2336" s="61"/>
      <c r="AH2336" s="61"/>
      <c r="AI2336" s="62">
        <v>339079</v>
      </c>
      <c r="AJ2336" s="61"/>
      <c r="AK2336" s="61"/>
      <c r="AL2336" s="61"/>
      <c r="AM2336" s="61"/>
      <c r="AN2336" s="61"/>
      <c r="AO2336" s="61"/>
      <c r="AP2336" s="62">
        <v>34735</v>
      </c>
      <c r="AQ2336" s="61"/>
      <c r="AR2336" s="62">
        <v>67743</v>
      </c>
      <c r="AS2336" s="61"/>
      <c r="AT2336" s="61"/>
      <c r="AU2336" s="61"/>
      <c r="AV2336" s="62">
        <v>1274</v>
      </c>
      <c r="AW2336" s="61"/>
      <c r="AX2336" s="61"/>
      <c r="AY2336" s="62">
        <v>14894</v>
      </c>
      <c r="AZ2336" s="61"/>
      <c r="BA2336" s="62">
        <v>99160</v>
      </c>
      <c r="BB2336" s="61"/>
      <c r="BC2336" s="61"/>
      <c r="BD2336" s="61"/>
      <c r="BE2336" s="61"/>
      <c r="BF2336" s="61"/>
      <c r="BG2336" s="62">
        <v>26862</v>
      </c>
      <c r="BH2336" s="61"/>
      <c r="BI2336" s="61"/>
      <c r="BJ2336" s="61"/>
      <c r="BK2336" s="62">
        <v>9530</v>
      </c>
      <c r="BL2336" s="61"/>
      <c r="BM2336" s="61"/>
      <c r="BN2336" s="61"/>
      <c r="BO2336" s="62">
        <v>-2700041</v>
      </c>
    </row>
    <row r="2337" spans="1:67" x14ac:dyDescent="0.2">
      <c r="A2337" s="57" t="s">
        <v>34</v>
      </c>
      <c r="B2337" s="56" t="s">
        <v>34</v>
      </c>
      <c r="C2337" s="56" t="s">
        <v>552</v>
      </c>
      <c r="D2337" s="56">
        <v>1989</v>
      </c>
      <c r="E2337" s="58">
        <v>1034723</v>
      </c>
      <c r="F2337" s="58">
        <v>1030623</v>
      </c>
      <c r="G2337" s="59">
        <v>1028739</v>
      </c>
      <c r="H2337" s="59">
        <v>5984</v>
      </c>
      <c r="I2337" s="60">
        <v>0</v>
      </c>
      <c r="J2337" s="58">
        <v>-4100</v>
      </c>
      <c r="K2337" s="61">
        <v>300</v>
      </c>
      <c r="L2337" s="61"/>
      <c r="M2337" s="61"/>
      <c r="N2337" s="61"/>
      <c r="O2337" s="61"/>
      <c r="P2337" s="61"/>
      <c r="Q2337" s="61"/>
      <c r="R2337" s="61"/>
      <c r="S2337" s="61"/>
      <c r="T2337" s="61"/>
      <c r="U2337" s="61"/>
      <c r="V2337" s="61"/>
      <c r="W2337" s="62">
        <v>176382</v>
      </c>
      <c r="X2337" s="61"/>
      <c r="Y2337" s="61"/>
      <c r="Z2337" s="61"/>
      <c r="AA2337" s="62">
        <v>422091</v>
      </c>
      <c r="AB2337" s="61"/>
      <c r="AC2337" s="61"/>
      <c r="AD2337" s="62">
        <v>72570</v>
      </c>
      <c r="AE2337" s="61"/>
      <c r="AF2337" s="62">
        <v>264927</v>
      </c>
      <c r="AG2337" s="61"/>
      <c r="AH2337" s="61"/>
      <c r="AI2337" s="62">
        <v>92469</v>
      </c>
      <c r="AJ2337" s="61"/>
      <c r="AK2337" s="61"/>
      <c r="AL2337" s="61"/>
      <c r="AM2337" s="61"/>
      <c r="AN2337" s="61"/>
      <c r="AO2337" s="61"/>
      <c r="AP2337" s="62">
        <v>5984</v>
      </c>
      <c r="AQ2337" s="61"/>
      <c r="AR2337" s="61"/>
      <c r="AS2337" s="61"/>
      <c r="AT2337" s="61"/>
      <c r="AU2337" s="61"/>
      <c r="AV2337" s="61"/>
      <c r="AW2337" s="61"/>
      <c r="AX2337" s="61"/>
      <c r="AY2337" s="61"/>
      <c r="AZ2337" s="61"/>
      <c r="BA2337" s="61"/>
      <c r="BB2337" s="61"/>
      <c r="BC2337" s="61"/>
      <c r="BD2337" s="61"/>
      <c r="BE2337" s="61"/>
      <c r="BF2337" s="61"/>
      <c r="BG2337" s="61"/>
      <c r="BH2337" s="61"/>
      <c r="BI2337" s="61"/>
      <c r="BJ2337" s="61"/>
      <c r="BK2337" s="61"/>
      <c r="BL2337" s="61"/>
      <c r="BM2337" s="61"/>
      <c r="BN2337" s="61"/>
      <c r="BO2337" s="62">
        <v>-4100</v>
      </c>
    </row>
    <row r="2338" spans="1:67" x14ac:dyDescent="0.2">
      <c r="A2338" s="57" t="s">
        <v>34</v>
      </c>
      <c r="B2338" s="56" t="s">
        <v>34</v>
      </c>
      <c r="C2338" s="56" t="s">
        <v>552</v>
      </c>
      <c r="D2338" s="56">
        <v>1990</v>
      </c>
      <c r="E2338" s="58">
        <v>1089427</v>
      </c>
      <c r="F2338" s="58">
        <v>1085327</v>
      </c>
      <c r="G2338" s="59">
        <v>1083443</v>
      </c>
      <c r="H2338" s="59">
        <v>5984</v>
      </c>
      <c r="I2338" s="60">
        <v>0</v>
      </c>
      <c r="J2338" s="58">
        <v>-4100</v>
      </c>
      <c r="K2338" s="61">
        <v>300</v>
      </c>
      <c r="L2338" s="61"/>
      <c r="M2338" s="61"/>
      <c r="N2338" s="61"/>
      <c r="O2338" s="61"/>
      <c r="P2338" s="61"/>
      <c r="Q2338" s="61"/>
      <c r="R2338" s="61"/>
      <c r="S2338" s="61"/>
      <c r="T2338" s="61"/>
      <c r="U2338" s="61"/>
      <c r="V2338" s="61"/>
      <c r="W2338" s="62">
        <v>176382</v>
      </c>
      <c r="X2338" s="61"/>
      <c r="Y2338" s="61"/>
      <c r="Z2338" s="61"/>
      <c r="AA2338" s="62">
        <v>434187</v>
      </c>
      <c r="AB2338" s="61"/>
      <c r="AC2338" s="61"/>
      <c r="AD2338" s="62">
        <v>81701</v>
      </c>
      <c r="AE2338" s="61"/>
      <c r="AF2338" s="62">
        <v>290165</v>
      </c>
      <c r="AG2338" s="61"/>
      <c r="AH2338" s="61"/>
      <c r="AI2338" s="62">
        <v>100708</v>
      </c>
      <c r="AJ2338" s="61"/>
      <c r="AK2338" s="61"/>
      <c r="AL2338" s="61"/>
      <c r="AM2338" s="61"/>
      <c r="AN2338" s="61"/>
      <c r="AO2338" s="61"/>
      <c r="AP2338" s="62">
        <v>5984</v>
      </c>
      <c r="AQ2338" s="61"/>
      <c r="AR2338" s="61"/>
      <c r="AS2338" s="61"/>
      <c r="AT2338" s="61"/>
      <c r="AU2338" s="61"/>
      <c r="AV2338" s="61"/>
      <c r="AW2338" s="61"/>
      <c r="AX2338" s="61"/>
      <c r="AY2338" s="61"/>
      <c r="AZ2338" s="61"/>
      <c r="BA2338" s="61"/>
      <c r="BB2338" s="61"/>
      <c r="BC2338" s="61"/>
      <c r="BD2338" s="61"/>
      <c r="BE2338" s="61"/>
      <c r="BF2338" s="61"/>
      <c r="BG2338" s="61"/>
      <c r="BH2338" s="61"/>
      <c r="BI2338" s="61"/>
      <c r="BJ2338" s="61"/>
      <c r="BK2338" s="61"/>
      <c r="BL2338" s="61"/>
      <c r="BM2338" s="61"/>
      <c r="BN2338" s="61"/>
      <c r="BO2338" s="62">
        <v>-4100</v>
      </c>
    </row>
    <row r="2339" spans="1:67" x14ac:dyDescent="0.2">
      <c r="A2339" s="57" t="s">
        <v>34</v>
      </c>
      <c r="B2339" s="56" t="s">
        <v>34</v>
      </c>
      <c r="C2339" s="56" t="s">
        <v>552</v>
      </c>
      <c r="D2339" s="56">
        <v>1991</v>
      </c>
      <c r="E2339" s="58">
        <v>1210388</v>
      </c>
      <c r="F2339" s="58">
        <v>1206288</v>
      </c>
      <c r="G2339" s="59">
        <v>1204404</v>
      </c>
      <c r="H2339" s="59">
        <v>5984</v>
      </c>
      <c r="I2339" s="60">
        <v>0</v>
      </c>
      <c r="J2339" s="58">
        <v>-4100</v>
      </c>
      <c r="K2339" s="61">
        <v>300</v>
      </c>
      <c r="L2339" s="61"/>
      <c r="M2339" s="61"/>
      <c r="N2339" s="61"/>
      <c r="O2339" s="61"/>
      <c r="P2339" s="61"/>
      <c r="Q2339" s="61"/>
      <c r="R2339" s="61"/>
      <c r="S2339" s="61"/>
      <c r="T2339" s="61"/>
      <c r="U2339" s="61"/>
      <c r="V2339" s="61"/>
      <c r="W2339" s="62">
        <v>176382</v>
      </c>
      <c r="X2339" s="61"/>
      <c r="Y2339" s="61"/>
      <c r="Z2339" s="61"/>
      <c r="AA2339" s="62">
        <v>456605</v>
      </c>
      <c r="AB2339" s="61"/>
      <c r="AC2339" s="61"/>
      <c r="AD2339" s="62">
        <v>101096</v>
      </c>
      <c r="AE2339" s="61"/>
      <c r="AF2339" s="62">
        <v>365228</v>
      </c>
      <c r="AG2339" s="61"/>
      <c r="AH2339" s="61"/>
      <c r="AI2339" s="62">
        <v>104793</v>
      </c>
      <c r="AJ2339" s="61"/>
      <c r="AK2339" s="61"/>
      <c r="AL2339" s="61"/>
      <c r="AM2339" s="61"/>
      <c r="AN2339" s="61"/>
      <c r="AO2339" s="61"/>
      <c r="AP2339" s="62">
        <v>5984</v>
      </c>
      <c r="AQ2339" s="61"/>
      <c r="AR2339" s="61"/>
      <c r="AS2339" s="61"/>
      <c r="AT2339" s="61"/>
      <c r="AU2339" s="61"/>
      <c r="AV2339" s="61"/>
      <c r="AW2339" s="61"/>
      <c r="AX2339" s="61"/>
      <c r="AY2339" s="61"/>
      <c r="AZ2339" s="61"/>
      <c r="BA2339" s="61"/>
      <c r="BB2339" s="61"/>
      <c r="BC2339" s="61"/>
      <c r="BD2339" s="61"/>
      <c r="BE2339" s="61"/>
      <c r="BF2339" s="61"/>
      <c r="BG2339" s="61"/>
      <c r="BH2339" s="61"/>
      <c r="BI2339" s="61"/>
      <c r="BJ2339" s="61"/>
      <c r="BK2339" s="61"/>
      <c r="BL2339" s="61"/>
      <c r="BM2339" s="61"/>
      <c r="BN2339" s="61"/>
      <c r="BO2339" s="62">
        <v>-4100</v>
      </c>
    </row>
    <row r="2340" spans="1:67" x14ac:dyDescent="0.2">
      <c r="A2340" s="57" t="s">
        <v>34</v>
      </c>
      <c r="B2340" s="56" t="s">
        <v>34</v>
      </c>
      <c r="C2340" s="56" t="s">
        <v>552</v>
      </c>
      <c r="D2340" s="56">
        <v>1992</v>
      </c>
      <c r="E2340" s="58">
        <v>1489994</v>
      </c>
      <c r="F2340" s="58">
        <v>1485894</v>
      </c>
      <c r="G2340" s="59">
        <v>1475731</v>
      </c>
      <c r="H2340" s="59">
        <v>14263</v>
      </c>
      <c r="I2340" s="60">
        <v>0</v>
      </c>
      <c r="J2340" s="58">
        <v>-4100</v>
      </c>
      <c r="K2340" s="61">
        <v>300</v>
      </c>
      <c r="L2340" s="61"/>
      <c r="M2340" s="61"/>
      <c r="N2340" s="61"/>
      <c r="O2340" s="61"/>
      <c r="P2340" s="61"/>
      <c r="Q2340" s="61"/>
      <c r="R2340" s="61"/>
      <c r="S2340" s="61"/>
      <c r="T2340" s="61"/>
      <c r="U2340" s="61"/>
      <c r="V2340" s="61"/>
      <c r="W2340" s="62">
        <v>283613</v>
      </c>
      <c r="X2340" s="61"/>
      <c r="Y2340" s="61"/>
      <c r="Z2340" s="61"/>
      <c r="AA2340" s="62">
        <v>578404</v>
      </c>
      <c r="AB2340" s="61"/>
      <c r="AC2340" s="61"/>
      <c r="AD2340" s="62">
        <v>106470</v>
      </c>
      <c r="AE2340" s="61"/>
      <c r="AF2340" s="62">
        <v>391464</v>
      </c>
      <c r="AG2340" s="61"/>
      <c r="AH2340" s="61"/>
      <c r="AI2340" s="62">
        <v>115480</v>
      </c>
      <c r="AJ2340" s="61"/>
      <c r="AK2340" s="61"/>
      <c r="AL2340" s="61"/>
      <c r="AM2340" s="61"/>
      <c r="AN2340" s="61"/>
      <c r="AO2340" s="61"/>
      <c r="AP2340" s="62">
        <v>5984</v>
      </c>
      <c r="AQ2340" s="61"/>
      <c r="AR2340" s="61"/>
      <c r="AS2340" s="61"/>
      <c r="AT2340" s="61"/>
      <c r="AU2340" s="61"/>
      <c r="AV2340" s="61"/>
      <c r="AW2340" s="61"/>
      <c r="AX2340" s="61"/>
      <c r="AY2340" s="62">
        <v>8279</v>
      </c>
      <c r="AZ2340" s="61"/>
      <c r="BA2340" s="61"/>
      <c r="BB2340" s="61"/>
      <c r="BC2340" s="61"/>
      <c r="BD2340" s="61"/>
      <c r="BE2340" s="61"/>
      <c r="BF2340" s="61"/>
      <c r="BG2340" s="61"/>
      <c r="BH2340" s="61"/>
      <c r="BI2340" s="61"/>
      <c r="BJ2340" s="61"/>
      <c r="BK2340" s="61"/>
      <c r="BL2340" s="61"/>
      <c r="BM2340" s="61"/>
      <c r="BN2340" s="61"/>
      <c r="BO2340" s="62">
        <v>-4100</v>
      </c>
    </row>
    <row r="2341" spans="1:67" x14ac:dyDescent="0.2">
      <c r="A2341" s="57" t="s">
        <v>34</v>
      </c>
      <c r="B2341" s="56" t="s">
        <v>34</v>
      </c>
      <c r="C2341" s="56" t="s">
        <v>552</v>
      </c>
      <c r="D2341" s="56">
        <v>1993</v>
      </c>
      <c r="E2341" s="58">
        <v>1554513</v>
      </c>
      <c r="F2341" s="58">
        <v>1550413</v>
      </c>
      <c r="G2341" s="59">
        <v>1535185</v>
      </c>
      <c r="H2341" s="59">
        <v>19328</v>
      </c>
      <c r="I2341" s="60">
        <v>0</v>
      </c>
      <c r="J2341" s="58">
        <v>-4100</v>
      </c>
      <c r="K2341" s="61">
        <v>300</v>
      </c>
      <c r="L2341" s="61"/>
      <c r="M2341" s="61"/>
      <c r="N2341" s="61"/>
      <c r="O2341" s="61"/>
      <c r="P2341" s="61"/>
      <c r="Q2341" s="61"/>
      <c r="R2341" s="61"/>
      <c r="S2341" s="61"/>
      <c r="T2341" s="61"/>
      <c r="U2341" s="61"/>
      <c r="V2341" s="61"/>
      <c r="W2341" s="62">
        <v>283613</v>
      </c>
      <c r="X2341" s="61"/>
      <c r="Y2341" s="61"/>
      <c r="Z2341" s="61"/>
      <c r="AA2341" s="62">
        <v>618252</v>
      </c>
      <c r="AB2341" s="61"/>
      <c r="AC2341" s="61"/>
      <c r="AD2341" s="62">
        <v>106470</v>
      </c>
      <c r="AE2341" s="61"/>
      <c r="AF2341" s="62">
        <v>406344</v>
      </c>
      <c r="AG2341" s="61"/>
      <c r="AH2341" s="61"/>
      <c r="AI2341" s="62">
        <v>120206</v>
      </c>
      <c r="AJ2341" s="61"/>
      <c r="AK2341" s="61"/>
      <c r="AL2341" s="61"/>
      <c r="AM2341" s="61"/>
      <c r="AN2341" s="61"/>
      <c r="AO2341" s="61"/>
      <c r="AP2341" s="62">
        <v>5984</v>
      </c>
      <c r="AQ2341" s="61"/>
      <c r="AR2341" s="62">
        <v>5065</v>
      </c>
      <c r="AS2341" s="61"/>
      <c r="AT2341" s="61"/>
      <c r="AU2341" s="61"/>
      <c r="AV2341" s="61"/>
      <c r="AW2341" s="61"/>
      <c r="AX2341" s="61"/>
      <c r="AY2341" s="62">
        <v>8279</v>
      </c>
      <c r="AZ2341" s="61"/>
      <c r="BA2341" s="61"/>
      <c r="BB2341" s="61"/>
      <c r="BC2341" s="61"/>
      <c r="BD2341" s="61"/>
      <c r="BE2341" s="61"/>
      <c r="BF2341" s="61"/>
      <c r="BG2341" s="61"/>
      <c r="BH2341" s="61"/>
      <c r="BI2341" s="61"/>
      <c r="BJ2341" s="61"/>
      <c r="BK2341" s="61"/>
      <c r="BL2341" s="61"/>
      <c r="BM2341" s="61"/>
      <c r="BN2341" s="61"/>
      <c r="BO2341" s="62">
        <v>-4100</v>
      </c>
    </row>
    <row r="2342" spans="1:67" x14ac:dyDescent="0.2">
      <c r="A2342" s="57" t="s">
        <v>34</v>
      </c>
      <c r="B2342" s="56" t="s">
        <v>34</v>
      </c>
      <c r="C2342" s="56" t="s">
        <v>552</v>
      </c>
      <c r="D2342" s="56">
        <v>1994</v>
      </c>
      <c r="E2342" s="58">
        <v>1645288</v>
      </c>
      <c r="F2342" s="58">
        <v>1474762</v>
      </c>
      <c r="G2342" s="59">
        <v>1618783</v>
      </c>
      <c r="H2342" s="59">
        <v>26505</v>
      </c>
      <c r="I2342" s="60">
        <v>0</v>
      </c>
      <c r="J2342" s="58">
        <v>-170526</v>
      </c>
      <c r="K2342" s="61">
        <v>300</v>
      </c>
      <c r="L2342" s="61"/>
      <c r="M2342" s="61"/>
      <c r="N2342" s="61"/>
      <c r="O2342" s="61"/>
      <c r="P2342" s="61"/>
      <c r="Q2342" s="61"/>
      <c r="R2342" s="61"/>
      <c r="S2342" s="61"/>
      <c r="T2342" s="61"/>
      <c r="U2342" s="61"/>
      <c r="V2342" s="61"/>
      <c r="W2342" s="62">
        <v>283613</v>
      </c>
      <c r="X2342" s="61"/>
      <c r="Y2342" s="61"/>
      <c r="Z2342" s="61"/>
      <c r="AA2342" s="62">
        <v>658275</v>
      </c>
      <c r="AB2342" s="61"/>
      <c r="AC2342" s="61"/>
      <c r="AD2342" s="62">
        <v>139630</v>
      </c>
      <c r="AE2342" s="61"/>
      <c r="AF2342" s="62">
        <v>415183</v>
      </c>
      <c r="AG2342" s="61"/>
      <c r="AH2342" s="61"/>
      <c r="AI2342" s="62">
        <v>121782</v>
      </c>
      <c r="AJ2342" s="61"/>
      <c r="AK2342" s="61"/>
      <c r="AL2342" s="61"/>
      <c r="AM2342" s="61"/>
      <c r="AN2342" s="61"/>
      <c r="AO2342" s="61"/>
      <c r="AP2342" s="62">
        <v>5296</v>
      </c>
      <c r="AQ2342" s="61"/>
      <c r="AR2342" s="62">
        <v>12930</v>
      </c>
      <c r="AS2342" s="61"/>
      <c r="AT2342" s="61"/>
      <c r="AU2342" s="61"/>
      <c r="AV2342" s="61"/>
      <c r="AW2342" s="61"/>
      <c r="AX2342" s="61"/>
      <c r="AY2342" s="62">
        <v>8279</v>
      </c>
      <c r="AZ2342" s="61"/>
      <c r="BA2342" s="61"/>
      <c r="BB2342" s="61"/>
      <c r="BC2342" s="61"/>
      <c r="BD2342" s="61"/>
      <c r="BE2342" s="61"/>
      <c r="BF2342" s="61"/>
      <c r="BG2342" s="61"/>
      <c r="BH2342" s="61"/>
      <c r="BI2342" s="61"/>
      <c r="BJ2342" s="61"/>
      <c r="BK2342" s="61"/>
      <c r="BL2342" s="61"/>
      <c r="BM2342" s="61"/>
      <c r="BN2342" s="61"/>
      <c r="BO2342" s="62">
        <v>-170526</v>
      </c>
    </row>
    <row r="2343" spans="1:67" x14ac:dyDescent="0.2">
      <c r="A2343" s="57" t="s">
        <v>34</v>
      </c>
      <c r="B2343" s="56" t="s">
        <v>34</v>
      </c>
      <c r="C2343" s="56" t="s">
        <v>552</v>
      </c>
      <c r="D2343" s="56">
        <v>1995</v>
      </c>
      <c r="E2343" s="58">
        <v>1810935</v>
      </c>
      <c r="F2343" s="58">
        <v>1640408</v>
      </c>
      <c r="G2343" s="59">
        <v>1783968</v>
      </c>
      <c r="H2343" s="59">
        <v>26967</v>
      </c>
      <c r="I2343" s="60">
        <v>0</v>
      </c>
      <c r="J2343" s="58">
        <v>-170527</v>
      </c>
      <c r="K2343" s="61">
        <v>300</v>
      </c>
      <c r="L2343" s="61"/>
      <c r="M2343" s="61"/>
      <c r="N2343" s="61"/>
      <c r="O2343" s="61"/>
      <c r="P2343" s="61"/>
      <c r="Q2343" s="61"/>
      <c r="R2343" s="61"/>
      <c r="S2343" s="61"/>
      <c r="T2343" s="61"/>
      <c r="U2343" s="61"/>
      <c r="V2343" s="61"/>
      <c r="W2343" s="62">
        <v>283613</v>
      </c>
      <c r="X2343" s="61"/>
      <c r="Y2343" s="61"/>
      <c r="Z2343" s="61"/>
      <c r="AA2343" s="62">
        <v>812539</v>
      </c>
      <c r="AB2343" s="61"/>
      <c r="AC2343" s="61"/>
      <c r="AD2343" s="62">
        <v>140930</v>
      </c>
      <c r="AE2343" s="61"/>
      <c r="AF2343" s="62">
        <v>418423</v>
      </c>
      <c r="AG2343" s="61"/>
      <c r="AH2343" s="61"/>
      <c r="AI2343" s="62">
        <v>128163</v>
      </c>
      <c r="AJ2343" s="61"/>
      <c r="AK2343" s="61"/>
      <c r="AL2343" s="61"/>
      <c r="AM2343" s="61"/>
      <c r="AN2343" s="61"/>
      <c r="AO2343" s="61"/>
      <c r="AP2343" s="62">
        <v>5758</v>
      </c>
      <c r="AQ2343" s="61"/>
      <c r="AR2343" s="62">
        <v>12930</v>
      </c>
      <c r="AS2343" s="61"/>
      <c r="AT2343" s="61"/>
      <c r="AU2343" s="61"/>
      <c r="AV2343" s="61"/>
      <c r="AW2343" s="61"/>
      <c r="AX2343" s="61"/>
      <c r="AY2343" s="62">
        <v>8279</v>
      </c>
      <c r="AZ2343" s="61"/>
      <c r="BA2343" s="61"/>
      <c r="BB2343" s="61"/>
      <c r="BC2343" s="61"/>
      <c r="BD2343" s="61"/>
      <c r="BE2343" s="61"/>
      <c r="BF2343" s="61"/>
      <c r="BG2343" s="61"/>
      <c r="BH2343" s="61"/>
      <c r="BI2343" s="61"/>
      <c r="BJ2343" s="61"/>
      <c r="BK2343" s="61"/>
      <c r="BL2343" s="61"/>
      <c r="BM2343" s="61"/>
      <c r="BN2343" s="61"/>
      <c r="BO2343" s="62">
        <v>-170527</v>
      </c>
    </row>
    <row r="2344" spans="1:67" x14ac:dyDescent="0.2">
      <c r="A2344" s="57" t="s">
        <v>34</v>
      </c>
      <c r="B2344" s="56" t="s">
        <v>34</v>
      </c>
      <c r="C2344" s="56" t="s">
        <v>552</v>
      </c>
      <c r="D2344" s="56">
        <v>1996</v>
      </c>
      <c r="E2344" s="58">
        <v>1907559</v>
      </c>
      <c r="F2344" s="58">
        <v>1737033</v>
      </c>
      <c r="G2344" s="59">
        <v>1878818</v>
      </c>
      <c r="H2344" s="59">
        <v>28741</v>
      </c>
      <c r="I2344" s="60">
        <v>0</v>
      </c>
      <c r="J2344" s="58">
        <v>-170526</v>
      </c>
      <c r="K2344" s="61">
        <v>300</v>
      </c>
      <c r="L2344" s="61"/>
      <c r="M2344" s="61"/>
      <c r="N2344" s="61"/>
      <c r="O2344" s="61"/>
      <c r="P2344" s="61"/>
      <c r="Q2344" s="61"/>
      <c r="R2344" s="61"/>
      <c r="S2344" s="61"/>
      <c r="T2344" s="61"/>
      <c r="U2344" s="61"/>
      <c r="V2344" s="61"/>
      <c r="W2344" s="62">
        <v>284513</v>
      </c>
      <c r="X2344" s="61"/>
      <c r="Y2344" s="61"/>
      <c r="Z2344" s="61"/>
      <c r="AA2344" s="62">
        <v>898046</v>
      </c>
      <c r="AB2344" s="61"/>
      <c r="AC2344" s="61"/>
      <c r="AD2344" s="62">
        <v>141465</v>
      </c>
      <c r="AE2344" s="61"/>
      <c r="AF2344" s="62">
        <v>418423</v>
      </c>
      <c r="AG2344" s="61"/>
      <c r="AH2344" s="61"/>
      <c r="AI2344" s="62">
        <v>136071</v>
      </c>
      <c r="AJ2344" s="61"/>
      <c r="AK2344" s="61"/>
      <c r="AL2344" s="61"/>
      <c r="AM2344" s="61"/>
      <c r="AN2344" s="61"/>
      <c r="AO2344" s="61"/>
      <c r="AP2344" s="62">
        <v>5758</v>
      </c>
      <c r="AQ2344" s="61"/>
      <c r="AR2344" s="62">
        <v>14704</v>
      </c>
      <c r="AS2344" s="61"/>
      <c r="AT2344" s="61"/>
      <c r="AU2344" s="61"/>
      <c r="AV2344" s="61"/>
      <c r="AW2344" s="61"/>
      <c r="AX2344" s="61"/>
      <c r="AY2344" s="62">
        <v>8279</v>
      </c>
      <c r="AZ2344" s="61"/>
      <c r="BA2344" s="61"/>
      <c r="BB2344" s="61"/>
      <c r="BC2344" s="61"/>
      <c r="BD2344" s="61"/>
      <c r="BE2344" s="61"/>
      <c r="BF2344" s="61"/>
      <c r="BG2344" s="61"/>
      <c r="BH2344" s="61"/>
      <c r="BI2344" s="61"/>
      <c r="BJ2344" s="61"/>
      <c r="BK2344" s="61"/>
      <c r="BL2344" s="61"/>
      <c r="BM2344" s="61"/>
      <c r="BN2344" s="61"/>
      <c r="BO2344" s="62">
        <v>-170526</v>
      </c>
    </row>
    <row r="2345" spans="1:67" x14ac:dyDescent="0.2">
      <c r="A2345" s="57" t="s">
        <v>34</v>
      </c>
      <c r="B2345" s="56" t="s">
        <v>34</v>
      </c>
      <c r="C2345" s="56" t="s">
        <v>552</v>
      </c>
      <c r="D2345" s="56">
        <v>1997</v>
      </c>
      <c r="E2345" s="58">
        <v>2029091</v>
      </c>
      <c r="F2345" s="58">
        <v>1858565</v>
      </c>
      <c r="G2345" s="59">
        <v>1998514</v>
      </c>
      <c r="H2345" s="59">
        <v>30577</v>
      </c>
      <c r="I2345" s="60">
        <v>0</v>
      </c>
      <c r="J2345" s="58">
        <v>-170526</v>
      </c>
      <c r="K2345" s="61">
        <v>300</v>
      </c>
      <c r="L2345" s="61"/>
      <c r="M2345" s="61"/>
      <c r="N2345" s="61"/>
      <c r="O2345" s="61"/>
      <c r="P2345" s="61"/>
      <c r="Q2345" s="61"/>
      <c r="R2345" s="61"/>
      <c r="S2345" s="61"/>
      <c r="T2345" s="61"/>
      <c r="U2345" s="61"/>
      <c r="V2345" s="61"/>
      <c r="W2345" s="62">
        <v>289502</v>
      </c>
      <c r="X2345" s="61"/>
      <c r="Y2345" s="61"/>
      <c r="Z2345" s="61"/>
      <c r="AA2345" s="62">
        <v>987125</v>
      </c>
      <c r="AB2345" s="61"/>
      <c r="AC2345" s="61"/>
      <c r="AD2345" s="62">
        <v>141465</v>
      </c>
      <c r="AE2345" s="61"/>
      <c r="AF2345" s="62">
        <v>444287</v>
      </c>
      <c r="AG2345" s="61"/>
      <c r="AH2345" s="61"/>
      <c r="AI2345" s="62">
        <v>135835</v>
      </c>
      <c r="AJ2345" s="61"/>
      <c r="AK2345" s="61"/>
      <c r="AL2345" s="61"/>
      <c r="AM2345" s="61"/>
      <c r="AN2345" s="61"/>
      <c r="AO2345" s="61"/>
      <c r="AP2345" s="62">
        <v>5758</v>
      </c>
      <c r="AQ2345" s="61"/>
      <c r="AR2345" s="62">
        <v>16540</v>
      </c>
      <c r="AS2345" s="61"/>
      <c r="AT2345" s="61"/>
      <c r="AU2345" s="61"/>
      <c r="AV2345" s="61"/>
      <c r="AW2345" s="61"/>
      <c r="AX2345" s="61"/>
      <c r="AY2345" s="62">
        <v>8279</v>
      </c>
      <c r="AZ2345" s="61"/>
      <c r="BA2345" s="61"/>
      <c r="BB2345" s="61"/>
      <c r="BC2345" s="61"/>
      <c r="BD2345" s="61"/>
      <c r="BE2345" s="61"/>
      <c r="BF2345" s="61"/>
      <c r="BG2345" s="61"/>
      <c r="BH2345" s="61"/>
      <c r="BI2345" s="61"/>
      <c r="BJ2345" s="61"/>
      <c r="BK2345" s="61"/>
      <c r="BL2345" s="61"/>
      <c r="BM2345" s="61"/>
      <c r="BN2345" s="61"/>
      <c r="BO2345" s="62">
        <v>-170526</v>
      </c>
    </row>
    <row r="2346" spans="1:67" x14ac:dyDescent="0.2">
      <c r="A2346" s="57" t="s">
        <v>34</v>
      </c>
      <c r="B2346" s="56" t="s">
        <v>34</v>
      </c>
      <c r="C2346" s="56" t="s">
        <v>552</v>
      </c>
      <c r="D2346" s="56">
        <v>1998</v>
      </c>
      <c r="E2346" s="58">
        <v>3466217</v>
      </c>
      <c r="F2346" s="58">
        <v>3158477</v>
      </c>
      <c r="G2346" s="59">
        <v>3415869</v>
      </c>
      <c r="H2346" s="59">
        <v>50348</v>
      </c>
      <c r="I2346" s="60">
        <v>0</v>
      </c>
      <c r="J2346" s="58">
        <v>-307740</v>
      </c>
      <c r="K2346" s="62">
        <v>17283</v>
      </c>
      <c r="L2346" s="61"/>
      <c r="M2346" s="62">
        <v>5323</v>
      </c>
      <c r="N2346" s="61"/>
      <c r="O2346" s="61"/>
      <c r="P2346" s="62">
        <v>3139</v>
      </c>
      <c r="Q2346" s="61"/>
      <c r="R2346" s="61"/>
      <c r="S2346" s="61"/>
      <c r="T2346" s="61"/>
      <c r="U2346" s="61"/>
      <c r="V2346" s="61"/>
      <c r="W2346" s="62">
        <v>426571</v>
      </c>
      <c r="X2346" s="61"/>
      <c r="Y2346" s="61"/>
      <c r="Z2346" s="61"/>
      <c r="AA2346" s="62">
        <v>1875864</v>
      </c>
      <c r="AB2346" s="61"/>
      <c r="AC2346" s="61"/>
      <c r="AD2346" s="62">
        <v>235187</v>
      </c>
      <c r="AE2346" s="61"/>
      <c r="AF2346" s="62">
        <v>626168</v>
      </c>
      <c r="AG2346" s="61"/>
      <c r="AH2346" s="61"/>
      <c r="AI2346" s="62">
        <v>226334</v>
      </c>
      <c r="AJ2346" s="61"/>
      <c r="AK2346" s="61"/>
      <c r="AL2346" s="61"/>
      <c r="AM2346" s="61"/>
      <c r="AN2346" s="61"/>
      <c r="AO2346" s="61"/>
      <c r="AP2346" s="62">
        <v>7884</v>
      </c>
      <c r="AQ2346" s="61"/>
      <c r="AR2346" s="62">
        <v>22990</v>
      </c>
      <c r="AS2346" s="61"/>
      <c r="AT2346" s="61"/>
      <c r="AU2346" s="61"/>
      <c r="AV2346" s="61"/>
      <c r="AW2346" s="61"/>
      <c r="AX2346" s="61"/>
      <c r="AY2346" s="62">
        <v>11115</v>
      </c>
      <c r="AZ2346" s="61"/>
      <c r="BA2346" s="62">
        <v>8359</v>
      </c>
      <c r="BB2346" s="61"/>
      <c r="BC2346" s="61"/>
      <c r="BD2346" s="61"/>
      <c r="BE2346" s="61"/>
      <c r="BF2346" s="61"/>
      <c r="BG2346" s="61"/>
      <c r="BH2346" s="61"/>
      <c r="BI2346" s="61"/>
      <c r="BJ2346" s="61"/>
      <c r="BK2346" s="61"/>
      <c r="BL2346" s="61"/>
      <c r="BM2346" s="61"/>
      <c r="BN2346" s="61"/>
      <c r="BO2346" s="62">
        <v>-307740</v>
      </c>
    </row>
    <row r="2347" spans="1:67" x14ac:dyDescent="0.2">
      <c r="A2347" s="57" t="s">
        <v>34</v>
      </c>
      <c r="B2347" s="56" t="s">
        <v>34</v>
      </c>
      <c r="C2347" s="56" t="s">
        <v>553</v>
      </c>
      <c r="D2347" s="56">
        <v>1989</v>
      </c>
      <c r="E2347" s="58">
        <v>198451</v>
      </c>
      <c r="F2347" s="58">
        <v>170287</v>
      </c>
      <c r="G2347" s="59">
        <v>187709</v>
      </c>
      <c r="H2347" s="59">
        <v>10742</v>
      </c>
      <c r="I2347" s="60">
        <v>0</v>
      </c>
      <c r="J2347" s="58">
        <v>-28164</v>
      </c>
      <c r="K2347" s="61"/>
      <c r="L2347" s="61"/>
      <c r="M2347" s="61"/>
      <c r="N2347" s="61"/>
      <c r="O2347" s="61"/>
      <c r="P2347" s="61"/>
      <c r="Q2347" s="61"/>
      <c r="R2347" s="62">
        <v>2102</v>
      </c>
      <c r="S2347" s="61"/>
      <c r="T2347" s="61"/>
      <c r="U2347" s="61"/>
      <c r="V2347" s="61"/>
      <c r="W2347" s="61"/>
      <c r="X2347" s="61"/>
      <c r="Y2347" s="61"/>
      <c r="Z2347" s="61"/>
      <c r="AA2347" s="62">
        <v>104409</v>
      </c>
      <c r="AB2347" s="61"/>
      <c r="AC2347" s="61"/>
      <c r="AD2347" s="62">
        <v>3423</v>
      </c>
      <c r="AE2347" s="61"/>
      <c r="AF2347" s="62">
        <v>53922</v>
      </c>
      <c r="AG2347" s="61"/>
      <c r="AH2347" s="61"/>
      <c r="AI2347" s="62">
        <v>23853</v>
      </c>
      <c r="AJ2347" s="61"/>
      <c r="AK2347" s="61"/>
      <c r="AL2347" s="61"/>
      <c r="AM2347" s="61"/>
      <c r="AN2347" s="61"/>
      <c r="AO2347" s="61"/>
      <c r="AP2347" s="62">
        <v>2595</v>
      </c>
      <c r="AQ2347" s="61"/>
      <c r="AR2347" s="62">
        <v>7772</v>
      </c>
      <c r="AS2347" s="61"/>
      <c r="AT2347" s="61"/>
      <c r="AU2347" s="61"/>
      <c r="AV2347" s="61"/>
      <c r="AW2347" s="61"/>
      <c r="AX2347" s="61"/>
      <c r="AY2347" s="61">
        <v>375</v>
      </c>
      <c r="AZ2347" s="61"/>
      <c r="BA2347" s="61"/>
      <c r="BB2347" s="61"/>
      <c r="BC2347" s="61"/>
      <c r="BD2347" s="61"/>
      <c r="BE2347" s="61"/>
      <c r="BF2347" s="61"/>
      <c r="BG2347" s="61"/>
      <c r="BH2347" s="61"/>
      <c r="BI2347" s="61"/>
      <c r="BJ2347" s="61"/>
      <c r="BK2347" s="61"/>
      <c r="BL2347" s="61"/>
      <c r="BM2347" s="61"/>
      <c r="BN2347" s="61"/>
      <c r="BO2347" s="62">
        <v>-28164</v>
      </c>
    </row>
    <row r="2348" spans="1:67" x14ac:dyDescent="0.2">
      <c r="A2348" s="57" t="s">
        <v>34</v>
      </c>
      <c r="B2348" s="56" t="s">
        <v>34</v>
      </c>
      <c r="C2348" s="56" t="s">
        <v>553</v>
      </c>
      <c r="D2348" s="56">
        <v>1990</v>
      </c>
      <c r="E2348" s="58">
        <v>205690</v>
      </c>
      <c r="F2348" s="58">
        <v>177526</v>
      </c>
      <c r="G2348" s="59">
        <v>194948</v>
      </c>
      <c r="H2348" s="59">
        <v>10742</v>
      </c>
      <c r="I2348" s="60">
        <v>0</v>
      </c>
      <c r="J2348" s="58">
        <v>-28164</v>
      </c>
      <c r="K2348" s="61"/>
      <c r="L2348" s="61"/>
      <c r="M2348" s="61"/>
      <c r="N2348" s="61"/>
      <c r="O2348" s="61"/>
      <c r="P2348" s="61"/>
      <c r="Q2348" s="61"/>
      <c r="R2348" s="62">
        <v>2102</v>
      </c>
      <c r="S2348" s="61"/>
      <c r="T2348" s="61"/>
      <c r="U2348" s="61"/>
      <c r="V2348" s="61"/>
      <c r="W2348" s="61"/>
      <c r="X2348" s="61"/>
      <c r="Y2348" s="61"/>
      <c r="Z2348" s="61"/>
      <c r="AA2348" s="62">
        <v>109609</v>
      </c>
      <c r="AB2348" s="61"/>
      <c r="AC2348" s="61"/>
      <c r="AD2348" s="62">
        <v>3423</v>
      </c>
      <c r="AE2348" s="61"/>
      <c r="AF2348" s="62">
        <v>55961</v>
      </c>
      <c r="AG2348" s="61"/>
      <c r="AH2348" s="61"/>
      <c r="AI2348" s="62">
        <v>23853</v>
      </c>
      <c r="AJ2348" s="61"/>
      <c r="AK2348" s="61"/>
      <c r="AL2348" s="61"/>
      <c r="AM2348" s="61"/>
      <c r="AN2348" s="61"/>
      <c r="AO2348" s="61"/>
      <c r="AP2348" s="62">
        <v>2595</v>
      </c>
      <c r="AQ2348" s="61"/>
      <c r="AR2348" s="62">
        <v>7772</v>
      </c>
      <c r="AS2348" s="61"/>
      <c r="AT2348" s="61"/>
      <c r="AU2348" s="61"/>
      <c r="AV2348" s="61"/>
      <c r="AW2348" s="61"/>
      <c r="AX2348" s="61"/>
      <c r="AY2348" s="61">
        <v>375</v>
      </c>
      <c r="AZ2348" s="61"/>
      <c r="BA2348" s="61"/>
      <c r="BB2348" s="61"/>
      <c r="BC2348" s="61"/>
      <c r="BD2348" s="61"/>
      <c r="BE2348" s="61"/>
      <c r="BF2348" s="61"/>
      <c r="BG2348" s="61"/>
      <c r="BH2348" s="61"/>
      <c r="BI2348" s="61"/>
      <c r="BJ2348" s="61"/>
      <c r="BK2348" s="61"/>
      <c r="BL2348" s="61"/>
      <c r="BM2348" s="61"/>
      <c r="BN2348" s="61"/>
      <c r="BO2348" s="62">
        <v>-28164</v>
      </c>
    </row>
    <row r="2349" spans="1:67" x14ac:dyDescent="0.2">
      <c r="A2349" s="57" t="s">
        <v>34</v>
      </c>
      <c r="B2349" s="56" t="s">
        <v>34</v>
      </c>
      <c r="C2349" s="56" t="s">
        <v>553</v>
      </c>
      <c r="D2349" s="56">
        <v>1991</v>
      </c>
      <c r="E2349" s="58">
        <v>207730</v>
      </c>
      <c r="F2349" s="58">
        <v>179566</v>
      </c>
      <c r="G2349" s="59">
        <v>197824</v>
      </c>
      <c r="H2349" s="59">
        <v>9906</v>
      </c>
      <c r="I2349" s="60">
        <v>0</v>
      </c>
      <c r="J2349" s="58">
        <v>-28164</v>
      </c>
      <c r="K2349" s="61"/>
      <c r="L2349" s="61"/>
      <c r="M2349" s="61"/>
      <c r="N2349" s="61"/>
      <c r="O2349" s="61"/>
      <c r="P2349" s="61"/>
      <c r="Q2349" s="61"/>
      <c r="R2349" s="62">
        <v>2102</v>
      </c>
      <c r="S2349" s="61"/>
      <c r="T2349" s="61"/>
      <c r="U2349" s="61"/>
      <c r="V2349" s="61"/>
      <c r="W2349" s="61"/>
      <c r="X2349" s="61"/>
      <c r="Y2349" s="61"/>
      <c r="Z2349" s="61"/>
      <c r="AA2349" s="62">
        <v>111925</v>
      </c>
      <c r="AB2349" s="61"/>
      <c r="AC2349" s="61"/>
      <c r="AD2349" s="62">
        <v>3423</v>
      </c>
      <c r="AE2349" s="61"/>
      <c r="AF2349" s="62">
        <v>55961</v>
      </c>
      <c r="AG2349" s="61"/>
      <c r="AH2349" s="61"/>
      <c r="AI2349" s="62">
        <v>24413</v>
      </c>
      <c r="AJ2349" s="61"/>
      <c r="AK2349" s="61"/>
      <c r="AL2349" s="61"/>
      <c r="AM2349" s="61"/>
      <c r="AN2349" s="61"/>
      <c r="AO2349" s="61"/>
      <c r="AP2349" s="62">
        <v>2595</v>
      </c>
      <c r="AQ2349" s="61"/>
      <c r="AR2349" s="62">
        <v>6936</v>
      </c>
      <c r="AS2349" s="61"/>
      <c r="AT2349" s="61"/>
      <c r="AU2349" s="61"/>
      <c r="AV2349" s="61"/>
      <c r="AW2349" s="61"/>
      <c r="AX2349" s="61"/>
      <c r="AY2349" s="61">
        <v>375</v>
      </c>
      <c r="AZ2349" s="61"/>
      <c r="BA2349" s="61"/>
      <c r="BB2349" s="61"/>
      <c r="BC2349" s="61"/>
      <c r="BD2349" s="61"/>
      <c r="BE2349" s="61"/>
      <c r="BF2349" s="61"/>
      <c r="BG2349" s="61"/>
      <c r="BH2349" s="61"/>
      <c r="BI2349" s="61"/>
      <c r="BJ2349" s="61"/>
      <c r="BK2349" s="61"/>
      <c r="BL2349" s="61"/>
      <c r="BM2349" s="61"/>
      <c r="BN2349" s="61"/>
      <c r="BO2349" s="62">
        <v>-28164</v>
      </c>
    </row>
    <row r="2350" spans="1:67" x14ac:dyDescent="0.2">
      <c r="A2350" s="57" t="s">
        <v>34</v>
      </c>
      <c r="B2350" s="56" t="s">
        <v>34</v>
      </c>
      <c r="C2350" s="56" t="s">
        <v>553</v>
      </c>
      <c r="D2350" s="56">
        <v>1992</v>
      </c>
      <c r="E2350" s="58">
        <v>213149</v>
      </c>
      <c r="F2350" s="58">
        <v>184985</v>
      </c>
      <c r="G2350" s="59">
        <v>202466</v>
      </c>
      <c r="H2350" s="59">
        <v>10683</v>
      </c>
      <c r="I2350" s="60">
        <v>0</v>
      </c>
      <c r="J2350" s="58">
        <v>-28164</v>
      </c>
      <c r="K2350" s="61"/>
      <c r="L2350" s="61"/>
      <c r="M2350" s="61"/>
      <c r="N2350" s="61"/>
      <c r="O2350" s="61"/>
      <c r="P2350" s="61"/>
      <c r="Q2350" s="61"/>
      <c r="R2350" s="62">
        <v>2102</v>
      </c>
      <c r="S2350" s="61"/>
      <c r="T2350" s="61"/>
      <c r="U2350" s="61"/>
      <c r="V2350" s="61"/>
      <c r="W2350" s="61"/>
      <c r="X2350" s="61"/>
      <c r="Y2350" s="61"/>
      <c r="Z2350" s="61"/>
      <c r="AA2350" s="62">
        <v>113178</v>
      </c>
      <c r="AB2350" s="61"/>
      <c r="AC2350" s="61"/>
      <c r="AD2350" s="62">
        <v>3423</v>
      </c>
      <c r="AE2350" s="61"/>
      <c r="AF2350" s="62">
        <v>58743</v>
      </c>
      <c r="AG2350" s="61"/>
      <c r="AH2350" s="61"/>
      <c r="AI2350" s="62">
        <v>25020</v>
      </c>
      <c r="AJ2350" s="61"/>
      <c r="AK2350" s="61"/>
      <c r="AL2350" s="61"/>
      <c r="AM2350" s="61"/>
      <c r="AN2350" s="61"/>
      <c r="AO2350" s="61"/>
      <c r="AP2350" s="62">
        <v>2595</v>
      </c>
      <c r="AQ2350" s="61"/>
      <c r="AR2350" s="62">
        <v>7713</v>
      </c>
      <c r="AS2350" s="61"/>
      <c r="AT2350" s="61"/>
      <c r="AU2350" s="61"/>
      <c r="AV2350" s="61"/>
      <c r="AW2350" s="61"/>
      <c r="AX2350" s="61"/>
      <c r="AY2350" s="61">
        <v>375</v>
      </c>
      <c r="AZ2350" s="61"/>
      <c r="BA2350" s="61"/>
      <c r="BB2350" s="61"/>
      <c r="BC2350" s="61"/>
      <c r="BD2350" s="61"/>
      <c r="BE2350" s="61"/>
      <c r="BF2350" s="61"/>
      <c r="BG2350" s="61"/>
      <c r="BH2350" s="61"/>
      <c r="BI2350" s="61"/>
      <c r="BJ2350" s="61"/>
      <c r="BK2350" s="61"/>
      <c r="BL2350" s="61"/>
      <c r="BM2350" s="61"/>
      <c r="BN2350" s="61"/>
      <c r="BO2350" s="62">
        <v>-28164</v>
      </c>
    </row>
    <row r="2351" spans="1:67" x14ac:dyDescent="0.2">
      <c r="A2351" s="57" t="s">
        <v>34</v>
      </c>
      <c r="B2351" s="56" t="s">
        <v>34</v>
      </c>
      <c r="C2351" s="56" t="s">
        <v>553</v>
      </c>
      <c r="D2351" s="56">
        <v>1993</v>
      </c>
      <c r="E2351" s="58">
        <v>226665</v>
      </c>
      <c r="F2351" s="58">
        <v>198501</v>
      </c>
      <c r="G2351" s="59">
        <v>215232</v>
      </c>
      <c r="H2351" s="59">
        <v>11433</v>
      </c>
      <c r="I2351" s="60">
        <v>0</v>
      </c>
      <c r="J2351" s="58">
        <v>-28164</v>
      </c>
      <c r="K2351" s="61"/>
      <c r="L2351" s="61"/>
      <c r="M2351" s="61"/>
      <c r="N2351" s="61"/>
      <c r="O2351" s="61"/>
      <c r="P2351" s="61"/>
      <c r="Q2351" s="61"/>
      <c r="R2351" s="62">
        <v>2102</v>
      </c>
      <c r="S2351" s="61"/>
      <c r="T2351" s="61"/>
      <c r="U2351" s="61"/>
      <c r="V2351" s="61"/>
      <c r="W2351" s="61"/>
      <c r="X2351" s="61"/>
      <c r="Y2351" s="61"/>
      <c r="Z2351" s="61"/>
      <c r="AA2351" s="62">
        <v>123479</v>
      </c>
      <c r="AB2351" s="61"/>
      <c r="AC2351" s="61"/>
      <c r="AD2351" s="62">
        <v>3423</v>
      </c>
      <c r="AE2351" s="61"/>
      <c r="AF2351" s="62">
        <v>60355</v>
      </c>
      <c r="AG2351" s="61"/>
      <c r="AH2351" s="61"/>
      <c r="AI2351" s="62">
        <v>25873</v>
      </c>
      <c r="AJ2351" s="61"/>
      <c r="AK2351" s="61"/>
      <c r="AL2351" s="61"/>
      <c r="AM2351" s="61"/>
      <c r="AN2351" s="61"/>
      <c r="AO2351" s="61"/>
      <c r="AP2351" s="62">
        <v>2595</v>
      </c>
      <c r="AQ2351" s="61"/>
      <c r="AR2351" s="62">
        <v>7713</v>
      </c>
      <c r="AS2351" s="61"/>
      <c r="AT2351" s="61"/>
      <c r="AU2351" s="61"/>
      <c r="AV2351" s="61"/>
      <c r="AW2351" s="61"/>
      <c r="AX2351" s="61"/>
      <c r="AY2351" s="62">
        <v>1125</v>
      </c>
      <c r="AZ2351" s="61"/>
      <c r="BA2351" s="61"/>
      <c r="BB2351" s="61"/>
      <c r="BC2351" s="61"/>
      <c r="BD2351" s="61"/>
      <c r="BE2351" s="61"/>
      <c r="BF2351" s="61"/>
      <c r="BG2351" s="61"/>
      <c r="BH2351" s="61"/>
      <c r="BI2351" s="61"/>
      <c r="BJ2351" s="61"/>
      <c r="BK2351" s="61"/>
      <c r="BL2351" s="61"/>
      <c r="BM2351" s="61"/>
      <c r="BN2351" s="61"/>
      <c r="BO2351" s="62">
        <v>-28164</v>
      </c>
    </row>
    <row r="2352" spans="1:67" x14ac:dyDescent="0.2">
      <c r="A2352" s="57" t="s">
        <v>34</v>
      </c>
      <c r="B2352" s="56" t="s">
        <v>34</v>
      </c>
      <c r="C2352" s="56" t="s">
        <v>553</v>
      </c>
      <c r="D2352" s="56">
        <v>1994</v>
      </c>
      <c r="E2352" s="58">
        <v>228126</v>
      </c>
      <c r="F2352" s="58">
        <v>175195</v>
      </c>
      <c r="G2352" s="59">
        <v>216693</v>
      </c>
      <c r="H2352" s="59">
        <v>11433</v>
      </c>
      <c r="I2352" s="60">
        <v>0</v>
      </c>
      <c r="J2352" s="58">
        <v>-52931</v>
      </c>
      <c r="K2352" s="61"/>
      <c r="L2352" s="61"/>
      <c r="M2352" s="61"/>
      <c r="N2352" s="61"/>
      <c r="O2352" s="61"/>
      <c r="P2352" s="61"/>
      <c r="Q2352" s="61"/>
      <c r="R2352" s="62">
        <v>2102</v>
      </c>
      <c r="S2352" s="61"/>
      <c r="T2352" s="61"/>
      <c r="U2352" s="61"/>
      <c r="V2352" s="61"/>
      <c r="W2352" s="61"/>
      <c r="X2352" s="61"/>
      <c r="Y2352" s="61"/>
      <c r="Z2352" s="61"/>
      <c r="AA2352" s="62">
        <v>124733</v>
      </c>
      <c r="AB2352" s="61"/>
      <c r="AC2352" s="61"/>
      <c r="AD2352" s="62">
        <v>3423</v>
      </c>
      <c r="AE2352" s="61"/>
      <c r="AF2352" s="62">
        <v>60355</v>
      </c>
      <c r="AG2352" s="61"/>
      <c r="AH2352" s="61"/>
      <c r="AI2352" s="62">
        <v>26080</v>
      </c>
      <c r="AJ2352" s="61"/>
      <c r="AK2352" s="61"/>
      <c r="AL2352" s="61"/>
      <c r="AM2352" s="61"/>
      <c r="AN2352" s="61"/>
      <c r="AO2352" s="61"/>
      <c r="AP2352" s="62">
        <v>2595</v>
      </c>
      <c r="AQ2352" s="61"/>
      <c r="AR2352" s="62">
        <v>7713</v>
      </c>
      <c r="AS2352" s="61"/>
      <c r="AT2352" s="61"/>
      <c r="AU2352" s="61"/>
      <c r="AV2352" s="61"/>
      <c r="AW2352" s="61"/>
      <c r="AX2352" s="61"/>
      <c r="AY2352" s="62">
        <v>1125</v>
      </c>
      <c r="AZ2352" s="61"/>
      <c r="BA2352" s="61"/>
      <c r="BB2352" s="61"/>
      <c r="BC2352" s="61"/>
      <c r="BD2352" s="61"/>
      <c r="BE2352" s="61"/>
      <c r="BF2352" s="61"/>
      <c r="BG2352" s="61"/>
      <c r="BH2352" s="61"/>
      <c r="BI2352" s="61"/>
      <c r="BJ2352" s="61"/>
      <c r="BK2352" s="61"/>
      <c r="BL2352" s="61"/>
      <c r="BM2352" s="61"/>
      <c r="BN2352" s="61"/>
      <c r="BO2352" s="62">
        <v>-52931</v>
      </c>
    </row>
    <row r="2353" spans="1:67" x14ac:dyDescent="0.2">
      <c r="A2353" s="57" t="s">
        <v>34</v>
      </c>
      <c r="B2353" s="56" t="s">
        <v>34</v>
      </c>
      <c r="C2353" s="56" t="s">
        <v>553</v>
      </c>
      <c r="D2353" s="56">
        <v>1995</v>
      </c>
      <c r="E2353" s="58">
        <v>229950</v>
      </c>
      <c r="F2353" s="58">
        <v>176369</v>
      </c>
      <c r="G2353" s="59">
        <v>218250</v>
      </c>
      <c r="H2353" s="59">
        <v>11700</v>
      </c>
      <c r="I2353" s="60">
        <v>0</v>
      </c>
      <c r="J2353" s="58">
        <v>-53581</v>
      </c>
      <c r="K2353" s="61"/>
      <c r="L2353" s="61"/>
      <c r="M2353" s="61"/>
      <c r="N2353" s="61"/>
      <c r="O2353" s="61"/>
      <c r="P2353" s="61"/>
      <c r="Q2353" s="61"/>
      <c r="R2353" s="62">
        <v>2102</v>
      </c>
      <c r="S2353" s="61"/>
      <c r="T2353" s="61"/>
      <c r="U2353" s="61"/>
      <c r="V2353" s="61"/>
      <c r="W2353" s="61"/>
      <c r="X2353" s="61"/>
      <c r="Y2353" s="61"/>
      <c r="Z2353" s="61"/>
      <c r="AA2353" s="62">
        <v>125840</v>
      </c>
      <c r="AB2353" s="61"/>
      <c r="AC2353" s="61"/>
      <c r="AD2353" s="62">
        <v>3423</v>
      </c>
      <c r="AE2353" s="61"/>
      <c r="AF2353" s="62">
        <v>60805</v>
      </c>
      <c r="AG2353" s="61"/>
      <c r="AH2353" s="61"/>
      <c r="AI2353" s="62">
        <v>26080</v>
      </c>
      <c r="AJ2353" s="61"/>
      <c r="AK2353" s="61"/>
      <c r="AL2353" s="61"/>
      <c r="AM2353" s="61"/>
      <c r="AN2353" s="61"/>
      <c r="AO2353" s="61"/>
      <c r="AP2353" s="62">
        <v>2862</v>
      </c>
      <c r="AQ2353" s="61"/>
      <c r="AR2353" s="62">
        <v>7713</v>
      </c>
      <c r="AS2353" s="61"/>
      <c r="AT2353" s="61"/>
      <c r="AU2353" s="61"/>
      <c r="AV2353" s="61"/>
      <c r="AW2353" s="61"/>
      <c r="AX2353" s="61"/>
      <c r="AY2353" s="62">
        <v>1125</v>
      </c>
      <c r="AZ2353" s="61"/>
      <c r="BA2353" s="61"/>
      <c r="BB2353" s="61"/>
      <c r="BC2353" s="61"/>
      <c r="BD2353" s="61"/>
      <c r="BE2353" s="61"/>
      <c r="BF2353" s="61"/>
      <c r="BG2353" s="61"/>
      <c r="BH2353" s="61"/>
      <c r="BI2353" s="61"/>
      <c r="BJ2353" s="61"/>
      <c r="BK2353" s="61"/>
      <c r="BL2353" s="61"/>
      <c r="BM2353" s="61"/>
      <c r="BN2353" s="61"/>
      <c r="BO2353" s="62">
        <v>-53581</v>
      </c>
    </row>
    <row r="2354" spans="1:67" x14ac:dyDescent="0.2">
      <c r="A2354" s="57" t="s">
        <v>34</v>
      </c>
      <c r="B2354" s="56" t="s">
        <v>34</v>
      </c>
      <c r="C2354" s="56" t="s">
        <v>553</v>
      </c>
      <c r="D2354" s="56">
        <v>1996</v>
      </c>
      <c r="E2354" s="58">
        <v>236693</v>
      </c>
      <c r="F2354" s="58">
        <v>182612</v>
      </c>
      <c r="G2354" s="59">
        <v>224993</v>
      </c>
      <c r="H2354" s="59">
        <v>11700</v>
      </c>
      <c r="I2354" s="60">
        <v>0</v>
      </c>
      <c r="J2354" s="58">
        <v>-54081</v>
      </c>
      <c r="K2354" s="61"/>
      <c r="L2354" s="61"/>
      <c r="M2354" s="61"/>
      <c r="N2354" s="61"/>
      <c r="O2354" s="61"/>
      <c r="P2354" s="61"/>
      <c r="Q2354" s="61"/>
      <c r="R2354" s="62">
        <v>2102</v>
      </c>
      <c r="S2354" s="61"/>
      <c r="T2354" s="61"/>
      <c r="U2354" s="61"/>
      <c r="V2354" s="61"/>
      <c r="W2354" s="61"/>
      <c r="X2354" s="61"/>
      <c r="Y2354" s="61"/>
      <c r="Z2354" s="61"/>
      <c r="AA2354" s="62">
        <v>131831</v>
      </c>
      <c r="AB2354" s="61"/>
      <c r="AC2354" s="61"/>
      <c r="AD2354" s="62">
        <v>3423</v>
      </c>
      <c r="AE2354" s="61"/>
      <c r="AF2354" s="62">
        <v>60805</v>
      </c>
      <c r="AG2354" s="61"/>
      <c r="AH2354" s="61"/>
      <c r="AI2354" s="62">
        <v>26832</v>
      </c>
      <c r="AJ2354" s="61"/>
      <c r="AK2354" s="61"/>
      <c r="AL2354" s="61"/>
      <c r="AM2354" s="61"/>
      <c r="AN2354" s="61"/>
      <c r="AO2354" s="61"/>
      <c r="AP2354" s="62">
        <v>2862</v>
      </c>
      <c r="AQ2354" s="61"/>
      <c r="AR2354" s="62">
        <v>7713</v>
      </c>
      <c r="AS2354" s="61"/>
      <c r="AT2354" s="61"/>
      <c r="AU2354" s="61"/>
      <c r="AV2354" s="61"/>
      <c r="AW2354" s="61"/>
      <c r="AX2354" s="61"/>
      <c r="AY2354" s="62">
        <v>1125</v>
      </c>
      <c r="AZ2354" s="61"/>
      <c r="BA2354" s="61"/>
      <c r="BB2354" s="61"/>
      <c r="BC2354" s="61"/>
      <c r="BD2354" s="61"/>
      <c r="BE2354" s="61"/>
      <c r="BF2354" s="61"/>
      <c r="BG2354" s="61"/>
      <c r="BH2354" s="61"/>
      <c r="BI2354" s="61"/>
      <c r="BJ2354" s="61"/>
      <c r="BK2354" s="61"/>
      <c r="BL2354" s="61"/>
      <c r="BM2354" s="61"/>
      <c r="BN2354" s="61"/>
      <c r="BO2354" s="62">
        <v>-54081</v>
      </c>
    </row>
    <row r="2355" spans="1:67" x14ac:dyDescent="0.2">
      <c r="A2355" s="57" t="s">
        <v>34</v>
      </c>
      <c r="B2355" s="56" t="s">
        <v>34</v>
      </c>
      <c r="C2355" s="56" t="s">
        <v>553</v>
      </c>
      <c r="D2355" s="56">
        <v>1997</v>
      </c>
      <c r="E2355" s="58">
        <v>235693</v>
      </c>
      <c r="F2355" s="58">
        <v>180862</v>
      </c>
      <c r="G2355" s="59">
        <v>223993</v>
      </c>
      <c r="H2355" s="59">
        <v>11700</v>
      </c>
      <c r="I2355" s="60">
        <v>0</v>
      </c>
      <c r="J2355" s="58">
        <v>-54831</v>
      </c>
      <c r="K2355" s="61"/>
      <c r="L2355" s="61"/>
      <c r="M2355" s="61"/>
      <c r="N2355" s="61"/>
      <c r="O2355" s="61"/>
      <c r="P2355" s="61"/>
      <c r="Q2355" s="61"/>
      <c r="R2355" s="61"/>
      <c r="S2355" s="61"/>
      <c r="T2355" s="61"/>
      <c r="U2355" s="61"/>
      <c r="V2355" s="61"/>
      <c r="W2355" s="61"/>
      <c r="X2355" s="61"/>
      <c r="Y2355" s="61"/>
      <c r="Z2355" s="61"/>
      <c r="AA2355" s="62">
        <v>132645</v>
      </c>
      <c r="AB2355" s="61"/>
      <c r="AC2355" s="61"/>
      <c r="AD2355" s="62">
        <v>3661</v>
      </c>
      <c r="AE2355" s="61"/>
      <c r="AF2355" s="62">
        <v>60805</v>
      </c>
      <c r="AG2355" s="61"/>
      <c r="AH2355" s="61"/>
      <c r="AI2355" s="62">
        <v>26882</v>
      </c>
      <c r="AJ2355" s="61"/>
      <c r="AK2355" s="61"/>
      <c r="AL2355" s="61"/>
      <c r="AM2355" s="61"/>
      <c r="AN2355" s="61"/>
      <c r="AO2355" s="61"/>
      <c r="AP2355" s="62">
        <v>2862</v>
      </c>
      <c r="AQ2355" s="61"/>
      <c r="AR2355" s="62">
        <v>7713</v>
      </c>
      <c r="AS2355" s="61"/>
      <c r="AT2355" s="61"/>
      <c r="AU2355" s="61"/>
      <c r="AV2355" s="61"/>
      <c r="AW2355" s="61"/>
      <c r="AX2355" s="61"/>
      <c r="AY2355" s="62">
        <v>1125</v>
      </c>
      <c r="AZ2355" s="61"/>
      <c r="BA2355" s="61"/>
      <c r="BB2355" s="61"/>
      <c r="BC2355" s="61"/>
      <c r="BD2355" s="61"/>
      <c r="BE2355" s="61"/>
      <c r="BF2355" s="61"/>
      <c r="BG2355" s="61"/>
      <c r="BH2355" s="61"/>
      <c r="BI2355" s="61"/>
      <c r="BJ2355" s="61"/>
      <c r="BK2355" s="61"/>
      <c r="BL2355" s="61"/>
      <c r="BM2355" s="61"/>
      <c r="BN2355" s="61"/>
      <c r="BO2355" s="62">
        <v>-54831</v>
      </c>
    </row>
    <row r="2356" spans="1:67" x14ac:dyDescent="0.2">
      <c r="A2356" s="57" t="s">
        <v>34</v>
      </c>
      <c r="B2356" s="56" t="s">
        <v>34</v>
      </c>
      <c r="C2356" s="56" t="s">
        <v>553</v>
      </c>
      <c r="D2356" s="56">
        <v>1998</v>
      </c>
      <c r="E2356" s="58">
        <v>239046</v>
      </c>
      <c r="F2356" s="58">
        <v>184595</v>
      </c>
      <c r="G2356" s="59">
        <v>225141</v>
      </c>
      <c r="H2356" s="59">
        <v>13905</v>
      </c>
      <c r="I2356" s="60">
        <v>0</v>
      </c>
      <c r="J2356" s="58">
        <v>-54451</v>
      </c>
      <c r="K2356" s="61"/>
      <c r="L2356" s="61"/>
      <c r="M2356" s="61"/>
      <c r="N2356" s="61"/>
      <c r="O2356" s="61"/>
      <c r="P2356" s="61"/>
      <c r="Q2356" s="61"/>
      <c r="R2356" s="61"/>
      <c r="S2356" s="61"/>
      <c r="T2356" s="61"/>
      <c r="U2356" s="61"/>
      <c r="V2356" s="61"/>
      <c r="W2356" s="61"/>
      <c r="X2356" s="61"/>
      <c r="Y2356" s="61"/>
      <c r="Z2356" s="61"/>
      <c r="AA2356" s="62">
        <v>133493</v>
      </c>
      <c r="AB2356" s="61"/>
      <c r="AC2356" s="61"/>
      <c r="AD2356" s="62">
        <v>3961</v>
      </c>
      <c r="AE2356" s="61"/>
      <c r="AF2356" s="62">
        <v>60805</v>
      </c>
      <c r="AG2356" s="61"/>
      <c r="AH2356" s="61"/>
      <c r="AI2356" s="62">
        <v>26882</v>
      </c>
      <c r="AJ2356" s="61"/>
      <c r="AK2356" s="61"/>
      <c r="AL2356" s="61"/>
      <c r="AM2356" s="61"/>
      <c r="AN2356" s="61"/>
      <c r="AO2356" s="61"/>
      <c r="AP2356" s="62">
        <v>3805</v>
      </c>
      <c r="AQ2356" s="61"/>
      <c r="AR2356" s="62">
        <v>8975</v>
      </c>
      <c r="AS2356" s="61"/>
      <c r="AT2356" s="61"/>
      <c r="AU2356" s="61"/>
      <c r="AV2356" s="61"/>
      <c r="AW2356" s="61"/>
      <c r="AX2356" s="61"/>
      <c r="AY2356" s="62">
        <v>1125</v>
      </c>
      <c r="AZ2356" s="61"/>
      <c r="BA2356" s="61"/>
      <c r="BB2356" s="61"/>
      <c r="BC2356" s="61"/>
      <c r="BD2356" s="61"/>
      <c r="BE2356" s="61"/>
      <c r="BF2356" s="61"/>
      <c r="BG2356" s="61"/>
      <c r="BH2356" s="61"/>
      <c r="BI2356" s="61"/>
      <c r="BJ2356" s="61"/>
      <c r="BK2356" s="61"/>
      <c r="BL2356" s="61"/>
      <c r="BM2356" s="61"/>
      <c r="BN2356" s="61"/>
      <c r="BO2356" s="62">
        <v>-54451</v>
      </c>
    </row>
    <row r="2357" spans="1:67" x14ac:dyDescent="0.2">
      <c r="A2357" s="57" t="s">
        <v>34</v>
      </c>
      <c r="B2357" s="56" t="s">
        <v>34</v>
      </c>
      <c r="C2357" s="56" t="s">
        <v>554</v>
      </c>
      <c r="D2357" s="56">
        <v>1989</v>
      </c>
      <c r="E2357" s="58">
        <v>542657</v>
      </c>
      <c r="F2357" s="58">
        <v>522523</v>
      </c>
      <c r="G2357" s="59">
        <v>528727</v>
      </c>
      <c r="H2357" s="59">
        <v>13930</v>
      </c>
      <c r="I2357" s="60">
        <v>0</v>
      </c>
      <c r="J2357" s="58">
        <v>-20134</v>
      </c>
      <c r="K2357" s="61">
        <v>710</v>
      </c>
      <c r="L2357" s="61"/>
      <c r="M2357" s="61"/>
      <c r="N2357" s="61"/>
      <c r="O2357" s="61"/>
      <c r="P2357" s="62">
        <v>6204</v>
      </c>
      <c r="Q2357" s="61"/>
      <c r="R2357" s="61"/>
      <c r="S2357" s="61"/>
      <c r="T2357" s="61"/>
      <c r="U2357" s="61"/>
      <c r="V2357" s="61"/>
      <c r="W2357" s="61"/>
      <c r="X2357" s="61"/>
      <c r="Y2357" s="61"/>
      <c r="Z2357" s="61"/>
      <c r="AA2357" s="62">
        <v>250496</v>
      </c>
      <c r="AB2357" s="61"/>
      <c r="AC2357" s="61"/>
      <c r="AD2357" s="62">
        <v>135417</v>
      </c>
      <c r="AE2357" s="61"/>
      <c r="AF2357" s="62">
        <v>79811</v>
      </c>
      <c r="AG2357" s="61"/>
      <c r="AH2357" s="61"/>
      <c r="AI2357" s="62">
        <v>56089</v>
      </c>
      <c r="AJ2357" s="61"/>
      <c r="AK2357" s="61"/>
      <c r="AL2357" s="61"/>
      <c r="AM2357" s="61"/>
      <c r="AN2357" s="61"/>
      <c r="AO2357" s="61"/>
      <c r="AP2357" s="61">
        <v>820</v>
      </c>
      <c r="AQ2357" s="61"/>
      <c r="AR2357" s="61"/>
      <c r="AS2357" s="61"/>
      <c r="AT2357" s="61"/>
      <c r="AU2357" s="61"/>
      <c r="AV2357" s="61"/>
      <c r="AW2357" s="61"/>
      <c r="AX2357" s="61"/>
      <c r="AY2357" s="62">
        <v>4452</v>
      </c>
      <c r="AZ2357" s="61"/>
      <c r="BA2357" s="62">
        <v>8071</v>
      </c>
      <c r="BB2357" s="61"/>
      <c r="BC2357" s="61"/>
      <c r="BD2357" s="61"/>
      <c r="BE2357" s="61"/>
      <c r="BF2357" s="61"/>
      <c r="BG2357" s="61"/>
      <c r="BH2357" s="61"/>
      <c r="BI2357" s="61"/>
      <c r="BJ2357" s="61"/>
      <c r="BK2357" s="61">
        <v>587</v>
      </c>
      <c r="BL2357" s="61"/>
      <c r="BM2357" s="61"/>
      <c r="BN2357" s="61"/>
      <c r="BO2357" s="62">
        <v>-20134</v>
      </c>
    </row>
    <row r="2358" spans="1:67" x14ac:dyDescent="0.2">
      <c r="A2358" s="57" t="s">
        <v>34</v>
      </c>
      <c r="B2358" s="56" t="s">
        <v>34</v>
      </c>
      <c r="C2358" s="56" t="s">
        <v>554</v>
      </c>
      <c r="D2358" s="56">
        <v>1990</v>
      </c>
      <c r="E2358" s="58">
        <v>633584</v>
      </c>
      <c r="F2358" s="58">
        <v>613450</v>
      </c>
      <c r="G2358" s="59">
        <v>618506</v>
      </c>
      <c r="H2358" s="59">
        <v>15078</v>
      </c>
      <c r="I2358" s="60">
        <v>0</v>
      </c>
      <c r="J2358" s="58">
        <v>-20134</v>
      </c>
      <c r="K2358" s="61">
        <v>710</v>
      </c>
      <c r="L2358" s="61"/>
      <c r="M2358" s="61"/>
      <c r="N2358" s="61"/>
      <c r="O2358" s="61"/>
      <c r="P2358" s="62">
        <v>6204</v>
      </c>
      <c r="Q2358" s="61"/>
      <c r="R2358" s="61"/>
      <c r="S2358" s="61"/>
      <c r="T2358" s="61"/>
      <c r="U2358" s="61"/>
      <c r="V2358" s="61"/>
      <c r="W2358" s="62">
        <v>72986</v>
      </c>
      <c r="X2358" s="61"/>
      <c r="Y2358" s="61"/>
      <c r="Z2358" s="61"/>
      <c r="AA2358" s="62">
        <v>259733</v>
      </c>
      <c r="AB2358" s="61"/>
      <c r="AC2358" s="61"/>
      <c r="AD2358" s="62">
        <v>138155</v>
      </c>
      <c r="AE2358" s="61"/>
      <c r="AF2358" s="62">
        <v>82116</v>
      </c>
      <c r="AG2358" s="61"/>
      <c r="AH2358" s="61"/>
      <c r="AI2358" s="62">
        <v>58602</v>
      </c>
      <c r="AJ2358" s="61"/>
      <c r="AK2358" s="61"/>
      <c r="AL2358" s="61"/>
      <c r="AM2358" s="61"/>
      <c r="AN2358" s="61"/>
      <c r="AO2358" s="61"/>
      <c r="AP2358" s="62">
        <v>1968</v>
      </c>
      <c r="AQ2358" s="61"/>
      <c r="AR2358" s="61"/>
      <c r="AS2358" s="61"/>
      <c r="AT2358" s="61"/>
      <c r="AU2358" s="61"/>
      <c r="AV2358" s="61"/>
      <c r="AW2358" s="61"/>
      <c r="AX2358" s="61"/>
      <c r="AY2358" s="62">
        <v>4452</v>
      </c>
      <c r="AZ2358" s="61"/>
      <c r="BA2358" s="62">
        <v>8071</v>
      </c>
      <c r="BB2358" s="61"/>
      <c r="BC2358" s="61"/>
      <c r="BD2358" s="61"/>
      <c r="BE2358" s="61"/>
      <c r="BF2358" s="61"/>
      <c r="BG2358" s="61"/>
      <c r="BH2358" s="61"/>
      <c r="BI2358" s="61"/>
      <c r="BJ2358" s="61"/>
      <c r="BK2358" s="61">
        <v>587</v>
      </c>
      <c r="BL2358" s="61"/>
      <c r="BM2358" s="61"/>
      <c r="BN2358" s="61"/>
      <c r="BO2358" s="62">
        <v>-20134</v>
      </c>
    </row>
    <row r="2359" spans="1:67" x14ac:dyDescent="0.2">
      <c r="A2359" s="57" t="s">
        <v>34</v>
      </c>
      <c r="B2359" s="56" t="s">
        <v>34</v>
      </c>
      <c r="C2359" s="56" t="s">
        <v>554</v>
      </c>
      <c r="D2359" s="56">
        <v>1991</v>
      </c>
      <c r="E2359" s="58">
        <v>606102</v>
      </c>
      <c r="F2359" s="58">
        <v>585968</v>
      </c>
      <c r="G2359" s="59">
        <v>589424</v>
      </c>
      <c r="H2359" s="59">
        <v>16678</v>
      </c>
      <c r="I2359" s="60">
        <v>0</v>
      </c>
      <c r="J2359" s="58">
        <v>-20134</v>
      </c>
      <c r="K2359" s="61">
        <v>710</v>
      </c>
      <c r="L2359" s="61"/>
      <c r="M2359" s="61"/>
      <c r="N2359" s="61"/>
      <c r="O2359" s="61"/>
      <c r="P2359" s="62">
        <v>6204</v>
      </c>
      <c r="Q2359" s="61"/>
      <c r="R2359" s="61"/>
      <c r="S2359" s="61"/>
      <c r="T2359" s="61"/>
      <c r="U2359" s="61"/>
      <c r="V2359" s="61"/>
      <c r="W2359" s="62">
        <v>106260</v>
      </c>
      <c r="X2359" s="61"/>
      <c r="Y2359" s="61"/>
      <c r="Z2359" s="61"/>
      <c r="AA2359" s="62">
        <v>188824</v>
      </c>
      <c r="AB2359" s="61"/>
      <c r="AC2359" s="61"/>
      <c r="AD2359" s="62">
        <v>142625</v>
      </c>
      <c r="AE2359" s="61"/>
      <c r="AF2359" s="62">
        <v>85948</v>
      </c>
      <c r="AG2359" s="61"/>
      <c r="AH2359" s="61"/>
      <c r="AI2359" s="62">
        <v>58853</v>
      </c>
      <c r="AJ2359" s="61"/>
      <c r="AK2359" s="61"/>
      <c r="AL2359" s="61"/>
      <c r="AM2359" s="61"/>
      <c r="AN2359" s="61"/>
      <c r="AO2359" s="61"/>
      <c r="AP2359" s="62">
        <v>1968</v>
      </c>
      <c r="AQ2359" s="61"/>
      <c r="AR2359" s="61"/>
      <c r="AS2359" s="61"/>
      <c r="AT2359" s="61"/>
      <c r="AU2359" s="61"/>
      <c r="AV2359" s="61"/>
      <c r="AW2359" s="61"/>
      <c r="AX2359" s="61"/>
      <c r="AY2359" s="62">
        <v>6052</v>
      </c>
      <c r="AZ2359" s="61"/>
      <c r="BA2359" s="62">
        <v>8071</v>
      </c>
      <c r="BB2359" s="61"/>
      <c r="BC2359" s="61"/>
      <c r="BD2359" s="61"/>
      <c r="BE2359" s="61"/>
      <c r="BF2359" s="61"/>
      <c r="BG2359" s="61"/>
      <c r="BH2359" s="61"/>
      <c r="BI2359" s="61"/>
      <c r="BJ2359" s="61"/>
      <c r="BK2359" s="61">
        <v>587</v>
      </c>
      <c r="BL2359" s="61"/>
      <c r="BM2359" s="61"/>
      <c r="BN2359" s="61"/>
      <c r="BO2359" s="62">
        <v>-20134</v>
      </c>
    </row>
    <row r="2360" spans="1:67" x14ac:dyDescent="0.2">
      <c r="A2360" s="57" t="s">
        <v>34</v>
      </c>
      <c r="B2360" s="56" t="s">
        <v>34</v>
      </c>
      <c r="C2360" s="56" t="s">
        <v>554</v>
      </c>
      <c r="D2360" s="56">
        <v>1992</v>
      </c>
      <c r="E2360" s="58">
        <v>699790</v>
      </c>
      <c r="F2360" s="58">
        <v>679656</v>
      </c>
      <c r="G2360" s="59">
        <v>679650</v>
      </c>
      <c r="H2360" s="59">
        <v>20140</v>
      </c>
      <c r="I2360" s="60">
        <v>0</v>
      </c>
      <c r="J2360" s="58">
        <v>-20134</v>
      </c>
      <c r="K2360" s="61">
        <v>710</v>
      </c>
      <c r="L2360" s="61"/>
      <c r="M2360" s="61">
        <v>140</v>
      </c>
      <c r="N2360" s="61"/>
      <c r="O2360" s="61"/>
      <c r="P2360" s="62">
        <v>6204</v>
      </c>
      <c r="Q2360" s="61"/>
      <c r="R2360" s="61"/>
      <c r="S2360" s="61"/>
      <c r="T2360" s="61"/>
      <c r="U2360" s="61"/>
      <c r="V2360" s="61"/>
      <c r="W2360" s="62">
        <v>106260</v>
      </c>
      <c r="X2360" s="61"/>
      <c r="Y2360" s="61"/>
      <c r="Z2360" s="61"/>
      <c r="AA2360" s="62">
        <v>217043</v>
      </c>
      <c r="AB2360" s="61"/>
      <c r="AC2360" s="61"/>
      <c r="AD2360" s="62">
        <v>161167</v>
      </c>
      <c r="AE2360" s="61"/>
      <c r="AF2360" s="62">
        <v>116638</v>
      </c>
      <c r="AG2360" s="61"/>
      <c r="AH2360" s="61"/>
      <c r="AI2360" s="62">
        <v>71488</v>
      </c>
      <c r="AJ2360" s="61"/>
      <c r="AK2360" s="61"/>
      <c r="AL2360" s="61"/>
      <c r="AM2360" s="61"/>
      <c r="AN2360" s="61"/>
      <c r="AO2360" s="61"/>
      <c r="AP2360" s="62">
        <v>2326</v>
      </c>
      <c r="AQ2360" s="61"/>
      <c r="AR2360" s="62">
        <v>2993</v>
      </c>
      <c r="AS2360" s="61"/>
      <c r="AT2360" s="61"/>
      <c r="AU2360" s="61"/>
      <c r="AV2360" s="61"/>
      <c r="AW2360" s="61"/>
      <c r="AX2360" s="61"/>
      <c r="AY2360" s="62">
        <v>6163</v>
      </c>
      <c r="AZ2360" s="61"/>
      <c r="BA2360" s="62">
        <v>8071</v>
      </c>
      <c r="BB2360" s="61"/>
      <c r="BC2360" s="61"/>
      <c r="BD2360" s="61"/>
      <c r="BE2360" s="61"/>
      <c r="BF2360" s="61"/>
      <c r="BG2360" s="61"/>
      <c r="BH2360" s="61"/>
      <c r="BI2360" s="61"/>
      <c r="BJ2360" s="61"/>
      <c r="BK2360" s="61">
        <v>587</v>
      </c>
      <c r="BL2360" s="61"/>
      <c r="BM2360" s="61"/>
      <c r="BN2360" s="61"/>
      <c r="BO2360" s="62">
        <v>-20134</v>
      </c>
    </row>
    <row r="2361" spans="1:67" x14ac:dyDescent="0.2">
      <c r="A2361" s="57" t="s">
        <v>34</v>
      </c>
      <c r="B2361" s="56" t="s">
        <v>34</v>
      </c>
      <c r="C2361" s="56" t="s">
        <v>554</v>
      </c>
      <c r="D2361" s="56">
        <v>1993</v>
      </c>
      <c r="E2361" s="58">
        <v>737889</v>
      </c>
      <c r="F2361" s="58">
        <v>717755</v>
      </c>
      <c r="G2361" s="59">
        <v>694244</v>
      </c>
      <c r="H2361" s="59">
        <v>43645</v>
      </c>
      <c r="I2361" s="60">
        <v>0</v>
      </c>
      <c r="J2361" s="58">
        <v>-20134</v>
      </c>
      <c r="K2361" s="61">
        <v>710</v>
      </c>
      <c r="L2361" s="61"/>
      <c r="M2361" s="61">
        <v>140</v>
      </c>
      <c r="N2361" s="61"/>
      <c r="O2361" s="61"/>
      <c r="P2361" s="62">
        <v>6204</v>
      </c>
      <c r="Q2361" s="61"/>
      <c r="R2361" s="61"/>
      <c r="S2361" s="61"/>
      <c r="T2361" s="61"/>
      <c r="U2361" s="61"/>
      <c r="V2361" s="61"/>
      <c r="W2361" s="62">
        <v>106260</v>
      </c>
      <c r="X2361" s="61"/>
      <c r="Y2361" s="61"/>
      <c r="Z2361" s="61"/>
      <c r="AA2361" s="62">
        <v>219087</v>
      </c>
      <c r="AB2361" s="61"/>
      <c r="AC2361" s="61"/>
      <c r="AD2361" s="62">
        <v>170739</v>
      </c>
      <c r="AE2361" s="61"/>
      <c r="AF2361" s="62">
        <v>118912</v>
      </c>
      <c r="AG2361" s="61"/>
      <c r="AH2361" s="61"/>
      <c r="AI2361" s="62">
        <v>72192</v>
      </c>
      <c r="AJ2361" s="61"/>
      <c r="AK2361" s="61"/>
      <c r="AL2361" s="61"/>
      <c r="AM2361" s="61"/>
      <c r="AN2361" s="61"/>
      <c r="AO2361" s="61"/>
      <c r="AP2361" s="62">
        <v>2326</v>
      </c>
      <c r="AQ2361" s="61"/>
      <c r="AR2361" s="62">
        <v>2993</v>
      </c>
      <c r="AS2361" s="61"/>
      <c r="AT2361" s="61"/>
      <c r="AU2361" s="61"/>
      <c r="AV2361" s="61"/>
      <c r="AW2361" s="61"/>
      <c r="AX2361" s="61"/>
      <c r="AY2361" s="62">
        <v>6163</v>
      </c>
      <c r="AZ2361" s="61"/>
      <c r="BA2361" s="62">
        <v>31576</v>
      </c>
      <c r="BB2361" s="61"/>
      <c r="BC2361" s="61"/>
      <c r="BD2361" s="61"/>
      <c r="BE2361" s="61"/>
      <c r="BF2361" s="61"/>
      <c r="BG2361" s="61"/>
      <c r="BH2361" s="61"/>
      <c r="BI2361" s="61"/>
      <c r="BJ2361" s="61"/>
      <c r="BK2361" s="61">
        <v>587</v>
      </c>
      <c r="BL2361" s="61"/>
      <c r="BM2361" s="61"/>
      <c r="BN2361" s="61"/>
      <c r="BO2361" s="62">
        <v>-20134</v>
      </c>
    </row>
    <row r="2362" spans="1:67" x14ac:dyDescent="0.2">
      <c r="A2362" s="57" t="s">
        <v>34</v>
      </c>
      <c r="B2362" s="56" t="s">
        <v>34</v>
      </c>
      <c r="C2362" s="56" t="s">
        <v>554</v>
      </c>
      <c r="D2362" s="56">
        <v>1994</v>
      </c>
      <c r="E2362" s="58">
        <v>773161</v>
      </c>
      <c r="F2362" s="58">
        <v>697666</v>
      </c>
      <c r="G2362" s="59">
        <v>725440</v>
      </c>
      <c r="H2362" s="59">
        <v>47721</v>
      </c>
      <c r="I2362" s="60">
        <v>0</v>
      </c>
      <c r="J2362" s="58">
        <v>-75495</v>
      </c>
      <c r="K2362" s="61">
        <v>710</v>
      </c>
      <c r="L2362" s="61"/>
      <c r="M2362" s="61">
        <v>140</v>
      </c>
      <c r="N2362" s="61"/>
      <c r="O2362" s="61"/>
      <c r="P2362" s="62">
        <v>6204</v>
      </c>
      <c r="Q2362" s="61"/>
      <c r="R2362" s="61"/>
      <c r="S2362" s="61"/>
      <c r="T2362" s="61"/>
      <c r="U2362" s="61"/>
      <c r="V2362" s="61"/>
      <c r="W2362" s="62">
        <v>106260</v>
      </c>
      <c r="X2362" s="61"/>
      <c r="Y2362" s="61"/>
      <c r="Z2362" s="61"/>
      <c r="AA2362" s="62">
        <v>232534</v>
      </c>
      <c r="AB2362" s="61"/>
      <c r="AC2362" s="61"/>
      <c r="AD2362" s="62">
        <v>173973</v>
      </c>
      <c r="AE2362" s="61"/>
      <c r="AF2362" s="62">
        <v>132356</v>
      </c>
      <c r="AG2362" s="61"/>
      <c r="AH2362" s="61"/>
      <c r="AI2362" s="62">
        <v>73263</v>
      </c>
      <c r="AJ2362" s="61"/>
      <c r="AK2362" s="61"/>
      <c r="AL2362" s="61"/>
      <c r="AM2362" s="61"/>
      <c r="AN2362" s="61"/>
      <c r="AO2362" s="61"/>
      <c r="AP2362" s="62">
        <v>3281</v>
      </c>
      <c r="AQ2362" s="61"/>
      <c r="AR2362" s="62">
        <v>2993</v>
      </c>
      <c r="AS2362" s="61"/>
      <c r="AT2362" s="61"/>
      <c r="AU2362" s="61"/>
      <c r="AV2362" s="61"/>
      <c r="AW2362" s="61"/>
      <c r="AX2362" s="61"/>
      <c r="AY2362" s="62">
        <v>6163</v>
      </c>
      <c r="AZ2362" s="61"/>
      <c r="BA2362" s="62">
        <v>34697</v>
      </c>
      <c r="BB2362" s="61"/>
      <c r="BC2362" s="61"/>
      <c r="BD2362" s="61"/>
      <c r="BE2362" s="61"/>
      <c r="BF2362" s="61"/>
      <c r="BG2362" s="61"/>
      <c r="BH2362" s="61"/>
      <c r="BI2362" s="61"/>
      <c r="BJ2362" s="61"/>
      <c r="BK2362" s="61">
        <v>587</v>
      </c>
      <c r="BL2362" s="61"/>
      <c r="BM2362" s="61"/>
      <c r="BN2362" s="61"/>
      <c r="BO2362" s="62">
        <v>-75495</v>
      </c>
    </row>
    <row r="2363" spans="1:67" x14ac:dyDescent="0.2">
      <c r="A2363" s="57" t="s">
        <v>34</v>
      </c>
      <c r="B2363" s="56" t="s">
        <v>34</v>
      </c>
      <c r="C2363" s="56" t="s">
        <v>554</v>
      </c>
      <c r="D2363" s="56">
        <v>1995</v>
      </c>
      <c r="E2363" s="58">
        <v>806090</v>
      </c>
      <c r="F2363" s="58">
        <v>719198</v>
      </c>
      <c r="G2363" s="59">
        <v>757700</v>
      </c>
      <c r="H2363" s="59">
        <v>48390</v>
      </c>
      <c r="I2363" s="60">
        <v>0</v>
      </c>
      <c r="J2363" s="58">
        <v>-86892</v>
      </c>
      <c r="K2363" s="61">
        <v>710</v>
      </c>
      <c r="L2363" s="61"/>
      <c r="M2363" s="61">
        <v>140</v>
      </c>
      <c r="N2363" s="61"/>
      <c r="O2363" s="61"/>
      <c r="P2363" s="62">
        <v>11111</v>
      </c>
      <c r="Q2363" s="61"/>
      <c r="R2363" s="61"/>
      <c r="S2363" s="61"/>
      <c r="T2363" s="61"/>
      <c r="U2363" s="61"/>
      <c r="V2363" s="61"/>
      <c r="W2363" s="62">
        <v>109798</v>
      </c>
      <c r="X2363" s="61"/>
      <c r="Y2363" s="61"/>
      <c r="Z2363" s="61"/>
      <c r="AA2363" s="62">
        <v>239695</v>
      </c>
      <c r="AB2363" s="61"/>
      <c r="AC2363" s="61"/>
      <c r="AD2363" s="62">
        <v>174097</v>
      </c>
      <c r="AE2363" s="61"/>
      <c r="AF2363" s="62">
        <v>144240</v>
      </c>
      <c r="AG2363" s="61"/>
      <c r="AH2363" s="61"/>
      <c r="AI2363" s="62">
        <v>77909</v>
      </c>
      <c r="AJ2363" s="61"/>
      <c r="AK2363" s="61"/>
      <c r="AL2363" s="61"/>
      <c r="AM2363" s="61"/>
      <c r="AN2363" s="61"/>
      <c r="AO2363" s="61"/>
      <c r="AP2363" s="62">
        <v>3281</v>
      </c>
      <c r="AQ2363" s="61"/>
      <c r="AR2363" s="62">
        <v>2993</v>
      </c>
      <c r="AS2363" s="61"/>
      <c r="AT2363" s="61"/>
      <c r="AU2363" s="61"/>
      <c r="AV2363" s="61"/>
      <c r="AW2363" s="61"/>
      <c r="AX2363" s="61"/>
      <c r="AY2363" s="62">
        <v>6729</v>
      </c>
      <c r="AZ2363" s="61"/>
      <c r="BA2363" s="62">
        <v>34800</v>
      </c>
      <c r="BB2363" s="61"/>
      <c r="BC2363" s="61"/>
      <c r="BD2363" s="61"/>
      <c r="BE2363" s="61"/>
      <c r="BF2363" s="61"/>
      <c r="BG2363" s="61"/>
      <c r="BH2363" s="61"/>
      <c r="BI2363" s="61"/>
      <c r="BJ2363" s="61"/>
      <c r="BK2363" s="61">
        <v>587</v>
      </c>
      <c r="BL2363" s="61"/>
      <c r="BM2363" s="61"/>
      <c r="BN2363" s="61"/>
      <c r="BO2363" s="62">
        <v>-86892</v>
      </c>
    </row>
    <row r="2364" spans="1:67" x14ac:dyDescent="0.2">
      <c r="A2364" s="57" t="s">
        <v>34</v>
      </c>
      <c r="B2364" s="56" t="s">
        <v>34</v>
      </c>
      <c r="C2364" s="56" t="s">
        <v>554</v>
      </c>
      <c r="D2364" s="56">
        <v>1996</v>
      </c>
      <c r="E2364" s="58">
        <v>835818</v>
      </c>
      <c r="F2364" s="58">
        <v>747026</v>
      </c>
      <c r="G2364" s="59">
        <v>784424</v>
      </c>
      <c r="H2364" s="59">
        <v>51394</v>
      </c>
      <c r="I2364" s="60">
        <v>0</v>
      </c>
      <c r="J2364" s="58">
        <v>-88792</v>
      </c>
      <c r="K2364" s="61">
        <v>710</v>
      </c>
      <c r="L2364" s="61"/>
      <c r="M2364" s="61">
        <v>140</v>
      </c>
      <c r="N2364" s="61"/>
      <c r="O2364" s="61"/>
      <c r="P2364" s="62">
        <v>11111</v>
      </c>
      <c r="Q2364" s="61"/>
      <c r="R2364" s="61"/>
      <c r="S2364" s="61"/>
      <c r="T2364" s="61"/>
      <c r="U2364" s="61"/>
      <c r="V2364" s="61"/>
      <c r="W2364" s="62">
        <v>109798</v>
      </c>
      <c r="X2364" s="61"/>
      <c r="Y2364" s="61"/>
      <c r="Z2364" s="61"/>
      <c r="AA2364" s="62">
        <v>258019</v>
      </c>
      <c r="AB2364" s="61"/>
      <c r="AC2364" s="61"/>
      <c r="AD2364" s="62">
        <v>177852</v>
      </c>
      <c r="AE2364" s="61"/>
      <c r="AF2364" s="62">
        <v>148064</v>
      </c>
      <c r="AG2364" s="61"/>
      <c r="AH2364" s="61"/>
      <c r="AI2364" s="62">
        <v>78730</v>
      </c>
      <c r="AJ2364" s="61"/>
      <c r="AK2364" s="61"/>
      <c r="AL2364" s="61"/>
      <c r="AM2364" s="61"/>
      <c r="AN2364" s="61"/>
      <c r="AO2364" s="61"/>
      <c r="AP2364" s="62">
        <v>3281</v>
      </c>
      <c r="AQ2364" s="61"/>
      <c r="AR2364" s="62">
        <v>4280</v>
      </c>
      <c r="AS2364" s="61"/>
      <c r="AT2364" s="61"/>
      <c r="AU2364" s="61"/>
      <c r="AV2364" s="61"/>
      <c r="AW2364" s="61"/>
      <c r="AX2364" s="61"/>
      <c r="AY2364" s="62">
        <v>8446</v>
      </c>
      <c r="AZ2364" s="61"/>
      <c r="BA2364" s="62">
        <v>34800</v>
      </c>
      <c r="BB2364" s="61"/>
      <c r="BC2364" s="61"/>
      <c r="BD2364" s="61"/>
      <c r="BE2364" s="61"/>
      <c r="BF2364" s="61"/>
      <c r="BG2364" s="61"/>
      <c r="BH2364" s="61"/>
      <c r="BI2364" s="61"/>
      <c r="BJ2364" s="61"/>
      <c r="BK2364" s="61">
        <v>587</v>
      </c>
      <c r="BL2364" s="61"/>
      <c r="BM2364" s="61"/>
      <c r="BN2364" s="61"/>
      <c r="BO2364" s="62">
        <v>-88792</v>
      </c>
    </row>
    <row r="2365" spans="1:67" x14ac:dyDescent="0.2">
      <c r="A2365" s="57" t="s">
        <v>34</v>
      </c>
      <c r="B2365" s="56" t="s">
        <v>34</v>
      </c>
      <c r="C2365" s="56" t="s">
        <v>554</v>
      </c>
      <c r="D2365" s="56">
        <v>1997</v>
      </c>
      <c r="E2365" s="58">
        <v>844143</v>
      </c>
      <c r="F2365" s="58">
        <v>753751</v>
      </c>
      <c r="G2365" s="59">
        <v>790851</v>
      </c>
      <c r="H2365" s="59">
        <v>53292</v>
      </c>
      <c r="I2365" s="60">
        <v>0</v>
      </c>
      <c r="J2365" s="58">
        <v>-90392</v>
      </c>
      <c r="K2365" s="61">
        <v>710</v>
      </c>
      <c r="L2365" s="61"/>
      <c r="M2365" s="61">
        <v>140</v>
      </c>
      <c r="N2365" s="61"/>
      <c r="O2365" s="61"/>
      <c r="P2365" s="62">
        <v>11111</v>
      </c>
      <c r="Q2365" s="61"/>
      <c r="R2365" s="61"/>
      <c r="S2365" s="61"/>
      <c r="T2365" s="61"/>
      <c r="U2365" s="61"/>
      <c r="V2365" s="61"/>
      <c r="W2365" s="62">
        <v>109798</v>
      </c>
      <c r="X2365" s="61"/>
      <c r="Y2365" s="61"/>
      <c r="Z2365" s="61"/>
      <c r="AA2365" s="62">
        <v>260310</v>
      </c>
      <c r="AB2365" s="61"/>
      <c r="AC2365" s="61"/>
      <c r="AD2365" s="62">
        <v>177852</v>
      </c>
      <c r="AE2365" s="61"/>
      <c r="AF2365" s="62">
        <v>149603</v>
      </c>
      <c r="AG2365" s="61"/>
      <c r="AH2365" s="61"/>
      <c r="AI2365" s="62">
        <v>81327</v>
      </c>
      <c r="AJ2365" s="61"/>
      <c r="AK2365" s="61"/>
      <c r="AL2365" s="61"/>
      <c r="AM2365" s="61"/>
      <c r="AN2365" s="61"/>
      <c r="AO2365" s="61"/>
      <c r="AP2365" s="62">
        <v>3281</v>
      </c>
      <c r="AQ2365" s="61"/>
      <c r="AR2365" s="62">
        <v>5063</v>
      </c>
      <c r="AS2365" s="61"/>
      <c r="AT2365" s="61"/>
      <c r="AU2365" s="61"/>
      <c r="AV2365" s="61"/>
      <c r="AW2365" s="61"/>
      <c r="AX2365" s="61"/>
      <c r="AY2365" s="62">
        <v>9561</v>
      </c>
      <c r="AZ2365" s="61"/>
      <c r="BA2365" s="62">
        <v>34800</v>
      </c>
      <c r="BB2365" s="61"/>
      <c r="BC2365" s="61"/>
      <c r="BD2365" s="61"/>
      <c r="BE2365" s="61"/>
      <c r="BF2365" s="61"/>
      <c r="BG2365" s="61"/>
      <c r="BH2365" s="61"/>
      <c r="BI2365" s="61"/>
      <c r="BJ2365" s="61"/>
      <c r="BK2365" s="61">
        <v>587</v>
      </c>
      <c r="BL2365" s="61"/>
      <c r="BM2365" s="61"/>
      <c r="BN2365" s="61"/>
      <c r="BO2365" s="62">
        <v>-90392</v>
      </c>
    </row>
    <row r="2366" spans="1:67" x14ac:dyDescent="0.2">
      <c r="A2366" s="57" t="s">
        <v>34</v>
      </c>
      <c r="B2366" s="56" t="s">
        <v>34</v>
      </c>
      <c r="C2366" s="56" t="s">
        <v>554</v>
      </c>
      <c r="D2366" s="56">
        <v>1998</v>
      </c>
      <c r="E2366" s="58">
        <v>862617</v>
      </c>
      <c r="F2366" s="58">
        <v>770703</v>
      </c>
      <c r="G2366" s="59">
        <v>807818</v>
      </c>
      <c r="H2366" s="59">
        <v>54799</v>
      </c>
      <c r="I2366" s="60">
        <v>0</v>
      </c>
      <c r="J2366" s="58">
        <v>-91914</v>
      </c>
      <c r="K2366" s="61">
        <v>710</v>
      </c>
      <c r="L2366" s="61"/>
      <c r="M2366" s="61">
        <v>140</v>
      </c>
      <c r="N2366" s="61"/>
      <c r="O2366" s="61"/>
      <c r="P2366" s="62">
        <v>11111</v>
      </c>
      <c r="Q2366" s="61"/>
      <c r="R2366" s="61"/>
      <c r="S2366" s="61"/>
      <c r="T2366" s="61"/>
      <c r="U2366" s="61"/>
      <c r="V2366" s="61"/>
      <c r="W2366" s="62">
        <v>109798</v>
      </c>
      <c r="X2366" s="61"/>
      <c r="Y2366" s="61"/>
      <c r="Z2366" s="61"/>
      <c r="AA2366" s="62">
        <v>272062</v>
      </c>
      <c r="AB2366" s="61"/>
      <c r="AC2366" s="61"/>
      <c r="AD2366" s="62">
        <v>177852</v>
      </c>
      <c r="AE2366" s="61"/>
      <c r="AF2366" s="62">
        <v>152357</v>
      </c>
      <c r="AG2366" s="61"/>
      <c r="AH2366" s="61"/>
      <c r="AI2366" s="62">
        <v>83788</v>
      </c>
      <c r="AJ2366" s="61"/>
      <c r="AK2366" s="61"/>
      <c r="AL2366" s="61"/>
      <c r="AM2366" s="61"/>
      <c r="AN2366" s="61"/>
      <c r="AO2366" s="61"/>
      <c r="AP2366" s="62">
        <v>3281</v>
      </c>
      <c r="AQ2366" s="61"/>
      <c r="AR2366" s="62">
        <v>6570</v>
      </c>
      <c r="AS2366" s="61"/>
      <c r="AT2366" s="61"/>
      <c r="AU2366" s="61"/>
      <c r="AV2366" s="61"/>
      <c r="AW2366" s="61"/>
      <c r="AX2366" s="61"/>
      <c r="AY2366" s="62">
        <v>9561</v>
      </c>
      <c r="AZ2366" s="61"/>
      <c r="BA2366" s="62">
        <v>34800</v>
      </c>
      <c r="BB2366" s="61"/>
      <c r="BC2366" s="61"/>
      <c r="BD2366" s="61"/>
      <c r="BE2366" s="61"/>
      <c r="BF2366" s="61"/>
      <c r="BG2366" s="61"/>
      <c r="BH2366" s="61"/>
      <c r="BI2366" s="61"/>
      <c r="BJ2366" s="61"/>
      <c r="BK2366" s="61">
        <v>587</v>
      </c>
      <c r="BL2366" s="61"/>
      <c r="BM2366" s="61"/>
      <c r="BN2366" s="61"/>
      <c r="BO2366" s="62">
        <v>-91914</v>
      </c>
    </row>
    <row r="2367" spans="1:67" x14ac:dyDescent="0.2">
      <c r="A2367" s="57" t="s">
        <v>35</v>
      </c>
      <c r="B2367" s="56" t="s">
        <v>168</v>
      </c>
      <c r="C2367" s="56" t="s">
        <v>168</v>
      </c>
      <c r="D2367" s="56">
        <v>2002</v>
      </c>
      <c r="E2367" s="58">
        <v>8711000</v>
      </c>
      <c r="F2367" s="58">
        <v>8711000</v>
      </c>
      <c r="G2367" s="59">
        <v>6086000</v>
      </c>
      <c r="H2367" s="59">
        <v>2625000</v>
      </c>
      <c r="I2367" s="60">
        <v>0</v>
      </c>
      <c r="J2367" s="58">
        <v>0</v>
      </c>
      <c r="K2367" s="61"/>
      <c r="L2367" s="62">
        <v>294500</v>
      </c>
      <c r="M2367" s="61"/>
      <c r="N2367" s="62">
        <v>254200</v>
      </c>
      <c r="O2367" s="61">
        <v>0</v>
      </c>
      <c r="P2367" s="61"/>
      <c r="Q2367" s="61"/>
      <c r="R2367" s="61"/>
      <c r="S2367" s="61">
        <v>0</v>
      </c>
      <c r="T2367" s="61">
        <v>0</v>
      </c>
      <c r="U2367" s="61"/>
      <c r="V2367" s="62">
        <v>46700</v>
      </c>
      <c r="W2367" s="61"/>
      <c r="X2367" s="61">
        <v>0</v>
      </c>
      <c r="Y2367" s="62">
        <v>1646500</v>
      </c>
      <c r="Z2367" s="62">
        <v>1554600</v>
      </c>
      <c r="AA2367" s="61"/>
      <c r="AB2367" s="61">
        <v>0</v>
      </c>
      <c r="AC2367" s="62">
        <v>131800</v>
      </c>
      <c r="AD2367" s="61"/>
      <c r="AE2367" s="62">
        <v>1758000</v>
      </c>
      <c r="AF2367" s="61"/>
      <c r="AG2367" s="61">
        <v>0</v>
      </c>
      <c r="AH2367" s="62">
        <v>399200</v>
      </c>
      <c r="AI2367" s="61"/>
      <c r="AJ2367" s="61">
        <v>0</v>
      </c>
      <c r="AK2367" s="61">
        <v>0</v>
      </c>
      <c r="AL2367" s="61">
        <v>500</v>
      </c>
      <c r="AM2367" s="61">
        <v>0</v>
      </c>
      <c r="AN2367" s="62">
        <v>1583600</v>
      </c>
      <c r="AO2367" s="61">
        <v>0</v>
      </c>
      <c r="AP2367" s="61"/>
      <c r="AQ2367" s="62">
        <v>62700</v>
      </c>
      <c r="AR2367" s="61"/>
      <c r="AS2367" s="62">
        <v>143100</v>
      </c>
      <c r="AT2367" s="61">
        <v>0</v>
      </c>
      <c r="AU2367" s="61">
        <v>0</v>
      </c>
      <c r="AV2367" s="61"/>
      <c r="AW2367" s="62">
        <v>815600</v>
      </c>
      <c r="AX2367" s="61">
        <v>0</v>
      </c>
      <c r="AY2367" s="61"/>
      <c r="AZ2367" s="62">
        <v>10500</v>
      </c>
      <c r="BA2367" s="61"/>
      <c r="BB2367" s="61">
        <v>0</v>
      </c>
      <c r="BC2367" s="61">
        <v>0</v>
      </c>
      <c r="BD2367" s="62">
        <v>9500</v>
      </c>
      <c r="BE2367" s="61"/>
      <c r="BF2367" s="61">
        <v>0</v>
      </c>
      <c r="BG2367" s="61"/>
      <c r="BH2367" s="61">
        <v>0</v>
      </c>
      <c r="BI2367" s="61"/>
      <c r="BJ2367" s="61">
        <v>0</v>
      </c>
      <c r="BK2367" s="61"/>
      <c r="BL2367" s="61">
        <v>0</v>
      </c>
      <c r="BM2367" s="61">
        <v>0</v>
      </c>
      <c r="BN2367" s="61">
        <v>0</v>
      </c>
      <c r="BO2367" s="61"/>
    </row>
    <row r="2368" spans="1:67" x14ac:dyDescent="0.2">
      <c r="A2368" s="57" t="s">
        <v>35</v>
      </c>
      <c r="B2368" s="56" t="s">
        <v>168</v>
      </c>
      <c r="C2368" s="56" t="s">
        <v>168</v>
      </c>
      <c r="D2368" s="56">
        <v>2003</v>
      </c>
      <c r="E2368" s="58">
        <v>8409000</v>
      </c>
      <c r="F2368" s="58">
        <v>8409000</v>
      </c>
      <c r="G2368" s="59">
        <v>4821000</v>
      </c>
      <c r="H2368" s="59">
        <v>3588000</v>
      </c>
      <c r="I2368" s="60">
        <v>0</v>
      </c>
      <c r="J2368" s="58">
        <v>0</v>
      </c>
      <c r="K2368" s="61"/>
      <c r="L2368" s="62">
        <v>294000</v>
      </c>
      <c r="M2368" s="61"/>
      <c r="N2368" s="62">
        <v>228000</v>
      </c>
      <c r="O2368" s="61">
        <v>0</v>
      </c>
      <c r="P2368" s="61"/>
      <c r="Q2368" s="61"/>
      <c r="R2368" s="61"/>
      <c r="S2368" s="61">
        <v>0</v>
      </c>
      <c r="T2368" s="61">
        <v>0</v>
      </c>
      <c r="U2368" s="61"/>
      <c r="V2368" s="62">
        <v>47000</v>
      </c>
      <c r="W2368" s="61"/>
      <c r="X2368" s="61">
        <v>0</v>
      </c>
      <c r="Y2368" s="62">
        <v>1204000</v>
      </c>
      <c r="Z2368" s="62">
        <v>1181000</v>
      </c>
      <c r="AA2368" s="61"/>
      <c r="AB2368" s="61">
        <v>0</v>
      </c>
      <c r="AC2368" s="62">
        <v>103000</v>
      </c>
      <c r="AD2368" s="61"/>
      <c r="AE2368" s="62">
        <v>1329000</v>
      </c>
      <c r="AF2368" s="61"/>
      <c r="AG2368" s="61">
        <v>0</v>
      </c>
      <c r="AH2368" s="62">
        <v>375000</v>
      </c>
      <c r="AI2368" s="61"/>
      <c r="AJ2368" s="61">
        <v>0</v>
      </c>
      <c r="AK2368" s="61">
        <v>0</v>
      </c>
      <c r="AL2368" s="62">
        <v>60000</v>
      </c>
      <c r="AM2368" s="61">
        <v>0</v>
      </c>
      <c r="AN2368" s="62">
        <v>2462000</v>
      </c>
      <c r="AO2368" s="61">
        <v>0</v>
      </c>
      <c r="AP2368" s="61"/>
      <c r="AQ2368" s="62">
        <v>63000</v>
      </c>
      <c r="AR2368" s="61"/>
      <c r="AS2368" s="62">
        <v>157000</v>
      </c>
      <c r="AT2368" s="61">
        <v>0</v>
      </c>
      <c r="AU2368" s="61">
        <v>0</v>
      </c>
      <c r="AV2368" s="61"/>
      <c r="AW2368" s="62">
        <v>819000</v>
      </c>
      <c r="AX2368" s="61">
        <v>0</v>
      </c>
      <c r="AY2368" s="61"/>
      <c r="AZ2368" s="62">
        <v>55000</v>
      </c>
      <c r="BA2368" s="61"/>
      <c r="BB2368" s="61">
        <v>0</v>
      </c>
      <c r="BC2368" s="62">
        <v>20000</v>
      </c>
      <c r="BD2368" s="62">
        <v>12000</v>
      </c>
      <c r="BE2368" s="61"/>
      <c r="BF2368" s="61">
        <v>0</v>
      </c>
      <c r="BG2368" s="61"/>
      <c r="BH2368" s="61">
        <v>0</v>
      </c>
      <c r="BI2368" s="61"/>
      <c r="BJ2368" s="61">
        <v>0</v>
      </c>
      <c r="BK2368" s="61"/>
      <c r="BL2368" s="61">
        <v>0</v>
      </c>
      <c r="BM2368" s="61">
        <v>0</v>
      </c>
      <c r="BN2368" s="61">
        <v>0</v>
      </c>
      <c r="BO2368" s="61"/>
    </row>
    <row r="2369" spans="1:67" x14ac:dyDescent="0.2">
      <c r="A2369" s="57" t="s">
        <v>35</v>
      </c>
      <c r="B2369" s="56" t="s">
        <v>168</v>
      </c>
      <c r="C2369" s="56" t="s">
        <v>168</v>
      </c>
      <c r="D2369" s="56">
        <v>2004</v>
      </c>
      <c r="E2369" s="58">
        <v>8751000</v>
      </c>
      <c r="F2369" s="58">
        <v>8751000</v>
      </c>
      <c r="G2369" s="59">
        <v>5009000</v>
      </c>
      <c r="H2369" s="59">
        <v>3742000</v>
      </c>
      <c r="I2369" s="60">
        <v>0</v>
      </c>
      <c r="J2369" s="58">
        <v>0</v>
      </c>
      <c r="K2369" s="61"/>
      <c r="L2369" s="62">
        <v>294000</v>
      </c>
      <c r="M2369" s="61"/>
      <c r="N2369" s="62">
        <v>228000</v>
      </c>
      <c r="O2369" s="61">
        <v>0</v>
      </c>
      <c r="P2369" s="61"/>
      <c r="Q2369" s="61"/>
      <c r="R2369" s="61"/>
      <c r="S2369" s="61">
        <v>0</v>
      </c>
      <c r="T2369" s="61">
        <v>0</v>
      </c>
      <c r="U2369" s="61"/>
      <c r="V2369" s="62">
        <v>47000</v>
      </c>
      <c r="W2369" s="61"/>
      <c r="X2369" s="61">
        <v>0</v>
      </c>
      <c r="Y2369" s="62">
        <v>1260000</v>
      </c>
      <c r="Z2369" s="62">
        <v>1253000</v>
      </c>
      <c r="AA2369" s="61"/>
      <c r="AB2369" s="61">
        <v>0</v>
      </c>
      <c r="AC2369" s="62">
        <v>104000</v>
      </c>
      <c r="AD2369" s="61"/>
      <c r="AE2369" s="62">
        <v>1391000</v>
      </c>
      <c r="AF2369" s="61"/>
      <c r="AG2369" s="61">
        <v>0</v>
      </c>
      <c r="AH2369" s="62">
        <v>432000</v>
      </c>
      <c r="AI2369" s="61"/>
      <c r="AJ2369" s="61">
        <v>0</v>
      </c>
      <c r="AK2369" s="61">
        <v>0</v>
      </c>
      <c r="AL2369" s="61">
        <v>0</v>
      </c>
      <c r="AM2369" s="61">
        <v>0</v>
      </c>
      <c r="AN2369" s="62">
        <v>2584000</v>
      </c>
      <c r="AO2369" s="61">
        <v>0</v>
      </c>
      <c r="AP2369" s="61"/>
      <c r="AQ2369" s="62">
        <v>63000</v>
      </c>
      <c r="AR2369" s="61"/>
      <c r="AS2369" s="62">
        <v>165000</v>
      </c>
      <c r="AT2369" s="61">
        <v>0</v>
      </c>
      <c r="AU2369" s="61">
        <v>0</v>
      </c>
      <c r="AV2369" s="61"/>
      <c r="AW2369" s="62">
        <v>831000</v>
      </c>
      <c r="AX2369" s="61">
        <v>0</v>
      </c>
      <c r="AY2369" s="61"/>
      <c r="AZ2369" s="62">
        <v>67000</v>
      </c>
      <c r="BA2369" s="61"/>
      <c r="BB2369" s="61">
        <v>0</v>
      </c>
      <c r="BC2369" s="62">
        <v>20000</v>
      </c>
      <c r="BD2369" s="62">
        <v>12000</v>
      </c>
      <c r="BE2369" s="61"/>
      <c r="BF2369" s="61">
        <v>0</v>
      </c>
      <c r="BG2369" s="61"/>
      <c r="BH2369" s="61">
        <v>0</v>
      </c>
      <c r="BI2369" s="61"/>
      <c r="BJ2369" s="61">
        <v>0</v>
      </c>
      <c r="BK2369" s="61"/>
      <c r="BL2369" s="61">
        <v>0</v>
      </c>
      <c r="BM2369" s="61">
        <v>0</v>
      </c>
      <c r="BN2369" s="61">
        <v>0</v>
      </c>
      <c r="BO2369" s="61"/>
    </row>
    <row r="2370" spans="1:67" x14ac:dyDescent="0.2">
      <c r="A2370" s="57" t="s">
        <v>35</v>
      </c>
      <c r="B2370" s="56" t="s">
        <v>35</v>
      </c>
      <c r="C2370" s="56" t="s">
        <v>35</v>
      </c>
      <c r="D2370" s="56">
        <v>2005</v>
      </c>
      <c r="E2370" s="58">
        <v>9835000</v>
      </c>
      <c r="F2370" s="58">
        <v>9835000</v>
      </c>
      <c r="G2370" s="59">
        <v>5180000</v>
      </c>
      <c r="H2370" s="59">
        <v>4655000</v>
      </c>
      <c r="I2370" s="60">
        <v>0</v>
      </c>
      <c r="J2370" s="58">
        <v>0</v>
      </c>
      <c r="K2370" s="61"/>
      <c r="L2370" s="62">
        <v>294000</v>
      </c>
      <c r="M2370" s="61"/>
      <c r="N2370" s="62">
        <v>228000</v>
      </c>
      <c r="O2370" s="61">
        <v>0</v>
      </c>
      <c r="P2370" s="61"/>
      <c r="Q2370" s="61"/>
      <c r="R2370" s="61"/>
      <c r="S2370" s="61">
        <v>0</v>
      </c>
      <c r="T2370" s="61">
        <v>0</v>
      </c>
      <c r="U2370" s="61"/>
      <c r="V2370" s="62">
        <v>50000</v>
      </c>
      <c r="W2370" s="61"/>
      <c r="X2370" s="61">
        <v>0</v>
      </c>
      <c r="Y2370" s="62">
        <v>1290000</v>
      </c>
      <c r="Z2370" s="62">
        <v>1283000</v>
      </c>
      <c r="AA2370" s="61"/>
      <c r="AB2370" s="61">
        <v>0</v>
      </c>
      <c r="AC2370" s="62">
        <v>104000</v>
      </c>
      <c r="AD2370" s="61"/>
      <c r="AE2370" s="62">
        <v>1510000</v>
      </c>
      <c r="AF2370" s="61"/>
      <c r="AG2370" s="61">
        <v>0</v>
      </c>
      <c r="AH2370" s="62">
        <v>421000</v>
      </c>
      <c r="AI2370" s="61"/>
      <c r="AJ2370" s="61">
        <v>0</v>
      </c>
      <c r="AK2370" s="61">
        <v>0</v>
      </c>
      <c r="AL2370" s="61">
        <v>0</v>
      </c>
      <c r="AM2370" s="61">
        <v>0</v>
      </c>
      <c r="AN2370" s="62">
        <v>3428000</v>
      </c>
      <c r="AO2370" s="62">
        <v>12000</v>
      </c>
      <c r="AP2370" s="61"/>
      <c r="AQ2370" s="62">
        <v>65000</v>
      </c>
      <c r="AR2370" s="61"/>
      <c r="AS2370" s="62">
        <v>172000</v>
      </c>
      <c r="AT2370" s="61">
        <v>0</v>
      </c>
      <c r="AU2370" s="61">
        <v>0</v>
      </c>
      <c r="AV2370" s="61"/>
      <c r="AW2370" s="62">
        <v>824000</v>
      </c>
      <c r="AX2370" s="61">
        <v>0</v>
      </c>
      <c r="AY2370" s="61"/>
      <c r="AZ2370" s="62">
        <v>119000</v>
      </c>
      <c r="BA2370" s="61"/>
      <c r="BB2370" s="61">
        <v>0</v>
      </c>
      <c r="BC2370" s="62">
        <v>20000</v>
      </c>
      <c r="BD2370" s="62">
        <v>15000</v>
      </c>
      <c r="BE2370" s="61"/>
      <c r="BF2370" s="61">
        <v>0</v>
      </c>
      <c r="BG2370" s="61"/>
      <c r="BH2370" s="61">
        <v>0</v>
      </c>
      <c r="BI2370" s="61"/>
      <c r="BJ2370" s="61">
        <v>0</v>
      </c>
      <c r="BK2370" s="61"/>
      <c r="BL2370" s="61">
        <v>0</v>
      </c>
      <c r="BM2370" s="61">
        <v>0</v>
      </c>
      <c r="BN2370" s="61">
        <v>0</v>
      </c>
      <c r="BO2370" s="61"/>
    </row>
    <row r="2371" spans="1:67" x14ac:dyDescent="0.2">
      <c r="A2371" s="57" t="s">
        <v>35</v>
      </c>
      <c r="B2371" s="56" t="s">
        <v>35</v>
      </c>
      <c r="C2371" s="56" t="s">
        <v>35</v>
      </c>
      <c r="D2371" s="56">
        <v>2006</v>
      </c>
      <c r="E2371" s="58">
        <v>10633000</v>
      </c>
      <c r="F2371" s="58">
        <v>10633000</v>
      </c>
      <c r="G2371" s="59">
        <v>5409000</v>
      </c>
      <c r="H2371" s="59">
        <v>5224000</v>
      </c>
      <c r="I2371" s="60">
        <v>0</v>
      </c>
      <c r="J2371" s="58">
        <v>0</v>
      </c>
      <c r="K2371" s="61"/>
      <c r="L2371" s="62">
        <v>294000</v>
      </c>
      <c r="M2371" s="61"/>
      <c r="N2371" s="62">
        <v>231000</v>
      </c>
      <c r="O2371" s="61">
        <v>0</v>
      </c>
      <c r="P2371" s="61"/>
      <c r="Q2371" s="61"/>
      <c r="R2371" s="61"/>
      <c r="S2371" s="61">
        <v>0</v>
      </c>
      <c r="T2371" s="61">
        <v>0</v>
      </c>
      <c r="U2371" s="61"/>
      <c r="V2371" s="61">
        <v>0</v>
      </c>
      <c r="W2371" s="61"/>
      <c r="X2371" s="61">
        <v>0</v>
      </c>
      <c r="Y2371" s="62">
        <v>1418000</v>
      </c>
      <c r="Z2371" s="62">
        <v>1318000</v>
      </c>
      <c r="AA2371" s="61"/>
      <c r="AB2371" s="61">
        <v>0</v>
      </c>
      <c r="AC2371" s="62">
        <v>104000</v>
      </c>
      <c r="AD2371" s="61"/>
      <c r="AE2371" s="62">
        <v>1593000</v>
      </c>
      <c r="AF2371" s="61"/>
      <c r="AG2371" s="61">
        <v>0</v>
      </c>
      <c r="AH2371" s="62">
        <v>451000</v>
      </c>
      <c r="AI2371" s="61"/>
      <c r="AJ2371" s="61">
        <v>0</v>
      </c>
      <c r="AK2371" s="61">
        <v>0</v>
      </c>
      <c r="AL2371" s="61">
        <v>0</v>
      </c>
      <c r="AM2371" s="61">
        <v>0</v>
      </c>
      <c r="AN2371" s="62">
        <v>4047000</v>
      </c>
      <c r="AO2371" s="62">
        <v>12000</v>
      </c>
      <c r="AP2371" s="61"/>
      <c r="AQ2371" s="62">
        <v>54000</v>
      </c>
      <c r="AR2371" s="61"/>
      <c r="AS2371" s="62">
        <v>49000</v>
      </c>
      <c r="AT2371" s="61">
        <v>0</v>
      </c>
      <c r="AU2371" s="61">
        <v>0</v>
      </c>
      <c r="AV2371" s="61"/>
      <c r="AW2371" s="62">
        <v>903000</v>
      </c>
      <c r="AX2371" s="61">
        <v>0</v>
      </c>
      <c r="AY2371" s="61"/>
      <c r="AZ2371" s="62">
        <v>124000</v>
      </c>
      <c r="BA2371" s="61"/>
      <c r="BB2371" s="61">
        <v>0</v>
      </c>
      <c r="BC2371" s="62">
        <v>20000</v>
      </c>
      <c r="BD2371" s="62">
        <v>15000</v>
      </c>
      <c r="BE2371" s="61"/>
      <c r="BF2371" s="61">
        <v>0</v>
      </c>
      <c r="BG2371" s="61"/>
      <c r="BH2371" s="61">
        <v>0</v>
      </c>
      <c r="BI2371" s="61"/>
      <c r="BJ2371" s="61">
        <v>0</v>
      </c>
      <c r="BK2371" s="61"/>
      <c r="BL2371" s="61">
        <v>0</v>
      </c>
      <c r="BM2371" s="61">
        <v>0</v>
      </c>
      <c r="BN2371" s="61">
        <v>0</v>
      </c>
      <c r="BO2371" s="61"/>
    </row>
    <row r="2372" spans="1:67" x14ac:dyDescent="0.2">
      <c r="A2372" s="57" t="s">
        <v>35</v>
      </c>
      <c r="B2372" s="56" t="s">
        <v>35</v>
      </c>
      <c r="C2372" s="56" t="s">
        <v>35</v>
      </c>
      <c r="D2372" s="56">
        <v>2007</v>
      </c>
      <c r="E2372" s="58">
        <v>11262025</v>
      </c>
      <c r="F2372" s="58">
        <v>11262025</v>
      </c>
      <c r="G2372" s="59">
        <v>5307456</v>
      </c>
      <c r="H2372" s="59">
        <v>5954569</v>
      </c>
      <c r="I2372" s="60">
        <v>0</v>
      </c>
      <c r="J2372" s="58">
        <v>0</v>
      </c>
      <c r="K2372" s="61"/>
      <c r="L2372" s="62">
        <v>294456</v>
      </c>
      <c r="M2372" s="61"/>
      <c r="N2372" s="62">
        <v>230622</v>
      </c>
      <c r="O2372" s="61">
        <v>0</v>
      </c>
      <c r="P2372" s="61"/>
      <c r="Q2372" s="61"/>
      <c r="R2372" s="61"/>
      <c r="S2372" s="61">
        <v>0</v>
      </c>
      <c r="T2372" s="61">
        <v>0</v>
      </c>
      <c r="U2372" s="61"/>
      <c r="V2372" s="61">
        <v>0</v>
      </c>
      <c r="W2372" s="61"/>
      <c r="X2372" s="61">
        <v>0</v>
      </c>
      <c r="Y2372" s="62">
        <v>1486229</v>
      </c>
      <c r="Z2372" s="62">
        <v>1391495</v>
      </c>
      <c r="AA2372" s="61"/>
      <c r="AB2372" s="61">
        <v>0</v>
      </c>
      <c r="AC2372" s="62">
        <v>191610</v>
      </c>
      <c r="AD2372" s="61"/>
      <c r="AE2372" s="62">
        <v>1639628</v>
      </c>
      <c r="AF2372" s="61"/>
      <c r="AG2372" s="61">
        <v>0</v>
      </c>
      <c r="AH2372" s="62">
        <v>73416</v>
      </c>
      <c r="AI2372" s="61"/>
      <c r="AJ2372" s="61">
        <v>0</v>
      </c>
      <c r="AK2372" s="61">
        <v>0</v>
      </c>
      <c r="AL2372" s="61">
        <v>0</v>
      </c>
      <c r="AM2372" s="61">
        <v>0</v>
      </c>
      <c r="AN2372" s="62">
        <v>5256849</v>
      </c>
      <c r="AO2372" s="62">
        <v>12375</v>
      </c>
      <c r="AP2372" s="61"/>
      <c r="AQ2372" s="62">
        <v>17788</v>
      </c>
      <c r="AR2372" s="61"/>
      <c r="AS2372" s="62">
        <v>48537</v>
      </c>
      <c r="AT2372" s="61">
        <v>0</v>
      </c>
      <c r="AU2372" s="61">
        <v>0</v>
      </c>
      <c r="AV2372" s="61"/>
      <c r="AW2372" s="62">
        <v>384630</v>
      </c>
      <c r="AX2372" s="61">
        <v>0</v>
      </c>
      <c r="AY2372" s="61"/>
      <c r="AZ2372" s="62">
        <v>118940</v>
      </c>
      <c r="BA2372" s="61"/>
      <c r="BB2372" s="62">
        <v>49000</v>
      </c>
      <c r="BC2372" s="62">
        <v>20332</v>
      </c>
      <c r="BD2372" s="62">
        <v>46118</v>
      </c>
      <c r="BE2372" s="61"/>
      <c r="BF2372" s="61">
        <v>0</v>
      </c>
      <c r="BG2372" s="61"/>
      <c r="BH2372" s="61">
        <v>0</v>
      </c>
      <c r="BI2372" s="61"/>
      <c r="BJ2372" s="61">
        <v>0</v>
      </c>
      <c r="BK2372" s="61"/>
      <c r="BL2372" s="61">
        <v>0</v>
      </c>
      <c r="BM2372" s="61">
        <v>0</v>
      </c>
      <c r="BN2372" s="61">
        <v>0</v>
      </c>
      <c r="BO2372" s="61"/>
    </row>
    <row r="2373" spans="1:67" x14ac:dyDescent="0.2">
      <c r="A2373" s="57" t="s">
        <v>35</v>
      </c>
      <c r="B2373" s="56" t="s">
        <v>35</v>
      </c>
      <c r="C2373" s="56" t="s">
        <v>35</v>
      </c>
      <c r="D2373" s="56">
        <v>2008</v>
      </c>
      <c r="E2373" s="58">
        <v>11571563</v>
      </c>
      <c r="F2373" s="58">
        <v>11571563</v>
      </c>
      <c r="G2373" s="59">
        <v>5356615</v>
      </c>
      <c r="H2373" s="59">
        <v>6214948</v>
      </c>
      <c r="I2373" s="60">
        <v>0</v>
      </c>
      <c r="J2373" s="58">
        <v>0</v>
      </c>
      <c r="K2373" s="61"/>
      <c r="L2373" s="62">
        <v>294456</v>
      </c>
      <c r="M2373" s="61"/>
      <c r="N2373" s="62">
        <v>230622</v>
      </c>
      <c r="O2373" s="61">
        <v>0</v>
      </c>
      <c r="P2373" s="61"/>
      <c r="Q2373" s="61"/>
      <c r="R2373" s="61"/>
      <c r="S2373" s="61">
        <v>0</v>
      </c>
      <c r="T2373" s="61">
        <v>0</v>
      </c>
      <c r="U2373" s="61"/>
      <c r="V2373" s="61">
        <v>0</v>
      </c>
      <c r="W2373" s="61"/>
      <c r="X2373" s="61">
        <v>0</v>
      </c>
      <c r="Y2373" s="62">
        <v>1491931</v>
      </c>
      <c r="Z2373" s="62">
        <v>1384789</v>
      </c>
      <c r="AA2373" s="61"/>
      <c r="AB2373" s="61">
        <v>0</v>
      </c>
      <c r="AC2373" s="62">
        <v>191610</v>
      </c>
      <c r="AD2373" s="61"/>
      <c r="AE2373" s="62">
        <v>1658559</v>
      </c>
      <c r="AF2373" s="61"/>
      <c r="AG2373" s="61">
        <v>0</v>
      </c>
      <c r="AH2373" s="62">
        <v>104648</v>
      </c>
      <c r="AI2373" s="61"/>
      <c r="AJ2373" s="61">
        <v>0</v>
      </c>
      <c r="AK2373" s="61">
        <v>0</v>
      </c>
      <c r="AL2373" s="61">
        <v>0</v>
      </c>
      <c r="AM2373" s="61">
        <v>0</v>
      </c>
      <c r="AN2373" s="62">
        <v>5633005</v>
      </c>
      <c r="AO2373" s="61">
        <v>0</v>
      </c>
      <c r="AP2373" s="61"/>
      <c r="AQ2373" s="62">
        <v>17788</v>
      </c>
      <c r="AR2373" s="61"/>
      <c r="AS2373" s="62">
        <v>53609</v>
      </c>
      <c r="AT2373" s="61">
        <v>0</v>
      </c>
      <c r="AU2373" s="61">
        <v>0</v>
      </c>
      <c r="AV2373" s="61"/>
      <c r="AW2373" s="62">
        <v>392763</v>
      </c>
      <c r="AX2373" s="61">
        <v>0</v>
      </c>
      <c r="AY2373" s="61"/>
      <c r="AZ2373" s="62">
        <v>69585</v>
      </c>
      <c r="BA2373" s="61"/>
      <c r="BB2373" s="61">
        <v>0</v>
      </c>
      <c r="BC2373" s="62">
        <v>20332</v>
      </c>
      <c r="BD2373" s="62">
        <v>27866</v>
      </c>
      <c r="BE2373" s="61"/>
      <c r="BF2373" s="61">
        <v>0</v>
      </c>
      <c r="BG2373" s="61"/>
      <c r="BH2373" s="61">
        <v>0</v>
      </c>
      <c r="BI2373" s="61"/>
      <c r="BJ2373" s="61">
        <v>0</v>
      </c>
      <c r="BK2373" s="61"/>
      <c r="BL2373" s="61">
        <v>0</v>
      </c>
      <c r="BM2373" s="61">
        <v>0</v>
      </c>
      <c r="BN2373" s="61">
        <v>0</v>
      </c>
      <c r="BO2373" s="61"/>
    </row>
    <row r="2374" spans="1:67" ht="12" customHeight="1" x14ac:dyDescent="0.2">
      <c r="A2374" s="57" t="s">
        <v>35</v>
      </c>
      <c r="B2374" s="56" t="s">
        <v>35</v>
      </c>
      <c r="C2374" s="56" t="s">
        <v>35</v>
      </c>
      <c r="D2374" s="56">
        <v>2009</v>
      </c>
      <c r="E2374" s="58">
        <v>12232102</v>
      </c>
      <c r="F2374" s="58">
        <v>12232102</v>
      </c>
      <c r="G2374" s="59">
        <v>5636162</v>
      </c>
      <c r="H2374" s="59">
        <v>6595940</v>
      </c>
      <c r="I2374" s="60">
        <v>0</v>
      </c>
      <c r="J2374" s="58">
        <v>0</v>
      </c>
      <c r="K2374" s="61"/>
      <c r="L2374" s="62">
        <v>294456</v>
      </c>
      <c r="M2374" s="61"/>
      <c r="N2374" s="62">
        <v>234126</v>
      </c>
      <c r="O2374" s="61">
        <v>0</v>
      </c>
      <c r="P2374" s="61"/>
      <c r="Q2374" s="61"/>
      <c r="R2374" s="61"/>
      <c r="S2374" s="61">
        <v>0</v>
      </c>
      <c r="T2374" s="61">
        <v>0</v>
      </c>
      <c r="U2374" s="61"/>
      <c r="V2374" s="61">
        <v>0</v>
      </c>
      <c r="W2374" s="61"/>
      <c r="X2374" s="61">
        <v>0</v>
      </c>
      <c r="Y2374" s="62">
        <v>1604895</v>
      </c>
      <c r="Z2374" s="62">
        <v>1431304</v>
      </c>
      <c r="AA2374" s="61"/>
      <c r="AB2374" s="61">
        <v>0</v>
      </c>
      <c r="AC2374" s="62">
        <v>186177</v>
      </c>
      <c r="AD2374" s="61"/>
      <c r="AE2374" s="62">
        <v>1676556</v>
      </c>
      <c r="AF2374" s="61"/>
      <c r="AG2374" s="61">
        <v>0</v>
      </c>
      <c r="AH2374" s="62">
        <v>208648</v>
      </c>
      <c r="AI2374" s="61"/>
      <c r="AJ2374" s="61">
        <v>0</v>
      </c>
      <c r="AK2374" s="61">
        <v>0</v>
      </c>
      <c r="AL2374" s="61">
        <v>0</v>
      </c>
      <c r="AM2374" s="61">
        <v>0</v>
      </c>
      <c r="AN2374" s="62">
        <v>6048664</v>
      </c>
      <c r="AO2374" s="61">
        <v>0</v>
      </c>
      <c r="AP2374" s="61"/>
      <c r="AQ2374" s="62">
        <v>17788</v>
      </c>
      <c r="AR2374" s="61"/>
      <c r="AS2374" s="62">
        <v>37856</v>
      </c>
      <c r="AT2374" s="61">
        <v>0</v>
      </c>
      <c r="AU2374" s="61">
        <v>0</v>
      </c>
      <c r="AV2374" s="61"/>
      <c r="AW2374" s="62">
        <v>361231</v>
      </c>
      <c r="AX2374" s="62">
        <v>6078</v>
      </c>
      <c r="AY2374" s="61"/>
      <c r="AZ2374" s="62">
        <v>62372</v>
      </c>
      <c r="BA2374" s="61"/>
      <c r="BB2374" s="61">
        <v>0</v>
      </c>
      <c r="BC2374" s="62">
        <v>20332</v>
      </c>
      <c r="BD2374" s="62">
        <v>41619</v>
      </c>
      <c r="BE2374" s="61"/>
      <c r="BF2374" s="61">
        <v>0</v>
      </c>
      <c r="BG2374" s="61"/>
      <c r="BH2374" s="61">
        <v>0</v>
      </c>
      <c r="BI2374" s="61"/>
      <c r="BJ2374" s="61">
        <v>0</v>
      </c>
      <c r="BK2374" s="61"/>
      <c r="BL2374" s="61">
        <v>0</v>
      </c>
      <c r="BM2374" s="61">
        <v>0</v>
      </c>
      <c r="BN2374" s="61">
        <v>0</v>
      </c>
      <c r="BO2374" s="61"/>
    </row>
    <row r="2375" spans="1:67" x14ac:dyDescent="0.2">
      <c r="A2375" s="57" t="s">
        <v>35</v>
      </c>
      <c r="B2375" s="56" t="s">
        <v>35</v>
      </c>
      <c r="C2375" s="56" t="s">
        <v>35</v>
      </c>
      <c r="D2375" s="56">
        <v>2010</v>
      </c>
      <c r="E2375" s="58">
        <v>13064</v>
      </c>
      <c r="F2375" s="58">
        <v>13064</v>
      </c>
      <c r="G2375" s="59">
        <v>5978</v>
      </c>
      <c r="H2375" s="59">
        <v>7086</v>
      </c>
      <c r="I2375" s="60">
        <v>0</v>
      </c>
      <c r="J2375" s="58">
        <v>0</v>
      </c>
      <c r="K2375" s="61"/>
      <c r="L2375" s="61">
        <v>294</v>
      </c>
      <c r="M2375" s="61"/>
      <c r="N2375" s="61">
        <v>234</v>
      </c>
      <c r="O2375" s="61">
        <v>0</v>
      </c>
      <c r="P2375" s="61"/>
      <c r="Q2375" s="61"/>
      <c r="R2375" s="61"/>
      <c r="S2375" s="61">
        <v>0</v>
      </c>
      <c r="T2375" s="61">
        <v>0</v>
      </c>
      <c r="U2375" s="61"/>
      <c r="V2375" s="61">
        <v>0</v>
      </c>
      <c r="W2375" s="61"/>
      <c r="X2375" s="61">
        <v>0</v>
      </c>
      <c r="Y2375" s="62">
        <v>1787</v>
      </c>
      <c r="Z2375" s="62">
        <v>1473</v>
      </c>
      <c r="AA2375" s="61"/>
      <c r="AB2375" s="61">
        <v>0</v>
      </c>
      <c r="AC2375" s="61">
        <v>186</v>
      </c>
      <c r="AD2375" s="61"/>
      <c r="AE2375" s="62">
        <v>1738</v>
      </c>
      <c r="AF2375" s="61"/>
      <c r="AG2375" s="61">
        <v>0</v>
      </c>
      <c r="AH2375" s="61">
        <v>266</v>
      </c>
      <c r="AI2375" s="61"/>
      <c r="AJ2375" s="61">
        <v>0</v>
      </c>
      <c r="AK2375" s="61">
        <v>0</v>
      </c>
      <c r="AL2375" s="61">
        <v>0</v>
      </c>
      <c r="AM2375" s="61">
        <v>0</v>
      </c>
      <c r="AN2375" s="62">
        <v>6665</v>
      </c>
      <c r="AO2375" s="61">
        <v>0</v>
      </c>
      <c r="AP2375" s="61"/>
      <c r="AQ2375" s="61">
        <v>39</v>
      </c>
      <c r="AR2375" s="61"/>
      <c r="AS2375" s="61">
        <v>53</v>
      </c>
      <c r="AT2375" s="61">
        <v>0</v>
      </c>
      <c r="AU2375" s="61">
        <v>0</v>
      </c>
      <c r="AV2375" s="61"/>
      <c r="AW2375" s="61">
        <v>148</v>
      </c>
      <c r="AX2375" s="61">
        <v>6</v>
      </c>
      <c r="AY2375" s="61"/>
      <c r="AZ2375" s="61">
        <v>19</v>
      </c>
      <c r="BA2375" s="61"/>
      <c r="BB2375" s="61">
        <v>0</v>
      </c>
      <c r="BC2375" s="61">
        <v>20</v>
      </c>
      <c r="BD2375" s="61">
        <v>136</v>
      </c>
      <c r="BE2375" s="61"/>
      <c r="BF2375" s="61">
        <v>0</v>
      </c>
      <c r="BG2375" s="61"/>
      <c r="BH2375" s="61">
        <v>0</v>
      </c>
      <c r="BI2375" s="61"/>
      <c r="BJ2375" s="61">
        <v>0</v>
      </c>
      <c r="BK2375" s="61"/>
      <c r="BL2375" s="61">
        <v>0</v>
      </c>
      <c r="BM2375" s="61">
        <v>0</v>
      </c>
      <c r="BN2375" s="61">
        <v>0</v>
      </c>
      <c r="BO2375" s="61"/>
    </row>
    <row r="2376" spans="1:67" x14ac:dyDescent="0.2">
      <c r="A2376" s="57" t="s">
        <v>35</v>
      </c>
      <c r="B2376" s="56" t="s">
        <v>35</v>
      </c>
      <c r="C2376" s="56" t="s">
        <v>35</v>
      </c>
      <c r="D2376" s="56">
        <v>2011</v>
      </c>
      <c r="E2376" s="58">
        <v>14712</v>
      </c>
      <c r="F2376" s="58">
        <v>14712</v>
      </c>
      <c r="G2376" s="59">
        <v>6306</v>
      </c>
      <c r="H2376" s="59">
        <v>8406</v>
      </c>
      <c r="I2376" s="60">
        <v>0</v>
      </c>
      <c r="J2376" s="58">
        <v>0</v>
      </c>
      <c r="K2376" s="61"/>
      <c r="L2376" s="61">
        <v>294</v>
      </c>
      <c r="M2376" s="61"/>
      <c r="N2376" s="61">
        <v>234</v>
      </c>
      <c r="O2376" s="61">
        <v>0</v>
      </c>
      <c r="P2376" s="61"/>
      <c r="Q2376" s="61"/>
      <c r="R2376" s="61"/>
      <c r="S2376" s="61">
        <v>0</v>
      </c>
      <c r="T2376" s="61">
        <v>0</v>
      </c>
      <c r="U2376" s="61"/>
      <c r="V2376" s="61">
        <v>0</v>
      </c>
      <c r="W2376" s="61"/>
      <c r="X2376" s="61">
        <v>0</v>
      </c>
      <c r="Y2376" s="62">
        <v>1999</v>
      </c>
      <c r="Z2376" s="62">
        <v>1517</v>
      </c>
      <c r="AA2376" s="61"/>
      <c r="AB2376" s="61">
        <v>0</v>
      </c>
      <c r="AC2376" s="61">
        <v>186</v>
      </c>
      <c r="AD2376" s="61"/>
      <c r="AE2376" s="62">
        <v>1765</v>
      </c>
      <c r="AF2376" s="61"/>
      <c r="AG2376" s="61">
        <v>0</v>
      </c>
      <c r="AH2376" s="61">
        <v>311</v>
      </c>
      <c r="AI2376" s="61"/>
      <c r="AJ2376" s="61">
        <v>0</v>
      </c>
      <c r="AK2376" s="61">
        <v>0</v>
      </c>
      <c r="AL2376" s="61">
        <v>0</v>
      </c>
      <c r="AM2376" s="61">
        <v>0</v>
      </c>
      <c r="AN2376" s="62">
        <v>7764</v>
      </c>
      <c r="AO2376" s="61">
        <v>47</v>
      </c>
      <c r="AP2376" s="61"/>
      <c r="AQ2376" s="61">
        <v>39</v>
      </c>
      <c r="AR2376" s="61"/>
      <c r="AS2376" s="61">
        <v>65</v>
      </c>
      <c r="AT2376" s="61">
        <v>0</v>
      </c>
      <c r="AU2376" s="61">
        <v>0</v>
      </c>
      <c r="AV2376" s="61"/>
      <c r="AW2376" s="61">
        <v>231</v>
      </c>
      <c r="AX2376" s="61">
        <v>32</v>
      </c>
      <c r="AY2376" s="61"/>
      <c r="AZ2376" s="61">
        <v>32</v>
      </c>
      <c r="BA2376" s="61"/>
      <c r="BB2376" s="61">
        <v>0</v>
      </c>
      <c r="BC2376" s="61">
        <v>20</v>
      </c>
      <c r="BD2376" s="61">
        <v>176</v>
      </c>
      <c r="BE2376" s="61"/>
      <c r="BF2376" s="61">
        <v>0</v>
      </c>
      <c r="BG2376" s="61"/>
      <c r="BH2376" s="61">
        <v>0</v>
      </c>
      <c r="BI2376" s="61"/>
      <c r="BJ2376" s="61">
        <v>0</v>
      </c>
      <c r="BK2376" s="61"/>
      <c r="BL2376" s="61">
        <v>0</v>
      </c>
      <c r="BM2376" s="61">
        <v>0</v>
      </c>
      <c r="BN2376" s="61">
        <v>0</v>
      </c>
      <c r="BO2376" s="61"/>
    </row>
    <row r="2377" spans="1:67" x14ac:dyDescent="0.2">
      <c r="A2377" s="57" t="s">
        <v>36</v>
      </c>
      <c r="B2377" s="56" t="s">
        <v>36</v>
      </c>
      <c r="C2377" s="56" t="s">
        <v>555</v>
      </c>
      <c r="D2377" s="56">
        <v>1989</v>
      </c>
      <c r="E2377" s="58">
        <v>1358441</v>
      </c>
      <c r="F2377" s="58">
        <v>1325684</v>
      </c>
      <c r="G2377" s="59">
        <v>1332865</v>
      </c>
      <c r="H2377" s="59">
        <v>25576</v>
      </c>
      <c r="I2377" s="60">
        <v>0</v>
      </c>
      <c r="J2377" s="58">
        <v>-32757</v>
      </c>
      <c r="K2377" s="62">
        <v>1500</v>
      </c>
      <c r="L2377" s="61"/>
      <c r="M2377" s="61"/>
      <c r="N2377" s="61"/>
      <c r="O2377" s="61"/>
      <c r="P2377" s="62">
        <v>16136</v>
      </c>
      <c r="Q2377" s="61"/>
      <c r="R2377" s="61"/>
      <c r="S2377" s="61"/>
      <c r="T2377" s="61"/>
      <c r="U2377" s="61"/>
      <c r="V2377" s="61"/>
      <c r="W2377" s="62">
        <v>277964</v>
      </c>
      <c r="X2377" s="61"/>
      <c r="Y2377" s="61"/>
      <c r="Z2377" s="61"/>
      <c r="AA2377" s="62">
        <v>601428</v>
      </c>
      <c r="AB2377" s="61"/>
      <c r="AC2377" s="61"/>
      <c r="AD2377" s="62">
        <v>121082</v>
      </c>
      <c r="AE2377" s="61"/>
      <c r="AF2377" s="62">
        <v>222633</v>
      </c>
      <c r="AG2377" s="61"/>
      <c r="AH2377" s="61"/>
      <c r="AI2377" s="62">
        <v>92122</v>
      </c>
      <c r="AJ2377" s="61"/>
      <c r="AK2377" s="61"/>
      <c r="AL2377" s="61"/>
      <c r="AM2377" s="61"/>
      <c r="AN2377" s="61"/>
      <c r="AO2377" s="61"/>
      <c r="AP2377" s="62">
        <v>13234</v>
      </c>
      <c r="AQ2377" s="61"/>
      <c r="AR2377" s="62">
        <v>9687</v>
      </c>
      <c r="AS2377" s="61"/>
      <c r="AT2377" s="61"/>
      <c r="AU2377" s="61"/>
      <c r="AV2377" s="61"/>
      <c r="AW2377" s="61"/>
      <c r="AX2377" s="61"/>
      <c r="AY2377" s="62">
        <v>2655</v>
      </c>
      <c r="AZ2377" s="61"/>
      <c r="BA2377" s="61"/>
      <c r="BB2377" s="61"/>
      <c r="BC2377" s="61"/>
      <c r="BD2377" s="61"/>
      <c r="BE2377" s="61"/>
      <c r="BF2377" s="61"/>
      <c r="BG2377" s="61"/>
      <c r="BH2377" s="61"/>
      <c r="BI2377" s="61"/>
      <c r="BJ2377" s="61"/>
      <c r="BK2377" s="61"/>
      <c r="BL2377" s="61"/>
      <c r="BM2377" s="61"/>
      <c r="BN2377" s="61"/>
      <c r="BO2377" s="62">
        <v>-32757</v>
      </c>
    </row>
    <row r="2378" spans="1:67" x14ac:dyDescent="0.2">
      <c r="A2378" s="57" t="s">
        <v>36</v>
      </c>
      <c r="B2378" s="56" t="s">
        <v>36</v>
      </c>
      <c r="C2378" s="56" t="s">
        <v>555</v>
      </c>
      <c r="D2378" s="56">
        <v>1990</v>
      </c>
      <c r="E2378" s="58">
        <v>1489443</v>
      </c>
      <c r="F2378" s="58">
        <v>1456686</v>
      </c>
      <c r="G2378" s="59">
        <v>1461800</v>
      </c>
      <c r="H2378" s="59">
        <v>27643</v>
      </c>
      <c r="I2378" s="60">
        <v>0</v>
      </c>
      <c r="J2378" s="58">
        <v>-32757</v>
      </c>
      <c r="K2378" s="62">
        <v>1500</v>
      </c>
      <c r="L2378" s="61"/>
      <c r="M2378" s="61">
        <v>724</v>
      </c>
      <c r="N2378" s="61"/>
      <c r="O2378" s="61"/>
      <c r="P2378" s="62">
        <v>16586</v>
      </c>
      <c r="Q2378" s="61"/>
      <c r="R2378" s="61"/>
      <c r="S2378" s="61"/>
      <c r="T2378" s="61"/>
      <c r="U2378" s="61"/>
      <c r="V2378" s="61"/>
      <c r="W2378" s="62">
        <v>289324</v>
      </c>
      <c r="X2378" s="61"/>
      <c r="Y2378" s="61"/>
      <c r="Z2378" s="61"/>
      <c r="AA2378" s="62">
        <v>633924</v>
      </c>
      <c r="AB2378" s="61"/>
      <c r="AC2378" s="61"/>
      <c r="AD2378" s="62">
        <v>179890</v>
      </c>
      <c r="AE2378" s="61"/>
      <c r="AF2378" s="62">
        <v>240921</v>
      </c>
      <c r="AG2378" s="61"/>
      <c r="AH2378" s="61"/>
      <c r="AI2378" s="62">
        <v>98931</v>
      </c>
      <c r="AJ2378" s="61"/>
      <c r="AK2378" s="61"/>
      <c r="AL2378" s="61"/>
      <c r="AM2378" s="61"/>
      <c r="AN2378" s="61"/>
      <c r="AO2378" s="61"/>
      <c r="AP2378" s="62">
        <v>13234</v>
      </c>
      <c r="AQ2378" s="61"/>
      <c r="AR2378" s="62">
        <v>10287</v>
      </c>
      <c r="AS2378" s="61"/>
      <c r="AT2378" s="61"/>
      <c r="AU2378" s="61"/>
      <c r="AV2378" s="61"/>
      <c r="AW2378" s="61"/>
      <c r="AX2378" s="61"/>
      <c r="AY2378" s="62">
        <v>4122</v>
      </c>
      <c r="AZ2378" s="61"/>
      <c r="BA2378" s="61"/>
      <c r="BB2378" s="61"/>
      <c r="BC2378" s="61"/>
      <c r="BD2378" s="61"/>
      <c r="BE2378" s="61"/>
      <c r="BF2378" s="61"/>
      <c r="BG2378" s="61"/>
      <c r="BH2378" s="61"/>
      <c r="BI2378" s="61"/>
      <c r="BJ2378" s="61"/>
      <c r="BK2378" s="61"/>
      <c r="BL2378" s="61"/>
      <c r="BM2378" s="61"/>
      <c r="BN2378" s="61"/>
      <c r="BO2378" s="62">
        <v>-32757</v>
      </c>
    </row>
    <row r="2379" spans="1:67" x14ac:dyDescent="0.2">
      <c r="A2379" s="57" t="s">
        <v>36</v>
      </c>
      <c r="B2379" s="56" t="s">
        <v>36</v>
      </c>
      <c r="C2379" s="56" t="s">
        <v>555</v>
      </c>
      <c r="D2379" s="56">
        <v>1991</v>
      </c>
      <c r="E2379" s="58">
        <v>1571084</v>
      </c>
      <c r="F2379" s="58">
        <v>1538327</v>
      </c>
      <c r="G2379" s="59">
        <v>1539350</v>
      </c>
      <c r="H2379" s="59">
        <v>31734</v>
      </c>
      <c r="I2379" s="60">
        <v>0</v>
      </c>
      <c r="J2379" s="58">
        <v>-32757</v>
      </c>
      <c r="K2379" s="62">
        <v>1500</v>
      </c>
      <c r="L2379" s="61"/>
      <c r="M2379" s="61">
        <v>724</v>
      </c>
      <c r="N2379" s="61"/>
      <c r="O2379" s="61"/>
      <c r="P2379" s="62">
        <v>18925</v>
      </c>
      <c r="Q2379" s="61"/>
      <c r="R2379" s="61"/>
      <c r="S2379" s="61"/>
      <c r="T2379" s="61"/>
      <c r="U2379" s="61"/>
      <c r="V2379" s="61"/>
      <c r="W2379" s="62">
        <v>289324</v>
      </c>
      <c r="X2379" s="61"/>
      <c r="Y2379" s="61"/>
      <c r="Z2379" s="61"/>
      <c r="AA2379" s="62">
        <v>664804</v>
      </c>
      <c r="AB2379" s="61"/>
      <c r="AC2379" s="61"/>
      <c r="AD2379" s="62">
        <v>189614</v>
      </c>
      <c r="AE2379" s="61"/>
      <c r="AF2379" s="62">
        <v>268379</v>
      </c>
      <c r="AG2379" s="61"/>
      <c r="AH2379" s="61"/>
      <c r="AI2379" s="62">
        <v>106080</v>
      </c>
      <c r="AJ2379" s="61"/>
      <c r="AK2379" s="61"/>
      <c r="AL2379" s="61"/>
      <c r="AM2379" s="61"/>
      <c r="AN2379" s="61"/>
      <c r="AO2379" s="61"/>
      <c r="AP2379" s="62">
        <v>13816</v>
      </c>
      <c r="AQ2379" s="61"/>
      <c r="AR2379" s="62">
        <v>11838</v>
      </c>
      <c r="AS2379" s="61"/>
      <c r="AT2379" s="61"/>
      <c r="AU2379" s="61"/>
      <c r="AV2379" s="61"/>
      <c r="AW2379" s="61"/>
      <c r="AX2379" s="61"/>
      <c r="AY2379" s="62">
        <v>6080</v>
      </c>
      <c r="AZ2379" s="61"/>
      <c r="BA2379" s="61"/>
      <c r="BB2379" s="61"/>
      <c r="BC2379" s="61"/>
      <c r="BD2379" s="61"/>
      <c r="BE2379" s="61"/>
      <c r="BF2379" s="61"/>
      <c r="BG2379" s="61"/>
      <c r="BH2379" s="61"/>
      <c r="BI2379" s="61"/>
      <c r="BJ2379" s="61"/>
      <c r="BK2379" s="61"/>
      <c r="BL2379" s="61"/>
      <c r="BM2379" s="61"/>
      <c r="BN2379" s="61"/>
      <c r="BO2379" s="62">
        <v>-32757</v>
      </c>
    </row>
    <row r="2380" spans="1:67" x14ac:dyDescent="0.2">
      <c r="A2380" s="57" t="s">
        <v>36</v>
      </c>
      <c r="B2380" s="56" t="s">
        <v>36</v>
      </c>
      <c r="C2380" s="56" t="s">
        <v>555</v>
      </c>
      <c r="D2380" s="56">
        <v>1992</v>
      </c>
      <c r="E2380" s="58">
        <v>1680337</v>
      </c>
      <c r="F2380" s="58">
        <v>1647580</v>
      </c>
      <c r="G2380" s="59">
        <v>1647335</v>
      </c>
      <c r="H2380" s="59">
        <v>33002</v>
      </c>
      <c r="I2380" s="60">
        <v>0</v>
      </c>
      <c r="J2380" s="58">
        <v>-32757</v>
      </c>
      <c r="K2380" s="62">
        <v>1500</v>
      </c>
      <c r="L2380" s="61"/>
      <c r="M2380" s="62">
        <v>1878</v>
      </c>
      <c r="N2380" s="61"/>
      <c r="O2380" s="61"/>
      <c r="P2380" s="62">
        <v>24257</v>
      </c>
      <c r="Q2380" s="61"/>
      <c r="R2380" s="61"/>
      <c r="S2380" s="61"/>
      <c r="T2380" s="61"/>
      <c r="U2380" s="61"/>
      <c r="V2380" s="61"/>
      <c r="W2380" s="62">
        <v>289324</v>
      </c>
      <c r="X2380" s="61"/>
      <c r="Y2380" s="61"/>
      <c r="Z2380" s="61"/>
      <c r="AA2380" s="62">
        <v>728523</v>
      </c>
      <c r="AB2380" s="61"/>
      <c r="AC2380" s="61"/>
      <c r="AD2380" s="62">
        <v>211159</v>
      </c>
      <c r="AE2380" s="61"/>
      <c r="AF2380" s="62">
        <v>275300</v>
      </c>
      <c r="AG2380" s="61"/>
      <c r="AH2380" s="61"/>
      <c r="AI2380" s="62">
        <v>115394</v>
      </c>
      <c r="AJ2380" s="61"/>
      <c r="AK2380" s="61"/>
      <c r="AL2380" s="61"/>
      <c r="AM2380" s="61"/>
      <c r="AN2380" s="61"/>
      <c r="AO2380" s="61"/>
      <c r="AP2380" s="62">
        <v>14301</v>
      </c>
      <c r="AQ2380" s="61"/>
      <c r="AR2380" s="62">
        <v>12535</v>
      </c>
      <c r="AS2380" s="61"/>
      <c r="AT2380" s="61"/>
      <c r="AU2380" s="61"/>
      <c r="AV2380" s="61"/>
      <c r="AW2380" s="61"/>
      <c r="AX2380" s="61"/>
      <c r="AY2380" s="62">
        <v>6166</v>
      </c>
      <c r="AZ2380" s="61"/>
      <c r="BA2380" s="61"/>
      <c r="BB2380" s="61"/>
      <c r="BC2380" s="61"/>
      <c r="BD2380" s="61"/>
      <c r="BE2380" s="61"/>
      <c r="BF2380" s="61"/>
      <c r="BG2380" s="61"/>
      <c r="BH2380" s="61"/>
      <c r="BI2380" s="61"/>
      <c r="BJ2380" s="61"/>
      <c r="BK2380" s="61"/>
      <c r="BL2380" s="61"/>
      <c r="BM2380" s="61"/>
      <c r="BN2380" s="61"/>
      <c r="BO2380" s="62">
        <v>-32757</v>
      </c>
    </row>
    <row r="2381" spans="1:67" x14ac:dyDescent="0.2">
      <c r="A2381" s="57" t="s">
        <v>36</v>
      </c>
      <c r="B2381" s="56" t="s">
        <v>36</v>
      </c>
      <c r="C2381" s="56" t="s">
        <v>555</v>
      </c>
      <c r="D2381" s="56">
        <v>1993</v>
      </c>
      <c r="E2381" s="58">
        <v>1837335</v>
      </c>
      <c r="F2381" s="58">
        <v>1804578</v>
      </c>
      <c r="G2381" s="59">
        <v>1799543</v>
      </c>
      <c r="H2381" s="59">
        <v>37792</v>
      </c>
      <c r="I2381" s="60">
        <v>0</v>
      </c>
      <c r="J2381" s="58">
        <v>-32757</v>
      </c>
      <c r="K2381" s="62">
        <v>1500</v>
      </c>
      <c r="L2381" s="61"/>
      <c r="M2381" s="62">
        <v>2229</v>
      </c>
      <c r="N2381" s="61"/>
      <c r="O2381" s="61"/>
      <c r="P2381" s="62">
        <v>26017</v>
      </c>
      <c r="Q2381" s="61"/>
      <c r="R2381" s="61"/>
      <c r="S2381" s="61"/>
      <c r="T2381" s="61"/>
      <c r="U2381" s="61"/>
      <c r="V2381" s="61"/>
      <c r="W2381" s="62">
        <v>289324</v>
      </c>
      <c r="X2381" s="61"/>
      <c r="Y2381" s="61"/>
      <c r="Z2381" s="61"/>
      <c r="AA2381" s="62">
        <v>830545</v>
      </c>
      <c r="AB2381" s="61"/>
      <c r="AC2381" s="61"/>
      <c r="AD2381" s="62">
        <v>230882</v>
      </c>
      <c r="AE2381" s="61"/>
      <c r="AF2381" s="62">
        <v>296564</v>
      </c>
      <c r="AG2381" s="61"/>
      <c r="AH2381" s="61"/>
      <c r="AI2381" s="62">
        <v>122482</v>
      </c>
      <c r="AJ2381" s="61"/>
      <c r="AK2381" s="61"/>
      <c r="AL2381" s="61"/>
      <c r="AM2381" s="61"/>
      <c r="AN2381" s="61"/>
      <c r="AO2381" s="61"/>
      <c r="AP2381" s="62">
        <v>14765</v>
      </c>
      <c r="AQ2381" s="61"/>
      <c r="AR2381" s="62">
        <v>16649</v>
      </c>
      <c r="AS2381" s="61"/>
      <c r="AT2381" s="61"/>
      <c r="AU2381" s="61"/>
      <c r="AV2381" s="61"/>
      <c r="AW2381" s="61"/>
      <c r="AX2381" s="61"/>
      <c r="AY2381" s="62">
        <v>6378</v>
      </c>
      <c r="AZ2381" s="61"/>
      <c r="BA2381" s="61"/>
      <c r="BB2381" s="61"/>
      <c r="BC2381" s="61"/>
      <c r="BD2381" s="61"/>
      <c r="BE2381" s="61"/>
      <c r="BF2381" s="61"/>
      <c r="BG2381" s="61"/>
      <c r="BH2381" s="61"/>
      <c r="BI2381" s="61"/>
      <c r="BJ2381" s="61"/>
      <c r="BK2381" s="61"/>
      <c r="BL2381" s="61"/>
      <c r="BM2381" s="61"/>
      <c r="BN2381" s="61"/>
      <c r="BO2381" s="62">
        <v>-32757</v>
      </c>
    </row>
    <row r="2382" spans="1:67" x14ac:dyDescent="0.2">
      <c r="A2382" s="57" t="s">
        <v>36</v>
      </c>
      <c r="B2382" s="56" t="s">
        <v>36</v>
      </c>
      <c r="C2382" s="56" t="s">
        <v>555</v>
      </c>
      <c r="D2382" s="56">
        <v>1994</v>
      </c>
      <c r="E2382" s="58">
        <v>2047769</v>
      </c>
      <c r="F2382" s="58">
        <v>1507362</v>
      </c>
      <c r="G2382" s="59">
        <v>2009404</v>
      </c>
      <c r="H2382" s="59">
        <v>38365</v>
      </c>
      <c r="I2382" s="60">
        <v>0</v>
      </c>
      <c r="J2382" s="58">
        <v>-540407</v>
      </c>
      <c r="K2382" s="62">
        <v>32962</v>
      </c>
      <c r="L2382" s="61"/>
      <c r="M2382" s="62">
        <v>2229</v>
      </c>
      <c r="N2382" s="61"/>
      <c r="O2382" s="61"/>
      <c r="P2382" s="62">
        <v>31644</v>
      </c>
      <c r="Q2382" s="61"/>
      <c r="R2382" s="61"/>
      <c r="S2382" s="61"/>
      <c r="T2382" s="61"/>
      <c r="U2382" s="61"/>
      <c r="V2382" s="61"/>
      <c r="W2382" s="62">
        <v>289324</v>
      </c>
      <c r="X2382" s="61"/>
      <c r="Y2382" s="61"/>
      <c r="Z2382" s="61"/>
      <c r="AA2382" s="62">
        <v>955835</v>
      </c>
      <c r="AB2382" s="61"/>
      <c r="AC2382" s="61"/>
      <c r="AD2382" s="62">
        <v>244292</v>
      </c>
      <c r="AE2382" s="61"/>
      <c r="AF2382" s="62">
        <v>320259</v>
      </c>
      <c r="AG2382" s="61"/>
      <c r="AH2382" s="61"/>
      <c r="AI2382" s="62">
        <v>132859</v>
      </c>
      <c r="AJ2382" s="61"/>
      <c r="AK2382" s="61"/>
      <c r="AL2382" s="61"/>
      <c r="AM2382" s="61"/>
      <c r="AN2382" s="61"/>
      <c r="AO2382" s="61"/>
      <c r="AP2382" s="62">
        <v>14973</v>
      </c>
      <c r="AQ2382" s="61"/>
      <c r="AR2382" s="62">
        <v>16649</v>
      </c>
      <c r="AS2382" s="61"/>
      <c r="AT2382" s="61"/>
      <c r="AU2382" s="61"/>
      <c r="AV2382" s="61"/>
      <c r="AW2382" s="61"/>
      <c r="AX2382" s="61"/>
      <c r="AY2382" s="62">
        <v>6743</v>
      </c>
      <c r="AZ2382" s="61"/>
      <c r="BA2382" s="61"/>
      <c r="BB2382" s="61"/>
      <c r="BC2382" s="61"/>
      <c r="BD2382" s="61"/>
      <c r="BE2382" s="61"/>
      <c r="BF2382" s="61"/>
      <c r="BG2382" s="61"/>
      <c r="BH2382" s="61"/>
      <c r="BI2382" s="61"/>
      <c r="BJ2382" s="61"/>
      <c r="BK2382" s="61"/>
      <c r="BL2382" s="61"/>
      <c r="BM2382" s="61"/>
      <c r="BN2382" s="61"/>
      <c r="BO2382" s="62">
        <v>-540407</v>
      </c>
    </row>
    <row r="2383" spans="1:67" x14ac:dyDescent="0.2">
      <c r="A2383" s="57" t="s">
        <v>36</v>
      </c>
      <c r="B2383" s="56" t="s">
        <v>36</v>
      </c>
      <c r="C2383" s="56" t="s">
        <v>555</v>
      </c>
      <c r="D2383" s="56">
        <v>1995</v>
      </c>
      <c r="E2383" s="58">
        <v>2132883</v>
      </c>
      <c r="F2383" s="58">
        <v>1564856</v>
      </c>
      <c r="G2383" s="59">
        <v>2090803</v>
      </c>
      <c r="H2383" s="59">
        <v>42080</v>
      </c>
      <c r="I2383" s="60">
        <v>0</v>
      </c>
      <c r="J2383" s="58">
        <v>-568027</v>
      </c>
      <c r="K2383" s="62">
        <v>32962</v>
      </c>
      <c r="L2383" s="61"/>
      <c r="M2383" s="62">
        <v>2229</v>
      </c>
      <c r="N2383" s="61"/>
      <c r="O2383" s="61"/>
      <c r="P2383" s="62">
        <v>31644</v>
      </c>
      <c r="Q2383" s="61"/>
      <c r="R2383" s="61"/>
      <c r="S2383" s="61"/>
      <c r="T2383" s="61"/>
      <c r="U2383" s="61"/>
      <c r="V2383" s="61"/>
      <c r="W2383" s="62">
        <v>290165</v>
      </c>
      <c r="X2383" s="61"/>
      <c r="Y2383" s="61"/>
      <c r="Z2383" s="61"/>
      <c r="AA2383" s="62">
        <v>994835</v>
      </c>
      <c r="AB2383" s="61"/>
      <c r="AC2383" s="61"/>
      <c r="AD2383" s="62">
        <v>258376</v>
      </c>
      <c r="AE2383" s="61"/>
      <c r="AF2383" s="62">
        <v>337702</v>
      </c>
      <c r="AG2383" s="61"/>
      <c r="AH2383" s="61"/>
      <c r="AI2383" s="62">
        <v>142890</v>
      </c>
      <c r="AJ2383" s="61"/>
      <c r="AK2383" s="61"/>
      <c r="AL2383" s="61"/>
      <c r="AM2383" s="61"/>
      <c r="AN2383" s="61"/>
      <c r="AO2383" s="61"/>
      <c r="AP2383" s="62">
        <v>16582</v>
      </c>
      <c r="AQ2383" s="61"/>
      <c r="AR2383" s="62">
        <v>18755</v>
      </c>
      <c r="AS2383" s="61"/>
      <c r="AT2383" s="61"/>
      <c r="AU2383" s="61"/>
      <c r="AV2383" s="61"/>
      <c r="AW2383" s="61"/>
      <c r="AX2383" s="61"/>
      <c r="AY2383" s="62">
        <v>6743</v>
      </c>
      <c r="AZ2383" s="61"/>
      <c r="BA2383" s="61"/>
      <c r="BB2383" s="61"/>
      <c r="BC2383" s="61"/>
      <c r="BD2383" s="61"/>
      <c r="BE2383" s="61"/>
      <c r="BF2383" s="61"/>
      <c r="BG2383" s="61"/>
      <c r="BH2383" s="61"/>
      <c r="BI2383" s="61"/>
      <c r="BJ2383" s="61"/>
      <c r="BK2383" s="61"/>
      <c r="BL2383" s="61"/>
      <c r="BM2383" s="61"/>
      <c r="BN2383" s="61"/>
      <c r="BO2383" s="62">
        <v>-568027</v>
      </c>
    </row>
    <row r="2384" spans="1:67" x14ac:dyDescent="0.2">
      <c r="A2384" s="57" t="s">
        <v>36</v>
      </c>
      <c r="B2384" s="56" t="s">
        <v>36</v>
      </c>
      <c r="C2384" s="56" t="s">
        <v>555</v>
      </c>
      <c r="D2384" s="56">
        <v>1996</v>
      </c>
      <c r="E2384" s="58">
        <v>2204184</v>
      </c>
      <c r="F2384" s="58">
        <v>1626112</v>
      </c>
      <c r="G2384" s="59">
        <v>2162104</v>
      </c>
      <c r="H2384" s="59">
        <v>42080</v>
      </c>
      <c r="I2384" s="60">
        <v>0</v>
      </c>
      <c r="J2384" s="58">
        <v>-578072</v>
      </c>
      <c r="K2384" s="62">
        <v>32962</v>
      </c>
      <c r="L2384" s="61"/>
      <c r="M2384" s="62">
        <v>2229</v>
      </c>
      <c r="N2384" s="61"/>
      <c r="O2384" s="61"/>
      <c r="P2384" s="62">
        <v>31644</v>
      </c>
      <c r="Q2384" s="61"/>
      <c r="R2384" s="61"/>
      <c r="S2384" s="61"/>
      <c r="T2384" s="61"/>
      <c r="U2384" s="61"/>
      <c r="V2384" s="61"/>
      <c r="W2384" s="62">
        <v>290165</v>
      </c>
      <c r="X2384" s="61"/>
      <c r="Y2384" s="61"/>
      <c r="Z2384" s="61"/>
      <c r="AA2384" s="62">
        <v>1056019</v>
      </c>
      <c r="AB2384" s="61"/>
      <c r="AC2384" s="61"/>
      <c r="AD2384" s="62">
        <v>266105</v>
      </c>
      <c r="AE2384" s="61"/>
      <c r="AF2384" s="62">
        <v>338765</v>
      </c>
      <c r="AG2384" s="61"/>
      <c r="AH2384" s="61"/>
      <c r="AI2384" s="62">
        <v>144215</v>
      </c>
      <c r="AJ2384" s="61"/>
      <c r="AK2384" s="61"/>
      <c r="AL2384" s="61"/>
      <c r="AM2384" s="61"/>
      <c r="AN2384" s="61"/>
      <c r="AO2384" s="61"/>
      <c r="AP2384" s="62">
        <v>16582</v>
      </c>
      <c r="AQ2384" s="61"/>
      <c r="AR2384" s="62">
        <v>18755</v>
      </c>
      <c r="AS2384" s="61"/>
      <c r="AT2384" s="61"/>
      <c r="AU2384" s="61"/>
      <c r="AV2384" s="61"/>
      <c r="AW2384" s="61"/>
      <c r="AX2384" s="61"/>
      <c r="AY2384" s="62">
        <v>6743</v>
      </c>
      <c r="AZ2384" s="61"/>
      <c r="BA2384" s="61"/>
      <c r="BB2384" s="61"/>
      <c r="BC2384" s="61"/>
      <c r="BD2384" s="61"/>
      <c r="BE2384" s="61"/>
      <c r="BF2384" s="61"/>
      <c r="BG2384" s="61"/>
      <c r="BH2384" s="61"/>
      <c r="BI2384" s="61"/>
      <c r="BJ2384" s="61"/>
      <c r="BK2384" s="61"/>
      <c r="BL2384" s="61"/>
      <c r="BM2384" s="61"/>
      <c r="BN2384" s="61"/>
      <c r="BO2384" s="62">
        <v>-578072</v>
      </c>
    </row>
    <row r="2385" spans="1:67" x14ac:dyDescent="0.2">
      <c r="A2385" s="57" t="s">
        <v>36</v>
      </c>
      <c r="B2385" s="56" t="s">
        <v>36</v>
      </c>
      <c r="C2385" s="56" t="s">
        <v>555</v>
      </c>
      <c r="D2385" s="56">
        <v>1997</v>
      </c>
      <c r="E2385" s="58">
        <v>2275007</v>
      </c>
      <c r="F2385" s="58">
        <v>1683947</v>
      </c>
      <c r="G2385" s="59">
        <v>2231427</v>
      </c>
      <c r="H2385" s="59">
        <v>43580</v>
      </c>
      <c r="I2385" s="60">
        <v>0</v>
      </c>
      <c r="J2385" s="58">
        <v>-591060</v>
      </c>
      <c r="K2385" s="62">
        <v>32962</v>
      </c>
      <c r="L2385" s="61"/>
      <c r="M2385" s="62">
        <v>2229</v>
      </c>
      <c r="N2385" s="61"/>
      <c r="O2385" s="61"/>
      <c r="P2385" s="62">
        <v>31644</v>
      </c>
      <c r="Q2385" s="61"/>
      <c r="R2385" s="61"/>
      <c r="S2385" s="61"/>
      <c r="T2385" s="61"/>
      <c r="U2385" s="61"/>
      <c r="V2385" s="61"/>
      <c r="W2385" s="62">
        <v>290165</v>
      </c>
      <c r="X2385" s="61"/>
      <c r="Y2385" s="61"/>
      <c r="Z2385" s="61"/>
      <c r="AA2385" s="62">
        <v>1088222</v>
      </c>
      <c r="AB2385" s="61"/>
      <c r="AC2385" s="61"/>
      <c r="AD2385" s="62">
        <v>281540</v>
      </c>
      <c r="AE2385" s="61"/>
      <c r="AF2385" s="62">
        <v>357231</v>
      </c>
      <c r="AG2385" s="61"/>
      <c r="AH2385" s="61"/>
      <c r="AI2385" s="62">
        <v>147434</v>
      </c>
      <c r="AJ2385" s="61"/>
      <c r="AK2385" s="61"/>
      <c r="AL2385" s="61"/>
      <c r="AM2385" s="61"/>
      <c r="AN2385" s="61"/>
      <c r="AO2385" s="61"/>
      <c r="AP2385" s="62">
        <v>16582</v>
      </c>
      <c r="AQ2385" s="61"/>
      <c r="AR2385" s="62">
        <v>18755</v>
      </c>
      <c r="AS2385" s="61"/>
      <c r="AT2385" s="61"/>
      <c r="AU2385" s="61"/>
      <c r="AV2385" s="61"/>
      <c r="AW2385" s="61"/>
      <c r="AX2385" s="61"/>
      <c r="AY2385" s="62">
        <v>8243</v>
      </c>
      <c r="AZ2385" s="61"/>
      <c r="BA2385" s="61"/>
      <c r="BB2385" s="61"/>
      <c r="BC2385" s="61"/>
      <c r="BD2385" s="61"/>
      <c r="BE2385" s="61"/>
      <c r="BF2385" s="61"/>
      <c r="BG2385" s="61"/>
      <c r="BH2385" s="61"/>
      <c r="BI2385" s="61"/>
      <c r="BJ2385" s="61"/>
      <c r="BK2385" s="61"/>
      <c r="BL2385" s="61"/>
      <c r="BM2385" s="61"/>
      <c r="BN2385" s="61"/>
      <c r="BO2385" s="62">
        <v>-591060</v>
      </c>
    </row>
    <row r="2386" spans="1:67" x14ac:dyDescent="0.2">
      <c r="A2386" s="57" t="s">
        <v>36</v>
      </c>
      <c r="B2386" s="56" t="s">
        <v>36</v>
      </c>
      <c r="C2386" s="56" t="s">
        <v>555</v>
      </c>
      <c r="D2386" s="56">
        <v>1998</v>
      </c>
      <c r="E2386" s="58">
        <v>2332329</v>
      </c>
      <c r="F2386" s="58">
        <v>1732099</v>
      </c>
      <c r="G2386" s="59">
        <v>2288749</v>
      </c>
      <c r="H2386" s="59">
        <v>43580</v>
      </c>
      <c r="I2386" s="60">
        <v>0</v>
      </c>
      <c r="J2386" s="58">
        <v>-600230</v>
      </c>
      <c r="K2386" s="62">
        <v>32962</v>
      </c>
      <c r="L2386" s="61"/>
      <c r="M2386" s="62">
        <v>2229</v>
      </c>
      <c r="N2386" s="61"/>
      <c r="O2386" s="61"/>
      <c r="P2386" s="62">
        <v>31644</v>
      </c>
      <c r="Q2386" s="61"/>
      <c r="R2386" s="61"/>
      <c r="S2386" s="61"/>
      <c r="T2386" s="61"/>
      <c r="U2386" s="61"/>
      <c r="V2386" s="61"/>
      <c r="W2386" s="62">
        <v>290165</v>
      </c>
      <c r="X2386" s="61"/>
      <c r="Y2386" s="61"/>
      <c r="Z2386" s="61"/>
      <c r="AA2386" s="62">
        <v>1137659</v>
      </c>
      <c r="AB2386" s="61"/>
      <c r="AC2386" s="61"/>
      <c r="AD2386" s="62">
        <v>284431</v>
      </c>
      <c r="AE2386" s="61"/>
      <c r="AF2386" s="62">
        <v>360983</v>
      </c>
      <c r="AG2386" s="61"/>
      <c r="AH2386" s="61"/>
      <c r="AI2386" s="62">
        <v>148676</v>
      </c>
      <c r="AJ2386" s="61"/>
      <c r="AK2386" s="61"/>
      <c r="AL2386" s="61"/>
      <c r="AM2386" s="61"/>
      <c r="AN2386" s="61"/>
      <c r="AO2386" s="61"/>
      <c r="AP2386" s="62">
        <v>16582</v>
      </c>
      <c r="AQ2386" s="61"/>
      <c r="AR2386" s="62">
        <v>18755</v>
      </c>
      <c r="AS2386" s="61"/>
      <c r="AT2386" s="61"/>
      <c r="AU2386" s="61"/>
      <c r="AV2386" s="61"/>
      <c r="AW2386" s="61"/>
      <c r="AX2386" s="61"/>
      <c r="AY2386" s="62">
        <v>8243</v>
      </c>
      <c r="AZ2386" s="61"/>
      <c r="BA2386" s="61"/>
      <c r="BB2386" s="61"/>
      <c r="BC2386" s="61"/>
      <c r="BD2386" s="61"/>
      <c r="BE2386" s="61"/>
      <c r="BF2386" s="61"/>
      <c r="BG2386" s="61"/>
      <c r="BH2386" s="61"/>
      <c r="BI2386" s="61"/>
      <c r="BJ2386" s="61"/>
      <c r="BK2386" s="61"/>
      <c r="BL2386" s="61"/>
      <c r="BM2386" s="61"/>
      <c r="BN2386" s="61"/>
      <c r="BO2386" s="62">
        <v>-600230</v>
      </c>
    </row>
    <row r="2387" spans="1:67" x14ac:dyDescent="0.2">
      <c r="A2387" s="57" t="s">
        <v>36</v>
      </c>
      <c r="B2387" s="56" t="s">
        <v>36</v>
      </c>
      <c r="C2387" s="56" t="s">
        <v>556</v>
      </c>
      <c r="D2387" s="56">
        <v>1989</v>
      </c>
      <c r="E2387" s="58">
        <v>1477679</v>
      </c>
      <c r="F2387" s="58">
        <v>1348220</v>
      </c>
      <c r="G2387" s="59">
        <v>1457255</v>
      </c>
      <c r="H2387" s="59">
        <v>20424</v>
      </c>
      <c r="I2387" s="60">
        <v>0</v>
      </c>
      <c r="J2387" s="58">
        <v>-129459</v>
      </c>
      <c r="K2387" s="61"/>
      <c r="L2387" s="61"/>
      <c r="M2387" s="61"/>
      <c r="N2387" s="61"/>
      <c r="O2387" s="61"/>
      <c r="P2387" s="61"/>
      <c r="Q2387" s="61"/>
      <c r="R2387" s="62">
        <v>3315</v>
      </c>
      <c r="S2387" s="61"/>
      <c r="T2387" s="61"/>
      <c r="U2387" s="61"/>
      <c r="V2387" s="61"/>
      <c r="W2387" s="61"/>
      <c r="X2387" s="61"/>
      <c r="Y2387" s="61"/>
      <c r="Z2387" s="61"/>
      <c r="AA2387" s="62">
        <v>824964</v>
      </c>
      <c r="AB2387" s="61"/>
      <c r="AC2387" s="61"/>
      <c r="AD2387" s="62">
        <v>259575</v>
      </c>
      <c r="AE2387" s="61"/>
      <c r="AF2387" s="62">
        <v>286999</v>
      </c>
      <c r="AG2387" s="61"/>
      <c r="AH2387" s="61"/>
      <c r="AI2387" s="62">
        <v>82402</v>
      </c>
      <c r="AJ2387" s="61"/>
      <c r="AK2387" s="61"/>
      <c r="AL2387" s="61"/>
      <c r="AM2387" s="61"/>
      <c r="AN2387" s="61"/>
      <c r="AO2387" s="61"/>
      <c r="AP2387" s="62">
        <v>19575</v>
      </c>
      <c r="AQ2387" s="61"/>
      <c r="AR2387" s="61"/>
      <c r="AS2387" s="61"/>
      <c r="AT2387" s="61"/>
      <c r="AU2387" s="61"/>
      <c r="AV2387" s="61"/>
      <c r="AW2387" s="61"/>
      <c r="AX2387" s="61"/>
      <c r="AY2387" s="61">
        <v>849</v>
      </c>
      <c r="AZ2387" s="61"/>
      <c r="BA2387" s="61"/>
      <c r="BB2387" s="61"/>
      <c r="BC2387" s="61"/>
      <c r="BD2387" s="61"/>
      <c r="BE2387" s="61"/>
      <c r="BF2387" s="61"/>
      <c r="BG2387" s="61"/>
      <c r="BH2387" s="61"/>
      <c r="BI2387" s="61"/>
      <c r="BJ2387" s="61"/>
      <c r="BK2387" s="61"/>
      <c r="BL2387" s="61"/>
      <c r="BM2387" s="61"/>
      <c r="BN2387" s="61"/>
      <c r="BO2387" s="62">
        <v>-129459</v>
      </c>
    </row>
    <row r="2388" spans="1:67" x14ac:dyDescent="0.2">
      <c r="A2388" s="57" t="s">
        <v>36</v>
      </c>
      <c r="B2388" s="56" t="s">
        <v>36</v>
      </c>
      <c r="C2388" s="56" t="s">
        <v>556</v>
      </c>
      <c r="D2388" s="56">
        <v>1990</v>
      </c>
      <c r="E2388" s="58">
        <v>1659533</v>
      </c>
      <c r="F2388" s="58">
        <v>1530074</v>
      </c>
      <c r="G2388" s="59">
        <v>1625086</v>
      </c>
      <c r="H2388" s="59">
        <v>34447</v>
      </c>
      <c r="I2388" s="60">
        <v>0</v>
      </c>
      <c r="J2388" s="58">
        <v>-129459</v>
      </c>
      <c r="K2388" s="61"/>
      <c r="L2388" s="61"/>
      <c r="M2388" s="61"/>
      <c r="N2388" s="61"/>
      <c r="O2388" s="61"/>
      <c r="P2388" s="61"/>
      <c r="Q2388" s="61"/>
      <c r="R2388" s="62">
        <v>3535</v>
      </c>
      <c r="S2388" s="61"/>
      <c r="T2388" s="61"/>
      <c r="U2388" s="61"/>
      <c r="V2388" s="61"/>
      <c r="W2388" s="61"/>
      <c r="X2388" s="61"/>
      <c r="Y2388" s="61"/>
      <c r="Z2388" s="61"/>
      <c r="AA2388" s="62">
        <v>886432</v>
      </c>
      <c r="AB2388" s="61"/>
      <c r="AC2388" s="61"/>
      <c r="AD2388" s="62">
        <v>342316</v>
      </c>
      <c r="AE2388" s="61"/>
      <c r="AF2388" s="62">
        <v>299517</v>
      </c>
      <c r="AG2388" s="61"/>
      <c r="AH2388" s="61"/>
      <c r="AI2388" s="62">
        <v>93286</v>
      </c>
      <c r="AJ2388" s="61"/>
      <c r="AK2388" s="61"/>
      <c r="AL2388" s="61"/>
      <c r="AM2388" s="61"/>
      <c r="AN2388" s="61"/>
      <c r="AO2388" s="61"/>
      <c r="AP2388" s="62">
        <v>22957</v>
      </c>
      <c r="AQ2388" s="61"/>
      <c r="AR2388" s="62">
        <v>10641</v>
      </c>
      <c r="AS2388" s="61"/>
      <c r="AT2388" s="61"/>
      <c r="AU2388" s="61"/>
      <c r="AV2388" s="61"/>
      <c r="AW2388" s="61"/>
      <c r="AX2388" s="61"/>
      <c r="AY2388" s="61">
        <v>849</v>
      </c>
      <c r="AZ2388" s="61"/>
      <c r="BA2388" s="61"/>
      <c r="BB2388" s="61"/>
      <c r="BC2388" s="61"/>
      <c r="BD2388" s="61"/>
      <c r="BE2388" s="61"/>
      <c r="BF2388" s="61"/>
      <c r="BG2388" s="61"/>
      <c r="BH2388" s="61"/>
      <c r="BI2388" s="61"/>
      <c r="BJ2388" s="61"/>
      <c r="BK2388" s="61"/>
      <c r="BL2388" s="61"/>
      <c r="BM2388" s="61"/>
      <c r="BN2388" s="61"/>
      <c r="BO2388" s="62">
        <v>-129459</v>
      </c>
    </row>
    <row r="2389" spans="1:67" x14ac:dyDescent="0.2">
      <c r="A2389" s="57" t="s">
        <v>36</v>
      </c>
      <c r="B2389" s="56" t="s">
        <v>36</v>
      </c>
      <c r="C2389" s="56" t="s">
        <v>556</v>
      </c>
      <c r="D2389" s="56">
        <v>1991</v>
      </c>
      <c r="E2389" s="58">
        <v>1789847</v>
      </c>
      <c r="F2389" s="58">
        <v>1660388</v>
      </c>
      <c r="G2389" s="59">
        <v>1742309</v>
      </c>
      <c r="H2389" s="59">
        <v>47538</v>
      </c>
      <c r="I2389" s="60">
        <v>0</v>
      </c>
      <c r="J2389" s="58">
        <v>-129459</v>
      </c>
      <c r="K2389" s="61"/>
      <c r="L2389" s="61"/>
      <c r="M2389" s="61"/>
      <c r="N2389" s="61"/>
      <c r="O2389" s="61"/>
      <c r="P2389" s="61"/>
      <c r="Q2389" s="61"/>
      <c r="R2389" s="62">
        <v>3535</v>
      </c>
      <c r="S2389" s="61"/>
      <c r="T2389" s="61"/>
      <c r="U2389" s="61"/>
      <c r="V2389" s="61"/>
      <c r="W2389" s="61"/>
      <c r="X2389" s="61"/>
      <c r="Y2389" s="61"/>
      <c r="Z2389" s="61"/>
      <c r="AA2389" s="62">
        <v>894600</v>
      </c>
      <c r="AB2389" s="61"/>
      <c r="AC2389" s="61"/>
      <c r="AD2389" s="62">
        <v>429429</v>
      </c>
      <c r="AE2389" s="61"/>
      <c r="AF2389" s="62">
        <v>321560</v>
      </c>
      <c r="AG2389" s="61"/>
      <c r="AH2389" s="61"/>
      <c r="AI2389" s="62">
        <v>93185</v>
      </c>
      <c r="AJ2389" s="61"/>
      <c r="AK2389" s="61"/>
      <c r="AL2389" s="61"/>
      <c r="AM2389" s="61"/>
      <c r="AN2389" s="61"/>
      <c r="AO2389" s="61"/>
      <c r="AP2389" s="62">
        <v>25646</v>
      </c>
      <c r="AQ2389" s="61"/>
      <c r="AR2389" s="62">
        <v>21043</v>
      </c>
      <c r="AS2389" s="61"/>
      <c r="AT2389" s="61"/>
      <c r="AU2389" s="61"/>
      <c r="AV2389" s="61"/>
      <c r="AW2389" s="61"/>
      <c r="AX2389" s="61"/>
      <c r="AY2389" s="61">
        <v>849</v>
      </c>
      <c r="AZ2389" s="61"/>
      <c r="BA2389" s="61"/>
      <c r="BB2389" s="61"/>
      <c r="BC2389" s="61"/>
      <c r="BD2389" s="61"/>
      <c r="BE2389" s="61"/>
      <c r="BF2389" s="61"/>
      <c r="BG2389" s="61"/>
      <c r="BH2389" s="61"/>
      <c r="BI2389" s="61"/>
      <c r="BJ2389" s="61"/>
      <c r="BK2389" s="61"/>
      <c r="BL2389" s="61"/>
      <c r="BM2389" s="61"/>
      <c r="BN2389" s="61"/>
      <c r="BO2389" s="62">
        <v>-129459</v>
      </c>
    </row>
    <row r="2390" spans="1:67" x14ac:dyDescent="0.2">
      <c r="A2390" s="57" t="s">
        <v>36</v>
      </c>
      <c r="B2390" s="56" t="s">
        <v>36</v>
      </c>
      <c r="C2390" s="56" t="s">
        <v>556</v>
      </c>
      <c r="D2390" s="56">
        <v>1992</v>
      </c>
      <c r="E2390" s="58">
        <v>1831101</v>
      </c>
      <c r="F2390" s="58">
        <v>1701642</v>
      </c>
      <c r="G2390" s="59">
        <v>1775981</v>
      </c>
      <c r="H2390" s="59">
        <v>55120</v>
      </c>
      <c r="I2390" s="60">
        <v>0</v>
      </c>
      <c r="J2390" s="58">
        <v>-129459</v>
      </c>
      <c r="K2390" s="61"/>
      <c r="L2390" s="61"/>
      <c r="M2390" s="61"/>
      <c r="N2390" s="61"/>
      <c r="O2390" s="61"/>
      <c r="P2390" s="61"/>
      <c r="Q2390" s="61"/>
      <c r="R2390" s="62">
        <v>3535</v>
      </c>
      <c r="S2390" s="61"/>
      <c r="T2390" s="61"/>
      <c r="U2390" s="61"/>
      <c r="V2390" s="61"/>
      <c r="W2390" s="61"/>
      <c r="X2390" s="61"/>
      <c r="Y2390" s="61"/>
      <c r="Z2390" s="61"/>
      <c r="AA2390" s="62">
        <v>914727</v>
      </c>
      <c r="AB2390" s="61"/>
      <c r="AC2390" s="61"/>
      <c r="AD2390" s="62">
        <v>442489</v>
      </c>
      <c r="AE2390" s="61"/>
      <c r="AF2390" s="62">
        <v>323043</v>
      </c>
      <c r="AG2390" s="61"/>
      <c r="AH2390" s="61"/>
      <c r="AI2390" s="62">
        <v>92187</v>
      </c>
      <c r="AJ2390" s="61"/>
      <c r="AK2390" s="61"/>
      <c r="AL2390" s="61"/>
      <c r="AM2390" s="61"/>
      <c r="AN2390" s="61"/>
      <c r="AO2390" s="61"/>
      <c r="AP2390" s="62">
        <v>26424</v>
      </c>
      <c r="AQ2390" s="61"/>
      <c r="AR2390" s="62">
        <v>21043</v>
      </c>
      <c r="AS2390" s="61"/>
      <c r="AT2390" s="61"/>
      <c r="AU2390" s="61"/>
      <c r="AV2390" s="62">
        <v>6804</v>
      </c>
      <c r="AW2390" s="61"/>
      <c r="AX2390" s="61"/>
      <c r="AY2390" s="61">
        <v>849</v>
      </c>
      <c r="AZ2390" s="61"/>
      <c r="BA2390" s="61"/>
      <c r="BB2390" s="61"/>
      <c r="BC2390" s="61"/>
      <c r="BD2390" s="61"/>
      <c r="BE2390" s="61"/>
      <c r="BF2390" s="61"/>
      <c r="BG2390" s="61"/>
      <c r="BH2390" s="61"/>
      <c r="BI2390" s="61"/>
      <c r="BJ2390" s="61"/>
      <c r="BK2390" s="61"/>
      <c r="BL2390" s="61"/>
      <c r="BM2390" s="61"/>
      <c r="BN2390" s="61"/>
      <c r="BO2390" s="62">
        <v>-129459</v>
      </c>
    </row>
    <row r="2391" spans="1:67" x14ac:dyDescent="0.2">
      <c r="A2391" s="57" t="s">
        <v>36</v>
      </c>
      <c r="B2391" s="56" t="s">
        <v>36</v>
      </c>
      <c r="C2391" s="56" t="s">
        <v>556</v>
      </c>
      <c r="D2391" s="56">
        <v>1993</v>
      </c>
      <c r="E2391" s="58">
        <v>2028239</v>
      </c>
      <c r="F2391" s="58">
        <v>1898780</v>
      </c>
      <c r="G2391" s="59">
        <v>1969675</v>
      </c>
      <c r="H2391" s="59">
        <v>58564</v>
      </c>
      <c r="I2391" s="60">
        <v>0</v>
      </c>
      <c r="J2391" s="58">
        <v>-129459</v>
      </c>
      <c r="K2391" s="61"/>
      <c r="L2391" s="61"/>
      <c r="M2391" s="61"/>
      <c r="N2391" s="61"/>
      <c r="O2391" s="61"/>
      <c r="P2391" s="61"/>
      <c r="Q2391" s="61"/>
      <c r="R2391" s="62">
        <v>3535</v>
      </c>
      <c r="S2391" s="61"/>
      <c r="T2391" s="61"/>
      <c r="U2391" s="61"/>
      <c r="V2391" s="61"/>
      <c r="W2391" s="61"/>
      <c r="X2391" s="61"/>
      <c r="Y2391" s="61"/>
      <c r="Z2391" s="61"/>
      <c r="AA2391" s="62">
        <v>951684</v>
      </c>
      <c r="AB2391" s="61"/>
      <c r="AC2391" s="61"/>
      <c r="AD2391" s="62">
        <v>572601</v>
      </c>
      <c r="AE2391" s="61"/>
      <c r="AF2391" s="62">
        <v>345239</v>
      </c>
      <c r="AG2391" s="61"/>
      <c r="AH2391" s="61"/>
      <c r="AI2391" s="62">
        <v>96616</v>
      </c>
      <c r="AJ2391" s="61"/>
      <c r="AK2391" s="61"/>
      <c r="AL2391" s="61"/>
      <c r="AM2391" s="61"/>
      <c r="AN2391" s="61"/>
      <c r="AO2391" s="61"/>
      <c r="AP2391" s="62">
        <v>26424</v>
      </c>
      <c r="AQ2391" s="61"/>
      <c r="AR2391" s="62">
        <v>24487</v>
      </c>
      <c r="AS2391" s="61"/>
      <c r="AT2391" s="61"/>
      <c r="AU2391" s="61"/>
      <c r="AV2391" s="62">
        <v>6804</v>
      </c>
      <c r="AW2391" s="61"/>
      <c r="AX2391" s="61"/>
      <c r="AY2391" s="61">
        <v>849</v>
      </c>
      <c r="AZ2391" s="61"/>
      <c r="BA2391" s="61"/>
      <c r="BB2391" s="61"/>
      <c r="BC2391" s="61"/>
      <c r="BD2391" s="61"/>
      <c r="BE2391" s="61"/>
      <c r="BF2391" s="61"/>
      <c r="BG2391" s="61"/>
      <c r="BH2391" s="61"/>
      <c r="BI2391" s="61"/>
      <c r="BJ2391" s="61"/>
      <c r="BK2391" s="61"/>
      <c r="BL2391" s="61"/>
      <c r="BM2391" s="61"/>
      <c r="BN2391" s="61"/>
      <c r="BO2391" s="62">
        <v>-129459</v>
      </c>
    </row>
    <row r="2392" spans="1:67" x14ac:dyDescent="0.2">
      <c r="A2392" s="57" t="s">
        <v>36</v>
      </c>
      <c r="B2392" s="56" t="s">
        <v>36</v>
      </c>
      <c r="C2392" s="56" t="s">
        <v>556</v>
      </c>
      <c r="D2392" s="56">
        <v>1994</v>
      </c>
      <c r="E2392" s="58">
        <v>2026683</v>
      </c>
      <c r="F2392" s="58">
        <v>1503633</v>
      </c>
      <c r="G2392" s="59">
        <v>1965447</v>
      </c>
      <c r="H2392" s="59">
        <v>61236</v>
      </c>
      <c r="I2392" s="60">
        <v>0</v>
      </c>
      <c r="J2392" s="58">
        <v>-523050</v>
      </c>
      <c r="K2392" s="61"/>
      <c r="L2392" s="61"/>
      <c r="M2392" s="61"/>
      <c r="N2392" s="61"/>
      <c r="O2392" s="61"/>
      <c r="P2392" s="61"/>
      <c r="Q2392" s="61"/>
      <c r="R2392" s="62">
        <v>4075</v>
      </c>
      <c r="S2392" s="61"/>
      <c r="T2392" s="61"/>
      <c r="U2392" s="61"/>
      <c r="V2392" s="61"/>
      <c r="W2392" s="61"/>
      <c r="X2392" s="61"/>
      <c r="Y2392" s="61"/>
      <c r="Z2392" s="61"/>
      <c r="AA2392" s="62">
        <v>961669</v>
      </c>
      <c r="AB2392" s="61"/>
      <c r="AC2392" s="61"/>
      <c r="AD2392" s="62">
        <v>569732</v>
      </c>
      <c r="AE2392" s="61"/>
      <c r="AF2392" s="62">
        <v>334230</v>
      </c>
      <c r="AG2392" s="61"/>
      <c r="AH2392" s="61"/>
      <c r="AI2392" s="62">
        <v>95741</v>
      </c>
      <c r="AJ2392" s="61"/>
      <c r="AK2392" s="61"/>
      <c r="AL2392" s="61"/>
      <c r="AM2392" s="61"/>
      <c r="AN2392" s="61"/>
      <c r="AO2392" s="61"/>
      <c r="AP2392" s="62">
        <v>28260</v>
      </c>
      <c r="AQ2392" s="61"/>
      <c r="AR2392" s="62">
        <v>24675</v>
      </c>
      <c r="AS2392" s="61"/>
      <c r="AT2392" s="61"/>
      <c r="AU2392" s="61"/>
      <c r="AV2392" s="62">
        <v>6804</v>
      </c>
      <c r="AW2392" s="61"/>
      <c r="AX2392" s="61"/>
      <c r="AY2392" s="62">
        <v>1497</v>
      </c>
      <c r="AZ2392" s="61"/>
      <c r="BA2392" s="61"/>
      <c r="BB2392" s="61"/>
      <c r="BC2392" s="61"/>
      <c r="BD2392" s="61"/>
      <c r="BE2392" s="61"/>
      <c r="BF2392" s="61"/>
      <c r="BG2392" s="61"/>
      <c r="BH2392" s="61"/>
      <c r="BI2392" s="61"/>
      <c r="BJ2392" s="61"/>
      <c r="BK2392" s="61"/>
      <c r="BL2392" s="61"/>
      <c r="BM2392" s="61"/>
      <c r="BN2392" s="61"/>
      <c r="BO2392" s="62">
        <v>-523050</v>
      </c>
    </row>
    <row r="2393" spans="1:67" x14ac:dyDescent="0.2">
      <c r="A2393" s="57" t="s">
        <v>36</v>
      </c>
      <c r="B2393" s="56" t="s">
        <v>36</v>
      </c>
      <c r="C2393" s="56" t="s">
        <v>556</v>
      </c>
      <c r="D2393" s="56">
        <v>1995</v>
      </c>
      <c r="E2393" s="58">
        <v>2215252</v>
      </c>
      <c r="F2393" s="58">
        <v>1690012</v>
      </c>
      <c r="G2393" s="59">
        <v>2153316</v>
      </c>
      <c r="H2393" s="59">
        <v>61936</v>
      </c>
      <c r="I2393" s="60">
        <v>0</v>
      </c>
      <c r="J2393" s="58">
        <v>-525240</v>
      </c>
      <c r="K2393" s="62">
        <v>35000</v>
      </c>
      <c r="L2393" s="61"/>
      <c r="M2393" s="61"/>
      <c r="N2393" s="61"/>
      <c r="O2393" s="61"/>
      <c r="P2393" s="61"/>
      <c r="Q2393" s="62">
        <v>134382</v>
      </c>
      <c r="R2393" s="62">
        <v>7575</v>
      </c>
      <c r="S2393" s="61"/>
      <c r="T2393" s="61"/>
      <c r="U2393" s="61"/>
      <c r="V2393" s="61"/>
      <c r="W2393" s="61"/>
      <c r="X2393" s="61"/>
      <c r="Y2393" s="61"/>
      <c r="Z2393" s="61"/>
      <c r="AA2393" s="62">
        <v>966278</v>
      </c>
      <c r="AB2393" s="61"/>
      <c r="AC2393" s="61"/>
      <c r="AD2393" s="62">
        <v>571953</v>
      </c>
      <c r="AE2393" s="61"/>
      <c r="AF2393" s="62">
        <v>339223</v>
      </c>
      <c r="AG2393" s="61"/>
      <c r="AH2393" s="61"/>
      <c r="AI2393" s="62">
        <v>98905</v>
      </c>
      <c r="AJ2393" s="61"/>
      <c r="AK2393" s="61"/>
      <c r="AL2393" s="61"/>
      <c r="AM2393" s="61"/>
      <c r="AN2393" s="61"/>
      <c r="AO2393" s="61"/>
      <c r="AP2393" s="62">
        <v>28960</v>
      </c>
      <c r="AQ2393" s="61"/>
      <c r="AR2393" s="62">
        <v>24675</v>
      </c>
      <c r="AS2393" s="61"/>
      <c r="AT2393" s="61"/>
      <c r="AU2393" s="61"/>
      <c r="AV2393" s="62">
        <v>6804</v>
      </c>
      <c r="AW2393" s="61"/>
      <c r="AX2393" s="61"/>
      <c r="AY2393" s="62">
        <v>1497</v>
      </c>
      <c r="AZ2393" s="61"/>
      <c r="BA2393" s="61"/>
      <c r="BB2393" s="61"/>
      <c r="BC2393" s="61"/>
      <c r="BD2393" s="61"/>
      <c r="BE2393" s="61"/>
      <c r="BF2393" s="61"/>
      <c r="BG2393" s="61"/>
      <c r="BH2393" s="61"/>
      <c r="BI2393" s="61"/>
      <c r="BJ2393" s="61"/>
      <c r="BK2393" s="61"/>
      <c r="BL2393" s="61"/>
      <c r="BM2393" s="61"/>
      <c r="BN2393" s="61"/>
      <c r="BO2393" s="62">
        <v>-525240</v>
      </c>
    </row>
    <row r="2394" spans="1:67" x14ac:dyDescent="0.2">
      <c r="A2394" s="57" t="s">
        <v>36</v>
      </c>
      <c r="B2394" s="56" t="s">
        <v>36</v>
      </c>
      <c r="C2394" s="56" t="s">
        <v>556</v>
      </c>
      <c r="D2394" s="56">
        <v>1996</v>
      </c>
      <c r="E2394" s="58">
        <v>2076021</v>
      </c>
      <c r="F2394" s="58">
        <v>1546088</v>
      </c>
      <c r="G2394" s="59">
        <v>2018970</v>
      </c>
      <c r="H2394" s="59">
        <v>57051</v>
      </c>
      <c r="I2394" s="60">
        <v>0</v>
      </c>
      <c r="J2394" s="58">
        <v>-529933</v>
      </c>
      <c r="K2394" s="62">
        <v>35000</v>
      </c>
      <c r="L2394" s="61"/>
      <c r="M2394" s="61"/>
      <c r="N2394" s="61"/>
      <c r="O2394" s="61"/>
      <c r="P2394" s="61"/>
      <c r="Q2394" s="62">
        <v>206910</v>
      </c>
      <c r="R2394" s="62">
        <v>7575</v>
      </c>
      <c r="S2394" s="61"/>
      <c r="T2394" s="61"/>
      <c r="U2394" s="61"/>
      <c r="V2394" s="61"/>
      <c r="W2394" s="61"/>
      <c r="X2394" s="61"/>
      <c r="Y2394" s="61"/>
      <c r="Z2394" s="61"/>
      <c r="AA2394" s="62">
        <v>727068</v>
      </c>
      <c r="AB2394" s="61"/>
      <c r="AC2394" s="61"/>
      <c r="AD2394" s="62">
        <v>574614</v>
      </c>
      <c r="AE2394" s="61"/>
      <c r="AF2394" s="62">
        <v>367582</v>
      </c>
      <c r="AG2394" s="61"/>
      <c r="AH2394" s="61"/>
      <c r="AI2394" s="62">
        <v>100221</v>
      </c>
      <c r="AJ2394" s="61"/>
      <c r="AK2394" s="61"/>
      <c r="AL2394" s="61"/>
      <c r="AM2394" s="61"/>
      <c r="AN2394" s="61"/>
      <c r="AO2394" s="61"/>
      <c r="AP2394" s="62">
        <v>23411</v>
      </c>
      <c r="AQ2394" s="61"/>
      <c r="AR2394" s="62">
        <v>24675</v>
      </c>
      <c r="AS2394" s="61"/>
      <c r="AT2394" s="61"/>
      <c r="AU2394" s="61"/>
      <c r="AV2394" s="62">
        <v>6804</v>
      </c>
      <c r="AW2394" s="61"/>
      <c r="AX2394" s="61"/>
      <c r="AY2394" s="62">
        <v>2161</v>
      </c>
      <c r="AZ2394" s="61"/>
      <c r="BA2394" s="61"/>
      <c r="BB2394" s="61"/>
      <c r="BC2394" s="61"/>
      <c r="BD2394" s="61"/>
      <c r="BE2394" s="61"/>
      <c r="BF2394" s="61"/>
      <c r="BG2394" s="61"/>
      <c r="BH2394" s="61"/>
      <c r="BI2394" s="61"/>
      <c r="BJ2394" s="61"/>
      <c r="BK2394" s="61"/>
      <c r="BL2394" s="61"/>
      <c r="BM2394" s="61"/>
      <c r="BN2394" s="61"/>
      <c r="BO2394" s="62">
        <v>-529933</v>
      </c>
    </row>
    <row r="2395" spans="1:67" x14ac:dyDescent="0.2">
      <c r="A2395" s="57" t="s">
        <v>36</v>
      </c>
      <c r="B2395" s="56" t="s">
        <v>36</v>
      </c>
      <c r="C2395" s="56" t="s">
        <v>556</v>
      </c>
      <c r="D2395" s="56">
        <v>1997</v>
      </c>
      <c r="E2395" s="58">
        <v>2111678</v>
      </c>
      <c r="F2395" s="58">
        <v>1533592</v>
      </c>
      <c r="G2395" s="59">
        <v>2059890</v>
      </c>
      <c r="H2395" s="59">
        <v>51788</v>
      </c>
      <c r="I2395" s="60">
        <v>0</v>
      </c>
      <c r="J2395" s="58">
        <v>-578086</v>
      </c>
      <c r="K2395" s="62">
        <v>35000</v>
      </c>
      <c r="L2395" s="61"/>
      <c r="M2395" s="61"/>
      <c r="N2395" s="61"/>
      <c r="O2395" s="61"/>
      <c r="P2395" s="61"/>
      <c r="Q2395" s="62">
        <v>205089</v>
      </c>
      <c r="R2395" s="61"/>
      <c r="S2395" s="61"/>
      <c r="T2395" s="61"/>
      <c r="U2395" s="61"/>
      <c r="V2395" s="61"/>
      <c r="W2395" s="61"/>
      <c r="X2395" s="61"/>
      <c r="Y2395" s="61"/>
      <c r="Z2395" s="61"/>
      <c r="AA2395" s="62">
        <v>727881</v>
      </c>
      <c r="AB2395" s="61"/>
      <c r="AC2395" s="61"/>
      <c r="AD2395" s="62">
        <v>624575</v>
      </c>
      <c r="AE2395" s="61"/>
      <c r="AF2395" s="62">
        <v>365223</v>
      </c>
      <c r="AG2395" s="61"/>
      <c r="AH2395" s="61"/>
      <c r="AI2395" s="62">
        <v>102122</v>
      </c>
      <c r="AJ2395" s="61"/>
      <c r="AK2395" s="61"/>
      <c r="AL2395" s="61"/>
      <c r="AM2395" s="61"/>
      <c r="AN2395" s="61"/>
      <c r="AO2395" s="61"/>
      <c r="AP2395" s="62">
        <v>23710</v>
      </c>
      <c r="AQ2395" s="61"/>
      <c r="AR2395" s="62">
        <v>19113</v>
      </c>
      <c r="AS2395" s="61"/>
      <c r="AT2395" s="61"/>
      <c r="AU2395" s="61"/>
      <c r="AV2395" s="62">
        <v>6804</v>
      </c>
      <c r="AW2395" s="61"/>
      <c r="AX2395" s="61"/>
      <c r="AY2395" s="62">
        <v>2161</v>
      </c>
      <c r="AZ2395" s="61"/>
      <c r="BA2395" s="61"/>
      <c r="BB2395" s="61"/>
      <c r="BC2395" s="61"/>
      <c r="BD2395" s="61"/>
      <c r="BE2395" s="61"/>
      <c r="BF2395" s="61"/>
      <c r="BG2395" s="61"/>
      <c r="BH2395" s="61"/>
      <c r="BI2395" s="61"/>
      <c r="BJ2395" s="61"/>
      <c r="BK2395" s="61"/>
      <c r="BL2395" s="61"/>
      <c r="BM2395" s="61"/>
      <c r="BN2395" s="61"/>
      <c r="BO2395" s="62">
        <v>-578086</v>
      </c>
    </row>
    <row r="2396" spans="1:67" x14ac:dyDescent="0.2">
      <c r="A2396" s="57" t="s">
        <v>36</v>
      </c>
      <c r="B2396" s="56" t="s">
        <v>36</v>
      </c>
      <c r="C2396" s="56" t="s">
        <v>556</v>
      </c>
      <c r="D2396" s="56">
        <v>1998</v>
      </c>
      <c r="E2396" s="58">
        <v>16817124</v>
      </c>
      <c r="F2396" s="58">
        <v>13572681</v>
      </c>
      <c r="G2396" s="59">
        <v>16637106</v>
      </c>
      <c r="H2396" s="59">
        <v>180018</v>
      </c>
      <c r="I2396" s="60">
        <v>0</v>
      </c>
      <c r="J2396" s="58">
        <v>-3244443</v>
      </c>
      <c r="K2396" s="62">
        <v>35000</v>
      </c>
      <c r="L2396" s="61"/>
      <c r="M2396" s="62">
        <v>1324892</v>
      </c>
      <c r="N2396" s="61"/>
      <c r="O2396" s="61"/>
      <c r="P2396" s="61"/>
      <c r="Q2396" s="62">
        <v>214200</v>
      </c>
      <c r="R2396" s="61"/>
      <c r="S2396" s="61"/>
      <c r="T2396" s="61"/>
      <c r="U2396" s="61"/>
      <c r="V2396" s="61"/>
      <c r="W2396" s="62">
        <v>324450</v>
      </c>
      <c r="X2396" s="61"/>
      <c r="Y2396" s="61"/>
      <c r="Z2396" s="61"/>
      <c r="AA2396" s="62">
        <v>6678659</v>
      </c>
      <c r="AB2396" s="61"/>
      <c r="AC2396" s="61"/>
      <c r="AD2396" s="62">
        <v>3733266</v>
      </c>
      <c r="AE2396" s="61"/>
      <c r="AF2396" s="62">
        <v>3499705</v>
      </c>
      <c r="AG2396" s="61"/>
      <c r="AH2396" s="61"/>
      <c r="AI2396" s="62">
        <v>826934</v>
      </c>
      <c r="AJ2396" s="61"/>
      <c r="AK2396" s="61"/>
      <c r="AL2396" s="61"/>
      <c r="AM2396" s="61"/>
      <c r="AN2396" s="61"/>
      <c r="AO2396" s="61"/>
      <c r="AP2396" s="62">
        <v>61829</v>
      </c>
      <c r="AQ2396" s="61"/>
      <c r="AR2396" s="62">
        <v>74108</v>
      </c>
      <c r="AS2396" s="61"/>
      <c r="AT2396" s="61"/>
      <c r="AU2396" s="61"/>
      <c r="AV2396" s="62">
        <v>8204</v>
      </c>
      <c r="AW2396" s="61"/>
      <c r="AX2396" s="61"/>
      <c r="AY2396" s="62">
        <v>2161</v>
      </c>
      <c r="AZ2396" s="61"/>
      <c r="BA2396" s="61"/>
      <c r="BB2396" s="61"/>
      <c r="BC2396" s="61"/>
      <c r="BD2396" s="61"/>
      <c r="BE2396" s="61"/>
      <c r="BF2396" s="61"/>
      <c r="BG2396" s="61"/>
      <c r="BH2396" s="61"/>
      <c r="BI2396" s="61"/>
      <c r="BJ2396" s="61"/>
      <c r="BK2396" s="62">
        <v>33716</v>
      </c>
      <c r="BL2396" s="61"/>
      <c r="BM2396" s="61"/>
      <c r="BN2396" s="61"/>
      <c r="BO2396" s="62">
        <v>-3244443</v>
      </c>
    </row>
    <row r="2397" spans="1:67" x14ac:dyDescent="0.2">
      <c r="A2397" s="57" t="s">
        <v>36</v>
      </c>
      <c r="B2397" s="56" t="s">
        <v>36</v>
      </c>
      <c r="C2397" s="56" t="s">
        <v>36</v>
      </c>
      <c r="D2397" s="56">
        <v>1989</v>
      </c>
      <c r="E2397" s="58">
        <v>146180564</v>
      </c>
      <c r="F2397" s="58">
        <v>135633049</v>
      </c>
      <c r="G2397" s="59">
        <v>137896623</v>
      </c>
      <c r="H2397" s="59">
        <v>8283941</v>
      </c>
      <c r="I2397" s="60">
        <v>0</v>
      </c>
      <c r="J2397" s="58">
        <v>-10547515</v>
      </c>
      <c r="K2397" s="62">
        <v>673712</v>
      </c>
      <c r="L2397" s="61"/>
      <c r="M2397" s="62">
        <v>732560</v>
      </c>
      <c r="N2397" s="61"/>
      <c r="O2397" s="61"/>
      <c r="P2397" s="62">
        <v>8574828</v>
      </c>
      <c r="Q2397" s="61"/>
      <c r="R2397" s="61"/>
      <c r="S2397" s="61"/>
      <c r="T2397" s="61"/>
      <c r="U2397" s="61"/>
      <c r="V2397" s="61"/>
      <c r="W2397" s="62">
        <v>19517152</v>
      </c>
      <c r="X2397" s="61"/>
      <c r="Y2397" s="61"/>
      <c r="Z2397" s="61"/>
      <c r="AA2397" s="62">
        <v>27139170</v>
      </c>
      <c r="AB2397" s="61"/>
      <c r="AC2397" s="61"/>
      <c r="AD2397" s="62">
        <v>35627664</v>
      </c>
      <c r="AE2397" s="61"/>
      <c r="AF2397" s="62">
        <v>32586506</v>
      </c>
      <c r="AG2397" s="61"/>
      <c r="AH2397" s="61"/>
      <c r="AI2397" s="62">
        <v>13045031</v>
      </c>
      <c r="AJ2397" s="61"/>
      <c r="AK2397" s="61"/>
      <c r="AL2397" s="61"/>
      <c r="AM2397" s="61"/>
      <c r="AN2397" s="61"/>
      <c r="AO2397" s="61"/>
      <c r="AP2397" s="62">
        <v>1076559</v>
      </c>
      <c r="AQ2397" s="61"/>
      <c r="AR2397" s="62">
        <v>1237197</v>
      </c>
      <c r="AS2397" s="61"/>
      <c r="AT2397" s="61"/>
      <c r="AU2397" s="61"/>
      <c r="AV2397" s="62">
        <v>108578</v>
      </c>
      <c r="AW2397" s="61"/>
      <c r="AX2397" s="61"/>
      <c r="AY2397" s="62">
        <v>1373797</v>
      </c>
      <c r="AZ2397" s="61"/>
      <c r="BA2397" s="62">
        <v>4487810</v>
      </c>
      <c r="BB2397" s="61"/>
      <c r="BC2397" s="61"/>
      <c r="BD2397" s="61"/>
      <c r="BE2397" s="61"/>
      <c r="BF2397" s="61"/>
      <c r="BG2397" s="61"/>
      <c r="BH2397" s="61"/>
      <c r="BI2397" s="61"/>
      <c r="BJ2397" s="61"/>
      <c r="BK2397" s="61"/>
      <c r="BL2397" s="61"/>
      <c r="BM2397" s="61"/>
      <c r="BN2397" s="61"/>
      <c r="BO2397" s="62">
        <v>-10547515</v>
      </c>
    </row>
    <row r="2398" spans="1:67" x14ac:dyDescent="0.2">
      <c r="A2398" s="57" t="s">
        <v>36</v>
      </c>
      <c r="B2398" s="56" t="s">
        <v>36</v>
      </c>
      <c r="C2398" s="56" t="s">
        <v>36</v>
      </c>
      <c r="D2398" s="56">
        <v>1990</v>
      </c>
      <c r="E2398" s="58">
        <v>158630624</v>
      </c>
      <c r="F2398" s="58">
        <v>148083109</v>
      </c>
      <c r="G2398" s="59">
        <v>149170211</v>
      </c>
      <c r="H2398" s="59">
        <v>9460413</v>
      </c>
      <c r="I2398" s="60">
        <v>0</v>
      </c>
      <c r="J2398" s="58">
        <v>-10547515</v>
      </c>
      <c r="K2398" s="62">
        <v>675533</v>
      </c>
      <c r="L2398" s="61"/>
      <c r="M2398" s="62">
        <v>752560</v>
      </c>
      <c r="N2398" s="61"/>
      <c r="O2398" s="61"/>
      <c r="P2398" s="62">
        <v>9380137</v>
      </c>
      <c r="Q2398" s="61"/>
      <c r="R2398" s="61"/>
      <c r="S2398" s="61"/>
      <c r="T2398" s="61"/>
      <c r="U2398" s="61"/>
      <c r="V2398" s="61"/>
      <c r="W2398" s="62">
        <v>22227362</v>
      </c>
      <c r="X2398" s="61"/>
      <c r="Y2398" s="61"/>
      <c r="Z2398" s="61"/>
      <c r="AA2398" s="62">
        <v>29181486</v>
      </c>
      <c r="AB2398" s="61"/>
      <c r="AC2398" s="61"/>
      <c r="AD2398" s="62">
        <v>37966220</v>
      </c>
      <c r="AE2398" s="61"/>
      <c r="AF2398" s="62">
        <v>34971574</v>
      </c>
      <c r="AG2398" s="61"/>
      <c r="AH2398" s="61"/>
      <c r="AI2398" s="62">
        <v>14015339</v>
      </c>
      <c r="AJ2398" s="61"/>
      <c r="AK2398" s="61"/>
      <c r="AL2398" s="61"/>
      <c r="AM2398" s="61"/>
      <c r="AN2398" s="61"/>
      <c r="AO2398" s="61"/>
      <c r="AP2398" s="62">
        <v>1292249</v>
      </c>
      <c r="AQ2398" s="61"/>
      <c r="AR2398" s="62">
        <v>1563559</v>
      </c>
      <c r="AS2398" s="61"/>
      <c r="AT2398" s="61"/>
      <c r="AU2398" s="61"/>
      <c r="AV2398" s="62">
        <v>89904</v>
      </c>
      <c r="AW2398" s="61"/>
      <c r="AX2398" s="61"/>
      <c r="AY2398" s="62">
        <v>1571318</v>
      </c>
      <c r="AZ2398" s="61"/>
      <c r="BA2398" s="62">
        <v>4943383</v>
      </c>
      <c r="BB2398" s="61"/>
      <c r="BC2398" s="61"/>
      <c r="BD2398" s="61"/>
      <c r="BE2398" s="61"/>
      <c r="BF2398" s="61"/>
      <c r="BG2398" s="61"/>
      <c r="BH2398" s="61"/>
      <c r="BI2398" s="61"/>
      <c r="BJ2398" s="61"/>
      <c r="BK2398" s="61"/>
      <c r="BL2398" s="61"/>
      <c r="BM2398" s="61"/>
      <c r="BN2398" s="61"/>
      <c r="BO2398" s="62">
        <v>-10547515</v>
      </c>
    </row>
    <row r="2399" spans="1:67" x14ac:dyDescent="0.2">
      <c r="A2399" s="57" t="s">
        <v>36</v>
      </c>
      <c r="B2399" s="56" t="s">
        <v>36</v>
      </c>
      <c r="C2399" s="56" t="s">
        <v>36</v>
      </c>
      <c r="D2399" s="56">
        <v>1991</v>
      </c>
      <c r="E2399" s="58">
        <v>169740035</v>
      </c>
      <c r="F2399" s="58">
        <v>159192520</v>
      </c>
      <c r="G2399" s="59">
        <v>158936842</v>
      </c>
      <c r="H2399" s="59">
        <v>10803193</v>
      </c>
      <c r="I2399" s="60">
        <v>0</v>
      </c>
      <c r="J2399" s="58">
        <v>-10547515</v>
      </c>
      <c r="K2399" s="62">
        <v>676812</v>
      </c>
      <c r="L2399" s="61"/>
      <c r="M2399" s="62">
        <v>792560</v>
      </c>
      <c r="N2399" s="61"/>
      <c r="O2399" s="61"/>
      <c r="P2399" s="62">
        <v>10455148</v>
      </c>
      <c r="Q2399" s="61"/>
      <c r="R2399" s="61"/>
      <c r="S2399" s="61"/>
      <c r="T2399" s="61"/>
      <c r="U2399" s="61"/>
      <c r="V2399" s="61"/>
      <c r="W2399" s="62">
        <v>23093582</v>
      </c>
      <c r="X2399" s="61"/>
      <c r="Y2399" s="61"/>
      <c r="Z2399" s="61"/>
      <c r="AA2399" s="62">
        <v>31073366</v>
      </c>
      <c r="AB2399" s="61"/>
      <c r="AC2399" s="61"/>
      <c r="AD2399" s="62">
        <v>40519301</v>
      </c>
      <c r="AE2399" s="61"/>
      <c r="AF2399" s="62">
        <v>37396187</v>
      </c>
      <c r="AG2399" s="61"/>
      <c r="AH2399" s="61"/>
      <c r="AI2399" s="62">
        <v>14929886</v>
      </c>
      <c r="AJ2399" s="61"/>
      <c r="AK2399" s="61"/>
      <c r="AL2399" s="61"/>
      <c r="AM2399" s="61"/>
      <c r="AN2399" s="61"/>
      <c r="AO2399" s="61"/>
      <c r="AP2399" s="62">
        <v>1403401</v>
      </c>
      <c r="AQ2399" s="61"/>
      <c r="AR2399" s="62">
        <v>1949009</v>
      </c>
      <c r="AS2399" s="61"/>
      <c r="AT2399" s="61"/>
      <c r="AU2399" s="61"/>
      <c r="AV2399" s="62">
        <v>124508</v>
      </c>
      <c r="AW2399" s="61"/>
      <c r="AX2399" s="61"/>
      <c r="AY2399" s="62">
        <v>1975444</v>
      </c>
      <c r="AZ2399" s="61"/>
      <c r="BA2399" s="62">
        <v>5350831</v>
      </c>
      <c r="BB2399" s="61"/>
      <c r="BC2399" s="61"/>
      <c r="BD2399" s="61"/>
      <c r="BE2399" s="61"/>
      <c r="BF2399" s="61"/>
      <c r="BG2399" s="61"/>
      <c r="BH2399" s="61"/>
      <c r="BI2399" s="61"/>
      <c r="BJ2399" s="61"/>
      <c r="BK2399" s="61"/>
      <c r="BL2399" s="61"/>
      <c r="BM2399" s="61"/>
      <c r="BN2399" s="61"/>
      <c r="BO2399" s="62">
        <v>-10547515</v>
      </c>
    </row>
    <row r="2400" spans="1:67" x14ac:dyDescent="0.2">
      <c r="A2400" s="57" t="s">
        <v>36</v>
      </c>
      <c r="B2400" s="56" t="s">
        <v>36</v>
      </c>
      <c r="C2400" s="56" t="s">
        <v>36</v>
      </c>
      <c r="D2400" s="56">
        <v>1992</v>
      </c>
      <c r="E2400" s="58">
        <v>182184191</v>
      </c>
      <c r="F2400" s="58">
        <v>171636676</v>
      </c>
      <c r="G2400" s="59">
        <v>170377610</v>
      </c>
      <c r="H2400" s="59">
        <v>11806581</v>
      </c>
      <c r="I2400" s="60">
        <v>0</v>
      </c>
      <c r="J2400" s="58">
        <v>-10547515</v>
      </c>
      <c r="K2400" s="62">
        <v>676812</v>
      </c>
      <c r="L2400" s="61"/>
      <c r="M2400" s="62">
        <v>894064</v>
      </c>
      <c r="N2400" s="61"/>
      <c r="O2400" s="61"/>
      <c r="P2400" s="62">
        <v>10951055</v>
      </c>
      <c r="Q2400" s="61"/>
      <c r="R2400" s="61"/>
      <c r="S2400" s="61"/>
      <c r="T2400" s="61"/>
      <c r="U2400" s="61"/>
      <c r="V2400" s="61"/>
      <c r="W2400" s="62">
        <v>23848725</v>
      </c>
      <c r="X2400" s="61"/>
      <c r="Y2400" s="61"/>
      <c r="Z2400" s="61"/>
      <c r="AA2400" s="62">
        <v>34438787</v>
      </c>
      <c r="AB2400" s="61"/>
      <c r="AC2400" s="61"/>
      <c r="AD2400" s="62">
        <v>43952002</v>
      </c>
      <c r="AE2400" s="61"/>
      <c r="AF2400" s="62">
        <v>39639553</v>
      </c>
      <c r="AG2400" s="61"/>
      <c r="AH2400" s="61"/>
      <c r="AI2400" s="62">
        <v>15976612</v>
      </c>
      <c r="AJ2400" s="61"/>
      <c r="AK2400" s="61"/>
      <c r="AL2400" s="61"/>
      <c r="AM2400" s="61"/>
      <c r="AN2400" s="61"/>
      <c r="AO2400" s="61"/>
      <c r="AP2400" s="62">
        <v>1455376</v>
      </c>
      <c r="AQ2400" s="61"/>
      <c r="AR2400" s="62">
        <v>2197051</v>
      </c>
      <c r="AS2400" s="61"/>
      <c r="AT2400" s="61"/>
      <c r="AU2400" s="61"/>
      <c r="AV2400" s="62">
        <v>180945</v>
      </c>
      <c r="AW2400" s="61"/>
      <c r="AX2400" s="61"/>
      <c r="AY2400" s="62">
        <v>1988112</v>
      </c>
      <c r="AZ2400" s="61"/>
      <c r="BA2400" s="62">
        <v>5985097</v>
      </c>
      <c r="BB2400" s="61"/>
      <c r="BC2400" s="61"/>
      <c r="BD2400" s="61"/>
      <c r="BE2400" s="61"/>
      <c r="BF2400" s="61"/>
      <c r="BG2400" s="61"/>
      <c r="BH2400" s="61"/>
      <c r="BI2400" s="61"/>
      <c r="BJ2400" s="61"/>
      <c r="BK2400" s="61"/>
      <c r="BL2400" s="61"/>
      <c r="BM2400" s="61"/>
      <c r="BN2400" s="61"/>
      <c r="BO2400" s="62">
        <v>-10547515</v>
      </c>
    </row>
    <row r="2401" spans="1:67" x14ac:dyDescent="0.2">
      <c r="A2401" s="57" t="s">
        <v>36</v>
      </c>
      <c r="B2401" s="56" t="s">
        <v>36</v>
      </c>
      <c r="C2401" s="56" t="s">
        <v>36</v>
      </c>
      <c r="D2401" s="56">
        <v>1993</v>
      </c>
      <c r="E2401" s="58">
        <v>191301022</v>
      </c>
      <c r="F2401" s="58">
        <v>180753507</v>
      </c>
      <c r="G2401" s="59">
        <v>178967353</v>
      </c>
      <c r="H2401" s="59">
        <v>12333669</v>
      </c>
      <c r="I2401" s="60">
        <v>0</v>
      </c>
      <c r="J2401" s="58">
        <v>-10547515</v>
      </c>
      <c r="K2401" s="62">
        <v>676812</v>
      </c>
      <c r="L2401" s="61"/>
      <c r="M2401" s="62">
        <v>914064</v>
      </c>
      <c r="N2401" s="61"/>
      <c r="O2401" s="61"/>
      <c r="P2401" s="62">
        <v>11322647</v>
      </c>
      <c r="Q2401" s="61"/>
      <c r="R2401" s="61"/>
      <c r="S2401" s="61"/>
      <c r="T2401" s="61"/>
      <c r="U2401" s="61"/>
      <c r="V2401" s="61"/>
      <c r="W2401" s="62">
        <v>24207368</v>
      </c>
      <c r="X2401" s="61"/>
      <c r="Y2401" s="61"/>
      <c r="Z2401" s="61"/>
      <c r="AA2401" s="62">
        <v>37257600</v>
      </c>
      <c r="AB2401" s="61"/>
      <c r="AC2401" s="61"/>
      <c r="AD2401" s="62">
        <v>46532564</v>
      </c>
      <c r="AE2401" s="61"/>
      <c r="AF2401" s="62">
        <v>41308211</v>
      </c>
      <c r="AG2401" s="61"/>
      <c r="AH2401" s="61"/>
      <c r="AI2401" s="62">
        <v>16748087</v>
      </c>
      <c r="AJ2401" s="61"/>
      <c r="AK2401" s="61"/>
      <c r="AL2401" s="61"/>
      <c r="AM2401" s="61"/>
      <c r="AN2401" s="61"/>
      <c r="AO2401" s="61"/>
      <c r="AP2401" s="62">
        <v>1440010</v>
      </c>
      <c r="AQ2401" s="61"/>
      <c r="AR2401" s="62">
        <v>2117770</v>
      </c>
      <c r="AS2401" s="61"/>
      <c r="AT2401" s="61"/>
      <c r="AU2401" s="61"/>
      <c r="AV2401" s="62">
        <v>182170</v>
      </c>
      <c r="AW2401" s="61"/>
      <c r="AX2401" s="61"/>
      <c r="AY2401" s="62">
        <v>2042160</v>
      </c>
      <c r="AZ2401" s="61"/>
      <c r="BA2401" s="62">
        <v>6551559</v>
      </c>
      <c r="BB2401" s="61"/>
      <c r="BC2401" s="61"/>
      <c r="BD2401" s="61"/>
      <c r="BE2401" s="61"/>
      <c r="BF2401" s="61"/>
      <c r="BG2401" s="61"/>
      <c r="BH2401" s="61"/>
      <c r="BI2401" s="61"/>
      <c r="BJ2401" s="61"/>
      <c r="BK2401" s="61"/>
      <c r="BL2401" s="61"/>
      <c r="BM2401" s="61"/>
      <c r="BN2401" s="61"/>
      <c r="BO2401" s="62">
        <v>-10547515</v>
      </c>
    </row>
    <row r="2402" spans="1:67" x14ac:dyDescent="0.2">
      <c r="A2402" s="57" t="s">
        <v>36</v>
      </c>
      <c r="B2402" s="56" t="s">
        <v>36</v>
      </c>
      <c r="C2402" s="56" t="s">
        <v>36</v>
      </c>
      <c r="D2402" s="56">
        <v>1994</v>
      </c>
      <c r="E2402" s="58">
        <v>201019216</v>
      </c>
      <c r="F2402" s="58">
        <v>165570054</v>
      </c>
      <c r="G2402" s="59">
        <v>184252212</v>
      </c>
      <c r="H2402" s="59">
        <v>16767004</v>
      </c>
      <c r="I2402" s="60">
        <v>0</v>
      </c>
      <c r="J2402" s="58">
        <v>-35449162</v>
      </c>
      <c r="K2402" s="62">
        <v>676812</v>
      </c>
      <c r="L2402" s="61"/>
      <c r="M2402" s="62">
        <v>916064</v>
      </c>
      <c r="N2402" s="61"/>
      <c r="O2402" s="61"/>
      <c r="P2402" s="62">
        <v>11392521</v>
      </c>
      <c r="Q2402" s="61"/>
      <c r="R2402" s="61"/>
      <c r="S2402" s="61"/>
      <c r="T2402" s="61"/>
      <c r="U2402" s="61"/>
      <c r="V2402" s="61"/>
      <c r="W2402" s="62">
        <v>21938110</v>
      </c>
      <c r="X2402" s="61"/>
      <c r="Y2402" s="61"/>
      <c r="Z2402" s="61"/>
      <c r="AA2402" s="62">
        <v>39540470</v>
      </c>
      <c r="AB2402" s="61"/>
      <c r="AC2402" s="61"/>
      <c r="AD2402" s="62">
        <v>49852673</v>
      </c>
      <c r="AE2402" s="61"/>
      <c r="AF2402" s="62">
        <v>42511862</v>
      </c>
      <c r="AG2402" s="61"/>
      <c r="AH2402" s="61"/>
      <c r="AI2402" s="62">
        <v>17423700</v>
      </c>
      <c r="AJ2402" s="61"/>
      <c r="AK2402" s="61"/>
      <c r="AL2402" s="61"/>
      <c r="AM2402" s="61"/>
      <c r="AN2402" s="61"/>
      <c r="AO2402" s="61"/>
      <c r="AP2402" s="62">
        <v>1460226</v>
      </c>
      <c r="AQ2402" s="61"/>
      <c r="AR2402" s="62">
        <v>2355715</v>
      </c>
      <c r="AS2402" s="61"/>
      <c r="AT2402" s="61"/>
      <c r="AU2402" s="61"/>
      <c r="AV2402" s="62">
        <v>180770</v>
      </c>
      <c r="AW2402" s="61"/>
      <c r="AX2402" s="61"/>
      <c r="AY2402" s="62">
        <v>2060446</v>
      </c>
      <c r="AZ2402" s="61"/>
      <c r="BA2402" s="62">
        <v>6701534</v>
      </c>
      <c r="BB2402" s="61"/>
      <c r="BC2402" s="61"/>
      <c r="BD2402" s="61"/>
      <c r="BE2402" s="61"/>
      <c r="BF2402" s="61"/>
      <c r="BG2402" s="61"/>
      <c r="BH2402" s="61"/>
      <c r="BI2402" s="62">
        <v>4008313</v>
      </c>
      <c r="BJ2402" s="61"/>
      <c r="BK2402" s="61"/>
      <c r="BL2402" s="61"/>
      <c r="BM2402" s="61"/>
      <c r="BN2402" s="61"/>
      <c r="BO2402" s="62">
        <v>-35449162</v>
      </c>
    </row>
    <row r="2403" spans="1:67" x14ac:dyDescent="0.2">
      <c r="A2403" s="57" t="s">
        <v>36</v>
      </c>
      <c r="B2403" s="56" t="s">
        <v>36</v>
      </c>
      <c r="C2403" s="56" t="s">
        <v>36</v>
      </c>
      <c r="D2403" s="56">
        <v>1995</v>
      </c>
      <c r="E2403" s="58">
        <v>207927439</v>
      </c>
      <c r="F2403" s="58">
        <v>171116030</v>
      </c>
      <c r="G2403" s="59">
        <v>190973866</v>
      </c>
      <c r="H2403" s="59">
        <v>16953573</v>
      </c>
      <c r="I2403" s="60">
        <v>0</v>
      </c>
      <c r="J2403" s="58">
        <v>-36811409</v>
      </c>
      <c r="K2403" s="62">
        <v>676812</v>
      </c>
      <c r="L2403" s="61"/>
      <c r="M2403" s="62">
        <v>967938</v>
      </c>
      <c r="N2403" s="61"/>
      <c r="O2403" s="61"/>
      <c r="P2403" s="62">
        <v>11529855</v>
      </c>
      <c r="Q2403" s="61"/>
      <c r="R2403" s="61"/>
      <c r="S2403" s="61"/>
      <c r="T2403" s="61"/>
      <c r="U2403" s="61"/>
      <c r="V2403" s="61"/>
      <c r="W2403" s="62">
        <v>22105413</v>
      </c>
      <c r="X2403" s="61"/>
      <c r="Y2403" s="61"/>
      <c r="Z2403" s="61"/>
      <c r="AA2403" s="62">
        <v>41901100</v>
      </c>
      <c r="AB2403" s="61"/>
      <c r="AC2403" s="61"/>
      <c r="AD2403" s="62">
        <v>51524661</v>
      </c>
      <c r="AE2403" s="61"/>
      <c r="AF2403" s="62">
        <v>44042556</v>
      </c>
      <c r="AG2403" s="61"/>
      <c r="AH2403" s="61"/>
      <c r="AI2403" s="62">
        <v>18225531</v>
      </c>
      <c r="AJ2403" s="61"/>
      <c r="AK2403" s="61"/>
      <c r="AL2403" s="61"/>
      <c r="AM2403" s="61"/>
      <c r="AN2403" s="61"/>
      <c r="AO2403" s="61"/>
      <c r="AP2403" s="62">
        <v>1550670</v>
      </c>
      <c r="AQ2403" s="61"/>
      <c r="AR2403" s="62">
        <v>2418383</v>
      </c>
      <c r="AS2403" s="61"/>
      <c r="AT2403" s="61"/>
      <c r="AU2403" s="61"/>
      <c r="AV2403" s="62">
        <v>180246</v>
      </c>
      <c r="AW2403" s="61"/>
      <c r="AX2403" s="61"/>
      <c r="AY2403" s="62">
        <v>2079133</v>
      </c>
      <c r="AZ2403" s="61"/>
      <c r="BA2403" s="62">
        <v>6678236</v>
      </c>
      <c r="BB2403" s="61"/>
      <c r="BC2403" s="61"/>
      <c r="BD2403" s="61"/>
      <c r="BE2403" s="61"/>
      <c r="BF2403" s="61"/>
      <c r="BG2403" s="61"/>
      <c r="BH2403" s="61"/>
      <c r="BI2403" s="62">
        <v>4046905</v>
      </c>
      <c r="BJ2403" s="61"/>
      <c r="BK2403" s="61"/>
      <c r="BL2403" s="61"/>
      <c r="BM2403" s="61"/>
      <c r="BN2403" s="61"/>
      <c r="BO2403" s="62">
        <v>-36811409</v>
      </c>
    </row>
    <row r="2404" spans="1:67" x14ac:dyDescent="0.2">
      <c r="A2404" s="57" t="s">
        <v>36</v>
      </c>
      <c r="B2404" s="56" t="s">
        <v>36</v>
      </c>
      <c r="C2404" s="56" t="s">
        <v>36</v>
      </c>
      <c r="D2404" s="56">
        <v>1996</v>
      </c>
      <c r="E2404" s="58">
        <v>214097229</v>
      </c>
      <c r="F2404" s="58">
        <v>176705871</v>
      </c>
      <c r="G2404" s="59">
        <v>196863840</v>
      </c>
      <c r="H2404" s="59">
        <v>17233389</v>
      </c>
      <c r="I2404" s="60">
        <v>0</v>
      </c>
      <c r="J2404" s="58">
        <v>-37391358</v>
      </c>
      <c r="K2404" s="62">
        <v>676812</v>
      </c>
      <c r="L2404" s="61"/>
      <c r="M2404" s="62">
        <v>1007938</v>
      </c>
      <c r="N2404" s="61"/>
      <c r="O2404" s="61"/>
      <c r="P2404" s="62">
        <v>11566977</v>
      </c>
      <c r="Q2404" s="61"/>
      <c r="R2404" s="61"/>
      <c r="S2404" s="61"/>
      <c r="T2404" s="61"/>
      <c r="U2404" s="61"/>
      <c r="V2404" s="61"/>
      <c r="W2404" s="62">
        <v>22677567</v>
      </c>
      <c r="X2404" s="61"/>
      <c r="Y2404" s="61"/>
      <c r="Z2404" s="61"/>
      <c r="AA2404" s="62">
        <v>44880395</v>
      </c>
      <c r="AB2404" s="61"/>
      <c r="AC2404" s="61"/>
      <c r="AD2404" s="62">
        <v>52353718</v>
      </c>
      <c r="AE2404" s="61"/>
      <c r="AF2404" s="62">
        <v>44952058</v>
      </c>
      <c r="AG2404" s="61"/>
      <c r="AH2404" s="61"/>
      <c r="AI2404" s="62">
        <v>18748375</v>
      </c>
      <c r="AJ2404" s="61"/>
      <c r="AK2404" s="61"/>
      <c r="AL2404" s="61"/>
      <c r="AM2404" s="61"/>
      <c r="AN2404" s="61"/>
      <c r="AO2404" s="61"/>
      <c r="AP2404" s="62">
        <v>1572547</v>
      </c>
      <c r="AQ2404" s="61"/>
      <c r="AR2404" s="62">
        <v>2479115</v>
      </c>
      <c r="AS2404" s="61"/>
      <c r="AT2404" s="61"/>
      <c r="AU2404" s="61"/>
      <c r="AV2404" s="62">
        <v>184555</v>
      </c>
      <c r="AW2404" s="61"/>
      <c r="AX2404" s="61"/>
      <c r="AY2404" s="62">
        <v>2085509</v>
      </c>
      <c r="AZ2404" s="61"/>
      <c r="BA2404" s="62">
        <v>6867798</v>
      </c>
      <c r="BB2404" s="61"/>
      <c r="BC2404" s="61"/>
      <c r="BD2404" s="61"/>
      <c r="BE2404" s="61"/>
      <c r="BF2404" s="61"/>
      <c r="BG2404" s="61"/>
      <c r="BH2404" s="61"/>
      <c r="BI2404" s="62">
        <v>4043865</v>
      </c>
      <c r="BJ2404" s="61"/>
      <c r="BK2404" s="61"/>
      <c r="BL2404" s="61"/>
      <c r="BM2404" s="61"/>
      <c r="BN2404" s="61"/>
      <c r="BO2404" s="62">
        <v>-37391358</v>
      </c>
    </row>
    <row r="2405" spans="1:67" x14ac:dyDescent="0.2">
      <c r="A2405" s="57" t="s">
        <v>36</v>
      </c>
      <c r="B2405" s="56" t="s">
        <v>36</v>
      </c>
      <c r="C2405" s="56" t="s">
        <v>36</v>
      </c>
      <c r="D2405" s="56">
        <v>1997</v>
      </c>
      <c r="E2405" s="58">
        <v>219458468</v>
      </c>
      <c r="F2405" s="58">
        <v>181237905</v>
      </c>
      <c r="G2405" s="59">
        <v>202911080</v>
      </c>
      <c r="H2405" s="59">
        <v>16547388</v>
      </c>
      <c r="I2405" s="60">
        <v>0</v>
      </c>
      <c r="J2405" s="58">
        <v>-38220563</v>
      </c>
      <c r="K2405" s="62">
        <v>674182</v>
      </c>
      <c r="L2405" s="61"/>
      <c r="M2405" s="62">
        <v>1007938</v>
      </c>
      <c r="N2405" s="61"/>
      <c r="O2405" s="61"/>
      <c r="P2405" s="62">
        <v>11651530</v>
      </c>
      <c r="Q2405" s="61"/>
      <c r="R2405" s="61"/>
      <c r="S2405" s="61"/>
      <c r="T2405" s="61"/>
      <c r="U2405" s="61"/>
      <c r="V2405" s="61"/>
      <c r="W2405" s="62">
        <v>23313740</v>
      </c>
      <c r="X2405" s="61"/>
      <c r="Y2405" s="61"/>
      <c r="Z2405" s="61"/>
      <c r="AA2405" s="62">
        <v>47949413</v>
      </c>
      <c r="AB2405" s="61"/>
      <c r="AC2405" s="61"/>
      <c r="AD2405" s="62">
        <v>53270566</v>
      </c>
      <c r="AE2405" s="61"/>
      <c r="AF2405" s="62">
        <v>45828420</v>
      </c>
      <c r="AG2405" s="61"/>
      <c r="AH2405" s="61"/>
      <c r="AI2405" s="62">
        <v>19215291</v>
      </c>
      <c r="AJ2405" s="61"/>
      <c r="AK2405" s="61"/>
      <c r="AL2405" s="61"/>
      <c r="AM2405" s="61"/>
      <c r="AN2405" s="61"/>
      <c r="AO2405" s="61"/>
      <c r="AP2405" s="62">
        <v>1659044</v>
      </c>
      <c r="AQ2405" s="61"/>
      <c r="AR2405" s="62">
        <v>1609051</v>
      </c>
      <c r="AS2405" s="61"/>
      <c r="AT2405" s="61"/>
      <c r="AU2405" s="61"/>
      <c r="AV2405" s="62">
        <v>229735</v>
      </c>
      <c r="AW2405" s="61"/>
      <c r="AX2405" s="61"/>
      <c r="AY2405" s="62">
        <v>2143666</v>
      </c>
      <c r="AZ2405" s="61"/>
      <c r="BA2405" s="62">
        <v>6811630</v>
      </c>
      <c r="BB2405" s="61"/>
      <c r="BC2405" s="61"/>
      <c r="BD2405" s="61"/>
      <c r="BE2405" s="61"/>
      <c r="BF2405" s="61"/>
      <c r="BG2405" s="61"/>
      <c r="BH2405" s="61"/>
      <c r="BI2405" s="62">
        <v>4094262</v>
      </c>
      <c r="BJ2405" s="61"/>
      <c r="BK2405" s="61"/>
      <c r="BL2405" s="61"/>
      <c r="BM2405" s="61"/>
      <c r="BN2405" s="61"/>
      <c r="BO2405" s="62">
        <v>-38220563</v>
      </c>
    </row>
    <row r="2406" spans="1:67" x14ac:dyDescent="0.2">
      <c r="A2406" s="57" t="s">
        <v>36</v>
      </c>
      <c r="B2406" s="56" t="s">
        <v>36</v>
      </c>
      <c r="C2406" s="56" t="s">
        <v>36</v>
      </c>
      <c r="D2406" s="56">
        <v>1998</v>
      </c>
      <c r="E2406" s="58">
        <v>225151422</v>
      </c>
      <c r="F2406" s="58">
        <v>186703807</v>
      </c>
      <c r="G2406" s="59">
        <v>207956262</v>
      </c>
      <c r="H2406" s="59">
        <v>17195160</v>
      </c>
      <c r="I2406" s="60">
        <v>0</v>
      </c>
      <c r="J2406" s="58">
        <v>-38447615</v>
      </c>
      <c r="K2406" s="62">
        <v>674182</v>
      </c>
      <c r="L2406" s="61"/>
      <c r="M2406" s="62">
        <v>1007938</v>
      </c>
      <c r="N2406" s="61"/>
      <c r="O2406" s="61"/>
      <c r="P2406" s="62">
        <v>11842730</v>
      </c>
      <c r="Q2406" s="61"/>
      <c r="R2406" s="61"/>
      <c r="S2406" s="61"/>
      <c r="T2406" s="61"/>
      <c r="U2406" s="61"/>
      <c r="V2406" s="61"/>
      <c r="W2406" s="62">
        <v>23738363</v>
      </c>
      <c r="X2406" s="61"/>
      <c r="Y2406" s="61"/>
      <c r="Z2406" s="61"/>
      <c r="AA2406" s="62">
        <v>50039875</v>
      </c>
      <c r="AB2406" s="61"/>
      <c r="AC2406" s="61"/>
      <c r="AD2406" s="62">
        <v>54530497</v>
      </c>
      <c r="AE2406" s="61"/>
      <c r="AF2406" s="62">
        <v>46475441</v>
      </c>
      <c r="AG2406" s="61"/>
      <c r="AH2406" s="61"/>
      <c r="AI2406" s="62">
        <v>19647236</v>
      </c>
      <c r="AJ2406" s="61"/>
      <c r="AK2406" s="61"/>
      <c r="AL2406" s="61"/>
      <c r="AM2406" s="61"/>
      <c r="AN2406" s="61"/>
      <c r="AO2406" s="61"/>
      <c r="AP2406" s="62">
        <v>1651329</v>
      </c>
      <c r="AQ2406" s="61"/>
      <c r="AR2406" s="62">
        <v>1727462</v>
      </c>
      <c r="AS2406" s="61"/>
      <c r="AT2406" s="61"/>
      <c r="AU2406" s="61"/>
      <c r="AV2406" s="62">
        <v>190481</v>
      </c>
      <c r="AW2406" s="61"/>
      <c r="AX2406" s="61"/>
      <c r="AY2406" s="62">
        <v>2208426</v>
      </c>
      <c r="AZ2406" s="61"/>
      <c r="BA2406" s="62">
        <v>6838481</v>
      </c>
      <c r="BB2406" s="61"/>
      <c r="BC2406" s="61"/>
      <c r="BD2406" s="61"/>
      <c r="BE2406" s="61"/>
      <c r="BF2406" s="61"/>
      <c r="BG2406" s="61"/>
      <c r="BH2406" s="61"/>
      <c r="BI2406" s="62">
        <v>4578981</v>
      </c>
      <c r="BJ2406" s="61"/>
      <c r="BK2406" s="61"/>
      <c r="BL2406" s="61"/>
      <c r="BM2406" s="61"/>
      <c r="BN2406" s="61"/>
      <c r="BO2406" s="62">
        <v>-38447615</v>
      </c>
    </row>
    <row r="2407" spans="1:67" x14ac:dyDescent="0.2">
      <c r="A2407" s="57" t="s">
        <v>36</v>
      </c>
      <c r="B2407" s="56" t="s">
        <v>36</v>
      </c>
      <c r="C2407" s="56" t="s">
        <v>36</v>
      </c>
      <c r="D2407" s="56">
        <v>2002</v>
      </c>
      <c r="E2407" s="58">
        <v>645797002</v>
      </c>
      <c r="F2407" s="58">
        <v>607319167</v>
      </c>
      <c r="G2407" s="59">
        <v>596405523</v>
      </c>
      <c r="H2407" s="59">
        <v>67761042</v>
      </c>
      <c r="I2407" s="60">
        <v>18369563</v>
      </c>
      <c r="J2407" s="58">
        <v>-56847398</v>
      </c>
      <c r="K2407" s="61"/>
      <c r="L2407" s="62">
        <v>1041968</v>
      </c>
      <c r="M2407" s="61"/>
      <c r="N2407" s="62">
        <v>2168027</v>
      </c>
      <c r="O2407" s="62">
        <v>6946248</v>
      </c>
      <c r="P2407" s="61"/>
      <c r="Q2407" s="61"/>
      <c r="R2407" s="61"/>
      <c r="S2407" s="61">
        <v>0</v>
      </c>
      <c r="T2407" s="62">
        <v>18369563</v>
      </c>
      <c r="U2407" s="61"/>
      <c r="V2407" s="62">
        <v>36582264</v>
      </c>
      <c r="W2407" s="61"/>
      <c r="X2407" s="61">
        <v>0</v>
      </c>
      <c r="Y2407" s="62">
        <v>92479316</v>
      </c>
      <c r="Z2407" s="62">
        <v>42887243</v>
      </c>
      <c r="AA2407" s="61"/>
      <c r="AB2407" s="62">
        <v>119106240</v>
      </c>
      <c r="AC2407" s="62">
        <v>90896802</v>
      </c>
      <c r="AD2407" s="61"/>
      <c r="AE2407" s="62">
        <v>105149764</v>
      </c>
      <c r="AF2407" s="61"/>
      <c r="AG2407" s="62">
        <v>42838201</v>
      </c>
      <c r="AH2407" s="62">
        <v>37939887</v>
      </c>
      <c r="AI2407" s="61"/>
      <c r="AJ2407" s="61">
        <v>0</v>
      </c>
      <c r="AK2407" s="61">
        <v>0</v>
      </c>
      <c r="AL2407" s="61">
        <v>0</v>
      </c>
      <c r="AM2407" s="62">
        <v>928726</v>
      </c>
      <c r="AN2407" s="62">
        <v>21053944</v>
      </c>
      <c r="AO2407" s="61">
        <v>0</v>
      </c>
      <c r="AP2407" s="61"/>
      <c r="AQ2407" s="62">
        <v>4597919</v>
      </c>
      <c r="AR2407" s="61"/>
      <c r="AS2407" s="62">
        <v>5917504</v>
      </c>
      <c r="AT2407" s="62">
        <v>5548201</v>
      </c>
      <c r="AU2407" s="62">
        <v>13398237</v>
      </c>
      <c r="AV2407" s="61"/>
      <c r="AW2407" s="62">
        <v>790998</v>
      </c>
      <c r="AX2407" s="62">
        <v>3569478</v>
      </c>
      <c r="AY2407" s="61"/>
      <c r="AZ2407" s="62">
        <v>1926435</v>
      </c>
      <c r="BA2407" s="61"/>
      <c r="BB2407" s="61">
        <v>0</v>
      </c>
      <c r="BC2407" s="62">
        <v>1061195</v>
      </c>
      <c r="BD2407" s="62">
        <v>24256</v>
      </c>
      <c r="BE2407" s="61"/>
      <c r="BF2407" s="62">
        <v>69290</v>
      </c>
      <c r="BG2407" s="61"/>
      <c r="BH2407" s="62">
        <v>25008</v>
      </c>
      <c r="BI2407" s="61"/>
      <c r="BJ2407" s="62">
        <v>8781323</v>
      </c>
      <c r="BK2407" s="61"/>
      <c r="BL2407" s="62">
        <v>68528</v>
      </c>
      <c r="BM2407" s="61">
        <v>0</v>
      </c>
      <c r="BN2407" s="62">
        <v>-56847398</v>
      </c>
      <c r="BO2407" s="61"/>
    </row>
    <row r="2408" spans="1:67" x14ac:dyDescent="0.2">
      <c r="A2408" s="57" t="s">
        <v>36</v>
      </c>
      <c r="B2408" s="56" t="s">
        <v>36</v>
      </c>
      <c r="C2408" s="56" t="s">
        <v>36</v>
      </c>
      <c r="D2408" s="56">
        <v>2003</v>
      </c>
      <c r="E2408" s="58">
        <v>681206772</v>
      </c>
      <c r="F2408" s="58">
        <v>654737298</v>
      </c>
      <c r="G2408" s="59">
        <v>624990130</v>
      </c>
      <c r="H2408" s="59">
        <v>75487704</v>
      </c>
      <c r="I2408" s="60">
        <v>19271062</v>
      </c>
      <c r="J2408" s="58">
        <v>-45740536</v>
      </c>
      <c r="K2408" s="61"/>
      <c r="L2408" s="62">
        <v>1041968</v>
      </c>
      <c r="M2408" s="61"/>
      <c r="N2408" s="62">
        <v>2168027</v>
      </c>
      <c r="O2408" s="62">
        <v>7048352</v>
      </c>
      <c r="P2408" s="61"/>
      <c r="Q2408" s="61"/>
      <c r="R2408" s="61"/>
      <c r="S2408" s="61">
        <v>0</v>
      </c>
      <c r="T2408" s="62">
        <v>19271062</v>
      </c>
      <c r="U2408" s="61"/>
      <c r="V2408" s="62">
        <v>37331716</v>
      </c>
      <c r="W2408" s="61"/>
      <c r="X2408" s="61">
        <v>0</v>
      </c>
      <c r="Y2408" s="62">
        <v>94926387</v>
      </c>
      <c r="Z2408" s="62">
        <v>45875223</v>
      </c>
      <c r="AA2408" s="61"/>
      <c r="AB2408" s="62">
        <v>127166409</v>
      </c>
      <c r="AC2408" s="62">
        <v>95276421</v>
      </c>
      <c r="AD2408" s="61"/>
      <c r="AE2408" s="62">
        <v>107829410</v>
      </c>
      <c r="AF2408" s="61"/>
      <c r="AG2408" s="62">
        <v>46150578</v>
      </c>
      <c r="AH2408" s="62">
        <v>40904577</v>
      </c>
      <c r="AI2408" s="61"/>
      <c r="AJ2408" s="61">
        <v>0</v>
      </c>
      <c r="AK2408" s="61">
        <v>0</v>
      </c>
      <c r="AL2408" s="61">
        <v>0</v>
      </c>
      <c r="AM2408" s="62">
        <v>928726</v>
      </c>
      <c r="AN2408" s="62">
        <v>25403001</v>
      </c>
      <c r="AO2408" s="61">
        <v>0</v>
      </c>
      <c r="AP2408" s="61"/>
      <c r="AQ2408" s="62">
        <v>4801783</v>
      </c>
      <c r="AR2408" s="61"/>
      <c r="AS2408" s="62">
        <v>3786297</v>
      </c>
      <c r="AT2408" s="62">
        <v>10106465</v>
      </c>
      <c r="AU2408" s="62">
        <v>14163262</v>
      </c>
      <c r="AV2408" s="61"/>
      <c r="AW2408" s="62">
        <v>719555</v>
      </c>
      <c r="AX2408" s="62">
        <v>3825363</v>
      </c>
      <c r="AY2408" s="61"/>
      <c r="AZ2408" s="62">
        <v>1419046</v>
      </c>
      <c r="BA2408" s="61"/>
      <c r="BB2408" s="61">
        <v>0</v>
      </c>
      <c r="BC2408" s="62">
        <v>1023596</v>
      </c>
      <c r="BD2408" s="62">
        <v>24356</v>
      </c>
      <c r="BE2408" s="61"/>
      <c r="BF2408" s="62">
        <v>69290</v>
      </c>
      <c r="BG2408" s="61"/>
      <c r="BH2408" s="62">
        <v>25008</v>
      </c>
      <c r="BI2408" s="61"/>
      <c r="BJ2408" s="62">
        <v>9123428</v>
      </c>
      <c r="BK2408" s="61"/>
      <c r="BL2408" s="62">
        <v>68528</v>
      </c>
      <c r="BM2408" s="61">
        <v>0</v>
      </c>
      <c r="BN2408" s="62">
        <v>-45740536</v>
      </c>
      <c r="BO2408" s="61"/>
    </row>
    <row r="2409" spans="1:67" x14ac:dyDescent="0.2">
      <c r="A2409" s="57" t="s">
        <v>36</v>
      </c>
      <c r="B2409" s="56" t="s">
        <v>36</v>
      </c>
      <c r="C2409" s="56" t="s">
        <v>36</v>
      </c>
      <c r="D2409" s="56">
        <v>2004</v>
      </c>
      <c r="E2409" s="58">
        <v>761242413</v>
      </c>
      <c r="F2409" s="58">
        <v>734166839</v>
      </c>
      <c r="G2409" s="59">
        <v>670937117</v>
      </c>
      <c r="H2409" s="59">
        <v>116506222</v>
      </c>
      <c r="I2409" s="60">
        <v>26200926</v>
      </c>
      <c r="J2409" s="58">
        <v>-53276500</v>
      </c>
      <c r="K2409" s="61"/>
      <c r="L2409" s="62">
        <v>1041968</v>
      </c>
      <c r="M2409" s="61"/>
      <c r="N2409" s="62">
        <v>2168027</v>
      </c>
      <c r="O2409" s="62">
        <v>6935107</v>
      </c>
      <c r="P2409" s="61"/>
      <c r="Q2409" s="61"/>
      <c r="R2409" s="61"/>
      <c r="S2409" s="61">
        <v>0</v>
      </c>
      <c r="T2409" s="62">
        <v>26200926</v>
      </c>
      <c r="U2409" s="61"/>
      <c r="V2409" s="62">
        <v>37040303</v>
      </c>
      <c r="W2409" s="61"/>
      <c r="X2409" s="61">
        <v>0</v>
      </c>
      <c r="Y2409" s="62">
        <v>99906646</v>
      </c>
      <c r="Z2409" s="62">
        <v>50689379</v>
      </c>
      <c r="AA2409" s="61"/>
      <c r="AB2409" s="62">
        <v>131374917</v>
      </c>
      <c r="AC2409" s="62">
        <v>104518511</v>
      </c>
      <c r="AD2409" s="61"/>
      <c r="AE2409" s="62">
        <v>115147291</v>
      </c>
      <c r="AF2409" s="61"/>
      <c r="AG2409" s="62">
        <v>52922273</v>
      </c>
      <c r="AH2409" s="62">
        <v>42991769</v>
      </c>
      <c r="AI2409" s="61"/>
      <c r="AJ2409" s="61">
        <v>0</v>
      </c>
      <c r="AK2409" s="61">
        <v>0</v>
      </c>
      <c r="AL2409" s="61">
        <v>0</v>
      </c>
      <c r="AM2409" s="62">
        <v>928726</v>
      </c>
      <c r="AN2409" s="62">
        <v>31427281</v>
      </c>
      <c r="AO2409" s="61">
        <v>0</v>
      </c>
      <c r="AP2409" s="61"/>
      <c r="AQ2409" s="62">
        <v>5817880</v>
      </c>
      <c r="AR2409" s="61"/>
      <c r="AS2409" s="62">
        <v>5662484</v>
      </c>
      <c r="AT2409" s="62">
        <v>40780480</v>
      </c>
      <c r="AU2409" s="62">
        <v>15485819</v>
      </c>
      <c r="AV2409" s="61"/>
      <c r="AW2409" s="62">
        <v>701564</v>
      </c>
      <c r="AX2409" s="62">
        <v>3920912</v>
      </c>
      <c r="AY2409" s="61"/>
      <c r="AZ2409" s="62">
        <v>1480391</v>
      </c>
      <c r="BA2409" s="61"/>
      <c r="BB2409" s="61">
        <v>0</v>
      </c>
      <c r="BC2409" s="62">
        <v>1022768</v>
      </c>
      <c r="BD2409" s="62">
        <v>24356</v>
      </c>
      <c r="BE2409" s="61"/>
      <c r="BF2409" s="62">
        <v>69290</v>
      </c>
      <c r="BG2409" s="61"/>
      <c r="BH2409" s="62">
        <v>25008</v>
      </c>
      <c r="BI2409" s="61"/>
      <c r="BJ2409" s="62">
        <v>9090735</v>
      </c>
      <c r="BK2409" s="61"/>
      <c r="BL2409" s="62">
        <v>68528</v>
      </c>
      <c r="BM2409" s="61">
        <v>0</v>
      </c>
      <c r="BN2409" s="62">
        <v>-53276500</v>
      </c>
      <c r="BO2409" s="61"/>
    </row>
    <row r="2410" spans="1:67" x14ac:dyDescent="0.2">
      <c r="A2410" s="57" t="s">
        <v>36</v>
      </c>
      <c r="B2410" s="56" t="s">
        <v>36</v>
      </c>
      <c r="C2410" s="56" t="s">
        <v>36</v>
      </c>
      <c r="D2410" s="56">
        <v>2005</v>
      </c>
      <c r="E2410" s="58">
        <v>835109361</v>
      </c>
      <c r="F2410" s="58">
        <v>800287760</v>
      </c>
      <c r="G2410" s="59">
        <v>727204397</v>
      </c>
      <c r="H2410" s="59">
        <v>136210975</v>
      </c>
      <c r="I2410" s="60">
        <v>28306011</v>
      </c>
      <c r="J2410" s="58">
        <v>-63127612</v>
      </c>
      <c r="K2410" s="61"/>
      <c r="L2410" s="62">
        <v>1041968</v>
      </c>
      <c r="M2410" s="61"/>
      <c r="N2410" s="62">
        <v>2168027</v>
      </c>
      <c r="O2410" s="62">
        <v>7329537</v>
      </c>
      <c r="P2410" s="61"/>
      <c r="Q2410" s="61"/>
      <c r="R2410" s="61"/>
      <c r="S2410" s="61">
        <v>0</v>
      </c>
      <c r="T2410" s="62">
        <v>28306011</v>
      </c>
      <c r="U2410" s="61"/>
      <c r="V2410" s="62">
        <v>40458433</v>
      </c>
      <c r="W2410" s="61"/>
      <c r="X2410" s="61">
        <v>0</v>
      </c>
      <c r="Y2410" s="62">
        <v>108879472</v>
      </c>
      <c r="Z2410" s="62">
        <v>55978280</v>
      </c>
      <c r="AA2410" s="61"/>
      <c r="AB2410" s="62">
        <v>138778088</v>
      </c>
      <c r="AC2410" s="62">
        <v>115168127</v>
      </c>
      <c r="AD2410" s="61"/>
      <c r="AE2410" s="62">
        <v>121968050</v>
      </c>
      <c r="AF2410" s="61"/>
      <c r="AG2410" s="62">
        <v>59819286</v>
      </c>
      <c r="AH2410" s="62">
        <v>47309118</v>
      </c>
      <c r="AI2410" s="61"/>
      <c r="AJ2410" s="61">
        <v>0</v>
      </c>
      <c r="AK2410" s="61">
        <v>0</v>
      </c>
      <c r="AL2410" s="61">
        <v>0</v>
      </c>
      <c r="AM2410" s="62">
        <v>928726</v>
      </c>
      <c r="AN2410" s="62">
        <v>43559396</v>
      </c>
      <c r="AO2410" s="61">
        <v>0</v>
      </c>
      <c r="AP2410" s="61"/>
      <c r="AQ2410" s="62">
        <v>5673553</v>
      </c>
      <c r="AR2410" s="61"/>
      <c r="AS2410" s="62">
        <v>5635396</v>
      </c>
      <c r="AT2410" s="62">
        <v>44109123</v>
      </c>
      <c r="AU2410" s="62">
        <v>17255079</v>
      </c>
      <c r="AV2410" s="61"/>
      <c r="AW2410" s="62">
        <v>739807</v>
      </c>
      <c r="AX2410" s="62">
        <v>4654512</v>
      </c>
      <c r="AY2410" s="61"/>
      <c r="AZ2410" s="62">
        <v>1488665</v>
      </c>
      <c r="BA2410" s="61"/>
      <c r="BB2410" s="61">
        <v>0</v>
      </c>
      <c r="BC2410" s="62">
        <v>1527438</v>
      </c>
      <c r="BD2410" s="62">
        <v>27483</v>
      </c>
      <c r="BE2410" s="61"/>
      <c r="BF2410" s="62">
        <v>69290</v>
      </c>
      <c r="BG2410" s="61"/>
      <c r="BH2410" s="62">
        <v>25008</v>
      </c>
      <c r="BI2410" s="61"/>
      <c r="BJ2410" s="62">
        <v>10448971</v>
      </c>
      <c r="BK2410" s="61"/>
      <c r="BL2410" s="62">
        <v>68528</v>
      </c>
      <c r="BM2410" s="61">
        <v>0</v>
      </c>
      <c r="BN2410" s="62">
        <v>-63127612</v>
      </c>
      <c r="BO2410" s="61"/>
    </row>
    <row r="2411" spans="1:67" x14ac:dyDescent="0.2">
      <c r="A2411" s="57" t="s">
        <v>36</v>
      </c>
      <c r="B2411" s="56" t="s">
        <v>36</v>
      </c>
      <c r="C2411" s="56" t="s">
        <v>36</v>
      </c>
      <c r="D2411" s="56">
        <v>2006</v>
      </c>
      <c r="E2411" s="58">
        <v>910861804</v>
      </c>
      <c r="F2411" s="58">
        <v>849141627</v>
      </c>
      <c r="G2411" s="59">
        <v>782224861</v>
      </c>
      <c r="H2411" s="59">
        <v>158626628</v>
      </c>
      <c r="I2411" s="60">
        <v>29989685</v>
      </c>
      <c r="J2411" s="58">
        <v>-91709862</v>
      </c>
      <c r="K2411" s="61"/>
      <c r="L2411" s="62">
        <v>1038702</v>
      </c>
      <c r="M2411" s="61"/>
      <c r="N2411" s="62">
        <v>2168027</v>
      </c>
      <c r="O2411" s="62">
        <v>7961894</v>
      </c>
      <c r="P2411" s="61"/>
      <c r="Q2411" s="61"/>
      <c r="R2411" s="61"/>
      <c r="S2411" s="61">
        <v>0</v>
      </c>
      <c r="T2411" s="62">
        <v>29989685</v>
      </c>
      <c r="U2411" s="61"/>
      <c r="V2411" s="62">
        <v>42135412</v>
      </c>
      <c r="W2411" s="61"/>
      <c r="X2411" s="61">
        <v>0</v>
      </c>
      <c r="Y2411" s="62">
        <v>116318910</v>
      </c>
      <c r="Z2411" s="62">
        <v>61922714</v>
      </c>
      <c r="AA2411" s="61"/>
      <c r="AB2411" s="62">
        <v>145495314</v>
      </c>
      <c r="AC2411" s="62">
        <v>122538031</v>
      </c>
      <c r="AD2411" s="61"/>
      <c r="AE2411" s="62">
        <v>131094322</v>
      </c>
      <c r="AF2411" s="61"/>
      <c r="AG2411" s="62">
        <v>66947757</v>
      </c>
      <c r="AH2411" s="62">
        <v>54614093</v>
      </c>
      <c r="AI2411" s="61"/>
      <c r="AJ2411" s="61">
        <v>0</v>
      </c>
      <c r="AK2411" s="61">
        <v>0</v>
      </c>
      <c r="AL2411" s="61">
        <v>0</v>
      </c>
      <c r="AM2411" s="62">
        <v>928726</v>
      </c>
      <c r="AN2411" s="62">
        <v>45576963</v>
      </c>
      <c r="AO2411" s="61">
        <v>0</v>
      </c>
      <c r="AP2411" s="61"/>
      <c r="AQ2411" s="62">
        <v>5817802</v>
      </c>
      <c r="AR2411" s="61"/>
      <c r="AS2411" s="62">
        <v>8501644</v>
      </c>
      <c r="AT2411" s="62">
        <v>56595713</v>
      </c>
      <c r="AU2411" s="62">
        <v>19466896</v>
      </c>
      <c r="AV2411" s="61"/>
      <c r="AW2411" s="62">
        <v>739807</v>
      </c>
      <c r="AX2411" s="62">
        <v>6388364</v>
      </c>
      <c r="AY2411" s="61"/>
      <c r="AZ2411" s="62">
        <v>1539284</v>
      </c>
      <c r="BA2411" s="61"/>
      <c r="BB2411" s="61">
        <v>0</v>
      </c>
      <c r="BC2411" s="62">
        <v>1521129</v>
      </c>
      <c r="BD2411" s="62">
        <v>27483</v>
      </c>
      <c r="BE2411" s="61"/>
      <c r="BF2411" s="62">
        <v>588313</v>
      </c>
      <c r="BG2411" s="61"/>
      <c r="BH2411" s="62">
        <v>96923</v>
      </c>
      <c r="BI2411" s="61"/>
      <c r="BJ2411" s="62">
        <v>10769053</v>
      </c>
      <c r="BK2411" s="61"/>
      <c r="BL2411" s="62">
        <v>68528</v>
      </c>
      <c r="BM2411" s="61">
        <v>0</v>
      </c>
      <c r="BN2411" s="62">
        <v>-91709862</v>
      </c>
      <c r="BO2411" s="61"/>
    </row>
    <row r="2412" spans="1:67" x14ac:dyDescent="0.2">
      <c r="A2412" s="57" t="s">
        <v>36</v>
      </c>
      <c r="B2412" s="56" t="s">
        <v>36</v>
      </c>
      <c r="C2412" s="56" t="s">
        <v>36</v>
      </c>
      <c r="D2412" s="56">
        <v>2007</v>
      </c>
      <c r="E2412" s="58">
        <v>989965386</v>
      </c>
      <c r="F2412" s="58">
        <v>907951472</v>
      </c>
      <c r="G2412" s="59">
        <v>845149281</v>
      </c>
      <c r="H2412" s="59">
        <v>178191962</v>
      </c>
      <c r="I2412" s="60">
        <v>33375857</v>
      </c>
      <c r="J2412" s="58">
        <v>-115389771</v>
      </c>
      <c r="K2412" s="61"/>
      <c r="L2412" s="62">
        <v>1249107</v>
      </c>
      <c r="M2412" s="61"/>
      <c r="N2412" s="62">
        <v>2168027</v>
      </c>
      <c r="O2412" s="62">
        <v>8476586</v>
      </c>
      <c r="P2412" s="61"/>
      <c r="Q2412" s="61"/>
      <c r="R2412" s="61"/>
      <c r="S2412" s="61">
        <v>0</v>
      </c>
      <c r="T2412" s="62">
        <v>33375857</v>
      </c>
      <c r="U2412" s="61"/>
      <c r="V2412" s="62">
        <v>44410237</v>
      </c>
      <c r="W2412" s="61"/>
      <c r="X2412" s="61">
        <v>0</v>
      </c>
      <c r="Y2412" s="62">
        <v>124345874</v>
      </c>
      <c r="Z2412" s="62">
        <v>68754281</v>
      </c>
      <c r="AA2412" s="61"/>
      <c r="AB2412" s="62">
        <v>153784391</v>
      </c>
      <c r="AC2412" s="62">
        <v>131830447</v>
      </c>
      <c r="AD2412" s="61"/>
      <c r="AE2412" s="62">
        <v>143191024</v>
      </c>
      <c r="AF2412" s="61"/>
      <c r="AG2412" s="62">
        <v>75499676</v>
      </c>
      <c r="AH2412" s="62">
        <v>58063774</v>
      </c>
      <c r="AI2412" s="61"/>
      <c r="AJ2412" s="61">
        <v>0</v>
      </c>
      <c r="AK2412" s="61">
        <v>0</v>
      </c>
      <c r="AL2412" s="61">
        <v>0</v>
      </c>
      <c r="AM2412" s="62">
        <v>928726</v>
      </c>
      <c r="AN2412" s="62">
        <v>48172875</v>
      </c>
      <c r="AO2412" s="61">
        <v>0</v>
      </c>
      <c r="AP2412" s="61"/>
      <c r="AQ2412" s="62">
        <v>6429890</v>
      </c>
      <c r="AR2412" s="61"/>
      <c r="AS2412" s="62">
        <v>12045481</v>
      </c>
      <c r="AT2412" s="62">
        <v>62949937</v>
      </c>
      <c r="AU2412" s="62">
        <v>22904121</v>
      </c>
      <c r="AV2412" s="61"/>
      <c r="AW2412" s="62">
        <v>739807</v>
      </c>
      <c r="AX2412" s="62">
        <v>7204864</v>
      </c>
      <c r="AY2412" s="61"/>
      <c r="AZ2412" s="62">
        <v>1539284</v>
      </c>
      <c r="BA2412" s="61"/>
      <c r="BB2412" s="61">
        <v>0</v>
      </c>
      <c r="BC2412" s="62">
        <v>1521129</v>
      </c>
      <c r="BD2412" s="62">
        <v>261309</v>
      </c>
      <c r="BE2412" s="61"/>
      <c r="BF2412" s="62">
        <v>631834</v>
      </c>
      <c r="BG2412" s="61"/>
      <c r="BH2412" s="62">
        <v>96923</v>
      </c>
      <c r="BI2412" s="61"/>
      <c r="BJ2412" s="62">
        <v>12697254</v>
      </c>
      <c r="BK2412" s="61"/>
      <c r="BL2412" s="62">
        <v>68528</v>
      </c>
      <c r="BM2412" s="61">
        <v>0</v>
      </c>
      <c r="BN2412" s="62">
        <v>-115389771</v>
      </c>
      <c r="BO2412" s="61"/>
    </row>
    <row r="2413" spans="1:67" x14ac:dyDescent="0.2">
      <c r="A2413" s="57" t="s">
        <v>36</v>
      </c>
      <c r="B2413" s="56" t="s">
        <v>36</v>
      </c>
      <c r="C2413" s="56" t="s">
        <v>36</v>
      </c>
      <c r="D2413" s="56">
        <v>2008</v>
      </c>
      <c r="E2413" s="58">
        <v>1015933380</v>
      </c>
      <c r="F2413" s="58">
        <v>931910931</v>
      </c>
      <c r="G2413" s="59">
        <v>902076127</v>
      </c>
      <c r="H2413" s="59">
        <v>160742944</v>
      </c>
      <c r="I2413" s="60">
        <v>46885691</v>
      </c>
      <c r="J2413" s="58">
        <v>-130908140</v>
      </c>
      <c r="K2413" s="61"/>
      <c r="L2413" s="62">
        <v>2496924</v>
      </c>
      <c r="M2413" s="61"/>
      <c r="N2413" s="62">
        <v>2258257</v>
      </c>
      <c r="O2413" s="62">
        <v>12802082</v>
      </c>
      <c r="P2413" s="61"/>
      <c r="Q2413" s="61"/>
      <c r="R2413" s="61"/>
      <c r="S2413" s="61">
        <v>0</v>
      </c>
      <c r="T2413" s="62">
        <v>46885691</v>
      </c>
      <c r="U2413" s="61"/>
      <c r="V2413" s="62">
        <v>48816371</v>
      </c>
      <c r="W2413" s="61"/>
      <c r="X2413" s="61">
        <v>0</v>
      </c>
      <c r="Y2413" s="62">
        <v>127679316</v>
      </c>
      <c r="Z2413" s="62">
        <v>72461735</v>
      </c>
      <c r="AA2413" s="61"/>
      <c r="AB2413" s="62">
        <v>159812769</v>
      </c>
      <c r="AC2413" s="62">
        <v>141206551</v>
      </c>
      <c r="AD2413" s="61"/>
      <c r="AE2413" s="62">
        <v>149928863</v>
      </c>
      <c r="AF2413" s="61"/>
      <c r="AG2413" s="62">
        <v>83593151</v>
      </c>
      <c r="AH2413" s="62">
        <v>54134417</v>
      </c>
      <c r="AI2413" s="61"/>
      <c r="AJ2413" s="61">
        <v>0</v>
      </c>
      <c r="AK2413" s="61">
        <v>0</v>
      </c>
      <c r="AL2413" s="61">
        <v>0</v>
      </c>
      <c r="AM2413" s="62">
        <v>932726</v>
      </c>
      <c r="AN2413" s="62">
        <v>49971674</v>
      </c>
      <c r="AO2413" s="61">
        <v>0</v>
      </c>
      <c r="AP2413" s="61"/>
      <c r="AQ2413" s="62">
        <v>4164514</v>
      </c>
      <c r="AR2413" s="61"/>
      <c r="AS2413" s="62">
        <v>8756607</v>
      </c>
      <c r="AT2413" s="62">
        <v>53834941</v>
      </c>
      <c r="AU2413" s="62">
        <v>20969425</v>
      </c>
      <c r="AV2413" s="61"/>
      <c r="AW2413" s="62">
        <v>500589</v>
      </c>
      <c r="AX2413" s="62">
        <v>5917187</v>
      </c>
      <c r="AY2413" s="61"/>
      <c r="AZ2413" s="62">
        <v>888945</v>
      </c>
      <c r="BA2413" s="61"/>
      <c r="BB2413" s="61">
        <v>0</v>
      </c>
      <c r="BC2413" s="62">
        <v>1288112</v>
      </c>
      <c r="BD2413" s="62">
        <v>87662</v>
      </c>
      <c r="BE2413" s="61"/>
      <c r="BF2413" s="62">
        <v>553232</v>
      </c>
      <c r="BG2413" s="61"/>
      <c r="BH2413" s="62">
        <v>71915</v>
      </c>
      <c r="BI2413" s="61"/>
      <c r="BJ2413" s="62">
        <v>12736887</v>
      </c>
      <c r="BK2413" s="61"/>
      <c r="BL2413" s="62">
        <v>68528</v>
      </c>
      <c r="BM2413" s="61">
        <v>0</v>
      </c>
      <c r="BN2413" s="62">
        <v>-130908140</v>
      </c>
      <c r="BO2413" s="61"/>
    </row>
    <row r="2414" spans="1:67" x14ac:dyDescent="0.2">
      <c r="A2414" s="57" t="s">
        <v>36</v>
      </c>
      <c r="B2414" s="56" t="s">
        <v>36</v>
      </c>
      <c r="C2414" s="56" t="s">
        <v>36</v>
      </c>
      <c r="D2414" s="56">
        <v>2009</v>
      </c>
      <c r="E2414" s="58">
        <v>1013090274</v>
      </c>
      <c r="F2414" s="58">
        <v>911044251</v>
      </c>
      <c r="G2414" s="59">
        <v>904185016</v>
      </c>
      <c r="H2414" s="59">
        <v>162252239</v>
      </c>
      <c r="I2414" s="60">
        <v>53346981</v>
      </c>
      <c r="J2414" s="58">
        <v>-155393004</v>
      </c>
      <c r="K2414" s="61"/>
      <c r="L2414" s="62">
        <v>2909362</v>
      </c>
      <c r="M2414" s="61"/>
      <c r="N2414" s="62">
        <v>2707541</v>
      </c>
      <c r="O2414" s="62">
        <v>14156987</v>
      </c>
      <c r="P2414" s="61"/>
      <c r="Q2414" s="61"/>
      <c r="R2414" s="61"/>
      <c r="S2414" s="61">
        <v>0</v>
      </c>
      <c r="T2414" s="62">
        <v>53346981</v>
      </c>
      <c r="U2414" s="61"/>
      <c r="V2414" s="62">
        <v>59919307</v>
      </c>
      <c r="W2414" s="61"/>
      <c r="X2414" s="61">
        <v>0</v>
      </c>
      <c r="Y2414" s="62">
        <v>116029172</v>
      </c>
      <c r="Z2414" s="62">
        <v>62922508</v>
      </c>
      <c r="AA2414" s="61"/>
      <c r="AB2414" s="62">
        <v>164628570</v>
      </c>
      <c r="AC2414" s="62">
        <v>150494997</v>
      </c>
      <c r="AD2414" s="61"/>
      <c r="AE2414" s="62">
        <v>131331244</v>
      </c>
      <c r="AF2414" s="61"/>
      <c r="AG2414" s="62">
        <v>92990853</v>
      </c>
      <c r="AH2414" s="62">
        <v>52747494</v>
      </c>
      <c r="AI2414" s="61"/>
      <c r="AJ2414" s="61">
        <v>0</v>
      </c>
      <c r="AK2414" s="61">
        <v>0</v>
      </c>
      <c r="AL2414" s="61">
        <v>0</v>
      </c>
      <c r="AM2414" s="62">
        <v>883838</v>
      </c>
      <c r="AN2414" s="62">
        <v>51337912</v>
      </c>
      <c r="AO2414" s="61">
        <v>0</v>
      </c>
      <c r="AP2414" s="61"/>
      <c r="AQ2414" s="62">
        <v>4200623</v>
      </c>
      <c r="AR2414" s="61"/>
      <c r="AS2414" s="62">
        <v>9406989</v>
      </c>
      <c r="AT2414" s="62">
        <v>55028208</v>
      </c>
      <c r="AU2414" s="62">
        <v>21437647</v>
      </c>
      <c r="AV2414" s="61"/>
      <c r="AW2414" s="62">
        <v>482844</v>
      </c>
      <c r="AX2414" s="62">
        <v>6350379</v>
      </c>
      <c r="AY2414" s="61"/>
      <c r="AZ2414" s="62">
        <v>791915</v>
      </c>
      <c r="BA2414" s="61"/>
      <c r="BB2414" s="61">
        <v>0</v>
      </c>
      <c r="BC2414" s="62">
        <v>1286482</v>
      </c>
      <c r="BD2414" s="62">
        <v>155114</v>
      </c>
      <c r="BE2414" s="61"/>
      <c r="BF2414" s="62">
        <v>553232</v>
      </c>
      <c r="BG2414" s="61"/>
      <c r="BH2414" s="62">
        <v>71915</v>
      </c>
      <c r="BI2414" s="61"/>
      <c r="BJ2414" s="62">
        <v>10196613</v>
      </c>
      <c r="BK2414" s="61"/>
      <c r="BL2414" s="62">
        <v>68528</v>
      </c>
      <c r="BM2414" s="61">
        <v>0</v>
      </c>
      <c r="BN2414" s="62">
        <v>-155393004</v>
      </c>
      <c r="BO2414" s="61"/>
    </row>
    <row r="2415" spans="1:67" x14ac:dyDescent="0.2">
      <c r="A2415" s="57" t="s">
        <v>36</v>
      </c>
      <c r="B2415" s="56" t="s">
        <v>36</v>
      </c>
      <c r="C2415" s="56" t="s">
        <v>36</v>
      </c>
      <c r="D2415" s="56">
        <v>2010</v>
      </c>
      <c r="E2415" s="58">
        <v>1056760842</v>
      </c>
      <c r="F2415" s="58">
        <v>951021312</v>
      </c>
      <c r="G2415" s="59">
        <v>956144054</v>
      </c>
      <c r="H2415" s="59">
        <v>169475854</v>
      </c>
      <c r="I2415" s="60">
        <v>68859066</v>
      </c>
      <c r="J2415" s="58">
        <v>-174598596</v>
      </c>
      <c r="K2415" s="61"/>
      <c r="L2415" s="62">
        <v>4445889</v>
      </c>
      <c r="M2415" s="61"/>
      <c r="N2415" s="62">
        <v>2716164</v>
      </c>
      <c r="O2415" s="62">
        <v>20310763</v>
      </c>
      <c r="P2415" s="61"/>
      <c r="Q2415" s="61"/>
      <c r="R2415" s="61"/>
      <c r="S2415" s="61">
        <v>0</v>
      </c>
      <c r="T2415" s="62">
        <v>68859066</v>
      </c>
      <c r="U2415" s="61"/>
      <c r="V2415" s="62">
        <v>66047428</v>
      </c>
      <c r="W2415" s="61"/>
      <c r="X2415" s="61">
        <v>0</v>
      </c>
      <c r="Y2415" s="62">
        <v>120490290</v>
      </c>
      <c r="Z2415" s="62">
        <v>68543106</v>
      </c>
      <c r="AA2415" s="61"/>
      <c r="AB2415" s="62">
        <v>172845449</v>
      </c>
      <c r="AC2415" s="62">
        <v>159016849</v>
      </c>
      <c r="AD2415" s="61"/>
      <c r="AE2415" s="62">
        <v>115952652</v>
      </c>
      <c r="AF2415" s="61"/>
      <c r="AG2415" s="62">
        <v>101605972</v>
      </c>
      <c r="AH2415" s="62">
        <v>55310426</v>
      </c>
      <c r="AI2415" s="61"/>
      <c r="AJ2415" s="61">
        <v>0</v>
      </c>
      <c r="AK2415" s="61">
        <v>0</v>
      </c>
      <c r="AL2415" s="61">
        <v>0</v>
      </c>
      <c r="AM2415" s="62">
        <v>863045</v>
      </c>
      <c r="AN2415" s="62">
        <v>48630044</v>
      </c>
      <c r="AO2415" s="61">
        <v>0</v>
      </c>
      <c r="AP2415" s="61"/>
      <c r="AQ2415" s="62">
        <v>3996344</v>
      </c>
      <c r="AR2415" s="61"/>
      <c r="AS2415" s="62">
        <v>10583580</v>
      </c>
      <c r="AT2415" s="62">
        <v>63017635</v>
      </c>
      <c r="AU2415" s="62">
        <v>20867034</v>
      </c>
      <c r="AV2415" s="61"/>
      <c r="AW2415" s="62">
        <v>216997</v>
      </c>
      <c r="AX2415" s="62">
        <v>6787207</v>
      </c>
      <c r="AY2415" s="61"/>
      <c r="AZ2415" s="62">
        <v>742991</v>
      </c>
      <c r="BA2415" s="61"/>
      <c r="BB2415" s="61">
        <v>0</v>
      </c>
      <c r="BC2415" s="62">
        <v>1469056</v>
      </c>
      <c r="BD2415" s="62">
        <v>215693</v>
      </c>
      <c r="BE2415" s="61"/>
      <c r="BF2415" s="62">
        <v>613726</v>
      </c>
      <c r="BG2415" s="61"/>
      <c r="BH2415" s="62">
        <v>71915</v>
      </c>
      <c r="BI2415" s="61"/>
      <c r="BJ2415" s="62">
        <v>11332059</v>
      </c>
      <c r="BK2415" s="61"/>
      <c r="BL2415" s="62">
        <v>68528</v>
      </c>
      <c r="BM2415" s="61">
        <v>0</v>
      </c>
      <c r="BN2415" s="62">
        <v>-174598596</v>
      </c>
      <c r="BO2415" s="61"/>
    </row>
    <row r="2416" spans="1:67" x14ac:dyDescent="0.2">
      <c r="A2416" s="57" t="s">
        <v>36</v>
      </c>
      <c r="B2416" s="56" t="s">
        <v>36</v>
      </c>
      <c r="C2416" s="56" t="s">
        <v>36</v>
      </c>
      <c r="D2416" s="56">
        <v>2011</v>
      </c>
      <c r="E2416" s="58">
        <v>1091499522</v>
      </c>
      <c r="F2416" s="58">
        <v>964382149</v>
      </c>
      <c r="G2416" s="59">
        <v>986755079</v>
      </c>
      <c r="H2416" s="59">
        <v>173275525</v>
      </c>
      <c r="I2416" s="60">
        <v>68531082</v>
      </c>
      <c r="J2416" s="58">
        <v>-195648455</v>
      </c>
      <c r="K2416" s="61"/>
      <c r="L2416" s="62">
        <v>4445889</v>
      </c>
      <c r="M2416" s="61"/>
      <c r="N2416" s="62">
        <v>2383630</v>
      </c>
      <c r="O2416" s="62">
        <v>20726407</v>
      </c>
      <c r="P2416" s="61"/>
      <c r="Q2416" s="61"/>
      <c r="R2416" s="61"/>
      <c r="S2416" s="61">
        <v>0</v>
      </c>
      <c r="T2416" s="62">
        <v>68531082</v>
      </c>
      <c r="U2416" s="61"/>
      <c r="V2416" s="62">
        <v>64144931</v>
      </c>
      <c r="W2416" s="61"/>
      <c r="X2416" s="61">
        <v>0</v>
      </c>
      <c r="Y2416" s="62">
        <v>129085875</v>
      </c>
      <c r="Z2416" s="62">
        <v>79489075</v>
      </c>
      <c r="AA2416" s="61"/>
      <c r="AB2416" s="62">
        <v>160559196</v>
      </c>
      <c r="AC2416" s="62">
        <v>168872360</v>
      </c>
      <c r="AD2416" s="61"/>
      <c r="AE2416" s="62">
        <v>122241904</v>
      </c>
      <c r="AF2416" s="61"/>
      <c r="AG2416" s="62">
        <v>108473765</v>
      </c>
      <c r="AH2416" s="62">
        <v>57800965</v>
      </c>
      <c r="AI2416" s="61"/>
      <c r="AJ2416" s="61">
        <v>0</v>
      </c>
      <c r="AK2416" s="61">
        <v>0</v>
      </c>
      <c r="AL2416" s="61">
        <v>0</v>
      </c>
      <c r="AM2416" s="62">
        <v>863045</v>
      </c>
      <c r="AN2416" s="62">
        <v>47844509</v>
      </c>
      <c r="AO2416" s="61">
        <v>0</v>
      </c>
      <c r="AP2416" s="61"/>
      <c r="AQ2416" s="62">
        <v>3839449</v>
      </c>
      <c r="AR2416" s="61"/>
      <c r="AS2416" s="62">
        <v>11969123</v>
      </c>
      <c r="AT2416" s="62">
        <v>65601214</v>
      </c>
      <c r="AU2416" s="62">
        <v>21687941</v>
      </c>
      <c r="AV2416" s="61"/>
      <c r="AW2416" s="62">
        <v>209960</v>
      </c>
      <c r="AX2416" s="62">
        <v>6676482</v>
      </c>
      <c r="AY2416" s="61"/>
      <c r="AZ2416" s="62">
        <v>516012</v>
      </c>
      <c r="BA2416" s="61"/>
      <c r="BB2416" s="61">
        <v>0</v>
      </c>
      <c r="BC2416" s="62">
        <v>1591458</v>
      </c>
      <c r="BD2416" s="62">
        <v>281095</v>
      </c>
      <c r="BE2416" s="61"/>
      <c r="BF2416" s="62">
        <v>656066</v>
      </c>
      <c r="BG2416" s="61"/>
      <c r="BH2416" s="62">
        <v>71915</v>
      </c>
      <c r="BI2416" s="61"/>
      <c r="BJ2416" s="62">
        <v>11398728</v>
      </c>
      <c r="BK2416" s="61"/>
      <c r="BL2416" s="62">
        <v>68528</v>
      </c>
      <c r="BM2416" s="61">
        <v>0</v>
      </c>
      <c r="BN2416" s="62">
        <v>-195648455</v>
      </c>
      <c r="BO2416" s="61"/>
    </row>
    <row r="2417" spans="1:67" x14ac:dyDescent="0.2">
      <c r="A2417" s="57" t="s">
        <v>36</v>
      </c>
      <c r="B2417" s="56" t="s">
        <v>36</v>
      </c>
      <c r="C2417" s="56" t="s">
        <v>557</v>
      </c>
      <c r="D2417" s="56">
        <v>1989</v>
      </c>
      <c r="E2417" s="58">
        <v>25356718</v>
      </c>
      <c r="F2417" s="58">
        <v>26270479</v>
      </c>
      <c r="G2417" s="59">
        <v>24666166</v>
      </c>
      <c r="H2417" s="59">
        <v>1604313</v>
      </c>
      <c r="I2417" s="60">
        <v>913761</v>
      </c>
      <c r="J2417" s="58">
        <v>0</v>
      </c>
      <c r="K2417" s="62">
        <v>89658</v>
      </c>
      <c r="L2417" s="61"/>
      <c r="M2417" s="62">
        <v>86905</v>
      </c>
      <c r="N2417" s="61"/>
      <c r="O2417" s="61"/>
      <c r="P2417" s="62">
        <v>2138154</v>
      </c>
      <c r="Q2417" s="61"/>
      <c r="R2417" s="61"/>
      <c r="S2417" s="61"/>
      <c r="T2417" s="61"/>
      <c r="U2417" s="62">
        <v>913761</v>
      </c>
      <c r="V2417" s="61"/>
      <c r="W2417" s="62">
        <v>1287217</v>
      </c>
      <c r="X2417" s="61"/>
      <c r="Y2417" s="61"/>
      <c r="Z2417" s="61"/>
      <c r="AA2417" s="62">
        <v>2648697</v>
      </c>
      <c r="AB2417" s="61"/>
      <c r="AC2417" s="61"/>
      <c r="AD2417" s="62">
        <v>11351519</v>
      </c>
      <c r="AE2417" s="61"/>
      <c r="AF2417" s="62">
        <v>4999410</v>
      </c>
      <c r="AG2417" s="61"/>
      <c r="AH2417" s="61"/>
      <c r="AI2417" s="62">
        <v>1150845</v>
      </c>
      <c r="AJ2417" s="61"/>
      <c r="AK2417" s="61"/>
      <c r="AL2417" s="61"/>
      <c r="AM2417" s="61"/>
      <c r="AN2417" s="61"/>
      <c r="AO2417" s="61"/>
      <c r="AP2417" s="62">
        <v>194788</v>
      </c>
      <c r="AQ2417" s="61"/>
      <c r="AR2417" s="62">
        <v>515416</v>
      </c>
      <c r="AS2417" s="61"/>
      <c r="AT2417" s="61"/>
      <c r="AU2417" s="61"/>
      <c r="AV2417" s="62">
        <v>23448</v>
      </c>
      <c r="AW2417" s="61"/>
      <c r="AX2417" s="61"/>
      <c r="AY2417" s="62">
        <v>219623</v>
      </c>
      <c r="AZ2417" s="61"/>
      <c r="BA2417" s="62">
        <v>647022</v>
      </c>
      <c r="BB2417" s="61"/>
      <c r="BC2417" s="61"/>
      <c r="BD2417" s="61"/>
      <c r="BE2417" s="61"/>
      <c r="BF2417" s="61"/>
      <c r="BG2417" s="61"/>
      <c r="BH2417" s="61"/>
      <c r="BI2417" s="61"/>
      <c r="BJ2417" s="61"/>
      <c r="BK2417" s="62">
        <v>4016</v>
      </c>
      <c r="BL2417" s="61"/>
      <c r="BM2417" s="61"/>
      <c r="BN2417" s="61"/>
      <c r="BO2417" s="61"/>
    </row>
    <row r="2418" spans="1:67" x14ac:dyDescent="0.2">
      <c r="A2418" s="57" t="s">
        <v>36</v>
      </c>
      <c r="B2418" s="56" t="s">
        <v>36</v>
      </c>
      <c r="C2418" s="56" t="s">
        <v>557</v>
      </c>
      <c r="D2418" s="56">
        <v>1990</v>
      </c>
      <c r="E2418" s="58">
        <v>28480330</v>
      </c>
      <c r="F2418" s="58">
        <v>30446260</v>
      </c>
      <c r="G2418" s="59">
        <v>28596562</v>
      </c>
      <c r="H2418" s="59">
        <v>1849698</v>
      </c>
      <c r="I2418" s="60">
        <v>1965930</v>
      </c>
      <c r="J2418" s="58">
        <v>0</v>
      </c>
      <c r="K2418" s="62">
        <v>89658</v>
      </c>
      <c r="L2418" s="61"/>
      <c r="M2418" s="62">
        <v>91227</v>
      </c>
      <c r="N2418" s="61"/>
      <c r="O2418" s="61"/>
      <c r="P2418" s="62">
        <v>2153354</v>
      </c>
      <c r="Q2418" s="61"/>
      <c r="R2418" s="61"/>
      <c r="S2418" s="61"/>
      <c r="T2418" s="61"/>
      <c r="U2418" s="62">
        <v>1965930</v>
      </c>
      <c r="V2418" s="61"/>
      <c r="W2418" s="62">
        <v>1310189</v>
      </c>
      <c r="X2418" s="61"/>
      <c r="Y2418" s="61"/>
      <c r="Z2418" s="61"/>
      <c r="AA2418" s="62">
        <v>2932307</v>
      </c>
      <c r="AB2418" s="61"/>
      <c r="AC2418" s="61"/>
      <c r="AD2418" s="62">
        <v>13208052</v>
      </c>
      <c r="AE2418" s="61"/>
      <c r="AF2418" s="62">
        <v>5588805</v>
      </c>
      <c r="AG2418" s="61"/>
      <c r="AH2418" s="61"/>
      <c r="AI2418" s="62">
        <v>1257040</v>
      </c>
      <c r="AJ2418" s="61"/>
      <c r="AK2418" s="61"/>
      <c r="AL2418" s="61"/>
      <c r="AM2418" s="61"/>
      <c r="AN2418" s="61"/>
      <c r="AO2418" s="61"/>
      <c r="AP2418" s="62">
        <v>214441</v>
      </c>
      <c r="AQ2418" s="61"/>
      <c r="AR2418" s="62">
        <v>636245</v>
      </c>
      <c r="AS2418" s="61"/>
      <c r="AT2418" s="61"/>
      <c r="AU2418" s="61"/>
      <c r="AV2418" s="62">
        <v>24447</v>
      </c>
      <c r="AW2418" s="61"/>
      <c r="AX2418" s="61"/>
      <c r="AY2418" s="62">
        <v>240975</v>
      </c>
      <c r="AZ2418" s="61"/>
      <c r="BA2418" s="62">
        <v>729574</v>
      </c>
      <c r="BB2418" s="61"/>
      <c r="BC2418" s="61"/>
      <c r="BD2418" s="61"/>
      <c r="BE2418" s="61"/>
      <c r="BF2418" s="61"/>
      <c r="BG2418" s="61"/>
      <c r="BH2418" s="61"/>
      <c r="BI2418" s="61"/>
      <c r="BJ2418" s="61"/>
      <c r="BK2418" s="62">
        <v>4016</v>
      </c>
      <c r="BL2418" s="61"/>
      <c r="BM2418" s="61"/>
      <c r="BN2418" s="61"/>
      <c r="BO2418" s="61"/>
    </row>
    <row r="2419" spans="1:67" x14ac:dyDescent="0.2">
      <c r="A2419" s="57" t="s">
        <v>36</v>
      </c>
      <c r="B2419" s="56" t="s">
        <v>36</v>
      </c>
      <c r="C2419" s="56" t="s">
        <v>557</v>
      </c>
      <c r="D2419" s="56">
        <v>1991</v>
      </c>
      <c r="E2419" s="58">
        <v>30629186</v>
      </c>
      <c r="F2419" s="58">
        <v>32602485</v>
      </c>
      <c r="G2419" s="59">
        <v>30622820</v>
      </c>
      <c r="H2419" s="59">
        <v>1979665</v>
      </c>
      <c r="I2419" s="60">
        <v>1973299</v>
      </c>
      <c r="J2419" s="58">
        <v>0</v>
      </c>
      <c r="K2419" s="62">
        <v>89658</v>
      </c>
      <c r="L2419" s="61"/>
      <c r="M2419" s="62">
        <v>93343</v>
      </c>
      <c r="N2419" s="61"/>
      <c r="O2419" s="61"/>
      <c r="P2419" s="62">
        <v>2161744</v>
      </c>
      <c r="Q2419" s="61"/>
      <c r="R2419" s="61"/>
      <c r="S2419" s="61"/>
      <c r="T2419" s="61"/>
      <c r="U2419" s="62">
        <v>1973299</v>
      </c>
      <c r="V2419" s="61"/>
      <c r="W2419" s="62">
        <v>1311439</v>
      </c>
      <c r="X2419" s="61"/>
      <c r="Y2419" s="61"/>
      <c r="Z2419" s="61"/>
      <c r="AA2419" s="62">
        <v>3151067</v>
      </c>
      <c r="AB2419" s="61"/>
      <c r="AC2419" s="61"/>
      <c r="AD2419" s="62">
        <v>14482761</v>
      </c>
      <c r="AE2419" s="61"/>
      <c r="AF2419" s="62">
        <v>6004735</v>
      </c>
      <c r="AG2419" s="61"/>
      <c r="AH2419" s="61"/>
      <c r="AI2419" s="62">
        <v>1354774</v>
      </c>
      <c r="AJ2419" s="61"/>
      <c r="AK2419" s="61"/>
      <c r="AL2419" s="61"/>
      <c r="AM2419" s="61"/>
      <c r="AN2419" s="61"/>
      <c r="AO2419" s="61"/>
      <c r="AP2419" s="62">
        <v>222736</v>
      </c>
      <c r="AQ2419" s="61"/>
      <c r="AR2419" s="62">
        <v>667218</v>
      </c>
      <c r="AS2419" s="61"/>
      <c r="AT2419" s="61"/>
      <c r="AU2419" s="61"/>
      <c r="AV2419" s="62">
        <v>27017</v>
      </c>
      <c r="AW2419" s="61"/>
      <c r="AX2419" s="61"/>
      <c r="AY2419" s="62">
        <v>257124</v>
      </c>
      <c r="AZ2419" s="61"/>
      <c r="BA2419" s="62">
        <v>801554</v>
      </c>
      <c r="BB2419" s="61"/>
      <c r="BC2419" s="61"/>
      <c r="BD2419" s="61"/>
      <c r="BE2419" s="61"/>
      <c r="BF2419" s="61"/>
      <c r="BG2419" s="61"/>
      <c r="BH2419" s="61"/>
      <c r="BI2419" s="61"/>
      <c r="BJ2419" s="61"/>
      <c r="BK2419" s="62">
        <v>4016</v>
      </c>
      <c r="BL2419" s="61"/>
      <c r="BM2419" s="61"/>
      <c r="BN2419" s="61"/>
      <c r="BO2419" s="61"/>
    </row>
    <row r="2420" spans="1:67" x14ac:dyDescent="0.2">
      <c r="A2420" s="57" t="s">
        <v>36</v>
      </c>
      <c r="B2420" s="56" t="s">
        <v>36</v>
      </c>
      <c r="C2420" s="56" t="s">
        <v>557</v>
      </c>
      <c r="D2420" s="56">
        <v>1992</v>
      </c>
      <c r="E2420" s="58">
        <v>33019985</v>
      </c>
      <c r="F2420" s="58">
        <v>35112150</v>
      </c>
      <c r="G2420" s="59">
        <v>32941398</v>
      </c>
      <c r="H2420" s="59">
        <v>2170752</v>
      </c>
      <c r="I2420" s="60">
        <v>2092165</v>
      </c>
      <c r="J2420" s="58">
        <v>0</v>
      </c>
      <c r="K2420" s="62">
        <v>89658</v>
      </c>
      <c r="L2420" s="61"/>
      <c r="M2420" s="62">
        <v>94637</v>
      </c>
      <c r="N2420" s="61"/>
      <c r="O2420" s="61"/>
      <c r="P2420" s="62">
        <v>2176727</v>
      </c>
      <c r="Q2420" s="61"/>
      <c r="R2420" s="61"/>
      <c r="S2420" s="61"/>
      <c r="T2420" s="61"/>
      <c r="U2420" s="62">
        <v>2092165</v>
      </c>
      <c r="V2420" s="61"/>
      <c r="W2420" s="62">
        <v>1269405</v>
      </c>
      <c r="X2420" s="61"/>
      <c r="Y2420" s="61"/>
      <c r="Z2420" s="61"/>
      <c r="AA2420" s="62">
        <v>3446085</v>
      </c>
      <c r="AB2420" s="61"/>
      <c r="AC2420" s="61"/>
      <c r="AD2420" s="62">
        <v>15769289</v>
      </c>
      <c r="AE2420" s="61"/>
      <c r="AF2420" s="62">
        <v>6497933</v>
      </c>
      <c r="AG2420" s="61"/>
      <c r="AH2420" s="61"/>
      <c r="AI2420" s="62">
        <v>1505499</v>
      </c>
      <c r="AJ2420" s="61"/>
      <c r="AK2420" s="61"/>
      <c r="AL2420" s="61"/>
      <c r="AM2420" s="61"/>
      <c r="AN2420" s="61"/>
      <c r="AO2420" s="61"/>
      <c r="AP2420" s="62">
        <v>268892</v>
      </c>
      <c r="AQ2420" s="61"/>
      <c r="AR2420" s="62">
        <v>769438</v>
      </c>
      <c r="AS2420" s="61"/>
      <c r="AT2420" s="61"/>
      <c r="AU2420" s="61"/>
      <c r="AV2420" s="62">
        <v>27017</v>
      </c>
      <c r="AW2420" s="61"/>
      <c r="AX2420" s="61"/>
      <c r="AY2420" s="62">
        <v>294208</v>
      </c>
      <c r="AZ2420" s="61"/>
      <c r="BA2420" s="62">
        <v>807181</v>
      </c>
      <c r="BB2420" s="61"/>
      <c r="BC2420" s="61"/>
      <c r="BD2420" s="61"/>
      <c r="BE2420" s="61"/>
      <c r="BF2420" s="61"/>
      <c r="BG2420" s="61"/>
      <c r="BH2420" s="61"/>
      <c r="BI2420" s="61"/>
      <c r="BJ2420" s="61"/>
      <c r="BK2420" s="62">
        <v>4016</v>
      </c>
      <c r="BL2420" s="61"/>
      <c r="BM2420" s="61"/>
      <c r="BN2420" s="61"/>
      <c r="BO2420" s="61"/>
    </row>
    <row r="2421" spans="1:67" x14ac:dyDescent="0.2">
      <c r="A2421" s="57" t="s">
        <v>36</v>
      </c>
      <c r="B2421" s="56" t="s">
        <v>36</v>
      </c>
      <c r="C2421" s="56" t="s">
        <v>557</v>
      </c>
      <c r="D2421" s="56">
        <v>1993</v>
      </c>
      <c r="E2421" s="58">
        <v>35514303</v>
      </c>
      <c r="F2421" s="58">
        <v>37717801</v>
      </c>
      <c r="G2421" s="59">
        <v>35507131</v>
      </c>
      <c r="H2421" s="59">
        <v>2210670</v>
      </c>
      <c r="I2421" s="60">
        <v>2203498</v>
      </c>
      <c r="J2421" s="58">
        <v>0</v>
      </c>
      <c r="K2421" s="62">
        <v>89658</v>
      </c>
      <c r="L2421" s="61"/>
      <c r="M2421" s="62">
        <v>95075</v>
      </c>
      <c r="N2421" s="61"/>
      <c r="O2421" s="61"/>
      <c r="P2421" s="62">
        <v>2176727</v>
      </c>
      <c r="Q2421" s="61"/>
      <c r="R2421" s="61"/>
      <c r="S2421" s="61"/>
      <c r="T2421" s="61"/>
      <c r="U2421" s="62">
        <v>2203498</v>
      </c>
      <c r="V2421" s="61"/>
      <c r="W2421" s="62">
        <v>1274525</v>
      </c>
      <c r="X2421" s="61"/>
      <c r="Y2421" s="61"/>
      <c r="Z2421" s="61"/>
      <c r="AA2421" s="62">
        <v>3873637</v>
      </c>
      <c r="AB2421" s="61"/>
      <c r="AC2421" s="61"/>
      <c r="AD2421" s="62">
        <v>17106726</v>
      </c>
      <c r="AE2421" s="61"/>
      <c r="AF2421" s="62">
        <v>7064942</v>
      </c>
      <c r="AG2421" s="61"/>
      <c r="AH2421" s="61"/>
      <c r="AI2421" s="62">
        <v>1622343</v>
      </c>
      <c r="AJ2421" s="61"/>
      <c r="AK2421" s="61"/>
      <c r="AL2421" s="61"/>
      <c r="AM2421" s="61"/>
      <c r="AN2421" s="61"/>
      <c r="AO2421" s="61"/>
      <c r="AP2421" s="62">
        <v>266380</v>
      </c>
      <c r="AQ2421" s="61"/>
      <c r="AR2421" s="62">
        <v>770679</v>
      </c>
      <c r="AS2421" s="61"/>
      <c r="AT2421" s="61"/>
      <c r="AU2421" s="61"/>
      <c r="AV2421" s="62">
        <v>27017</v>
      </c>
      <c r="AW2421" s="61"/>
      <c r="AX2421" s="61"/>
      <c r="AY2421" s="62">
        <v>308070</v>
      </c>
      <c r="AZ2421" s="61"/>
      <c r="BA2421" s="62">
        <v>834508</v>
      </c>
      <c r="BB2421" s="61"/>
      <c r="BC2421" s="61"/>
      <c r="BD2421" s="61"/>
      <c r="BE2421" s="61"/>
      <c r="BF2421" s="61"/>
      <c r="BG2421" s="61"/>
      <c r="BH2421" s="61"/>
      <c r="BI2421" s="61"/>
      <c r="BJ2421" s="61"/>
      <c r="BK2421" s="62">
        <v>4016</v>
      </c>
      <c r="BL2421" s="61"/>
      <c r="BM2421" s="61"/>
      <c r="BN2421" s="61"/>
      <c r="BO2421" s="61"/>
    </row>
    <row r="2422" spans="1:67" x14ac:dyDescent="0.2">
      <c r="A2422" s="57" t="s">
        <v>36</v>
      </c>
      <c r="B2422" s="56" t="s">
        <v>36</v>
      </c>
      <c r="C2422" s="56" t="s">
        <v>557</v>
      </c>
      <c r="D2422" s="56">
        <v>1994</v>
      </c>
      <c r="E2422" s="58">
        <v>38180861</v>
      </c>
      <c r="F2422" s="58">
        <v>20464891</v>
      </c>
      <c r="G2422" s="59">
        <v>37922982</v>
      </c>
      <c r="H2422" s="59">
        <v>2559867</v>
      </c>
      <c r="I2422" s="60">
        <v>2301988</v>
      </c>
      <c r="J2422" s="58">
        <v>-20017958</v>
      </c>
      <c r="K2422" s="62">
        <v>89658</v>
      </c>
      <c r="L2422" s="61"/>
      <c r="M2422" s="62">
        <v>102372</v>
      </c>
      <c r="N2422" s="61"/>
      <c r="O2422" s="61"/>
      <c r="P2422" s="62">
        <v>2288230</v>
      </c>
      <c r="Q2422" s="61"/>
      <c r="R2422" s="61"/>
      <c r="S2422" s="61"/>
      <c r="T2422" s="61"/>
      <c r="U2422" s="62">
        <v>2301988</v>
      </c>
      <c r="V2422" s="61"/>
      <c r="W2422" s="62">
        <v>1274525</v>
      </c>
      <c r="X2422" s="61"/>
      <c r="Y2422" s="61"/>
      <c r="Z2422" s="61"/>
      <c r="AA2422" s="62">
        <v>4211480</v>
      </c>
      <c r="AB2422" s="61"/>
      <c r="AC2422" s="61"/>
      <c r="AD2422" s="62">
        <v>18409659</v>
      </c>
      <c r="AE2422" s="61"/>
      <c r="AF2422" s="62">
        <v>7440347</v>
      </c>
      <c r="AG2422" s="61"/>
      <c r="AH2422" s="61"/>
      <c r="AI2422" s="62">
        <v>1804723</v>
      </c>
      <c r="AJ2422" s="61"/>
      <c r="AK2422" s="61"/>
      <c r="AL2422" s="61"/>
      <c r="AM2422" s="61"/>
      <c r="AN2422" s="61"/>
      <c r="AO2422" s="61"/>
      <c r="AP2422" s="62">
        <v>307160</v>
      </c>
      <c r="AQ2422" s="61"/>
      <c r="AR2422" s="62">
        <v>928364</v>
      </c>
      <c r="AS2422" s="61"/>
      <c r="AT2422" s="61"/>
      <c r="AU2422" s="61"/>
      <c r="AV2422" s="62">
        <v>28895</v>
      </c>
      <c r="AW2422" s="61"/>
      <c r="AX2422" s="61"/>
      <c r="AY2422" s="62">
        <v>313377</v>
      </c>
      <c r="AZ2422" s="61"/>
      <c r="BA2422" s="62">
        <v>842179</v>
      </c>
      <c r="BB2422" s="61"/>
      <c r="BC2422" s="61"/>
      <c r="BD2422" s="61"/>
      <c r="BE2422" s="61"/>
      <c r="BF2422" s="61"/>
      <c r="BG2422" s="61"/>
      <c r="BH2422" s="61"/>
      <c r="BI2422" s="62">
        <v>135876</v>
      </c>
      <c r="BJ2422" s="61"/>
      <c r="BK2422" s="62">
        <v>4016</v>
      </c>
      <c r="BL2422" s="61"/>
      <c r="BM2422" s="61"/>
      <c r="BN2422" s="61"/>
      <c r="BO2422" s="62">
        <v>-20017958</v>
      </c>
    </row>
    <row r="2423" spans="1:67" x14ac:dyDescent="0.2">
      <c r="A2423" s="57" t="s">
        <v>36</v>
      </c>
      <c r="B2423" s="56" t="s">
        <v>36</v>
      </c>
      <c r="C2423" s="56" t="s">
        <v>557</v>
      </c>
      <c r="D2423" s="56">
        <v>1995</v>
      </c>
      <c r="E2423" s="58">
        <v>40652037</v>
      </c>
      <c r="F2423" s="58">
        <v>22289923</v>
      </c>
      <c r="G2423" s="59">
        <v>42824919</v>
      </c>
      <c r="H2423" s="59">
        <v>2289060</v>
      </c>
      <c r="I2423" s="60">
        <v>4461942</v>
      </c>
      <c r="J2423" s="58">
        <v>-22824056</v>
      </c>
      <c r="K2423" s="62">
        <v>89658</v>
      </c>
      <c r="L2423" s="61"/>
      <c r="M2423" s="62">
        <v>107157</v>
      </c>
      <c r="N2423" s="61"/>
      <c r="O2423" s="61"/>
      <c r="P2423" s="62">
        <v>2346869</v>
      </c>
      <c r="Q2423" s="62">
        <v>65862</v>
      </c>
      <c r="R2423" s="61"/>
      <c r="S2423" s="61"/>
      <c r="T2423" s="61"/>
      <c r="U2423" s="62">
        <v>4461942</v>
      </c>
      <c r="V2423" s="61"/>
      <c r="W2423" s="62">
        <v>1274525</v>
      </c>
      <c r="X2423" s="61"/>
      <c r="Y2423" s="61"/>
      <c r="Z2423" s="61"/>
      <c r="AA2423" s="62">
        <v>4869912</v>
      </c>
      <c r="AB2423" s="61"/>
      <c r="AC2423" s="61"/>
      <c r="AD2423" s="62">
        <v>19914939</v>
      </c>
      <c r="AE2423" s="61"/>
      <c r="AF2423" s="62">
        <v>7795446</v>
      </c>
      <c r="AG2423" s="61"/>
      <c r="AH2423" s="61"/>
      <c r="AI2423" s="62">
        <v>1898609</v>
      </c>
      <c r="AJ2423" s="61"/>
      <c r="AK2423" s="61"/>
      <c r="AL2423" s="61"/>
      <c r="AM2423" s="61"/>
      <c r="AN2423" s="61"/>
      <c r="AO2423" s="61"/>
      <c r="AP2423" s="62">
        <v>266238</v>
      </c>
      <c r="AQ2423" s="61"/>
      <c r="AR2423" s="62">
        <v>745710</v>
      </c>
      <c r="AS2423" s="61"/>
      <c r="AT2423" s="61"/>
      <c r="AU2423" s="61"/>
      <c r="AV2423" s="62">
        <v>32884</v>
      </c>
      <c r="AW2423" s="61"/>
      <c r="AX2423" s="61"/>
      <c r="AY2423" s="62">
        <v>274227</v>
      </c>
      <c r="AZ2423" s="61"/>
      <c r="BA2423" s="62">
        <v>825394</v>
      </c>
      <c r="BB2423" s="61"/>
      <c r="BC2423" s="61"/>
      <c r="BD2423" s="61"/>
      <c r="BE2423" s="61"/>
      <c r="BF2423" s="61"/>
      <c r="BG2423" s="61"/>
      <c r="BH2423" s="61"/>
      <c r="BI2423" s="62">
        <v>140591</v>
      </c>
      <c r="BJ2423" s="61"/>
      <c r="BK2423" s="62">
        <v>4016</v>
      </c>
      <c r="BL2423" s="61"/>
      <c r="BM2423" s="61"/>
      <c r="BN2423" s="61"/>
      <c r="BO2423" s="62">
        <v>-22824056</v>
      </c>
    </row>
    <row r="2424" spans="1:67" x14ac:dyDescent="0.2">
      <c r="A2424" s="57" t="s">
        <v>36</v>
      </c>
      <c r="B2424" s="56" t="s">
        <v>36</v>
      </c>
      <c r="C2424" s="56" t="s">
        <v>557</v>
      </c>
      <c r="D2424" s="56">
        <v>1996</v>
      </c>
      <c r="E2424" s="58">
        <v>42997073</v>
      </c>
      <c r="F2424" s="58">
        <v>23575229</v>
      </c>
      <c r="G2424" s="59">
        <v>45316125</v>
      </c>
      <c r="H2424" s="59">
        <v>2567478</v>
      </c>
      <c r="I2424" s="60">
        <v>4886530</v>
      </c>
      <c r="J2424" s="58">
        <v>-24308374</v>
      </c>
      <c r="K2424" s="62">
        <v>89658</v>
      </c>
      <c r="L2424" s="61"/>
      <c r="M2424" s="62">
        <v>116020</v>
      </c>
      <c r="N2424" s="61"/>
      <c r="O2424" s="61"/>
      <c r="P2424" s="62">
        <v>2354127</v>
      </c>
      <c r="Q2424" s="62">
        <v>82526</v>
      </c>
      <c r="R2424" s="61"/>
      <c r="S2424" s="61"/>
      <c r="T2424" s="61"/>
      <c r="U2424" s="62">
        <v>4886530</v>
      </c>
      <c r="V2424" s="61"/>
      <c r="W2424" s="62">
        <v>1274525</v>
      </c>
      <c r="X2424" s="61"/>
      <c r="Y2424" s="61"/>
      <c r="Z2424" s="61"/>
      <c r="AA2424" s="62">
        <v>5315908</v>
      </c>
      <c r="AB2424" s="61"/>
      <c r="AC2424" s="61"/>
      <c r="AD2424" s="62">
        <v>20841259</v>
      </c>
      <c r="AE2424" s="61"/>
      <c r="AF2424" s="62">
        <v>8349884</v>
      </c>
      <c r="AG2424" s="61"/>
      <c r="AH2424" s="61"/>
      <c r="AI2424" s="62">
        <v>2005688</v>
      </c>
      <c r="AJ2424" s="61"/>
      <c r="AK2424" s="61"/>
      <c r="AL2424" s="61"/>
      <c r="AM2424" s="61"/>
      <c r="AN2424" s="61"/>
      <c r="AO2424" s="61"/>
      <c r="AP2424" s="62">
        <v>262097</v>
      </c>
      <c r="AQ2424" s="61"/>
      <c r="AR2424" s="62">
        <v>733773</v>
      </c>
      <c r="AS2424" s="61"/>
      <c r="AT2424" s="61"/>
      <c r="AU2424" s="61"/>
      <c r="AV2424" s="62">
        <v>34131</v>
      </c>
      <c r="AW2424" s="61"/>
      <c r="AX2424" s="61"/>
      <c r="AY2424" s="62">
        <v>260842</v>
      </c>
      <c r="AZ2424" s="61"/>
      <c r="BA2424" s="62">
        <v>970417</v>
      </c>
      <c r="BB2424" s="61"/>
      <c r="BC2424" s="61"/>
      <c r="BD2424" s="61"/>
      <c r="BE2424" s="61"/>
      <c r="BF2424" s="61"/>
      <c r="BG2424" s="61"/>
      <c r="BH2424" s="61"/>
      <c r="BI2424" s="62">
        <v>302202</v>
      </c>
      <c r="BJ2424" s="61"/>
      <c r="BK2424" s="62">
        <v>4016</v>
      </c>
      <c r="BL2424" s="61"/>
      <c r="BM2424" s="61"/>
      <c r="BN2424" s="61"/>
      <c r="BO2424" s="62">
        <v>-24308374</v>
      </c>
    </row>
    <row r="2425" spans="1:67" x14ac:dyDescent="0.2">
      <c r="A2425" s="57" t="s">
        <v>36</v>
      </c>
      <c r="B2425" s="56" t="s">
        <v>36</v>
      </c>
      <c r="C2425" s="56" t="s">
        <v>557</v>
      </c>
      <c r="D2425" s="56">
        <v>1997</v>
      </c>
      <c r="E2425" s="58">
        <v>45820724</v>
      </c>
      <c r="F2425" s="58">
        <v>23901443</v>
      </c>
      <c r="G2425" s="59">
        <v>48190995</v>
      </c>
      <c r="H2425" s="59">
        <v>2606241</v>
      </c>
      <c r="I2425" s="60">
        <v>4976512</v>
      </c>
      <c r="J2425" s="58">
        <v>-26895793</v>
      </c>
      <c r="K2425" s="62">
        <v>89658</v>
      </c>
      <c r="L2425" s="61"/>
      <c r="M2425" s="62">
        <v>125912</v>
      </c>
      <c r="N2425" s="61"/>
      <c r="O2425" s="61"/>
      <c r="P2425" s="62">
        <v>2354127</v>
      </c>
      <c r="Q2425" s="62">
        <v>89501</v>
      </c>
      <c r="R2425" s="61"/>
      <c r="S2425" s="61"/>
      <c r="T2425" s="61"/>
      <c r="U2425" s="62">
        <v>4976512</v>
      </c>
      <c r="V2425" s="61"/>
      <c r="W2425" s="62">
        <v>1274525</v>
      </c>
      <c r="X2425" s="61"/>
      <c r="Y2425" s="61"/>
      <c r="Z2425" s="61"/>
      <c r="AA2425" s="62">
        <v>5812734</v>
      </c>
      <c r="AB2425" s="61"/>
      <c r="AC2425" s="61"/>
      <c r="AD2425" s="62">
        <v>22267510</v>
      </c>
      <c r="AE2425" s="61"/>
      <c r="AF2425" s="62">
        <v>9065464</v>
      </c>
      <c r="AG2425" s="61"/>
      <c r="AH2425" s="61"/>
      <c r="AI2425" s="62">
        <v>2135052</v>
      </c>
      <c r="AJ2425" s="61"/>
      <c r="AK2425" s="61"/>
      <c r="AL2425" s="61"/>
      <c r="AM2425" s="61"/>
      <c r="AN2425" s="61"/>
      <c r="AO2425" s="61"/>
      <c r="AP2425" s="62">
        <v>267605</v>
      </c>
      <c r="AQ2425" s="61"/>
      <c r="AR2425" s="62">
        <v>748492</v>
      </c>
      <c r="AS2425" s="61"/>
      <c r="AT2425" s="61"/>
      <c r="AU2425" s="61"/>
      <c r="AV2425" s="62">
        <v>34131</v>
      </c>
      <c r="AW2425" s="61"/>
      <c r="AX2425" s="61"/>
      <c r="AY2425" s="62">
        <v>278204</v>
      </c>
      <c r="AZ2425" s="61"/>
      <c r="BA2425" s="62">
        <v>959069</v>
      </c>
      <c r="BB2425" s="61"/>
      <c r="BC2425" s="61"/>
      <c r="BD2425" s="61"/>
      <c r="BE2425" s="61"/>
      <c r="BF2425" s="61"/>
      <c r="BG2425" s="61"/>
      <c r="BH2425" s="61"/>
      <c r="BI2425" s="62">
        <v>314724</v>
      </c>
      <c r="BJ2425" s="61"/>
      <c r="BK2425" s="62">
        <v>4016</v>
      </c>
      <c r="BL2425" s="61"/>
      <c r="BM2425" s="61"/>
      <c r="BN2425" s="61"/>
      <c r="BO2425" s="62">
        <v>-26895793</v>
      </c>
    </row>
    <row r="2426" spans="1:67" x14ac:dyDescent="0.2">
      <c r="A2426" s="57" t="s">
        <v>36</v>
      </c>
      <c r="B2426" s="56" t="s">
        <v>36</v>
      </c>
      <c r="C2426" s="56" t="s">
        <v>557</v>
      </c>
      <c r="D2426" s="56">
        <v>1998</v>
      </c>
      <c r="E2426" s="58">
        <v>52705992</v>
      </c>
      <c r="F2426" s="58">
        <v>25032264</v>
      </c>
      <c r="G2426" s="59">
        <v>54834502</v>
      </c>
      <c r="H2426" s="59">
        <v>2858996</v>
      </c>
      <c r="I2426" s="60">
        <v>4987506</v>
      </c>
      <c r="J2426" s="58">
        <v>-32661234</v>
      </c>
      <c r="K2426" s="62">
        <v>89658</v>
      </c>
      <c r="L2426" s="61"/>
      <c r="M2426" s="62">
        <v>129323</v>
      </c>
      <c r="N2426" s="61"/>
      <c r="O2426" s="61"/>
      <c r="P2426" s="62">
        <v>2358556</v>
      </c>
      <c r="Q2426" s="62">
        <v>89501</v>
      </c>
      <c r="R2426" s="61"/>
      <c r="S2426" s="61"/>
      <c r="T2426" s="61"/>
      <c r="U2426" s="62">
        <v>4987506</v>
      </c>
      <c r="V2426" s="61"/>
      <c r="W2426" s="62">
        <v>1274525</v>
      </c>
      <c r="X2426" s="61"/>
      <c r="Y2426" s="61"/>
      <c r="Z2426" s="61"/>
      <c r="AA2426" s="62">
        <v>6072966</v>
      </c>
      <c r="AB2426" s="61"/>
      <c r="AC2426" s="61"/>
      <c r="AD2426" s="62">
        <v>27097610</v>
      </c>
      <c r="AE2426" s="61"/>
      <c r="AF2426" s="62">
        <v>10483580</v>
      </c>
      <c r="AG2426" s="61"/>
      <c r="AH2426" s="61"/>
      <c r="AI2426" s="62">
        <v>2251277</v>
      </c>
      <c r="AJ2426" s="61"/>
      <c r="AK2426" s="61"/>
      <c r="AL2426" s="61"/>
      <c r="AM2426" s="61"/>
      <c r="AN2426" s="61"/>
      <c r="AO2426" s="61"/>
      <c r="AP2426" s="62">
        <v>272768</v>
      </c>
      <c r="AQ2426" s="61"/>
      <c r="AR2426" s="62">
        <v>783618</v>
      </c>
      <c r="AS2426" s="61"/>
      <c r="AT2426" s="61"/>
      <c r="AU2426" s="61"/>
      <c r="AV2426" s="62">
        <v>34131</v>
      </c>
      <c r="AW2426" s="61"/>
      <c r="AX2426" s="61"/>
      <c r="AY2426" s="62">
        <v>276485</v>
      </c>
      <c r="AZ2426" s="61"/>
      <c r="BA2426" s="62">
        <v>959069</v>
      </c>
      <c r="BB2426" s="61"/>
      <c r="BC2426" s="61"/>
      <c r="BD2426" s="61"/>
      <c r="BE2426" s="61"/>
      <c r="BF2426" s="61"/>
      <c r="BG2426" s="61"/>
      <c r="BH2426" s="61"/>
      <c r="BI2426" s="62">
        <v>528909</v>
      </c>
      <c r="BJ2426" s="61"/>
      <c r="BK2426" s="62">
        <v>4016</v>
      </c>
      <c r="BL2426" s="61"/>
      <c r="BM2426" s="61"/>
      <c r="BN2426" s="61"/>
      <c r="BO2426" s="62">
        <v>-32661234</v>
      </c>
    </row>
    <row r="2427" spans="1:67" x14ac:dyDescent="0.2">
      <c r="A2427" s="57" t="s">
        <v>36</v>
      </c>
      <c r="B2427" s="56" t="s">
        <v>36</v>
      </c>
      <c r="C2427" s="56" t="s">
        <v>558</v>
      </c>
      <c r="D2427" s="56">
        <v>1989</v>
      </c>
      <c r="E2427" s="58">
        <v>47080226</v>
      </c>
      <c r="F2427" s="58">
        <v>44945275</v>
      </c>
      <c r="G2427" s="59">
        <v>45331289</v>
      </c>
      <c r="H2427" s="59">
        <v>3527285</v>
      </c>
      <c r="I2427" s="60">
        <v>1778348</v>
      </c>
      <c r="J2427" s="58">
        <v>-3913299</v>
      </c>
      <c r="K2427" s="62">
        <v>931484</v>
      </c>
      <c r="L2427" s="61"/>
      <c r="M2427" s="62">
        <v>203644</v>
      </c>
      <c r="N2427" s="61"/>
      <c r="O2427" s="61"/>
      <c r="P2427" s="62">
        <v>3647139</v>
      </c>
      <c r="Q2427" s="61"/>
      <c r="R2427" s="61"/>
      <c r="S2427" s="61"/>
      <c r="T2427" s="61"/>
      <c r="U2427" s="62">
        <v>1778348</v>
      </c>
      <c r="V2427" s="61"/>
      <c r="W2427" s="62">
        <v>4333702</v>
      </c>
      <c r="X2427" s="61"/>
      <c r="Y2427" s="61"/>
      <c r="Z2427" s="61"/>
      <c r="AA2427" s="62">
        <v>9991352</v>
      </c>
      <c r="AB2427" s="61"/>
      <c r="AC2427" s="61"/>
      <c r="AD2427" s="62">
        <v>11711733</v>
      </c>
      <c r="AE2427" s="61"/>
      <c r="AF2427" s="62">
        <v>9274601</v>
      </c>
      <c r="AG2427" s="61"/>
      <c r="AH2427" s="61"/>
      <c r="AI2427" s="62">
        <v>3459286</v>
      </c>
      <c r="AJ2427" s="61"/>
      <c r="AK2427" s="61"/>
      <c r="AL2427" s="61"/>
      <c r="AM2427" s="61"/>
      <c r="AN2427" s="61"/>
      <c r="AO2427" s="61"/>
      <c r="AP2427" s="62">
        <v>384167</v>
      </c>
      <c r="AQ2427" s="61"/>
      <c r="AR2427" s="62">
        <v>452658</v>
      </c>
      <c r="AS2427" s="61"/>
      <c r="AT2427" s="61"/>
      <c r="AU2427" s="61"/>
      <c r="AV2427" s="62">
        <v>47665</v>
      </c>
      <c r="AW2427" s="61"/>
      <c r="AX2427" s="61"/>
      <c r="AY2427" s="62">
        <v>589860</v>
      </c>
      <c r="AZ2427" s="61"/>
      <c r="BA2427" s="62">
        <v>1570218</v>
      </c>
      <c r="BB2427" s="61"/>
      <c r="BC2427" s="61"/>
      <c r="BD2427" s="61"/>
      <c r="BE2427" s="61"/>
      <c r="BF2427" s="61"/>
      <c r="BG2427" s="61"/>
      <c r="BH2427" s="61"/>
      <c r="BI2427" s="62">
        <v>459316</v>
      </c>
      <c r="BJ2427" s="61"/>
      <c r="BK2427" s="62">
        <v>23401</v>
      </c>
      <c r="BL2427" s="61"/>
      <c r="BM2427" s="61"/>
      <c r="BN2427" s="61"/>
      <c r="BO2427" s="62">
        <v>-3913299</v>
      </c>
    </row>
    <row r="2428" spans="1:67" x14ac:dyDescent="0.2">
      <c r="A2428" s="57" t="s">
        <v>36</v>
      </c>
      <c r="B2428" s="56" t="s">
        <v>36</v>
      </c>
      <c r="C2428" s="56" t="s">
        <v>558</v>
      </c>
      <c r="D2428" s="56">
        <v>1990</v>
      </c>
      <c r="E2428" s="58">
        <v>51359601</v>
      </c>
      <c r="F2428" s="58">
        <v>49858977</v>
      </c>
      <c r="G2428" s="59">
        <v>49784260</v>
      </c>
      <c r="H2428" s="59">
        <v>3988016</v>
      </c>
      <c r="I2428" s="60">
        <v>2412675</v>
      </c>
      <c r="J2428" s="58">
        <v>-3913299</v>
      </c>
      <c r="K2428" s="62">
        <v>931484</v>
      </c>
      <c r="L2428" s="61"/>
      <c r="M2428" s="62">
        <v>206896</v>
      </c>
      <c r="N2428" s="61"/>
      <c r="O2428" s="61"/>
      <c r="P2428" s="62">
        <v>3735719</v>
      </c>
      <c r="Q2428" s="61"/>
      <c r="R2428" s="61"/>
      <c r="S2428" s="61"/>
      <c r="T2428" s="61"/>
      <c r="U2428" s="62">
        <v>2412675</v>
      </c>
      <c r="V2428" s="61"/>
      <c r="W2428" s="62">
        <v>5110242</v>
      </c>
      <c r="X2428" s="61"/>
      <c r="Y2428" s="61"/>
      <c r="Z2428" s="61"/>
      <c r="AA2428" s="62">
        <v>11040134</v>
      </c>
      <c r="AB2428" s="61"/>
      <c r="AC2428" s="61"/>
      <c r="AD2428" s="62">
        <v>12746870</v>
      </c>
      <c r="AE2428" s="61"/>
      <c r="AF2428" s="62">
        <v>9830148</v>
      </c>
      <c r="AG2428" s="61"/>
      <c r="AH2428" s="61"/>
      <c r="AI2428" s="62">
        <v>3770092</v>
      </c>
      <c r="AJ2428" s="61"/>
      <c r="AK2428" s="61"/>
      <c r="AL2428" s="61"/>
      <c r="AM2428" s="61"/>
      <c r="AN2428" s="61"/>
      <c r="AO2428" s="61"/>
      <c r="AP2428" s="62">
        <v>403069</v>
      </c>
      <c r="AQ2428" s="61"/>
      <c r="AR2428" s="62">
        <v>464587</v>
      </c>
      <c r="AS2428" s="61"/>
      <c r="AT2428" s="61"/>
      <c r="AU2428" s="61"/>
      <c r="AV2428" s="62">
        <v>45161</v>
      </c>
      <c r="AW2428" s="61"/>
      <c r="AX2428" s="61"/>
      <c r="AY2428" s="62">
        <v>624526</v>
      </c>
      <c r="AZ2428" s="61"/>
      <c r="BA2428" s="62">
        <v>1683547</v>
      </c>
      <c r="BB2428" s="61"/>
      <c r="BC2428" s="61"/>
      <c r="BD2428" s="61"/>
      <c r="BE2428" s="61"/>
      <c r="BF2428" s="61"/>
      <c r="BG2428" s="61"/>
      <c r="BH2428" s="61"/>
      <c r="BI2428" s="62">
        <v>743725</v>
      </c>
      <c r="BJ2428" s="61"/>
      <c r="BK2428" s="62">
        <v>23401</v>
      </c>
      <c r="BL2428" s="61"/>
      <c r="BM2428" s="61"/>
      <c r="BN2428" s="61"/>
      <c r="BO2428" s="62">
        <v>-3913299</v>
      </c>
    </row>
    <row r="2429" spans="1:67" x14ac:dyDescent="0.2">
      <c r="A2429" s="57" t="s">
        <v>36</v>
      </c>
      <c r="B2429" s="56" t="s">
        <v>36</v>
      </c>
      <c r="C2429" s="56" t="s">
        <v>558</v>
      </c>
      <c r="D2429" s="56">
        <v>1991</v>
      </c>
      <c r="E2429" s="58">
        <v>54932963</v>
      </c>
      <c r="F2429" s="58">
        <v>53589612</v>
      </c>
      <c r="G2429" s="59">
        <v>53319166</v>
      </c>
      <c r="H2429" s="59">
        <v>4183745</v>
      </c>
      <c r="I2429" s="60">
        <v>2569948</v>
      </c>
      <c r="J2429" s="58">
        <v>-3913299</v>
      </c>
      <c r="K2429" s="62">
        <v>931484</v>
      </c>
      <c r="L2429" s="61"/>
      <c r="M2429" s="62">
        <v>209337</v>
      </c>
      <c r="N2429" s="61"/>
      <c r="O2429" s="61"/>
      <c r="P2429" s="62">
        <v>3909061</v>
      </c>
      <c r="Q2429" s="61"/>
      <c r="R2429" s="61"/>
      <c r="S2429" s="61"/>
      <c r="T2429" s="61"/>
      <c r="U2429" s="62">
        <v>2569948</v>
      </c>
      <c r="V2429" s="61"/>
      <c r="W2429" s="62">
        <v>5573879</v>
      </c>
      <c r="X2429" s="61"/>
      <c r="Y2429" s="61"/>
      <c r="Z2429" s="61"/>
      <c r="AA2429" s="62">
        <v>11918413</v>
      </c>
      <c r="AB2429" s="61"/>
      <c r="AC2429" s="61"/>
      <c r="AD2429" s="62">
        <v>13797808</v>
      </c>
      <c r="AE2429" s="61"/>
      <c r="AF2429" s="62">
        <v>10393352</v>
      </c>
      <c r="AG2429" s="61"/>
      <c r="AH2429" s="61"/>
      <c r="AI2429" s="62">
        <v>4015884</v>
      </c>
      <c r="AJ2429" s="61"/>
      <c r="AK2429" s="61"/>
      <c r="AL2429" s="61"/>
      <c r="AM2429" s="61"/>
      <c r="AN2429" s="61"/>
      <c r="AO2429" s="61"/>
      <c r="AP2429" s="62">
        <v>438026</v>
      </c>
      <c r="AQ2429" s="61"/>
      <c r="AR2429" s="62">
        <v>481732</v>
      </c>
      <c r="AS2429" s="61"/>
      <c r="AT2429" s="61"/>
      <c r="AU2429" s="61"/>
      <c r="AV2429" s="62">
        <v>84421</v>
      </c>
      <c r="AW2429" s="61"/>
      <c r="AX2429" s="61"/>
      <c r="AY2429" s="62">
        <v>658681</v>
      </c>
      <c r="AZ2429" s="61"/>
      <c r="BA2429" s="62">
        <v>1714984</v>
      </c>
      <c r="BB2429" s="61"/>
      <c r="BC2429" s="61"/>
      <c r="BD2429" s="61"/>
      <c r="BE2429" s="61"/>
      <c r="BF2429" s="61"/>
      <c r="BG2429" s="61"/>
      <c r="BH2429" s="61"/>
      <c r="BI2429" s="62">
        <v>782500</v>
      </c>
      <c r="BJ2429" s="61"/>
      <c r="BK2429" s="62">
        <v>23401</v>
      </c>
      <c r="BL2429" s="61"/>
      <c r="BM2429" s="61"/>
      <c r="BN2429" s="61"/>
      <c r="BO2429" s="62">
        <v>-3913299</v>
      </c>
    </row>
    <row r="2430" spans="1:67" x14ac:dyDescent="0.2">
      <c r="A2430" s="57" t="s">
        <v>36</v>
      </c>
      <c r="B2430" s="56" t="s">
        <v>36</v>
      </c>
      <c r="C2430" s="56" t="s">
        <v>558</v>
      </c>
      <c r="D2430" s="56">
        <v>1992</v>
      </c>
      <c r="E2430" s="58">
        <v>58995552</v>
      </c>
      <c r="F2430" s="58">
        <v>57720841</v>
      </c>
      <c r="G2430" s="59">
        <v>57037366</v>
      </c>
      <c r="H2430" s="59">
        <v>4596774</v>
      </c>
      <c r="I2430" s="60">
        <v>2638588</v>
      </c>
      <c r="J2430" s="58">
        <v>-3913299</v>
      </c>
      <c r="K2430" s="62">
        <v>959166</v>
      </c>
      <c r="L2430" s="61"/>
      <c r="M2430" s="62">
        <v>213692</v>
      </c>
      <c r="N2430" s="61"/>
      <c r="O2430" s="61"/>
      <c r="P2430" s="62">
        <v>4136972</v>
      </c>
      <c r="Q2430" s="61"/>
      <c r="R2430" s="61"/>
      <c r="S2430" s="61"/>
      <c r="T2430" s="61"/>
      <c r="U2430" s="62">
        <v>2638588</v>
      </c>
      <c r="V2430" s="61"/>
      <c r="W2430" s="62">
        <v>5775014</v>
      </c>
      <c r="X2430" s="61"/>
      <c r="Y2430" s="61"/>
      <c r="Z2430" s="61"/>
      <c r="AA2430" s="62">
        <v>13104069</v>
      </c>
      <c r="AB2430" s="61"/>
      <c r="AC2430" s="61"/>
      <c r="AD2430" s="62">
        <v>14956030</v>
      </c>
      <c r="AE2430" s="61"/>
      <c r="AF2430" s="62">
        <v>10985800</v>
      </c>
      <c r="AG2430" s="61"/>
      <c r="AH2430" s="61"/>
      <c r="AI2430" s="62">
        <v>4268035</v>
      </c>
      <c r="AJ2430" s="61"/>
      <c r="AK2430" s="61"/>
      <c r="AL2430" s="61"/>
      <c r="AM2430" s="61"/>
      <c r="AN2430" s="61"/>
      <c r="AO2430" s="61"/>
      <c r="AP2430" s="62">
        <v>448727</v>
      </c>
      <c r="AQ2430" s="61"/>
      <c r="AR2430" s="62">
        <v>504806</v>
      </c>
      <c r="AS2430" s="61"/>
      <c r="AT2430" s="61"/>
      <c r="AU2430" s="61"/>
      <c r="AV2430" s="62">
        <v>86309</v>
      </c>
      <c r="AW2430" s="61"/>
      <c r="AX2430" s="61"/>
      <c r="AY2430" s="62">
        <v>753531</v>
      </c>
      <c r="AZ2430" s="61"/>
      <c r="BA2430" s="62">
        <v>1955293</v>
      </c>
      <c r="BB2430" s="61"/>
      <c r="BC2430" s="61"/>
      <c r="BD2430" s="61"/>
      <c r="BE2430" s="61"/>
      <c r="BF2430" s="61"/>
      <c r="BG2430" s="61"/>
      <c r="BH2430" s="61"/>
      <c r="BI2430" s="62">
        <v>824707</v>
      </c>
      <c r="BJ2430" s="61"/>
      <c r="BK2430" s="62">
        <v>23401</v>
      </c>
      <c r="BL2430" s="61"/>
      <c r="BM2430" s="61"/>
      <c r="BN2430" s="61"/>
      <c r="BO2430" s="62">
        <v>-3913299</v>
      </c>
    </row>
    <row r="2431" spans="1:67" x14ac:dyDescent="0.2">
      <c r="A2431" s="57" t="s">
        <v>36</v>
      </c>
      <c r="B2431" s="56" t="s">
        <v>36</v>
      </c>
      <c r="C2431" s="56" t="s">
        <v>558</v>
      </c>
      <c r="D2431" s="56">
        <v>1993</v>
      </c>
      <c r="E2431" s="58">
        <v>62963803</v>
      </c>
      <c r="F2431" s="58">
        <v>61775180</v>
      </c>
      <c r="G2431" s="59">
        <v>60939048</v>
      </c>
      <c r="H2431" s="59">
        <v>4749431</v>
      </c>
      <c r="I2431" s="60">
        <v>2724676</v>
      </c>
      <c r="J2431" s="58">
        <v>-3913299</v>
      </c>
      <c r="K2431" s="62">
        <v>959166</v>
      </c>
      <c r="L2431" s="61"/>
      <c r="M2431" s="62">
        <v>218711</v>
      </c>
      <c r="N2431" s="61"/>
      <c r="O2431" s="61"/>
      <c r="P2431" s="62">
        <v>4296831</v>
      </c>
      <c r="Q2431" s="61"/>
      <c r="R2431" s="61"/>
      <c r="S2431" s="61"/>
      <c r="T2431" s="61"/>
      <c r="U2431" s="62">
        <v>2724676</v>
      </c>
      <c r="V2431" s="61"/>
      <c r="W2431" s="62">
        <v>6017978</v>
      </c>
      <c r="X2431" s="61"/>
      <c r="Y2431" s="61"/>
      <c r="Z2431" s="61"/>
      <c r="AA2431" s="62">
        <v>13955296</v>
      </c>
      <c r="AB2431" s="61"/>
      <c r="AC2431" s="61"/>
      <c r="AD2431" s="62">
        <v>16838865</v>
      </c>
      <c r="AE2431" s="61"/>
      <c r="AF2431" s="62">
        <v>11365788</v>
      </c>
      <c r="AG2431" s="61"/>
      <c r="AH2431" s="61"/>
      <c r="AI2431" s="62">
        <v>4561737</v>
      </c>
      <c r="AJ2431" s="61"/>
      <c r="AK2431" s="61"/>
      <c r="AL2431" s="61"/>
      <c r="AM2431" s="61"/>
      <c r="AN2431" s="61"/>
      <c r="AO2431" s="61"/>
      <c r="AP2431" s="62">
        <v>460037</v>
      </c>
      <c r="AQ2431" s="61"/>
      <c r="AR2431" s="62">
        <v>512754</v>
      </c>
      <c r="AS2431" s="61"/>
      <c r="AT2431" s="61"/>
      <c r="AU2431" s="61"/>
      <c r="AV2431" s="62">
        <v>86309</v>
      </c>
      <c r="AW2431" s="61"/>
      <c r="AX2431" s="61"/>
      <c r="AY2431" s="62">
        <v>790306</v>
      </c>
      <c r="AZ2431" s="61"/>
      <c r="BA2431" s="62">
        <v>1961529</v>
      </c>
      <c r="BB2431" s="61"/>
      <c r="BC2431" s="61"/>
      <c r="BD2431" s="61"/>
      <c r="BE2431" s="62">
        <v>21973</v>
      </c>
      <c r="BF2431" s="61"/>
      <c r="BG2431" s="62">
        <v>14089</v>
      </c>
      <c r="BH2431" s="61"/>
      <c r="BI2431" s="62">
        <v>879033</v>
      </c>
      <c r="BJ2431" s="61"/>
      <c r="BK2431" s="62">
        <v>23401</v>
      </c>
      <c r="BL2431" s="61"/>
      <c r="BM2431" s="61"/>
      <c r="BN2431" s="61"/>
      <c r="BO2431" s="62">
        <v>-3913299</v>
      </c>
    </row>
    <row r="2432" spans="1:67" x14ac:dyDescent="0.2">
      <c r="A2432" s="57" t="s">
        <v>36</v>
      </c>
      <c r="B2432" s="56" t="s">
        <v>36</v>
      </c>
      <c r="C2432" s="56" t="s">
        <v>558</v>
      </c>
      <c r="D2432" s="56">
        <v>1994</v>
      </c>
      <c r="E2432" s="58">
        <v>66908643</v>
      </c>
      <c r="F2432" s="58">
        <v>43560133</v>
      </c>
      <c r="G2432" s="59">
        <v>64368695</v>
      </c>
      <c r="H2432" s="59">
        <v>5284418</v>
      </c>
      <c r="I2432" s="60">
        <v>2744470</v>
      </c>
      <c r="J2432" s="58">
        <v>-26092980</v>
      </c>
      <c r="K2432" s="62">
        <v>959166</v>
      </c>
      <c r="L2432" s="61"/>
      <c r="M2432" s="62">
        <v>222988</v>
      </c>
      <c r="N2432" s="61"/>
      <c r="O2432" s="61"/>
      <c r="P2432" s="62">
        <v>4551212</v>
      </c>
      <c r="Q2432" s="61"/>
      <c r="R2432" s="61"/>
      <c r="S2432" s="61"/>
      <c r="T2432" s="61"/>
      <c r="U2432" s="62">
        <v>2744470</v>
      </c>
      <c r="V2432" s="61"/>
      <c r="W2432" s="62">
        <v>6068609</v>
      </c>
      <c r="X2432" s="61"/>
      <c r="Y2432" s="61"/>
      <c r="Z2432" s="61"/>
      <c r="AA2432" s="62">
        <v>14967170</v>
      </c>
      <c r="AB2432" s="61"/>
      <c r="AC2432" s="61"/>
      <c r="AD2432" s="62">
        <v>17881896</v>
      </c>
      <c r="AE2432" s="61"/>
      <c r="AF2432" s="62">
        <v>12070633</v>
      </c>
      <c r="AG2432" s="61"/>
      <c r="AH2432" s="61"/>
      <c r="AI2432" s="62">
        <v>4902551</v>
      </c>
      <c r="AJ2432" s="61"/>
      <c r="AK2432" s="61"/>
      <c r="AL2432" s="61"/>
      <c r="AM2432" s="61"/>
      <c r="AN2432" s="61"/>
      <c r="AO2432" s="61"/>
      <c r="AP2432" s="62">
        <v>458813</v>
      </c>
      <c r="AQ2432" s="61"/>
      <c r="AR2432" s="62">
        <v>586925</v>
      </c>
      <c r="AS2432" s="61"/>
      <c r="AT2432" s="61"/>
      <c r="AU2432" s="61"/>
      <c r="AV2432" s="62">
        <v>86514</v>
      </c>
      <c r="AW2432" s="61"/>
      <c r="AX2432" s="61"/>
      <c r="AY2432" s="62">
        <v>836297</v>
      </c>
      <c r="AZ2432" s="61"/>
      <c r="BA2432" s="62">
        <v>2294228</v>
      </c>
      <c r="BB2432" s="61"/>
      <c r="BC2432" s="61"/>
      <c r="BD2432" s="61"/>
      <c r="BE2432" s="62">
        <v>24978</v>
      </c>
      <c r="BF2432" s="61"/>
      <c r="BG2432" s="62">
        <v>45675</v>
      </c>
      <c r="BH2432" s="61"/>
      <c r="BI2432" s="62">
        <v>927587</v>
      </c>
      <c r="BJ2432" s="61"/>
      <c r="BK2432" s="62">
        <v>23401</v>
      </c>
      <c r="BL2432" s="61"/>
      <c r="BM2432" s="61"/>
      <c r="BN2432" s="61"/>
      <c r="BO2432" s="62">
        <v>-26092980</v>
      </c>
    </row>
    <row r="2433" spans="1:67" x14ac:dyDescent="0.2">
      <c r="A2433" s="57" t="s">
        <v>36</v>
      </c>
      <c r="B2433" s="56" t="s">
        <v>36</v>
      </c>
      <c r="C2433" s="56" t="s">
        <v>558</v>
      </c>
      <c r="D2433" s="56">
        <v>1995</v>
      </c>
      <c r="E2433" s="58">
        <v>70501317</v>
      </c>
      <c r="F2433" s="58">
        <v>46325034</v>
      </c>
      <c r="G2433" s="59">
        <v>67617136</v>
      </c>
      <c r="H2433" s="59">
        <v>5676729</v>
      </c>
      <c r="I2433" s="60">
        <v>2792548</v>
      </c>
      <c r="J2433" s="58">
        <v>-26968831</v>
      </c>
      <c r="K2433" s="62">
        <v>959166</v>
      </c>
      <c r="L2433" s="61"/>
      <c r="M2433" s="62">
        <v>224070</v>
      </c>
      <c r="N2433" s="61"/>
      <c r="O2433" s="61"/>
      <c r="P2433" s="62">
        <v>4818873</v>
      </c>
      <c r="Q2433" s="61"/>
      <c r="R2433" s="61"/>
      <c r="S2433" s="61"/>
      <c r="T2433" s="61"/>
      <c r="U2433" s="62">
        <v>2792548</v>
      </c>
      <c r="V2433" s="61"/>
      <c r="W2433" s="62">
        <v>6166231</v>
      </c>
      <c r="X2433" s="61"/>
      <c r="Y2433" s="61"/>
      <c r="Z2433" s="61"/>
      <c r="AA2433" s="62">
        <v>16437696</v>
      </c>
      <c r="AB2433" s="61"/>
      <c r="AC2433" s="61"/>
      <c r="AD2433" s="62">
        <v>18812274</v>
      </c>
      <c r="AE2433" s="61"/>
      <c r="AF2433" s="62">
        <v>12394926</v>
      </c>
      <c r="AG2433" s="61"/>
      <c r="AH2433" s="61"/>
      <c r="AI2433" s="62">
        <v>5011352</v>
      </c>
      <c r="AJ2433" s="61"/>
      <c r="AK2433" s="61"/>
      <c r="AL2433" s="61"/>
      <c r="AM2433" s="61"/>
      <c r="AN2433" s="61"/>
      <c r="AO2433" s="61"/>
      <c r="AP2433" s="62">
        <v>568133</v>
      </c>
      <c r="AQ2433" s="61"/>
      <c r="AR2433" s="62">
        <v>640461</v>
      </c>
      <c r="AS2433" s="61"/>
      <c r="AT2433" s="61"/>
      <c r="AU2433" s="61"/>
      <c r="AV2433" s="62">
        <v>86514</v>
      </c>
      <c r="AW2433" s="61"/>
      <c r="AX2433" s="61"/>
      <c r="AY2433" s="62">
        <v>855375</v>
      </c>
      <c r="AZ2433" s="61"/>
      <c r="BA2433" s="62">
        <v>2471950</v>
      </c>
      <c r="BB2433" s="61"/>
      <c r="BC2433" s="61"/>
      <c r="BD2433" s="61"/>
      <c r="BE2433" s="62">
        <v>24978</v>
      </c>
      <c r="BF2433" s="61"/>
      <c r="BG2433" s="62">
        <v>68469</v>
      </c>
      <c r="BH2433" s="61"/>
      <c r="BI2433" s="62">
        <v>937448</v>
      </c>
      <c r="BJ2433" s="61"/>
      <c r="BK2433" s="62">
        <v>23401</v>
      </c>
      <c r="BL2433" s="61"/>
      <c r="BM2433" s="61"/>
      <c r="BN2433" s="61"/>
      <c r="BO2433" s="62">
        <v>-26968831</v>
      </c>
    </row>
    <row r="2434" spans="1:67" x14ac:dyDescent="0.2">
      <c r="A2434" s="57" t="s">
        <v>36</v>
      </c>
      <c r="B2434" s="56" t="s">
        <v>36</v>
      </c>
      <c r="C2434" s="56" t="s">
        <v>558</v>
      </c>
      <c r="D2434" s="56">
        <v>1996</v>
      </c>
      <c r="E2434" s="58">
        <v>71267702</v>
      </c>
      <c r="F2434" s="58">
        <v>44989345</v>
      </c>
      <c r="G2434" s="59">
        <v>68456332</v>
      </c>
      <c r="H2434" s="59">
        <v>5956395</v>
      </c>
      <c r="I2434" s="60">
        <v>3145025</v>
      </c>
      <c r="J2434" s="58">
        <v>-29423382</v>
      </c>
      <c r="K2434" s="62">
        <v>959166</v>
      </c>
      <c r="L2434" s="61"/>
      <c r="M2434" s="62">
        <v>227436</v>
      </c>
      <c r="N2434" s="61"/>
      <c r="O2434" s="61"/>
      <c r="P2434" s="62">
        <v>5037018</v>
      </c>
      <c r="Q2434" s="61"/>
      <c r="R2434" s="61"/>
      <c r="S2434" s="61"/>
      <c r="T2434" s="61"/>
      <c r="U2434" s="62">
        <v>3145025</v>
      </c>
      <c r="V2434" s="61"/>
      <c r="W2434" s="62">
        <v>6233788</v>
      </c>
      <c r="X2434" s="61"/>
      <c r="Y2434" s="61"/>
      <c r="Z2434" s="61"/>
      <c r="AA2434" s="62">
        <v>14897180</v>
      </c>
      <c r="AB2434" s="61"/>
      <c r="AC2434" s="61"/>
      <c r="AD2434" s="62">
        <v>19917608</v>
      </c>
      <c r="AE2434" s="61"/>
      <c r="AF2434" s="62">
        <v>12774733</v>
      </c>
      <c r="AG2434" s="61"/>
      <c r="AH2434" s="61"/>
      <c r="AI2434" s="62">
        <v>5264378</v>
      </c>
      <c r="AJ2434" s="61"/>
      <c r="AK2434" s="61"/>
      <c r="AL2434" s="61"/>
      <c r="AM2434" s="61"/>
      <c r="AN2434" s="61"/>
      <c r="AO2434" s="61"/>
      <c r="AP2434" s="62">
        <v>602842</v>
      </c>
      <c r="AQ2434" s="61"/>
      <c r="AR2434" s="62">
        <v>678032</v>
      </c>
      <c r="AS2434" s="61"/>
      <c r="AT2434" s="61"/>
      <c r="AU2434" s="61"/>
      <c r="AV2434" s="62">
        <v>86514</v>
      </c>
      <c r="AW2434" s="61"/>
      <c r="AX2434" s="61"/>
      <c r="AY2434" s="62">
        <v>883139</v>
      </c>
      <c r="AZ2434" s="61"/>
      <c r="BA2434" s="62">
        <v>2648642</v>
      </c>
      <c r="BB2434" s="61"/>
      <c r="BC2434" s="61"/>
      <c r="BD2434" s="61"/>
      <c r="BE2434" s="62">
        <v>25008</v>
      </c>
      <c r="BF2434" s="61"/>
      <c r="BG2434" s="62">
        <v>69290</v>
      </c>
      <c r="BH2434" s="61"/>
      <c r="BI2434" s="62">
        <v>939527</v>
      </c>
      <c r="BJ2434" s="61"/>
      <c r="BK2434" s="62">
        <v>23401</v>
      </c>
      <c r="BL2434" s="61"/>
      <c r="BM2434" s="61"/>
      <c r="BN2434" s="61"/>
      <c r="BO2434" s="62">
        <v>-29423382</v>
      </c>
    </row>
    <row r="2435" spans="1:67" x14ac:dyDescent="0.2">
      <c r="A2435" s="57" t="s">
        <v>36</v>
      </c>
      <c r="B2435" s="56" t="s">
        <v>36</v>
      </c>
      <c r="C2435" s="56" t="s">
        <v>558</v>
      </c>
      <c r="D2435" s="56">
        <v>1997</v>
      </c>
      <c r="E2435" s="58">
        <v>75113016</v>
      </c>
      <c r="F2435" s="58">
        <v>46611327</v>
      </c>
      <c r="G2435" s="59">
        <v>72117395</v>
      </c>
      <c r="H2435" s="59">
        <v>6234937</v>
      </c>
      <c r="I2435" s="60">
        <v>3239316</v>
      </c>
      <c r="J2435" s="58">
        <v>-31741005</v>
      </c>
      <c r="K2435" s="62">
        <v>959166</v>
      </c>
      <c r="L2435" s="61"/>
      <c r="M2435" s="62">
        <v>228079</v>
      </c>
      <c r="N2435" s="61"/>
      <c r="O2435" s="61"/>
      <c r="P2435" s="62">
        <v>5149668</v>
      </c>
      <c r="Q2435" s="61"/>
      <c r="R2435" s="61"/>
      <c r="S2435" s="61"/>
      <c r="T2435" s="61"/>
      <c r="U2435" s="62">
        <v>3239316</v>
      </c>
      <c r="V2435" s="61"/>
      <c r="W2435" s="62">
        <v>6392319</v>
      </c>
      <c r="X2435" s="61"/>
      <c r="Y2435" s="61"/>
      <c r="Z2435" s="61"/>
      <c r="AA2435" s="62">
        <v>15970039</v>
      </c>
      <c r="AB2435" s="61"/>
      <c r="AC2435" s="61"/>
      <c r="AD2435" s="62">
        <v>21512551</v>
      </c>
      <c r="AE2435" s="61"/>
      <c r="AF2435" s="62">
        <v>13196510</v>
      </c>
      <c r="AG2435" s="61"/>
      <c r="AH2435" s="61"/>
      <c r="AI2435" s="62">
        <v>5469747</v>
      </c>
      <c r="AJ2435" s="61"/>
      <c r="AK2435" s="61"/>
      <c r="AL2435" s="61"/>
      <c r="AM2435" s="61"/>
      <c r="AN2435" s="61"/>
      <c r="AO2435" s="61"/>
      <c r="AP2435" s="62">
        <v>617890</v>
      </c>
      <c r="AQ2435" s="61"/>
      <c r="AR2435" s="62">
        <v>710951</v>
      </c>
      <c r="AS2435" s="61"/>
      <c r="AT2435" s="61"/>
      <c r="AU2435" s="61"/>
      <c r="AV2435" s="62">
        <v>86514</v>
      </c>
      <c r="AW2435" s="61"/>
      <c r="AX2435" s="61"/>
      <c r="AY2435" s="62">
        <v>909249</v>
      </c>
      <c r="AZ2435" s="61"/>
      <c r="BA2435" s="62">
        <v>2733064</v>
      </c>
      <c r="BB2435" s="61"/>
      <c r="BC2435" s="61"/>
      <c r="BD2435" s="61"/>
      <c r="BE2435" s="62">
        <v>25008</v>
      </c>
      <c r="BF2435" s="61"/>
      <c r="BG2435" s="62">
        <v>69290</v>
      </c>
      <c r="BH2435" s="61"/>
      <c r="BI2435" s="62">
        <v>1059570</v>
      </c>
      <c r="BJ2435" s="61"/>
      <c r="BK2435" s="62">
        <v>23401</v>
      </c>
      <c r="BL2435" s="61"/>
      <c r="BM2435" s="61"/>
      <c r="BN2435" s="61"/>
      <c r="BO2435" s="62">
        <v>-31741005</v>
      </c>
    </row>
    <row r="2436" spans="1:67" x14ac:dyDescent="0.2">
      <c r="A2436" s="57" t="s">
        <v>36</v>
      </c>
      <c r="B2436" s="56" t="s">
        <v>36</v>
      </c>
      <c r="C2436" s="56" t="s">
        <v>558</v>
      </c>
      <c r="D2436" s="56">
        <v>1998</v>
      </c>
      <c r="E2436" s="58">
        <v>79367280</v>
      </c>
      <c r="F2436" s="58">
        <v>48343489</v>
      </c>
      <c r="G2436" s="59">
        <v>76261382</v>
      </c>
      <c r="H2436" s="59">
        <v>6646716</v>
      </c>
      <c r="I2436" s="60">
        <v>3540818</v>
      </c>
      <c r="J2436" s="58">
        <v>-34564609</v>
      </c>
      <c r="K2436" s="62">
        <v>959166</v>
      </c>
      <c r="L2436" s="61"/>
      <c r="M2436" s="62">
        <v>229052</v>
      </c>
      <c r="N2436" s="61"/>
      <c r="O2436" s="61"/>
      <c r="P2436" s="62">
        <v>5305948</v>
      </c>
      <c r="Q2436" s="61"/>
      <c r="R2436" s="61"/>
      <c r="S2436" s="61"/>
      <c r="T2436" s="61"/>
      <c r="U2436" s="62">
        <v>3540818</v>
      </c>
      <c r="V2436" s="61"/>
      <c r="W2436" s="62">
        <v>6565270</v>
      </c>
      <c r="X2436" s="61"/>
      <c r="Y2436" s="61"/>
      <c r="Z2436" s="61"/>
      <c r="AA2436" s="62">
        <v>16935709</v>
      </c>
      <c r="AB2436" s="61"/>
      <c r="AC2436" s="61"/>
      <c r="AD2436" s="62">
        <v>23219566</v>
      </c>
      <c r="AE2436" s="61"/>
      <c r="AF2436" s="62">
        <v>13802329</v>
      </c>
      <c r="AG2436" s="61"/>
      <c r="AH2436" s="61"/>
      <c r="AI2436" s="62">
        <v>5703524</v>
      </c>
      <c r="AJ2436" s="61"/>
      <c r="AK2436" s="61"/>
      <c r="AL2436" s="61"/>
      <c r="AM2436" s="61"/>
      <c r="AN2436" s="61"/>
      <c r="AO2436" s="61"/>
      <c r="AP2436" s="62">
        <v>623607</v>
      </c>
      <c r="AQ2436" s="61"/>
      <c r="AR2436" s="62">
        <v>756656</v>
      </c>
      <c r="AS2436" s="61"/>
      <c r="AT2436" s="61"/>
      <c r="AU2436" s="61"/>
      <c r="AV2436" s="62">
        <v>86514</v>
      </c>
      <c r="AW2436" s="61"/>
      <c r="AX2436" s="61"/>
      <c r="AY2436" s="62">
        <v>954045</v>
      </c>
      <c r="AZ2436" s="61"/>
      <c r="BA2436" s="62">
        <v>2943016</v>
      </c>
      <c r="BB2436" s="61"/>
      <c r="BC2436" s="61"/>
      <c r="BD2436" s="61"/>
      <c r="BE2436" s="62">
        <v>25008</v>
      </c>
      <c r="BF2436" s="61"/>
      <c r="BG2436" s="62">
        <v>69290</v>
      </c>
      <c r="BH2436" s="61"/>
      <c r="BI2436" s="62">
        <v>1165179</v>
      </c>
      <c r="BJ2436" s="61"/>
      <c r="BK2436" s="62">
        <v>23401</v>
      </c>
      <c r="BL2436" s="61"/>
      <c r="BM2436" s="61"/>
      <c r="BN2436" s="61"/>
      <c r="BO2436" s="62">
        <v>-34564609</v>
      </c>
    </row>
    <row r="2437" spans="1:67" x14ac:dyDescent="0.2">
      <c r="A2437" s="57" t="s">
        <v>36</v>
      </c>
      <c r="B2437" s="56" t="s">
        <v>36</v>
      </c>
      <c r="C2437" s="56" t="s">
        <v>559</v>
      </c>
      <c r="D2437" s="56">
        <v>1989</v>
      </c>
      <c r="E2437" s="58">
        <v>47085681</v>
      </c>
      <c r="F2437" s="58">
        <v>45297568</v>
      </c>
      <c r="G2437" s="59">
        <v>48317673</v>
      </c>
      <c r="H2437" s="59">
        <v>2696361</v>
      </c>
      <c r="I2437" s="60">
        <v>3928353</v>
      </c>
      <c r="J2437" s="58">
        <v>-5716466</v>
      </c>
      <c r="K2437" s="62">
        <v>207045</v>
      </c>
      <c r="L2437" s="61"/>
      <c r="M2437" s="61"/>
      <c r="N2437" s="61"/>
      <c r="O2437" s="61"/>
      <c r="P2437" s="62">
        <v>4461764</v>
      </c>
      <c r="Q2437" s="62">
        <v>17213</v>
      </c>
      <c r="R2437" s="61"/>
      <c r="S2437" s="61"/>
      <c r="T2437" s="61"/>
      <c r="U2437" s="62">
        <v>3928353</v>
      </c>
      <c r="V2437" s="61"/>
      <c r="W2437" s="62">
        <v>1639550</v>
      </c>
      <c r="X2437" s="61"/>
      <c r="Y2437" s="61"/>
      <c r="Z2437" s="61"/>
      <c r="AA2437" s="62">
        <v>12182621</v>
      </c>
      <c r="AB2437" s="61"/>
      <c r="AC2437" s="61"/>
      <c r="AD2437" s="62">
        <v>12235593</v>
      </c>
      <c r="AE2437" s="61"/>
      <c r="AF2437" s="62">
        <v>11090853</v>
      </c>
      <c r="AG2437" s="61"/>
      <c r="AH2437" s="61"/>
      <c r="AI2437" s="62">
        <v>2554681</v>
      </c>
      <c r="AJ2437" s="61"/>
      <c r="AK2437" s="61"/>
      <c r="AL2437" s="61"/>
      <c r="AM2437" s="61"/>
      <c r="AN2437" s="61"/>
      <c r="AO2437" s="61"/>
      <c r="AP2437" s="62">
        <v>283706</v>
      </c>
      <c r="AQ2437" s="61"/>
      <c r="AR2437" s="62">
        <v>444286</v>
      </c>
      <c r="AS2437" s="61"/>
      <c r="AT2437" s="61"/>
      <c r="AU2437" s="61"/>
      <c r="AV2437" s="62">
        <v>90494</v>
      </c>
      <c r="AW2437" s="61"/>
      <c r="AX2437" s="61"/>
      <c r="AY2437" s="62">
        <v>402922</v>
      </c>
      <c r="AZ2437" s="61"/>
      <c r="BA2437" s="62">
        <v>1122904</v>
      </c>
      <c r="BB2437" s="61"/>
      <c r="BC2437" s="61"/>
      <c r="BD2437" s="61"/>
      <c r="BE2437" s="61"/>
      <c r="BF2437" s="61"/>
      <c r="BG2437" s="61"/>
      <c r="BH2437" s="61"/>
      <c r="BI2437" s="62">
        <v>352049</v>
      </c>
      <c r="BJ2437" s="61"/>
      <c r="BK2437" s="61"/>
      <c r="BL2437" s="61"/>
      <c r="BM2437" s="61"/>
      <c r="BN2437" s="61"/>
      <c r="BO2437" s="62">
        <v>-5716466</v>
      </c>
    </row>
    <row r="2438" spans="1:67" x14ac:dyDescent="0.2">
      <c r="A2438" s="57" t="s">
        <v>36</v>
      </c>
      <c r="B2438" s="56" t="s">
        <v>36</v>
      </c>
      <c r="C2438" s="56" t="s">
        <v>559</v>
      </c>
      <c r="D2438" s="56">
        <v>1990</v>
      </c>
      <c r="E2438" s="58">
        <v>51606726</v>
      </c>
      <c r="F2438" s="58">
        <v>50121683</v>
      </c>
      <c r="G2438" s="59">
        <v>52812475</v>
      </c>
      <c r="H2438" s="59">
        <v>3025674</v>
      </c>
      <c r="I2438" s="60">
        <v>4231423</v>
      </c>
      <c r="J2438" s="58">
        <v>-5716466</v>
      </c>
      <c r="K2438" s="62">
        <v>207045</v>
      </c>
      <c r="L2438" s="61"/>
      <c r="M2438" s="61"/>
      <c r="N2438" s="61"/>
      <c r="O2438" s="61"/>
      <c r="P2438" s="62">
        <v>4554753</v>
      </c>
      <c r="Q2438" s="62">
        <v>17213</v>
      </c>
      <c r="R2438" s="61"/>
      <c r="S2438" s="61"/>
      <c r="T2438" s="61"/>
      <c r="U2438" s="62">
        <v>4231423</v>
      </c>
      <c r="V2438" s="61"/>
      <c r="W2438" s="62">
        <v>1648724</v>
      </c>
      <c r="X2438" s="61"/>
      <c r="Y2438" s="61"/>
      <c r="Z2438" s="61"/>
      <c r="AA2438" s="62">
        <v>13505062</v>
      </c>
      <c r="AB2438" s="61"/>
      <c r="AC2438" s="61"/>
      <c r="AD2438" s="62">
        <v>13612474</v>
      </c>
      <c r="AE2438" s="61"/>
      <c r="AF2438" s="62">
        <v>12337037</v>
      </c>
      <c r="AG2438" s="61"/>
      <c r="AH2438" s="61"/>
      <c r="AI2438" s="62">
        <v>2698744</v>
      </c>
      <c r="AJ2438" s="61"/>
      <c r="AK2438" s="61"/>
      <c r="AL2438" s="61"/>
      <c r="AM2438" s="61"/>
      <c r="AN2438" s="61"/>
      <c r="AO2438" s="61"/>
      <c r="AP2438" s="62">
        <v>307088</v>
      </c>
      <c r="AQ2438" s="61"/>
      <c r="AR2438" s="62">
        <v>450085</v>
      </c>
      <c r="AS2438" s="61"/>
      <c r="AT2438" s="61"/>
      <c r="AU2438" s="61"/>
      <c r="AV2438" s="62">
        <v>90494</v>
      </c>
      <c r="AW2438" s="61"/>
      <c r="AX2438" s="61"/>
      <c r="AY2438" s="62">
        <v>470164</v>
      </c>
      <c r="AZ2438" s="61"/>
      <c r="BA2438" s="62">
        <v>1255181</v>
      </c>
      <c r="BB2438" s="61"/>
      <c r="BC2438" s="61"/>
      <c r="BD2438" s="61"/>
      <c r="BE2438" s="61"/>
      <c r="BF2438" s="61"/>
      <c r="BG2438" s="61"/>
      <c r="BH2438" s="61"/>
      <c r="BI2438" s="62">
        <v>452662</v>
      </c>
      <c r="BJ2438" s="61"/>
      <c r="BK2438" s="61"/>
      <c r="BL2438" s="61"/>
      <c r="BM2438" s="61"/>
      <c r="BN2438" s="61"/>
      <c r="BO2438" s="62">
        <v>-5716466</v>
      </c>
    </row>
    <row r="2439" spans="1:67" x14ac:dyDescent="0.2">
      <c r="A2439" s="57" t="s">
        <v>36</v>
      </c>
      <c r="B2439" s="56" t="s">
        <v>36</v>
      </c>
      <c r="C2439" s="56" t="s">
        <v>559</v>
      </c>
      <c r="D2439" s="56">
        <v>1991</v>
      </c>
      <c r="E2439" s="58">
        <v>55416501</v>
      </c>
      <c r="F2439" s="58">
        <v>53968913</v>
      </c>
      <c r="G2439" s="59">
        <v>56263570</v>
      </c>
      <c r="H2439" s="59">
        <v>3421809</v>
      </c>
      <c r="I2439" s="60">
        <v>4268878</v>
      </c>
      <c r="J2439" s="58">
        <v>-5716466</v>
      </c>
      <c r="K2439" s="62">
        <v>207045</v>
      </c>
      <c r="L2439" s="61"/>
      <c r="M2439" s="61"/>
      <c r="N2439" s="61"/>
      <c r="O2439" s="61"/>
      <c r="P2439" s="62">
        <v>4558221</v>
      </c>
      <c r="Q2439" s="62">
        <v>17213</v>
      </c>
      <c r="R2439" s="61"/>
      <c r="S2439" s="61"/>
      <c r="T2439" s="61"/>
      <c r="U2439" s="62">
        <v>4268878</v>
      </c>
      <c r="V2439" s="61"/>
      <c r="W2439" s="62">
        <v>1876947</v>
      </c>
      <c r="X2439" s="61"/>
      <c r="Y2439" s="61"/>
      <c r="Z2439" s="61"/>
      <c r="AA2439" s="62">
        <v>14729375</v>
      </c>
      <c r="AB2439" s="61"/>
      <c r="AC2439" s="61"/>
      <c r="AD2439" s="62">
        <v>14704781</v>
      </c>
      <c r="AE2439" s="61"/>
      <c r="AF2439" s="62">
        <v>13077070</v>
      </c>
      <c r="AG2439" s="61"/>
      <c r="AH2439" s="61"/>
      <c r="AI2439" s="62">
        <v>2824040</v>
      </c>
      <c r="AJ2439" s="61"/>
      <c r="AK2439" s="61"/>
      <c r="AL2439" s="61"/>
      <c r="AM2439" s="61"/>
      <c r="AN2439" s="61"/>
      <c r="AO2439" s="61"/>
      <c r="AP2439" s="62">
        <v>323144</v>
      </c>
      <c r="AQ2439" s="61"/>
      <c r="AR2439" s="62">
        <v>528414</v>
      </c>
      <c r="AS2439" s="61"/>
      <c r="AT2439" s="61"/>
      <c r="AU2439" s="61"/>
      <c r="AV2439" s="62">
        <v>91981</v>
      </c>
      <c r="AW2439" s="61"/>
      <c r="AX2439" s="61"/>
      <c r="AY2439" s="62">
        <v>528186</v>
      </c>
      <c r="AZ2439" s="61"/>
      <c r="BA2439" s="62">
        <v>1485888</v>
      </c>
      <c r="BB2439" s="61"/>
      <c r="BC2439" s="61"/>
      <c r="BD2439" s="61"/>
      <c r="BE2439" s="61"/>
      <c r="BF2439" s="61"/>
      <c r="BG2439" s="61"/>
      <c r="BH2439" s="61"/>
      <c r="BI2439" s="62">
        <v>464196</v>
      </c>
      <c r="BJ2439" s="61"/>
      <c r="BK2439" s="61"/>
      <c r="BL2439" s="61"/>
      <c r="BM2439" s="61"/>
      <c r="BN2439" s="61"/>
      <c r="BO2439" s="62">
        <v>-5716466</v>
      </c>
    </row>
    <row r="2440" spans="1:67" x14ac:dyDescent="0.2">
      <c r="A2440" s="57" t="s">
        <v>36</v>
      </c>
      <c r="B2440" s="56" t="s">
        <v>36</v>
      </c>
      <c r="C2440" s="56" t="s">
        <v>559</v>
      </c>
      <c r="D2440" s="56">
        <v>1992</v>
      </c>
      <c r="E2440" s="58">
        <v>58643030</v>
      </c>
      <c r="F2440" s="58">
        <v>57628955</v>
      </c>
      <c r="G2440" s="59">
        <v>59825956</v>
      </c>
      <c r="H2440" s="59">
        <v>3519465</v>
      </c>
      <c r="I2440" s="60">
        <v>4702391</v>
      </c>
      <c r="J2440" s="58">
        <v>-5716466</v>
      </c>
      <c r="K2440" s="62">
        <v>207045</v>
      </c>
      <c r="L2440" s="61"/>
      <c r="M2440" s="61"/>
      <c r="N2440" s="61"/>
      <c r="O2440" s="61"/>
      <c r="P2440" s="62">
        <v>4658794</v>
      </c>
      <c r="Q2440" s="62">
        <v>17213</v>
      </c>
      <c r="R2440" s="61"/>
      <c r="S2440" s="61"/>
      <c r="T2440" s="61"/>
      <c r="U2440" s="62">
        <v>4702391</v>
      </c>
      <c r="V2440" s="61"/>
      <c r="W2440" s="62">
        <v>2032501</v>
      </c>
      <c r="X2440" s="61"/>
      <c r="Y2440" s="61"/>
      <c r="Z2440" s="61"/>
      <c r="AA2440" s="62">
        <v>15831366</v>
      </c>
      <c r="AB2440" s="61"/>
      <c r="AC2440" s="61"/>
      <c r="AD2440" s="62">
        <v>15364953</v>
      </c>
      <c r="AE2440" s="61"/>
      <c r="AF2440" s="62">
        <v>14060190</v>
      </c>
      <c r="AG2440" s="61"/>
      <c r="AH2440" s="61"/>
      <c r="AI2440" s="62">
        <v>2951503</v>
      </c>
      <c r="AJ2440" s="61"/>
      <c r="AK2440" s="61"/>
      <c r="AL2440" s="61"/>
      <c r="AM2440" s="61"/>
      <c r="AN2440" s="61"/>
      <c r="AO2440" s="61"/>
      <c r="AP2440" s="62">
        <v>347151</v>
      </c>
      <c r="AQ2440" s="61"/>
      <c r="AR2440" s="62">
        <v>536982</v>
      </c>
      <c r="AS2440" s="61"/>
      <c r="AT2440" s="61"/>
      <c r="AU2440" s="61"/>
      <c r="AV2440" s="62">
        <v>97989</v>
      </c>
      <c r="AW2440" s="61"/>
      <c r="AX2440" s="61"/>
      <c r="AY2440" s="62">
        <v>565787</v>
      </c>
      <c r="AZ2440" s="61"/>
      <c r="BA2440" s="62">
        <v>1507360</v>
      </c>
      <c r="BB2440" s="61"/>
      <c r="BC2440" s="61"/>
      <c r="BD2440" s="61"/>
      <c r="BE2440" s="61"/>
      <c r="BF2440" s="61"/>
      <c r="BG2440" s="61"/>
      <c r="BH2440" s="61"/>
      <c r="BI2440" s="62">
        <v>464196</v>
      </c>
      <c r="BJ2440" s="61"/>
      <c r="BK2440" s="61"/>
      <c r="BL2440" s="61"/>
      <c r="BM2440" s="61"/>
      <c r="BN2440" s="61"/>
      <c r="BO2440" s="62">
        <v>-5716466</v>
      </c>
    </row>
    <row r="2441" spans="1:67" x14ac:dyDescent="0.2">
      <c r="A2441" s="57" t="s">
        <v>36</v>
      </c>
      <c r="B2441" s="56" t="s">
        <v>36</v>
      </c>
      <c r="C2441" s="56" t="s">
        <v>559</v>
      </c>
      <c r="D2441" s="56">
        <v>1993</v>
      </c>
      <c r="E2441" s="58">
        <v>61349696</v>
      </c>
      <c r="F2441" s="58">
        <v>60337773</v>
      </c>
      <c r="G2441" s="59">
        <v>62626324</v>
      </c>
      <c r="H2441" s="59">
        <v>3427915</v>
      </c>
      <c r="I2441" s="60">
        <v>4704543</v>
      </c>
      <c r="J2441" s="58">
        <v>-5716466</v>
      </c>
      <c r="K2441" s="62">
        <v>207045</v>
      </c>
      <c r="L2441" s="61"/>
      <c r="M2441" s="61"/>
      <c r="N2441" s="61"/>
      <c r="O2441" s="61"/>
      <c r="P2441" s="62">
        <v>4663082</v>
      </c>
      <c r="Q2441" s="62">
        <v>17213</v>
      </c>
      <c r="R2441" s="61"/>
      <c r="S2441" s="61"/>
      <c r="T2441" s="61"/>
      <c r="U2441" s="62">
        <v>4704543</v>
      </c>
      <c r="V2441" s="61"/>
      <c r="W2441" s="62">
        <v>2033962</v>
      </c>
      <c r="X2441" s="61"/>
      <c r="Y2441" s="61"/>
      <c r="Z2441" s="61"/>
      <c r="AA2441" s="62">
        <v>16851308</v>
      </c>
      <c r="AB2441" s="61"/>
      <c r="AC2441" s="61"/>
      <c r="AD2441" s="62">
        <v>16359136</v>
      </c>
      <c r="AE2441" s="61"/>
      <c r="AF2441" s="62">
        <v>14750490</v>
      </c>
      <c r="AG2441" s="61"/>
      <c r="AH2441" s="61"/>
      <c r="AI2441" s="62">
        <v>3039545</v>
      </c>
      <c r="AJ2441" s="61"/>
      <c r="AK2441" s="61"/>
      <c r="AL2441" s="61"/>
      <c r="AM2441" s="61"/>
      <c r="AN2441" s="61"/>
      <c r="AO2441" s="61"/>
      <c r="AP2441" s="62">
        <v>348221</v>
      </c>
      <c r="AQ2441" s="61"/>
      <c r="AR2441" s="62">
        <v>457318</v>
      </c>
      <c r="AS2441" s="61"/>
      <c r="AT2441" s="61"/>
      <c r="AU2441" s="61"/>
      <c r="AV2441" s="62">
        <v>97989</v>
      </c>
      <c r="AW2441" s="61"/>
      <c r="AX2441" s="61"/>
      <c r="AY2441" s="62">
        <v>587530</v>
      </c>
      <c r="AZ2441" s="61"/>
      <c r="BA2441" s="62">
        <v>1471452</v>
      </c>
      <c r="BB2441" s="61"/>
      <c r="BC2441" s="61"/>
      <c r="BD2441" s="61"/>
      <c r="BE2441" s="61"/>
      <c r="BF2441" s="61"/>
      <c r="BG2441" s="61"/>
      <c r="BH2441" s="61"/>
      <c r="BI2441" s="62">
        <v>465405</v>
      </c>
      <c r="BJ2441" s="61"/>
      <c r="BK2441" s="61"/>
      <c r="BL2441" s="61"/>
      <c r="BM2441" s="61"/>
      <c r="BN2441" s="61"/>
      <c r="BO2441" s="62">
        <v>-5716466</v>
      </c>
    </row>
    <row r="2442" spans="1:67" x14ac:dyDescent="0.2">
      <c r="A2442" s="57" t="s">
        <v>36</v>
      </c>
      <c r="B2442" s="56" t="s">
        <v>36</v>
      </c>
      <c r="C2442" s="56" t="s">
        <v>559</v>
      </c>
      <c r="D2442" s="56">
        <v>1994</v>
      </c>
      <c r="E2442" s="58">
        <v>65222347</v>
      </c>
      <c r="F2442" s="58">
        <v>47431397</v>
      </c>
      <c r="G2442" s="59">
        <v>65754656</v>
      </c>
      <c r="H2442" s="59">
        <v>3868437</v>
      </c>
      <c r="I2442" s="60">
        <v>4400746</v>
      </c>
      <c r="J2442" s="58">
        <v>-22191696</v>
      </c>
      <c r="K2442" s="62">
        <v>207045</v>
      </c>
      <c r="L2442" s="61"/>
      <c r="M2442" s="61"/>
      <c r="N2442" s="61"/>
      <c r="O2442" s="61"/>
      <c r="P2442" s="62">
        <v>4701559</v>
      </c>
      <c r="Q2442" s="62">
        <v>13266</v>
      </c>
      <c r="R2442" s="61"/>
      <c r="S2442" s="61"/>
      <c r="T2442" s="61"/>
      <c r="U2442" s="62">
        <v>4400746</v>
      </c>
      <c r="V2442" s="61"/>
      <c r="W2442" s="62">
        <v>2055031</v>
      </c>
      <c r="X2442" s="61"/>
      <c r="Y2442" s="61"/>
      <c r="Z2442" s="61"/>
      <c r="AA2442" s="62">
        <v>18248476</v>
      </c>
      <c r="AB2442" s="61"/>
      <c r="AC2442" s="61"/>
      <c r="AD2442" s="62">
        <v>17578621</v>
      </c>
      <c r="AE2442" s="61"/>
      <c r="AF2442" s="62">
        <v>15446122</v>
      </c>
      <c r="AG2442" s="61"/>
      <c r="AH2442" s="61"/>
      <c r="AI2442" s="62">
        <v>3103790</v>
      </c>
      <c r="AJ2442" s="61"/>
      <c r="AK2442" s="61"/>
      <c r="AL2442" s="61"/>
      <c r="AM2442" s="61"/>
      <c r="AN2442" s="61"/>
      <c r="AO2442" s="61"/>
      <c r="AP2442" s="62">
        <v>362237</v>
      </c>
      <c r="AQ2442" s="61"/>
      <c r="AR2442" s="62">
        <v>467910</v>
      </c>
      <c r="AS2442" s="61"/>
      <c r="AT2442" s="61"/>
      <c r="AU2442" s="61"/>
      <c r="AV2442" s="62">
        <v>99379</v>
      </c>
      <c r="AW2442" s="61"/>
      <c r="AX2442" s="61"/>
      <c r="AY2442" s="62">
        <v>675759</v>
      </c>
      <c r="AZ2442" s="61"/>
      <c r="BA2442" s="62">
        <v>1485401</v>
      </c>
      <c r="BB2442" s="61"/>
      <c r="BC2442" s="61"/>
      <c r="BD2442" s="61"/>
      <c r="BE2442" s="61"/>
      <c r="BF2442" s="61"/>
      <c r="BG2442" s="61"/>
      <c r="BH2442" s="61"/>
      <c r="BI2442" s="62">
        <v>777751</v>
      </c>
      <c r="BJ2442" s="61"/>
      <c r="BK2442" s="61"/>
      <c r="BL2442" s="61"/>
      <c r="BM2442" s="61"/>
      <c r="BN2442" s="61"/>
      <c r="BO2442" s="62">
        <v>-22191696</v>
      </c>
    </row>
    <row r="2443" spans="1:67" x14ac:dyDescent="0.2">
      <c r="A2443" s="57" t="s">
        <v>36</v>
      </c>
      <c r="B2443" s="56" t="s">
        <v>36</v>
      </c>
      <c r="C2443" s="56" t="s">
        <v>559</v>
      </c>
      <c r="D2443" s="56">
        <v>1995</v>
      </c>
      <c r="E2443" s="58">
        <v>68690994</v>
      </c>
      <c r="F2443" s="58">
        <v>50176823</v>
      </c>
      <c r="G2443" s="59">
        <v>68529218</v>
      </c>
      <c r="H2443" s="59">
        <v>4566473</v>
      </c>
      <c r="I2443" s="60">
        <v>4404697</v>
      </c>
      <c r="J2443" s="58">
        <v>-22918868</v>
      </c>
      <c r="K2443" s="62">
        <v>355556</v>
      </c>
      <c r="L2443" s="61"/>
      <c r="M2443" s="61"/>
      <c r="N2443" s="61"/>
      <c r="O2443" s="61"/>
      <c r="P2443" s="62">
        <v>4703844</v>
      </c>
      <c r="Q2443" s="62">
        <v>13266</v>
      </c>
      <c r="R2443" s="61"/>
      <c r="S2443" s="61"/>
      <c r="T2443" s="61"/>
      <c r="U2443" s="62">
        <v>4404697</v>
      </c>
      <c r="V2443" s="61"/>
      <c r="W2443" s="62">
        <v>2058982</v>
      </c>
      <c r="X2443" s="61"/>
      <c r="Y2443" s="61"/>
      <c r="Z2443" s="61"/>
      <c r="AA2443" s="62">
        <v>19722893</v>
      </c>
      <c r="AB2443" s="61"/>
      <c r="AC2443" s="61"/>
      <c r="AD2443" s="62">
        <v>18148738</v>
      </c>
      <c r="AE2443" s="61"/>
      <c r="AF2443" s="62">
        <v>15961178</v>
      </c>
      <c r="AG2443" s="61"/>
      <c r="AH2443" s="61"/>
      <c r="AI2443" s="62">
        <v>3160064</v>
      </c>
      <c r="AJ2443" s="61"/>
      <c r="AK2443" s="61"/>
      <c r="AL2443" s="61"/>
      <c r="AM2443" s="61"/>
      <c r="AN2443" s="61"/>
      <c r="AO2443" s="61"/>
      <c r="AP2443" s="62">
        <v>368626</v>
      </c>
      <c r="AQ2443" s="61"/>
      <c r="AR2443" s="62">
        <v>491530</v>
      </c>
      <c r="AS2443" s="61"/>
      <c r="AT2443" s="61"/>
      <c r="AU2443" s="61"/>
      <c r="AV2443" s="62">
        <v>100589</v>
      </c>
      <c r="AW2443" s="61"/>
      <c r="AX2443" s="61"/>
      <c r="AY2443" s="62">
        <v>835879</v>
      </c>
      <c r="AZ2443" s="61"/>
      <c r="BA2443" s="62">
        <v>1795326</v>
      </c>
      <c r="BB2443" s="61"/>
      <c r="BC2443" s="61"/>
      <c r="BD2443" s="61"/>
      <c r="BE2443" s="61"/>
      <c r="BF2443" s="61"/>
      <c r="BG2443" s="61"/>
      <c r="BH2443" s="61"/>
      <c r="BI2443" s="62">
        <v>974523</v>
      </c>
      <c r="BJ2443" s="61"/>
      <c r="BK2443" s="61"/>
      <c r="BL2443" s="61"/>
      <c r="BM2443" s="61"/>
      <c r="BN2443" s="61"/>
      <c r="BO2443" s="62">
        <v>-22918868</v>
      </c>
    </row>
    <row r="2444" spans="1:67" x14ac:dyDescent="0.2">
      <c r="A2444" s="57" t="s">
        <v>36</v>
      </c>
      <c r="B2444" s="56" t="s">
        <v>36</v>
      </c>
      <c r="C2444" s="56" t="s">
        <v>559</v>
      </c>
      <c r="D2444" s="56">
        <v>1996</v>
      </c>
      <c r="E2444" s="58">
        <v>71318459</v>
      </c>
      <c r="F2444" s="58">
        <v>50875190</v>
      </c>
      <c r="G2444" s="59">
        <v>71268870</v>
      </c>
      <c r="H2444" s="59">
        <v>4460330</v>
      </c>
      <c r="I2444" s="60">
        <v>4410741</v>
      </c>
      <c r="J2444" s="58">
        <v>-24854010</v>
      </c>
      <c r="K2444" s="62">
        <v>350233</v>
      </c>
      <c r="L2444" s="61"/>
      <c r="M2444" s="61"/>
      <c r="N2444" s="61"/>
      <c r="O2444" s="61"/>
      <c r="P2444" s="62">
        <v>4703844</v>
      </c>
      <c r="Q2444" s="62">
        <v>12520</v>
      </c>
      <c r="R2444" s="61"/>
      <c r="S2444" s="61"/>
      <c r="T2444" s="61"/>
      <c r="U2444" s="62">
        <v>4410741</v>
      </c>
      <c r="V2444" s="61"/>
      <c r="W2444" s="62">
        <v>2055032</v>
      </c>
      <c r="X2444" s="61"/>
      <c r="Y2444" s="61"/>
      <c r="Z2444" s="61"/>
      <c r="AA2444" s="62">
        <v>20549672</v>
      </c>
      <c r="AB2444" s="61"/>
      <c r="AC2444" s="61"/>
      <c r="AD2444" s="62">
        <v>19482679</v>
      </c>
      <c r="AE2444" s="61"/>
      <c r="AF2444" s="62">
        <v>16472313</v>
      </c>
      <c r="AG2444" s="61"/>
      <c r="AH2444" s="61"/>
      <c r="AI2444" s="62">
        <v>3231836</v>
      </c>
      <c r="AJ2444" s="61"/>
      <c r="AK2444" s="61"/>
      <c r="AL2444" s="61"/>
      <c r="AM2444" s="61"/>
      <c r="AN2444" s="61"/>
      <c r="AO2444" s="61"/>
      <c r="AP2444" s="62">
        <v>371363</v>
      </c>
      <c r="AQ2444" s="61"/>
      <c r="AR2444" s="62">
        <v>530618</v>
      </c>
      <c r="AS2444" s="61"/>
      <c r="AT2444" s="61"/>
      <c r="AU2444" s="61"/>
      <c r="AV2444" s="62">
        <v>102690</v>
      </c>
      <c r="AW2444" s="61"/>
      <c r="AX2444" s="61"/>
      <c r="AY2444" s="62">
        <v>854664</v>
      </c>
      <c r="AZ2444" s="61"/>
      <c r="BA2444" s="62">
        <v>1622307</v>
      </c>
      <c r="BB2444" s="61"/>
      <c r="BC2444" s="61"/>
      <c r="BD2444" s="61"/>
      <c r="BE2444" s="61"/>
      <c r="BF2444" s="61"/>
      <c r="BG2444" s="61"/>
      <c r="BH2444" s="61"/>
      <c r="BI2444" s="62">
        <v>978688</v>
      </c>
      <c r="BJ2444" s="61"/>
      <c r="BK2444" s="61"/>
      <c r="BL2444" s="61"/>
      <c r="BM2444" s="61"/>
      <c r="BN2444" s="61"/>
      <c r="BO2444" s="62">
        <v>-24854010</v>
      </c>
    </row>
    <row r="2445" spans="1:67" x14ac:dyDescent="0.2">
      <c r="A2445" s="57" t="s">
        <v>36</v>
      </c>
      <c r="B2445" s="56" t="s">
        <v>36</v>
      </c>
      <c r="C2445" s="56" t="s">
        <v>559</v>
      </c>
      <c r="D2445" s="56">
        <v>1997</v>
      </c>
      <c r="E2445" s="58">
        <v>69902900</v>
      </c>
      <c r="F2445" s="58">
        <v>48072754</v>
      </c>
      <c r="G2445" s="59">
        <v>69685898</v>
      </c>
      <c r="H2445" s="59">
        <v>4627743</v>
      </c>
      <c r="I2445" s="60">
        <v>4410741</v>
      </c>
      <c r="J2445" s="58">
        <v>-26240887</v>
      </c>
      <c r="K2445" s="62">
        <v>350930</v>
      </c>
      <c r="L2445" s="61"/>
      <c r="M2445" s="61"/>
      <c r="N2445" s="61"/>
      <c r="O2445" s="61"/>
      <c r="P2445" s="62">
        <v>4709136</v>
      </c>
      <c r="Q2445" s="62">
        <v>12520</v>
      </c>
      <c r="R2445" s="61"/>
      <c r="S2445" s="61"/>
      <c r="T2445" s="61"/>
      <c r="U2445" s="62">
        <v>4410741</v>
      </c>
      <c r="V2445" s="61"/>
      <c r="W2445" s="62">
        <v>2055031</v>
      </c>
      <c r="X2445" s="61"/>
      <c r="Y2445" s="61"/>
      <c r="Z2445" s="61"/>
      <c r="AA2445" s="62">
        <v>16675471</v>
      </c>
      <c r="AB2445" s="61"/>
      <c r="AC2445" s="61"/>
      <c r="AD2445" s="62">
        <v>21127763</v>
      </c>
      <c r="AE2445" s="61"/>
      <c r="AF2445" s="62">
        <v>17052300</v>
      </c>
      <c r="AG2445" s="61"/>
      <c r="AH2445" s="61"/>
      <c r="AI2445" s="62">
        <v>3292006</v>
      </c>
      <c r="AJ2445" s="61"/>
      <c r="AK2445" s="61"/>
      <c r="AL2445" s="61"/>
      <c r="AM2445" s="61"/>
      <c r="AN2445" s="61"/>
      <c r="AO2445" s="61"/>
      <c r="AP2445" s="62">
        <v>371859</v>
      </c>
      <c r="AQ2445" s="61"/>
      <c r="AR2445" s="62">
        <v>499731</v>
      </c>
      <c r="AS2445" s="61"/>
      <c r="AT2445" s="61"/>
      <c r="AU2445" s="61"/>
      <c r="AV2445" s="62">
        <v>105652</v>
      </c>
      <c r="AW2445" s="61"/>
      <c r="AX2445" s="61"/>
      <c r="AY2445" s="62">
        <v>890356</v>
      </c>
      <c r="AZ2445" s="61"/>
      <c r="BA2445" s="62">
        <v>1724638</v>
      </c>
      <c r="BB2445" s="61"/>
      <c r="BC2445" s="61"/>
      <c r="BD2445" s="61"/>
      <c r="BE2445" s="61"/>
      <c r="BF2445" s="61"/>
      <c r="BG2445" s="61"/>
      <c r="BH2445" s="61"/>
      <c r="BI2445" s="62">
        <v>1035507</v>
      </c>
      <c r="BJ2445" s="61"/>
      <c r="BK2445" s="61"/>
      <c r="BL2445" s="61"/>
      <c r="BM2445" s="61"/>
      <c r="BN2445" s="61"/>
      <c r="BO2445" s="62">
        <v>-26240887</v>
      </c>
    </row>
    <row r="2446" spans="1:67" x14ac:dyDescent="0.2">
      <c r="A2446" s="57" t="s">
        <v>36</v>
      </c>
      <c r="B2446" s="56" t="s">
        <v>36</v>
      </c>
      <c r="C2446" s="56" t="s">
        <v>559</v>
      </c>
      <c r="D2446" s="56">
        <v>1998</v>
      </c>
      <c r="E2446" s="58">
        <v>72590403</v>
      </c>
      <c r="F2446" s="58">
        <v>48506345</v>
      </c>
      <c r="G2446" s="59">
        <v>72302052</v>
      </c>
      <c r="H2446" s="59">
        <v>4699092</v>
      </c>
      <c r="I2446" s="60">
        <v>4410741</v>
      </c>
      <c r="J2446" s="58">
        <v>-28494799</v>
      </c>
      <c r="K2446" s="62">
        <v>352516</v>
      </c>
      <c r="L2446" s="61"/>
      <c r="M2446" s="61"/>
      <c r="N2446" s="61"/>
      <c r="O2446" s="61"/>
      <c r="P2446" s="62">
        <v>4711261</v>
      </c>
      <c r="Q2446" s="62">
        <v>12520</v>
      </c>
      <c r="R2446" s="61"/>
      <c r="S2446" s="61"/>
      <c r="T2446" s="61"/>
      <c r="U2446" s="62">
        <v>4410741</v>
      </c>
      <c r="V2446" s="61"/>
      <c r="W2446" s="62">
        <v>2171273</v>
      </c>
      <c r="X2446" s="61"/>
      <c r="Y2446" s="61"/>
      <c r="Z2446" s="61"/>
      <c r="AA2446" s="62">
        <v>17265580</v>
      </c>
      <c r="AB2446" s="61"/>
      <c r="AC2446" s="61"/>
      <c r="AD2446" s="62">
        <v>22476668</v>
      </c>
      <c r="AE2446" s="61"/>
      <c r="AF2446" s="62">
        <v>17589521</v>
      </c>
      <c r="AG2446" s="61"/>
      <c r="AH2446" s="61"/>
      <c r="AI2446" s="62">
        <v>3311972</v>
      </c>
      <c r="AJ2446" s="61"/>
      <c r="AK2446" s="61"/>
      <c r="AL2446" s="61"/>
      <c r="AM2446" s="61"/>
      <c r="AN2446" s="61"/>
      <c r="AO2446" s="61"/>
      <c r="AP2446" s="62">
        <v>383555</v>
      </c>
      <c r="AQ2446" s="61"/>
      <c r="AR2446" s="62">
        <v>436757</v>
      </c>
      <c r="AS2446" s="61"/>
      <c r="AT2446" s="61"/>
      <c r="AU2446" s="61"/>
      <c r="AV2446" s="62">
        <v>105622</v>
      </c>
      <c r="AW2446" s="61"/>
      <c r="AX2446" s="61"/>
      <c r="AY2446" s="62">
        <v>903010</v>
      </c>
      <c r="AZ2446" s="61"/>
      <c r="BA2446" s="62">
        <v>1722157</v>
      </c>
      <c r="BB2446" s="61"/>
      <c r="BC2446" s="61"/>
      <c r="BD2446" s="61"/>
      <c r="BE2446" s="61"/>
      <c r="BF2446" s="61"/>
      <c r="BG2446" s="61"/>
      <c r="BH2446" s="61"/>
      <c r="BI2446" s="62">
        <v>1147991</v>
      </c>
      <c r="BJ2446" s="61"/>
      <c r="BK2446" s="61"/>
      <c r="BL2446" s="61"/>
      <c r="BM2446" s="61"/>
      <c r="BN2446" s="61"/>
      <c r="BO2446" s="62">
        <v>-28494799</v>
      </c>
    </row>
    <row r="2447" spans="1:67" x14ac:dyDescent="0.2">
      <c r="A2447" s="57" t="s">
        <v>37</v>
      </c>
      <c r="B2447" s="56" t="s">
        <v>37</v>
      </c>
      <c r="C2447" s="56" t="s">
        <v>37</v>
      </c>
      <c r="D2447" s="56">
        <v>1989</v>
      </c>
      <c r="E2447" s="58">
        <v>512199</v>
      </c>
      <c r="F2447" s="58">
        <v>465392</v>
      </c>
      <c r="G2447" s="59">
        <v>504861</v>
      </c>
      <c r="H2447" s="59">
        <v>7338</v>
      </c>
      <c r="I2447" s="60">
        <v>0</v>
      </c>
      <c r="J2447" s="58">
        <v>-46807</v>
      </c>
      <c r="K2447" s="62">
        <v>1767</v>
      </c>
      <c r="L2447" s="61"/>
      <c r="M2447" s="61">
        <v>97</v>
      </c>
      <c r="N2447" s="61"/>
      <c r="O2447" s="61"/>
      <c r="P2447" s="61"/>
      <c r="Q2447" s="61"/>
      <c r="R2447" s="61"/>
      <c r="S2447" s="61"/>
      <c r="T2447" s="61"/>
      <c r="U2447" s="61"/>
      <c r="V2447" s="61"/>
      <c r="W2447" s="62">
        <v>59706</v>
      </c>
      <c r="X2447" s="61"/>
      <c r="Y2447" s="61"/>
      <c r="Z2447" s="61"/>
      <c r="AA2447" s="62">
        <v>203935</v>
      </c>
      <c r="AB2447" s="61"/>
      <c r="AC2447" s="61"/>
      <c r="AD2447" s="62">
        <v>107076</v>
      </c>
      <c r="AE2447" s="61"/>
      <c r="AF2447" s="62">
        <v>90770</v>
      </c>
      <c r="AG2447" s="61"/>
      <c r="AH2447" s="61"/>
      <c r="AI2447" s="62">
        <v>41510</v>
      </c>
      <c r="AJ2447" s="61"/>
      <c r="AK2447" s="61"/>
      <c r="AL2447" s="61"/>
      <c r="AM2447" s="61"/>
      <c r="AN2447" s="61"/>
      <c r="AO2447" s="61"/>
      <c r="AP2447" s="62">
        <v>2528</v>
      </c>
      <c r="AQ2447" s="61"/>
      <c r="AR2447" s="61"/>
      <c r="AS2447" s="61"/>
      <c r="AT2447" s="61"/>
      <c r="AU2447" s="61"/>
      <c r="AV2447" s="61"/>
      <c r="AW2447" s="61"/>
      <c r="AX2447" s="61"/>
      <c r="AY2447" s="62">
        <v>4810</v>
      </c>
      <c r="AZ2447" s="61"/>
      <c r="BA2447" s="61"/>
      <c r="BB2447" s="61"/>
      <c r="BC2447" s="61"/>
      <c r="BD2447" s="61"/>
      <c r="BE2447" s="61"/>
      <c r="BF2447" s="61"/>
      <c r="BG2447" s="61"/>
      <c r="BH2447" s="61"/>
      <c r="BI2447" s="61"/>
      <c r="BJ2447" s="61"/>
      <c r="BK2447" s="61"/>
      <c r="BL2447" s="61"/>
      <c r="BM2447" s="61"/>
      <c r="BN2447" s="61"/>
      <c r="BO2447" s="62">
        <v>-46807</v>
      </c>
    </row>
    <row r="2448" spans="1:67" x14ac:dyDescent="0.2">
      <c r="A2448" s="57" t="s">
        <v>37</v>
      </c>
      <c r="B2448" s="56" t="s">
        <v>37</v>
      </c>
      <c r="C2448" s="56" t="s">
        <v>37</v>
      </c>
      <c r="D2448" s="56">
        <v>1990</v>
      </c>
      <c r="E2448" s="58">
        <v>558613</v>
      </c>
      <c r="F2448" s="58">
        <v>511806</v>
      </c>
      <c r="G2448" s="59">
        <v>551275</v>
      </c>
      <c r="H2448" s="59">
        <v>7338</v>
      </c>
      <c r="I2448" s="60">
        <v>0</v>
      </c>
      <c r="J2448" s="58">
        <v>-46807</v>
      </c>
      <c r="K2448" s="62">
        <v>1767</v>
      </c>
      <c r="L2448" s="61"/>
      <c r="M2448" s="61">
        <v>97</v>
      </c>
      <c r="N2448" s="61"/>
      <c r="O2448" s="61"/>
      <c r="P2448" s="61"/>
      <c r="Q2448" s="61"/>
      <c r="R2448" s="61"/>
      <c r="S2448" s="61"/>
      <c r="T2448" s="61"/>
      <c r="U2448" s="61"/>
      <c r="V2448" s="61"/>
      <c r="W2448" s="62">
        <v>59706</v>
      </c>
      <c r="X2448" s="61"/>
      <c r="Y2448" s="61"/>
      <c r="Z2448" s="61"/>
      <c r="AA2448" s="62">
        <v>216224</v>
      </c>
      <c r="AB2448" s="61"/>
      <c r="AC2448" s="61"/>
      <c r="AD2448" s="62">
        <v>112528</v>
      </c>
      <c r="AE2448" s="61"/>
      <c r="AF2448" s="62">
        <v>110664</v>
      </c>
      <c r="AG2448" s="61"/>
      <c r="AH2448" s="61"/>
      <c r="AI2448" s="62">
        <v>50289</v>
      </c>
      <c r="AJ2448" s="61"/>
      <c r="AK2448" s="61"/>
      <c r="AL2448" s="61"/>
      <c r="AM2448" s="61"/>
      <c r="AN2448" s="61"/>
      <c r="AO2448" s="61"/>
      <c r="AP2448" s="62">
        <v>2528</v>
      </c>
      <c r="AQ2448" s="61"/>
      <c r="AR2448" s="61"/>
      <c r="AS2448" s="61"/>
      <c r="AT2448" s="61"/>
      <c r="AU2448" s="61"/>
      <c r="AV2448" s="61"/>
      <c r="AW2448" s="61"/>
      <c r="AX2448" s="61"/>
      <c r="AY2448" s="62">
        <v>4810</v>
      </c>
      <c r="AZ2448" s="61"/>
      <c r="BA2448" s="61"/>
      <c r="BB2448" s="61"/>
      <c r="BC2448" s="61"/>
      <c r="BD2448" s="61"/>
      <c r="BE2448" s="61"/>
      <c r="BF2448" s="61"/>
      <c r="BG2448" s="61"/>
      <c r="BH2448" s="61"/>
      <c r="BI2448" s="61"/>
      <c r="BJ2448" s="61"/>
      <c r="BK2448" s="61"/>
      <c r="BL2448" s="61"/>
      <c r="BM2448" s="61"/>
      <c r="BN2448" s="61"/>
      <c r="BO2448" s="62">
        <v>-46807</v>
      </c>
    </row>
    <row r="2449" spans="1:67" x14ac:dyDescent="0.2">
      <c r="A2449" s="57" t="s">
        <v>37</v>
      </c>
      <c r="B2449" s="56" t="s">
        <v>37</v>
      </c>
      <c r="C2449" s="56" t="s">
        <v>37</v>
      </c>
      <c r="D2449" s="56">
        <v>1991</v>
      </c>
      <c r="E2449" s="58">
        <v>595947</v>
      </c>
      <c r="F2449" s="58">
        <v>549140</v>
      </c>
      <c r="G2449" s="59">
        <v>579429</v>
      </c>
      <c r="H2449" s="59">
        <v>16518</v>
      </c>
      <c r="I2449" s="60">
        <v>0</v>
      </c>
      <c r="J2449" s="58">
        <v>-46807</v>
      </c>
      <c r="K2449" s="62">
        <v>1767</v>
      </c>
      <c r="L2449" s="61"/>
      <c r="M2449" s="61">
        <v>97</v>
      </c>
      <c r="N2449" s="61"/>
      <c r="O2449" s="61"/>
      <c r="P2449" s="61"/>
      <c r="Q2449" s="61"/>
      <c r="R2449" s="61"/>
      <c r="S2449" s="61"/>
      <c r="T2449" s="61"/>
      <c r="U2449" s="61"/>
      <c r="V2449" s="61"/>
      <c r="W2449" s="62">
        <v>74229</v>
      </c>
      <c r="X2449" s="61"/>
      <c r="Y2449" s="61"/>
      <c r="Z2449" s="61"/>
      <c r="AA2449" s="62">
        <v>220988</v>
      </c>
      <c r="AB2449" s="61"/>
      <c r="AC2449" s="61"/>
      <c r="AD2449" s="62">
        <v>114337</v>
      </c>
      <c r="AE2449" s="61"/>
      <c r="AF2449" s="62">
        <v>116354</v>
      </c>
      <c r="AG2449" s="61"/>
      <c r="AH2449" s="61"/>
      <c r="AI2449" s="62">
        <v>51657</v>
      </c>
      <c r="AJ2449" s="61"/>
      <c r="AK2449" s="61"/>
      <c r="AL2449" s="61"/>
      <c r="AM2449" s="61"/>
      <c r="AN2449" s="61"/>
      <c r="AO2449" s="61"/>
      <c r="AP2449" s="62">
        <v>2528</v>
      </c>
      <c r="AQ2449" s="61"/>
      <c r="AR2449" s="62">
        <v>9180</v>
      </c>
      <c r="AS2449" s="61"/>
      <c r="AT2449" s="61"/>
      <c r="AU2449" s="61"/>
      <c r="AV2449" s="61"/>
      <c r="AW2449" s="61"/>
      <c r="AX2449" s="61"/>
      <c r="AY2449" s="62">
        <v>4810</v>
      </c>
      <c r="AZ2449" s="61"/>
      <c r="BA2449" s="61"/>
      <c r="BB2449" s="61"/>
      <c r="BC2449" s="61"/>
      <c r="BD2449" s="61"/>
      <c r="BE2449" s="61"/>
      <c r="BF2449" s="61"/>
      <c r="BG2449" s="61"/>
      <c r="BH2449" s="61"/>
      <c r="BI2449" s="61"/>
      <c r="BJ2449" s="61"/>
      <c r="BK2449" s="61"/>
      <c r="BL2449" s="61"/>
      <c r="BM2449" s="61"/>
      <c r="BN2449" s="61"/>
      <c r="BO2449" s="62">
        <v>-46807</v>
      </c>
    </row>
    <row r="2450" spans="1:67" x14ac:dyDescent="0.2">
      <c r="A2450" s="57" t="s">
        <v>37</v>
      </c>
      <c r="B2450" s="56" t="s">
        <v>37</v>
      </c>
      <c r="C2450" s="56" t="s">
        <v>37</v>
      </c>
      <c r="D2450" s="56">
        <v>1992</v>
      </c>
      <c r="E2450" s="58">
        <v>738636</v>
      </c>
      <c r="F2450" s="58">
        <v>691829</v>
      </c>
      <c r="G2450" s="59">
        <v>718436</v>
      </c>
      <c r="H2450" s="59">
        <v>20200</v>
      </c>
      <c r="I2450" s="60">
        <v>0</v>
      </c>
      <c r="J2450" s="58">
        <v>-46807</v>
      </c>
      <c r="K2450" s="62">
        <v>1767</v>
      </c>
      <c r="L2450" s="61"/>
      <c r="M2450" s="61">
        <v>97</v>
      </c>
      <c r="N2450" s="61"/>
      <c r="O2450" s="61"/>
      <c r="P2450" s="61"/>
      <c r="Q2450" s="61"/>
      <c r="R2450" s="61"/>
      <c r="S2450" s="61"/>
      <c r="T2450" s="61"/>
      <c r="U2450" s="61"/>
      <c r="V2450" s="61"/>
      <c r="W2450" s="62">
        <v>74229</v>
      </c>
      <c r="X2450" s="61"/>
      <c r="Y2450" s="61"/>
      <c r="Z2450" s="61"/>
      <c r="AA2450" s="62">
        <v>232323</v>
      </c>
      <c r="AB2450" s="61"/>
      <c r="AC2450" s="61"/>
      <c r="AD2450" s="62">
        <v>210701</v>
      </c>
      <c r="AE2450" s="61"/>
      <c r="AF2450" s="62">
        <v>147160</v>
      </c>
      <c r="AG2450" s="61"/>
      <c r="AH2450" s="61"/>
      <c r="AI2450" s="62">
        <v>52159</v>
      </c>
      <c r="AJ2450" s="61"/>
      <c r="AK2450" s="61"/>
      <c r="AL2450" s="61"/>
      <c r="AM2450" s="61"/>
      <c r="AN2450" s="61"/>
      <c r="AO2450" s="61"/>
      <c r="AP2450" s="62">
        <v>3856</v>
      </c>
      <c r="AQ2450" s="61"/>
      <c r="AR2450" s="62">
        <v>11534</v>
      </c>
      <c r="AS2450" s="61"/>
      <c r="AT2450" s="61"/>
      <c r="AU2450" s="61"/>
      <c r="AV2450" s="61"/>
      <c r="AW2450" s="61"/>
      <c r="AX2450" s="61"/>
      <c r="AY2450" s="62">
        <v>4810</v>
      </c>
      <c r="AZ2450" s="61"/>
      <c r="BA2450" s="61"/>
      <c r="BB2450" s="61"/>
      <c r="BC2450" s="61"/>
      <c r="BD2450" s="61"/>
      <c r="BE2450" s="61"/>
      <c r="BF2450" s="61"/>
      <c r="BG2450" s="61"/>
      <c r="BH2450" s="61"/>
      <c r="BI2450" s="61"/>
      <c r="BJ2450" s="61"/>
      <c r="BK2450" s="61"/>
      <c r="BL2450" s="61"/>
      <c r="BM2450" s="61"/>
      <c r="BN2450" s="61"/>
      <c r="BO2450" s="62">
        <v>-46807</v>
      </c>
    </row>
    <row r="2451" spans="1:67" x14ac:dyDescent="0.2">
      <c r="A2451" s="57" t="s">
        <v>37</v>
      </c>
      <c r="B2451" s="56" t="s">
        <v>37</v>
      </c>
      <c r="C2451" s="56" t="s">
        <v>37</v>
      </c>
      <c r="D2451" s="56">
        <v>1993</v>
      </c>
      <c r="E2451" s="58">
        <v>17680061</v>
      </c>
      <c r="F2451" s="58">
        <v>17633254</v>
      </c>
      <c r="G2451" s="59">
        <v>17423363</v>
      </c>
      <c r="H2451" s="59">
        <v>256698</v>
      </c>
      <c r="I2451" s="60">
        <v>0</v>
      </c>
      <c r="J2451" s="58">
        <v>-46807</v>
      </c>
      <c r="K2451" s="62">
        <v>1767</v>
      </c>
      <c r="L2451" s="61"/>
      <c r="M2451" s="62">
        <v>1040781</v>
      </c>
      <c r="N2451" s="61"/>
      <c r="O2451" s="61"/>
      <c r="P2451" s="61"/>
      <c r="Q2451" s="61"/>
      <c r="R2451" s="62">
        <v>69016</v>
      </c>
      <c r="S2451" s="61"/>
      <c r="T2451" s="61"/>
      <c r="U2451" s="61"/>
      <c r="V2451" s="61"/>
      <c r="W2451" s="62">
        <v>2364837</v>
      </c>
      <c r="X2451" s="61"/>
      <c r="Y2451" s="61"/>
      <c r="Z2451" s="61"/>
      <c r="AA2451" s="62">
        <v>5720622</v>
      </c>
      <c r="AB2451" s="61"/>
      <c r="AC2451" s="61"/>
      <c r="AD2451" s="62">
        <v>3069044</v>
      </c>
      <c r="AE2451" s="61"/>
      <c r="AF2451" s="62">
        <v>3816642</v>
      </c>
      <c r="AG2451" s="61"/>
      <c r="AH2451" s="61"/>
      <c r="AI2451" s="62">
        <v>1340654</v>
      </c>
      <c r="AJ2451" s="61"/>
      <c r="AK2451" s="61"/>
      <c r="AL2451" s="61"/>
      <c r="AM2451" s="61"/>
      <c r="AN2451" s="61"/>
      <c r="AO2451" s="61"/>
      <c r="AP2451" s="62">
        <v>47916</v>
      </c>
      <c r="AQ2451" s="61"/>
      <c r="AR2451" s="62">
        <v>66426</v>
      </c>
      <c r="AS2451" s="61"/>
      <c r="AT2451" s="61"/>
      <c r="AU2451" s="61"/>
      <c r="AV2451" s="62">
        <v>3263</v>
      </c>
      <c r="AW2451" s="61"/>
      <c r="AX2451" s="61"/>
      <c r="AY2451" s="62">
        <v>25829</v>
      </c>
      <c r="AZ2451" s="61"/>
      <c r="BA2451" s="62">
        <v>61558</v>
      </c>
      <c r="BB2451" s="61"/>
      <c r="BC2451" s="61"/>
      <c r="BD2451" s="61"/>
      <c r="BE2451" s="61"/>
      <c r="BF2451" s="61"/>
      <c r="BG2451" s="61"/>
      <c r="BH2451" s="61"/>
      <c r="BI2451" s="61"/>
      <c r="BJ2451" s="61"/>
      <c r="BK2451" s="62">
        <v>51706</v>
      </c>
      <c r="BL2451" s="61"/>
      <c r="BM2451" s="61"/>
      <c r="BN2451" s="61"/>
      <c r="BO2451" s="62">
        <v>-46807</v>
      </c>
    </row>
    <row r="2452" spans="1:67" x14ac:dyDescent="0.2">
      <c r="A2452" s="57" t="s">
        <v>37</v>
      </c>
      <c r="B2452" s="56" t="s">
        <v>37</v>
      </c>
      <c r="C2452" s="56" t="s">
        <v>37</v>
      </c>
      <c r="D2452" s="56">
        <v>1994</v>
      </c>
      <c r="E2452" s="58">
        <v>18551269</v>
      </c>
      <c r="F2452" s="58">
        <v>17964008</v>
      </c>
      <c r="G2452" s="59">
        <v>18238378</v>
      </c>
      <c r="H2452" s="59">
        <v>312891</v>
      </c>
      <c r="I2452" s="60">
        <v>0</v>
      </c>
      <c r="J2452" s="58">
        <v>-587261</v>
      </c>
      <c r="K2452" s="62">
        <v>1767</v>
      </c>
      <c r="L2452" s="61"/>
      <c r="M2452" s="62">
        <v>1044293</v>
      </c>
      <c r="N2452" s="61"/>
      <c r="O2452" s="61"/>
      <c r="P2452" s="61"/>
      <c r="Q2452" s="61"/>
      <c r="R2452" s="62">
        <v>87567</v>
      </c>
      <c r="S2452" s="61"/>
      <c r="T2452" s="61"/>
      <c r="U2452" s="61"/>
      <c r="V2452" s="61"/>
      <c r="W2452" s="62">
        <v>2364837</v>
      </c>
      <c r="X2452" s="61"/>
      <c r="Y2452" s="61"/>
      <c r="Z2452" s="61"/>
      <c r="AA2452" s="62">
        <v>6193650</v>
      </c>
      <c r="AB2452" s="61"/>
      <c r="AC2452" s="61"/>
      <c r="AD2452" s="62">
        <v>3211257</v>
      </c>
      <c r="AE2452" s="61"/>
      <c r="AF2452" s="62">
        <v>3973349</v>
      </c>
      <c r="AG2452" s="61"/>
      <c r="AH2452" s="61"/>
      <c r="AI2452" s="62">
        <v>1361658</v>
      </c>
      <c r="AJ2452" s="61"/>
      <c r="AK2452" s="61"/>
      <c r="AL2452" s="61"/>
      <c r="AM2452" s="61"/>
      <c r="AN2452" s="61"/>
      <c r="AO2452" s="61"/>
      <c r="AP2452" s="62">
        <v>65766</v>
      </c>
      <c r="AQ2452" s="61"/>
      <c r="AR2452" s="62">
        <v>87482</v>
      </c>
      <c r="AS2452" s="61"/>
      <c r="AT2452" s="61"/>
      <c r="AU2452" s="61"/>
      <c r="AV2452" s="62">
        <v>3281</v>
      </c>
      <c r="AW2452" s="61"/>
      <c r="AX2452" s="61"/>
      <c r="AY2452" s="62">
        <v>35130</v>
      </c>
      <c r="AZ2452" s="61"/>
      <c r="BA2452" s="62">
        <v>63021</v>
      </c>
      <c r="BB2452" s="61"/>
      <c r="BC2452" s="61"/>
      <c r="BD2452" s="61"/>
      <c r="BE2452" s="61"/>
      <c r="BF2452" s="61"/>
      <c r="BG2452" s="61"/>
      <c r="BH2452" s="61"/>
      <c r="BI2452" s="61"/>
      <c r="BJ2452" s="61"/>
      <c r="BK2452" s="62">
        <v>58211</v>
      </c>
      <c r="BL2452" s="61"/>
      <c r="BM2452" s="61"/>
      <c r="BN2452" s="61"/>
      <c r="BO2452" s="62">
        <v>-587261</v>
      </c>
    </row>
    <row r="2453" spans="1:67" x14ac:dyDescent="0.2">
      <c r="A2453" s="57" t="s">
        <v>37</v>
      </c>
      <c r="B2453" s="56" t="s">
        <v>37</v>
      </c>
      <c r="C2453" s="56" t="s">
        <v>37</v>
      </c>
      <c r="D2453" s="56">
        <v>1995</v>
      </c>
      <c r="E2453" s="58">
        <v>19524349</v>
      </c>
      <c r="F2453" s="58">
        <v>18602041</v>
      </c>
      <c r="G2453" s="59">
        <v>19119065</v>
      </c>
      <c r="H2453" s="59">
        <v>405284</v>
      </c>
      <c r="I2453" s="60">
        <v>0</v>
      </c>
      <c r="J2453" s="58">
        <v>-922308</v>
      </c>
      <c r="K2453" s="62">
        <v>281850</v>
      </c>
      <c r="L2453" s="61"/>
      <c r="M2453" s="62">
        <v>902421</v>
      </c>
      <c r="N2453" s="61"/>
      <c r="O2453" s="61"/>
      <c r="P2453" s="61"/>
      <c r="Q2453" s="61"/>
      <c r="R2453" s="62">
        <v>93005</v>
      </c>
      <c r="S2453" s="61"/>
      <c r="T2453" s="61"/>
      <c r="U2453" s="61"/>
      <c r="V2453" s="61"/>
      <c r="W2453" s="62">
        <v>2156508</v>
      </c>
      <c r="X2453" s="61"/>
      <c r="Y2453" s="61"/>
      <c r="Z2453" s="61"/>
      <c r="AA2453" s="62">
        <v>6672307</v>
      </c>
      <c r="AB2453" s="61"/>
      <c r="AC2453" s="61"/>
      <c r="AD2453" s="62">
        <v>3482003</v>
      </c>
      <c r="AE2453" s="61"/>
      <c r="AF2453" s="62">
        <v>4144669</v>
      </c>
      <c r="AG2453" s="61"/>
      <c r="AH2453" s="61"/>
      <c r="AI2453" s="62">
        <v>1386302</v>
      </c>
      <c r="AJ2453" s="61"/>
      <c r="AK2453" s="61"/>
      <c r="AL2453" s="61"/>
      <c r="AM2453" s="61"/>
      <c r="AN2453" s="61"/>
      <c r="AO2453" s="61"/>
      <c r="AP2453" s="62">
        <v>71002</v>
      </c>
      <c r="AQ2453" s="61"/>
      <c r="AR2453" s="62">
        <v>135571</v>
      </c>
      <c r="AS2453" s="61"/>
      <c r="AT2453" s="61"/>
      <c r="AU2453" s="61"/>
      <c r="AV2453" s="62">
        <v>4071</v>
      </c>
      <c r="AW2453" s="61"/>
      <c r="AX2453" s="61"/>
      <c r="AY2453" s="62">
        <v>55806</v>
      </c>
      <c r="AZ2453" s="61"/>
      <c r="BA2453" s="62">
        <v>79092</v>
      </c>
      <c r="BB2453" s="61"/>
      <c r="BC2453" s="61"/>
      <c r="BD2453" s="61"/>
      <c r="BE2453" s="61"/>
      <c r="BF2453" s="61"/>
      <c r="BG2453" s="61"/>
      <c r="BH2453" s="61"/>
      <c r="BI2453" s="61"/>
      <c r="BJ2453" s="61"/>
      <c r="BK2453" s="62">
        <v>59742</v>
      </c>
      <c r="BL2453" s="61"/>
      <c r="BM2453" s="61"/>
      <c r="BN2453" s="61"/>
      <c r="BO2453" s="62">
        <v>-922308</v>
      </c>
    </row>
    <row r="2454" spans="1:67" x14ac:dyDescent="0.2">
      <c r="A2454" s="57" t="s">
        <v>37</v>
      </c>
      <c r="B2454" s="56" t="s">
        <v>37</v>
      </c>
      <c r="C2454" s="56" t="s">
        <v>37</v>
      </c>
      <c r="D2454" s="56">
        <v>1996</v>
      </c>
      <c r="E2454" s="58">
        <v>20303269</v>
      </c>
      <c r="F2454" s="58">
        <v>18966553</v>
      </c>
      <c r="G2454" s="59">
        <v>19824055</v>
      </c>
      <c r="H2454" s="59">
        <v>479214</v>
      </c>
      <c r="I2454" s="60">
        <v>0</v>
      </c>
      <c r="J2454" s="58">
        <v>-1336716</v>
      </c>
      <c r="K2454" s="62">
        <v>281850</v>
      </c>
      <c r="L2454" s="61"/>
      <c r="M2454" s="62">
        <v>908958</v>
      </c>
      <c r="N2454" s="61"/>
      <c r="O2454" s="61"/>
      <c r="P2454" s="61"/>
      <c r="Q2454" s="61"/>
      <c r="R2454" s="62">
        <v>100113</v>
      </c>
      <c r="S2454" s="61"/>
      <c r="T2454" s="61"/>
      <c r="U2454" s="61"/>
      <c r="V2454" s="61"/>
      <c r="W2454" s="62">
        <v>2084979</v>
      </c>
      <c r="X2454" s="61"/>
      <c r="Y2454" s="61"/>
      <c r="Z2454" s="61"/>
      <c r="AA2454" s="62">
        <v>6910707</v>
      </c>
      <c r="AB2454" s="61"/>
      <c r="AC2454" s="61"/>
      <c r="AD2454" s="62">
        <v>3814907</v>
      </c>
      <c r="AE2454" s="61"/>
      <c r="AF2454" s="62">
        <v>4298540</v>
      </c>
      <c r="AG2454" s="61"/>
      <c r="AH2454" s="61"/>
      <c r="AI2454" s="62">
        <v>1424001</v>
      </c>
      <c r="AJ2454" s="61"/>
      <c r="AK2454" s="61"/>
      <c r="AL2454" s="61"/>
      <c r="AM2454" s="61"/>
      <c r="AN2454" s="61"/>
      <c r="AO2454" s="61"/>
      <c r="AP2454" s="62">
        <v>78149</v>
      </c>
      <c r="AQ2454" s="61"/>
      <c r="AR2454" s="62">
        <v>154159</v>
      </c>
      <c r="AS2454" s="61"/>
      <c r="AT2454" s="61"/>
      <c r="AU2454" s="61"/>
      <c r="AV2454" s="62">
        <v>4071</v>
      </c>
      <c r="AW2454" s="61"/>
      <c r="AX2454" s="61"/>
      <c r="AY2454" s="62">
        <v>97647</v>
      </c>
      <c r="AZ2454" s="61"/>
      <c r="BA2454" s="62">
        <v>79092</v>
      </c>
      <c r="BB2454" s="61"/>
      <c r="BC2454" s="61"/>
      <c r="BD2454" s="61"/>
      <c r="BE2454" s="61"/>
      <c r="BF2454" s="61"/>
      <c r="BG2454" s="61"/>
      <c r="BH2454" s="61"/>
      <c r="BI2454" s="61"/>
      <c r="BJ2454" s="61"/>
      <c r="BK2454" s="62">
        <v>66096</v>
      </c>
      <c r="BL2454" s="61"/>
      <c r="BM2454" s="61"/>
      <c r="BN2454" s="61"/>
      <c r="BO2454" s="62">
        <v>-1336716</v>
      </c>
    </row>
    <row r="2455" spans="1:67" x14ac:dyDescent="0.2">
      <c r="A2455" s="57" t="s">
        <v>37</v>
      </c>
      <c r="B2455" s="56" t="s">
        <v>37</v>
      </c>
      <c r="C2455" s="56" t="s">
        <v>37</v>
      </c>
      <c r="D2455" s="56">
        <v>1997</v>
      </c>
      <c r="E2455" s="58">
        <v>21425779</v>
      </c>
      <c r="F2455" s="58">
        <v>19468306</v>
      </c>
      <c r="G2455" s="59">
        <v>20877049</v>
      </c>
      <c r="H2455" s="59">
        <v>548730</v>
      </c>
      <c r="I2455" s="60">
        <v>0</v>
      </c>
      <c r="J2455" s="58">
        <v>-1957473</v>
      </c>
      <c r="K2455" s="62">
        <v>283350</v>
      </c>
      <c r="L2455" s="61"/>
      <c r="M2455" s="62">
        <v>909645</v>
      </c>
      <c r="N2455" s="61"/>
      <c r="O2455" s="61"/>
      <c r="P2455" s="61"/>
      <c r="Q2455" s="61"/>
      <c r="R2455" s="62">
        <v>103273</v>
      </c>
      <c r="S2455" s="61"/>
      <c r="T2455" s="61"/>
      <c r="U2455" s="61"/>
      <c r="V2455" s="61"/>
      <c r="W2455" s="62">
        <v>2084979</v>
      </c>
      <c r="X2455" s="61"/>
      <c r="Y2455" s="61"/>
      <c r="Z2455" s="61"/>
      <c r="AA2455" s="62">
        <v>7215042</v>
      </c>
      <c r="AB2455" s="61"/>
      <c r="AC2455" s="61"/>
      <c r="AD2455" s="62">
        <v>4357376</v>
      </c>
      <c r="AE2455" s="61"/>
      <c r="AF2455" s="62">
        <v>4468203</v>
      </c>
      <c r="AG2455" s="61"/>
      <c r="AH2455" s="61"/>
      <c r="AI2455" s="62">
        <v>1455181</v>
      </c>
      <c r="AJ2455" s="61"/>
      <c r="AK2455" s="61"/>
      <c r="AL2455" s="61"/>
      <c r="AM2455" s="61"/>
      <c r="AN2455" s="61"/>
      <c r="AO2455" s="61"/>
      <c r="AP2455" s="62">
        <v>89083</v>
      </c>
      <c r="AQ2455" s="61"/>
      <c r="AR2455" s="62">
        <v>191711</v>
      </c>
      <c r="AS2455" s="61"/>
      <c r="AT2455" s="61"/>
      <c r="AU2455" s="61"/>
      <c r="AV2455" s="62">
        <v>6279</v>
      </c>
      <c r="AW2455" s="61"/>
      <c r="AX2455" s="61"/>
      <c r="AY2455" s="62">
        <v>107277</v>
      </c>
      <c r="AZ2455" s="61"/>
      <c r="BA2455" s="62">
        <v>79092</v>
      </c>
      <c r="BB2455" s="61"/>
      <c r="BC2455" s="61"/>
      <c r="BD2455" s="61"/>
      <c r="BE2455" s="61"/>
      <c r="BF2455" s="61"/>
      <c r="BG2455" s="61"/>
      <c r="BH2455" s="61"/>
      <c r="BI2455" s="61"/>
      <c r="BJ2455" s="61"/>
      <c r="BK2455" s="62">
        <v>75288</v>
      </c>
      <c r="BL2455" s="61"/>
      <c r="BM2455" s="61"/>
      <c r="BN2455" s="61"/>
      <c r="BO2455" s="62">
        <v>-1957473</v>
      </c>
    </row>
    <row r="2456" spans="1:67" x14ac:dyDescent="0.2">
      <c r="A2456" s="57" t="s">
        <v>37</v>
      </c>
      <c r="B2456" s="56" t="s">
        <v>37</v>
      </c>
      <c r="C2456" s="56" t="s">
        <v>37</v>
      </c>
      <c r="D2456" s="56">
        <v>1998</v>
      </c>
      <c r="E2456" s="58">
        <v>23936681</v>
      </c>
      <c r="F2456" s="58">
        <v>20855826</v>
      </c>
      <c r="G2456" s="59">
        <v>23131072</v>
      </c>
      <c r="H2456" s="59">
        <v>805609</v>
      </c>
      <c r="I2456" s="60">
        <v>0</v>
      </c>
      <c r="J2456" s="58">
        <v>-3080855</v>
      </c>
      <c r="K2456" s="62">
        <v>283350</v>
      </c>
      <c r="L2456" s="61"/>
      <c r="M2456" s="62">
        <v>911350</v>
      </c>
      <c r="N2456" s="61"/>
      <c r="O2456" s="61"/>
      <c r="P2456" s="61"/>
      <c r="Q2456" s="61"/>
      <c r="R2456" s="62">
        <v>107137</v>
      </c>
      <c r="S2456" s="61"/>
      <c r="T2456" s="61"/>
      <c r="U2456" s="61"/>
      <c r="V2456" s="61"/>
      <c r="W2456" s="62">
        <v>2699829</v>
      </c>
      <c r="X2456" s="61"/>
      <c r="Y2456" s="61"/>
      <c r="Z2456" s="61"/>
      <c r="AA2456" s="62">
        <v>7645208</v>
      </c>
      <c r="AB2456" s="61"/>
      <c r="AC2456" s="61"/>
      <c r="AD2456" s="62">
        <v>5252290</v>
      </c>
      <c r="AE2456" s="61"/>
      <c r="AF2456" s="62">
        <v>4742156</v>
      </c>
      <c r="AG2456" s="61"/>
      <c r="AH2456" s="61"/>
      <c r="AI2456" s="62">
        <v>1489752</v>
      </c>
      <c r="AJ2456" s="61"/>
      <c r="AK2456" s="61"/>
      <c r="AL2456" s="61"/>
      <c r="AM2456" s="61"/>
      <c r="AN2456" s="61"/>
      <c r="AO2456" s="61"/>
      <c r="AP2456" s="62">
        <v>107811</v>
      </c>
      <c r="AQ2456" s="61"/>
      <c r="AR2456" s="62">
        <v>277733</v>
      </c>
      <c r="AS2456" s="61"/>
      <c r="AT2456" s="61"/>
      <c r="AU2456" s="61"/>
      <c r="AV2456" s="62">
        <v>11478</v>
      </c>
      <c r="AW2456" s="61"/>
      <c r="AX2456" s="61"/>
      <c r="AY2456" s="62">
        <v>115337</v>
      </c>
      <c r="AZ2456" s="61"/>
      <c r="BA2456" s="62">
        <v>127914</v>
      </c>
      <c r="BB2456" s="61"/>
      <c r="BC2456" s="61"/>
      <c r="BD2456" s="61"/>
      <c r="BE2456" s="61"/>
      <c r="BF2456" s="61"/>
      <c r="BG2456" s="61"/>
      <c r="BH2456" s="61"/>
      <c r="BI2456" s="62">
        <v>87290</v>
      </c>
      <c r="BJ2456" s="61"/>
      <c r="BK2456" s="62">
        <v>78046</v>
      </c>
      <c r="BL2456" s="61"/>
      <c r="BM2456" s="61"/>
      <c r="BN2456" s="61"/>
      <c r="BO2456" s="62">
        <v>-3080855</v>
      </c>
    </row>
    <row r="2457" spans="1:67" x14ac:dyDescent="0.2">
      <c r="A2457" s="57" t="s">
        <v>37</v>
      </c>
      <c r="B2457" s="56" t="s">
        <v>37</v>
      </c>
      <c r="C2457" s="56" t="s">
        <v>37</v>
      </c>
      <c r="D2457" s="56">
        <v>2002</v>
      </c>
      <c r="E2457" s="58">
        <v>35675553</v>
      </c>
      <c r="F2457" s="58">
        <v>33926568</v>
      </c>
      <c r="G2457" s="59">
        <v>32949543</v>
      </c>
      <c r="H2457" s="59">
        <v>2726010</v>
      </c>
      <c r="I2457" s="60">
        <v>0</v>
      </c>
      <c r="J2457" s="58">
        <v>-1748985</v>
      </c>
      <c r="K2457" s="61"/>
      <c r="L2457" s="62">
        <v>283350</v>
      </c>
      <c r="M2457" s="61"/>
      <c r="N2457" s="62">
        <v>950496</v>
      </c>
      <c r="O2457" s="61">
        <v>0</v>
      </c>
      <c r="P2457" s="61"/>
      <c r="Q2457" s="61"/>
      <c r="R2457" s="61"/>
      <c r="S2457" s="62">
        <v>86252</v>
      </c>
      <c r="T2457" s="61">
        <v>0</v>
      </c>
      <c r="U2457" s="61"/>
      <c r="V2457" s="62">
        <v>2713444</v>
      </c>
      <c r="W2457" s="61"/>
      <c r="X2457" s="61">
        <v>0</v>
      </c>
      <c r="Y2457" s="62">
        <v>4805116</v>
      </c>
      <c r="Z2457" s="62">
        <v>7313630</v>
      </c>
      <c r="AA2457" s="61"/>
      <c r="AB2457" s="61">
        <v>0</v>
      </c>
      <c r="AC2457" s="62">
        <v>7085206</v>
      </c>
      <c r="AD2457" s="61"/>
      <c r="AE2457" s="62">
        <v>6015726</v>
      </c>
      <c r="AF2457" s="61"/>
      <c r="AG2457" s="62">
        <v>1994627</v>
      </c>
      <c r="AH2457" s="62">
        <v>1698139</v>
      </c>
      <c r="AI2457" s="61"/>
      <c r="AJ2457" s="61">
        <v>0</v>
      </c>
      <c r="AK2457" s="61">
        <v>0</v>
      </c>
      <c r="AL2457" s="62">
        <v>3557</v>
      </c>
      <c r="AM2457" s="62">
        <v>201049</v>
      </c>
      <c r="AN2457" s="62">
        <v>482563</v>
      </c>
      <c r="AO2457" s="61">
        <v>0</v>
      </c>
      <c r="AP2457" s="61"/>
      <c r="AQ2457" s="62">
        <v>169605</v>
      </c>
      <c r="AR2457" s="61"/>
      <c r="AS2457" s="62">
        <v>431459</v>
      </c>
      <c r="AT2457" s="62">
        <v>328620</v>
      </c>
      <c r="AU2457" s="62">
        <v>168273</v>
      </c>
      <c r="AV2457" s="61"/>
      <c r="AW2457" s="62">
        <v>11478</v>
      </c>
      <c r="AX2457" s="62">
        <v>127981</v>
      </c>
      <c r="AY2457" s="61"/>
      <c r="AZ2457" s="62">
        <v>7997</v>
      </c>
      <c r="BA2457" s="61"/>
      <c r="BB2457" s="61">
        <v>0</v>
      </c>
      <c r="BC2457" s="61">
        <v>0</v>
      </c>
      <c r="BD2457" s="61">
        <v>0</v>
      </c>
      <c r="BE2457" s="61"/>
      <c r="BF2457" s="61">
        <v>0</v>
      </c>
      <c r="BG2457" s="61"/>
      <c r="BH2457" s="61">
        <v>0</v>
      </c>
      <c r="BI2457" s="61"/>
      <c r="BJ2457" s="62">
        <v>796985</v>
      </c>
      <c r="BK2457" s="61"/>
      <c r="BL2457" s="61">
        <v>0</v>
      </c>
      <c r="BM2457" s="61">
        <v>0</v>
      </c>
      <c r="BN2457" s="62">
        <v>-1748985</v>
      </c>
      <c r="BO2457" s="61"/>
    </row>
    <row r="2458" spans="1:67" x14ac:dyDescent="0.2">
      <c r="A2458" s="57" t="s">
        <v>37</v>
      </c>
      <c r="B2458" s="56" t="s">
        <v>37</v>
      </c>
      <c r="C2458" s="56" t="s">
        <v>37</v>
      </c>
      <c r="D2458" s="56">
        <v>2003</v>
      </c>
      <c r="E2458" s="58">
        <v>36588608</v>
      </c>
      <c r="F2458" s="58">
        <v>34543822</v>
      </c>
      <c r="G2458" s="59">
        <v>33695836</v>
      </c>
      <c r="H2458" s="59">
        <v>2892772</v>
      </c>
      <c r="I2458" s="60">
        <v>0</v>
      </c>
      <c r="J2458" s="58">
        <v>-2044786</v>
      </c>
      <c r="K2458" s="61"/>
      <c r="L2458" s="62">
        <v>283350</v>
      </c>
      <c r="M2458" s="61"/>
      <c r="N2458" s="62">
        <v>948590</v>
      </c>
      <c r="O2458" s="61">
        <v>0</v>
      </c>
      <c r="P2458" s="61"/>
      <c r="Q2458" s="61"/>
      <c r="R2458" s="61"/>
      <c r="S2458" s="62">
        <v>86252</v>
      </c>
      <c r="T2458" s="61">
        <v>0</v>
      </c>
      <c r="U2458" s="61"/>
      <c r="V2458" s="62">
        <v>2768251</v>
      </c>
      <c r="W2458" s="61"/>
      <c r="X2458" s="61">
        <v>0</v>
      </c>
      <c r="Y2458" s="62">
        <v>4997466</v>
      </c>
      <c r="Z2458" s="62">
        <v>7405677</v>
      </c>
      <c r="AA2458" s="61"/>
      <c r="AB2458" s="61">
        <v>0</v>
      </c>
      <c r="AC2458" s="62">
        <v>7089273</v>
      </c>
      <c r="AD2458" s="61"/>
      <c r="AE2458" s="62">
        <v>6192096</v>
      </c>
      <c r="AF2458" s="61"/>
      <c r="AG2458" s="62">
        <v>2220532</v>
      </c>
      <c r="AH2458" s="62">
        <v>1698940</v>
      </c>
      <c r="AI2458" s="61"/>
      <c r="AJ2458" s="61">
        <v>0</v>
      </c>
      <c r="AK2458" s="61">
        <v>0</v>
      </c>
      <c r="AL2458" s="62">
        <v>5409</v>
      </c>
      <c r="AM2458" s="62">
        <v>201049</v>
      </c>
      <c r="AN2458" s="62">
        <v>496640</v>
      </c>
      <c r="AO2458" s="61">
        <v>0</v>
      </c>
      <c r="AP2458" s="61"/>
      <c r="AQ2458" s="62">
        <v>176108</v>
      </c>
      <c r="AR2458" s="61"/>
      <c r="AS2458" s="62">
        <v>445225</v>
      </c>
      <c r="AT2458" s="62">
        <v>377008</v>
      </c>
      <c r="AU2458" s="62">
        <v>169238</v>
      </c>
      <c r="AV2458" s="61"/>
      <c r="AW2458" s="62">
        <v>12183</v>
      </c>
      <c r="AX2458" s="62">
        <v>131827</v>
      </c>
      <c r="AY2458" s="61"/>
      <c r="AZ2458" s="62">
        <v>9040</v>
      </c>
      <c r="BA2458" s="61"/>
      <c r="BB2458" s="61">
        <v>0</v>
      </c>
      <c r="BC2458" s="61">
        <v>0</v>
      </c>
      <c r="BD2458" s="61">
        <v>0</v>
      </c>
      <c r="BE2458" s="61"/>
      <c r="BF2458" s="61">
        <v>0</v>
      </c>
      <c r="BG2458" s="61"/>
      <c r="BH2458" s="61">
        <v>0</v>
      </c>
      <c r="BI2458" s="61"/>
      <c r="BJ2458" s="62">
        <v>874454</v>
      </c>
      <c r="BK2458" s="61"/>
      <c r="BL2458" s="61">
        <v>0</v>
      </c>
      <c r="BM2458" s="61">
        <v>0</v>
      </c>
      <c r="BN2458" s="62">
        <v>-2044786</v>
      </c>
      <c r="BO2458" s="61"/>
    </row>
    <row r="2459" spans="1:67" x14ac:dyDescent="0.2">
      <c r="A2459" s="57" t="s">
        <v>37</v>
      </c>
      <c r="B2459" s="56" t="s">
        <v>37</v>
      </c>
      <c r="C2459" s="56" t="s">
        <v>37</v>
      </c>
      <c r="D2459" s="56">
        <v>2004</v>
      </c>
      <c r="E2459" s="58">
        <v>37931444</v>
      </c>
      <c r="F2459" s="58">
        <v>35527257</v>
      </c>
      <c r="G2459" s="59">
        <v>34716126</v>
      </c>
      <c r="H2459" s="59">
        <v>3215318</v>
      </c>
      <c r="I2459" s="60">
        <v>0</v>
      </c>
      <c r="J2459" s="58">
        <v>-2404187</v>
      </c>
      <c r="K2459" s="61"/>
      <c r="L2459" s="62">
        <v>283350</v>
      </c>
      <c r="M2459" s="61"/>
      <c r="N2459" s="62">
        <v>951556</v>
      </c>
      <c r="O2459" s="61">
        <v>0</v>
      </c>
      <c r="P2459" s="61"/>
      <c r="Q2459" s="61"/>
      <c r="R2459" s="61"/>
      <c r="S2459" s="62">
        <v>86252</v>
      </c>
      <c r="T2459" s="61">
        <v>0</v>
      </c>
      <c r="U2459" s="61"/>
      <c r="V2459" s="62">
        <v>2797014</v>
      </c>
      <c r="W2459" s="61"/>
      <c r="X2459" s="61">
        <v>0</v>
      </c>
      <c r="Y2459" s="62">
        <v>5275502</v>
      </c>
      <c r="Z2459" s="62">
        <v>7603927</v>
      </c>
      <c r="AA2459" s="61"/>
      <c r="AB2459" s="61">
        <v>0</v>
      </c>
      <c r="AC2459" s="62">
        <v>7123376</v>
      </c>
      <c r="AD2459" s="61"/>
      <c r="AE2459" s="62">
        <v>6306187</v>
      </c>
      <c r="AF2459" s="61"/>
      <c r="AG2459" s="62">
        <v>2446618</v>
      </c>
      <c r="AH2459" s="62">
        <v>1836121</v>
      </c>
      <c r="AI2459" s="61"/>
      <c r="AJ2459" s="61">
        <v>0</v>
      </c>
      <c r="AK2459" s="61">
        <v>0</v>
      </c>
      <c r="AL2459" s="62">
        <v>6223</v>
      </c>
      <c r="AM2459" s="62">
        <v>201049</v>
      </c>
      <c r="AN2459" s="62">
        <v>506367</v>
      </c>
      <c r="AO2459" s="61">
        <v>0</v>
      </c>
      <c r="AP2459" s="61"/>
      <c r="AQ2459" s="62">
        <v>201367</v>
      </c>
      <c r="AR2459" s="61"/>
      <c r="AS2459" s="62">
        <v>513895</v>
      </c>
      <c r="AT2459" s="62">
        <v>426590</v>
      </c>
      <c r="AU2459" s="62">
        <v>201388</v>
      </c>
      <c r="AV2459" s="61"/>
      <c r="AW2459" s="62">
        <v>13382</v>
      </c>
      <c r="AX2459" s="62">
        <v>134020</v>
      </c>
      <c r="AY2459" s="61"/>
      <c r="AZ2459" s="62">
        <v>8400</v>
      </c>
      <c r="BA2459" s="61"/>
      <c r="BB2459" s="61">
        <v>0</v>
      </c>
      <c r="BC2459" s="61">
        <v>0</v>
      </c>
      <c r="BD2459" s="61">
        <v>0</v>
      </c>
      <c r="BE2459" s="61"/>
      <c r="BF2459" s="61">
        <v>0</v>
      </c>
      <c r="BG2459" s="61"/>
      <c r="BH2459" s="61">
        <v>0</v>
      </c>
      <c r="BI2459" s="61"/>
      <c r="BJ2459" s="62">
        <v>1008860</v>
      </c>
      <c r="BK2459" s="61"/>
      <c r="BL2459" s="61">
        <v>0</v>
      </c>
      <c r="BM2459" s="61">
        <v>0</v>
      </c>
      <c r="BN2459" s="62">
        <v>-2404187</v>
      </c>
      <c r="BO2459" s="61"/>
    </row>
    <row r="2460" spans="1:67" x14ac:dyDescent="0.2">
      <c r="A2460" s="57" t="s">
        <v>37</v>
      </c>
      <c r="B2460" s="56" t="s">
        <v>37</v>
      </c>
      <c r="C2460" s="56" t="s">
        <v>37</v>
      </c>
      <c r="D2460" s="56">
        <v>2005</v>
      </c>
      <c r="E2460" s="58">
        <v>39190592</v>
      </c>
      <c r="F2460" s="58">
        <v>36538370</v>
      </c>
      <c r="G2460" s="59">
        <v>35712451</v>
      </c>
      <c r="H2460" s="59">
        <v>3478141</v>
      </c>
      <c r="I2460" s="60">
        <v>0</v>
      </c>
      <c r="J2460" s="58">
        <v>-2652222</v>
      </c>
      <c r="K2460" s="61"/>
      <c r="L2460" s="62">
        <v>283350</v>
      </c>
      <c r="M2460" s="61"/>
      <c r="N2460" s="62">
        <v>951556</v>
      </c>
      <c r="O2460" s="61">
        <v>0</v>
      </c>
      <c r="P2460" s="61"/>
      <c r="Q2460" s="61"/>
      <c r="R2460" s="61"/>
      <c r="S2460" s="62">
        <v>86252</v>
      </c>
      <c r="T2460" s="61">
        <v>0</v>
      </c>
      <c r="U2460" s="61"/>
      <c r="V2460" s="62">
        <v>2801520</v>
      </c>
      <c r="W2460" s="61"/>
      <c r="X2460" s="61">
        <v>0</v>
      </c>
      <c r="Y2460" s="62">
        <v>5492194</v>
      </c>
      <c r="Z2460" s="62">
        <v>7923307</v>
      </c>
      <c r="AA2460" s="61"/>
      <c r="AB2460" s="61">
        <v>0</v>
      </c>
      <c r="AC2460" s="62">
        <v>7163574</v>
      </c>
      <c r="AD2460" s="61"/>
      <c r="AE2460" s="62">
        <v>6505133</v>
      </c>
      <c r="AF2460" s="61"/>
      <c r="AG2460" s="62">
        <v>2623681</v>
      </c>
      <c r="AH2460" s="62">
        <v>1874570</v>
      </c>
      <c r="AI2460" s="61"/>
      <c r="AJ2460" s="61">
        <v>0</v>
      </c>
      <c r="AK2460" s="61">
        <v>0</v>
      </c>
      <c r="AL2460" s="62">
        <v>7314</v>
      </c>
      <c r="AM2460" s="62">
        <v>201049</v>
      </c>
      <c r="AN2460" s="62">
        <v>514290</v>
      </c>
      <c r="AO2460" s="61">
        <v>0</v>
      </c>
      <c r="AP2460" s="61"/>
      <c r="AQ2460" s="62">
        <v>226891</v>
      </c>
      <c r="AR2460" s="61"/>
      <c r="AS2460" s="62">
        <v>534634</v>
      </c>
      <c r="AT2460" s="62">
        <v>528843</v>
      </c>
      <c r="AU2460" s="62">
        <v>271016</v>
      </c>
      <c r="AV2460" s="61"/>
      <c r="AW2460" s="62">
        <v>14741</v>
      </c>
      <c r="AX2460" s="62">
        <v>134968</v>
      </c>
      <c r="AY2460" s="61"/>
      <c r="AZ2460" s="62">
        <v>8827</v>
      </c>
      <c r="BA2460" s="61"/>
      <c r="BB2460" s="61">
        <v>0</v>
      </c>
      <c r="BC2460" s="61">
        <v>0</v>
      </c>
      <c r="BD2460" s="61">
        <v>0</v>
      </c>
      <c r="BE2460" s="61"/>
      <c r="BF2460" s="61">
        <v>0</v>
      </c>
      <c r="BG2460" s="61"/>
      <c r="BH2460" s="61">
        <v>0</v>
      </c>
      <c r="BI2460" s="61"/>
      <c r="BJ2460" s="62">
        <v>1042882</v>
      </c>
      <c r="BK2460" s="61"/>
      <c r="BL2460" s="61">
        <v>0</v>
      </c>
      <c r="BM2460" s="61">
        <v>0</v>
      </c>
      <c r="BN2460" s="62">
        <v>-2652222</v>
      </c>
      <c r="BO2460" s="61"/>
    </row>
    <row r="2461" spans="1:67" x14ac:dyDescent="0.2">
      <c r="A2461" s="57" t="s">
        <v>37</v>
      </c>
      <c r="B2461" s="56" t="s">
        <v>37</v>
      </c>
      <c r="C2461" s="56" t="s">
        <v>37</v>
      </c>
      <c r="D2461" s="56">
        <v>2006</v>
      </c>
      <c r="E2461" s="58">
        <v>42685800</v>
      </c>
      <c r="F2461" s="58">
        <v>39013563</v>
      </c>
      <c r="G2461" s="59">
        <v>38962436</v>
      </c>
      <c r="H2461" s="59">
        <v>3723364</v>
      </c>
      <c r="I2461" s="60">
        <v>0</v>
      </c>
      <c r="J2461" s="58">
        <v>-3672237</v>
      </c>
      <c r="K2461" s="61"/>
      <c r="L2461" s="62">
        <v>283350</v>
      </c>
      <c r="M2461" s="61"/>
      <c r="N2461" s="62">
        <v>952186</v>
      </c>
      <c r="O2461" s="61">
        <v>0</v>
      </c>
      <c r="P2461" s="61"/>
      <c r="Q2461" s="61"/>
      <c r="R2461" s="61"/>
      <c r="S2461" s="62">
        <v>86252</v>
      </c>
      <c r="T2461" s="61">
        <v>0</v>
      </c>
      <c r="U2461" s="61"/>
      <c r="V2461" s="62">
        <v>4230859</v>
      </c>
      <c r="W2461" s="61"/>
      <c r="X2461" s="61">
        <v>0</v>
      </c>
      <c r="Y2461" s="62">
        <v>5808660</v>
      </c>
      <c r="Z2461" s="62">
        <v>8300464</v>
      </c>
      <c r="AA2461" s="61"/>
      <c r="AB2461" s="61">
        <v>0</v>
      </c>
      <c r="AC2461" s="62">
        <v>7556079</v>
      </c>
      <c r="AD2461" s="61"/>
      <c r="AE2461" s="62">
        <v>6965177</v>
      </c>
      <c r="AF2461" s="61"/>
      <c r="AG2461" s="62">
        <v>2941069</v>
      </c>
      <c r="AH2461" s="62">
        <v>1785695</v>
      </c>
      <c r="AI2461" s="61"/>
      <c r="AJ2461" s="61">
        <v>0</v>
      </c>
      <c r="AK2461" s="61">
        <v>0</v>
      </c>
      <c r="AL2461" s="62">
        <v>52645</v>
      </c>
      <c r="AM2461" s="62">
        <v>201049</v>
      </c>
      <c r="AN2461" s="62">
        <v>564326</v>
      </c>
      <c r="AO2461" s="61">
        <v>0</v>
      </c>
      <c r="AP2461" s="61"/>
      <c r="AQ2461" s="62">
        <v>233520</v>
      </c>
      <c r="AR2461" s="61"/>
      <c r="AS2461" s="62">
        <v>599950</v>
      </c>
      <c r="AT2461" s="62">
        <v>600935</v>
      </c>
      <c r="AU2461" s="62">
        <v>306843</v>
      </c>
      <c r="AV2461" s="61"/>
      <c r="AW2461" s="62">
        <v>15413</v>
      </c>
      <c r="AX2461" s="62">
        <v>143095</v>
      </c>
      <c r="AY2461" s="61"/>
      <c r="AZ2461" s="62">
        <v>8827</v>
      </c>
      <c r="BA2461" s="61"/>
      <c r="BB2461" s="61">
        <v>0</v>
      </c>
      <c r="BC2461" s="61">
        <v>0</v>
      </c>
      <c r="BD2461" s="61">
        <v>0</v>
      </c>
      <c r="BE2461" s="61"/>
      <c r="BF2461" s="61">
        <v>0</v>
      </c>
      <c r="BG2461" s="61"/>
      <c r="BH2461" s="61">
        <v>0</v>
      </c>
      <c r="BI2461" s="61"/>
      <c r="BJ2461" s="62">
        <v>1049406</v>
      </c>
      <c r="BK2461" s="61"/>
      <c r="BL2461" s="61">
        <v>0</v>
      </c>
      <c r="BM2461" s="61">
        <v>0</v>
      </c>
      <c r="BN2461" s="62">
        <v>-3672237</v>
      </c>
      <c r="BO2461" s="61"/>
    </row>
    <row r="2462" spans="1:67" x14ac:dyDescent="0.2">
      <c r="A2462" s="57" t="s">
        <v>37</v>
      </c>
      <c r="B2462" s="56" t="s">
        <v>37</v>
      </c>
      <c r="C2462" s="56" t="s">
        <v>37</v>
      </c>
      <c r="D2462" s="56">
        <v>2007</v>
      </c>
      <c r="E2462" s="58">
        <v>44776561</v>
      </c>
      <c r="F2462" s="58">
        <v>40461730</v>
      </c>
      <c r="G2462" s="59">
        <v>40625532</v>
      </c>
      <c r="H2462" s="59">
        <v>4151029</v>
      </c>
      <c r="I2462" s="60">
        <v>0</v>
      </c>
      <c r="J2462" s="58">
        <v>-4314831</v>
      </c>
      <c r="K2462" s="61"/>
      <c r="L2462" s="62">
        <v>283350</v>
      </c>
      <c r="M2462" s="61"/>
      <c r="N2462" s="62">
        <v>956027</v>
      </c>
      <c r="O2462" s="61">
        <v>0</v>
      </c>
      <c r="P2462" s="61"/>
      <c r="Q2462" s="61"/>
      <c r="R2462" s="61"/>
      <c r="S2462" s="62">
        <v>86252</v>
      </c>
      <c r="T2462" s="61">
        <v>0</v>
      </c>
      <c r="U2462" s="61"/>
      <c r="V2462" s="62">
        <v>4259234</v>
      </c>
      <c r="W2462" s="61"/>
      <c r="X2462" s="61">
        <v>0</v>
      </c>
      <c r="Y2462" s="62">
        <v>6123717</v>
      </c>
      <c r="Z2462" s="62">
        <v>8989704</v>
      </c>
      <c r="AA2462" s="61"/>
      <c r="AB2462" s="62">
        <v>1747497</v>
      </c>
      <c r="AC2462" s="62">
        <v>5874239</v>
      </c>
      <c r="AD2462" s="61"/>
      <c r="AE2462" s="62">
        <v>7266524</v>
      </c>
      <c r="AF2462" s="61"/>
      <c r="AG2462" s="62">
        <v>3181158</v>
      </c>
      <c r="AH2462" s="62">
        <v>1805185</v>
      </c>
      <c r="AI2462" s="61"/>
      <c r="AJ2462" s="61">
        <v>0</v>
      </c>
      <c r="AK2462" s="61">
        <v>0</v>
      </c>
      <c r="AL2462" s="62">
        <v>52645</v>
      </c>
      <c r="AM2462" s="62">
        <v>201049</v>
      </c>
      <c r="AN2462" s="62">
        <v>607362</v>
      </c>
      <c r="AO2462" s="61">
        <v>0</v>
      </c>
      <c r="AP2462" s="61"/>
      <c r="AQ2462" s="62">
        <v>247395</v>
      </c>
      <c r="AR2462" s="61"/>
      <c r="AS2462" s="62">
        <v>708303</v>
      </c>
      <c r="AT2462" s="62">
        <v>774930</v>
      </c>
      <c r="AU2462" s="62">
        <v>341663</v>
      </c>
      <c r="AV2462" s="61"/>
      <c r="AW2462" s="62">
        <v>15974</v>
      </c>
      <c r="AX2462" s="62">
        <v>149636</v>
      </c>
      <c r="AY2462" s="61"/>
      <c r="AZ2462" s="62">
        <v>15102</v>
      </c>
      <c r="BA2462" s="61"/>
      <c r="BB2462" s="61">
        <v>0</v>
      </c>
      <c r="BC2462" s="61">
        <v>0</v>
      </c>
      <c r="BD2462" s="61">
        <v>0</v>
      </c>
      <c r="BE2462" s="61"/>
      <c r="BF2462" s="61">
        <v>0</v>
      </c>
      <c r="BG2462" s="61"/>
      <c r="BH2462" s="61">
        <v>0</v>
      </c>
      <c r="BI2462" s="61"/>
      <c r="BJ2462" s="62">
        <v>1089615</v>
      </c>
      <c r="BK2462" s="61"/>
      <c r="BL2462" s="61">
        <v>0</v>
      </c>
      <c r="BM2462" s="61">
        <v>0</v>
      </c>
      <c r="BN2462" s="62">
        <v>-4314831</v>
      </c>
      <c r="BO2462" s="61"/>
    </row>
    <row r="2463" spans="1:67" x14ac:dyDescent="0.2">
      <c r="A2463" s="57" t="s">
        <v>37</v>
      </c>
      <c r="B2463" s="56" t="s">
        <v>37</v>
      </c>
      <c r="C2463" s="56" t="s">
        <v>37</v>
      </c>
      <c r="D2463" s="56">
        <v>2008</v>
      </c>
      <c r="E2463" s="58">
        <v>47173622</v>
      </c>
      <c r="F2463" s="58">
        <v>42607513</v>
      </c>
      <c r="G2463" s="59">
        <v>42662051</v>
      </c>
      <c r="H2463" s="59">
        <v>4511571</v>
      </c>
      <c r="I2463" s="60">
        <v>0</v>
      </c>
      <c r="J2463" s="58">
        <v>-4566109</v>
      </c>
      <c r="K2463" s="61"/>
      <c r="L2463" s="62">
        <v>282031</v>
      </c>
      <c r="M2463" s="61"/>
      <c r="N2463" s="62">
        <v>965425</v>
      </c>
      <c r="O2463" s="61">
        <v>0</v>
      </c>
      <c r="P2463" s="61"/>
      <c r="Q2463" s="61"/>
      <c r="R2463" s="61"/>
      <c r="S2463" s="62">
        <v>86252</v>
      </c>
      <c r="T2463" s="61">
        <v>0</v>
      </c>
      <c r="U2463" s="61"/>
      <c r="V2463" s="62">
        <v>4297046</v>
      </c>
      <c r="W2463" s="61"/>
      <c r="X2463" s="61">
        <v>0</v>
      </c>
      <c r="Y2463" s="62">
        <v>6727067</v>
      </c>
      <c r="Z2463" s="62">
        <v>9716063</v>
      </c>
      <c r="AA2463" s="61"/>
      <c r="AB2463" s="62">
        <v>1771982</v>
      </c>
      <c r="AC2463" s="62">
        <v>5931254</v>
      </c>
      <c r="AD2463" s="61"/>
      <c r="AE2463" s="62">
        <v>7595912</v>
      </c>
      <c r="AF2463" s="61"/>
      <c r="AG2463" s="62">
        <v>3402937</v>
      </c>
      <c r="AH2463" s="62">
        <v>1878437</v>
      </c>
      <c r="AI2463" s="61"/>
      <c r="AJ2463" s="61">
        <v>0</v>
      </c>
      <c r="AK2463" s="61">
        <v>0</v>
      </c>
      <c r="AL2463" s="62">
        <v>7645</v>
      </c>
      <c r="AM2463" s="62">
        <v>201049</v>
      </c>
      <c r="AN2463" s="62">
        <v>699797</v>
      </c>
      <c r="AO2463" s="61">
        <v>0</v>
      </c>
      <c r="AP2463" s="61"/>
      <c r="AQ2463" s="62">
        <v>258797</v>
      </c>
      <c r="AR2463" s="61"/>
      <c r="AS2463" s="62">
        <v>753908</v>
      </c>
      <c r="AT2463" s="62">
        <v>855124</v>
      </c>
      <c r="AU2463" s="62">
        <v>370171</v>
      </c>
      <c r="AV2463" s="61"/>
      <c r="AW2463" s="62">
        <v>19404</v>
      </c>
      <c r="AX2463" s="62">
        <v>159103</v>
      </c>
      <c r="AY2463" s="61"/>
      <c r="AZ2463" s="62">
        <v>17029</v>
      </c>
      <c r="BA2463" s="61"/>
      <c r="BB2463" s="61">
        <v>0</v>
      </c>
      <c r="BC2463" s="61">
        <v>0</v>
      </c>
      <c r="BD2463" s="61">
        <v>0</v>
      </c>
      <c r="BE2463" s="61"/>
      <c r="BF2463" s="61">
        <v>0</v>
      </c>
      <c r="BG2463" s="61"/>
      <c r="BH2463" s="61">
        <v>0</v>
      </c>
      <c r="BI2463" s="61"/>
      <c r="BJ2463" s="62">
        <v>1177189</v>
      </c>
      <c r="BK2463" s="61"/>
      <c r="BL2463" s="61">
        <v>0</v>
      </c>
      <c r="BM2463" s="61">
        <v>0</v>
      </c>
      <c r="BN2463" s="62">
        <v>-4566109</v>
      </c>
      <c r="BO2463" s="61"/>
    </row>
    <row r="2464" spans="1:67" x14ac:dyDescent="0.2">
      <c r="A2464" s="57" t="s">
        <v>37</v>
      </c>
      <c r="B2464" s="56" t="s">
        <v>37</v>
      </c>
      <c r="C2464" s="56" t="s">
        <v>37</v>
      </c>
      <c r="D2464" s="56">
        <v>2009</v>
      </c>
      <c r="E2464" s="58">
        <v>50821385</v>
      </c>
      <c r="F2464" s="58">
        <v>45430083</v>
      </c>
      <c r="G2464" s="59">
        <v>46121261</v>
      </c>
      <c r="H2464" s="59">
        <v>4700124</v>
      </c>
      <c r="I2464" s="60">
        <v>0</v>
      </c>
      <c r="J2464" s="58">
        <v>-5391302</v>
      </c>
      <c r="K2464" s="64"/>
      <c r="L2464" s="65">
        <v>273770</v>
      </c>
      <c r="M2464" s="64"/>
      <c r="N2464" s="65">
        <v>976547</v>
      </c>
      <c r="O2464" s="64">
        <v>0</v>
      </c>
      <c r="P2464" s="64"/>
      <c r="Q2464" s="64"/>
      <c r="R2464" s="64"/>
      <c r="S2464" s="65">
        <v>86252</v>
      </c>
      <c r="T2464" s="64">
        <v>0</v>
      </c>
      <c r="U2464" s="64"/>
      <c r="V2464" s="65">
        <v>4388086</v>
      </c>
      <c r="W2464" s="64"/>
      <c r="X2464" s="64">
        <v>0</v>
      </c>
      <c r="Y2464" s="65">
        <v>7520016</v>
      </c>
      <c r="Z2464" s="65">
        <v>11265290</v>
      </c>
      <c r="AA2464" s="64"/>
      <c r="AB2464" s="65">
        <v>1783830</v>
      </c>
      <c r="AC2464" s="65">
        <v>7726916</v>
      </c>
      <c r="AD2464" s="64"/>
      <c r="AE2464" s="65">
        <v>7843588</v>
      </c>
      <c r="AF2464" s="64"/>
      <c r="AG2464" s="65">
        <v>3570224</v>
      </c>
      <c r="AH2464" s="65">
        <v>679097</v>
      </c>
      <c r="AI2464" s="64"/>
      <c r="AJ2464" s="64">
        <v>0</v>
      </c>
      <c r="AK2464" s="64">
        <v>0</v>
      </c>
      <c r="AL2464" s="65">
        <v>7645</v>
      </c>
      <c r="AM2464" s="65">
        <v>201049</v>
      </c>
      <c r="AN2464" s="65">
        <v>702948</v>
      </c>
      <c r="AO2464" s="64">
        <v>0</v>
      </c>
      <c r="AP2464" s="64"/>
      <c r="AQ2464" s="65">
        <v>273093</v>
      </c>
      <c r="AR2464" s="64"/>
      <c r="AS2464" s="65">
        <v>807848</v>
      </c>
      <c r="AT2464" s="65">
        <v>985064</v>
      </c>
      <c r="AU2464" s="65">
        <v>242513</v>
      </c>
      <c r="AV2464" s="64"/>
      <c r="AW2464" s="65">
        <v>26357</v>
      </c>
      <c r="AX2464" s="65">
        <v>165294</v>
      </c>
      <c r="AY2464" s="64"/>
      <c r="AZ2464" s="65">
        <v>23093</v>
      </c>
      <c r="BA2464" s="64"/>
      <c r="BB2464" s="64">
        <v>0</v>
      </c>
      <c r="BC2464" s="64">
        <v>0</v>
      </c>
      <c r="BD2464" s="64">
        <v>0</v>
      </c>
      <c r="BE2464" s="64"/>
      <c r="BF2464" s="64">
        <v>0</v>
      </c>
      <c r="BG2464" s="64"/>
      <c r="BH2464" s="64">
        <v>0</v>
      </c>
      <c r="BI2464" s="64"/>
      <c r="BJ2464" s="65">
        <v>1272865</v>
      </c>
      <c r="BK2464" s="64"/>
      <c r="BL2464" s="64">
        <v>0</v>
      </c>
      <c r="BM2464" s="64">
        <v>0</v>
      </c>
      <c r="BN2464" s="65">
        <v>-5391302</v>
      </c>
      <c r="BO2464" s="64"/>
    </row>
    <row r="2465" spans="1:67" x14ac:dyDescent="0.2">
      <c r="A2465" s="57" t="s">
        <v>37</v>
      </c>
      <c r="B2465" s="56" t="s">
        <v>37</v>
      </c>
      <c r="C2465" s="56" t="s">
        <v>37</v>
      </c>
      <c r="D2465" s="56">
        <v>2010</v>
      </c>
      <c r="E2465" s="58">
        <v>57349704</v>
      </c>
      <c r="F2465" s="58">
        <v>50156164</v>
      </c>
      <c r="G2465" s="59">
        <v>51526646</v>
      </c>
      <c r="H2465" s="59">
        <v>5823058</v>
      </c>
      <c r="I2465" s="60">
        <v>0</v>
      </c>
      <c r="J2465" s="58">
        <v>-7193540</v>
      </c>
      <c r="K2465" s="61"/>
      <c r="L2465" s="62">
        <v>273770</v>
      </c>
      <c r="M2465" s="61"/>
      <c r="N2465" s="62">
        <v>988464</v>
      </c>
      <c r="O2465" s="61">
        <v>0</v>
      </c>
      <c r="P2465" s="61"/>
      <c r="Q2465" s="61"/>
      <c r="R2465" s="61"/>
      <c r="S2465" s="62">
        <v>86252</v>
      </c>
      <c r="T2465" s="61">
        <v>0</v>
      </c>
      <c r="U2465" s="61"/>
      <c r="V2465" s="62">
        <v>4431285</v>
      </c>
      <c r="W2465" s="61"/>
      <c r="X2465" s="61">
        <v>0</v>
      </c>
      <c r="Y2465" s="62">
        <v>8331729</v>
      </c>
      <c r="Z2465" s="62">
        <v>12001819</v>
      </c>
      <c r="AA2465" s="61"/>
      <c r="AB2465" s="62">
        <v>1810440</v>
      </c>
      <c r="AC2465" s="62">
        <v>11561171</v>
      </c>
      <c r="AD2465" s="61"/>
      <c r="AE2465" s="62">
        <v>8135538</v>
      </c>
      <c r="AF2465" s="61"/>
      <c r="AG2465" s="62">
        <v>3711507</v>
      </c>
      <c r="AH2465" s="62">
        <v>187026</v>
      </c>
      <c r="AI2465" s="61"/>
      <c r="AJ2465" s="61">
        <v>0</v>
      </c>
      <c r="AK2465" s="61">
        <v>0</v>
      </c>
      <c r="AL2465" s="62">
        <v>7645</v>
      </c>
      <c r="AM2465" s="62">
        <v>201049</v>
      </c>
      <c r="AN2465" s="62">
        <v>737785</v>
      </c>
      <c r="AO2465" s="61">
        <v>0</v>
      </c>
      <c r="AP2465" s="61"/>
      <c r="AQ2465" s="62">
        <v>294399</v>
      </c>
      <c r="AR2465" s="61"/>
      <c r="AS2465" s="62">
        <v>872059</v>
      </c>
      <c r="AT2465" s="62">
        <v>1032751</v>
      </c>
      <c r="AU2465" s="62">
        <v>836915</v>
      </c>
      <c r="AV2465" s="61"/>
      <c r="AW2465" s="62">
        <v>30118</v>
      </c>
      <c r="AX2465" s="62">
        <v>469386</v>
      </c>
      <c r="AY2465" s="61"/>
      <c r="AZ2465" s="62">
        <v>23690</v>
      </c>
      <c r="BA2465" s="61"/>
      <c r="BB2465" s="61">
        <v>0</v>
      </c>
      <c r="BC2465" s="61">
        <v>0</v>
      </c>
      <c r="BD2465" s="61">
        <v>0</v>
      </c>
      <c r="BE2465" s="61"/>
      <c r="BF2465" s="61">
        <v>0</v>
      </c>
      <c r="BG2465" s="61"/>
      <c r="BH2465" s="61">
        <v>0</v>
      </c>
      <c r="BI2465" s="61"/>
      <c r="BJ2465" s="61">
        <v>0</v>
      </c>
      <c r="BK2465" s="61"/>
      <c r="BL2465" s="61">
        <v>0</v>
      </c>
      <c r="BM2465" s="62">
        <v>1324906</v>
      </c>
      <c r="BN2465" s="62">
        <v>-7193540</v>
      </c>
      <c r="BO2465" s="61"/>
    </row>
    <row r="2466" spans="1:67" ht="12" customHeight="1" x14ac:dyDescent="0.2">
      <c r="A2466" s="57" t="s">
        <v>37</v>
      </c>
      <c r="B2466" s="56" t="s">
        <v>37</v>
      </c>
      <c r="C2466" s="56" t="s">
        <v>37</v>
      </c>
      <c r="D2466" s="56">
        <v>2011</v>
      </c>
      <c r="E2466" s="58">
        <v>59873480</v>
      </c>
      <c r="F2466" s="58">
        <v>52158533</v>
      </c>
      <c r="G2466" s="59">
        <v>54643678</v>
      </c>
      <c r="H2466" s="59">
        <v>5229802</v>
      </c>
      <c r="I2466" s="60">
        <v>0</v>
      </c>
      <c r="J2466" s="58">
        <v>-7714947</v>
      </c>
      <c r="K2466" s="61"/>
      <c r="L2466" s="62">
        <v>273770</v>
      </c>
      <c r="M2466" s="61"/>
      <c r="N2466" s="62">
        <v>982703</v>
      </c>
      <c r="O2466" s="61">
        <v>0</v>
      </c>
      <c r="P2466" s="61"/>
      <c r="Q2466" s="61"/>
      <c r="R2466" s="61"/>
      <c r="S2466" s="62">
        <v>86252</v>
      </c>
      <c r="T2466" s="61">
        <v>0</v>
      </c>
      <c r="U2466" s="61"/>
      <c r="V2466" s="62">
        <v>4358562</v>
      </c>
      <c r="W2466" s="61"/>
      <c r="X2466" s="61">
        <v>0</v>
      </c>
      <c r="Y2466" s="62">
        <v>9077887</v>
      </c>
      <c r="Z2466" s="62">
        <v>13192946</v>
      </c>
      <c r="AA2466" s="61"/>
      <c r="AB2466" s="62">
        <v>2035571</v>
      </c>
      <c r="AC2466" s="62">
        <v>11721159</v>
      </c>
      <c r="AD2466" s="61"/>
      <c r="AE2466" s="62">
        <v>8602787</v>
      </c>
      <c r="AF2466" s="61"/>
      <c r="AG2466" s="62">
        <v>4017137</v>
      </c>
      <c r="AH2466" s="62">
        <v>287259</v>
      </c>
      <c r="AI2466" s="61"/>
      <c r="AJ2466" s="61">
        <v>0</v>
      </c>
      <c r="AK2466" s="61">
        <v>0</v>
      </c>
      <c r="AL2466" s="62">
        <v>7645</v>
      </c>
      <c r="AM2466" s="62">
        <v>201049</v>
      </c>
      <c r="AN2466" s="62">
        <v>739632</v>
      </c>
      <c r="AO2466" s="61">
        <v>0</v>
      </c>
      <c r="AP2466" s="61"/>
      <c r="AQ2466" s="62">
        <v>308655</v>
      </c>
      <c r="AR2466" s="61"/>
      <c r="AS2466" s="62">
        <v>515305</v>
      </c>
      <c r="AT2466" s="62">
        <v>331066</v>
      </c>
      <c r="AU2466" s="62">
        <v>1174195</v>
      </c>
      <c r="AV2466" s="61"/>
      <c r="AW2466" s="62">
        <v>31824</v>
      </c>
      <c r="AX2466" s="62">
        <v>487685</v>
      </c>
      <c r="AY2466" s="61"/>
      <c r="AZ2466" s="62">
        <v>32998</v>
      </c>
      <c r="BA2466" s="61"/>
      <c r="BB2466" s="61">
        <v>0</v>
      </c>
      <c r="BC2466" s="61">
        <v>0</v>
      </c>
      <c r="BD2466" s="61">
        <v>0</v>
      </c>
      <c r="BE2466" s="61"/>
      <c r="BF2466" s="61">
        <v>0</v>
      </c>
      <c r="BG2466" s="61"/>
      <c r="BH2466" s="61">
        <v>0</v>
      </c>
      <c r="BI2466" s="61"/>
      <c r="BJ2466" s="62">
        <v>1407393</v>
      </c>
      <c r="BK2466" s="61"/>
      <c r="BL2466" s="61">
        <v>0</v>
      </c>
      <c r="BM2466" s="61">
        <v>0</v>
      </c>
      <c r="BN2466" s="62">
        <v>-7714947</v>
      </c>
      <c r="BO2466" s="61"/>
    </row>
    <row r="2467" spans="1:67" x14ac:dyDescent="0.2">
      <c r="A2467" s="57" t="s">
        <v>38</v>
      </c>
      <c r="B2467" s="56" t="s">
        <v>38</v>
      </c>
      <c r="C2467" s="56" t="s">
        <v>38</v>
      </c>
      <c r="D2467" s="56">
        <v>1989</v>
      </c>
      <c r="E2467" s="58">
        <v>4588345</v>
      </c>
      <c r="F2467" s="58">
        <v>5083675</v>
      </c>
      <c r="G2467" s="59">
        <v>4798982</v>
      </c>
      <c r="H2467" s="59">
        <v>337281</v>
      </c>
      <c r="I2467" s="60">
        <v>547918</v>
      </c>
      <c r="J2467" s="58">
        <v>-52588</v>
      </c>
      <c r="K2467" s="62">
        <v>18928</v>
      </c>
      <c r="L2467" s="61"/>
      <c r="M2467" s="61"/>
      <c r="N2467" s="61"/>
      <c r="O2467" s="61"/>
      <c r="P2467" s="61"/>
      <c r="Q2467" s="62">
        <v>259995</v>
      </c>
      <c r="R2467" s="61"/>
      <c r="S2467" s="61"/>
      <c r="T2467" s="61"/>
      <c r="U2467" s="62">
        <v>547918</v>
      </c>
      <c r="V2467" s="61"/>
      <c r="W2467" s="61"/>
      <c r="X2467" s="61"/>
      <c r="Y2467" s="61"/>
      <c r="Z2467" s="61"/>
      <c r="AA2467" s="62">
        <v>2753582</v>
      </c>
      <c r="AB2467" s="61"/>
      <c r="AC2467" s="61"/>
      <c r="AD2467" s="62">
        <v>61652</v>
      </c>
      <c r="AE2467" s="61"/>
      <c r="AF2467" s="62">
        <v>780637</v>
      </c>
      <c r="AG2467" s="61"/>
      <c r="AH2467" s="61"/>
      <c r="AI2467" s="62">
        <v>376270</v>
      </c>
      <c r="AJ2467" s="61"/>
      <c r="AK2467" s="61"/>
      <c r="AL2467" s="61"/>
      <c r="AM2467" s="61"/>
      <c r="AN2467" s="61"/>
      <c r="AO2467" s="61"/>
      <c r="AP2467" s="62">
        <v>7563</v>
      </c>
      <c r="AQ2467" s="61"/>
      <c r="AR2467" s="61"/>
      <c r="AS2467" s="61"/>
      <c r="AT2467" s="61"/>
      <c r="AU2467" s="61"/>
      <c r="AV2467" s="62">
        <v>3798</v>
      </c>
      <c r="AW2467" s="61"/>
      <c r="AX2467" s="61"/>
      <c r="AY2467" s="62">
        <v>45452</v>
      </c>
      <c r="AZ2467" s="61"/>
      <c r="BA2467" s="62">
        <v>262493</v>
      </c>
      <c r="BB2467" s="61"/>
      <c r="BC2467" s="61"/>
      <c r="BD2467" s="61"/>
      <c r="BE2467" s="61"/>
      <c r="BF2467" s="61"/>
      <c r="BG2467" s="61"/>
      <c r="BH2467" s="61"/>
      <c r="BI2467" s="61"/>
      <c r="BJ2467" s="61"/>
      <c r="BK2467" s="62">
        <v>17975</v>
      </c>
      <c r="BL2467" s="61"/>
      <c r="BM2467" s="61"/>
      <c r="BN2467" s="61"/>
      <c r="BO2467" s="62">
        <v>-52588</v>
      </c>
    </row>
    <row r="2468" spans="1:67" x14ac:dyDescent="0.2">
      <c r="A2468" s="57" t="s">
        <v>38</v>
      </c>
      <c r="B2468" s="56" t="s">
        <v>38</v>
      </c>
      <c r="C2468" s="56" t="s">
        <v>38</v>
      </c>
      <c r="D2468" s="56">
        <v>1990</v>
      </c>
      <c r="E2468" s="58">
        <v>5137604</v>
      </c>
      <c r="F2468" s="58">
        <v>5632934</v>
      </c>
      <c r="G2468" s="59">
        <v>5261516</v>
      </c>
      <c r="H2468" s="59">
        <v>424006</v>
      </c>
      <c r="I2468" s="60">
        <v>547918</v>
      </c>
      <c r="J2468" s="58">
        <v>-52588</v>
      </c>
      <c r="K2468" s="62">
        <v>18928</v>
      </c>
      <c r="L2468" s="61"/>
      <c r="M2468" s="61"/>
      <c r="N2468" s="61"/>
      <c r="O2468" s="61"/>
      <c r="P2468" s="61"/>
      <c r="Q2468" s="62">
        <v>259995</v>
      </c>
      <c r="R2468" s="61"/>
      <c r="S2468" s="61"/>
      <c r="T2468" s="61"/>
      <c r="U2468" s="62">
        <v>547918</v>
      </c>
      <c r="V2468" s="61"/>
      <c r="W2468" s="61"/>
      <c r="X2468" s="61"/>
      <c r="Y2468" s="61"/>
      <c r="Z2468" s="61"/>
      <c r="AA2468" s="62">
        <v>3037792</v>
      </c>
      <c r="AB2468" s="61"/>
      <c r="AC2468" s="61"/>
      <c r="AD2468" s="62">
        <v>89893</v>
      </c>
      <c r="AE2468" s="61"/>
      <c r="AF2468" s="62">
        <v>918587</v>
      </c>
      <c r="AG2468" s="61"/>
      <c r="AH2468" s="61"/>
      <c r="AI2468" s="62">
        <v>388403</v>
      </c>
      <c r="AJ2468" s="61"/>
      <c r="AK2468" s="61"/>
      <c r="AL2468" s="61"/>
      <c r="AM2468" s="61"/>
      <c r="AN2468" s="61"/>
      <c r="AO2468" s="61"/>
      <c r="AP2468" s="62">
        <v>10933</v>
      </c>
      <c r="AQ2468" s="61"/>
      <c r="AR2468" s="61"/>
      <c r="AS2468" s="61"/>
      <c r="AT2468" s="61"/>
      <c r="AU2468" s="61"/>
      <c r="AV2468" s="62">
        <v>7248</v>
      </c>
      <c r="AW2468" s="61"/>
      <c r="AX2468" s="61"/>
      <c r="AY2468" s="62">
        <v>48978</v>
      </c>
      <c r="AZ2468" s="61"/>
      <c r="BA2468" s="62">
        <v>338872</v>
      </c>
      <c r="BB2468" s="61"/>
      <c r="BC2468" s="61"/>
      <c r="BD2468" s="61"/>
      <c r="BE2468" s="61"/>
      <c r="BF2468" s="61"/>
      <c r="BG2468" s="61"/>
      <c r="BH2468" s="61"/>
      <c r="BI2468" s="61"/>
      <c r="BJ2468" s="61"/>
      <c r="BK2468" s="62">
        <v>17975</v>
      </c>
      <c r="BL2468" s="61"/>
      <c r="BM2468" s="61"/>
      <c r="BN2468" s="61"/>
      <c r="BO2468" s="62">
        <v>-52588</v>
      </c>
    </row>
    <row r="2469" spans="1:67" x14ac:dyDescent="0.2">
      <c r="A2469" s="57" t="s">
        <v>38</v>
      </c>
      <c r="B2469" s="56" t="s">
        <v>38</v>
      </c>
      <c r="C2469" s="56" t="s">
        <v>38</v>
      </c>
      <c r="D2469" s="56">
        <v>1991</v>
      </c>
      <c r="E2469" s="58">
        <v>5724916</v>
      </c>
      <c r="F2469" s="58">
        <v>6227255</v>
      </c>
      <c r="G2469" s="59">
        <v>5814858</v>
      </c>
      <c r="H2469" s="59">
        <v>464985</v>
      </c>
      <c r="I2469" s="60">
        <v>554927</v>
      </c>
      <c r="J2469" s="58">
        <v>-52588</v>
      </c>
      <c r="K2469" s="62">
        <v>18928</v>
      </c>
      <c r="L2469" s="61"/>
      <c r="M2469" s="61"/>
      <c r="N2469" s="61"/>
      <c r="O2469" s="61"/>
      <c r="P2469" s="61"/>
      <c r="Q2469" s="62">
        <v>265256</v>
      </c>
      <c r="R2469" s="61"/>
      <c r="S2469" s="61"/>
      <c r="T2469" s="61"/>
      <c r="U2469" s="62">
        <v>554927</v>
      </c>
      <c r="V2469" s="61"/>
      <c r="W2469" s="61"/>
      <c r="X2469" s="61"/>
      <c r="Y2469" s="61"/>
      <c r="Z2469" s="61"/>
      <c r="AA2469" s="62">
        <v>3374486</v>
      </c>
      <c r="AB2469" s="61"/>
      <c r="AC2469" s="61"/>
      <c r="AD2469" s="62">
        <v>208426</v>
      </c>
      <c r="AE2469" s="61"/>
      <c r="AF2469" s="62">
        <v>1004341</v>
      </c>
      <c r="AG2469" s="61"/>
      <c r="AH2469" s="61"/>
      <c r="AI2469" s="62">
        <v>388494</v>
      </c>
      <c r="AJ2469" s="61"/>
      <c r="AK2469" s="61"/>
      <c r="AL2469" s="61"/>
      <c r="AM2469" s="61"/>
      <c r="AN2469" s="61"/>
      <c r="AO2469" s="61"/>
      <c r="AP2469" s="62">
        <v>18522</v>
      </c>
      <c r="AQ2469" s="61"/>
      <c r="AR2469" s="62">
        <v>8869</v>
      </c>
      <c r="AS2469" s="61"/>
      <c r="AT2469" s="61"/>
      <c r="AU2469" s="61"/>
      <c r="AV2469" s="62">
        <v>7248</v>
      </c>
      <c r="AW2469" s="61"/>
      <c r="AX2469" s="61"/>
      <c r="AY2469" s="62">
        <v>73499</v>
      </c>
      <c r="AZ2469" s="61"/>
      <c r="BA2469" s="62">
        <v>338872</v>
      </c>
      <c r="BB2469" s="61"/>
      <c r="BC2469" s="61"/>
      <c r="BD2469" s="61"/>
      <c r="BE2469" s="61"/>
      <c r="BF2469" s="61"/>
      <c r="BG2469" s="61"/>
      <c r="BH2469" s="61"/>
      <c r="BI2469" s="61"/>
      <c r="BJ2469" s="61"/>
      <c r="BK2469" s="62">
        <v>17975</v>
      </c>
      <c r="BL2469" s="61"/>
      <c r="BM2469" s="61"/>
      <c r="BN2469" s="61"/>
      <c r="BO2469" s="62">
        <v>-52588</v>
      </c>
    </row>
    <row r="2470" spans="1:67" x14ac:dyDescent="0.2">
      <c r="A2470" s="57" t="s">
        <v>38</v>
      </c>
      <c r="B2470" s="56" t="s">
        <v>38</v>
      </c>
      <c r="C2470" s="56" t="s">
        <v>38</v>
      </c>
      <c r="D2470" s="56">
        <v>1992</v>
      </c>
      <c r="E2470" s="58">
        <v>4731595</v>
      </c>
      <c r="F2470" s="58">
        <v>5265267</v>
      </c>
      <c r="G2470" s="59">
        <v>4836082</v>
      </c>
      <c r="H2470" s="59">
        <v>481773</v>
      </c>
      <c r="I2470" s="60">
        <v>586260</v>
      </c>
      <c r="J2470" s="58">
        <v>-52588</v>
      </c>
      <c r="K2470" s="62">
        <v>18928</v>
      </c>
      <c r="L2470" s="61"/>
      <c r="M2470" s="61"/>
      <c r="N2470" s="61"/>
      <c r="O2470" s="61"/>
      <c r="P2470" s="61"/>
      <c r="Q2470" s="62">
        <v>268161</v>
      </c>
      <c r="R2470" s="61"/>
      <c r="S2470" s="61"/>
      <c r="T2470" s="61"/>
      <c r="U2470" s="62">
        <v>586260</v>
      </c>
      <c r="V2470" s="61"/>
      <c r="W2470" s="61"/>
      <c r="X2470" s="61"/>
      <c r="Y2470" s="61"/>
      <c r="Z2470" s="61"/>
      <c r="AA2470" s="62">
        <v>2261343</v>
      </c>
      <c r="AB2470" s="61"/>
      <c r="AC2470" s="61"/>
      <c r="AD2470" s="62">
        <v>241088</v>
      </c>
      <c r="AE2470" s="61"/>
      <c r="AF2470" s="62">
        <v>1050939</v>
      </c>
      <c r="AG2470" s="61"/>
      <c r="AH2470" s="61"/>
      <c r="AI2470" s="62">
        <v>409363</v>
      </c>
      <c r="AJ2470" s="61"/>
      <c r="AK2470" s="61"/>
      <c r="AL2470" s="61"/>
      <c r="AM2470" s="61"/>
      <c r="AN2470" s="61"/>
      <c r="AO2470" s="61"/>
      <c r="AP2470" s="62">
        <v>23348</v>
      </c>
      <c r="AQ2470" s="61"/>
      <c r="AR2470" s="62">
        <v>8869</v>
      </c>
      <c r="AS2470" s="61"/>
      <c r="AT2470" s="61"/>
      <c r="AU2470" s="61"/>
      <c r="AV2470" s="62">
        <v>7248</v>
      </c>
      <c r="AW2470" s="61"/>
      <c r="AX2470" s="61"/>
      <c r="AY2470" s="62">
        <v>85461</v>
      </c>
      <c r="AZ2470" s="61"/>
      <c r="BA2470" s="62">
        <v>338872</v>
      </c>
      <c r="BB2470" s="61"/>
      <c r="BC2470" s="61"/>
      <c r="BD2470" s="61"/>
      <c r="BE2470" s="61"/>
      <c r="BF2470" s="61"/>
      <c r="BG2470" s="61"/>
      <c r="BH2470" s="61"/>
      <c r="BI2470" s="61"/>
      <c r="BJ2470" s="61"/>
      <c r="BK2470" s="62">
        <v>17975</v>
      </c>
      <c r="BL2470" s="61"/>
      <c r="BM2470" s="61"/>
      <c r="BN2470" s="61"/>
      <c r="BO2470" s="62">
        <v>-52588</v>
      </c>
    </row>
    <row r="2471" spans="1:67" x14ac:dyDescent="0.2">
      <c r="A2471" s="57" t="s">
        <v>38</v>
      </c>
      <c r="B2471" s="56" t="s">
        <v>38</v>
      </c>
      <c r="C2471" s="56" t="s">
        <v>38</v>
      </c>
      <c r="D2471" s="56">
        <v>1993</v>
      </c>
      <c r="E2471" s="58">
        <v>5198525</v>
      </c>
      <c r="F2471" s="58">
        <v>5732197</v>
      </c>
      <c r="G2471" s="59">
        <v>5308574</v>
      </c>
      <c r="H2471" s="59">
        <v>476211</v>
      </c>
      <c r="I2471" s="60">
        <v>586260</v>
      </c>
      <c r="J2471" s="58">
        <v>-52588</v>
      </c>
      <c r="K2471" s="62">
        <v>18928</v>
      </c>
      <c r="L2471" s="61"/>
      <c r="M2471" s="61"/>
      <c r="N2471" s="61"/>
      <c r="O2471" s="61"/>
      <c r="P2471" s="61"/>
      <c r="Q2471" s="62">
        <v>268161</v>
      </c>
      <c r="R2471" s="61"/>
      <c r="S2471" s="61"/>
      <c r="T2471" s="61"/>
      <c r="U2471" s="62">
        <v>586260</v>
      </c>
      <c r="V2471" s="61"/>
      <c r="W2471" s="61"/>
      <c r="X2471" s="61"/>
      <c r="Y2471" s="61"/>
      <c r="Z2471" s="61"/>
      <c r="AA2471" s="62">
        <v>2574400</v>
      </c>
      <c r="AB2471" s="61"/>
      <c r="AC2471" s="61"/>
      <c r="AD2471" s="62">
        <v>272812</v>
      </c>
      <c r="AE2471" s="61"/>
      <c r="AF2471" s="62">
        <v>1174226</v>
      </c>
      <c r="AG2471" s="61"/>
      <c r="AH2471" s="61"/>
      <c r="AI2471" s="62">
        <v>413787</v>
      </c>
      <c r="AJ2471" s="61"/>
      <c r="AK2471" s="61"/>
      <c r="AL2471" s="61"/>
      <c r="AM2471" s="61"/>
      <c r="AN2471" s="61"/>
      <c r="AO2471" s="61"/>
      <c r="AP2471" s="62">
        <v>23094</v>
      </c>
      <c r="AQ2471" s="61"/>
      <c r="AR2471" s="62">
        <v>12104</v>
      </c>
      <c r="AS2471" s="61"/>
      <c r="AT2471" s="61"/>
      <c r="AU2471" s="61"/>
      <c r="AV2471" s="62">
        <v>6832</v>
      </c>
      <c r="AW2471" s="61"/>
      <c r="AX2471" s="61"/>
      <c r="AY2471" s="62">
        <v>92123</v>
      </c>
      <c r="AZ2471" s="61"/>
      <c r="BA2471" s="62">
        <v>342058</v>
      </c>
      <c r="BB2471" s="61"/>
      <c r="BC2471" s="61"/>
      <c r="BD2471" s="61"/>
      <c r="BE2471" s="61"/>
      <c r="BF2471" s="61"/>
      <c r="BG2471" s="61"/>
      <c r="BH2471" s="61"/>
      <c r="BI2471" s="61"/>
      <c r="BJ2471" s="61"/>
      <c r="BK2471" s="61"/>
      <c r="BL2471" s="61"/>
      <c r="BM2471" s="61"/>
      <c r="BN2471" s="61"/>
      <c r="BO2471" s="62">
        <v>-52588</v>
      </c>
    </row>
    <row r="2472" spans="1:67" x14ac:dyDescent="0.2">
      <c r="A2472" s="57" t="s">
        <v>38</v>
      </c>
      <c r="B2472" s="56" t="s">
        <v>38</v>
      </c>
      <c r="C2472" s="56" t="s">
        <v>38</v>
      </c>
      <c r="D2472" s="56">
        <v>1994</v>
      </c>
      <c r="E2472" s="58">
        <v>5924404</v>
      </c>
      <c r="F2472" s="58">
        <v>5986092</v>
      </c>
      <c r="G2472" s="59">
        <v>6033565</v>
      </c>
      <c r="H2472" s="59">
        <v>477099</v>
      </c>
      <c r="I2472" s="60">
        <v>586260</v>
      </c>
      <c r="J2472" s="58">
        <v>-524572</v>
      </c>
      <c r="K2472" s="62">
        <v>18928</v>
      </c>
      <c r="L2472" s="61"/>
      <c r="M2472" s="61"/>
      <c r="N2472" s="61"/>
      <c r="O2472" s="61"/>
      <c r="P2472" s="61"/>
      <c r="Q2472" s="62">
        <v>268161</v>
      </c>
      <c r="R2472" s="61"/>
      <c r="S2472" s="61"/>
      <c r="T2472" s="61"/>
      <c r="U2472" s="62">
        <v>586260</v>
      </c>
      <c r="V2472" s="61"/>
      <c r="W2472" s="61"/>
      <c r="X2472" s="61"/>
      <c r="Y2472" s="61"/>
      <c r="Z2472" s="61"/>
      <c r="AA2472" s="62">
        <v>2752171</v>
      </c>
      <c r="AB2472" s="61"/>
      <c r="AC2472" s="61"/>
      <c r="AD2472" s="62">
        <v>345078</v>
      </c>
      <c r="AE2472" s="61"/>
      <c r="AF2472" s="62">
        <v>1363728</v>
      </c>
      <c r="AG2472" s="61"/>
      <c r="AH2472" s="61"/>
      <c r="AI2472" s="62">
        <v>699239</v>
      </c>
      <c r="AJ2472" s="61"/>
      <c r="AK2472" s="61"/>
      <c r="AL2472" s="61"/>
      <c r="AM2472" s="61"/>
      <c r="AN2472" s="61"/>
      <c r="AO2472" s="61"/>
      <c r="AP2472" s="62">
        <v>23259</v>
      </c>
      <c r="AQ2472" s="61"/>
      <c r="AR2472" s="62">
        <v>12104</v>
      </c>
      <c r="AS2472" s="61"/>
      <c r="AT2472" s="61"/>
      <c r="AU2472" s="61"/>
      <c r="AV2472" s="62">
        <v>5018</v>
      </c>
      <c r="AW2472" s="61"/>
      <c r="AX2472" s="61"/>
      <c r="AY2472" s="62">
        <v>86407</v>
      </c>
      <c r="AZ2472" s="61"/>
      <c r="BA2472" s="62">
        <v>350311</v>
      </c>
      <c r="BB2472" s="61"/>
      <c r="BC2472" s="61"/>
      <c r="BD2472" s="61"/>
      <c r="BE2472" s="61"/>
      <c r="BF2472" s="61"/>
      <c r="BG2472" s="61"/>
      <c r="BH2472" s="61"/>
      <c r="BI2472" s="61"/>
      <c r="BJ2472" s="61"/>
      <c r="BK2472" s="61"/>
      <c r="BL2472" s="61"/>
      <c r="BM2472" s="61"/>
      <c r="BN2472" s="61"/>
      <c r="BO2472" s="62">
        <v>-524572</v>
      </c>
    </row>
    <row r="2473" spans="1:67" x14ac:dyDescent="0.2">
      <c r="A2473" s="57" t="s">
        <v>38</v>
      </c>
      <c r="B2473" s="56" t="s">
        <v>38</v>
      </c>
      <c r="C2473" s="56" t="s">
        <v>38</v>
      </c>
      <c r="D2473" s="56">
        <v>1995</v>
      </c>
      <c r="E2473" s="58">
        <v>6540923</v>
      </c>
      <c r="F2473" s="58">
        <v>6522396</v>
      </c>
      <c r="G2473" s="59">
        <v>6474249</v>
      </c>
      <c r="H2473" s="59">
        <v>652934</v>
      </c>
      <c r="I2473" s="60">
        <v>586260</v>
      </c>
      <c r="J2473" s="58">
        <v>-604787</v>
      </c>
      <c r="K2473" s="62">
        <v>18928</v>
      </c>
      <c r="L2473" s="61"/>
      <c r="M2473" s="61"/>
      <c r="N2473" s="61"/>
      <c r="O2473" s="61"/>
      <c r="P2473" s="61"/>
      <c r="Q2473" s="62">
        <v>268161</v>
      </c>
      <c r="R2473" s="61"/>
      <c r="S2473" s="61"/>
      <c r="T2473" s="61"/>
      <c r="U2473" s="62">
        <v>586260</v>
      </c>
      <c r="V2473" s="61"/>
      <c r="W2473" s="61"/>
      <c r="X2473" s="61"/>
      <c r="Y2473" s="61"/>
      <c r="Z2473" s="61"/>
      <c r="AA2473" s="62">
        <v>3022224</v>
      </c>
      <c r="AB2473" s="61"/>
      <c r="AC2473" s="61"/>
      <c r="AD2473" s="62">
        <v>401859</v>
      </c>
      <c r="AE2473" s="61"/>
      <c r="AF2473" s="62">
        <v>1439153</v>
      </c>
      <c r="AG2473" s="61"/>
      <c r="AH2473" s="61"/>
      <c r="AI2473" s="62">
        <v>737664</v>
      </c>
      <c r="AJ2473" s="61"/>
      <c r="AK2473" s="61"/>
      <c r="AL2473" s="61"/>
      <c r="AM2473" s="61"/>
      <c r="AN2473" s="61"/>
      <c r="AO2473" s="61"/>
      <c r="AP2473" s="62">
        <v>19525</v>
      </c>
      <c r="AQ2473" s="61"/>
      <c r="AR2473" s="62">
        <v>16964</v>
      </c>
      <c r="AS2473" s="61"/>
      <c r="AT2473" s="61"/>
      <c r="AU2473" s="61"/>
      <c r="AV2473" s="62">
        <v>4755</v>
      </c>
      <c r="AW2473" s="61"/>
      <c r="AX2473" s="61"/>
      <c r="AY2473" s="62">
        <v>92022</v>
      </c>
      <c r="AZ2473" s="61"/>
      <c r="BA2473" s="62">
        <v>519668</v>
      </c>
      <c r="BB2473" s="61"/>
      <c r="BC2473" s="61"/>
      <c r="BD2473" s="61"/>
      <c r="BE2473" s="61"/>
      <c r="BF2473" s="61"/>
      <c r="BG2473" s="61"/>
      <c r="BH2473" s="61"/>
      <c r="BI2473" s="61"/>
      <c r="BJ2473" s="61"/>
      <c r="BK2473" s="61"/>
      <c r="BL2473" s="61"/>
      <c r="BM2473" s="61"/>
      <c r="BN2473" s="61"/>
      <c r="BO2473" s="62">
        <v>-604787</v>
      </c>
    </row>
    <row r="2474" spans="1:67" x14ac:dyDescent="0.2">
      <c r="A2474" s="57" t="s">
        <v>38</v>
      </c>
      <c r="B2474" s="56" t="s">
        <v>38</v>
      </c>
      <c r="C2474" s="56" t="s">
        <v>38</v>
      </c>
      <c r="D2474" s="56">
        <v>1996</v>
      </c>
      <c r="E2474" s="58">
        <v>6574460</v>
      </c>
      <c r="F2474" s="58">
        <v>6531652</v>
      </c>
      <c r="G2474" s="59">
        <v>6527863</v>
      </c>
      <c r="H2474" s="59">
        <v>632857</v>
      </c>
      <c r="I2474" s="60">
        <v>586260</v>
      </c>
      <c r="J2474" s="58">
        <v>-629068</v>
      </c>
      <c r="K2474" s="62">
        <v>18928</v>
      </c>
      <c r="L2474" s="61"/>
      <c r="M2474" s="61"/>
      <c r="N2474" s="61"/>
      <c r="O2474" s="61"/>
      <c r="P2474" s="61"/>
      <c r="Q2474" s="62">
        <v>292336</v>
      </c>
      <c r="R2474" s="61"/>
      <c r="S2474" s="61"/>
      <c r="T2474" s="61"/>
      <c r="U2474" s="62">
        <v>586260</v>
      </c>
      <c r="V2474" s="61"/>
      <c r="W2474" s="61"/>
      <c r="X2474" s="61"/>
      <c r="Y2474" s="61"/>
      <c r="Z2474" s="61"/>
      <c r="AA2474" s="62">
        <v>3358742</v>
      </c>
      <c r="AB2474" s="61"/>
      <c r="AC2474" s="61"/>
      <c r="AD2474" s="62">
        <v>429849</v>
      </c>
      <c r="AE2474" s="61"/>
      <c r="AF2474" s="62">
        <v>1089945</v>
      </c>
      <c r="AG2474" s="61"/>
      <c r="AH2474" s="61"/>
      <c r="AI2474" s="62">
        <v>751803</v>
      </c>
      <c r="AJ2474" s="61"/>
      <c r="AK2474" s="61"/>
      <c r="AL2474" s="61"/>
      <c r="AM2474" s="61"/>
      <c r="AN2474" s="61"/>
      <c r="AO2474" s="61"/>
      <c r="AP2474" s="62">
        <v>21194</v>
      </c>
      <c r="AQ2474" s="61"/>
      <c r="AR2474" s="62">
        <v>8095</v>
      </c>
      <c r="AS2474" s="61"/>
      <c r="AT2474" s="61"/>
      <c r="AU2474" s="61"/>
      <c r="AV2474" s="62">
        <v>4755</v>
      </c>
      <c r="AW2474" s="61"/>
      <c r="AX2474" s="61"/>
      <c r="AY2474" s="62">
        <v>92819</v>
      </c>
      <c r="AZ2474" s="61"/>
      <c r="BA2474" s="62">
        <v>505994</v>
      </c>
      <c r="BB2474" s="61"/>
      <c r="BC2474" s="61"/>
      <c r="BD2474" s="61"/>
      <c r="BE2474" s="61"/>
      <c r="BF2474" s="61"/>
      <c r="BG2474" s="61"/>
      <c r="BH2474" s="61"/>
      <c r="BI2474" s="61"/>
      <c r="BJ2474" s="61"/>
      <c r="BK2474" s="61"/>
      <c r="BL2474" s="61"/>
      <c r="BM2474" s="61"/>
      <c r="BN2474" s="61"/>
      <c r="BO2474" s="62">
        <v>-629068</v>
      </c>
    </row>
    <row r="2475" spans="1:67" x14ac:dyDescent="0.2">
      <c r="A2475" s="57" t="s">
        <v>38</v>
      </c>
      <c r="B2475" s="56" t="s">
        <v>38</v>
      </c>
      <c r="C2475" s="56" t="s">
        <v>38</v>
      </c>
      <c r="D2475" s="56">
        <v>1997</v>
      </c>
      <c r="E2475" s="58">
        <v>7041257</v>
      </c>
      <c r="F2475" s="58">
        <v>6980965</v>
      </c>
      <c r="G2475" s="59">
        <v>6991540</v>
      </c>
      <c r="H2475" s="59">
        <v>646893</v>
      </c>
      <c r="I2475" s="60">
        <v>597176</v>
      </c>
      <c r="J2475" s="58">
        <v>-657468</v>
      </c>
      <c r="K2475" s="62">
        <v>18928</v>
      </c>
      <c r="L2475" s="61"/>
      <c r="M2475" s="61"/>
      <c r="N2475" s="61"/>
      <c r="O2475" s="61"/>
      <c r="P2475" s="61"/>
      <c r="Q2475" s="62">
        <v>294733</v>
      </c>
      <c r="R2475" s="61"/>
      <c r="S2475" s="61"/>
      <c r="T2475" s="61"/>
      <c r="U2475" s="62">
        <v>597176</v>
      </c>
      <c r="V2475" s="61"/>
      <c r="W2475" s="61"/>
      <c r="X2475" s="61"/>
      <c r="Y2475" s="61"/>
      <c r="Z2475" s="61"/>
      <c r="AA2475" s="62">
        <v>3695186</v>
      </c>
      <c r="AB2475" s="61"/>
      <c r="AC2475" s="61"/>
      <c r="AD2475" s="62">
        <v>451885</v>
      </c>
      <c r="AE2475" s="61"/>
      <c r="AF2475" s="62">
        <v>1149496</v>
      </c>
      <c r="AG2475" s="61"/>
      <c r="AH2475" s="61"/>
      <c r="AI2475" s="62">
        <v>784136</v>
      </c>
      <c r="AJ2475" s="61"/>
      <c r="AK2475" s="61"/>
      <c r="AL2475" s="61"/>
      <c r="AM2475" s="61"/>
      <c r="AN2475" s="61"/>
      <c r="AO2475" s="61"/>
      <c r="AP2475" s="62">
        <v>23008</v>
      </c>
      <c r="AQ2475" s="61"/>
      <c r="AR2475" s="62">
        <v>10642</v>
      </c>
      <c r="AS2475" s="61"/>
      <c r="AT2475" s="61"/>
      <c r="AU2475" s="61"/>
      <c r="AV2475" s="62">
        <v>4755</v>
      </c>
      <c r="AW2475" s="61"/>
      <c r="AX2475" s="61"/>
      <c r="AY2475" s="62">
        <v>103082</v>
      </c>
      <c r="AZ2475" s="61"/>
      <c r="BA2475" s="62">
        <v>505406</v>
      </c>
      <c r="BB2475" s="61"/>
      <c r="BC2475" s="61"/>
      <c r="BD2475" s="61"/>
      <c r="BE2475" s="61"/>
      <c r="BF2475" s="61"/>
      <c r="BG2475" s="61"/>
      <c r="BH2475" s="61"/>
      <c r="BI2475" s="61"/>
      <c r="BJ2475" s="61"/>
      <c r="BK2475" s="61"/>
      <c r="BL2475" s="61"/>
      <c r="BM2475" s="61"/>
      <c r="BN2475" s="61"/>
      <c r="BO2475" s="62">
        <v>-657468</v>
      </c>
    </row>
    <row r="2476" spans="1:67" x14ac:dyDescent="0.2">
      <c r="A2476" s="57" t="s">
        <v>38</v>
      </c>
      <c r="B2476" s="56" t="s">
        <v>38</v>
      </c>
      <c r="C2476" s="56" t="s">
        <v>38</v>
      </c>
      <c r="D2476" s="56">
        <v>1998</v>
      </c>
      <c r="E2476" s="58">
        <v>7435506</v>
      </c>
      <c r="F2476" s="58">
        <v>7415330</v>
      </c>
      <c r="G2476" s="59">
        <v>7442058</v>
      </c>
      <c r="H2476" s="59">
        <v>642340</v>
      </c>
      <c r="I2476" s="60">
        <v>648892</v>
      </c>
      <c r="J2476" s="58">
        <v>-669068</v>
      </c>
      <c r="K2476" s="62">
        <v>18928</v>
      </c>
      <c r="L2476" s="61"/>
      <c r="M2476" s="61"/>
      <c r="N2476" s="61"/>
      <c r="O2476" s="61"/>
      <c r="P2476" s="61"/>
      <c r="Q2476" s="62">
        <v>294733</v>
      </c>
      <c r="R2476" s="61"/>
      <c r="S2476" s="61"/>
      <c r="T2476" s="61"/>
      <c r="U2476" s="62">
        <v>648892</v>
      </c>
      <c r="V2476" s="61"/>
      <c r="W2476" s="61"/>
      <c r="X2476" s="61"/>
      <c r="Y2476" s="61"/>
      <c r="Z2476" s="61"/>
      <c r="AA2476" s="62">
        <v>4028172</v>
      </c>
      <c r="AB2476" s="61"/>
      <c r="AC2476" s="61"/>
      <c r="AD2476" s="62">
        <v>475051</v>
      </c>
      <c r="AE2476" s="61"/>
      <c r="AF2476" s="62">
        <v>1177684</v>
      </c>
      <c r="AG2476" s="61"/>
      <c r="AH2476" s="61"/>
      <c r="AI2476" s="62">
        <v>798598</v>
      </c>
      <c r="AJ2476" s="61"/>
      <c r="AK2476" s="61"/>
      <c r="AL2476" s="61"/>
      <c r="AM2476" s="61"/>
      <c r="AN2476" s="61"/>
      <c r="AO2476" s="61"/>
      <c r="AP2476" s="62">
        <v>26037</v>
      </c>
      <c r="AQ2476" s="61"/>
      <c r="AR2476" s="62">
        <v>7408</v>
      </c>
      <c r="AS2476" s="61"/>
      <c r="AT2476" s="61"/>
      <c r="AU2476" s="61"/>
      <c r="AV2476" s="62">
        <v>4755</v>
      </c>
      <c r="AW2476" s="61"/>
      <c r="AX2476" s="61"/>
      <c r="AY2476" s="62">
        <v>98390</v>
      </c>
      <c r="AZ2476" s="61"/>
      <c r="BA2476" s="62">
        <v>505750</v>
      </c>
      <c r="BB2476" s="61"/>
      <c r="BC2476" s="61"/>
      <c r="BD2476" s="61"/>
      <c r="BE2476" s="61"/>
      <c r="BF2476" s="61"/>
      <c r="BG2476" s="61"/>
      <c r="BH2476" s="61"/>
      <c r="BI2476" s="61"/>
      <c r="BJ2476" s="61"/>
      <c r="BK2476" s="61"/>
      <c r="BL2476" s="61"/>
      <c r="BM2476" s="61"/>
      <c r="BN2476" s="61"/>
      <c r="BO2476" s="62">
        <v>-669068</v>
      </c>
    </row>
    <row r="2477" spans="1:67" x14ac:dyDescent="0.2">
      <c r="A2477" s="57" t="s">
        <v>38</v>
      </c>
      <c r="B2477" s="56" t="s">
        <v>38</v>
      </c>
      <c r="C2477" s="56" t="s">
        <v>38</v>
      </c>
      <c r="D2477" s="56">
        <v>2002</v>
      </c>
      <c r="E2477" s="58">
        <v>8900613</v>
      </c>
      <c r="F2477" s="58">
        <v>9831240</v>
      </c>
      <c r="G2477" s="59">
        <v>8778740</v>
      </c>
      <c r="H2477" s="59">
        <v>1097034</v>
      </c>
      <c r="I2477" s="60">
        <v>975161</v>
      </c>
      <c r="J2477" s="58">
        <v>-44534</v>
      </c>
      <c r="K2477" s="61"/>
      <c r="L2477" s="62">
        <v>2366</v>
      </c>
      <c r="M2477" s="61"/>
      <c r="N2477" s="61">
        <v>0</v>
      </c>
      <c r="O2477" s="62">
        <v>37065</v>
      </c>
      <c r="P2477" s="61"/>
      <c r="Q2477" s="61"/>
      <c r="R2477" s="61"/>
      <c r="S2477" s="61">
        <v>0</v>
      </c>
      <c r="T2477" s="62">
        <v>975161</v>
      </c>
      <c r="U2477" s="61"/>
      <c r="V2477" s="61">
        <v>0</v>
      </c>
      <c r="W2477" s="61"/>
      <c r="X2477" s="61">
        <v>0</v>
      </c>
      <c r="Y2477" s="62">
        <v>3981298</v>
      </c>
      <c r="Z2477" s="62">
        <v>958422</v>
      </c>
      <c r="AA2477" s="61"/>
      <c r="AB2477" s="62">
        <v>189588</v>
      </c>
      <c r="AC2477" s="62">
        <v>356937</v>
      </c>
      <c r="AD2477" s="61"/>
      <c r="AE2477" s="62">
        <v>1333149</v>
      </c>
      <c r="AF2477" s="61"/>
      <c r="AG2477" s="62">
        <v>106479</v>
      </c>
      <c r="AH2477" s="62">
        <v>838275</v>
      </c>
      <c r="AI2477" s="61"/>
      <c r="AJ2477" s="61">
        <v>0</v>
      </c>
      <c r="AK2477" s="61">
        <v>0</v>
      </c>
      <c r="AL2477" s="61">
        <v>0</v>
      </c>
      <c r="AM2477" s="62">
        <v>16562</v>
      </c>
      <c r="AN2477" s="62">
        <v>268125</v>
      </c>
      <c r="AO2477" s="61">
        <v>0</v>
      </c>
      <c r="AP2477" s="61"/>
      <c r="AQ2477" s="62">
        <v>27081</v>
      </c>
      <c r="AR2477" s="61"/>
      <c r="AS2477" s="62">
        <v>32974</v>
      </c>
      <c r="AT2477" s="62">
        <v>23453</v>
      </c>
      <c r="AU2477" s="62">
        <v>612321</v>
      </c>
      <c r="AV2477" s="61"/>
      <c r="AW2477" s="62">
        <v>1305</v>
      </c>
      <c r="AX2477" s="62">
        <v>110637</v>
      </c>
      <c r="AY2477" s="61"/>
      <c r="AZ2477" s="61">
        <v>867</v>
      </c>
      <c r="BA2477" s="61"/>
      <c r="BB2477" s="61">
        <v>0</v>
      </c>
      <c r="BC2477" s="61">
        <v>815</v>
      </c>
      <c r="BD2477" s="62">
        <v>2894</v>
      </c>
      <c r="BE2477" s="61"/>
      <c r="BF2477" s="61">
        <v>0</v>
      </c>
      <c r="BG2477" s="61"/>
      <c r="BH2477" s="61">
        <v>0</v>
      </c>
      <c r="BI2477" s="61"/>
      <c r="BJ2477" s="61">
        <v>0</v>
      </c>
      <c r="BK2477" s="61"/>
      <c r="BL2477" s="61">
        <v>0</v>
      </c>
      <c r="BM2477" s="61">
        <v>0</v>
      </c>
      <c r="BN2477" s="62">
        <v>-44534</v>
      </c>
      <c r="BO2477" s="61"/>
    </row>
    <row r="2478" spans="1:67" x14ac:dyDescent="0.2">
      <c r="A2478" s="57" t="s">
        <v>38</v>
      </c>
      <c r="B2478" s="56" t="s">
        <v>38</v>
      </c>
      <c r="C2478" s="56" t="s">
        <v>38</v>
      </c>
      <c r="D2478" s="56">
        <v>2003</v>
      </c>
      <c r="E2478" s="58">
        <v>9161507</v>
      </c>
      <c r="F2478" s="58">
        <v>10129817</v>
      </c>
      <c r="G2478" s="59">
        <v>9032661</v>
      </c>
      <c r="H2478" s="59">
        <v>1141690</v>
      </c>
      <c r="I2478" s="60">
        <v>1012844</v>
      </c>
      <c r="J2478" s="58">
        <v>-44534</v>
      </c>
      <c r="K2478" s="61"/>
      <c r="L2478" s="62">
        <v>2366</v>
      </c>
      <c r="M2478" s="61"/>
      <c r="N2478" s="61">
        <v>0</v>
      </c>
      <c r="O2478" s="62">
        <v>37065</v>
      </c>
      <c r="P2478" s="61"/>
      <c r="Q2478" s="61"/>
      <c r="R2478" s="61"/>
      <c r="S2478" s="61">
        <v>0</v>
      </c>
      <c r="T2478" s="62">
        <v>1012844</v>
      </c>
      <c r="U2478" s="61"/>
      <c r="V2478" s="61">
        <v>0</v>
      </c>
      <c r="W2478" s="61"/>
      <c r="X2478" s="61">
        <v>0</v>
      </c>
      <c r="Y2478" s="62">
        <v>4102749</v>
      </c>
      <c r="Z2478" s="62">
        <v>959598</v>
      </c>
      <c r="AA2478" s="61"/>
      <c r="AB2478" s="62">
        <v>190644</v>
      </c>
      <c r="AC2478" s="62">
        <v>357363</v>
      </c>
      <c r="AD2478" s="61"/>
      <c r="AE2478" s="62">
        <v>1355636</v>
      </c>
      <c r="AF2478" s="61"/>
      <c r="AG2478" s="62">
        <v>164363</v>
      </c>
      <c r="AH2478" s="62">
        <v>850033</v>
      </c>
      <c r="AI2478" s="61"/>
      <c r="AJ2478" s="61">
        <v>0</v>
      </c>
      <c r="AK2478" s="61">
        <v>0</v>
      </c>
      <c r="AL2478" s="61">
        <v>0</v>
      </c>
      <c r="AM2478" s="62">
        <v>16562</v>
      </c>
      <c r="AN2478" s="62">
        <v>268125</v>
      </c>
      <c r="AO2478" s="61">
        <v>0</v>
      </c>
      <c r="AP2478" s="61"/>
      <c r="AQ2478" s="62">
        <v>28485</v>
      </c>
      <c r="AR2478" s="61"/>
      <c r="AS2478" s="62">
        <v>40180</v>
      </c>
      <c r="AT2478" s="62">
        <v>27719</v>
      </c>
      <c r="AU2478" s="62">
        <v>634262</v>
      </c>
      <c r="AV2478" s="61"/>
      <c r="AW2478" s="62">
        <v>1305</v>
      </c>
      <c r="AX2478" s="62">
        <v>120476</v>
      </c>
      <c r="AY2478" s="61"/>
      <c r="AZ2478" s="61">
        <v>867</v>
      </c>
      <c r="BA2478" s="61"/>
      <c r="BB2478" s="61">
        <v>0</v>
      </c>
      <c r="BC2478" s="61">
        <v>815</v>
      </c>
      <c r="BD2478" s="62">
        <v>2894</v>
      </c>
      <c r="BE2478" s="61"/>
      <c r="BF2478" s="61">
        <v>0</v>
      </c>
      <c r="BG2478" s="61"/>
      <c r="BH2478" s="61">
        <v>0</v>
      </c>
      <c r="BI2478" s="61"/>
      <c r="BJ2478" s="61">
        <v>0</v>
      </c>
      <c r="BK2478" s="61"/>
      <c r="BL2478" s="61">
        <v>0</v>
      </c>
      <c r="BM2478" s="61">
        <v>0</v>
      </c>
      <c r="BN2478" s="62">
        <v>-44534</v>
      </c>
      <c r="BO2478" s="61"/>
    </row>
    <row r="2479" spans="1:67" x14ac:dyDescent="0.2">
      <c r="A2479" s="57" t="s">
        <v>38</v>
      </c>
      <c r="B2479" s="56" t="s">
        <v>38</v>
      </c>
      <c r="C2479" s="56" t="s">
        <v>38</v>
      </c>
      <c r="D2479" s="56">
        <v>2004</v>
      </c>
      <c r="E2479" s="58">
        <v>9528512</v>
      </c>
      <c r="F2479" s="58">
        <v>10428731</v>
      </c>
      <c r="G2479" s="59">
        <v>9466160</v>
      </c>
      <c r="H2479" s="59">
        <v>1151455</v>
      </c>
      <c r="I2479" s="60">
        <v>1089103</v>
      </c>
      <c r="J2479" s="58">
        <v>-188884</v>
      </c>
      <c r="K2479" s="61"/>
      <c r="L2479" s="62">
        <v>2366</v>
      </c>
      <c r="M2479" s="61"/>
      <c r="N2479" s="61">
        <v>0</v>
      </c>
      <c r="O2479" s="62">
        <v>37065</v>
      </c>
      <c r="P2479" s="61"/>
      <c r="Q2479" s="61"/>
      <c r="R2479" s="61"/>
      <c r="S2479" s="61">
        <v>0</v>
      </c>
      <c r="T2479" s="62">
        <v>1089103</v>
      </c>
      <c r="U2479" s="61"/>
      <c r="V2479" s="61">
        <v>0</v>
      </c>
      <c r="W2479" s="61"/>
      <c r="X2479" s="61">
        <v>0</v>
      </c>
      <c r="Y2479" s="62">
        <v>4186762</v>
      </c>
      <c r="Z2479" s="62">
        <v>990481</v>
      </c>
      <c r="AA2479" s="61"/>
      <c r="AB2479" s="62">
        <v>197170</v>
      </c>
      <c r="AC2479" s="62">
        <v>384034</v>
      </c>
      <c r="AD2479" s="61"/>
      <c r="AE2479" s="62">
        <v>1412345</v>
      </c>
      <c r="AF2479" s="61"/>
      <c r="AG2479" s="62">
        <v>300296</v>
      </c>
      <c r="AH2479" s="62">
        <v>866538</v>
      </c>
      <c r="AI2479" s="61"/>
      <c r="AJ2479" s="61">
        <v>0</v>
      </c>
      <c r="AK2479" s="61">
        <v>0</v>
      </c>
      <c r="AL2479" s="61">
        <v>0</v>
      </c>
      <c r="AM2479" s="62">
        <v>16562</v>
      </c>
      <c r="AN2479" s="62">
        <v>268125</v>
      </c>
      <c r="AO2479" s="61">
        <v>0</v>
      </c>
      <c r="AP2479" s="61"/>
      <c r="AQ2479" s="62">
        <v>28485</v>
      </c>
      <c r="AR2479" s="61"/>
      <c r="AS2479" s="62">
        <v>45180</v>
      </c>
      <c r="AT2479" s="62">
        <v>27719</v>
      </c>
      <c r="AU2479" s="62">
        <v>634262</v>
      </c>
      <c r="AV2479" s="61"/>
      <c r="AW2479" s="61">
        <v>0</v>
      </c>
      <c r="AX2479" s="62">
        <v>121546</v>
      </c>
      <c r="AY2479" s="61"/>
      <c r="AZ2479" s="61">
        <v>867</v>
      </c>
      <c r="BA2479" s="61"/>
      <c r="BB2479" s="61">
        <v>0</v>
      </c>
      <c r="BC2479" s="61">
        <v>815</v>
      </c>
      <c r="BD2479" s="62">
        <v>7894</v>
      </c>
      <c r="BE2479" s="61"/>
      <c r="BF2479" s="61">
        <v>0</v>
      </c>
      <c r="BG2479" s="61"/>
      <c r="BH2479" s="61">
        <v>0</v>
      </c>
      <c r="BI2479" s="61"/>
      <c r="BJ2479" s="61">
        <v>0</v>
      </c>
      <c r="BK2479" s="61"/>
      <c r="BL2479" s="61">
        <v>0</v>
      </c>
      <c r="BM2479" s="61">
        <v>0</v>
      </c>
      <c r="BN2479" s="62">
        <v>-188884</v>
      </c>
      <c r="BO2479" s="61"/>
    </row>
    <row r="2480" spans="1:67" x14ac:dyDescent="0.2">
      <c r="A2480" s="57" t="s">
        <v>38</v>
      </c>
      <c r="B2480" s="56" t="s">
        <v>38</v>
      </c>
      <c r="C2480" s="56" t="s">
        <v>38</v>
      </c>
      <c r="D2480" s="56">
        <v>2005</v>
      </c>
      <c r="E2480" s="58">
        <v>10003876</v>
      </c>
      <c r="F2480" s="58">
        <v>10828341</v>
      </c>
      <c r="G2480" s="59">
        <v>9894878</v>
      </c>
      <c r="H2480" s="59">
        <v>1208065</v>
      </c>
      <c r="I2480" s="60">
        <v>1099067</v>
      </c>
      <c r="J2480" s="58">
        <v>-274602</v>
      </c>
      <c r="K2480" s="61"/>
      <c r="L2480" s="62">
        <v>2366</v>
      </c>
      <c r="M2480" s="61"/>
      <c r="N2480" s="61">
        <v>0</v>
      </c>
      <c r="O2480" s="62">
        <v>37065</v>
      </c>
      <c r="P2480" s="61"/>
      <c r="Q2480" s="61"/>
      <c r="R2480" s="61"/>
      <c r="S2480" s="61">
        <v>0</v>
      </c>
      <c r="T2480" s="62">
        <v>1099067</v>
      </c>
      <c r="U2480" s="61"/>
      <c r="V2480" s="61">
        <v>0</v>
      </c>
      <c r="W2480" s="61"/>
      <c r="X2480" s="61">
        <v>0</v>
      </c>
      <c r="Y2480" s="62">
        <v>4282639</v>
      </c>
      <c r="Z2480" s="62">
        <v>1061873</v>
      </c>
      <c r="AA2480" s="61"/>
      <c r="AB2480" s="62">
        <v>199344</v>
      </c>
      <c r="AC2480" s="62">
        <v>402244</v>
      </c>
      <c r="AD2480" s="61"/>
      <c r="AE2480" s="62">
        <v>1503097</v>
      </c>
      <c r="AF2480" s="61"/>
      <c r="AG2480" s="62">
        <v>428572</v>
      </c>
      <c r="AH2480" s="62">
        <v>878611</v>
      </c>
      <c r="AI2480" s="61"/>
      <c r="AJ2480" s="61">
        <v>0</v>
      </c>
      <c r="AK2480" s="61">
        <v>0</v>
      </c>
      <c r="AL2480" s="61">
        <v>0</v>
      </c>
      <c r="AM2480" s="62">
        <v>16562</v>
      </c>
      <c r="AN2480" s="62">
        <v>268125</v>
      </c>
      <c r="AO2480" s="61">
        <v>0</v>
      </c>
      <c r="AP2480" s="61"/>
      <c r="AQ2480" s="62">
        <v>28485</v>
      </c>
      <c r="AR2480" s="61"/>
      <c r="AS2480" s="62">
        <v>52729</v>
      </c>
      <c r="AT2480" s="62">
        <v>29834</v>
      </c>
      <c r="AU2480" s="62">
        <v>680519</v>
      </c>
      <c r="AV2480" s="61"/>
      <c r="AW2480" s="61">
        <v>0</v>
      </c>
      <c r="AX2480" s="62">
        <v>122235</v>
      </c>
      <c r="AY2480" s="61"/>
      <c r="AZ2480" s="61">
        <v>867</v>
      </c>
      <c r="BA2480" s="61"/>
      <c r="BB2480" s="61">
        <v>0</v>
      </c>
      <c r="BC2480" s="61">
        <v>815</v>
      </c>
      <c r="BD2480" s="62">
        <v>7894</v>
      </c>
      <c r="BE2480" s="61"/>
      <c r="BF2480" s="61">
        <v>0</v>
      </c>
      <c r="BG2480" s="61"/>
      <c r="BH2480" s="61">
        <v>0</v>
      </c>
      <c r="BI2480" s="61"/>
      <c r="BJ2480" s="61">
        <v>0</v>
      </c>
      <c r="BK2480" s="61"/>
      <c r="BL2480" s="61">
        <v>0</v>
      </c>
      <c r="BM2480" s="61">
        <v>0</v>
      </c>
      <c r="BN2480" s="62">
        <v>-274602</v>
      </c>
      <c r="BO2480" s="61"/>
    </row>
    <row r="2481" spans="1:67" x14ac:dyDescent="0.2">
      <c r="A2481" s="57" t="s">
        <v>38</v>
      </c>
      <c r="B2481" s="56" t="s">
        <v>38</v>
      </c>
      <c r="C2481" s="56" t="s">
        <v>38</v>
      </c>
      <c r="D2481" s="56">
        <v>2006</v>
      </c>
      <c r="E2481" s="58">
        <v>9515733</v>
      </c>
      <c r="F2481" s="58">
        <v>9920235</v>
      </c>
      <c r="G2481" s="59">
        <v>9397416</v>
      </c>
      <c r="H2481" s="59">
        <v>843541</v>
      </c>
      <c r="I2481" s="60">
        <v>725224</v>
      </c>
      <c r="J2481" s="58">
        <v>-320722</v>
      </c>
      <c r="K2481" s="61"/>
      <c r="L2481" s="62">
        <v>2366</v>
      </c>
      <c r="M2481" s="61"/>
      <c r="N2481" s="61">
        <v>0</v>
      </c>
      <c r="O2481" s="62">
        <v>37065</v>
      </c>
      <c r="P2481" s="61"/>
      <c r="Q2481" s="61"/>
      <c r="R2481" s="61"/>
      <c r="S2481" s="61">
        <v>0</v>
      </c>
      <c r="T2481" s="62">
        <v>725224</v>
      </c>
      <c r="U2481" s="61"/>
      <c r="V2481" s="61">
        <v>0</v>
      </c>
      <c r="W2481" s="61"/>
      <c r="X2481" s="61">
        <v>0</v>
      </c>
      <c r="Y2481" s="62">
        <v>4346967</v>
      </c>
      <c r="Z2481" s="62">
        <v>1131590</v>
      </c>
      <c r="AA2481" s="61"/>
      <c r="AB2481" s="62">
        <v>199344</v>
      </c>
      <c r="AC2481" s="62">
        <v>406336</v>
      </c>
      <c r="AD2481" s="61"/>
      <c r="AE2481" s="62">
        <v>1535594</v>
      </c>
      <c r="AF2481" s="61"/>
      <c r="AG2481" s="62">
        <v>491777</v>
      </c>
      <c r="AH2481" s="62">
        <v>521153</v>
      </c>
      <c r="AI2481" s="61"/>
      <c r="AJ2481" s="61">
        <v>0</v>
      </c>
      <c r="AK2481" s="61">
        <v>0</v>
      </c>
      <c r="AL2481" s="61">
        <v>0</v>
      </c>
      <c r="AM2481" s="62">
        <v>16562</v>
      </c>
      <c r="AN2481" s="62">
        <v>269985</v>
      </c>
      <c r="AO2481" s="61">
        <v>0</v>
      </c>
      <c r="AP2481" s="61"/>
      <c r="AQ2481" s="62">
        <v>16102</v>
      </c>
      <c r="AR2481" s="61"/>
      <c r="AS2481" s="62">
        <v>21725</v>
      </c>
      <c r="AT2481" s="62">
        <v>2115</v>
      </c>
      <c r="AU2481" s="62">
        <v>448820</v>
      </c>
      <c r="AV2481" s="61"/>
      <c r="AW2481" s="61">
        <v>0</v>
      </c>
      <c r="AX2481" s="62">
        <v>62811</v>
      </c>
      <c r="AY2481" s="61"/>
      <c r="AZ2481" s="62">
        <v>4606</v>
      </c>
      <c r="BA2481" s="61"/>
      <c r="BB2481" s="61">
        <v>0</v>
      </c>
      <c r="BC2481" s="61">
        <v>815</v>
      </c>
      <c r="BD2481" s="61">
        <v>0</v>
      </c>
      <c r="BE2481" s="61"/>
      <c r="BF2481" s="61">
        <v>0</v>
      </c>
      <c r="BG2481" s="61"/>
      <c r="BH2481" s="61">
        <v>0</v>
      </c>
      <c r="BI2481" s="61"/>
      <c r="BJ2481" s="61">
        <v>0</v>
      </c>
      <c r="BK2481" s="61"/>
      <c r="BL2481" s="61">
        <v>0</v>
      </c>
      <c r="BM2481" s="61">
        <v>0</v>
      </c>
      <c r="BN2481" s="62">
        <v>-320722</v>
      </c>
      <c r="BO2481" s="61"/>
    </row>
    <row r="2482" spans="1:67" x14ac:dyDescent="0.2">
      <c r="A2482" s="57" t="s">
        <v>38</v>
      </c>
      <c r="B2482" s="56" t="s">
        <v>38</v>
      </c>
      <c r="C2482" s="56" t="s">
        <v>38</v>
      </c>
      <c r="D2482" s="56">
        <v>2007</v>
      </c>
      <c r="E2482" s="58">
        <v>9906875</v>
      </c>
      <c r="F2482" s="58">
        <v>11075010</v>
      </c>
      <c r="G2482" s="59">
        <v>10563245</v>
      </c>
      <c r="H2482" s="59">
        <v>887991</v>
      </c>
      <c r="I2482" s="60">
        <v>1544361</v>
      </c>
      <c r="J2482" s="58">
        <v>-376226</v>
      </c>
      <c r="K2482" s="61"/>
      <c r="L2482" s="62">
        <v>2366</v>
      </c>
      <c r="M2482" s="61"/>
      <c r="N2482" s="61">
        <v>0</v>
      </c>
      <c r="O2482" s="62">
        <v>37065</v>
      </c>
      <c r="P2482" s="61"/>
      <c r="Q2482" s="61"/>
      <c r="R2482" s="61"/>
      <c r="S2482" s="61">
        <v>0</v>
      </c>
      <c r="T2482" s="62">
        <v>1544361</v>
      </c>
      <c r="U2482" s="61"/>
      <c r="V2482" s="61">
        <v>0</v>
      </c>
      <c r="W2482" s="61"/>
      <c r="X2482" s="61">
        <v>0</v>
      </c>
      <c r="Y2482" s="62">
        <v>4448175</v>
      </c>
      <c r="Z2482" s="62">
        <v>1208965</v>
      </c>
      <c r="AA2482" s="61"/>
      <c r="AB2482" s="62">
        <v>199727</v>
      </c>
      <c r="AC2482" s="62">
        <v>459444</v>
      </c>
      <c r="AD2482" s="61"/>
      <c r="AE2482" s="62">
        <v>1562391</v>
      </c>
      <c r="AF2482" s="61"/>
      <c r="AG2482" s="62">
        <v>541950</v>
      </c>
      <c r="AH2482" s="62">
        <v>558801</v>
      </c>
      <c r="AI2482" s="61"/>
      <c r="AJ2482" s="61">
        <v>0</v>
      </c>
      <c r="AK2482" s="61">
        <v>0</v>
      </c>
      <c r="AL2482" s="61">
        <v>0</v>
      </c>
      <c r="AM2482" s="62">
        <v>16562</v>
      </c>
      <c r="AN2482" s="62">
        <v>269985</v>
      </c>
      <c r="AO2482" s="61">
        <v>0</v>
      </c>
      <c r="AP2482" s="61"/>
      <c r="AQ2482" s="62">
        <v>18249</v>
      </c>
      <c r="AR2482" s="61"/>
      <c r="AS2482" s="62">
        <v>23580</v>
      </c>
      <c r="AT2482" s="62">
        <v>2115</v>
      </c>
      <c r="AU2482" s="62">
        <v>474376</v>
      </c>
      <c r="AV2482" s="61"/>
      <c r="AW2482" s="61">
        <v>0</v>
      </c>
      <c r="AX2482" s="62">
        <v>64219</v>
      </c>
      <c r="AY2482" s="61"/>
      <c r="AZ2482" s="62">
        <v>4606</v>
      </c>
      <c r="BA2482" s="61"/>
      <c r="BB2482" s="61">
        <v>0</v>
      </c>
      <c r="BC2482" s="61">
        <v>815</v>
      </c>
      <c r="BD2482" s="62">
        <v>13484</v>
      </c>
      <c r="BE2482" s="61"/>
      <c r="BF2482" s="61">
        <v>0</v>
      </c>
      <c r="BG2482" s="61"/>
      <c r="BH2482" s="61">
        <v>0</v>
      </c>
      <c r="BI2482" s="61"/>
      <c r="BJ2482" s="61">
        <v>0</v>
      </c>
      <c r="BK2482" s="61"/>
      <c r="BL2482" s="61">
        <v>0</v>
      </c>
      <c r="BM2482" s="61">
        <v>0</v>
      </c>
      <c r="BN2482" s="62">
        <v>-376226</v>
      </c>
      <c r="BO2482" s="61"/>
    </row>
    <row r="2483" spans="1:67" x14ac:dyDescent="0.2">
      <c r="A2483" s="57" t="s">
        <v>38</v>
      </c>
      <c r="B2483" s="56" t="s">
        <v>38</v>
      </c>
      <c r="C2483" s="56" t="s">
        <v>38</v>
      </c>
      <c r="D2483" s="56">
        <v>2008</v>
      </c>
      <c r="E2483" s="58">
        <v>10204525</v>
      </c>
      <c r="F2483" s="58">
        <v>11700103</v>
      </c>
      <c r="G2483" s="59">
        <v>11203100</v>
      </c>
      <c r="H2483" s="59">
        <v>897425</v>
      </c>
      <c r="I2483" s="60">
        <v>1896000</v>
      </c>
      <c r="J2483" s="58">
        <v>-400422</v>
      </c>
      <c r="K2483" s="61"/>
      <c r="L2483" s="62">
        <v>2366</v>
      </c>
      <c r="M2483" s="61"/>
      <c r="N2483" s="61">
        <v>0</v>
      </c>
      <c r="O2483" s="62">
        <v>37065</v>
      </c>
      <c r="P2483" s="61"/>
      <c r="Q2483" s="61"/>
      <c r="R2483" s="61"/>
      <c r="S2483" s="61">
        <v>0</v>
      </c>
      <c r="T2483" s="62">
        <v>1896000</v>
      </c>
      <c r="U2483" s="61"/>
      <c r="V2483" s="61">
        <v>0</v>
      </c>
      <c r="W2483" s="61"/>
      <c r="X2483" s="61">
        <v>0</v>
      </c>
      <c r="Y2483" s="62">
        <v>4579628</v>
      </c>
      <c r="Z2483" s="62">
        <v>1301273</v>
      </c>
      <c r="AA2483" s="61"/>
      <c r="AB2483" s="62">
        <v>199727</v>
      </c>
      <c r="AC2483" s="62">
        <v>464483</v>
      </c>
      <c r="AD2483" s="61"/>
      <c r="AE2483" s="62">
        <v>1594702</v>
      </c>
      <c r="AF2483" s="61"/>
      <c r="AG2483" s="62">
        <v>568518</v>
      </c>
      <c r="AH2483" s="62">
        <v>559338</v>
      </c>
      <c r="AI2483" s="61"/>
      <c r="AJ2483" s="61">
        <v>0</v>
      </c>
      <c r="AK2483" s="61">
        <v>0</v>
      </c>
      <c r="AL2483" s="61">
        <v>0</v>
      </c>
      <c r="AM2483" s="62">
        <v>16562</v>
      </c>
      <c r="AN2483" s="62">
        <v>269985</v>
      </c>
      <c r="AO2483" s="61">
        <v>0</v>
      </c>
      <c r="AP2483" s="61"/>
      <c r="AQ2483" s="62">
        <v>18757</v>
      </c>
      <c r="AR2483" s="61"/>
      <c r="AS2483" s="62">
        <v>24118</v>
      </c>
      <c r="AT2483" s="62">
        <v>5307</v>
      </c>
      <c r="AU2483" s="62">
        <v>474376</v>
      </c>
      <c r="AV2483" s="61"/>
      <c r="AW2483" s="61">
        <v>0</v>
      </c>
      <c r="AX2483" s="62">
        <v>68661</v>
      </c>
      <c r="AY2483" s="61"/>
      <c r="AZ2483" s="62">
        <v>4982</v>
      </c>
      <c r="BA2483" s="61"/>
      <c r="BB2483" s="61">
        <v>0</v>
      </c>
      <c r="BC2483" s="62">
        <v>1193</v>
      </c>
      <c r="BD2483" s="62">
        <v>13484</v>
      </c>
      <c r="BE2483" s="61"/>
      <c r="BF2483" s="61">
        <v>0</v>
      </c>
      <c r="BG2483" s="61"/>
      <c r="BH2483" s="61">
        <v>0</v>
      </c>
      <c r="BI2483" s="61"/>
      <c r="BJ2483" s="61">
        <v>0</v>
      </c>
      <c r="BK2483" s="61"/>
      <c r="BL2483" s="61">
        <v>0</v>
      </c>
      <c r="BM2483" s="61">
        <v>0</v>
      </c>
      <c r="BN2483" s="62">
        <v>-400422</v>
      </c>
      <c r="BO2483" s="61"/>
    </row>
    <row r="2484" spans="1:67" x14ac:dyDescent="0.2">
      <c r="A2484" s="57" t="s">
        <v>38</v>
      </c>
      <c r="B2484" s="56" t="s">
        <v>38</v>
      </c>
      <c r="C2484" s="56" t="s">
        <v>38</v>
      </c>
      <c r="D2484" s="56">
        <v>2009</v>
      </c>
      <c r="E2484" s="58">
        <v>10676198</v>
      </c>
      <c r="F2484" s="58">
        <v>13176500</v>
      </c>
      <c r="G2484" s="59">
        <v>12462791</v>
      </c>
      <c r="H2484" s="59">
        <v>1169022</v>
      </c>
      <c r="I2484" s="60">
        <v>2955615</v>
      </c>
      <c r="J2484" s="58">
        <v>-455313</v>
      </c>
      <c r="K2484" s="61"/>
      <c r="L2484" s="62">
        <v>2366</v>
      </c>
      <c r="M2484" s="61"/>
      <c r="N2484" s="61">
        <v>0</v>
      </c>
      <c r="O2484" s="62">
        <v>37065</v>
      </c>
      <c r="P2484" s="61"/>
      <c r="Q2484" s="61"/>
      <c r="R2484" s="61"/>
      <c r="S2484" s="61">
        <v>0</v>
      </c>
      <c r="T2484" s="62">
        <v>2955615</v>
      </c>
      <c r="U2484" s="61"/>
      <c r="V2484" s="61">
        <v>0</v>
      </c>
      <c r="W2484" s="61"/>
      <c r="X2484" s="61">
        <v>0</v>
      </c>
      <c r="Y2484" s="62">
        <v>4615514</v>
      </c>
      <c r="Z2484" s="62">
        <v>1399620</v>
      </c>
      <c r="AA2484" s="61"/>
      <c r="AB2484" s="62">
        <v>199727</v>
      </c>
      <c r="AC2484" s="62">
        <v>464483</v>
      </c>
      <c r="AD2484" s="61"/>
      <c r="AE2484" s="62">
        <v>1626162</v>
      </c>
      <c r="AF2484" s="61"/>
      <c r="AG2484" s="62">
        <v>602901</v>
      </c>
      <c r="AH2484" s="62">
        <v>559338</v>
      </c>
      <c r="AI2484" s="61"/>
      <c r="AJ2484" s="61">
        <v>0</v>
      </c>
      <c r="AK2484" s="61">
        <v>0</v>
      </c>
      <c r="AL2484" s="61">
        <v>0</v>
      </c>
      <c r="AM2484" s="62">
        <v>16562</v>
      </c>
      <c r="AN2484" s="62">
        <v>269985</v>
      </c>
      <c r="AO2484" s="61">
        <v>0</v>
      </c>
      <c r="AP2484" s="61"/>
      <c r="AQ2484" s="62">
        <v>26042</v>
      </c>
      <c r="AR2484" s="61"/>
      <c r="AS2484" s="62">
        <v>26313</v>
      </c>
      <c r="AT2484" s="62">
        <v>17402</v>
      </c>
      <c r="AU2484" s="62">
        <v>721537</v>
      </c>
      <c r="AV2484" s="61"/>
      <c r="AW2484" s="61">
        <v>0</v>
      </c>
      <c r="AX2484" s="62">
        <v>71522</v>
      </c>
      <c r="AY2484" s="61"/>
      <c r="AZ2484" s="62">
        <v>4982</v>
      </c>
      <c r="BA2484" s="61"/>
      <c r="BB2484" s="61">
        <v>0</v>
      </c>
      <c r="BC2484" s="62">
        <v>1193</v>
      </c>
      <c r="BD2484" s="62">
        <v>13484</v>
      </c>
      <c r="BE2484" s="61"/>
      <c r="BF2484" s="61">
        <v>0</v>
      </c>
      <c r="BG2484" s="61"/>
      <c r="BH2484" s="61">
        <v>0</v>
      </c>
      <c r="BI2484" s="61"/>
      <c r="BJ2484" s="61">
        <v>0</v>
      </c>
      <c r="BK2484" s="61"/>
      <c r="BL2484" s="61">
        <v>0</v>
      </c>
      <c r="BM2484" s="61">
        <v>0</v>
      </c>
      <c r="BN2484" s="62">
        <v>-455313</v>
      </c>
      <c r="BO2484" s="61"/>
    </row>
    <row r="2485" spans="1:67" x14ac:dyDescent="0.2">
      <c r="A2485" s="57" t="s">
        <v>38</v>
      </c>
      <c r="B2485" s="56" t="s">
        <v>38</v>
      </c>
      <c r="C2485" s="56" t="s">
        <v>38</v>
      </c>
      <c r="D2485" s="56">
        <v>2010</v>
      </c>
      <c r="E2485" s="58">
        <v>11357505</v>
      </c>
      <c r="F2485" s="58">
        <v>14103977</v>
      </c>
      <c r="G2485" s="59">
        <v>13034291</v>
      </c>
      <c r="H2485" s="59">
        <v>1554999</v>
      </c>
      <c r="I2485" s="60">
        <v>3231785</v>
      </c>
      <c r="J2485" s="58">
        <v>-485313</v>
      </c>
      <c r="K2485" s="61"/>
      <c r="L2485" s="62">
        <v>2366</v>
      </c>
      <c r="M2485" s="61"/>
      <c r="N2485" s="61">
        <v>0</v>
      </c>
      <c r="O2485" s="62">
        <v>37065</v>
      </c>
      <c r="P2485" s="61"/>
      <c r="Q2485" s="61"/>
      <c r="R2485" s="61"/>
      <c r="S2485" s="61">
        <v>0</v>
      </c>
      <c r="T2485" s="62">
        <v>3231785</v>
      </c>
      <c r="U2485" s="61"/>
      <c r="V2485" s="61">
        <v>0</v>
      </c>
      <c r="W2485" s="61"/>
      <c r="X2485" s="61">
        <v>0</v>
      </c>
      <c r="Y2485" s="62">
        <v>4714567</v>
      </c>
      <c r="Z2485" s="62">
        <v>1460952</v>
      </c>
      <c r="AA2485" s="61"/>
      <c r="AB2485" s="62">
        <v>199727</v>
      </c>
      <c r="AC2485" s="62">
        <v>502210</v>
      </c>
      <c r="AD2485" s="61"/>
      <c r="AE2485" s="62">
        <v>1679755</v>
      </c>
      <c r="AF2485" s="61"/>
      <c r="AG2485" s="62">
        <v>645915</v>
      </c>
      <c r="AH2485" s="62">
        <v>559949</v>
      </c>
      <c r="AI2485" s="61"/>
      <c r="AJ2485" s="61">
        <v>0</v>
      </c>
      <c r="AK2485" s="61">
        <v>0</v>
      </c>
      <c r="AL2485" s="61">
        <v>0</v>
      </c>
      <c r="AM2485" s="62">
        <v>16562</v>
      </c>
      <c r="AN2485" s="62">
        <v>625761</v>
      </c>
      <c r="AO2485" s="61">
        <v>0</v>
      </c>
      <c r="AP2485" s="61"/>
      <c r="AQ2485" s="62">
        <v>28599</v>
      </c>
      <c r="AR2485" s="61"/>
      <c r="AS2485" s="62">
        <v>37187</v>
      </c>
      <c r="AT2485" s="62">
        <v>17402</v>
      </c>
      <c r="AU2485" s="62">
        <v>736274</v>
      </c>
      <c r="AV2485" s="61"/>
      <c r="AW2485" s="61">
        <v>0</v>
      </c>
      <c r="AX2485" s="62">
        <v>73555</v>
      </c>
      <c r="AY2485" s="61"/>
      <c r="AZ2485" s="62">
        <v>4982</v>
      </c>
      <c r="BA2485" s="61"/>
      <c r="BB2485" s="61">
        <v>0</v>
      </c>
      <c r="BC2485" s="62">
        <v>1193</v>
      </c>
      <c r="BD2485" s="62">
        <v>13484</v>
      </c>
      <c r="BE2485" s="61"/>
      <c r="BF2485" s="61">
        <v>0</v>
      </c>
      <c r="BG2485" s="61"/>
      <c r="BH2485" s="61">
        <v>0</v>
      </c>
      <c r="BI2485" s="61"/>
      <c r="BJ2485" s="61">
        <v>0</v>
      </c>
      <c r="BK2485" s="61"/>
      <c r="BL2485" s="61">
        <v>0</v>
      </c>
      <c r="BM2485" s="61">
        <v>0</v>
      </c>
      <c r="BN2485" s="62">
        <v>-485313</v>
      </c>
      <c r="BO2485" s="61"/>
    </row>
    <row r="2486" spans="1:67" x14ac:dyDescent="0.2">
      <c r="A2486" s="57" t="s">
        <v>38</v>
      </c>
      <c r="B2486" s="56" t="s">
        <v>38</v>
      </c>
      <c r="C2486" s="56" t="s">
        <v>38</v>
      </c>
      <c r="D2486" s="56">
        <v>2011</v>
      </c>
      <c r="E2486" s="58">
        <v>12080092</v>
      </c>
      <c r="F2486" s="58">
        <v>14852670</v>
      </c>
      <c r="G2486" s="59">
        <v>13793296</v>
      </c>
      <c r="H2486" s="59">
        <v>1567585</v>
      </c>
      <c r="I2486" s="60">
        <v>3280789</v>
      </c>
      <c r="J2486" s="58">
        <v>-508211</v>
      </c>
      <c r="K2486" s="61"/>
      <c r="L2486" s="62">
        <v>2366</v>
      </c>
      <c r="M2486" s="61"/>
      <c r="N2486" s="61">
        <v>0</v>
      </c>
      <c r="O2486" s="62">
        <v>37065</v>
      </c>
      <c r="P2486" s="61"/>
      <c r="Q2486" s="61"/>
      <c r="R2486" s="61"/>
      <c r="S2486" s="61">
        <v>0</v>
      </c>
      <c r="T2486" s="62">
        <v>3280789</v>
      </c>
      <c r="U2486" s="61"/>
      <c r="V2486" s="61">
        <v>0</v>
      </c>
      <c r="W2486" s="61"/>
      <c r="X2486" s="61">
        <v>0</v>
      </c>
      <c r="Y2486" s="62">
        <v>4788825</v>
      </c>
      <c r="Z2486" s="62">
        <v>1575152</v>
      </c>
      <c r="AA2486" s="61"/>
      <c r="AB2486" s="62">
        <v>199727</v>
      </c>
      <c r="AC2486" s="62">
        <v>502210</v>
      </c>
      <c r="AD2486" s="61"/>
      <c r="AE2486" s="62">
        <v>1730329</v>
      </c>
      <c r="AF2486" s="61"/>
      <c r="AG2486" s="62">
        <v>702592</v>
      </c>
      <c r="AH2486" s="62">
        <v>974241</v>
      </c>
      <c r="AI2486" s="61"/>
      <c r="AJ2486" s="61">
        <v>0</v>
      </c>
      <c r="AK2486" s="61">
        <v>0</v>
      </c>
      <c r="AL2486" s="61">
        <v>0</v>
      </c>
      <c r="AM2486" s="62">
        <v>16562</v>
      </c>
      <c r="AN2486" s="62">
        <v>793787</v>
      </c>
      <c r="AO2486" s="61">
        <v>0</v>
      </c>
      <c r="AP2486" s="61"/>
      <c r="AQ2486" s="62">
        <v>38994</v>
      </c>
      <c r="AR2486" s="61"/>
      <c r="AS2486" s="62">
        <v>43634</v>
      </c>
      <c r="AT2486" s="62">
        <v>73698</v>
      </c>
      <c r="AU2486" s="62">
        <v>502306</v>
      </c>
      <c r="AV2486" s="61"/>
      <c r="AW2486" s="61">
        <v>0</v>
      </c>
      <c r="AX2486" s="62">
        <v>76153</v>
      </c>
      <c r="AY2486" s="61"/>
      <c r="AZ2486" s="62">
        <v>7774</v>
      </c>
      <c r="BA2486" s="61"/>
      <c r="BB2486" s="61">
        <v>0</v>
      </c>
      <c r="BC2486" s="62">
        <v>1193</v>
      </c>
      <c r="BD2486" s="62">
        <v>13484</v>
      </c>
      <c r="BE2486" s="61"/>
      <c r="BF2486" s="61">
        <v>0</v>
      </c>
      <c r="BG2486" s="61"/>
      <c r="BH2486" s="61">
        <v>0</v>
      </c>
      <c r="BI2486" s="61"/>
      <c r="BJ2486" s="61">
        <v>0</v>
      </c>
      <c r="BK2486" s="61"/>
      <c r="BL2486" s="61">
        <v>0</v>
      </c>
      <c r="BM2486" s="61">
        <v>0</v>
      </c>
      <c r="BN2486" s="62">
        <v>-508211</v>
      </c>
      <c r="BO2486" s="61"/>
    </row>
    <row r="2487" spans="1:67" x14ac:dyDescent="0.2">
      <c r="A2487" s="57" t="s">
        <v>170</v>
      </c>
      <c r="B2487" s="56" t="s">
        <v>170</v>
      </c>
      <c r="C2487" s="56" t="s">
        <v>170</v>
      </c>
      <c r="D2487" s="56">
        <v>1989</v>
      </c>
      <c r="E2487" s="58">
        <v>23425910</v>
      </c>
      <c r="F2487" s="58">
        <v>23334325</v>
      </c>
      <c r="G2487" s="59">
        <v>20708162</v>
      </c>
      <c r="H2487" s="59">
        <v>2717748</v>
      </c>
      <c r="I2487" s="60">
        <v>0</v>
      </c>
      <c r="J2487" s="58">
        <v>-91585</v>
      </c>
      <c r="K2487" s="62">
        <v>202194</v>
      </c>
      <c r="L2487" s="61"/>
      <c r="M2487" s="61"/>
      <c r="N2487" s="61"/>
      <c r="O2487" s="61"/>
      <c r="P2487" s="62">
        <v>1916954</v>
      </c>
      <c r="Q2487" s="61"/>
      <c r="R2487" s="62">
        <v>5753</v>
      </c>
      <c r="S2487" s="61"/>
      <c r="T2487" s="61"/>
      <c r="U2487" s="61"/>
      <c r="V2487" s="61"/>
      <c r="W2487" s="62">
        <v>3986194</v>
      </c>
      <c r="X2487" s="61"/>
      <c r="Y2487" s="61"/>
      <c r="Z2487" s="61"/>
      <c r="AA2487" s="62">
        <v>3337586</v>
      </c>
      <c r="AB2487" s="61"/>
      <c r="AC2487" s="61"/>
      <c r="AD2487" s="62">
        <v>5525758</v>
      </c>
      <c r="AE2487" s="61"/>
      <c r="AF2487" s="62">
        <v>3115212</v>
      </c>
      <c r="AG2487" s="61"/>
      <c r="AH2487" s="61"/>
      <c r="AI2487" s="62">
        <v>2618511</v>
      </c>
      <c r="AJ2487" s="61"/>
      <c r="AK2487" s="61"/>
      <c r="AL2487" s="61"/>
      <c r="AM2487" s="61"/>
      <c r="AN2487" s="61"/>
      <c r="AO2487" s="61"/>
      <c r="AP2487" s="62">
        <v>237842</v>
      </c>
      <c r="AQ2487" s="61"/>
      <c r="AR2487" s="62">
        <v>1355624</v>
      </c>
      <c r="AS2487" s="61"/>
      <c r="AT2487" s="61"/>
      <c r="AU2487" s="61"/>
      <c r="AV2487" s="61"/>
      <c r="AW2487" s="61"/>
      <c r="AX2487" s="61"/>
      <c r="AY2487" s="62">
        <v>329467</v>
      </c>
      <c r="AZ2487" s="61"/>
      <c r="BA2487" s="62">
        <v>794815</v>
      </c>
      <c r="BB2487" s="61"/>
      <c r="BC2487" s="61"/>
      <c r="BD2487" s="61"/>
      <c r="BE2487" s="61"/>
      <c r="BF2487" s="61"/>
      <c r="BG2487" s="61"/>
      <c r="BH2487" s="61"/>
      <c r="BI2487" s="61"/>
      <c r="BJ2487" s="61"/>
      <c r="BK2487" s="61"/>
      <c r="BL2487" s="61"/>
      <c r="BM2487" s="61"/>
      <c r="BN2487" s="61"/>
      <c r="BO2487" s="62">
        <v>-91585</v>
      </c>
    </row>
    <row r="2488" spans="1:67" x14ac:dyDescent="0.2">
      <c r="A2488" s="57" t="s">
        <v>170</v>
      </c>
      <c r="B2488" s="56" t="s">
        <v>170</v>
      </c>
      <c r="C2488" s="56" t="s">
        <v>170</v>
      </c>
      <c r="D2488" s="56">
        <v>1990</v>
      </c>
      <c r="E2488" s="58">
        <v>25837516</v>
      </c>
      <c r="F2488" s="58">
        <v>25745931</v>
      </c>
      <c r="G2488" s="59">
        <v>22747570</v>
      </c>
      <c r="H2488" s="59">
        <v>3089946</v>
      </c>
      <c r="I2488" s="60">
        <v>0</v>
      </c>
      <c r="J2488" s="58">
        <v>-91585</v>
      </c>
      <c r="K2488" s="62">
        <v>202194</v>
      </c>
      <c r="L2488" s="61"/>
      <c r="M2488" s="61"/>
      <c r="N2488" s="61"/>
      <c r="O2488" s="61"/>
      <c r="P2488" s="62">
        <v>1945210</v>
      </c>
      <c r="Q2488" s="61"/>
      <c r="R2488" s="62">
        <v>5753</v>
      </c>
      <c r="S2488" s="61"/>
      <c r="T2488" s="61"/>
      <c r="U2488" s="61"/>
      <c r="V2488" s="61"/>
      <c r="W2488" s="62">
        <v>4181844</v>
      </c>
      <c r="X2488" s="61"/>
      <c r="Y2488" s="61"/>
      <c r="Z2488" s="61"/>
      <c r="AA2488" s="62">
        <v>3648474</v>
      </c>
      <c r="AB2488" s="61"/>
      <c r="AC2488" s="61"/>
      <c r="AD2488" s="62">
        <v>6303928</v>
      </c>
      <c r="AE2488" s="61"/>
      <c r="AF2488" s="62">
        <v>3445909</v>
      </c>
      <c r="AG2488" s="61"/>
      <c r="AH2488" s="61"/>
      <c r="AI2488" s="62">
        <v>3014258</v>
      </c>
      <c r="AJ2488" s="61"/>
      <c r="AK2488" s="61"/>
      <c r="AL2488" s="61"/>
      <c r="AM2488" s="61"/>
      <c r="AN2488" s="61"/>
      <c r="AO2488" s="61"/>
      <c r="AP2488" s="62">
        <v>270418</v>
      </c>
      <c r="AQ2488" s="61"/>
      <c r="AR2488" s="62">
        <v>1529593</v>
      </c>
      <c r="AS2488" s="61"/>
      <c r="AT2488" s="61"/>
      <c r="AU2488" s="61"/>
      <c r="AV2488" s="61"/>
      <c r="AW2488" s="61"/>
      <c r="AX2488" s="61"/>
      <c r="AY2488" s="62">
        <v>367491</v>
      </c>
      <c r="AZ2488" s="61"/>
      <c r="BA2488" s="62">
        <v>922444</v>
      </c>
      <c r="BB2488" s="61"/>
      <c r="BC2488" s="61"/>
      <c r="BD2488" s="61"/>
      <c r="BE2488" s="61"/>
      <c r="BF2488" s="61"/>
      <c r="BG2488" s="61"/>
      <c r="BH2488" s="61"/>
      <c r="BI2488" s="61"/>
      <c r="BJ2488" s="61"/>
      <c r="BK2488" s="61"/>
      <c r="BL2488" s="61"/>
      <c r="BM2488" s="61"/>
      <c r="BN2488" s="61"/>
      <c r="BO2488" s="62">
        <v>-91585</v>
      </c>
    </row>
    <row r="2489" spans="1:67" x14ac:dyDescent="0.2">
      <c r="A2489" s="57" t="s">
        <v>170</v>
      </c>
      <c r="B2489" s="56" t="s">
        <v>170</v>
      </c>
      <c r="C2489" s="56" t="s">
        <v>170</v>
      </c>
      <c r="D2489" s="56">
        <v>1991</v>
      </c>
      <c r="E2489" s="58">
        <v>27202156</v>
      </c>
      <c r="F2489" s="58">
        <v>27110571</v>
      </c>
      <c r="G2489" s="59">
        <v>23774925</v>
      </c>
      <c r="H2489" s="59">
        <v>3427231</v>
      </c>
      <c r="I2489" s="60">
        <v>0</v>
      </c>
      <c r="J2489" s="58">
        <v>-91585</v>
      </c>
      <c r="K2489" s="62">
        <v>202194</v>
      </c>
      <c r="L2489" s="61"/>
      <c r="M2489" s="61"/>
      <c r="N2489" s="61"/>
      <c r="O2489" s="61"/>
      <c r="P2489" s="62">
        <v>2029252</v>
      </c>
      <c r="Q2489" s="61"/>
      <c r="R2489" s="62">
        <v>5753</v>
      </c>
      <c r="S2489" s="61"/>
      <c r="T2489" s="61"/>
      <c r="U2489" s="61"/>
      <c r="V2489" s="61"/>
      <c r="W2489" s="62">
        <v>4232628</v>
      </c>
      <c r="X2489" s="61"/>
      <c r="Y2489" s="61"/>
      <c r="Z2489" s="61"/>
      <c r="AA2489" s="62">
        <v>3932837</v>
      </c>
      <c r="AB2489" s="61"/>
      <c r="AC2489" s="61"/>
      <c r="AD2489" s="62">
        <v>6450287</v>
      </c>
      <c r="AE2489" s="61"/>
      <c r="AF2489" s="62">
        <v>3746631</v>
      </c>
      <c r="AG2489" s="61"/>
      <c r="AH2489" s="61"/>
      <c r="AI2489" s="62">
        <v>3175343</v>
      </c>
      <c r="AJ2489" s="61"/>
      <c r="AK2489" s="61"/>
      <c r="AL2489" s="61"/>
      <c r="AM2489" s="61"/>
      <c r="AN2489" s="61"/>
      <c r="AO2489" s="61"/>
      <c r="AP2489" s="62">
        <v>301205</v>
      </c>
      <c r="AQ2489" s="61"/>
      <c r="AR2489" s="62">
        <v>1632773</v>
      </c>
      <c r="AS2489" s="61"/>
      <c r="AT2489" s="61"/>
      <c r="AU2489" s="61"/>
      <c r="AV2489" s="61"/>
      <c r="AW2489" s="61"/>
      <c r="AX2489" s="61"/>
      <c r="AY2489" s="62">
        <v>411652</v>
      </c>
      <c r="AZ2489" s="61"/>
      <c r="BA2489" s="62">
        <v>1081601</v>
      </c>
      <c r="BB2489" s="61"/>
      <c r="BC2489" s="61"/>
      <c r="BD2489" s="61"/>
      <c r="BE2489" s="61"/>
      <c r="BF2489" s="61"/>
      <c r="BG2489" s="61"/>
      <c r="BH2489" s="61"/>
      <c r="BI2489" s="61"/>
      <c r="BJ2489" s="61"/>
      <c r="BK2489" s="61"/>
      <c r="BL2489" s="61"/>
      <c r="BM2489" s="61"/>
      <c r="BN2489" s="61"/>
      <c r="BO2489" s="62">
        <v>-91585</v>
      </c>
    </row>
    <row r="2490" spans="1:67" x14ac:dyDescent="0.2">
      <c r="A2490" s="57" t="s">
        <v>170</v>
      </c>
      <c r="B2490" s="56" t="s">
        <v>170</v>
      </c>
      <c r="C2490" s="56" t="s">
        <v>170</v>
      </c>
      <c r="D2490" s="56">
        <v>1992</v>
      </c>
      <c r="E2490" s="58">
        <v>29236008</v>
      </c>
      <c r="F2490" s="58">
        <v>29144423</v>
      </c>
      <c r="G2490" s="59">
        <v>24983780</v>
      </c>
      <c r="H2490" s="59">
        <v>4252228</v>
      </c>
      <c r="I2490" s="60">
        <v>0</v>
      </c>
      <c r="J2490" s="58">
        <v>-91585</v>
      </c>
      <c r="K2490" s="62">
        <v>202194</v>
      </c>
      <c r="L2490" s="61"/>
      <c r="M2490" s="61"/>
      <c r="N2490" s="61"/>
      <c r="O2490" s="61"/>
      <c r="P2490" s="62">
        <v>2035777</v>
      </c>
      <c r="Q2490" s="61"/>
      <c r="R2490" s="62">
        <v>5753</v>
      </c>
      <c r="S2490" s="61"/>
      <c r="T2490" s="61"/>
      <c r="U2490" s="61"/>
      <c r="V2490" s="61"/>
      <c r="W2490" s="62">
        <v>4333591</v>
      </c>
      <c r="X2490" s="61"/>
      <c r="Y2490" s="61"/>
      <c r="Z2490" s="61"/>
      <c r="AA2490" s="62">
        <v>4137325</v>
      </c>
      <c r="AB2490" s="61"/>
      <c r="AC2490" s="61"/>
      <c r="AD2490" s="62">
        <v>7009169</v>
      </c>
      <c r="AE2490" s="61"/>
      <c r="AF2490" s="62">
        <v>3878141</v>
      </c>
      <c r="AG2490" s="61"/>
      <c r="AH2490" s="61"/>
      <c r="AI2490" s="62">
        <v>3381830</v>
      </c>
      <c r="AJ2490" s="61"/>
      <c r="AK2490" s="61"/>
      <c r="AL2490" s="61"/>
      <c r="AM2490" s="61"/>
      <c r="AN2490" s="61"/>
      <c r="AO2490" s="61"/>
      <c r="AP2490" s="62">
        <v>381674</v>
      </c>
      <c r="AQ2490" s="61"/>
      <c r="AR2490" s="62">
        <v>2223218</v>
      </c>
      <c r="AS2490" s="61"/>
      <c r="AT2490" s="61"/>
      <c r="AU2490" s="61"/>
      <c r="AV2490" s="61"/>
      <c r="AW2490" s="61"/>
      <c r="AX2490" s="61"/>
      <c r="AY2490" s="62">
        <v>458689</v>
      </c>
      <c r="AZ2490" s="61"/>
      <c r="BA2490" s="62">
        <v>1188647</v>
      </c>
      <c r="BB2490" s="61"/>
      <c r="BC2490" s="61"/>
      <c r="BD2490" s="61"/>
      <c r="BE2490" s="61"/>
      <c r="BF2490" s="61"/>
      <c r="BG2490" s="61"/>
      <c r="BH2490" s="61"/>
      <c r="BI2490" s="61"/>
      <c r="BJ2490" s="61"/>
      <c r="BK2490" s="61"/>
      <c r="BL2490" s="61"/>
      <c r="BM2490" s="61"/>
      <c r="BN2490" s="61"/>
      <c r="BO2490" s="62">
        <v>-91585</v>
      </c>
    </row>
    <row r="2491" spans="1:67" x14ac:dyDescent="0.2">
      <c r="A2491" s="57" t="s">
        <v>170</v>
      </c>
      <c r="B2491" s="56" t="s">
        <v>170</v>
      </c>
      <c r="C2491" s="56" t="s">
        <v>170</v>
      </c>
      <c r="D2491" s="56">
        <v>1993</v>
      </c>
      <c r="E2491" s="58">
        <v>31497318</v>
      </c>
      <c r="F2491" s="58">
        <v>31405733</v>
      </c>
      <c r="G2491" s="59">
        <v>26735701</v>
      </c>
      <c r="H2491" s="59">
        <v>4761617</v>
      </c>
      <c r="I2491" s="60">
        <v>0</v>
      </c>
      <c r="J2491" s="58">
        <v>-91585</v>
      </c>
      <c r="K2491" s="62">
        <v>202194</v>
      </c>
      <c r="L2491" s="61"/>
      <c r="M2491" s="61"/>
      <c r="N2491" s="61"/>
      <c r="O2491" s="61"/>
      <c r="P2491" s="62">
        <v>2103931</v>
      </c>
      <c r="Q2491" s="61"/>
      <c r="R2491" s="62">
        <v>5753</v>
      </c>
      <c r="S2491" s="61"/>
      <c r="T2491" s="61"/>
      <c r="U2491" s="61"/>
      <c r="V2491" s="61"/>
      <c r="W2491" s="62">
        <v>4813710</v>
      </c>
      <c r="X2491" s="61"/>
      <c r="Y2491" s="61"/>
      <c r="Z2491" s="61"/>
      <c r="AA2491" s="62">
        <v>4641721</v>
      </c>
      <c r="AB2491" s="61"/>
      <c r="AC2491" s="61"/>
      <c r="AD2491" s="62">
        <v>7342528</v>
      </c>
      <c r="AE2491" s="61"/>
      <c r="AF2491" s="62">
        <v>4052685</v>
      </c>
      <c r="AG2491" s="61"/>
      <c r="AH2491" s="61"/>
      <c r="AI2491" s="62">
        <v>3573179</v>
      </c>
      <c r="AJ2491" s="61"/>
      <c r="AK2491" s="61"/>
      <c r="AL2491" s="61"/>
      <c r="AM2491" s="61"/>
      <c r="AN2491" s="61"/>
      <c r="AO2491" s="61"/>
      <c r="AP2491" s="62">
        <v>443773</v>
      </c>
      <c r="AQ2491" s="61"/>
      <c r="AR2491" s="62">
        <v>2665110</v>
      </c>
      <c r="AS2491" s="61"/>
      <c r="AT2491" s="61"/>
      <c r="AU2491" s="61"/>
      <c r="AV2491" s="61"/>
      <c r="AW2491" s="61"/>
      <c r="AX2491" s="61"/>
      <c r="AY2491" s="62">
        <v>519777</v>
      </c>
      <c r="AZ2491" s="61"/>
      <c r="BA2491" s="62">
        <v>1132957</v>
      </c>
      <c r="BB2491" s="61"/>
      <c r="BC2491" s="61"/>
      <c r="BD2491" s="61"/>
      <c r="BE2491" s="61"/>
      <c r="BF2491" s="61"/>
      <c r="BG2491" s="61"/>
      <c r="BH2491" s="61"/>
      <c r="BI2491" s="61"/>
      <c r="BJ2491" s="61"/>
      <c r="BK2491" s="61"/>
      <c r="BL2491" s="61"/>
      <c r="BM2491" s="61"/>
      <c r="BN2491" s="61"/>
      <c r="BO2491" s="62">
        <v>-91585</v>
      </c>
    </row>
    <row r="2492" spans="1:67" x14ac:dyDescent="0.2">
      <c r="A2492" s="57" t="s">
        <v>170</v>
      </c>
      <c r="B2492" s="56" t="s">
        <v>170</v>
      </c>
      <c r="C2492" s="56" t="s">
        <v>170</v>
      </c>
      <c r="D2492" s="56">
        <v>1994</v>
      </c>
      <c r="E2492" s="58">
        <v>28387852</v>
      </c>
      <c r="F2492" s="58">
        <v>26182886</v>
      </c>
      <c r="G2492" s="59">
        <v>23857539</v>
      </c>
      <c r="H2492" s="59">
        <v>4530313</v>
      </c>
      <c r="I2492" s="60">
        <v>0</v>
      </c>
      <c r="J2492" s="58">
        <v>-2204966</v>
      </c>
      <c r="K2492" s="62">
        <v>202194</v>
      </c>
      <c r="L2492" s="61"/>
      <c r="M2492" s="61"/>
      <c r="N2492" s="61"/>
      <c r="O2492" s="61"/>
      <c r="P2492" s="62">
        <v>2050162</v>
      </c>
      <c r="Q2492" s="61"/>
      <c r="R2492" s="62">
        <v>5753</v>
      </c>
      <c r="S2492" s="61"/>
      <c r="T2492" s="61"/>
      <c r="U2492" s="61"/>
      <c r="V2492" s="61"/>
      <c r="W2492" s="62">
        <v>4828725</v>
      </c>
      <c r="X2492" s="61"/>
      <c r="Y2492" s="61"/>
      <c r="Z2492" s="61"/>
      <c r="AA2492" s="62">
        <v>2938737</v>
      </c>
      <c r="AB2492" s="61"/>
      <c r="AC2492" s="61"/>
      <c r="AD2492" s="62">
        <v>7479608</v>
      </c>
      <c r="AE2492" s="61"/>
      <c r="AF2492" s="62">
        <v>2695648</v>
      </c>
      <c r="AG2492" s="61"/>
      <c r="AH2492" s="61"/>
      <c r="AI2492" s="62">
        <v>3656712</v>
      </c>
      <c r="AJ2492" s="61"/>
      <c r="AK2492" s="61"/>
      <c r="AL2492" s="61"/>
      <c r="AM2492" s="61"/>
      <c r="AN2492" s="61"/>
      <c r="AO2492" s="61"/>
      <c r="AP2492" s="62">
        <v>449751</v>
      </c>
      <c r="AQ2492" s="61"/>
      <c r="AR2492" s="62">
        <v>2319130</v>
      </c>
      <c r="AS2492" s="61"/>
      <c r="AT2492" s="61"/>
      <c r="AU2492" s="61"/>
      <c r="AV2492" s="61"/>
      <c r="AW2492" s="61"/>
      <c r="AX2492" s="61"/>
      <c r="AY2492" s="62">
        <v>596336</v>
      </c>
      <c r="AZ2492" s="61"/>
      <c r="BA2492" s="62">
        <v>1164115</v>
      </c>
      <c r="BB2492" s="61"/>
      <c r="BC2492" s="61"/>
      <c r="BD2492" s="61"/>
      <c r="BE2492" s="61"/>
      <c r="BF2492" s="61"/>
      <c r="BG2492" s="61"/>
      <c r="BH2492" s="61"/>
      <c r="BI2492" s="61">
        <v>981</v>
      </c>
      <c r="BJ2492" s="61"/>
      <c r="BK2492" s="61"/>
      <c r="BL2492" s="61"/>
      <c r="BM2492" s="61"/>
      <c r="BN2492" s="61"/>
      <c r="BO2492" s="62">
        <v>-2204966</v>
      </c>
    </row>
    <row r="2493" spans="1:67" x14ac:dyDescent="0.2">
      <c r="A2493" s="57" t="s">
        <v>170</v>
      </c>
      <c r="B2493" s="56" t="s">
        <v>170</v>
      </c>
      <c r="C2493" s="56" t="s">
        <v>170</v>
      </c>
      <c r="D2493" s="56">
        <v>1995</v>
      </c>
      <c r="E2493" s="58">
        <v>30594091</v>
      </c>
      <c r="F2493" s="58">
        <v>27852508</v>
      </c>
      <c r="G2493" s="59">
        <v>25267652</v>
      </c>
      <c r="H2493" s="59">
        <v>5326439</v>
      </c>
      <c r="I2493" s="60">
        <v>0</v>
      </c>
      <c r="J2493" s="58">
        <v>-2741583</v>
      </c>
      <c r="K2493" s="62">
        <v>197342</v>
      </c>
      <c r="L2493" s="61"/>
      <c r="M2493" s="61"/>
      <c r="N2493" s="61"/>
      <c r="O2493" s="61"/>
      <c r="P2493" s="62">
        <v>2241183</v>
      </c>
      <c r="Q2493" s="61"/>
      <c r="R2493" s="61"/>
      <c r="S2493" s="61"/>
      <c r="T2493" s="61"/>
      <c r="U2493" s="61"/>
      <c r="V2493" s="61"/>
      <c r="W2493" s="62">
        <v>4878726</v>
      </c>
      <c r="X2493" s="61"/>
      <c r="Y2493" s="61"/>
      <c r="Z2493" s="61"/>
      <c r="AA2493" s="62">
        <v>3340904</v>
      </c>
      <c r="AB2493" s="61"/>
      <c r="AC2493" s="61"/>
      <c r="AD2493" s="62">
        <v>7947338</v>
      </c>
      <c r="AE2493" s="61"/>
      <c r="AF2493" s="62">
        <v>2850084</v>
      </c>
      <c r="AG2493" s="61"/>
      <c r="AH2493" s="61"/>
      <c r="AI2493" s="62">
        <v>3812075</v>
      </c>
      <c r="AJ2493" s="61"/>
      <c r="AK2493" s="61"/>
      <c r="AL2493" s="61"/>
      <c r="AM2493" s="61"/>
      <c r="AN2493" s="61"/>
      <c r="AO2493" s="61"/>
      <c r="AP2493" s="62">
        <v>577656</v>
      </c>
      <c r="AQ2493" s="61"/>
      <c r="AR2493" s="62">
        <v>2390324</v>
      </c>
      <c r="AS2493" s="61"/>
      <c r="AT2493" s="61"/>
      <c r="AU2493" s="61"/>
      <c r="AV2493" s="61"/>
      <c r="AW2493" s="61"/>
      <c r="AX2493" s="61"/>
      <c r="AY2493" s="62">
        <v>883840</v>
      </c>
      <c r="AZ2493" s="61"/>
      <c r="BA2493" s="62">
        <v>1290766</v>
      </c>
      <c r="BB2493" s="61"/>
      <c r="BC2493" s="61"/>
      <c r="BD2493" s="61"/>
      <c r="BE2493" s="61"/>
      <c r="BF2493" s="61"/>
      <c r="BG2493" s="61"/>
      <c r="BH2493" s="61"/>
      <c r="BI2493" s="62">
        <v>183853</v>
      </c>
      <c r="BJ2493" s="61"/>
      <c r="BK2493" s="61"/>
      <c r="BL2493" s="61"/>
      <c r="BM2493" s="61"/>
      <c r="BN2493" s="61"/>
      <c r="BO2493" s="62">
        <v>-2741583</v>
      </c>
    </row>
    <row r="2494" spans="1:67" x14ac:dyDescent="0.2">
      <c r="A2494" s="57" t="s">
        <v>170</v>
      </c>
      <c r="B2494" s="56" t="s">
        <v>170</v>
      </c>
      <c r="C2494" s="56" t="s">
        <v>170</v>
      </c>
      <c r="D2494" s="56">
        <v>1996</v>
      </c>
      <c r="E2494" s="58">
        <v>32597935</v>
      </c>
      <c r="F2494" s="58">
        <v>29325617</v>
      </c>
      <c r="G2494" s="59">
        <v>26376852</v>
      </c>
      <c r="H2494" s="59">
        <v>6221083</v>
      </c>
      <c r="I2494" s="60">
        <v>0</v>
      </c>
      <c r="J2494" s="58">
        <v>-3272318</v>
      </c>
      <c r="K2494" s="62">
        <v>197342</v>
      </c>
      <c r="L2494" s="61"/>
      <c r="M2494" s="61"/>
      <c r="N2494" s="61"/>
      <c r="O2494" s="61"/>
      <c r="P2494" s="62">
        <v>2521307</v>
      </c>
      <c r="Q2494" s="61"/>
      <c r="R2494" s="61"/>
      <c r="S2494" s="61"/>
      <c r="T2494" s="61"/>
      <c r="U2494" s="61"/>
      <c r="V2494" s="61"/>
      <c r="W2494" s="62">
        <v>4916306</v>
      </c>
      <c r="X2494" s="61"/>
      <c r="Y2494" s="61"/>
      <c r="Z2494" s="61"/>
      <c r="AA2494" s="62">
        <v>3580142</v>
      </c>
      <c r="AB2494" s="61"/>
      <c r="AC2494" s="61"/>
      <c r="AD2494" s="62">
        <v>8246467</v>
      </c>
      <c r="AE2494" s="61"/>
      <c r="AF2494" s="62">
        <v>2984601</v>
      </c>
      <c r="AG2494" s="61"/>
      <c r="AH2494" s="61"/>
      <c r="AI2494" s="62">
        <v>3930687</v>
      </c>
      <c r="AJ2494" s="61"/>
      <c r="AK2494" s="61"/>
      <c r="AL2494" s="61"/>
      <c r="AM2494" s="61"/>
      <c r="AN2494" s="61"/>
      <c r="AO2494" s="61"/>
      <c r="AP2494" s="62">
        <v>604016</v>
      </c>
      <c r="AQ2494" s="61"/>
      <c r="AR2494" s="62">
        <v>2545541</v>
      </c>
      <c r="AS2494" s="61"/>
      <c r="AT2494" s="61"/>
      <c r="AU2494" s="61"/>
      <c r="AV2494" s="61"/>
      <c r="AW2494" s="61"/>
      <c r="AX2494" s="61"/>
      <c r="AY2494" s="62">
        <v>927465</v>
      </c>
      <c r="AZ2494" s="61"/>
      <c r="BA2494" s="62">
        <v>1516355</v>
      </c>
      <c r="BB2494" s="61"/>
      <c r="BC2494" s="61"/>
      <c r="BD2494" s="61"/>
      <c r="BE2494" s="61"/>
      <c r="BF2494" s="61"/>
      <c r="BG2494" s="61"/>
      <c r="BH2494" s="61"/>
      <c r="BI2494" s="62">
        <v>627706</v>
      </c>
      <c r="BJ2494" s="61"/>
      <c r="BK2494" s="61"/>
      <c r="BL2494" s="61"/>
      <c r="BM2494" s="61"/>
      <c r="BN2494" s="61"/>
      <c r="BO2494" s="62">
        <v>-3272318</v>
      </c>
    </row>
    <row r="2495" spans="1:67" x14ac:dyDescent="0.2">
      <c r="A2495" s="57" t="s">
        <v>170</v>
      </c>
      <c r="B2495" s="56" t="s">
        <v>170</v>
      </c>
      <c r="C2495" s="56" t="s">
        <v>170</v>
      </c>
      <c r="D2495" s="56">
        <v>1997</v>
      </c>
      <c r="E2495" s="58">
        <v>34553958</v>
      </c>
      <c r="F2495" s="58">
        <v>30762829</v>
      </c>
      <c r="G2495" s="59">
        <v>27457766</v>
      </c>
      <c r="H2495" s="59">
        <v>7096192</v>
      </c>
      <c r="I2495" s="60">
        <v>0</v>
      </c>
      <c r="J2495" s="58">
        <v>-3791129</v>
      </c>
      <c r="K2495" s="62">
        <v>197342</v>
      </c>
      <c r="L2495" s="61"/>
      <c r="M2495" s="61"/>
      <c r="N2495" s="61"/>
      <c r="O2495" s="61"/>
      <c r="P2495" s="62">
        <v>2615949</v>
      </c>
      <c r="Q2495" s="61"/>
      <c r="R2495" s="61"/>
      <c r="S2495" s="61"/>
      <c r="T2495" s="61"/>
      <c r="U2495" s="61"/>
      <c r="V2495" s="61"/>
      <c r="W2495" s="62">
        <v>5052950</v>
      </c>
      <c r="X2495" s="61"/>
      <c r="Y2495" s="61"/>
      <c r="Z2495" s="61"/>
      <c r="AA2495" s="62">
        <v>3915215</v>
      </c>
      <c r="AB2495" s="61"/>
      <c r="AC2495" s="61"/>
      <c r="AD2495" s="62">
        <v>8444919</v>
      </c>
      <c r="AE2495" s="61"/>
      <c r="AF2495" s="62">
        <v>3197711</v>
      </c>
      <c r="AG2495" s="61"/>
      <c r="AH2495" s="61"/>
      <c r="AI2495" s="62">
        <v>4033680</v>
      </c>
      <c r="AJ2495" s="61"/>
      <c r="AK2495" s="61"/>
      <c r="AL2495" s="61"/>
      <c r="AM2495" s="61"/>
      <c r="AN2495" s="61"/>
      <c r="AO2495" s="61"/>
      <c r="AP2495" s="62">
        <v>608535</v>
      </c>
      <c r="AQ2495" s="61"/>
      <c r="AR2495" s="62">
        <v>2658769</v>
      </c>
      <c r="AS2495" s="61"/>
      <c r="AT2495" s="61"/>
      <c r="AU2495" s="61"/>
      <c r="AV2495" s="61"/>
      <c r="AW2495" s="61"/>
      <c r="AX2495" s="61"/>
      <c r="AY2495" s="62">
        <v>976168</v>
      </c>
      <c r="AZ2495" s="61"/>
      <c r="BA2495" s="62">
        <v>1756638</v>
      </c>
      <c r="BB2495" s="61"/>
      <c r="BC2495" s="61"/>
      <c r="BD2495" s="61"/>
      <c r="BE2495" s="61"/>
      <c r="BF2495" s="61"/>
      <c r="BG2495" s="61"/>
      <c r="BH2495" s="61"/>
      <c r="BI2495" s="62">
        <v>1096082</v>
      </c>
      <c r="BJ2495" s="61"/>
      <c r="BK2495" s="61"/>
      <c r="BL2495" s="61"/>
      <c r="BM2495" s="61"/>
      <c r="BN2495" s="61"/>
      <c r="BO2495" s="62">
        <v>-3791129</v>
      </c>
    </row>
    <row r="2496" spans="1:67" x14ac:dyDescent="0.2">
      <c r="A2496" s="57" t="s">
        <v>170</v>
      </c>
      <c r="B2496" s="56" t="s">
        <v>170</v>
      </c>
      <c r="C2496" s="56" t="s">
        <v>170</v>
      </c>
      <c r="D2496" s="56">
        <v>1998</v>
      </c>
      <c r="E2496" s="58">
        <v>35575851</v>
      </c>
      <c r="F2496" s="58">
        <v>31752902</v>
      </c>
      <c r="G2496" s="59">
        <v>28431920</v>
      </c>
      <c r="H2496" s="59">
        <v>7143931</v>
      </c>
      <c r="I2496" s="60">
        <v>0</v>
      </c>
      <c r="J2496" s="58">
        <v>-3822949</v>
      </c>
      <c r="K2496" s="62">
        <v>197342</v>
      </c>
      <c r="L2496" s="61"/>
      <c r="M2496" s="61"/>
      <c r="N2496" s="61"/>
      <c r="O2496" s="61"/>
      <c r="P2496" s="62">
        <v>2862625</v>
      </c>
      <c r="Q2496" s="61"/>
      <c r="R2496" s="61"/>
      <c r="S2496" s="61"/>
      <c r="T2496" s="61"/>
      <c r="U2496" s="61"/>
      <c r="V2496" s="61"/>
      <c r="W2496" s="62">
        <v>5102656</v>
      </c>
      <c r="X2496" s="61"/>
      <c r="Y2496" s="61"/>
      <c r="Z2496" s="61"/>
      <c r="AA2496" s="62">
        <v>4205803</v>
      </c>
      <c r="AB2496" s="61"/>
      <c r="AC2496" s="61"/>
      <c r="AD2496" s="62">
        <v>8684042</v>
      </c>
      <c r="AE2496" s="61"/>
      <c r="AF2496" s="62">
        <v>3285410</v>
      </c>
      <c r="AG2496" s="61"/>
      <c r="AH2496" s="61"/>
      <c r="AI2496" s="62">
        <v>4094042</v>
      </c>
      <c r="AJ2496" s="61"/>
      <c r="AK2496" s="61"/>
      <c r="AL2496" s="61"/>
      <c r="AM2496" s="61"/>
      <c r="AN2496" s="61"/>
      <c r="AO2496" s="61"/>
      <c r="AP2496" s="62">
        <v>608535</v>
      </c>
      <c r="AQ2496" s="61"/>
      <c r="AR2496" s="62">
        <v>2658769</v>
      </c>
      <c r="AS2496" s="61"/>
      <c r="AT2496" s="61"/>
      <c r="AU2496" s="61"/>
      <c r="AV2496" s="61"/>
      <c r="AW2496" s="61"/>
      <c r="AX2496" s="61"/>
      <c r="AY2496" s="62">
        <v>976168</v>
      </c>
      <c r="AZ2496" s="61"/>
      <c r="BA2496" s="62">
        <v>1589218</v>
      </c>
      <c r="BB2496" s="61"/>
      <c r="BC2496" s="61"/>
      <c r="BD2496" s="61"/>
      <c r="BE2496" s="61"/>
      <c r="BF2496" s="61"/>
      <c r="BG2496" s="61"/>
      <c r="BH2496" s="61"/>
      <c r="BI2496" s="62">
        <v>1311241</v>
      </c>
      <c r="BJ2496" s="61"/>
      <c r="BK2496" s="61"/>
      <c r="BL2496" s="61"/>
      <c r="BM2496" s="61"/>
      <c r="BN2496" s="61"/>
      <c r="BO2496" s="62">
        <v>-3822949</v>
      </c>
    </row>
    <row r="2497" spans="1:67" x14ac:dyDescent="0.2">
      <c r="A2497" s="57" t="s">
        <v>39</v>
      </c>
      <c r="B2497" s="56" t="s">
        <v>39</v>
      </c>
      <c r="C2497" s="56" t="s">
        <v>170</v>
      </c>
      <c r="D2497" s="56">
        <v>1989</v>
      </c>
      <c r="E2497" s="58">
        <v>23425910</v>
      </c>
      <c r="F2497" s="58">
        <v>23334325</v>
      </c>
      <c r="G2497" s="59">
        <v>20708162</v>
      </c>
      <c r="H2497" s="59">
        <v>2717748</v>
      </c>
      <c r="I2497" s="60">
        <v>0</v>
      </c>
      <c r="J2497" s="58">
        <v>-91585</v>
      </c>
      <c r="K2497" s="62">
        <v>202194</v>
      </c>
      <c r="L2497" s="61"/>
      <c r="M2497" s="61"/>
      <c r="N2497" s="61"/>
      <c r="O2497" s="61"/>
      <c r="P2497" s="62">
        <v>1916954</v>
      </c>
      <c r="Q2497" s="61"/>
      <c r="R2497" s="62">
        <v>5753</v>
      </c>
      <c r="S2497" s="61"/>
      <c r="T2497" s="61"/>
      <c r="U2497" s="61"/>
      <c r="V2497" s="61"/>
      <c r="W2497" s="62">
        <v>3986194</v>
      </c>
      <c r="X2497" s="61"/>
      <c r="Y2497" s="61"/>
      <c r="Z2497" s="61"/>
      <c r="AA2497" s="62">
        <v>3337586</v>
      </c>
      <c r="AB2497" s="61"/>
      <c r="AC2497" s="61"/>
      <c r="AD2497" s="62">
        <v>5525758</v>
      </c>
      <c r="AE2497" s="61"/>
      <c r="AF2497" s="62">
        <v>3115212</v>
      </c>
      <c r="AG2497" s="61"/>
      <c r="AH2497" s="61"/>
      <c r="AI2497" s="62">
        <v>2618511</v>
      </c>
      <c r="AJ2497" s="61"/>
      <c r="AK2497" s="61"/>
      <c r="AL2497" s="61"/>
      <c r="AM2497" s="61"/>
      <c r="AN2497" s="61"/>
      <c r="AO2497" s="61"/>
      <c r="AP2497" s="62">
        <v>237842</v>
      </c>
      <c r="AQ2497" s="61"/>
      <c r="AR2497" s="62">
        <v>1355624</v>
      </c>
      <c r="AS2497" s="61"/>
      <c r="AT2497" s="61"/>
      <c r="AU2497" s="61"/>
      <c r="AV2497" s="61"/>
      <c r="AW2497" s="61"/>
      <c r="AX2497" s="61"/>
      <c r="AY2497" s="62">
        <v>329467</v>
      </c>
      <c r="AZ2497" s="61"/>
      <c r="BA2497" s="62">
        <v>794815</v>
      </c>
      <c r="BB2497" s="61"/>
      <c r="BC2497" s="61"/>
      <c r="BD2497" s="61"/>
      <c r="BE2497" s="61"/>
      <c r="BF2497" s="61"/>
      <c r="BG2497" s="61"/>
      <c r="BH2497" s="61"/>
      <c r="BI2497" s="61"/>
      <c r="BJ2497" s="61"/>
      <c r="BK2497" s="61"/>
      <c r="BL2497" s="61"/>
      <c r="BM2497" s="61"/>
      <c r="BN2497" s="61"/>
      <c r="BO2497" s="62">
        <v>-91585</v>
      </c>
    </row>
    <row r="2498" spans="1:67" x14ac:dyDescent="0.2">
      <c r="A2498" s="57" t="s">
        <v>39</v>
      </c>
      <c r="B2498" s="56" t="s">
        <v>39</v>
      </c>
      <c r="C2498" s="56" t="s">
        <v>170</v>
      </c>
      <c r="D2498" s="56">
        <v>1990</v>
      </c>
      <c r="E2498" s="58">
        <v>25837516</v>
      </c>
      <c r="F2498" s="58">
        <v>25745931</v>
      </c>
      <c r="G2498" s="59">
        <v>22747570</v>
      </c>
      <c r="H2498" s="59">
        <v>3089946</v>
      </c>
      <c r="I2498" s="60">
        <v>0</v>
      </c>
      <c r="J2498" s="58">
        <v>-91585</v>
      </c>
      <c r="K2498" s="62">
        <v>202194</v>
      </c>
      <c r="L2498" s="61"/>
      <c r="M2498" s="61"/>
      <c r="N2498" s="61"/>
      <c r="O2498" s="61"/>
      <c r="P2498" s="62">
        <v>1945210</v>
      </c>
      <c r="Q2498" s="61"/>
      <c r="R2498" s="62">
        <v>5753</v>
      </c>
      <c r="S2498" s="61"/>
      <c r="T2498" s="61"/>
      <c r="U2498" s="61"/>
      <c r="V2498" s="61"/>
      <c r="W2498" s="62">
        <v>4181844</v>
      </c>
      <c r="X2498" s="61"/>
      <c r="Y2498" s="61"/>
      <c r="Z2498" s="61"/>
      <c r="AA2498" s="62">
        <v>3648474</v>
      </c>
      <c r="AB2498" s="61"/>
      <c r="AC2498" s="61"/>
      <c r="AD2498" s="62">
        <v>6303928</v>
      </c>
      <c r="AE2498" s="61"/>
      <c r="AF2498" s="62">
        <v>3445909</v>
      </c>
      <c r="AG2498" s="61"/>
      <c r="AH2498" s="61"/>
      <c r="AI2498" s="62">
        <v>3014258</v>
      </c>
      <c r="AJ2498" s="61"/>
      <c r="AK2498" s="61"/>
      <c r="AL2498" s="61"/>
      <c r="AM2498" s="61"/>
      <c r="AN2498" s="61"/>
      <c r="AO2498" s="61"/>
      <c r="AP2498" s="62">
        <v>270418</v>
      </c>
      <c r="AQ2498" s="61"/>
      <c r="AR2498" s="62">
        <v>1529593</v>
      </c>
      <c r="AS2498" s="61"/>
      <c r="AT2498" s="61"/>
      <c r="AU2498" s="61"/>
      <c r="AV2498" s="61"/>
      <c r="AW2498" s="61"/>
      <c r="AX2498" s="61"/>
      <c r="AY2498" s="62">
        <v>367491</v>
      </c>
      <c r="AZ2498" s="61"/>
      <c r="BA2498" s="62">
        <v>922444</v>
      </c>
      <c r="BB2498" s="61"/>
      <c r="BC2498" s="61"/>
      <c r="BD2498" s="61"/>
      <c r="BE2498" s="61"/>
      <c r="BF2498" s="61"/>
      <c r="BG2498" s="61"/>
      <c r="BH2498" s="61"/>
      <c r="BI2498" s="61"/>
      <c r="BJ2498" s="61"/>
      <c r="BK2498" s="61"/>
      <c r="BL2498" s="61"/>
      <c r="BM2498" s="61"/>
      <c r="BN2498" s="61"/>
      <c r="BO2498" s="62">
        <v>-91585</v>
      </c>
    </row>
    <row r="2499" spans="1:67" x14ac:dyDescent="0.2">
      <c r="A2499" s="57" t="s">
        <v>39</v>
      </c>
      <c r="B2499" s="56" t="s">
        <v>39</v>
      </c>
      <c r="C2499" s="56" t="s">
        <v>170</v>
      </c>
      <c r="D2499" s="56">
        <v>1991</v>
      </c>
      <c r="E2499" s="58">
        <v>27202156</v>
      </c>
      <c r="F2499" s="58">
        <v>27110571</v>
      </c>
      <c r="G2499" s="59">
        <v>23774925</v>
      </c>
      <c r="H2499" s="59">
        <v>3427231</v>
      </c>
      <c r="I2499" s="60">
        <v>0</v>
      </c>
      <c r="J2499" s="58">
        <v>-91585</v>
      </c>
      <c r="K2499" s="62">
        <v>202194</v>
      </c>
      <c r="L2499" s="61"/>
      <c r="M2499" s="61"/>
      <c r="N2499" s="61"/>
      <c r="O2499" s="61"/>
      <c r="P2499" s="62">
        <v>2029252</v>
      </c>
      <c r="Q2499" s="61"/>
      <c r="R2499" s="62">
        <v>5753</v>
      </c>
      <c r="S2499" s="61"/>
      <c r="T2499" s="61"/>
      <c r="U2499" s="61"/>
      <c r="V2499" s="61"/>
      <c r="W2499" s="62">
        <v>4232628</v>
      </c>
      <c r="X2499" s="61"/>
      <c r="Y2499" s="61"/>
      <c r="Z2499" s="61"/>
      <c r="AA2499" s="62">
        <v>3932837</v>
      </c>
      <c r="AB2499" s="61"/>
      <c r="AC2499" s="61"/>
      <c r="AD2499" s="62">
        <v>6450287</v>
      </c>
      <c r="AE2499" s="61"/>
      <c r="AF2499" s="62">
        <v>3746631</v>
      </c>
      <c r="AG2499" s="61"/>
      <c r="AH2499" s="61"/>
      <c r="AI2499" s="62">
        <v>3175343</v>
      </c>
      <c r="AJ2499" s="61"/>
      <c r="AK2499" s="61"/>
      <c r="AL2499" s="61"/>
      <c r="AM2499" s="61"/>
      <c r="AN2499" s="61"/>
      <c r="AO2499" s="61"/>
      <c r="AP2499" s="62">
        <v>301205</v>
      </c>
      <c r="AQ2499" s="61"/>
      <c r="AR2499" s="62">
        <v>1632773</v>
      </c>
      <c r="AS2499" s="61"/>
      <c r="AT2499" s="61"/>
      <c r="AU2499" s="61"/>
      <c r="AV2499" s="61"/>
      <c r="AW2499" s="61"/>
      <c r="AX2499" s="61"/>
      <c r="AY2499" s="62">
        <v>411652</v>
      </c>
      <c r="AZ2499" s="61"/>
      <c r="BA2499" s="62">
        <v>1081601</v>
      </c>
      <c r="BB2499" s="61"/>
      <c r="BC2499" s="61"/>
      <c r="BD2499" s="61"/>
      <c r="BE2499" s="61"/>
      <c r="BF2499" s="61"/>
      <c r="BG2499" s="61"/>
      <c r="BH2499" s="61"/>
      <c r="BI2499" s="61"/>
      <c r="BJ2499" s="61"/>
      <c r="BK2499" s="61"/>
      <c r="BL2499" s="61"/>
      <c r="BM2499" s="61"/>
      <c r="BN2499" s="61"/>
      <c r="BO2499" s="62">
        <v>-91585</v>
      </c>
    </row>
    <row r="2500" spans="1:67" x14ac:dyDescent="0.2">
      <c r="A2500" s="57" t="s">
        <v>39</v>
      </c>
      <c r="B2500" s="56" t="s">
        <v>39</v>
      </c>
      <c r="C2500" s="56" t="s">
        <v>170</v>
      </c>
      <c r="D2500" s="56">
        <v>1992</v>
      </c>
      <c r="E2500" s="58">
        <v>29236008</v>
      </c>
      <c r="F2500" s="58">
        <v>29144423</v>
      </c>
      <c r="G2500" s="59">
        <v>24983780</v>
      </c>
      <c r="H2500" s="59">
        <v>4252228</v>
      </c>
      <c r="I2500" s="60">
        <v>0</v>
      </c>
      <c r="J2500" s="58">
        <v>-91585</v>
      </c>
      <c r="K2500" s="62">
        <v>202194</v>
      </c>
      <c r="L2500" s="61"/>
      <c r="M2500" s="61"/>
      <c r="N2500" s="61"/>
      <c r="O2500" s="61"/>
      <c r="P2500" s="62">
        <v>2035777</v>
      </c>
      <c r="Q2500" s="61"/>
      <c r="R2500" s="62">
        <v>5753</v>
      </c>
      <c r="S2500" s="61"/>
      <c r="T2500" s="61"/>
      <c r="U2500" s="61"/>
      <c r="V2500" s="61"/>
      <c r="W2500" s="62">
        <v>4333591</v>
      </c>
      <c r="X2500" s="61"/>
      <c r="Y2500" s="61"/>
      <c r="Z2500" s="61"/>
      <c r="AA2500" s="62">
        <v>4137325</v>
      </c>
      <c r="AB2500" s="61"/>
      <c r="AC2500" s="61"/>
      <c r="AD2500" s="62">
        <v>7009169</v>
      </c>
      <c r="AE2500" s="61"/>
      <c r="AF2500" s="62">
        <v>3878141</v>
      </c>
      <c r="AG2500" s="61"/>
      <c r="AH2500" s="61"/>
      <c r="AI2500" s="62">
        <v>3381830</v>
      </c>
      <c r="AJ2500" s="61"/>
      <c r="AK2500" s="61"/>
      <c r="AL2500" s="61"/>
      <c r="AM2500" s="61"/>
      <c r="AN2500" s="61"/>
      <c r="AO2500" s="61"/>
      <c r="AP2500" s="62">
        <v>381674</v>
      </c>
      <c r="AQ2500" s="61"/>
      <c r="AR2500" s="62">
        <v>2223218</v>
      </c>
      <c r="AS2500" s="61"/>
      <c r="AT2500" s="61"/>
      <c r="AU2500" s="61"/>
      <c r="AV2500" s="61"/>
      <c r="AW2500" s="61"/>
      <c r="AX2500" s="61"/>
      <c r="AY2500" s="62">
        <v>458689</v>
      </c>
      <c r="AZ2500" s="61"/>
      <c r="BA2500" s="62">
        <v>1188647</v>
      </c>
      <c r="BB2500" s="61"/>
      <c r="BC2500" s="61"/>
      <c r="BD2500" s="61"/>
      <c r="BE2500" s="61"/>
      <c r="BF2500" s="61"/>
      <c r="BG2500" s="61"/>
      <c r="BH2500" s="61"/>
      <c r="BI2500" s="61"/>
      <c r="BJ2500" s="61"/>
      <c r="BK2500" s="61"/>
      <c r="BL2500" s="61"/>
      <c r="BM2500" s="61"/>
      <c r="BN2500" s="61"/>
      <c r="BO2500" s="62">
        <v>-91585</v>
      </c>
    </row>
    <row r="2501" spans="1:67" x14ac:dyDescent="0.2">
      <c r="A2501" s="57" t="s">
        <v>39</v>
      </c>
      <c r="B2501" s="56" t="s">
        <v>39</v>
      </c>
      <c r="C2501" s="56" t="s">
        <v>170</v>
      </c>
      <c r="D2501" s="56">
        <v>1993</v>
      </c>
      <c r="E2501" s="58">
        <v>31497318</v>
      </c>
      <c r="F2501" s="58">
        <v>31405733</v>
      </c>
      <c r="G2501" s="59">
        <v>26735701</v>
      </c>
      <c r="H2501" s="59">
        <v>4761617</v>
      </c>
      <c r="I2501" s="60">
        <v>0</v>
      </c>
      <c r="J2501" s="58">
        <v>-91585</v>
      </c>
      <c r="K2501" s="62">
        <v>202194</v>
      </c>
      <c r="L2501" s="61"/>
      <c r="M2501" s="61"/>
      <c r="N2501" s="61"/>
      <c r="O2501" s="61"/>
      <c r="P2501" s="62">
        <v>2103931</v>
      </c>
      <c r="Q2501" s="61"/>
      <c r="R2501" s="62">
        <v>5753</v>
      </c>
      <c r="S2501" s="61"/>
      <c r="T2501" s="61"/>
      <c r="U2501" s="61"/>
      <c r="V2501" s="61"/>
      <c r="W2501" s="62">
        <v>4813710</v>
      </c>
      <c r="X2501" s="61"/>
      <c r="Y2501" s="61"/>
      <c r="Z2501" s="61"/>
      <c r="AA2501" s="62">
        <v>4641721</v>
      </c>
      <c r="AB2501" s="61"/>
      <c r="AC2501" s="61"/>
      <c r="AD2501" s="62">
        <v>7342528</v>
      </c>
      <c r="AE2501" s="61"/>
      <c r="AF2501" s="62">
        <v>4052685</v>
      </c>
      <c r="AG2501" s="61"/>
      <c r="AH2501" s="61"/>
      <c r="AI2501" s="62">
        <v>3573179</v>
      </c>
      <c r="AJ2501" s="61"/>
      <c r="AK2501" s="61"/>
      <c r="AL2501" s="61"/>
      <c r="AM2501" s="61"/>
      <c r="AN2501" s="61"/>
      <c r="AO2501" s="61"/>
      <c r="AP2501" s="62">
        <v>443773</v>
      </c>
      <c r="AQ2501" s="61"/>
      <c r="AR2501" s="62">
        <v>2665110</v>
      </c>
      <c r="AS2501" s="61"/>
      <c r="AT2501" s="61"/>
      <c r="AU2501" s="61"/>
      <c r="AV2501" s="61"/>
      <c r="AW2501" s="61"/>
      <c r="AX2501" s="61"/>
      <c r="AY2501" s="62">
        <v>519777</v>
      </c>
      <c r="AZ2501" s="61"/>
      <c r="BA2501" s="62">
        <v>1132957</v>
      </c>
      <c r="BB2501" s="61"/>
      <c r="BC2501" s="61"/>
      <c r="BD2501" s="61"/>
      <c r="BE2501" s="61"/>
      <c r="BF2501" s="61"/>
      <c r="BG2501" s="61"/>
      <c r="BH2501" s="61"/>
      <c r="BI2501" s="61"/>
      <c r="BJ2501" s="61"/>
      <c r="BK2501" s="61"/>
      <c r="BL2501" s="61"/>
      <c r="BM2501" s="61"/>
      <c r="BN2501" s="61"/>
      <c r="BO2501" s="62">
        <v>-91585</v>
      </c>
    </row>
    <row r="2502" spans="1:67" x14ac:dyDescent="0.2">
      <c r="A2502" s="57" t="s">
        <v>39</v>
      </c>
      <c r="B2502" s="56" t="s">
        <v>39</v>
      </c>
      <c r="C2502" s="56" t="s">
        <v>170</v>
      </c>
      <c r="D2502" s="56">
        <v>1994</v>
      </c>
      <c r="E2502" s="58">
        <v>28387852</v>
      </c>
      <c r="F2502" s="58">
        <v>26182886</v>
      </c>
      <c r="G2502" s="59">
        <v>23857539</v>
      </c>
      <c r="H2502" s="59">
        <v>4530313</v>
      </c>
      <c r="I2502" s="60">
        <v>0</v>
      </c>
      <c r="J2502" s="58">
        <v>-2204966</v>
      </c>
      <c r="K2502" s="62">
        <v>202194</v>
      </c>
      <c r="L2502" s="61"/>
      <c r="M2502" s="61"/>
      <c r="N2502" s="61"/>
      <c r="O2502" s="61"/>
      <c r="P2502" s="62">
        <v>2050162</v>
      </c>
      <c r="Q2502" s="61"/>
      <c r="R2502" s="62">
        <v>5753</v>
      </c>
      <c r="S2502" s="61"/>
      <c r="T2502" s="61"/>
      <c r="U2502" s="61"/>
      <c r="V2502" s="61"/>
      <c r="W2502" s="62">
        <v>4828725</v>
      </c>
      <c r="X2502" s="61"/>
      <c r="Y2502" s="61"/>
      <c r="Z2502" s="61"/>
      <c r="AA2502" s="62">
        <v>2938737</v>
      </c>
      <c r="AB2502" s="61"/>
      <c r="AC2502" s="61"/>
      <c r="AD2502" s="62">
        <v>7479608</v>
      </c>
      <c r="AE2502" s="61"/>
      <c r="AF2502" s="62">
        <v>2695648</v>
      </c>
      <c r="AG2502" s="61"/>
      <c r="AH2502" s="61"/>
      <c r="AI2502" s="62">
        <v>3656712</v>
      </c>
      <c r="AJ2502" s="61"/>
      <c r="AK2502" s="61"/>
      <c r="AL2502" s="61"/>
      <c r="AM2502" s="61"/>
      <c r="AN2502" s="61"/>
      <c r="AO2502" s="61"/>
      <c r="AP2502" s="62">
        <v>449751</v>
      </c>
      <c r="AQ2502" s="61"/>
      <c r="AR2502" s="62">
        <v>2319130</v>
      </c>
      <c r="AS2502" s="61"/>
      <c r="AT2502" s="61"/>
      <c r="AU2502" s="61"/>
      <c r="AV2502" s="61"/>
      <c r="AW2502" s="61"/>
      <c r="AX2502" s="61"/>
      <c r="AY2502" s="62">
        <v>596336</v>
      </c>
      <c r="AZ2502" s="61"/>
      <c r="BA2502" s="62">
        <v>1164115</v>
      </c>
      <c r="BB2502" s="61"/>
      <c r="BC2502" s="61"/>
      <c r="BD2502" s="61"/>
      <c r="BE2502" s="61"/>
      <c r="BF2502" s="61"/>
      <c r="BG2502" s="61"/>
      <c r="BH2502" s="61"/>
      <c r="BI2502" s="61">
        <v>981</v>
      </c>
      <c r="BJ2502" s="61"/>
      <c r="BK2502" s="61"/>
      <c r="BL2502" s="61"/>
      <c r="BM2502" s="61"/>
      <c r="BN2502" s="61"/>
      <c r="BO2502" s="62">
        <v>-2204966</v>
      </c>
    </row>
    <row r="2503" spans="1:67" x14ac:dyDescent="0.2">
      <c r="A2503" s="57" t="s">
        <v>39</v>
      </c>
      <c r="B2503" s="56" t="s">
        <v>39</v>
      </c>
      <c r="C2503" s="56" t="s">
        <v>170</v>
      </c>
      <c r="D2503" s="56">
        <v>1995</v>
      </c>
      <c r="E2503" s="58">
        <v>30594091</v>
      </c>
      <c r="F2503" s="58">
        <v>27852508</v>
      </c>
      <c r="G2503" s="59">
        <v>25267652</v>
      </c>
      <c r="H2503" s="59">
        <v>5326439</v>
      </c>
      <c r="I2503" s="60">
        <v>0</v>
      </c>
      <c r="J2503" s="58">
        <v>-2741583</v>
      </c>
      <c r="K2503" s="62">
        <v>197342</v>
      </c>
      <c r="L2503" s="61"/>
      <c r="M2503" s="61"/>
      <c r="N2503" s="61"/>
      <c r="O2503" s="61"/>
      <c r="P2503" s="62">
        <v>2241183</v>
      </c>
      <c r="Q2503" s="61"/>
      <c r="R2503" s="61"/>
      <c r="S2503" s="61"/>
      <c r="T2503" s="61"/>
      <c r="U2503" s="61"/>
      <c r="V2503" s="61"/>
      <c r="W2503" s="62">
        <v>4878726</v>
      </c>
      <c r="X2503" s="61"/>
      <c r="Y2503" s="61"/>
      <c r="Z2503" s="61"/>
      <c r="AA2503" s="62">
        <v>3340904</v>
      </c>
      <c r="AB2503" s="61"/>
      <c r="AC2503" s="61"/>
      <c r="AD2503" s="62">
        <v>7947338</v>
      </c>
      <c r="AE2503" s="61"/>
      <c r="AF2503" s="62">
        <v>2850084</v>
      </c>
      <c r="AG2503" s="61"/>
      <c r="AH2503" s="61"/>
      <c r="AI2503" s="62">
        <v>3812075</v>
      </c>
      <c r="AJ2503" s="61"/>
      <c r="AK2503" s="61"/>
      <c r="AL2503" s="61"/>
      <c r="AM2503" s="61"/>
      <c r="AN2503" s="61"/>
      <c r="AO2503" s="61"/>
      <c r="AP2503" s="62">
        <v>577656</v>
      </c>
      <c r="AQ2503" s="61"/>
      <c r="AR2503" s="62">
        <v>2390324</v>
      </c>
      <c r="AS2503" s="61"/>
      <c r="AT2503" s="61"/>
      <c r="AU2503" s="61"/>
      <c r="AV2503" s="61"/>
      <c r="AW2503" s="61"/>
      <c r="AX2503" s="61"/>
      <c r="AY2503" s="62">
        <v>883840</v>
      </c>
      <c r="AZ2503" s="61"/>
      <c r="BA2503" s="62">
        <v>1290766</v>
      </c>
      <c r="BB2503" s="61"/>
      <c r="BC2503" s="61"/>
      <c r="BD2503" s="61"/>
      <c r="BE2503" s="61"/>
      <c r="BF2503" s="61"/>
      <c r="BG2503" s="61"/>
      <c r="BH2503" s="61"/>
      <c r="BI2503" s="62">
        <v>183853</v>
      </c>
      <c r="BJ2503" s="61"/>
      <c r="BK2503" s="61"/>
      <c r="BL2503" s="61"/>
      <c r="BM2503" s="61"/>
      <c r="BN2503" s="61"/>
      <c r="BO2503" s="62">
        <v>-2741583</v>
      </c>
    </row>
    <row r="2504" spans="1:67" x14ac:dyDescent="0.2">
      <c r="A2504" s="57" t="s">
        <v>39</v>
      </c>
      <c r="B2504" s="56" t="s">
        <v>39</v>
      </c>
      <c r="C2504" s="56" t="s">
        <v>170</v>
      </c>
      <c r="D2504" s="56">
        <v>1996</v>
      </c>
      <c r="E2504" s="58">
        <v>32597935</v>
      </c>
      <c r="F2504" s="58">
        <v>29325617</v>
      </c>
      <c r="G2504" s="59">
        <v>26376852</v>
      </c>
      <c r="H2504" s="59">
        <v>6221083</v>
      </c>
      <c r="I2504" s="60">
        <v>0</v>
      </c>
      <c r="J2504" s="58">
        <v>-3272318</v>
      </c>
      <c r="K2504" s="62">
        <v>197342</v>
      </c>
      <c r="L2504" s="61"/>
      <c r="M2504" s="61"/>
      <c r="N2504" s="61"/>
      <c r="O2504" s="61"/>
      <c r="P2504" s="62">
        <v>2521307</v>
      </c>
      <c r="Q2504" s="61"/>
      <c r="R2504" s="61"/>
      <c r="S2504" s="61"/>
      <c r="T2504" s="61"/>
      <c r="U2504" s="61"/>
      <c r="V2504" s="61"/>
      <c r="W2504" s="62">
        <v>4916306</v>
      </c>
      <c r="X2504" s="61"/>
      <c r="Y2504" s="61"/>
      <c r="Z2504" s="61"/>
      <c r="AA2504" s="62">
        <v>3580142</v>
      </c>
      <c r="AB2504" s="61"/>
      <c r="AC2504" s="61"/>
      <c r="AD2504" s="62">
        <v>8246467</v>
      </c>
      <c r="AE2504" s="61"/>
      <c r="AF2504" s="62">
        <v>2984601</v>
      </c>
      <c r="AG2504" s="61"/>
      <c r="AH2504" s="61"/>
      <c r="AI2504" s="62">
        <v>3930687</v>
      </c>
      <c r="AJ2504" s="61"/>
      <c r="AK2504" s="61"/>
      <c r="AL2504" s="61"/>
      <c r="AM2504" s="61"/>
      <c r="AN2504" s="61"/>
      <c r="AO2504" s="61"/>
      <c r="AP2504" s="62">
        <v>604016</v>
      </c>
      <c r="AQ2504" s="61"/>
      <c r="AR2504" s="62">
        <v>2545541</v>
      </c>
      <c r="AS2504" s="61"/>
      <c r="AT2504" s="61"/>
      <c r="AU2504" s="61"/>
      <c r="AV2504" s="61"/>
      <c r="AW2504" s="61"/>
      <c r="AX2504" s="61"/>
      <c r="AY2504" s="62">
        <v>927465</v>
      </c>
      <c r="AZ2504" s="61"/>
      <c r="BA2504" s="62">
        <v>1516355</v>
      </c>
      <c r="BB2504" s="61"/>
      <c r="BC2504" s="61"/>
      <c r="BD2504" s="61"/>
      <c r="BE2504" s="61"/>
      <c r="BF2504" s="61"/>
      <c r="BG2504" s="61"/>
      <c r="BH2504" s="61"/>
      <c r="BI2504" s="62">
        <v>627706</v>
      </c>
      <c r="BJ2504" s="61"/>
      <c r="BK2504" s="61"/>
      <c r="BL2504" s="61"/>
      <c r="BM2504" s="61"/>
      <c r="BN2504" s="61"/>
      <c r="BO2504" s="62">
        <v>-3272318</v>
      </c>
    </row>
    <row r="2505" spans="1:67" x14ac:dyDescent="0.2">
      <c r="A2505" s="57" t="s">
        <v>39</v>
      </c>
      <c r="B2505" s="56" t="s">
        <v>39</v>
      </c>
      <c r="C2505" s="56" t="s">
        <v>170</v>
      </c>
      <c r="D2505" s="56">
        <v>1997</v>
      </c>
      <c r="E2505" s="58">
        <v>34553958</v>
      </c>
      <c r="F2505" s="58">
        <v>30762829</v>
      </c>
      <c r="G2505" s="59">
        <v>27457766</v>
      </c>
      <c r="H2505" s="59">
        <v>7096192</v>
      </c>
      <c r="I2505" s="60">
        <v>0</v>
      </c>
      <c r="J2505" s="58">
        <v>-3791129</v>
      </c>
      <c r="K2505" s="62">
        <v>197342</v>
      </c>
      <c r="L2505" s="61"/>
      <c r="M2505" s="61"/>
      <c r="N2505" s="61"/>
      <c r="O2505" s="61"/>
      <c r="P2505" s="62">
        <v>2615949</v>
      </c>
      <c r="Q2505" s="61"/>
      <c r="R2505" s="61"/>
      <c r="S2505" s="61"/>
      <c r="T2505" s="61"/>
      <c r="U2505" s="61"/>
      <c r="V2505" s="61"/>
      <c r="W2505" s="62">
        <v>5052950</v>
      </c>
      <c r="X2505" s="61"/>
      <c r="Y2505" s="61"/>
      <c r="Z2505" s="61"/>
      <c r="AA2505" s="62">
        <v>3915215</v>
      </c>
      <c r="AB2505" s="61"/>
      <c r="AC2505" s="61"/>
      <c r="AD2505" s="62">
        <v>8444919</v>
      </c>
      <c r="AE2505" s="61"/>
      <c r="AF2505" s="62">
        <v>3197711</v>
      </c>
      <c r="AG2505" s="61"/>
      <c r="AH2505" s="61"/>
      <c r="AI2505" s="62">
        <v>4033680</v>
      </c>
      <c r="AJ2505" s="61"/>
      <c r="AK2505" s="61"/>
      <c r="AL2505" s="61"/>
      <c r="AM2505" s="61"/>
      <c r="AN2505" s="61"/>
      <c r="AO2505" s="61"/>
      <c r="AP2505" s="62">
        <v>608535</v>
      </c>
      <c r="AQ2505" s="61"/>
      <c r="AR2505" s="62">
        <v>2658769</v>
      </c>
      <c r="AS2505" s="61"/>
      <c r="AT2505" s="61"/>
      <c r="AU2505" s="61"/>
      <c r="AV2505" s="61"/>
      <c r="AW2505" s="61"/>
      <c r="AX2505" s="61"/>
      <c r="AY2505" s="62">
        <v>976168</v>
      </c>
      <c r="AZ2505" s="61"/>
      <c r="BA2505" s="62">
        <v>1756638</v>
      </c>
      <c r="BB2505" s="61"/>
      <c r="BC2505" s="61"/>
      <c r="BD2505" s="61"/>
      <c r="BE2505" s="61"/>
      <c r="BF2505" s="61"/>
      <c r="BG2505" s="61"/>
      <c r="BH2505" s="61"/>
      <c r="BI2505" s="62">
        <v>1096082</v>
      </c>
      <c r="BJ2505" s="61"/>
      <c r="BK2505" s="61"/>
      <c r="BL2505" s="61"/>
      <c r="BM2505" s="61"/>
      <c r="BN2505" s="61"/>
      <c r="BO2505" s="62">
        <v>-3791129</v>
      </c>
    </row>
    <row r="2506" spans="1:67" x14ac:dyDescent="0.2">
      <c r="A2506" s="57" t="s">
        <v>39</v>
      </c>
      <c r="B2506" s="56" t="s">
        <v>39</v>
      </c>
      <c r="C2506" s="56" t="s">
        <v>170</v>
      </c>
      <c r="D2506" s="56">
        <v>1998</v>
      </c>
      <c r="E2506" s="58">
        <v>35575851</v>
      </c>
      <c r="F2506" s="58">
        <v>31752902</v>
      </c>
      <c r="G2506" s="59">
        <v>28431920</v>
      </c>
      <c r="H2506" s="59">
        <v>7143931</v>
      </c>
      <c r="I2506" s="60">
        <v>0</v>
      </c>
      <c r="J2506" s="58">
        <v>-3822949</v>
      </c>
      <c r="K2506" s="62">
        <v>197342</v>
      </c>
      <c r="L2506" s="61"/>
      <c r="M2506" s="61"/>
      <c r="N2506" s="61"/>
      <c r="O2506" s="61"/>
      <c r="P2506" s="62">
        <v>2862625</v>
      </c>
      <c r="Q2506" s="61"/>
      <c r="R2506" s="61"/>
      <c r="S2506" s="61"/>
      <c r="T2506" s="61"/>
      <c r="U2506" s="61"/>
      <c r="V2506" s="61"/>
      <c r="W2506" s="62">
        <v>5102656</v>
      </c>
      <c r="X2506" s="61"/>
      <c r="Y2506" s="61"/>
      <c r="Z2506" s="61"/>
      <c r="AA2506" s="62">
        <v>4205803</v>
      </c>
      <c r="AB2506" s="61"/>
      <c r="AC2506" s="61"/>
      <c r="AD2506" s="62">
        <v>8684042</v>
      </c>
      <c r="AE2506" s="61"/>
      <c r="AF2506" s="62">
        <v>3285410</v>
      </c>
      <c r="AG2506" s="61"/>
      <c r="AH2506" s="61"/>
      <c r="AI2506" s="62">
        <v>4094042</v>
      </c>
      <c r="AJ2506" s="61"/>
      <c r="AK2506" s="61"/>
      <c r="AL2506" s="61"/>
      <c r="AM2506" s="61"/>
      <c r="AN2506" s="61"/>
      <c r="AO2506" s="61"/>
      <c r="AP2506" s="62">
        <v>608535</v>
      </c>
      <c r="AQ2506" s="61"/>
      <c r="AR2506" s="62">
        <v>2658769</v>
      </c>
      <c r="AS2506" s="61"/>
      <c r="AT2506" s="61"/>
      <c r="AU2506" s="61"/>
      <c r="AV2506" s="61"/>
      <c r="AW2506" s="61"/>
      <c r="AX2506" s="61"/>
      <c r="AY2506" s="62">
        <v>976168</v>
      </c>
      <c r="AZ2506" s="61"/>
      <c r="BA2506" s="62">
        <v>1589218</v>
      </c>
      <c r="BB2506" s="61"/>
      <c r="BC2506" s="61"/>
      <c r="BD2506" s="61"/>
      <c r="BE2506" s="61"/>
      <c r="BF2506" s="61"/>
      <c r="BG2506" s="61"/>
      <c r="BH2506" s="61"/>
      <c r="BI2506" s="62">
        <v>1311241</v>
      </c>
      <c r="BJ2506" s="61"/>
      <c r="BK2506" s="61"/>
      <c r="BL2506" s="61"/>
      <c r="BM2506" s="61"/>
      <c r="BN2506" s="61"/>
      <c r="BO2506" s="62">
        <v>-3822949</v>
      </c>
    </row>
    <row r="2507" spans="1:67" x14ac:dyDescent="0.2">
      <c r="A2507" s="57" t="s">
        <v>39</v>
      </c>
      <c r="B2507" s="56" t="s">
        <v>39</v>
      </c>
      <c r="C2507" s="56" t="s">
        <v>170</v>
      </c>
      <c r="D2507" s="56">
        <v>2002</v>
      </c>
      <c r="E2507" s="58">
        <v>23030311</v>
      </c>
      <c r="F2507" s="58">
        <v>22993807</v>
      </c>
      <c r="G2507" s="59">
        <v>20801040</v>
      </c>
      <c r="H2507" s="59">
        <v>2229271</v>
      </c>
      <c r="I2507" s="60">
        <v>0</v>
      </c>
      <c r="J2507" s="58">
        <v>-36504</v>
      </c>
      <c r="K2507" s="61"/>
      <c r="L2507" s="62">
        <v>197343</v>
      </c>
      <c r="M2507" s="61"/>
      <c r="N2507" s="61">
        <v>0</v>
      </c>
      <c r="O2507" s="62">
        <v>440638</v>
      </c>
      <c r="P2507" s="61"/>
      <c r="Q2507" s="61"/>
      <c r="R2507" s="61"/>
      <c r="S2507" s="61">
        <v>0</v>
      </c>
      <c r="T2507" s="61">
        <v>0</v>
      </c>
      <c r="U2507" s="61"/>
      <c r="V2507" s="62">
        <v>2352090</v>
      </c>
      <c r="W2507" s="61"/>
      <c r="X2507" s="61">
        <v>0</v>
      </c>
      <c r="Y2507" s="62">
        <v>5760141</v>
      </c>
      <c r="Z2507" s="62">
        <v>877282</v>
      </c>
      <c r="AA2507" s="61"/>
      <c r="AB2507" s="62">
        <v>2092255</v>
      </c>
      <c r="AC2507" s="62">
        <v>2712728</v>
      </c>
      <c r="AD2507" s="61"/>
      <c r="AE2507" s="62">
        <v>2710997</v>
      </c>
      <c r="AF2507" s="61"/>
      <c r="AG2507" s="62">
        <v>1454941</v>
      </c>
      <c r="AH2507" s="62">
        <v>2202625</v>
      </c>
      <c r="AI2507" s="61"/>
      <c r="AJ2507" s="61">
        <v>0</v>
      </c>
      <c r="AK2507" s="61">
        <v>0</v>
      </c>
      <c r="AL2507" s="61">
        <v>0</v>
      </c>
      <c r="AM2507" s="61">
        <v>0</v>
      </c>
      <c r="AN2507" s="61">
        <v>0</v>
      </c>
      <c r="AO2507" s="61">
        <v>0</v>
      </c>
      <c r="AP2507" s="61"/>
      <c r="AQ2507" s="61">
        <v>0</v>
      </c>
      <c r="AR2507" s="61"/>
      <c r="AS2507" s="61">
        <v>0</v>
      </c>
      <c r="AT2507" s="62">
        <v>472673</v>
      </c>
      <c r="AU2507" s="61">
        <v>0</v>
      </c>
      <c r="AV2507" s="61"/>
      <c r="AW2507" s="61">
        <v>0</v>
      </c>
      <c r="AX2507" s="62">
        <v>284378</v>
      </c>
      <c r="AY2507" s="61"/>
      <c r="AZ2507" s="61">
        <v>0</v>
      </c>
      <c r="BA2507" s="61"/>
      <c r="BB2507" s="61">
        <v>0</v>
      </c>
      <c r="BC2507" s="61">
        <v>0</v>
      </c>
      <c r="BD2507" s="61">
        <v>0</v>
      </c>
      <c r="BE2507" s="61"/>
      <c r="BF2507" s="61">
        <v>0</v>
      </c>
      <c r="BG2507" s="61"/>
      <c r="BH2507" s="61">
        <v>0</v>
      </c>
      <c r="BI2507" s="61"/>
      <c r="BJ2507" s="62">
        <v>1472220</v>
      </c>
      <c r="BK2507" s="61"/>
      <c r="BL2507" s="61">
        <v>0</v>
      </c>
      <c r="BM2507" s="61">
        <v>0</v>
      </c>
      <c r="BN2507" s="62">
        <v>-36504</v>
      </c>
      <c r="BO2507" s="61"/>
    </row>
    <row r="2508" spans="1:67" x14ac:dyDescent="0.2">
      <c r="A2508" s="57" t="s">
        <v>39</v>
      </c>
      <c r="B2508" s="56" t="s">
        <v>39</v>
      </c>
      <c r="C2508" s="56" t="s">
        <v>170</v>
      </c>
      <c r="D2508" s="56">
        <v>2003</v>
      </c>
      <c r="E2508" s="58">
        <v>24646536</v>
      </c>
      <c r="F2508" s="58">
        <v>24597491</v>
      </c>
      <c r="G2508" s="59">
        <v>22227814</v>
      </c>
      <c r="H2508" s="59">
        <v>2418722</v>
      </c>
      <c r="I2508" s="60">
        <v>0</v>
      </c>
      <c r="J2508" s="58">
        <v>-49045</v>
      </c>
      <c r="K2508" s="61"/>
      <c r="L2508" s="62">
        <v>197343</v>
      </c>
      <c r="M2508" s="61"/>
      <c r="N2508" s="61">
        <v>0</v>
      </c>
      <c r="O2508" s="62">
        <v>440638</v>
      </c>
      <c r="P2508" s="61"/>
      <c r="Q2508" s="61"/>
      <c r="R2508" s="61"/>
      <c r="S2508" s="61">
        <v>0</v>
      </c>
      <c r="T2508" s="61">
        <v>0</v>
      </c>
      <c r="U2508" s="61"/>
      <c r="V2508" s="62">
        <v>2352090</v>
      </c>
      <c r="W2508" s="61"/>
      <c r="X2508" s="61">
        <v>0</v>
      </c>
      <c r="Y2508" s="62">
        <v>6610507</v>
      </c>
      <c r="Z2508" s="62">
        <v>877282</v>
      </c>
      <c r="AA2508" s="61"/>
      <c r="AB2508" s="62">
        <v>2754401</v>
      </c>
      <c r="AC2508" s="62">
        <v>2202750</v>
      </c>
      <c r="AD2508" s="61"/>
      <c r="AE2508" s="62">
        <v>2735491</v>
      </c>
      <c r="AF2508" s="61"/>
      <c r="AG2508" s="62">
        <v>1454941</v>
      </c>
      <c r="AH2508" s="62">
        <v>2602371</v>
      </c>
      <c r="AI2508" s="61"/>
      <c r="AJ2508" s="61">
        <v>0</v>
      </c>
      <c r="AK2508" s="61">
        <v>0</v>
      </c>
      <c r="AL2508" s="61">
        <v>0</v>
      </c>
      <c r="AM2508" s="61">
        <v>0</v>
      </c>
      <c r="AN2508" s="61">
        <v>0</v>
      </c>
      <c r="AO2508" s="61">
        <v>0</v>
      </c>
      <c r="AP2508" s="61"/>
      <c r="AQ2508" s="61">
        <v>0</v>
      </c>
      <c r="AR2508" s="61"/>
      <c r="AS2508" s="61">
        <v>0</v>
      </c>
      <c r="AT2508" s="62">
        <v>519942</v>
      </c>
      <c r="AU2508" s="62">
        <v>24885</v>
      </c>
      <c r="AV2508" s="61"/>
      <c r="AW2508" s="61">
        <v>0</v>
      </c>
      <c r="AX2508" s="62">
        <v>401676</v>
      </c>
      <c r="AY2508" s="61"/>
      <c r="AZ2508" s="61">
        <v>0</v>
      </c>
      <c r="BA2508" s="61"/>
      <c r="BB2508" s="61">
        <v>0</v>
      </c>
      <c r="BC2508" s="61">
        <v>0</v>
      </c>
      <c r="BD2508" s="61">
        <v>0</v>
      </c>
      <c r="BE2508" s="61"/>
      <c r="BF2508" s="61">
        <v>0</v>
      </c>
      <c r="BG2508" s="61"/>
      <c r="BH2508" s="61">
        <v>0</v>
      </c>
      <c r="BI2508" s="61"/>
      <c r="BJ2508" s="62">
        <v>1472219</v>
      </c>
      <c r="BK2508" s="61"/>
      <c r="BL2508" s="61">
        <v>0</v>
      </c>
      <c r="BM2508" s="61">
        <v>0</v>
      </c>
      <c r="BN2508" s="62">
        <v>-49045</v>
      </c>
      <c r="BO2508" s="61"/>
    </row>
    <row r="2509" spans="1:67" x14ac:dyDescent="0.2">
      <c r="A2509" s="57" t="s">
        <v>39</v>
      </c>
      <c r="B2509" s="56" t="s">
        <v>39</v>
      </c>
      <c r="C2509" s="56" t="s">
        <v>170</v>
      </c>
      <c r="D2509" s="56">
        <v>2004</v>
      </c>
      <c r="E2509" s="58">
        <v>26646409</v>
      </c>
      <c r="F2509" s="58">
        <v>26590860</v>
      </c>
      <c r="G2509" s="59">
        <v>24128298</v>
      </c>
      <c r="H2509" s="59">
        <v>2518111</v>
      </c>
      <c r="I2509" s="60">
        <v>0</v>
      </c>
      <c r="J2509" s="58">
        <v>-55549</v>
      </c>
      <c r="K2509" s="61"/>
      <c r="L2509" s="62">
        <v>197343</v>
      </c>
      <c r="M2509" s="61"/>
      <c r="N2509" s="61">
        <v>0</v>
      </c>
      <c r="O2509" s="62">
        <v>440637</v>
      </c>
      <c r="P2509" s="61"/>
      <c r="Q2509" s="61"/>
      <c r="R2509" s="61"/>
      <c r="S2509" s="61">
        <v>0</v>
      </c>
      <c r="T2509" s="61">
        <v>0</v>
      </c>
      <c r="U2509" s="61"/>
      <c r="V2509" s="62">
        <v>2424875</v>
      </c>
      <c r="W2509" s="61"/>
      <c r="X2509" s="61">
        <v>0</v>
      </c>
      <c r="Y2509" s="62">
        <v>7933496</v>
      </c>
      <c r="Z2509" s="62">
        <v>877282</v>
      </c>
      <c r="AA2509" s="61"/>
      <c r="AB2509" s="62">
        <v>3014915</v>
      </c>
      <c r="AC2509" s="62">
        <v>2202750</v>
      </c>
      <c r="AD2509" s="61"/>
      <c r="AE2509" s="62">
        <v>2769250</v>
      </c>
      <c r="AF2509" s="61"/>
      <c r="AG2509" s="62">
        <v>1454941</v>
      </c>
      <c r="AH2509" s="62">
        <v>2812809</v>
      </c>
      <c r="AI2509" s="61"/>
      <c r="AJ2509" s="61">
        <v>0</v>
      </c>
      <c r="AK2509" s="61">
        <v>0</v>
      </c>
      <c r="AL2509" s="61">
        <v>0</v>
      </c>
      <c r="AM2509" s="61">
        <v>0</v>
      </c>
      <c r="AN2509" s="61">
        <v>0</v>
      </c>
      <c r="AO2509" s="62">
        <v>20602</v>
      </c>
      <c r="AP2509" s="61"/>
      <c r="AQ2509" s="61">
        <v>0</v>
      </c>
      <c r="AR2509" s="61"/>
      <c r="AS2509" s="61">
        <v>0</v>
      </c>
      <c r="AT2509" s="62">
        <v>522771</v>
      </c>
      <c r="AU2509" s="62">
        <v>25887</v>
      </c>
      <c r="AV2509" s="61"/>
      <c r="AW2509" s="61">
        <v>0</v>
      </c>
      <c r="AX2509" s="62">
        <v>476632</v>
      </c>
      <c r="AY2509" s="61"/>
      <c r="AZ2509" s="61">
        <v>0</v>
      </c>
      <c r="BA2509" s="61"/>
      <c r="BB2509" s="61">
        <v>0</v>
      </c>
      <c r="BC2509" s="61">
        <v>0</v>
      </c>
      <c r="BD2509" s="61">
        <v>0</v>
      </c>
      <c r="BE2509" s="61"/>
      <c r="BF2509" s="61">
        <v>0</v>
      </c>
      <c r="BG2509" s="61"/>
      <c r="BH2509" s="61">
        <v>0</v>
      </c>
      <c r="BI2509" s="61"/>
      <c r="BJ2509" s="62">
        <v>1472219</v>
      </c>
      <c r="BK2509" s="61"/>
      <c r="BL2509" s="61">
        <v>0</v>
      </c>
      <c r="BM2509" s="61">
        <v>0</v>
      </c>
      <c r="BN2509" s="62">
        <v>-55549</v>
      </c>
      <c r="BO2509" s="61"/>
    </row>
    <row r="2510" spans="1:67" x14ac:dyDescent="0.2">
      <c r="A2510" s="57" t="s">
        <v>39</v>
      </c>
      <c r="B2510" s="56" t="s">
        <v>39</v>
      </c>
      <c r="C2510" s="56" t="s">
        <v>39</v>
      </c>
      <c r="D2510" s="56">
        <v>2005</v>
      </c>
      <c r="E2510" s="58">
        <v>28849124</v>
      </c>
      <c r="F2510" s="58">
        <v>28793575</v>
      </c>
      <c r="G2510" s="59">
        <v>25931869</v>
      </c>
      <c r="H2510" s="59">
        <v>2917255</v>
      </c>
      <c r="I2510" s="60">
        <v>0</v>
      </c>
      <c r="J2510" s="58">
        <v>-55549</v>
      </c>
      <c r="K2510" s="61"/>
      <c r="L2510" s="62">
        <v>197343</v>
      </c>
      <c r="M2510" s="61"/>
      <c r="N2510" s="61">
        <v>0</v>
      </c>
      <c r="O2510" s="62">
        <v>440638</v>
      </c>
      <c r="P2510" s="61"/>
      <c r="Q2510" s="61"/>
      <c r="R2510" s="61"/>
      <c r="S2510" s="61">
        <v>0</v>
      </c>
      <c r="T2510" s="61">
        <v>0</v>
      </c>
      <c r="U2510" s="61"/>
      <c r="V2510" s="62">
        <v>2424875</v>
      </c>
      <c r="W2510" s="61"/>
      <c r="X2510" s="61">
        <v>0</v>
      </c>
      <c r="Y2510" s="62">
        <v>8986622</v>
      </c>
      <c r="Z2510" s="62">
        <v>877283</v>
      </c>
      <c r="AA2510" s="61"/>
      <c r="AB2510" s="62">
        <v>3530204</v>
      </c>
      <c r="AC2510" s="62">
        <v>2202751</v>
      </c>
      <c r="AD2510" s="61"/>
      <c r="AE2510" s="62">
        <v>2769249</v>
      </c>
      <c r="AF2510" s="61"/>
      <c r="AG2510" s="62">
        <v>1454942</v>
      </c>
      <c r="AH2510" s="62">
        <v>3047962</v>
      </c>
      <c r="AI2510" s="61"/>
      <c r="AJ2510" s="61">
        <v>0</v>
      </c>
      <c r="AK2510" s="61">
        <v>0</v>
      </c>
      <c r="AL2510" s="61">
        <v>0</v>
      </c>
      <c r="AM2510" s="61">
        <v>0</v>
      </c>
      <c r="AN2510" s="61">
        <v>0</v>
      </c>
      <c r="AO2510" s="62">
        <v>51108</v>
      </c>
      <c r="AP2510" s="61"/>
      <c r="AQ2510" s="61">
        <v>0</v>
      </c>
      <c r="AR2510" s="61"/>
      <c r="AS2510" s="61">
        <v>0</v>
      </c>
      <c r="AT2510" s="62">
        <v>752154</v>
      </c>
      <c r="AU2510" s="62">
        <v>25887</v>
      </c>
      <c r="AV2510" s="61"/>
      <c r="AW2510" s="61">
        <v>0</v>
      </c>
      <c r="AX2510" s="62">
        <v>586819</v>
      </c>
      <c r="AY2510" s="61"/>
      <c r="AZ2510" s="61">
        <v>0</v>
      </c>
      <c r="BA2510" s="61"/>
      <c r="BB2510" s="61">
        <v>0</v>
      </c>
      <c r="BC2510" s="61">
        <v>0</v>
      </c>
      <c r="BD2510" s="61">
        <v>0</v>
      </c>
      <c r="BE2510" s="61"/>
      <c r="BF2510" s="61">
        <v>0</v>
      </c>
      <c r="BG2510" s="61"/>
      <c r="BH2510" s="61">
        <v>0</v>
      </c>
      <c r="BI2510" s="61"/>
      <c r="BJ2510" s="62">
        <v>1501287</v>
      </c>
      <c r="BK2510" s="61"/>
      <c r="BL2510" s="61">
        <v>0</v>
      </c>
      <c r="BM2510" s="61">
        <v>0</v>
      </c>
      <c r="BN2510" s="62">
        <v>-55549</v>
      </c>
      <c r="BO2510" s="61"/>
    </row>
    <row r="2511" spans="1:67" x14ac:dyDescent="0.2">
      <c r="A2511" s="57" t="s">
        <v>39</v>
      </c>
      <c r="B2511" s="56" t="s">
        <v>39</v>
      </c>
      <c r="C2511" s="56" t="s">
        <v>39</v>
      </c>
      <c r="D2511" s="56">
        <v>2006</v>
      </c>
      <c r="E2511" s="58">
        <v>31545798</v>
      </c>
      <c r="F2511" s="58">
        <v>31467091</v>
      </c>
      <c r="G2511" s="59">
        <v>28276114</v>
      </c>
      <c r="H2511" s="59">
        <v>3269684</v>
      </c>
      <c r="I2511" s="60">
        <v>0</v>
      </c>
      <c r="J2511" s="58">
        <v>-78707</v>
      </c>
      <c r="K2511" s="61"/>
      <c r="L2511" s="62">
        <v>197343</v>
      </c>
      <c r="M2511" s="61"/>
      <c r="N2511" s="61">
        <v>0</v>
      </c>
      <c r="O2511" s="62">
        <v>440638</v>
      </c>
      <c r="P2511" s="61"/>
      <c r="Q2511" s="61"/>
      <c r="R2511" s="61"/>
      <c r="S2511" s="61">
        <v>0</v>
      </c>
      <c r="T2511" s="61">
        <v>0</v>
      </c>
      <c r="U2511" s="61"/>
      <c r="V2511" s="62">
        <v>2424875</v>
      </c>
      <c r="W2511" s="61"/>
      <c r="X2511" s="61">
        <v>0</v>
      </c>
      <c r="Y2511" s="62">
        <v>9820354</v>
      </c>
      <c r="Z2511" s="62">
        <v>877282</v>
      </c>
      <c r="AA2511" s="61"/>
      <c r="AB2511" s="62">
        <v>4729420</v>
      </c>
      <c r="AC2511" s="62">
        <v>2202750</v>
      </c>
      <c r="AD2511" s="61"/>
      <c r="AE2511" s="62">
        <v>2769250</v>
      </c>
      <c r="AF2511" s="61"/>
      <c r="AG2511" s="62">
        <v>1454941</v>
      </c>
      <c r="AH2511" s="62">
        <v>3359261</v>
      </c>
      <c r="AI2511" s="61"/>
      <c r="AJ2511" s="61">
        <v>0</v>
      </c>
      <c r="AK2511" s="61">
        <v>0</v>
      </c>
      <c r="AL2511" s="61">
        <v>0</v>
      </c>
      <c r="AM2511" s="61">
        <v>0</v>
      </c>
      <c r="AN2511" s="61">
        <v>0</v>
      </c>
      <c r="AO2511" s="62">
        <v>244993</v>
      </c>
      <c r="AP2511" s="61"/>
      <c r="AQ2511" s="61">
        <v>0</v>
      </c>
      <c r="AR2511" s="61"/>
      <c r="AS2511" s="61">
        <v>0</v>
      </c>
      <c r="AT2511" s="62">
        <v>804652</v>
      </c>
      <c r="AU2511" s="62">
        <v>34352</v>
      </c>
      <c r="AV2511" s="61"/>
      <c r="AW2511" s="61">
        <v>0</v>
      </c>
      <c r="AX2511" s="62">
        <v>659498</v>
      </c>
      <c r="AY2511" s="61"/>
      <c r="AZ2511" s="61">
        <v>0</v>
      </c>
      <c r="BA2511" s="61"/>
      <c r="BB2511" s="61">
        <v>0</v>
      </c>
      <c r="BC2511" s="61">
        <v>0</v>
      </c>
      <c r="BD2511" s="61">
        <v>0</v>
      </c>
      <c r="BE2511" s="61"/>
      <c r="BF2511" s="61">
        <v>0</v>
      </c>
      <c r="BG2511" s="61"/>
      <c r="BH2511" s="61">
        <v>0</v>
      </c>
      <c r="BI2511" s="61"/>
      <c r="BJ2511" s="62">
        <v>1526189</v>
      </c>
      <c r="BK2511" s="61"/>
      <c r="BL2511" s="61">
        <v>0</v>
      </c>
      <c r="BM2511" s="61">
        <v>0</v>
      </c>
      <c r="BN2511" s="62">
        <v>-78707</v>
      </c>
      <c r="BO2511" s="61"/>
    </row>
    <row r="2512" spans="1:67" x14ac:dyDescent="0.2">
      <c r="A2512" s="57" t="s">
        <v>39</v>
      </c>
      <c r="B2512" s="56" t="s">
        <v>39</v>
      </c>
      <c r="C2512" s="56" t="s">
        <v>39</v>
      </c>
      <c r="D2512" s="56">
        <v>2007</v>
      </c>
      <c r="E2512" s="58">
        <v>36184209</v>
      </c>
      <c r="F2512" s="58">
        <v>35981008</v>
      </c>
      <c r="G2512" s="59">
        <v>32849278</v>
      </c>
      <c r="H2512" s="59">
        <v>3334931</v>
      </c>
      <c r="I2512" s="60">
        <v>0</v>
      </c>
      <c r="J2512" s="58">
        <v>-203201</v>
      </c>
      <c r="K2512" s="61"/>
      <c r="L2512" s="62">
        <v>197343</v>
      </c>
      <c r="M2512" s="61"/>
      <c r="N2512" s="61">
        <v>0</v>
      </c>
      <c r="O2512" s="62">
        <v>1441129</v>
      </c>
      <c r="P2512" s="61"/>
      <c r="Q2512" s="61"/>
      <c r="R2512" s="61"/>
      <c r="S2512" s="61">
        <v>0</v>
      </c>
      <c r="T2512" s="61">
        <v>0</v>
      </c>
      <c r="U2512" s="61"/>
      <c r="V2512" s="62">
        <v>2424875</v>
      </c>
      <c r="W2512" s="61"/>
      <c r="X2512" s="61">
        <v>0</v>
      </c>
      <c r="Y2512" s="62">
        <v>10929133</v>
      </c>
      <c r="Z2512" s="62">
        <v>877282</v>
      </c>
      <c r="AA2512" s="61"/>
      <c r="AB2512" s="62">
        <v>6714252</v>
      </c>
      <c r="AC2512" s="62">
        <v>2202750</v>
      </c>
      <c r="AD2512" s="61"/>
      <c r="AE2512" s="62">
        <v>2769250</v>
      </c>
      <c r="AF2512" s="61"/>
      <c r="AG2512" s="62">
        <v>1454941</v>
      </c>
      <c r="AH2512" s="62">
        <v>3838323</v>
      </c>
      <c r="AI2512" s="61"/>
      <c r="AJ2512" s="61">
        <v>0</v>
      </c>
      <c r="AK2512" s="61">
        <v>0</v>
      </c>
      <c r="AL2512" s="61">
        <v>0</v>
      </c>
      <c r="AM2512" s="61">
        <v>0</v>
      </c>
      <c r="AN2512" s="61">
        <v>0</v>
      </c>
      <c r="AO2512" s="62">
        <v>266429</v>
      </c>
      <c r="AP2512" s="61"/>
      <c r="AQ2512" s="61">
        <v>0</v>
      </c>
      <c r="AR2512" s="61"/>
      <c r="AS2512" s="61">
        <v>0</v>
      </c>
      <c r="AT2512" s="62">
        <v>825426</v>
      </c>
      <c r="AU2512" s="62">
        <v>41900</v>
      </c>
      <c r="AV2512" s="61"/>
      <c r="AW2512" s="61">
        <v>0</v>
      </c>
      <c r="AX2512" s="62">
        <v>674987</v>
      </c>
      <c r="AY2512" s="61"/>
      <c r="AZ2512" s="61">
        <v>0</v>
      </c>
      <c r="BA2512" s="61"/>
      <c r="BB2512" s="61">
        <v>0</v>
      </c>
      <c r="BC2512" s="61">
        <v>0</v>
      </c>
      <c r="BD2512" s="61">
        <v>0</v>
      </c>
      <c r="BE2512" s="61"/>
      <c r="BF2512" s="61">
        <v>0</v>
      </c>
      <c r="BG2512" s="61"/>
      <c r="BH2512" s="61">
        <v>0</v>
      </c>
      <c r="BI2512" s="61"/>
      <c r="BJ2512" s="62">
        <v>1526189</v>
      </c>
      <c r="BK2512" s="61"/>
      <c r="BL2512" s="61">
        <v>0</v>
      </c>
      <c r="BM2512" s="61">
        <v>0</v>
      </c>
      <c r="BN2512" s="62">
        <v>-203201</v>
      </c>
      <c r="BO2512" s="61"/>
    </row>
    <row r="2513" spans="1:67" x14ac:dyDescent="0.2">
      <c r="A2513" s="57" t="s">
        <v>39</v>
      </c>
      <c r="B2513" s="56" t="s">
        <v>39</v>
      </c>
      <c r="C2513" s="56" t="s">
        <v>39</v>
      </c>
      <c r="D2513" s="56">
        <v>2008</v>
      </c>
      <c r="E2513" s="58">
        <v>39002181</v>
      </c>
      <c r="F2513" s="58">
        <v>38500149</v>
      </c>
      <c r="G2513" s="59">
        <v>35624528</v>
      </c>
      <c r="H2513" s="59">
        <v>3377653</v>
      </c>
      <c r="I2513" s="60">
        <v>0</v>
      </c>
      <c r="J2513" s="58">
        <v>-502032</v>
      </c>
      <c r="K2513" s="61"/>
      <c r="L2513" s="62">
        <v>197343</v>
      </c>
      <c r="M2513" s="61"/>
      <c r="N2513" s="61">
        <v>0</v>
      </c>
      <c r="O2513" s="62">
        <v>440638</v>
      </c>
      <c r="P2513" s="61"/>
      <c r="Q2513" s="61"/>
      <c r="R2513" s="61"/>
      <c r="S2513" s="61">
        <v>0</v>
      </c>
      <c r="T2513" s="61">
        <v>0</v>
      </c>
      <c r="U2513" s="61"/>
      <c r="V2513" s="62">
        <v>3894412</v>
      </c>
      <c r="W2513" s="61"/>
      <c r="X2513" s="61">
        <v>0</v>
      </c>
      <c r="Y2513" s="62">
        <v>11478722</v>
      </c>
      <c r="Z2513" s="62">
        <v>896258</v>
      </c>
      <c r="AA2513" s="61"/>
      <c r="AB2513" s="62">
        <v>7036119</v>
      </c>
      <c r="AC2513" s="62">
        <v>2413496</v>
      </c>
      <c r="AD2513" s="61"/>
      <c r="AE2513" s="62">
        <v>3647381</v>
      </c>
      <c r="AF2513" s="61"/>
      <c r="AG2513" s="62">
        <v>1445890</v>
      </c>
      <c r="AH2513" s="62">
        <v>4174269</v>
      </c>
      <c r="AI2513" s="61"/>
      <c r="AJ2513" s="61">
        <v>0</v>
      </c>
      <c r="AK2513" s="61">
        <v>0</v>
      </c>
      <c r="AL2513" s="61">
        <v>0</v>
      </c>
      <c r="AM2513" s="61">
        <v>0</v>
      </c>
      <c r="AN2513" s="61">
        <v>0</v>
      </c>
      <c r="AO2513" s="62">
        <v>266429</v>
      </c>
      <c r="AP2513" s="61"/>
      <c r="AQ2513" s="61">
        <v>0</v>
      </c>
      <c r="AR2513" s="61"/>
      <c r="AS2513" s="61">
        <v>0</v>
      </c>
      <c r="AT2513" s="62">
        <v>825426</v>
      </c>
      <c r="AU2513" s="62">
        <v>52955</v>
      </c>
      <c r="AV2513" s="61"/>
      <c r="AW2513" s="61">
        <v>0</v>
      </c>
      <c r="AX2513" s="62">
        <v>706654</v>
      </c>
      <c r="AY2513" s="61"/>
      <c r="AZ2513" s="61">
        <v>0</v>
      </c>
      <c r="BA2513" s="61"/>
      <c r="BB2513" s="61">
        <v>0</v>
      </c>
      <c r="BC2513" s="61">
        <v>0</v>
      </c>
      <c r="BD2513" s="61">
        <v>0</v>
      </c>
      <c r="BE2513" s="61"/>
      <c r="BF2513" s="61">
        <v>0</v>
      </c>
      <c r="BG2513" s="61"/>
      <c r="BH2513" s="61">
        <v>0</v>
      </c>
      <c r="BI2513" s="61"/>
      <c r="BJ2513" s="62">
        <v>1526189</v>
      </c>
      <c r="BK2513" s="61"/>
      <c r="BL2513" s="61">
        <v>0</v>
      </c>
      <c r="BM2513" s="61">
        <v>0</v>
      </c>
      <c r="BN2513" s="62">
        <v>-502032</v>
      </c>
      <c r="BO2513" s="61"/>
    </row>
    <row r="2514" spans="1:67" x14ac:dyDescent="0.2">
      <c r="A2514" s="57" t="s">
        <v>39</v>
      </c>
      <c r="B2514" s="56" t="s">
        <v>39</v>
      </c>
      <c r="C2514" s="56" t="s">
        <v>39</v>
      </c>
      <c r="D2514" s="56">
        <v>2009</v>
      </c>
      <c r="E2514" s="58">
        <v>43374966</v>
      </c>
      <c r="F2514" s="58">
        <v>42778838</v>
      </c>
      <c r="G2514" s="59">
        <v>39787794</v>
      </c>
      <c r="H2514" s="59">
        <v>3587172</v>
      </c>
      <c r="I2514" s="60">
        <v>0</v>
      </c>
      <c r="J2514" s="58">
        <v>-596128</v>
      </c>
      <c r="K2514" s="61"/>
      <c r="L2514" s="62">
        <v>197343</v>
      </c>
      <c r="M2514" s="61"/>
      <c r="N2514" s="61">
        <v>0</v>
      </c>
      <c r="O2514" s="62">
        <v>537108</v>
      </c>
      <c r="P2514" s="61"/>
      <c r="Q2514" s="61"/>
      <c r="R2514" s="61"/>
      <c r="S2514" s="61">
        <v>0</v>
      </c>
      <c r="T2514" s="61">
        <v>0</v>
      </c>
      <c r="U2514" s="61"/>
      <c r="V2514" s="62">
        <v>5068624</v>
      </c>
      <c r="W2514" s="61"/>
      <c r="X2514" s="61">
        <v>0</v>
      </c>
      <c r="Y2514" s="62">
        <v>11777220</v>
      </c>
      <c r="Z2514" s="62">
        <v>1897213</v>
      </c>
      <c r="AA2514" s="61"/>
      <c r="AB2514" s="62">
        <v>5493626</v>
      </c>
      <c r="AC2514" s="62">
        <v>4958649</v>
      </c>
      <c r="AD2514" s="61"/>
      <c r="AE2514" s="62">
        <v>3897947</v>
      </c>
      <c r="AF2514" s="61"/>
      <c r="AG2514" s="62">
        <v>1770178</v>
      </c>
      <c r="AH2514" s="62">
        <v>4189886</v>
      </c>
      <c r="AI2514" s="61"/>
      <c r="AJ2514" s="61">
        <v>0</v>
      </c>
      <c r="AK2514" s="61">
        <v>0</v>
      </c>
      <c r="AL2514" s="61">
        <v>0</v>
      </c>
      <c r="AM2514" s="61">
        <v>0</v>
      </c>
      <c r="AN2514" s="61">
        <v>0</v>
      </c>
      <c r="AO2514" s="62">
        <v>296062</v>
      </c>
      <c r="AP2514" s="61"/>
      <c r="AQ2514" s="62">
        <v>1887</v>
      </c>
      <c r="AR2514" s="61"/>
      <c r="AS2514" s="62">
        <v>108239</v>
      </c>
      <c r="AT2514" s="62">
        <v>143896</v>
      </c>
      <c r="AU2514" s="62">
        <v>73317</v>
      </c>
      <c r="AV2514" s="61"/>
      <c r="AW2514" s="62">
        <v>56201</v>
      </c>
      <c r="AX2514" s="62">
        <v>742357</v>
      </c>
      <c r="AY2514" s="61"/>
      <c r="AZ2514" s="62">
        <v>36629</v>
      </c>
      <c r="BA2514" s="61"/>
      <c r="BB2514" s="61">
        <v>0</v>
      </c>
      <c r="BC2514" s="62">
        <v>17794</v>
      </c>
      <c r="BD2514" s="61">
        <v>0</v>
      </c>
      <c r="BE2514" s="61"/>
      <c r="BF2514" s="61">
        <v>0</v>
      </c>
      <c r="BG2514" s="61"/>
      <c r="BH2514" s="61">
        <v>0</v>
      </c>
      <c r="BI2514" s="61"/>
      <c r="BJ2514" s="62">
        <v>2110790</v>
      </c>
      <c r="BK2514" s="61"/>
      <c r="BL2514" s="61">
        <v>0</v>
      </c>
      <c r="BM2514" s="61">
        <v>0</v>
      </c>
      <c r="BN2514" s="62">
        <v>-596128</v>
      </c>
      <c r="BO2514" s="61"/>
    </row>
    <row r="2515" spans="1:67" x14ac:dyDescent="0.2">
      <c r="A2515" s="57" t="s">
        <v>39</v>
      </c>
      <c r="B2515" s="56" t="s">
        <v>39</v>
      </c>
      <c r="C2515" s="56" t="s">
        <v>39</v>
      </c>
      <c r="D2515" s="56">
        <v>2010</v>
      </c>
      <c r="E2515" s="58">
        <v>48389462</v>
      </c>
      <c r="F2515" s="58">
        <v>47013163</v>
      </c>
      <c r="G2515" s="59">
        <v>43010517</v>
      </c>
      <c r="H2515" s="59">
        <v>5378945</v>
      </c>
      <c r="I2515" s="60">
        <v>0</v>
      </c>
      <c r="J2515" s="58">
        <v>-1376299</v>
      </c>
      <c r="K2515" s="61"/>
      <c r="L2515" s="62">
        <v>197343</v>
      </c>
      <c r="M2515" s="61"/>
      <c r="N2515" s="61">
        <v>0</v>
      </c>
      <c r="O2515" s="62">
        <v>546238</v>
      </c>
      <c r="P2515" s="61"/>
      <c r="Q2515" s="61"/>
      <c r="R2515" s="61"/>
      <c r="S2515" s="61">
        <v>0</v>
      </c>
      <c r="T2515" s="61">
        <v>0</v>
      </c>
      <c r="U2515" s="61"/>
      <c r="V2515" s="62">
        <v>5678365</v>
      </c>
      <c r="W2515" s="61"/>
      <c r="X2515" s="61">
        <v>0</v>
      </c>
      <c r="Y2515" s="62">
        <v>11880325</v>
      </c>
      <c r="Z2515" s="62">
        <v>2815423</v>
      </c>
      <c r="AA2515" s="61"/>
      <c r="AB2515" s="62">
        <v>6646407</v>
      </c>
      <c r="AC2515" s="62">
        <v>5645141</v>
      </c>
      <c r="AD2515" s="61"/>
      <c r="AE2515" s="62">
        <v>3395247</v>
      </c>
      <c r="AF2515" s="61"/>
      <c r="AG2515" s="62">
        <v>1840254</v>
      </c>
      <c r="AH2515" s="62">
        <v>4365774</v>
      </c>
      <c r="AI2515" s="61"/>
      <c r="AJ2515" s="61">
        <v>0</v>
      </c>
      <c r="AK2515" s="61">
        <v>0</v>
      </c>
      <c r="AL2515" s="61">
        <v>0</v>
      </c>
      <c r="AM2515" s="61">
        <v>0</v>
      </c>
      <c r="AN2515" s="61">
        <v>0</v>
      </c>
      <c r="AO2515" s="62">
        <v>322043</v>
      </c>
      <c r="AP2515" s="61"/>
      <c r="AQ2515" s="62">
        <v>3690</v>
      </c>
      <c r="AR2515" s="61"/>
      <c r="AS2515" s="62">
        <v>137476</v>
      </c>
      <c r="AT2515" s="62">
        <v>283900</v>
      </c>
      <c r="AU2515" s="62">
        <v>1380985</v>
      </c>
      <c r="AV2515" s="61"/>
      <c r="AW2515" s="62">
        <v>56201</v>
      </c>
      <c r="AX2515" s="62">
        <v>876382</v>
      </c>
      <c r="AY2515" s="61"/>
      <c r="AZ2515" s="62">
        <v>51401</v>
      </c>
      <c r="BA2515" s="61"/>
      <c r="BB2515" s="61">
        <v>0</v>
      </c>
      <c r="BC2515" s="62">
        <v>73749</v>
      </c>
      <c r="BD2515" s="61">
        <v>0</v>
      </c>
      <c r="BE2515" s="61"/>
      <c r="BF2515" s="61">
        <v>0</v>
      </c>
      <c r="BG2515" s="61"/>
      <c r="BH2515" s="61">
        <v>0</v>
      </c>
      <c r="BI2515" s="61"/>
      <c r="BJ2515" s="62">
        <v>2193118</v>
      </c>
      <c r="BK2515" s="61"/>
      <c r="BL2515" s="61">
        <v>0</v>
      </c>
      <c r="BM2515" s="61">
        <v>0</v>
      </c>
      <c r="BN2515" s="62">
        <v>-1376299</v>
      </c>
      <c r="BO2515" s="61"/>
    </row>
    <row r="2516" spans="1:67" x14ac:dyDescent="0.2">
      <c r="A2516" s="57" t="s">
        <v>39</v>
      </c>
      <c r="B2516" s="56" t="s">
        <v>39</v>
      </c>
      <c r="C2516" s="56" t="s">
        <v>39</v>
      </c>
      <c r="D2516" s="56">
        <v>2011</v>
      </c>
      <c r="E2516" s="58">
        <v>51115070</v>
      </c>
      <c r="F2516" s="58">
        <v>49331298</v>
      </c>
      <c r="G2516" s="59">
        <v>45081930</v>
      </c>
      <c r="H2516" s="59">
        <v>6033140</v>
      </c>
      <c r="I2516" s="60">
        <v>0</v>
      </c>
      <c r="J2516" s="58">
        <v>-1783772</v>
      </c>
      <c r="K2516" s="61"/>
      <c r="L2516" s="62">
        <v>197343</v>
      </c>
      <c r="M2516" s="61"/>
      <c r="N2516" s="61">
        <v>0</v>
      </c>
      <c r="O2516" s="62">
        <v>669495</v>
      </c>
      <c r="P2516" s="61"/>
      <c r="Q2516" s="61"/>
      <c r="R2516" s="61"/>
      <c r="S2516" s="61">
        <v>0</v>
      </c>
      <c r="T2516" s="61">
        <v>0</v>
      </c>
      <c r="U2516" s="61"/>
      <c r="V2516" s="62">
        <v>8895807</v>
      </c>
      <c r="W2516" s="61"/>
      <c r="X2516" s="61">
        <v>0</v>
      </c>
      <c r="Y2516" s="62">
        <v>12155052</v>
      </c>
      <c r="Z2516" s="62">
        <v>3388162</v>
      </c>
      <c r="AA2516" s="61"/>
      <c r="AB2516" s="62">
        <v>7251398</v>
      </c>
      <c r="AC2516" s="62">
        <v>5842469</v>
      </c>
      <c r="AD2516" s="61"/>
      <c r="AE2516" s="62">
        <v>3930753</v>
      </c>
      <c r="AF2516" s="61"/>
      <c r="AG2516" s="62">
        <v>1925247</v>
      </c>
      <c r="AH2516" s="62">
        <v>826204</v>
      </c>
      <c r="AI2516" s="61"/>
      <c r="AJ2516" s="61">
        <v>0</v>
      </c>
      <c r="AK2516" s="61">
        <v>0</v>
      </c>
      <c r="AL2516" s="61">
        <v>0</v>
      </c>
      <c r="AM2516" s="61">
        <v>0</v>
      </c>
      <c r="AN2516" s="61">
        <v>0</v>
      </c>
      <c r="AO2516" s="62">
        <v>328465</v>
      </c>
      <c r="AP2516" s="61"/>
      <c r="AQ2516" s="62">
        <v>9675</v>
      </c>
      <c r="AR2516" s="61"/>
      <c r="AS2516" s="62">
        <v>139587</v>
      </c>
      <c r="AT2516" s="62">
        <v>292072</v>
      </c>
      <c r="AU2516" s="62">
        <v>1794088</v>
      </c>
      <c r="AV2516" s="61"/>
      <c r="AW2516" s="62">
        <v>61101</v>
      </c>
      <c r="AX2516" s="62">
        <v>898844</v>
      </c>
      <c r="AY2516" s="61"/>
      <c r="AZ2516" s="62">
        <v>61731</v>
      </c>
      <c r="BA2516" s="61"/>
      <c r="BB2516" s="61">
        <v>0</v>
      </c>
      <c r="BC2516" s="62">
        <v>83272</v>
      </c>
      <c r="BD2516" s="61">
        <v>0</v>
      </c>
      <c r="BE2516" s="61"/>
      <c r="BF2516" s="61">
        <v>0</v>
      </c>
      <c r="BG2516" s="61"/>
      <c r="BH2516" s="61">
        <v>0</v>
      </c>
      <c r="BI2516" s="61"/>
      <c r="BJ2516" s="62">
        <v>2364305</v>
      </c>
      <c r="BK2516" s="61"/>
      <c r="BL2516" s="61">
        <v>0</v>
      </c>
      <c r="BM2516" s="61">
        <v>0</v>
      </c>
      <c r="BN2516" s="62">
        <v>-1783772</v>
      </c>
      <c r="BO2516" s="61"/>
    </row>
    <row r="2517" spans="1:67" x14ac:dyDescent="0.2">
      <c r="A2517" s="57" t="s">
        <v>40</v>
      </c>
      <c r="B2517" s="56" t="s">
        <v>40</v>
      </c>
      <c r="C2517" s="56" t="s">
        <v>40</v>
      </c>
      <c r="D2517" s="56">
        <v>1989</v>
      </c>
      <c r="E2517" s="58">
        <v>90429837</v>
      </c>
      <c r="F2517" s="58">
        <v>97238782</v>
      </c>
      <c r="G2517" s="59">
        <v>94371666</v>
      </c>
      <c r="H2517" s="59">
        <v>5208322</v>
      </c>
      <c r="I2517" s="60">
        <v>9150151</v>
      </c>
      <c r="J2517" s="58">
        <v>-2341206</v>
      </c>
      <c r="K2517" s="62">
        <v>1925281</v>
      </c>
      <c r="L2517" s="61"/>
      <c r="M2517" s="62">
        <v>195181</v>
      </c>
      <c r="N2517" s="61"/>
      <c r="O2517" s="61"/>
      <c r="P2517" s="62">
        <v>8598855</v>
      </c>
      <c r="Q2517" s="61"/>
      <c r="R2517" s="61"/>
      <c r="S2517" s="61"/>
      <c r="T2517" s="61"/>
      <c r="U2517" s="62">
        <v>9150151</v>
      </c>
      <c r="V2517" s="61"/>
      <c r="W2517" s="62">
        <v>2820821</v>
      </c>
      <c r="X2517" s="61"/>
      <c r="Y2517" s="61"/>
      <c r="Z2517" s="61"/>
      <c r="AA2517" s="62">
        <v>20455821</v>
      </c>
      <c r="AB2517" s="61"/>
      <c r="AC2517" s="61"/>
      <c r="AD2517" s="62">
        <v>28113729</v>
      </c>
      <c r="AE2517" s="61"/>
      <c r="AF2517" s="62">
        <v>17483504</v>
      </c>
      <c r="AG2517" s="61"/>
      <c r="AH2517" s="61"/>
      <c r="AI2517" s="62">
        <v>5628323</v>
      </c>
      <c r="AJ2517" s="61"/>
      <c r="AK2517" s="61"/>
      <c r="AL2517" s="61"/>
      <c r="AM2517" s="61"/>
      <c r="AN2517" s="61"/>
      <c r="AO2517" s="61"/>
      <c r="AP2517" s="62">
        <v>324468</v>
      </c>
      <c r="AQ2517" s="61"/>
      <c r="AR2517" s="62">
        <v>350698</v>
      </c>
      <c r="AS2517" s="61"/>
      <c r="AT2517" s="61"/>
      <c r="AU2517" s="61"/>
      <c r="AV2517" s="62">
        <v>76217</v>
      </c>
      <c r="AW2517" s="61"/>
      <c r="AX2517" s="61"/>
      <c r="AY2517" s="62">
        <v>672527</v>
      </c>
      <c r="AZ2517" s="61"/>
      <c r="BA2517" s="62">
        <v>2446277</v>
      </c>
      <c r="BB2517" s="61"/>
      <c r="BC2517" s="61"/>
      <c r="BD2517" s="61"/>
      <c r="BE2517" s="61"/>
      <c r="BF2517" s="61"/>
      <c r="BG2517" s="61"/>
      <c r="BH2517" s="61"/>
      <c r="BI2517" s="62">
        <v>1326997</v>
      </c>
      <c r="BJ2517" s="61"/>
      <c r="BK2517" s="62">
        <v>11138</v>
      </c>
      <c r="BL2517" s="61"/>
      <c r="BM2517" s="61"/>
      <c r="BN2517" s="61"/>
      <c r="BO2517" s="62">
        <v>-2341206</v>
      </c>
    </row>
    <row r="2518" spans="1:67" x14ac:dyDescent="0.2">
      <c r="A2518" s="57" t="s">
        <v>40</v>
      </c>
      <c r="B2518" s="56" t="s">
        <v>40</v>
      </c>
      <c r="C2518" s="56" t="s">
        <v>40</v>
      </c>
      <c r="D2518" s="56">
        <v>1990</v>
      </c>
      <c r="E2518" s="58">
        <v>99621773</v>
      </c>
      <c r="F2518" s="58">
        <v>110705867</v>
      </c>
      <c r="G2518" s="59">
        <v>107436174</v>
      </c>
      <c r="H2518" s="59">
        <v>5610899</v>
      </c>
      <c r="I2518" s="60">
        <v>13425300</v>
      </c>
      <c r="J2518" s="58">
        <v>-2341206</v>
      </c>
      <c r="K2518" s="62">
        <v>1991890</v>
      </c>
      <c r="L2518" s="61"/>
      <c r="M2518" s="62">
        <v>195181</v>
      </c>
      <c r="N2518" s="61"/>
      <c r="O2518" s="61"/>
      <c r="P2518" s="62">
        <v>8661898</v>
      </c>
      <c r="Q2518" s="61"/>
      <c r="R2518" s="61"/>
      <c r="S2518" s="61"/>
      <c r="T2518" s="61"/>
      <c r="U2518" s="62">
        <v>13425300</v>
      </c>
      <c r="V2518" s="61"/>
      <c r="W2518" s="62">
        <v>2961096</v>
      </c>
      <c r="X2518" s="61"/>
      <c r="Y2518" s="61"/>
      <c r="Z2518" s="61"/>
      <c r="AA2518" s="62">
        <v>23341132</v>
      </c>
      <c r="AB2518" s="61"/>
      <c r="AC2518" s="61"/>
      <c r="AD2518" s="62">
        <v>31077717</v>
      </c>
      <c r="AE2518" s="61"/>
      <c r="AF2518" s="62">
        <v>19544597</v>
      </c>
      <c r="AG2518" s="61"/>
      <c r="AH2518" s="61"/>
      <c r="AI2518" s="62">
        <v>6237363</v>
      </c>
      <c r="AJ2518" s="61"/>
      <c r="AK2518" s="61"/>
      <c r="AL2518" s="61"/>
      <c r="AM2518" s="61"/>
      <c r="AN2518" s="61"/>
      <c r="AO2518" s="61"/>
      <c r="AP2518" s="62">
        <v>371972</v>
      </c>
      <c r="AQ2518" s="61"/>
      <c r="AR2518" s="62">
        <v>367030</v>
      </c>
      <c r="AS2518" s="61"/>
      <c r="AT2518" s="61"/>
      <c r="AU2518" s="61"/>
      <c r="AV2518" s="62">
        <v>88202</v>
      </c>
      <c r="AW2518" s="61"/>
      <c r="AX2518" s="61"/>
      <c r="AY2518" s="62">
        <v>716645</v>
      </c>
      <c r="AZ2518" s="61"/>
      <c r="BA2518" s="62">
        <v>2631075</v>
      </c>
      <c r="BB2518" s="61"/>
      <c r="BC2518" s="61"/>
      <c r="BD2518" s="61"/>
      <c r="BE2518" s="61"/>
      <c r="BF2518" s="61"/>
      <c r="BG2518" s="61"/>
      <c r="BH2518" s="61"/>
      <c r="BI2518" s="62">
        <v>1425313</v>
      </c>
      <c r="BJ2518" s="61"/>
      <c r="BK2518" s="62">
        <v>10662</v>
      </c>
      <c r="BL2518" s="61"/>
      <c r="BM2518" s="61"/>
      <c r="BN2518" s="61"/>
      <c r="BO2518" s="62">
        <v>-2341206</v>
      </c>
    </row>
    <row r="2519" spans="1:67" x14ac:dyDescent="0.2">
      <c r="A2519" s="57" t="s">
        <v>40</v>
      </c>
      <c r="B2519" s="56" t="s">
        <v>40</v>
      </c>
      <c r="C2519" s="56" t="s">
        <v>40</v>
      </c>
      <c r="D2519" s="56">
        <v>1991</v>
      </c>
      <c r="E2519" s="58">
        <v>100549439</v>
      </c>
      <c r="F2519" s="58">
        <v>111782456</v>
      </c>
      <c r="G2519" s="59">
        <v>108216888</v>
      </c>
      <c r="H2519" s="59">
        <v>5906774</v>
      </c>
      <c r="I2519" s="60">
        <v>13574223</v>
      </c>
      <c r="J2519" s="58">
        <v>-2341206</v>
      </c>
      <c r="K2519" s="62">
        <v>2043584</v>
      </c>
      <c r="L2519" s="61"/>
      <c r="M2519" s="62">
        <v>257248</v>
      </c>
      <c r="N2519" s="61"/>
      <c r="O2519" s="61"/>
      <c r="P2519" s="62">
        <v>8803055</v>
      </c>
      <c r="Q2519" s="61"/>
      <c r="R2519" s="61"/>
      <c r="S2519" s="61"/>
      <c r="T2519" s="61"/>
      <c r="U2519" s="62">
        <v>13574223</v>
      </c>
      <c r="V2519" s="61"/>
      <c r="W2519" s="62">
        <v>3166852</v>
      </c>
      <c r="X2519" s="61"/>
      <c r="Y2519" s="61"/>
      <c r="Z2519" s="61"/>
      <c r="AA2519" s="62">
        <v>17969619</v>
      </c>
      <c r="AB2519" s="61"/>
      <c r="AC2519" s="61"/>
      <c r="AD2519" s="62">
        <v>33913300</v>
      </c>
      <c r="AE2519" s="61"/>
      <c r="AF2519" s="62">
        <v>21703150</v>
      </c>
      <c r="AG2519" s="61"/>
      <c r="AH2519" s="61"/>
      <c r="AI2519" s="62">
        <v>6785857</v>
      </c>
      <c r="AJ2519" s="61"/>
      <c r="AK2519" s="61"/>
      <c r="AL2519" s="61"/>
      <c r="AM2519" s="61"/>
      <c r="AN2519" s="61"/>
      <c r="AO2519" s="61"/>
      <c r="AP2519" s="62">
        <v>397419</v>
      </c>
      <c r="AQ2519" s="61"/>
      <c r="AR2519" s="62">
        <v>372496</v>
      </c>
      <c r="AS2519" s="61"/>
      <c r="AT2519" s="61"/>
      <c r="AU2519" s="61"/>
      <c r="AV2519" s="62">
        <v>88202</v>
      </c>
      <c r="AW2519" s="61"/>
      <c r="AX2519" s="61"/>
      <c r="AY2519" s="62">
        <v>626114</v>
      </c>
      <c r="AZ2519" s="61"/>
      <c r="BA2519" s="62">
        <v>2879395</v>
      </c>
      <c r="BB2519" s="61"/>
      <c r="BC2519" s="61"/>
      <c r="BD2519" s="61"/>
      <c r="BE2519" s="61"/>
      <c r="BF2519" s="61"/>
      <c r="BG2519" s="61"/>
      <c r="BH2519" s="61"/>
      <c r="BI2519" s="62">
        <v>1543148</v>
      </c>
      <c r="BJ2519" s="61"/>
      <c r="BK2519" s="61"/>
      <c r="BL2519" s="61"/>
      <c r="BM2519" s="61"/>
      <c r="BN2519" s="61"/>
      <c r="BO2519" s="62">
        <v>-2341206</v>
      </c>
    </row>
    <row r="2520" spans="1:67" x14ac:dyDescent="0.2">
      <c r="A2520" s="57" t="s">
        <v>40</v>
      </c>
      <c r="B2520" s="56" t="s">
        <v>40</v>
      </c>
      <c r="C2520" s="56" t="s">
        <v>40</v>
      </c>
      <c r="D2520" s="56">
        <v>1992</v>
      </c>
      <c r="E2520" s="58">
        <v>109731488</v>
      </c>
      <c r="F2520" s="58">
        <v>121372642</v>
      </c>
      <c r="G2520" s="59">
        <v>117240959</v>
      </c>
      <c r="H2520" s="59">
        <v>6472889</v>
      </c>
      <c r="I2520" s="60">
        <v>13982360</v>
      </c>
      <c r="J2520" s="58">
        <v>-2341206</v>
      </c>
      <c r="K2520" s="62">
        <v>2029987</v>
      </c>
      <c r="L2520" s="61"/>
      <c r="M2520" s="62">
        <v>261699</v>
      </c>
      <c r="N2520" s="61"/>
      <c r="O2520" s="61"/>
      <c r="P2520" s="62">
        <v>8991494</v>
      </c>
      <c r="Q2520" s="61"/>
      <c r="R2520" s="61"/>
      <c r="S2520" s="61"/>
      <c r="T2520" s="61"/>
      <c r="U2520" s="62">
        <v>13982360</v>
      </c>
      <c r="V2520" s="61"/>
      <c r="W2520" s="62">
        <v>3211315</v>
      </c>
      <c r="X2520" s="61"/>
      <c r="Y2520" s="61"/>
      <c r="Z2520" s="61"/>
      <c r="AA2520" s="62">
        <v>20778184</v>
      </c>
      <c r="AB2520" s="61"/>
      <c r="AC2520" s="61"/>
      <c r="AD2520" s="62">
        <v>36618129</v>
      </c>
      <c r="AE2520" s="61"/>
      <c r="AF2520" s="62">
        <v>24084754</v>
      </c>
      <c r="AG2520" s="61"/>
      <c r="AH2520" s="61"/>
      <c r="AI2520" s="62">
        <v>7283037</v>
      </c>
      <c r="AJ2520" s="61"/>
      <c r="AK2520" s="61"/>
      <c r="AL2520" s="61"/>
      <c r="AM2520" s="61"/>
      <c r="AN2520" s="61"/>
      <c r="AO2520" s="61"/>
      <c r="AP2520" s="62">
        <v>402419</v>
      </c>
      <c r="AQ2520" s="61"/>
      <c r="AR2520" s="62">
        <v>379409</v>
      </c>
      <c r="AS2520" s="61"/>
      <c r="AT2520" s="61"/>
      <c r="AU2520" s="61"/>
      <c r="AV2520" s="62">
        <v>88202</v>
      </c>
      <c r="AW2520" s="61"/>
      <c r="AX2520" s="61"/>
      <c r="AY2520" s="62">
        <v>687803</v>
      </c>
      <c r="AZ2520" s="61"/>
      <c r="BA2520" s="62">
        <v>3222156</v>
      </c>
      <c r="BB2520" s="61"/>
      <c r="BC2520" s="61"/>
      <c r="BD2520" s="61"/>
      <c r="BE2520" s="61"/>
      <c r="BF2520" s="61"/>
      <c r="BG2520" s="61"/>
      <c r="BH2520" s="61"/>
      <c r="BI2520" s="62">
        <v>1692900</v>
      </c>
      <c r="BJ2520" s="61"/>
      <c r="BK2520" s="61"/>
      <c r="BL2520" s="61"/>
      <c r="BM2520" s="61"/>
      <c r="BN2520" s="61"/>
      <c r="BO2520" s="62">
        <v>-2341206</v>
      </c>
    </row>
    <row r="2521" spans="1:67" x14ac:dyDescent="0.2">
      <c r="A2521" s="57" t="s">
        <v>40</v>
      </c>
      <c r="B2521" s="56" t="s">
        <v>40</v>
      </c>
      <c r="C2521" s="56" t="s">
        <v>40</v>
      </c>
      <c r="D2521" s="56">
        <v>1993</v>
      </c>
      <c r="E2521" s="58">
        <v>119246472</v>
      </c>
      <c r="F2521" s="58">
        <v>133489321</v>
      </c>
      <c r="G2521" s="59">
        <v>128847053</v>
      </c>
      <c r="H2521" s="59">
        <v>6983474</v>
      </c>
      <c r="I2521" s="60">
        <v>16584055</v>
      </c>
      <c r="J2521" s="58">
        <v>-2341206</v>
      </c>
      <c r="K2521" s="62">
        <v>2035808</v>
      </c>
      <c r="L2521" s="61"/>
      <c r="M2521" s="62">
        <v>261699</v>
      </c>
      <c r="N2521" s="61"/>
      <c r="O2521" s="61"/>
      <c r="P2521" s="62">
        <v>9684299</v>
      </c>
      <c r="Q2521" s="61"/>
      <c r="R2521" s="61"/>
      <c r="S2521" s="61"/>
      <c r="T2521" s="61"/>
      <c r="U2521" s="62">
        <v>16584055</v>
      </c>
      <c r="V2521" s="61"/>
      <c r="W2521" s="62">
        <v>3070747</v>
      </c>
      <c r="X2521" s="61"/>
      <c r="Y2521" s="61"/>
      <c r="Z2521" s="61"/>
      <c r="AA2521" s="62">
        <v>23497765</v>
      </c>
      <c r="AB2521" s="61"/>
      <c r="AC2521" s="61"/>
      <c r="AD2521" s="62">
        <v>39477637</v>
      </c>
      <c r="AE2521" s="61"/>
      <c r="AF2521" s="62">
        <v>26554732</v>
      </c>
      <c r="AG2521" s="61"/>
      <c r="AH2521" s="61"/>
      <c r="AI2521" s="62">
        <v>7680311</v>
      </c>
      <c r="AJ2521" s="61"/>
      <c r="AK2521" s="61"/>
      <c r="AL2521" s="61"/>
      <c r="AM2521" s="61"/>
      <c r="AN2521" s="61"/>
      <c r="AO2521" s="61"/>
      <c r="AP2521" s="62">
        <v>426260</v>
      </c>
      <c r="AQ2521" s="61"/>
      <c r="AR2521" s="62">
        <v>414606</v>
      </c>
      <c r="AS2521" s="61"/>
      <c r="AT2521" s="61"/>
      <c r="AU2521" s="61"/>
      <c r="AV2521" s="62">
        <v>88202</v>
      </c>
      <c r="AW2521" s="61"/>
      <c r="AX2521" s="61"/>
      <c r="AY2521" s="62">
        <v>801740</v>
      </c>
      <c r="AZ2521" s="61"/>
      <c r="BA2521" s="62">
        <v>3484228</v>
      </c>
      <c r="BB2521" s="61"/>
      <c r="BC2521" s="61"/>
      <c r="BD2521" s="61"/>
      <c r="BE2521" s="61"/>
      <c r="BF2521" s="61"/>
      <c r="BG2521" s="61"/>
      <c r="BH2521" s="61"/>
      <c r="BI2521" s="62">
        <v>1768438</v>
      </c>
      <c r="BJ2521" s="61"/>
      <c r="BK2521" s="61"/>
      <c r="BL2521" s="61"/>
      <c r="BM2521" s="61"/>
      <c r="BN2521" s="61"/>
      <c r="BO2521" s="62">
        <v>-2341206</v>
      </c>
    </row>
    <row r="2522" spans="1:67" x14ac:dyDescent="0.2">
      <c r="A2522" s="57" t="s">
        <v>40</v>
      </c>
      <c r="B2522" s="56" t="s">
        <v>40</v>
      </c>
      <c r="C2522" s="56" t="s">
        <v>40</v>
      </c>
      <c r="D2522" s="56">
        <v>1994</v>
      </c>
      <c r="E2522" s="58">
        <v>126313923</v>
      </c>
      <c r="F2522" s="58">
        <v>128306941</v>
      </c>
      <c r="G2522" s="59">
        <v>137465575</v>
      </c>
      <c r="H2522" s="59">
        <v>7403991</v>
      </c>
      <c r="I2522" s="60">
        <v>18555643</v>
      </c>
      <c r="J2522" s="58">
        <v>-16562625</v>
      </c>
      <c r="K2522" s="62">
        <v>2200759</v>
      </c>
      <c r="L2522" s="61"/>
      <c r="M2522" s="62">
        <v>261699</v>
      </c>
      <c r="N2522" s="61"/>
      <c r="O2522" s="61"/>
      <c r="P2522" s="62">
        <v>9881615</v>
      </c>
      <c r="Q2522" s="61"/>
      <c r="R2522" s="61"/>
      <c r="S2522" s="61"/>
      <c r="T2522" s="61"/>
      <c r="U2522" s="62">
        <v>18555643</v>
      </c>
      <c r="V2522" s="61"/>
      <c r="W2522" s="62">
        <v>2518851</v>
      </c>
      <c r="X2522" s="61"/>
      <c r="Y2522" s="61"/>
      <c r="Z2522" s="61"/>
      <c r="AA2522" s="62">
        <v>25376890</v>
      </c>
      <c r="AB2522" s="61"/>
      <c r="AC2522" s="61"/>
      <c r="AD2522" s="62">
        <v>42200299</v>
      </c>
      <c r="AE2522" s="61"/>
      <c r="AF2522" s="62">
        <v>28511609</v>
      </c>
      <c r="AG2522" s="61"/>
      <c r="AH2522" s="61"/>
      <c r="AI2522" s="62">
        <v>7958210</v>
      </c>
      <c r="AJ2522" s="61"/>
      <c r="AK2522" s="61"/>
      <c r="AL2522" s="61"/>
      <c r="AM2522" s="61"/>
      <c r="AN2522" s="61"/>
      <c r="AO2522" s="61"/>
      <c r="AP2522" s="62">
        <v>451611</v>
      </c>
      <c r="AQ2522" s="61"/>
      <c r="AR2522" s="62">
        <v>434363</v>
      </c>
      <c r="AS2522" s="61"/>
      <c r="AT2522" s="61"/>
      <c r="AU2522" s="61"/>
      <c r="AV2522" s="62">
        <v>88202</v>
      </c>
      <c r="AW2522" s="61"/>
      <c r="AX2522" s="61"/>
      <c r="AY2522" s="62">
        <v>821273</v>
      </c>
      <c r="AZ2522" s="61"/>
      <c r="BA2522" s="62">
        <v>3763502</v>
      </c>
      <c r="BB2522" s="61"/>
      <c r="BC2522" s="61"/>
      <c r="BD2522" s="61"/>
      <c r="BE2522" s="61"/>
      <c r="BF2522" s="61"/>
      <c r="BG2522" s="61"/>
      <c r="BH2522" s="61"/>
      <c r="BI2522" s="62">
        <v>1845040</v>
      </c>
      <c r="BJ2522" s="61"/>
      <c r="BK2522" s="61"/>
      <c r="BL2522" s="61"/>
      <c r="BM2522" s="61"/>
      <c r="BN2522" s="61"/>
      <c r="BO2522" s="62">
        <v>-16562625</v>
      </c>
    </row>
    <row r="2523" spans="1:67" x14ac:dyDescent="0.2">
      <c r="A2523" s="57" t="s">
        <v>40</v>
      </c>
      <c r="B2523" s="56" t="s">
        <v>40</v>
      </c>
      <c r="C2523" s="56" t="s">
        <v>40</v>
      </c>
      <c r="D2523" s="56">
        <v>1995</v>
      </c>
      <c r="E2523" s="58">
        <v>135150025</v>
      </c>
      <c r="F2523" s="58">
        <v>135247974</v>
      </c>
      <c r="G2523" s="59">
        <v>145510415</v>
      </c>
      <c r="H2523" s="59">
        <v>8281056</v>
      </c>
      <c r="I2523" s="60">
        <v>18641446</v>
      </c>
      <c r="J2523" s="58">
        <v>-18543497</v>
      </c>
      <c r="K2523" s="62">
        <v>2354947</v>
      </c>
      <c r="L2523" s="61"/>
      <c r="M2523" s="62">
        <v>261699</v>
      </c>
      <c r="N2523" s="61"/>
      <c r="O2523" s="61"/>
      <c r="P2523" s="62">
        <v>10283676</v>
      </c>
      <c r="Q2523" s="61"/>
      <c r="R2523" s="61"/>
      <c r="S2523" s="61"/>
      <c r="T2523" s="61"/>
      <c r="U2523" s="62">
        <v>18641446</v>
      </c>
      <c r="V2523" s="61"/>
      <c r="W2523" s="62">
        <v>2823557</v>
      </c>
      <c r="X2523" s="61"/>
      <c r="Y2523" s="61"/>
      <c r="Z2523" s="61"/>
      <c r="AA2523" s="62">
        <v>27293843</v>
      </c>
      <c r="AB2523" s="61"/>
      <c r="AC2523" s="61"/>
      <c r="AD2523" s="62">
        <v>45306381</v>
      </c>
      <c r="AE2523" s="61"/>
      <c r="AF2523" s="62">
        <v>30114249</v>
      </c>
      <c r="AG2523" s="61"/>
      <c r="AH2523" s="61"/>
      <c r="AI2523" s="62">
        <v>8430617</v>
      </c>
      <c r="AJ2523" s="61"/>
      <c r="AK2523" s="61"/>
      <c r="AL2523" s="61"/>
      <c r="AM2523" s="61"/>
      <c r="AN2523" s="61"/>
      <c r="AO2523" s="61"/>
      <c r="AP2523" s="62">
        <v>563106</v>
      </c>
      <c r="AQ2523" s="61"/>
      <c r="AR2523" s="62">
        <v>698110</v>
      </c>
      <c r="AS2523" s="61"/>
      <c r="AT2523" s="61"/>
      <c r="AU2523" s="61"/>
      <c r="AV2523" s="62">
        <v>88202</v>
      </c>
      <c r="AW2523" s="61"/>
      <c r="AX2523" s="61"/>
      <c r="AY2523" s="62">
        <v>877424</v>
      </c>
      <c r="AZ2523" s="61"/>
      <c r="BA2523" s="62">
        <v>4204613</v>
      </c>
      <c r="BB2523" s="61"/>
      <c r="BC2523" s="61"/>
      <c r="BD2523" s="61"/>
      <c r="BE2523" s="61"/>
      <c r="BF2523" s="61"/>
      <c r="BG2523" s="61"/>
      <c r="BH2523" s="61"/>
      <c r="BI2523" s="62">
        <v>1849601</v>
      </c>
      <c r="BJ2523" s="61"/>
      <c r="BK2523" s="61"/>
      <c r="BL2523" s="61"/>
      <c r="BM2523" s="61"/>
      <c r="BN2523" s="61"/>
      <c r="BO2523" s="62">
        <v>-18543497</v>
      </c>
    </row>
    <row r="2524" spans="1:67" x14ac:dyDescent="0.2">
      <c r="A2524" s="57" t="s">
        <v>40</v>
      </c>
      <c r="B2524" s="56" t="s">
        <v>40</v>
      </c>
      <c r="C2524" s="56" t="s">
        <v>40</v>
      </c>
      <c r="D2524" s="56">
        <v>1996</v>
      </c>
      <c r="E2524" s="58">
        <v>142823283</v>
      </c>
      <c r="F2524" s="58">
        <v>143039562</v>
      </c>
      <c r="G2524" s="59">
        <v>154447189</v>
      </c>
      <c r="H2524" s="59">
        <v>8535745</v>
      </c>
      <c r="I2524" s="60">
        <v>20159651</v>
      </c>
      <c r="J2524" s="58">
        <v>-19943372</v>
      </c>
      <c r="K2524" s="62">
        <v>2343891</v>
      </c>
      <c r="L2524" s="61"/>
      <c r="M2524" s="62">
        <v>261699</v>
      </c>
      <c r="N2524" s="61"/>
      <c r="O2524" s="61"/>
      <c r="P2524" s="62">
        <v>10655928</v>
      </c>
      <c r="Q2524" s="61"/>
      <c r="R2524" s="61"/>
      <c r="S2524" s="61"/>
      <c r="T2524" s="61"/>
      <c r="U2524" s="62">
        <v>20159651</v>
      </c>
      <c r="V2524" s="61"/>
      <c r="W2524" s="62">
        <v>2757813</v>
      </c>
      <c r="X2524" s="61"/>
      <c r="Y2524" s="61"/>
      <c r="Z2524" s="61"/>
      <c r="AA2524" s="62">
        <v>29314129</v>
      </c>
      <c r="AB2524" s="61"/>
      <c r="AC2524" s="61"/>
      <c r="AD2524" s="62">
        <v>48447448</v>
      </c>
      <c r="AE2524" s="61"/>
      <c r="AF2524" s="62">
        <v>31689354</v>
      </c>
      <c r="AG2524" s="61"/>
      <c r="AH2524" s="61"/>
      <c r="AI2524" s="62">
        <v>8817276</v>
      </c>
      <c r="AJ2524" s="61"/>
      <c r="AK2524" s="61"/>
      <c r="AL2524" s="61"/>
      <c r="AM2524" s="61"/>
      <c r="AN2524" s="61"/>
      <c r="AO2524" s="61"/>
      <c r="AP2524" s="62">
        <v>707008</v>
      </c>
      <c r="AQ2524" s="61"/>
      <c r="AR2524" s="62">
        <v>629419</v>
      </c>
      <c r="AS2524" s="61"/>
      <c r="AT2524" s="61"/>
      <c r="AU2524" s="61"/>
      <c r="AV2524" s="62">
        <v>87229</v>
      </c>
      <c r="AW2524" s="61"/>
      <c r="AX2524" s="61"/>
      <c r="AY2524" s="62">
        <v>857873</v>
      </c>
      <c r="AZ2524" s="61"/>
      <c r="BA2524" s="62">
        <v>4390837</v>
      </c>
      <c r="BB2524" s="61"/>
      <c r="BC2524" s="61"/>
      <c r="BD2524" s="61"/>
      <c r="BE2524" s="61"/>
      <c r="BF2524" s="61"/>
      <c r="BG2524" s="61"/>
      <c r="BH2524" s="61"/>
      <c r="BI2524" s="62">
        <v>1863379</v>
      </c>
      <c r="BJ2524" s="61"/>
      <c r="BK2524" s="61"/>
      <c r="BL2524" s="61"/>
      <c r="BM2524" s="61"/>
      <c r="BN2524" s="61"/>
      <c r="BO2524" s="62">
        <v>-19943372</v>
      </c>
    </row>
    <row r="2525" spans="1:67" x14ac:dyDescent="0.2">
      <c r="A2525" s="57" t="s">
        <v>40</v>
      </c>
      <c r="B2525" s="56" t="s">
        <v>40</v>
      </c>
      <c r="C2525" s="56" t="s">
        <v>40</v>
      </c>
      <c r="D2525" s="56">
        <v>1997</v>
      </c>
      <c r="E2525" s="58">
        <v>144576412</v>
      </c>
      <c r="F2525" s="58">
        <v>145741854</v>
      </c>
      <c r="G2525" s="59">
        <v>158577355</v>
      </c>
      <c r="H2525" s="59">
        <v>9153787</v>
      </c>
      <c r="I2525" s="60">
        <v>23154730</v>
      </c>
      <c r="J2525" s="58">
        <v>-21989288</v>
      </c>
      <c r="K2525" s="62">
        <v>2558381</v>
      </c>
      <c r="L2525" s="61"/>
      <c r="M2525" s="62">
        <v>261699</v>
      </c>
      <c r="N2525" s="61"/>
      <c r="O2525" s="61"/>
      <c r="P2525" s="62">
        <v>10623747</v>
      </c>
      <c r="Q2525" s="61"/>
      <c r="R2525" s="61"/>
      <c r="S2525" s="61"/>
      <c r="T2525" s="61"/>
      <c r="U2525" s="62">
        <v>23154730</v>
      </c>
      <c r="V2525" s="61"/>
      <c r="W2525" s="62">
        <v>2558653</v>
      </c>
      <c r="X2525" s="61"/>
      <c r="Y2525" s="61"/>
      <c r="Z2525" s="61"/>
      <c r="AA2525" s="62">
        <v>31466706</v>
      </c>
      <c r="AB2525" s="61"/>
      <c r="AC2525" s="61"/>
      <c r="AD2525" s="62">
        <v>52310886</v>
      </c>
      <c r="AE2525" s="61"/>
      <c r="AF2525" s="62">
        <v>26493595</v>
      </c>
      <c r="AG2525" s="61"/>
      <c r="AH2525" s="61"/>
      <c r="AI2525" s="62">
        <v>9148958</v>
      </c>
      <c r="AJ2525" s="61"/>
      <c r="AK2525" s="61"/>
      <c r="AL2525" s="61"/>
      <c r="AM2525" s="61"/>
      <c r="AN2525" s="61"/>
      <c r="AO2525" s="61"/>
      <c r="AP2525" s="62">
        <v>635565</v>
      </c>
      <c r="AQ2525" s="61"/>
      <c r="AR2525" s="62">
        <v>866106</v>
      </c>
      <c r="AS2525" s="61"/>
      <c r="AT2525" s="61"/>
      <c r="AU2525" s="61"/>
      <c r="AV2525" s="62">
        <v>87229</v>
      </c>
      <c r="AW2525" s="61"/>
      <c r="AX2525" s="61"/>
      <c r="AY2525" s="62">
        <v>1071583</v>
      </c>
      <c r="AZ2525" s="61"/>
      <c r="BA2525" s="62">
        <v>4624154</v>
      </c>
      <c r="BB2525" s="61"/>
      <c r="BC2525" s="61"/>
      <c r="BD2525" s="61"/>
      <c r="BE2525" s="61"/>
      <c r="BF2525" s="61"/>
      <c r="BG2525" s="61"/>
      <c r="BH2525" s="61"/>
      <c r="BI2525" s="62">
        <v>1869150</v>
      </c>
      <c r="BJ2525" s="61"/>
      <c r="BK2525" s="61"/>
      <c r="BL2525" s="61"/>
      <c r="BM2525" s="61"/>
      <c r="BN2525" s="61"/>
      <c r="BO2525" s="62">
        <v>-21989288</v>
      </c>
    </row>
    <row r="2526" spans="1:67" x14ac:dyDescent="0.2">
      <c r="A2526" s="57" t="s">
        <v>40</v>
      </c>
      <c r="B2526" s="56" t="s">
        <v>40</v>
      </c>
      <c r="C2526" s="56" t="s">
        <v>40</v>
      </c>
      <c r="D2526" s="56">
        <v>1998</v>
      </c>
      <c r="E2526" s="58">
        <v>151235287</v>
      </c>
      <c r="F2526" s="58">
        <v>153963908</v>
      </c>
      <c r="G2526" s="59">
        <v>166908076</v>
      </c>
      <c r="H2526" s="59">
        <v>10283361</v>
      </c>
      <c r="I2526" s="60">
        <v>25956150</v>
      </c>
      <c r="J2526" s="58">
        <v>-23227529</v>
      </c>
      <c r="K2526" s="62">
        <v>2799056</v>
      </c>
      <c r="L2526" s="61"/>
      <c r="M2526" s="62">
        <v>261699</v>
      </c>
      <c r="N2526" s="61"/>
      <c r="O2526" s="61"/>
      <c r="P2526" s="62">
        <v>11006292</v>
      </c>
      <c r="Q2526" s="61"/>
      <c r="R2526" s="61"/>
      <c r="S2526" s="61"/>
      <c r="T2526" s="61"/>
      <c r="U2526" s="62">
        <v>25956150</v>
      </c>
      <c r="V2526" s="61"/>
      <c r="W2526" s="62">
        <v>2345866</v>
      </c>
      <c r="X2526" s="61"/>
      <c r="Y2526" s="61"/>
      <c r="Z2526" s="61"/>
      <c r="AA2526" s="62">
        <v>33643797</v>
      </c>
      <c r="AB2526" s="61"/>
      <c r="AC2526" s="61"/>
      <c r="AD2526" s="62">
        <v>56162044</v>
      </c>
      <c r="AE2526" s="61"/>
      <c r="AF2526" s="62">
        <v>27878258</v>
      </c>
      <c r="AG2526" s="61"/>
      <c r="AH2526" s="61"/>
      <c r="AI2526" s="62">
        <v>6854914</v>
      </c>
      <c r="AJ2526" s="61"/>
      <c r="AK2526" s="61"/>
      <c r="AL2526" s="61"/>
      <c r="AM2526" s="61"/>
      <c r="AN2526" s="61"/>
      <c r="AO2526" s="61"/>
      <c r="AP2526" s="62">
        <v>633668</v>
      </c>
      <c r="AQ2526" s="61"/>
      <c r="AR2526" s="62">
        <v>1060388</v>
      </c>
      <c r="AS2526" s="61"/>
      <c r="AT2526" s="61"/>
      <c r="AU2526" s="61"/>
      <c r="AV2526" s="62">
        <v>87229</v>
      </c>
      <c r="AW2526" s="61"/>
      <c r="AX2526" s="61"/>
      <c r="AY2526" s="62">
        <v>1087739</v>
      </c>
      <c r="AZ2526" s="61"/>
      <c r="BA2526" s="62">
        <v>5231904</v>
      </c>
      <c r="BB2526" s="61"/>
      <c r="BC2526" s="61"/>
      <c r="BD2526" s="61"/>
      <c r="BE2526" s="61"/>
      <c r="BF2526" s="61"/>
      <c r="BG2526" s="61"/>
      <c r="BH2526" s="61"/>
      <c r="BI2526" s="62">
        <v>2182433</v>
      </c>
      <c r="BJ2526" s="61"/>
      <c r="BK2526" s="61"/>
      <c r="BL2526" s="61"/>
      <c r="BM2526" s="61"/>
      <c r="BN2526" s="61"/>
      <c r="BO2526" s="62">
        <v>-23227529</v>
      </c>
    </row>
    <row r="2527" spans="1:67" x14ac:dyDescent="0.2">
      <c r="A2527" s="57" t="s">
        <v>40</v>
      </c>
      <c r="B2527" s="56" t="s">
        <v>40</v>
      </c>
      <c r="C2527" s="56" t="s">
        <v>40</v>
      </c>
      <c r="D2527" s="56">
        <v>2002</v>
      </c>
      <c r="E2527" s="58">
        <v>184802893</v>
      </c>
      <c r="F2527" s="58">
        <v>206791744</v>
      </c>
      <c r="G2527" s="59">
        <v>193637351</v>
      </c>
      <c r="H2527" s="59">
        <v>21908358</v>
      </c>
      <c r="I2527" s="60">
        <v>30742816</v>
      </c>
      <c r="J2527" s="58">
        <v>-8753965</v>
      </c>
      <c r="K2527" s="61"/>
      <c r="L2527" s="62">
        <v>1303007</v>
      </c>
      <c r="M2527" s="61"/>
      <c r="N2527" s="62">
        <v>261699</v>
      </c>
      <c r="O2527" s="62">
        <v>5631822</v>
      </c>
      <c r="P2527" s="61"/>
      <c r="Q2527" s="61"/>
      <c r="R2527" s="61"/>
      <c r="S2527" s="61">
        <v>0</v>
      </c>
      <c r="T2527" s="62">
        <v>30742816</v>
      </c>
      <c r="U2527" s="61"/>
      <c r="V2527" s="62">
        <v>2759055</v>
      </c>
      <c r="W2527" s="61"/>
      <c r="X2527" s="61">
        <v>0</v>
      </c>
      <c r="Y2527" s="62">
        <v>17269877</v>
      </c>
      <c r="Z2527" s="62">
        <v>22792056</v>
      </c>
      <c r="AA2527" s="61"/>
      <c r="AB2527" s="62">
        <v>13733220</v>
      </c>
      <c r="AC2527" s="62">
        <v>32324740</v>
      </c>
      <c r="AD2527" s="61"/>
      <c r="AE2527" s="62">
        <v>34188019</v>
      </c>
      <c r="AF2527" s="61"/>
      <c r="AG2527" s="62">
        <v>23594654</v>
      </c>
      <c r="AH2527" s="62">
        <v>9036386</v>
      </c>
      <c r="AI2527" s="61"/>
      <c r="AJ2527" s="61">
        <v>0</v>
      </c>
      <c r="AK2527" s="61">
        <v>0</v>
      </c>
      <c r="AL2527" s="61">
        <v>0</v>
      </c>
      <c r="AM2527" s="62">
        <v>1395300</v>
      </c>
      <c r="AN2527" s="62">
        <v>7419844</v>
      </c>
      <c r="AO2527" s="61">
        <v>0</v>
      </c>
      <c r="AP2527" s="61"/>
      <c r="AQ2527" s="62">
        <v>733525</v>
      </c>
      <c r="AR2527" s="61"/>
      <c r="AS2527" s="62">
        <v>1769064</v>
      </c>
      <c r="AT2527" s="62">
        <v>1054801</v>
      </c>
      <c r="AU2527" s="62">
        <v>6153021</v>
      </c>
      <c r="AV2527" s="61"/>
      <c r="AW2527" s="62">
        <v>109433</v>
      </c>
      <c r="AX2527" s="62">
        <v>627611</v>
      </c>
      <c r="AY2527" s="61"/>
      <c r="AZ2527" s="62">
        <v>649096</v>
      </c>
      <c r="BA2527" s="61"/>
      <c r="BB2527" s="62">
        <v>29361</v>
      </c>
      <c r="BC2527" s="62">
        <v>76695</v>
      </c>
      <c r="BD2527" s="61">
        <v>0</v>
      </c>
      <c r="BE2527" s="61"/>
      <c r="BF2527" s="61">
        <v>0</v>
      </c>
      <c r="BG2527" s="61"/>
      <c r="BH2527" s="61">
        <v>0</v>
      </c>
      <c r="BI2527" s="61"/>
      <c r="BJ2527" s="62">
        <v>1890607</v>
      </c>
      <c r="BK2527" s="61"/>
      <c r="BL2527" s="61">
        <v>0</v>
      </c>
      <c r="BM2527" s="61">
        <v>0</v>
      </c>
      <c r="BN2527" s="62">
        <v>-8753965</v>
      </c>
      <c r="BO2527" s="61"/>
    </row>
    <row r="2528" spans="1:67" x14ac:dyDescent="0.2">
      <c r="A2528" s="57" t="s">
        <v>40</v>
      </c>
      <c r="B2528" s="56" t="s">
        <v>40</v>
      </c>
      <c r="C2528" s="56" t="s">
        <v>40</v>
      </c>
      <c r="D2528" s="56">
        <v>2003</v>
      </c>
      <c r="E2528" s="58">
        <v>197451516</v>
      </c>
      <c r="F2528" s="58">
        <v>216325719</v>
      </c>
      <c r="G2528" s="59">
        <v>206557133</v>
      </c>
      <c r="H2528" s="59">
        <v>22773520</v>
      </c>
      <c r="I2528" s="60">
        <v>31879137</v>
      </c>
      <c r="J2528" s="58">
        <v>-13004934</v>
      </c>
      <c r="K2528" s="61"/>
      <c r="L2528" s="62">
        <v>1303007</v>
      </c>
      <c r="M2528" s="61"/>
      <c r="N2528" s="62">
        <v>261699</v>
      </c>
      <c r="O2528" s="62">
        <v>5631822</v>
      </c>
      <c r="P2528" s="61"/>
      <c r="Q2528" s="61"/>
      <c r="R2528" s="61"/>
      <c r="S2528" s="61">
        <v>0</v>
      </c>
      <c r="T2528" s="62">
        <v>31879137</v>
      </c>
      <c r="U2528" s="61"/>
      <c r="V2528" s="62">
        <v>2759055</v>
      </c>
      <c r="W2528" s="61"/>
      <c r="X2528" s="61">
        <v>0</v>
      </c>
      <c r="Y2528" s="62">
        <v>19062967</v>
      </c>
      <c r="Z2528" s="62">
        <v>24210910</v>
      </c>
      <c r="AA2528" s="61"/>
      <c r="AB2528" s="62">
        <v>15420614</v>
      </c>
      <c r="AC2528" s="62">
        <v>33929133</v>
      </c>
      <c r="AD2528" s="61"/>
      <c r="AE2528" s="62">
        <v>36270685</v>
      </c>
      <c r="AF2528" s="61"/>
      <c r="AG2528" s="62">
        <v>26345494</v>
      </c>
      <c r="AH2528" s="62">
        <v>9482610</v>
      </c>
      <c r="AI2528" s="61"/>
      <c r="AJ2528" s="61">
        <v>0</v>
      </c>
      <c r="AK2528" s="61">
        <v>0</v>
      </c>
      <c r="AL2528" s="61">
        <v>0</v>
      </c>
      <c r="AM2528" s="62">
        <v>1395300</v>
      </c>
      <c r="AN2528" s="62">
        <v>7436235</v>
      </c>
      <c r="AO2528" s="61">
        <v>0</v>
      </c>
      <c r="AP2528" s="61"/>
      <c r="AQ2528" s="62">
        <v>763974</v>
      </c>
      <c r="AR2528" s="61"/>
      <c r="AS2528" s="62">
        <v>1928189</v>
      </c>
      <c r="AT2528" s="62">
        <v>1183604</v>
      </c>
      <c r="AU2528" s="62">
        <v>6600595</v>
      </c>
      <c r="AV2528" s="61"/>
      <c r="AW2528" s="62">
        <v>109433</v>
      </c>
      <c r="AX2528" s="62">
        <v>675386</v>
      </c>
      <c r="AY2528" s="61"/>
      <c r="AZ2528" s="62">
        <v>679875</v>
      </c>
      <c r="BA2528" s="61"/>
      <c r="BB2528" s="62">
        <v>27687</v>
      </c>
      <c r="BC2528" s="62">
        <v>76695</v>
      </c>
      <c r="BD2528" s="62">
        <v>5940</v>
      </c>
      <c r="BE2528" s="61"/>
      <c r="BF2528" s="61">
        <v>0</v>
      </c>
      <c r="BG2528" s="61"/>
      <c r="BH2528" s="61">
        <v>0</v>
      </c>
      <c r="BI2528" s="61"/>
      <c r="BJ2528" s="62">
        <v>1890607</v>
      </c>
      <c r="BK2528" s="61"/>
      <c r="BL2528" s="61">
        <v>0</v>
      </c>
      <c r="BM2528" s="61">
        <v>0</v>
      </c>
      <c r="BN2528" s="62">
        <v>-13004934</v>
      </c>
      <c r="BO2528" s="61"/>
    </row>
    <row r="2529" spans="1:67" x14ac:dyDescent="0.2">
      <c r="A2529" s="57" t="s">
        <v>40</v>
      </c>
      <c r="B2529" s="56" t="s">
        <v>40</v>
      </c>
      <c r="C2529" s="56" t="s">
        <v>40</v>
      </c>
      <c r="D2529" s="56">
        <v>2004</v>
      </c>
      <c r="E2529" s="58">
        <v>209652185</v>
      </c>
      <c r="F2529" s="58">
        <v>228793322</v>
      </c>
      <c r="G2529" s="59">
        <v>220967249</v>
      </c>
      <c r="H2529" s="59">
        <v>24453135</v>
      </c>
      <c r="I2529" s="60">
        <v>35768199</v>
      </c>
      <c r="J2529" s="58">
        <v>-16627062</v>
      </c>
      <c r="K2529" s="61"/>
      <c r="L2529" s="62">
        <v>2132047</v>
      </c>
      <c r="M2529" s="61"/>
      <c r="N2529" s="62">
        <v>261699</v>
      </c>
      <c r="O2529" s="62">
        <v>5731007</v>
      </c>
      <c r="P2529" s="61"/>
      <c r="Q2529" s="61"/>
      <c r="R2529" s="61"/>
      <c r="S2529" s="61">
        <v>0</v>
      </c>
      <c r="T2529" s="62">
        <v>35768199</v>
      </c>
      <c r="U2529" s="61"/>
      <c r="V2529" s="62">
        <v>2759055</v>
      </c>
      <c r="W2529" s="61"/>
      <c r="X2529" s="61">
        <v>0</v>
      </c>
      <c r="Y2529" s="62">
        <v>20425655</v>
      </c>
      <c r="Z2529" s="62">
        <v>25667674</v>
      </c>
      <c r="AA2529" s="61"/>
      <c r="AB2529" s="62">
        <v>16427876</v>
      </c>
      <c r="AC2529" s="62">
        <v>35185411</v>
      </c>
      <c r="AD2529" s="61"/>
      <c r="AE2529" s="62">
        <v>38076020</v>
      </c>
      <c r="AF2529" s="61"/>
      <c r="AG2529" s="62">
        <v>28653745</v>
      </c>
      <c r="AH2529" s="62">
        <v>9878861</v>
      </c>
      <c r="AI2529" s="61"/>
      <c r="AJ2529" s="61">
        <v>0</v>
      </c>
      <c r="AK2529" s="61">
        <v>0</v>
      </c>
      <c r="AL2529" s="61">
        <v>0</v>
      </c>
      <c r="AM2529" s="62">
        <v>1395300</v>
      </c>
      <c r="AN2529" s="62">
        <v>8859872</v>
      </c>
      <c r="AO2529" s="61">
        <v>0</v>
      </c>
      <c r="AP2529" s="61"/>
      <c r="AQ2529" s="62">
        <v>817814</v>
      </c>
      <c r="AR2529" s="61"/>
      <c r="AS2529" s="62">
        <v>1890112</v>
      </c>
      <c r="AT2529" s="62">
        <v>1441013</v>
      </c>
      <c r="AU2529" s="62">
        <v>6462153</v>
      </c>
      <c r="AV2529" s="61"/>
      <c r="AW2529" s="62">
        <v>109433</v>
      </c>
      <c r="AX2529" s="62">
        <v>733983</v>
      </c>
      <c r="AY2529" s="61"/>
      <c r="AZ2529" s="62">
        <v>704747</v>
      </c>
      <c r="BA2529" s="61"/>
      <c r="BB2529" s="62">
        <v>27687</v>
      </c>
      <c r="BC2529" s="62">
        <v>76695</v>
      </c>
      <c r="BD2529" s="62">
        <v>5940</v>
      </c>
      <c r="BE2529" s="61"/>
      <c r="BF2529" s="61">
        <v>0</v>
      </c>
      <c r="BG2529" s="61"/>
      <c r="BH2529" s="61">
        <v>0</v>
      </c>
      <c r="BI2529" s="61"/>
      <c r="BJ2529" s="62">
        <v>1928386</v>
      </c>
      <c r="BK2529" s="61"/>
      <c r="BL2529" s="61">
        <v>0</v>
      </c>
      <c r="BM2529" s="61">
        <v>0</v>
      </c>
      <c r="BN2529" s="62">
        <v>-16627062</v>
      </c>
      <c r="BO2529" s="61"/>
    </row>
    <row r="2530" spans="1:67" x14ac:dyDescent="0.2">
      <c r="A2530" s="57" t="s">
        <v>40</v>
      </c>
      <c r="B2530" s="56" t="s">
        <v>40</v>
      </c>
      <c r="C2530" s="56" t="s">
        <v>40</v>
      </c>
      <c r="D2530" s="56">
        <v>2005</v>
      </c>
      <c r="E2530" s="58">
        <v>220757048</v>
      </c>
      <c r="F2530" s="58">
        <v>236845872</v>
      </c>
      <c r="G2530" s="59">
        <v>231989384</v>
      </c>
      <c r="H2530" s="59">
        <v>25475618</v>
      </c>
      <c r="I2530" s="60">
        <v>36707954</v>
      </c>
      <c r="J2530" s="58">
        <v>-20619130</v>
      </c>
      <c r="K2530" s="61"/>
      <c r="L2530" s="62">
        <v>2133637</v>
      </c>
      <c r="M2530" s="61"/>
      <c r="N2530" s="62">
        <v>261699</v>
      </c>
      <c r="O2530" s="62">
        <v>6052136</v>
      </c>
      <c r="P2530" s="61"/>
      <c r="Q2530" s="61"/>
      <c r="R2530" s="61"/>
      <c r="S2530" s="61">
        <v>0</v>
      </c>
      <c r="T2530" s="62">
        <v>36707954</v>
      </c>
      <c r="U2530" s="61"/>
      <c r="V2530" s="62">
        <v>2759055</v>
      </c>
      <c r="W2530" s="61"/>
      <c r="X2530" s="61">
        <v>0</v>
      </c>
      <c r="Y2530" s="62">
        <v>21466221</v>
      </c>
      <c r="Z2530" s="62">
        <v>26315539</v>
      </c>
      <c r="AA2530" s="61"/>
      <c r="AB2530" s="62">
        <v>17505849</v>
      </c>
      <c r="AC2530" s="62">
        <v>36613993</v>
      </c>
      <c r="AD2530" s="61"/>
      <c r="AE2530" s="62">
        <v>40522990</v>
      </c>
      <c r="AF2530" s="61"/>
      <c r="AG2530" s="62">
        <v>31313640</v>
      </c>
      <c r="AH2530" s="62">
        <v>10336671</v>
      </c>
      <c r="AI2530" s="61"/>
      <c r="AJ2530" s="61">
        <v>0</v>
      </c>
      <c r="AK2530" s="61">
        <v>0</v>
      </c>
      <c r="AL2530" s="61">
        <v>0</v>
      </c>
      <c r="AM2530" s="62">
        <v>1395300</v>
      </c>
      <c r="AN2530" s="62">
        <v>8926348</v>
      </c>
      <c r="AO2530" s="61">
        <v>0</v>
      </c>
      <c r="AP2530" s="61"/>
      <c r="AQ2530" s="62">
        <v>881158</v>
      </c>
      <c r="AR2530" s="61"/>
      <c r="AS2530" s="62">
        <v>2143632</v>
      </c>
      <c r="AT2530" s="62">
        <v>1588246</v>
      </c>
      <c r="AU2530" s="62">
        <v>6972494</v>
      </c>
      <c r="AV2530" s="61"/>
      <c r="AW2530" s="62">
        <v>95274</v>
      </c>
      <c r="AX2530" s="62">
        <v>705324</v>
      </c>
      <c r="AY2530" s="61"/>
      <c r="AZ2530" s="62">
        <v>713171</v>
      </c>
      <c r="BA2530" s="61"/>
      <c r="BB2530" s="62">
        <v>27687</v>
      </c>
      <c r="BC2530" s="62">
        <v>74215</v>
      </c>
      <c r="BD2530" s="62">
        <v>24383</v>
      </c>
      <c r="BE2530" s="61"/>
      <c r="BF2530" s="61">
        <v>0</v>
      </c>
      <c r="BG2530" s="61"/>
      <c r="BH2530" s="61">
        <v>0</v>
      </c>
      <c r="BI2530" s="61"/>
      <c r="BJ2530" s="62">
        <v>1928386</v>
      </c>
      <c r="BK2530" s="61"/>
      <c r="BL2530" s="61">
        <v>0</v>
      </c>
      <c r="BM2530" s="61">
        <v>0</v>
      </c>
      <c r="BN2530" s="62">
        <v>-20619130</v>
      </c>
      <c r="BO2530" s="61"/>
    </row>
    <row r="2531" spans="1:67" x14ac:dyDescent="0.2">
      <c r="A2531" s="57" t="s">
        <v>40</v>
      </c>
      <c r="B2531" s="56" t="s">
        <v>40</v>
      </c>
      <c r="C2531" s="56" t="s">
        <v>40</v>
      </c>
      <c r="D2531" s="56">
        <v>2006</v>
      </c>
      <c r="E2531" s="58">
        <v>234273228</v>
      </c>
      <c r="F2531" s="58">
        <v>246125602</v>
      </c>
      <c r="G2531" s="59">
        <v>245229419</v>
      </c>
      <c r="H2531" s="59">
        <v>26505210</v>
      </c>
      <c r="I2531" s="60">
        <v>37461401</v>
      </c>
      <c r="J2531" s="58">
        <v>-25609027</v>
      </c>
      <c r="K2531" s="61"/>
      <c r="L2531" s="62">
        <v>2144625</v>
      </c>
      <c r="M2531" s="61"/>
      <c r="N2531" s="62">
        <v>265449</v>
      </c>
      <c r="O2531" s="62">
        <v>6166087</v>
      </c>
      <c r="P2531" s="61"/>
      <c r="Q2531" s="61"/>
      <c r="R2531" s="61"/>
      <c r="S2531" s="61">
        <v>0</v>
      </c>
      <c r="T2531" s="62">
        <v>37461401</v>
      </c>
      <c r="U2531" s="61"/>
      <c r="V2531" s="62">
        <v>2759055</v>
      </c>
      <c r="W2531" s="61"/>
      <c r="X2531" s="61">
        <v>0</v>
      </c>
      <c r="Y2531" s="62">
        <v>22578067</v>
      </c>
      <c r="Z2531" s="62">
        <v>27320325</v>
      </c>
      <c r="AA2531" s="61"/>
      <c r="AB2531" s="62">
        <v>19235053</v>
      </c>
      <c r="AC2531" s="62">
        <v>38497671</v>
      </c>
      <c r="AD2531" s="61"/>
      <c r="AE2531" s="62">
        <v>43486083</v>
      </c>
      <c r="AF2531" s="61"/>
      <c r="AG2531" s="62">
        <v>34470736</v>
      </c>
      <c r="AH2531" s="62">
        <v>10844867</v>
      </c>
      <c r="AI2531" s="61"/>
      <c r="AJ2531" s="61">
        <v>0</v>
      </c>
      <c r="AK2531" s="61">
        <v>0</v>
      </c>
      <c r="AL2531" s="61">
        <v>0</v>
      </c>
      <c r="AM2531" s="62">
        <v>1395300</v>
      </c>
      <c r="AN2531" s="62">
        <v>9041564</v>
      </c>
      <c r="AO2531" s="61">
        <v>0</v>
      </c>
      <c r="AP2531" s="61"/>
      <c r="AQ2531" s="62">
        <v>942453</v>
      </c>
      <c r="AR2531" s="61"/>
      <c r="AS2531" s="62">
        <v>2466828</v>
      </c>
      <c r="AT2531" s="62">
        <v>1823626</v>
      </c>
      <c r="AU2531" s="62">
        <v>6823052</v>
      </c>
      <c r="AV2531" s="61"/>
      <c r="AW2531" s="62">
        <v>36630</v>
      </c>
      <c r="AX2531" s="62">
        <v>727253</v>
      </c>
      <c r="AY2531" s="61"/>
      <c r="AZ2531" s="62">
        <v>718355</v>
      </c>
      <c r="BA2531" s="61"/>
      <c r="BB2531" s="62">
        <v>652918</v>
      </c>
      <c r="BC2531" s="62">
        <v>74215</v>
      </c>
      <c r="BD2531" s="62">
        <v>24383</v>
      </c>
      <c r="BE2531" s="61"/>
      <c r="BF2531" s="61">
        <v>0</v>
      </c>
      <c r="BG2531" s="61"/>
      <c r="BH2531" s="61">
        <v>0</v>
      </c>
      <c r="BI2531" s="61"/>
      <c r="BJ2531" s="62">
        <v>1778633</v>
      </c>
      <c r="BK2531" s="61"/>
      <c r="BL2531" s="61">
        <v>0</v>
      </c>
      <c r="BM2531" s="61">
        <v>0</v>
      </c>
      <c r="BN2531" s="62">
        <v>-25609027</v>
      </c>
      <c r="BO2531" s="61"/>
    </row>
    <row r="2532" spans="1:67" x14ac:dyDescent="0.2">
      <c r="A2532" s="57" t="s">
        <v>40</v>
      </c>
      <c r="B2532" s="56" t="s">
        <v>40</v>
      </c>
      <c r="C2532" s="56" t="s">
        <v>40</v>
      </c>
      <c r="D2532" s="56">
        <v>2007</v>
      </c>
      <c r="E2532" s="58">
        <v>248453699</v>
      </c>
      <c r="F2532" s="58">
        <v>255657960</v>
      </c>
      <c r="G2532" s="59">
        <v>259393778</v>
      </c>
      <c r="H2532" s="59">
        <v>27035564</v>
      </c>
      <c r="I2532" s="60">
        <v>37975643</v>
      </c>
      <c r="J2532" s="58">
        <v>-30771382</v>
      </c>
      <c r="K2532" s="61"/>
      <c r="L2532" s="62">
        <v>2331738</v>
      </c>
      <c r="M2532" s="61"/>
      <c r="N2532" s="62">
        <v>265449</v>
      </c>
      <c r="O2532" s="62">
        <v>6320061</v>
      </c>
      <c r="P2532" s="61"/>
      <c r="Q2532" s="61"/>
      <c r="R2532" s="61"/>
      <c r="S2532" s="61">
        <v>0</v>
      </c>
      <c r="T2532" s="62">
        <v>37975643</v>
      </c>
      <c r="U2532" s="61"/>
      <c r="V2532" s="62">
        <v>2853105</v>
      </c>
      <c r="W2532" s="61"/>
      <c r="X2532" s="61">
        <v>0</v>
      </c>
      <c r="Y2532" s="62">
        <v>24540153</v>
      </c>
      <c r="Z2532" s="62">
        <v>28732469</v>
      </c>
      <c r="AA2532" s="61"/>
      <c r="AB2532" s="62">
        <v>20595981</v>
      </c>
      <c r="AC2532" s="62">
        <v>40392971</v>
      </c>
      <c r="AD2532" s="61"/>
      <c r="AE2532" s="62">
        <v>46357757</v>
      </c>
      <c r="AF2532" s="61"/>
      <c r="AG2532" s="62">
        <v>37715277</v>
      </c>
      <c r="AH2532" s="62">
        <v>11313174</v>
      </c>
      <c r="AI2532" s="61"/>
      <c r="AJ2532" s="61">
        <v>0</v>
      </c>
      <c r="AK2532" s="61">
        <v>0</v>
      </c>
      <c r="AL2532" s="61">
        <v>0</v>
      </c>
      <c r="AM2532" s="62">
        <v>1395300</v>
      </c>
      <c r="AN2532" s="62">
        <v>9369791</v>
      </c>
      <c r="AO2532" s="61">
        <v>0</v>
      </c>
      <c r="AP2532" s="61"/>
      <c r="AQ2532" s="62">
        <v>1003545</v>
      </c>
      <c r="AR2532" s="61"/>
      <c r="AS2532" s="62">
        <v>2121385</v>
      </c>
      <c r="AT2532" s="62">
        <v>2100909</v>
      </c>
      <c r="AU2532" s="62">
        <v>7058405</v>
      </c>
      <c r="AV2532" s="61"/>
      <c r="AW2532" s="62">
        <v>36630</v>
      </c>
      <c r="AX2532" s="62">
        <v>770107</v>
      </c>
      <c r="AY2532" s="61"/>
      <c r="AZ2532" s="62">
        <v>603760</v>
      </c>
      <c r="BA2532" s="61"/>
      <c r="BB2532" s="62">
        <v>692125</v>
      </c>
      <c r="BC2532" s="62">
        <v>173729</v>
      </c>
      <c r="BD2532" s="62">
        <v>24383</v>
      </c>
      <c r="BE2532" s="61"/>
      <c r="BF2532" s="61">
        <v>0</v>
      </c>
      <c r="BG2532" s="61"/>
      <c r="BH2532" s="61">
        <v>0</v>
      </c>
      <c r="BI2532" s="61"/>
      <c r="BJ2532" s="62">
        <v>1685495</v>
      </c>
      <c r="BK2532" s="61"/>
      <c r="BL2532" s="61">
        <v>0</v>
      </c>
      <c r="BM2532" s="61">
        <v>0</v>
      </c>
      <c r="BN2532" s="62">
        <v>-30771382</v>
      </c>
      <c r="BO2532" s="61"/>
    </row>
    <row r="2533" spans="1:67" x14ac:dyDescent="0.2">
      <c r="A2533" s="57" t="s">
        <v>40</v>
      </c>
      <c r="B2533" s="56" t="s">
        <v>40</v>
      </c>
      <c r="C2533" s="56" t="s">
        <v>40</v>
      </c>
      <c r="D2533" s="56">
        <v>2008</v>
      </c>
      <c r="E2533" s="58">
        <v>247483442</v>
      </c>
      <c r="F2533" s="58">
        <v>250925567</v>
      </c>
      <c r="G2533" s="59">
        <v>259065657</v>
      </c>
      <c r="H2533" s="59">
        <v>27129875</v>
      </c>
      <c r="I2533" s="60">
        <v>38712090</v>
      </c>
      <c r="J2533" s="58">
        <v>-35269965</v>
      </c>
      <c r="K2533" s="61"/>
      <c r="L2533" s="62">
        <v>2331738</v>
      </c>
      <c r="M2533" s="61"/>
      <c r="N2533" s="62">
        <v>265449</v>
      </c>
      <c r="O2533" s="62">
        <v>6227536</v>
      </c>
      <c r="P2533" s="61"/>
      <c r="Q2533" s="61"/>
      <c r="R2533" s="61"/>
      <c r="S2533" s="61">
        <v>0</v>
      </c>
      <c r="T2533" s="62">
        <v>38712090</v>
      </c>
      <c r="U2533" s="61"/>
      <c r="V2533" s="62">
        <v>2853105</v>
      </c>
      <c r="W2533" s="61"/>
      <c r="X2533" s="61">
        <v>0</v>
      </c>
      <c r="Y2533" s="62">
        <v>25851567</v>
      </c>
      <c r="Z2533" s="62">
        <v>29774758</v>
      </c>
      <c r="AA2533" s="61"/>
      <c r="AB2533" s="62">
        <v>20010044</v>
      </c>
      <c r="AC2533" s="62">
        <v>35933596</v>
      </c>
      <c r="AD2533" s="61"/>
      <c r="AE2533" s="62">
        <v>48710018</v>
      </c>
      <c r="AF2533" s="61"/>
      <c r="AG2533" s="62">
        <v>36788796</v>
      </c>
      <c r="AH2533" s="62">
        <v>11606960</v>
      </c>
      <c r="AI2533" s="61"/>
      <c r="AJ2533" s="61">
        <v>0</v>
      </c>
      <c r="AK2533" s="61">
        <v>0</v>
      </c>
      <c r="AL2533" s="61">
        <v>0</v>
      </c>
      <c r="AM2533" s="62">
        <v>1395300</v>
      </c>
      <c r="AN2533" s="62">
        <v>9369791</v>
      </c>
      <c r="AO2533" s="61">
        <v>0</v>
      </c>
      <c r="AP2533" s="61"/>
      <c r="AQ2533" s="62">
        <v>969240</v>
      </c>
      <c r="AR2533" s="61"/>
      <c r="AS2533" s="62">
        <v>2179346</v>
      </c>
      <c r="AT2533" s="62">
        <v>2360459</v>
      </c>
      <c r="AU2533" s="62">
        <v>6874197</v>
      </c>
      <c r="AV2533" s="61"/>
      <c r="AW2533" s="62">
        <v>36630</v>
      </c>
      <c r="AX2533" s="62">
        <v>828508</v>
      </c>
      <c r="AY2533" s="61"/>
      <c r="AZ2533" s="62">
        <v>622261</v>
      </c>
      <c r="BA2533" s="61"/>
      <c r="BB2533" s="62">
        <v>680955</v>
      </c>
      <c r="BC2533" s="62">
        <v>173729</v>
      </c>
      <c r="BD2533" s="62">
        <v>30566</v>
      </c>
      <c r="BE2533" s="61"/>
      <c r="BF2533" s="61">
        <v>0</v>
      </c>
      <c r="BG2533" s="61"/>
      <c r="BH2533" s="61">
        <v>0</v>
      </c>
      <c r="BI2533" s="61"/>
      <c r="BJ2533" s="62">
        <v>1608893</v>
      </c>
      <c r="BK2533" s="61"/>
      <c r="BL2533" s="61">
        <v>0</v>
      </c>
      <c r="BM2533" s="61">
        <v>0</v>
      </c>
      <c r="BN2533" s="62">
        <v>-35269965</v>
      </c>
      <c r="BO2533" s="61"/>
    </row>
    <row r="2534" spans="1:67" x14ac:dyDescent="0.2">
      <c r="A2534" s="57" t="s">
        <v>40</v>
      </c>
      <c r="B2534" s="56" t="s">
        <v>40</v>
      </c>
      <c r="C2534" s="56" t="s">
        <v>40</v>
      </c>
      <c r="D2534" s="56">
        <v>2009</v>
      </c>
      <c r="E2534" s="58">
        <v>255789985</v>
      </c>
      <c r="F2534" s="58">
        <v>259134337</v>
      </c>
      <c r="G2534" s="59">
        <v>268249516</v>
      </c>
      <c r="H2534" s="59">
        <v>28503859</v>
      </c>
      <c r="I2534" s="60">
        <v>40963390</v>
      </c>
      <c r="J2534" s="58">
        <v>-37619038</v>
      </c>
      <c r="K2534" s="61"/>
      <c r="L2534" s="62">
        <v>2333172</v>
      </c>
      <c r="M2534" s="61"/>
      <c r="N2534" s="62">
        <v>265449</v>
      </c>
      <c r="O2534" s="62">
        <v>6329893</v>
      </c>
      <c r="P2534" s="61"/>
      <c r="Q2534" s="61"/>
      <c r="R2534" s="61"/>
      <c r="S2534" s="61">
        <v>0</v>
      </c>
      <c r="T2534" s="62">
        <v>40963390</v>
      </c>
      <c r="U2534" s="61"/>
      <c r="V2534" s="62">
        <v>2853105</v>
      </c>
      <c r="W2534" s="61"/>
      <c r="X2534" s="61">
        <v>0</v>
      </c>
      <c r="Y2534" s="62">
        <v>26819447</v>
      </c>
      <c r="Z2534" s="62">
        <v>30428096</v>
      </c>
      <c r="AA2534" s="61"/>
      <c r="AB2534" s="62">
        <v>20827695</v>
      </c>
      <c r="AC2534" s="62">
        <v>36494374</v>
      </c>
      <c r="AD2534" s="61"/>
      <c r="AE2534" s="62">
        <v>50191503</v>
      </c>
      <c r="AF2534" s="61"/>
      <c r="AG2534" s="62">
        <v>38694874</v>
      </c>
      <c r="AH2534" s="62">
        <v>12048518</v>
      </c>
      <c r="AI2534" s="61"/>
      <c r="AJ2534" s="61">
        <v>0</v>
      </c>
      <c r="AK2534" s="61">
        <v>0</v>
      </c>
      <c r="AL2534" s="61">
        <v>0</v>
      </c>
      <c r="AM2534" s="62">
        <v>1395300</v>
      </c>
      <c r="AN2534" s="62">
        <v>9429633</v>
      </c>
      <c r="AO2534" s="61">
        <v>0</v>
      </c>
      <c r="AP2534" s="61"/>
      <c r="AQ2534" s="62">
        <v>1017076</v>
      </c>
      <c r="AR2534" s="61"/>
      <c r="AS2534" s="62">
        <v>2272899</v>
      </c>
      <c r="AT2534" s="62">
        <v>2453260</v>
      </c>
      <c r="AU2534" s="62">
        <v>7719284</v>
      </c>
      <c r="AV2534" s="61"/>
      <c r="AW2534" s="62">
        <v>55337</v>
      </c>
      <c r="AX2534" s="62">
        <v>897926</v>
      </c>
      <c r="AY2534" s="61"/>
      <c r="AZ2534" s="62">
        <v>631012</v>
      </c>
      <c r="BA2534" s="61"/>
      <c r="BB2534" s="62">
        <v>759715</v>
      </c>
      <c r="BC2534" s="62">
        <v>173729</v>
      </c>
      <c r="BD2534" s="62">
        <v>98856</v>
      </c>
      <c r="BE2534" s="61"/>
      <c r="BF2534" s="61">
        <v>0</v>
      </c>
      <c r="BG2534" s="61"/>
      <c r="BH2534" s="61">
        <v>0</v>
      </c>
      <c r="BI2534" s="61"/>
      <c r="BJ2534" s="62">
        <v>1599832</v>
      </c>
      <c r="BK2534" s="61"/>
      <c r="BL2534" s="61">
        <v>0</v>
      </c>
      <c r="BM2534" s="61">
        <v>0</v>
      </c>
      <c r="BN2534" s="62">
        <v>-37619038</v>
      </c>
      <c r="BO2534" s="61"/>
    </row>
    <row r="2535" spans="1:67" x14ac:dyDescent="0.2">
      <c r="A2535" s="57" t="s">
        <v>40</v>
      </c>
      <c r="B2535" s="56" t="s">
        <v>40</v>
      </c>
      <c r="C2535" s="56" t="s">
        <v>40</v>
      </c>
      <c r="D2535" s="56">
        <v>2010</v>
      </c>
      <c r="E2535" s="58">
        <v>264038257</v>
      </c>
      <c r="F2535" s="58">
        <v>273768671</v>
      </c>
      <c r="G2535" s="59">
        <v>286212022</v>
      </c>
      <c r="H2535" s="59">
        <v>29280760</v>
      </c>
      <c r="I2535" s="60">
        <v>51454525</v>
      </c>
      <c r="J2535" s="58">
        <v>-41724111</v>
      </c>
      <c r="K2535" s="61"/>
      <c r="L2535" s="62">
        <v>2335179</v>
      </c>
      <c r="M2535" s="61"/>
      <c r="N2535" s="62">
        <v>265449</v>
      </c>
      <c r="O2535" s="62">
        <v>8404794</v>
      </c>
      <c r="P2535" s="61"/>
      <c r="Q2535" s="61"/>
      <c r="R2535" s="61"/>
      <c r="S2535" s="61">
        <v>0</v>
      </c>
      <c r="T2535" s="62">
        <v>51454525</v>
      </c>
      <c r="U2535" s="61"/>
      <c r="V2535" s="62">
        <v>2853105</v>
      </c>
      <c r="W2535" s="61"/>
      <c r="X2535" s="61">
        <v>0</v>
      </c>
      <c r="Y2535" s="62">
        <v>28597103</v>
      </c>
      <c r="Z2535" s="62">
        <v>31866180</v>
      </c>
      <c r="AA2535" s="61"/>
      <c r="AB2535" s="62">
        <v>21644840</v>
      </c>
      <c r="AC2535" s="62">
        <v>36844350</v>
      </c>
      <c r="AD2535" s="61"/>
      <c r="AE2535" s="62">
        <v>50109118</v>
      </c>
      <c r="AF2535" s="61"/>
      <c r="AG2535" s="62">
        <v>39989966</v>
      </c>
      <c r="AH2535" s="62">
        <v>11847413</v>
      </c>
      <c r="AI2535" s="61"/>
      <c r="AJ2535" s="61">
        <v>0</v>
      </c>
      <c r="AK2535" s="61">
        <v>0</v>
      </c>
      <c r="AL2535" s="61">
        <v>0</v>
      </c>
      <c r="AM2535" s="62">
        <v>1395300</v>
      </c>
      <c r="AN2535" s="62">
        <v>9429633</v>
      </c>
      <c r="AO2535" s="61">
        <v>0</v>
      </c>
      <c r="AP2535" s="61"/>
      <c r="AQ2535" s="62">
        <v>1085561</v>
      </c>
      <c r="AR2535" s="61"/>
      <c r="AS2535" s="62">
        <v>2406476</v>
      </c>
      <c r="AT2535" s="62">
        <v>2836157</v>
      </c>
      <c r="AU2535" s="62">
        <v>7809695</v>
      </c>
      <c r="AV2535" s="61"/>
      <c r="AW2535" s="62">
        <v>64072</v>
      </c>
      <c r="AX2535" s="62">
        <v>967201</v>
      </c>
      <c r="AY2535" s="61"/>
      <c r="AZ2535" s="62">
        <v>663905</v>
      </c>
      <c r="BA2535" s="61"/>
      <c r="BB2535" s="62">
        <v>783695</v>
      </c>
      <c r="BC2535" s="62">
        <v>173729</v>
      </c>
      <c r="BD2535" s="62">
        <v>98856</v>
      </c>
      <c r="BE2535" s="61"/>
      <c r="BF2535" s="61">
        <v>0</v>
      </c>
      <c r="BG2535" s="61"/>
      <c r="BH2535" s="61">
        <v>0</v>
      </c>
      <c r="BI2535" s="61"/>
      <c r="BJ2535" s="62">
        <v>1566480</v>
      </c>
      <c r="BK2535" s="61"/>
      <c r="BL2535" s="61">
        <v>0</v>
      </c>
      <c r="BM2535" s="61">
        <v>0</v>
      </c>
      <c r="BN2535" s="62">
        <v>-41724111</v>
      </c>
      <c r="BO2535" s="61"/>
    </row>
    <row r="2536" spans="1:67" x14ac:dyDescent="0.2">
      <c r="A2536" s="57" t="s">
        <v>40</v>
      </c>
      <c r="B2536" s="56" t="s">
        <v>40</v>
      </c>
      <c r="C2536" s="56" t="s">
        <v>40</v>
      </c>
      <c r="D2536" s="56">
        <v>2011</v>
      </c>
      <c r="E2536" s="58">
        <v>269764511</v>
      </c>
      <c r="F2536" s="58">
        <v>285105481</v>
      </c>
      <c r="G2536" s="59">
        <v>298721595</v>
      </c>
      <c r="H2536" s="59">
        <v>30921046</v>
      </c>
      <c r="I2536" s="60">
        <v>59878130</v>
      </c>
      <c r="J2536" s="58">
        <v>-44537160</v>
      </c>
      <c r="K2536" s="61"/>
      <c r="L2536" s="62">
        <v>2339958</v>
      </c>
      <c r="M2536" s="61"/>
      <c r="N2536" s="62">
        <v>265449</v>
      </c>
      <c r="O2536" s="62">
        <v>9268665</v>
      </c>
      <c r="P2536" s="61"/>
      <c r="Q2536" s="61"/>
      <c r="R2536" s="61"/>
      <c r="S2536" s="61">
        <v>0</v>
      </c>
      <c r="T2536" s="62">
        <v>59878130</v>
      </c>
      <c r="U2536" s="61"/>
      <c r="V2536" s="62">
        <v>2853105</v>
      </c>
      <c r="W2536" s="61"/>
      <c r="X2536" s="61">
        <v>0</v>
      </c>
      <c r="Y2536" s="62">
        <v>29644768</v>
      </c>
      <c r="Z2536" s="62">
        <v>32204259</v>
      </c>
      <c r="AA2536" s="61"/>
      <c r="AB2536" s="62">
        <v>22040741</v>
      </c>
      <c r="AC2536" s="62">
        <v>37324957</v>
      </c>
      <c r="AD2536" s="61"/>
      <c r="AE2536" s="62">
        <v>49922477</v>
      </c>
      <c r="AF2536" s="61"/>
      <c r="AG2536" s="62">
        <v>41475703</v>
      </c>
      <c r="AH2536" s="62">
        <v>11503383</v>
      </c>
      <c r="AI2536" s="61"/>
      <c r="AJ2536" s="61">
        <v>0</v>
      </c>
      <c r="AK2536" s="61">
        <v>0</v>
      </c>
      <c r="AL2536" s="61">
        <v>0</v>
      </c>
      <c r="AM2536" s="62">
        <v>1395300</v>
      </c>
      <c r="AN2536" s="62">
        <v>10244953</v>
      </c>
      <c r="AO2536" s="61">
        <v>0</v>
      </c>
      <c r="AP2536" s="61"/>
      <c r="AQ2536" s="62">
        <v>1112310</v>
      </c>
      <c r="AR2536" s="61"/>
      <c r="AS2536" s="62">
        <v>2420464</v>
      </c>
      <c r="AT2536" s="62">
        <v>3266775</v>
      </c>
      <c r="AU2536" s="62">
        <v>8154881</v>
      </c>
      <c r="AV2536" s="61"/>
      <c r="AW2536" s="62">
        <v>64072</v>
      </c>
      <c r="AX2536" s="62">
        <v>772798</v>
      </c>
      <c r="AY2536" s="61"/>
      <c r="AZ2536" s="62">
        <v>866733</v>
      </c>
      <c r="BA2536" s="61"/>
      <c r="BB2536" s="62">
        <v>783695</v>
      </c>
      <c r="BC2536" s="62">
        <v>173729</v>
      </c>
      <c r="BD2536" s="62">
        <v>98856</v>
      </c>
      <c r="BE2536" s="61"/>
      <c r="BF2536" s="61">
        <v>0</v>
      </c>
      <c r="BG2536" s="61"/>
      <c r="BH2536" s="61">
        <v>0</v>
      </c>
      <c r="BI2536" s="61"/>
      <c r="BJ2536" s="62">
        <v>1566480</v>
      </c>
      <c r="BK2536" s="61"/>
      <c r="BL2536" s="61">
        <v>0</v>
      </c>
      <c r="BM2536" s="61">
        <v>0</v>
      </c>
      <c r="BN2536" s="62">
        <v>-44537160</v>
      </c>
      <c r="BO2536" s="61"/>
    </row>
    <row r="2537" spans="1:67" x14ac:dyDescent="0.2">
      <c r="A2537" s="57" t="s">
        <v>41</v>
      </c>
      <c r="B2537" s="56" t="s">
        <v>41</v>
      </c>
      <c r="C2537" s="56" t="s">
        <v>560</v>
      </c>
      <c r="D2537" s="56">
        <v>1989</v>
      </c>
      <c r="E2537" s="58">
        <v>1002029</v>
      </c>
      <c r="F2537" s="58">
        <v>985195</v>
      </c>
      <c r="G2537" s="59">
        <v>853748</v>
      </c>
      <c r="H2537" s="59">
        <v>148281</v>
      </c>
      <c r="I2537" s="60">
        <v>0</v>
      </c>
      <c r="J2537" s="58">
        <v>-16834</v>
      </c>
      <c r="K2537" s="62">
        <v>7912</v>
      </c>
      <c r="L2537" s="61"/>
      <c r="M2537" s="61"/>
      <c r="N2537" s="61"/>
      <c r="O2537" s="61"/>
      <c r="P2537" s="62">
        <v>109435</v>
      </c>
      <c r="Q2537" s="62">
        <v>46173</v>
      </c>
      <c r="R2537" s="61"/>
      <c r="S2537" s="61"/>
      <c r="T2537" s="61"/>
      <c r="U2537" s="61"/>
      <c r="V2537" s="61"/>
      <c r="W2537" s="62">
        <v>86829</v>
      </c>
      <c r="X2537" s="61"/>
      <c r="Y2537" s="61"/>
      <c r="Z2537" s="61"/>
      <c r="AA2537" s="62">
        <v>401036</v>
      </c>
      <c r="AB2537" s="61"/>
      <c r="AC2537" s="61"/>
      <c r="AD2537" s="62">
        <v>49859</v>
      </c>
      <c r="AE2537" s="61"/>
      <c r="AF2537" s="62">
        <v>98608</v>
      </c>
      <c r="AG2537" s="61"/>
      <c r="AH2537" s="61"/>
      <c r="AI2537" s="62">
        <v>53896</v>
      </c>
      <c r="AJ2537" s="61"/>
      <c r="AK2537" s="61"/>
      <c r="AL2537" s="61"/>
      <c r="AM2537" s="61"/>
      <c r="AN2537" s="61"/>
      <c r="AO2537" s="61"/>
      <c r="AP2537" s="62">
        <v>20319</v>
      </c>
      <c r="AQ2537" s="61"/>
      <c r="AR2537" s="62">
        <v>5444</v>
      </c>
      <c r="AS2537" s="61"/>
      <c r="AT2537" s="61"/>
      <c r="AU2537" s="61"/>
      <c r="AV2537" s="61"/>
      <c r="AW2537" s="61"/>
      <c r="AX2537" s="61"/>
      <c r="AY2537" s="62">
        <v>20013</v>
      </c>
      <c r="AZ2537" s="61"/>
      <c r="BA2537" s="62">
        <v>101731</v>
      </c>
      <c r="BB2537" s="61"/>
      <c r="BC2537" s="61"/>
      <c r="BD2537" s="61"/>
      <c r="BE2537" s="61"/>
      <c r="BF2537" s="61"/>
      <c r="BG2537" s="61"/>
      <c r="BH2537" s="61"/>
      <c r="BI2537" s="61"/>
      <c r="BJ2537" s="61"/>
      <c r="BK2537" s="61">
        <v>774</v>
      </c>
      <c r="BL2537" s="61"/>
      <c r="BM2537" s="61"/>
      <c r="BN2537" s="61"/>
      <c r="BO2537" s="62">
        <v>-16834</v>
      </c>
    </row>
    <row r="2538" spans="1:67" x14ac:dyDescent="0.2">
      <c r="A2538" s="57" t="s">
        <v>41</v>
      </c>
      <c r="B2538" s="56" t="s">
        <v>41</v>
      </c>
      <c r="C2538" s="56" t="s">
        <v>560</v>
      </c>
      <c r="D2538" s="56">
        <v>1990</v>
      </c>
      <c r="E2538" s="58">
        <v>1247646</v>
      </c>
      <c r="F2538" s="58">
        <v>1230812</v>
      </c>
      <c r="G2538" s="59">
        <v>1098469</v>
      </c>
      <c r="H2538" s="59">
        <v>149177</v>
      </c>
      <c r="I2538" s="60">
        <v>0</v>
      </c>
      <c r="J2538" s="58">
        <v>-16834</v>
      </c>
      <c r="K2538" s="62">
        <v>16062</v>
      </c>
      <c r="L2538" s="61"/>
      <c r="M2538" s="61"/>
      <c r="N2538" s="61"/>
      <c r="O2538" s="61"/>
      <c r="P2538" s="62">
        <v>109435</v>
      </c>
      <c r="Q2538" s="62">
        <v>52996</v>
      </c>
      <c r="R2538" s="61"/>
      <c r="S2538" s="61"/>
      <c r="T2538" s="61"/>
      <c r="U2538" s="61"/>
      <c r="V2538" s="61"/>
      <c r="W2538" s="62">
        <v>298984</v>
      </c>
      <c r="X2538" s="61"/>
      <c r="Y2538" s="61"/>
      <c r="Z2538" s="61"/>
      <c r="AA2538" s="62">
        <v>407019</v>
      </c>
      <c r="AB2538" s="61"/>
      <c r="AC2538" s="61"/>
      <c r="AD2538" s="62">
        <v>54038</v>
      </c>
      <c r="AE2538" s="61"/>
      <c r="AF2538" s="62">
        <v>102000</v>
      </c>
      <c r="AG2538" s="61"/>
      <c r="AH2538" s="61"/>
      <c r="AI2538" s="62">
        <v>57935</v>
      </c>
      <c r="AJ2538" s="61"/>
      <c r="AK2538" s="61"/>
      <c r="AL2538" s="61"/>
      <c r="AM2538" s="61"/>
      <c r="AN2538" s="61"/>
      <c r="AO2538" s="61"/>
      <c r="AP2538" s="62">
        <v>20319</v>
      </c>
      <c r="AQ2538" s="61"/>
      <c r="AR2538" s="62">
        <v>5444</v>
      </c>
      <c r="AS2538" s="61"/>
      <c r="AT2538" s="61"/>
      <c r="AU2538" s="61"/>
      <c r="AV2538" s="61"/>
      <c r="AW2538" s="61"/>
      <c r="AX2538" s="61"/>
      <c r="AY2538" s="62">
        <v>20761</v>
      </c>
      <c r="AZ2538" s="61"/>
      <c r="BA2538" s="62">
        <v>101731</v>
      </c>
      <c r="BB2538" s="61"/>
      <c r="BC2538" s="61"/>
      <c r="BD2538" s="61"/>
      <c r="BE2538" s="61"/>
      <c r="BF2538" s="61"/>
      <c r="BG2538" s="61"/>
      <c r="BH2538" s="61"/>
      <c r="BI2538" s="61"/>
      <c r="BJ2538" s="61"/>
      <c r="BK2538" s="61">
        <v>922</v>
      </c>
      <c r="BL2538" s="61"/>
      <c r="BM2538" s="61"/>
      <c r="BN2538" s="61"/>
      <c r="BO2538" s="62">
        <v>-16834</v>
      </c>
    </row>
    <row r="2539" spans="1:67" x14ac:dyDescent="0.2">
      <c r="A2539" s="57" t="s">
        <v>41</v>
      </c>
      <c r="B2539" s="56" t="s">
        <v>41</v>
      </c>
      <c r="C2539" s="56" t="s">
        <v>560</v>
      </c>
      <c r="D2539" s="56">
        <v>1991</v>
      </c>
      <c r="E2539" s="58">
        <v>1361606</v>
      </c>
      <c r="F2539" s="58">
        <v>1344772</v>
      </c>
      <c r="G2539" s="59">
        <v>1130949</v>
      </c>
      <c r="H2539" s="59">
        <v>230657</v>
      </c>
      <c r="I2539" s="60">
        <v>0</v>
      </c>
      <c r="J2539" s="58">
        <v>-16834</v>
      </c>
      <c r="K2539" s="62">
        <v>16062</v>
      </c>
      <c r="L2539" s="61"/>
      <c r="M2539" s="61"/>
      <c r="N2539" s="61"/>
      <c r="O2539" s="61"/>
      <c r="P2539" s="62">
        <v>109435</v>
      </c>
      <c r="Q2539" s="62">
        <v>52996</v>
      </c>
      <c r="R2539" s="61"/>
      <c r="S2539" s="61"/>
      <c r="T2539" s="61"/>
      <c r="U2539" s="61"/>
      <c r="V2539" s="61"/>
      <c r="W2539" s="62">
        <v>299638</v>
      </c>
      <c r="X2539" s="61"/>
      <c r="Y2539" s="61"/>
      <c r="Z2539" s="61"/>
      <c r="AA2539" s="62">
        <v>429568</v>
      </c>
      <c r="AB2539" s="61"/>
      <c r="AC2539" s="61"/>
      <c r="AD2539" s="62">
        <v>56149</v>
      </c>
      <c r="AE2539" s="61"/>
      <c r="AF2539" s="62">
        <v>105698</v>
      </c>
      <c r="AG2539" s="61"/>
      <c r="AH2539" s="61"/>
      <c r="AI2539" s="62">
        <v>61403</v>
      </c>
      <c r="AJ2539" s="61"/>
      <c r="AK2539" s="61"/>
      <c r="AL2539" s="61"/>
      <c r="AM2539" s="61"/>
      <c r="AN2539" s="61"/>
      <c r="AO2539" s="61"/>
      <c r="AP2539" s="62">
        <v>20319</v>
      </c>
      <c r="AQ2539" s="61"/>
      <c r="AR2539" s="62">
        <v>5444</v>
      </c>
      <c r="AS2539" s="61"/>
      <c r="AT2539" s="61"/>
      <c r="AU2539" s="61"/>
      <c r="AV2539" s="61"/>
      <c r="AW2539" s="61"/>
      <c r="AX2539" s="61"/>
      <c r="AY2539" s="62">
        <v>21973</v>
      </c>
      <c r="AZ2539" s="61"/>
      <c r="BA2539" s="62">
        <v>181999</v>
      </c>
      <c r="BB2539" s="61"/>
      <c r="BC2539" s="61"/>
      <c r="BD2539" s="61"/>
      <c r="BE2539" s="61"/>
      <c r="BF2539" s="61"/>
      <c r="BG2539" s="61"/>
      <c r="BH2539" s="61"/>
      <c r="BI2539" s="61"/>
      <c r="BJ2539" s="61"/>
      <c r="BK2539" s="61">
        <v>922</v>
      </c>
      <c r="BL2539" s="61"/>
      <c r="BM2539" s="61"/>
      <c r="BN2539" s="61"/>
      <c r="BO2539" s="62">
        <v>-16834</v>
      </c>
    </row>
    <row r="2540" spans="1:67" x14ac:dyDescent="0.2">
      <c r="A2540" s="57" t="s">
        <v>41</v>
      </c>
      <c r="B2540" s="56" t="s">
        <v>41</v>
      </c>
      <c r="C2540" s="56" t="s">
        <v>560</v>
      </c>
      <c r="D2540" s="56">
        <v>1992</v>
      </c>
      <c r="E2540" s="58">
        <v>1408574</v>
      </c>
      <c r="F2540" s="58">
        <v>1391740</v>
      </c>
      <c r="G2540" s="59">
        <v>1168457</v>
      </c>
      <c r="H2540" s="59">
        <v>240117</v>
      </c>
      <c r="I2540" s="60">
        <v>0</v>
      </c>
      <c r="J2540" s="58">
        <v>-16834</v>
      </c>
      <c r="K2540" s="62">
        <v>16062</v>
      </c>
      <c r="L2540" s="61"/>
      <c r="M2540" s="61"/>
      <c r="N2540" s="61"/>
      <c r="O2540" s="61"/>
      <c r="P2540" s="62">
        <v>109435</v>
      </c>
      <c r="Q2540" s="62">
        <v>52996</v>
      </c>
      <c r="R2540" s="61"/>
      <c r="S2540" s="61"/>
      <c r="T2540" s="61"/>
      <c r="U2540" s="61"/>
      <c r="V2540" s="61"/>
      <c r="W2540" s="62">
        <v>299638</v>
      </c>
      <c r="X2540" s="61"/>
      <c r="Y2540" s="61"/>
      <c r="Z2540" s="61"/>
      <c r="AA2540" s="62">
        <v>466073</v>
      </c>
      <c r="AB2540" s="61"/>
      <c r="AC2540" s="61"/>
      <c r="AD2540" s="62">
        <v>56523</v>
      </c>
      <c r="AE2540" s="61"/>
      <c r="AF2540" s="62">
        <v>105568</v>
      </c>
      <c r="AG2540" s="61"/>
      <c r="AH2540" s="61"/>
      <c r="AI2540" s="62">
        <v>62162</v>
      </c>
      <c r="AJ2540" s="61"/>
      <c r="AK2540" s="61"/>
      <c r="AL2540" s="61"/>
      <c r="AM2540" s="61"/>
      <c r="AN2540" s="61"/>
      <c r="AO2540" s="61"/>
      <c r="AP2540" s="62">
        <v>20319</v>
      </c>
      <c r="AQ2540" s="61"/>
      <c r="AR2540" s="62">
        <v>7411</v>
      </c>
      <c r="AS2540" s="61"/>
      <c r="AT2540" s="61"/>
      <c r="AU2540" s="61"/>
      <c r="AV2540" s="61"/>
      <c r="AW2540" s="61"/>
      <c r="AX2540" s="61"/>
      <c r="AY2540" s="62">
        <v>22065</v>
      </c>
      <c r="AZ2540" s="61"/>
      <c r="BA2540" s="62">
        <v>189400</v>
      </c>
      <c r="BB2540" s="61"/>
      <c r="BC2540" s="61"/>
      <c r="BD2540" s="61"/>
      <c r="BE2540" s="61"/>
      <c r="BF2540" s="61"/>
      <c r="BG2540" s="61"/>
      <c r="BH2540" s="61"/>
      <c r="BI2540" s="61"/>
      <c r="BJ2540" s="61"/>
      <c r="BK2540" s="61">
        <v>922</v>
      </c>
      <c r="BL2540" s="61"/>
      <c r="BM2540" s="61"/>
      <c r="BN2540" s="61"/>
      <c r="BO2540" s="62">
        <v>-16834</v>
      </c>
    </row>
    <row r="2541" spans="1:67" x14ac:dyDescent="0.2">
      <c r="A2541" s="57" t="s">
        <v>41</v>
      </c>
      <c r="B2541" s="56" t="s">
        <v>41</v>
      </c>
      <c r="C2541" s="56" t="s">
        <v>560</v>
      </c>
      <c r="D2541" s="56">
        <v>1993</v>
      </c>
      <c r="E2541" s="58">
        <v>1437738</v>
      </c>
      <c r="F2541" s="58">
        <v>1420904</v>
      </c>
      <c r="G2541" s="59">
        <v>1190342</v>
      </c>
      <c r="H2541" s="59">
        <v>247396</v>
      </c>
      <c r="I2541" s="60">
        <v>0</v>
      </c>
      <c r="J2541" s="58">
        <v>-16834</v>
      </c>
      <c r="K2541" s="62">
        <v>16062</v>
      </c>
      <c r="L2541" s="61"/>
      <c r="M2541" s="61"/>
      <c r="N2541" s="61"/>
      <c r="O2541" s="61"/>
      <c r="P2541" s="62">
        <v>109435</v>
      </c>
      <c r="Q2541" s="62">
        <v>52996</v>
      </c>
      <c r="R2541" s="61"/>
      <c r="S2541" s="61"/>
      <c r="T2541" s="61"/>
      <c r="U2541" s="61"/>
      <c r="V2541" s="61"/>
      <c r="W2541" s="62">
        <v>304243</v>
      </c>
      <c r="X2541" s="61"/>
      <c r="Y2541" s="61"/>
      <c r="Z2541" s="61"/>
      <c r="AA2541" s="62">
        <v>478089</v>
      </c>
      <c r="AB2541" s="61"/>
      <c r="AC2541" s="61"/>
      <c r="AD2541" s="62">
        <v>57384</v>
      </c>
      <c r="AE2541" s="61"/>
      <c r="AF2541" s="62">
        <v>105293</v>
      </c>
      <c r="AG2541" s="61"/>
      <c r="AH2541" s="61"/>
      <c r="AI2541" s="62">
        <v>66840</v>
      </c>
      <c r="AJ2541" s="61"/>
      <c r="AK2541" s="61"/>
      <c r="AL2541" s="61"/>
      <c r="AM2541" s="61"/>
      <c r="AN2541" s="61"/>
      <c r="AO2541" s="61"/>
      <c r="AP2541" s="62">
        <v>20319</v>
      </c>
      <c r="AQ2541" s="61"/>
      <c r="AR2541" s="62">
        <v>7411</v>
      </c>
      <c r="AS2541" s="61"/>
      <c r="AT2541" s="61"/>
      <c r="AU2541" s="61"/>
      <c r="AV2541" s="61"/>
      <c r="AW2541" s="61"/>
      <c r="AX2541" s="61"/>
      <c r="AY2541" s="62">
        <v>29344</v>
      </c>
      <c r="AZ2541" s="61"/>
      <c r="BA2541" s="62">
        <v>189400</v>
      </c>
      <c r="BB2541" s="61"/>
      <c r="BC2541" s="61"/>
      <c r="BD2541" s="61"/>
      <c r="BE2541" s="61"/>
      <c r="BF2541" s="61"/>
      <c r="BG2541" s="61"/>
      <c r="BH2541" s="61"/>
      <c r="BI2541" s="61"/>
      <c r="BJ2541" s="61"/>
      <c r="BK2541" s="61">
        <v>922</v>
      </c>
      <c r="BL2541" s="61"/>
      <c r="BM2541" s="61"/>
      <c r="BN2541" s="61"/>
      <c r="BO2541" s="62">
        <v>-16834</v>
      </c>
    </row>
    <row r="2542" spans="1:67" x14ac:dyDescent="0.2">
      <c r="A2542" s="57" t="s">
        <v>41</v>
      </c>
      <c r="B2542" s="56" t="s">
        <v>41</v>
      </c>
      <c r="C2542" s="56" t="s">
        <v>560</v>
      </c>
      <c r="D2542" s="56">
        <v>1994</v>
      </c>
      <c r="E2542" s="58">
        <v>1459212</v>
      </c>
      <c r="F2542" s="58">
        <v>1387091</v>
      </c>
      <c r="G2542" s="59">
        <v>1212718</v>
      </c>
      <c r="H2542" s="59">
        <v>246494</v>
      </c>
      <c r="I2542" s="60">
        <v>0</v>
      </c>
      <c r="J2542" s="58">
        <v>-72121</v>
      </c>
      <c r="K2542" s="62">
        <v>16062</v>
      </c>
      <c r="L2542" s="61"/>
      <c r="M2542" s="61"/>
      <c r="N2542" s="61"/>
      <c r="O2542" s="61"/>
      <c r="P2542" s="62">
        <v>109435</v>
      </c>
      <c r="Q2542" s="62">
        <v>52996</v>
      </c>
      <c r="R2542" s="61"/>
      <c r="S2542" s="61"/>
      <c r="T2542" s="61"/>
      <c r="U2542" s="61"/>
      <c r="V2542" s="61"/>
      <c r="W2542" s="62">
        <v>304243</v>
      </c>
      <c r="X2542" s="61"/>
      <c r="Y2542" s="61"/>
      <c r="Z2542" s="61"/>
      <c r="AA2542" s="62">
        <v>494252</v>
      </c>
      <c r="AB2542" s="61"/>
      <c r="AC2542" s="61"/>
      <c r="AD2542" s="62">
        <v>57384</v>
      </c>
      <c r="AE2542" s="61"/>
      <c r="AF2542" s="62">
        <v>109055</v>
      </c>
      <c r="AG2542" s="61"/>
      <c r="AH2542" s="61"/>
      <c r="AI2542" s="62">
        <v>69291</v>
      </c>
      <c r="AJ2542" s="61"/>
      <c r="AK2542" s="61"/>
      <c r="AL2542" s="61"/>
      <c r="AM2542" s="61"/>
      <c r="AN2542" s="61"/>
      <c r="AO2542" s="61"/>
      <c r="AP2542" s="62">
        <v>20319</v>
      </c>
      <c r="AQ2542" s="61"/>
      <c r="AR2542" s="62">
        <v>7411</v>
      </c>
      <c r="AS2542" s="61"/>
      <c r="AT2542" s="61"/>
      <c r="AU2542" s="61"/>
      <c r="AV2542" s="61"/>
      <c r="AW2542" s="61"/>
      <c r="AX2542" s="61"/>
      <c r="AY2542" s="62">
        <v>28442</v>
      </c>
      <c r="AZ2542" s="61"/>
      <c r="BA2542" s="62">
        <v>189400</v>
      </c>
      <c r="BB2542" s="61"/>
      <c r="BC2542" s="61"/>
      <c r="BD2542" s="61"/>
      <c r="BE2542" s="61"/>
      <c r="BF2542" s="61"/>
      <c r="BG2542" s="61"/>
      <c r="BH2542" s="61"/>
      <c r="BI2542" s="61"/>
      <c r="BJ2542" s="61"/>
      <c r="BK2542" s="61">
        <v>922</v>
      </c>
      <c r="BL2542" s="61"/>
      <c r="BM2542" s="61"/>
      <c r="BN2542" s="61"/>
      <c r="BO2542" s="62">
        <v>-72121</v>
      </c>
    </row>
    <row r="2543" spans="1:67" x14ac:dyDescent="0.2">
      <c r="A2543" s="57" t="s">
        <v>41</v>
      </c>
      <c r="B2543" s="56" t="s">
        <v>41</v>
      </c>
      <c r="C2543" s="56" t="s">
        <v>560</v>
      </c>
      <c r="D2543" s="56">
        <v>1995</v>
      </c>
      <c r="E2543" s="58">
        <v>1449135</v>
      </c>
      <c r="F2543" s="58">
        <v>1377014</v>
      </c>
      <c r="G2543" s="59">
        <v>1215284</v>
      </c>
      <c r="H2543" s="59">
        <v>233851</v>
      </c>
      <c r="I2543" s="60">
        <v>0</v>
      </c>
      <c r="J2543" s="58">
        <v>-72121</v>
      </c>
      <c r="K2543" s="62">
        <v>16062</v>
      </c>
      <c r="L2543" s="61"/>
      <c r="M2543" s="61"/>
      <c r="N2543" s="61"/>
      <c r="O2543" s="61"/>
      <c r="P2543" s="62">
        <v>109435</v>
      </c>
      <c r="Q2543" s="62">
        <v>52996</v>
      </c>
      <c r="R2543" s="61"/>
      <c r="S2543" s="61"/>
      <c r="T2543" s="61"/>
      <c r="U2543" s="61"/>
      <c r="V2543" s="61"/>
      <c r="W2543" s="62">
        <v>304243</v>
      </c>
      <c r="X2543" s="61"/>
      <c r="Y2543" s="61"/>
      <c r="Z2543" s="61"/>
      <c r="AA2543" s="62">
        <v>496164</v>
      </c>
      <c r="AB2543" s="61"/>
      <c r="AC2543" s="61"/>
      <c r="AD2543" s="62">
        <v>57384</v>
      </c>
      <c r="AE2543" s="61"/>
      <c r="AF2543" s="62">
        <v>109709</v>
      </c>
      <c r="AG2543" s="61"/>
      <c r="AH2543" s="61"/>
      <c r="AI2543" s="62">
        <v>69291</v>
      </c>
      <c r="AJ2543" s="61"/>
      <c r="AK2543" s="61"/>
      <c r="AL2543" s="61"/>
      <c r="AM2543" s="61"/>
      <c r="AN2543" s="61"/>
      <c r="AO2543" s="61"/>
      <c r="AP2543" s="62">
        <v>7791</v>
      </c>
      <c r="AQ2543" s="61"/>
      <c r="AR2543" s="62">
        <v>7232</v>
      </c>
      <c r="AS2543" s="61"/>
      <c r="AT2543" s="61"/>
      <c r="AU2543" s="61"/>
      <c r="AV2543" s="61"/>
      <c r="AW2543" s="61"/>
      <c r="AX2543" s="61"/>
      <c r="AY2543" s="62">
        <v>29280</v>
      </c>
      <c r="AZ2543" s="61"/>
      <c r="BA2543" s="62">
        <v>189400</v>
      </c>
      <c r="BB2543" s="61"/>
      <c r="BC2543" s="61"/>
      <c r="BD2543" s="61"/>
      <c r="BE2543" s="61"/>
      <c r="BF2543" s="61"/>
      <c r="BG2543" s="61"/>
      <c r="BH2543" s="61"/>
      <c r="BI2543" s="61"/>
      <c r="BJ2543" s="61"/>
      <c r="BK2543" s="61">
        <v>148</v>
      </c>
      <c r="BL2543" s="61"/>
      <c r="BM2543" s="61"/>
      <c r="BN2543" s="61"/>
      <c r="BO2543" s="62">
        <v>-72121</v>
      </c>
    </row>
    <row r="2544" spans="1:67" x14ac:dyDescent="0.2">
      <c r="A2544" s="57" t="s">
        <v>41</v>
      </c>
      <c r="B2544" s="56" t="s">
        <v>41</v>
      </c>
      <c r="C2544" s="56" t="s">
        <v>560</v>
      </c>
      <c r="D2544" s="56">
        <v>1996</v>
      </c>
      <c r="E2544" s="58">
        <v>1477273</v>
      </c>
      <c r="F2544" s="58">
        <v>1405152</v>
      </c>
      <c r="G2544" s="59">
        <v>1230487</v>
      </c>
      <c r="H2544" s="59">
        <v>246786</v>
      </c>
      <c r="I2544" s="60">
        <v>0</v>
      </c>
      <c r="J2544" s="58">
        <v>-72121</v>
      </c>
      <c r="K2544" s="62">
        <v>16062</v>
      </c>
      <c r="L2544" s="61"/>
      <c r="M2544" s="61"/>
      <c r="N2544" s="61"/>
      <c r="O2544" s="61"/>
      <c r="P2544" s="62">
        <v>109435</v>
      </c>
      <c r="Q2544" s="62">
        <v>52996</v>
      </c>
      <c r="R2544" s="61"/>
      <c r="S2544" s="61"/>
      <c r="T2544" s="61"/>
      <c r="U2544" s="61"/>
      <c r="V2544" s="61"/>
      <c r="W2544" s="62">
        <v>304243</v>
      </c>
      <c r="X2544" s="61"/>
      <c r="Y2544" s="61"/>
      <c r="Z2544" s="61"/>
      <c r="AA2544" s="62">
        <v>511367</v>
      </c>
      <c r="AB2544" s="61"/>
      <c r="AC2544" s="61"/>
      <c r="AD2544" s="62">
        <v>57384</v>
      </c>
      <c r="AE2544" s="61"/>
      <c r="AF2544" s="62">
        <v>109709</v>
      </c>
      <c r="AG2544" s="61"/>
      <c r="AH2544" s="61"/>
      <c r="AI2544" s="62">
        <v>69291</v>
      </c>
      <c r="AJ2544" s="61"/>
      <c r="AK2544" s="61"/>
      <c r="AL2544" s="61"/>
      <c r="AM2544" s="61"/>
      <c r="AN2544" s="61"/>
      <c r="AO2544" s="61"/>
      <c r="AP2544" s="62">
        <v>13376</v>
      </c>
      <c r="AQ2544" s="61"/>
      <c r="AR2544" s="62">
        <v>14582</v>
      </c>
      <c r="AS2544" s="61"/>
      <c r="AT2544" s="61"/>
      <c r="AU2544" s="61"/>
      <c r="AV2544" s="61"/>
      <c r="AW2544" s="61"/>
      <c r="AX2544" s="61"/>
      <c r="AY2544" s="62">
        <v>29280</v>
      </c>
      <c r="AZ2544" s="61"/>
      <c r="BA2544" s="62">
        <v>189400</v>
      </c>
      <c r="BB2544" s="61"/>
      <c r="BC2544" s="61"/>
      <c r="BD2544" s="61"/>
      <c r="BE2544" s="61"/>
      <c r="BF2544" s="61"/>
      <c r="BG2544" s="61"/>
      <c r="BH2544" s="61"/>
      <c r="BI2544" s="61"/>
      <c r="BJ2544" s="61"/>
      <c r="BK2544" s="61">
        <v>148</v>
      </c>
      <c r="BL2544" s="61"/>
      <c r="BM2544" s="61"/>
      <c r="BN2544" s="61"/>
      <c r="BO2544" s="62">
        <v>-72121</v>
      </c>
    </row>
    <row r="2545" spans="1:67" x14ac:dyDescent="0.2">
      <c r="A2545" s="57" t="s">
        <v>41</v>
      </c>
      <c r="B2545" s="56" t="s">
        <v>41</v>
      </c>
      <c r="C2545" s="56" t="s">
        <v>560</v>
      </c>
      <c r="D2545" s="56">
        <v>1997</v>
      </c>
      <c r="E2545" s="58">
        <v>1478322</v>
      </c>
      <c r="F2545" s="58">
        <v>1406201</v>
      </c>
      <c r="G2545" s="59">
        <v>1231536</v>
      </c>
      <c r="H2545" s="59">
        <v>246786</v>
      </c>
      <c r="I2545" s="60">
        <v>0</v>
      </c>
      <c r="J2545" s="58">
        <v>-72121</v>
      </c>
      <c r="K2545" s="62">
        <v>16062</v>
      </c>
      <c r="L2545" s="61"/>
      <c r="M2545" s="61"/>
      <c r="N2545" s="61"/>
      <c r="O2545" s="61"/>
      <c r="P2545" s="62">
        <v>109435</v>
      </c>
      <c r="Q2545" s="62">
        <v>52996</v>
      </c>
      <c r="R2545" s="61"/>
      <c r="S2545" s="61"/>
      <c r="T2545" s="61"/>
      <c r="U2545" s="61"/>
      <c r="V2545" s="61"/>
      <c r="W2545" s="62">
        <v>304243</v>
      </c>
      <c r="X2545" s="61"/>
      <c r="Y2545" s="61"/>
      <c r="Z2545" s="61"/>
      <c r="AA2545" s="62">
        <v>512416</v>
      </c>
      <c r="AB2545" s="61"/>
      <c r="AC2545" s="61"/>
      <c r="AD2545" s="62">
        <v>57384</v>
      </c>
      <c r="AE2545" s="61"/>
      <c r="AF2545" s="62">
        <v>109709</v>
      </c>
      <c r="AG2545" s="61"/>
      <c r="AH2545" s="61"/>
      <c r="AI2545" s="62">
        <v>69291</v>
      </c>
      <c r="AJ2545" s="61"/>
      <c r="AK2545" s="61"/>
      <c r="AL2545" s="61"/>
      <c r="AM2545" s="61"/>
      <c r="AN2545" s="61"/>
      <c r="AO2545" s="61"/>
      <c r="AP2545" s="62">
        <v>13376</v>
      </c>
      <c r="AQ2545" s="61"/>
      <c r="AR2545" s="62">
        <v>14582</v>
      </c>
      <c r="AS2545" s="61"/>
      <c r="AT2545" s="61"/>
      <c r="AU2545" s="61"/>
      <c r="AV2545" s="61"/>
      <c r="AW2545" s="61"/>
      <c r="AX2545" s="61"/>
      <c r="AY2545" s="62">
        <v>29280</v>
      </c>
      <c r="AZ2545" s="61"/>
      <c r="BA2545" s="62">
        <v>189400</v>
      </c>
      <c r="BB2545" s="61"/>
      <c r="BC2545" s="61"/>
      <c r="BD2545" s="61"/>
      <c r="BE2545" s="61"/>
      <c r="BF2545" s="61"/>
      <c r="BG2545" s="61"/>
      <c r="BH2545" s="61"/>
      <c r="BI2545" s="61"/>
      <c r="BJ2545" s="61"/>
      <c r="BK2545" s="61">
        <v>148</v>
      </c>
      <c r="BL2545" s="61"/>
      <c r="BM2545" s="61"/>
      <c r="BN2545" s="61"/>
      <c r="BO2545" s="62">
        <v>-72121</v>
      </c>
    </row>
    <row r="2546" spans="1:67" x14ac:dyDescent="0.2">
      <c r="A2546" s="57" t="s">
        <v>41</v>
      </c>
      <c r="B2546" s="56" t="s">
        <v>41</v>
      </c>
      <c r="C2546" s="56" t="s">
        <v>560</v>
      </c>
      <c r="D2546" s="56">
        <v>1998</v>
      </c>
      <c r="E2546" s="58">
        <v>1585817</v>
      </c>
      <c r="F2546" s="58">
        <v>1513696</v>
      </c>
      <c r="G2546" s="59">
        <v>1335397</v>
      </c>
      <c r="H2546" s="59">
        <v>250420</v>
      </c>
      <c r="I2546" s="60">
        <v>0</v>
      </c>
      <c r="J2546" s="58">
        <v>-72121</v>
      </c>
      <c r="K2546" s="62">
        <v>16062</v>
      </c>
      <c r="L2546" s="61"/>
      <c r="M2546" s="61"/>
      <c r="N2546" s="61"/>
      <c r="O2546" s="61"/>
      <c r="P2546" s="62">
        <v>109435</v>
      </c>
      <c r="Q2546" s="62">
        <v>52996</v>
      </c>
      <c r="R2546" s="61"/>
      <c r="S2546" s="61"/>
      <c r="T2546" s="61"/>
      <c r="U2546" s="61"/>
      <c r="V2546" s="61"/>
      <c r="W2546" s="62">
        <v>304243</v>
      </c>
      <c r="X2546" s="61"/>
      <c r="Y2546" s="61"/>
      <c r="Z2546" s="61"/>
      <c r="AA2546" s="62">
        <v>616277</v>
      </c>
      <c r="AB2546" s="61"/>
      <c r="AC2546" s="61"/>
      <c r="AD2546" s="62">
        <v>57384</v>
      </c>
      <c r="AE2546" s="61"/>
      <c r="AF2546" s="62">
        <v>109709</v>
      </c>
      <c r="AG2546" s="61"/>
      <c r="AH2546" s="61"/>
      <c r="AI2546" s="62">
        <v>69291</v>
      </c>
      <c r="AJ2546" s="61"/>
      <c r="AK2546" s="61"/>
      <c r="AL2546" s="61"/>
      <c r="AM2546" s="61"/>
      <c r="AN2546" s="61"/>
      <c r="AO2546" s="61"/>
      <c r="AP2546" s="62">
        <v>13376</v>
      </c>
      <c r="AQ2546" s="61"/>
      <c r="AR2546" s="62">
        <v>14582</v>
      </c>
      <c r="AS2546" s="61"/>
      <c r="AT2546" s="61"/>
      <c r="AU2546" s="61"/>
      <c r="AV2546" s="61"/>
      <c r="AW2546" s="61"/>
      <c r="AX2546" s="61"/>
      <c r="AY2546" s="62">
        <v>32914</v>
      </c>
      <c r="AZ2546" s="61"/>
      <c r="BA2546" s="62">
        <v>189400</v>
      </c>
      <c r="BB2546" s="61"/>
      <c r="BC2546" s="61"/>
      <c r="BD2546" s="61"/>
      <c r="BE2546" s="61"/>
      <c r="BF2546" s="61"/>
      <c r="BG2546" s="61"/>
      <c r="BH2546" s="61"/>
      <c r="BI2546" s="61"/>
      <c r="BJ2546" s="61"/>
      <c r="BK2546" s="61">
        <v>148</v>
      </c>
      <c r="BL2546" s="61"/>
      <c r="BM2546" s="61"/>
      <c r="BN2546" s="61"/>
      <c r="BO2546" s="62">
        <v>-72121</v>
      </c>
    </row>
    <row r="2547" spans="1:67" x14ac:dyDescent="0.2">
      <c r="A2547" s="57" t="s">
        <v>41</v>
      </c>
      <c r="B2547" s="56" t="s">
        <v>41</v>
      </c>
      <c r="C2547" s="56" t="s">
        <v>41</v>
      </c>
      <c r="D2547" s="56">
        <v>2002</v>
      </c>
      <c r="E2547" s="58">
        <v>17429548</v>
      </c>
      <c r="F2547" s="58">
        <v>16936454</v>
      </c>
      <c r="G2547" s="59">
        <v>16576906</v>
      </c>
      <c r="H2547" s="59">
        <v>874043</v>
      </c>
      <c r="I2547" s="60">
        <v>21401</v>
      </c>
      <c r="J2547" s="58">
        <v>-514495</v>
      </c>
      <c r="K2547" s="61"/>
      <c r="L2547" s="62">
        <v>54465</v>
      </c>
      <c r="M2547" s="61"/>
      <c r="N2547" s="62">
        <v>11363</v>
      </c>
      <c r="O2547" s="62">
        <v>10000</v>
      </c>
      <c r="P2547" s="61"/>
      <c r="Q2547" s="61"/>
      <c r="R2547" s="61"/>
      <c r="S2547" s="61">
        <v>0</v>
      </c>
      <c r="T2547" s="62">
        <v>21401</v>
      </c>
      <c r="U2547" s="61"/>
      <c r="V2547" s="62">
        <v>2517601</v>
      </c>
      <c r="W2547" s="61"/>
      <c r="X2547" s="61">
        <v>0</v>
      </c>
      <c r="Y2547" s="62">
        <v>3577824</v>
      </c>
      <c r="Z2547" s="62">
        <v>3041627</v>
      </c>
      <c r="AA2547" s="61"/>
      <c r="AB2547" s="62">
        <v>423463</v>
      </c>
      <c r="AC2547" s="62">
        <v>2723126</v>
      </c>
      <c r="AD2547" s="61"/>
      <c r="AE2547" s="62">
        <v>3135661</v>
      </c>
      <c r="AF2547" s="61"/>
      <c r="AG2547" s="62">
        <v>372206</v>
      </c>
      <c r="AH2547" s="62">
        <v>688169</v>
      </c>
      <c r="AI2547" s="61"/>
      <c r="AJ2547" s="61">
        <v>0</v>
      </c>
      <c r="AK2547" s="61">
        <v>0</v>
      </c>
      <c r="AL2547" s="61">
        <v>0</v>
      </c>
      <c r="AM2547" s="61">
        <v>0</v>
      </c>
      <c r="AN2547" s="62">
        <v>507818</v>
      </c>
      <c r="AO2547" s="61">
        <v>0</v>
      </c>
      <c r="AP2547" s="61"/>
      <c r="AQ2547" s="62">
        <v>1026</v>
      </c>
      <c r="AR2547" s="61"/>
      <c r="AS2547" s="62">
        <v>216938</v>
      </c>
      <c r="AT2547" s="62">
        <v>28397</v>
      </c>
      <c r="AU2547" s="61">
        <v>0</v>
      </c>
      <c r="AV2547" s="61"/>
      <c r="AW2547" s="61">
        <v>0</v>
      </c>
      <c r="AX2547" s="62">
        <v>88392</v>
      </c>
      <c r="AY2547" s="61"/>
      <c r="AZ2547" s="62">
        <v>2151</v>
      </c>
      <c r="BA2547" s="61"/>
      <c r="BB2547" s="61">
        <v>0</v>
      </c>
      <c r="BC2547" s="61">
        <v>0</v>
      </c>
      <c r="BD2547" s="61">
        <v>702</v>
      </c>
      <c r="BE2547" s="61"/>
      <c r="BF2547" s="61">
        <v>0</v>
      </c>
      <c r="BG2547" s="61"/>
      <c r="BH2547" s="61">
        <v>0</v>
      </c>
      <c r="BI2547" s="61"/>
      <c r="BJ2547" s="62">
        <v>28619</v>
      </c>
      <c r="BK2547" s="61"/>
      <c r="BL2547" s="61">
        <v>0</v>
      </c>
      <c r="BM2547" s="61">
        <v>0</v>
      </c>
      <c r="BN2547" s="62">
        <v>-514495</v>
      </c>
      <c r="BO2547" s="61"/>
    </row>
    <row r="2548" spans="1:67" x14ac:dyDescent="0.2">
      <c r="A2548" s="57" t="s">
        <v>41</v>
      </c>
      <c r="B2548" s="56" t="s">
        <v>41</v>
      </c>
      <c r="C2548" s="56" t="s">
        <v>41</v>
      </c>
      <c r="D2548" s="56">
        <v>2003</v>
      </c>
      <c r="E2548" s="58">
        <v>17972131</v>
      </c>
      <c r="F2548" s="58">
        <v>17479037</v>
      </c>
      <c r="G2548" s="59">
        <v>16946567</v>
      </c>
      <c r="H2548" s="59">
        <v>1046965</v>
      </c>
      <c r="I2548" s="60">
        <v>21401</v>
      </c>
      <c r="J2548" s="58">
        <v>-514495</v>
      </c>
      <c r="K2548" s="61"/>
      <c r="L2548" s="62">
        <v>54465</v>
      </c>
      <c r="M2548" s="61"/>
      <c r="N2548" s="62">
        <v>11363</v>
      </c>
      <c r="O2548" s="62">
        <v>33235</v>
      </c>
      <c r="P2548" s="61"/>
      <c r="Q2548" s="61"/>
      <c r="R2548" s="61"/>
      <c r="S2548" s="61">
        <v>0</v>
      </c>
      <c r="T2548" s="62">
        <v>21401</v>
      </c>
      <c r="U2548" s="61"/>
      <c r="V2548" s="62">
        <v>2517601</v>
      </c>
      <c r="W2548" s="61"/>
      <c r="X2548" s="61">
        <v>0</v>
      </c>
      <c r="Y2548" s="62">
        <v>3612695</v>
      </c>
      <c r="Z2548" s="62">
        <v>3179424</v>
      </c>
      <c r="AA2548" s="61"/>
      <c r="AB2548" s="62">
        <v>432980</v>
      </c>
      <c r="AC2548" s="62">
        <v>2757280</v>
      </c>
      <c r="AD2548" s="61"/>
      <c r="AE2548" s="62">
        <v>3180220</v>
      </c>
      <c r="AF2548" s="61"/>
      <c r="AG2548" s="62">
        <v>409192</v>
      </c>
      <c r="AH2548" s="62">
        <v>736711</v>
      </c>
      <c r="AI2548" s="61"/>
      <c r="AJ2548" s="61">
        <v>0</v>
      </c>
      <c r="AK2548" s="61">
        <v>0</v>
      </c>
      <c r="AL2548" s="61">
        <v>0</v>
      </c>
      <c r="AM2548" s="61">
        <v>0</v>
      </c>
      <c r="AN2548" s="62">
        <v>507818</v>
      </c>
      <c r="AO2548" s="61">
        <v>0</v>
      </c>
      <c r="AP2548" s="61"/>
      <c r="AQ2548" s="62">
        <v>1026</v>
      </c>
      <c r="AR2548" s="61"/>
      <c r="AS2548" s="62">
        <v>222484</v>
      </c>
      <c r="AT2548" s="62">
        <v>74433</v>
      </c>
      <c r="AU2548" s="62">
        <v>100406</v>
      </c>
      <c r="AV2548" s="61"/>
      <c r="AW2548" s="61">
        <v>0</v>
      </c>
      <c r="AX2548" s="62">
        <v>105738</v>
      </c>
      <c r="AY2548" s="61"/>
      <c r="AZ2548" s="62">
        <v>2151</v>
      </c>
      <c r="BA2548" s="61"/>
      <c r="BB2548" s="61">
        <v>0</v>
      </c>
      <c r="BC2548" s="61">
        <v>0</v>
      </c>
      <c r="BD2548" s="62">
        <v>4290</v>
      </c>
      <c r="BE2548" s="61"/>
      <c r="BF2548" s="61">
        <v>0</v>
      </c>
      <c r="BG2548" s="61"/>
      <c r="BH2548" s="61">
        <v>0</v>
      </c>
      <c r="BI2548" s="61"/>
      <c r="BJ2548" s="62">
        <v>28619</v>
      </c>
      <c r="BK2548" s="61"/>
      <c r="BL2548" s="61">
        <v>0</v>
      </c>
      <c r="BM2548" s="61">
        <v>0</v>
      </c>
      <c r="BN2548" s="62">
        <v>-514495</v>
      </c>
      <c r="BO2548" s="61"/>
    </row>
    <row r="2549" spans="1:67" x14ac:dyDescent="0.2">
      <c r="A2549" s="57" t="s">
        <v>41</v>
      </c>
      <c r="B2549" s="56" t="s">
        <v>41</v>
      </c>
      <c r="C2549" s="56" t="s">
        <v>41</v>
      </c>
      <c r="D2549" s="56">
        <v>2004</v>
      </c>
      <c r="E2549" s="58">
        <v>18571306</v>
      </c>
      <c r="F2549" s="58">
        <v>17959251</v>
      </c>
      <c r="G2549" s="59">
        <v>17482167</v>
      </c>
      <c r="H2549" s="59">
        <v>1110540</v>
      </c>
      <c r="I2549" s="60">
        <v>21401</v>
      </c>
      <c r="J2549" s="58">
        <v>-633456</v>
      </c>
      <c r="K2549" s="61"/>
      <c r="L2549" s="62">
        <v>54465</v>
      </c>
      <c r="M2549" s="61"/>
      <c r="N2549" s="62">
        <v>11363</v>
      </c>
      <c r="O2549" s="62">
        <v>38727</v>
      </c>
      <c r="P2549" s="61"/>
      <c r="Q2549" s="61"/>
      <c r="R2549" s="61"/>
      <c r="S2549" s="61">
        <v>0</v>
      </c>
      <c r="T2549" s="62">
        <v>21401</v>
      </c>
      <c r="U2549" s="61"/>
      <c r="V2549" s="62">
        <v>2517601</v>
      </c>
      <c r="W2549" s="61"/>
      <c r="X2549" s="61">
        <v>0</v>
      </c>
      <c r="Y2549" s="62">
        <v>3703372</v>
      </c>
      <c r="Z2549" s="62">
        <v>3328093</v>
      </c>
      <c r="AA2549" s="61"/>
      <c r="AB2549" s="62">
        <v>433243</v>
      </c>
      <c r="AC2549" s="62">
        <v>2767847</v>
      </c>
      <c r="AD2549" s="61"/>
      <c r="AE2549" s="62">
        <v>3362875</v>
      </c>
      <c r="AF2549" s="61"/>
      <c r="AG2549" s="62">
        <v>451151</v>
      </c>
      <c r="AH2549" s="62">
        <v>792029</v>
      </c>
      <c r="AI2549" s="61"/>
      <c r="AJ2549" s="61">
        <v>0</v>
      </c>
      <c r="AK2549" s="61">
        <v>0</v>
      </c>
      <c r="AL2549" s="61">
        <v>0</v>
      </c>
      <c r="AM2549" s="61">
        <v>0</v>
      </c>
      <c r="AN2549" s="62">
        <v>507818</v>
      </c>
      <c r="AO2549" s="61">
        <v>0</v>
      </c>
      <c r="AP2549" s="61"/>
      <c r="AQ2549" s="62">
        <v>18443</v>
      </c>
      <c r="AR2549" s="61"/>
      <c r="AS2549" s="62">
        <v>234469</v>
      </c>
      <c r="AT2549" s="62">
        <v>103371</v>
      </c>
      <c r="AU2549" s="62">
        <v>100406</v>
      </c>
      <c r="AV2549" s="61"/>
      <c r="AW2549" s="61">
        <v>0</v>
      </c>
      <c r="AX2549" s="62">
        <v>110973</v>
      </c>
      <c r="AY2549" s="61"/>
      <c r="AZ2549" s="62">
        <v>2151</v>
      </c>
      <c r="BA2549" s="61"/>
      <c r="BB2549" s="61">
        <v>0</v>
      </c>
      <c r="BC2549" s="61">
        <v>0</v>
      </c>
      <c r="BD2549" s="62">
        <v>4290</v>
      </c>
      <c r="BE2549" s="61"/>
      <c r="BF2549" s="61">
        <v>0</v>
      </c>
      <c r="BG2549" s="61"/>
      <c r="BH2549" s="61">
        <v>0</v>
      </c>
      <c r="BI2549" s="61"/>
      <c r="BJ2549" s="62">
        <v>28619</v>
      </c>
      <c r="BK2549" s="61"/>
      <c r="BL2549" s="61">
        <v>0</v>
      </c>
      <c r="BM2549" s="61">
        <v>0</v>
      </c>
      <c r="BN2549" s="62">
        <v>-633456</v>
      </c>
      <c r="BO2549" s="61"/>
    </row>
    <row r="2550" spans="1:67" x14ac:dyDescent="0.2">
      <c r="A2550" s="57" t="s">
        <v>41</v>
      </c>
      <c r="B2550" s="56" t="s">
        <v>41</v>
      </c>
      <c r="C2550" s="56" t="s">
        <v>41</v>
      </c>
      <c r="D2550" s="56">
        <v>2005</v>
      </c>
      <c r="E2550" s="58">
        <v>18703461</v>
      </c>
      <c r="F2550" s="58">
        <v>17951772</v>
      </c>
      <c r="G2550" s="59">
        <v>17988420</v>
      </c>
      <c r="H2550" s="59">
        <v>715041</v>
      </c>
      <c r="I2550" s="60">
        <v>0</v>
      </c>
      <c r="J2550" s="58">
        <v>-751689</v>
      </c>
      <c r="K2550" s="61"/>
      <c r="L2550" s="62">
        <v>54465</v>
      </c>
      <c r="M2550" s="61"/>
      <c r="N2550" s="62">
        <v>11363</v>
      </c>
      <c r="O2550" s="62">
        <v>45491</v>
      </c>
      <c r="P2550" s="61"/>
      <c r="Q2550" s="61"/>
      <c r="R2550" s="61"/>
      <c r="S2550" s="61">
        <v>0</v>
      </c>
      <c r="T2550" s="61">
        <v>0</v>
      </c>
      <c r="U2550" s="61"/>
      <c r="V2550" s="62">
        <v>2539002</v>
      </c>
      <c r="W2550" s="61"/>
      <c r="X2550" s="61">
        <v>0</v>
      </c>
      <c r="Y2550" s="62">
        <v>3787529</v>
      </c>
      <c r="Z2550" s="62">
        <v>3564880</v>
      </c>
      <c r="AA2550" s="61"/>
      <c r="AB2550" s="62">
        <v>433243</v>
      </c>
      <c r="AC2550" s="62">
        <v>2772488</v>
      </c>
      <c r="AD2550" s="61"/>
      <c r="AE2550" s="62">
        <v>3471471</v>
      </c>
      <c r="AF2550" s="61"/>
      <c r="AG2550" s="62">
        <v>479015</v>
      </c>
      <c r="AH2550" s="62">
        <v>829473</v>
      </c>
      <c r="AI2550" s="61"/>
      <c r="AJ2550" s="61">
        <v>0</v>
      </c>
      <c r="AK2550" s="61">
        <v>0</v>
      </c>
      <c r="AL2550" s="61">
        <v>0</v>
      </c>
      <c r="AM2550" s="61">
        <v>0</v>
      </c>
      <c r="AN2550" s="61">
        <v>0</v>
      </c>
      <c r="AO2550" s="61">
        <v>0</v>
      </c>
      <c r="AP2550" s="61"/>
      <c r="AQ2550" s="62">
        <v>37448</v>
      </c>
      <c r="AR2550" s="61"/>
      <c r="AS2550" s="62">
        <v>250972</v>
      </c>
      <c r="AT2550" s="62">
        <v>166411</v>
      </c>
      <c r="AU2550" s="62">
        <v>100406</v>
      </c>
      <c r="AV2550" s="61"/>
      <c r="AW2550" s="61">
        <v>0</v>
      </c>
      <c r="AX2550" s="62">
        <v>124744</v>
      </c>
      <c r="AY2550" s="61"/>
      <c r="AZ2550" s="62">
        <v>2151</v>
      </c>
      <c r="BA2550" s="61"/>
      <c r="BB2550" s="61">
        <v>0</v>
      </c>
      <c r="BC2550" s="61">
        <v>0</v>
      </c>
      <c r="BD2550" s="62">
        <v>4290</v>
      </c>
      <c r="BE2550" s="61"/>
      <c r="BF2550" s="61">
        <v>0</v>
      </c>
      <c r="BG2550" s="61"/>
      <c r="BH2550" s="61">
        <v>0</v>
      </c>
      <c r="BI2550" s="61"/>
      <c r="BJ2550" s="62">
        <v>28619</v>
      </c>
      <c r="BK2550" s="61"/>
      <c r="BL2550" s="61">
        <v>0</v>
      </c>
      <c r="BM2550" s="61">
        <v>0</v>
      </c>
      <c r="BN2550" s="62">
        <v>-751689</v>
      </c>
      <c r="BO2550" s="61"/>
    </row>
    <row r="2551" spans="1:67" x14ac:dyDescent="0.2">
      <c r="A2551" s="57" t="s">
        <v>41</v>
      </c>
      <c r="B2551" s="56" t="s">
        <v>41</v>
      </c>
      <c r="C2551" s="56" t="s">
        <v>41</v>
      </c>
      <c r="D2551" s="56">
        <v>2006</v>
      </c>
      <c r="E2551" s="58">
        <v>20847610</v>
      </c>
      <c r="F2551" s="58">
        <v>19879514</v>
      </c>
      <c r="G2551" s="59">
        <v>19372596</v>
      </c>
      <c r="H2551" s="59">
        <v>1475014</v>
      </c>
      <c r="I2551" s="60">
        <v>0</v>
      </c>
      <c r="J2551" s="58">
        <v>-968096</v>
      </c>
      <c r="K2551" s="61"/>
      <c r="L2551" s="62">
        <v>219284</v>
      </c>
      <c r="M2551" s="61"/>
      <c r="N2551" s="62">
        <v>11363</v>
      </c>
      <c r="O2551" s="62">
        <v>765069</v>
      </c>
      <c r="P2551" s="61"/>
      <c r="Q2551" s="61"/>
      <c r="R2551" s="61"/>
      <c r="S2551" s="61">
        <v>0</v>
      </c>
      <c r="T2551" s="61">
        <v>0</v>
      </c>
      <c r="U2551" s="61"/>
      <c r="V2551" s="62">
        <v>2730090</v>
      </c>
      <c r="W2551" s="61"/>
      <c r="X2551" s="61">
        <v>0</v>
      </c>
      <c r="Y2551" s="62">
        <v>3883075</v>
      </c>
      <c r="Z2551" s="62">
        <v>3620842</v>
      </c>
      <c r="AA2551" s="61"/>
      <c r="AB2551" s="62">
        <v>446063</v>
      </c>
      <c r="AC2551" s="62">
        <v>2807068</v>
      </c>
      <c r="AD2551" s="61"/>
      <c r="AE2551" s="62">
        <v>3547905</v>
      </c>
      <c r="AF2551" s="61"/>
      <c r="AG2551" s="62">
        <v>516197</v>
      </c>
      <c r="AH2551" s="62">
        <v>825640</v>
      </c>
      <c r="AI2551" s="61"/>
      <c r="AJ2551" s="61">
        <v>0</v>
      </c>
      <c r="AK2551" s="61">
        <v>0</v>
      </c>
      <c r="AL2551" s="61">
        <v>0</v>
      </c>
      <c r="AM2551" s="61">
        <v>0</v>
      </c>
      <c r="AN2551" s="62">
        <v>507818</v>
      </c>
      <c r="AO2551" s="61">
        <v>0</v>
      </c>
      <c r="AP2551" s="61"/>
      <c r="AQ2551" s="62">
        <v>83191</v>
      </c>
      <c r="AR2551" s="61"/>
      <c r="AS2551" s="62">
        <v>260963</v>
      </c>
      <c r="AT2551" s="62">
        <v>168398</v>
      </c>
      <c r="AU2551" s="62">
        <v>290540</v>
      </c>
      <c r="AV2551" s="61"/>
      <c r="AW2551" s="61">
        <v>0</v>
      </c>
      <c r="AX2551" s="62">
        <v>129044</v>
      </c>
      <c r="AY2551" s="61"/>
      <c r="AZ2551" s="62">
        <v>2151</v>
      </c>
      <c r="BA2551" s="61"/>
      <c r="BB2551" s="61">
        <v>0</v>
      </c>
      <c r="BC2551" s="61">
        <v>0</v>
      </c>
      <c r="BD2551" s="62">
        <v>4290</v>
      </c>
      <c r="BE2551" s="61"/>
      <c r="BF2551" s="61">
        <v>0</v>
      </c>
      <c r="BG2551" s="61"/>
      <c r="BH2551" s="61">
        <v>0</v>
      </c>
      <c r="BI2551" s="61"/>
      <c r="BJ2551" s="62">
        <v>28619</v>
      </c>
      <c r="BK2551" s="61"/>
      <c r="BL2551" s="61">
        <v>0</v>
      </c>
      <c r="BM2551" s="61">
        <v>0</v>
      </c>
      <c r="BN2551" s="62">
        <v>-968096</v>
      </c>
      <c r="BO2551" s="61"/>
    </row>
    <row r="2552" spans="1:67" x14ac:dyDescent="0.2">
      <c r="A2552" s="57" t="s">
        <v>41</v>
      </c>
      <c r="B2552" s="56" t="s">
        <v>41</v>
      </c>
      <c r="C2552" s="56" t="s">
        <v>41</v>
      </c>
      <c r="D2552" s="56">
        <v>2007</v>
      </c>
      <c r="E2552" s="58">
        <v>20422202</v>
      </c>
      <c r="F2552" s="58">
        <v>19192554</v>
      </c>
      <c r="G2552" s="59">
        <v>19230486</v>
      </c>
      <c r="H2552" s="59">
        <v>1191716</v>
      </c>
      <c r="I2552" s="60">
        <v>0</v>
      </c>
      <c r="J2552" s="58">
        <v>-1229648</v>
      </c>
      <c r="K2552" s="61"/>
      <c r="L2552" s="62">
        <v>219284</v>
      </c>
      <c r="M2552" s="61"/>
      <c r="N2552" s="62">
        <v>11363</v>
      </c>
      <c r="O2552" s="62">
        <v>765069</v>
      </c>
      <c r="P2552" s="61"/>
      <c r="Q2552" s="61"/>
      <c r="R2552" s="61"/>
      <c r="S2552" s="61">
        <v>0</v>
      </c>
      <c r="T2552" s="61">
        <v>0</v>
      </c>
      <c r="U2552" s="61"/>
      <c r="V2552" s="62">
        <v>2745440</v>
      </c>
      <c r="W2552" s="61"/>
      <c r="X2552" s="61">
        <v>0</v>
      </c>
      <c r="Y2552" s="62">
        <v>3987894</v>
      </c>
      <c r="Z2552" s="62">
        <v>3158069</v>
      </c>
      <c r="AA2552" s="61"/>
      <c r="AB2552" s="62">
        <v>446063</v>
      </c>
      <c r="AC2552" s="62">
        <v>2815942</v>
      </c>
      <c r="AD2552" s="61"/>
      <c r="AE2552" s="62">
        <v>3817949</v>
      </c>
      <c r="AF2552" s="61"/>
      <c r="AG2552" s="62">
        <v>408197</v>
      </c>
      <c r="AH2552" s="62">
        <v>855216</v>
      </c>
      <c r="AI2552" s="61"/>
      <c r="AJ2552" s="61">
        <v>0</v>
      </c>
      <c r="AK2552" s="61">
        <v>0</v>
      </c>
      <c r="AL2552" s="61">
        <v>0</v>
      </c>
      <c r="AM2552" s="61">
        <v>0</v>
      </c>
      <c r="AN2552" s="62">
        <v>428577</v>
      </c>
      <c r="AO2552" s="61">
        <v>0</v>
      </c>
      <c r="AP2552" s="61"/>
      <c r="AQ2552" s="62">
        <v>83191</v>
      </c>
      <c r="AR2552" s="61"/>
      <c r="AS2552" s="62">
        <v>161543</v>
      </c>
      <c r="AT2552" s="62">
        <v>60926</v>
      </c>
      <c r="AU2552" s="62">
        <v>346373</v>
      </c>
      <c r="AV2552" s="61"/>
      <c r="AW2552" s="61">
        <v>0</v>
      </c>
      <c r="AX2552" s="62">
        <v>82487</v>
      </c>
      <c r="AY2552" s="61"/>
      <c r="AZ2552" s="61">
        <v>0</v>
      </c>
      <c r="BA2552" s="61"/>
      <c r="BB2552" s="61">
        <v>0</v>
      </c>
      <c r="BC2552" s="61">
        <v>0</v>
      </c>
      <c r="BD2552" s="61">
        <v>0</v>
      </c>
      <c r="BE2552" s="61"/>
      <c r="BF2552" s="61">
        <v>0</v>
      </c>
      <c r="BG2552" s="61"/>
      <c r="BH2552" s="61">
        <v>0</v>
      </c>
      <c r="BI2552" s="61"/>
      <c r="BJ2552" s="62">
        <v>28619</v>
      </c>
      <c r="BK2552" s="61"/>
      <c r="BL2552" s="61">
        <v>0</v>
      </c>
      <c r="BM2552" s="61">
        <v>0</v>
      </c>
      <c r="BN2552" s="62">
        <v>-1229648</v>
      </c>
      <c r="BO2552" s="61"/>
    </row>
    <row r="2553" spans="1:67" x14ac:dyDescent="0.2">
      <c r="A2553" s="57" t="s">
        <v>41</v>
      </c>
      <c r="B2553" s="56" t="s">
        <v>41</v>
      </c>
      <c r="C2553" s="56" t="s">
        <v>41</v>
      </c>
      <c r="D2553" s="56">
        <v>2008</v>
      </c>
      <c r="E2553" s="58">
        <v>21225759</v>
      </c>
      <c r="F2553" s="58">
        <v>19724376</v>
      </c>
      <c r="G2553" s="59">
        <v>20212066</v>
      </c>
      <c r="H2553" s="59">
        <v>1013693</v>
      </c>
      <c r="I2553" s="60">
        <v>0</v>
      </c>
      <c r="J2553" s="58">
        <v>-1501383</v>
      </c>
      <c r="K2553" s="61"/>
      <c r="L2553" s="62">
        <v>219284</v>
      </c>
      <c r="M2553" s="61"/>
      <c r="N2553" s="62">
        <v>11363</v>
      </c>
      <c r="O2553" s="62">
        <v>787877</v>
      </c>
      <c r="P2553" s="61"/>
      <c r="Q2553" s="61"/>
      <c r="R2553" s="61"/>
      <c r="S2553" s="61">
        <v>0</v>
      </c>
      <c r="T2553" s="61">
        <v>0</v>
      </c>
      <c r="U2553" s="61"/>
      <c r="V2553" s="62">
        <v>2751440</v>
      </c>
      <c r="W2553" s="61"/>
      <c r="X2553" s="61">
        <v>0</v>
      </c>
      <c r="Y2553" s="62">
        <v>4161770</v>
      </c>
      <c r="Z2553" s="62">
        <v>3332377</v>
      </c>
      <c r="AA2553" s="61"/>
      <c r="AB2553" s="62">
        <v>446063</v>
      </c>
      <c r="AC2553" s="62">
        <v>2815942</v>
      </c>
      <c r="AD2553" s="61"/>
      <c r="AE2553" s="62">
        <v>4391844</v>
      </c>
      <c r="AF2553" s="61"/>
      <c r="AG2553" s="62">
        <v>419152</v>
      </c>
      <c r="AH2553" s="62">
        <v>874954</v>
      </c>
      <c r="AI2553" s="61"/>
      <c r="AJ2553" s="61">
        <v>0</v>
      </c>
      <c r="AK2553" s="61">
        <v>0</v>
      </c>
      <c r="AL2553" s="61">
        <v>0</v>
      </c>
      <c r="AM2553" s="61">
        <v>0</v>
      </c>
      <c r="AN2553" s="61">
        <v>0</v>
      </c>
      <c r="AO2553" s="61">
        <v>0</v>
      </c>
      <c r="AP2553" s="61"/>
      <c r="AQ2553" s="62">
        <v>83915</v>
      </c>
      <c r="AR2553" s="61"/>
      <c r="AS2553" s="62">
        <v>113886</v>
      </c>
      <c r="AT2553" s="62">
        <v>100071</v>
      </c>
      <c r="AU2553" s="62">
        <v>630840</v>
      </c>
      <c r="AV2553" s="61"/>
      <c r="AW2553" s="61">
        <v>0</v>
      </c>
      <c r="AX2553" s="62">
        <v>84981</v>
      </c>
      <c r="AY2553" s="61"/>
      <c r="AZ2553" s="61">
        <v>0</v>
      </c>
      <c r="BA2553" s="61"/>
      <c r="BB2553" s="61">
        <v>0</v>
      </c>
      <c r="BC2553" s="61">
        <v>0</v>
      </c>
      <c r="BD2553" s="61">
        <v>0</v>
      </c>
      <c r="BE2553" s="61"/>
      <c r="BF2553" s="61">
        <v>0</v>
      </c>
      <c r="BG2553" s="61"/>
      <c r="BH2553" s="61">
        <v>0</v>
      </c>
      <c r="BI2553" s="61"/>
      <c r="BJ2553" s="61">
        <v>0</v>
      </c>
      <c r="BK2553" s="61"/>
      <c r="BL2553" s="61">
        <v>0</v>
      </c>
      <c r="BM2553" s="61">
        <v>0</v>
      </c>
      <c r="BN2553" s="62">
        <v>-1501383</v>
      </c>
      <c r="BO2553" s="61"/>
    </row>
    <row r="2554" spans="1:67" x14ac:dyDescent="0.2">
      <c r="A2554" s="57" t="s">
        <v>41</v>
      </c>
      <c r="B2554" s="56" t="s">
        <v>41</v>
      </c>
      <c r="C2554" s="56" t="s">
        <v>41</v>
      </c>
      <c r="D2554" s="56">
        <v>2009</v>
      </c>
      <c r="E2554" s="58">
        <v>18758365</v>
      </c>
      <c r="F2554" s="58">
        <v>17156387</v>
      </c>
      <c r="G2554" s="59">
        <v>17722647</v>
      </c>
      <c r="H2554" s="59">
        <v>1035718</v>
      </c>
      <c r="I2554" s="60">
        <v>0</v>
      </c>
      <c r="J2554" s="58">
        <v>-1601978</v>
      </c>
      <c r="K2554" s="61"/>
      <c r="L2554" s="62">
        <v>219284</v>
      </c>
      <c r="M2554" s="61"/>
      <c r="N2554" s="61">
        <v>0</v>
      </c>
      <c r="O2554" s="62">
        <v>862119</v>
      </c>
      <c r="P2554" s="61"/>
      <c r="Q2554" s="61"/>
      <c r="R2554" s="61"/>
      <c r="S2554" s="61">
        <v>0</v>
      </c>
      <c r="T2554" s="61">
        <v>0</v>
      </c>
      <c r="U2554" s="61"/>
      <c r="V2554" s="62">
        <v>2774813</v>
      </c>
      <c r="W2554" s="61"/>
      <c r="X2554" s="61">
        <v>0</v>
      </c>
      <c r="Y2554" s="62">
        <v>805335</v>
      </c>
      <c r="Z2554" s="62">
        <v>3565181</v>
      </c>
      <c r="AA2554" s="61"/>
      <c r="AB2554" s="62">
        <v>499541</v>
      </c>
      <c r="AC2554" s="62">
        <v>2872314</v>
      </c>
      <c r="AD2554" s="61"/>
      <c r="AE2554" s="62">
        <v>4780641</v>
      </c>
      <c r="AF2554" s="61"/>
      <c r="AG2554" s="62">
        <v>453103</v>
      </c>
      <c r="AH2554" s="62">
        <v>890316</v>
      </c>
      <c r="AI2554" s="61"/>
      <c r="AJ2554" s="61">
        <v>0</v>
      </c>
      <c r="AK2554" s="61">
        <v>0</v>
      </c>
      <c r="AL2554" s="61">
        <v>0</v>
      </c>
      <c r="AM2554" s="61">
        <v>0</v>
      </c>
      <c r="AN2554" s="61">
        <v>0</v>
      </c>
      <c r="AO2554" s="61">
        <v>0</v>
      </c>
      <c r="AP2554" s="61"/>
      <c r="AQ2554" s="62">
        <v>107816</v>
      </c>
      <c r="AR2554" s="61"/>
      <c r="AS2554" s="62">
        <v>117817</v>
      </c>
      <c r="AT2554" s="62">
        <v>66132</v>
      </c>
      <c r="AU2554" s="62">
        <v>585223</v>
      </c>
      <c r="AV2554" s="61"/>
      <c r="AW2554" s="61">
        <v>0</v>
      </c>
      <c r="AX2554" s="62">
        <v>158730</v>
      </c>
      <c r="AY2554" s="61"/>
      <c r="AZ2554" s="61">
        <v>0</v>
      </c>
      <c r="BA2554" s="61"/>
      <c r="BB2554" s="61">
        <v>0</v>
      </c>
      <c r="BC2554" s="61">
        <v>0</v>
      </c>
      <c r="BD2554" s="61">
        <v>0</v>
      </c>
      <c r="BE2554" s="61"/>
      <c r="BF2554" s="61">
        <v>0</v>
      </c>
      <c r="BG2554" s="61"/>
      <c r="BH2554" s="61">
        <v>0</v>
      </c>
      <c r="BI2554" s="61"/>
      <c r="BJ2554" s="61">
        <v>0</v>
      </c>
      <c r="BK2554" s="61"/>
      <c r="BL2554" s="61">
        <v>0</v>
      </c>
      <c r="BM2554" s="61">
        <v>0</v>
      </c>
      <c r="BN2554" s="62">
        <v>-1601978</v>
      </c>
      <c r="BO2554" s="61"/>
    </row>
    <row r="2555" spans="1:67" x14ac:dyDescent="0.2">
      <c r="A2555" s="57" t="s">
        <v>41</v>
      </c>
      <c r="B2555" s="56" t="s">
        <v>41</v>
      </c>
      <c r="C2555" s="56" t="s">
        <v>41</v>
      </c>
      <c r="D2555" s="56">
        <v>2010</v>
      </c>
      <c r="E2555" s="58">
        <v>20421187</v>
      </c>
      <c r="F2555" s="58">
        <v>18263528</v>
      </c>
      <c r="G2555" s="59">
        <v>19281939</v>
      </c>
      <c r="H2555" s="59">
        <v>1139248</v>
      </c>
      <c r="I2555" s="60">
        <v>0</v>
      </c>
      <c r="J2555" s="58">
        <v>-2157659</v>
      </c>
      <c r="K2555" s="61"/>
      <c r="L2555" s="62">
        <v>219284</v>
      </c>
      <c r="M2555" s="61"/>
      <c r="N2555" s="61">
        <v>0</v>
      </c>
      <c r="O2555" s="62">
        <v>919216</v>
      </c>
      <c r="P2555" s="61"/>
      <c r="Q2555" s="61"/>
      <c r="R2555" s="61"/>
      <c r="S2555" s="61">
        <v>0</v>
      </c>
      <c r="T2555" s="61">
        <v>0</v>
      </c>
      <c r="U2555" s="61"/>
      <c r="V2555" s="62">
        <v>2762235</v>
      </c>
      <c r="W2555" s="61"/>
      <c r="X2555" s="61">
        <v>0</v>
      </c>
      <c r="Y2555" s="62">
        <v>1107312</v>
      </c>
      <c r="Z2555" s="62">
        <v>3813754</v>
      </c>
      <c r="AA2555" s="61"/>
      <c r="AB2555" s="62">
        <v>878943</v>
      </c>
      <c r="AC2555" s="62">
        <v>3066154</v>
      </c>
      <c r="AD2555" s="61"/>
      <c r="AE2555" s="62">
        <v>5111049</v>
      </c>
      <c r="AF2555" s="61"/>
      <c r="AG2555" s="62">
        <v>509529</v>
      </c>
      <c r="AH2555" s="62">
        <v>894463</v>
      </c>
      <c r="AI2555" s="61"/>
      <c r="AJ2555" s="61">
        <v>0</v>
      </c>
      <c r="AK2555" s="61">
        <v>0</v>
      </c>
      <c r="AL2555" s="61">
        <v>0</v>
      </c>
      <c r="AM2555" s="61">
        <v>0</v>
      </c>
      <c r="AN2555" s="61">
        <v>0</v>
      </c>
      <c r="AO2555" s="61">
        <v>0</v>
      </c>
      <c r="AP2555" s="61"/>
      <c r="AQ2555" s="62">
        <v>57025</v>
      </c>
      <c r="AR2555" s="61"/>
      <c r="AS2555" s="62">
        <v>31199</v>
      </c>
      <c r="AT2555" s="62">
        <v>113876</v>
      </c>
      <c r="AU2555" s="62">
        <v>759706</v>
      </c>
      <c r="AV2555" s="61"/>
      <c r="AW2555" s="61">
        <v>0</v>
      </c>
      <c r="AX2555" s="62">
        <v>158730</v>
      </c>
      <c r="AY2555" s="61"/>
      <c r="AZ2555" s="62">
        <v>18712</v>
      </c>
      <c r="BA2555" s="61"/>
      <c r="BB2555" s="61">
        <v>0</v>
      </c>
      <c r="BC2555" s="61">
        <v>0</v>
      </c>
      <c r="BD2555" s="61">
        <v>0</v>
      </c>
      <c r="BE2555" s="61"/>
      <c r="BF2555" s="61">
        <v>0</v>
      </c>
      <c r="BG2555" s="61"/>
      <c r="BH2555" s="61">
        <v>0</v>
      </c>
      <c r="BI2555" s="61"/>
      <c r="BJ2555" s="61">
        <v>0</v>
      </c>
      <c r="BK2555" s="61"/>
      <c r="BL2555" s="61">
        <v>0</v>
      </c>
      <c r="BM2555" s="61">
        <v>0</v>
      </c>
      <c r="BN2555" s="62">
        <v>-2157659</v>
      </c>
      <c r="BO2555" s="61"/>
    </row>
    <row r="2556" spans="1:67" x14ac:dyDescent="0.2">
      <c r="A2556" s="57" t="s">
        <v>41</v>
      </c>
      <c r="B2556" s="56" t="s">
        <v>41</v>
      </c>
      <c r="C2556" s="56" t="s">
        <v>41</v>
      </c>
      <c r="D2556" s="56">
        <v>2011</v>
      </c>
      <c r="E2556" s="58">
        <v>21797014</v>
      </c>
      <c r="F2556" s="58">
        <v>19396951</v>
      </c>
      <c r="G2556" s="59">
        <v>20526753</v>
      </c>
      <c r="H2556" s="59">
        <v>1270261</v>
      </c>
      <c r="I2556" s="60">
        <v>0</v>
      </c>
      <c r="J2556" s="58">
        <v>-2400063</v>
      </c>
      <c r="K2556" s="61"/>
      <c r="L2556" s="62">
        <v>219284</v>
      </c>
      <c r="M2556" s="61"/>
      <c r="N2556" s="61">
        <v>0</v>
      </c>
      <c r="O2556" s="62">
        <v>921975</v>
      </c>
      <c r="P2556" s="61"/>
      <c r="Q2556" s="61"/>
      <c r="R2556" s="61"/>
      <c r="S2556" s="61">
        <v>0</v>
      </c>
      <c r="T2556" s="61">
        <v>0</v>
      </c>
      <c r="U2556" s="61"/>
      <c r="V2556" s="62">
        <v>2887416</v>
      </c>
      <c r="W2556" s="61"/>
      <c r="X2556" s="61">
        <v>0</v>
      </c>
      <c r="Y2556" s="62">
        <v>1378278</v>
      </c>
      <c r="Z2556" s="62">
        <v>4255646</v>
      </c>
      <c r="AA2556" s="61"/>
      <c r="AB2556" s="62">
        <v>941911</v>
      </c>
      <c r="AC2556" s="62">
        <v>3224655</v>
      </c>
      <c r="AD2556" s="61"/>
      <c r="AE2556" s="62">
        <v>5262523</v>
      </c>
      <c r="AF2556" s="61"/>
      <c r="AG2556" s="62">
        <v>517496</v>
      </c>
      <c r="AH2556" s="62">
        <v>916539</v>
      </c>
      <c r="AI2556" s="61"/>
      <c r="AJ2556" s="62">
        <v>1030</v>
      </c>
      <c r="AK2556" s="61">
        <v>0</v>
      </c>
      <c r="AL2556" s="61">
        <v>0</v>
      </c>
      <c r="AM2556" s="61">
        <v>0</v>
      </c>
      <c r="AN2556" s="61">
        <v>0</v>
      </c>
      <c r="AO2556" s="61">
        <v>0</v>
      </c>
      <c r="AP2556" s="61"/>
      <c r="AQ2556" s="62">
        <v>62480</v>
      </c>
      <c r="AR2556" s="61"/>
      <c r="AS2556" s="62">
        <v>40254</v>
      </c>
      <c r="AT2556" s="62">
        <v>138259</v>
      </c>
      <c r="AU2556" s="62">
        <v>759706</v>
      </c>
      <c r="AV2556" s="61"/>
      <c r="AW2556" s="61">
        <v>0</v>
      </c>
      <c r="AX2556" s="62">
        <v>248692</v>
      </c>
      <c r="AY2556" s="61"/>
      <c r="AZ2556" s="62">
        <v>20870</v>
      </c>
      <c r="BA2556" s="61"/>
      <c r="BB2556" s="61">
        <v>0</v>
      </c>
      <c r="BC2556" s="61">
        <v>0</v>
      </c>
      <c r="BD2556" s="61">
        <v>0</v>
      </c>
      <c r="BE2556" s="61"/>
      <c r="BF2556" s="61">
        <v>0</v>
      </c>
      <c r="BG2556" s="61"/>
      <c r="BH2556" s="61">
        <v>0</v>
      </c>
      <c r="BI2556" s="61"/>
      <c r="BJ2556" s="61">
        <v>0</v>
      </c>
      <c r="BK2556" s="61"/>
      <c r="BL2556" s="61">
        <v>0</v>
      </c>
      <c r="BM2556" s="61">
        <v>0</v>
      </c>
      <c r="BN2556" s="62">
        <v>-2400063</v>
      </c>
      <c r="BO2556" s="61"/>
    </row>
    <row r="2557" spans="1:67" x14ac:dyDescent="0.2">
      <c r="A2557" s="57" t="s">
        <v>41</v>
      </c>
      <c r="B2557" s="56" t="s">
        <v>41</v>
      </c>
      <c r="C2557" s="56" t="s">
        <v>561</v>
      </c>
      <c r="D2557" s="56">
        <v>1989</v>
      </c>
      <c r="E2557" s="58">
        <v>5390357</v>
      </c>
      <c r="F2557" s="58">
        <v>5376356</v>
      </c>
      <c r="G2557" s="59">
        <v>5088365</v>
      </c>
      <c r="H2557" s="59">
        <v>301992</v>
      </c>
      <c r="I2557" s="60">
        <v>0</v>
      </c>
      <c r="J2557" s="58">
        <v>-14001</v>
      </c>
      <c r="K2557" s="62">
        <v>35923</v>
      </c>
      <c r="L2557" s="61"/>
      <c r="M2557" s="62">
        <v>11363</v>
      </c>
      <c r="N2557" s="61"/>
      <c r="O2557" s="61"/>
      <c r="P2557" s="62">
        <v>89241</v>
      </c>
      <c r="Q2557" s="61"/>
      <c r="R2557" s="61"/>
      <c r="S2557" s="61"/>
      <c r="T2557" s="61"/>
      <c r="U2557" s="61"/>
      <c r="V2557" s="61"/>
      <c r="W2557" s="62">
        <v>510909</v>
      </c>
      <c r="X2557" s="61"/>
      <c r="Y2557" s="61"/>
      <c r="Z2557" s="61"/>
      <c r="AA2557" s="62">
        <v>2616898</v>
      </c>
      <c r="AB2557" s="61"/>
      <c r="AC2557" s="61"/>
      <c r="AD2557" s="62">
        <v>690758</v>
      </c>
      <c r="AE2557" s="61"/>
      <c r="AF2557" s="62">
        <v>698118</v>
      </c>
      <c r="AG2557" s="61"/>
      <c r="AH2557" s="61"/>
      <c r="AI2557" s="62">
        <v>435155</v>
      </c>
      <c r="AJ2557" s="61"/>
      <c r="AK2557" s="61"/>
      <c r="AL2557" s="61"/>
      <c r="AM2557" s="61"/>
      <c r="AN2557" s="61"/>
      <c r="AO2557" s="61"/>
      <c r="AP2557" s="62">
        <v>56384</v>
      </c>
      <c r="AQ2557" s="61"/>
      <c r="AR2557" s="62">
        <v>71113</v>
      </c>
      <c r="AS2557" s="61"/>
      <c r="AT2557" s="61"/>
      <c r="AU2557" s="61"/>
      <c r="AV2557" s="61"/>
      <c r="AW2557" s="61"/>
      <c r="AX2557" s="61"/>
      <c r="AY2557" s="62">
        <v>50474</v>
      </c>
      <c r="AZ2557" s="61"/>
      <c r="BA2557" s="62">
        <v>124021</v>
      </c>
      <c r="BB2557" s="61"/>
      <c r="BC2557" s="61"/>
      <c r="BD2557" s="61"/>
      <c r="BE2557" s="61"/>
      <c r="BF2557" s="61"/>
      <c r="BG2557" s="61"/>
      <c r="BH2557" s="61"/>
      <c r="BI2557" s="61"/>
      <c r="BJ2557" s="61"/>
      <c r="BK2557" s="61"/>
      <c r="BL2557" s="61"/>
      <c r="BM2557" s="61"/>
      <c r="BN2557" s="61"/>
      <c r="BO2557" s="62">
        <v>-14001</v>
      </c>
    </row>
    <row r="2558" spans="1:67" x14ac:dyDescent="0.2">
      <c r="A2558" s="57" t="s">
        <v>41</v>
      </c>
      <c r="B2558" s="56" t="s">
        <v>41</v>
      </c>
      <c r="C2558" s="56" t="s">
        <v>561</v>
      </c>
      <c r="D2558" s="56">
        <v>1990</v>
      </c>
      <c r="E2558" s="58">
        <v>6845026</v>
      </c>
      <c r="F2558" s="58">
        <v>6831025</v>
      </c>
      <c r="G2558" s="59">
        <v>6431570</v>
      </c>
      <c r="H2558" s="59">
        <v>413456</v>
      </c>
      <c r="I2558" s="60">
        <v>0</v>
      </c>
      <c r="J2558" s="58">
        <v>-14001</v>
      </c>
      <c r="K2558" s="62">
        <v>35923</v>
      </c>
      <c r="L2558" s="61"/>
      <c r="M2558" s="62">
        <v>11363</v>
      </c>
      <c r="N2558" s="61"/>
      <c r="O2558" s="61"/>
      <c r="P2558" s="62">
        <v>89241</v>
      </c>
      <c r="Q2558" s="61"/>
      <c r="R2558" s="61"/>
      <c r="S2558" s="61"/>
      <c r="T2558" s="61"/>
      <c r="U2558" s="61"/>
      <c r="V2558" s="61"/>
      <c r="W2558" s="62">
        <v>1497070</v>
      </c>
      <c r="X2558" s="61"/>
      <c r="Y2558" s="61"/>
      <c r="Z2558" s="61"/>
      <c r="AA2558" s="62">
        <v>2854492</v>
      </c>
      <c r="AB2558" s="61"/>
      <c r="AC2558" s="61"/>
      <c r="AD2558" s="62">
        <v>690758</v>
      </c>
      <c r="AE2558" s="61"/>
      <c r="AF2558" s="62">
        <v>752152</v>
      </c>
      <c r="AG2558" s="61"/>
      <c r="AH2558" s="61"/>
      <c r="AI2558" s="62">
        <v>500571</v>
      </c>
      <c r="AJ2558" s="61"/>
      <c r="AK2558" s="61"/>
      <c r="AL2558" s="61"/>
      <c r="AM2558" s="61"/>
      <c r="AN2558" s="61"/>
      <c r="AO2558" s="61"/>
      <c r="AP2558" s="62">
        <v>59303</v>
      </c>
      <c r="AQ2558" s="61"/>
      <c r="AR2558" s="62">
        <v>73058</v>
      </c>
      <c r="AS2558" s="61"/>
      <c r="AT2558" s="61"/>
      <c r="AU2558" s="61"/>
      <c r="AV2558" s="61"/>
      <c r="AW2558" s="61"/>
      <c r="AX2558" s="61"/>
      <c r="AY2558" s="62">
        <v>54572</v>
      </c>
      <c r="AZ2558" s="61"/>
      <c r="BA2558" s="62">
        <v>226523</v>
      </c>
      <c r="BB2558" s="61"/>
      <c r="BC2558" s="61"/>
      <c r="BD2558" s="61"/>
      <c r="BE2558" s="61"/>
      <c r="BF2558" s="61"/>
      <c r="BG2558" s="61"/>
      <c r="BH2558" s="61"/>
      <c r="BI2558" s="61"/>
      <c r="BJ2558" s="61"/>
      <c r="BK2558" s="61"/>
      <c r="BL2558" s="61"/>
      <c r="BM2558" s="61"/>
      <c r="BN2558" s="61"/>
      <c r="BO2558" s="62">
        <v>-14001</v>
      </c>
    </row>
    <row r="2559" spans="1:67" x14ac:dyDescent="0.2">
      <c r="A2559" s="57" t="s">
        <v>41</v>
      </c>
      <c r="B2559" s="56" t="s">
        <v>41</v>
      </c>
      <c r="C2559" s="56" t="s">
        <v>561</v>
      </c>
      <c r="D2559" s="56">
        <v>1991</v>
      </c>
      <c r="E2559" s="58">
        <v>7732504</v>
      </c>
      <c r="F2559" s="58">
        <v>7718503</v>
      </c>
      <c r="G2559" s="59">
        <v>7131929</v>
      </c>
      <c r="H2559" s="59">
        <v>600575</v>
      </c>
      <c r="I2559" s="60">
        <v>0</v>
      </c>
      <c r="J2559" s="58">
        <v>-14001</v>
      </c>
      <c r="K2559" s="62">
        <v>35923</v>
      </c>
      <c r="L2559" s="61"/>
      <c r="M2559" s="62">
        <v>11363</v>
      </c>
      <c r="N2559" s="61"/>
      <c r="O2559" s="61"/>
      <c r="P2559" s="62">
        <v>89241</v>
      </c>
      <c r="Q2559" s="61"/>
      <c r="R2559" s="61"/>
      <c r="S2559" s="61"/>
      <c r="T2559" s="61"/>
      <c r="U2559" s="61"/>
      <c r="V2559" s="61"/>
      <c r="W2559" s="62">
        <v>1504810</v>
      </c>
      <c r="X2559" s="61"/>
      <c r="Y2559" s="61"/>
      <c r="Z2559" s="61"/>
      <c r="AA2559" s="62">
        <v>3060008</v>
      </c>
      <c r="AB2559" s="61"/>
      <c r="AC2559" s="61"/>
      <c r="AD2559" s="62">
        <v>938481</v>
      </c>
      <c r="AE2559" s="61"/>
      <c r="AF2559" s="62">
        <v>945174</v>
      </c>
      <c r="AG2559" s="61"/>
      <c r="AH2559" s="61"/>
      <c r="AI2559" s="62">
        <v>546929</v>
      </c>
      <c r="AJ2559" s="61"/>
      <c r="AK2559" s="61"/>
      <c r="AL2559" s="61"/>
      <c r="AM2559" s="61"/>
      <c r="AN2559" s="61"/>
      <c r="AO2559" s="61"/>
      <c r="AP2559" s="62">
        <v>61618</v>
      </c>
      <c r="AQ2559" s="61"/>
      <c r="AR2559" s="62">
        <v>89312</v>
      </c>
      <c r="AS2559" s="61"/>
      <c r="AT2559" s="61"/>
      <c r="AU2559" s="61"/>
      <c r="AV2559" s="61"/>
      <c r="AW2559" s="61"/>
      <c r="AX2559" s="61"/>
      <c r="AY2559" s="62">
        <v>69103</v>
      </c>
      <c r="AZ2559" s="61"/>
      <c r="BA2559" s="62">
        <v>380542</v>
      </c>
      <c r="BB2559" s="61"/>
      <c r="BC2559" s="61"/>
      <c r="BD2559" s="61"/>
      <c r="BE2559" s="61"/>
      <c r="BF2559" s="61"/>
      <c r="BG2559" s="61"/>
      <c r="BH2559" s="61"/>
      <c r="BI2559" s="61"/>
      <c r="BJ2559" s="61"/>
      <c r="BK2559" s="61"/>
      <c r="BL2559" s="61"/>
      <c r="BM2559" s="61"/>
      <c r="BN2559" s="61"/>
      <c r="BO2559" s="62">
        <v>-14001</v>
      </c>
    </row>
    <row r="2560" spans="1:67" x14ac:dyDescent="0.2">
      <c r="A2560" s="57" t="s">
        <v>41</v>
      </c>
      <c r="B2560" s="56" t="s">
        <v>41</v>
      </c>
      <c r="C2560" s="56" t="s">
        <v>561</v>
      </c>
      <c r="D2560" s="56">
        <v>1992</v>
      </c>
      <c r="E2560" s="58">
        <v>8291410</v>
      </c>
      <c r="F2560" s="58">
        <v>8277409</v>
      </c>
      <c r="G2560" s="59">
        <v>7660084</v>
      </c>
      <c r="H2560" s="59">
        <v>631326</v>
      </c>
      <c r="I2560" s="60">
        <v>0</v>
      </c>
      <c r="J2560" s="58">
        <v>-14001</v>
      </c>
      <c r="K2560" s="62">
        <v>200742</v>
      </c>
      <c r="L2560" s="61"/>
      <c r="M2560" s="62">
        <v>11363</v>
      </c>
      <c r="N2560" s="61"/>
      <c r="O2560" s="61"/>
      <c r="P2560" s="62">
        <v>89241</v>
      </c>
      <c r="Q2560" s="61"/>
      <c r="R2560" s="62">
        <v>8139</v>
      </c>
      <c r="S2560" s="61"/>
      <c r="T2560" s="61"/>
      <c r="U2560" s="61"/>
      <c r="V2560" s="61"/>
      <c r="W2560" s="62">
        <v>1504810</v>
      </c>
      <c r="X2560" s="61"/>
      <c r="Y2560" s="61"/>
      <c r="Z2560" s="61"/>
      <c r="AA2560" s="62">
        <v>3186839</v>
      </c>
      <c r="AB2560" s="61"/>
      <c r="AC2560" s="61"/>
      <c r="AD2560" s="62">
        <v>992482</v>
      </c>
      <c r="AE2560" s="61"/>
      <c r="AF2560" s="62">
        <v>1062659</v>
      </c>
      <c r="AG2560" s="61"/>
      <c r="AH2560" s="61"/>
      <c r="AI2560" s="62">
        <v>603809</v>
      </c>
      <c r="AJ2560" s="61"/>
      <c r="AK2560" s="61"/>
      <c r="AL2560" s="61"/>
      <c r="AM2560" s="61"/>
      <c r="AN2560" s="61"/>
      <c r="AO2560" s="61"/>
      <c r="AP2560" s="62">
        <v>61832</v>
      </c>
      <c r="AQ2560" s="61"/>
      <c r="AR2560" s="62">
        <v>89312</v>
      </c>
      <c r="AS2560" s="61"/>
      <c r="AT2560" s="61"/>
      <c r="AU2560" s="61"/>
      <c r="AV2560" s="61"/>
      <c r="AW2560" s="61"/>
      <c r="AX2560" s="61"/>
      <c r="AY2560" s="62">
        <v>84214</v>
      </c>
      <c r="AZ2560" s="61"/>
      <c r="BA2560" s="62">
        <v>395968</v>
      </c>
      <c r="BB2560" s="61"/>
      <c r="BC2560" s="61"/>
      <c r="BD2560" s="61"/>
      <c r="BE2560" s="61"/>
      <c r="BF2560" s="61"/>
      <c r="BG2560" s="61"/>
      <c r="BH2560" s="61"/>
      <c r="BI2560" s="61"/>
      <c r="BJ2560" s="61"/>
      <c r="BK2560" s="61"/>
      <c r="BL2560" s="61"/>
      <c r="BM2560" s="61"/>
      <c r="BN2560" s="61"/>
      <c r="BO2560" s="62">
        <v>-14001</v>
      </c>
    </row>
    <row r="2561" spans="1:67" x14ac:dyDescent="0.2">
      <c r="A2561" s="57" t="s">
        <v>41</v>
      </c>
      <c r="B2561" s="56" t="s">
        <v>41</v>
      </c>
      <c r="C2561" s="56" t="s">
        <v>561</v>
      </c>
      <c r="D2561" s="56">
        <v>1993</v>
      </c>
      <c r="E2561" s="58">
        <v>9529522</v>
      </c>
      <c r="F2561" s="58">
        <v>9515521</v>
      </c>
      <c r="G2561" s="59">
        <v>8693108</v>
      </c>
      <c r="H2561" s="59">
        <v>836414</v>
      </c>
      <c r="I2561" s="60">
        <v>0</v>
      </c>
      <c r="J2561" s="58">
        <v>-14001</v>
      </c>
      <c r="K2561" s="62">
        <v>200742</v>
      </c>
      <c r="L2561" s="61"/>
      <c r="M2561" s="62">
        <v>11363</v>
      </c>
      <c r="N2561" s="61"/>
      <c r="O2561" s="61"/>
      <c r="P2561" s="62">
        <v>482686</v>
      </c>
      <c r="Q2561" s="61"/>
      <c r="R2561" s="62">
        <v>8139</v>
      </c>
      <c r="S2561" s="61"/>
      <c r="T2561" s="61"/>
      <c r="U2561" s="61"/>
      <c r="V2561" s="61"/>
      <c r="W2561" s="62">
        <v>1504810</v>
      </c>
      <c r="X2561" s="61"/>
      <c r="Y2561" s="61"/>
      <c r="Z2561" s="61"/>
      <c r="AA2561" s="62">
        <v>3434588</v>
      </c>
      <c r="AB2561" s="61"/>
      <c r="AC2561" s="61"/>
      <c r="AD2561" s="62">
        <v>1285227</v>
      </c>
      <c r="AE2561" s="61"/>
      <c r="AF2561" s="62">
        <v>1123457</v>
      </c>
      <c r="AG2561" s="61"/>
      <c r="AH2561" s="61"/>
      <c r="AI2561" s="62">
        <v>642096</v>
      </c>
      <c r="AJ2561" s="61"/>
      <c r="AK2561" s="61"/>
      <c r="AL2561" s="61"/>
      <c r="AM2561" s="61"/>
      <c r="AN2561" s="61"/>
      <c r="AO2561" s="61"/>
      <c r="AP2561" s="62">
        <v>173445</v>
      </c>
      <c r="AQ2561" s="61"/>
      <c r="AR2561" s="62">
        <v>95167</v>
      </c>
      <c r="AS2561" s="61"/>
      <c r="AT2561" s="61"/>
      <c r="AU2561" s="61"/>
      <c r="AV2561" s="61"/>
      <c r="AW2561" s="61"/>
      <c r="AX2561" s="61"/>
      <c r="AY2561" s="62">
        <v>96713</v>
      </c>
      <c r="AZ2561" s="61"/>
      <c r="BA2561" s="62">
        <v>471089</v>
      </c>
      <c r="BB2561" s="61"/>
      <c r="BC2561" s="61"/>
      <c r="BD2561" s="61"/>
      <c r="BE2561" s="61"/>
      <c r="BF2561" s="61"/>
      <c r="BG2561" s="61"/>
      <c r="BH2561" s="61"/>
      <c r="BI2561" s="61"/>
      <c r="BJ2561" s="61"/>
      <c r="BK2561" s="61"/>
      <c r="BL2561" s="61"/>
      <c r="BM2561" s="61"/>
      <c r="BN2561" s="61"/>
      <c r="BO2561" s="62">
        <v>-14001</v>
      </c>
    </row>
    <row r="2562" spans="1:67" x14ac:dyDescent="0.2">
      <c r="A2562" s="57" t="s">
        <v>41</v>
      </c>
      <c r="B2562" s="56" t="s">
        <v>41</v>
      </c>
      <c r="C2562" s="56" t="s">
        <v>561</v>
      </c>
      <c r="D2562" s="56">
        <v>1994</v>
      </c>
      <c r="E2562" s="58">
        <v>9538605</v>
      </c>
      <c r="F2562" s="58">
        <v>7923622</v>
      </c>
      <c r="G2562" s="59">
        <v>8724435</v>
      </c>
      <c r="H2562" s="59">
        <v>814170</v>
      </c>
      <c r="I2562" s="60">
        <v>0</v>
      </c>
      <c r="J2562" s="58">
        <v>-1614983</v>
      </c>
      <c r="K2562" s="62">
        <v>200742</v>
      </c>
      <c r="L2562" s="61"/>
      <c r="M2562" s="62">
        <v>11363</v>
      </c>
      <c r="N2562" s="61"/>
      <c r="O2562" s="61"/>
      <c r="P2562" s="62">
        <v>506579</v>
      </c>
      <c r="Q2562" s="61"/>
      <c r="R2562" s="62">
        <v>8139</v>
      </c>
      <c r="S2562" s="61"/>
      <c r="T2562" s="61"/>
      <c r="U2562" s="61"/>
      <c r="V2562" s="61"/>
      <c r="W2562" s="62">
        <v>1504810</v>
      </c>
      <c r="X2562" s="61"/>
      <c r="Y2562" s="61"/>
      <c r="Z2562" s="61"/>
      <c r="AA2562" s="62">
        <v>2792395</v>
      </c>
      <c r="AB2562" s="61"/>
      <c r="AC2562" s="61"/>
      <c r="AD2562" s="62">
        <v>1695100</v>
      </c>
      <c r="AE2562" s="61"/>
      <c r="AF2562" s="62">
        <v>1321715</v>
      </c>
      <c r="AG2562" s="61"/>
      <c r="AH2562" s="61"/>
      <c r="AI2562" s="62">
        <v>683592</v>
      </c>
      <c r="AJ2562" s="61"/>
      <c r="AK2562" s="61"/>
      <c r="AL2562" s="61"/>
      <c r="AM2562" s="61"/>
      <c r="AN2562" s="61"/>
      <c r="AO2562" s="61"/>
      <c r="AP2562" s="62">
        <v>178243</v>
      </c>
      <c r="AQ2562" s="61"/>
      <c r="AR2562" s="62">
        <v>90966</v>
      </c>
      <c r="AS2562" s="61"/>
      <c r="AT2562" s="61"/>
      <c r="AU2562" s="61"/>
      <c r="AV2562" s="61"/>
      <c r="AW2562" s="61"/>
      <c r="AX2562" s="61"/>
      <c r="AY2562" s="62">
        <v>73872</v>
      </c>
      <c r="AZ2562" s="61"/>
      <c r="BA2562" s="62">
        <v>471089</v>
      </c>
      <c r="BB2562" s="61"/>
      <c r="BC2562" s="61"/>
      <c r="BD2562" s="61"/>
      <c r="BE2562" s="61"/>
      <c r="BF2562" s="61"/>
      <c r="BG2562" s="61"/>
      <c r="BH2562" s="61"/>
      <c r="BI2562" s="61"/>
      <c r="BJ2562" s="61"/>
      <c r="BK2562" s="61"/>
      <c r="BL2562" s="61"/>
      <c r="BM2562" s="61"/>
      <c r="BN2562" s="61"/>
      <c r="BO2562" s="62">
        <v>-1614983</v>
      </c>
    </row>
    <row r="2563" spans="1:67" x14ac:dyDescent="0.2">
      <c r="A2563" s="57" t="s">
        <v>41</v>
      </c>
      <c r="B2563" s="56" t="s">
        <v>41</v>
      </c>
      <c r="C2563" s="56" t="s">
        <v>561</v>
      </c>
      <c r="D2563" s="56">
        <v>1995</v>
      </c>
      <c r="E2563" s="58">
        <v>10330010</v>
      </c>
      <c r="F2563" s="58">
        <v>8547530</v>
      </c>
      <c r="G2563" s="59">
        <v>9519269</v>
      </c>
      <c r="H2563" s="59">
        <v>810741</v>
      </c>
      <c r="I2563" s="60">
        <v>0</v>
      </c>
      <c r="J2563" s="58">
        <v>-1782480</v>
      </c>
      <c r="K2563" s="62">
        <v>200742</v>
      </c>
      <c r="L2563" s="61"/>
      <c r="M2563" s="62">
        <v>11363</v>
      </c>
      <c r="N2563" s="61"/>
      <c r="O2563" s="61"/>
      <c r="P2563" s="62">
        <v>515818</v>
      </c>
      <c r="Q2563" s="61"/>
      <c r="R2563" s="62">
        <v>8139</v>
      </c>
      <c r="S2563" s="61"/>
      <c r="T2563" s="61"/>
      <c r="U2563" s="61"/>
      <c r="V2563" s="61"/>
      <c r="W2563" s="62">
        <v>1405196</v>
      </c>
      <c r="X2563" s="61"/>
      <c r="Y2563" s="61"/>
      <c r="Z2563" s="61"/>
      <c r="AA2563" s="62">
        <v>3096364</v>
      </c>
      <c r="AB2563" s="61"/>
      <c r="AC2563" s="61"/>
      <c r="AD2563" s="62">
        <v>2016290</v>
      </c>
      <c r="AE2563" s="61"/>
      <c r="AF2563" s="62">
        <v>1546696</v>
      </c>
      <c r="AG2563" s="61"/>
      <c r="AH2563" s="61"/>
      <c r="AI2563" s="62">
        <v>718661</v>
      </c>
      <c r="AJ2563" s="61"/>
      <c r="AK2563" s="61"/>
      <c r="AL2563" s="61"/>
      <c r="AM2563" s="61"/>
      <c r="AN2563" s="61"/>
      <c r="AO2563" s="61"/>
      <c r="AP2563" s="62">
        <v>181829</v>
      </c>
      <c r="AQ2563" s="61"/>
      <c r="AR2563" s="62">
        <v>78640</v>
      </c>
      <c r="AS2563" s="61"/>
      <c r="AT2563" s="61"/>
      <c r="AU2563" s="61"/>
      <c r="AV2563" s="61"/>
      <c r="AW2563" s="61"/>
      <c r="AX2563" s="61"/>
      <c r="AY2563" s="62">
        <v>79183</v>
      </c>
      <c r="AZ2563" s="61"/>
      <c r="BA2563" s="62">
        <v>471089</v>
      </c>
      <c r="BB2563" s="61"/>
      <c r="BC2563" s="61"/>
      <c r="BD2563" s="61"/>
      <c r="BE2563" s="61"/>
      <c r="BF2563" s="61"/>
      <c r="BG2563" s="61"/>
      <c r="BH2563" s="61"/>
      <c r="BI2563" s="61"/>
      <c r="BJ2563" s="61"/>
      <c r="BK2563" s="61"/>
      <c r="BL2563" s="61"/>
      <c r="BM2563" s="61"/>
      <c r="BN2563" s="61"/>
      <c r="BO2563" s="62">
        <v>-1782480</v>
      </c>
    </row>
    <row r="2564" spans="1:67" x14ac:dyDescent="0.2">
      <c r="A2564" s="57" t="s">
        <v>41</v>
      </c>
      <c r="B2564" s="56" t="s">
        <v>41</v>
      </c>
      <c r="C2564" s="56" t="s">
        <v>561</v>
      </c>
      <c r="D2564" s="56">
        <v>1996</v>
      </c>
      <c r="E2564" s="58">
        <v>11271177</v>
      </c>
      <c r="F2564" s="58">
        <v>9289270</v>
      </c>
      <c r="G2564" s="59">
        <v>10424069</v>
      </c>
      <c r="H2564" s="59">
        <v>847108</v>
      </c>
      <c r="I2564" s="60">
        <v>0</v>
      </c>
      <c r="J2564" s="58">
        <v>-1981907</v>
      </c>
      <c r="K2564" s="62">
        <v>219284</v>
      </c>
      <c r="L2564" s="61"/>
      <c r="M2564" s="62">
        <v>11363</v>
      </c>
      <c r="N2564" s="61"/>
      <c r="O2564" s="61"/>
      <c r="P2564" s="62">
        <v>517818</v>
      </c>
      <c r="Q2564" s="61"/>
      <c r="R2564" s="62">
        <v>8139</v>
      </c>
      <c r="S2564" s="61"/>
      <c r="T2564" s="61"/>
      <c r="U2564" s="61"/>
      <c r="V2564" s="61"/>
      <c r="W2564" s="62">
        <v>1329833</v>
      </c>
      <c r="X2564" s="61"/>
      <c r="Y2564" s="61"/>
      <c r="Z2564" s="61"/>
      <c r="AA2564" s="62">
        <v>3659735</v>
      </c>
      <c r="AB2564" s="61"/>
      <c r="AC2564" s="61"/>
      <c r="AD2564" s="62">
        <v>2170994</v>
      </c>
      <c r="AE2564" s="61"/>
      <c r="AF2564" s="62">
        <v>1951893</v>
      </c>
      <c r="AG2564" s="61"/>
      <c r="AH2564" s="61"/>
      <c r="AI2564" s="62">
        <v>555010</v>
      </c>
      <c r="AJ2564" s="61"/>
      <c r="AK2564" s="61"/>
      <c r="AL2564" s="61"/>
      <c r="AM2564" s="61"/>
      <c r="AN2564" s="61"/>
      <c r="AO2564" s="61"/>
      <c r="AP2564" s="62">
        <v>165933</v>
      </c>
      <c r="AQ2564" s="61"/>
      <c r="AR2564" s="62">
        <v>133647</v>
      </c>
      <c r="AS2564" s="61"/>
      <c r="AT2564" s="61"/>
      <c r="AU2564" s="61"/>
      <c r="AV2564" s="61"/>
      <c r="AW2564" s="61"/>
      <c r="AX2564" s="61"/>
      <c r="AY2564" s="62">
        <v>67403</v>
      </c>
      <c r="AZ2564" s="61"/>
      <c r="BA2564" s="62">
        <v>480125</v>
      </c>
      <c r="BB2564" s="61"/>
      <c r="BC2564" s="61"/>
      <c r="BD2564" s="61"/>
      <c r="BE2564" s="61"/>
      <c r="BF2564" s="61"/>
      <c r="BG2564" s="61"/>
      <c r="BH2564" s="61"/>
      <c r="BI2564" s="61"/>
      <c r="BJ2564" s="61"/>
      <c r="BK2564" s="61"/>
      <c r="BL2564" s="61"/>
      <c r="BM2564" s="61"/>
      <c r="BN2564" s="61"/>
      <c r="BO2564" s="62">
        <v>-1981907</v>
      </c>
    </row>
    <row r="2565" spans="1:67" x14ac:dyDescent="0.2">
      <c r="A2565" s="57" t="s">
        <v>41</v>
      </c>
      <c r="B2565" s="56" t="s">
        <v>41</v>
      </c>
      <c r="C2565" s="56" t="s">
        <v>561</v>
      </c>
      <c r="D2565" s="56">
        <v>1997</v>
      </c>
      <c r="E2565" s="58">
        <v>13191029</v>
      </c>
      <c r="F2565" s="58">
        <v>10833858</v>
      </c>
      <c r="G2565" s="59">
        <v>12272105</v>
      </c>
      <c r="H2565" s="59">
        <v>918924</v>
      </c>
      <c r="I2565" s="60">
        <v>0</v>
      </c>
      <c r="J2565" s="58">
        <v>-2357171</v>
      </c>
      <c r="K2565" s="62">
        <v>219284</v>
      </c>
      <c r="L2565" s="61"/>
      <c r="M2565" s="62">
        <v>11363</v>
      </c>
      <c r="N2565" s="61"/>
      <c r="O2565" s="61"/>
      <c r="P2565" s="62">
        <v>517818</v>
      </c>
      <c r="Q2565" s="61"/>
      <c r="R2565" s="62">
        <v>8139</v>
      </c>
      <c r="S2565" s="61"/>
      <c r="T2565" s="61"/>
      <c r="U2565" s="61"/>
      <c r="V2565" s="61"/>
      <c r="W2565" s="62">
        <v>2259199</v>
      </c>
      <c r="X2565" s="61"/>
      <c r="Y2565" s="61"/>
      <c r="Z2565" s="61"/>
      <c r="AA2565" s="62">
        <v>4082696</v>
      </c>
      <c r="AB2565" s="61"/>
      <c r="AC2565" s="61"/>
      <c r="AD2565" s="62">
        <v>2430452</v>
      </c>
      <c r="AE2565" s="61"/>
      <c r="AF2565" s="62">
        <v>2114732</v>
      </c>
      <c r="AG2565" s="61"/>
      <c r="AH2565" s="61"/>
      <c r="AI2565" s="62">
        <v>628422</v>
      </c>
      <c r="AJ2565" s="61"/>
      <c r="AK2565" s="61"/>
      <c r="AL2565" s="61"/>
      <c r="AM2565" s="61"/>
      <c r="AN2565" s="61"/>
      <c r="AO2565" s="61"/>
      <c r="AP2565" s="62">
        <v>167853</v>
      </c>
      <c r="AQ2565" s="61"/>
      <c r="AR2565" s="62">
        <v>181223</v>
      </c>
      <c r="AS2565" s="61"/>
      <c r="AT2565" s="61"/>
      <c r="AU2565" s="61"/>
      <c r="AV2565" s="61"/>
      <c r="AW2565" s="61"/>
      <c r="AX2565" s="61"/>
      <c r="AY2565" s="62">
        <v>75233</v>
      </c>
      <c r="AZ2565" s="61"/>
      <c r="BA2565" s="62">
        <v>494615</v>
      </c>
      <c r="BB2565" s="61"/>
      <c r="BC2565" s="61"/>
      <c r="BD2565" s="61"/>
      <c r="BE2565" s="61"/>
      <c r="BF2565" s="61"/>
      <c r="BG2565" s="61"/>
      <c r="BH2565" s="61"/>
      <c r="BI2565" s="61"/>
      <c r="BJ2565" s="61"/>
      <c r="BK2565" s="61"/>
      <c r="BL2565" s="61"/>
      <c r="BM2565" s="61"/>
      <c r="BN2565" s="61"/>
      <c r="BO2565" s="62">
        <v>-2357171</v>
      </c>
    </row>
    <row r="2566" spans="1:67" x14ac:dyDescent="0.2">
      <c r="A2566" s="57" t="s">
        <v>41</v>
      </c>
      <c r="B2566" s="56" t="s">
        <v>41</v>
      </c>
      <c r="C2566" s="56" t="s">
        <v>561</v>
      </c>
      <c r="D2566" s="56">
        <v>1998</v>
      </c>
      <c r="E2566" s="58">
        <v>14138903</v>
      </c>
      <c r="F2566" s="58">
        <v>11425413</v>
      </c>
      <c r="G2566" s="59">
        <v>13202857</v>
      </c>
      <c r="H2566" s="59">
        <v>936046</v>
      </c>
      <c r="I2566" s="60">
        <v>0</v>
      </c>
      <c r="J2566" s="58">
        <v>-2713490</v>
      </c>
      <c r="K2566" s="62">
        <v>219284</v>
      </c>
      <c r="L2566" s="61"/>
      <c r="M2566" s="62">
        <v>11363</v>
      </c>
      <c r="N2566" s="61"/>
      <c r="O2566" s="61"/>
      <c r="P2566" s="62">
        <v>517818</v>
      </c>
      <c r="Q2566" s="61"/>
      <c r="R2566" s="62">
        <v>8139</v>
      </c>
      <c r="S2566" s="61"/>
      <c r="T2566" s="61"/>
      <c r="U2566" s="61"/>
      <c r="V2566" s="61"/>
      <c r="W2566" s="62">
        <v>2364426</v>
      </c>
      <c r="X2566" s="61"/>
      <c r="Y2566" s="61"/>
      <c r="Z2566" s="61"/>
      <c r="AA2566" s="62">
        <v>4345536</v>
      </c>
      <c r="AB2566" s="61"/>
      <c r="AC2566" s="61"/>
      <c r="AD2566" s="62">
        <v>2699943</v>
      </c>
      <c r="AE2566" s="61"/>
      <c r="AF2566" s="62">
        <v>2392946</v>
      </c>
      <c r="AG2566" s="61"/>
      <c r="AH2566" s="61"/>
      <c r="AI2566" s="62">
        <v>643402</v>
      </c>
      <c r="AJ2566" s="61"/>
      <c r="AK2566" s="61"/>
      <c r="AL2566" s="61"/>
      <c r="AM2566" s="61"/>
      <c r="AN2566" s="61"/>
      <c r="AO2566" s="61"/>
      <c r="AP2566" s="62">
        <v>179913</v>
      </c>
      <c r="AQ2566" s="61"/>
      <c r="AR2566" s="62">
        <v>183729</v>
      </c>
      <c r="AS2566" s="61"/>
      <c r="AT2566" s="61"/>
      <c r="AU2566" s="61"/>
      <c r="AV2566" s="61"/>
      <c r="AW2566" s="61"/>
      <c r="AX2566" s="61"/>
      <c r="AY2566" s="62">
        <v>79019</v>
      </c>
      <c r="AZ2566" s="61"/>
      <c r="BA2566" s="62">
        <v>492162</v>
      </c>
      <c r="BB2566" s="61"/>
      <c r="BC2566" s="61"/>
      <c r="BD2566" s="61"/>
      <c r="BE2566" s="61"/>
      <c r="BF2566" s="61"/>
      <c r="BG2566" s="61"/>
      <c r="BH2566" s="61"/>
      <c r="BI2566" s="61"/>
      <c r="BJ2566" s="61"/>
      <c r="BK2566" s="62">
        <v>1223</v>
      </c>
      <c r="BL2566" s="61"/>
      <c r="BM2566" s="61"/>
      <c r="BN2566" s="61"/>
      <c r="BO2566" s="62">
        <v>-2713490</v>
      </c>
    </row>
    <row r="2567" spans="1:67" x14ac:dyDescent="0.2">
      <c r="A2567" s="57" t="s">
        <v>42</v>
      </c>
      <c r="B2567" s="56" t="s">
        <v>42</v>
      </c>
      <c r="C2567" s="56" t="s">
        <v>562</v>
      </c>
      <c r="D2567" s="56">
        <v>1989</v>
      </c>
      <c r="E2567" s="58">
        <v>462643</v>
      </c>
      <c r="F2567" s="58">
        <v>419952</v>
      </c>
      <c r="G2567" s="59">
        <v>419366</v>
      </c>
      <c r="H2567" s="59">
        <v>43277</v>
      </c>
      <c r="I2567" s="60">
        <v>0</v>
      </c>
      <c r="J2567" s="58">
        <v>-42691</v>
      </c>
      <c r="K2567" s="61">
        <v>725</v>
      </c>
      <c r="L2567" s="61"/>
      <c r="M2567" s="61"/>
      <c r="N2567" s="61"/>
      <c r="O2567" s="61"/>
      <c r="P2567" s="61"/>
      <c r="Q2567" s="62">
        <v>72551</v>
      </c>
      <c r="R2567" s="61"/>
      <c r="S2567" s="61"/>
      <c r="T2567" s="61"/>
      <c r="U2567" s="61"/>
      <c r="V2567" s="61"/>
      <c r="W2567" s="61"/>
      <c r="X2567" s="61"/>
      <c r="Y2567" s="61"/>
      <c r="Z2567" s="61"/>
      <c r="AA2567" s="62">
        <v>184383</v>
      </c>
      <c r="AB2567" s="61"/>
      <c r="AC2567" s="61"/>
      <c r="AD2567" s="62">
        <v>48117</v>
      </c>
      <c r="AE2567" s="61"/>
      <c r="AF2567" s="62">
        <v>77196</v>
      </c>
      <c r="AG2567" s="61"/>
      <c r="AH2567" s="61"/>
      <c r="AI2567" s="62">
        <v>36394</v>
      </c>
      <c r="AJ2567" s="61"/>
      <c r="AK2567" s="61"/>
      <c r="AL2567" s="61"/>
      <c r="AM2567" s="61"/>
      <c r="AN2567" s="61"/>
      <c r="AO2567" s="61"/>
      <c r="AP2567" s="62">
        <v>9433</v>
      </c>
      <c r="AQ2567" s="61"/>
      <c r="AR2567" s="61"/>
      <c r="AS2567" s="61"/>
      <c r="AT2567" s="61"/>
      <c r="AU2567" s="61"/>
      <c r="AV2567" s="61"/>
      <c r="AW2567" s="61"/>
      <c r="AX2567" s="61"/>
      <c r="AY2567" s="62">
        <v>5194</v>
      </c>
      <c r="AZ2567" s="61"/>
      <c r="BA2567" s="62">
        <v>28650</v>
      </c>
      <c r="BB2567" s="61"/>
      <c r="BC2567" s="61"/>
      <c r="BD2567" s="61"/>
      <c r="BE2567" s="61"/>
      <c r="BF2567" s="61"/>
      <c r="BG2567" s="61"/>
      <c r="BH2567" s="61"/>
      <c r="BI2567" s="61"/>
      <c r="BJ2567" s="61"/>
      <c r="BK2567" s="61"/>
      <c r="BL2567" s="61"/>
      <c r="BM2567" s="61"/>
      <c r="BN2567" s="61"/>
      <c r="BO2567" s="62">
        <v>-42691</v>
      </c>
    </row>
    <row r="2568" spans="1:67" x14ac:dyDescent="0.2">
      <c r="A2568" s="57" t="s">
        <v>42</v>
      </c>
      <c r="B2568" s="56" t="s">
        <v>42</v>
      </c>
      <c r="C2568" s="56" t="s">
        <v>562</v>
      </c>
      <c r="D2568" s="56">
        <v>1990</v>
      </c>
      <c r="E2568" s="58">
        <v>493443</v>
      </c>
      <c r="F2568" s="58">
        <v>450752</v>
      </c>
      <c r="G2568" s="59">
        <v>450576</v>
      </c>
      <c r="H2568" s="59">
        <v>42867</v>
      </c>
      <c r="I2568" s="60">
        <v>0</v>
      </c>
      <c r="J2568" s="58">
        <v>-42691</v>
      </c>
      <c r="K2568" s="61">
        <v>725</v>
      </c>
      <c r="L2568" s="61"/>
      <c r="M2568" s="61"/>
      <c r="N2568" s="61"/>
      <c r="O2568" s="61"/>
      <c r="P2568" s="61"/>
      <c r="Q2568" s="62">
        <v>72551</v>
      </c>
      <c r="R2568" s="61"/>
      <c r="S2568" s="61"/>
      <c r="T2568" s="61"/>
      <c r="U2568" s="61"/>
      <c r="V2568" s="61"/>
      <c r="W2568" s="61"/>
      <c r="X2568" s="61"/>
      <c r="Y2568" s="61"/>
      <c r="Z2568" s="61"/>
      <c r="AA2568" s="62">
        <v>206812</v>
      </c>
      <c r="AB2568" s="61"/>
      <c r="AC2568" s="61"/>
      <c r="AD2568" s="62">
        <v>50151</v>
      </c>
      <c r="AE2568" s="61"/>
      <c r="AF2568" s="62">
        <v>81580</v>
      </c>
      <c r="AG2568" s="61"/>
      <c r="AH2568" s="61"/>
      <c r="AI2568" s="62">
        <v>38757</v>
      </c>
      <c r="AJ2568" s="61"/>
      <c r="AK2568" s="61"/>
      <c r="AL2568" s="61"/>
      <c r="AM2568" s="61"/>
      <c r="AN2568" s="61"/>
      <c r="AO2568" s="61"/>
      <c r="AP2568" s="62">
        <v>8784</v>
      </c>
      <c r="AQ2568" s="61"/>
      <c r="AR2568" s="61"/>
      <c r="AS2568" s="61"/>
      <c r="AT2568" s="61"/>
      <c r="AU2568" s="61"/>
      <c r="AV2568" s="61">
        <v>272</v>
      </c>
      <c r="AW2568" s="61"/>
      <c r="AX2568" s="61"/>
      <c r="AY2568" s="62">
        <v>5161</v>
      </c>
      <c r="AZ2568" s="61"/>
      <c r="BA2568" s="62">
        <v>28650</v>
      </c>
      <c r="BB2568" s="61"/>
      <c r="BC2568" s="61"/>
      <c r="BD2568" s="61"/>
      <c r="BE2568" s="61"/>
      <c r="BF2568" s="61"/>
      <c r="BG2568" s="61"/>
      <c r="BH2568" s="61"/>
      <c r="BI2568" s="61"/>
      <c r="BJ2568" s="61"/>
      <c r="BK2568" s="61"/>
      <c r="BL2568" s="61"/>
      <c r="BM2568" s="61"/>
      <c r="BN2568" s="61"/>
      <c r="BO2568" s="62">
        <v>-42691</v>
      </c>
    </row>
    <row r="2569" spans="1:67" x14ac:dyDescent="0.2">
      <c r="A2569" s="57" t="s">
        <v>42</v>
      </c>
      <c r="B2569" s="56" t="s">
        <v>42</v>
      </c>
      <c r="C2569" s="56" t="s">
        <v>562</v>
      </c>
      <c r="D2569" s="56">
        <v>1991</v>
      </c>
      <c r="E2569" s="58">
        <v>495991</v>
      </c>
      <c r="F2569" s="58">
        <v>453300</v>
      </c>
      <c r="G2569" s="59">
        <v>457141</v>
      </c>
      <c r="H2569" s="59">
        <v>38850</v>
      </c>
      <c r="I2569" s="60">
        <v>0</v>
      </c>
      <c r="J2569" s="58">
        <v>-42691</v>
      </c>
      <c r="K2569" s="61">
        <v>725</v>
      </c>
      <c r="L2569" s="61"/>
      <c r="M2569" s="61"/>
      <c r="N2569" s="61"/>
      <c r="O2569" s="61"/>
      <c r="P2569" s="61"/>
      <c r="Q2569" s="62">
        <v>72551</v>
      </c>
      <c r="R2569" s="61"/>
      <c r="S2569" s="61"/>
      <c r="T2569" s="61"/>
      <c r="U2569" s="61"/>
      <c r="V2569" s="61"/>
      <c r="W2569" s="61"/>
      <c r="X2569" s="61"/>
      <c r="Y2569" s="61"/>
      <c r="Z2569" s="61"/>
      <c r="AA2569" s="62">
        <v>213164</v>
      </c>
      <c r="AB2569" s="61"/>
      <c r="AC2569" s="61"/>
      <c r="AD2569" s="62">
        <v>52004</v>
      </c>
      <c r="AE2569" s="61"/>
      <c r="AF2569" s="62">
        <v>81107</v>
      </c>
      <c r="AG2569" s="61"/>
      <c r="AH2569" s="61"/>
      <c r="AI2569" s="62">
        <v>37590</v>
      </c>
      <c r="AJ2569" s="61"/>
      <c r="AK2569" s="61"/>
      <c r="AL2569" s="61"/>
      <c r="AM2569" s="61"/>
      <c r="AN2569" s="61"/>
      <c r="AO2569" s="61"/>
      <c r="AP2569" s="62">
        <v>4767</v>
      </c>
      <c r="AQ2569" s="61"/>
      <c r="AR2569" s="61"/>
      <c r="AS2569" s="61"/>
      <c r="AT2569" s="61"/>
      <c r="AU2569" s="61"/>
      <c r="AV2569" s="61">
        <v>272</v>
      </c>
      <c r="AW2569" s="61"/>
      <c r="AX2569" s="61"/>
      <c r="AY2569" s="62">
        <v>5161</v>
      </c>
      <c r="AZ2569" s="61"/>
      <c r="BA2569" s="62">
        <v>28650</v>
      </c>
      <c r="BB2569" s="61"/>
      <c r="BC2569" s="61"/>
      <c r="BD2569" s="61"/>
      <c r="BE2569" s="61"/>
      <c r="BF2569" s="61"/>
      <c r="BG2569" s="61"/>
      <c r="BH2569" s="61"/>
      <c r="BI2569" s="61"/>
      <c r="BJ2569" s="61"/>
      <c r="BK2569" s="61"/>
      <c r="BL2569" s="61"/>
      <c r="BM2569" s="61"/>
      <c r="BN2569" s="61"/>
      <c r="BO2569" s="62">
        <v>-42691</v>
      </c>
    </row>
    <row r="2570" spans="1:67" x14ac:dyDescent="0.2">
      <c r="A2570" s="57" t="s">
        <v>42</v>
      </c>
      <c r="B2570" s="56" t="s">
        <v>42</v>
      </c>
      <c r="C2570" s="56" t="s">
        <v>562</v>
      </c>
      <c r="D2570" s="56">
        <v>1992</v>
      </c>
      <c r="E2570" s="58">
        <v>505217</v>
      </c>
      <c r="F2570" s="58">
        <v>462526</v>
      </c>
      <c r="G2570" s="59">
        <v>462224</v>
      </c>
      <c r="H2570" s="59">
        <v>42993</v>
      </c>
      <c r="I2570" s="60">
        <v>0</v>
      </c>
      <c r="J2570" s="58">
        <v>-42691</v>
      </c>
      <c r="K2570" s="61">
        <v>725</v>
      </c>
      <c r="L2570" s="61"/>
      <c r="M2570" s="61"/>
      <c r="N2570" s="61"/>
      <c r="O2570" s="61"/>
      <c r="P2570" s="61"/>
      <c r="Q2570" s="62">
        <v>72551</v>
      </c>
      <c r="R2570" s="61"/>
      <c r="S2570" s="61"/>
      <c r="T2570" s="61"/>
      <c r="U2570" s="61"/>
      <c r="V2570" s="61"/>
      <c r="W2570" s="61"/>
      <c r="X2570" s="61"/>
      <c r="Y2570" s="61"/>
      <c r="Z2570" s="61"/>
      <c r="AA2570" s="62">
        <v>214487</v>
      </c>
      <c r="AB2570" s="61"/>
      <c r="AC2570" s="61"/>
      <c r="AD2570" s="62">
        <v>55511</v>
      </c>
      <c r="AE2570" s="61"/>
      <c r="AF2570" s="62">
        <v>81107</v>
      </c>
      <c r="AG2570" s="61"/>
      <c r="AH2570" s="61"/>
      <c r="AI2570" s="62">
        <v>37843</v>
      </c>
      <c r="AJ2570" s="61"/>
      <c r="AK2570" s="61"/>
      <c r="AL2570" s="61"/>
      <c r="AM2570" s="61"/>
      <c r="AN2570" s="61"/>
      <c r="AO2570" s="61"/>
      <c r="AP2570" s="62">
        <v>4899</v>
      </c>
      <c r="AQ2570" s="61"/>
      <c r="AR2570" s="62">
        <v>3875</v>
      </c>
      <c r="AS2570" s="61"/>
      <c r="AT2570" s="61"/>
      <c r="AU2570" s="61"/>
      <c r="AV2570" s="61">
        <v>272</v>
      </c>
      <c r="AW2570" s="61"/>
      <c r="AX2570" s="61"/>
      <c r="AY2570" s="62">
        <v>5297</v>
      </c>
      <c r="AZ2570" s="61"/>
      <c r="BA2570" s="62">
        <v>28650</v>
      </c>
      <c r="BB2570" s="61"/>
      <c r="BC2570" s="61"/>
      <c r="BD2570" s="61"/>
      <c r="BE2570" s="61"/>
      <c r="BF2570" s="61"/>
      <c r="BG2570" s="61"/>
      <c r="BH2570" s="61"/>
      <c r="BI2570" s="61"/>
      <c r="BJ2570" s="61"/>
      <c r="BK2570" s="61"/>
      <c r="BL2570" s="61"/>
      <c r="BM2570" s="61"/>
      <c r="BN2570" s="61"/>
      <c r="BO2570" s="62">
        <v>-42691</v>
      </c>
    </row>
    <row r="2571" spans="1:67" x14ac:dyDescent="0.2">
      <c r="A2571" s="57" t="s">
        <v>42</v>
      </c>
      <c r="B2571" s="56" t="s">
        <v>42</v>
      </c>
      <c r="C2571" s="56" t="s">
        <v>562</v>
      </c>
      <c r="D2571" s="56">
        <v>1993</v>
      </c>
      <c r="E2571" s="58">
        <v>528184</v>
      </c>
      <c r="F2571" s="58">
        <v>485493</v>
      </c>
      <c r="G2571" s="59">
        <v>484561</v>
      </c>
      <c r="H2571" s="59">
        <v>43623</v>
      </c>
      <c r="I2571" s="60">
        <v>0</v>
      </c>
      <c r="J2571" s="58">
        <v>-42691</v>
      </c>
      <c r="K2571" s="61">
        <v>725</v>
      </c>
      <c r="L2571" s="61"/>
      <c r="M2571" s="61"/>
      <c r="N2571" s="61"/>
      <c r="O2571" s="61"/>
      <c r="P2571" s="61"/>
      <c r="Q2571" s="62">
        <v>72551</v>
      </c>
      <c r="R2571" s="61"/>
      <c r="S2571" s="61"/>
      <c r="T2571" s="61"/>
      <c r="U2571" s="61"/>
      <c r="V2571" s="61"/>
      <c r="W2571" s="61"/>
      <c r="X2571" s="61"/>
      <c r="Y2571" s="61"/>
      <c r="Z2571" s="61"/>
      <c r="AA2571" s="62">
        <v>227590</v>
      </c>
      <c r="AB2571" s="61"/>
      <c r="AC2571" s="61"/>
      <c r="AD2571" s="62">
        <v>58661</v>
      </c>
      <c r="AE2571" s="61"/>
      <c r="AF2571" s="62">
        <v>84497</v>
      </c>
      <c r="AG2571" s="61"/>
      <c r="AH2571" s="61"/>
      <c r="AI2571" s="62">
        <v>40537</v>
      </c>
      <c r="AJ2571" s="61"/>
      <c r="AK2571" s="61"/>
      <c r="AL2571" s="61"/>
      <c r="AM2571" s="61"/>
      <c r="AN2571" s="61"/>
      <c r="AO2571" s="61"/>
      <c r="AP2571" s="62">
        <v>5529</v>
      </c>
      <c r="AQ2571" s="61"/>
      <c r="AR2571" s="62">
        <v>3875</v>
      </c>
      <c r="AS2571" s="61"/>
      <c r="AT2571" s="61"/>
      <c r="AU2571" s="61"/>
      <c r="AV2571" s="61">
        <v>272</v>
      </c>
      <c r="AW2571" s="61"/>
      <c r="AX2571" s="61"/>
      <c r="AY2571" s="62">
        <v>5297</v>
      </c>
      <c r="AZ2571" s="61"/>
      <c r="BA2571" s="62">
        <v>28650</v>
      </c>
      <c r="BB2571" s="61"/>
      <c r="BC2571" s="61"/>
      <c r="BD2571" s="61"/>
      <c r="BE2571" s="61"/>
      <c r="BF2571" s="61"/>
      <c r="BG2571" s="61"/>
      <c r="BH2571" s="61"/>
      <c r="BI2571" s="61"/>
      <c r="BJ2571" s="61"/>
      <c r="BK2571" s="61"/>
      <c r="BL2571" s="61"/>
      <c r="BM2571" s="61"/>
      <c r="BN2571" s="61"/>
      <c r="BO2571" s="62">
        <v>-42691</v>
      </c>
    </row>
    <row r="2572" spans="1:67" x14ac:dyDescent="0.2">
      <c r="A2572" s="57" t="s">
        <v>42</v>
      </c>
      <c r="B2572" s="56" t="s">
        <v>42</v>
      </c>
      <c r="C2572" s="56" t="s">
        <v>562</v>
      </c>
      <c r="D2572" s="56">
        <v>1994</v>
      </c>
      <c r="E2572" s="58">
        <v>554515</v>
      </c>
      <c r="F2572" s="58">
        <v>457862</v>
      </c>
      <c r="G2572" s="59">
        <v>510291</v>
      </c>
      <c r="H2572" s="59">
        <v>44224</v>
      </c>
      <c r="I2572" s="60">
        <v>0</v>
      </c>
      <c r="J2572" s="58">
        <v>-96653</v>
      </c>
      <c r="K2572" s="61">
        <v>725</v>
      </c>
      <c r="L2572" s="61"/>
      <c r="M2572" s="61"/>
      <c r="N2572" s="61"/>
      <c r="O2572" s="61"/>
      <c r="P2572" s="61"/>
      <c r="Q2572" s="62">
        <v>72551</v>
      </c>
      <c r="R2572" s="61"/>
      <c r="S2572" s="61"/>
      <c r="T2572" s="61"/>
      <c r="U2572" s="61"/>
      <c r="V2572" s="61"/>
      <c r="W2572" s="61"/>
      <c r="X2572" s="61"/>
      <c r="Y2572" s="61"/>
      <c r="Z2572" s="61"/>
      <c r="AA2572" s="62">
        <v>250287</v>
      </c>
      <c r="AB2572" s="61"/>
      <c r="AC2572" s="61"/>
      <c r="AD2572" s="62">
        <v>61113</v>
      </c>
      <c r="AE2572" s="61"/>
      <c r="AF2572" s="62">
        <v>85635</v>
      </c>
      <c r="AG2572" s="61"/>
      <c r="AH2572" s="61"/>
      <c r="AI2572" s="62">
        <v>39980</v>
      </c>
      <c r="AJ2572" s="61"/>
      <c r="AK2572" s="61"/>
      <c r="AL2572" s="61"/>
      <c r="AM2572" s="61"/>
      <c r="AN2572" s="61"/>
      <c r="AO2572" s="61"/>
      <c r="AP2572" s="62">
        <v>5529</v>
      </c>
      <c r="AQ2572" s="61"/>
      <c r="AR2572" s="62">
        <v>3875</v>
      </c>
      <c r="AS2572" s="61"/>
      <c r="AT2572" s="61"/>
      <c r="AU2572" s="61"/>
      <c r="AV2572" s="61">
        <v>272</v>
      </c>
      <c r="AW2572" s="61"/>
      <c r="AX2572" s="61"/>
      <c r="AY2572" s="62">
        <v>5898</v>
      </c>
      <c r="AZ2572" s="61"/>
      <c r="BA2572" s="62">
        <v>28650</v>
      </c>
      <c r="BB2572" s="61"/>
      <c r="BC2572" s="61"/>
      <c r="BD2572" s="61"/>
      <c r="BE2572" s="61"/>
      <c r="BF2572" s="61"/>
      <c r="BG2572" s="61"/>
      <c r="BH2572" s="61"/>
      <c r="BI2572" s="61"/>
      <c r="BJ2572" s="61"/>
      <c r="BK2572" s="61"/>
      <c r="BL2572" s="61"/>
      <c r="BM2572" s="61"/>
      <c r="BN2572" s="61"/>
      <c r="BO2572" s="62">
        <v>-96653</v>
      </c>
    </row>
    <row r="2573" spans="1:67" x14ac:dyDescent="0.2">
      <c r="A2573" s="57" t="s">
        <v>42</v>
      </c>
      <c r="B2573" s="56" t="s">
        <v>42</v>
      </c>
      <c r="C2573" s="56" t="s">
        <v>562</v>
      </c>
      <c r="D2573" s="56">
        <v>1995</v>
      </c>
      <c r="E2573" s="58">
        <v>588270</v>
      </c>
      <c r="F2573" s="58">
        <v>489121</v>
      </c>
      <c r="G2573" s="59">
        <v>541659</v>
      </c>
      <c r="H2573" s="59">
        <v>46611</v>
      </c>
      <c r="I2573" s="60">
        <v>0</v>
      </c>
      <c r="J2573" s="58">
        <v>-99149</v>
      </c>
      <c r="K2573" s="61">
        <v>725</v>
      </c>
      <c r="L2573" s="61"/>
      <c r="M2573" s="61"/>
      <c r="N2573" s="61"/>
      <c r="O2573" s="61"/>
      <c r="P2573" s="62">
        <v>65925</v>
      </c>
      <c r="Q2573" s="62">
        <v>6626</v>
      </c>
      <c r="R2573" s="61"/>
      <c r="S2573" s="61"/>
      <c r="T2573" s="61"/>
      <c r="U2573" s="61"/>
      <c r="V2573" s="61"/>
      <c r="W2573" s="61"/>
      <c r="X2573" s="61"/>
      <c r="Y2573" s="61"/>
      <c r="Z2573" s="61"/>
      <c r="AA2573" s="62">
        <v>270415</v>
      </c>
      <c r="AB2573" s="61"/>
      <c r="AC2573" s="61"/>
      <c r="AD2573" s="62">
        <v>66560</v>
      </c>
      <c r="AE2573" s="61"/>
      <c r="AF2573" s="62">
        <v>89019</v>
      </c>
      <c r="AG2573" s="61"/>
      <c r="AH2573" s="61"/>
      <c r="AI2573" s="62">
        <v>42389</v>
      </c>
      <c r="AJ2573" s="61"/>
      <c r="AK2573" s="61"/>
      <c r="AL2573" s="61"/>
      <c r="AM2573" s="61"/>
      <c r="AN2573" s="61"/>
      <c r="AO2573" s="61"/>
      <c r="AP2573" s="62">
        <v>5708</v>
      </c>
      <c r="AQ2573" s="61"/>
      <c r="AR2573" s="62">
        <v>3875</v>
      </c>
      <c r="AS2573" s="61"/>
      <c r="AT2573" s="61"/>
      <c r="AU2573" s="61"/>
      <c r="AV2573" s="61">
        <v>272</v>
      </c>
      <c r="AW2573" s="61"/>
      <c r="AX2573" s="61"/>
      <c r="AY2573" s="62">
        <v>6297</v>
      </c>
      <c r="AZ2573" s="61"/>
      <c r="BA2573" s="62">
        <v>30459</v>
      </c>
      <c r="BB2573" s="61"/>
      <c r="BC2573" s="61"/>
      <c r="BD2573" s="61"/>
      <c r="BE2573" s="61"/>
      <c r="BF2573" s="61"/>
      <c r="BG2573" s="61"/>
      <c r="BH2573" s="61"/>
      <c r="BI2573" s="61"/>
      <c r="BJ2573" s="61"/>
      <c r="BK2573" s="61"/>
      <c r="BL2573" s="61"/>
      <c r="BM2573" s="61"/>
      <c r="BN2573" s="61"/>
      <c r="BO2573" s="62">
        <v>-99149</v>
      </c>
    </row>
    <row r="2574" spans="1:67" x14ac:dyDescent="0.2">
      <c r="A2574" s="57" t="s">
        <v>42</v>
      </c>
      <c r="B2574" s="56" t="s">
        <v>42</v>
      </c>
      <c r="C2574" s="56" t="s">
        <v>562</v>
      </c>
      <c r="D2574" s="56">
        <v>1996</v>
      </c>
      <c r="E2574" s="58">
        <v>649164</v>
      </c>
      <c r="F2574" s="58">
        <v>547874</v>
      </c>
      <c r="G2574" s="59">
        <v>576398</v>
      </c>
      <c r="H2574" s="59">
        <v>72766</v>
      </c>
      <c r="I2574" s="60">
        <v>0</v>
      </c>
      <c r="J2574" s="58">
        <v>-101290</v>
      </c>
      <c r="K2574" s="61">
        <v>725</v>
      </c>
      <c r="L2574" s="61"/>
      <c r="M2574" s="61"/>
      <c r="N2574" s="61"/>
      <c r="O2574" s="61"/>
      <c r="P2574" s="62">
        <v>65925</v>
      </c>
      <c r="Q2574" s="62">
        <v>6626</v>
      </c>
      <c r="R2574" s="61"/>
      <c r="S2574" s="61"/>
      <c r="T2574" s="61"/>
      <c r="U2574" s="61"/>
      <c r="V2574" s="61"/>
      <c r="W2574" s="61"/>
      <c r="X2574" s="61"/>
      <c r="Y2574" s="61"/>
      <c r="Z2574" s="61"/>
      <c r="AA2574" s="62">
        <v>301051</v>
      </c>
      <c r="AB2574" s="61"/>
      <c r="AC2574" s="61"/>
      <c r="AD2574" s="62">
        <v>67279</v>
      </c>
      <c r="AE2574" s="61"/>
      <c r="AF2574" s="62">
        <v>90407</v>
      </c>
      <c r="AG2574" s="61"/>
      <c r="AH2574" s="61"/>
      <c r="AI2574" s="62">
        <v>44385</v>
      </c>
      <c r="AJ2574" s="61"/>
      <c r="AK2574" s="61"/>
      <c r="AL2574" s="61"/>
      <c r="AM2574" s="61"/>
      <c r="AN2574" s="61"/>
      <c r="AO2574" s="61"/>
      <c r="AP2574" s="62">
        <v>6248</v>
      </c>
      <c r="AQ2574" s="61"/>
      <c r="AR2574" s="62">
        <v>3875</v>
      </c>
      <c r="AS2574" s="61"/>
      <c r="AT2574" s="61"/>
      <c r="AU2574" s="61"/>
      <c r="AV2574" s="61">
        <v>272</v>
      </c>
      <c r="AW2574" s="61"/>
      <c r="AX2574" s="61"/>
      <c r="AY2574" s="62">
        <v>6829</v>
      </c>
      <c r="AZ2574" s="61"/>
      <c r="BA2574" s="62">
        <v>55542</v>
      </c>
      <c r="BB2574" s="61"/>
      <c r="BC2574" s="61"/>
      <c r="BD2574" s="61"/>
      <c r="BE2574" s="61"/>
      <c r="BF2574" s="61"/>
      <c r="BG2574" s="61"/>
      <c r="BH2574" s="61"/>
      <c r="BI2574" s="61"/>
      <c r="BJ2574" s="61"/>
      <c r="BK2574" s="61"/>
      <c r="BL2574" s="61"/>
      <c r="BM2574" s="61"/>
      <c r="BN2574" s="61"/>
      <c r="BO2574" s="62">
        <v>-101290</v>
      </c>
    </row>
    <row r="2575" spans="1:67" x14ac:dyDescent="0.2">
      <c r="A2575" s="57" t="s">
        <v>42</v>
      </c>
      <c r="B2575" s="56" t="s">
        <v>42</v>
      </c>
      <c r="C2575" s="56" t="s">
        <v>562</v>
      </c>
      <c r="D2575" s="56">
        <v>1997</v>
      </c>
      <c r="E2575" s="58">
        <v>684948</v>
      </c>
      <c r="F2575" s="58">
        <v>583403</v>
      </c>
      <c r="G2575" s="59">
        <v>630942</v>
      </c>
      <c r="H2575" s="59">
        <v>54006</v>
      </c>
      <c r="I2575" s="60">
        <v>0</v>
      </c>
      <c r="J2575" s="58">
        <v>-101545</v>
      </c>
      <c r="K2575" s="61">
        <v>725</v>
      </c>
      <c r="L2575" s="61"/>
      <c r="M2575" s="61"/>
      <c r="N2575" s="61"/>
      <c r="O2575" s="61"/>
      <c r="P2575" s="62">
        <v>65925</v>
      </c>
      <c r="Q2575" s="62">
        <v>6626</v>
      </c>
      <c r="R2575" s="61"/>
      <c r="S2575" s="61"/>
      <c r="T2575" s="61"/>
      <c r="U2575" s="61"/>
      <c r="V2575" s="61"/>
      <c r="W2575" s="61"/>
      <c r="X2575" s="61"/>
      <c r="Y2575" s="61"/>
      <c r="Z2575" s="61"/>
      <c r="AA2575" s="62">
        <v>347410</v>
      </c>
      <c r="AB2575" s="61"/>
      <c r="AC2575" s="61"/>
      <c r="AD2575" s="62">
        <v>68665</v>
      </c>
      <c r="AE2575" s="61"/>
      <c r="AF2575" s="62">
        <v>94837</v>
      </c>
      <c r="AG2575" s="61"/>
      <c r="AH2575" s="61"/>
      <c r="AI2575" s="62">
        <v>46754</v>
      </c>
      <c r="AJ2575" s="61"/>
      <c r="AK2575" s="61"/>
      <c r="AL2575" s="61"/>
      <c r="AM2575" s="61"/>
      <c r="AN2575" s="61"/>
      <c r="AO2575" s="61"/>
      <c r="AP2575" s="62">
        <v>6248</v>
      </c>
      <c r="AQ2575" s="61"/>
      <c r="AR2575" s="62">
        <v>3875</v>
      </c>
      <c r="AS2575" s="61"/>
      <c r="AT2575" s="61"/>
      <c r="AU2575" s="61"/>
      <c r="AV2575" s="61">
        <v>272</v>
      </c>
      <c r="AW2575" s="61"/>
      <c r="AX2575" s="61"/>
      <c r="AY2575" s="62">
        <v>7814</v>
      </c>
      <c r="AZ2575" s="61"/>
      <c r="BA2575" s="62">
        <v>35797</v>
      </c>
      <c r="BB2575" s="61"/>
      <c r="BC2575" s="61"/>
      <c r="BD2575" s="61"/>
      <c r="BE2575" s="61"/>
      <c r="BF2575" s="61"/>
      <c r="BG2575" s="61"/>
      <c r="BH2575" s="61"/>
      <c r="BI2575" s="61"/>
      <c r="BJ2575" s="61"/>
      <c r="BK2575" s="61"/>
      <c r="BL2575" s="61"/>
      <c r="BM2575" s="61"/>
      <c r="BN2575" s="61"/>
      <c r="BO2575" s="62">
        <v>-101545</v>
      </c>
    </row>
    <row r="2576" spans="1:67" x14ac:dyDescent="0.2">
      <c r="A2576" s="57" t="s">
        <v>42</v>
      </c>
      <c r="B2576" s="56" t="s">
        <v>42</v>
      </c>
      <c r="C2576" s="56" t="s">
        <v>562</v>
      </c>
      <c r="D2576" s="56">
        <v>1998</v>
      </c>
      <c r="E2576" s="58">
        <v>714922</v>
      </c>
      <c r="F2576" s="58">
        <v>612062</v>
      </c>
      <c r="G2576" s="59">
        <v>657142</v>
      </c>
      <c r="H2576" s="59">
        <v>57780</v>
      </c>
      <c r="I2576" s="60">
        <v>0</v>
      </c>
      <c r="J2576" s="58">
        <v>-102860</v>
      </c>
      <c r="K2576" s="61">
        <v>725</v>
      </c>
      <c r="L2576" s="61"/>
      <c r="M2576" s="61"/>
      <c r="N2576" s="61"/>
      <c r="O2576" s="61"/>
      <c r="P2576" s="61"/>
      <c r="Q2576" s="62">
        <v>72551</v>
      </c>
      <c r="R2576" s="61"/>
      <c r="S2576" s="61"/>
      <c r="T2576" s="61"/>
      <c r="U2576" s="61"/>
      <c r="V2576" s="61"/>
      <c r="W2576" s="61"/>
      <c r="X2576" s="61"/>
      <c r="Y2576" s="61"/>
      <c r="Z2576" s="61"/>
      <c r="AA2576" s="62">
        <v>368435</v>
      </c>
      <c r="AB2576" s="61"/>
      <c r="AC2576" s="61"/>
      <c r="AD2576" s="62">
        <v>71660</v>
      </c>
      <c r="AE2576" s="61"/>
      <c r="AF2576" s="62">
        <v>95087</v>
      </c>
      <c r="AG2576" s="61"/>
      <c r="AH2576" s="61"/>
      <c r="AI2576" s="62">
        <v>48684</v>
      </c>
      <c r="AJ2576" s="61"/>
      <c r="AK2576" s="61"/>
      <c r="AL2576" s="61"/>
      <c r="AM2576" s="61"/>
      <c r="AN2576" s="61"/>
      <c r="AO2576" s="61"/>
      <c r="AP2576" s="62">
        <v>10022</v>
      </c>
      <c r="AQ2576" s="61"/>
      <c r="AR2576" s="62">
        <v>3875</v>
      </c>
      <c r="AS2576" s="61"/>
      <c r="AT2576" s="61"/>
      <c r="AU2576" s="61"/>
      <c r="AV2576" s="61">
        <v>272</v>
      </c>
      <c r="AW2576" s="61"/>
      <c r="AX2576" s="61"/>
      <c r="AY2576" s="62">
        <v>7814</v>
      </c>
      <c r="AZ2576" s="61"/>
      <c r="BA2576" s="62">
        <v>35797</v>
      </c>
      <c r="BB2576" s="61"/>
      <c r="BC2576" s="61"/>
      <c r="BD2576" s="61"/>
      <c r="BE2576" s="61"/>
      <c r="BF2576" s="61"/>
      <c r="BG2576" s="61"/>
      <c r="BH2576" s="61"/>
      <c r="BI2576" s="61"/>
      <c r="BJ2576" s="61"/>
      <c r="BK2576" s="61"/>
      <c r="BL2576" s="61"/>
      <c r="BM2576" s="61"/>
      <c r="BN2576" s="61"/>
      <c r="BO2576" s="62">
        <v>-102860</v>
      </c>
    </row>
    <row r="2577" spans="1:67" x14ac:dyDescent="0.2">
      <c r="A2577" s="57" t="s">
        <v>42</v>
      </c>
      <c r="B2577" s="56" t="s">
        <v>42</v>
      </c>
      <c r="C2577" s="56" t="s">
        <v>563</v>
      </c>
      <c r="D2577" s="56">
        <v>1989</v>
      </c>
      <c r="E2577" s="58">
        <v>2278892</v>
      </c>
      <c r="F2577" s="58">
        <v>2251798</v>
      </c>
      <c r="G2577" s="59">
        <v>2038458</v>
      </c>
      <c r="H2577" s="59">
        <v>240434</v>
      </c>
      <c r="I2577" s="60">
        <v>0</v>
      </c>
      <c r="J2577" s="58">
        <v>-27094</v>
      </c>
      <c r="K2577" s="62">
        <v>12345</v>
      </c>
      <c r="L2577" s="61"/>
      <c r="M2577" s="61"/>
      <c r="N2577" s="61"/>
      <c r="O2577" s="61"/>
      <c r="P2577" s="62">
        <v>10284</v>
      </c>
      <c r="Q2577" s="62">
        <v>33797</v>
      </c>
      <c r="R2577" s="61"/>
      <c r="S2577" s="61"/>
      <c r="T2577" s="61"/>
      <c r="U2577" s="61"/>
      <c r="V2577" s="61"/>
      <c r="W2577" s="62">
        <v>135964</v>
      </c>
      <c r="X2577" s="61"/>
      <c r="Y2577" s="61"/>
      <c r="Z2577" s="61"/>
      <c r="AA2577" s="62">
        <v>1166412</v>
      </c>
      <c r="AB2577" s="61"/>
      <c r="AC2577" s="61"/>
      <c r="AD2577" s="62">
        <v>112777</v>
      </c>
      <c r="AE2577" s="61"/>
      <c r="AF2577" s="62">
        <v>401360</v>
      </c>
      <c r="AG2577" s="61"/>
      <c r="AH2577" s="61"/>
      <c r="AI2577" s="62">
        <v>165519</v>
      </c>
      <c r="AJ2577" s="61"/>
      <c r="AK2577" s="61"/>
      <c r="AL2577" s="61"/>
      <c r="AM2577" s="61"/>
      <c r="AN2577" s="61"/>
      <c r="AO2577" s="61"/>
      <c r="AP2577" s="62">
        <v>13442</v>
      </c>
      <c r="AQ2577" s="61"/>
      <c r="AR2577" s="62">
        <v>5289</v>
      </c>
      <c r="AS2577" s="61"/>
      <c r="AT2577" s="61"/>
      <c r="AU2577" s="61"/>
      <c r="AV2577" s="62">
        <v>2349</v>
      </c>
      <c r="AW2577" s="61"/>
      <c r="AX2577" s="61"/>
      <c r="AY2577" s="62">
        <v>61173</v>
      </c>
      <c r="AZ2577" s="61"/>
      <c r="BA2577" s="62">
        <v>158181</v>
      </c>
      <c r="BB2577" s="61"/>
      <c r="BC2577" s="61"/>
      <c r="BD2577" s="61"/>
      <c r="BE2577" s="61"/>
      <c r="BF2577" s="61"/>
      <c r="BG2577" s="61"/>
      <c r="BH2577" s="61"/>
      <c r="BI2577" s="61"/>
      <c r="BJ2577" s="61"/>
      <c r="BK2577" s="61"/>
      <c r="BL2577" s="61"/>
      <c r="BM2577" s="61"/>
      <c r="BN2577" s="61"/>
      <c r="BO2577" s="62">
        <v>-27094</v>
      </c>
    </row>
    <row r="2578" spans="1:67" x14ac:dyDescent="0.2">
      <c r="A2578" s="57" t="s">
        <v>42</v>
      </c>
      <c r="B2578" s="56" t="s">
        <v>42</v>
      </c>
      <c r="C2578" s="56" t="s">
        <v>563</v>
      </c>
      <c r="D2578" s="56">
        <v>1990</v>
      </c>
      <c r="E2578" s="58">
        <v>2564277</v>
      </c>
      <c r="F2578" s="58">
        <v>2537183</v>
      </c>
      <c r="G2578" s="59">
        <v>2305107</v>
      </c>
      <c r="H2578" s="59">
        <v>259170</v>
      </c>
      <c r="I2578" s="60">
        <v>0</v>
      </c>
      <c r="J2578" s="58">
        <v>-27094</v>
      </c>
      <c r="K2578" s="62">
        <v>12345</v>
      </c>
      <c r="L2578" s="61"/>
      <c r="M2578" s="61"/>
      <c r="N2578" s="61"/>
      <c r="O2578" s="61"/>
      <c r="P2578" s="62">
        <v>10284</v>
      </c>
      <c r="Q2578" s="62">
        <v>65572</v>
      </c>
      <c r="R2578" s="61"/>
      <c r="S2578" s="61"/>
      <c r="T2578" s="61"/>
      <c r="U2578" s="61"/>
      <c r="V2578" s="61"/>
      <c r="W2578" s="62">
        <v>135964</v>
      </c>
      <c r="X2578" s="61"/>
      <c r="Y2578" s="61"/>
      <c r="Z2578" s="61"/>
      <c r="AA2578" s="62">
        <v>1290990</v>
      </c>
      <c r="AB2578" s="61"/>
      <c r="AC2578" s="61"/>
      <c r="AD2578" s="62">
        <v>146846</v>
      </c>
      <c r="AE2578" s="61"/>
      <c r="AF2578" s="62">
        <v>451495</v>
      </c>
      <c r="AG2578" s="61"/>
      <c r="AH2578" s="61"/>
      <c r="AI2578" s="62">
        <v>191611</v>
      </c>
      <c r="AJ2578" s="61"/>
      <c r="AK2578" s="61"/>
      <c r="AL2578" s="61"/>
      <c r="AM2578" s="61"/>
      <c r="AN2578" s="61"/>
      <c r="AO2578" s="61"/>
      <c r="AP2578" s="62">
        <v>13740</v>
      </c>
      <c r="AQ2578" s="61"/>
      <c r="AR2578" s="62">
        <v>12687</v>
      </c>
      <c r="AS2578" s="61"/>
      <c r="AT2578" s="61"/>
      <c r="AU2578" s="61"/>
      <c r="AV2578" s="62">
        <v>2349</v>
      </c>
      <c r="AW2578" s="61"/>
      <c r="AX2578" s="61"/>
      <c r="AY2578" s="62">
        <v>72213</v>
      </c>
      <c r="AZ2578" s="61"/>
      <c r="BA2578" s="62">
        <v>158181</v>
      </c>
      <c r="BB2578" s="61"/>
      <c r="BC2578" s="61"/>
      <c r="BD2578" s="61"/>
      <c r="BE2578" s="61"/>
      <c r="BF2578" s="61"/>
      <c r="BG2578" s="61"/>
      <c r="BH2578" s="61"/>
      <c r="BI2578" s="61"/>
      <c r="BJ2578" s="61"/>
      <c r="BK2578" s="61"/>
      <c r="BL2578" s="61"/>
      <c r="BM2578" s="61"/>
      <c r="BN2578" s="61"/>
      <c r="BO2578" s="62">
        <v>-27094</v>
      </c>
    </row>
    <row r="2579" spans="1:67" x14ac:dyDescent="0.2">
      <c r="A2579" s="57" t="s">
        <v>42</v>
      </c>
      <c r="B2579" s="56" t="s">
        <v>42</v>
      </c>
      <c r="C2579" s="56" t="s">
        <v>563</v>
      </c>
      <c r="D2579" s="56">
        <v>1991</v>
      </c>
      <c r="E2579" s="58">
        <v>2898887</v>
      </c>
      <c r="F2579" s="58">
        <v>2871793</v>
      </c>
      <c r="G2579" s="59">
        <v>2621921</v>
      </c>
      <c r="H2579" s="59">
        <v>276966</v>
      </c>
      <c r="I2579" s="60">
        <v>0</v>
      </c>
      <c r="J2579" s="58">
        <v>-27094</v>
      </c>
      <c r="K2579" s="62">
        <v>12345</v>
      </c>
      <c r="L2579" s="61"/>
      <c r="M2579" s="61"/>
      <c r="N2579" s="61"/>
      <c r="O2579" s="61"/>
      <c r="P2579" s="62">
        <v>10284</v>
      </c>
      <c r="Q2579" s="62">
        <v>78159</v>
      </c>
      <c r="R2579" s="61"/>
      <c r="S2579" s="61"/>
      <c r="T2579" s="61"/>
      <c r="U2579" s="61"/>
      <c r="V2579" s="61"/>
      <c r="W2579" s="62">
        <v>135964</v>
      </c>
      <c r="X2579" s="61"/>
      <c r="Y2579" s="61"/>
      <c r="Z2579" s="61"/>
      <c r="AA2579" s="62">
        <v>1437256</v>
      </c>
      <c r="AB2579" s="61"/>
      <c r="AC2579" s="61"/>
      <c r="AD2579" s="62">
        <v>274772</v>
      </c>
      <c r="AE2579" s="61"/>
      <c r="AF2579" s="62">
        <v>469639</v>
      </c>
      <c r="AG2579" s="61"/>
      <c r="AH2579" s="61"/>
      <c r="AI2579" s="62">
        <v>203502</v>
      </c>
      <c r="AJ2579" s="61"/>
      <c r="AK2579" s="61"/>
      <c r="AL2579" s="61"/>
      <c r="AM2579" s="61"/>
      <c r="AN2579" s="61"/>
      <c r="AO2579" s="61"/>
      <c r="AP2579" s="62">
        <v>14414</v>
      </c>
      <c r="AQ2579" s="61"/>
      <c r="AR2579" s="62">
        <v>12687</v>
      </c>
      <c r="AS2579" s="61"/>
      <c r="AT2579" s="61"/>
      <c r="AU2579" s="61"/>
      <c r="AV2579" s="62">
        <v>2770</v>
      </c>
      <c r="AW2579" s="61"/>
      <c r="AX2579" s="61"/>
      <c r="AY2579" s="62">
        <v>76906</v>
      </c>
      <c r="AZ2579" s="61"/>
      <c r="BA2579" s="62">
        <v>170189</v>
      </c>
      <c r="BB2579" s="61"/>
      <c r="BC2579" s="61"/>
      <c r="BD2579" s="61"/>
      <c r="BE2579" s="61"/>
      <c r="BF2579" s="61"/>
      <c r="BG2579" s="61"/>
      <c r="BH2579" s="61"/>
      <c r="BI2579" s="61"/>
      <c r="BJ2579" s="61"/>
      <c r="BK2579" s="61"/>
      <c r="BL2579" s="61"/>
      <c r="BM2579" s="61"/>
      <c r="BN2579" s="61"/>
      <c r="BO2579" s="62">
        <v>-27094</v>
      </c>
    </row>
    <row r="2580" spans="1:67" x14ac:dyDescent="0.2">
      <c r="A2580" s="57" t="s">
        <v>42</v>
      </c>
      <c r="B2580" s="56" t="s">
        <v>42</v>
      </c>
      <c r="C2580" s="56" t="s">
        <v>563</v>
      </c>
      <c r="D2580" s="56">
        <v>1992</v>
      </c>
      <c r="E2580" s="58">
        <v>3440898</v>
      </c>
      <c r="F2580" s="58">
        <v>3413804</v>
      </c>
      <c r="G2580" s="59">
        <v>3008538</v>
      </c>
      <c r="H2580" s="59">
        <v>432360</v>
      </c>
      <c r="I2580" s="60">
        <v>0</v>
      </c>
      <c r="J2580" s="58">
        <v>-27094</v>
      </c>
      <c r="K2580" s="62">
        <v>12345</v>
      </c>
      <c r="L2580" s="61"/>
      <c r="M2580" s="61"/>
      <c r="N2580" s="61"/>
      <c r="O2580" s="61"/>
      <c r="P2580" s="62">
        <v>10284</v>
      </c>
      <c r="Q2580" s="62">
        <v>86481</v>
      </c>
      <c r="R2580" s="61"/>
      <c r="S2580" s="61"/>
      <c r="T2580" s="61"/>
      <c r="U2580" s="61"/>
      <c r="V2580" s="61"/>
      <c r="W2580" s="62">
        <v>135964</v>
      </c>
      <c r="X2580" s="61"/>
      <c r="Y2580" s="61"/>
      <c r="Z2580" s="61"/>
      <c r="AA2580" s="62">
        <v>1633090</v>
      </c>
      <c r="AB2580" s="61"/>
      <c r="AC2580" s="61"/>
      <c r="AD2580" s="62">
        <v>366182</v>
      </c>
      <c r="AE2580" s="61"/>
      <c r="AF2580" s="62">
        <v>544826</v>
      </c>
      <c r="AG2580" s="61"/>
      <c r="AH2580" s="61"/>
      <c r="AI2580" s="62">
        <v>219366</v>
      </c>
      <c r="AJ2580" s="61"/>
      <c r="AK2580" s="61"/>
      <c r="AL2580" s="61"/>
      <c r="AM2580" s="61"/>
      <c r="AN2580" s="61"/>
      <c r="AO2580" s="61"/>
      <c r="AP2580" s="62">
        <v>14757</v>
      </c>
      <c r="AQ2580" s="61"/>
      <c r="AR2580" s="62">
        <v>12687</v>
      </c>
      <c r="AS2580" s="61"/>
      <c r="AT2580" s="61"/>
      <c r="AU2580" s="61"/>
      <c r="AV2580" s="62">
        <v>4765</v>
      </c>
      <c r="AW2580" s="61"/>
      <c r="AX2580" s="61"/>
      <c r="AY2580" s="62">
        <v>84211</v>
      </c>
      <c r="AZ2580" s="61"/>
      <c r="BA2580" s="62">
        <v>315940</v>
      </c>
      <c r="BB2580" s="61"/>
      <c r="BC2580" s="61"/>
      <c r="BD2580" s="61"/>
      <c r="BE2580" s="61"/>
      <c r="BF2580" s="61"/>
      <c r="BG2580" s="61"/>
      <c r="BH2580" s="61"/>
      <c r="BI2580" s="61"/>
      <c r="BJ2580" s="61"/>
      <c r="BK2580" s="61"/>
      <c r="BL2580" s="61"/>
      <c r="BM2580" s="61"/>
      <c r="BN2580" s="61"/>
      <c r="BO2580" s="62">
        <v>-27094</v>
      </c>
    </row>
    <row r="2581" spans="1:67" x14ac:dyDescent="0.2">
      <c r="A2581" s="57" t="s">
        <v>42</v>
      </c>
      <c r="B2581" s="56" t="s">
        <v>42</v>
      </c>
      <c r="C2581" s="56" t="s">
        <v>563</v>
      </c>
      <c r="D2581" s="56">
        <v>1993</v>
      </c>
      <c r="E2581" s="58">
        <v>3748392</v>
      </c>
      <c r="F2581" s="58">
        <v>3721298</v>
      </c>
      <c r="G2581" s="59">
        <v>3299024</v>
      </c>
      <c r="H2581" s="59">
        <v>449368</v>
      </c>
      <c r="I2581" s="60">
        <v>0</v>
      </c>
      <c r="J2581" s="58">
        <v>-27094</v>
      </c>
      <c r="K2581" s="62">
        <v>36673</v>
      </c>
      <c r="L2581" s="61"/>
      <c r="M2581" s="61"/>
      <c r="N2581" s="61"/>
      <c r="O2581" s="61"/>
      <c r="P2581" s="62">
        <v>10284</v>
      </c>
      <c r="Q2581" s="62">
        <v>93579</v>
      </c>
      <c r="R2581" s="61"/>
      <c r="S2581" s="61"/>
      <c r="T2581" s="61"/>
      <c r="U2581" s="61"/>
      <c r="V2581" s="61"/>
      <c r="W2581" s="62">
        <v>135964</v>
      </c>
      <c r="X2581" s="61"/>
      <c r="Y2581" s="61"/>
      <c r="Z2581" s="61"/>
      <c r="AA2581" s="62">
        <v>1845121</v>
      </c>
      <c r="AB2581" s="61"/>
      <c r="AC2581" s="61"/>
      <c r="AD2581" s="62">
        <v>382717</v>
      </c>
      <c r="AE2581" s="61"/>
      <c r="AF2581" s="62">
        <v>566052</v>
      </c>
      <c r="AG2581" s="61"/>
      <c r="AH2581" s="61"/>
      <c r="AI2581" s="62">
        <v>228634</v>
      </c>
      <c r="AJ2581" s="61"/>
      <c r="AK2581" s="61"/>
      <c r="AL2581" s="61"/>
      <c r="AM2581" s="61"/>
      <c r="AN2581" s="61"/>
      <c r="AO2581" s="61"/>
      <c r="AP2581" s="62">
        <v>14757</v>
      </c>
      <c r="AQ2581" s="61"/>
      <c r="AR2581" s="62">
        <v>14974</v>
      </c>
      <c r="AS2581" s="61"/>
      <c r="AT2581" s="61"/>
      <c r="AU2581" s="61"/>
      <c r="AV2581" s="62">
        <v>4765</v>
      </c>
      <c r="AW2581" s="61"/>
      <c r="AX2581" s="61"/>
      <c r="AY2581" s="62">
        <v>94288</v>
      </c>
      <c r="AZ2581" s="61"/>
      <c r="BA2581" s="62">
        <v>320584</v>
      </c>
      <c r="BB2581" s="61"/>
      <c r="BC2581" s="61"/>
      <c r="BD2581" s="61"/>
      <c r="BE2581" s="61"/>
      <c r="BF2581" s="61"/>
      <c r="BG2581" s="61"/>
      <c r="BH2581" s="61"/>
      <c r="BI2581" s="61"/>
      <c r="BJ2581" s="61"/>
      <c r="BK2581" s="61"/>
      <c r="BL2581" s="61"/>
      <c r="BM2581" s="61"/>
      <c r="BN2581" s="61"/>
      <c r="BO2581" s="62">
        <v>-27094</v>
      </c>
    </row>
    <row r="2582" spans="1:67" x14ac:dyDescent="0.2">
      <c r="A2582" s="57" t="s">
        <v>42</v>
      </c>
      <c r="B2582" s="56" t="s">
        <v>42</v>
      </c>
      <c r="C2582" s="56" t="s">
        <v>563</v>
      </c>
      <c r="D2582" s="56">
        <v>1994</v>
      </c>
      <c r="E2582" s="58">
        <v>4042935</v>
      </c>
      <c r="F2582" s="58">
        <v>3619129</v>
      </c>
      <c r="G2582" s="59">
        <v>3571013</v>
      </c>
      <c r="H2582" s="59">
        <v>471922</v>
      </c>
      <c r="I2582" s="60">
        <v>0</v>
      </c>
      <c r="J2582" s="58">
        <v>-423806</v>
      </c>
      <c r="K2582" s="62">
        <v>36673</v>
      </c>
      <c r="L2582" s="61"/>
      <c r="M2582" s="61"/>
      <c r="N2582" s="61"/>
      <c r="O2582" s="61"/>
      <c r="P2582" s="62">
        <v>10284</v>
      </c>
      <c r="Q2582" s="62">
        <v>99019</v>
      </c>
      <c r="R2582" s="61"/>
      <c r="S2582" s="61"/>
      <c r="T2582" s="61"/>
      <c r="U2582" s="61"/>
      <c r="V2582" s="61"/>
      <c r="W2582" s="62">
        <v>165322</v>
      </c>
      <c r="X2582" s="61"/>
      <c r="Y2582" s="61"/>
      <c r="Z2582" s="61"/>
      <c r="AA2582" s="62">
        <v>2007922</v>
      </c>
      <c r="AB2582" s="61"/>
      <c r="AC2582" s="61"/>
      <c r="AD2582" s="62">
        <v>441000</v>
      </c>
      <c r="AE2582" s="61"/>
      <c r="AF2582" s="62">
        <v>578754</v>
      </c>
      <c r="AG2582" s="61"/>
      <c r="AH2582" s="61"/>
      <c r="AI2582" s="62">
        <v>232039</v>
      </c>
      <c r="AJ2582" s="61"/>
      <c r="AK2582" s="61"/>
      <c r="AL2582" s="61"/>
      <c r="AM2582" s="61"/>
      <c r="AN2582" s="61"/>
      <c r="AO2582" s="61"/>
      <c r="AP2582" s="62">
        <v>14757</v>
      </c>
      <c r="AQ2582" s="61"/>
      <c r="AR2582" s="62">
        <v>28728</v>
      </c>
      <c r="AS2582" s="61"/>
      <c r="AT2582" s="61"/>
      <c r="AU2582" s="61"/>
      <c r="AV2582" s="62">
        <v>4765</v>
      </c>
      <c r="AW2582" s="61"/>
      <c r="AX2582" s="61"/>
      <c r="AY2582" s="62">
        <v>100826</v>
      </c>
      <c r="AZ2582" s="61"/>
      <c r="BA2582" s="62">
        <v>322846</v>
      </c>
      <c r="BB2582" s="61"/>
      <c r="BC2582" s="61"/>
      <c r="BD2582" s="61"/>
      <c r="BE2582" s="61"/>
      <c r="BF2582" s="61"/>
      <c r="BG2582" s="61"/>
      <c r="BH2582" s="61"/>
      <c r="BI2582" s="61"/>
      <c r="BJ2582" s="61"/>
      <c r="BK2582" s="61"/>
      <c r="BL2582" s="61"/>
      <c r="BM2582" s="61"/>
      <c r="BN2582" s="61"/>
      <c r="BO2582" s="62">
        <v>-423806</v>
      </c>
    </row>
    <row r="2583" spans="1:67" x14ac:dyDescent="0.2">
      <c r="A2583" s="57" t="s">
        <v>42</v>
      </c>
      <c r="B2583" s="56" t="s">
        <v>42</v>
      </c>
      <c r="C2583" s="56" t="s">
        <v>563</v>
      </c>
      <c r="D2583" s="56">
        <v>1995</v>
      </c>
      <c r="E2583" s="58">
        <v>4270526</v>
      </c>
      <c r="F2583" s="58">
        <v>3841049</v>
      </c>
      <c r="G2583" s="59">
        <v>3793024</v>
      </c>
      <c r="H2583" s="59">
        <v>477502</v>
      </c>
      <c r="I2583" s="60">
        <v>0</v>
      </c>
      <c r="J2583" s="58">
        <v>-429477</v>
      </c>
      <c r="K2583" s="62">
        <v>36673</v>
      </c>
      <c r="L2583" s="61"/>
      <c r="M2583" s="61"/>
      <c r="N2583" s="61"/>
      <c r="O2583" s="61"/>
      <c r="P2583" s="62">
        <v>10284</v>
      </c>
      <c r="Q2583" s="62">
        <v>100929</v>
      </c>
      <c r="R2583" s="61"/>
      <c r="S2583" s="61"/>
      <c r="T2583" s="61"/>
      <c r="U2583" s="61"/>
      <c r="V2583" s="61"/>
      <c r="W2583" s="62">
        <v>165322</v>
      </c>
      <c r="X2583" s="61"/>
      <c r="Y2583" s="61"/>
      <c r="Z2583" s="61"/>
      <c r="AA2583" s="62">
        <v>2170213</v>
      </c>
      <c r="AB2583" s="61"/>
      <c r="AC2583" s="61"/>
      <c r="AD2583" s="62">
        <v>485774</v>
      </c>
      <c r="AE2583" s="61"/>
      <c r="AF2583" s="62">
        <v>590081</v>
      </c>
      <c r="AG2583" s="61"/>
      <c r="AH2583" s="61"/>
      <c r="AI2583" s="62">
        <v>233748</v>
      </c>
      <c r="AJ2583" s="61"/>
      <c r="AK2583" s="61"/>
      <c r="AL2583" s="61"/>
      <c r="AM2583" s="61"/>
      <c r="AN2583" s="61"/>
      <c r="AO2583" s="61"/>
      <c r="AP2583" s="62">
        <v>14757</v>
      </c>
      <c r="AQ2583" s="61"/>
      <c r="AR2583" s="62">
        <v>26090</v>
      </c>
      <c r="AS2583" s="61"/>
      <c r="AT2583" s="61"/>
      <c r="AU2583" s="61"/>
      <c r="AV2583" s="62">
        <v>4765</v>
      </c>
      <c r="AW2583" s="61"/>
      <c r="AX2583" s="61"/>
      <c r="AY2583" s="62">
        <v>109044</v>
      </c>
      <c r="AZ2583" s="61"/>
      <c r="BA2583" s="62">
        <v>322846</v>
      </c>
      <c r="BB2583" s="61"/>
      <c r="BC2583" s="61"/>
      <c r="BD2583" s="61"/>
      <c r="BE2583" s="61"/>
      <c r="BF2583" s="61"/>
      <c r="BG2583" s="61"/>
      <c r="BH2583" s="61"/>
      <c r="BI2583" s="61"/>
      <c r="BJ2583" s="61"/>
      <c r="BK2583" s="61"/>
      <c r="BL2583" s="61"/>
      <c r="BM2583" s="61"/>
      <c r="BN2583" s="61"/>
      <c r="BO2583" s="62">
        <v>-429477</v>
      </c>
    </row>
    <row r="2584" spans="1:67" x14ac:dyDescent="0.2">
      <c r="A2584" s="57" t="s">
        <v>42</v>
      </c>
      <c r="B2584" s="56" t="s">
        <v>42</v>
      </c>
      <c r="C2584" s="56" t="s">
        <v>563</v>
      </c>
      <c r="D2584" s="56">
        <v>1996</v>
      </c>
      <c r="E2584" s="58">
        <v>4521928</v>
      </c>
      <c r="F2584" s="58">
        <v>4088420</v>
      </c>
      <c r="G2584" s="59">
        <v>4025173</v>
      </c>
      <c r="H2584" s="59">
        <v>496755</v>
      </c>
      <c r="I2584" s="60">
        <v>0</v>
      </c>
      <c r="J2584" s="58">
        <v>-433508</v>
      </c>
      <c r="K2584" s="62">
        <v>36673</v>
      </c>
      <c r="L2584" s="61"/>
      <c r="M2584" s="61"/>
      <c r="N2584" s="61"/>
      <c r="O2584" s="61"/>
      <c r="P2584" s="62">
        <v>10284</v>
      </c>
      <c r="Q2584" s="62">
        <v>100929</v>
      </c>
      <c r="R2584" s="61"/>
      <c r="S2584" s="61"/>
      <c r="T2584" s="61"/>
      <c r="U2584" s="61"/>
      <c r="V2584" s="61"/>
      <c r="W2584" s="62">
        <v>165322</v>
      </c>
      <c r="X2584" s="61"/>
      <c r="Y2584" s="61"/>
      <c r="Z2584" s="61"/>
      <c r="AA2584" s="62">
        <v>2364863</v>
      </c>
      <c r="AB2584" s="61"/>
      <c r="AC2584" s="61"/>
      <c r="AD2584" s="62">
        <v>502641</v>
      </c>
      <c r="AE2584" s="61"/>
      <c r="AF2584" s="62">
        <v>594915</v>
      </c>
      <c r="AG2584" s="61"/>
      <c r="AH2584" s="61"/>
      <c r="AI2584" s="62">
        <v>249546</v>
      </c>
      <c r="AJ2584" s="61"/>
      <c r="AK2584" s="61"/>
      <c r="AL2584" s="61"/>
      <c r="AM2584" s="61"/>
      <c r="AN2584" s="61"/>
      <c r="AO2584" s="61"/>
      <c r="AP2584" s="62">
        <v>15522</v>
      </c>
      <c r="AQ2584" s="61"/>
      <c r="AR2584" s="62">
        <v>36978</v>
      </c>
      <c r="AS2584" s="61"/>
      <c r="AT2584" s="61"/>
      <c r="AU2584" s="61"/>
      <c r="AV2584" s="62">
        <v>8113</v>
      </c>
      <c r="AW2584" s="61"/>
      <c r="AX2584" s="61"/>
      <c r="AY2584" s="62">
        <v>111796</v>
      </c>
      <c r="AZ2584" s="61"/>
      <c r="BA2584" s="62">
        <v>324346</v>
      </c>
      <c r="BB2584" s="61"/>
      <c r="BC2584" s="61"/>
      <c r="BD2584" s="61"/>
      <c r="BE2584" s="61"/>
      <c r="BF2584" s="61"/>
      <c r="BG2584" s="61"/>
      <c r="BH2584" s="61"/>
      <c r="BI2584" s="61"/>
      <c r="BJ2584" s="61"/>
      <c r="BK2584" s="61"/>
      <c r="BL2584" s="61"/>
      <c r="BM2584" s="61"/>
      <c r="BN2584" s="61"/>
      <c r="BO2584" s="62">
        <v>-433508</v>
      </c>
    </row>
    <row r="2585" spans="1:67" x14ac:dyDescent="0.2">
      <c r="A2585" s="57" t="s">
        <v>42</v>
      </c>
      <c r="B2585" s="56" t="s">
        <v>42</v>
      </c>
      <c r="C2585" s="56" t="s">
        <v>563</v>
      </c>
      <c r="D2585" s="56">
        <v>1997</v>
      </c>
      <c r="E2585" s="58">
        <v>4800145</v>
      </c>
      <c r="F2585" s="58">
        <v>4366024</v>
      </c>
      <c r="G2585" s="59">
        <v>4293850</v>
      </c>
      <c r="H2585" s="59">
        <v>506295</v>
      </c>
      <c r="I2585" s="60">
        <v>0</v>
      </c>
      <c r="J2585" s="58">
        <v>-434121</v>
      </c>
      <c r="K2585" s="62">
        <v>36673</v>
      </c>
      <c r="L2585" s="61"/>
      <c r="M2585" s="61"/>
      <c r="N2585" s="61"/>
      <c r="O2585" s="61"/>
      <c r="P2585" s="62">
        <v>10284</v>
      </c>
      <c r="Q2585" s="62">
        <v>101171</v>
      </c>
      <c r="R2585" s="61"/>
      <c r="S2585" s="61"/>
      <c r="T2585" s="61"/>
      <c r="U2585" s="61"/>
      <c r="V2585" s="61"/>
      <c r="W2585" s="62">
        <v>165322</v>
      </c>
      <c r="X2585" s="61"/>
      <c r="Y2585" s="61"/>
      <c r="Z2585" s="61"/>
      <c r="AA2585" s="62">
        <v>2568530</v>
      </c>
      <c r="AB2585" s="61"/>
      <c r="AC2585" s="61"/>
      <c r="AD2585" s="62">
        <v>527193</v>
      </c>
      <c r="AE2585" s="61"/>
      <c r="AF2585" s="62">
        <v>629117</v>
      </c>
      <c r="AG2585" s="61"/>
      <c r="AH2585" s="61"/>
      <c r="AI2585" s="62">
        <v>255560</v>
      </c>
      <c r="AJ2585" s="61"/>
      <c r="AK2585" s="61"/>
      <c r="AL2585" s="61"/>
      <c r="AM2585" s="61"/>
      <c r="AN2585" s="61"/>
      <c r="AO2585" s="61"/>
      <c r="AP2585" s="62">
        <v>15110</v>
      </c>
      <c r="AQ2585" s="61"/>
      <c r="AR2585" s="62">
        <v>43694</v>
      </c>
      <c r="AS2585" s="61"/>
      <c r="AT2585" s="61"/>
      <c r="AU2585" s="61"/>
      <c r="AV2585" s="62">
        <v>8113</v>
      </c>
      <c r="AW2585" s="61"/>
      <c r="AX2585" s="61"/>
      <c r="AY2585" s="62">
        <v>115032</v>
      </c>
      <c r="AZ2585" s="61"/>
      <c r="BA2585" s="62">
        <v>324346</v>
      </c>
      <c r="BB2585" s="61"/>
      <c r="BC2585" s="61"/>
      <c r="BD2585" s="61"/>
      <c r="BE2585" s="61"/>
      <c r="BF2585" s="61"/>
      <c r="BG2585" s="61"/>
      <c r="BH2585" s="61"/>
      <c r="BI2585" s="61"/>
      <c r="BJ2585" s="61"/>
      <c r="BK2585" s="61"/>
      <c r="BL2585" s="61"/>
      <c r="BM2585" s="61"/>
      <c r="BN2585" s="61"/>
      <c r="BO2585" s="62">
        <v>-434121</v>
      </c>
    </row>
    <row r="2586" spans="1:67" x14ac:dyDescent="0.2">
      <c r="A2586" s="57" t="s">
        <v>42</v>
      </c>
      <c r="B2586" s="56" t="s">
        <v>42</v>
      </c>
      <c r="C2586" s="56" t="s">
        <v>563</v>
      </c>
      <c r="D2586" s="56">
        <v>1998</v>
      </c>
      <c r="E2586" s="58">
        <v>4920398</v>
      </c>
      <c r="F2586" s="58">
        <v>4486277</v>
      </c>
      <c r="G2586" s="59">
        <v>4408785</v>
      </c>
      <c r="H2586" s="59">
        <v>511613</v>
      </c>
      <c r="I2586" s="60">
        <v>0</v>
      </c>
      <c r="J2586" s="58">
        <v>-434121</v>
      </c>
      <c r="K2586" s="62">
        <v>36673</v>
      </c>
      <c r="L2586" s="61"/>
      <c r="M2586" s="61"/>
      <c r="N2586" s="61"/>
      <c r="O2586" s="61"/>
      <c r="P2586" s="62">
        <v>10284</v>
      </c>
      <c r="Q2586" s="62">
        <v>102815</v>
      </c>
      <c r="R2586" s="61"/>
      <c r="S2586" s="61"/>
      <c r="T2586" s="61"/>
      <c r="U2586" s="61"/>
      <c r="V2586" s="61"/>
      <c r="W2586" s="62">
        <v>165322</v>
      </c>
      <c r="X2586" s="61"/>
      <c r="Y2586" s="61"/>
      <c r="Z2586" s="61"/>
      <c r="AA2586" s="62">
        <v>2654532</v>
      </c>
      <c r="AB2586" s="61"/>
      <c r="AC2586" s="61"/>
      <c r="AD2586" s="62">
        <v>543342</v>
      </c>
      <c r="AE2586" s="61"/>
      <c r="AF2586" s="62">
        <v>638133</v>
      </c>
      <c r="AG2586" s="61"/>
      <c r="AH2586" s="61"/>
      <c r="AI2586" s="62">
        <v>257684</v>
      </c>
      <c r="AJ2586" s="61"/>
      <c r="AK2586" s="61"/>
      <c r="AL2586" s="61"/>
      <c r="AM2586" s="61"/>
      <c r="AN2586" s="61"/>
      <c r="AO2586" s="61"/>
      <c r="AP2586" s="62">
        <v>16330</v>
      </c>
      <c r="AQ2586" s="61"/>
      <c r="AR2586" s="62">
        <v>45910</v>
      </c>
      <c r="AS2586" s="61"/>
      <c r="AT2586" s="61"/>
      <c r="AU2586" s="61"/>
      <c r="AV2586" s="62">
        <v>8113</v>
      </c>
      <c r="AW2586" s="61"/>
      <c r="AX2586" s="61"/>
      <c r="AY2586" s="62">
        <v>116914</v>
      </c>
      <c r="AZ2586" s="61"/>
      <c r="BA2586" s="62">
        <v>324346</v>
      </c>
      <c r="BB2586" s="61"/>
      <c r="BC2586" s="61"/>
      <c r="BD2586" s="61"/>
      <c r="BE2586" s="61"/>
      <c r="BF2586" s="61"/>
      <c r="BG2586" s="61"/>
      <c r="BH2586" s="61"/>
      <c r="BI2586" s="61"/>
      <c r="BJ2586" s="61"/>
      <c r="BK2586" s="61"/>
      <c r="BL2586" s="61"/>
      <c r="BM2586" s="61"/>
      <c r="BN2586" s="61"/>
      <c r="BO2586" s="62">
        <v>-434121</v>
      </c>
    </row>
    <row r="2587" spans="1:67" x14ac:dyDescent="0.2">
      <c r="A2587" s="57" t="s">
        <v>42</v>
      </c>
      <c r="B2587" s="56" t="s">
        <v>42</v>
      </c>
      <c r="C2587" s="56" t="s">
        <v>564</v>
      </c>
      <c r="D2587" s="56">
        <v>1989</v>
      </c>
      <c r="E2587" s="58">
        <v>2910948</v>
      </c>
      <c r="F2587" s="58">
        <v>2882432</v>
      </c>
      <c r="G2587" s="59">
        <v>2686786</v>
      </c>
      <c r="H2587" s="59">
        <v>224162</v>
      </c>
      <c r="I2587" s="60">
        <v>0</v>
      </c>
      <c r="J2587" s="58">
        <v>-28516</v>
      </c>
      <c r="K2587" s="62">
        <v>18183</v>
      </c>
      <c r="L2587" s="61"/>
      <c r="M2587" s="61"/>
      <c r="N2587" s="61"/>
      <c r="O2587" s="61"/>
      <c r="P2587" s="62">
        <v>83767</v>
      </c>
      <c r="Q2587" s="62">
        <v>3545</v>
      </c>
      <c r="R2587" s="61"/>
      <c r="S2587" s="61"/>
      <c r="T2587" s="61"/>
      <c r="U2587" s="61"/>
      <c r="V2587" s="61"/>
      <c r="W2587" s="62">
        <v>323970</v>
      </c>
      <c r="X2587" s="61"/>
      <c r="Y2587" s="61"/>
      <c r="Z2587" s="61"/>
      <c r="AA2587" s="62">
        <v>1159322</v>
      </c>
      <c r="AB2587" s="61"/>
      <c r="AC2587" s="61"/>
      <c r="AD2587" s="62">
        <v>379635</v>
      </c>
      <c r="AE2587" s="61"/>
      <c r="AF2587" s="62">
        <v>535480</v>
      </c>
      <c r="AG2587" s="61"/>
      <c r="AH2587" s="61"/>
      <c r="AI2587" s="62">
        <v>182884</v>
      </c>
      <c r="AJ2587" s="61"/>
      <c r="AK2587" s="61"/>
      <c r="AL2587" s="61"/>
      <c r="AM2587" s="61"/>
      <c r="AN2587" s="61"/>
      <c r="AO2587" s="61"/>
      <c r="AP2587" s="62">
        <v>10963</v>
      </c>
      <c r="AQ2587" s="61"/>
      <c r="AR2587" s="62">
        <v>4743</v>
      </c>
      <c r="AS2587" s="61"/>
      <c r="AT2587" s="61"/>
      <c r="AU2587" s="61"/>
      <c r="AV2587" s="61"/>
      <c r="AW2587" s="61"/>
      <c r="AX2587" s="61"/>
      <c r="AY2587" s="62">
        <v>27223</v>
      </c>
      <c r="AZ2587" s="61"/>
      <c r="BA2587" s="62">
        <v>181233</v>
      </c>
      <c r="BB2587" s="61"/>
      <c r="BC2587" s="61"/>
      <c r="BD2587" s="61"/>
      <c r="BE2587" s="61"/>
      <c r="BF2587" s="61"/>
      <c r="BG2587" s="61"/>
      <c r="BH2587" s="61"/>
      <c r="BI2587" s="61"/>
      <c r="BJ2587" s="61"/>
      <c r="BK2587" s="61"/>
      <c r="BL2587" s="61"/>
      <c r="BM2587" s="61"/>
      <c r="BN2587" s="61"/>
      <c r="BO2587" s="62">
        <v>-28516</v>
      </c>
    </row>
    <row r="2588" spans="1:67" x14ac:dyDescent="0.2">
      <c r="A2588" s="57" t="s">
        <v>42</v>
      </c>
      <c r="B2588" s="56" t="s">
        <v>42</v>
      </c>
      <c r="C2588" s="56" t="s">
        <v>564</v>
      </c>
      <c r="D2588" s="56">
        <v>1990</v>
      </c>
      <c r="E2588" s="58">
        <v>3165469</v>
      </c>
      <c r="F2588" s="58">
        <v>3136953</v>
      </c>
      <c r="G2588" s="59">
        <v>2907208</v>
      </c>
      <c r="H2588" s="59">
        <v>258261</v>
      </c>
      <c r="I2588" s="60">
        <v>0</v>
      </c>
      <c r="J2588" s="58">
        <v>-28516</v>
      </c>
      <c r="K2588" s="62">
        <v>18183</v>
      </c>
      <c r="L2588" s="61"/>
      <c r="M2588" s="61"/>
      <c r="N2588" s="61"/>
      <c r="O2588" s="61"/>
      <c r="P2588" s="62">
        <v>83767</v>
      </c>
      <c r="Q2588" s="62">
        <v>3545</v>
      </c>
      <c r="R2588" s="61"/>
      <c r="S2588" s="61"/>
      <c r="T2588" s="61"/>
      <c r="U2588" s="61"/>
      <c r="V2588" s="61"/>
      <c r="W2588" s="62">
        <v>359510</v>
      </c>
      <c r="X2588" s="61"/>
      <c r="Y2588" s="61"/>
      <c r="Z2588" s="61"/>
      <c r="AA2588" s="62">
        <v>1265892</v>
      </c>
      <c r="AB2588" s="61"/>
      <c r="AC2588" s="61"/>
      <c r="AD2588" s="62">
        <v>406955</v>
      </c>
      <c r="AE2588" s="61"/>
      <c r="AF2588" s="62">
        <v>568196</v>
      </c>
      <c r="AG2588" s="61"/>
      <c r="AH2588" s="61"/>
      <c r="AI2588" s="62">
        <v>201160</v>
      </c>
      <c r="AJ2588" s="61"/>
      <c r="AK2588" s="61"/>
      <c r="AL2588" s="61"/>
      <c r="AM2588" s="61"/>
      <c r="AN2588" s="61"/>
      <c r="AO2588" s="61"/>
      <c r="AP2588" s="62">
        <v>13878</v>
      </c>
      <c r="AQ2588" s="61"/>
      <c r="AR2588" s="62">
        <v>27959</v>
      </c>
      <c r="AS2588" s="61"/>
      <c r="AT2588" s="61"/>
      <c r="AU2588" s="61"/>
      <c r="AV2588" s="62">
        <v>1636</v>
      </c>
      <c r="AW2588" s="61"/>
      <c r="AX2588" s="61"/>
      <c r="AY2588" s="62">
        <v>33555</v>
      </c>
      <c r="AZ2588" s="61"/>
      <c r="BA2588" s="62">
        <v>181233</v>
      </c>
      <c r="BB2588" s="61"/>
      <c r="BC2588" s="61"/>
      <c r="BD2588" s="61"/>
      <c r="BE2588" s="61"/>
      <c r="BF2588" s="61"/>
      <c r="BG2588" s="61"/>
      <c r="BH2588" s="61"/>
      <c r="BI2588" s="61"/>
      <c r="BJ2588" s="61"/>
      <c r="BK2588" s="61"/>
      <c r="BL2588" s="61"/>
      <c r="BM2588" s="61"/>
      <c r="BN2588" s="61"/>
      <c r="BO2588" s="62">
        <v>-28516</v>
      </c>
    </row>
    <row r="2589" spans="1:67" x14ac:dyDescent="0.2">
      <c r="A2589" s="57" t="s">
        <v>42</v>
      </c>
      <c r="B2589" s="56" t="s">
        <v>42</v>
      </c>
      <c r="C2589" s="56" t="s">
        <v>564</v>
      </c>
      <c r="D2589" s="56">
        <v>1991</v>
      </c>
      <c r="E2589" s="58">
        <v>3442593</v>
      </c>
      <c r="F2589" s="58">
        <v>3414077</v>
      </c>
      <c r="G2589" s="59">
        <v>3172964</v>
      </c>
      <c r="H2589" s="59">
        <v>269629</v>
      </c>
      <c r="I2589" s="60">
        <v>0</v>
      </c>
      <c r="J2589" s="58">
        <v>-28516</v>
      </c>
      <c r="K2589" s="62">
        <v>24294</v>
      </c>
      <c r="L2589" s="61"/>
      <c r="M2589" s="61"/>
      <c r="N2589" s="61"/>
      <c r="O2589" s="61"/>
      <c r="P2589" s="62">
        <v>83767</v>
      </c>
      <c r="Q2589" s="62">
        <v>9468</v>
      </c>
      <c r="R2589" s="61"/>
      <c r="S2589" s="61"/>
      <c r="T2589" s="61"/>
      <c r="U2589" s="61"/>
      <c r="V2589" s="61"/>
      <c r="W2589" s="62">
        <v>479219</v>
      </c>
      <c r="X2589" s="61"/>
      <c r="Y2589" s="61"/>
      <c r="Z2589" s="61"/>
      <c r="AA2589" s="62">
        <v>1362537</v>
      </c>
      <c r="AB2589" s="61"/>
      <c r="AC2589" s="61"/>
      <c r="AD2589" s="62">
        <v>410682</v>
      </c>
      <c r="AE2589" s="61"/>
      <c r="AF2589" s="62">
        <v>593459</v>
      </c>
      <c r="AG2589" s="61"/>
      <c r="AH2589" s="61"/>
      <c r="AI2589" s="62">
        <v>209538</v>
      </c>
      <c r="AJ2589" s="61"/>
      <c r="AK2589" s="61"/>
      <c r="AL2589" s="61"/>
      <c r="AM2589" s="61"/>
      <c r="AN2589" s="61"/>
      <c r="AO2589" s="61"/>
      <c r="AP2589" s="62">
        <v>14620</v>
      </c>
      <c r="AQ2589" s="61"/>
      <c r="AR2589" s="62">
        <v>28205</v>
      </c>
      <c r="AS2589" s="61"/>
      <c r="AT2589" s="61"/>
      <c r="AU2589" s="61"/>
      <c r="AV2589" s="62">
        <v>1636</v>
      </c>
      <c r="AW2589" s="61"/>
      <c r="AX2589" s="61"/>
      <c r="AY2589" s="62">
        <v>40557</v>
      </c>
      <c r="AZ2589" s="61"/>
      <c r="BA2589" s="62">
        <v>184611</v>
      </c>
      <c r="BB2589" s="61"/>
      <c r="BC2589" s="61"/>
      <c r="BD2589" s="61"/>
      <c r="BE2589" s="61"/>
      <c r="BF2589" s="61"/>
      <c r="BG2589" s="61"/>
      <c r="BH2589" s="61"/>
      <c r="BI2589" s="61"/>
      <c r="BJ2589" s="61"/>
      <c r="BK2589" s="61"/>
      <c r="BL2589" s="61"/>
      <c r="BM2589" s="61"/>
      <c r="BN2589" s="61"/>
      <c r="BO2589" s="62">
        <v>-28516</v>
      </c>
    </row>
    <row r="2590" spans="1:67" x14ac:dyDescent="0.2">
      <c r="A2590" s="57" t="s">
        <v>42</v>
      </c>
      <c r="B2590" s="56" t="s">
        <v>42</v>
      </c>
      <c r="C2590" s="56" t="s">
        <v>564</v>
      </c>
      <c r="D2590" s="56">
        <v>1992</v>
      </c>
      <c r="E2590" s="58">
        <v>3542270</v>
      </c>
      <c r="F2590" s="58">
        <v>3513754</v>
      </c>
      <c r="G2590" s="59">
        <v>3277931</v>
      </c>
      <c r="H2590" s="59">
        <v>264339</v>
      </c>
      <c r="I2590" s="60">
        <v>0</v>
      </c>
      <c r="J2590" s="58">
        <v>-28516</v>
      </c>
      <c r="K2590" s="62">
        <v>33220</v>
      </c>
      <c r="L2590" s="61"/>
      <c r="M2590" s="61">
        <v>490</v>
      </c>
      <c r="N2590" s="61"/>
      <c r="O2590" s="61"/>
      <c r="P2590" s="62">
        <v>83767</v>
      </c>
      <c r="Q2590" s="62">
        <v>9468</v>
      </c>
      <c r="R2590" s="61"/>
      <c r="S2590" s="61"/>
      <c r="T2590" s="61"/>
      <c r="U2590" s="61"/>
      <c r="V2590" s="61"/>
      <c r="W2590" s="62">
        <v>479219</v>
      </c>
      <c r="X2590" s="61"/>
      <c r="Y2590" s="61"/>
      <c r="Z2590" s="61"/>
      <c r="AA2590" s="62">
        <v>1439026</v>
      </c>
      <c r="AB2590" s="61"/>
      <c r="AC2590" s="61"/>
      <c r="AD2590" s="62">
        <v>413758</v>
      </c>
      <c r="AE2590" s="61"/>
      <c r="AF2590" s="62">
        <v>603844</v>
      </c>
      <c r="AG2590" s="61"/>
      <c r="AH2590" s="61"/>
      <c r="AI2590" s="62">
        <v>215139</v>
      </c>
      <c r="AJ2590" s="61"/>
      <c r="AK2590" s="61"/>
      <c r="AL2590" s="61"/>
      <c r="AM2590" s="61"/>
      <c r="AN2590" s="61"/>
      <c r="AO2590" s="61"/>
      <c r="AP2590" s="62">
        <v>12321</v>
      </c>
      <c r="AQ2590" s="61"/>
      <c r="AR2590" s="62">
        <v>23462</v>
      </c>
      <c r="AS2590" s="61"/>
      <c r="AT2590" s="61"/>
      <c r="AU2590" s="61"/>
      <c r="AV2590" s="62">
        <v>1636</v>
      </c>
      <c r="AW2590" s="61"/>
      <c r="AX2590" s="61"/>
      <c r="AY2590" s="62">
        <v>42309</v>
      </c>
      <c r="AZ2590" s="61"/>
      <c r="BA2590" s="62">
        <v>184611</v>
      </c>
      <c r="BB2590" s="61"/>
      <c r="BC2590" s="61"/>
      <c r="BD2590" s="61"/>
      <c r="BE2590" s="61"/>
      <c r="BF2590" s="61"/>
      <c r="BG2590" s="61"/>
      <c r="BH2590" s="61"/>
      <c r="BI2590" s="61"/>
      <c r="BJ2590" s="61"/>
      <c r="BK2590" s="61"/>
      <c r="BL2590" s="61"/>
      <c r="BM2590" s="61"/>
      <c r="BN2590" s="61"/>
      <c r="BO2590" s="62">
        <v>-28516</v>
      </c>
    </row>
    <row r="2591" spans="1:67" x14ac:dyDescent="0.2">
      <c r="A2591" s="57" t="s">
        <v>42</v>
      </c>
      <c r="B2591" s="56" t="s">
        <v>42</v>
      </c>
      <c r="C2591" s="56" t="s">
        <v>564</v>
      </c>
      <c r="D2591" s="56">
        <v>1993</v>
      </c>
      <c r="E2591" s="58">
        <v>3880422</v>
      </c>
      <c r="F2591" s="58">
        <v>3851906</v>
      </c>
      <c r="G2591" s="59">
        <v>3437995</v>
      </c>
      <c r="H2591" s="59">
        <v>442427</v>
      </c>
      <c r="I2591" s="60">
        <v>0</v>
      </c>
      <c r="J2591" s="58">
        <v>-28516</v>
      </c>
      <c r="K2591" s="62">
        <v>33570</v>
      </c>
      <c r="L2591" s="61"/>
      <c r="M2591" s="61">
        <v>490</v>
      </c>
      <c r="N2591" s="61"/>
      <c r="O2591" s="61"/>
      <c r="P2591" s="62">
        <v>83767</v>
      </c>
      <c r="Q2591" s="62">
        <v>9468</v>
      </c>
      <c r="R2591" s="61"/>
      <c r="S2591" s="61"/>
      <c r="T2591" s="61"/>
      <c r="U2591" s="61"/>
      <c r="V2591" s="61"/>
      <c r="W2591" s="62">
        <v>479219</v>
      </c>
      <c r="X2591" s="61"/>
      <c r="Y2591" s="61"/>
      <c r="Z2591" s="61"/>
      <c r="AA2591" s="62">
        <v>1567777</v>
      </c>
      <c r="AB2591" s="61"/>
      <c r="AC2591" s="61"/>
      <c r="AD2591" s="62">
        <v>428174</v>
      </c>
      <c r="AE2591" s="61"/>
      <c r="AF2591" s="62">
        <v>613059</v>
      </c>
      <c r="AG2591" s="61"/>
      <c r="AH2591" s="61"/>
      <c r="AI2591" s="62">
        <v>222471</v>
      </c>
      <c r="AJ2591" s="61"/>
      <c r="AK2591" s="61"/>
      <c r="AL2591" s="61"/>
      <c r="AM2591" s="61"/>
      <c r="AN2591" s="61"/>
      <c r="AO2591" s="61"/>
      <c r="AP2591" s="62">
        <v>11773</v>
      </c>
      <c r="AQ2591" s="61"/>
      <c r="AR2591" s="62">
        <v>25611</v>
      </c>
      <c r="AS2591" s="61"/>
      <c r="AT2591" s="61"/>
      <c r="AU2591" s="61"/>
      <c r="AV2591" s="62">
        <v>1636</v>
      </c>
      <c r="AW2591" s="61"/>
      <c r="AX2591" s="61"/>
      <c r="AY2591" s="62">
        <v>68249</v>
      </c>
      <c r="AZ2591" s="61"/>
      <c r="BA2591" s="62">
        <v>335158</v>
      </c>
      <c r="BB2591" s="61"/>
      <c r="BC2591" s="61"/>
      <c r="BD2591" s="61"/>
      <c r="BE2591" s="61"/>
      <c r="BF2591" s="61"/>
      <c r="BG2591" s="61"/>
      <c r="BH2591" s="61"/>
      <c r="BI2591" s="61"/>
      <c r="BJ2591" s="61"/>
      <c r="BK2591" s="61"/>
      <c r="BL2591" s="61"/>
      <c r="BM2591" s="61"/>
      <c r="BN2591" s="61"/>
      <c r="BO2591" s="62">
        <v>-28516</v>
      </c>
    </row>
    <row r="2592" spans="1:67" x14ac:dyDescent="0.2">
      <c r="A2592" s="57" t="s">
        <v>42</v>
      </c>
      <c r="B2592" s="56" t="s">
        <v>42</v>
      </c>
      <c r="C2592" s="56" t="s">
        <v>564</v>
      </c>
      <c r="D2592" s="56">
        <v>1994</v>
      </c>
      <c r="E2592" s="58">
        <v>4096338</v>
      </c>
      <c r="F2592" s="58">
        <v>3758932</v>
      </c>
      <c r="G2592" s="59">
        <v>3614719</v>
      </c>
      <c r="H2592" s="59">
        <v>481619</v>
      </c>
      <c r="I2592" s="60">
        <v>0</v>
      </c>
      <c r="J2592" s="58">
        <v>-337406</v>
      </c>
      <c r="K2592" s="62">
        <v>35754</v>
      </c>
      <c r="L2592" s="61"/>
      <c r="M2592" s="61">
        <v>490</v>
      </c>
      <c r="N2592" s="61"/>
      <c r="O2592" s="61"/>
      <c r="P2592" s="62">
        <v>100529</v>
      </c>
      <c r="Q2592" s="62">
        <v>9468</v>
      </c>
      <c r="R2592" s="61"/>
      <c r="S2592" s="61"/>
      <c r="T2592" s="61"/>
      <c r="U2592" s="61"/>
      <c r="V2592" s="61"/>
      <c r="W2592" s="62">
        <v>482319</v>
      </c>
      <c r="X2592" s="61"/>
      <c r="Y2592" s="61"/>
      <c r="Z2592" s="61"/>
      <c r="AA2592" s="62">
        <v>1693806</v>
      </c>
      <c r="AB2592" s="61"/>
      <c r="AC2592" s="61"/>
      <c r="AD2592" s="62">
        <v>439584</v>
      </c>
      <c r="AE2592" s="61"/>
      <c r="AF2592" s="62">
        <v>625238</v>
      </c>
      <c r="AG2592" s="61"/>
      <c r="AH2592" s="61"/>
      <c r="AI2592" s="62">
        <v>227531</v>
      </c>
      <c r="AJ2592" s="61"/>
      <c r="AK2592" s="61"/>
      <c r="AL2592" s="61"/>
      <c r="AM2592" s="61"/>
      <c r="AN2592" s="61"/>
      <c r="AO2592" s="61"/>
      <c r="AP2592" s="62">
        <v>34822</v>
      </c>
      <c r="AQ2592" s="61"/>
      <c r="AR2592" s="62">
        <v>26354</v>
      </c>
      <c r="AS2592" s="61"/>
      <c r="AT2592" s="61"/>
      <c r="AU2592" s="61"/>
      <c r="AV2592" s="62">
        <v>1636</v>
      </c>
      <c r="AW2592" s="61"/>
      <c r="AX2592" s="61"/>
      <c r="AY2592" s="62">
        <v>71636</v>
      </c>
      <c r="AZ2592" s="61"/>
      <c r="BA2592" s="62">
        <v>347171</v>
      </c>
      <c r="BB2592" s="61"/>
      <c r="BC2592" s="61"/>
      <c r="BD2592" s="61"/>
      <c r="BE2592" s="61"/>
      <c r="BF2592" s="61"/>
      <c r="BG2592" s="61"/>
      <c r="BH2592" s="61"/>
      <c r="BI2592" s="61"/>
      <c r="BJ2592" s="61"/>
      <c r="BK2592" s="61"/>
      <c r="BL2592" s="61"/>
      <c r="BM2592" s="61"/>
      <c r="BN2592" s="61"/>
      <c r="BO2592" s="62">
        <v>-337406</v>
      </c>
    </row>
    <row r="2593" spans="1:67" x14ac:dyDescent="0.2">
      <c r="A2593" s="57" t="s">
        <v>42</v>
      </c>
      <c r="B2593" s="56" t="s">
        <v>42</v>
      </c>
      <c r="C2593" s="56" t="s">
        <v>564</v>
      </c>
      <c r="D2593" s="56">
        <v>1995</v>
      </c>
      <c r="E2593" s="58">
        <v>4268391</v>
      </c>
      <c r="F2593" s="58">
        <v>3930160</v>
      </c>
      <c r="G2593" s="59">
        <v>3768690</v>
      </c>
      <c r="H2593" s="59">
        <v>499701</v>
      </c>
      <c r="I2593" s="60">
        <v>0</v>
      </c>
      <c r="J2593" s="58">
        <v>-338231</v>
      </c>
      <c r="K2593" s="62">
        <v>35754</v>
      </c>
      <c r="L2593" s="61"/>
      <c r="M2593" s="61">
        <v>490</v>
      </c>
      <c r="N2593" s="61"/>
      <c r="O2593" s="61"/>
      <c r="P2593" s="62">
        <v>100938</v>
      </c>
      <c r="Q2593" s="62">
        <v>9468</v>
      </c>
      <c r="R2593" s="61"/>
      <c r="S2593" s="61"/>
      <c r="T2593" s="61"/>
      <c r="U2593" s="61"/>
      <c r="V2593" s="61"/>
      <c r="W2593" s="62">
        <v>482319</v>
      </c>
      <c r="X2593" s="61"/>
      <c r="Y2593" s="61"/>
      <c r="Z2593" s="61"/>
      <c r="AA2593" s="62">
        <v>1796978</v>
      </c>
      <c r="AB2593" s="61"/>
      <c r="AC2593" s="61"/>
      <c r="AD2593" s="62">
        <v>469983</v>
      </c>
      <c r="AE2593" s="61"/>
      <c r="AF2593" s="62">
        <v>647510</v>
      </c>
      <c r="AG2593" s="61"/>
      <c r="AH2593" s="61"/>
      <c r="AI2593" s="62">
        <v>225250</v>
      </c>
      <c r="AJ2593" s="61"/>
      <c r="AK2593" s="61"/>
      <c r="AL2593" s="61"/>
      <c r="AM2593" s="61"/>
      <c r="AN2593" s="61"/>
      <c r="AO2593" s="61"/>
      <c r="AP2593" s="62">
        <v>31671</v>
      </c>
      <c r="AQ2593" s="61"/>
      <c r="AR2593" s="62">
        <v>34091</v>
      </c>
      <c r="AS2593" s="61"/>
      <c r="AT2593" s="61"/>
      <c r="AU2593" s="61"/>
      <c r="AV2593" s="62">
        <v>1636</v>
      </c>
      <c r="AW2593" s="61"/>
      <c r="AX2593" s="61"/>
      <c r="AY2593" s="62">
        <v>75219</v>
      </c>
      <c r="AZ2593" s="61"/>
      <c r="BA2593" s="62">
        <v>357084</v>
      </c>
      <c r="BB2593" s="61"/>
      <c r="BC2593" s="61"/>
      <c r="BD2593" s="61"/>
      <c r="BE2593" s="61"/>
      <c r="BF2593" s="61"/>
      <c r="BG2593" s="61"/>
      <c r="BH2593" s="61"/>
      <c r="BI2593" s="61"/>
      <c r="BJ2593" s="61"/>
      <c r="BK2593" s="61"/>
      <c r="BL2593" s="61"/>
      <c r="BM2593" s="61"/>
      <c r="BN2593" s="61"/>
      <c r="BO2593" s="62">
        <v>-338231</v>
      </c>
    </row>
    <row r="2594" spans="1:67" x14ac:dyDescent="0.2">
      <c r="A2594" s="57" t="s">
        <v>42</v>
      </c>
      <c r="B2594" s="56" t="s">
        <v>42</v>
      </c>
      <c r="C2594" s="56" t="s">
        <v>564</v>
      </c>
      <c r="D2594" s="56">
        <v>1996</v>
      </c>
      <c r="E2594" s="58">
        <v>4443610</v>
      </c>
      <c r="F2594" s="58">
        <v>4096262</v>
      </c>
      <c r="G2594" s="59">
        <v>3933420</v>
      </c>
      <c r="H2594" s="59">
        <v>510190</v>
      </c>
      <c r="I2594" s="60">
        <v>0</v>
      </c>
      <c r="J2594" s="58">
        <v>-347348</v>
      </c>
      <c r="K2594" s="62">
        <v>35754</v>
      </c>
      <c r="L2594" s="61"/>
      <c r="M2594" s="61">
        <v>490</v>
      </c>
      <c r="N2594" s="61"/>
      <c r="O2594" s="61"/>
      <c r="P2594" s="62">
        <v>100938</v>
      </c>
      <c r="Q2594" s="62">
        <v>9468</v>
      </c>
      <c r="R2594" s="61"/>
      <c r="S2594" s="61"/>
      <c r="T2594" s="61"/>
      <c r="U2594" s="61"/>
      <c r="V2594" s="61"/>
      <c r="W2594" s="62">
        <v>482319</v>
      </c>
      <c r="X2594" s="61"/>
      <c r="Y2594" s="61"/>
      <c r="Z2594" s="61"/>
      <c r="AA2594" s="62">
        <v>1917668</v>
      </c>
      <c r="AB2594" s="61"/>
      <c r="AC2594" s="61"/>
      <c r="AD2594" s="62">
        <v>495379</v>
      </c>
      <c r="AE2594" s="61"/>
      <c r="AF2594" s="62">
        <v>644414</v>
      </c>
      <c r="AG2594" s="61"/>
      <c r="AH2594" s="61"/>
      <c r="AI2594" s="62">
        <v>246990</v>
      </c>
      <c r="AJ2594" s="61"/>
      <c r="AK2594" s="61"/>
      <c r="AL2594" s="61"/>
      <c r="AM2594" s="61"/>
      <c r="AN2594" s="61"/>
      <c r="AO2594" s="61"/>
      <c r="AP2594" s="62">
        <v>31571</v>
      </c>
      <c r="AQ2594" s="61"/>
      <c r="AR2594" s="62">
        <v>41943</v>
      </c>
      <c r="AS2594" s="61"/>
      <c r="AT2594" s="61"/>
      <c r="AU2594" s="61"/>
      <c r="AV2594" s="62">
        <v>1636</v>
      </c>
      <c r="AW2594" s="61"/>
      <c r="AX2594" s="61"/>
      <c r="AY2594" s="62">
        <v>77956</v>
      </c>
      <c r="AZ2594" s="61"/>
      <c r="BA2594" s="62">
        <v>357084</v>
      </c>
      <c r="BB2594" s="61"/>
      <c r="BC2594" s="61"/>
      <c r="BD2594" s="61"/>
      <c r="BE2594" s="61"/>
      <c r="BF2594" s="61"/>
      <c r="BG2594" s="61"/>
      <c r="BH2594" s="61"/>
      <c r="BI2594" s="61"/>
      <c r="BJ2594" s="61"/>
      <c r="BK2594" s="61"/>
      <c r="BL2594" s="61"/>
      <c r="BM2594" s="61"/>
      <c r="BN2594" s="61"/>
      <c r="BO2594" s="62">
        <v>-347348</v>
      </c>
    </row>
    <row r="2595" spans="1:67" x14ac:dyDescent="0.2">
      <c r="A2595" s="57" t="s">
        <v>42</v>
      </c>
      <c r="B2595" s="56" t="s">
        <v>42</v>
      </c>
      <c r="C2595" s="56" t="s">
        <v>564</v>
      </c>
      <c r="D2595" s="56">
        <v>1997</v>
      </c>
      <c r="E2595" s="58">
        <v>4569340</v>
      </c>
      <c r="F2595" s="58">
        <v>4220705</v>
      </c>
      <c r="G2595" s="59">
        <v>4037645</v>
      </c>
      <c r="H2595" s="59">
        <v>531695</v>
      </c>
      <c r="I2595" s="60">
        <v>0</v>
      </c>
      <c r="J2595" s="58">
        <v>-348635</v>
      </c>
      <c r="K2595" s="62">
        <v>35754</v>
      </c>
      <c r="L2595" s="61"/>
      <c r="M2595" s="61">
        <v>490</v>
      </c>
      <c r="N2595" s="61"/>
      <c r="O2595" s="61"/>
      <c r="P2595" s="62">
        <v>100938</v>
      </c>
      <c r="Q2595" s="62">
        <v>9468</v>
      </c>
      <c r="R2595" s="61"/>
      <c r="S2595" s="61"/>
      <c r="T2595" s="61"/>
      <c r="U2595" s="61"/>
      <c r="V2595" s="61"/>
      <c r="W2595" s="62">
        <v>482319</v>
      </c>
      <c r="X2595" s="61"/>
      <c r="Y2595" s="61"/>
      <c r="Z2595" s="61"/>
      <c r="AA2595" s="62">
        <v>1981181</v>
      </c>
      <c r="AB2595" s="61"/>
      <c r="AC2595" s="61"/>
      <c r="AD2595" s="62">
        <v>507577</v>
      </c>
      <c r="AE2595" s="61"/>
      <c r="AF2595" s="62">
        <v>667954</v>
      </c>
      <c r="AG2595" s="61"/>
      <c r="AH2595" s="61"/>
      <c r="AI2595" s="62">
        <v>251964</v>
      </c>
      <c r="AJ2595" s="61"/>
      <c r="AK2595" s="61"/>
      <c r="AL2595" s="61"/>
      <c r="AM2595" s="61"/>
      <c r="AN2595" s="61"/>
      <c r="AO2595" s="61"/>
      <c r="AP2595" s="62">
        <v>31409</v>
      </c>
      <c r="AQ2595" s="61"/>
      <c r="AR2595" s="62">
        <v>63147</v>
      </c>
      <c r="AS2595" s="61"/>
      <c r="AT2595" s="61"/>
      <c r="AU2595" s="61"/>
      <c r="AV2595" s="62">
        <v>1636</v>
      </c>
      <c r="AW2595" s="61"/>
      <c r="AX2595" s="61"/>
      <c r="AY2595" s="62">
        <v>78419</v>
      </c>
      <c r="AZ2595" s="61"/>
      <c r="BA2595" s="62">
        <v>357084</v>
      </c>
      <c r="BB2595" s="61"/>
      <c r="BC2595" s="61"/>
      <c r="BD2595" s="61"/>
      <c r="BE2595" s="61"/>
      <c r="BF2595" s="61"/>
      <c r="BG2595" s="61"/>
      <c r="BH2595" s="61"/>
      <c r="BI2595" s="61"/>
      <c r="BJ2595" s="61"/>
      <c r="BK2595" s="61"/>
      <c r="BL2595" s="61"/>
      <c r="BM2595" s="61"/>
      <c r="BN2595" s="61"/>
      <c r="BO2595" s="62">
        <v>-348635</v>
      </c>
    </row>
    <row r="2596" spans="1:67" x14ac:dyDescent="0.2">
      <c r="A2596" s="57" t="s">
        <v>42</v>
      </c>
      <c r="B2596" s="56" t="s">
        <v>42</v>
      </c>
      <c r="C2596" s="56" t="s">
        <v>564</v>
      </c>
      <c r="D2596" s="56">
        <v>1998</v>
      </c>
      <c r="E2596" s="58">
        <v>4768190</v>
      </c>
      <c r="F2596" s="58">
        <v>4412501</v>
      </c>
      <c r="G2596" s="59">
        <v>4157062</v>
      </c>
      <c r="H2596" s="59">
        <v>611128</v>
      </c>
      <c r="I2596" s="60">
        <v>0</v>
      </c>
      <c r="J2596" s="58">
        <v>-355689</v>
      </c>
      <c r="K2596" s="62">
        <v>48436</v>
      </c>
      <c r="L2596" s="61"/>
      <c r="M2596" s="61">
        <v>490</v>
      </c>
      <c r="N2596" s="61"/>
      <c r="O2596" s="61"/>
      <c r="P2596" s="62">
        <v>100938</v>
      </c>
      <c r="Q2596" s="62">
        <v>9468</v>
      </c>
      <c r="R2596" s="61"/>
      <c r="S2596" s="61"/>
      <c r="T2596" s="61"/>
      <c r="U2596" s="61"/>
      <c r="V2596" s="61"/>
      <c r="W2596" s="62">
        <v>482319</v>
      </c>
      <c r="X2596" s="61"/>
      <c r="Y2596" s="61"/>
      <c r="Z2596" s="61"/>
      <c r="AA2596" s="62">
        <v>2058863</v>
      </c>
      <c r="AB2596" s="61"/>
      <c r="AC2596" s="61"/>
      <c r="AD2596" s="62">
        <v>516238</v>
      </c>
      <c r="AE2596" s="61"/>
      <c r="AF2596" s="62">
        <v>682644</v>
      </c>
      <c r="AG2596" s="61"/>
      <c r="AH2596" s="61"/>
      <c r="AI2596" s="62">
        <v>257666</v>
      </c>
      <c r="AJ2596" s="61"/>
      <c r="AK2596" s="61"/>
      <c r="AL2596" s="61"/>
      <c r="AM2596" s="61"/>
      <c r="AN2596" s="61"/>
      <c r="AO2596" s="61"/>
      <c r="AP2596" s="62">
        <v>35824</v>
      </c>
      <c r="AQ2596" s="61"/>
      <c r="AR2596" s="62">
        <v>95585</v>
      </c>
      <c r="AS2596" s="61"/>
      <c r="AT2596" s="61"/>
      <c r="AU2596" s="61"/>
      <c r="AV2596" s="62">
        <v>1636</v>
      </c>
      <c r="AW2596" s="61"/>
      <c r="AX2596" s="61"/>
      <c r="AY2596" s="62">
        <v>89185</v>
      </c>
      <c r="AZ2596" s="61"/>
      <c r="BA2596" s="62">
        <v>388898</v>
      </c>
      <c r="BB2596" s="61"/>
      <c r="BC2596" s="61"/>
      <c r="BD2596" s="61"/>
      <c r="BE2596" s="61"/>
      <c r="BF2596" s="61"/>
      <c r="BG2596" s="61"/>
      <c r="BH2596" s="61"/>
      <c r="BI2596" s="61"/>
      <c r="BJ2596" s="61"/>
      <c r="BK2596" s="61"/>
      <c r="BL2596" s="61"/>
      <c r="BM2596" s="61"/>
      <c r="BN2596" s="61"/>
      <c r="BO2596" s="62">
        <v>-355689</v>
      </c>
    </row>
    <row r="2597" spans="1:67" x14ac:dyDescent="0.2">
      <c r="A2597" s="57" t="s">
        <v>42</v>
      </c>
      <c r="B2597" s="56" t="s">
        <v>42</v>
      </c>
      <c r="C2597" s="56" t="s">
        <v>42</v>
      </c>
      <c r="D2597" s="56">
        <v>2002</v>
      </c>
      <c r="E2597" s="58">
        <v>15511627</v>
      </c>
      <c r="F2597" s="58">
        <v>14698585</v>
      </c>
      <c r="G2597" s="59">
        <v>14338541</v>
      </c>
      <c r="H2597" s="59">
        <v>1173086</v>
      </c>
      <c r="I2597" s="60">
        <v>0</v>
      </c>
      <c r="J2597" s="58">
        <v>-813042</v>
      </c>
      <c r="K2597" s="61"/>
      <c r="L2597" s="61">
        <v>0</v>
      </c>
      <c r="M2597" s="61"/>
      <c r="N2597" s="62">
        <v>474177</v>
      </c>
      <c r="O2597" s="62">
        <v>147907</v>
      </c>
      <c r="P2597" s="61"/>
      <c r="Q2597" s="61"/>
      <c r="R2597" s="61"/>
      <c r="S2597" s="61">
        <v>0</v>
      </c>
      <c r="T2597" s="61">
        <v>0</v>
      </c>
      <c r="U2597" s="61"/>
      <c r="V2597" s="62">
        <v>945007</v>
      </c>
      <c r="W2597" s="61"/>
      <c r="X2597" s="61">
        <v>0</v>
      </c>
      <c r="Y2597" s="62">
        <v>3622583</v>
      </c>
      <c r="Z2597" s="62">
        <v>1955611</v>
      </c>
      <c r="AA2597" s="61"/>
      <c r="AB2597" s="62">
        <v>2662877</v>
      </c>
      <c r="AC2597" s="62">
        <v>946720</v>
      </c>
      <c r="AD2597" s="61"/>
      <c r="AE2597" s="62">
        <v>2514742</v>
      </c>
      <c r="AF2597" s="61"/>
      <c r="AG2597" s="62">
        <v>139086</v>
      </c>
      <c r="AH2597" s="62">
        <v>929831</v>
      </c>
      <c r="AI2597" s="61"/>
      <c r="AJ2597" s="61">
        <v>0</v>
      </c>
      <c r="AK2597" s="61">
        <v>0</v>
      </c>
      <c r="AL2597" s="61">
        <v>0</v>
      </c>
      <c r="AM2597" s="62">
        <v>226661</v>
      </c>
      <c r="AN2597" s="62">
        <v>110778</v>
      </c>
      <c r="AO2597" s="61">
        <v>0</v>
      </c>
      <c r="AP2597" s="61"/>
      <c r="AQ2597" s="62">
        <v>89459</v>
      </c>
      <c r="AR2597" s="61"/>
      <c r="AS2597" s="62">
        <v>133743</v>
      </c>
      <c r="AT2597" s="62">
        <v>8764</v>
      </c>
      <c r="AU2597" s="62">
        <v>436926</v>
      </c>
      <c r="AV2597" s="61"/>
      <c r="AW2597" s="62">
        <v>2762</v>
      </c>
      <c r="AX2597" s="62">
        <v>109648</v>
      </c>
      <c r="AY2597" s="61"/>
      <c r="AZ2597" s="61">
        <v>0</v>
      </c>
      <c r="BA2597" s="61"/>
      <c r="BB2597" s="61">
        <v>0</v>
      </c>
      <c r="BC2597" s="62">
        <v>54247</v>
      </c>
      <c r="BD2597" s="61">
        <v>0</v>
      </c>
      <c r="BE2597" s="61"/>
      <c r="BF2597" s="61">
        <v>0</v>
      </c>
      <c r="BG2597" s="61"/>
      <c r="BH2597" s="61">
        <v>0</v>
      </c>
      <c r="BI2597" s="61"/>
      <c r="BJ2597" s="61">
        <v>0</v>
      </c>
      <c r="BK2597" s="61"/>
      <c r="BL2597" s="61">
        <v>98</v>
      </c>
      <c r="BM2597" s="61">
        <v>0</v>
      </c>
      <c r="BN2597" s="62">
        <v>-813042</v>
      </c>
      <c r="BO2597" s="61"/>
    </row>
    <row r="2598" spans="1:67" x14ac:dyDescent="0.2">
      <c r="A2598" s="57" t="s">
        <v>42</v>
      </c>
      <c r="B2598" s="56" t="s">
        <v>42</v>
      </c>
      <c r="C2598" s="56" t="s">
        <v>42</v>
      </c>
      <c r="D2598" s="56">
        <v>2003</v>
      </c>
      <c r="E2598" s="58">
        <v>16706870</v>
      </c>
      <c r="F2598" s="58">
        <v>15815444</v>
      </c>
      <c r="G2598" s="59">
        <v>15291692</v>
      </c>
      <c r="H2598" s="59">
        <v>1415178</v>
      </c>
      <c r="I2598" s="60">
        <v>0</v>
      </c>
      <c r="J2598" s="58">
        <v>-891426</v>
      </c>
      <c r="K2598" s="61"/>
      <c r="L2598" s="61">
        <v>0</v>
      </c>
      <c r="M2598" s="61"/>
      <c r="N2598" s="62">
        <v>475997</v>
      </c>
      <c r="O2598" s="62">
        <v>180219</v>
      </c>
      <c r="P2598" s="61"/>
      <c r="Q2598" s="61"/>
      <c r="R2598" s="61"/>
      <c r="S2598" s="61">
        <v>936</v>
      </c>
      <c r="T2598" s="61">
        <v>0</v>
      </c>
      <c r="U2598" s="61"/>
      <c r="V2598" s="62">
        <v>983988</v>
      </c>
      <c r="W2598" s="61"/>
      <c r="X2598" s="61">
        <v>0</v>
      </c>
      <c r="Y2598" s="62">
        <v>4007029</v>
      </c>
      <c r="Z2598" s="62">
        <v>2068622</v>
      </c>
      <c r="AA2598" s="61"/>
      <c r="AB2598" s="62">
        <v>2701518</v>
      </c>
      <c r="AC2598" s="62">
        <v>1009988</v>
      </c>
      <c r="AD2598" s="61"/>
      <c r="AE2598" s="62">
        <v>2727149</v>
      </c>
      <c r="AF2598" s="61"/>
      <c r="AG2598" s="62">
        <v>171979</v>
      </c>
      <c r="AH2598" s="62">
        <v>964267</v>
      </c>
      <c r="AI2598" s="61"/>
      <c r="AJ2598" s="61">
        <v>0</v>
      </c>
      <c r="AK2598" s="61">
        <v>0</v>
      </c>
      <c r="AL2598" s="61">
        <v>0</v>
      </c>
      <c r="AM2598" s="62">
        <v>276661</v>
      </c>
      <c r="AN2598" s="62">
        <v>110778</v>
      </c>
      <c r="AO2598" s="61">
        <v>0</v>
      </c>
      <c r="AP2598" s="61"/>
      <c r="AQ2598" s="62">
        <v>90079</v>
      </c>
      <c r="AR2598" s="61"/>
      <c r="AS2598" s="62">
        <v>175959</v>
      </c>
      <c r="AT2598" s="62">
        <v>41496</v>
      </c>
      <c r="AU2598" s="62">
        <v>503554</v>
      </c>
      <c r="AV2598" s="61"/>
      <c r="AW2598" s="62">
        <v>2762</v>
      </c>
      <c r="AX2598" s="62">
        <v>134926</v>
      </c>
      <c r="AY2598" s="61"/>
      <c r="AZ2598" s="61">
        <v>0</v>
      </c>
      <c r="BA2598" s="61"/>
      <c r="BB2598" s="61">
        <v>0</v>
      </c>
      <c r="BC2598" s="62">
        <v>78599</v>
      </c>
      <c r="BD2598" s="61">
        <v>0</v>
      </c>
      <c r="BE2598" s="61"/>
      <c r="BF2598" s="61">
        <v>0</v>
      </c>
      <c r="BG2598" s="61"/>
      <c r="BH2598" s="61">
        <v>0</v>
      </c>
      <c r="BI2598" s="61"/>
      <c r="BJ2598" s="61">
        <v>0</v>
      </c>
      <c r="BK2598" s="61"/>
      <c r="BL2598" s="61">
        <v>364</v>
      </c>
      <c r="BM2598" s="61">
        <v>0</v>
      </c>
      <c r="BN2598" s="62">
        <v>-891426</v>
      </c>
      <c r="BO2598" s="61"/>
    </row>
    <row r="2599" spans="1:67" x14ac:dyDescent="0.2">
      <c r="A2599" s="57" t="s">
        <v>42</v>
      </c>
      <c r="B2599" s="56" t="s">
        <v>42</v>
      </c>
      <c r="C2599" s="56" t="s">
        <v>42</v>
      </c>
      <c r="D2599" s="56">
        <v>2004</v>
      </c>
      <c r="E2599" s="58">
        <v>17921806</v>
      </c>
      <c r="F2599" s="58">
        <v>16672244</v>
      </c>
      <c r="G2599" s="59">
        <v>16374856</v>
      </c>
      <c r="H2599" s="59">
        <v>1546950</v>
      </c>
      <c r="I2599" s="60">
        <v>0</v>
      </c>
      <c r="J2599" s="58">
        <v>-1249562</v>
      </c>
      <c r="K2599" s="61"/>
      <c r="L2599" s="61">
        <v>0</v>
      </c>
      <c r="M2599" s="61"/>
      <c r="N2599" s="62">
        <v>476442</v>
      </c>
      <c r="O2599" s="62">
        <v>566876</v>
      </c>
      <c r="P2599" s="61"/>
      <c r="Q2599" s="61"/>
      <c r="R2599" s="61"/>
      <c r="S2599" s="61">
        <v>0</v>
      </c>
      <c r="T2599" s="61">
        <v>0</v>
      </c>
      <c r="U2599" s="61"/>
      <c r="V2599" s="62">
        <v>1007240</v>
      </c>
      <c r="W2599" s="61"/>
      <c r="X2599" s="61">
        <v>0</v>
      </c>
      <c r="Y2599" s="62">
        <v>4239030</v>
      </c>
      <c r="Z2599" s="62">
        <v>2161202</v>
      </c>
      <c r="AA2599" s="61"/>
      <c r="AB2599" s="62">
        <v>2729727</v>
      </c>
      <c r="AC2599" s="62">
        <v>1087235</v>
      </c>
      <c r="AD2599" s="61"/>
      <c r="AE2599" s="62">
        <v>2944542</v>
      </c>
      <c r="AF2599" s="61"/>
      <c r="AG2599" s="62">
        <v>203363</v>
      </c>
      <c r="AH2599" s="62">
        <v>959199</v>
      </c>
      <c r="AI2599" s="61"/>
      <c r="AJ2599" s="61">
        <v>0</v>
      </c>
      <c r="AK2599" s="61">
        <v>0</v>
      </c>
      <c r="AL2599" s="61">
        <v>0</v>
      </c>
      <c r="AM2599" s="62">
        <v>276661</v>
      </c>
      <c r="AN2599" s="62">
        <v>110778</v>
      </c>
      <c r="AO2599" s="61">
        <v>0</v>
      </c>
      <c r="AP2599" s="61"/>
      <c r="AQ2599" s="62">
        <v>96962</v>
      </c>
      <c r="AR2599" s="61"/>
      <c r="AS2599" s="62">
        <v>199287</v>
      </c>
      <c r="AT2599" s="62">
        <v>80846</v>
      </c>
      <c r="AU2599" s="62">
        <v>531389</v>
      </c>
      <c r="AV2599" s="61"/>
      <c r="AW2599" s="62">
        <v>7615</v>
      </c>
      <c r="AX2599" s="62">
        <v>143609</v>
      </c>
      <c r="AY2599" s="61"/>
      <c r="AZ2599" s="61">
        <v>0</v>
      </c>
      <c r="BA2599" s="61"/>
      <c r="BB2599" s="61">
        <v>0</v>
      </c>
      <c r="BC2599" s="62">
        <v>99803</v>
      </c>
      <c r="BD2599" s="61">
        <v>0</v>
      </c>
      <c r="BE2599" s="61"/>
      <c r="BF2599" s="61">
        <v>0</v>
      </c>
      <c r="BG2599" s="61"/>
      <c r="BH2599" s="61">
        <v>0</v>
      </c>
      <c r="BI2599" s="61"/>
      <c r="BJ2599" s="61">
        <v>0</v>
      </c>
      <c r="BK2599" s="61"/>
      <c r="BL2599" s="61">
        <v>0</v>
      </c>
      <c r="BM2599" s="61">
        <v>0</v>
      </c>
      <c r="BN2599" s="62">
        <v>-1249562</v>
      </c>
      <c r="BO2599" s="61"/>
    </row>
    <row r="2600" spans="1:67" x14ac:dyDescent="0.2">
      <c r="A2600" s="57" t="s">
        <v>42</v>
      </c>
      <c r="B2600" s="56" t="s">
        <v>42</v>
      </c>
      <c r="C2600" s="56" t="s">
        <v>42</v>
      </c>
      <c r="D2600" s="56">
        <v>2005</v>
      </c>
      <c r="E2600" s="58">
        <v>18926871</v>
      </c>
      <c r="F2600" s="58">
        <v>17317606</v>
      </c>
      <c r="G2600" s="59">
        <v>17304519</v>
      </c>
      <c r="H2600" s="59">
        <v>1622352</v>
      </c>
      <c r="I2600" s="60">
        <v>0</v>
      </c>
      <c r="J2600" s="58">
        <v>-1609265</v>
      </c>
      <c r="K2600" s="61"/>
      <c r="L2600" s="61">
        <v>0</v>
      </c>
      <c r="M2600" s="61"/>
      <c r="N2600" s="62">
        <v>477645</v>
      </c>
      <c r="O2600" s="62">
        <v>577844</v>
      </c>
      <c r="P2600" s="61"/>
      <c r="Q2600" s="61"/>
      <c r="R2600" s="61"/>
      <c r="S2600" s="61">
        <v>0</v>
      </c>
      <c r="T2600" s="61">
        <v>0</v>
      </c>
      <c r="U2600" s="61"/>
      <c r="V2600" s="62">
        <v>1014629</v>
      </c>
      <c r="W2600" s="61"/>
      <c r="X2600" s="61">
        <v>0</v>
      </c>
      <c r="Y2600" s="62">
        <v>4530111</v>
      </c>
      <c r="Z2600" s="62">
        <v>2301942</v>
      </c>
      <c r="AA2600" s="61"/>
      <c r="AB2600" s="62">
        <v>2761266</v>
      </c>
      <c r="AC2600" s="62">
        <v>1153976</v>
      </c>
      <c r="AD2600" s="61"/>
      <c r="AE2600" s="62">
        <v>3269546</v>
      </c>
      <c r="AF2600" s="61"/>
      <c r="AG2600" s="62">
        <v>240708</v>
      </c>
      <c r="AH2600" s="62">
        <v>976852</v>
      </c>
      <c r="AI2600" s="61"/>
      <c r="AJ2600" s="61">
        <v>0</v>
      </c>
      <c r="AK2600" s="61">
        <v>0</v>
      </c>
      <c r="AL2600" s="61">
        <v>0</v>
      </c>
      <c r="AM2600" s="62">
        <v>278455</v>
      </c>
      <c r="AN2600" s="62">
        <v>110778</v>
      </c>
      <c r="AO2600" s="61">
        <v>0</v>
      </c>
      <c r="AP2600" s="61"/>
      <c r="AQ2600" s="62">
        <v>100258</v>
      </c>
      <c r="AR2600" s="61"/>
      <c r="AS2600" s="62">
        <v>247020</v>
      </c>
      <c r="AT2600" s="62">
        <v>94024</v>
      </c>
      <c r="AU2600" s="62">
        <v>531389</v>
      </c>
      <c r="AV2600" s="61"/>
      <c r="AW2600" s="62">
        <v>10960</v>
      </c>
      <c r="AX2600" s="62">
        <v>149665</v>
      </c>
      <c r="AY2600" s="61"/>
      <c r="AZ2600" s="61">
        <v>0</v>
      </c>
      <c r="BA2600" s="61"/>
      <c r="BB2600" s="61">
        <v>0</v>
      </c>
      <c r="BC2600" s="62">
        <v>99803</v>
      </c>
      <c r="BD2600" s="61">
        <v>0</v>
      </c>
      <c r="BE2600" s="61"/>
      <c r="BF2600" s="61">
        <v>0</v>
      </c>
      <c r="BG2600" s="61"/>
      <c r="BH2600" s="61">
        <v>0</v>
      </c>
      <c r="BI2600" s="61"/>
      <c r="BJ2600" s="61">
        <v>0</v>
      </c>
      <c r="BK2600" s="61"/>
      <c r="BL2600" s="61">
        <v>0</v>
      </c>
      <c r="BM2600" s="61">
        <v>0</v>
      </c>
      <c r="BN2600" s="62">
        <v>-1609265</v>
      </c>
      <c r="BO2600" s="61"/>
    </row>
    <row r="2601" spans="1:67" x14ac:dyDescent="0.2">
      <c r="A2601" s="57" t="s">
        <v>42</v>
      </c>
      <c r="B2601" s="56" t="s">
        <v>42</v>
      </c>
      <c r="C2601" s="56" t="s">
        <v>42</v>
      </c>
      <c r="D2601" s="56">
        <v>2006</v>
      </c>
      <c r="E2601" s="58">
        <v>20446781</v>
      </c>
      <c r="F2601" s="58">
        <v>17934443</v>
      </c>
      <c r="G2601" s="59">
        <v>18345422</v>
      </c>
      <c r="H2601" s="59">
        <v>2101359</v>
      </c>
      <c r="I2601" s="60">
        <v>0</v>
      </c>
      <c r="J2601" s="58">
        <v>-2512338</v>
      </c>
      <c r="K2601" s="61"/>
      <c r="L2601" s="61">
        <v>0</v>
      </c>
      <c r="M2601" s="61"/>
      <c r="N2601" s="62">
        <v>477645</v>
      </c>
      <c r="O2601" s="62">
        <v>587260</v>
      </c>
      <c r="P2601" s="61"/>
      <c r="Q2601" s="61"/>
      <c r="R2601" s="61"/>
      <c r="S2601" s="61">
        <v>0</v>
      </c>
      <c r="T2601" s="61">
        <v>0</v>
      </c>
      <c r="U2601" s="61"/>
      <c r="V2601" s="62">
        <v>1432371</v>
      </c>
      <c r="W2601" s="61"/>
      <c r="X2601" s="61">
        <v>0</v>
      </c>
      <c r="Y2601" s="62">
        <v>4697384</v>
      </c>
      <c r="Z2601" s="62">
        <v>2426256</v>
      </c>
      <c r="AA2601" s="61"/>
      <c r="AB2601" s="62">
        <v>2784908</v>
      </c>
      <c r="AC2601" s="62">
        <v>1201524</v>
      </c>
      <c r="AD2601" s="61"/>
      <c r="AE2601" s="62">
        <v>3460814</v>
      </c>
      <c r="AF2601" s="61"/>
      <c r="AG2601" s="62">
        <v>270039</v>
      </c>
      <c r="AH2601" s="62">
        <v>1007221</v>
      </c>
      <c r="AI2601" s="61"/>
      <c r="AJ2601" s="61">
        <v>0</v>
      </c>
      <c r="AK2601" s="61">
        <v>0</v>
      </c>
      <c r="AL2601" s="61">
        <v>0</v>
      </c>
      <c r="AM2601" s="62">
        <v>278455</v>
      </c>
      <c r="AN2601" s="62">
        <v>110778</v>
      </c>
      <c r="AO2601" s="61">
        <v>0</v>
      </c>
      <c r="AP2601" s="61"/>
      <c r="AQ2601" s="62">
        <v>104348</v>
      </c>
      <c r="AR2601" s="61"/>
      <c r="AS2601" s="62">
        <v>281435</v>
      </c>
      <c r="AT2601" s="62">
        <v>116754</v>
      </c>
      <c r="AU2601" s="62">
        <v>940835</v>
      </c>
      <c r="AV2601" s="61"/>
      <c r="AW2601" s="62">
        <v>10960</v>
      </c>
      <c r="AX2601" s="62">
        <v>157991</v>
      </c>
      <c r="AY2601" s="61"/>
      <c r="AZ2601" s="61">
        <v>0</v>
      </c>
      <c r="BA2601" s="61"/>
      <c r="BB2601" s="61">
        <v>0</v>
      </c>
      <c r="BC2601" s="62">
        <v>99803</v>
      </c>
      <c r="BD2601" s="61">
        <v>0</v>
      </c>
      <c r="BE2601" s="61"/>
      <c r="BF2601" s="61">
        <v>0</v>
      </c>
      <c r="BG2601" s="61"/>
      <c r="BH2601" s="61">
        <v>0</v>
      </c>
      <c r="BI2601" s="61"/>
      <c r="BJ2601" s="61">
        <v>0</v>
      </c>
      <c r="BK2601" s="61"/>
      <c r="BL2601" s="61">
        <v>0</v>
      </c>
      <c r="BM2601" s="61">
        <v>0</v>
      </c>
      <c r="BN2601" s="62">
        <v>-2512338</v>
      </c>
      <c r="BO2601" s="61"/>
    </row>
    <row r="2602" spans="1:67" x14ac:dyDescent="0.2">
      <c r="A2602" s="57" t="s">
        <v>42</v>
      </c>
      <c r="B2602" s="56" t="s">
        <v>42</v>
      </c>
      <c r="C2602" s="56" t="s">
        <v>42</v>
      </c>
      <c r="D2602" s="56">
        <v>2007</v>
      </c>
      <c r="E2602" s="58">
        <v>22065312</v>
      </c>
      <c r="F2602" s="58">
        <v>18778727</v>
      </c>
      <c r="G2602" s="59">
        <v>19740322</v>
      </c>
      <c r="H2602" s="59">
        <v>2324990</v>
      </c>
      <c r="I2602" s="60">
        <v>0</v>
      </c>
      <c r="J2602" s="58">
        <v>-3286585</v>
      </c>
      <c r="K2602" s="61"/>
      <c r="L2602" s="61">
        <v>0</v>
      </c>
      <c r="M2602" s="61"/>
      <c r="N2602" s="61">
        <v>0</v>
      </c>
      <c r="O2602" s="62">
        <v>477645</v>
      </c>
      <c r="P2602" s="61"/>
      <c r="Q2602" s="61"/>
      <c r="R2602" s="61"/>
      <c r="S2602" s="62">
        <v>589163</v>
      </c>
      <c r="T2602" s="61">
        <v>0</v>
      </c>
      <c r="U2602" s="61"/>
      <c r="V2602" s="62">
        <v>1434423</v>
      </c>
      <c r="W2602" s="61"/>
      <c r="X2602" s="61">
        <v>0</v>
      </c>
      <c r="Y2602" s="62">
        <v>4926667</v>
      </c>
      <c r="Z2602" s="62">
        <v>2623302</v>
      </c>
      <c r="AA2602" s="61"/>
      <c r="AB2602" s="62">
        <v>2832243</v>
      </c>
      <c r="AC2602" s="62">
        <v>1303212</v>
      </c>
      <c r="AD2602" s="61"/>
      <c r="AE2602" s="62">
        <v>4131535</v>
      </c>
      <c r="AF2602" s="61"/>
      <c r="AG2602" s="62">
        <v>322307</v>
      </c>
      <c r="AH2602" s="62">
        <v>1099825</v>
      </c>
      <c r="AI2602" s="61"/>
      <c r="AJ2602" s="61">
        <v>0</v>
      </c>
      <c r="AK2602" s="61">
        <v>0</v>
      </c>
      <c r="AL2602" s="61">
        <v>0</v>
      </c>
      <c r="AM2602" s="62">
        <v>278455</v>
      </c>
      <c r="AN2602" s="62">
        <v>158565</v>
      </c>
      <c r="AO2602" s="61">
        <v>0</v>
      </c>
      <c r="AP2602" s="61"/>
      <c r="AQ2602" s="62">
        <v>124610</v>
      </c>
      <c r="AR2602" s="61"/>
      <c r="AS2602" s="62">
        <v>314864</v>
      </c>
      <c r="AT2602" s="62">
        <v>132077</v>
      </c>
      <c r="AU2602" s="62">
        <v>975672</v>
      </c>
      <c r="AV2602" s="61"/>
      <c r="AW2602" s="62">
        <v>10960</v>
      </c>
      <c r="AX2602" s="62">
        <v>171221</v>
      </c>
      <c r="AY2602" s="61"/>
      <c r="AZ2602" s="61">
        <v>0</v>
      </c>
      <c r="BA2602" s="61"/>
      <c r="BB2602" s="61">
        <v>0</v>
      </c>
      <c r="BC2602" s="62">
        <v>158566</v>
      </c>
      <c r="BD2602" s="61">
        <v>0</v>
      </c>
      <c r="BE2602" s="61"/>
      <c r="BF2602" s="61">
        <v>0</v>
      </c>
      <c r="BG2602" s="61"/>
      <c r="BH2602" s="61">
        <v>0</v>
      </c>
      <c r="BI2602" s="61"/>
      <c r="BJ2602" s="61">
        <v>0</v>
      </c>
      <c r="BK2602" s="61"/>
      <c r="BL2602" s="61">
        <v>0</v>
      </c>
      <c r="BM2602" s="61">
        <v>0</v>
      </c>
      <c r="BN2602" s="62">
        <v>-3286585</v>
      </c>
      <c r="BO2602" s="61"/>
    </row>
    <row r="2603" spans="1:67" x14ac:dyDescent="0.2">
      <c r="A2603" s="57" t="s">
        <v>42</v>
      </c>
      <c r="B2603" s="56" t="s">
        <v>42</v>
      </c>
      <c r="C2603" s="56" t="s">
        <v>42</v>
      </c>
      <c r="D2603" s="56">
        <v>2008</v>
      </c>
      <c r="E2603" s="58">
        <v>23220726</v>
      </c>
      <c r="F2603" s="58">
        <v>19455075</v>
      </c>
      <c r="G2603" s="59">
        <v>20654409</v>
      </c>
      <c r="H2603" s="59">
        <v>2566317</v>
      </c>
      <c r="I2603" s="60">
        <v>0</v>
      </c>
      <c r="J2603" s="58">
        <v>-3765651</v>
      </c>
      <c r="K2603" s="61"/>
      <c r="L2603" s="61">
        <v>0</v>
      </c>
      <c r="M2603" s="61"/>
      <c r="N2603" s="62">
        <v>477645</v>
      </c>
      <c r="O2603" s="62">
        <v>604107</v>
      </c>
      <c r="P2603" s="61"/>
      <c r="Q2603" s="61"/>
      <c r="R2603" s="61"/>
      <c r="S2603" s="61">
        <v>0</v>
      </c>
      <c r="T2603" s="61">
        <v>0</v>
      </c>
      <c r="U2603" s="61"/>
      <c r="V2603" s="62">
        <v>1434423</v>
      </c>
      <c r="W2603" s="61"/>
      <c r="X2603" s="61">
        <v>0</v>
      </c>
      <c r="Y2603" s="62">
        <v>5131378</v>
      </c>
      <c r="Z2603" s="62">
        <v>2779360</v>
      </c>
      <c r="AA2603" s="61"/>
      <c r="AB2603" s="62">
        <v>2874723</v>
      </c>
      <c r="AC2603" s="62">
        <v>1396165</v>
      </c>
      <c r="AD2603" s="61"/>
      <c r="AE2603" s="62">
        <v>4479935</v>
      </c>
      <c r="AF2603" s="61"/>
      <c r="AG2603" s="62">
        <v>366831</v>
      </c>
      <c r="AH2603" s="62">
        <v>1109842</v>
      </c>
      <c r="AI2603" s="61"/>
      <c r="AJ2603" s="61">
        <v>0</v>
      </c>
      <c r="AK2603" s="61">
        <v>0</v>
      </c>
      <c r="AL2603" s="61">
        <v>0</v>
      </c>
      <c r="AM2603" s="62">
        <v>278455</v>
      </c>
      <c r="AN2603" s="62">
        <v>165678</v>
      </c>
      <c r="AO2603" s="61">
        <v>0</v>
      </c>
      <c r="AP2603" s="61"/>
      <c r="AQ2603" s="62">
        <v>161887</v>
      </c>
      <c r="AR2603" s="61"/>
      <c r="AS2603" s="62">
        <v>338910</v>
      </c>
      <c r="AT2603" s="62">
        <v>136627</v>
      </c>
      <c r="AU2603" s="62">
        <v>1087661</v>
      </c>
      <c r="AV2603" s="61"/>
      <c r="AW2603" s="62">
        <v>10960</v>
      </c>
      <c r="AX2603" s="62">
        <v>200446</v>
      </c>
      <c r="AY2603" s="61"/>
      <c r="AZ2603" s="61">
        <v>0</v>
      </c>
      <c r="BA2603" s="61"/>
      <c r="BB2603" s="61">
        <v>0</v>
      </c>
      <c r="BC2603" s="62">
        <v>185693</v>
      </c>
      <c r="BD2603" s="61">
        <v>0</v>
      </c>
      <c r="BE2603" s="61"/>
      <c r="BF2603" s="61">
        <v>0</v>
      </c>
      <c r="BG2603" s="61"/>
      <c r="BH2603" s="61">
        <v>0</v>
      </c>
      <c r="BI2603" s="61"/>
      <c r="BJ2603" s="61">
        <v>0</v>
      </c>
      <c r="BK2603" s="61"/>
      <c r="BL2603" s="61">
        <v>0</v>
      </c>
      <c r="BM2603" s="61">
        <v>0</v>
      </c>
      <c r="BN2603" s="62">
        <v>-3765651</v>
      </c>
      <c r="BO2603" s="61"/>
    </row>
    <row r="2604" spans="1:67" x14ac:dyDescent="0.2">
      <c r="A2604" s="57" t="s">
        <v>42</v>
      </c>
      <c r="B2604" s="56" t="s">
        <v>42</v>
      </c>
      <c r="C2604" s="56" t="s">
        <v>42</v>
      </c>
      <c r="D2604" s="56">
        <v>2009</v>
      </c>
      <c r="E2604" s="58">
        <v>25535119</v>
      </c>
      <c r="F2604" s="58">
        <v>21423284</v>
      </c>
      <c r="G2604" s="59">
        <v>22894168</v>
      </c>
      <c r="H2604" s="59">
        <v>2640951</v>
      </c>
      <c r="I2604" s="60">
        <v>0</v>
      </c>
      <c r="J2604" s="58">
        <v>-4111835</v>
      </c>
      <c r="K2604" s="61"/>
      <c r="L2604" s="61">
        <v>0</v>
      </c>
      <c r="M2604" s="61"/>
      <c r="N2604" s="62">
        <v>484365</v>
      </c>
      <c r="O2604" s="62">
        <v>604107</v>
      </c>
      <c r="P2604" s="61"/>
      <c r="Q2604" s="61"/>
      <c r="R2604" s="61"/>
      <c r="S2604" s="61">
        <v>0</v>
      </c>
      <c r="T2604" s="61">
        <v>0</v>
      </c>
      <c r="U2604" s="61"/>
      <c r="V2604" s="62">
        <v>2646844</v>
      </c>
      <c r="W2604" s="61"/>
      <c r="X2604" s="61">
        <v>0</v>
      </c>
      <c r="Y2604" s="62">
        <v>5345524</v>
      </c>
      <c r="Z2604" s="62">
        <v>2901954</v>
      </c>
      <c r="AA2604" s="61"/>
      <c r="AB2604" s="62">
        <v>2937369</v>
      </c>
      <c r="AC2604" s="62">
        <v>1508247</v>
      </c>
      <c r="AD2604" s="61"/>
      <c r="AE2604" s="62">
        <v>4940860</v>
      </c>
      <c r="AF2604" s="61"/>
      <c r="AG2604" s="62">
        <v>410854</v>
      </c>
      <c r="AH2604" s="62">
        <v>1114044</v>
      </c>
      <c r="AI2604" s="61"/>
      <c r="AJ2604" s="61">
        <v>0</v>
      </c>
      <c r="AK2604" s="61">
        <v>0</v>
      </c>
      <c r="AL2604" s="61">
        <v>0</v>
      </c>
      <c r="AM2604" s="62">
        <v>278455</v>
      </c>
      <c r="AN2604" s="62">
        <v>176006</v>
      </c>
      <c r="AO2604" s="61">
        <v>0</v>
      </c>
      <c r="AP2604" s="61"/>
      <c r="AQ2604" s="62">
        <v>166164</v>
      </c>
      <c r="AR2604" s="61"/>
      <c r="AS2604" s="62">
        <v>357391</v>
      </c>
      <c r="AT2604" s="62">
        <v>169588</v>
      </c>
      <c r="AU2604" s="62">
        <v>1058226</v>
      </c>
      <c r="AV2604" s="61"/>
      <c r="AW2604" s="62">
        <v>10960</v>
      </c>
      <c r="AX2604" s="62">
        <v>235440</v>
      </c>
      <c r="AY2604" s="61"/>
      <c r="AZ2604" s="61">
        <v>0</v>
      </c>
      <c r="BA2604" s="61"/>
      <c r="BB2604" s="61">
        <v>0</v>
      </c>
      <c r="BC2604" s="62">
        <v>188721</v>
      </c>
      <c r="BD2604" s="61">
        <v>0</v>
      </c>
      <c r="BE2604" s="61"/>
      <c r="BF2604" s="61">
        <v>0</v>
      </c>
      <c r="BG2604" s="61"/>
      <c r="BH2604" s="61">
        <v>0</v>
      </c>
      <c r="BI2604" s="61"/>
      <c r="BJ2604" s="61">
        <v>0</v>
      </c>
      <c r="BK2604" s="61"/>
      <c r="BL2604" s="61">
        <v>0</v>
      </c>
      <c r="BM2604" s="61">
        <v>0</v>
      </c>
      <c r="BN2604" s="62">
        <v>-4111835</v>
      </c>
      <c r="BO2604" s="61"/>
    </row>
    <row r="2605" spans="1:67" x14ac:dyDescent="0.2">
      <c r="A2605" s="57" t="s">
        <v>42</v>
      </c>
      <c r="B2605" s="56" t="s">
        <v>42</v>
      </c>
      <c r="C2605" s="56" t="s">
        <v>42</v>
      </c>
      <c r="D2605" s="56">
        <v>2010</v>
      </c>
      <c r="E2605" s="58">
        <v>27734426</v>
      </c>
      <c r="F2605" s="58">
        <v>23061630</v>
      </c>
      <c r="G2605" s="59">
        <v>24939310</v>
      </c>
      <c r="H2605" s="59">
        <v>2795116</v>
      </c>
      <c r="I2605" s="60">
        <v>0</v>
      </c>
      <c r="J2605" s="58">
        <v>-4672796</v>
      </c>
      <c r="K2605" s="61"/>
      <c r="L2605" s="61">
        <v>0</v>
      </c>
      <c r="M2605" s="61"/>
      <c r="N2605" s="62">
        <v>493354</v>
      </c>
      <c r="O2605" s="62">
        <v>652936</v>
      </c>
      <c r="P2605" s="61"/>
      <c r="Q2605" s="61"/>
      <c r="R2605" s="61"/>
      <c r="S2605" s="61">
        <v>0</v>
      </c>
      <c r="T2605" s="61">
        <v>0</v>
      </c>
      <c r="U2605" s="61"/>
      <c r="V2605" s="62">
        <v>3174761</v>
      </c>
      <c r="W2605" s="61"/>
      <c r="X2605" s="61">
        <v>0</v>
      </c>
      <c r="Y2605" s="62">
        <v>5556074</v>
      </c>
      <c r="Z2605" s="62">
        <v>3120640</v>
      </c>
      <c r="AA2605" s="61"/>
      <c r="AB2605" s="62">
        <v>3036781</v>
      </c>
      <c r="AC2605" s="62">
        <v>1699483</v>
      </c>
      <c r="AD2605" s="61"/>
      <c r="AE2605" s="62">
        <v>5520518</v>
      </c>
      <c r="AF2605" s="61"/>
      <c r="AG2605" s="62">
        <v>484652</v>
      </c>
      <c r="AH2605" s="62">
        <v>1200111</v>
      </c>
      <c r="AI2605" s="61"/>
      <c r="AJ2605" s="61">
        <v>0</v>
      </c>
      <c r="AK2605" s="61">
        <v>0</v>
      </c>
      <c r="AL2605" s="61">
        <v>0</v>
      </c>
      <c r="AM2605" s="62">
        <v>278455</v>
      </c>
      <c r="AN2605" s="62">
        <v>174386</v>
      </c>
      <c r="AO2605" s="61">
        <v>0</v>
      </c>
      <c r="AP2605" s="61"/>
      <c r="AQ2605" s="62">
        <v>166164</v>
      </c>
      <c r="AR2605" s="61"/>
      <c r="AS2605" s="62">
        <v>360301</v>
      </c>
      <c r="AT2605" s="62">
        <v>202603</v>
      </c>
      <c r="AU2605" s="62">
        <v>1175512</v>
      </c>
      <c r="AV2605" s="61"/>
      <c r="AW2605" s="62">
        <v>10960</v>
      </c>
      <c r="AX2605" s="62">
        <v>238014</v>
      </c>
      <c r="AY2605" s="61"/>
      <c r="AZ2605" s="61">
        <v>0</v>
      </c>
      <c r="BA2605" s="61"/>
      <c r="BB2605" s="61">
        <v>0</v>
      </c>
      <c r="BC2605" s="62">
        <v>188721</v>
      </c>
      <c r="BD2605" s="61">
        <v>0</v>
      </c>
      <c r="BE2605" s="61"/>
      <c r="BF2605" s="61">
        <v>0</v>
      </c>
      <c r="BG2605" s="61"/>
      <c r="BH2605" s="61">
        <v>0</v>
      </c>
      <c r="BI2605" s="61"/>
      <c r="BJ2605" s="61">
        <v>0</v>
      </c>
      <c r="BK2605" s="61"/>
      <c r="BL2605" s="61">
        <v>0</v>
      </c>
      <c r="BM2605" s="61">
        <v>0</v>
      </c>
      <c r="BN2605" s="62">
        <v>-4672796</v>
      </c>
      <c r="BO2605" s="61"/>
    </row>
    <row r="2606" spans="1:67" x14ac:dyDescent="0.2">
      <c r="A2606" s="57" t="s">
        <v>42</v>
      </c>
      <c r="B2606" s="56" t="s">
        <v>42</v>
      </c>
      <c r="C2606" s="56" t="s">
        <v>42</v>
      </c>
      <c r="D2606" s="56">
        <v>2011</v>
      </c>
      <c r="E2606" s="58">
        <v>30524989</v>
      </c>
      <c r="F2606" s="58">
        <v>25527751</v>
      </c>
      <c r="G2606" s="59">
        <v>27578315</v>
      </c>
      <c r="H2606" s="59">
        <v>2946674</v>
      </c>
      <c r="I2606" s="60">
        <v>0</v>
      </c>
      <c r="J2606" s="58">
        <v>-4997238</v>
      </c>
      <c r="K2606" s="61"/>
      <c r="L2606" s="61">
        <v>0</v>
      </c>
      <c r="M2606" s="61"/>
      <c r="N2606" s="62">
        <v>516004</v>
      </c>
      <c r="O2606" s="62">
        <v>1840984</v>
      </c>
      <c r="P2606" s="61"/>
      <c r="Q2606" s="61"/>
      <c r="R2606" s="61"/>
      <c r="S2606" s="61">
        <v>0</v>
      </c>
      <c r="T2606" s="61">
        <v>0</v>
      </c>
      <c r="U2606" s="61"/>
      <c r="V2606" s="62">
        <v>3222714</v>
      </c>
      <c r="W2606" s="61"/>
      <c r="X2606" s="61">
        <v>0</v>
      </c>
      <c r="Y2606" s="62">
        <v>5892793</v>
      </c>
      <c r="Z2606" s="62">
        <v>3377674</v>
      </c>
      <c r="AA2606" s="61"/>
      <c r="AB2606" s="62">
        <v>3110633</v>
      </c>
      <c r="AC2606" s="62">
        <v>1868545</v>
      </c>
      <c r="AD2606" s="61"/>
      <c r="AE2606" s="62">
        <v>5913575</v>
      </c>
      <c r="AF2606" s="61"/>
      <c r="AG2606" s="62">
        <v>561603</v>
      </c>
      <c r="AH2606" s="62">
        <v>1273790</v>
      </c>
      <c r="AI2606" s="61"/>
      <c r="AJ2606" s="61">
        <v>0</v>
      </c>
      <c r="AK2606" s="61">
        <v>0</v>
      </c>
      <c r="AL2606" s="61">
        <v>0</v>
      </c>
      <c r="AM2606" s="62">
        <v>278455</v>
      </c>
      <c r="AN2606" s="62">
        <v>174386</v>
      </c>
      <c r="AO2606" s="61">
        <v>0</v>
      </c>
      <c r="AP2606" s="61"/>
      <c r="AQ2606" s="62">
        <v>232043</v>
      </c>
      <c r="AR2606" s="61"/>
      <c r="AS2606" s="62">
        <v>366140</v>
      </c>
      <c r="AT2606" s="62">
        <v>268708</v>
      </c>
      <c r="AU2606" s="62">
        <v>1175512</v>
      </c>
      <c r="AV2606" s="61"/>
      <c r="AW2606" s="62">
        <v>10960</v>
      </c>
      <c r="AX2606" s="62">
        <v>251749</v>
      </c>
      <c r="AY2606" s="61"/>
      <c r="AZ2606" s="61">
        <v>0</v>
      </c>
      <c r="BA2606" s="61"/>
      <c r="BB2606" s="61">
        <v>0</v>
      </c>
      <c r="BC2606" s="62">
        <v>188721</v>
      </c>
      <c r="BD2606" s="61">
        <v>0</v>
      </c>
      <c r="BE2606" s="61"/>
      <c r="BF2606" s="61">
        <v>0</v>
      </c>
      <c r="BG2606" s="61"/>
      <c r="BH2606" s="61">
        <v>0</v>
      </c>
      <c r="BI2606" s="61"/>
      <c r="BJ2606" s="61">
        <v>0</v>
      </c>
      <c r="BK2606" s="61"/>
      <c r="BL2606" s="61">
        <v>0</v>
      </c>
      <c r="BM2606" s="61">
        <v>0</v>
      </c>
      <c r="BN2606" s="62">
        <v>-4997238</v>
      </c>
      <c r="BO2606" s="61"/>
    </row>
    <row r="2607" spans="1:67" x14ac:dyDescent="0.2">
      <c r="A2607" s="57" t="s">
        <v>42</v>
      </c>
      <c r="B2607" s="56" t="s">
        <v>42</v>
      </c>
      <c r="C2607" s="56" t="s">
        <v>565</v>
      </c>
      <c r="D2607" s="56">
        <v>1989</v>
      </c>
      <c r="E2607" s="58">
        <v>190906</v>
      </c>
      <c r="F2607" s="58">
        <v>164599</v>
      </c>
      <c r="G2607" s="59">
        <v>188535</v>
      </c>
      <c r="H2607" s="59">
        <v>2371</v>
      </c>
      <c r="I2607" s="60">
        <v>0</v>
      </c>
      <c r="J2607" s="58">
        <v>-26307</v>
      </c>
      <c r="K2607" s="61"/>
      <c r="L2607" s="61"/>
      <c r="M2607" s="61">
        <v>618</v>
      </c>
      <c r="N2607" s="61"/>
      <c r="O2607" s="61"/>
      <c r="P2607" s="61"/>
      <c r="Q2607" s="61">
        <v>278</v>
      </c>
      <c r="R2607" s="61"/>
      <c r="S2607" s="61"/>
      <c r="T2607" s="61"/>
      <c r="U2607" s="61"/>
      <c r="V2607" s="61"/>
      <c r="W2607" s="61"/>
      <c r="X2607" s="61"/>
      <c r="Y2607" s="61"/>
      <c r="Z2607" s="61"/>
      <c r="AA2607" s="62">
        <v>133062</v>
      </c>
      <c r="AB2607" s="61"/>
      <c r="AC2607" s="61"/>
      <c r="AD2607" s="62">
        <v>7687</v>
      </c>
      <c r="AE2607" s="61"/>
      <c r="AF2607" s="62">
        <v>35367</v>
      </c>
      <c r="AG2607" s="61"/>
      <c r="AH2607" s="61"/>
      <c r="AI2607" s="62">
        <v>11523</v>
      </c>
      <c r="AJ2607" s="61"/>
      <c r="AK2607" s="61"/>
      <c r="AL2607" s="61"/>
      <c r="AM2607" s="61"/>
      <c r="AN2607" s="61"/>
      <c r="AO2607" s="61"/>
      <c r="AP2607" s="61">
        <v>260</v>
      </c>
      <c r="AQ2607" s="61"/>
      <c r="AR2607" s="61"/>
      <c r="AS2607" s="61"/>
      <c r="AT2607" s="61"/>
      <c r="AU2607" s="61"/>
      <c r="AV2607" s="61"/>
      <c r="AW2607" s="61"/>
      <c r="AX2607" s="61"/>
      <c r="AY2607" s="61">
        <v>360</v>
      </c>
      <c r="AZ2607" s="61"/>
      <c r="BA2607" s="62">
        <v>1751</v>
      </c>
      <c r="BB2607" s="61"/>
      <c r="BC2607" s="61"/>
      <c r="BD2607" s="61"/>
      <c r="BE2607" s="61"/>
      <c r="BF2607" s="61"/>
      <c r="BG2607" s="61"/>
      <c r="BH2607" s="61"/>
      <c r="BI2607" s="61"/>
      <c r="BJ2607" s="61"/>
      <c r="BK2607" s="61"/>
      <c r="BL2607" s="61"/>
      <c r="BM2607" s="61"/>
      <c r="BN2607" s="61"/>
      <c r="BO2607" s="62">
        <v>-26307</v>
      </c>
    </row>
    <row r="2608" spans="1:67" x14ac:dyDescent="0.2">
      <c r="A2608" s="57" t="s">
        <v>42</v>
      </c>
      <c r="B2608" s="56" t="s">
        <v>42</v>
      </c>
      <c r="C2608" s="56" t="s">
        <v>565</v>
      </c>
      <c r="D2608" s="56">
        <v>1990</v>
      </c>
      <c r="E2608" s="58">
        <v>204975</v>
      </c>
      <c r="F2608" s="58">
        <v>178668</v>
      </c>
      <c r="G2608" s="59">
        <v>202604</v>
      </c>
      <c r="H2608" s="59">
        <v>2371</v>
      </c>
      <c r="I2608" s="60">
        <v>0</v>
      </c>
      <c r="J2608" s="58">
        <v>-26307</v>
      </c>
      <c r="K2608" s="61"/>
      <c r="L2608" s="61"/>
      <c r="M2608" s="61">
        <v>618</v>
      </c>
      <c r="N2608" s="61"/>
      <c r="O2608" s="61"/>
      <c r="P2608" s="61"/>
      <c r="Q2608" s="61">
        <v>278</v>
      </c>
      <c r="R2608" s="61"/>
      <c r="S2608" s="61"/>
      <c r="T2608" s="61"/>
      <c r="U2608" s="61"/>
      <c r="V2608" s="61"/>
      <c r="W2608" s="61"/>
      <c r="X2608" s="61"/>
      <c r="Y2608" s="61"/>
      <c r="Z2608" s="61"/>
      <c r="AA2608" s="62">
        <v>143392</v>
      </c>
      <c r="AB2608" s="61"/>
      <c r="AC2608" s="61"/>
      <c r="AD2608" s="62">
        <v>10435</v>
      </c>
      <c r="AE2608" s="61"/>
      <c r="AF2608" s="62">
        <v>35841</v>
      </c>
      <c r="AG2608" s="61"/>
      <c r="AH2608" s="61"/>
      <c r="AI2608" s="62">
        <v>12040</v>
      </c>
      <c r="AJ2608" s="61"/>
      <c r="AK2608" s="61"/>
      <c r="AL2608" s="61"/>
      <c r="AM2608" s="61"/>
      <c r="AN2608" s="61"/>
      <c r="AO2608" s="61"/>
      <c r="AP2608" s="61">
        <v>260</v>
      </c>
      <c r="AQ2608" s="61"/>
      <c r="AR2608" s="61"/>
      <c r="AS2608" s="61"/>
      <c r="AT2608" s="61"/>
      <c r="AU2608" s="61"/>
      <c r="AV2608" s="61"/>
      <c r="AW2608" s="61"/>
      <c r="AX2608" s="61"/>
      <c r="AY2608" s="61">
        <v>360</v>
      </c>
      <c r="AZ2608" s="61"/>
      <c r="BA2608" s="62">
        <v>1751</v>
      </c>
      <c r="BB2608" s="61"/>
      <c r="BC2608" s="61"/>
      <c r="BD2608" s="61"/>
      <c r="BE2608" s="61"/>
      <c r="BF2608" s="61"/>
      <c r="BG2608" s="61"/>
      <c r="BH2608" s="61"/>
      <c r="BI2608" s="61"/>
      <c r="BJ2608" s="61"/>
      <c r="BK2608" s="61"/>
      <c r="BL2608" s="61"/>
      <c r="BM2608" s="61"/>
      <c r="BN2608" s="61"/>
      <c r="BO2608" s="62">
        <v>-26307</v>
      </c>
    </row>
    <row r="2609" spans="1:67" x14ac:dyDescent="0.2">
      <c r="A2609" s="57" t="s">
        <v>42</v>
      </c>
      <c r="B2609" s="56" t="s">
        <v>42</v>
      </c>
      <c r="C2609" s="56" t="s">
        <v>565</v>
      </c>
      <c r="D2609" s="56">
        <v>1991</v>
      </c>
      <c r="E2609" s="58">
        <v>226429</v>
      </c>
      <c r="F2609" s="58">
        <v>200122</v>
      </c>
      <c r="G2609" s="59">
        <v>214338</v>
      </c>
      <c r="H2609" s="59">
        <v>12091</v>
      </c>
      <c r="I2609" s="60">
        <v>0</v>
      </c>
      <c r="J2609" s="58">
        <v>-26307</v>
      </c>
      <c r="K2609" s="61"/>
      <c r="L2609" s="61"/>
      <c r="M2609" s="61">
        <v>618</v>
      </c>
      <c r="N2609" s="61"/>
      <c r="O2609" s="61"/>
      <c r="P2609" s="61"/>
      <c r="Q2609" s="61">
        <v>278</v>
      </c>
      <c r="R2609" s="61"/>
      <c r="S2609" s="61"/>
      <c r="T2609" s="61"/>
      <c r="U2609" s="61"/>
      <c r="V2609" s="61"/>
      <c r="W2609" s="61"/>
      <c r="X2609" s="61"/>
      <c r="Y2609" s="61"/>
      <c r="Z2609" s="61"/>
      <c r="AA2609" s="62">
        <v>153187</v>
      </c>
      <c r="AB2609" s="61"/>
      <c r="AC2609" s="61"/>
      <c r="AD2609" s="62">
        <v>11235</v>
      </c>
      <c r="AE2609" s="61"/>
      <c r="AF2609" s="62">
        <v>36644</v>
      </c>
      <c r="AG2609" s="61"/>
      <c r="AH2609" s="61"/>
      <c r="AI2609" s="62">
        <v>12376</v>
      </c>
      <c r="AJ2609" s="61"/>
      <c r="AK2609" s="61"/>
      <c r="AL2609" s="61"/>
      <c r="AM2609" s="61"/>
      <c r="AN2609" s="61"/>
      <c r="AO2609" s="61"/>
      <c r="AP2609" s="61">
        <v>260</v>
      </c>
      <c r="AQ2609" s="61"/>
      <c r="AR2609" s="61"/>
      <c r="AS2609" s="61"/>
      <c r="AT2609" s="61"/>
      <c r="AU2609" s="61"/>
      <c r="AV2609" s="61"/>
      <c r="AW2609" s="61"/>
      <c r="AX2609" s="61"/>
      <c r="AY2609" s="61">
        <v>360</v>
      </c>
      <c r="AZ2609" s="61"/>
      <c r="BA2609" s="62">
        <v>11471</v>
      </c>
      <c r="BB2609" s="61"/>
      <c r="BC2609" s="61"/>
      <c r="BD2609" s="61"/>
      <c r="BE2609" s="61"/>
      <c r="BF2609" s="61"/>
      <c r="BG2609" s="61"/>
      <c r="BH2609" s="61"/>
      <c r="BI2609" s="61"/>
      <c r="BJ2609" s="61"/>
      <c r="BK2609" s="61"/>
      <c r="BL2609" s="61"/>
      <c r="BM2609" s="61"/>
      <c r="BN2609" s="61"/>
      <c r="BO2609" s="62">
        <v>-26307</v>
      </c>
    </row>
    <row r="2610" spans="1:67" x14ac:dyDescent="0.2">
      <c r="A2610" s="57" t="s">
        <v>42</v>
      </c>
      <c r="B2610" s="56" t="s">
        <v>42</v>
      </c>
      <c r="C2610" s="56" t="s">
        <v>565</v>
      </c>
      <c r="D2610" s="56">
        <v>1992</v>
      </c>
      <c r="E2610" s="58">
        <v>246786</v>
      </c>
      <c r="F2610" s="58">
        <v>220479</v>
      </c>
      <c r="G2610" s="59">
        <v>233709</v>
      </c>
      <c r="H2610" s="59">
        <v>13077</v>
      </c>
      <c r="I2610" s="60">
        <v>0</v>
      </c>
      <c r="J2610" s="58">
        <v>-26307</v>
      </c>
      <c r="K2610" s="61"/>
      <c r="L2610" s="61"/>
      <c r="M2610" s="61">
        <v>618</v>
      </c>
      <c r="N2610" s="61"/>
      <c r="O2610" s="61"/>
      <c r="P2610" s="61"/>
      <c r="Q2610" s="61">
        <v>278</v>
      </c>
      <c r="R2610" s="61"/>
      <c r="S2610" s="61"/>
      <c r="T2610" s="61"/>
      <c r="U2610" s="61"/>
      <c r="V2610" s="61"/>
      <c r="W2610" s="61"/>
      <c r="X2610" s="61"/>
      <c r="Y2610" s="61"/>
      <c r="Z2610" s="61"/>
      <c r="AA2610" s="62">
        <v>168112</v>
      </c>
      <c r="AB2610" s="61"/>
      <c r="AC2610" s="61"/>
      <c r="AD2610" s="62">
        <v>11897</v>
      </c>
      <c r="AE2610" s="61"/>
      <c r="AF2610" s="62">
        <v>38876</v>
      </c>
      <c r="AG2610" s="61"/>
      <c r="AH2610" s="61"/>
      <c r="AI2610" s="62">
        <v>13928</v>
      </c>
      <c r="AJ2610" s="61"/>
      <c r="AK2610" s="61"/>
      <c r="AL2610" s="61"/>
      <c r="AM2610" s="61"/>
      <c r="AN2610" s="61"/>
      <c r="AO2610" s="61"/>
      <c r="AP2610" s="61">
        <v>260</v>
      </c>
      <c r="AQ2610" s="61"/>
      <c r="AR2610" s="61"/>
      <c r="AS2610" s="61"/>
      <c r="AT2610" s="61"/>
      <c r="AU2610" s="61"/>
      <c r="AV2610" s="61"/>
      <c r="AW2610" s="61"/>
      <c r="AX2610" s="61"/>
      <c r="AY2610" s="62">
        <v>1346</v>
      </c>
      <c r="AZ2610" s="61"/>
      <c r="BA2610" s="62">
        <v>11471</v>
      </c>
      <c r="BB2610" s="61"/>
      <c r="BC2610" s="61"/>
      <c r="BD2610" s="61"/>
      <c r="BE2610" s="61"/>
      <c r="BF2610" s="61"/>
      <c r="BG2610" s="61"/>
      <c r="BH2610" s="61"/>
      <c r="BI2610" s="61"/>
      <c r="BJ2610" s="61"/>
      <c r="BK2610" s="61"/>
      <c r="BL2610" s="61"/>
      <c r="BM2610" s="61"/>
      <c r="BN2610" s="61"/>
      <c r="BO2610" s="62">
        <v>-26307</v>
      </c>
    </row>
    <row r="2611" spans="1:67" x14ac:dyDescent="0.2">
      <c r="A2611" s="57" t="s">
        <v>42</v>
      </c>
      <c r="B2611" s="56" t="s">
        <v>42</v>
      </c>
      <c r="C2611" s="56" t="s">
        <v>565</v>
      </c>
      <c r="D2611" s="56">
        <v>1993</v>
      </c>
      <c r="E2611" s="58">
        <v>254627</v>
      </c>
      <c r="F2611" s="58">
        <v>228320</v>
      </c>
      <c r="G2611" s="59">
        <v>243301</v>
      </c>
      <c r="H2611" s="59">
        <v>11326</v>
      </c>
      <c r="I2611" s="60">
        <v>0</v>
      </c>
      <c r="J2611" s="58">
        <v>-26307</v>
      </c>
      <c r="K2611" s="61"/>
      <c r="L2611" s="61"/>
      <c r="M2611" s="61">
        <v>618</v>
      </c>
      <c r="N2611" s="61"/>
      <c r="O2611" s="61"/>
      <c r="P2611" s="61"/>
      <c r="Q2611" s="61">
        <v>278</v>
      </c>
      <c r="R2611" s="61"/>
      <c r="S2611" s="61"/>
      <c r="T2611" s="61"/>
      <c r="U2611" s="61"/>
      <c r="V2611" s="61"/>
      <c r="W2611" s="61"/>
      <c r="X2611" s="61"/>
      <c r="Y2611" s="61"/>
      <c r="Z2611" s="61"/>
      <c r="AA2611" s="62">
        <v>177117</v>
      </c>
      <c r="AB2611" s="61"/>
      <c r="AC2611" s="61"/>
      <c r="AD2611" s="62">
        <v>12214</v>
      </c>
      <c r="AE2611" s="61"/>
      <c r="AF2611" s="62">
        <v>38876</v>
      </c>
      <c r="AG2611" s="61"/>
      <c r="AH2611" s="61"/>
      <c r="AI2611" s="62">
        <v>14198</v>
      </c>
      <c r="AJ2611" s="61"/>
      <c r="AK2611" s="61"/>
      <c r="AL2611" s="61"/>
      <c r="AM2611" s="61"/>
      <c r="AN2611" s="61"/>
      <c r="AO2611" s="61"/>
      <c r="AP2611" s="61">
        <v>260</v>
      </c>
      <c r="AQ2611" s="61"/>
      <c r="AR2611" s="61"/>
      <c r="AS2611" s="61"/>
      <c r="AT2611" s="61"/>
      <c r="AU2611" s="61"/>
      <c r="AV2611" s="61"/>
      <c r="AW2611" s="61"/>
      <c r="AX2611" s="61"/>
      <c r="AY2611" s="62">
        <v>1346</v>
      </c>
      <c r="AZ2611" s="61"/>
      <c r="BA2611" s="62">
        <v>9720</v>
      </c>
      <c r="BB2611" s="61"/>
      <c r="BC2611" s="61"/>
      <c r="BD2611" s="61"/>
      <c r="BE2611" s="61"/>
      <c r="BF2611" s="61"/>
      <c r="BG2611" s="61"/>
      <c r="BH2611" s="61"/>
      <c r="BI2611" s="61"/>
      <c r="BJ2611" s="61"/>
      <c r="BK2611" s="61"/>
      <c r="BL2611" s="61"/>
      <c r="BM2611" s="61"/>
      <c r="BN2611" s="61"/>
      <c r="BO2611" s="62">
        <v>-26307</v>
      </c>
    </row>
    <row r="2612" spans="1:67" x14ac:dyDescent="0.2">
      <c r="A2612" s="57" t="s">
        <v>42</v>
      </c>
      <c r="B2612" s="56" t="s">
        <v>42</v>
      </c>
      <c r="C2612" s="56" t="s">
        <v>565</v>
      </c>
      <c r="D2612" s="56">
        <v>1994</v>
      </c>
      <c r="E2612" s="58">
        <v>270967</v>
      </c>
      <c r="F2612" s="58">
        <v>229519</v>
      </c>
      <c r="G2612" s="59">
        <v>259291</v>
      </c>
      <c r="H2612" s="59">
        <v>11676</v>
      </c>
      <c r="I2612" s="60">
        <v>0</v>
      </c>
      <c r="J2612" s="58">
        <v>-41448</v>
      </c>
      <c r="K2612" s="61"/>
      <c r="L2612" s="61"/>
      <c r="M2612" s="61">
        <v>618</v>
      </c>
      <c r="N2612" s="61"/>
      <c r="O2612" s="61"/>
      <c r="P2612" s="61"/>
      <c r="Q2612" s="61">
        <v>278</v>
      </c>
      <c r="R2612" s="61"/>
      <c r="S2612" s="61"/>
      <c r="T2612" s="61"/>
      <c r="U2612" s="61"/>
      <c r="V2612" s="61"/>
      <c r="W2612" s="61"/>
      <c r="X2612" s="61"/>
      <c r="Y2612" s="61"/>
      <c r="Z2612" s="61"/>
      <c r="AA2612" s="62">
        <v>190459</v>
      </c>
      <c r="AB2612" s="61"/>
      <c r="AC2612" s="61"/>
      <c r="AD2612" s="62">
        <v>13444</v>
      </c>
      <c r="AE2612" s="61"/>
      <c r="AF2612" s="62">
        <v>40251</v>
      </c>
      <c r="AG2612" s="61"/>
      <c r="AH2612" s="61"/>
      <c r="AI2612" s="62">
        <v>14241</v>
      </c>
      <c r="AJ2612" s="61"/>
      <c r="AK2612" s="61"/>
      <c r="AL2612" s="61"/>
      <c r="AM2612" s="61"/>
      <c r="AN2612" s="61"/>
      <c r="AO2612" s="61"/>
      <c r="AP2612" s="61">
        <v>260</v>
      </c>
      <c r="AQ2612" s="61"/>
      <c r="AR2612" s="61"/>
      <c r="AS2612" s="61"/>
      <c r="AT2612" s="61"/>
      <c r="AU2612" s="61"/>
      <c r="AV2612" s="61"/>
      <c r="AW2612" s="61"/>
      <c r="AX2612" s="61"/>
      <c r="AY2612" s="62">
        <v>1696</v>
      </c>
      <c r="AZ2612" s="61"/>
      <c r="BA2612" s="62">
        <v>9720</v>
      </c>
      <c r="BB2612" s="61"/>
      <c r="BC2612" s="61"/>
      <c r="BD2612" s="61"/>
      <c r="BE2612" s="61"/>
      <c r="BF2612" s="61"/>
      <c r="BG2612" s="61"/>
      <c r="BH2612" s="61"/>
      <c r="BI2612" s="61"/>
      <c r="BJ2612" s="61"/>
      <c r="BK2612" s="61"/>
      <c r="BL2612" s="61"/>
      <c r="BM2612" s="61"/>
      <c r="BN2612" s="61"/>
      <c r="BO2612" s="62">
        <v>-41448</v>
      </c>
    </row>
    <row r="2613" spans="1:67" x14ac:dyDescent="0.2">
      <c r="A2613" s="57" t="s">
        <v>42</v>
      </c>
      <c r="B2613" s="56" t="s">
        <v>42</v>
      </c>
      <c r="C2613" s="56" t="s">
        <v>565</v>
      </c>
      <c r="D2613" s="56">
        <v>1995</v>
      </c>
      <c r="E2613" s="58">
        <v>295940</v>
      </c>
      <c r="F2613" s="58">
        <v>253690</v>
      </c>
      <c r="G2613" s="59">
        <v>284264</v>
      </c>
      <c r="H2613" s="59">
        <v>11676</v>
      </c>
      <c r="I2613" s="60">
        <v>0</v>
      </c>
      <c r="J2613" s="58">
        <v>-42250</v>
      </c>
      <c r="K2613" s="61"/>
      <c r="L2613" s="61"/>
      <c r="M2613" s="61">
        <v>618</v>
      </c>
      <c r="N2613" s="61"/>
      <c r="O2613" s="61"/>
      <c r="P2613" s="61"/>
      <c r="Q2613" s="61">
        <v>278</v>
      </c>
      <c r="R2613" s="61"/>
      <c r="S2613" s="61"/>
      <c r="T2613" s="61"/>
      <c r="U2613" s="61"/>
      <c r="V2613" s="61"/>
      <c r="W2613" s="61"/>
      <c r="X2613" s="61"/>
      <c r="Y2613" s="61"/>
      <c r="Z2613" s="61"/>
      <c r="AA2613" s="62">
        <v>208996</v>
      </c>
      <c r="AB2613" s="61"/>
      <c r="AC2613" s="61"/>
      <c r="AD2613" s="62">
        <v>14175</v>
      </c>
      <c r="AE2613" s="61"/>
      <c r="AF2613" s="62">
        <v>45286</v>
      </c>
      <c r="AG2613" s="61"/>
      <c r="AH2613" s="61"/>
      <c r="AI2613" s="62">
        <v>14911</v>
      </c>
      <c r="AJ2613" s="61"/>
      <c r="AK2613" s="61"/>
      <c r="AL2613" s="61"/>
      <c r="AM2613" s="61"/>
      <c r="AN2613" s="61"/>
      <c r="AO2613" s="61"/>
      <c r="AP2613" s="61">
        <v>260</v>
      </c>
      <c r="AQ2613" s="61"/>
      <c r="AR2613" s="61"/>
      <c r="AS2613" s="61"/>
      <c r="AT2613" s="61"/>
      <c r="AU2613" s="61"/>
      <c r="AV2613" s="61"/>
      <c r="AW2613" s="61"/>
      <c r="AX2613" s="61"/>
      <c r="AY2613" s="62">
        <v>1696</v>
      </c>
      <c r="AZ2613" s="61"/>
      <c r="BA2613" s="62">
        <v>9720</v>
      </c>
      <c r="BB2613" s="61"/>
      <c r="BC2613" s="61"/>
      <c r="BD2613" s="61"/>
      <c r="BE2613" s="61"/>
      <c r="BF2613" s="61"/>
      <c r="BG2613" s="61"/>
      <c r="BH2613" s="61"/>
      <c r="BI2613" s="61"/>
      <c r="BJ2613" s="61"/>
      <c r="BK2613" s="61"/>
      <c r="BL2613" s="61"/>
      <c r="BM2613" s="61"/>
      <c r="BN2613" s="61"/>
      <c r="BO2613" s="62">
        <v>-42250</v>
      </c>
    </row>
    <row r="2614" spans="1:67" x14ac:dyDescent="0.2">
      <c r="A2614" s="57" t="s">
        <v>42</v>
      </c>
      <c r="B2614" s="56" t="s">
        <v>42</v>
      </c>
      <c r="C2614" s="56" t="s">
        <v>565</v>
      </c>
      <c r="D2614" s="56">
        <v>1996</v>
      </c>
      <c r="E2614" s="58">
        <v>314422</v>
      </c>
      <c r="F2614" s="58">
        <v>271398</v>
      </c>
      <c r="G2614" s="59">
        <v>302746</v>
      </c>
      <c r="H2614" s="59">
        <v>11676</v>
      </c>
      <c r="I2614" s="60">
        <v>0</v>
      </c>
      <c r="J2614" s="58">
        <v>-43024</v>
      </c>
      <c r="K2614" s="61"/>
      <c r="L2614" s="61"/>
      <c r="M2614" s="61">
        <v>618</v>
      </c>
      <c r="N2614" s="61"/>
      <c r="O2614" s="61"/>
      <c r="P2614" s="61"/>
      <c r="Q2614" s="61">
        <v>278</v>
      </c>
      <c r="R2614" s="61"/>
      <c r="S2614" s="61"/>
      <c r="T2614" s="61"/>
      <c r="U2614" s="61"/>
      <c r="V2614" s="61"/>
      <c r="W2614" s="61"/>
      <c r="X2614" s="61"/>
      <c r="Y2614" s="61"/>
      <c r="Z2614" s="61"/>
      <c r="AA2614" s="62">
        <v>227032</v>
      </c>
      <c r="AB2614" s="61"/>
      <c r="AC2614" s="61"/>
      <c r="AD2614" s="62">
        <v>14175</v>
      </c>
      <c r="AE2614" s="61"/>
      <c r="AF2614" s="62">
        <v>45286</v>
      </c>
      <c r="AG2614" s="61"/>
      <c r="AH2614" s="61"/>
      <c r="AI2614" s="62">
        <v>15357</v>
      </c>
      <c r="AJ2614" s="61"/>
      <c r="AK2614" s="61"/>
      <c r="AL2614" s="61"/>
      <c r="AM2614" s="61"/>
      <c r="AN2614" s="61"/>
      <c r="AO2614" s="61"/>
      <c r="AP2614" s="61">
        <v>260</v>
      </c>
      <c r="AQ2614" s="61"/>
      <c r="AR2614" s="61"/>
      <c r="AS2614" s="61"/>
      <c r="AT2614" s="61"/>
      <c r="AU2614" s="61"/>
      <c r="AV2614" s="61"/>
      <c r="AW2614" s="61"/>
      <c r="AX2614" s="61"/>
      <c r="AY2614" s="62">
        <v>1696</v>
      </c>
      <c r="AZ2614" s="61"/>
      <c r="BA2614" s="62">
        <v>9720</v>
      </c>
      <c r="BB2614" s="61"/>
      <c r="BC2614" s="61"/>
      <c r="BD2614" s="61"/>
      <c r="BE2614" s="61"/>
      <c r="BF2614" s="61"/>
      <c r="BG2614" s="61"/>
      <c r="BH2614" s="61"/>
      <c r="BI2614" s="61"/>
      <c r="BJ2614" s="61"/>
      <c r="BK2614" s="61"/>
      <c r="BL2614" s="61"/>
      <c r="BM2614" s="61"/>
      <c r="BN2614" s="61"/>
      <c r="BO2614" s="62">
        <v>-43024</v>
      </c>
    </row>
    <row r="2615" spans="1:67" x14ac:dyDescent="0.2">
      <c r="A2615" s="57" t="s">
        <v>42</v>
      </c>
      <c r="B2615" s="56" t="s">
        <v>42</v>
      </c>
      <c r="C2615" s="56" t="s">
        <v>565</v>
      </c>
      <c r="D2615" s="56">
        <v>1997</v>
      </c>
      <c r="E2615" s="58">
        <v>341327</v>
      </c>
      <c r="F2615" s="58">
        <v>298303</v>
      </c>
      <c r="G2615" s="59">
        <v>329651</v>
      </c>
      <c r="H2615" s="59">
        <v>11676</v>
      </c>
      <c r="I2615" s="60">
        <v>0</v>
      </c>
      <c r="J2615" s="58">
        <v>-43024</v>
      </c>
      <c r="K2615" s="61"/>
      <c r="L2615" s="61"/>
      <c r="M2615" s="61">
        <v>618</v>
      </c>
      <c r="N2615" s="61"/>
      <c r="O2615" s="61"/>
      <c r="P2615" s="61"/>
      <c r="Q2615" s="61">
        <v>278</v>
      </c>
      <c r="R2615" s="61"/>
      <c r="S2615" s="61"/>
      <c r="T2615" s="61"/>
      <c r="U2615" s="61"/>
      <c r="V2615" s="61"/>
      <c r="W2615" s="61"/>
      <c r="X2615" s="61"/>
      <c r="Y2615" s="61"/>
      <c r="Z2615" s="61"/>
      <c r="AA2615" s="62">
        <v>250469</v>
      </c>
      <c r="AB2615" s="61"/>
      <c r="AC2615" s="61"/>
      <c r="AD2615" s="62">
        <v>14175</v>
      </c>
      <c r="AE2615" s="61"/>
      <c r="AF2615" s="62">
        <v>48754</v>
      </c>
      <c r="AG2615" s="61"/>
      <c r="AH2615" s="61"/>
      <c r="AI2615" s="62">
        <v>15357</v>
      </c>
      <c r="AJ2615" s="61"/>
      <c r="AK2615" s="61"/>
      <c r="AL2615" s="61"/>
      <c r="AM2615" s="61"/>
      <c r="AN2615" s="61"/>
      <c r="AO2615" s="61"/>
      <c r="AP2615" s="61">
        <v>260</v>
      </c>
      <c r="AQ2615" s="61"/>
      <c r="AR2615" s="61"/>
      <c r="AS2615" s="61"/>
      <c r="AT2615" s="61"/>
      <c r="AU2615" s="61"/>
      <c r="AV2615" s="61"/>
      <c r="AW2615" s="61"/>
      <c r="AX2615" s="61"/>
      <c r="AY2615" s="62">
        <v>1696</v>
      </c>
      <c r="AZ2615" s="61"/>
      <c r="BA2615" s="62">
        <v>9720</v>
      </c>
      <c r="BB2615" s="61"/>
      <c r="BC2615" s="61"/>
      <c r="BD2615" s="61"/>
      <c r="BE2615" s="61"/>
      <c r="BF2615" s="61"/>
      <c r="BG2615" s="61"/>
      <c r="BH2615" s="61"/>
      <c r="BI2615" s="61"/>
      <c r="BJ2615" s="61"/>
      <c r="BK2615" s="61"/>
      <c r="BL2615" s="61"/>
      <c r="BM2615" s="61"/>
      <c r="BN2615" s="61"/>
      <c r="BO2615" s="62">
        <v>-43024</v>
      </c>
    </row>
    <row r="2616" spans="1:67" x14ac:dyDescent="0.2">
      <c r="A2616" s="57" t="s">
        <v>42</v>
      </c>
      <c r="B2616" s="56" t="s">
        <v>42</v>
      </c>
      <c r="C2616" s="56" t="s">
        <v>565</v>
      </c>
      <c r="D2616" s="56">
        <v>1998</v>
      </c>
      <c r="E2616" s="58">
        <v>365513</v>
      </c>
      <c r="F2616" s="58">
        <v>320173</v>
      </c>
      <c r="G2616" s="59">
        <v>353837</v>
      </c>
      <c r="H2616" s="59">
        <v>11676</v>
      </c>
      <c r="I2616" s="60">
        <v>0</v>
      </c>
      <c r="J2616" s="58">
        <v>-45340</v>
      </c>
      <c r="K2616" s="61"/>
      <c r="L2616" s="61"/>
      <c r="M2616" s="61">
        <v>618</v>
      </c>
      <c r="N2616" s="61"/>
      <c r="O2616" s="61"/>
      <c r="P2616" s="61"/>
      <c r="Q2616" s="62">
        <v>14241</v>
      </c>
      <c r="R2616" s="61"/>
      <c r="S2616" s="61"/>
      <c r="T2616" s="61"/>
      <c r="U2616" s="61"/>
      <c r="V2616" s="61"/>
      <c r="W2616" s="61"/>
      <c r="X2616" s="61"/>
      <c r="Y2616" s="61"/>
      <c r="Z2616" s="61"/>
      <c r="AA2616" s="62">
        <v>257843</v>
      </c>
      <c r="AB2616" s="61"/>
      <c r="AC2616" s="61"/>
      <c r="AD2616" s="62">
        <v>14175</v>
      </c>
      <c r="AE2616" s="61"/>
      <c r="AF2616" s="62">
        <v>51603</v>
      </c>
      <c r="AG2616" s="61"/>
      <c r="AH2616" s="61"/>
      <c r="AI2616" s="62">
        <v>15357</v>
      </c>
      <c r="AJ2616" s="61"/>
      <c r="AK2616" s="61"/>
      <c r="AL2616" s="61"/>
      <c r="AM2616" s="61"/>
      <c r="AN2616" s="61"/>
      <c r="AO2616" s="61"/>
      <c r="AP2616" s="61">
        <v>260</v>
      </c>
      <c r="AQ2616" s="61"/>
      <c r="AR2616" s="61"/>
      <c r="AS2616" s="61"/>
      <c r="AT2616" s="61"/>
      <c r="AU2616" s="61"/>
      <c r="AV2616" s="61"/>
      <c r="AW2616" s="61"/>
      <c r="AX2616" s="61"/>
      <c r="AY2616" s="62">
        <v>1696</v>
      </c>
      <c r="AZ2616" s="61"/>
      <c r="BA2616" s="62">
        <v>9720</v>
      </c>
      <c r="BB2616" s="61"/>
      <c r="BC2616" s="61"/>
      <c r="BD2616" s="61"/>
      <c r="BE2616" s="61"/>
      <c r="BF2616" s="61"/>
      <c r="BG2616" s="61"/>
      <c r="BH2616" s="61"/>
      <c r="BI2616" s="61"/>
      <c r="BJ2616" s="61"/>
      <c r="BK2616" s="61"/>
      <c r="BL2616" s="61"/>
      <c r="BM2616" s="61"/>
      <c r="BN2616" s="61"/>
      <c r="BO2616" s="62">
        <v>-45340</v>
      </c>
    </row>
    <row r="2617" spans="1:67" x14ac:dyDescent="0.2">
      <c r="A2617" s="57" t="s">
        <v>42</v>
      </c>
      <c r="B2617" s="56" t="s">
        <v>42</v>
      </c>
      <c r="C2617" s="56" t="s">
        <v>566</v>
      </c>
      <c r="D2617" s="56">
        <v>1989</v>
      </c>
      <c r="E2617" s="58">
        <v>553349</v>
      </c>
      <c r="F2617" s="58">
        <v>503226</v>
      </c>
      <c r="G2617" s="59">
        <v>546679</v>
      </c>
      <c r="H2617" s="59">
        <v>6670</v>
      </c>
      <c r="I2617" s="60">
        <v>0</v>
      </c>
      <c r="J2617" s="58">
        <v>-50123</v>
      </c>
      <c r="K2617" s="61"/>
      <c r="L2617" s="61"/>
      <c r="M2617" s="62">
        <v>1077</v>
      </c>
      <c r="N2617" s="61"/>
      <c r="O2617" s="61"/>
      <c r="P2617" s="61"/>
      <c r="Q2617" s="61"/>
      <c r="R2617" s="61"/>
      <c r="S2617" s="61"/>
      <c r="T2617" s="61"/>
      <c r="U2617" s="61"/>
      <c r="V2617" s="61"/>
      <c r="W2617" s="61"/>
      <c r="X2617" s="61"/>
      <c r="Y2617" s="61"/>
      <c r="Z2617" s="61"/>
      <c r="AA2617" s="62">
        <v>256939</v>
      </c>
      <c r="AB2617" s="61"/>
      <c r="AC2617" s="61"/>
      <c r="AD2617" s="62">
        <v>93511</v>
      </c>
      <c r="AE2617" s="61"/>
      <c r="AF2617" s="62">
        <v>157740</v>
      </c>
      <c r="AG2617" s="61"/>
      <c r="AH2617" s="61"/>
      <c r="AI2617" s="62">
        <v>37412</v>
      </c>
      <c r="AJ2617" s="61"/>
      <c r="AK2617" s="61"/>
      <c r="AL2617" s="61"/>
      <c r="AM2617" s="61"/>
      <c r="AN2617" s="61"/>
      <c r="AO2617" s="61"/>
      <c r="AP2617" s="62">
        <v>5579</v>
      </c>
      <c r="AQ2617" s="61"/>
      <c r="AR2617" s="61"/>
      <c r="AS2617" s="61"/>
      <c r="AT2617" s="61"/>
      <c r="AU2617" s="61"/>
      <c r="AV2617" s="61"/>
      <c r="AW2617" s="61"/>
      <c r="AX2617" s="61"/>
      <c r="AY2617" s="62">
        <v>1091</v>
      </c>
      <c r="AZ2617" s="61"/>
      <c r="BA2617" s="61"/>
      <c r="BB2617" s="61"/>
      <c r="BC2617" s="61"/>
      <c r="BD2617" s="61"/>
      <c r="BE2617" s="61"/>
      <c r="BF2617" s="61"/>
      <c r="BG2617" s="61"/>
      <c r="BH2617" s="61"/>
      <c r="BI2617" s="61"/>
      <c r="BJ2617" s="61"/>
      <c r="BK2617" s="61"/>
      <c r="BL2617" s="61"/>
      <c r="BM2617" s="61"/>
      <c r="BN2617" s="61"/>
      <c r="BO2617" s="62">
        <v>-50123</v>
      </c>
    </row>
    <row r="2618" spans="1:67" x14ac:dyDescent="0.2">
      <c r="A2618" s="57" t="s">
        <v>42</v>
      </c>
      <c r="B2618" s="56" t="s">
        <v>42</v>
      </c>
      <c r="C2618" s="56" t="s">
        <v>566</v>
      </c>
      <c r="D2618" s="56">
        <v>1990</v>
      </c>
      <c r="E2618" s="58">
        <v>644745</v>
      </c>
      <c r="F2618" s="58">
        <v>594622</v>
      </c>
      <c r="G2618" s="59">
        <v>641649</v>
      </c>
      <c r="H2618" s="59">
        <v>3096</v>
      </c>
      <c r="I2618" s="60">
        <v>0</v>
      </c>
      <c r="J2618" s="58">
        <v>-50123</v>
      </c>
      <c r="K2618" s="61"/>
      <c r="L2618" s="61"/>
      <c r="M2618" s="62">
        <v>1077</v>
      </c>
      <c r="N2618" s="61"/>
      <c r="O2618" s="61"/>
      <c r="P2618" s="61"/>
      <c r="Q2618" s="61"/>
      <c r="R2618" s="61"/>
      <c r="S2618" s="61"/>
      <c r="T2618" s="61"/>
      <c r="U2618" s="61"/>
      <c r="V2618" s="61"/>
      <c r="W2618" s="61"/>
      <c r="X2618" s="61"/>
      <c r="Y2618" s="61"/>
      <c r="Z2618" s="61"/>
      <c r="AA2618" s="62">
        <v>280360</v>
      </c>
      <c r="AB2618" s="61"/>
      <c r="AC2618" s="61"/>
      <c r="AD2618" s="62">
        <v>99952</v>
      </c>
      <c r="AE2618" s="61"/>
      <c r="AF2618" s="62">
        <v>213810</v>
      </c>
      <c r="AG2618" s="61"/>
      <c r="AH2618" s="61"/>
      <c r="AI2618" s="62">
        <v>46450</v>
      </c>
      <c r="AJ2618" s="61"/>
      <c r="AK2618" s="61"/>
      <c r="AL2618" s="61"/>
      <c r="AM2618" s="61"/>
      <c r="AN2618" s="61"/>
      <c r="AO2618" s="61"/>
      <c r="AP2618" s="62">
        <v>2774</v>
      </c>
      <c r="AQ2618" s="61"/>
      <c r="AR2618" s="61"/>
      <c r="AS2618" s="61"/>
      <c r="AT2618" s="61"/>
      <c r="AU2618" s="61"/>
      <c r="AV2618" s="61"/>
      <c r="AW2618" s="61"/>
      <c r="AX2618" s="61"/>
      <c r="AY2618" s="61">
        <v>322</v>
      </c>
      <c r="AZ2618" s="61"/>
      <c r="BA2618" s="61"/>
      <c r="BB2618" s="61"/>
      <c r="BC2618" s="61"/>
      <c r="BD2618" s="61"/>
      <c r="BE2618" s="61"/>
      <c r="BF2618" s="61"/>
      <c r="BG2618" s="61"/>
      <c r="BH2618" s="61"/>
      <c r="BI2618" s="61"/>
      <c r="BJ2618" s="61"/>
      <c r="BK2618" s="61"/>
      <c r="BL2618" s="61"/>
      <c r="BM2618" s="61"/>
      <c r="BN2618" s="61"/>
      <c r="BO2618" s="62">
        <v>-50123</v>
      </c>
    </row>
    <row r="2619" spans="1:67" x14ac:dyDescent="0.2">
      <c r="A2619" s="57" t="s">
        <v>42</v>
      </c>
      <c r="B2619" s="56" t="s">
        <v>42</v>
      </c>
      <c r="C2619" s="56" t="s">
        <v>566</v>
      </c>
      <c r="D2619" s="56">
        <v>1991</v>
      </c>
      <c r="E2619" s="58">
        <v>680630</v>
      </c>
      <c r="F2619" s="58">
        <v>630507</v>
      </c>
      <c r="G2619" s="59">
        <v>674911</v>
      </c>
      <c r="H2619" s="59">
        <v>5719</v>
      </c>
      <c r="I2619" s="60">
        <v>0</v>
      </c>
      <c r="J2619" s="58">
        <v>-50123</v>
      </c>
      <c r="K2619" s="61"/>
      <c r="L2619" s="61"/>
      <c r="M2619" s="62">
        <v>1077</v>
      </c>
      <c r="N2619" s="61"/>
      <c r="O2619" s="61"/>
      <c r="P2619" s="61"/>
      <c r="Q2619" s="61"/>
      <c r="R2619" s="61"/>
      <c r="S2619" s="61"/>
      <c r="T2619" s="61"/>
      <c r="U2619" s="61"/>
      <c r="V2619" s="61"/>
      <c r="W2619" s="61"/>
      <c r="X2619" s="61"/>
      <c r="Y2619" s="61"/>
      <c r="Z2619" s="61"/>
      <c r="AA2619" s="62">
        <v>290177</v>
      </c>
      <c r="AB2619" s="61"/>
      <c r="AC2619" s="61"/>
      <c r="AD2619" s="62">
        <v>109841</v>
      </c>
      <c r="AE2619" s="61"/>
      <c r="AF2619" s="62">
        <v>225595</v>
      </c>
      <c r="AG2619" s="61"/>
      <c r="AH2619" s="61"/>
      <c r="AI2619" s="62">
        <v>48221</v>
      </c>
      <c r="AJ2619" s="61"/>
      <c r="AK2619" s="61"/>
      <c r="AL2619" s="61"/>
      <c r="AM2619" s="61"/>
      <c r="AN2619" s="61"/>
      <c r="AO2619" s="61"/>
      <c r="AP2619" s="62">
        <v>2832</v>
      </c>
      <c r="AQ2619" s="61"/>
      <c r="AR2619" s="62">
        <v>2565</v>
      </c>
      <c r="AS2619" s="61"/>
      <c r="AT2619" s="61"/>
      <c r="AU2619" s="61"/>
      <c r="AV2619" s="61"/>
      <c r="AW2619" s="61"/>
      <c r="AX2619" s="61"/>
      <c r="AY2619" s="61">
        <v>322</v>
      </c>
      <c r="AZ2619" s="61"/>
      <c r="BA2619" s="61"/>
      <c r="BB2619" s="61"/>
      <c r="BC2619" s="61"/>
      <c r="BD2619" s="61"/>
      <c r="BE2619" s="61"/>
      <c r="BF2619" s="61"/>
      <c r="BG2619" s="61"/>
      <c r="BH2619" s="61"/>
      <c r="BI2619" s="61"/>
      <c r="BJ2619" s="61"/>
      <c r="BK2619" s="61"/>
      <c r="BL2619" s="61"/>
      <c r="BM2619" s="61"/>
      <c r="BN2619" s="61"/>
      <c r="BO2619" s="62">
        <v>-50123</v>
      </c>
    </row>
    <row r="2620" spans="1:67" x14ac:dyDescent="0.2">
      <c r="A2620" s="57" t="s">
        <v>42</v>
      </c>
      <c r="B2620" s="56" t="s">
        <v>42</v>
      </c>
      <c r="C2620" s="56" t="s">
        <v>566</v>
      </c>
      <c r="D2620" s="56">
        <v>1992</v>
      </c>
      <c r="E2620" s="58">
        <v>695295</v>
      </c>
      <c r="F2620" s="58">
        <v>645172</v>
      </c>
      <c r="G2620" s="59">
        <v>689468</v>
      </c>
      <c r="H2620" s="59">
        <v>5827</v>
      </c>
      <c r="I2620" s="60">
        <v>0</v>
      </c>
      <c r="J2620" s="58">
        <v>-50123</v>
      </c>
      <c r="K2620" s="61"/>
      <c r="L2620" s="61"/>
      <c r="M2620" s="62">
        <v>1077</v>
      </c>
      <c r="N2620" s="61"/>
      <c r="O2620" s="61"/>
      <c r="P2620" s="61"/>
      <c r="Q2620" s="61"/>
      <c r="R2620" s="61"/>
      <c r="S2620" s="61"/>
      <c r="T2620" s="61"/>
      <c r="U2620" s="61"/>
      <c r="V2620" s="61"/>
      <c r="W2620" s="61"/>
      <c r="X2620" s="61"/>
      <c r="Y2620" s="61"/>
      <c r="Z2620" s="61"/>
      <c r="AA2620" s="62">
        <v>292768</v>
      </c>
      <c r="AB2620" s="61"/>
      <c r="AC2620" s="61"/>
      <c r="AD2620" s="62">
        <v>112162</v>
      </c>
      <c r="AE2620" s="61"/>
      <c r="AF2620" s="62">
        <v>232156</v>
      </c>
      <c r="AG2620" s="61"/>
      <c r="AH2620" s="61"/>
      <c r="AI2620" s="62">
        <v>51305</v>
      </c>
      <c r="AJ2620" s="61"/>
      <c r="AK2620" s="61"/>
      <c r="AL2620" s="61"/>
      <c r="AM2620" s="61"/>
      <c r="AN2620" s="61"/>
      <c r="AO2620" s="61"/>
      <c r="AP2620" s="62">
        <v>2832</v>
      </c>
      <c r="AQ2620" s="61"/>
      <c r="AR2620" s="62">
        <v>2673</v>
      </c>
      <c r="AS2620" s="61"/>
      <c r="AT2620" s="61"/>
      <c r="AU2620" s="61"/>
      <c r="AV2620" s="61"/>
      <c r="AW2620" s="61"/>
      <c r="AX2620" s="61"/>
      <c r="AY2620" s="61">
        <v>322</v>
      </c>
      <c r="AZ2620" s="61"/>
      <c r="BA2620" s="61"/>
      <c r="BB2620" s="61"/>
      <c r="BC2620" s="61"/>
      <c r="BD2620" s="61"/>
      <c r="BE2620" s="61"/>
      <c r="BF2620" s="61"/>
      <c r="BG2620" s="61"/>
      <c r="BH2620" s="61"/>
      <c r="BI2620" s="61"/>
      <c r="BJ2620" s="61"/>
      <c r="BK2620" s="61"/>
      <c r="BL2620" s="61"/>
      <c r="BM2620" s="61"/>
      <c r="BN2620" s="61"/>
      <c r="BO2620" s="62">
        <v>-50123</v>
      </c>
    </row>
    <row r="2621" spans="1:67" x14ac:dyDescent="0.2">
      <c r="A2621" s="57" t="s">
        <v>42</v>
      </c>
      <c r="B2621" s="56" t="s">
        <v>42</v>
      </c>
      <c r="C2621" s="56" t="s">
        <v>566</v>
      </c>
      <c r="D2621" s="56">
        <v>1993</v>
      </c>
      <c r="E2621" s="58">
        <v>718669</v>
      </c>
      <c r="F2621" s="58">
        <v>668546</v>
      </c>
      <c r="G2621" s="59">
        <v>710758</v>
      </c>
      <c r="H2621" s="59">
        <v>7911</v>
      </c>
      <c r="I2621" s="60">
        <v>0</v>
      </c>
      <c r="J2621" s="58">
        <v>-50123</v>
      </c>
      <c r="K2621" s="61"/>
      <c r="L2621" s="61"/>
      <c r="M2621" s="62">
        <v>1077</v>
      </c>
      <c r="N2621" s="61"/>
      <c r="O2621" s="61"/>
      <c r="P2621" s="61"/>
      <c r="Q2621" s="61"/>
      <c r="R2621" s="61"/>
      <c r="S2621" s="61"/>
      <c r="T2621" s="61"/>
      <c r="U2621" s="61"/>
      <c r="V2621" s="61"/>
      <c r="W2621" s="61"/>
      <c r="X2621" s="61"/>
      <c r="Y2621" s="61"/>
      <c r="Z2621" s="61"/>
      <c r="AA2621" s="62">
        <v>301497</v>
      </c>
      <c r="AB2621" s="61"/>
      <c r="AC2621" s="61"/>
      <c r="AD2621" s="62">
        <v>114107</v>
      </c>
      <c r="AE2621" s="61"/>
      <c r="AF2621" s="62">
        <v>241948</v>
      </c>
      <c r="AG2621" s="61"/>
      <c r="AH2621" s="61"/>
      <c r="AI2621" s="62">
        <v>52129</v>
      </c>
      <c r="AJ2621" s="61"/>
      <c r="AK2621" s="61"/>
      <c r="AL2621" s="61"/>
      <c r="AM2621" s="61"/>
      <c r="AN2621" s="61"/>
      <c r="AO2621" s="61"/>
      <c r="AP2621" s="62">
        <v>2938</v>
      </c>
      <c r="AQ2621" s="61"/>
      <c r="AR2621" s="62">
        <v>4651</v>
      </c>
      <c r="AS2621" s="61"/>
      <c r="AT2621" s="61"/>
      <c r="AU2621" s="61"/>
      <c r="AV2621" s="61"/>
      <c r="AW2621" s="61"/>
      <c r="AX2621" s="61"/>
      <c r="AY2621" s="61">
        <v>322</v>
      </c>
      <c r="AZ2621" s="61"/>
      <c r="BA2621" s="61"/>
      <c r="BB2621" s="61"/>
      <c r="BC2621" s="61"/>
      <c r="BD2621" s="61"/>
      <c r="BE2621" s="61"/>
      <c r="BF2621" s="61"/>
      <c r="BG2621" s="61"/>
      <c r="BH2621" s="61"/>
      <c r="BI2621" s="61"/>
      <c r="BJ2621" s="61"/>
      <c r="BK2621" s="61"/>
      <c r="BL2621" s="61"/>
      <c r="BM2621" s="61"/>
      <c r="BN2621" s="61"/>
      <c r="BO2621" s="62">
        <v>-50123</v>
      </c>
    </row>
    <row r="2622" spans="1:67" x14ac:dyDescent="0.2">
      <c r="A2622" s="57" t="s">
        <v>42</v>
      </c>
      <c r="B2622" s="56" t="s">
        <v>42</v>
      </c>
      <c r="C2622" s="56" t="s">
        <v>566</v>
      </c>
      <c r="D2622" s="56">
        <v>1994</v>
      </c>
      <c r="E2622" s="58">
        <v>796630</v>
      </c>
      <c r="F2622" s="58">
        <v>578252</v>
      </c>
      <c r="G2622" s="59">
        <v>785610</v>
      </c>
      <c r="H2622" s="59">
        <v>11020</v>
      </c>
      <c r="I2622" s="60">
        <v>0</v>
      </c>
      <c r="J2622" s="58">
        <v>-218378</v>
      </c>
      <c r="K2622" s="61"/>
      <c r="L2622" s="61"/>
      <c r="M2622" s="62">
        <v>1077</v>
      </c>
      <c r="N2622" s="61"/>
      <c r="O2622" s="61"/>
      <c r="P2622" s="61"/>
      <c r="Q2622" s="61"/>
      <c r="R2622" s="61"/>
      <c r="S2622" s="61"/>
      <c r="T2622" s="61"/>
      <c r="U2622" s="61"/>
      <c r="V2622" s="61"/>
      <c r="W2622" s="61"/>
      <c r="X2622" s="61"/>
      <c r="Y2622" s="61"/>
      <c r="Z2622" s="61"/>
      <c r="AA2622" s="62">
        <v>366343</v>
      </c>
      <c r="AB2622" s="61"/>
      <c r="AC2622" s="61"/>
      <c r="AD2622" s="62">
        <v>113943</v>
      </c>
      <c r="AE2622" s="61"/>
      <c r="AF2622" s="62">
        <v>250157</v>
      </c>
      <c r="AG2622" s="61"/>
      <c r="AH2622" s="61"/>
      <c r="AI2622" s="62">
        <v>54090</v>
      </c>
      <c r="AJ2622" s="61"/>
      <c r="AK2622" s="61"/>
      <c r="AL2622" s="61"/>
      <c r="AM2622" s="61"/>
      <c r="AN2622" s="61"/>
      <c r="AO2622" s="61"/>
      <c r="AP2622" s="62">
        <v>6047</v>
      </c>
      <c r="AQ2622" s="61"/>
      <c r="AR2622" s="62">
        <v>4651</v>
      </c>
      <c r="AS2622" s="61"/>
      <c r="AT2622" s="61"/>
      <c r="AU2622" s="61"/>
      <c r="AV2622" s="61"/>
      <c r="AW2622" s="61"/>
      <c r="AX2622" s="61"/>
      <c r="AY2622" s="61">
        <v>322</v>
      </c>
      <c r="AZ2622" s="61"/>
      <c r="BA2622" s="61"/>
      <c r="BB2622" s="61"/>
      <c r="BC2622" s="61"/>
      <c r="BD2622" s="61"/>
      <c r="BE2622" s="61"/>
      <c r="BF2622" s="61"/>
      <c r="BG2622" s="61"/>
      <c r="BH2622" s="61"/>
      <c r="BI2622" s="61"/>
      <c r="BJ2622" s="61"/>
      <c r="BK2622" s="61"/>
      <c r="BL2622" s="61"/>
      <c r="BM2622" s="61"/>
      <c r="BN2622" s="61"/>
      <c r="BO2622" s="62">
        <v>-218378</v>
      </c>
    </row>
    <row r="2623" spans="1:67" x14ac:dyDescent="0.2">
      <c r="A2623" s="57" t="s">
        <v>42</v>
      </c>
      <c r="B2623" s="56" t="s">
        <v>42</v>
      </c>
      <c r="C2623" s="56" t="s">
        <v>566</v>
      </c>
      <c r="D2623" s="56">
        <v>1995</v>
      </c>
      <c r="E2623" s="58">
        <v>827988</v>
      </c>
      <c r="F2623" s="58">
        <v>598713</v>
      </c>
      <c r="G2623" s="59">
        <v>816195</v>
      </c>
      <c r="H2623" s="59">
        <v>11793</v>
      </c>
      <c r="I2623" s="60">
        <v>0</v>
      </c>
      <c r="J2623" s="58">
        <v>-229275</v>
      </c>
      <c r="K2623" s="61"/>
      <c r="L2623" s="61"/>
      <c r="M2623" s="62">
        <v>1077</v>
      </c>
      <c r="N2623" s="61"/>
      <c r="O2623" s="61"/>
      <c r="P2623" s="61"/>
      <c r="Q2623" s="61"/>
      <c r="R2623" s="61"/>
      <c r="S2623" s="61"/>
      <c r="T2623" s="61"/>
      <c r="U2623" s="61"/>
      <c r="V2623" s="61"/>
      <c r="W2623" s="61"/>
      <c r="X2623" s="61"/>
      <c r="Y2623" s="61"/>
      <c r="Z2623" s="61"/>
      <c r="AA2623" s="62">
        <v>374708</v>
      </c>
      <c r="AB2623" s="61"/>
      <c r="AC2623" s="61"/>
      <c r="AD2623" s="62">
        <v>120726</v>
      </c>
      <c r="AE2623" s="61"/>
      <c r="AF2623" s="62">
        <v>262371</v>
      </c>
      <c r="AG2623" s="61"/>
      <c r="AH2623" s="61"/>
      <c r="AI2623" s="62">
        <v>57313</v>
      </c>
      <c r="AJ2623" s="61"/>
      <c r="AK2623" s="61"/>
      <c r="AL2623" s="61"/>
      <c r="AM2623" s="61"/>
      <c r="AN2623" s="61"/>
      <c r="AO2623" s="61"/>
      <c r="AP2623" s="62">
        <v>7142</v>
      </c>
      <c r="AQ2623" s="61"/>
      <c r="AR2623" s="62">
        <v>4651</v>
      </c>
      <c r="AS2623" s="61"/>
      <c r="AT2623" s="61"/>
      <c r="AU2623" s="61"/>
      <c r="AV2623" s="61"/>
      <c r="AW2623" s="61"/>
      <c r="AX2623" s="61"/>
      <c r="AY2623" s="61"/>
      <c r="AZ2623" s="61"/>
      <c r="BA2623" s="61"/>
      <c r="BB2623" s="61"/>
      <c r="BC2623" s="61"/>
      <c r="BD2623" s="61"/>
      <c r="BE2623" s="61"/>
      <c r="BF2623" s="61"/>
      <c r="BG2623" s="61"/>
      <c r="BH2623" s="61"/>
      <c r="BI2623" s="61"/>
      <c r="BJ2623" s="61"/>
      <c r="BK2623" s="61"/>
      <c r="BL2623" s="61"/>
      <c r="BM2623" s="61"/>
      <c r="BN2623" s="61"/>
      <c r="BO2623" s="62">
        <v>-229275</v>
      </c>
    </row>
    <row r="2624" spans="1:67" x14ac:dyDescent="0.2">
      <c r="A2624" s="57" t="s">
        <v>42</v>
      </c>
      <c r="B2624" s="56" t="s">
        <v>42</v>
      </c>
      <c r="C2624" s="56" t="s">
        <v>566</v>
      </c>
      <c r="D2624" s="56">
        <v>1996</v>
      </c>
      <c r="E2624" s="58">
        <v>848139</v>
      </c>
      <c r="F2624" s="58">
        <v>616401</v>
      </c>
      <c r="G2624" s="59">
        <v>836346</v>
      </c>
      <c r="H2624" s="59">
        <v>11793</v>
      </c>
      <c r="I2624" s="60">
        <v>0</v>
      </c>
      <c r="J2624" s="58">
        <v>-231738</v>
      </c>
      <c r="K2624" s="61"/>
      <c r="L2624" s="61"/>
      <c r="M2624" s="62">
        <v>1077</v>
      </c>
      <c r="N2624" s="61"/>
      <c r="O2624" s="61"/>
      <c r="P2624" s="61"/>
      <c r="Q2624" s="61"/>
      <c r="R2624" s="61"/>
      <c r="S2624" s="61"/>
      <c r="T2624" s="61"/>
      <c r="U2624" s="61"/>
      <c r="V2624" s="61"/>
      <c r="W2624" s="61"/>
      <c r="X2624" s="61"/>
      <c r="Y2624" s="61"/>
      <c r="Z2624" s="61"/>
      <c r="AA2624" s="62">
        <v>386771</v>
      </c>
      <c r="AB2624" s="61"/>
      <c r="AC2624" s="61"/>
      <c r="AD2624" s="62">
        <v>129258</v>
      </c>
      <c r="AE2624" s="61"/>
      <c r="AF2624" s="62">
        <v>261871</v>
      </c>
      <c r="AG2624" s="61"/>
      <c r="AH2624" s="61"/>
      <c r="AI2624" s="62">
        <v>57369</v>
      </c>
      <c r="AJ2624" s="61"/>
      <c r="AK2624" s="61"/>
      <c r="AL2624" s="61"/>
      <c r="AM2624" s="61"/>
      <c r="AN2624" s="61"/>
      <c r="AO2624" s="61"/>
      <c r="AP2624" s="62">
        <v>7142</v>
      </c>
      <c r="AQ2624" s="61"/>
      <c r="AR2624" s="62">
        <v>4651</v>
      </c>
      <c r="AS2624" s="61"/>
      <c r="AT2624" s="61"/>
      <c r="AU2624" s="61"/>
      <c r="AV2624" s="61"/>
      <c r="AW2624" s="61"/>
      <c r="AX2624" s="61"/>
      <c r="AY2624" s="61"/>
      <c r="AZ2624" s="61"/>
      <c r="BA2624" s="61"/>
      <c r="BB2624" s="61"/>
      <c r="BC2624" s="61"/>
      <c r="BD2624" s="61"/>
      <c r="BE2624" s="61"/>
      <c r="BF2624" s="61"/>
      <c r="BG2624" s="61"/>
      <c r="BH2624" s="61"/>
      <c r="BI2624" s="61"/>
      <c r="BJ2624" s="61"/>
      <c r="BK2624" s="61"/>
      <c r="BL2624" s="61"/>
      <c r="BM2624" s="61"/>
      <c r="BN2624" s="61"/>
      <c r="BO2624" s="62">
        <v>-231738</v>
      </c>
    </row>
    <row r="2625" spans="1:67" x14ac:dyDescent="0.2">
      <c r="A2625" s="57" t="s">
        <v>42</v>
      </c>
      <c r="B2625" s="56" t="s">
        <v>42</v>
      </c>
      <c r="C2625" s="56" t="s">
        <v>566</v>
      </c>
      <c r="D2625" s="56">
        <v>1997</v>
      </c>
      <c r="E2625" s="58">
        <v>865816</v>
      </c>
      <c r="F2625" s="58">
        <v>633931</v>
      </c>
      <c r="G2625" s="59">
        <v>854023</v>
      </c>
      <c r="H2625" s="59">
        <v>11793</v>
      </c>
      <c r="I2625" s="60">
        <v>0</v>
      </c>
      <c r="J2625" s="58">
        <v>-231885</v>
      </c>
      <c r="K2625" s="61"/>
      <c r="L2625" s="61"/>
      <c r="M2625" s="62">
        <v>1077</v>
      </c>
      <c r="N2625" s="61"/>
      <c r="O2625" s="61"/>
      <c r="P2625" s="61"/>
      <c r="Q2625" s="61"/>
      <c r="R2625" s="61"/>
      <c r="S2625" s="61"/>
      <c r="T2625" s="61"/>
      <c r="U2625" s="61"/>
      <c r="V2625" s="61"/>
      <c r="W2625" s="61"/>
      <c r="X2625" s="61"/>
      <c r="Y2625" s="61"/>
      <c r="Z2625" s="61"/>
      <c r="AA2625" s="62">
        <v>402179</v>
      </c>
      <c r="AB2625" s="61"/>
      <c r="AC2625" s="61"/>
      <c r="AD2625" s="62">
        <v>129964</v>
      </c>
      <c r="AE2625" s="61"/>
      <c r="AF2625" s="62">
        <v>262518</v>
      </c>
      <c r="AG2625" s="61"/>
      <c r="AH2625" s="61"/>
      <c r="AI2625" s="62">
        <v>58285</v>
      </c>
      <c r="AJ2625" s="61"/>
      <c r="AK2625" s="61"/>
      <c r="AL2625" s="61"/>
      <c r="AM2625" s="61"/>
      <c r="AN2625" s="61"/>
      <c r="AO2625" s="61"/>
      <c r="AP2625" s="62">
        <v>7142</v>
      </c>
      <c r="AQ2625" s="61"/>
      <c r="AR2625" s="62">
        <v>4651</v>
      </c>
      <c r="AS2625" s="61"/>
      <c r="AT2625" s="61"/>
      <c r="AU2625" s="61"/>
      <c r="AV2625" s="61"/>
      <c r="AW2625" s="61"/>
      <c r="AX2625" s="61"/>
      <c r="AY2625" s="61"/>
      <c r="AZ2625" s="61"/>
      <c r="BA2625" s="61"/>
      <c r="BB2625" s="61"/>
      <c r="BC2625" s="61"/>
      <c r="BD2625" s="61"/>
      <c r="BE2625" s="61"/>
      <c r="BF2625" s="61"/>
      <c r="BG2625" s="61"/>
      <c r="BH2625" s="61"/>
      <c r="BI2625" s="61"/>
      <c r="BJ2625" s="61"/>
      <c r="BK2625" s="61"/>
      <c r="BL2625" s="61"/>
      <c r="BM2625" s="61"/>
      <c r="BN2625" s="61"/>
      <c r="BO2625" s="62">
        <v>-231885</v>
      </c>
    </row>
    <row r="2626" spans="1:67" x14ac:dyDescent="0.2">
      <c r="A2626" s="57" t="s">
        <v>42</v>
      </c>
      <c r="B2626" s="56" t="s">
        <v>42</v>
      </c>
      <c r="C2626" s="56" t="s">
        <v>566</v>
      </c>
      <c r="D2626" s="56">
        <v>1998</v>
      </c>
      <c r="E2626" s="58">
        <v>868630</v>
      </c>
      <c r="F2626" s="58">
        <v>636792</v>
      </c>
      <c r="G2626" s="59">
        <v>856419</v>
      </c>
      <c r="H2626" s="59">
        <v>12211</v>
      </c>
      <c r="I2626" s="60">
        <v>0</v>
      </c>
      <c r="J2626" s="58">
        <v>-231838</v>
      </c>
      <c r="K2626" s="61"/>
      <c r="L2626" s="61"/>
      <c r="M2626" s="62">
        <v>1077</v>
      </c>
      <c r="N2626" s="61"/>
      <c r="O2626" s="61"/>
      <c r="P2626" s="61"/>
      <c r="Q2626" s="61"/>
      <c r="R2626" s="61"/>
      <c r="S2626" s="61"/>
      <c r="T2626" s="61"/>
      <c r="U2626" s="61"/>
      <c r="V2626" s="61"/>
      <c r="W2626" s="61"/>
      <c r="X2626" s="61"/>
      <c r="Y2626" s="61"/>
      <c r="Z2626" s="61"/>
      <c r="AA2626" s="62">
        <v>404464</v>
      </c>
      <c r="AB2626" s="61"/>
      <c r="AC2626" s="61"/>
      <c r="AD2626" s="62">
        <v>130283</v>
      </c>
      <c r="AE2626" s="61"/>
      <c r="AF2626" s="62">
        <v>262518</v>
      </c>
      <c r="AG2626" s="61"/>
      <c r="AH2626" s="61"/>
      <c r="AI2626" s="62">
        <v>58077</v>
      </c>
      <c r="AJ2626" s="61"/>
      <c r="AK2626" s="61"/>
      <c r="AL2626" s="61"/>
      <c r="AM2626" s="61"/>
      <c r="AN2626" s="61"/>
      <c r="AO2626" s="61"/>
      <c r="AP2626" s="62">
        <v>7560</v>
      </c>
      <c r="AQ2626" s="61"/>
      <c r="AR2626" s="62">
        <v>4651</v>
      </c>
      <c r="AS2626" s="61"/>
      <c r="AT2626" s="61"/>
      <c r="AU2626" s="61"/>
      <c r="AV2626" s="61"/>
      <c r="AW2626" s="61"/>
      <c r="AX2626" s="61"/>
      <c r="AY2626" s="61"/>
      <c r="AZ2626" s="61"/>
      <c r="BA2626" s="61"/>
      <c r="BB2626" s="61"/>
      <c r="BC2626" s="61"/>
      <c r="BD2626" s="61"/>
      <c r="BE2626" s="61"/>
      <c r="BF2626" s="61"/>
      <c r="BG2626" s="61"/>
      <c r="BH2626" s="61"/>
      <c r="BI2626" s="61"/>
      <c r="BJ2626" s="61"/>
      <c r="BK2626" s="61"/>
      <c r="BL2626" s="61"/>
      <c r="BM2626" s="61"/>
      <c r="BN2626" s="61"/>
      <c r="BO2626" s="62">
        <v>-231838</v>
      </c>
    </row>
    <row r="2627" spans="1:67" x14ac:dyDescent="0.2">
      <c r="A2627" s="57" t="s">
        <v>43</v>
      </c>
      <c r="B2627" s="56" t="s">
        <v>43</v>
      </c>
      <c r="C2627" s="56" t="s">
        <v>43</v>
      </c>
      <c r="D2627" s="56">
        <v>2002</v>
      </c>
      <c r="E2627" s="58">
        <v>279106942</v>
      </c>
      <c r="F2627" s="58">
        <v>271650715</v>
      </c>
      <c r="G2627" s="59">
        <v>245516404</v>
      </c>
      <c r="H2627" s="59">
        <v>33590538</v>
      </c>
      <c r="I2627" s="60">
        <v>0</v>
      </c>
      <c r="J2627" s="58">
        <v>-7456227</v>
      </c>
      <c r="K2627" s="61"/>
      <c r="L2627" s="62">
        <v>284859</v>
      </c>
      <c r="M2627" s="61"/>
      <c r="N2627" s="62">
        <v>640548</v>
      </c>
      <c r="O2627" s="62">
        <v>6644544</v>
      </c>
      <c r="P2627" s="61"/>
      <c r="Q2627" s="61"/>
      <c r="R2627" s="61"/>
      <c r="S2627" s="61">
        <v>0</v>
      </c>
      <c r="T2627" s="61">
        <v>0</v>
      </c>
      <c r="U2627" s="61"/>
      <c r="V2627" s="62">
        <v>8075993</v>
      </c>
      <c r="W2627" s="61"/>
      <c r="X2627" s="61">
        <v>0</v>
      </c>
      <c r="Y2627" s="62">
        <v>4522912</v>
      </c>
      <c r="Z2627" s="62">
        <v>62682967</v>
      </c>
      <c r="AA2627" s="61"/>
      <c r="AB2627" s="62">
        <v>8974428</v>
      </c>
      <c r="AC2627" s="62">
        <v>97319779</v>
      </c>
      <c r="AD2627" s="61"/>
      <c r="AE2627" s="62">
        <v>39299962</v>
      </c>
      <c r="AF2627" s="61"/>
      <c r="AG2627" s="62">
        <v>2568209</v>
      </c>
      <c r="AH2627" s="62">
        <v>14502203</v>
      </c>
      <c r="AI2627" s="61"/>
      <c r="AJ2627" s="61">
        <v>0</v>
      </c>
      <c r="AK2627" s="61">
        <v>0</v>
      </c>
      <c r="AL2627" s="61">
        <v>0</v>
      </c>
      <c r="AM2627" s="61">
        <v>0</v>
      </c>
      <c r="AN2627" s="62">
        <v>10838022</v>
      </c>
      <c r="AO2627" s="62">
        <v>11029</v>
      </c>
      <c r="AP2627" s="61"/>
      <c r="AQ2627" s="62">
        <v>773584</v>
      </c>
      <c r="AR2627" s="61"/>
      <c r="AS2627" s="62">
        <v>4801951</v>
      </c>
      <c r="AT2627" s="62">
        <v>3038749</v>
      </c>
      <c r="AU2627" s="62">
        <v>7605915</v>
      </c>
      <c r="AV2627" s="61"/>
      <c r="AW2627" s="62">
        <v>300785</v>
      </c>
      <c r="AX2627" s="62">
        <v>399272</v>
      </c>
      <c r="AY2627" s="61"/>
      <c r="AZ2627" s="62">
        <v>266733</v>
      </c>
      <c r="BA2627" s="61"/>
      <c r="BB2627" s="62">
        <v>672512</v>
      </c>
      <c r="BC2627" s="61">
        <v>0</v>
      </c>
      <c r="BD2627" s="62">
        <v>490574</v>
      </c>
      <c r="BE2627" s="61"/>
      <c r="BF2627" s="61">
        <v>0</v>
      </c>
      <c r="BG2627" s="61"/>
      <c r="BH2627" s="61">
        <v>0</v>
      </c>
      <c r="BI2627" s="61"/>
      <c r="BJ2627" s="62">
        <v>4391412</v>
      </c>
      <c r="BK2627" s="61"/>
      <c r="BL2627" s="61">
        <v>0</v>
      </c>
      <c r="BM2627" s="61">
        <v>0</v>
      </c>
      <c r="BN2627" s="62">
        <v>-7456227</v>
      </c>
      <c r="BO2627" s="61"/>
    </row>
    <row r="2628" spans="1:67" x14ac:dyDescent="0.2">
      <c r="A2628" s="57" t="s">
        <v>43</v>
      </c>
      <c r="B2628" s="56" t="s">
        <v>43</v>
      </c>
      <c r="C2628" s="56" t="s">
        <v>43</v>
      </c>
      <c r="D2628" s="56">
        <v>2003</v>
      </c>
      <c r="E2628" s="58">
        <v>292677979</v>
      </c>
      <c r="F2628" s="58">
        <v>283661243</v>
      </c>
      <c r="G2628" s="59">
        <v>258527849</v>
      </c>
      <c r="H2628" s="59">
        <v>34150130</v>
      </c>
      <c r="I2628" s="60">
        <v>0</v>
      </c>
      <c r="J2628" s="58">
        <v>-9016736</v>
      </c>
      <c r="K2628" s="61"/>
      <c r="L2628" s="62">
        <v>324954</v>
      </c>
      <c r="M2628" s="61"/>
      <c r="N2628" s="62">
        <v>642476</v>
      </c>
      <c r="O2628" s="62">
        <v>6666429</v>
      </c>
      <c r="P2628" s="61"/>
      <c r="Q2628" s="61"/>
      <c r="R2628" s="61"/>
      <c r="S2628" s="61">
        <v>0</v>
      </c>
      <c r="T2628" s="61">
        <v>0</v>
      </c>
      <c r="U2628" s="61"/>
      <c r="V2628" s="62">
        <v>8360797</v>
      </c>
      <c r="W2628" s="61"/>
      <c r="X2628" s="61">
        <v>0</v>
      </c>
      <c r="Y2628" s="62">
        <v>5426932</v>
      </c>
      <c r="Z2628" s="62">
        <v>64648108</v>
      </c>
      <c r="AA2628" s="61"/>
      <c r="AB2628" s="62">
        <v>10038115</v>
      </c>
      <c r="AC2628" s="62">
        <v>101142611</v>
      </c>
      <c r="AD2628" s="61"/>
      <c r="AE2628" s="62">
        <v>42789320</v>
      </c>
      <c r="AF2628" s="61"/>
      <c r="AG2628" s="62">
        <v>3272970</v>
      </c>
      <c r="AH2628" s="62">
        <v>15215137</v>
      </c>
      <c r="AI2628" s="61"/>
      <c r="AJ2628" s="61">
        <v>0</v>
      </c>
      <c r="AK2628" s="61">
        <v>0</v>
      </c>
      <c r="AL2628" s="61">
        <v>0</v>
      </c>
      <c r="AM2628" s="61">
        <v>0</v>
      </c>
      <c r="AN2628" s="62">
        <v>11046023</v>
      </c>
      <c r="AO2628" s="62">
        <v>11029</v>
      </c>
      <c r="AP2628" s="61"/>
      <c r="AQ2628" s="62">
        <v>781452</v>
      </c>
      <c r="AR2628" s="61"/>
      <c r="AS2628" s="62">
        <v>3672308</v>
      </c>
      <c r="AT2628" s="62">
        <v>4466729</v>
      </c>
      <c r="AU2628" s="62">
        <v>7613157</v>
      </c>
      <c r="AV2628" s="61"/>
      <c r="AW2628" s="62">
        <v>310047</v>
      </c>
      <c r="AX2628" s="62">
        <v>451821</v>
      </c>
      <c r="AY2628" s="61"/>
      <c r="AZ2628" s="62">
        <v>304398</v>
      </c>
      <c r="BA2628" s="61"/>
      <c r="BB2628" s="62">
        <v>682027</v>
      </c>
      <c r="BC2628" s="61">
        <v>0</v>
      </c>
      <c r="BD2628" s="62">
        <v>447005</v>
      </c>
      <c r="BE2628" s="61"/>
      <c r="BF2628" s="61">
        <v>0</v>
      </c>
      <c r="BG2628" s="61"/>
      <c r="BH2628" s="61">
        <v>0</v>
      </c>
      <c r="BI2628" s="61"/>
      <c r="BJ2628" s="62">
        <v>4364134</v>
      </c>
      <c r="BK2628" s="61"/>
      <c r="BL2628" s="61">
        <v>0</v>
      </c>
      <c r="BM2628" s="61">
        <v>0</v>
      </c>
      <c r="BN2628" s="62">
        <v>-9016736</v>
      </c>
      <c r="BO2628" s="61"/>
    </row>
    <row r="2629" spans="1:67" x14ac:dyDescent="0.2">
      <c r="A2629" s="57" t="s">
        <v>43</v>
      </c>
      <c r="B2629" s="56" t="s">
        <v>43</v>
      </c>
      <c r="C2629" s="56" t="s">
        <v>43</v>
      </c>
      <c r="D2629" s="56">
        <v>2004</v>
      </c>
      <c r="E2629" s="58">
        <v>307035650</v>
      </c>
      <c r="F2629" s="58">
        <v>296391607</v>
      </c>
      <c r="G2629" s="59">
        <v>271765393</v>
      </c>
      <c r="H2629" s="59">
        <v>35270257</v>
      </c>
      <c r="I2629" s="60">
        <v>0</v>
      </c>
      <c r="J2629" s="58">
        <v>-10644043</v>
      </c>
      <c r="K2629" s="61"/>
      <c r="L2629" s="62">
        <v>324954</v>
      </c>
      <c r="M2629" s="61"/>
      <c r="N2629" s="62">
        <v>642476</v>
      </c>
      <c r="O2629" s="62">
        <v>6767282</v>
      </c>
      <c r="P2629" s="61"/>
      <c r="Q2629" s="61"/>
      <c r="R2629" s="61"/>
      <c r="S2629" s="61">
        <v>0</v>
      </c>
      <c r="T2629" s="61">
        <v>0</v>
      </c>
      <c r="U2629" s="61"/>
      <c r="V2629" s="62">
        <v>9339671</v>
      </c>
      <c r="W2629" s="61"/>
      <c r="X2629" s="61">
        <v>0</v>
      </c>
      <c r="Y2629" s="62">
        <v>6222874</v>
      </c>
      <c r="Z2629" s="62">
        <v>66012306</v>
      </c>
      <c r="AA2629" s="61"/>
      <c r="AB2629" s="62">
        <v>11761003</v>
      </c>
      <c r="AC2629" s="62">
        <v>104578289</v>
      </c>
      <c r="AD2629" s="61"/>
      <c r="AE2629" s="62">
        <v>46153289</v>
      </c>
      <c r="AF2629" s="61"/>
      <c r="AG2629" s="62">
        <v>4110239</v>
      </c>
      <c r="AH2629" s="62">
        <v>15853010</v>
      </c>
      <c r="AI2629" s="61"/>
      <c r="AJ2629" s="61">
        <v>0</v>
      </c>
      <c r="AK2629" s="61">
        <v>0</v>
      </c>
      <c r="AL2629" s="61">
        <v>0</v>
      </c>
      <c r="AM2629" s="61">
        <v>0</v>
      </c>
      <c r="AN2629" s="62">
        <v>11057463</v>
      </c>
      <c r="AO2629" s="62">
        <v>11029</v>
      </c>
      <c r="AP2629" s="61"/>
      <c r="AQ2629" s="62">
        <v>833688</v>
      </c>
      <c r="AR2629" s="61"/>
      <c r="AS2629" s="62">
        <v>3578395</v>
      </c>
      <c r="AT2629" s="62">
        <v>5718239</v>
      </c>
      <c r="AU2629" s="62">
        <v>7424386</v>
      </c>
      <c r="AV2629" s="61"/>
      <c r="AW2629" s="62">
        <v>310047</v>
      </c>
      <c r="AX2629" s="62">
        <v>589575</v>
      </c>
      <c r="AY2629" s="61"/>
      <c r="AZ2629" s="62">
        <v>297292</v>
      </c>
      <c r="BA2629" s="61"/>
      <c r="BB2629" s="62">
        <v>652525</v>
      </c>
      <c r="BC2629" s="61">
        <v>0</v>
      </c>
      <c r="BD2629" s="62">
        <v>432469</v>
      </c>
      <c r="BE2629" s="61"/>
      <c r="BF2629" s="61">
        <v>0</v>
      </c>
      <c r="BG2629" s="61"/>
      <c r="BH2629" s="61">
        <v>0</v>
      </c>
      <c r="BI2629" s="61"/>
      <c r="BJ2629" s="62">
        <v>4365149</v>
      </c>
      <c r="BK2629" s="61"/>
      <c r="BL2629" s="61">
        <v>0</v>
      </c>
      <c r="BM2629" s="61">
        <v>0</v>
      </c>
      <c r="BN2629" s="62">
        <v>-10644043</v>
      </c>
      <c r="BO2629" s="61"/>
    </row>
    <row r="2630" spans="1:67" x14ac:dyDescent="0.2">
      <c r="A2630" s="57" t="s">
        <v>43</v>
      </c>
      <c r="B2630" s="56" t="s">
        <v>43</v>
      </c>
      <c r="C2630" s="56" t="s">
        <v>43</v>
      </c>
      <c r="D2630" s="56">
        <v>2005</v>
      </c>
      <c r="E2630" s="58">
        <v>309256855</v>
      </c>
      <c r="F2630" s="58">
        <v>295840532</v>
      </c>
      <c r="G2630" s="59">
        <v>271636211</v>
      </c>
      <c r="H2630" s="59">
        <v>37620644</v>
      </c>
      <c r="I2630" s="60">
        <v>0</v>
      </c>
      <c r="J2630" s="58">
        <v>-13416323</v>
      </c>
      <c r="K2630" s="61"/>
      <c r="L2630" s="62">
        <v>320954</v>
      </c>
      <c r="M2630" s="61"/>
      <c r="N2630" s="62">
        <v>646845</v>
      </c>
      <c r="O2630" s="62">
        <v>6666961</v>
      </c>
      <c r="P2630" s="61"/>
      <c r="Q2630" s="61"/>
      <c r="R2630" s="61"/>
      <c r="S2630" s="61">
        <v>0</v>
      </c>
      <c r="T2630" s="61">
        <v>0</v>
      </c>
      <c r="U2630" s="61"/>
      <c r="V2630" s="62">
        <v>9334949</v>
      </c>
      <c r="W2630" s="61"/>
      <c r="X2630" s="61">
        <v>0</v>
      </c>
      <c r="Y2630" s="62">
        <v>7465452</v>
      </c>
      <c r="Z2630" s="62">
        <v>67740943</v>
      </c>
      <c r="AA2630" s="61"/>
      <c r="AB2630" s="62">
        <v>12889329</v>
      </c>
      <c r="AC2630" s="62">
        <v>95552591</v>
      </c>
      <c r="AD2630" s="61"/>
      <c r="AE2630" s="62">
        <v>49636838</v>
      </c>
      <c r="AF2630" s="61"/>
      <c r="AG2630" s="62">
        <v>5136697</v>
      </c>
      <c r="AH2630" s="62">
        <v>16244652</v>
      </c>
      <c r="AI2630" s="61"/>
      <c r="AJ2630" s="61">
        <v>0</v>
      </c>
      <c r="AK2630" s="61">
        <v>0</v>
      </c>
      <c r="AL2630" s="61">
        <v>0</v>
      </c>
      <c r="AM2630" s="61">
        <v>0</v>
      </c>
      <c r="AN2630" s="62">
        <v>11079433</v>
      </c>
      <c r="AO2630" s="62">
        <v>11029</v>
      </c>
      <c r="AP2630" s="61"/>
      <c r="AQ2630" s="62">
        <v>934782</v>
      </c>
      <c r="AR2630" s="61"/>
      <c r="AS2630" s="62">
        <v>4699425</v>
      </c>
      <c r="AT2630" s="62">
        <v>6886531</v>
      </c>
      <c r="AU2630" s="62">
        <v>7424386</v>
      </c>
      <c r="AV2630" s="61"/>
      <c r="AW2630" s="62">
        <v>317773</v>
      </c>
      <c r="AX2630" s="62">
        <v>706074</v>
      </c>
      <c r="AY2630" s="61"/>
      <c r="AZ2630" s="62">
        <v>297292</v>
      </c>
      <c r="BA2630" s="61"/>
      <c r="BB2630" s="62">
        <v>621043</v>
      </c>
      <c r="BC2630" s="61">
        <v>0</v>
      </c>
      <c r="BD2630" s="62">
        <v>298680</v>
      </c>
      <c r="BE2630" s="61"/>
      <c r="BF2630" s="61">
        <v>0</v>
      </c>
      <c r="BG2630" s="61"/>
      <c r="BH2630" s="61">
        <v>0</v>
      </c>
      <c r="BI2630" s="61"/>
      <c r="BJ2630" s="62">
        <v>4344196</v>
      </c>
      <c r="BK2630" s="61"/>
      <c r="BL2630" s="61">
        <v>0</v>
      </c>
      <c r="BM2630" s="61">
        <v>0</v>
      </c>
      <c r="BN2630" s="62">
        <v>-13416323</v>
      </c>
      <c r="BO2630" s="61"/>
    </row>
    <row r="2631" spans="1:67" x14ac:dyDescent="0.2">
      <c r="A2631" s="57" t="s">
        <v>43</v>
      </c>
      <c r="B2631" s="56" t="s">
        <v>43</v>
      </c>
      <c r="C2631" s="56" t="s">
        <v>43</v>
      </c>
      <c r="D2631" s="56">
        <v>2006</v>
      </c>
      <c r="E2631" s="58">
        <v>321091526</v>
      </c>
      <c r="F2631" s="58">
        <v>305442004</v>
      </c>
      <c r="G2631" s="59">
        <v>282290572</v>
      </c>
      <c r="H2631" s="59">
        <v>38800954</v>
      </c>
      <c r="I2631" s="60">
        <v>0</v>
      </c>
      <c r="J2631" s="58">
        <v>-15649522</v>
      </c>
      <c r="K2631" s="61"/>
      <c r="L2631" s="62">
        <v>316954</v>
      </c>
      <c r="M2631" s="61"/>
      <c r="N2631" s="62">
        <v>653698</v>
      </c>
      <c r="O2631" s="62">
        <v>6685861</v>
      </c>
      <c r="P2631" s="61"/>
      <c r="Q2631" s="61"/>
      <c r="R2631" s="61"/>
      <c r="S2631" s="61">
        <v>0</v>
      </c>
      <c r="T2631" s="61">
        <v>0</v>
      </c>
      <c r="U2631" s="61"/>
      <c r="V2631" s="62">
        <v>9842464</v>
      </c>
      <c r="W2631" s="61"/>
      <c r="X2631" s="61">
        <v>0</v>
      </c>
      <c r="Y2631" s="62">
        <v>8578365</v>
      </c>
      <c r="Z2631" s="62">
        <v>67919062</v>
      </c>
      <c r="AA2631" s="61"/>
      <c r="AB2631" s="62">
        <v>14313403</v>
      </c>
      <c r="AC2631" s="62">
        <v>98924519</v>
      </c>
      <c r="AD2631" s="61"/>
      <c r="AE2631" s="62">
        <v>52206547</v>
      </c>
      <c r="AF2631" s="61"/>
      <c r="AG2631" s="62">
        <v>6111216</v>
      </c>
      <c r="AH2631" s="62">
        <v>16738483</v>
      </c>
      <c r="AI2631" s="61"/>
      <c r="AJ2631" s="61">
        <v>0</v>
      </c>
      <c r="AK2631" s="61">
        <v>0</v>
      </c>
      <c r="AL2631" s="61">
        <v>0</v>
      </c>
      <c r="AM2631" s="61">
        <v>0</v>
      </c>
      <c r="AN2631" s="62">
        <v>11211445</v>
      </c>
      <c r="AO2631" s="62">
        <v>11029</v>
      </c>
      <c r="AP2631" s="61"/>
      <c r="AQ2631" s="62">
        <v>1051454</v>
      </c>
      <c r="AR2631" s="61"/>
      <c r="AS2631" s="62">
        <v>4608552</v>
      </c>
      <c r="AT2631" s="62">
        <v>7880719</v>
      </c>
      <c r="AU2631" s="62">
        <v>7424386</v>
      </c>
      <c r="AV2631" s="61"/>
      <c r="AW2631" s="62">
        <v>321877</v>
      </c>
      <c r="AX2631" s="62">
        <v>791933</v>
      </c>
      <c r="AY2631" s="61"/>
      <c r="AZ2631" s="62">
        <v>299582</v>
      </c>
      <c r="BA2631" s="61"/>
      <c r="BB2631" s="62">
        <v>621043</v>
      </c>
      <c r="BC2631" s="61">
        <v>0</v>
      </c>
      <c r="BD2631" s="62">
        <v>135578</v>
      </c>
      <c r="BE2631" s="61"/>
      <c r="BF2631" s="61">
        <v>0</v>
      </c>
      <c r="BG2631" s="61"/>
      <c r="BH2631" s="61">
        <v>0</v>
      </c>
      <c r="BI2631" s="61"/>
      <c r="BJ2631" s="62">
        <v>4443356</v>
      </c>
      <c r="BK2631" s="61"/>
      <c r="BL2631" s="61">
        <v>0</v>
      </c>
      <c r="BM2631" s="61">
        <v>0</v>
      </c>
      <c r="BN2631" s="62">
        <v>-15649522</v>
      </c>
      <c r="BO2631" s="61"/>
    </row>
    <row r="2632" spans="1:67" x14ac:dyDescent="0.2">
      <c r="A2632" s="57" t="s">
        <v>43</v>
      </c>
      <c r="B2632" s="56" t="s">
        <v>43</v>
      </c>
      <c r="C2632" s="56" t="s">
        <v>43</v>
      </c>
      <c r="D2632" s="56">
        <v>2007</v>
      </c>
      <c r="E2632" s="58">
        <v>340215364</v>
      </c>
      <c r="F2632" s="58">
        <v>321240453</v>
      </c>
      <c r="G2632" s="59">
        <v>298766001</v>
      </c>
      <c r="H2632" s="59">
        <v>41449363</v>
      </c>
      <c r="I2632" s="60">
        <v>0</v>
      </c>
      <c r="J2632" s="58">
        <v>-18974911</v>
      </c>
      <c r="K2632" s="61"/>
      <c r="L2632" s="62">
        <v>316954</v>
      </c>
      <c r="M2632" s="61"/>
      <c r="N2632" s="62">
        <v>661860</v>
      </c>
      <c r="O2632" s="62">
        <v>6685861</v>
      </c>
      <c r="P2632" s="61"/>
      <c r="Q2632" s="61"/>
      <c r="R2632" s="61"/>
      <c r="S2632" s="61">
        <v>0</v>
      </c>
      <c r="T2632" s="61">
        <v>0</v>
      </c>
      <c r="U2632" s="61"/>
      <c r="V2632" s="62">
        <v>10409704</v>
      </c>
      <c r="W2632" s="61"/>
      <c r="X2632" s="61">
        <v>0</v>
      </c>
      <c r="Y2632" s="62">
        <v>10323917</v>
      </c>
      <c r="Z2632" s="62">
        <v>70281180</v>
      </c>
      <c r="AA2632" s="61"/>
      <c r="AB2632" s="62">
        <v>16792575</v>
      </c>
      <c r="AC2632" s="62">
        <v>102134669</v>
      </c>
      <c r="AD2632" s="61"/>
      <c r="AE2632" s="62">
        <v>56453492</v>
      </c>
      <c r="AF2632" s="61"/>
      <c r="AG2632" s="62">
        <v>7469625</v>
      </c>
      <c r="AH2632" s="62">
        <v>17236164</v>
      </c>
      <c r="AI2632" s="61"/>
      <c r="AJ2632" s="61">
        <v>0</v>
      </c>
      <c r="AK2632" s="61">
        <v>0</v>
      </c>
      <c r="AL2632" s="61">
        <v>0</v>
      </c>
      <c r="AM2632" s="61">
        <v>0</v>
      </c>
      <c r="AN2632" s="62">
        <v>12067971</v>
      </c>
      <c r="AO2632" s="61">
        <v>0</v>
      </c>
      <c r="AP2632" s="61"/>
      <c r="AQ2632" s="62">
        <v>1067499</v>
      </c>
      <c r="AR2632" s="61"/>
      <c r="AS2632" s="62">
        <v>4363090</v>
      </c>
      <c r="AT2632" s="62">
        <v>10132153</v>
      </c>
      <c r="AU2632" s="62">
        <v>7361979</v>
      </c>
      <c r="AV2632" s="61"/>
      <c r="AW2632" s="62">
        <v>323935</v>
      </c>
      <c r="AX2632" s="62">
        <v>898477</v>
      </c>
      <c r="AY2632" s="61"/>
      <c r="AZ2632" s="62">
        <v>299582</v>
      </c>
      <c r="BA2632" s="61"/>
      <c r="BB2632" s="62">
        <v>660993</v>
      </c>
      <c r="BC2632" s="61">
        <v>0</v>
      </c>
      <c r="BD2632" s="62">
        <v>50958</v>
      </c>
      <c r="BE2632" s="61"/>
      <c r="BF2632" s="61">
        <v>0</v>
      </c>
      <c r="BG2632" s="61"/>
      <c r="BH2632" s="61">
        <v>0</v>
      </c>
      <c r="BI2632" s="61"/>
      <c r="BJ2632" s="62">
        <v>4222726</v>
      </c>
      <c r="BK2632" s="61"/>
      <c r="BL2632" s="61">
        <v>0</v>
      </c>
      <c r="BM2632" s="61">
        <v>0</v>
      </c>
      <c r="BN2632" s="62">
        <v>-18974911</v>
      </c>
      <c r="BO2632" s="61"/>
    </row>
    <row r="2633" spans="1:67" x14ac:dyDescent="0.2">
      <c r="A2633" s="57" t="s">
        <v>43</v>
      </c>
      <c r="B2633" s="56" t="s">
        <v>43</v>
      </c>
      <c r="C2633" s="56" t="s">
        <v>43</v>
      </c>
      <c r="D2633" s="56">
        <v>2008</v>
      </c>
      <c r="E2633" s="58">
        <v>362218674</v>
      </c>
      <c r="F2633" s="58">
        <v>339765669</v>
      </c>
      <c r="G2633" s="59">
        <v>319182073</v>
      </c>
      <c r="H2633" s="59">
        <v>43036601</v>
      </c>
      <c r="I2633" s="60">
        <v>0</v>
      </c>
      <c r="J2633" s="58">
        <v>-22453005</v>
      </c>
      <c r="K2633" s="61"/>
      <c r="L2633" s="62">
        <v>316954</v>
      </c>
      <c r="M2633" s="61"/>
      <c r="N2633" s="62">
        <v>677803</v>
      </c>
      <c r="O2633" s="62">
        <v>6854183</v>
      </c>
      <c r="P2633" s="61"/>
      <c r="Q2633" s="61"/>
      <c r="R2633" s="61"/>
      <c r="S2633" s="61">
        <v>0</v>
      </c>
      <c r="T2633" s="61">
        <v>0</v>
      </c>
      <c r="U2633" s="61"/>
      <c r="V2633" s="62">
        <v>12480051</v>
      </c>
      <c r="W2633" s="61"/>
      <c r="X2633" s="61">
        <v>0</v>
      </c>
      <c r="Y2633" s="62">
        <v>12403574</v>
      </c>
      <c r="Z2633" s="62">
        <v>72788910</v>
      </c>
      <c r="AA2633" s="61"/>
      <c r="AB2633" s="62">
        <v>19956580</v>
      </c>
      <c r="AC2633" s="62">
        <v>104826969</v>
      </c>
      <c r="AD2633" s="61"/>
      <c r="AE2633" s="62">
        <v>62067359</v>
      </c>
      <c r="AF2633" s="61"/>
      <c r="AG2633" s="62">
        <v>9116279</v>
      </c>
      <c r="AH2633" s="62">
        <v>17693411</v>
      </c>
      <c r="AI2633" s="61"/>
      <c r="AJ2633" s="61">
        <v>0</v>
      </c>
      <c r="AK2633" s="61">
        <v>0</v>
      </c>
      <c r="AL2633" s="61">
        <v>0</v>
      </c>
      <c r="AM2633" s="61">
        <v>0</v>
      </c>
      <c r="AN2633" s="62">
        <v>14172911</v>
      </c>
      <c r="AO2633" s="61">
        <v>0</v>
      </c>
      <c r="AP2633" s="61"/>
      <c r="AQ2633" s="62">
        <v>1020824</v>
      </c>
      <c r="AR2633" s="61"/>
      <c r="AS2633" s="62">
        <v>3811536</v>
      </c>
      <c r="AT2633" s="62">
        <v>9408899</v>
      </c>
      <c r="AU2633" s="62">
        <v>8222000</v>
      </c>
      <c r="AV2633" s="61"/>
      <c r="AW2633" s="62">
        <v>351661</v>
      </c>
      <c r="AX2633" s="62">
        <v>1022268</v>
      </c>
      <c r="AY2633" s="61"/>
      <c r="AZ2633" s="62">
        <v>310598</v>
      </c>
      <c r="BA2633" s="61"/>
      <c r="BB2633" s="62">
        <v>672781</v>
      </c>
      <c r="BC2633" s="61">
        <v>0</v>
      </c>
      <c r="BD2633" s="61">
        <v>0</v>
      </c>
      <c r="BE2633" s="61"/>
      <c r="BF2633" s="61">
        <v>0</v>
      </c>
      <c r="BG2633" s="61"/>
      <c r="BH2633" s="61">
        <v>0</v>
      </c>
      <c r="BI2633" s="61"/>
      <c r="BJ2633" s="62">
        <v>4043123</v>
      </c>
      <c r="BK2633" s="61"/>
      <c r="BL2633" s="61">
        <v>0</v>
      </c>
      <c r="BM2633" s="61">
        <v>0</v>
      </c>
      <c r="BN2633" s="62">
        <v>-22453005</v>
      </c>
      <c r="BO2633" s="61"/>
    </row>
    <row r="2634" spans="1:67" x14ac:dyDescent="0.2">
      <c r="A2634" s="57" t="s">
        <v>43</v>
      </c>
      <c r="B2634" s="56" t="s">
        <v>43</v>
      </c>
      <c r="C2634" s="56" t="s">
        <v>43</v>
      </c>
      <c r="D2634" s="56">
        <v>2009</v>
      </c>
      <c r="E2634" s="58">
        <v>381431954</v>
      </c>
      <c r="F2634" s="58">
        <v>355283441</v>
      </c>
      <c r="G2634" s="59">
        <v>329854282</v>
      </c>
      <c r="H2634" s="59">
        <v>51577672</v>
      </c>
      <c r="I2634" s="60">
        <v>0</v>
      </c>
      <c r="J2634" s="58">
        <v>-26148513</v>
      </c>
      <c r="K2634" s="61"/>
      <c r="L2634" s="62">
        <v>385690</v>
      </c>
      <c r="M2634" s="61"/>
      <c r="N2634" s="62">
        <v>693747</v>
      </c>
      <c r="O2634" s="62">
        <v>1126393</v>
      </c>
      <c r="P2634" s="61"/>
      <c r="Q2634" s="61"/>
      <c r="R2634" s="61"/>
      <c r="S2634" s="61">
        <v>0</v>
      </c>
      <c r="T2634" s="61">
        <v>0</v>
      </c>
      <c r="U2634" s="61"/>
      <c r="V2634" s="62">
        <v>12427598</v>
      </c>
      <c r="W2634" s="61"/>
      <c r="X2634" s="61">
        <v>0</v>
      </c>
      <c r="Y2634" s="62">
        <v>35225702</v>
      </c>
      <c r="Z2634" s="62">
        <v>46481816</v>
      </c>
      <c r="AA2634" s="61"/>
      <c r="AB2634" s="62">
        <v>26437622</v>
      </c>
      <c r="AC2634" s="62">
        <v>106055290</v>
      </c>
      <c r="AD2634" s="61"/>
      <c r="AE2634" s="62">
        <v>66214799</v>
      </c>
      <c r="AF2634" s="61"/>
      <c r="AG2634" s="62">
        <v>16895604</v>
      </c>
      <c r="AH2634" s="62">
        <v>17910021</v>
      </c>
      <c r="AI2634" s="61"/>
      <c r="AJ2634" s="61">
        <v>0</v>
      </c>
      <c r="AK2634" s="61">
        <v>0</v>
      </c>
      <c r="AL2634" s="61">
        <v>0</v>
      </c>
      <c r="AM2634" s="61">
        <v>0</v>
      </c>
      <c r="AN2634" s="62">
        <v>20850599</v>
      </c>
      <c r="AO2634" s="61">
        <v>0</v>
      </c>
      <c r="AP2634" s="61"/>
      <c r="AQ2634" s="62">
        <v>1106782</v>
      </c>
      <c r="AR2634" s="61"/>
      <c r="AS2634" s="62">
        <v>3489203</v>
      </c>
      <c r="AT2634" s="62">
        <v>12483554</v>
      </c>
      <c r="AU2634" s="62">
        <v>8474010</v>
      </c>
      <c r="AV2634" s="61"/>
      <c r="AW2634" s="62">
        <v>295020</v>
      </c>
      <c r="AX2634" s="62">
        <v>1123720</v>
      </c>
      <c r="AY2634" s="61"/>
      <c r="AZ2634" s="62">
        <v>105506</v>
      </c>
      <c r="BA2634" s="61"/>
      <c r="BB2634" s="62">
        <v>739141</v>
      </c>
      <c r="BC2634" s="61">
        <v>0</v>
      </c>
      <c r="BD2634" s="61">
        <v>0</v>
      </c>
      <c r="BE2634" s="61"/>
      <c r="BF2634" s="61">
        <v>0</v>
      </c>
      <c r="BG2634" s="61"/>
      <c r="BH2634" s="61">
        <v>0</v>
      </c>
      <c r="BI2634" s="61"/>
      <c r="BJ2634" s="62">
        <v>2910137</v>
      </c>
      <c r="BK2634" s="61"/>
      <c r="BL2634" s="61">
        <v>0</v>
      </c>
      <c r="BM2634" s="61">
        <v>0</v>
      </c>
      <c r="BN2634" s="62">
        <v>-26148513</v>
      </c>
      <c r="BO2634" s="61"/>
    </row>
    <row r="2635" spans="1:67" x14ac:dyDescent="0.2">
      <c r="A2635" s="57" t="s">
        <v>43</v>
      </c>
      <c r="B2635" s="56" t="s">
        <v>43</v>
      </c>
      <c r="C2635" s="56" t="s">
        <v>43</v>
      </c>
      <c r="D2635" s="56">
        <v>2010</v>
      </c>
      <c r="E2635" s="58">
        <v>360891669</v>
      </c>
      <c r="F2635" s="58">
        <v>360891669</v>
      </c>
      <c r="G2635" s="59">
        <v>334001369</v>
      </c>
      <c r="H2635" s="59">
        <v>26890300</v>
      </c>
      <c r="I2635" s="60">
        <v>0</v>
      </c>
      <c r="J2635" s="58">
        <v>0</v>
      </c>
      <c r="K2635" s="61"/>
      <c r="L2635" s="62">
        <v>385690</v>
      </c>
      <c r="M2635" s="61"/>
      <c r="N2635" s="62">
        <v>315951</v>
      </c>
      <c r="O2635" s="62">
        <v>1128336</v>
      </c>
      <c r="P2635" s="61"/>
      <c r="Q2635" s="61"/>
      <c r="R2635" s="61"/>
      <c r="S2635" s="61">
        <v>0</v>
      </c>
      <c r="T2635" s="61">
        <v>0</v>
      </c>
      <c r="U2635" s="61"/>
      <c r="V2635" s="62">
        <v>12511914</v>
      </c>
      <c r="W2635" s="61"/>
      <c r="X2635" s="61">
        <v>0</v>
      </c>
      <c r="Y2635" s="62">
        <v>35556584</v>
      </c>
      <c r="Z2635" s="62">
        <v>48199822</v>
      </c>
      <c r="AA2635" s="61"/>
      <c r="AB2635" s="62">
        <v>28407977</v>
      </c>
      <c r="AC2635" s="62">
        <v>109646839</v>
      </c>
      <c r="AD2635" s="61"/>
      <c r="AE2635" s="62">
        <v>69527137</v>
      </c>
      <c r="AF2635" s="61"/>
      <c r="AG2635" s="62">
        <v>18044316</v>
      </c>
      <c r="AH2635" s="62">
        <v>10276803</v>
      </c>
      <c r="AI2635" s="61"/>
      <c r="AJ2635" s="61">
        <v>0</v>
      </c>
      <c r="AK2635" s="61">
        <v>0</v>
      </c>
      <c r="AL2635" s="61">
        <v>0</v>
      </c>
      <c r="AM2635" s="61">
        <v>0</v>
      </c>
      <c r="AN2635" s="62">
        <v>21427473</v>
      </c>
      <c r="AO2635" s="61">
        <v>0</v>
      </c>
      <c r="AP2635" s="61"/>
      <c r="AQ2635" s="62">
        <v>1284755</v>
      </c>
      <c r="AR2635" s="61"/>
      <c r="AS2635" s="62">
        <v>3157337</v>
      </c>
      <c r="AT2635" s="62">
        <v>14370806</v>
      </c>
      <c r="AU2635" s="62">
        <v>9812905</v>
      </c>
      <c r="AV2635" s="61"/>
      <c r="AW2635" s="62">
        <v>295020</v>
      </c>
      <c r="AX2635" s="62">
        <v>1221835</v>
      </c>
      <c r="AY2635" s="61"/>
      <c r="AZ2635" s="62">
        <v>105506</v>
      </c>
      <c r="BA2635" s="61"/>
      <c r="BB2635" s="62">
        <v>848024</v>
      </c>
      <c r="BC2635" s="61">
        <v>0</v>
      </c>
      <c r="BD2635" s="61">
        <v>0</v>
      </c>
      <c r="BE2635" s="61"/>
      <c r="BF2635" s="61">
        <v>0</v>
      </c>
      <c r="BG2635" s="61"/>
      <c r="BH2635" s="61">
        <v>0</v>
      </c>
      <c r="BI2635" s="61"/>
      <c r="BJ2635" s="62">
        <v>3210272</v>
      </c>
      <c r="BK2635" s="61"/>
      <c r="BL2635" s="62">
        <v>-28843633</v>
      </c>
      <c r="BM2635" s="61">
        <v>0</v>
      </c>
      <c r="BN2635" s="61">
        <v>0</v>
      </c>
      <c r="BO2635" s="61"/>
    </row>
    <row r="2636" spans="1:67" x14ac:dyDescent="0.2">
      <c r="A2636" s="57" t="s">
        <v>43</v>
      </c>
      <c r="B2636" s="56" t="s">
        <v>43</v>
      </c>
      <c r="C2636" s="56" t="s">
        <v>43</v>
      </c>
      <c r="D2636" s="56">
        <v>2011</v>
      </c>
      <c r="E2636" s="58">
        <v>408055347</v>
      </c>
      <c r="F2636" s="58">
        <v>374992973</v>
      </c>
      <c r="G2636" s="59">
        <v>349875183</v>
      </c>
      <c r="H2636" s="59">
        <v>58180164</v>
      </c>
      <c r="I2636" s="60">
        <v>0</v>
      </c>
      <c r="J2636" s="58">
        <v>-33062374</v>
      </c>
      <c r="K2636" s="61"/>
      <c r="L2636" s="62">
        <v>385690</v>
      </c>
      <c r="M2636" s="61"/>
      <c r="N2636" s="62">
        <v>322234</v>
      </c>
      <c r="O2636" s="62">
        <v>1128336</v>
      </c>
      <c r="P2636" s="61"/>
      <c r="Q2636" s="61"/>
      <c r="R2636" s="61"/>
      <c r="S2636" s="61">
        <v>0</v>
      </c>
      <c r="T2636" s="61">
        <v>0</v>
      </c>
      <c r="U2636" s="61"/>
      <c r="V2636" s="62">
        <v>16379236</v>
      </c>
      <c r="W2636" s="61"/>
      <c r="X2636" s="61">
        <v>0</v>
      </c>
      <c r="Y2636" s="62">
        <v>37347430</v>
      </c>
      <c r="Z2636" s="62">
        <v>51330910</v>
      </c>
      <c r="AA2636" s="61"/>
      <c r="AB2636" s="62">
        <v>31235352</v>
      </c>
      <c r="AC2636" s="62">
        <v>111723077</v>
      </c>
      <c r="AD2636" s="61"/>
      <c r="AE2636" s="62">
        <v>72340094</v>
      </c>
      <c r="AF2636" s="61"/>
      <c r="AG2636" s="62">
        <v>20013916</v>
      </c>
      <c r="AH2636" s="62">
        <v>7668908</v>
      </c>
      <c r="AI2636" s="61"/>
      <c r="AJ2636" s="61">
        <v>0</v>
      </c>
      <c r="AK2636" s="61">
        <v>0</v>
      </c>
      <c r="AL2636" s="61">
        <v>0</v>
      </c>
      <c r="AM2636" s="61">
        <v>0</v>
      </c>
      <c r="AN2636" s="62">
        <v>22479216</v>
      </c>
      <c r="AO2636" s="61">
        <v>0</v>
      </c>
      <c r="AP2636" s="61"/>
      <c r="AQ2636" s="62">
        <v>1237751</v>
      </c>
      <c r="AR2636" s="61"/>
      <c r="AS2636" s="62">
        <v>2442606</v>
      </c>
      <c r="AT2636" s="62">
        <v>16361147</v>
      </c>
      <c r="AU2636" s="62">
        <v>9491681</v>
      </c>
      <c r="AV2636" s="61"/>
      <c r="AW2636" s="62">
        <v>295020</v>
      </c>
      <c r="AX2636" s="62">
        <v>1329620</v>
      </c>
      <c r="AY2636" s="61"/>
      <c r="AZ2636" s="62">
        <v>103056</v>
      </c>
      <c r="BA2636" s="61"/>
      <c r="BB2636" s="62">
        <v>1029137</v>
      </c>
      <c r="BC2636" s="62">
        <v>6128</v>
      </c>
      <c r="BD2636" s="61">
        <v>0</v>
      </c>
      <c r="BE2636" s="61"/>
      <c r="BF2636" s="61">
        <v>0</v>
      </c>
      <c r="BG2636" s="61"/>
      <c r="BH2636" s="61">
        <v>0</v>
      </c>
      <c r="BI2636" s="61"/>
      <c r="BJ2636" s="62">
        <v>3404802</v>
      </c>
      <c r="BK2636" s="61"/>
      <c r="BL2636" s="61">
        <v>0</v>
      </c>
      <c r="BM2636" s="61">
        <v>0</v>
      </c>
      <c r="BN2636" s="62">
        <v>-33062374</v>
      </c>
      <c r="BO2636" s="61"/>
    </row>
    <row r="2637" spans="1:67" x14ac:dyDescent="0.2">
      <c r="A2637" s="57" t="s">
        <v>43</v>
      </c>
      <c r="B2637" s="56" t="s">
        <v>43</v>
      </c>
      <c r="C2637" s="56" t="s">
        <v>567</v>
      </c>
      <c r="D2637" s="56">
        <v>1989</v>
      </c>
      <c r="E2637" s="58">
        <v>133793455</v>
      </c>
      <c r="F2637" s="58">
        <v>126899564</v>
      </c>
      <c r="G2637" s="59">
        <v>124298177</v>
      </c>
      <c r="H2637" s="59">
        <v>9495278</v>
      </c>
      <c r="I2637" s="60">
        <v>0</v>
      </c>
      <c r="J2637" s="58">
        <v>-6893891</v>
      </c>
      <c r="K2637" s="62">
        <v>3194937</v>
      </c>
      <c r="L2637" s="61"/>
      <c r="M2637" s="61"/>
      <c r="N2637" s="61"/>
      <c r="O2637" s="61"/>
      <c r="P2637" s="62">
        <v>13646312</v>
      </c>
      <c r="Q2637" s="61"/>
      <c r="R2637" s="61"/>
      <c r="S2637" s="61"/>
      <c r="T2637" s="61"/>
      <c r="U2637" s="61"/>
      <c r="V2637" s="61"/>
      <c r="W2637" s="62">
        <v>5223345</v>
      </c>
      <c r="X2637" s="61"/>
      <c r="Y2637" s="61"/>
      <c r="Z2637" s="61"/>
      <c r="AA2637" s="62">
        <v>26115918</v>
      </c>
      <c r="AB2637" s="61"/>
      <c r="AC2637" s="61"/>
      <c r="AD2637" s="62">
        <v>46350454</v>
      </c>
      <c r="AE2637" s="61"/>
      <c r="AF2637" s="62">
        <v>19785967</v>
      </c>
      <c r="AG2637" s="61"/>
      <c r="AH2637" s="61"/>
      <c r="AI2637" s="62">
        <v>9981244</v>
      </c>
      <c r="AJ2637" s="61"/>
      <c r="AK2637" s="61"/>
      <c r="AL2637" s="61"/>
      <c r="AM2637" s="61"/>
      <c r="AN2637" s="61"/>
      <c r="AO2637" s="61"/>
      <c r="AP2637" s="62">
        <v>1115299</v>
      </c>
      <c r="AQ2637" s="61"/>
      <c r="AR2637" s="62">
        <v>1305867</v>
      </c>
      <c r="AS2637" s="61"/>
      <c r="AT2637" s="61"/>
      <c r="AU2637" s="61"/>
      <c r="AV2637" s="62">
        <v>70994</v>
      </c>
      <c r="AW2637" s="61"/>
      <c r="AX2637" s="61"/>
      <c r="AY2637" s="62">
        <v>2012707</v>
      </c>
      <c r="AZ2637" s="61"/>
      <c r="BA2637" s="62">
        <v>3246327</v>
      </c>
      <c r="BB2637" s="61"/>
      <c r="BC2637" s="61"/>
      <c r="BD2637" s="61"/>
      <c r="BE2637" s="61"/>
      <c r="BF2637" s="61"/>
      <c r="BG2637" s="61"/>
      <c r="BH2637" s="61"/>
      <c r="BI2637" s="62">
        <v>1744084</v>
      </c>
      <c r="BJ2637" s="61"/>
      <c r="BK2637" s="61"/>
      <c r="BL2637" s="61"/>
      <c r="BM2637" s="61"/>
      <c r="BN2637" s="61"/>
      <c r="BO2637" s="62">
        <v>-6893891</v>
      </c>
    </row>
    <row r="2638" spans="1:67" x14ac:dyDescent="0.2">
      <c r="A2638" s="57" t="s">
        <v>43</v>
      </c>
      <c r="B2638" s="56" t="s">
        <v>43</v>
      </c>
      <c r="C2638" s="56" t="s">
        <v>567</v>
      </c>
      <c r="D2638" s="56">
        <v>1990</v>
      </c>
      <c r="E2638" s="58">
        <v>146987817</v>
      </c>
      <c r="F2638" s="58">
        <v>140093926</v>
      </c>
      <c r="G2638" s="59">
        <v>136387331</v>
      </c>
      <c r="H2638" s="59">
        <v>10600486</v>
      </c>
      <c r="I2638" s="60">
        <v>0</v>
      </c>
      <c r="J2638" s="58">
        <v>-6893891</v>
      </c>
      <c r="K2638" s="62">
        <v>3266159</v>
      </c>
      <c r="L2638" s="61"/>
      <c r="M2638" s="61"/>
      <c r="N2638" s="61"/>
      <c r="O2638" s="61"/>
      <c r="P2638" s="62">
        <v>13646312</v>
      </c>
      <c r="Q2638" s="61"/>
      <c r="R2638" s="61"/>
      <c r="S2638" s="61"/>
      <c r="T2638" s="61"/>
      <c r="U2638" s="61"/>
      <c r="V2638" s="61"/>
      <c r="W2638" s="62">
        <v>5259281</v>
      </c>
      <c r="X2638" s="61"/>
      <c r="Y2638" s="61"/>
      <c r="Z2638" s="61"/>
      <c r="AA2638" s="62">
        <v>30641832</v>
      </c>
      <c r="AB2638" s="61"/>
      <c r="AC2638" s="61"/>
      <c r="AD2638" s="62">
        <v>50643209</v>
      </c>
      <c r="AE2638" s="61"/>
      <c r="AF2638" s="62">
        <v>21698022</v>
      </c>
      <c r="AG2638" s="61"/>
      <c r="AH2638" s="61"/>
      <c r="AI2638" s="62">
        <v>11232516</v>
      </c>
      <c r="AJ2638" s="61"/>
      <c r="AK2638" s="61"/>
      <c r="AL2638" s="61"/>
      <c r="AM2638" s="61"/>
      <c r="AN2638" s="61"/>
      <c r="AO2638" s="61"/>
      <c r="AP2638" s="62">
        <v>1082465</v>
      </c>
      <c r="AQ2638" s="61"/>
      <c r="AR2638" s="62">
        <v>1780239</v>
      </c>
      <c r="AS2638" s="61"/>
      <c r="AT2638" s="61"/>
      <c r="AU2638" s="61"/>
      <c r="AV2638" s="62">
        <v>40686</v>
      </c>
      <c r="AW2638" s="61"/>
      <c r="AX2638" s="61"/>
      <c r="AY2638" s="62">
        <v>1890693</v>
      </c>
      <c r="AZ2638" s="61"/>
      <c r="BA2638" s="62">
        <v>3975393</v>
      </c>
      <c r="BB2638" s="61"/>
      <c r="BC2638" s="61"/>
      <c r="BD2638" s="61"/>
      <c r="BE2638" s="61"/>
      <c r="BF2638" s="61"/>
      <c r="BG2638" s="61"/>
      <c r="BH2638" s="61"/>
      <c r="BI2638" s="62">
        <v>1831010</v>
      </c>
      <c r="BJ2638" s="61"/>
      <c r="BK2638" s="61"/>
      <c r="BL2638" s="61"/>
      <c r="BM2638" s="61"/>
      <c r="BN2638" s="61"/>
      <c r="BO2638" s="62">
        <v>-6893891</v>
      </c>
    </row>
    <row r="2639" spans="1:67" x14ac:dyDescent="0.2">
      <c r="A2639" s="57" t="s">
        <v>43</v>
      </c>
      <c r="B2639" s="56" t="s">
        <v>43</v>
      </c>
      <c r="C2639" s="56" t="s">
        <v>567</v>
      </c>
      <c r="D2639" s="56">
        <v>1991</v>
      </c>
      <c r="E2639" s="58">
        <v>159895102</v>
      </c>
      <c r="F2639" s="58">
        <v>153001211</v>
      </c>
      <c r="G2639" s="59">
        <v>148276665</v>
      </c>
      <c r="H2639" s="59">
        <v>11618437</v>
      </c>
      <c r="I2639" s="60">
        <v>0</v>
      </c>
      <c r="J2639" s="58">
        <v>-6893891</v>
      </c>
      <c r="K2639" s="62">
        <v>3270765</v>
      </c>
      <c r="L2639" s="61"/>
      <c r="M2639" s="61"/>
      <c r="N2639" s="61"/>
      <c r="O2639" s="61"/>
      <c r="P2639" s="62">
        <v>14404166</v>
      </c>
      <c r="Q2639" s="61"/>
      <c r="R2639" s="61"/>
      <c r="S2639" s="61"/>
      <c r="T2639" s="61"/>
      <c r="U2639" s="61"/>
      <c r="V2639" s="61"/>
      <c r="W2639" s="62">
        <v>5514079</v>
      </c>
      <c r="X2639" s="61"/>
      <c r="Y2639" s="61"/>
      <c r="Z2639" s="61"/>
      <c r="AA2639" s="62">
        <v>32822287</v>
      </c>
      <c r="AB2639" s="61"/>
      <c r="AC2639" s="61"/>
      <c r="AD2639" s="62">
        <v>56276344</v>
      </c>
      <c r="AE2639" s="61"/>
      <c r="AF2639" s="62">
        <v>23871979</v>
      </c>
      <c r="AG2639" s="61"/>
      <c r="AH2639" s="61"/>
      <c r="AI2639" s="62">
        <v>12117045</v>
      </c>
      <c r="AJ2639" s="61"/>
      <c r="AK2639" s="61"/>
      <c r="AL2639" s="61"/>
      <c r="AM2639" s="61"/>
      <c r="AN2639" s="61"/>
      <c r="AO2639" s="61"/>
      <c r="AP2639" s="62">
        <v>1165177</v>
      </c>
      <c r="AQ2639" s="61"/>
      <c r="AR2639" s="62">
        <v>1920645</v>
      </c>
      <c r="AS2639" s="61"/>
      <c r="AT2639" s="61"/>
      <c r="AU2639" s="61"/>
      <c r="AV2639" s="62">
        <v>33119</v>
      </c>
      <c r="AW2639" s="61"/>
      <c r="AX2639" s="61"/>
      <c r="AY2639" s="62">
        <v>1925836</v>
      </c>
      <c r="AZ2639" s="61"/>
      <c r="BA2639" s="62">
        <v>4742650</v>
      </c>
      <c r="BB2639" s="61"/>
      <c r="BC2639" s="61"/>
      <c r="BD2639" s="61"/>
      <c r="BE2639" s="61"/>
      <c r="BF2639" s="61"/>
      <c r="BG2639" s="61"/>
      <c r="BH2639" s="61"/>
      <c r="BI2639" s="62">
        <v>1831010</v>
      </c>
      <c r="BJ2639" s="61"/>
      <c r="BK2639" s="61"/>
      <c r="BL2639" s="61"/>
      <c r="BM2639" s="61"/>
      <c r="BN2639" s="61"/>
      <c r="BO2639" s="62">
        <v>-6893891</v>
      </c>
    </row>
    <row r="2640" spans="1:67" x14ac:dyDescent="0.2">
      <c r="A2640" s="57" t="s">
        <v>43</v>
      </c>
      <c r="B2640" s="56" t="s">
        <v>43</v>
      </c>
      <c r="C2640" s="56" t="s">
        <v>567</v>
      </c>
      <c r="D2640" s="56">
        <v>1992</v>
      </c>
      <c r="E2640" s="58">
        <v>172199013</v>
      </c>
      <c r="F2640" s="58">
        <v>165305122</v>
      </c>
      <c r="G2640" s="59">
        <v>158613793</v>
      </c>
      <c r="H2640" s="59">
        <v>13585220</v>
      </c>
      <c r="I2640" s="60">
        <v>0</v>
      </c>
      <c r="J2640" s="58">
        <v>-6893891</v>
      </c>
      <c r="K2640" s="62">
        <v>3245285</v>
      </c>
      <c r="L2640" s="61"/>
      <c r="M2640" s="61"/>
      <c r="N2640" s="61"/>
      <c r="O2640" s="61"/>
      <c r="P2640" s="62">
        <v>15025591</v>
      </c>
      <c r="Q2640" s="61"/>
      <c r="R2640" s="61"/>
      <c r="S2640" s="61"/>
      <c r="T2640" s="61"/>
      <c r="U2640" s="61"/>
      <c r="V2640" s="61"/>
      <c r="W2640" s="62">
        <v>5664238</v>
      </c>
      <c r="X2640" s="61"/>
      <c r="Y2640" s="61"/>
      <c r="Z2640" s="61"/>
      <c r="AA2640" s="62">
        <v>37385208</v>
      </c>
      <c r="AB2640" s="61"/>
      <c r="AC2640" s="61"/>
      <c r="AD2640" s="62">
        <v>59217023</v>
      </c>
      <c r="AE2640" s="61"/>
      <c r="AF2640" s="62">
        <v>25445003</v>
      </c>
      <c r="AG2640" s="61"/>
      <c r="AH2640" s="61"/>
      <c r="AI2640" s="62">
        <v>12631445</v>
      </c>
      <c r="AJ2640" s="61"/>
      <c r="AK2640" s="61"/>
      <c r="AL2640" s="61"/>
      <c r="AM2640" s="61"/>
      <c r="AN2640" s="61"/>
      <c r="AO2640" s="61"/>
      <c r="AP2640" s="62">
        <v>1252362</v>
      </c>
      <c r="AQ2640" s="61"/>
      <c r="AR2640" s="62">
        <v>2249398</v>
      </c>
      <c r="AS2640" s="61"/>
      <c r="AT2640" s="61"/>
      <c r="AU2640" s="61"/>
      <c r="AV2640" s="62">
        <v>35003</v>
      </c>
      <c r="AW2640" s="61"/>
      <c r="AX2640" s="61"/>
      <c r="AY2640" s="62">
        <v>2024042</v>
      </c>
      <c r="AZ2640" s="61"/>
      <c r="BA2640" s="62">
        <v>5776255</v>
      </c>
      <c r="BB2640" s="61"/>
      <c r="BC2640" s="61"/>
      <c r="BD2640" s="61"/>
      <c r="BE2640" s="61"/>
      <c r="BF2640" s="61"/>
      <c r="BG2640" s="61"/>
      <c r="BH2640" s="61"/>
      <c r="BI2640" s="62">
        <v>2248160</v>
      </c>
      <c r="BJ2640" s="61"/>
      <c r="BK2640" s="61"/>
      <c r="BL2640" s="61"/>
      <c r="BM2640" s="61"/>
      <c r="BN2640" s="61"/>
      <c r="BO2640" s="62">
        <v>-6893891</v>
      </c>
    </row>
    <row r="2641" spans="1:67" x14ac:dyDescent="0.2">
      <c r="A2641" s="57" t="s">
        <v>43</v>
      </c>
      <c r="B2641" s="56" t="s">
        <v>43</v>
      </c>
      <c r="C2641" s="56" t="s">
        <v>567</v>
      </c>
      <c r="D2641" s="56">
        <v>1993</v>
      </c>
      <c r="E2641" s="58">
        <v>184668733</v>
      </c>
      <c r="F2641" s="58">
        <v>177484340</v>
      </c>
      <c r="G2641" s="59">
        <v>170611382</v>
      </c>
      <c r="H2641" s="59">
        <v>14057351</v>
      </c>
      <c r="I2641" s="60">
        <v>0</v>
      </c>
      <c r="J2641" s="58">
        <v>-7184393</v>
      </c>
      <c r="K2641" s="62">
        <v>3415596</v>
      </c>
      <c r="L2641" s="61"/>
      <c r="M2641" s="61"/>
      <c r="N2641" s="61"/>
      <c r="O2641" s="61"/>
      <c r="P2641" s="62">
        <v>15231538</v>
      </c>
      <c r="Q2641" s="61"/>
      <c r="R2641" s="61"/>
      <c r="S2641" s="61"/>
      <c r="T2641" s="61"/>
      <c r="U2641" s="61"/>
      <c r="V2641" s="61"/>
      <c r="W2641" s="62">
        <v>5685772</v>
      </c>
      <c r="X2641" s="61"/>
      <c r="Y2641" s="61"/>
      <c r="Z2641" s="61"/>
      <c r="AA2641" s="62">
        <v>43063203</v>
      </c>
      <c r="AB2641" s="61"/>
      <c r="AC2641" s="61"/>
      <c r="AD2641" s="62">
        <v>62828552</v>
      </c>
      <c r="AE2641" s="61"/>
      <c r="AF2641" s="62">
        <v>27057645</v>
      </c>
      <c r="AG2641" s="61"/>
      <c r="AH2641" s="61"/>
      <c r="AI2641" s="62">
        <v>13329076</v>
      </c>
      <c r="AJ2641" s="61"/>
      <c r="AK2641" s="61"/>
      <c r="AL2641" s="61"/>
      <c r="AM2641" s="61"/>
      <c r="AN2641" s="61"/>
      <c r="AO2641" s="61"/>
      <c r="AP2641" s="62">
        <v>1125420</v>
      </c>
      <c r="AQ2641" s="61"/>
      <c r="AR2641" s="62">
        <v>2046990</v>
      </c>
      <c r="AS2641" s="61"/>
      <c r="AT2641" s="61"/>
      <c r="AU2641" s="61"/>
      <c r="AV2641" s="62">
        <v>9431</v>
      </c>
      <c r="AW2641" s="61"/>
      <c r="AX2641" s="61"/>
      <c r="AY2641" s="62">
        <v>2126594</v>
      </c>
      <c r="AZ2641" s="61"/>
      <c r="BA2641" s="62">
        <v>5987882</v>
      </c>
      <c r="BB2641" s="61"/>
      <c r="BC2641" s="61"/>
      <c r="BD2641" s="61"/>
      <c r="BE2641" s="61"/>
      <c r="BF2641" s="61"/>
      <c r="BG2641" s="61"/>
      <c r="BH2641" s="61"/>
      <c r="BI2641" s="62">
        <v>2761034</v>
      </c>
      <c r="BJ2641" s="61"/>
      <c r="BK2641" s="61"/>
      <c r="BL2641" s="61"/>
      <c r="BM2641" s="61"/>
      <c r="BN2641" s="61"/>
      <c r="BO2641" s="62">
        <v>-7184393</v>
      </c>
    </row>
    <row r="2642" spans="1:67" x14ac:dyDescent="0.2">
      <c r="A2642" s="57" t="s">
        <v>43</v>
      </c>
      <c r="B2642" s="56" t="s">
        <v>43</v>
      </c>
      <c r="C2642" s="56" t="s">
        <v>567</v>
      </c>
      <c r="D2642" s="56">
        <v>1994</v>
      </c>
      <c r="E2642" s="58">
        <v>198307659</v>
      </c>
      <c r="F2642" s="58">
        <v>169479235</v>
      </c>
      <c r="G2642" s="59">
        <v>179758971</v>
      </c>
      <c r="H2642" s="59">
        <v>18548688</v>
      </c>
      <c r="I2642" s="60">
        <v>0</v>
      </c>
      <c r="J2642" s="58">
        <v>-28828424</v>
      </c>
      <c r="K2642" s="62">
        <v>3416109</v>
      </c>
      <c r="L2642" s="61"/>
      <c r="M2642" s="61"/>
      <c r="N2642" s="61"/>
      <c r="O2642" s="61"/>
      <c r="P2642" s="62">
        <v>15235246</v>
      </c>
      <c r="Q2642" s="61"/>
      <c r="R2642" s="61"/>
      <c r="S2642" s="61"/>
      <c r="T2642" s="61"/>
      <c r="U2642" s="61"/>
      <c r="V2642" s="61"/>
      <c r="W2642" s="62">
        <v>5929617</v>
      </c>
      <c r="X2642" s="61"/>
      <c r="Y2642" s="61"/>
      <c r="Z2642" s="61"/>
      <c r="AA2642" s="62">
        <v>46594488</v>
      </c>
      <c r="AB2642" s="61"/>
      <c r="AC2642" s="61"/>
      <c r="AD2642" s="62">
        <v>66436327</v>
      </c>
      <c r="AE2642" s="61"/>
      <c r="AF2642" s="62">
        <v>28471055</v>
      </c>
      <c r="AG2642" s="61"/>
      <c r="AH2642" s="61"/>
      <c r="AI2642" s="62">
        <v>13676129</v>
      </c>
      <c r="AJ2642" s="61"/>
      <c r="AK2642" s="61"/>
      <c r="AL2642" s="61"/>
      <c r="AM2642" s="61"/>
      <c r="AN2642" s="61"/>
      <c r="AO2642" s="61"/>
      <c r="AP2642" s="62">
        <v>1122895</v>
      </c>
      <c r="AQ2642" s="61"/>
      <c r="AR2642" s="62">
        <v>1663004</v>
      </c>
      <c r="AS2642" s="61"/>
      <c r="AT2642" s="61"/>
      <c r="AU2642" s="61"/>
      <c r="AV2642" s="62">
        <v>8270</v>
      </c>
      <c r="AW2642" s="61"/>
      <c r="AX2642" s="61"/>
      <c r="AY2642" s="62">
        <v>2075832</v>
      </c>
      <c r="AZ2642" s="61"/>
      <c r="BA2642" s="62">
        <v>6192236</v>
      </c>
      <c r="BB2642" s="61"/>
      <c r="BC2642" s="61"/>
      <c r="BD2642" s="61"/>
      <c r="BE2642" s="62">
        <v>3492018</v>
      </c>
      <c r="BF2642" s="61"/>
      <c r="BG2642" s="61"/>
      <c r="BH2642" s="61"/>
      <c r="BI2642" s="62">
        <v>3994433</v>
      </c>
      <c r="BJ2642" s="61"/>
      <c r="BK2642" s="61"/>
      <c r="BL2642" s="61"/>
      <c r="BM2642" s="61"/>
      <c r="BN2642" s="61"/>
      <c r="BO2642" s="62">
        <v>-28828424</v>
      </c>
    </row>
    <row r="2643" spans="1:67" x14ac:dyDescent="0.2">
      <c r="A2643" s="57" t="s">
        <v>43</v>
      </c>
      <c r="B2643" s="56" t="s">
        <v>43</v>
      </c>
      <c r="C2643" s="56" t="s">
        <v>567</v>
      </c>
      <c r="D2643" s="56">
        <v>1995</v>
      </c>
      <c r="E2643" s="58">
        <v>198039328</v>
      </c>
      <c r="F2643" s="58">
        <v>167737700</v>
      </c>
      <c r="G2643" s="59">
        <v>178994709</v>
      </c>
      <c r="H2643" s="59">
        <v>19044619</v>
      </c>
      <c r="I2643" s="60">
        <v>0</v>
      </c>
      <c r="J2643" s="58">
        <v>-30301628</v>
      </c>
      <c r="K2643" s="62">
        <v>3035538</v>
      </c>
      <c r="L2643" s="61"/>
      <c r="M2643" s="62">
        <v>381336</v>
      </c>
      <c r="N2643" s="61"/>
      <c r="O2643" s="61"/>
      <c r="P2643" s="62">
        <v>15315222</v>
      </c>
      <c r="Q2643" s="61"/>
      <c r="R2643" s="61"/>
      <c r="S2643" s="61"/>
      <c r="T2643" s="61"/>
      <c r="U2643" s="61"/>
      <c r="V2643" s="61"/>
      <c r="W2643" s="62">
        <v>5971065</v>
      </c>
      <c r="X2643" s="61"/>
      <c r="Y2643" s="61"/>
      <c r="Z2643" s="61"/>
      <c r="AA2643" s="62">
        <v>41261180</v>
      </c>
      <c r="AB2643" s="61"/>
      <c r="AC2643" s="61"/>
      <c r="AD2643" s="62">
        <v>69679500</v>
      </c>
      <c r="AE2643" s="61"/>
      <c r="AF2643" s="62">
        <v>29407104</v>
      </c>
      <c r="AG2643" s="61"/>
      <c r="AH2643" s="61"/>
      <c r="AI2643" s="62">
        <v>13943764</v>
      </c>
      <c r="AJ2643" s="61"/>
      <c r="AK2643" s="61"/>
      <c r="AL2643" s="61"/>
      <c r="AM2643" s="61"/>
      <c r="AN2643" s="61"/>
      <c r="AO2643" s="61"/>
      <c r="AP2643" s="62">
        <v>1101789</v>
      </c>
      <c r="AQ2643" s="61"/>
      <c r="AR2643" s="62">
        <v>1459823</v>
      </c>
      <c r="AS2643" s="61"/>
      <c r="AT2643" s="61"/>
      <c r="AU2643" s="61"/>
      <c r="AV2643" s="62">
        <v>6814</v>
      </c>
      <c r="AW2643" s="61"/>
      <c r="AX2643" s="61"/>
      <c r="AY2643" s="62">
        <v>2191447</v>
      </c>
      <c r="AZ2643" s="61"/>
      <c r="BA2643" s="62">
        <v>6606285</v>
      </c>
      <c r="BB2643" s="61"/>
      <c r="BC2643" s="61"/>
      <c r="BD2643" s="61"/>
      <c r="BE2643" s="62">
        <v>3492018</v>
      </c>
      <c r="BF2643" s="61"/>
      <c r="BG2643" s="61"/>
      <c r="BH2643" s="61"/>
      <c r="BI2643" s="62">
        <v>4186443</v>
      </c>
      <c r="BJ2643" s="61"/>
      <c r="BK2643" s="61"/>
      <c r="BL2643" s="61"/>
      <c r="BM2643" s="61"/>
      <c r="BN2643" s="61"/>
      <c r="BO2643" s="62">
        <v>-30301628</v>
      </c>
    </row>
    <row r="2644" spans="1:67" x14ac:dyDescent="0.2">
      <c r="A2644" s="57" t="s">
        <v>43</v>
      </c>
      <c r="B2644" s="56" t="s">
        <v>43</v>
      </c>
      <c r="C2644" s="56" t="s">
        <v>567</v>
      </c>
      <c r="D2644" s="56">
        <v>1996</v>
      </c>
      <c r="E2644" s="58">
        <v>204142846</v>
      </c>
      <c r="F2644" s="58">
        <v>171524102</v>
      </c>
      <c r="G2644" s="59">
        <v>185933869</v>
      </c>
      <c r="H2644" s="59">
        <v>18208977</v>
      </c>
      <c r="I2644" s="60">
        <v>0</v>
      </c>
      <c r="J2644" s="58">
        <v>-32618744</v>
      </c>
      <c r="K2644" s="62">
        <v>3035538</v>
      </c>
      <c r="L2644" s="61"/>
      <c r="M2644" s="62">
        <v>381904</v>
      </c>
      <c r="N2644" s="61"/>
      <c r="O2644" s="61"/>
      <c r="P2644" s="62">
        <v>15336394</v>
      </c>
      <c r="Q2644" s="61"/>
      <c r="R2644" s="61"/>
      <c r="S2644" s="61"/>
      <c r="T2644" s="61"/>
      <c r="U2644" s="61"/>
      <c r="V2644" s="61"/>
      <c r="W2644" s="62">
        <v>6192419</v>
      </c>
      <c r="X2644" s="61"/>
      <c r="Y2644" s="61"/>
      <c r="Z2644" s="61"/>
      <c r="AA2644" s="62">
        <v>44621141</v>
      </c>
      <c r="AB2644" s="61"/>
      <c r="AC2644" s="61"/>
      <c r="AD2644" s="62">
        <v>72139249</v>
      </c>
      <c r="AE2644" s="61"/>
      <c r="AF2644" s="62">
        <v>30013260</v>
      </c>
      <c r="AG2644" s="61"/>
      <c r="AH2644" s="61"/>
      <c r="AI2644" s="62">
        <v>14213964</v>
      </c>
      <c r="AJ2644" s="61"/>
      <c r="AK2644" s="61"/>
      <c r="AL2644" s="61"/>
      <c r="AM2644" s="61"/>
      <c r="AN2644" s="61"/>
      <c r="AO2644" s="61"/>
      <c r="AP2644" s="62">
        <v>1086992</v>
      </c>
      <c r="AQ2644" s="61"/>
      <c r="AR2644" s="62">
        <v>1388316</v>
      </c>
      <c r="AS2644" s="61"/>
      <c r="AT2644" s="61"/>
      <c r="AU2644" s="61"/>
      <c r="AV2644" s="62">
        <v>6814</v>
      </c>
      <c r="AW2644" s="61"/>
      <c r="AX2644" s="61"/>
      <c r="AY2644" s="62">
        <v>2218002</v>
      </c>
      <c r="AZ2644" s="61"/>
      <c r="BA2644" s="62">
        <v>5830392</v>
      </c>
      <c r="BB2644" s="61"/>
      <c r="BC2644" s="61"/>
      <c r="BD2644" s="61"/>
      <c r="BE2644" s="62">
        <v>3492018</v>
      </c>
      <c r="BF2644" s="61"/>
      <c r="BG2644" s="61"/>
      <c r="BH2644" s="61"/>
      <c r="BI2644" s="62">
        <v>4186443</v>
      </c>
      <c r="BJ2644" s="61"/>
      <c r="BK2644" s="61"/>
      <c r="BL2644" s="61"/>
      <c r="BM2644" s="61"/>
      <c r="BN2644" s="61"/>
      <c r="BO2644" s="62">
        <v>-32618744</v>
      </c>
    </row>
    <row r="2645" spans="1:67" x14ac:dyDescent="0.2">
      <c r="A2645" s="57" t="s">
        <v>43</v>
      </c>
      <c r="B2645" s="56" t="s">
        <v>43</v>
      </c>
      <c r="C2645" s="56" t="s">
        <v>567</v>
      </c>
      <c r="D2645" s="56">
        <v>1997</v>
      </c>
      <c r="E2645" s="58">
        <v>201626774</v>
      </c>
      <c r="F2645" s="58">
        <v>166776646</v>
      </c>
      <c r="G2645" s="59">
        <v>184546184</v>
      </c>
      <c r="H2645" s="59">
        <v>17080590</v>
      </c>
      <c r="I2645" s="60">
        <v>0</v>
      </c>
      <c r="J2645" s="58">
        <v>-34850128</v>
      </c>
      <c r="K2645" s="62">
        <v>3204474</v>
      </c>
      <c r="L2645" s="61"/>
      <c r="M2645" s="62">
        <v>214212</v>
      </c>
      <c r="N2645" s="61"/>
      <c r="O2645" s="61"/>
      <c r="P2645" s="62">
        <v>15460232</v>
      </c>
      <c r="Q2645" s="61"/>
      <c r="R2645" s="61"/>
      <c r="S2645" s="61"/>
      <c r="T2645" s="61"/>
      <c r="U2645" s="61"/>
      <c r="V2645" s="61"/>
      <c r="W2645" s="62">
        <v>6218656</v>
      </c>
      <c r="X2645" s="61"/>
      <c r="Y2645" s="61"/>
      <c r="Z2645" s="61"/>
      <c r="AA2645" s="62">
        <v>47559330</v>
      </c>
      <c r="AB2645" s="61"/>
      <c r="AC2645" s="61"/>
      <c r="AD2645" s="62">
        <v>76090364</v>
      </c>
      <c r="AE2645" s="61"/>
      <c r="AF2645" s="62">
        <v>21219770</v>
      </c>
      <c r="AG2645" s="61"/>
      <c r="AH2645" s="61"/>
      <c r="AI2645" s="62">
        <v>14579146</v>
      </c>
      <c r="AJ2645" s="61"/>
      <c r="AK2645" s="61"/>
      <c r="AL2645" s="61"/>
      <c r="AM2645" s="61"/>
      <c r="AN2645" s="61"/>
      <c r="AO2645" s="61"/>
      <c r="AP2645" s="62">
        <v>711360</v>
      </c>
      <c r="AQ2645" s="61"/>
      <c r="AR2645" s="62">
        <v>1702740</v>
      </c>
      <c r="AS2645" s="61"/>
      <c r="AT2645" s="61"/>
      <c r="AU2645" s="61"/>
      <c r="AV2645" s="62">
        <v>6219</v>
      </c>
      <c r="AW2645" s="61"/>
      <c r="AX2645" s="61"/>
      <c r="AY2645" s="62">
        <v>2235427</v>
      </c>
      <c r="AZ2645" s="61"/>
      <c r="BA2645" s="62">
        <v>5945030</v>
      </c>
      <c r="BB2645" s="61"/>
      <c r="BC2645" s="61"/>
      <c r="BD2645" s="61"/>
      <c r="BE2645" s="62">
        <v>2125982</v>
      </c>
      <c r="BF2645" s="61"/>
      <c r="BG2645" s="61"/>
      <c r="BH2645" s="61"/>
      <c r="BI2645" s="62">
        <v>4353832</v>
      </c>
      <c r="BJ2645" s="61"/>
      <c r="BK2645" s="61"/>
      <c r="BL2645" s="61"/>
      <c r="BM2645" s="61"/>
      <c r="BN2645" s="61"/>
      <c r="BO2645" s="62">
        <v>-34850128</v>
      </c>
    </row>
    <row r="2646" spans="1:67" x14ac:dyDescent="0.2">
      <c r="A2646" s="57" t="s">
        <v>43</v>
      </c>
      <c r="B2646" s="56" t="s">
        <v>43</v>
      </c>
      <c r="C2646" s="56" t="s">
        <v>567</v>
      </c>
      <c r="D2646" s="56">
        <v>1998</v>
      </c>
      <c r="E2646" s="58">
        <v>219454989</v>
      </c>
      <c r="F2646" s="58">
        <v>182460211</v>
      </c>
      <c r="G2646" s="59">
        <v>199638809</v>
      </c>
      <c r="H2646" s="59">
        <v>19816180</v>
      </c>
      <c r="I2646" s="60">
        <v>0</v>
      </c>
      <c r="J2646" s="58">
        <v>-36994778</v>
      </c>
      <c r="K2646" s="62">
        <v>3204474</v>
      </c>
      <c r="L2646" s="61"/>
      <c r="M2646" s="62">
        <v>521218</v>
      </c>
      <c r="N2646" s="61"/>
      <c r="O2646" s="61"/>
      <c r="P2646" s="62">
        <v>16053751</v>
      </c>
      <c r="Q2646" s="61"/>
      <c r="R2646" s="61"/>
      <c r="S2646" s="61"/>
      <c r="T2646" s="61"/>
      <c r="U2646" s="61"/>
      <c r="V2646" s="61"/>
      <c r="W2646" s="62">
        <v>6415165</v>
      </c>
      <c r="X2646" s="61"/>
      <c r="Y2646" s="61"/>
      <c r="Z2646" s="61"/>
      <c r="AA2646" s="62">
        <v>52586301</v>
      </c>
      <c r="AB2646" s="61"/>
      <c r="AC2646" s="61"/>
      <c r="AD2646" s="62">
        <v>80221190</v>
      </c>
      <c r="AE2646" s="61"/>
      <c r="AF2646" s="62">
        <v>24328196</v>
      </c>
      <c r="AG2646" s="61"/>
      <c r="AH2646" s="61"/>
      <c r="AI2646" s="62">
        <v>16308514</v>
      </c>
      <c r="AJ2646" s="61"/>
      <c r="AK2646" s="61"/>
      <c r="AL2646" s="61"/>
      <c r="AM2646" s="61"/>
      <c r="AN2646" s="61"/>
      <c r="AO2646" s="61"/>
      <c r="AP2646" s="62">
        <v>691025</v>
      </c>
      <c r="AQ2646" s="61"/>
      <c r="AR2646" s="62">
        <v>3316826</v>
      </c>
      <c r="AS2646" s="61"/>
      <c r="AT2646" s="61"/>
      <c r="AU2646" s="61"/>
      <c r="AV2646" s="62">
        <v>6219</v>
      </c>
      <c r="AW2646" s="61"/>
      <c r="AX2646" s="61"/>
      <c r="AY2646" s="62">
        <v>2158847</v>
      </c>
      <c r="AZ2646" s="61"/>
      <c r="BA2646" s="62">
        <v>6549988</v>
      </c>
      <c r="BB2646" s="61"/>
      <c r="BC2646" s="61"/>
      <c r="BD2646" s="61"/>
      <c r="BE2646" s="62">
        <v>2125982</v>
      </c>
      <c r="BF2646" s="61"/>
      <c r="BG2646" s="61"/>
      <c r="BH2646" s="61"/>
      <c r="BI2646" s="62">
        <v>4932911</v>
      </c>
      <c r="BJ2646" s="61"/>
      <c r="BK2646" s="62">
        <v>34382</v>
      </c>
      <c r="BL2646" s="61"/>
      <c r="BM2646" s="61"/>
      <c r="BN2646" s="61"/>
      <c r="BO2646" s="62">
        <v>-36994778</v>
      </c>
    </row>
    <row r="2647" spans="1:67" x14ac:dyDescent="0.2">
      <c r="A2647" s="57" t="s">
        <v>43</v>
      </c>
      <c r="B2647" s="56" t="s">
        <v>43</v>
      </c>
      <c r="C2647" s="56" t="s">
        <v>568</v>
      </c>
      <c r="D2647" s="56">
        <v>1989</v>
      </c>
      <c r="E2647" s="58">
        <v>1485695</v>
      </c>
      <c r="F2647" s="58">
        <v>1195193</v>
      </c>
      <c r="G2647" s="59">
        <v>1477801</v>
      </c>
      <c r="H2647" s="59">
        <v>7894</v>
      </c>
      <c r="I2647" s="60">
        <v>0</v>
      </c>
      <c r="J2647" s="58">
        <v>-290502</v>
      </c>
      <c r="K2647" s="61">
        <v>156</v>
      </c>
      <c r="L2647" s="61"/>
      <c r="M2647" s="61"/>
      <c r="N2647" s="61"/>
      <c r="O2647" s="61"/>
      <c r="P2647" s="62">
        <v>21763</v>
      </c>
      <c r="Q2647" s="61"/>
      <c r="R2647" s="61"/>
      <c r="S2647" s="61"/>
      <c r="T2647" s="61"/>
      <c r="U2647" s="61"/>
      <c r="V2647" s="61"/>
      <c r="W2647" s="61"/>
      <c r="X2647" s="61"/>
      <c r="Y2647" s="61"/>
      <c r="Z2647" s="61"/>
      <c r="AA2647" s="62">
        <v>695951</v>
      </c>
      <c r="AB2647" s="61"/>
      <c r="AC2647" s="61"/>
      <c r="AD2647" s="62">
        <v>419043</v>
      </c>
      <c r="AE2647" s="61"/>
      <c r="AF2647" s="62">
        <v>276543</v>
      </c>
      <c r="AG2647" s="61"/>
      <c r="AH2647" s="61"/>
      <c r="AI2647" s="62">
        <v>64345</v>
      </c>
      <c r="AJ2647" s="61"/>
      <c r="AK2647" s="61"/>
      <c r="AL2647" s="61"/>
      <c r="AM2647" s="61"/>
      <c r="AN2647" s="61"/>
      <c r="AO2647" s="61"/>
      <c r="AP2647" s="62">
        <v>6188</v>
      </c>
      <c r="AQ2647" s="61"/>
      <c r="AR2647" s="61"/>
      <c r="AS2647" s="61"/>
      <c r="AT2647" s="61"/>
      <c r="AU2647" s="61"/>
      <c r="AV2647" s="61"/>
      <c r="AW2647" s="61"/>
      <c r="AX2647" s="61"/>
      <c r="AY2647" s="61"/>
      <c r="AZ2647" s="61"/>
      <c r="BA2647" s="61"/>
      <c r="BB2647" s="61"/>
      <c r="BC2647" s="61"/>
      <c r="BD2647" s="61"/>
      <c r="BE2647" s="61"/>
      <c r="BF2647" s="61"/>
      <c r="BG2647" s="61"/>
      <c r="BH2647" s="61"/>
      <c r="BI2647" s="61"/>
      <c r="BJ2647" s="61"/>
      <c r="BK2647" s="62">
        <v>1706</v>
      </c>
      <c r="BL2647" s="61"/>
      <c r="BM2647" s="61"/>
      <c r="BN2647" s="61"/>
      <c r="BO2647" s="62">
        <v>-290502</v>
      </c>
    </row>
    <row r="2648" spans="1:67" x14ac:dyDescent="0.2">
      <c r="A2648" s="57" t="s">
        <v>43</v>
      </c>
      <c r="B2648" s="56" t="s">
        <v>43</v>
      </c>
      <c r="C2648" s="56" t="s">
        <v>568</v>
      </c>
      <c r="D2648" s="56">
        <v>1990</v>
      </c>
      <c r="E2648" s="58">
        <v>1614178</v>
      </c>
      <c r="F2648" s="58">
        <v>1323676</v>
      </c>
      <c r="G2648" s="59">
        <v>1601102</v>
      </c>
      <c r="H2648" s="59">
        <v>13076</v>
      </c>
      <c r="I2648" s="60">
        <v>0</v>
      </c>
      <c r="J2648" s="58">
        <v>-290502</v>
      </c>
      <c r="K2648" s="61">
        <v>156</v>
      </c>
      <c r="L2648" s="61"/>
      <c r="M2648" s="61"/>
      <c r="N2648" s="61"/>
      <c r="O2648" s="61"/>
      <c r="P2648" s="62">
        <v>21763</v>
      </c>
      <c r="Q2648" s="61"/>
      <c r="R2648" s="61"/>
      <c r="S2648" s="61"/>
      <c r="T2648" s="61"/>
      <c r="U2648" s="61"/>
      <c r="V2648" s="61"/>
      <c r="W2648" s="61"/>
      <c r="X2648" s="61"/>
      <c r="Y2648" s="61"/>
      <c r="Z2648" s="61"/>
      <c r="AA2648" s="62">
        <v>804451</v>
      </c>
      <c r="AB2648" s="61"/>
      <c r="AC2648" s="61"/>
      <c r="AD2648" s="62">
        <v>419905</v>
      </c>
      <c r="AE2648" s="61"/>
      <c r="AF2648" s="62">
        <v>286719</v>
      </c>
      <c r="AG2648" s="61"/>
      <c r="AH2648" s="61"/>
      <c r="AI2648" s="62">
        <v>68108</v>
      </c>
      <c r="AJ2648" s="61"/>
      <c r="AK2648" s="61"/>
      <c r="AL2648" s="61"/>
      <c r="AM2648" s="61"/>
      <c r="AN2648" s="61"/>
      <c r="AO2648" s="61"/>
      <c r="AP2648" s="62">
        <v>5245</v>
      </c>
      <c r="AQ2648" s="61"/>
      <c r="AR2648" s="62">
        <v>6125</v>
      </c>
      <c r="AS2648" s="61"/>
      <c r="AT2648" s="61"/>
      <c r="AU2648" s="61"/>
      <c r="AV2648" s="61"/>
      <c r="AW2648" s="61"/>
      <c r="AX2648" s="61"/>
      <c r="AY2648" s="61"/>
      <c r="AZ2648" s="61"/>
      <c r="BA2648" s="61"/>
      <c r="BB2648" s="61"/>
      <c r="BC2648" s="61"/>
      <c r="BD2648" s="61"/>
      <c r="BE2648" s="61"/>
      <c r="BF2648" s="61"/>
      <c r="BG2648" s="61"/>
      <c r="BH2648" s="61"/>
      <c r="BI2648" s="61"/>
      <c r="BJ2648" s="61"/>
      <c r="BK2648" s="62">
        <v>1706</v>
      </c>
      <c r="BL2648" s="61"/>
      <c r="BM2648" s="61"/>
      <c r="BN2648" s="61"/>
      <c r="BO2648" s="62">
        <v>-290502</v>
      </c>
    </row>
    <row r="2649" spans="1:67" x14ac:dyDescent="0.2">
      <c r="A2649" s="57" t="s">
        <v>43</v>
      </c>
      <c r="B2649" s="56" t="s">
        <v>43</v>
      </c>
      <c r="C2649" s="56" t="s">
        <v>568</v>
      </c>
      <c r="D2649" s="56">
        <v>1991</v>
      </c>
      <c r="E2649" s="58">
        <v>1705041</v>
      </c>
      <c r="F2649" s="58">
        <v>1414539</v>
      </c>
      <c r="G2649" s="59">
        <v>1690918</v>
      </c>
      <c r="H2649" s="59">
        <v>14123</v>
      </c>
      <c r="I2649" s="60">
        <v>0</v>
      </c>
      <c r="J2649" s="58">
        <v>-290502</v>
      </c>
      <c r="K2649" s="61">
        <v>156</v>
      </c>
      <c r="L2649" s="61"/>
      <c r="M2649" s="61"/>
      <c r="N2649" s="61"/>
      <c r="O2649" s="61"/>
      <c r="P2649" s="62">
        <v>21763</v>
      </c>
      <c r="Q2649" s="61"/>
      <c r="R2649" s="61"/>
      <c r="S2649" s="61"/>
      <c r="T2649" s="61"/>
      <c r="U2649" s="61"/>
      <c r="V2649" s="61"/>
      <c r="W2649" s="61"/>
      <c r="X2649" s="61"/>
      <c r="Y2649" s="61"/>
      <c r="Z2649" s="61"/>
      <c r="AA2649" s="62">
        <v>879511</v>
      </c>
      <c r="AB2649" s="61"/>
      <c r="AC2649" s="61"/>
      <c r="AD2649" s="62">
        <v>431048</v>
      </c>
      <c r="AE2649" s="61"/>
      <c r="AF2649" s="62">
        <v>286719</v>
      </c>
      <c r="AG2649" s="61"/>
      <c r="AH2649" s="61"/>
      <c r="AI2649" s="62">
        <v>71721</v>
      </c>
      <c r="AJ2649" s="61"/>
      <c r="AK2649" s="61"/>
      <c r="AL2649" s="61"/>
      <c r="AM2649" s="61"/>
      <c r="AN2649" s="61"/>
      <c r="AO2649" s="61"/>
      <c r="AP2649" s="62">
        <v>6292</v>
      </c>
      <c r="AQ2649" s="61"/>
      <c r="AR2649" s="62">
        <v>6125</v>
      </c>
      <c r="AS2649" s="61"/>
      <c r="AT2649" s="61"/>
      <c r="AU2649" s="61"/>
      <c r="AV2649" s="61"/>
      <c r="AW2649" s="61"/>
      <c r="AX2649" s="61"/>
      <c r="AY2649" s="61"/>
      <c r="AZ2649" s="61"/>
      <c r="BA2649" s="61"/>
      <c r="BB2649" s="61"/>
      <c r="BC2649" s="61"/>
      <c r="BD2649" s="61"/>
      <c r="BE2649" s="61"/>
      <c r="BF2649" s="61"/>
      <c r="BG2649" s="61"/>
      <c r="BH2649" s="61"/>
      <c r="BI2649" s="61"/>
      <c r="BJ2649" s="61"/>
      <c r="BK2649" s="62">
        <v>1706</v>
      </c>
      <c r="BL2649" s="61"/>
      <c r="BM2649" s="61"/>
      <c r="BN2649" s="61"/>
      <c r="BO2649" s="62">
        <v>-290502</v>
      </c>
    </row>
    <row r="2650" spans="1:67" x14ac:dyDescent="0.2">
      <c r="A2650" s="57" t="s">
        <v>43</v>
      </c>
      <c r="B2650" s="56" t="s">
        <v>43</v>
      </c>
      <c r="C2650" s="56" t="s">
        <v>568</v>
      </c>
      <c r="D2650" s="56">
        <v>1992</v>
      </c>
      <c r="E2650" s="58">
        <v>1715693</v>
      </c>
      <c r="F2650" s="58">
        <v>1425191</v>
      </c>
      <c r="G2650" s="59">
        <v>1700922</v>
      </c>
      <c r="H2650" s="59">
        <v>14771</v>
      </c>
      <c r="I2650" s="60">
        <v>0</v>
      </c>
      <c r="J2650" s="58">
        <v>-290502</v>
      </c>
      <c r="K2650" s="61">
        <v>156</v>
      </c>
      <c r="L2650" s="61"/>
      <c r="M2650" s="61"/>
      <c r="N2650" s="61"/>
      <c r="O2650" s="61"/>
      <c r="P2650" s="62">
        <v>21763</v>
      </c>
      <c r="Q2650" s="61"/>
      <c r="R2650" s="61"/>
      <c r="S2650" s="61"/>
      <c r="T2650" s="61"/>
      <c r="U2650" s="61"/>
      <c r="V2650" s="61"/>
      <c r="W2650" s="61"/>
      <c r="X2650" s="61"/>
      <c r="Y2650" s="61"/>
      <c r="Z2650" s="61"/>
      <c r="AA2650" s="62">
        <v>882617</v>
      </c>
      <c r="AB2650" s="61"/>
      <c r="AC2650" s="61"/>
      <c r="AD2650" s="62">
        <v>435032</v>
      </c>
      <c r="AE2650" s="61"/>
      <c r="AF2650" s="62">
        <v>286719</v>
      </c>
      <c r="AG2650" s="61"/>
      <c r="AH2650" s="61"/>
      <c r="AI2650" s="62">
        <v>74635</v>
      </c>
      <c r="AJ2650" s="61"/>
      <c r="AK2650" s="61"/>
      <c r="AL2650" s="61"/>
      <c r="AM2650" s="61"/>
      <c r="AN2650" s="61"/>
      <c r="AO2650" s="61"/>
      <c r="AP2650" s="62">
        <v>6940</v>
      </c>
      <c r="AQ2650" s="61"/>
      <c r="AR2650" s="62">
        <v>6125</v>
      </c>
      <c r="AS2650" s="61"/>
      <c r="AT2650" s="61"/>
      <c r="AU2650" s="61"/>
      <c r="AV2650" s="61"/>
      <c r="AW2650" s="61"/>
      <c r="AX2650" s="61"/>
      <c r="AY2650" s="61"/>
      <c r="AZ2650" s="61"/>
      <c r="BA2650" s="61"/>
      <c r="BB2650" s="61"/>
      <c r="BC2650" s="61"/>
      <c r="BD2650" s="61"/>
      <c r="BE2650" s="61"/>
      <c r="BF2650" s="61"/>
      <c r="BG2650" s="61"/>
      <c r="BH2650" s="61"/>
      <c r="BI2650" s="61"/>
      <c r="BJ2650" s="61"/>
      <c r="BK2650" s="62">
        <v>1706</v>
      </c>
      <c r="BL2650" s="61"/>
      <c r="BM2650" s="61"/>
      <c r="BN2650" s="61"/>
      <c r="BO2650" s="62">
        <v>-290502</v>
      </c>
    </row>
    <row r="2651" spans="1:67" x14ac:dyDescent="0.2">
      <c r="A2651" s="57" t="s">
        <v>44</v>
      </c>
      <c r="B2651" s="56" t="s">
        <v>44</v>
      </c>
      <c r="C2651" s="56" t="s">
        <v>44</v>
      </c>
      <c r="D2651" s="56">
        <v>1989</v>
      </c>
      <c r="E2651" s="58">
        <v>5722650</v>
      </c>
      <c r="F2651" s="58">
        <v>5696125</v>
      </c>
      <c r="G2651" s="59">
        <v>5273791</v>
      </c>
      <c r="H2651" s="59">
        <v>448859</v>
      </c>
      <c r="I2651" s="60">
        <v>0</v>
      </c>
      <c r="J2651" s="58">
        <v>-26525</v>
      </c>
      <c r="K2651" s="62">
        <v>18248</v>
      </c>
      <c r="L2651" s="61"/>
      <c r="M2651" s="62">
        <v>6043</v>
      </c>
      <c r="N2651" s="61"/>
      <c r="O2651" s="61"/>
      <c r="P2651" s="62">
        <v>261072</v>
      </c>
      <c r="Q2651" s="62">
        <v>17267</v>
      </c>
      <c r="R2651" s="61"/>
      <c r="S2651" s="61"/>
      <c r="T2651" s="61"/>
      <c r="U2651" s="61"/>
      <c r="V2651" s="61"/>
      <c r="W2651" s="62">
        <v>690373</v>
      </c>
      <c r="X2651" s="61"/>
      <c r="Y2651" s="61"/>
      <c r="Z2651" s="61"/>
      <c r="AA2651" s="62">
        <v>1580680</v>
      </c>
      <c r="AB2651" s="61"/>
      <c r="AC2651" s="61"/>
      <c r="AD2651" s="62">
        <v>1209278</v>
      </c>
      <c r="AE2651" s="61"/>
      <c r="AF2651" s="62">
        <v>1059625</v>
      </c>
      <c r="AG2651" s="61"/>
      <c r="AH2651" s="61"/>
      <c r="AI2651" s="62">
        <v>431205</v>
      </c>
      <c r="AJ2651" s="61"/>
      <c r="AK2651" s="61"/>
      <c r="AL2651" s="61"/>
      <c r="AM2651" s="61"/>
      <c r="AN2651" s="61"/>
      <c r="AO2651" s="61"/>
      <c r="AP2651" s="62">
        <v>76249</v>
      </c>
      <c r="AQ2651" s="61"/>
      <c r="AR2651" s="62">
        <v>84570</v>
      </c>
      <c r="AS2651" s="61"/>
      <c r="AT2651" s="61"/>
      <c r="AU2651" s="61"/>
      <c r="AV2651" s="62">
        <v>3721</v>
      </c>
      <c r="AW2651" s="61"/>
      <c r="AX2651" s="61"/>
      <c r="AY2651" s="62">
        <v>84419</v>
      </c>
      <c r="AZ2651" s="61"/>
      <c r="BA2651" s="62">
        <v>189200</v>
      </c>
      <c r="BB2651" s="61"/>
      <c r="BC2651" s="61"/>
      <c r="BD2651" s="61"/>
      <c r="BE2651" s="61"/>
      <c r="BF2651" s="61"/>
      <c r="BG2651" s="61"/>
      <c r="BH2651" s="61"/>
      <c r="BI2651" s="62">
        <v>10700</v>
      </c>
      <c r="BJ2651" s="61"/>
      <c r="BK2651" s="61"/>
      <c r="BL2651" s="61"/>
      <c r="BM2651" s="61"/>
      <c r="BN2651" s="61"/>
      <c r="BO2651" s="62">
        <v>-26525</v>
      </c>
    </row>
    <row r="2652" spans="1:67" x14ac:dyDescent="0.2">
      <c r="A2652" s="57" t="s">
        <v>44</v>
      </c>
      <c r="B2652" s="56" t="s">
        <v>44</v>
      </c>
      <c r="C2652" s="56" t="s">
        <v>44</v>
      </c>
      <c r="D2652" s="56">
        <v>1990</v>
      </c>
      <c r="E2652" s="58">
        <v>6570558</v>
      </c>
      <c r="F2652" s="58">
        <v>6544033</v>
      </c>
      <c r="G2652" s="59">
        <v>5993983</v>
      </c>
      <c r="H2652" s="59">
        <v>576575</v>
      </c>
      <c r="I2652" s="60">
        <v>0</v>
      </c>
      <c r="J2652" s="58">
        <v>-26525</v>
      </c>
      <c r="K2652" s="62">
        <v>18248</v>
      </c>
      <c r="L2652" s="61"/>
      <c r="M2652" s="62">
        <v>6043</v>
      </c>
      <c r="N2652" s="61"/>
      <c r="O2652" s="61"/>
      <c r="P2652" s="62">
        <v>261072</v>
      </c>
      <c r="Q2652" s="62">
        <v>17267</v>
      </c>
      <c r="R2652" s="61"/>
      <c r="S2652" s="61"/>
      <c r="T2652" s="61"/>
      <c r="U2652" s="61"/>
      <c r="V2652" s="61"/>
      <c r="W2652" s="62">
        <v>866971</v>
      </c>
      <c r="X2652" s="61"/>
      <c r="Y2652" s="61"/>
      <c r="Z2652" s="61"/>
      <c r="AA2652" s="62">
        <v>1675888</v>
      </c>
      <c r="AB2652" s="61"/>
      <c r="AC2652" s="61"/>
      <c r="AD2652" s="62">
        <v>1566727</v>
      </c>
      <c r="AE2652" s="61"/>
      <c r="AF2652" s="62">
        <v>1111213</v>
      </c>
      <c r="AG2652" s="61"/>
      <c r="AH2652" s="61"/>
      <c r="AI2652" s="62">
        <v>470554</v>
      </c>
      <c r="AJ2652" s="61"/>
      <c r="AK2652" s="61"/>
      <c r="AL2652" s="61"/>
      <c r="AM2652" s="61"/>
      <c r="AN2652" s="61"/>
      <c r="AO2652" s="61"/>
      <c r="AP2652" s="62">
        <v>76813</v>
      </c>
      <c r="AQ2652" s="61"/>
      <c r="AR2652" s="62">
        <v>87428</v>
      </c>
      <c r="AS2652" s="61"/>
      <c r="AT2652" s="61"/>
      <c r="AU2652" s="61"/>
      <c r="AV2652" s="62">
        <v>3721</v>
      </c>
      <c r="AW2652" s="61"/>
      <c r="AX2652" s="61"/>
      <c r="AY2652" s="62">
        <v>89042</v>
      </c>
      <c r="AZ2652" s="61"/>
      <c r="BA2652" s="62">
        <v>308871</v>
      </c>
      <c r="BB2652" s="61"/>
      <c r="BC2652" s="61"/>
      <c r="BD2652" s="61"/>
      <c r="BE2652" s="61"/>
      <c r="BF2652" s="61"/>
      <c r="BG2652" s="61"/>
      <c r="BH2652" s="61"/>
      <c r="BI2652" s="62">
        <v>10700</v>
      </c>
      <c r="BJ2652" s="61"/>
      <c r="BK2652" s="61"/>
      <c r="BL2652" s="61"/>
      <c r="BM2652" s="61"/>
      <c r="BN2652" s="61"/>
      <c r="BO2652" s="62">
        <v>-26525</v>
      </c>
    </row>
    <row r="2653" spans="1:67" x14ac:dyDescent="0.2">
      <c r="A2653" s="57" t="s">
        <v>44</v>
      </c>
      <c r="B2653" s="56" t="s">
        <v>44</v>
      </c>
      <c r="C2653" s="56" t="s">
        <v>44</v>
      </c>
      <c r="D2653" s="56">
        <v>1991</v>
      </c>
      <c r="E2653" s="58">
        <v>7066624</v>
      </c>
      <c r="F2653" s="58">
        <v>7040099</v>
      </c>
      <c r="G2653" s="59">
        <v>6344074</v>
      </c>
      <c r="H2653" s="59">
        <v>722550</v>
      </c>
      <c r="I2653" s="60">
        <v>0</v>
      </c>
      <c r="J2653" s="58">
        <v>-26525</v>
      </c>
      <c r="K2653" s="62">
        <v>18248</v>
      </c>
      <c r="L2653" s="61"/>
      <c r="M2653" s="62">
        <v>6043</v>
      </c>
      <c r="N2653" s="61"/>
      <c r="O2653" s="61"/>
      <c r="P2653" s="62">
        <v>267918</v>
      </c>
      <c r="Q2653" s="62">
        <v>17267</v>
      </c>
      <c r="R2653" s="61"/>
      <c r="S2653" s="61"/>
      <c r="T2653" s="61"/>
      <c r="U2653" s="61"/>
      <c r="V2653" s="61"/>
      <c r="W2653" s="62">
        <v>866971</v>
      </c>
      <c r="X2653" s="61"/>
      <c r="Y2653" s="61"/>
      <c r="Z2653" s="61"/>
      <c r="AA2653" s="62">
        <v>1781985</v>
      </c>
      <c r="AB2653" s="61"/>
      <c r="AC2653" s="61"/>
      <c r="AD2653" s="62">
        <v>1678153</v>
      </c>
      <c r="AE2653" s="61"/>
      <c r="AF2653" s="62">
        <v>1207264</v>
      </c>
      <c r="AG2653" s="61"/>
      <c r="AH2653" s="61"/>
      <c r="AI2653" s="62">
        <v>500225</v>
      </c>
      <c r="AJ2653" s="61"/>
      <c r="AK2653" s="61"/>
      <c r="AL2653" s="61"/>
      <c r="AM2653" s="61"/>
      <c r="AN2653" s="61"/>
      <c r="AO2653" s="61"/>
      <c r="AP2653" s="62">
        <v>103938</v>
      </c>
      <c r="AQ2653" s="61"/>
      <c r="AR2653" s="62">
        <v>87428</v>
      </c>
      <c r="AS2653" s="61"/>
      <c r="AT2653" s="61"/>
      <c r="AU2653" s="61"/>
      <c r="AV2653" s="62">
        <v>3721</v>
      </c>
      <c r="AW2653" s="61"/>
      <c r="AX2653" s="61"/>
      <c r="AY2653" s="62">
        <v>111525</v>
      </c>
      <c r="AZ2653" s="61"/>
      <c r="BA2653" s="62">
        <v>405238</v>
      </c>
      <c r="BB2653" s="61"/>
      <c r="BC2653" s="61"/>
      <c r="BD2653" s="61"/>
      <c r="BE2653" s="61"/>
      <c r="BF2653" s="61"/>
      <c r="BG2653" s="61"/>
      <c r="BH2653" s="61"/>
      <c r="BI2653" s="62">
        <v>10700</v>
      </c>
      <c r="BJ2653" s="61"/>
      <c r="BK2653" s="61"/>
      <c r="BL2653" s="61"/>
      <c r="BM2653" s="61"/>
      <c r="BN2653" s="61"/>
      <c r="BO2653" s="62">
        <v>-26525</v>
      </c>
    </row>
    <row r="2654" spans="1:67" x14ac:dyDescent="0.2">
      <c r="A2654" s="57" t="s">
        <v>44</v>
      </c>
      <c r="B2654" s="56" t="s">
        <v>44</v>
      </c>
      <c r="C2654" s="56" t="s">
        <v>44</v>
      </c>
      <c r="D2654" s="56">
        <v>1992</v>
      </c>
      <c r="E2654" s="58">
        <v>7322797</v>
      </c>
      <c r="F2654" s="58">
        <v>7296272</v>
      </c>
      <c r="G2654" s="59">
        <v>6596333</v>
      </c>
      <c r="H2654" s="59">
        <v>726464</v>
      </c>
      <c r="I2654" s="60">
        <v>0</v>
      </c>
      <c r="J2654" s="58">
        <v>-26525</v>
      </c>
      <c r="K2654" s="62">
        <v>18248</v>
      </c>
      <c r="L2654" s="61"/>
      <c r="M2654" s="62">
        <v>6043</v>
      </c>
      <c r="N2654" s="61"/>
      <c r="O2654" s="61"/>
      <c r="P2654" s="62">
        <v>270680</v>
      </c>
      <c r="Q2654" s="62">
        <v>17267</v>
      </c>
      <c r="R2654" s="61"/>
      <c r="S2654" s="61"/>
      <c r="T2654" s="61"/>
      <c r="U2654" s="61"/>
      <c r="V2654" s="61"/>
      <c r="W2654" s="62">
        <v>984005</v>
      </c>
      <c r="X2654" s="61"/>
      <c r="Y2654" s="61"/>
      <c r="Z2654" s="61"/>
      <c r="AA2654" s="62">
        <v>1822147</v>
      </c>
      <c r="AB2654" s="61"/>
      <c r="AC2654" s="61"/>
      <c r="AD2654" s="62">
        <v>1738583</v>
      </c>
      <c r="AE2654" s="61"/>
      <c r="AF2654" s="62">
        <v>1227864</v>
      </c>
      <c r="AG2654" s="61"/>
      <c r="AH2654" s="61"/>
      <c r="AI2654" s="62">
        <v>511496</v>
      </c>
      <c r="AJ2654" s="61"/>
      <c r="AK2654" s="61"/>
      <c r="AL2654" s="61"/>
      <c r="AM2654" s="61"/>
      <c r="AN2654" s="61"/>
      <c r="AO2654" s="61"/>
      <c r="AP2654" s="62">
        <v>122413</v>
      </c>
      <c r="AQ2654" s="61"/>
      <c r="AR2654" s="62">
        <v>58146</v>
      </c>
      <c r="AS2654" s="61"/>
      <c r="AT2654" s="61"/>
      <c r="AU2654" s="61"/>
      <c r="AV2654" s="62">
        <v>4639</v>
      </c>
      <c r="AW2654" s="61"/>
      <c r="AX2654" s="61"/>
      <c r="AY2654" s="62">
        <v>125328</v>
      </c>
      <c r="AZ2654" s="61"/>
      <c r="BA2654" s="62">
        <v>405238</v>
      </c>
      <c r="BB2654" s="61"/>
      <c r="BC2654" s="61"/>
      <c r="BD2654" s="61"/>
      <c r="BE2654" s="61"/>
      <c r="BF2654" s="61"/>
      <c r="BG2654" s="61"/>
      <c r="BH2654" s="61"/>
      <c r="BI2654" s="62">
        <v>10700</v>
      </c>
      <c r="BJ2654" s="61"/>
      <c r="BK2654" s="61"/>
      <c r="BL2654" s="61"/>
      <c r="BM2654" s="61"/>
      <c r="BN2654" s="61"/>
      <c r="BO2654" s="62">
        <v>-26525</v>
      </c>
    </row>
    <row r="2655" spans="1:67" x14ac:dyDescent="0.2">
      <c r="A2655" s="57" t="s">
        <v>44</v>
      </c>
      <c r="B2655" s="56" t="s">
        <v>44</v>
      </c>
      <c r="C2655" s="56" t="s">
        <v>44</v>
      </c>
      <c r="D2655" s="56">
        <v>1993</v>
      </c>
      <c r="E2655" s="58">
        <v>7817914</v>
      </c>
      <c r="F2655" s="58">
        <v>7791389</v>
      </c>
      <c r="G2655" s="59">
        <v>6932316</v>
      </c>
      <c r="H2655" s="59">
        <v>885598</v>
      </c>
      <c r="I2655" s="60">
        <v>0</v>
      </c>
      <c r="J2655" s="58">
        <v>-26525</v>
      </c>
      <c r="K2655" s="62">
        <v>18285</v>
      </c>
      <c r="L2655" s="61"/>
      <c r="M2655" s="62">
        <v>6043</v>
      </c>
      <c r="N2655" s="61"/>
      <c r="O2655" s="61"/>
      <c r="P2655" s="62">
        <v>268516</v>
      </c>
      <c r="Q2655" s="62">
        <v>17267</v>
      </c>
      <c r="R2655" s="61"/>
      <c r="S2655" s="61"/>
      <c r="T2655" s="61"/>
      <c r="U2655" s="61"/>
      <c r="V2655" s="61"/>
      <c r="W2655" s="62">
        <v>984005</v>
      </c>
      <c r="X2655" s="61"/>
      <c r="Y2655" s="61"/>
      <c r="Z2655" s="61"/>
      <c r="AA2655" s="62">
        <v>1955181</v>
      </c>
      <c r="AB2655" s="61"/>
      <c r="AC2655" s="61"/>
      <c r="AD2655" s="62">
        <v>1897460</v>
      </c>
      <c r="AE2655" s="61"/>
      <c r="AF2655" s="62">
        <v>1268896</v>
      </c>
      <c r="AG2655" s="61"/>
      <c r="AH2655" s="61"/>
      <c r="AI2655" s="62">
        <v>516663</v>
      </c>
      <c r="AJ2655" s="61"/>
      <c r="AK2655" s="61"/>
      <c r="AL2655" s="61"/>
      <c r="AM2655" s="61"/>
      <c r="AN2655" s="61"/>
      <c r="AO2655" s="61"/>
      <c r="AP2655" s="62">
        <v>143107</v>
      </c>
      <c r="AQ2655" s="61"/>
      <c r="AR2655" s="62">
        <v>58146</v>
      </c>
      <c r="AS2655" s="61"/>
      <c r="AT2655" s="61"/>
      <c r="AU2655" s="61"/>
      <c r="AV2655" s="62">
        <v>4639</v>
      </c>
      <c r="AW2655" s="61"/>
      <c r="AX2655" s="61"/>
      <c r="AY2655" s="62">
        <v>151818</v>
      </c>
      <c r="AZ2655" s="61"/>
      <c r="BA2655" s="62">
        <v>517188</v>
      </c>
      <c r="BB2655" s="61"/>
      <c r="BC2655" s="61"/>
      <c r="BD2655" s="61"/>
      <c r="BE2655" s="61"/>
      <c r="BF2655" s="61"/>
      <c r="BG2655" s="61"/>
      <c r="BH2655" s="61"/>
      <c r="BI2655" s="62">
        <v>10700</v>
      </c>
      <c r="BJ2655" s="61"/>
      <c r="BK2655" s="61"/>
      <c r="BL2655" s="61"/>
      <c r="BM2655" s="61"/>
      <c r="BN2655" s="61"/>
      <c r="BO2655" s="62">
        <v>-26525</v>
      </c>
    </row>
    <row r="2656" spans="1:67" x14ac:dyDescent="0.2">
      <c r="A2656" s="57" t="s">
        <v>44</v>
      </c>
      <c r="B2656" s="56" t="s">
        <v>44</v>
      </c>
      <c r="C2656" s="56" t="s">
        <v>44</v>
      </c>
      <c r="D2656" s="56">
        <v>1994</v>
      </c>
      <c r="E2656" s="58">
        <v>8232362</v>
      </c>
      <c r="F2656" s="58">
        <v>7830125</v>
      </c>
      <c r="G2656" s="59">
        <v>7284174</v>
      </c>
      <c r="H2656" s="59">
        <v>948188</v>
      </c>
      <c r="I2656" s="60">
        <v>0</v>
      </c>
      <c r="J2656" s="58">
        <v>-402237</v>
      </c>
      <c r="K2656" s="62">
        <v>18285</v>
      </c>
      <c r="L2656" s="61"/>
      <c r="M2656" s="62">
        <v>6043</v>
      </c>
      <c r="N2656" s="61"/>
      <c r="O2656" s="61"/>
      <c r="P2656" s="62">
        <v>319689</v>
      </c>
      <c r="Q2656" s="62">
        <v>17267</v>
      </c>
      <c r="R2656" s="61"/>
      <c r="S2656" s="61"/>
      <c r="T2656" s="61"/>
      <c r="U2656" s="61"/>
      <c r="V2656" s="61"/>
      <c r="W2656" s="62">
        <v>988131</v>
      </c>
      <c r="X2656" s="61"/>
      <c r="Y2656" s="61"/>
      <c r="Z2656" s="61"/>
      <c r="AA2656" s="62">
        <v>1999279</v>
      </c>
      <c r="AB2656" s="61"/>
      <c r="AC2656" s="61"/>
      <c r="AD2656" s="62">
        <v>2057048</v>
      </c>
      <c r="AE2656" s="61"/>
      <c r="AF2656" s="62">
        <v>1349151</v>
      </c>
      <c r="AG2656" s="61"/>
      <c r="AH2656" s="61"/>
      <c r="AI2656" s="62">
        <v>529281</v>
      </c>
      <c r="AJ2656" s="61"/>
      <c r="AK2656" s="61"/>
      <c r="AL2656" s="61"/>
      <c r="AM2656" s="61"/>
      <c r="AN2656" s="61"/>
      <c r="AO2656" s="61"/>
      <c r="AP2656" s="62">
        <v>153128</v>
      </c>
      <c r="AQ2656" s="61"/>
      <c r="AR2656" s="62">
        <v>96019</v>
      </c>
      <c r="AS2656" s="61"/>
      <c r="AT2656" s="61"/>
      <c r="AU2656" s="61"/>
      <c r="AV2656" s="62">
        <v>4639</v>
      </c>
      <c r="AW2656" s="61"/>
      <c r="AX2656" s="61"/>
      <c r="AY2656" s="62">
        <v>155174</v>
      </c>
      <c r="AZ2656" s="61"/>
      <c r="BA2656" s="62">
        <v>517188</v>
      </c>
      <c r="BB2656" s="61"/>
      <c r="BC2656" s="61"/>
      <c r="BD2656" s="61"/>
      <c r="BE2656" s="61"/>
      <c r="BF2656" s="61"/>
      <c r="BG2656" s="61"/>
      <c r="BH2656" s="61"/>
      <c r="BI2656" s="62">
        <v>22040</v>
      </c>
      <c r="BJ2656" s="61"/>
      <c r="BK2656" s="61"/>
      <c r="BL2656" s="61"/>
      <c r="BM2656" s="61"/>
      <c r="BN2656" s="61"/>
      <c r="BO2656" s="62">
        <v>-402237</v>
      </c>
    </row>
    <row r="2657" spans="1:67" x14ac:dyDescent="0.2">
      <c r="A2657" s="57" t="s">
        <v>44</v>
      </c>
      <c r="B2657" s="56" t="s">
        <v>44</v>
      </c>
      <c r="C2657" s="56" t="s">
        <v>44</v>
      </c>
      <c r="D2657" s="56">
        <v>1995</v>
      </c>
      <c r="E2657" s="58">
        <v>8641838</v>
      </c>
      <c r="F2657" s="58">
        <v>8235926</v>
      </c>
      <c r="G2657" s="59">
        <v>7482076</v>
      </c>
      <c r="H2657" s="59">
        <v>1159762</v>
      </c>
      <c r="I2657" s="60">
        <v>0</v>
      </c>
      <c r="J2657" s="58">
        <v>-405912</v>
      </c>
      <c r="K2657" s="62">
        <v>18285</v>
      </c>
      <c r="L2657" s="61"/>
      <c r="M2657" s="62">
        <v>6043</v>
      </c>
      <c r="N2657" s="61"/>
      <c r="O2657" s="61"/>
      <c r="P2657" s="62">
        <v>327766</v>
      </c>
      <c r="Q2657" s="62">
        <v>17267</v>
      </c>
      <c r="R2657" s="61"/>
      <c r="S2657" s="61"/>
      <c r="T2657" s="61"/>
      <c r="U2657" s="61"/>
      <c r="V2657" s="61"/>
      <c r="W2657" s="62">
        <v>988131</v>
      </c>
      <c r="X2657" s="61"/>
      <c r="Y2657" s="61"/>
      <c r="Z2657" s="61"/>
      <c r="AA2657" s="62">
        <v>2050887</v>
      </c>
      <c r="AB2657" s="61"/>
      <c r="AC2657" s="61"/>
      <c r="AD2657" s="62">
        <v>2114739</v>
      </c>
      <c r="AE2657" s="61"/>
      <c r="AF2657" s="62">
        <v>1406584</v>
      </c>
      <c r="AG2657" s="61"/>
      <c r="AH2657" s="61"/>
      <c r="AI2657" s="62">
        <v>552374</v>
      </c>
      <c r="AJ2657" s="61"/>
      <c r="AK2657" s="61"/>
      <c r="AL2657" s="61"/>
      <c r="AM2657" s="61"/>
      <c r="AN2657" s="61"/>
      <c r="AO2657" s="61"/>
      <c r="AP2657" s="62">
        <v>175030</v>
      </c>
      <c r="AQ2657" s="61"/>
      <c r="AR2657" s="62">
        <v>110596</v>
      </c>
      <c r="AS2657" s="61"/>
      <c r="AT2657" s="61"/>
      <c r="AU2657" s="61"/>
      <c r="AV2657" s="62">
        <v>7380</v>
      </c>
      <c r="AW2657" s="61"/>
      <c r="AX2657" s="61"/>
      <c r="AY2657" s="62">
        <v>161888</v>
      </c>
      <c r="AZ2657" s="61"/>
      <c r="BA2657" s="62">
        <v>631495</v>
      </c>
      <c r="BB2657" s="61"/>
      <c r="BC2657" s="61"/>
      <c r="BD2657" s="61"/>
      <c r="BE2657" s="61"/>
      <c r="BF2657" s="61"/>
      <c r="BG2657" s="61"/>
      <c r="BH2657" s="61"/>
      <c r="BI2657" s="62">
        <v>73373</v>
      </c>
      <c r="BJ2657" s="61"/>
      <c r="BK2657" s="61"/>
      <c r="BL2657" s="61"/>
      <c r="BM2657" s="61"/>
      <c r="BN2657" s="61"/>
      <c r="BO2657" s="62">
        <v>-405912</v>
      </c>
    </row>
    <row r="2658" spans="1:67" x14ac:dyDescent="0.2">
      <c r="A2658" s="57" t="s">
        <v>44</v>
      </c>
      <c r="B2658" s="56" t="s">
        <v>44</v>
      </c>
      <c r="C2658" s="56" t="s">
        <v>44</v>
      </c>
      <c r="D2658" s="56">
        <v>1996</v>
      </c>
      <c r="E2658" s="58">
        <v>9086422</v>
      </c>
      <c r="F2658" s="58">
        <v>8677269</v>
      </c>
      <c r="G2658" s="59">
        <v>7837902</v>
      </c>
      <c r="H2658" s="59">
        <v>1248520</v>
      </c>
      <c r="I2658" s="60">
        <v>0</v>
      </c>
      <c r="J2658" s="58">
        <v>-409153</v>
      </c>
      <c r="K2658" s="62">
        <v>60356</v>
      </c>
      <c r="L2658" s="61"/>
      <c r="M2658" s="62">
        <v>6363</v>
      </c>
      <c r="N2658" s="61"/>
      <c r="O2658" s="61"/>
      <c r="P2658" s="62">
        <v>416665</v>
      </c>
      <c r="Q2658" s="62">
        <v>17267</v>
      </c>
      <c r="R2658" s="61"/>
      <c r="S2658" s="61"/>
      <c r="T2658" s="61"/>
      <c r="U2658" s="61"/>
      <c r="V2658" s="61"/>
      <c r="W2658" s="62">
        <v>988131</v>
      </c>
      <c r="X2658" s="61"/>
      <c r="Y2658" s="61"/>
      <c r="Z2658" s="61"/>
      <c r="AA2658" s="62">
        <v>2201300</v>
      </c>
      <c r="AB2658" s="61"/>
      <c r="AC2658" s="61"/>
      <c r="AD2658" s="62">
        <v>2155261</v>
      </c>
      <c r="AE2658" s="61"/>
      <c r="AF2658" s="62">
        <v>1435644</v>
      </c>
      <c r="AG2658" s="61"/>
      <c r="AH2658" s="61"/>
      <c r="AI2658" s="62">
        <v>556915</v>
      </c>
      <c r="AJ2658" s="61"/>
      <c r="AK2658" s="61"/>
      <c r="AL2658" s="61"/>
      <c r="AM2658" s="61"/>
      <c r="AN2658" s="61"/>
      <c r="AO2658" s="61"/>
      <c r="AP2658" s="62">
        <v>175846</v>
      </c>
      <c r="AQ2658" s="61"/>
      <c r="AR2658" s="62">
        <v>115433</v>
      </c>
      <c r="AS2658" s="61"/>
      <c r="AT2658" s="61"/>
      <c r="AU2658" s="61"/>
      <c r="AV2658" s="62">
        <v>7380</v>
      </c>
      <c r="AW2658" s="61"/>
      <c r="AX2658" s="61"/>
      <c r="AY2658" s="62">
        <v>211529</v>
      </c>
      <c r="AZ2658" s="61"/>
      <c r="BA2658" s="62">
        <v>650698</v>
      </c>
      <c r="BB2658" s="61"/>
      <c r="BC2658" s="61"/>
      <c r="BD2658" s="61"/>
      <c r="BE2658" s="61"/>
      <c r="BF2658" s="61"/>
      <c r="BG2658" s="61"/>
      <c r="BH2658" s="61"/>
      <c r="BI2658" s="62">
        <v>87634</v>
      </c>
      <c r="BJ2658" s="61"/>
      <c r="BK2658" s="61"/>
      <c r="BL2658" s="61"/>
      <c r="BM2658" s="61"/>
      <c r="BN2658" s="61"/>
      <c r="BO2658" s="62">
        <v>-409153</v>
      </c>
    </row>
    <row r="2659" spans="1:67" x14ac:dyDescent="0.2">
      <c r="A2659" s="57" t="s">
        <v>44</v>
      </c>
      <c r="B2659" s="56" t="s">
        <v>44</v>
      </c>
      <c r="C2659" s="56" t="s">
        <v>44</v>
      </c>
      <c r="D2659" s="56">
        <v>1997</v>
      </c>
      <c r="E2659" s="58">
        <v>9572662</v>
      </c>
      <c r="F2659" s="58">
        <v>9159838</v>
      </c>
      <c r="G2659" s="59">
        <v>8120744</v>
      </c>
      <c r="H2659" s="59">
        <v>1451918</v>
      </c>
      <c r="I2659" s="60">
        <v>0</v>
      </c>
      <c r="J2659" s="58">
        <v>-412824</v>
      </c>
      <c r="K2659" s="62">
        <v>74189</v>
      </c>
      <c r="L2659" s="61"/>
      <c r="M2659" s="62">
        <v>6603</v>
      </c>
      <c r="N2659" s="61"/>
      <c r="O2659" s="61"/>
      <c r="P2659" s="62">
        <v>432440</v>
      </c>
      <c r="Q2659" s="62">
        <v>17267</v>
      </c>
      <c r="R2659" s="61"/>
      <c r="S2659" s="61"/>
      <c r="T2659" s="61"/>
      <c r="U2659" s="61"/>
      <c r="V2659" s="61"/>
      <c r="W2659" s="62">
        <v>992761</v>
      </c>
      <c r="X2659" s="61"/>
      <c r="Y2659" s="61"/>
      <c r="Z2659" s="61"/>
      <c r="AA2659" s="62">
        <v>2336422</v>
      </c>
      <c r="AB2659" s="61"/>
      <c r="AC2659" s="61"/>
      <c r="AD2659" s="62">
        <v>2234159</v>
      </c>
      <c r="AE2659" s="61"/>
      <c r="AF2659" s="62">
        <v>1461279</v>
      </c>
      <c r="AG2659" s="61"/>
      <c r="AH2659" s="61"/>
      <c r="AI2659" s="62">
        <v>565624</v>
      </c>
      <c r="AJ2659" s="61"/>
      <c r="AK2659" s="61"/>
      <c r="AL2659" s="61"/>
      <c r="AM2659" s="61"/>
      <c r="AN2659" s="61"/>
      <c r="AO2659" s="61"/>
      <c r="AP2659" s="62">
        <v>178396</v>
      </c>
      <c r="AQ2659" s="61"/>
      <c r="AR2659" s="62">
        <v>124727</v>
      </c>
      <c r="AS2659" s="61"/>
      <c r="AT2659" s="61"/>
      <c r="AU2659" s="61"/>
      <c r="AV2659" s="62">
        <v>7380</v>
      </c>
      <c r="AW2659" s="61"/>
      <c r="AX2659" s="61"/>
      <c r="AY2659" s="62">
        <v>316267</v>
      </c>
      <c r="AZ2659" s="61"/>
      <c r="BA2659" s="62">
        <v>671355</v>
      </c>
      <c r="BB2659" s="61"/>
      <c r="BC2659" s="61"/>
      <c r="BD2659" s="61"/>
      <c r="BE2659" s="61"/>
      <c r="BF2659" s="61"/>
      <c r="BG2659" s="61"/>
      <c r="BH2659" s="61"/>
      <c r="BI2659" s="62">
        <v>153793</v>
      </c>
      <c r="BJ2659" s="61"/>
      <c r="BK2659" s="61"/>
      <c r="BL2659" s="61"/>
      <c r="BM2659" s="61"/>
      <c r="BN2659" s="61"/>
      <c r="BO2659" s="62">
        <v>-412824</v>
      </c>
    </row>
    <row r="2660" spans="1:67" x14ac:dyDescent="0.2">
      <c r="A2660" s="57" t="s">
        <v>44</v>
      </c>
      <c r="B2660" s="56" t="s">
        <v>44</v>
      </c>
      <c r="C2660" s="56" t="s">
        <v>44</v>
      </c>
      <c r="D2660" s="56">
        <v>1998</v>
      </c>
      <c r="E2660" s="58">
        <v>10694524</v>
      </c>
      <c r="F2660" s="58">
        <v>10277800</v>
      </c>
      <c r="G2660" s="59">
        <v>9191005</v>
      </c>
      <c r="H2660" s="59">
        <v>1503519</v>
      </c>
      <c r="I2660" s="60">
        <v>0</v>
      </c>
      <c r="J2660" s="58">
        <v>-416724</v>
      </c>
      <c r="K2660" s="62">
        <v>414666</v>
      </c>
      <c r="L2660" s="61"/>
      <c r="M2660" s="62">
        <v>6852</v>
      </c>
      <c r="N2660" s="61"/>
      <c r="O2660" s="61"/>
      <c r="P2660" s="62">
        <v>803179</v>
      </c>
      <c r="Q2660" s="62">
        <v>165127</v>
      </c>
      <c r="R2660" s="61"/>
      <c r="S2660" s="61"/>
      <c r="T2660" s="61"/>
      <c r="U2660" s="61"/>
      <c r="V2660" s="61"/>
      <c r="W2660" s="62">
        <v>992761</v>
      </c>
      <c r="X2660" s="61"/>
      <c r="Y2660" s="61"/>
      <c r="Z2660" s="61"/>
      <c r="AA2660" s="62">
        <v>2493876</v>
      </c>
      <c r="AB2660" s="61"/>
      <c r="AC2660" s="61"/>
      <c r="AD2660" s="62">
        <v>2250211</v>
      </c>
      <c r="AE2660" s="61"/>
      <c r="AF2660" s="62">
        <v>1495666</v>
      </c>
      <c r="AG2660" s="61"/>
      <c r="AH2660" s="61"/>
      <c r="AI2660" s="62">
        <v>568667</v>
      </c>
      <c r="AJ2660" s="61"/>
      <c r="AK2660" s="61"/>
      <c r="AL2660" s="61"/>
      <c r="AM2660" s="61"/>
      <c r="AN2660" s="61"/>
      <c r="AO2660" s="61"/>
      <c r="AP2660" s="62">
        <v>179215</v>
      </c>
      <c r="AQ2660" s="61"/>
      <c r="AR2660" s="62">
        <v>138668</v>
      </c>
      <c r="AS2660" s="61"/>
      <c r="AT2660" s="61"/>
      <c r="AU2660" s="61"/>
      <c r="AV2660" s="62">
        <v>7380</v>
      </c>
      <c r="AW2660" s="61"/>
      <c r="AX2660" s="61"/>
      <c r="AY2660" s="62">
        <v>326189</v>
      </c>
      <c r="AZ2660" s="61"/>
      <c r="BA2660" s="62">
        <v>688793</v>
      </c>
      <c r="BB2660" s="61"/>
      <c r="BC2660" s="61"/>
      <c r="BD2660" s="61"/>
      <c r="BE2660" s="61"/>
      <c r="BF2660" s="61"/>
      <c r="BG2660" s="61"/>
      <c r="BH2660" s="61"/>
      <c r="BI2660" s="62">
        <v>163274</v>
      </c>
      <c r="BJ2660" s="61"/>
      <c r="BK2660" s="61"/>
      <c r="BL2660" s="61"/>
      <c r="BM2660" s="61"/>
      <c r="BN2660" s="61"/>
      <c r="BO2660" s="62">
        <v>-416724</v>
      </c>
    </row>
    <row r="2661" spans="1:67" x14ac:dyDescent="0.2">
      <c r="A2661" s="57" t="s">
        <v>44</v>
      </c>
      <c r="B2661" s="56" t="s">
        <v>44</v>
      </c>
      <c r="C2661" s="56" t="s">
        <v>44</v>
      </c>
      <c r="D2661" s="56">
        <v>2002</v>
      </c>
      <c r="E2661" s="58">
        <v>12461610</v>
      </c>
      <c r="F2661" s="58">
        <v>12234314</v>
      </c>
      <c r="G2661" s="59">
        <v>10630746</v>
      </c>
      <c r="H2661" s="59">
        <v>1830864</v>
      </c>
      <c r="I2661" s="60">
        <v>0</v>
      </c>
      <c r="J2661" s="58">
        <v>-227296</v>
      </c>
      <c r="K2661" s="61"/>
      <c r="L2661" s="62">
        <v>365298</v>
      </c>
      <c r="M2661" s="61"/>
      <c r="N2661" s="62">
        <v>32555</v>
      </c>
      <c r="O2661" s="62">
        <v>831453</v>
      </c>
      <c r="P2661" s="61"/>
      <c r="Q2661" s="61"/>
      <c r="R2661" s="61"/>
      <c r="S2661" s="61">
        <v>0</v>
      </c>
      <c r="T2661" s="61">
        <v>0</v>
      </c>
      <c r="U2661" s="61"/>
      <c r="V2661" s="62">
        <v>1002711</v>
      </c>
      <c r="W2661" s="61"/>
      <c r="X2661" s="61">
        <v>0</v>
      </c>
      <c r="Y2661" s="62">
        <v>1827154</v>
      </c>
      <c r="Z2661" s="62">
        <v>1243511</v>
      </c>
      <c r="AA2661" s="61"/>
      <c r="AB2661" s="62">
        <v>1436491</v>
      </c>
      <c r="AC2661" s="62">
        <v>976138</v>
      </c>
      <c r="AD2661" s="61"/>
      <c r="AE2661" s="62">
        <v>2100607</v>
      </c>
      <c r="AF2661" s="61"/>
      <c r="AG2661" s="61">
        <v>0</v>
      </c>
      <c r="AH2661" s="62">
        <v>814828</v>
      </c>
      <c r="AI2661" s="61"/>
      <c r="AJ2661" s="61">
        <v>0</v>
      </c>
      <c r="AK2661" s="61">
        <v>0</v>
      </c>
      <c r="AL2661" s="61">
        <v>0</v>
      </c>
      <c r="AM2661" s="61">
        <v>0</v>
      </c>
      <c r="AN2661" s="61">
        <v>0</v>
      </c>
      <c r="AO2661" s="61">
        <v>0</v>
      </c>
      <c r="AP2661" s="61"/>
      <c r="AQ2661" s="62">
        <v>200564</v>
      </c>
      <c r="AR2661" s="61"/>
      <c r="AS2661" s="62">
        <v>322107</v>
      </c>
      <c r="AT2661" s="62">
        <v>22009</v>
      </c>
      <c r="AU2661" s="62">
        <v>694901</v>
      </c>
      <c r="AV2661" s="61"/>
      <c r="AW2661" s="62">
        <v>8610</v>
      </c>
      <c r="AX2661" s="62">
        <v>165103</v>
      </c>
      <c r="AY2661" s="61"/>
      <c r="AZ2661" s="62">
        <v>2634</v>
      </c>
      <c r="BA2661" s="61"/>
      <c r="BB2661" s="61">
        <v>0</v>
      </c>
      <c r="BC2661" s="62">
        <v>131114</v>
      </c>
      <c r="BD2661" s="62">
        <v>17450</v>
      </c>
      <c r="BE2661" s="61"/>
      <c r="BF2661" s="61">
        <v>0</v>
      </c>
      <c r="BG2661" s="61"/>
      <c r="BH2661" s="61">
        <v>0</v>
      </c>
      <c r="BI2661" s="61"/>
      <c r="BJ2661" s="62">
        <v>262313</v>
      </c>
      <c r="BK2661" s="61"/>
      <c r="BL2661" s="62">
        <v>4059</v>
      </c>
      <c r="BM2661" s="61">
        <v>0</v>
      </c>
      <c r="BN2661" s="62">
        <v>-227296</v>
      </c>
      <c r="BO2661" s="61"/>
    </row>
    <row r="2662" spans="1:67" x14ac:dyDescent="0.2">
      <c r="A2662" s="57" t="s">
        <v>44</v>
      </c>
      <c r="B2662" s="56" t="s">
        <v>44</v>
      </c>
      <c r="C2662" s="56" t="s">
        <v>44</v>
      </c>
      <c r="D2662" s="56">
        <v>2003</v>
      </c>
      <c r="E2662" s="58">
        <v>12582811</v>
      </c>
      <c r="F2662" s="58">
        <v>12365297</v>
      </c>
      <c r="G2662" s="59">
        <v>10710254</v>
      </c>
      <c r="H2662" s="59">
        <v>1872557</v>
      </c>
      <c r="I2662" s="60">
        <v>0</v>
      </c>
      <c r="J2662" s="58">
        <v>-217514</v>
      </c>
      <c r="K2662" s="61"/>
      <c r="L2662" s="62">
        <v>365298</v>
      </c>
      <c r="M2662" s="61"/>
      <c r="N2662" s="62">
        <v>32555</v>
      </c>
      <c r="O2662" s="62">
        <v>840958</v>
      </c>
      <c r="P2662" s="61"/>
      <c r="Q2662" s="61"/>
      <c r="R2662" s="61"/>
      <c r="S2662" s="61">
        <v>0</v>
      </c>
      <c r="T2662" s="61">
        <v>0</v>
      </c>
      <c r="U2662" s="61"/>
      <c r="V2662" s="62">
        <v>1004011</v>
      </c>
      <c r="W2662" s="61"/>
      <c r="X2662" s="61">
        <v>0</v>
      </c>
      <c r="Y2662" s="62">
        <v>1864391</v>
      </c>
      <c r="Z2662" s="62">
        <v>1247085</v>
      </c>
      <c r="AA2662" s="61"/>
      <c r="AB2662" s="62">
        <v>1436491</v>
      </c>
      <c r="AC2662" s="62">
        <v>976138</v>
      </c>
      <c r="AD2662" s="61"/>
      <c r="AE2662" s="62">
        <v>2100607</v>
      </c>
      <c r="AF2662" s="61"/>
      <c r="AG2662" s="61">
        <v>0</v>
      </c>
      <c r="AH2662" s="62">
        <v>840124</v>
      </c>
      <c r="AI2662" s="61"/>
      <c r="AJ2662" s="61">
        <v>0</v>
      </c>
      <c r="AK2662" s="61">
        <v>0</v>
      </c>
      <c r="AL2662" s="62">
        <v>2596</v>
      </c>
      <c r="AM2662" s="61">
        <v>0</v>
      </c>
      <c r="AN2662" s="61">
        <v>0</v>
      </c>
      <c r="AO2662" s="61">
        <v>0</v>
      </c>
      <c r="AP2662" s="61"/>
      <c r="AQ2662" s="62">
        <v>209893</v>
      </c>
      <c r="AR2662" s="61"/>
      <c r="AS2662" s="62">
        <v>338448</v>
      </c>
      <c r="AT2662" s="62">
        <v>38032</v>
      </c>
      <c r="AU2662" s="62">
        <v>694901</v>
      </c>
      <c r="AV2662" s="61"/>
      <c r="AW2662" s="62">
        <v>8610</v>
      </c>
      <c r="AX2662" s="62">
        <v>165103</v>
      </c>
      <c r="AY2662" s="61"/>
      <c r="AZ2662" s="62">
        <v>2634</v>
      </c>
      <c r="BA2662" s="61"/>
      <c r="BB2662" s="61">
        <v>0</v>
      </c>
      <c r="BC2662" s="62">
        <v>131114</v>
      </c>
      <c r="BD2662" s="62">
        <v>17450</v>
      </c>
      <c r="BE2662" s="61"/>
      <c r="BF2662" s="61">
        <v>0</v>
      </c>
      <c r="BG2662" s="61"/>
      <c r="BH2662" s="61">
        <v>0</v>
      </c>
      <c r="BI2662" s="61"/>
      <c r="BJ2662" s="62">
        <v>262313</v>
      </c>
      <c r="BK2662" s="61"/>
      <c r="BL2662" s="62">
        <v>4059</v>
      </c>
      <c r="BM2662" s="61">
        <v>0</v>
      </c>
      <c r="BN2662" s="62">
        <v>-217514</v>
      </c>
      <c r="BO2662" s="61"/>
    </row>
    <row r="2663" spans="1:67" x14ac:dyDescent="0.2">
      <c r="A2663" s="57" t="s">
        <v>44</v>
      </c>
      <c r="B2663" s="56" t="s">
        <v>44</v>
      </c>
      <c r="C2663" s="56" t="s">
        <v>44</v>
      </c>
      <c r="D2663" s="56">
        <v>2004</v>
      </c>
      <c r="E2663" s="58">
        <v>13068094</v>
      </c>
      <c r="F2663" s="58">
        <v>12860365</v>
      </c>
      <c r="G2663" s="59">
        <v>11008336</v>
      </c>
      <c r="H2663" s="59">
        <v>2059758</v>
      </c>
      <c r="I2663" s="60">
        <v>0</v>
      </c>
      <c r="J2663" s="58">
        <v>-207729</v>
      </c>
      <c r="K2663" s="61"/>
      <c r="L2663" s="62">
        <v>365298</v>
      </c>
      <c r="M2663" s="61"/>
      <c r="N2663" s="62">
        <v>32555</v>
      </c>
      <c r="O2663" s="62">
        <v>862263</v>
      </c>
      <c r="P2663" s="61"/>
      <c r="Q2663" s="61"/>
      <c r="R2663" s="61"/>
      <c r="S2663" s="61">
        <v>0</v>
      </c>
      <c r="T2663" s="61">
        <v>0</v>
      </c>
      <c r="U2663" s="61"/>
      <c r="V2663" s="62">
        <v>1077368</v>
      </c>
      <c r="W2663" s="61"/>
      <c r="X2663" s="61">
        <v>0</v>
      </c>
      <c r="Y2663" s="62">
        <v>1914577</v>
      </c>
      <c r="Z2663" s="62">
        <v>1249541</v>
      </c>
      <c r="AA2663" s="61"/>
      <c r="AB2663" s="62">
        <v>1436491</v>
      </c>
      <c r="AC2663" s="62">
        <v>977694</v>
      </c>
      <c r="AD2663" s="61"/>
      <c r="AE2663" s="62">
        <v>2203411</v>
      </c>
      <c r="AF2663" s="61"/>
      <c r="AG2663" s="62">
        <v>1556</v>
      </c>
      <c r="AH2663" s="62">
        <v>884986</v>
      </c>
      <c r="AI2663" s="61"/>
      <c r="AJ2663" s="61">
        <v>0</v>
      </c>
      <c r="AK2663" s="61">
        <v>0</v>
      </c>
      <c r="AL2663" s="62">
        <v>2596</v>
      </c>
      <c r="AM2663" s="61">
        <v>0</v>
      </c>
      <c r="AN2663" s="61">
        <v>0</v>
      </c>
      <c r="AO2663" s="61">
        <v>0</v>
      </c>
      <c r="AP2663" s="61"/>
      <c r="AQ2663" s="62">
        <v>231981</v>
      </c>
      <c r="AR2663" s="61"/>
      <c r="AS2663" s="62">
        <v>361036</v>
      </c>
      <c r="AT2663" s="62">
        <v>88185</v>
      </c>
      <c r="AU2663" s="62">
        <v>729531</v>
      </c>
      <c r="AV2663" s="61"/>
      <c r="AW2663" s="62">
        <v>8610</v>
      </c>
      <c r="AX2663" s="62">
        <v>177015</v>
      </c>
      <c r="AY2663" s="61"/>
      <c r="AZ2663" s="62">
        <v>2634</v>
      </c>
      <c r="BA2663" s="61"/>
      <c r="BB2663" s="61">
        <v>0</v>
      </c>
      <c r="BC2663" s="62">
        <v>131713</v>
      </c>
      <c r="BD2663" s="62">
        <v>19220</v>
      </c>
      <c r="BE2663" s="61"/>
      <c r="BF2663" s="61">
        <v>0</v>
      </c>
      <c r="BG2663" s="61"/>
      <c r="BH2663" s="61">
        <v>0</v>
      </c>
      <c r="BI2663" s="61"/>
      <c r="BJ2663" s="62">
        <v>305774</v>
      </c>
      <c r="BK2663" s="61"/>
      <c r="BL2663" s="62">
        <v>4059</v>
      </c>
      <c r="BM2663" s="61">
        <v>0</v>
      </c>
      <c r="BN2663" s="62">
        <v>-207729</v>
      </c>
      <c r="BO2663" s="61"/>
    </row>
    <row r="2664" spans="1:67" x14ac:dyDescent="0.2">
      <c r="A2664" s="57" t="s">
        <v>44</v>
      </c>
      <c r="B2664" s="56" t="s">
        <v>44</v>
      </c>
      <c r="C2664" s="56" t="s">
        <v>44</v>
      </c>
      <c r="D2664" s="56">
        <v>2005</v>
      </c>
      <c r="E2664" s="58">
        <v>14010294</v>
      </c>
      <c r="F2664" s="58">
        <v>13863564</v>
      </c>
      <c r="G2664" s="59">
        <v>11975356</v>
      </c>
      <c r="H2664" s="59">
        <v>2034938</v>
      </c>
      <c r="I2664" s="60">
        <v>0</v>
      </c>
      <c r="J2664" s="58">
        <v>-146730</v>
      </c>
      <c r="K2664" s="61"/>
      <c r="L2664" s="62">
        <v>365298</v>
      </c>
      <c r="M2664" s="61"/>
      <c r="N2664" s="62">
        <v>32555</v>
      </c>
      <c r="O2664" s="62">
        <v>870323</v>
      </c>
      <c r="P2664" s="61"/>
      <c r="Q2664" s="61"/>
      <c r="R2664" s="61"/>
      <c r="S2664" s="61">
        <v>0</v>
      </c>
      <c r="T2664" s="61">
        <v>0</v>
      </c>
      <c r="U2664" s="61"/>
      <c r="V2664" s="62">
        <v>1101276</v>
      </c>
      <c r="W2664" s="61"/>
      <c r="X2664" s="61">
        <v>0</v>
      </c>
      <c r="Y2664" s="62">
        <v>2564767</v>
      </c>
      <c r="Z2664" s="62">
        <v>1444765</v>
      </c>
      <c r="AA2664" s="61"/>
      <c r="AB2664" s="62">
        <v>1436491</v>
      </c>
      <c r="AC2664" s="62">
        <v>1029015</v>
      </c>
      <c r="AD2664" s="61"/>
      <c r="AE2664" s="62">
        <v>2233778</v>
      </c>
      <c r="AF2664" s="61"/>
      <c r="AG2664" s="62">
        <v>1556</v>
      </c>
      <c r="AH2664" s="62">
        <v>892936</v>
      </c>
      <c r="AI2664" s="61"/>
      <c r="AJ2664" s="61">
        <v>0</v>
      </c>
      <c r="AK2664" s="61">
        <v>0</v>
      </c>
      <c r="AL2664" s="62">
        <v>2596</v>
      </c>
      <c r="AM2664" s="61">
        <v>0</v>
      </c>
      <c r="AN2664" s="61">
        <v>0</v>
      </c>
      <c r="AO2664" s="61">
        <v>0</v>
      </c>
      <c r="AP2664" s="61"/>
      <c r="AQ2664" s="62">
        <v>234296</v>
      </c>
      <c r="AR2664" s="61"/>
      <c r="AS2664" s="62">
        <v>365420</v>
      </c>
      <c r="AT2664" s="62">
        <v>91947</v>
      </c>
      <c r="AU2664" s="62">
        <v>695128</v>
      </c>
      <c r="AV2664" s="61"/>
      <c r="AW2664" s="62">
        <v>8610</v>
      </c>
      <c r="AX2664" s="62">
        <v>179170</v>
      </c>
      <c r="AY2664" s="61"/>
      <c r="AZ2664" s="62">
        <v>2634</v>
      </c>
      <c r="BA2664" s="61"/>
      <c r="BB2664" s="61">
        <v>0</v>
      </c>
      <c r="BC2664" s="62">
        <v>131713</v>
      </c>
      <c r="BD2664" s="62">
        <v>19220</v>
      </c>
      <c r="BE2664" s="61"/>
      <c r="BF2664" s="61">
        <v>0</v>
      </c>
      <c r="BG2664" s="61"/>
      <c r="BH2664" s="61">
        <v>0</v>
      </c>
      <c r="BI2664" s="61"/>
      <c r="BJ2664" s="62">
        <v>306800</v>
      </c>
      <c r="BK2664" s="61"/>
      <c r="BL2664" s="61">
        <v>0</v>
      </c>
      <c r="BM2664" s="61">
        <v>0</v>
      </c>
      <c r="BN2664" s="62">
        <v>-146730</v>
      </c>
      <c r="BO2664" s="61"/>
    </row>
    <row r="2665" spans="1:67" x14ac:dyDescent="0.2">
      <c r="A2665" s="57" t="s">
        <v>44</v>
      </c>
      <c r="B2665" s="56" t="s">
        <v>44</v>
      </c>
      <c r="C2665" s="56" t="s">
        <v>44</v>
      </c>
      <c r="D2665" s="56">
        <v>2006</v>
      </c>
      <c r="E2665" s="58">
        <v>14916284</v>
      </c>
      <c r="F2665" s="58">
        <v>14611472</v>
      </c>
      <c r="G2665" s="59">
        <v>12768060</v>
      </c>
      <c r="H2665" s="59">
        <v>2148224</v>
      </c>
      <c r="I2665" s="60">
        <v>0</v>
      </c>
      <c r="J2665" s="58">
        <v>-304812</v>
      </c>
      <c r="K2665" s="61"/>
      <c r="L2665" s="62">
        <v>365298</v>
      </c>
      <c r="M2665" s="61"/>
      <c r="N2665" s="62">
        <v>32555</v>
      </c>
      <c r="O2665" s="62">
        <v>879275</v>
      </c>
      <c r="P2665" s="61"/>
      <c r="Q2665" s="61"/>
      <c r="R2665" s="61"/>
      <c r="S2665" s="61">
        <v>0</v>
      </c>
      <c r="T2665" s="61">
        <v>0</v>
      </c>
      <c r="U2665" s="61"/>
      <c r="V2665" s="62">
        <v>1137378</v>
      </c>
      <c r="W2665" s="61"/>
      <c r="X2665" s="61">
        <v>0</v>
      </c>
      <c r="Y2665" s="62">
        <v>3026893</v>
      </c>
      <c r="Z2665" s="62">
        <v>1482998</v>
      </c>
      <c r="AA2665" s="61"/>
      <c r="AB2665" s="61">
        <v>0</v>
      </c>
      <c r="AC2665" s="62">
        <v>2508034</v>
      </c>
      <c r="AD2665" s="61"/>
      <c r="AE2665" s="62">
        <v>2307560</v>
      </c>
      <c r="AF2665" s="61"/>
      <c r="AG2665" s="62">
        <v>21798</v>
      </c>
      <c r="AH2665" s="62">
        <v>1003864</v>
      </c>
      <c r="AI2665" s="61"/>
      <c r="AJ2665" s="61">
        <v>0</v>
      </c>
      <c r="AK2665" s="61">
        <v>0</v>
      </c>
      <c r="AL2665" s="62">
        <v>2407</v>
      </c>
      <c r="AM2665" s="61">
        <v>0</v>
      </c>
      <c r="AN2665" s="61">
        <v>0</v>
      </c>
      <c r="AO2665" s="61">
        <v>0</v>
      </c>
      <c r="AP2665" s="61"/>
      <c r="AQ2665" s="62">
        <v>237525</v>
      </c>
      <c r="AR2665" s="61"/>
      <c r="AS2665" s="62">
        <v>374286</v>
      </c>
      <c r="AT2665" s="62">
        <v>133588</v>
      </c>
      <c r="AU2665" s="62">
        <v>739728</v>
      </c>
      <c r="AV2665" s="61"/>
      <c r="AW2665" s="62">
        <v>8610</v>
      </c>
      <c r="AX2665" s="62">
        <v>185874</v>
      </c>
      <c r="AY2665" s="61"/>
      <c r="AZ2665" s="62">
        <v>2634</v>
      </c>
      <c r="BA2665" s="61"/>
      <c r="BB2665" s="61">
        <v>0</v>
      </c>
      <c r="BC2665" s="62">
        <v>131713</v>
      </c>
      <c r="BD2665" s="62">
        <v>19220</v>
      </c>
      <c r="BE2665" s="61"/>
      <c r="BF2665" s="61">
        <v>0</v>
      </c>
      <c r="BG2665" s="61"/>
      <c r="BH2665" s="61">
        <v>0</v>
      </c>
      <c r="BI2665" s="61"/>
      <c r="BJ2665" s="62">
        <v>315046</v>
      </c>
      <c r="BK2665" s="61"/>
      <c r="BL2665" s="61">
        <v>0</v>
      </c>
      <c r="BM2665" s="61">
        <v>0</v>
      </c>
      <c r="BN2665" s="62">
        <v>-304812</v>
      </c>
      <c r="BO2665" s="61"/>
    </row>
    <row r="2666" spans="1:67" x14ac:dyDescent="0.2">
      <c r="A2666" s="57" t="s">
        <v>44</v>
      </c>
      <c r="B2666" s="56" t="s">
        <v>44</v>
      </c>
      <c r="C2666" s="56" t="s">
        <v>44</v>
      </c>
      <c r="D2666" s="56">
        <v>2007</v>
      </c>
      <c r="E2666" s="58">
        <v>16518976</v>
      </c>
      <c r="F2666" s="58">
        <v>15995366</v>
      </c>
      <c r="G2666" s="59">
        <v>14062059</v>
      </c>
      <c r="H2666" s="59">
        <v>2456917</v>
      </c>
      <c r="I2666" s="60">
        <v>0</v>
      </c>
      <c r="J2666" s="58">
        <v>-523610</v>
      </c>
      <c r="K2666" s="61"/>
      <c r="L2666" s="62">
        <v>365298</v>
      </c>
      <c r="M2666" s="61"/>
      <c r="N2666" s="62">
        <v>32555</v>
      </c>
      <c r="O2666" s="62">
        <v>916499</v>
      </c>
      <c r="P2666" s="61"/>
      <c r="Q2666" s="61"/>
      <c r="R2666" s="61"/>
      <c r="S2666" s="61">
        <v>0</v>
      </c>
      <c r="T2666" s="61">
        <v>0</v>
      </c>
      <c r="U2666" s="61"/>
      <c r="V2666" s="62">
        <v>1851646</v>
      </c>
      <c r="W2666" s="61"/>
      <c r="X2666" s="61">
        <v>0</v>
      </c>
      <c r="Y2666" s="62">
        <v>3190776</v>
      </c>
      <c r="Z2666" s="62">
        <v>1588472</v>
      </c>
      <c r="AA2666" s="61"/>
      <c r="AB2666" s="61">
        <v>0</v>
      </c>
      <c r="AC2666" s="62">
        <v>2575505</v>
      </c>
      <c r="AD2666" s="61"/>
      <c r="AE2666" s="62">
        <v>2447823</v>
      </c>
      <c r="AF2666" s="61"/>
      <c r="AG2666" s="62">
        <v>68396</v>
      </c>
      <c r="AH2666" s="62">
        <v>1022682</v>
      </c>
      <c r="AI2666" s="61"/>
      <c r="AJ2666" s="61">
        <v>0</v>
      </c>
      <c r="AK2666" s="61">
        <v>0</v>
      </c>
      <c r="AL2666" s="62">
        <v>2407</v>
      </c>
      <c r="AM2666" s="61">
        <v>0</v>
      </c>
      <c r="AN2666" s="61">
        <v>0</v>
      </c>
      <c r="AO2666" s="61">
        <v>0</v>
      </c>
      <c r="AP2666" s="61"/>
      <c r="AQ2666" s="62">
        <v>246273</v>
      </c>
      <c r="AR2666" s="61"/>
      <c r="AS2666" s="62">
        <v>388674</v>
      </c>
      <c r="AT2666" s="62">
        <v>279858</v>
      </c>
      <c r="AU2666" s="62">
        <v>823773</v>
      </c>
      <c r="AV2666" s="61"/>
      <c r="AW2666" s="62">
        <v>8610</v>
      </c>
      <c r="AX2666" s="62">
        <v>218999</v>
      </c>
      <c r="AY2666" s="61"/>
      <c r="AZ2666" s="62">
        <v>2634</v>
      </c>
      <c r="BA2666" s="61"/>
      <c r="BB2666" s="61">
        <v>0</v>
      </c>
      <c r="BC2666" s="62">
        <v>131713</v>
      </c>
      <c r="BD2666" s="62">
        <v>19220</v>
      </c>
      <c r="BE2666" s="61"/>
      <c r="BF2666" s="61">
        <v>0</v>
      </c>
      <c r="BG2666" s="61"/>
      <c r="BH2666" s="61">
        <v>0</v>
      </c>
      <c r="BI2666" s="61"/>
      <c r="BJ2666" s="62">
        <v>337163</v>
      </c>
      <c r="BK2666" s="61"/>
      <c r="BL2666" s="61">
        <v>0</v>
      </c>
      <c r="BM2666" s="61">
        <v>0</v>
      </c>
      <c r="BN2666" s="62">
        <v>-523610</v>
      </c>
      <c r="BO2666" s="61"/>
    </row>
    <row r="2667" spans="1:67" x14ac:dyDescent="0.2">
      <c r="A2667" s="57" t="s">
        <v>44</v>
      </c>
      <c r="B2667" s="56" t="s">
        <v>44</v>
      </c>
      <c r="C2667" s="56" t="s">
        <v>44</v>
      </c>
      <c r="D2667" s="56">
        <v>2008</v>
      </c>
      <c r="E2667" s="58">
        <v>18789302</v>
      </c>
      <c r="F2667" s="58">
        <v>18004322</v>
      </c>
      <c r="G2667" s="59">
        <v>15306561</v>
      </c>
      <c r="H2667" s="59">
        <v>3482741</v>
      </c>
      <c r="I2667" s="60">
        <v>0</v>
      </c>
      <c r="J2667" s="58">
        <v>-784980</v>
      </c>
      <c r="K2667" s="61"/>
      <c r="L2667" s="62">
        <v>365298</v>
      </c>
      <c r="M2667" s="61"/>
      <c r="N2667" s="62">
        <v>32555</v>
      </c>
      <c r="O2667" s="61">
        <v>0</v>
      </c>
      <c r="P2667" s="61"/>
      <c r="Q2667" s="61"/>
      <c r="R2667" s="61"/>
      <c r="S2667" s="61">
        <v>0</v>
      </c>
      <c r="T2667" s="61">
        <v>0</v>
      </c>
      <c r="U2667" s="61"/>
      <c r="V2667" s="62">
        <v>2533666</v>
      </c>
      <c r="W2667" s="61"/>
      <c r="X2667" s="61">
        <v>0</v>
      </c>
      <c r="Y2667" s="62">
        <v>3605488</v>
      </c>
      <c r="Z2667" s="62">
        <v>1950199</v>
      </c>
      <c r="AA2667" s="61"/>
      <c r="AB2667" s="61">
        <v>0</v>
      </c>
      <c r="AC2667" s="62">
        <v>2754807</v>
      </c>
      <c r="AD2667" s="61"/>
      <c r="AE2667" s="62">
        <v>2915562</v>
      </c>
      <c r="AF2667" s="61"/>
      <c r="AG2667" s="62">
        <v>106379</v>
      </c>
      <c r="AH2667" s="62">
        <v>1040200</v>
      </c>
      <c r="AI2667" s="61"/>
      <c r="AJ2667" s="61">
        <v>0</v>
      </c>
      <c r="AK2667" s="61">
        <v>0</v>
      </c>
      <c r="AL2667" s="62">
        <v>2407</v>
      </c>
      <c r="AM2667" s="61">
        <v>0</v>
      </c>
      <c r="AN2667" s="62">
        <v>942341</v>
      </c>
      <c r="AO2667" s="61">
        <v>0</v>
      </c>
      <c r="AP2667" s="61"/>
      <c r="AQ2667" s="62">
        <v>249144</v>
      </c>
      <c r="AR2667" s="61"/>
      <c r="AS2667" s="62">
        <v>398812</v>
      </c>
      <c r="AT2667" s="62">
        <v>282537</v>
      </c>
      <c r="AU2667" s="62">
        <v>847466</v>
      </c>
      <c r="AV2667" s="61"/>
      <c r="AW2667" s="62">
        <v>8610</v>
      </c>
      <c r="AX2667" s="62">
        <v>242712</v>
      </c>
      <c r="AY2667" s="61"/>
      <c r="AZ2667" s="62">
        <v>2634</v>
      </c>
      <c r="BA2667" s="61"/>
      <c r="BB2667" s="61">
        <v>0</v>
      </c>
      <c r="BC2667" s="62">
        <v>132253</v>
      </c>
      <c r="BD2667" s="62">
        <v>19220</v>
      </c>
      <c r="BE2667" s="61"/>
      <c r="BF2667" s="61">
        <v>0</v>
      </c>
      <c r="BG2667" s="61"/>
      <c r="BH2667" s="61">
        <v>0</v>
      </c>
      <c r="BI2667" s="61"/>
      <c r="BJ2667" s="62">
        <v>357012</v>
      </c>
      <c r="BK2667" s="61"/>
      <c r="BL2667" s="61">
        <v>0</v>
      </c>
      <c r="BM2667" s="61">
        <v>0</v>
      </c>
      <c r="BN2667" s="62">
        <v>-784980</v>
      </c>
      <c r="BO2667" s="61"/>
    </row>
    <row r="2668" spans="1:67" x14ac:dyDescent="0.2">
      <c r="A2668" s="57" t="s">
        <v>44</v>
      </c>
      <c r="B2668" s="56" t="s">
        <v>44</v>
      </c>
      <c r="C2668" s="56" t="s">
        <v>44</v>
      </c>
      <c r="D2668" s="56">
        <v>2009</v>
      </c>
      <c r="E2668" s="58">
        <v>20091440</v>
      </c>
      <c r="F2668" s="58">
        <v>18831574</v>
      </c>
      <c r="G2668" s="59">
        <v>16311041</v>
      </c>
      <c r="H2668" s="59">
        <v>3780399</v>
      </c>
      <c r="I2668" s="60">
        <v>0</v>
      </c>
      <c r="J2668" s="58">
        <v>-1259866</v>
      </c>
      <c r="K2668" s="61"/>
      <c r="L2668" s="62">
        <v>381738</v>
      </c>
      <c r="M2668" s="61"/>
      <c r="N2668" s="62">
        <v>32555</v>
      </c>
      <c r="O2668" s="61">
        <v>0</v>
      </c>
      <c r="P2668" s="61"/>
      <c r="Q2668" s="61"/>
      <c r="R2668" s="61"/>
      <c r="S2668" s="61">
        <v>0</v>
      </c>
      <c r="T2668" s="61">
        <v>0</v>
      </c>
      <c r="U2668" s="61"/>
      <c r="V2668" s="62">
        <v>2615015</v>
      </c>
      <c r="W2668" s="61"/>
      <c r="X2668" s="61">
        <v>0</v>
      </c>
      <c r="Y2668" s="62">
        <v>4039127</v>
      </c>
      <c r="Z2668" s="62">
        <v>1849708</v>
      </c>
      <c r="AA2668" s="61"/>
      <c r="AB2668" s="61">
        <v>0</v>
      </c>
      <c r="AC2668" s="62">
        <v>3057339</v>
      </c>
      <c r="AD2668" s="61"/>
      <c r="AE2668" s="62">
        <v>3120898</v>
      </c>
      <c r="AF2668" s="61"/>
      <c r="AG2668" s="62">
        <v>167962</v>
      </c>
      <c r="AH2668" s="62">
        <v>1044292</v>
      </c>
      <c r="AI2668" s="61"/>
      <c r="AJ2668" s="61">
        <v>0</v>
      </c>
      <c r="AK2668" s="61">
        <v>0</v>
      </c>
      <c r="AL2668" s="62">
        <v>2407</v>
      </c>
      <c r="AM2668" s="61">
        <v>0</v>
      </c>
      <c r="AN2668" s="62">
        <v>966206</v>
      </c>
      <c r="AO2668" s="61">
        <v>0</v>
      </c>
      <c r="AP2668" s="61"/>
      <c r="AQ2668" s="62">
        <v>251230</v>
      </c>
      <c r="AR2668" s="61"/>
      <c r="AS2668" s="62">
        <v>430341</v>
      </c>
      <c r="AT2668" s="62">
        <v>305754</v>
      </c>
      <c r="AU2668" s="62">
        <v>1047274</v>
      </c>
      <c r="AV2668" s="61"/>
      <c r="AW2668" s="62">
        <v>8610</v>
      </c>
      <c r="AX2668" s="62">
        <v>259865</v>
      </c>
      <c r="AY2668" s="61"/>
      <c r="AZ2668" s="62">
        <v>2634</v>
      </c>
      <c r="BA2668" s="61"/>
      <c r="BB2668" s="61">
        <v>0</v>
      </c>
      <c r="BC2668" s="62">
        <v>132253</v>
      </c>
      <c r="BD2668" s="62">
        <v>19220</v>
      </c>
      <c r="BE2668" s="61"/>
      <c r="BF2668" s="61">
        <v>0</v>
      </c>
      <c r="BG2668" s="61"/>
      <c r="BH2668" s="61">
        <v>0</v>
      </c>
      <c r="BI2668" s="61"/>
      <c r="BJ2668" s="62">
        <v>357012</v>
      </c>
      <c r="BK2668" s="61"/>
      <c r="BL2668" s="61">
        <v>0</v>
      </c>
      <c r="BM2668" s="61">
        <v>0</v>
      </c>
      <c r="BN2668" s="62">
        <v>-1259866</v>
      </c>
      <c r="BO2668" s="61"/>
    </row>
    <row r="2669" spans="1:67" x14ac:dyDescent="0.2">
      <c r="A2669" s="57" t="s">
        <v>44</v>
      </c>
      <c r="B2669" s="56" t="s">
        <v>44</v>
      </c>
      <c r="C2669" s="56" t="s">
        <v>44</v>
      </c>
      <c r="D2669" s="56">
        <v>2010</v>
      </c>
      <c r="E2669" s="58">
        <v>23686008</v>
      </c>
      <c r="F2669" s="58">
        <v>22256056</v>
      </c>
      <c r="G2669" s="59">
        <v>19707851</v>
      </c>
      <c r="H2669" s="59">
        <v>3978157</v>
      </c>
      <c r="I2669" s="60">
        <v>0</v>
      </c>
      <c r="J2669" s="58">
        <v>-1429952</v>
      </c>
      <c r="K2669" s="61"/>
      <c r="L2669" s="62">
        <v>381738</v>
      </c>
      <c r="M2669" s="61"/>
      <c r="N2669" s="62">
        <v>32555</v>
      </c>
      <c r="O2669" s="61">
        <v>0</v>
      </c>
      <c r="P2669" s="61"/>
      <c r="Q2669" s="61"/>
      <c r="R2669" s="61"/>
      <c r="S2669" s="61">
        <v>0</v>
      </c>
      <c r="T2669" s="61">
        <v>0</v>
      </c>
      <c r="U2669" s="61"/>
      <c r="V2669" s="62">
        <v>5023306</v>
      </c>
      <c r="W2669" s="61"/>
      <c r="X2669" s="61">
        <v>0</v>
      </c>
      <c r="Y2669" s="62">
        <v>4361603</v>
      </c>
      <c r="Z2669" s="62">
        <v>2049549</v>
      </c>
      <c r="AA2669" s="61"/>
      <c r="AB2669" s="62">
        <v>2092</v>
      </c>
      <c r="AC2669" s="62">
        <v>3259980</v>
      </c>
      <c r="AD2669" s="61"/>
      <c r="AE2669" s="62">
        <v>3346007</v>
      </c>
      <c r="AF2669" s="61"/>
      <c r="AG2669" s="62">
        <v>182968</v>
      </c>
      <c r="AH2669" s="62">
        <v>1065646</v>
      </c>
      <c r="AI2669" s="61"/>
      <c r="AJ2669" s="61">
        <v>0</v>
      </c>
      <c r="AK2669" s="61">
        <v>0</v>
      </c>
      <c r="AL2669" s="62">
        <v>2407</v>
      </c>
      <c r="AM2669" s="61">
        <v>0</v>
      </c>
      <c r="AN2669" s="62">
        <v>984361</v>
      </c>
      <c r="AO2669" s="61">
        <v>0</v>
      </c>
      <c r="AP2669" s="61"/>
      <c r="AQ2669" s="62">
        <v>259029</v>
      </c>
      <c r="AR2669" s="61"/>
      <c r="AS2669" s="62">
        <v>458908</v>
      </c>
      <c r="AT2669" s="62">
        <v>345754</v>
      </c>
      <c r="AU2669" s="62">
        <v>1047274</v>
      </c>
      <c r="AV2669" s="61"/>
      <c r="AW2669" s="62">
        <v>8610</v>
      </c>
      <c r="AX2669" s="62">
        <v>266128</v>
      </c>
      <c r="AY2669" s="61"/>
      <c r="AZ2669" s="62">
        <v>2634</v>
      </c>
      <c r="BA2669" s="61"/>
      <c r="BB2669" s="61">
        <v>0</v>
      </c>
      <c r="BC2669" s="62">
        <v>134110</v>
      </c>
      <c r="BD2669" s="62">
        <v>19220</v>
      </c>
      <c r="BE2669" s="61"/>
      <c r="BF2669" s="61">
        <v>0</v>
      </c>
      <c r="BG2669" s="61"/>
      <c r="BH2669" s="61">
        <v>0</v>
      </c>
      <c r="BI2669" s="61"/>
      <c r="BJ2669" s="62">
        <v>452129</v>
      </c>
      <c r="BK2669" s="61"/>
      <c r="BL2669" s="61">
        <v>0</v>
      </c>
      <c r="BM2669" s="61">
        <v>0</v>
      </c>
      <c r="BN2669" s="62">
        <v>-1429952</v>
      </c>
      <c r="BO2669" s="61"/>
    </row>
    <row r="2670" spans="1:67" x14ac:dyDescent="0.2">
      <c r="A2670" s="57" t="s">
        <v>44</v>
      </c>
      <c r="B2670" s="56" t="s">
        <v>44</v>
      </c>
      <c r="C2670" s="56" t="s">
        <v>44</v>
      </c>
      <c r="D2670" s="56">
        <v>2011</v>
      </c>
      <c r="E2670" s="58">
        <v>24671445</v>
      </c>
      <c r="F2670" s="58">
        <v>23049624</v>
      </c>
      <c r="G2670" s="59">
        <v>20538676</v>
      </c>
      <c r="H2670" s="59">
        <v>4132769</v>
      </c>
      <c r="I2670" s="60">
        <v>0</v>
      </c>
      <c r="J2670" s="58">
        <v>-1621821</v>
      </c>
      <c r="K2670" s="61"/>
      <c r="L2670" s="62">
        <v>381738</v>
      </c>
      <c r="M2670" s="61"/>
      <c r="N2670" s="62">
        <v>32555</v>
      </c>
      <c r="O2670" s="61">
        <v>0</v>
      </c>
      <c r="P2670" s="61"/>
      <c r="Q2670" s="61"/>
      <c r="R2670" s="61"/>
      <c r="S2670" s="61">
        <v>0</v>
      </c>
      <c r="T2670" s="61">
        <v>0</v>
      </c>
      <c r="U2670" s="61"/>
      <c r="V2670" s="62">
        <v>5041733</v>
      </c>
      <c r="W2670" s="61"/>
      <c r="X2670" s="61">
        <v>0</v>
      </c>
      <c r="Y2670" s="62">
        <v>4723479</v>
      </c>
      <c r="Z2670" s="62">
        <v>2197671</v>
      </c>
      <c r="AA2670" s="61"/>
      <c r="AB2670" s="62">
        <v>3605</v>
      </c>
      <c r="AC2670" s="62">
        <v>3325660</v>
      </c>
      <c r="AD2670" s="61"/>
      <c r="AE2670" s="62">
        <v>3423353</v>
      </c>
      <c r="AF2670" s="61"/>
      <c r="AG2670" s="62">
        <v>304423</v>
      </c>
      <c r="AH2670" s="62">
        <v>1104459</v>
      </c>
      <c r="AI2670" s="61"/>
      <c r="AJ2670" s="61">
        <v>0</v>
      </c>
      <c r="AK2670" s="61">
        <v>0</v>
      </c>
      <c r="AL2670" s="61">
        <v>0</v>
      </c>
      <c r="AM2670" s="61">
        <v>0</v>
      </c>
      <c r="AN2670" s="62">
        <v>1025772</v>
      </c>
      <c r="AO2670" s="61">
        <v>0</v>
      </c>
      <c r="AP2670" s="61"/>
      <c r="AQ2670" s="62">
        <v>260024</v>
      </c>
      <c r="AR2670" s="61"/>
      <c r="AS2670" s="62">
        <v>464983</v>
      </c>
      <c r="AT2670" s="62">
        <v>363056</v>
      </c>
      <c r="AU2670" s="62">
        <v>1019207</v>
      </c>
      <c r="AV2670" s="61"/>
      <c r="AW2670" s="62">
        <v>8610</v>
      </c>
      <c r="AX2670" s="62">
        <v>272825</v>
      </c>
      <c r="AY2670" s="61"/>
      <c r="AZ2670" s="62">
        <v>2634</v>
      </c>
      <c r="BA2670" s="61"/>
      <c r="BB2670" s="61">
        <v>0</v>
      </c>
      <c r="BC2670" s="62">
        <v>134110</v>
      </c>
      <c r="BD2670" s="62">
        <v>19220</v>
      </c>
      <c r="BE2670" s="61"/>
      <c r="BF2670" s="61">
        <v>0</v>
      </c>
      <c r="BG2670" s="61"/>
      <c r="BH2670" s="61">
        <v>0</v>
      </c>
      <c r="BI2670" s="61"/>
      <c r="BJ2670" s="62">
        <v>562328</v>
      </c>
      <c r="BK2670" s="61"/>
      <c r="BL2670" s="61">
        <v>0</v>
      </c>
      <c r="BM2670" s="61">
        <v>0</v>
      </c>
      <c r="BN2670" s="62">
        <v>-1621821</v>
      </c>
      <c r="BO2670" s="61"/>
    </row>
    <row r="2671" spans="1:67" x14ac:dyDescent="0.2">
      <c r="A2671" s="57" t="s">
        <v>45</v>
      </c>
      <c r="B2671" s="56" t="s">
        <v>45</v>
      </c>
      <c r="C2671" s="56" t="s">
        <v>45</v>
      </c>
      <c r="D2671" s="56">
        <v>1989</v>
      </c>
      <c r="E2671" s="58">
        <v>22756607</v>
      </c>
      <c r="F2671" s="58">
        <v>20824106</v>
      </c>
      <c r="G2671" s="59">
        <v>21096319</v>
      </c>
      <c r="H2671" s="59">
        <v>1660288</v>
      </c>
      <c r="I2671" s="60">
        <v>0</v>
      </c>
      <c r="J2671" s="58">
        <v>-1932501</v>
      </c>
      <c r="K2671" s="62">
        <v>127990</v>
      </c>
      <c r="L2671" s="61"/>
      <c r="M2671" s="61"/>
      <c r="N2671" s="61"/>
      <c r="O2671" s="61"/>
      <c r="P2671" s="62">
        <v>1573252</v>
      </c>
      <c r="Q2671" s="61"/>
      <c r="R2671" s="61"/>
      <c r="S2671" s="61"/>
      <c r="T2671" s="61"/>
      <c r="U2671" s="61"/>
      <c r="V2671" s="61"/>
      <c r="W2671" s="62">
        <v>1450530</v>
      </c>
      <c r="X2671" s="61"/>
      <c r="Y2671" s="61"/>
      <c r="Z2671" s="61"/>
      <c r="AA2671" s="62">
        <v>7643073</v>
      </c>
      <c r="AB2671" s="61"/>
      <c r="AC2671" s="61"/>
      <c r="AD2671" s="62">
        <v>2599072</v>
      </c>
      <c r="AE2671" s="61"/>
      <c r="AF2671" s="62">
        <v>6585837</v>
      </c>
      <c r="AG2671" s="61"/>
      <c r="AH2671" s="61"/>
      <c r="AI2671" s="62">
        <v>1116565</v>
      </c>
      <c r="AJ2671" s="61"/>
      <c r="AK2671" s="61"/>
      <c r="AL2671" s="61"/>
      <c r="AM2671" s="61"/>
      <c r="AN2671" s="61"/>
      <c r="AO2671" s="61"/>
      <c r="AP2671" s="62">
        <v>236288</v>
      </c>
      <c r="AQ2671" s="61"/>
      <c r="AR2671" s="62">
        <v>476203</v>
      </c>
      <c r="AS2671" s="61"/>
      <c r="AT2671" s="61"/>
      <c r="AU2671" s="61"/>
      <c r="AV2671" s="62">
        <v>37915</v>
      </c>
      <c r="AW2671" s="61"/>
      <c r="AX2671" s="61"/>
      <c r="AY2671" s="62">
        <v>183182</v>
      </c>
      <c r="AZ2671" s="61"/>
      <c r="BA2671" s="62">
        <v>602217</v>
      </c>
      <c r="BB2671" s="61"/>
      <c r="BC2671" s="61"/>
      <c r="BD2671" s="61"/>
      <c r="BE2671" s="61"/>
      <c r="BF2671" s="61"/>
      <c r="BG2671" s="61"/>
      <c r="BH2671" s="61"/>
      <c r="BI2671" s="61"/>
      <c r="BJ2671" s="61"/>
      <c r="BK2671" s="62">
        <v>124483</v>
      </c>
      <c r="BL2671" s="61"/>
      <c r="BM2671" s="61"/>
      <c r="BN2671" s="61"/>
      <c r="BO2671" s="62">
        <v>-1932501</v>
      </c>
    </row>
    <row r="2672" spans="1:67" x14ac:dyDescent="0.2">
      <c r="A2672" s="57" t="s">
        <v>45</v>
      </c>
      <c r="B2672" s="56" t="s">
        <v>45</v>
      </c>
      <c r="C2672" s="56" t="s">
        <v>45</v>
      </c>
      <c r="D2672" s="56">
        <v>1990</v>
      </c>
      <c r="E2672" s="58">
        <v>26521371</v>
      </c>
      <c r="F2672" s="58">
        <v>24588870</v>
      </c>
      <c r="G2672" s="59">
        <v>24522506</v>
      </c>
      <c r="H2672" s="59">
        <v>1998865</v>
      </c>
      <c r="I2672" s="60">
        <v>0</v>
      </c>
      <c r="J2672" s="58">
        <v>-1932501</v>
      </c>
      <c r="K2672" s="62">
        <v>127990</v>
      </c>
      <c r="L2672" s="61"/>
      <c r="M2672" s="61"/>
      <c r="N2672" s="61"/>
      <c r="O2672" s="61"/>
      <c r="P2672" s="62">
        <v>2788547</v>
      </c>
      <c r="Q2672" s="61"/>
      <c r="R2672" s="61"/>
      <c r="S2672" s="61"/>
      <c r="T2672" s="61"/>
      <c r="U2672" s="61"/>
      <c r="V2672" s="61"/>
      <c r="W2672" s="62">
        <v>1450530</v>
      </c>
      <c r="X2672" s="61"/>
      <c r="Y2672" s="61"/>
      <c r="Z2672" s="61"/>
      <c r="AA2672" s="62">
        <v>8757770</v>
      </c>
      <c r="AB2672" s="61"/>
      <c r="AC2672" s="61"/>
      <c r="AD2672" s="62">
        <v>2640142</v>
      </c>
      <c r="AE2672" s="61"/>
      <c r="AF2672" s="62">
        <v>7561014</v>
      </c>
      <c r="AG2672" s="61"/>
      <c r="AH2672" s="61"/>
      <c r="AI2672" s="62">
        <v>1196513</v>
      </c>
      <c r="AJ2672" s="61"/>
      <c r="AK2672" s="61"/>
      <c r="AL2672" s="61"/>
      <c r="AM2672" s="61"/>
      <c r="AN2672" s="61"/>
      <c r="AO2672" s="61"/>
      <c r="AP2672" s="62">
        <v>399437</v>
      </c>
      <c r="AQ2672" s="61"/>
      <c r="AR2672" s="62">
        <v>519358</v>
      </c>
      <c r="AS2672" s="61"/>
      <c r="AT2672" s="61"/>
      <c r="AU2672" s="61"/>
      <c r="AV2672" s="62">
        <v>49332</v>
      </c>
      <c r="AW2672" s="61"/>
      <c r="AX2672" s="61"/>
      <c r="AY2672" s="62">
        <v>203563</v>
      </c>
      <c r="AZ2672" s="61"/>
      <c r="BA2672" s="62">
        <v>695751</v>
      </c>
      <c r="BB2672" s="61"/>
      <c r="BC2672" s="61"/>
      <c r="BD2672" s="61"/>
      <c r="BE2672" s="61"/>
      <c r="BF2672" s="61"/>
      <c r="BG2672" s="61"/>
      <c r="BH2672" s="61"/>
      <c r="BI2672" s="61"/>
      <c r="BJ2672" s="61"/>
      <c r="BK2672" s="62">
        <v>131424</v>
      </c>
      <c r="BL2672" s="61"/>
      <c r="BM2672" s="61"/>
      <c r="BN2672" s="61"/>
      <c r="BO2672" s="62">
        <v>-1932501</v>
      </c>
    </row>
    <row r="2673" spans="1:67" x14ac:dyDescent="0.2">
      <c r="A2673" s="57" t="s">
        <v>45</v>
      </c>
      <c r="B2673" s="56" t="s">
        <v>45</v>
      </c>
      <c r="C2673" s="56" t="s">
        <v>45</v>
      </c>
      <c r="D2673" s="56">
        <v>1991</v>
      </c>
      <c r="E2673" s="58">
        <v>28456628</v>
      </c>
      <c r="F2673" s="58">
        <v>26524127</v>
      </c>
      <c r="G2673" s="59">
        <v>26260070</v>
      </c>
      <c r="H2673" s="59">
        <v>2196558</v>
      </c>
      <c r="I2673" s="60">
        <v>0</v>
      </c>
      <c r="J2673" s="58">
        <v>-1932501</v>
      </c>
      <c r="K2673" s="62">
        <v>127990</v>
      </c>
      <c r="L2673" s="61"/>
      <c r="M2673" s="61"/>
      <c r="N2673" s="61"/>
      <c r="O2673" s="61"/>
      <c r="P2673" s="62">
        <v>2827311</v>
      </c>
      <c r="Q2673" s="61"/>
      <c r="R2673" s="61"/>
      <c r="S2673" s="61"/>
      <c r="T2673" s="61"/>
      <c r="U2673" s="61"/>
      <c r="V2673" s="61"/>
      <c r="W2673" s="62">
        <v>1489181</v>
      </c>
      <c r="X2673" s="61"/>
      <c r="Y2673" s="61"/>
      <c r="Z2673" s="61"/>
      <c r="AA2673" s="62">
        <v>9502391</v>
      </c>
      <c r="AB2673" s="61"/>
      <c r="AC2673" s="61"/>
      <c r="AD2673" s="62">
        <v>2820690</v>
      </c>
      <c r="AE2673" s="61"/>
      <c r="AF2673" s="62">
        <v>8254338</v>
      </c>
      <c r="AG2673" s="61"/>
      <c r="AH2673" s="61"/>
      <c r="AI2673" s="62">
        <v>1238169</v>
      </c>
      <c r="AJ2673" s="61"/>
      <c r="AK2673" s="61"/>
      <c r="AL2673" s="61"/>
      <c r="AM2673" s="61"/>
      <c r="AN2673" s="61"/>
      <c r="AO2673" s="61"/>
      <c r="AP2673" s="62">
        <v>459897</v>
      </c>
      <c r="AQ2673" s="61"/>
      <c r="AR2673" s="62">
        <v>598858</v>
      </c>
      <c r="AS2673" s="61"/>
      <c r="AT2673" s="61"/>
      <c r="AU2673" s="61"/>
      <c r="AV2673" s="62">
        <v>89498</v>
      </c>
      <c r="AW2673" s="61"/>
      <c r="AX2673" s="61"/>
      <c r="AY2673" s="62">
        <v>199109</v>
      </c>
      <c r="AZ2673" s="61"/>
      <c r="BA2673" s="62">
        <v>711404</v>
      </c>
      <c r="BB2673" s="61"/>
      <c r="BC2673" s="61"/>
      <c r="BD2673" s="61"/>
      <c r="BE2673" s="61"/>
      <c r="BF2673" s="61"/>
      <c r="BG2673" s="61"/>
      <c r="BH2673" s="61"/>
      <c r="BI2673" s="61"/>
      <c r="BJ2673" s="61"/>
      <c r="BK2673" s="62">
        <v>137792</v>
      </c>
      <c r="BL2673" s="61"/>
      <c r="BM2673" s="61"/>
      <c r="BN2673" s="61"/>
      <c r="BO2673" s="62">
        <v>-1932501</v>
      </c>
    </row>
    <row r="2674" spans="1:67" x14ac:dyDescent="0.2">
      <c r="A2674" s="57" t="s">
        <v>45</v>
      </c>
      <c r="B2674" s="56" t="s">
        <v>45</v>
      </c>
      <c r="C2674" s="56" t="s">
        <v>45</v>
      </c>
      <c r="D2674" s="56">
        <v>1992</v>
      </c>
      <c r="E2674" s="58">
        <v>30555822</v>
      </c>
      <c r="F2674" s="58">
        <v>28623321</v>
      </c>
      <c r="G2674" s="59">
        <v>28000379</v>
      </c>
      <c r="H2674" s="59">
        <v>2555443</v>
      </c>
      <c r="I2674" s="60">
        <v>0</v>
      </c>
      <c r="J2674" s="58">
        <v>-1932501</v>
      </c>
      <c r="K2674" s="62">
        <v>127990</v>
      </c>
      <c r="L2674" s="61"/>
      <c r="M2674" s="61"/>
      <c r="N2674" s="61"/>
      <c r="O2674" s="61"/>
      <c r="P2674" s="62">
        <v>2827311</v>
      </c>
      <c r="Q2674" s="61"/>
      <c r="R2674" s="61"/>
      <c r="S2674" s="61"/>
      <c r="T2674" s="61"/>
      <c r="U2674" s="61"/>
      <c r="V2674" s="61"/>
      <c r="W2674" s="62">
        <v>1500424</v>
      </c>
      <c r="X2674" s="61"/>
      <c r="Y2674" s="61"/>
      <c r="Z2674" s="61"/>
      <c r="AA2674" s="62">
        <v>10462467</v>
      </c>
      <c r="AB2674" s="61"/>
      <c r="AC2674" s="61"/>
      <c r="AD2674" s="62">
        <v>3004727</v>
      </c>
      <c r="AE2674" s="61"/>
      <c r="AF2674" s="62">
        <v>8820480</v>
      </c>
      <c r="AG2674" s="61"/>
      <c r="AH2674" s="61"/>
      <c r="AI2674" s="62">
        <v>1256980</v>
      </c>
      <c r="AJ2674" s="61"/>
      <c r="AK2674" s="61"/>
      <c r="AL2674" s="61"/>
      <c r="AM2674" s="61"/>
      <c r="AN2674" s="61"/>
      <c r="AO2674" s="61"/>
      <c r="AP2674" s="62">
        <v>519141</v>
      </c>
      <c r="AQ2674" s="61"/>
      <c r="AR2674" s="62">
        <v>634277</v>
      </c>
      <c r="AS2674" s="61"/>
      <c r="AT2674" s="61"/>
      <c r="AU2674" s="61"/>
      <c r="AV2674" s="62">
        <v>97402</v>
      </c>
      <c r="AW2674" s="61"/>
      <c r="AX2674" s="61"/>
      <c r="AY2674" s="62">
        <v>263221</v>
      </c>
      <c r="AZ2674" s="61"/>
      <c r="BA2674" s="62">
        <v>860057</v>
      </c>
      <c r="BB2674" s="61"/>
      <c r="BC2674" s="61"/>
      <c r="BD2674" s="61"/>
      <c r="BE2674" s="61"/>
      <c r="BF2674" s="61"/>
      <c r="BG2674" s="61"/>
      <c r="BH2674" s="61"/>
      <c r="BI2674" s="62">
        <v>41545</v>
      </c>
      <c r="BJ2674" s="61"/>
      <c r="BK2674" s="62">
        <v>139800</v>
      </c>
      <c r="BL2674" s="61"/>
      <c r="BM2674" s="61"/>
      <c r="BN2674" s="61"/>
      <c r="BO2674" s="62">
        <v>-1932501</v>
      </c>
    </row>
    <row r="2675" spans="1:67" x14ac:dyDescent="0.2">
      <c r="A2675" s="57" t="s">
        <v>45</v>
      </c>
      <c r="B2675" s="56" t="s">
        <v>45</v>
      </c>
      <c r="C2675" s="56" t="s">
        <v>45</v>
      </c>
      <c r="D2675" s="56">
        <v>1993</v>
      </c>
      <c r="E2675" s="58">
        <v>32558082</v>
      </c>
      <c r="F2675" s="58">
        <v>30625581</v>
      </c>
      <c r="G2675" s="59">
        <v>29769840</v>
      </c>
      <c r="H2675" s="59">
        <v>2788242</v>
      </c>
      <c r="I2675" s="60">
        <v>0</v>
      </c>
      <c r="J2675" s="58">
        <v>-1932501</v>
      </c>
      <c r="K2675" s="62">
        <v>127990</v>
      </c>
      <c r="L2675" s="61"/>
      <c r="M2675" s="61"/>
      <c r="N2675" s="61"/>
      <c r="O2675" s="61"/>
      <c r="P2675" s="62">
        <v>2827311</v>
      </c>
      <c r="Q2675" s="61"/>
      <c r="R2675" s="61"/>
      <c r="S2675" s="61"/>
      <c r="T2675" s="61"/>
      <c r="U2675" s="61"/>
      <c r="V2675" s="61"/>
      <c r="W2675" s="62">
        <v>1516192</v>
      </c>
      <c r="X2675" s="61"/>
      <c r="Y2675" s="61"/>
      <c r="Z2675" s="61"/>
      <c r="AA2675" s="62">
        <v>11461686</v>
      </c>
      <c r="AB2675" s="61"/>
      <c r="AC2675" s="61"/>
      <c r="AD2675" s="62">
        <v>3168914</v>
      </c>
      <c r="AE2675" s="61"/>
      <c r="AF2675" s="62">
        <v>9343701</v>
      </c>
      <c r="AG2675" s="61"/>
      <c r="AH2675" s="61"/>
      <c r="AI2675" s="62">
        <v>1324046</v>
      </c>
      <c r="AJ2675" s="61"/>
      <c r="AK2675" s="61"/>
      <c r="AL2675" s="61"/>
      <c r="AM2675" s="61"/>
      <c r="AN2675" s="61"/>
      <c r="AO2675" s="61"/>
      <c r="AP2675" s="62">
        <v>529034</v>
      </c>
      <c r="AQ2675" s="61"/>
      <c r="AR2675" s="62">
        <v>659560</v>
      </c>
      <c r="AS2675" s="61"/>
      <c r="AT2675" s="61"/>
      <c r="AU2675" s="61"/>
      <c r="AV2675" s="62">
        <v>110229</v>
      </c>
      <c r="AW2675" s="61"/>
      <c r="AX2675" s="61"/>
      <c r="AY2675" s="62">
        <v>274327</v>
      </c>
      <c r="AZ2675" s="61"/>
      <c r="BA2675" s="62">
        <v>958941</v>
      </c>
      <c r="BB2675" s="61"/>
      <c r="BC2675" s="61"/>
      <c r="BD2675" s="61"/>
      <c r="BE2675" s="61"/>
      <c r="BF2675" s="61"/>
      <c r="BG2675" s="61"/>
      <c r="BH2675" s="61"/>
      <c r="BI2675" s="62">
        <v>41545</v>
      </c>
      <c r="BJ2675" s="61"/>
      <c r="BK2675" s="62">
        <v>214606</v>
      </c>
      <c r="BL2675" s="61"/>
      <c r="BM2675" s="61"/>
      <c r="BN2675" s="61"/>
      <c r="BO2675" s="62">
        <v>-1932501</v>
      </c>
    </row>
    <row r="2676" spans="1:67" x14ac:dyDescent="0.2">
      <c r="A2676" s="57" t="s">
        <v>45</v>
      </c>
      <c r="B2676" s="56" t="s">
        <v>45</v>
      </c>
      <c r="C2676" s="56" t="s">
        <v>45</v>
      </c>
      <c r="D2676" s="56">
        <v>1994</v>
      </c>
      <c r="E2676" s="58">
        <v>34136679</v>
      </c>
      <c r="F2676" s="58">
        <v>27451395</v>
      </c>
      <c r="G2676" s="59">
        <v>31246294</v>
      </c>
      <c r="H2676" s="59">
        <v>2890385</v>
      </c>
      <c r="I2676" s="60">
        <v>0</v>
      </c>
      <c r="J2676" s="58">
        <v>-6685284</v>
      </c>
      <c r="K2676" s="62">
        <v>127990</v>
      </c>
      <c r="L2676" s="61"/>
      <c r="M2676" s="61"/>
      <c r="N2676" s="61"/>
      <c r="O2676" s="61"/>
      <c r="P2676" s="62">
        <v>2827311</v>
      </c>
      <c r="Q2676" s="61"/>
      <c r="R2676" s="61"/>
      <c r="S2676" s="61"/>
      <c r="T2676" s="61"/>
      <c r="U2676" s="61"/>
      <c r="V2676" s="61"/>
      <c r="W2676" s="62">
        <v>1516192</v>
      </c>
      <c r="X2676" s="61"/>
      <c r="Y2676" s="61"/>
      <c r="Z2676" s="61"/>
      <c r="AA2676" s="62">
        <v>12160232</v>
      </c>
      <c r="AB2676" s="61"/>
      <c r="AC2676" s="61"/>
      <c r="AD2676" s="62">
        <v>3198506</v>
      </c>
      <c r="AE2676" s="61"/>
      <c r="AF2676" s="62">
        <v>10043859</v>
      </c>
      <c r="AG2676" s="61"/>
      <c r="AH2676" s="61"/>
      <c r="AI2676" s="62">
        <v>1372204</v>
      </c>
      <c r="AJ2676" s="61"/>
      <c r="AK2676" s="61"/>
      <c r="AL2676" s="61"/>
      <c r="AM2676" s="61"/>
      <c r="AN2676" s="61"/>
      <c r="AO2676" s="61"/>
      <c r="AP2676" s="62">
        <v>610476</v>
      </c>
      <c r="AQ2676" s="61"/>
      <c r="AR2676" s="62">
        <v>673341</v>
      </c>
      <c r="AS2676" s="61"/>
      <c r="AT2676" s="61"/>
      <c r="AU2676" s="61"/>
      <c r="AV2676" s="62">
        <v>110229</v>
      </c>
      <c r="AW2676" s="61"/>
      <c r="AX2676" s="61"/>
      <c r="AY2676" s="62">
        <v>303681</v>
      </c>
      <c r="AZ2676" s="61"/>
      <c r="BA2676" s="62">
        <v>935214</v>
      </c>
      <c r="BB2676" s="61"/>
      <c r="BC2676" s="61"/>
      <c r="BD2676" s="61"/>
      <c r="BE2676" s="61"/>
      <c r="BF2676" s="61"/>
      <c r="BG2676" s="61"/>
      <c r="BH2676" s="61"/>
      <c r="BI2676" s="62">
        <v>41545</v>
      </c>
      <c r="BJ2676" s="61"/>
      <c r="BK2676" s="62">
        <v>215899</v>
      </c>
      <c r="BL2676" s="61"/>
      <c r="BM2676" s="61"/>
      <c r="BN2676" s="61"/>
      <c r="BO2676" s="62">
        <v>-6685284</v>
      </c>
    </row>
    <row r="2677" spans="1:67" x14ac:dyDescent="0.2">
      <c r="A2677" s="57" t="s">
        <v>45</v>
      </c>
      <c r="B2677" s="56" t="s">
        <v>45</v>
      </c>
      <c r="C2677" s="56" t="s">
        <v>45</v>
      </c>
      <c r="D2677" s="56">
        <v>1995</v>
      </c>
      <c r="E2677" s="58">
        <v>36308640</v>
      </c>
      <c r="F2677" s="58">
        <v>29254303</v>
      </c>
      <c r="G2677" s="59">
        <v>33279385</v>
      </c>
      <c r="H2677" s="59">
        <v>3029255</v>
      </c>
      <c r="I2677" s="60">
        <v>0</v>
      </c>
      <c r="J2677" s="58">
        <v>-7054337</v>
      </c>
      <c r="K2677" s="62">
        <v>127990</v>
      </c>
      <c r="L2677" s="61"/>
      <c r="M2677" s="61"/>
      <c r="N2677" s="61"/>
      <c r="O2677" s="61"/>
      <c r="P2677" s="62">
        <v>2827311</v>
      </c>
      <c r="Q2677" s="61"/>
      <c r="R2677" s="61"/>
      <c r="S2677" s="61"/>
      <c r="T2677" s="61"/>
      <c r="U2677" s="61"/>
      <c r="V2677" s="61"/>
      <c r="W2677" s="62">
        <v>1516192</v>
      </c>
      <c r="X2677" s="61"/>
      <c r="Y2677" s="61"/>
      <c r="Z2677" s="61"/>
      <c r="AA2677" s="62">
        <v>12791992</v>
      </c>
      <c r="AB2677" s="61"/>
      <c r="AC2677" s="61"/>
      <c r="AD2677" s="62">
        <v>3451451</v>
      </c>
      <c r="AE2677" s="61"/>
      <c r="AF2677" s="62">
        <v>11088893</v>
      </c>
      <c r="AG2677" s="61"/>
      <c r="AH2677" s="61"/>
      <c r="AI2677" s="62">
        <v>1475556</v>
      </c>
      <c r="AJ2677" s="61"/>
      <c r="AK2677" s="61"/>
      <c r="AL2677" s="61"/>
      <c r="AM2677" s="61"/>
      <c r="AN2677" s="61"/>
      <c r="AO2677" s="61"/>
      <c r="AP2677" s="62">
        <v>611191</v>
      </c>
      <c r="AQ2677" s="61"/>
      <c r="AR2677" s="62">
        <v>789358</v>
      </c>
      <c r="AS2677" s="61"/>
      <c r="AT2677" s="61"/>
      <c r="AU2677" s="61"/>
      <c r="AV2677" s="62">
        <v>110229</v>
      </c>
      <c r="AW2677" s="61"/>
      <c r="AX2677" s="61"/>
      <c r="AY2677" s="62">
        <v>309412</v>
      </c>
      <c r="AZ2677" s="61"/>
      <c r="BA2677" s="62">
        <v>949956</v>
      </c>
      <c r="BB2677" s="61"/>
      <c r="BC2677" s="61"/>
      <c r="BD2677" s="61"/>
      <c r="BE2677" s="61"/>
      <c r="BF2677" s="61"/>
      <c r="BG2677" s="61"/>
      <c r="BH2677" s="61"/>
      <c r="BI2677" s="62">
        <v>41545</v>
      </c>
      <c r="BJ2677" s="61"/>
      <c r="BK2677" s="62">
        <v>217564</v>
      </c>
      <c r="BL2677" s="61"/>
      <c r="BM2677" s="61"/>
      <c r="BN2677" s="61"/>
      <c r="BO2677" s="62">
        <v>-7054337</v>
      </c>
    </row>
    <row r="2678" spans="1:67" ht="12" customHeight="1" x14ac:dyDescent="0.2">
      <c r="A2678" s="57" t="s">
        <v>45</v>
      </c>
      <c r="B2678" s="56" t="s">
        <v>45</v>
      </c>
      <c r="C2678" s="56" t="s">
        <v>45</v>
      </c>
      <c r="D2678" s="56">
        <v>1996</v>
      </c>
      <c r="E2678" s="58">
        <v>38147975</v>
      </c>
      <c r="F2678" s="58">
        <v>30784035</v>
      </c>
      <c r="G2678" s="59">
        <v>34987822</v>
      </c>
      <c r="H2678" s="59">
        <v>3160153</v>
      </c>
      <c r="I2678" s="60">
        <v>0</v>
      </c>
      <c r="J2678" s="58">
        <v>-7363940</v>
      </c>
      <c r="K2678" s="62">
        <v>127990</v>
      </c>
      <c r="L2678" s="61"/>
      <c r="M2678" s="61"/>
      <c r="N2678" s="61"/>
      <c r="O2678" s="61"/>
      <c r="P2678" s="62">
        <v>2827311</v>
      </c>
      <c r="Q2678" s="61"/>
      <c r="R2678" s="61"/>
      <c r="S2678" s="61"/>
      <c r="T2678" s="61"/>
      <c r="U2678" s="61"/>
      <c r="V2678" s="61"/>
      <c r="W2678" s="62">
        <v>1516192</v>
      </c>
      <c r="X2678" s="61"/>
      <c r="Y2678" s="61"/>
      <c r="Z2678" s="61"/>
      <c r="AA2678" s="62">
        <v>13761635</v>
      </c>
      <c r="AB2678" s="61"/>
      <c r="AC2678" s="61"/>
      <c r="AD2678" s="62">
        <v>3629764</v>
      </c>
      <c r="AE2678" s="61"/>
      <c r="AF2678" s="62">
        <v>11594303</v>
      </c>
      <c r="AG2678" s="61"/>
      <c r="AH2678" s="61"/>
      <c r="AI2678" s="62">
        <v>1530627</v>
      </c>
      <c r="AJ2678" s="61"/>
      <c r="AK2678" s="61"/>
      <c r="AL2678" s="61"/>
      <c r="AM2678" s="61"/>
      <c r="AN2678" s="61"/>
      <c r="AO2678" s="61"/>
      <c r="AP2678" s="62">
        <v>613546</v>
      </c>
      <c r="AQ2678" s="61"/>
      <c r="AR2678" s="62">
        <v>814235</v>
      </c>
      <c r="AS2678" s="61"/>
      <c r="AT2678" s="61"/>
      <c r="AU2678" s="61"/>
      <c r="AV2678" s="62">
        <v>111349</v>
      </c>
      <c r="AW2678" s="61"/>
      <c r="AX2678" s="61"/>
      <c r="AY2678" s="62">
        <v>312657</v>
      </c>
      <c r="AZ2678" s="61"/>
      <c r="BA2678" s="62">
        <v>1047151</v>
      </c>
      <c r="BB2678" s="61"/>
      <c r="BC2678" s="61"/>
      <c r="BD2678" s="61"/>
      <c r="BE2678" s="61"/>
      <c r="BF2678" s="61"/>
      <c r="BG2678" s="61"/>
      <c r="BH2678" s="61"/>
      <c r="BI2678" s="62">
        <v>41545</v>
      </c>
      <c r="BJ2678" s="61"/>
      <c r="BK2678" s="62">
        <v>219670</v>
      </c>
      <c r="BL2678" s="61"/>
      <c r="BM2678" s="61"/>
      <c r="BN2678" s="61"/>
      <c r="BO2678" s="62">
        <v>-7363940</v>
      </c>
    </row>
    <row r="2679" spans="1:67" x14ac:dyDescent="0.2">
      <c r="A2679" s="57" t="s">
        <v>45</v>
      </c>
      <c r="B2679" s="56" t="s">
        <v>45</v>
      </c>
      <c r="C2679" s="56" t="s">
        <v>45</v>
      </c>
      <c r="D2679" s="56">
        <v>1997</v>
      </c>
      <c r="E2679" s="58">
        <v>39285463</v>
      </c>
      <c r="F2679" s="58">
        <v>31326191</v>
      </c>
      <c r="G2679" s="59">
        <v>36137430</v>
      </c>
      <c r="H2679" s="59">
        <v>3148033</v>
      </c>
      <c r="I2679" s="60">
        <v>0</v>
      </c>
      <c r="J2679" s="58">
        <v>-7959272</v>
      </c>
      <c r="K2679" s="62">
        <v>127990</v>
      </c>
      <c r="L2679" s="61"/>
      <c r="M2679" s="61"/>
      <c r="N2679" s="61"/>
      <c r="O2679" s="61"/>
      <c r="P2679" s="62">
        <v>2827311</v>
      </c>
      <c r="Q2679" s="61"/>
      <c r="R2679" s="61"/>
      <c r="S2679" s="61"/>
      <c r="T2679" s="61"/>
      <c r="U2679" s="61"/>
      <c r="V2679" s="61"/>
      <c r="W2679" s="62">
        <v>1516192</v>
      </c>
      <c r="X2679" s="61"/>
      <c r="Y2679" s="61"/>
      <c r="Z2679" s="61"/>
      <c r="AA2679" s="62">
        <v>14268151</v>
      </c>
      <c r="AB2679" s="61"/>
      <c r="AC2679" s="61"/>
      <c r="AD2679" s="62">
        <v>3815063</v>
      </c>
      <c r="AE2679" s="61"/>
      <c r="AF2679" s="62">
        <v>11976209</v>
      </c>
      <c r="AG2679" s="61"/>
      <c r="AH2679" s="61"/>
      <c r="AI2679" s="62">
        <v>1606514</v>
      </c>
      <c r="AJ2679" s="61"/>
      <c r="AK2679" s="61"/>
      <c r="AL2679" s="61"/>
      <c r="AM2679" s="61"/>
      <c r="AN2679" s="61"/>
      <c r="AO2679" s="61"/>
      <c r="AP2679" s="62">
        <v>614783</v>
      </c>
      <c r="AQ2679" s="61"/>
      <c r="AR2679" s="62">
        <v>819981</v>
      </c>
      <c r="AS2679" s="61"/>
      <c r="AT2679" s="61"/>
      <c r="AU2679" s="61"/>
      <c r="AV2679" s="62">
        <v>111349</v>
      </c>
      <c r="AW2679" s="61"/>
      <c r="AX2679" s="61"/>
      <c r="AY2679" s="62">
        <v>314902</v>
      </c>
      <c r="AZ2679" s="61"/>
      <c r="BA2679" s="62">
        <v>1022592</v>
      </c>
      <c r="BB2679" s="61"/>
      <c r="BC2679" s="61"/>
      <c r="BD2679" s="61"/>
      <c r="BE2679" s="61"/>
      <c r="BF2679" s="61"/>
      <c r="BG2679" s="61"/>
      <c r="BH2679" s="61"/>
      <c r="BI2679" s="62">
        <v>41545</v>
      </c>
      <c r="BJ2679" s="61"/>
      <c r="BK2679" s="62">
        <v>222881</v>
      </c>
      <c r="BL2679" s="61"/>
      <c r="BM2679" s="61"/>
      <c r="BN2679" s="61"/>
      <c r="BO2679" s="62">
        <v>-7959272</v>
      </c>
    </row>
    <row r="2680" spans="1:67" x14ac:dyDescent="0.2">
      <c r="A2680" s="57" t="s">
        <v>45</v>
      </c>
      <c r="B2680" s="56" t="s">
        <v>45</v>
      </c>
      <c r="C2680" s="56" t="s">
        <v>45</v>
      </c>
      <c r="D2680" s="56">
        <v>1998</v>
      </c>
      <c r="E2680" s="58">
        <v>41004772</v>
      </c>
      <c r="F2680" s="58">
        <v>32557821</v>
      </c>
      <c r="G2680" s="59">
        <v>37774152</v>
      </c>
      <c r="H2680" s="59">
        <v>3230620</v>
      </c>
      <c r="I2680" s="60">
        <v>0</v>
      </c>
      <c r="J2680" s="58">
        <v>-8446951</v>
      </c>
      <c r="K2680" s="62">
        <v>127990</v>
      </c>
      <c r="L2680" s="61"/>
      <c r="M2680" s="61"/>
      <c r="N2680" s="61"/>
      <c r="O2680" s="61"/>
      <c r="P2680" s="62">
        <v>2827311</v>
      </c>
      <c r="Q2680" s="61"/>
      <c r="R2680" s="61"/>
      <c r="S2680" s="61"/>
      <c r="T2680" s="61"/>
      <c r="U2680" s="61"/>
      <c r="V2680" s="61"/>
      <c r="W2680" s="62">
        <v>1516192</v>
      </c>
      <c r="X2680" s="61"/>
      <c r="Y2680" s="61"/>
      <c r="Z2680" s="61"/>
      <c r="AA2680" s="62">
        <v>14947294</v>
      </c>
      <c r="AB2680" s="61"/>
      <c r="AC2680" s="61"/>
      <c r="AD2680" s="62">
        <v>4115547</v>
      </c>
      <c r="AE2680" s="61"/>
      <c r="AF2680" s="62">
        <v>12559595</v>
      </c>
      <c r="AG2680" s="61"/>
      <c r="AH2680" s="61"/>
      <c r="AI2680" s="62">
        <v>1680223</v>
      </c>
      <c r="AJ2680" s="61"/>
      <c r="AK2680" s="61"/>
      <c r="AL2680" s="61"/>
      <c r="AM2680" s="61"/>
      <c r="AN2680" s="61"/>
      <c r="AO2680" s="61"/>
      <c r="AP2680" s="62">
        <v>616559</v>
      </c>
      <c r="AQ2680" s="61"/>
      <c r="AR2680" s="62">
        <v>874288</v>
      </c>
      <c r="AS2680" s="61"/>
      <c r="AT2680" s="61"/>
      <c r="AU2680" s="61"/>
      <c r="AV2680" s="62">
        <v>111349</v>
      </c>
      <c r="AW2680" s="61"/>
      <c r="AX2680" s="61"/>
      <c r="AY2680" s="62">
        <v>318886</v>
      </c>
      <c r="AZ2680" s="61"/>
      <c r="BA2680" s="62">
        <v>1044538</v>
      </c>
      <c r="BB2680" s="61"/>
      <c r="BC2680" s="61"/>
      <c r="BD2680" s="61"/>
      <c r="BE2680" s="61"/>
      <c r="BF2680" s="61"/>
      <c r="BG2680" s="61"/>
      <c r="BH2680" s="61"/>
      <c r="BI2680" s="62">
        <v>41545</v>
      </c>
      <c r="BJ2680" s="61"/>
      <c r="BK2680" s="62">
        <v>223455</v>
      </c>
      <c r="BL2680" s="61"/>
      <c r="BM2680" s="61"/>
      <c r="BN2680" s="61"/>
      <c r="BO2680" s="62">
        <v>-8446951</v>
      </c>
    </row>
    <row r="2681" spans="1:67" x14ac:dyDescent="0.2">
      <c r="A2681" s="57" t="s">
        <v>45</v>
      </c>
      <c r="B2681" s="56" t="s">
        <v>45</v>
      </c>
      <c r="C2681" s="56" t="s">
        <v>45</v>
      </c>
      <c r="D2681" s="56">
        <v>2002</v>
      </c>
      <c r="E2681" s="58">
        <v>58142485</v>
      </c>
      <c r="F2681" s="58">
        <v>52887227</v>
      </c>
      <c r="G2681" s="59">
        <v>54485249</v>
      </c>
      <c r="H2681" s="59">
        <v>3657236</v>
      </c>
      <c r="I2681" s="60">
        <v>0</v>
      </c>
      <c r="J2681" s="58">
        <v>-5255258</v>
      </c>
      <c r="K2681" s="61"/>
      <c r="L2681" s="62">
        <v>69883</v>
      </c>
      <c r="M2681" s="61"/>
      <c r="N2681" s="61">
        <v>0</v>
      </c>
      <c r="O2681" s="61">
        <v>0</v>
      </c>
      <c r="P2681" s="61"/>
      <c r="Q2681" s="61"/>
      <c r="R2681" s="61"/>
      <c r="S2681" s="61">
        <v>0</v>
      </c>
      <c r="T2681" s="61">
        <v>0</v>
      </c>
      <c r="U2681" s="61"/>
      <c r="V2681" s="62">
        <v>1516192</v>
      </c>
      <c r="W2681" s="61"/>
      <c r="X2681" s="61">
        <v>0</v>
      </c>
      <c r="Y2681" s="62">
        <v>6750350</v>
      </c>
      <c r="Z2681" s="62">
        <v>13611336</v>
      </c>
      <c r="AA2681" s="61"/>
      <c r="AB2681" s="62">
        <v>4697663</v>
      </c>
      <c r="AC2681" s="62">
        <v>6688412</v>
      </c>
      <c r="AD2681" s="61"/>
      <c r="AE2681" s="62">
        <v>17775917</v>
      </c>
      <c r="AF2681" s="61"/>
      <c r="AG2681" s="62">
        <v>939775</v>
      </c>
      <c r="AH2681" s="62">
        <v>2435721</v>
      </c>
      <c r="AI2681" s="61"/>
      <c r="AJ2681" s="61">
        <v>0</v>
      </c>
      <c r="AK2681" s="61">
        <v>0</v>
      </c>
      <c r="AL2681" s="61">
        <v>0</v>
      </c>
      <c r="AM2681" s="61">
        <v>0</v>
      </c>
      <c r="AN2681" s="61">
        <v>0</v>
      </c>
      <c r="AO2681" s="61">
        <v>0</v>
      </c>
      <c r="AP2681" s="61"/>
      <c r="AQ2681" s="62">
        <v>545319</v>
      </c>
      <c r="AR2681" s="61"/>
      <c r="AS2681" s="62">
        <v>1170048</v>
      </c>
      <c r="AT2681" s="62">
        <v>45415</v>
      </c>
      <c r="AU2681" s="62">
        <v>1223126</v>
      </c>
      <c r="AV2681" s="61"/>
      <c r="AW2681" s="62">
        <v>164206</v>
      </c>
      <c r="AX2681" s="62">
        <v>346605</v>
      </c>
      <c r="AY2681" s="61"/>
      <c r="AZ2681" s="61">
        <v>0</v>
      </c>
      <c r="BA2681" s="61"/>
      <c r="BB2681" s="61">
        <v>0</v>
      </c>
      <c r="BC2681" s="62">
        <v>120972</v>
      </c>
      <c r="BD2681" s="61">
        <v>0</v>
      </c>
      <c r="BE2681" s="61"/>
      <c r="BF2681" s="61">
        <v>0</v>
      </c>
      <c r="BG2681" s="61"/>
      <c r="BH2681" s="61">
        <v>0</v>
      </c>
      <c r="BI2681" s="61"/>
      <c r="BJ2681" s="62">
        <v>41545</v>
      </c>
      <c r="BK2681" s="61"/>
      <c r="BL2681" s="61">
        <v>0</v>
      </c>
      <c r="BM2681" s="61">
        <v>0</v>
      </c>
      <c r="BN2681" s="62">
        <v>-5255258</v>
      </c>
      <c r="BO2681" s="61"/>
    </row>
    <row r="2682" spans="1:67" x14ac:dyDescent="0.2">
      <c r="A2682" s="57" t="s">
        <v>45</v>
      </c>
      <c r="B2682" s="56" t="s">
        <v>45</v>
      </c>
      <c r="C2682" s="56" t="s">
        <v>45</v>
      </c>
      <c r="D2682" s="56">
        <v>2003</v>
      </c>
      <c r="E2682" s="58">
        <v>66000987</v>
      </c>
      <c r="F2682" s="58">
        <v>56286357</v>
      </c>
      <c r="G2682" s="59">
        <v>62086713</v>
      </c>
      <c r="H2682" s="59">
        <v>3914274</v>
      </c>
      <c r="I2682" s="60">
        <v>0</v>
      </c>
      <c r="J2682" s="58">
        <v>-9714630</v>
      </c>
      <c r="K2682" s="61"/>
      <c r="L2682" s="62">
        <v>69883</v>
      </c>
      <c r="M2682" s="61"/>
      <c r="N2682" s="61">
        <v>0</v>
      </c>
      <c r="O2682" s="61">
        <v>0</v>
      </c>
      <c r="P2682" s="61"/>
      <c r="Q2682" s="61"/>
      <c r="R2682" s="61"/>
      <c r="S2682" s="61">
        <v>0</v>
      </c>
      <c r="T2682" s="61">
        <v>0</v>
      </c>
      <c r="U2682" s="61"/>
      <c r="V2682" s="62">
        <v>1516192</v>
      </c>
      <c r="W2682" s="61"/>
      <c r="X2682" s="61">
        <v>0</v>
      </c>
      <c r="Y2682" s="62">
        <v>7353634</v>
      </c>
      <c r="Z2682" s="62">
        <v>13658488</v>
      </c>
      <c r="AA2682" s="61"/>
      <c r="AB2682" s="62">
        <v>6827863</v>
      </c>
      <c r="AC2682" s="62">
        <v>8665676</v>
      </c>
      <c r="AD2682" s="61"/>
      <c r="AE2682" s="62">
        <v>19017526</v>
      </c>
      <c r="AF2682" s="61"/>
      <c r="AG2682" s="62">
        <v>1990718</v>
      </c>
      <c r="AH2682" s="62">
        <v>2986733</v>
      </c>
      <c r="AI2682" s="61"/>
      <c r="AJ2682" s="61">
        <v>0</v>
      </c>
      <c r="AK2682" s="61">
        <v>0</v>
      </c>
      <c r="AL2682" s="61">
        <v>0</v>
      </c>
      <c r="AM2682" s="61">
        <v>0</v>
      </c>
      <c r="AN2682" s="61">
        <v>0</v>
      </c>
      <c r="AO2682" s="61">
        <v>0</v>
      </c>
      <c r="AP2682" s="61"/>
      <c r="AQ2682" s="62">
        <v>547639</v>
      </c>
      <c r="AR2682" s="61"/>
      <c r="AS2682" s="62">
        <v>1212872</v>
      </c>
      <c r="AT2682" s="62">
        <v>119597</v>
      </c>
      <c r="AU2682" s="62">
        <v>1344553</v>
      </c>
      <c r="AV2682" s="61"/>
      <c r="AW2682" s="62">
        <v>165286</v>
      </c>
      <c r="AX2682" s="62">
        <v>352059</v>
      </c>
      <c r="AY2682" s="61"/>
      <c r="AZ2682" s="62">
        <v>5715</v>
      </c>
      <c r="BA2682" s="61"/>
      <c r="BB2682" s="61">
        <v>0</v>
      </c>
      <c r="BC2682" s="62">
        <v>125008</v>
      </c>
      <c r="BD2682" s="61">
        <v>0</v>
      </c>
      <c r="BE2682" s="61"/>
      <c r="BF2682" s="61">
        <v>0</v>
      </c>
      <c r="BG2682" s="61"/>
      <c r="BH2682" s="61">
        <v>0</v>
      </c>
      <c r="BI2682" s="61"/>
      <c r="BJ2682" s="62">
        <v>41545</v>
      </c>
      <c r="BK2682" s="61"/>
      <c r="BL2682" s="61">
        <v>0</v>
      </c>
      <c r="BM2682" s="61">
        <v>0</v>
      </c>
      <c r="BN2682" s="62">
        <v>-9714630</v>
      </c>
      <c r="BO2682" s="61"/>
    </row>
    <row r="2683" spans="1:67" x14ac:dyDescent="0.2">
      <c r="A2683" s="57" t="s">
        <v>45</v>
      </c>
      <c r="B2683" s="56" t="s">
        <v>45</v>
      </c>
      <c r="C2683" s="56" t="s">
        <v>45</v>
      </c>
      <c r="D2683" s="56">
        <v>2004</v>
      </c>
      <c r="E2683" s="58">
        <v>73518605</v>
      </c>
      <c r="F2683" s="58">
        <v>60120309</v>
      </c>
      <c r="G2683" s="59">
        <v>69328216</v>
      </c>
      <c r="H2683" s="59">
        <v>4190389</v>
      </c>
      <c r="I2683" s="60">
        <v>0</v>
      </c>
      <c r="J2683" s="58">
        <v>-13398296</v>
      </c>
      <c r="K2683" s="61"/>
      <c r="L2683" s="62">
        <v>69883</v>
      </c>
      <c r="M2683" s="61"/>
      <c r="N2683" s="61">
        <v>0</v>
      </c>
      <c r="O2683" s="61">
        <v>0</v>
      </c>
      <c r="P2683" s="61"/>
      <c r="Q2683" s="61"/>
      <c r="R2683" s="61"/>
      <c r="S2683" s="61">
        <v>0</v>
      </c>
      <c r="T2683" s="61">
        <v>0</v>
      </c>
      <c r="U2683" s="61"/>
      <c r="V2683" s="62">
        <v>1516192</v>
      </c>
      <c r="W2683" s="61"/>
      <c r="X2683" s="61">
        <v>0</v>
      </c>
      <c r="Y2683" s="62">
        <v>8996636</v>
      </c>
      <c r="Z2683" s="62">
        <v>13961414</v>
      </c>
      <c r="AA2683" s="61"/>
      <c r="AB2683" s="62">
        <v>8160720</v>
      </c>
      <c r="AC2683" s="62">
        <v>9316314</v>
      </c>
      <c r="AD2683" s="61"/>
      <c r="AE2683" s="62">
        <v>20191196</v>
      </c>
      <c r="AF2683" s="61"/>
      <c r="AG2683" s="62">
        <v>3357036</v>
      </c>
      <c r="AH2683" s="62">
        <v>3758825</v>
      </c>
      <c r="AI2683" s="61"/>
      <c r="AJ2683" s="61">
        <v>0</v>
      </c>
      <c r="AK2683" s="61">
        <v>0</v>
      </c>
      <c r="AL2683" s="61">
        <v>0</v>
      </c>
      <c r="AM2683" s="61">
        <v>0</v>
      </c>
      <c r="AN2683" s="61">
        <v>0</v>
      </c>
      <c r="AO2683" s="61">
        <v>0</v>
      </c>
      <c r="AP2683" s="61"/>
      <c r="AQ2683" s="62">
        <v>559582</v>
      </c>
      <c r="AR2683" s="61"/>
      <c r="AS2683" s="62">
        <v>1252016</v>
      </c>
      <c r="AT2683" s="62">
        <v>175459</v>
      </c>
      <c r="AU2683" s="62">
        <v>1488267</v>
      </c>
      <c r="AV2683" s="61"/>
      <c r="AW2683" s="62">
        <v>165286</v>
      </c>
      <c r="AX2683" s="62">
        <v>357882</v>
      </c>
      <c r="AY2683" s="61"/>
      <c r="AZ2683" s="62">
        <v>17752</v>
      </c>
      <c r="BA2683" s="61"/>
      <c r="BB2683" s="61">
        <v>0</v>
      </c>
      <c r="BC2683" s="62">
        <v>132600</v>
      </c>
      <c r="BD2683" s="61">
        <v>0</v>
      </c>
      <c r="BE2683" s="61"/>
      <c r="BF2683" s="61">
        <v>0</v>
      </c>
      <c r="BG2683" s="61"/>
      <c r="BH2683" s="61">
        <v>0</v>
      </c>
      <c r="BI2683" s="61"/>
      <c r="BJ2683" s="62">
        <v>41545</v>
      </c>
      <c r="BK2683" s="61"/>
      <c r="BL2683" s="61">
        <v>0</v>
      </c>
      <c r="BM2683" s="61">
        <v>0</v>
      </c>
      <c r="BN2683" s="62">
        <v>-13398296</v>
      </c>
      <c r="BO2683" s="61"/>
    </row>
    <row r="2684" spans="1:67" x14ac:dyDescent="0.2">
      <c r="A2684" s="57" t="s">
        <v>45</v>
      </c>
      <c r="B2684" s="56" t="s">
        <v>45</v>
      </c>
      <c r="C2684" s="56" t="s">
        <v>45</v>
      </c>
      <c r="D2684" s="56">
        <v>2005</v>
      </c>
      <c r="E2684" s="58">
        <v>83988532</v>
      </c>
      <c r="F2684" s="58">
        <v>65175677</v>
      </c>
      <c r="G2684" s="59">
        <v>79691556</v>
      </c>
      <c r="H2684" s="59">
        <v>4296976</v>
      </c>
      <c r="I2684" s="60">
        <v>0</v>
      </c>
      <c r="J2684" s="58">
        <v>-18812855</v>
      </c>
      <c r="K2684" s="61"/>
      <c r="L2684" s="62">
        <v>69883</v>
      </c>
      <c r="M2684" s="61"/>
      <c r="N2684" s="61">
        <v>0</v>
      </c>
      <c r="O2684" s="61">
        <v>0</v>
      </c>
      <c r="P2684" s="61"/>
      <c r="Q2684" s="61"/>
      <c r="R2684" s="61"/>
      <c r="S2684" s="61">
        <v>0</v>
      </c>
      <c r="T2684" s="61">
        <v>0</v>
      </c>
      <c r="U2684" s="61"/>
      <c r="V2684" s="62">
        <v>1516192</v>
      </c>
      <c r="W2684" s="61"/>
      <c r="X2684" s="61">
        <v>0</v>
      </c>
      <c r="Y2684" s="62">
        <v>11372669</v>
      </c>
      <c r="Z2684" s="62">
        <v>14960302</v>
      </c>
      <c r="AA2684" s="61"/>
      <c r="AB2684" s="62">
        <v>9868975</v>
      </c>
      <c r="AC2684" s="62">
        <v>10728325</v>
      </c>
      <c r="AD2684" s="61"/>
      <c r="AE2684" s="62">
        <v>21446501</v>
      </c>
      <c r="AF2684" s="61"/>
      <c r="AG2684" s="62">
        <v>4831286</v>
      </c>
      <c r="AH2684" s="62">
        <v>4897423</v>
      </c>
      <c r="AI2684" s="61"/>
      <c r="AJ2684" s="61">
        <v>0</v>
      </c>
      <c r="AK2684" s="61">
        <v>0</v>
      </c>
      <c r="AL2684" s="61">
        <v>0</v>
      </c>
      <c r="AM2684" s="61">
        <v>0</v>
      </c>
      <c r="AN2684" s="61">
        <v>0</v>
      </c>
      <c r="AO2684" s="61">
        <v>0</v>
      </c>
      <c r="AP2684" s="61"/>
      <c r="AQ2684" s="62">
        <v>559582</v>
      </c>
      <c r="AR2684" s="61"/>
      <c r="AS2684" s="62">
        <v>1277024</v>
      </c>
      <c r="AT2684" s="62">
        <v>234055</v>
      </c>
      <c r="AU2684" s="62">
        <v>1488267</v>
      </c>
      <c r="AV2684" s="61"/>
      <c r="AW2684" s="62">
        <v>165286</v>
      </c>
      <c r="AX2684" s="62">
        <v>357882</v>
      </c>
      <c r="AY2684" s="61"/>
      <c r="AZ2684" s="62">
        <v>21465</v>
      </c>
      <c r="BA2684" s="61"/>
      <c r="BB2684" s="61">
        <v>0</v>
      </c>
      <c r="BC2684" s="62">
        <v>151870</v>
      </c>
      <c r="BD2684" s="61">
        <v>0</v>
      </c>
      <c r="BE2684" s="61"/>
      <c r="BF2684" s="61">
        <v>0</v>
      </c>
      <c r="BG2684" s="61"/>
      <c r="BH2684" s="61">
        <v>0</v>
      </c>
      <c r="BI2684" s="61"/>
      <c r="BJ2684" s="62">
        <v>41545</v>
      </c>
      <c r="BK2684" s="61"/>
      <c r="BL2684" s="61">
        <v>0</v>
      </c>
      <c r="BM2684" s="61">
        <v>0</v>
      </c>
      <c r="BN2684" s="62">
        <v>-18812855</v>
      </c>
      <c r="BO2684" s="61"/>
    </row>
    <row r="2685" spans="1:67" x14ac:dyDescent="0.2">
      <c r="A2685" s="57" t="s">
        <v>45</v>
      </c>
      <c r="B2685" s="56" t="s">
        <v>45</v>
      </c>
      <c r="C2685" s="56" t="s">
        <v>45</v>
      </c>
      <c r="D2685" s="56">
        <v>2006</v>
      </c>
      <c r="E2685" s="58">
        <v>93530885</v>
      </c>
      <c r="F2685" s="58">
        <v>69007140</v>
      </c>
      <c r="G2685" s="59">
        <v>89118469</v>
      </c>
      <c r="H2685" s="59">
        <v>4412416</v>
      </c>
      <c r="I2685" s="60">
        <v>0</v>
      </c>
      <c r="J2685" s="58">
        <v>-24523745</v>
      </c>
      <c r="K2685" s="61"/>
      <c r="L2685" s="62">
        <v>69883</v>
      </c>
      <c r="M2685" s="61"/>
      <c r="N2685" s="61">
        <v>0</v>
      </c>
      <c r="O2685" s="61">
        <v>0</v>
      </c>
      <c r="P2685" s="61"/>
      <c r="Q2685" s="61"/>
      <c r="R2685" s="61"/>
      <c r="S2685" s="61">
        <v>0</v>
      </c>
      <c r="T2685" s="61">
        <v>0</v>
      </c>
      <c r="U2685" s="61"/>
      <c r="V2685" s="62">
        <v>1516192</v>
      </c>
      <c r="W2685" s="61"/>
      <c r="X2685" s="61">
        <v>0</v>
      </c>
      <c r="Y2685" s="62">
        <v>13049784</v>
      </c>
      <c r="Z2685" s="62">
        <v>15385293</v>
      </c>
      <c r="AA2685" s="61"/>
      <c r="AB2685" s="62">
        <v>12696741</v>
      </c>
      <c r="AC2685" s="62">
        <v>11701609</v>
      </c>
      <c r="AD2685" s="61"/>
      <c r="AE2685" s="62">
        <v>23509541</v>
      </c>
      <c r="AF2685" s="61"/>
      <c r="AG2685" s="62">
        <v>5707821</v>
      </c>
      <c r="AH2685" s="62">
        <v>5481605</v>
      </c>
      <c r="AI2685" s="61"/>
      <c r="AJ2685" s="61">
        <v>0</v>
      </c>
      <c r="AK2685" s="61">
        <v>0</v>
      </c>
      <c r="AL2685" s="61">
        <v>0</v>
      </c>
      <c r="AM2685" s="61">
        <v>0</v>
      </c>
      <c r="AN2685" s="61">
        <v>0</v>
      </c>
      <c r="AO2685" s="61">
        <v>0</v>
      </c>
      <c r="AP2685" s="61"/>
      <c r="AQ2685" s="62">
        <v>559582</v>
      </c>
      <c r="AR2685" s="61"/>
      <c r="AS2685" s="62">
        <v>1316171</v>
      </c>
      <c r="AT2685" s="62">
        <v>283184</v>
      </c>
      <c r="AU2685" s="62">
        <v>1488267</v>
      </c>
      <c r="AV2685" s="61"/>
      <c r="AW2685" s="62">
        <v>165286</v>
      </c>
      <c r="AX2685" s="62">
        <v>368518</v>
      </c>
      <c r="AY2685" s="61"/>
      <c r="AZ2685" s="62">
        <v>21465</v>
      </c>
      <c r="BA2685" s="61"/>
      <c r="BB2685" s="61">
        <v>0</v>
      </c>
      <c r="BC2685" s="62">
        <v>168398</v>
      </c>
      <c r="BD2685" s="61">
        <v>0</v>
      </c>
      <c r="BE2685" s="61"/>
      <c r="BF2685" s="61">
        <v>0</v>
      </c>
      <c r="BG2685" s="61"/>
      <c r="BH2685" s="61">
        <v>0</v>
      </c>
      <c r="BI2685" s="61"/>
      <c r="BJ2685" s="62">
        <v>41545</v>
      </c>
      <c r="BK2685" s="61"/>
      <c r="BL2685" s="61">
        <v>0</v>
      </c>
      <c r="BM2685" s="61">
        <v>0</v>
      </c>
      <c r="BN2685" s="62">
        <v>-24523745</v>
      </c>
      <c r="BO2685" s="61"/>
    </row>
    <row r="2686" spans="1:67" x14ac:dyDescent="0.2">
      <c r="A2686" s="57" t="s">
        <v>45</v>
      </c>
      <c r="B2686" s="56" t="s">
        <v>45</v>
      </c>
      <c r="C2686" s="56" t="s">
        <v>45</v>
      </c>
      <c r="D2686" s="56">
        <v>2007</v>
      </c>
      <c r="E2686" s="58">
        <v>99467170</v>
      </c>
      <c r="F2686" s="58">
        <v>73498052</v>
      </c>
      <c r="G2686" s="59">
        <v>94931327</v>
      </c>
      <c r="H2686" s="59">
        <v>4535843</v>
      </c>
      <c r="I2686" s="60">
        <v>0</v>
      </c>
      <c r="J2686" s="58">
        <v>-25969118</v>
      </c>
      <c r="K2686" s="61"/>
      <c r="L2686" s="62">
        <v>69883</v>
      </c>
      <c r="M2686" s="61"/>
      <c r="N2686" s="61">
        <v>0</v>
      </c>
      <c r="O2686" s="61">
        <v>0</v>
      </c>
      <c r="P2686" s="61"/>
      <c r="Q2686" s="61"/>
      <c r="R2686" s="61"/>
      <c r="S2686" s="61">
        <v>0</v>
      </c>
      <c r="T2686" s="61">
        <v>0</v>
      </c>
      <c r="U2686" s="61"/>
      <c r="V2686" s="62">
        <v>1516192</v>
      </c>
      <c r="W2686" s="61"/>
      <c r="X2686" s="61">
        <v>0</v>
      </c>
      <c r="Y2686" s="62">
        <v>15297477</v>
      </c>
      <c r="Z2686" s="62">
        <v>16117694</v>
      </c>
      <c r="AA2686" s="61"/>
      <c r="AB2686" s="62">
        <v>12707354</v>
      </c>
      <c r="AC2686" s="62">
        <v>12214746</v>
      </c>
      <c r="AD2686" s="61"/>
      <c r="AE2686" s="62">
        <v>25422889</v>
      </c>
      <c r="AF2686" s="61"/>
      <c r="AG2686" s="62">
        <v>6970484</v>
      </c>
      <c r="AH2686" s="62">
        <v>4614608</v>
      </c>
      <c r="AI2686" s="61"/>
      <c r="AJ2686" s="61">
        <v>0</v>
      </c>
      <c r="AK2686" s="61">
        <v>0</v>
      </c>
      <c r="AL2686" s="61">
        <v>0</v>
      </c>
      <c r="AM2686" s="61">
        <v>0</v>
      </c>
      <c r="AN2686" s="61">
        <v>0</v>
      </c>
      <c r="AO2686" s="61">
        <v>0</v>
      </c>
      <c r="AP2686" s="61"/>
      <c r="AQ2686" s="62">
        <v>570548</v>
      </c>
      <c r="AR2686" s="61"/>
      <c r="AS2686" s="62">
        <v>1357410</v>
      </c>
      <c r="AT2686" s="62">
        <v>336744</v>
      </c>
      <c r="AU2686" s="62">
        <v>1493247</v>
      </c>
      <c r="AV2686" s="61"/>
      <c r="AW2686" s="62">
        <v>165286</v>
      </c>
      <c r="AX2686" s="62">
        <v>377849</v>
      </c>
      <c r="AY2686" s="61"/>
      <c r="AZ2686" s="62">
        <v>21465</v>
      </c>
      <c r="BA2686" s="61"/>
      <c r="BB2686" s="61">
        <v>0</v>
      </c>
      <c r="BC2686" s="62">
        <v>171749</v>
      </c>
      <c r="BD2686" s="61">
        <v>0</v>
      </c>
      <c r="BE2686" s="61"/>
      <c r="BF2686" s="61">
        <v>0</v>
      </c>
      <c r="BG2686" s="61"/>
      <c r="BH2686" s="61">
        <v>0</v>
      </c>
      <c r="BI2686" s="61"/>
      <c r="BJ2686" s="62">
        <v>41545</v>
      </c>
      <c r="BK2686" s="61"/>
      <c r="BL2686" s="61">
        <v>0</v>
      </c>
      <c r="BM2686" s="61">
        <v>0</v>
      </c>
      <c r="BN2686" s="62">
        <v>-25969118</v>
      </c>
      <c r="BO2686" s="61"/>
    </row>
    <row r="2687" spans="1:67" x14ac:dyDescent="0.2">
      <c r="A2687" s="57" t="s">
        <v>45</v>
      </c>
      <c r="B2687" s="56" t="s">
        <v>45</v>
      </c>
      <c r="C2687" s="56" t="s">
        <v>45</v>
      </c>
      <c r="D2687" s="56">
        <v>2008</v>
      </c>
      <c r="E2687" s="58">
        <v>110264520</v>
      </c>
      <c r="F2687" s="58">
        <v>78484429</v>
      </c>
      <c r="G2687" s="59">
        <v>105625220</v>
      </c>
      <c r="H2687" s="59">
        <v>4639300</v>
      </c>
      <c r="I2687" s="60">
        <v>0</v>
      </c>
      <c r="J2687" s="58">
        <v>-31780091</v>
      </c>
      <c r="K2687" s="61"/>
      <c r="L2687" s="62">
        <v>69883</v>
      </c>
      <c r="M2687" s="61"/>
      <c r="N2687" s="61">
        <v>0</v>
      </c>
      <c r="O2687" s="61">
        <v>0</v>
      </c>
      <c r="P2687" s="61"/>
      <c r="Q2687" s="61"/>
      <c r="R2687" s="61"/>
      <c r="S2687" s="61">
        <v>0</v>
      </c>
      <c r="T2687" s="61">
        <v>0</v>
      </c>
      <c r="U2687" s="61"/>
      <c r="V2687" s="62">
        <v>1516192</v>
      </c>
      <c r="W2687" s="61"/>
      <c r="X2687" s="61">
        <v>0</v>
      </c>
      <c r="Y2687" s="62">
        <v>17218872</v>
      </c>
      <c r="Z2687" s="62">
        <v>17368632</v>
      </c>
      <c r="AA2687" s="61"/>
      <c r="AB2687" s="62">
        <v>14994398</v>
      </c>
      <c r="AC2687" s="62">
        <v>13300053</v>
      </c>
      <c r="AD2687" s="61"/>
      <c r="AE2687" s="62">
        <v>27830880</v>
      </c>
      <c r="AF2687" s="61"/>
      <c r="AG2687" s="62">
        <v>8468241</v>
      </c>
      <c r="AH2687" s="62">
        <v>4858069</v>
      </c>
      <c r="AI2687" s="61"/>
      <c r="AJ2687" s="61">
        <v>0</v>
      </c>
      <c r="AK2687" s="61">
        <v>0</v>
      </c>
      <c r="AL2687" s="61">
        <v>0</v>
      </c>
      <c r="AM2687" s="61">
        <v>0</v>
      </c>
      <c r="AN2687" s="61">
        <v>0</v>
      </c>
      <c r="AO2687" s="61">
        <v>0</v>
      </c>
      <c r="AP2687" s="61"/>
      <c r="AQ2687" s="62">
        <v>591629</v>
      </c>
      <c r="AR2687" s="61"/>
      <c r="AS2687" s="62">
        <v>1412790</v>
      </c>
      <c r="AT2687" s="62">
        <v>336487</v>
      </c>
      <c r="AU2687" s="62">
        <v>1511010</v>
      </c>
      <c r="AV2687" s="61"/>
      <c r="AW2687" s="62">
        <v>165286</v>
      </c>
      <c r="AX2687" s="62">
        <v>381660</v>
      </c>
      <c r="AY2687" s="61"/>
      <c r="AZ2687" s="62">
        <v>26024</v>
      </c>
      <c r="BA2687" s="61"/>
      <c r="BB2687" s="61">
        <v>0</v>
      </c>
      <c r="BC2687" s="62">
        <v>172869</v>
      </c>
      <c r="BD2687" s="61">
        <v>0</v>
      </c>
      <c r="BE2687" s="61"/>
      <c r="BF2687" s="61">
        <v>0</v>
      </c>
      <c r="BG2687" s="61"/>
      <c r="BH2687" s="61">
        <v>0</v>
      </c>
      <c r="BI2687" s="61"/>
      <c r="BJ2687" s="62">
        <v>41545</v>
      </c>
      <c r="BK2687" s="61"/>
      <c r="BL2687" s="61">
        <v>0</v>
      </c>
      <c r="BM2687" s="61">
        <v>0</v>
      </c>
      <c r="BN2687" s="62">
        <v>-31780091</v>
      </c>
      <c r="BO2687" s="61"/>
    </row>
    <row r="2688" spans="1:67" x14ac:dyDescent="0.2">
      <c r="A2688" s="57" t="s">
        <v>45</v>
      </c>
      <c r="B2688" s="56" t="s">
        <v>45</v>
      </c>
      <c r="C2688" s="56" t="s">
        <v>45</v>
      </c>
      <c r="D2688" s="56">
        <v>2009</v>
      </c>
      <c r="E2688" s="58">
        <v>121072021</v>
      </c>
      <c r="F2688" s="58">
        <v>85617585</v>
      </c>
      <c r="G2688" s="59">
        <v>113438074</v>
      </c>
      <c r="H2688" s="59">
        <v>7633947</v>
      </c>
      <c r="I2688" s="60">
        <v>0</v>
      </c>
      <c r="J2688" s="58">
        <v>-35454436</v>
      </c>
      <c r="K2688" s="61"/>
      <c r="L2688" s="62">
        <v>69883</v>
      </c>
      <c r="M2688" s="61"/>
      <c r="N2688" s="61">
        <v>0</v>
      </c>
      <c r="O2688" s="61">
        <v>0</v>
      </c>
      <c r="P2688" s="61"/>
      <c r="Q2688" s="61"/>
      <c r="R2688" s="61"/>
      <c r="S2688" s="61">
        <v>0</v>
      </c>
      <c r="T2688" s="61">
        <v>0</v>
      </c>
      <c r="U2688" s="61"/>
      <c r="V2688" s="62">
        <v>1516192</v>
      </c>
      <c r="W2688" s="61"/>
      <c r="X2688" s="61">
        <v>0</v>
      </c>
      <c r="Y2688" s="62">
        <v>18270524</v>
      </c>
      <c r="Z2688" s="62">
        <v>17927909</v>
      </c>
      <c r="AA2688" s="61"/>
      <c r="AB2688" s="62">
        <v>16836772</v>
      </c>
      <c r="AC2688" s="62">
        <v>13960739</v>
      </c>
      <c r="AD2688" s="61"/>
      <c r="AE2688" s="62">
        <v>29840722</v>
      </c>
      <c r="AF2688" s="61"/>
      <c r="AG2688" s="62">
        <v>9799447</v>
      </c>
      <c r="AH2688" s="62">
        <v>5215886</v>
      </c>
      <c r="AI2688" s="61"/>
      <c r="AJ2688" s="61">
        <v>0</v>
      </c>
      <c r="AK2688" s="61">
        <v>0</v>
      </c>
      <c r="AL2688" s="61">
        <v>0</v>
      </c>
      <c r="AM2688" s="62">
        <v>2218530</v>
      </c>
      <c r="AN2688" s="61">
        <v>0</v>
      </c>
      <c r="AO2688" s="62">
        <v>280817</v>
      </c>
      <c r="AP2688" s="61"/>
      <c r="AQ2688" s="62">
        <v>620005</v>
      </c>
      <c r="AR2688" s="61"/>
      <c r="AS2688" s="62">
        <v>1468521</v>
      </c>
      <c r="AT2688" s="62">
        <v>381822</v>
      </c>
      <c r="AU2688" s="62">
        <v>1822804</v>
      </c>
      <c r="AV2688" s="61"/>
      <c r="AW2688" s="62">
        <v>179526</v>
      </c>
      <c r="AX2688" s="62">
        <v>386497</v>
      </c>
      <c r="AY2688" s="61"/>
      <c r="AZ2688" s="62">
        <v>31721</v>
      </c>
      <c r="BA2688" s="61"/>
      <c r="BB2688" s="61">
        <v>0</v>
      </c>
      <c r="BC2688" s="62">
        <v>202159</v>
      </c>
      <c r="BD2688" s="61">
        <v>0</v>
      </c>
      <c r="BE2688" s="61"/>
      <c r="BF2688" s="61">
        <v>0</v>
      </c>
      <c r="BG2688" s="61"/>
      <c r="BH2688" s="61">
        <v>0</v>
      </c>
      <c r="BI2688" s="61"/>
      <c r="BJ2688" s="62">
        <v>41545</v>
      </c>
      <c r="BK2688" s="61"/>
      <c r="BL2688" s="61">
        <v>0</v>
      </c>
      <c r="BM2688" s="61">
        <v>0</v>
      </c>
      <c r="BN2688" s="62">
        <v>-35454436</v>
      </c>
      <c r="BO2688" s="61"/>
    </row>
    <row r="2689" spans="1:67" x14ac:dyDescent="0.2">
      <c r="A2689" s="57" t="s">
        <v>45</v>
      </c>
      <c r="B2689" s="56" t="s">
        <v>45</v>
      </c>
      <c r="C2689" s="56" t="s">
        <v>45</v>
      </c>
      <c r="D2689" s="56">
        <v>2010</v>
      </c>
      <c r="E2689" s="58">
        <v>134881249</v>
      </c>
      <c r="F2689" s="58">
        <v>96705733</v>
      </c>
      <c r="G2689" s="59">
        <v>126883513</v>
      </c>
      <c r="H2689" s="59">
        <v>7997736</v>
      </c>
      <c r="I2689" s="60">
        <v>0</v>
      </c>
      <c r="J2689" s="58">
        <v>-38175516</v>
      </c>
      <c r="K2689" s="61"/>
      <c r="L2689" s="62">
        <v>69883</v>
      </c>
      <c r="M2689" s="61"/>
      <c r="N2689" s="61">
        <v>0</v>
      </c>
      <c r="O2689" s="61">
        <v>0</v>
      </c>
      <c r="P2689" s="61"/>
      <c r="Q2689" s="61"/>
      <c r="R2689" s="61"/>
      <c r="S2689" s="61">
        <v>0</v>
      </c>
      <c r="T2689" s="61">
        <v>0</v>
      </c>
      <c r="U2689" s="61"/>
      <c r="V2689" s="62">
        <v>1516192</v>
      </c>
      <c r="W2689" s="61"/>
      <c r="X2689" s="61">
        <v>0</v>
      </c>
      <c r="Y2689" s="62">
        <v>20306658</v>
      </c>
      <c r="Z2689" s="62">
        <v>18698730</v>
      </c>
      <c r="AA2689" s="61"/>
      <c r="AB2689" s="62">
        <v>19096082</v>
      </c>
      <c r="AC2689" s="62">
        <v>14984675</v>
      </c>
      <c r="AD2689" s="61"/>
      <c r="AE2689" s="62">
        <v>31835814</v>
      </c>
      <c r="AF2689" s="61"/>
      <c r="AG2689" s="62">
        <v>10897902</v>
      </c>
      <c r="AH2689" s="62">
        <v>9477577</v>
      </c>
      <c r="AI2689" s="61"/>
      <c r="AJ2689" s="61">
        <v>0</v>
      </c>
      <c r="AK2689" s="61">
        <v>0</v>
      </c>
      <c r="AL2689" s="61">
        <v>0</v>
      </c>
      <c r="AM2689" s="62">
        <v>2246076</v>
      </c>
      <c r="AN2689" s="61">
        <v>0</v>
      </c>
      <c r="AO2689" s="62">
        <v>377009</v>
      </c>
      <c r="AP2689" s="61"/>
      <c r="AQ2689" s="62">
        <v>627106</v>
      </c>
      <c r="AR2689" s="61"/>
      <c r="AS2689" s="62">
        <v>1547034</v>
      </c>
      <c r="AT2689" s="62">
        <v>395061</v>
      </c>
      <c r="AU2689" s="62">
        <v>1884866</v>
      </c>
      <c r="AV2689" s="61"/>
      <c r="AW2689" s="62">
        <v>179526</v>
      </c>
      <c r="AX2689" s="62">
        <v>389001</v>
      </c>
      <c r="AY2689" s="61"/>
      <c r="AZ2689" s="62">
        <v>35690</v>
      </c>
      <c r="BA2689" s="61"/>
      <c r="BB2689" s="61">
        <v>0</v>
      </c>
      <c r="BC2689" s="62">
        <v>206047</v>
      </c>
      <c r="BD2689" s="61">
        <v>0</v>
      </c>
      <c r="BE2689" s="61"/>
      <c r="BF2689" s="61">
        <v>0</v>
      </c>
      <c r="BG2689" s="61"/>
      <c r="BH2689" s="61">
        <v>0</v>
      </c>
      <c r="BI2689" s="61"/>
      <c r="BJ2689" s="62">
        <v>41545</v>
      </c>
      <c r="BK2689" s="61"/>
      <c r="BL2689" s="61">
        <v>0</v>
      </c>
      <c r="BM2689" s="62">
        <v>68775</v>
      </c>
      <c r="BN2689" s="62">
        <v>-38175516</v>
      </c>
      <c r="BO2689" s="61"/>
    </row>
    <row r="2690" spans="1:67" x14ac:dyDescent="0.2">
      <c r="A2690" s="57" t="s">
        <v>45</v>
      </c>
      <c r="B2690" s="56" t="s">
        <v>45</v>
      </c>
      <c r="C2690" s="56" t="s">
        <v>45</v>
      </c>
      <c r="D2690" s="56">
        <v>2011</v>
      </c>
      <c r="E2690" s="58">
        <v>144101184</v>
      </c>
      <c r="F2690" s="58">
        <v>103998031</v>
      </c>
      <c r="G2690" s="59">
        <v>135635118</v>
      </c>
      <c r="H2690" s="59">
        <v>8466066</v>
      </c>
      <c r="I2690" s="60">
        <v>0</v>
      </c>
      <c r="J2690" s="58">
        <v>-40103153</v>
      </c>
      <c r="K2690" s="61"/>
      <c r="L2690" s="62">
        <v>69883</v>
      </c>
      <c r="M2690" s="61"/>
      <c r="N2690" s="61">
        <v>0</v>
      </c>
      <c r="O2690" s="61">
        <v>0</v>
      </c>
      <c r="P2690" s="61"/>
      <c r="Q2690" s="61"/>
      <c r="R2690" s="61"/>
      <c r="S2690" s="61">
        <v>0</v>
      </c>
      <c r="T2690" s="61">
        <v>0</v>
      </c>
      <c r="U2690" s="61"/>
      <c r="V2690" s="62">
        <v>1516192</v>
      </c>
      <c r="W2690" s="61"/>
      <c r="X2690" s="61">
        <v>0</v>
      </c>
      <c r="Y2690" s="62">
        <v>22717468</v>
      </c>
      <c r="Z2690" s="62">
        <v>19530932</v>
      </c>
      <c r="AA2690" s="61"/>
      <c r="AB2690" s="62">
        <v>20759670</v>
      </c>
      <c r="AC2690" s="62">
        <v>15703994</v>
      </c>
      <c r="AD2690" s="61"/>
      <c r="AE2690" s="62">
        <v>33586211</v>
      </c>
      <c r="AF2690" s="61"/>
      <c r="AG2690" s="62">
        <v>11929188</v>
      </c>
      <c r="AH2690" s="62">
        <v>9821580</v>
      </c>
      <c r="AI2690" s="61"/>
      <c r="AJ2690" s="61">
        <v>0</v>
      </c>
      <c r="AK2690" s="61">
        <v>0</v>
      </c>
      <c r="AL2690" s="61">
        <v>0</v>
      </c>
      <c r="AM2690" s="62">
        <v>2251316</v>
      </c>
      <c r="AN2690" s="61">
        <v>0</v>
      </c>
      <c r="AO2690" s="62">
        <v>377009</v>
      </c>
      <c r="AP2690" s="61"/>
      <c r="AQ2690" s="62">
        <v>712088</v>
      </c>
      <c r="AR2690" s="61"/>
      <c r="AS2690" s="62">
        <v>1600083</v>
      </c>
      <c r="AT2690" s="62">
        <v>502729</v>
      </c>
      <c r="AU2690" s="62">
        <v>1984461</v>
      </c>
      <c r="AV2690" s="61"/>
      <c r="AW2690" s="62">
        <v>224974</v>
      </c>
      <c r="AX2690" s="62">
        <v>393449</v>
      </c>
      <c r="AY2690" s="61"/>
      <c r="AZ2690" s="62">
        <v>89254</v>
      </c>
      <c r="BA2690" s="61"/>
      <c r="BB2690" s="61">
        <v>0</v>
      </c>
      <c r="BC2690" s="62">
        <v>220383</v>
      </c>
      <c r="BD2690" s="61">
        <v>0</v>
      </c>
      <c r="BE2690" s="61"/>
      <c r="BF2690" s="61">
        <v>0</v>
      </c>
      <c r="BG2690" s="61"/>
      <c r="BH2690" s="61">
        <v>0</v>
      </c>
      <c r="BI2690" s="61"/>
      <c r="BJ2690" s="62">
        <v>41545</v>
      </c>
      <c r="BK2690" s="61"/>
      <c r="BL2690" s="61">
        <v>0</v>
      </c>
      <c r="BM2690" s="62">
        <v>68775</v>
      </c>
      <c r="BN2690" s="62">
        <v>-40103153</v>
      </c>
      <c r="BO2690" s="61"/>
    </row>
    <row r="2691" spans="1:67" x14ac:dyDescent="0.2">
      <c r="A2691" s="57" t="s">
        <v>46</v>
      </c>
      <c r="B2691" s="56" t="s">
        <v>46</v>
      </c>
      <c r="C2691" s="56" t="s">
        <v>569</v>
      </c>
      <c r="D2691" s="56">
        <v>1989</v>
      </c>
      <c r="E2691" s="58">
        <v>612891</v>
      </c>
      <c r="F2691" s="58">
        <v>603553</v>
      </c>
      <c r="G2691" s="59">
        <v>595106</v>
      </c>
      <c r="H2691" s="59">
        <v>17785</v>
      </c>
      <c r="I2691" s="60">
        <v>0</v>
      </c>
      <c r="J2691" s="58">
        <v>-9338</v>
      </c>
      <c r="K2691" s="61"/>
      <c r="L2691" s="61"/>
      <c r="M2691" s="61"/>
      <c r="N2691" s="61"/>
      <c r="O2691" s="61"/>
      <c r="P2691" s="61"/>
      <c r="Q2691" s="61"/>
      <c r="R2691" s="61"/>
      <c r="S2691" s="61"/>
      <c r="T2691" s="61"/>
      <c r="U2691" s="61"/>
      <c r="V2691" s="61"/>
      <c r="W2691" s="61"/>
      <c r="X2691" s="61"/>
      <c r="Y2691" s="61"/>
      <c r="Z2691" s="61"/>
      <c r="AA2691" s="62">
        <v>350230</v>
      </c>
      <c r="AB2691" s="61"/>
      <c r="AC2691" s="61"/>
      <c r="AD2691" s="62">
        <v>79360</v>
      </c>
      <c r="AE2691" s="61"/>
      <c r="AF2691" s="62">
        <v>112184</v>
      </c>
      <c r="AG2691" s="61"/>
      <c r="AH2691" s="61"/>
      <c r="AI2691" s="62">
        <v>53332</v>
      </c>
      <c r="AJ2691" s="61"/>
      <c r="AK2691" s="61"/>
      <c r="AL2691" s="61"/>
      <c r="AM2691" s="61"/>
      <c r="AN2691" s="61"/>
      <c r="AO2691" s="61"/>
      <c r="AP2691" s="62">
        <v>6683</v>
      </c>
      <c r="AQ2691" s="61"/>
      <c r="AR2691" s="61"/>
      <c r="AS2691" s="61"/>
      <c r="AT2691" s="61"/>
      <c r="AU2691" s="61"/>
      <c r="AV2691" s="61">
        <v>843</v>
      </c>
      <c r="AW2691" s="61"/>
      <c r="AX2691" s="61"/>
      <c r="AY2691" s="62">
        <v>10259</v>
      </c>
      <c r="AZ2691" s="61"/>
      <c r="BA2691" s="61"/>
      <c r="BB2691" s="61"/>
      <c r="BC2691" s="61"/>
      <c r="BD2691" s="61"/>
      <c r="BE2691" s="61"/>
      <c r="BF2691" s="61"/>
      <c r="BG2691" s="61"/>
      <c r="BH2691" s="61"/>
      <c r="BI2691" s="61"/>
      <c r="BJ2691" s="61"/>
      <c r="BK2691" s="61"/>
      <c r="BL2691" s="61"/>
      <c r="BM2691" s="61"/>
      <c r="BN2691" s="61"/>
      <c r="BO2691" s="62">
        <v>-9338</v>
      </c>
    </row>
    <row r="2692" spans="1:67" x14ac:dyDescent="0.2">
      <c r="A2692" s="57" t="s">
        <v>46</v>
      </c>
      <c r="B2692" s="56" t="s">
        <v>46</v>
      </c>
      <c r="C2692" s="56" t="s">
        <v>569</v>
      </c>
      <c r="D2692" s="56">
        <v>1990</v>
      </c>
      <c r="E2692" s="58">
        <v>680768</v>
      </c>
      <c r="F2692" s="58">
        <v>671430</v>
      </c>
      <c r="G2692" s="59">
        <v>662756</v>
      </c>
      <c r="H2692" s="59">
        <v>18012</v>
      </c>
      <c r="I2692" s="60">
        <v>0</v>
      </c>
      <c r="J2692" s="58">
        <v>-9338</v>
      </c>
      <c r="K2692" s="61"/>
      <c r="L2692" s="61"/>
      <c r="M2692" s="61"/>
      <c r="N2692" s="61"/>
      <c r="O2692" s="61"/>
      <c r="P2692" s="61"/>
      <c r="Q2692" s="61"/>
      <c r="R2692" s="61"/>
      <c r="S2692" s="61"/>
      <c r="T2692" s="61"/>
      <c r="U2692" s="61"/>
      <c r="V2692" s="61"/>
      <c r="W2692" s="61"/>
      <c r="X2692" s="61"/>
      <c r="Y2692" s="61"/>
      <c r="Z2692" s="61"/>
      <c r="AA2692" s="62">
        <v>379574</v>
      </c>
      <c r="AB2692" s="61"/>
      <c r="AC2692" s="61"/>
      <c r="AD2692" s="62">
        <v>100241</v>
      </c>
      <c r="AE2692" s="61"/>
      <c r="AF2692" s="62">
        <v>124497</v>
      </c>
      <c r="AG2692" s="61"/>
      <c r="AH2692" s="61"/>
      <c r="AI2692" s="62">
        <v>58444</v>
      </c>
      <c r="AJ2692" s="61"/>
      <c r="AK2692" s="61"/>
      <c r="AL2692" s="61"/>
      <c r="AM2692" s="61"/>
      <c r="AN2692" s="61"/>
      <c r="AO2692" s="61"/>
      <c r="AP2692" s="62">
        <v>6910</v>
      </c>
      <c r="AQ2692" s="61"/>
      <c r="AR2692" s="61"/>
      <c r="AS2692" s="61"/>
      <c r="AT2692" s="61"/>
      <c r="AU2692" s="61"/>
      <c r="AV2692" s="61">
        <v>843</v>
      </c>
      <c r="AW2692" s="61"/>
      <c r="AX2692" s="61"/>
      <c r="AY2692" s="62">
        <v>10259</v>
      </c>
      <c r="AZ2692" s="61"/>
      <c r="BA2692" s="61"/>
      <c r="BB2692" s="61"/>
      <c r="BC2692" s="61"/>
      <c r="BD2692" s="61"/>
      <c r="BE2692" s="61"/>
      <c r="BF2692" s="61"/>
      <c r="BG2692" s="61"/>
      <c r="BH2692" s="61"/>
      <c r="BI2692" s="61"/>
      <c r="BJ2692" s="61"/>
      <c r="BK2692" s="61"/>
      <c r="BL2692" s="61"/>
      <c r="BM2692" s="61"/>
      <c r="BN2692" s="61"/>
      <c r="BO2692" s="62">
        <v>-9338</v>
      </c>
    </row>
    <row r="2693" spans="1:67" x14ac:dyDescent="0.2">
      <c r="A2693" s="57" t="s">
        <v>46</v>
      </c>
      <c r="B2693" s="56" t="s">
        <v>46</v>
      </c>
      <c r="C2693" s="56" t="s">
        <v>569</v>
      </c>
      <c r="D2693" s="56">
        <v>1991</v>
      </c>
      <c r="E2693" s="58">
        <v>1031921</v>
      </c>
      <c r="F2693" s="58">
        <v>1022583</v>
      </c>
      <c r="G2693" s="59">
        <v>1013909</v>
      </c>
      <c r="H2693" s="59">
        <v>18012</v>
      </c>
      <c r="I2693" s="60">
        <v>0</v>
      </c>
      <c r="J2693" s="58">
        <v>-9338</v>
      </c>
      <c r="K2693" s="61"/>
      <c r="L2693" s="61"/>
      <c r="M2693" s="61"/>
      <c r="N2693" s="61"/>
      <c r="O2693" s="61"/>
      <c r="P2693" s="61"/>
      <c r="Q2693" s="61"/>
      <c r="R2693" s="61"/>
      <c r="S2693" s="61"/>
      <c r="T2693" s="61"/>
      <c r="U2693" s="61"/>
      <c r="V2693" s="61"/>
      <c r="W2693" s="62">
        <v>192614</v>
      </c>
      <c r="X2693" s="61"/>
      <c r="Y2693" s="61"/>
      <c r="Z2693" s="61"/>
      <c r="AA2693" s="62">
        <v>481373</v>
      </c>
      <c r="AB2693" s="61"/>
      <c r="AC2693" s="61"/>
      <c r="AD2693" s="62">
        <v>115658</v>
      </c>
      <c r="AE2693" s="61"/>
      <c r="AF2693" s="62">
        <v>162989</v>
      </c>
      <c r="AG2693" s="61"/>
      <c r="AH2693" s="61"/>
      <c r="AI2693" s="62">
        <v>61275</v>
      </c>
      <c r="AJ2693" s="61"/>
      <c r="AK2693" s="61"/>
      <c r="AL2693" s="61"/>
      <c r="AM2693" s="61"/>
      <c r="AN2693" s="61"/>
      <c r="AO2693" s="61"/>
      <c r="AP2693" s="62">
        <v>6910</v>
      </c>
      <c r="AQ2693" s="61"/>
      <c r="AR2693" s="61"/>
      <c r="AS2693" s="61"/>
      <c r="AT2693" s="61"/>
      <c r="AU2693" s="61"/>
      <c r="AV2693" s="61">
        <v>843</v>
      </c>
      <c r="AW2693" s="61"/>
      <c r="AX2693" s="61"/>
      <c r="AY2693" s="62">
        <v>10259</v>
      </c>
      <c r="AZ2693" s="61"/>
      <c r="BA2693" s="61"/>
      <c r="BB2693" s="61"/>
      <c r="BC2693" s="61"/>
      <c r="BD2693" s="61"/>
      <c r="BE2693" s="61"/>
      <c r="BF2693" s="61"/>
      <c r="BG2693" s="61"/>
      <c r="BH2693" s="61"/>
      <c r="BI2693" s="61"/>
      <c r="BJ2693" s="61"/>
      <c r="BK2693" s="61"/>
      <c r="BL2693" s="61"/>
      <c r="BM2693" s="61"/>
      <c r="BN2693" s="61"/>
      <c r="BO2693" s="62">
        <v>-9338</v>
      </c>
    </row>
    <row r="2694" spans="1:67" x14ac:dyDescent="0.2">
      <c r="A2694" s="57" t="s">
        <v>46</v>
      </c>
      <c r="B2694" s="56" t="s">
        <v>46</v>
      </c>
      <c r="C2694" s="56" t="s">
        <v>569</v>
      </c>
      <c r="D2694" s="56">
        <v>1992</v>
      </c>
      <c r="E2694" s="58">
        <v>1181408</v>
      </c>
      <c r="F2694" s="58">
        <v>1172070</v>
      </c>
      <c r="G2694" s="59">
        <v>1163061</v>
      </c>
      <c r="H2694" s="59">
        <v>18347</v>
      </c>
      <c r="I2694" s="60">
        <v>0</v>
      </c>
      <c r="J2694" s="58">
        <v>-9338</v>
      </c>
      <c r="K2694" s="61"/>
      <c r="L2694" s="61"/>
      <c r="M2694" s="61"/>
      <c r="N2694" s="61"/>
      <c r="O2694" s="61"/>
      <c r="P2694" s="61"/>
      <c r="Q2694" s="61"/>
      <c r="R2694" s="61"/>
      <c r="S2694" s="61"/>
      <c r="T2694" s="61"/>
      <c r="U2694" s="61"/>
      <c r="V2694" s="61"/>
      <c r="W2694" s="62">
        <v>285405</v>
      </c>
      <c r="X2694" s="61"/>
      <c r="Y2694" s="61"/>
      <c r="Z2694" s="61"/>
      <c r="AA2694" s="62">
        <v>504107</v>
      </c>
      <c r="AB2694" s="61"/>
      <c r="AC2694" s="61"/>
      <c r="AD2694" s="62">
        <v>133582</v>
      </c>
      <c r="AE2694" s="61"/>
      <c r="AF2694" s="62">
        <v>174883</v>
      </c>
      <c r="AG2694" s="61"/>
      <c r="AH2694" s="61"/>
      <c r="AI2694" s="62">
        <v>65084</v>
      </c>
      <c r="AJ2694" s="61"/>
      <c r="AK2694" s="61"/>
      <c r="AL2694" s="61"/>
      <c r="AM2694" s="61"/>
      <c r="AN2694" s="61"/>
      <c r="AO2694" s="61"/>
      <c r="AP2694" s="62">
        <v>7245</v>
      </c>
      <c r="AQ2694" s="61"/>
      <c r="AR2694" s="61"/>
      <c r="AS2694" s="61"/>
      <c r="AT2694" s="61"/>
      <c r="AU2694" s="61"/>
      <c r="AV2694" s="61">
        <v>843</v>
      </c>
      <c r="AW2694" s="61"/>
      <c r="AX2694" s="61"/>
      <c r="AY2694" s="62">
        <v>10259</v>
      </c>
      <c r="AZ2694" s="61"/>
      <c r="BA2694" s="61"/>
      <c r="BB2694" s="61"/>
      <c r="BC2694" s="61"/>
      <c r="BD2694" s="61"/>
      <c r="BE2694" s="61"/>
      <c r="BF2694" s="61"/>
      <c r="BG2694" s="61"/>
      <c r="BH2694" s="61"/>
      <c r="BI2694" s="61"/>
      <c r="BJ2694" s="61"/>
      <c r="BK2694" s="61"/>
      <c r="BL2694" s="61"/>
      <c r="BM2694" s="61"/>
      <c r="BN2694" s="61"/>
      <c r="BO2694" s="62">
        <v>-9338</v>
      </c>
    </row>
    <row r="2695" spans="1:67" x14ac:dyDescent="0.2">
      <c r="A2695" s="57" t="s">
        <v>46</v>
      </c>
      <c r="B2695" s="56" t="s">
        <v>46</v>
      </c>
      <c r="C2695" s="56" t="s">
        <v>569</v>
      </c>
      <c r="D2695" s="56">
        <v>1993</v>
      </c>
      <c r="E2695" s="58">
        <v>1276253</v>
      </c>
      <c r="F2695" s="58">
        <v>1266915</v>
      </c>
      <c r="G2695" s="59">
        <v>1257906</v>
      </c>
      <c r="H2695" s="59">
        <v>18347</v>
      </c>
      <c r="I2695" s="60">
        <v>0</v>
      </c>
      <c r="J2695" s="58">
        <v>-9338</v>
      </c>
      <c r="K2695" s="61"/>
      <c r="L2695" s="61"/>
      <c r="M2695" s="61"/>
      <c r="N2695" s="61"/>
      <c r="O2695" s="61"/>
      <c r="P2695" s="61"/>
      <c r="Q2695" s="62">
        <v>5153</v>
      </c>
      <c r="R2695" s="61"/>
      <c r="S2695" s="61"/>
      <c r="T2695" s="61"/>
      <c r="U2695" s="61"/>
      <c r="V2695" s="61"/>
      <c r="W2695" s="62">
        <v>285844</v>
      </c>
      <c r="X2695" s="61"/>
      <c r="Y2695" s="61"/>
      <c r="Z2695" s="61"/>
      <c r="AA2695" s="62">
        <v>564772</v>
      </c>
      <c r="AB2695" s="61"/>
      <c r="AC2695" s="61"/>
      <c r="AD2695" s="62">
        <v>151646</v>
      </c>
      <c r="AE2695" s="61"/>
      <c r="AF2695" s="62">
        <v>182879</v>
      </c>
      <c r="AG2695" s="61"/>
      <c r="AH2695" s="61"/>
      <c r="AI2695" s="62">
        <v>67612</v>
      </c>
      <c r="AJ2695" s="61"/>
      <c r="AK2695" s="61"/>
      <c r="AL2695" s="61"/>
      <c r="AM2695" s="61"/>
      <c r="AN2695" s="61"/>
      <c r="AO2695" s="61"/>
      <c r="AP2695" s="62">
        <v>7245</v>
      </c>
      <c r="AQ2695" s="61"/>
      <c r="AR2695" s="61"/>
      <c r="AS2695" s="61"/>
      <c r="AT2695" s="61"/>
      <c r="AU2695" s="61"/>
      <c r="AV2695" s="61">
        <v>843</v>
      </c>
      <c r="AW2695" s="61"/>
      <c r="AX2695" s="61"/>
      <c r="AY2695" s="62">
        <v>10259</v>
      </c>
      <c r="AZ2695" s="61"/>
      <c r="BA2695" s="61"/>
      <c r="BB2695" s="61"/>
      <c r="BC2695" s="61"/>
      <c r="BD2695" s="61"/>
      <c r="BE2695" s="61"/>
      <c r="BF2695" s="61"/>
      <c r="BG2695" s="61"/>
      <c r="BH2695" s="61"/>
      <c r="BI2695" s="61"/>
      <c r="BJ2695" s="61"/>
      <c r="BK2695" s="61"/>
      <c r="BL2695" s="61"/>
      <c r="BM2695" s="61"/>
      <c r="BN2695" s="61"/>
      <c r="BO2695" s="62">
        <v>-9338</v>
      </c>
    </row>
    <row r="2696" spans="1:67" x14ac:dyDescent="0.2">
      <c r="A2696" s="57" t="s">
        <v>46</v>
      </c>
      <c r="B2696" s="56" t="s">
        <v>46</v>
      </c>
      <c r="C2696" s="56" t="s">
        <v>174</v>
      </c>
      <c r="D2696" s="56">
        <v>1989</v>
      </c>
      <c r="E2696" s="58">
        <v>24353362</v>
      </c>
      <c r="F2696" s="58">
        <v>22587022</v>
      </c>
      <c r="G2696" s="59">
        <v>23198328</v>
      </c>
      <c r="H2696" s="59">
        <v>1155034</v>
      </c>
      <c r="I2696" s="60">
        <v>0</v>
      </c>
      <c r="J2696" s="58">
        <v>-1766340</v>
      </c>
      <c r="K2696" s="62">
        <v>236226</v>
      </c>
      <c r="L2696" s="61"/>
      <c r="M2696" s="61"/>
      <c r="N2696" s="61"/>
      <c r="O2696" s="61"/>
      <c r="P2696" s="62">
        <v>542056</v>
      </c>
      <c r="Q2696" s="62">
        <v>10087</v>
      </c>
      <c r="R2696" s="61"/>
      <c r="S2696" s="61"/>
      <c r="T2696" s="61"/>
      <c r="U2696" s="61"/>
      <c r="V2696" s="61"/>
      <c r="W2696" s="62">
        <v>2763470</v>
      </c>
      <c r="X2696" s="61"/>
      <c r="Y2696" s="61"/>
      <c r="Z2696" s="61"/>
      <c r="AA2696" s="62">
        <v>6649366</v>
      </c>
      <c r="AB2696" s="61"/>
      <c r="AC2696" s="61"/>
      <c r="AD2696" s="62">
        <v>6207178</v>
      </c>
      <c r="AE2696" s="61"/>
      <c r="AF2696" s="62">
        <v>4836052</v>
      </c>
      <c r="AG2696" s="61"/>
      <c r="AH2696" s="61"/>
      <c r="AI2696" s="62">
        <v>1953893</v>
      </c>
      <c r="AJ2696" s="61"/>
      <c r="AK2696" s="61"/>
      <c r="AL2696" s="61"/>
      <c r="AM2696" s="61"/>
      <c r="AN2696" s="61"/>
      <c r="AO2696" s="61"/>
      <c r="AP2696" s="62">
        <v>128686</v>
      </c>
      <c r="AQ2696" s="61"/>
      <c r="AR2696" s="62">
        <v>126086</v>
      </c>
      <c r="AS2696" s="61"/>
      <c r="AT2696" s="61"/>
      <c r="AU2696" s="61"/>
      <c r="AV2696" s="62">
        <v>42918</v>
      </c>
      <c r="AW2696" s="61"/>
      <c r="AX2696" s="61"/>
      <c r="AY2696" s="62">
        <v>158115</v>
      </c>
      <c r="AZ2696" s="61"/>
      <c r="BA2696" s="62">
        <v>681598</v>
      </c>
      <c r="BB2696" s="61"/>
      <c r="BC2696" s="61"/>
      <c r="BD2696" s="61"/>
      <c r="BE2696" s="61"/>
      <c r="BF2696" s="61"/>
      <c r="BG2696" s="61"/>
      <c r="BH2696" s="61"/>
      <c r="BI2696" s="61"/>
      <c r="BJ2696" s="61"/>
      <c r="BK2696" s="62">
        <v>17631</v>
      </c>
      <c r="BL2696" s="61"/>
      <c r="BM2696" s="61"/>
      <c r="BN2696" s="61"/>
      <c r="BO2696" s="62">
        <v>-1766340</v>
      </c>
    </row>
    <row r="2697" spans="1:67" x14ac:dyDescent="0.2">
      <c r="A2697" s="57" t="s">
        <v>46</v>
      </c>
      <c r="B2697" s="56" t="s">
        <v>46</v>
      </c>
      <c r="C2697" s="56" t="s">
        <v>174</v>
      </c>
      <c r="D2697" s="56">
        <v>1990</v>
      </c>
      <c r="E2697" s="58">
        <v>29024284</v>
      </c>
      <c r="F2697" s="58">
        <v>27257944</v>
      </c>
      <c r="G2697" s="59">
        <v>27704716</v>
      </c>
      <c r="H2697" s="59">
        <v>1319568</v>
      </c>
      <c r="I2697" s="60">
        <v>0</v>
      </c>
      <c r="J2697" s="58">
        <v>-1766340</v>
      </c>
      <c r="K2697" s="62">
        <v>236226</v>
      </c>
      <c r="L2697" s="61"/>
      <c r="M2697" s="61"/>
      <c r="N2697" s="61"/>
      <c r="O2697" s="61"/>
      <c r="P2697" s="62">
        <v>552923</v>
      </c>
      <c r="Q2697" s="62">
        <v>10087</v>
      </c>
      <c r="R2697" s="61"/>
      <c r="S2697" s="61"/>
      <c r="T2697" s="61"/>
      <c r="U2697" s="61"/>
      <c r="V2697" s="61"/>
      <c r="W2697" s="62">
        <v>3097787</v>
      </c>
      <c r="X2697" s="61"/>
      <c r="Y2697" s="61"/>
      <c r="Z2697" s="61"/>
      <c r="AA2697" s="62">
        <v>7393223</v>
      </c>
      <c r="AB2697" s="61"/>
      <c r="AC2697" s="61"/>
      <c r="AD2697" s="62">
        <v>8272223</v>
      </c>
      <c r="AE2697" s="61"/>
      <c r="AF2697" s="62">
        <v>5666451</v>
      </c>
      <c r="AG2697" s="61"/>
      <c r="AH2697" s="61"/>
      <c r="AI2697" s="62">
        <v>2475796</v>
      </c>
      <c r="AJ2697" s="61"/>
      <c r="AK2697" s="61"/>
      <c r="AL2697" s="61"/>
      <c r="AM2697" s="61"/>
      <c r="AN2697" s="61"/>
      <c r="AO2697" s="61"/>
      <c r="AP2697" s="62">
        <v>140435</v>
      </c>
      <c r="AQ2697" s="61"/>
      <c r="AR2697" s="62">
        <v>130143</v>
      </c>
      <c r="AS2697" s="61"/>
      <c r="AT2697" s="61"/>
      <c r="AU2697" s="61"/>
      <c r="AV2697" s="62">
        <v>62290</v>
      </c>
      <c r="AW2697" s="61"/>
      <c r="AX2697" s="61"/>
      <c r="AY2697" s="62">
        <v>179204</v>
      </c>
      <c r="AZ2697" s="61"/>
      <c r="BA2697" s="62">
        <v>786557</v>
      </c>
      <c r="BB2697" s="61"/>
      <c r="BC2697" s="61"/>
      <c r="BD2697" s="61"/>
      <c r="BE2697" s="61"/>
      <c r="BF2697" s="61"/>
      <c r="BG2697" s="61"/>
      <c r="BH2697" s="61"/>
      <c r="BI2697" s="61"/>
      <c r="BJ2697" s="61"/>
      <c r="BK2697" s="62">
        <v>20939</v>
      </c>
      <c r="BL2697" s="61"/>
      <c r="BM2697" s="61"/>
      <c r="BN2697" s="61"/>
      <c r="BO2697" s="62">
        <v>-1766340</v>
      </c>
    </row>
    <row r="2698" spans="1:67" x14ac:dyDescent="0.2">
      <c r="A2698" s="57" t="s">
        <v>46</v>
      </c>
      <c r="B2698" s="56" t="s">
        <v>46</v>
      </c>
      <c r="C2698" s="56" t="s">
        <v>174</v>
      </c>
      <c r="D2698" s="56">
        <v>1991</v>
      </c>
      <c r="E2698" s="58">
        <v>34264293</v>
      </c>
      <c r="F2698" s="58">
        <v>32497953</v>
      </c>
      <c r="G2698" s="59">
        <v>32573995</v>
      </c>
      <c r="H2698" s="59">
        <v>1690298</v>
      </c>
      <c r="I2698" s="60">
        <v>0</v>
      </c>
      <c r="J2698" s="58">
        <v>-1766340</v>
      </c>
      <c r="K2698" s="62">
        <v>236226</v>
      </c>
      <c r="L2698" s="61"/>
      <c r="M2698" s="61"/>
      <c r="N2698" s="61"/>
      <c r="O2698" s="61"/>
      <c r="P2698" s="62">
        <v>557900</v>
      </c>
      <c r="Q2698" s="62">
        <v>10087</v>
      </c>
      <c r="R2698" s="61"/>
      <c r="S2698" s="61"/>
      <c r="T2698" s="61"/>
      <c r="U2698" s="61"/>
      <c r="V2698" s="61"/>
      <c r="W2698" s="62">
        <v>3766979</v>
      </c>
      <c r="X2698" s="61"/>
      <c r="Y2698" s="61"/>
      <c r="Z2698" s="61"/>
      <c r="AA2698" s="62">
        <v>8173089</v>
      </c>
      <c r="AB2698" s="61"/>
      <c r="AC2698" s="61"/>
      <c r="AD2698" s="62">
        <v>10299932</v>
      </c>
      <c r="AE2698" s="61"/>
      <c r="AF2698" s="62">
        <v>6581989</v>
      </c>
      <c r="AG2698" s="61"/>
      <c r="AH2698" s="61"/>
      <c r="AI2698" s="62">
        <v>2947793</v>
      </c>
      <c r="AJ2698" s="61"/>
      <c r="AK2698" s="61"/>
      <c r="AL2698" s="61"/>
      <c r="AM2698" s="61"/>
      <c r="AN2698" s="61"/>
      <c r="AO2698" s="61"/>
      <c r="AP2698" s="62">
        <v>143344</v>
      </c>
      <c r="AQ2698" s="61"/>
      <c r="AR2698" s="62">
        <v>190317</v>
      </c>
      <c r="AS2698" s="61"/>
      <c r="AT2698" s="61"/>
      <c r="AU2698" s="61"/>
      <c r="AV2698" s="62">
        <v>77626</v>
      </c>
      <c r="AW2698" s="61"/>
      <c r="AX2698" s="61"/>
      <c r="AY2698" s="62">
        <v>220191</v>
      </c>
      <c r="AZ2698" s="61"/>
      <c r="BA2698" s="62">
        <v>1040570</v>
      </c>
      <c r="BB2698" s="61"/>
      <c r="BC2698" s="61"/>
      <c r="BD2698" s="61"/>
      <c r="BE2698" s="61"/>
      <c r="BF2698" s="61"/>
      <c r="BG2698" s="61"/>
      <c r="BH2698" s="61"/>
      <c r="BI2698" s="61"/>
      <c r="BJ2698" s="61"/>
      <c r="BK2698" s="62">
        <v>18250</v>
      </c>
      <c r="BL2698" s="61"/>
      <c r="BM2698" s="61"/>
      <c r="BN2698" s="61"/>
      <c r="BO2698" s="62">
        <v>-1766340</v>
      </c>
    </row>
    <row r="2699" spans="1:67" x14ac:dyDescent="0.2">
      <c r="A2699" s="57" t="s">
        <v>46</v>
      </c>
      <c r="B2699" s="56" t="s">
        <v>46</v>
      </c>
      <c r="C2699" s="56" t="s">
        <v>174</v>
      </c>
      <c r="D2699" s="56">
        <v>1992</v>
      </c>
      <c r="E2699" s="58">
        <v>37824404</v>
      </c>
      <c r="F2699" s="58">
        <v>36058064</v>
      </c>
      <c r="G2699" s="59">
        <v>35851609</v>
      </c>
      <c r="H2699" s="59">
        <v>1972795</v>
      </c>
      <c r="I2699" s="60">
        <v>0</v>
      </c>
      <c r="J2699" s="58">
        <v>-1766340</v>
      </c>
      <c r="K2699" s="62">
        <v>236226</v>
      </c>
      <c r="L2699" s="61"/>
      <c r="M2699" s="61"/>
      <c r="N2699" s="61"/>
      <c r="O2699" s="61"/>
      <c r="P2699" s="62">
        <v>615046</v>
      </c>
      <c r="Q2699" s="62">
        <v>34006</v>
      </c>
      <c r="R2699" s="61"/>
      <c r="S2699" s="61"/>
      <c r="T2699" s="61"/>
      <c r="U2699" s="61"/>
      <c r="V2699" s="61"/>
      <c r="W2699" s="62">
        <v>3800030</v>
      </c>
      <c r="X2699" s="61"/>
      <c r="Y2699" s="61"/>
      <c r="Z2699" s="61"/>
      <c r="AA2699" s="62">
        <v>9153186</v>
      </c>
      <c r="AB2699" s="61"/>
      <c r="AC2699" s="61"/>
      <c r="AD2699" s="62">
        <v>11609436</v>
      </c>
      <c r="AE2699" s="61"/>
      <c r="AF2699" s="62">
        <v>6973875</v>
      </c>
      <c r="AG2699" s="61"/>
      <c r="AH2699" s="61"/>
      <c r="AI2699" s="62">
        <v>3429804</v>
      </c>
      <c r="AJ2699" s="61"/>
      <c r="AK2699" s="61"/>
      <c r="AL2699" s="61"/>
      <c r="AM2699" s="61"/>
      <c r="AN2699" s="61"/>
      <c r="AO2699" s="61"/>
      <c r="AP2699" s="62">
        <v>145612</v>
      </c>
      <c r="AQ2699" s="61"/>
      <c r="AR2699" s="62">
        <v>263229</v>
      </c>
      <c r="AS2699" s="61"/>
      <c r="AT2699" s="61"/>
      <c r="AU2699" s="61"/>
      <c r="AV2699" s="62">
        <v>79970</v>
      </c>
      <c r="AW2699" s="61"/>
      <c r="AX2699" s="61"/>
      <c r="AY2699" s="62">
        <v>251561</v>
      </c>
      <c r="AZ2699" s="61"/>
      <c r="BA2699" s="62">
        <v>1206464</v>
      </c>
      <c r="BB2699" s="61"/>
      <c r="BC2699" s="61"/>
      <c r="BD2699" s="61"/>
      <c r="BE2699" s="61"/>
      <c r="BF2699" s="61"/>
      <c r="BG2699" s="61"/>
      <c r="BH2699" s="61"/>
      <c r="BI2699" s="61"/>
      <c r="BJ2699" s="61"/>
      <c r="BK2699" s="62">
        <v>25959</v>
      </c>
      <c r="BL2699" s="61"/>
      <c r="BM2699" s="61"/>
      <c r="BN2699" s="61"/>
      <c r="BO2699" s="62">
        <v>-1766340</v>
      </c>
    </row>
    <row r="2700" spans="1:67" x14ac:dyDescent="0.2">
      <c r="A2700" s="57" t="s">
        <v>46</v>
      </c>
      <c r="B2700" s="56" t="s">
        <v>46</v>
      </c>
      <c r="C2700" s="56" t="s">
        <v>174</v>
      </c>
      <c r="D2700" s="56">
        <v>1993</v>
      </c>
      <c r="E2700" s="58">
        <v>41868954</v>
      </c>
      <c r="F2700" s="58">
        <v>40102614</v>
      </c>
      <c r="G2700" s="59">
        <v>39623730</v>
      </c>
      <c r="H2700" s="59">
        <v>2245224</v>
      </c>
      <c r="I2700" s="60">
        <v>0</v>
      </c>
      <c r="J2700" s="58">
        <v>-1766340</v>
      </c>
      <c r="K2700" s="62">
        <v>236226</v>
      </c>
      <c r="L2700" s="61"/>
      <c r="M2700" s="61"/>
      <c r="N2700" s="61"/>
      <c r="O2700" s="61"/>
      <c r="P2700" s="62">
        <v>624175</v>
      </c>
      <c r="Q2700" s="62">
        <v>34006</v>
      </c>
      <c r="R2700" s="61"/>
      <c r="S2700" s="61"/>
      <c r="T2700" s="61"/>
      <c r="U2700" s="61"/>
      <c r="V2700" s="61"/>
      <c r="W2700" s="62">
        <v>4535465</v>
      </c>
      <c r="X2700" s="61"/>
      <c r="Y2700" s="61"/>
      <c r="Z2700" s="61"/>
      <c r="AA2700" s="62">
        <v>10426262</v>
      </c>
      <c r="AB2700" s="61"/>
      <c r="AC2700" s="61"/>
      <c r="AD2700" s="62">
        <v>12710013</v>
      </c>
      <c r="AE2700" s="61"/>
      <c r="AF2700" s="62">
        <v>7341956</v>
      </c>
      <c r="AG2700" s="61"/>
      <c r="AH2700" s="61"/>
      <c r="AI2700" s="62">
        <v>3715627</v>
      </c>
      <c r="AJ2700" s="61"/>
      <c r="AK2700" s="61"/>
      <c r="AL2700" s="61"/>
      <c r="AM2700" s="61"/>
      <c r="AN2700" s="61"/>
      <c r="AO2700" s="61"/>
      <c r="AP2700" s="62">
        <v>144883</v>
      </c>
      <c r="AQ2700" s="61"/>
      <c r="AR2700" s="62">
        <v>266068</v>
      </c>
      <c r="AS2700" s="61"/>
      <c r="AT2700" s="61"/>
      <c r="AU2700" s="61"/>
      <c r="AV2700" s="62">
        <v>82477</v>
      </c>
      <c r="AW2700" s="61"/>
      <c r="AX2700" s="61"/>
      <c r="AY2700" s="62">
        <v>297679</v>
      </c>
      <c r="AZ2700" s="61"/>
      <c r="BA2700" s="62">
        <v>1373398</v>
      </c>
      <c r="BB2700" s="61"/>
      <c r="BC2700" s="61"/>
      <c r="BD2700" s="61"/>
      <c r="BE2700" s="61"/>
      <c r="BF2700" s="61"/>
      <c r="BG2700" s="61"/>
      <c r="BH2700" s="61"/>
      <c r="BI2700" s="62">
        <v>52731</v>
      </c>
      <c r="BJ2700" s="61"/>
      <c r="BK2700" s="62">
        <v>27988</v>
      </c>
      <c r="BL2700" s="61"/>
      <c r="BM2700" s="61"/>
      <c r="BN2700" s="61"/>
      <c r="BO2700" s="62">
        <v>-1766340</v>
      </c>
    </row>
    <row r="2701" spans="1:67" x14ac:dyDescent="0.2">
      <c r="A2701" s="57" t="s">
        <v>46</v>
      </c>
      <c r="B2701" s="56" t="s">
        <v>46</v>
      </c>
      <c r="C2701" s="56" t="s">
        <v>174</v>
      </c>
      <c r="D2701" s="56">
        <v>1994</v>
      </c>
      <c r="E2701" s="58">
        <v>44858648</v>
      </c>
      <c r="F2701" s="58">
        <v>23013626</v>
      </c>
      <c r="G2701" s="59">
        <v>42305808</v>
      </c>
      <c r="H2701" s="59">
        <v>2552840</v>
      </c>
      <c r="I2701" s="60">
        <v>0</v>
      </c>
      <c r="J2701" s="58">
        <v>-21845022</v>
      </c>
      <c r="K2701" s="62">
        <v>236226</v>
      </c>
      <c r="L2701" s="61"/>
      <c r="M2701" s="61"/>
      <c r="N2701" s="61"/>
      <c r="O2701" s="61"/>
      <c r="P2701" s="62">
        <v>624175</v>
      </c>
      <c r="Q2701" s="62">
        <v>34006</v>
      </c>
      <c r="R2701" s="61"/>
      <c r="S2701" s="61"/>
      <c r="T2701" s="61"/>
      <c r="U2701" s="61"/>
      <c r="V2701" s="61"/>
      <c r="W2701" s="62">
        <v>5295984</v>
      </c>
      <c r="X2701" s="61"/>
      <c r="Y2701" s="61"/>
      <c r="Z2701" s="61"/>
      <c r="AA2701" s="62">
        <v>11466529</v>
      </c>
      <c r="AB2701" s="61"/>
      <c r="AC2701" s="61"/>
      <c r="AD2701" s="62">
        <v>13820232</v>
      </c>
      <c r="AE2701" s="61"/>
      <c r="AF2701" s="62">
        <v>7750762</v>
      </c>
      <c r="AG2701" s="61"/>
      <c r="AH2701" s="61"/>
      <c r="AI2701" s="62">
        <v>3077894</v>
      </c>
      <c r="AJ2701" s="61"/>
      <c r="AK2701" s="61"/>
      <c r="AL2701" s="61"/>
      <c r="AM2701" s="61"/>
      <c r="AN2701" s="61"/>
      <c r="AO2701" s="61"/>
      <c r="AP2701" s="62">
        <v>116394</v>
      </c>
      <c r="AQ2701" s="61"/>
      <c r="AR2701" s="62">
        <v>363219</v>
      </c>
      <c r="AS2701" s="61"/>
      <c r="AT2701" s="61"/>
      <c r="AU2701" s="61"/>
      <c r="AV2701" s="62">
        <v>60107</v>
      </c>
      <c r="AW2701" s="61"/>
      <c r="AX2701" s="61"/>
      <c r="AY2701" s="62">
        <v>238445</v>
      </c>
      <c r="AZ2701" s="61"/>
      <c r="BA2701" s="62">
        <v>1605256</v>
      </c>
      <c r="BB2701" s="61"/>
      <c r="BC2701" s="61"/>
      <c r="BD2701" s="61"/>
      <c r="BE2701" s="61"/>
      <c r="BF2701" s="61"/>
      <c r="BG2701" s="61"/>
      <c r="BH2701" s="61"/>
      <c r="BI2701" s="62">
        <v>140356</v>
      </c>
      <c r="BJ2701" s="61"/>
      <c r="BK2701" s="62">
        <v>29063</v>
      </c>
      <c r="BL2701" s="61"/>
      <c r="BM2701" s="61"/>
      <c r="BN2701" s="61"/>
      <c r="BO2701" s="62">
        <v>-21845022</v>
      </c>
    </row>
    <row r="2702" spans="1:67" x14ac:dyDescent="0.2">
      <c r="A2702" s="57" t="s">
        <v>46</v>
      </c>
      <c r="B2702" s="56" t="s">
        <v>46</v>
      </c>
      <c r="C2702" s="56" t="s">
        <v>174</v>
      </c>
      <c r="D2702" s="56">
        <v>1995</v>
      </c>
      <c r="E2702" s="58">
        <v>49466375</v>
      </c>
      <c r="F2702" s="58">
        <v>25822280</v>
      </c>
      <c r="G2702" s="59">
        <v>46688101</v>
      </c>
      <c r="H2702" s="59">
        <v>2778274</v>
      </c>
      <c r="I2702" s="60">
        <v>0</v>
      </c>
      <c r="J2702" s="58">
        <v>-23644095</v>
      </c>
      <c r="K2702" s="62">
        <v>586343</v>
      </c>
      <c r="L2702" s="61"/>
      <c r="M2702" s="61"/>
      <c r="N2702" s="61"/>
      <c r="O2702" s="61"/>
      <c r="P2702" s="62">
        <v>1558944</v>
      </c>
      <c r="Q2702" s="62">
        <v>34006</v>
      </c>
      <c r="R2702" s="61"/>
      <c r="S2702" s="61"/>
      <c r="T2702" s="61"/>
      <c r="U2702" s="61"/>
      <c r="V2702" s="61"/>
      <c r="W2702" s="62">
        <v>5337622</v>
      </c>
      <c r="X2702" s="61"/>
      <c r="Y2702" s="61"/>
      <c r="Z2702" s="61"/>
      <c r="AA2702" s="62">
        <v>12739519</v>
      </c>
      <c r="AB2702" s="61"/>
      <c r="AC2702" s="61"/>
      <c r="AD2702" s="62">
        <v>14942357</v>
      </c>
      <c r="AE2702" s="61"/>
      <c r="AF2702" s="62">
        <v>8137018</v>
      </c>
      <c r="AG2702" s="61"/>
      <c r="AH2702" s="61"/>
      <c r="AI2702" s="62">
        <v>3352292</v>
      </c>
      <c r="AJ2702" s="61"/>
      <c r="AK2702" s="61"/>
      <c r="AL2702" s="61"/>
      <c r="AM2702" s="61"/>
      <c r="AN2702" s="61"/>
      <c r="AO2702" s="61"/>
      <c r="AP2702" s="62">
        <v>115107</v>
      </c>
      <c r="AQ2702" s="61"/>
      <c r="AR2702" s="62">
        <v>412125</v>
      </c>
      <c r="AS2702" s="61"/>
      <c r="AT2702" s="61"/>
      <c r="AU2702" s="61"/>
      <c r="AV2702" s="62">
        <v>71906</v>
      </c>
      <c r="AW2702" s="61"/>
      <c r="AX2702" s="61"/>
      <c r="AY2702" s="62">
        <v>283473</v>
      </c>
      <c r="AZ2702" s="61"/>
      <c r="BA2702" s="62">
        <v>1632353</v>
      </c>
      <c r="BB2702" s="61"/>
      <c r="BC2702" s="61"/>
      <c r="BD2702" s="61"/>
      <c r="BE2702" s="61"/>
      <c r="BF2702" s="61"/>
      <c r="BG2702" s="61"/>
      <c r="BH2702" s="61"/>
      <c r="BI2702" s="62">
        <v>236022</v>
      </c>
      <c r="BJ2702" s="61"/>
      <c r="BK2702" s="62">
        <v>27288</v>
      </c>
      <c r="BL2702" s="61"/>
      <c r="BM2702" s="61"/>
      <c r="BN2702" s="61"/>
      <c r="BO2702" s="62">
        <v>-23644095</v>
      </c>
    </row>
    <row r="2703" spans="1:67" x14ac:dyDescent="0.2">
      <c r="A2703" s="57" t="s">
        <v>46</v>
      </c>
      <c r="B2703" s="56" t="s">
        <v>46</v>
      </c>
      <c r="C2703" s="56" t="s">
        <v>174</v>
      </c>
      <c r="D2703" s="56">
        <v>1996</v>
      </c>
      <c r="E2703" s="58">
        <v>55799678</v>
      </c>
      <c r="F2703" s="58">
        <v>30321779</v>
      </c>
      <c r="G2703" s="59">
        <v>52711430</v>
      </c>
      <c r="H2703" s="59">
        <v>3088248</v>
      </c>
      <c r="I2703" s="60">
        <v>0</v>
      </c>
      <c r="J2703" s="58">
        <v>-25477899</v>
      </c>
      <c r="K2703" s="62">
        <v>807254</v>
      </c>
      <c r="L2703" s="61"/>
      <c r="M2703" s="61"/>
      <c r="N2703" s="61"/>
      <c r="O2703" s="61"/>
      <c r="P2703" s="62">
        <v>2861922</v>
      </c>
      <c r="Q2703" s="62">
        <v>34006</v>
      </c>
      <c r="R2703" s="61"/>
      <c r="S2703" s="61"/>
      <c r="T2703" s="61"/>
      <c r="U2703" s="61"/>
      <c r="V2703" s="61"/>
      <c r="W2703" s="62">
        <v>6510504</v>
      </c>
      <c r="X2703" s="61"/>
      <c r="Y2703" s="61"/>
      <c r="Z2703" s="61"/>
      <c r="AA2703" s="62">
        <v>14141373</v>
      </c>
      <c r="AB2703" s="61"/>
      <c r="AC2703" s="61"/>
      <c r="AD2703" s="62">
        <v>16337609</v>
      </c>
      <c r="AE2703" s="61"/>
      <c r="AF2703" s="62">
        <v>8530309</v>
      </c>
      <c r="AG2703" s="61"/>
      <c r="AH2703" s="61"/>
      <c r="AI2703" s="62">
        <v>3488453</v>
      </c>
      <c r="AJ2703" s="61"/>
      <c r="AK2703" s="61"/>
      <c r="AL2703" s="61"/>
      <c r="AM2703" s="61"/>
      <c r="AN2703" s="61"/>
      <c r="AO2703" s="61"/>
      <c r="AP2703" s="62">
        <v>159651</v>
      </c>
      <c r="AQ2703" s="61"/>
      <c r="AR2703" s="62">
        <v>499694</v>
      </c>
      <c r="AS2703" s="61"/>
      <c r="AT2703" s="61"/>
      <c r="AU2703" s="61"/>
      <c r="AV2703" s="62">
        <v>116650</v>
      </c>
      <c r="AW2703" s="61"/>
      <c r="AX2703" s="61"/>
      <c r="AY2703" s="62">
        <v>315605</v>
      </c>
      <c r="AZ2703" s="61"/>
      <c r="BA2703" s="62">
        <v>1654472</v>
      </c>
      <c r="BB2703" s="61"/>
      <c r="BC2703" s="61"/>
      <c r="BD2703" s="61"/>
      <c r="BE2703" s="61"/>
      <c r="BF2703" s="61"/>
      <c r="BG2703" s="61"/>
      <c r="BH2703" s="61"/>
      <c r="BI2703" s="62">
        <v>313372</v>
      </c>
      <c r="BJ2703" s="61"/>
      <c r="BK2703" s="62">
        <v>28804</v>
      </c>
      <c r="BL2703" s="61"/>
      <c r="BM2703" s="61"/>
      <c r="BN2703" s="61"/>
      <c r="BO2703" s="62">
        <v>-25477899</v>
      </c>
    </row>
    <row r="2704" spans="1:67" x14ac:dyDescent="0.2">
      <c r="A2704" s="57" t="s">
        <v>46</v>
      </c>
      <c r="B2704" s="56" t="s">
        <v>46</v>
      </c>
      <c r="C2704" s="56" t="s">
        <v>174</v>
      </c>
      <c r="D2704" s="56">
        <v>1997</v>
      </c>
      <c r="E2704" s="58">
        <v>60309489</v>
      </c>
      <c r="F2704" s="58">
        <v>31833696</v>
      </c>
      <c r="G2704" s="59">
        <v>56839470</v>
      </c>
      <c r="H2704" s="59">
        <v>3470019</v>
      </c>
      <c r="I2704" s="60">
        <v>0</v>
      </c>
      <c r="J2704" s="58">
        <v>-28475793</v>
      </c>
      <c r="K2704" s="62">
        <v>820041</v>
      </c>
      <c r="L2704" s="61"/>
      <c r="M2704" s="61"/>
      <c r="N2704" s="61"/>
      <c r="O2704" s="61"/>
      <c r="P2704" s="62">
        <v>2873386</v>
      </c>
      <c r="Q2704" s="62">
        <v>34006</v>
      </c>
      <c r="R2704" s="61"/>
      <c r="S2704" s="61"/>
      <c r="T2704" s="61"/>
      <c r="U2704" s="61"/>
      <c r="V2704" s="61"/>
      <c r="W2704" s="62">
        <v>6510504</v>
      </c>
      <c r="X2704" s="61"/>
      <c r="Y2704" s="61"/>
      <c r="Z2704" s="61"/>
      <c r="AA2704" s="62">
        <v>15536339</v>
      </c>
      <c r="AB2704" s="61"/>
      <c r="AC2704" s="61"/>
      <c r="AD2704" s="62">
        <v>18218788</v>
      </c>
      <c r="AE2704" s="61"/>
      <c r="AF2704" s="62">
        <v>9206672</v>
      </c>
      <c r="AG2704" s="61"/>
      <c r="AH2704" s="61"/>
      <c r="AI2704" s="62">
        <v>3639734</v>
      </c>
      <c r="AJ2704" s="61"/>
      <c r="AK2704" s="61"/>
      <c r="AL2704" s="61"/>
      <c r="AM2704" s="61"/>
      <c r="AN2704" s="61"/>
      <c r="AO2704" s="61"/>
      <c r="AP2704" s="62">
        <v>180129</v>
      </c>
      <c r="AQ2704" s="61"/>
      <c r="AR2704" s="62">
        <v>568031</v>
      </c>
      <c r="AS2704" s="61"/>
      <c r="AT2704" s="61"/>
      <c r="AU2704" s="61"/>
      <c r="AV2704" s="62">
        <v>116650</v>
      </c>
      <c r="AW2704" s="61"/>
      <c r="AX2704" s="61"/>
      <c r="AY2704" s="62">
        <v>341349</v>
      </c>
      <c r="AZ2704" s="61"/>
      <c r="BA2704" s="62">
        <v>1811001</v>
      </c>
      <c r="BB2704" s="61"/>
      <c r="BC2704" s="61"/>
      <c r="BD2704" s="61"/>
      <c r="BE2704" s="61"/>
      <c r="BF2704" s="61"/>
      <c r="BG2704" s="61"/>
      <c r="BH2704" s="61"/>
      <c r="BI2704" s="62">
        <v>427516</v>
      </c>
      <c r="BJ2704" s="61"/>
      <c r="BK2704" s="62">
        <v>25343</v>
      </c>
      <c r="BL2704" s="61"/>
      <c r="BM2704" s="61"/>
      <c r="BN2704" s="61"/>
      <c r="BO2704" s="62">
        <v>-28475793</v>
      </c>
    </row>
    <row r="2705" spans="1:67" x14ac:dyDescent="0.2">
      <c r="A2705" s="57" t="s">
        <v>46</v>
      </c>
      <c r="B2705" s="56" t="s">
        <v>46</v>
      </c>
      <c r="C2705" s="56" t="s">
        <v>174</v>
      </c>
      <c r="D2705" s="56">
        <v>1998</v>
      </c>
      <c r="E2705" s="58">
        <v>65716331</v>
      </c>
      <c r="F2705" s="58">
        <v>34193906</v>
      </c>
      <c r="G2705" s="59">
        <v>60285316</v>
      </c>
      <c r="H2705" s="59">
        <v>5431015</v>
      </c>
      <c r="I2705" s="60">
        <v>0</v>
      </c>
      <c r="J2705" s="58">
        <v>-31522425</v>
      </c>
      <c r="K2705" s="62">
        <v>820041</v>
      </c>
      <c r="L2705" s="61"/>
      <c r="M2705" s="61"/>
      <c r="N2705" s="61"/>
      <c r="O2705" s="61"/>
      <c r="P2705" s="62">
        <v>2882492</v>
      </c>
      <c r="Q2705" s="62">
        <v>34006</v>
      </c>
      <c r="R2705" s="61"/>
      <c r="S2705" s="61"/>
      <c r="T2705" s="61"/>
      <c r="U2705" s="61"/>
      <c r="V2705" s="61"/>
      <c r="W2705" s="62">
        <v>6519050</v>
      </c>
      <c r="X2705" s="61"/>
      <c r="Y2705" s="61"/>
      <c r="Z2705" s="61"/>
      <c r="AA2705" s="62">
        <v>17050252</v>
      </c>
      <c r="AB2705" s="61"/>
      <c r="AC2705" s="61"/>
      <c r="AD2705" s="62">
        <v>19490087</v>
      </c>
      <c r="AE2705" s="61"/>
      <c r="AF2705" s="62">
        <v>9671472</v>
      </c>
      <c r="AG2705" s="61"/>
      <c r="AH2705" s="61"/>
      <c r="AI2705" s="62">
        <v>3817916</v>
      </c>
      <c r="AJ2705" s="61"/>
      <c r="AK2705" s="61"/>
      <c r="AL2705" s="61"/>
      <c r="AM2705" s="61"/>
      <c r="AN2705" s="61"/>
      <c r="AO2705" s="61"/>
      <c r="AP2705" s="62">
        <v>170664</v>
      </c>
      <c r="AQ2705" s="61"/>
      <c r="AR2705" s="62">
        <v>650615</v>
      </c>
      <c r="AS2705" s="61"/>
      <c r="AT2705" s="61"/>
      <c r="AU2705" s="61"/>
      <c r="AV2705" s="62">
        <v>115999</v>
      </c>
      <c r="AW2705" s="61"/>
      <c r="AX2705" s="61"/>
      <c r="AY2705" s="62">
        <v>352157</v>
      </c>
      <c r="AZ2705" s="61"/>
      <c r="BA2705" s="62">
        <v>1866506</v>
      </c>
      <c r="BB2705" s="61"/>
      <c r="BC2705" s="61"/>
      <c r="BD2705" s="61"/>
      <c r="BE2705" s="61"/>
      <c r="BF2705" s="61"/>
      <c r="BG2705" s="61"/>
      <c r="BH2705" s="61"/>
      <c r="BI2705" s="62">
        <v>460912</v>
      </c>
      <c r="BJ2705" s="61"/>
      <c r="BK2705" s="62">
        <v>1814162</v>
      </c>
      <c r="BL2705" s="61"/>
      <c r="BM2705" s="61"/>
      <c r="BN2705" s="61"/>
      <c r="BO2705" s="62">
        <v>-31522425</v>
      </c>
    </row>
    <row r="2706" spans="1:67" x14ac:dyDescent="0.2">
      <c r="A2706" s="57" t="s">
        <v>46</v>
      </c>
      <c r="B2706" s="56" t="s">
        <v>46</v>
      </c>
      <c r="C2706" s="56" t="s">
        <v>174</v>
      </c>
      <c r="D2706" s="56">
        <v>2002</v>
      </c>
      <c r="E2706" s="58">
        <v>69600456</v>
      </c>
      <c r="F2706" s="58">
        <v>64315556</v>
      </c>
      <c r="G2706" s="59">
        <v>66157295</v>
      </c>
      <c r="H2706" s="59">
        <v>3443161</v>
      </c>
      <c r="I2706" s="60">
        <v>0</v>
      </c>
      <c r="J2706" s="58">
        <v>-5284900</v>
      </c>
      <c r="K2706" s="61"/>
      <c r="L2706" s="62">
        <v>46315</v>
      </c>
      <c r="M2706" s="61"/>
      <c r="N2706" s="61">
        <v>0</v>
      </c>
      <c r="O2706" s="61">
        <v>0</v>
      </c>
      <c r="P2706" s="61"/>
      <c r="Q2706" s="61"/>
      <c r="R2706" s="61"/>
      <c r="S2706" s="61">
        <v>0</v>
      </c>
      <c r="T2706" s="61">
        <v>0</v>
      </c>
      <c r="U2706" s="61"/>
      <c r="V2706" s="62">
        <v>6788289</v>
      </c>
      <c r="W2706" s="61"/>
      <c r="X2706" s="61">
        <v>0</v>
      </c>
      <c r="Y2706" s="62">
        <v>9136879</v>
      </c>
      <c r="Z2706" s="62">
        <v>11331036</v>
      </c>
      <c r="AA2706" s="61"/>
      <c r="AB2706" s="62">
        <v>5018786</v>
      </c>
      <c r="AC2706" s="62">
        <v>18729735</v>
      </c>
      <c r="AD2706" s="61"/>
      <c r="AE2706" s="62">
        <v>10123924</v>
      </c>
      <c r="AF2706" s="61"/>
      <c r="AG2706" s="62">
        <v>333365</v>
      </c>
      <c r="AH2706" s="62">
        <v>4648966</v>
      </c>
      <c r="AI2706" s="61"/>
      <c r="AJ2706" s="61">
        <v>0</v>
      </c>
      <c r="AK2706" s="61">
        <v>0</v>
      </c>
      <c r="AL2706" s="61">
        <v>0</v>
      </c>
      <c r="AM2706" s="61">
        <v>0</v>
      </c>
      <c r="AN2706" s="61">
        <v>0</v>
      </c>
      <c r="AO2706" s="62">
        <v>106437</v>
      </c>
      <c r="AP2706" s="61"/>
      <c r="AQ2706" s="62">
        <v>125022</v>
      </c>
      <c r="AR2706" s="61"/>
      <c r="AS2706" s="62">
        <v>246202</v>
      </c>
      <c r="AT2706" s="62">
        <v>81913</v>
      </c>
      <c r="AU2706" s="62">
        <v>1928331</v>
      </c>
      <c r="AV2706" s="61"/>
      <c r="AW2706" s="62">
        <v>78657</v>
      </c>
      <c r="AX2706" s="62">
        <v>313706</v>
      </c>
      <c r="AY2706" s="61"/>
      <c r="AZ2706" s="62">
        <v>5638</v>
      </c>
      <c r="BA2706" s="61"/>
      <c r="BB2706" s="61">
        <v>0</v>
      </c>
      <c r="BC2706" s="61">
        <v>0</v>
      </c>
      <c r="BD2706" s="61">
        <v>0</v>
      </c>
      <c r="BE2706" s="61"/>
      <c r="BF2706" s="61">
        <v>0</v>
      </c>
      <c r="BG2706" s="61"/>
      <c r="BH2706" s="61">
        <v>0</v>
      </c>
      <c r="BI2706" s="61"/>
      <c r="BJ2706" s="62">
        <v>544170</v>
      </c>
      <c r="BK2706" s="61"/>
      <c r="BL2706" s="62">
        <v>13085</v>
      </c>
      <c r="BM2706" s="61">
        <v>0</v>
      </c>
      <c r="BN2706" s="62">
        <v>-5284900</v>
      </c>
      <c r="BO2706" s="61"/>
    </row>
    <row r="2707" spans="1:67" x14ac:dyDescent="0.2">
      <c r="A2707" s="57" t="s">
        <v>46</v>
      </c>
      <c r="B2707" s="56" t="s">
        <v>46</v>
      </c>
      <c r="C2707" s="56" t="s">
        <v>174</v>
      </c>
      <c r="D2707" s="56">
        <v>2003</v>
      </c>
      <c r="E2707" s="58">
        <v>74553786</v>
      </c>
      <c r="F2707" s="58">
        <v>67291300</v>
      </c>
      <c r="G2707" s="59">
        <v>70085596</v>
      </c>
      <c r="H2707" s="59">
        <v>4468190</v>
      </c>
      <c r="I2707" s="60">
        <v>0</v>
      </c>
      <c r="J2707" s="58">
        <v>-7262486</v>
      </c>
      <c r="K2707" s="61"/>
      <c r="L2707" s="62">
        <v>60975</v>
      </c>
      <c r="M2707" s="61"/>
      <c r="N2707" s="61">
        <v>0</v>
      </c>
      <c r="O2707" s="61">
        <v>0</v>
      </c>
      <c r="P2707" s="61"/>
      <c r="Q2707" s="61"/>
      <c r="R2707" s="61"/>
      <c r="S2707" s="61">
        <v>0</v>
      </c>
      <c r="T2707" s="61">
        <v>0</v>
      </c>
      <c r="U2707" s="61"/>
      <c r="V2707" s="62">
        <v>6807155</v>
      </c>
      <c r="W2707" s="61"/>
      <c r="X2707" s="61">
        <v>0</v>
      </c>
      <c r="Y2707" s="62">
        <v>9650006</v>
      </c>
      <c r="Z2707" s="62">
        <v>11857721</v>
      </c>
      <c r="AA2707" s="61"/>
      <c r="AB2707" s="62">
        <v>5477548</v>
      </c>
      <c r="AC2707" s="62">
        <v>19686549</v>
      </c>
      <c r="AD2707" s="61"/>
      <c r="AE2707" s="62">
        <v>10954764</v>
      </c>
      <c r="AF2707" s="61"/>
      <c r="AG2707" s="62">
        <v>733262</v>
      </c>
      <c r="AH2707" s="62">
        <v>4857616</v>
      </c>
      <c r="AI2707" s="61"/>
      <c r="AJ2707" s="61">
        <v>0</v>
      </c>
      <c r="AK2707" s="61">
        <v>0</v>
      </c>
      <c r="AL2707" s="61">
        <v>0</v>
      </c>
      <c r="AM2707" s="61">
        <v>0</v>
      </c>
      <c r="AN2707" s="61">
        <v>0</v>
      </c>
      <c r="AO2707" s="62">
        <v>308821</v>
      </c>
      <c r="AP2707" s="61"/>
      <c r="AQ2707" s="62">
        <v>160755</v>
      </c>
      <c r="AR2707" s="61"/>
      <c r="AS2707" s="62">
        <v>282189</v>
      </c>
      <c r="AT2707" s="62">
        <v>215967</v>
      </c>
      <c r="AU2707" s="62">
        <v>2486980</v>
      </c>
      <c r="AV2707" s="61"/>
      <c r="AW2707" s="62">
        <v>80836</v>
      </c>
      <c r="AX2707" s="62">
        <v>361709</v>
      </c>
      <c r="AY2707" s="61"/>
      <c r="AZ2707" s="62">
        <v>13192</v>
      </c>
      <c r="BA2707" s="61"/>
      <c r="BB2707" s="61">
        <v>0</v>
      </c>
      <c r="BC2707" s="61">
        <v>0</v>
      </c>
      <c r="BD2707" s="61">
        <v>0</v>
      </c>
      <c r="BE2707" s="61"/>
      <c r="BF2707" s="61">
        <v>0</v>
      </c>
      <c r="BG2707" s="61"/>
      <c r="BH2707" s="61">
        <v>0</v>
      </c>
      <c r="BI2707" s="61"/>
      <c r="BJ2707" s="62">
        <v>544656</v>
      </c>
      <c r="BK2707" s="61"/>
      <c r="BL2707" s="62">
        <v>13085</v>
      </c>
      <c r="BM2707" s="61">
        <v>0</v>
      </c>
      <c r="BN2707" s="62">
        <v>-7262486</v>
      </c>
      <c r="BO2707" s="61"/>
    </row>
    <row r="2708" spans="1:67" x14ac:dyDescent="0.2">
      <c r="A2708" s="57" t="s">
        <v>46</v>
      </c>
      <c r="B2708" s="56" t="s">
        <v>46</v>
      </c>
      <c r="C2708" s="56" t="s">
        <v>174</v>
      </c>
      <c r="D2708" s="56">
        <v>2004</v>
      </c>
      <c r="E2708" s="58">
        <v>80232268</v>
      </c>
      <c r="F2708" s="58">
        <v>71644107</v>
      </c>
      <c r="G2708" s="59">
        <v>75000288</v>
      </c>
      <c r="H2708" s="59">
        <v>5231980</v>
      </c>
      <c r="I2708" s="60">
        <v>0</v>
      </c>
      <c r="J2708" s="58">
        <v>-8588161</v>
      </c>
      <c r="K2708" s="61"/>
      <c r="L2708" s="62">
        <v>1208633</v>
      </c>
      <c r="M2708" s="61"/>
      <c r="N2708" s="61">
        <v>0</v>
      </c>
      <c r="O2708" s="61">
        <v>0</v>
      </c>
      <c r="P2708" s="61"/>
      <c r="Q2708" s="61"/>
      <c r="R2708" s="61"/>
      <c r="S2708" s="61">
        <v>0</v>
      </c>
      <c r="T2708" s="61">
        <v>0</v>
      </c>
      <c r="U2708" s="61"/>
      <c r="V2708" s="62">
        <v>6975373</v>
      </c>
      <c r="W2708" s="61"/>
      <c r="X2708" s="61">
        <v>0</v>
      </c>
      <c r="Y2708" s="62">
        <v>9919668</v>
      </c>
      <c r="Z2708" s="62">
        <v>12231375</v>
      </c>
      <c r="AA2708" s="61"/>
      <c r="AB2708" s="62">
        <v>6124399</v>
      </c>
      <c r="AC2708" s="62">
        <v>20158837</v>
      </c>
      <c r="AD2708" s="61"/>
      <c r="AE2708" s="62">
        <v>11484261</v>
      </c>
      <c r="AF2708" s="61"/>
      <c r="AG2708" s="62">
        <v>1109931</v>
      </c>
      <c r="AH2708" s="62">
        <v>5787811</v>
      </c>
      <c r="AI2708" s="61"/>
      <c r="AJ2708" s="61">
        <v>0</v>
      </c>
      <c r="AK2708" s="61">
        <v>0</v>
      </c>
      <c r="AL2708" s="61">
        <v>0</v>
      </c>
      <c r="AM2708" s="61">
        <v>90</v>
      </c>
      <c r="AN2708" s="61">
        <v>0</v>
      </c>
      <c r="AO2708" s="62">
        <v>330256</v>
      </c>
      <c r="AP2708" s="61"/>
      <c r="AQ2708" s="62">
        <v>219293</v>
      </c>
      <c r="AR2708" s="61"/>
      <c r="AS2708" s="62">
        <v>406424</v>
      </c>
      <c r="AT2708" s="62">
        <v>342076</v>
      </c>
      <c r="AU2708" s="62">
        <v>2662962</v>
      </c>
      <c r="AV2708" s="61"/>
      <c r="AW2708" s="62">
        <v>135649</v>
      </c>
      <c r="AX2708" s="62">
        <v>377110</v>
      </c>
      <c r="AY2708" s="61"/>
      <c r="AZ2708" s="62">
        <v>37037</v>
      </c>
      <c r="BA2708" s="61"/>
      <c r="BB2708" s="61">
        <v>0</v>
      </c>
      <c r="BC2708" s="61">
        <v>0</v>
      </c>
      <c r="BD2708" s="61">
        <v>0</v>
      </c>
      <c r="BE2708" s="61"/>
      <c r="BF2708" s="61">
        <v>0</v>
      </c>
      <c r="BG2708" s="61"/>
      <c r="BH2708" s="61">
        <v>0</v>
      </c>
      <c r="BI2708" s="61"/>
      <c r="BJ2708" s="62">
        <v>707998</v>
      </c>
      <c r="BK2708" s="61"/>
      <c r="BL2708" s="62">
        <v>13085</v>
      </c>
      <c r="BM2708" s="61">
        <v>0</v>
      </c>
      <c r="BN2708" s="62">
        <v>-8588161</v>
      </c>
      <c r="BO2708" s="61"/>
    </row>
    <row r="2709" spans="1:67" x14ac:dyDescent="0.2">
      <c r="A2709" s="57" t="s">
        <v>46</v>
      </c>
      <c r="B2709" s="56" t="s">
        <v>46</v>
      </c>
      <c r="C2709" s="56" t="s">
        <v>174</v>
      </c>
      <c r="D2709" s="56">
        <v>2005</v>
      </c>
      <c r="E2709" s="58">
        <v>86278608</v>
      </c>
      <c r="F2709" s="58">
        <v>75267058</v>
      </c>
      <c r="G2709" s="59">
        <v>80613436</v>
      </c>
      <c r="H2709" s="59">
        <v>5665172</v>
      </c>
      <c r="I2709" s="60">
        <v>0</v>
      </c>
      <c r="J2709" s="58">
        <v>-11011550</v>
      </c>
      <c r="K2709" s="61"/>
      <c r="L2709" s="62">
        <v>1458440</v>
      </c>
      <c r="M2709" s="61"/>
      <c r="N2709" s="61">
        <v>0</v>
      </c>
      <c r="O2709" s="61">
        <v>0</v>
      </c>
      <c r="P2709" s="61"/>
      <c r="Q2709" s="61"/>
      <c r="R2709" s="61"/>
      <c r="S2709" s="61">
        <v>0</v>
      </c>
      <c r="T2709" s="61">
        <v>0</v>
      </c>
      <c r="U2709" s="61"/>
      <c r="V2709" s="62">
        <v>7550885</v>
      </c>
      <c r="W2709" s="61"/>
      <c r="X2709" s="61">
        <v>0</v>
      </c>
      <c r="Y2709" s="62">
        <v>10332530</v>
      </c>
      <c r="Z2709" s="62">
        <v>12740603</v>
      </c>
      <c r="AA2709" s="61"/>
      <c r="AB2709" s="62">
        <v>6652456</v>
      </c>
      <c r="AC2709" s="62">
        <v>21031207</v>
      </c>
      <c r="AD2709" s="61"/>
      <c r="AE2709" s="62">
        <v>12560147</v>
      </c>
      <c r="AF2709" s="61"/>
      <c r="AG2709" s="62">
        <v>2205426</v>
      </c>
      <c r="AH2709" s="62">
        <v>6081742</v>
      </c>
      <c r="AI2709" s="61"/>
      <c r="AJ2709" s="61">
        <v>0</v>
      </c>
      <c r="AK2709" s="61">
        <v>0</v>
      </c>
      <c r="AL2709" s="61">
        <v>0</v>
      </c>
      <c r="AM2709" s="61">
        <v>90</v>
      </c>
      <c r="AN2709" s="61">
        <v>0</v>
      </c>
      <c r="AO2709" s="62">
        <v>347913</v>
      </c>
      <c r="AP2709" s="61"/>
      <c r="AQ2709" s="62">
        <v>225377</v>
      </c>
      <c r="AR2709" s="61"/>
      <c r="AS2709" s="62">
        <v>448949</v>
      </c>
      <c r="AT2709" s="62">
        <v>623131</v>
      </c>
      <c r="AU2709" s="62">
        <v>2711898</v>
      </c>
      <c r="AV2709" s="61"/>
      <c r="AW2709" s="62">
        <v>136279</v>
      </c>
      <c r="AX2709" s="62">
        <v>393600</v>
      </c>
      <c r="AY2709" s="61"/>
      <c r="AZ2709" s="62">
        <v>37312</v>
      </c>
      <c r="BA2709" s="61"/>
      <c r="BB2709" s="61">
        <v>0</v>
      </c>
      <c r="BC2709" s="61">
        <v>0</v>
      </c>
      <c r="BD2709" s="61">
        <v>0</v>
      </c>
      <c r="BE2709" s="61"/>
      <c r="BF2709" s="61">
        <v>0</v>
      </c>
      <c r="BG2709" s="61"/>
      <c r="BH2709" s="61">
        <v>0</v>
      </c>
      <c r="BI2709" s="61"/>
      <c r="BJ2709" s="62">
        <v>727538</v>
      </c>
      <c r="BK2709" s="61"/>
      <c r="BL2709" s="62">
        <v>13085</v>
      </c>
      <c r="BM2709" s="61">
        <v>0</v>
      </c>
      <c r="BN2709" s="62">
        <v>-11011550</v>
      </c>
      <c r="BO2709" s="61"/>
    </row>
    <row r="2710" spans="1:67" x14ac:dyDescent="0.2">
      <c r="A2710" s="57" t="s">
        <v>46</v>
      </c>
      <c r="B2710" s="56" t="s">
        <v>46</v>
      </c>
      <c r="C2710" s="56" t="s">
        <v>174</v>
      </c>
      <c r="D2710" s="56">
        <v>2006</v>
      </c>
      <c r="E2710" s="58">
        <v>92508458</v>
      </c>
      <c r="F2710" s="58">
        <v>79960416</v>
      </c>
      <c r="G2710" s="59">
        <v>86167773</v>
      </c>
      <c r="H2710" s="59">
        <v>6340685</v>
      </c>
      <c r="I2710" s="60">
        <v>0</v>
      </c>
      <c r="J2710" s="58">
        <v>-12548042</v>
      </c>
      <c r="K2710" s="61"/>
      <c r="L2710" s="62">
        <v>2460709</v>
      </c>
      <c r="M2710" s="61"/>
      <c r="N2710" s="61">
        <v>0</v>
      </c>
      <c r="O2710" s="61">
        <v>0</v>
      </c>
      <c r="P2710" s="61"/>
      <c r="Q2710" s="61"/>
      <c r="R2710" s="61"/>
      <c r="S2710" s="61">
        <v>0</v>
      </c>
      <c r="T2710" s="61">
        <v>0</v>
      </c>
      <c r="U2710" s="61"/>
      <c r="V2710" s="62">
        <v>7802679</v>
      </c>
      <c r="W2710" s="61"/>
      <c r="X2710" s="61">
        <v>0</v>
      </c>
      <c r="Y2710" s="62">
        <v>10817893</v>
      </c>
      <c r="Z2710" s="62">
        <v>13538608</v>
      </c>
      <c r="AA2710" s="61"/>
      <c r="AB2710" s="62">
        <v>6703409</v>
      </c>
      <c r="AC2710" s="62">
        <v>21777586</v>
      </c>
      <c r="AD2710" s="61"/>
      <c r="AE2710" s="62">
        <v>13240544</v>
      </c>
      <c r="AF2710" s="61"/>
      <c r="AG2710" s="62">
        <v>3030338</v>
      </c>
      <c r="AH2710" s="62">
        <v>5876373</v>
      </c>
      <c r="AI2710" s="61"/>
      <c r="AJ2710" s="62">
        <v>919634</v>
      </c>
      <c r="AK2710" s="61">
        <v>0</v>
      </c>
      <c r="AL2710" s="61">
        <v>0</v>
      </c>
      <c r="AM2710" s="61">
        <v>90</v>
      </c>
      <c r="AN2710" s="61">
        <v>0</v>
      </c>
      <c r="AO2710" s="62">
        <v>390126</v>
      </c>
      <c r="AP2710" s="61"/>
      <c r="AQ2710" s="62">
        <v>236679</v>
      </c>
      <c r="AR2710" s="61"/>
      <c r="AS2710" s="62">
        <v>585881</v>
      </c>
      <c r="AT2710" s="62">
        <v>944826</v>
      </c>
      <c r="AU2710" s="62">
        <v>2802289</v>
      </c>
      <c r="AV2710" s="61"/>
      <c r="AW2710" s="62">
        <v>140871</v>
      </c>
      <c r="AX2710" s="62">
        <v>403794</v>
      </c>
      <c r="AY2710" s="61"/>
      <c r="AZ2710" s="62">
        <v>88488</v>
      </c>
      <c r="BA2710" s="61"/>
      <c r="BB2710" s="61">
        <v>0</v>
      </c>
      <c r="BC2710" s="61">
        <v>0</v>
      </c>
      <c r="BD2710" s="61">
        <v>0</v>
      </c>
      <c r="BE2710" s="61"/>
      <c r="BF2710" s="61">
        <v>0</v>
      </c>
      <c r="BG2710" s="61"/>
      <c r="BH2710" s="61">
        <v>0</v>
      </c>
      <c r="BI2710" s="61"/>
      <c r="BJ2710" s="62">
        <v>734556</v>
      </c>
      <c r="BK2710" s="61"/>
      <c r="BL2710" s="62">
        <v>13085</v>
      </c>
      <c r="BM2710" s="61">
        <v>0</v>
      </c>
      <c r="BN2710" s="62">
        <v>-12548042</v>
      </c>
      <c r="BO2710" s="61"/>
    </row>
    <row r="2711" spans="1:67" x14ac:dyDescent="0.2">
      <c r="A2711" s="57" t="s">
        <v>46</v>
      </c>
      <c r="B2711" s="56" t="s">
        <v>46</v>
      </c>
      <c r="C2711" s="56" t="s">
        <v>46</v>
      </c>
      <c r="D2711" s="56">
        <v>2007</v>
      </c>
      <c r="E2711" s="58">
        <v>109402950</v>
      </c>
      <c r="F2711" s="58">
        <v>95135983</v>
      </c>
      <c r="G2711" s="59">
        <v>101490727</v>
      </c>
      <c r="H2711" s="59">
        <v>7912223</v>
      </c>
      <c r="I2711" s="60">
        <v>0</v>
      </c>
      <c r="J2711" s="58">
        <v>-14266967</v>
      </c>
      <c r="K2711" s="61"/>
      <c r="L2711" s="62">
        <v>2570347</v>
      </c>
      <c r="M2711" s="61"/>
      <c r="N2711" s="62">
        <v>241737</v>
      </c>
      <c r="O2711" s="61">
        <v>0</v>
      </c>
      <c r="P2711" s="61"/>
      <c r="Q2711" s="61"/>
      <c r="R2711" s="61"/>
      <c r="S2711" s="61">
        <v>0</v>
      </c>
      <c r="T2711" s="61">
        <v>0</v>
      </c>
      <c r="U2711" s="61"/>
      <c r="V2711" s="62">
        <v>9386151</v>
      </c>
      <c r="W2711" s="61"/>
      <c r="X2711" s="61">
        <v>0</v>
      </c>
      <c r="Y2711" s="62">
        <v>13037010</v>
      </c>
      <c r="Z2711" s="62">
        <v>15633746</v>
      </c>
      <c r="AA2711" s="61"/>
      <c r="AB2711" s="62">
        <v>7141579</v>
      </c>
      <c r="AC2711" s="62">
        <v>22778602</v>
      </c>
      <c r="AD2711" s="61"/>
      <c r="AE2711" s="62">
        <v>15252992</v>
      </c>
      <c r="AF2711" s="61"/>
      <c r="AG2711" s="62">
        <v>5426903</v>
      </c>
      <c r="AH2711" s="62">
        <v>10021660</v>
      </c>
      <c r="AI2711" s="61"/>
      <c r="AJ2711" s="61">
        <v>0</v>
      </c>
      <c r="AK2711" s="61">
        <v>0</v>
      </c>
      <c r="AL2711" s="61">
        <v>0</v>
      </c>
      <c r="AM2711" s="61">
        <v>0</v>
      </c>
      <c r="AN2711" s="62">
        <v>279020</v>
      </c>
      <c r="AO2711" s="62">
        <v>419236</v>
      </c>
      <c r="AP2711" s="61"/>
      <c r="AQ2711" s="62">
        <v>325521</v>
      </c>
      <c r="AR2711" s="61"/>
      <c r="AS2711" s="62">
        <v>723125</v>
      </c>
      <c r="AT2711" s="62">
        <v>1398547</v>
      </c>
      <c r="AU2711" s="62">
        <v>3277404</v>
      </c>
      <c r="AV2711" s="61"/>
      <c r="AW2711" s="62">
        <v>148483</v>
      </c>
      <c r="AX2711" s="62">
        <v>476265</v>
      </c>
      <c r="AY2711" s="61"/>
      <c r="AZ2711" s="62">
        <v>102535</v>
      </c>
      <c r="BA2711" s="61"/>
      <c r="BB2711" s="61">
        <v>0</v>
      </c>
      <c r="BC2711" s="61">
        <v>0</v>
      </c>
      <c r="BD2711" s="61">
        <v>0</v>
      </c>
      <c r="BE2711" s="61"/>
      <c r="BF2711" s="61">
        <v>0</v>
      </c>
      <c r="BG2711" s="61"/>
      <c r="BH2711" s="61">
        <v>0</v>
      </c>
      <c r="BI2711" s="61"/>
      <c r="BJ2711" s="62">
        <v>739035</v>
      </c>
      <c r="BK2711" s="61"/>
      <c r="BL2711" s="62">
        <v>23052</v>
      </c>
      <c r="BM2711" s="61">
        <v>0</v>
      </c>
      <c r="BN2711" s="62">
        <v>-14266967</v>
      </c>
      <c r="BO2711" s="61"/>
    </row>
    <row r="2712" spans="1:67" x14ac:dyDescent="0.2">
      <c r="A2712" s="57" t="s">
        <v>46</v>
      </c>
      <c r="B2712" s="56" t="s">
        <v>46</v>
      </c>
      <c r="C2712" s="56" t="s">
        <v>46</v>
      </c>
      <c r="D2712" s="56">
        <v>2008</v>
      </c>
      <c r="E2712" s="58">
        <v>115954512</v>
      </c>
      <c r="F2712" s="58">
        <v>100117291</v>
      </c>
      <c r="G2712" s="59">
        <v>107027818</v>
      </c>
      <c r="H2712" s="59">
        <v>8926694</v>
      </c>
      <c r="I2712" s="60">
        <v>0</v>
      </c>
      <c r="J2712" s="58">
        <v>-15837221</v>
      </c>
      <c r="K2712" s="61"/>
      <c r="L2712" s="62">
        <v>3104515</v>
      </c>
      <c r="M2712" s="61"/>
      <c r="N2712" s="62">
        <v>463812</v>
      </c>
      <c r="O2712" s="61">
        <v>0</v>
      </c>
      <c r="P2712" s="61"/>
      <c r="Q2712" s="61"/>
      <c r="R2712" s="61"/>
      <c r="S2712" s="61">
        <v>0</v>
      </c>
      <c r="T2712" s="61">
        <v>0</v>
      </c>
      <c r="U2712" s="61"/>
      <c r="V2712" s="62">
        <v>8879447</v>
      </c>
      <c r="W2712" s="61"/>
      <c r="X2712" s="61">
        <v>0</v>
      </c>
      <c r="Y2712" s="62">
        <v>14113004</v>
      </c>
      <c r="Z2712" s="62">
        <v>16256387</v>
      </c>
      <c r="AA2712" s="61"/>
      <c r="AB2712" s="62">
        <v>7582427</v>
      </c>
      <c r="AC2712" s="62">
        <v>23658386</v>
      </c>
      <c r="AD2712" s="61"/>
      <c r="AE2712" s="62">
        <v>16246035</v>
      </c>
      <c r="AF2712" s="61"/>
      <c r="AG2712" s="62">
        <v>6519311</v>
      </c>
      <c r="AH2712" s="62">
        <v>10204494</v>
      </c>
      <c r="AI2712" s="61"/>
      <c r="AJ2712" s="61">
        <v>0</v>
      </c>
      <c r="AK2712" s="61">
        <v>0</v>
      </c>
      <c r="AL2712" s="61">
        <v>0</v>
      </c>
      <c r="AM2712" s="61">
        <v>0</v>
      </c>
      <c r="AN2712" s="62">
        <v>279020</v>
      </c>
      <c r="AO2712" s="62">
        <v>456691</v>
      </c>
      <c r="AP2712" s="61"/>
      <c r="AQ2712" s="62">
        <v>352373</v>
      </c>
      <c r="AR2712" s="61"/>
      <c r="AS2712" s="62">
        <v>838637</v>
      </c>
      <c r="AT2712" s="62">
        <v>1465482</v>
      </c>
      <c r="AU2712" s="62">
        <v>4003225</v>
      </c>
      <c r="AV2712" s="61"/>
      <c r="AW2712" s="62">
        <v>151247</v>
      </c>
      <c r="AX2712" s="62">
        <v>511791</v>
      </c>
      <c r="AY2712" s="61"/>
      <c r="AZ2712" s="62">
        <v>102535</v>
      </c>
      <c r="BA2712" s="61"/>
      <c r="BB2712" s="61">
        <v>0</v>
      </c>
      <c r="BC2712" s="61">
        <v>0</v>
      </c>
      <c r="BD2712" s="61">
        <v>0</v>
      </c>
      <c r="BE2712" s="61"/>
      <c r="BF2712" s="61">
        <v>0</v>
      </c>
      <c r="BG2712" s="61"/>
      <c r="BH2712" s="61">
        <v>0</v>
      </c>
      <c r="BI2712" s="61"/>
      <c r="BJ2712" s="62">
        <v>742641</v>
      </c>
      <c r="BK2712" s="61"/>
      <c r="BL2712" s="62">
        <v>23052</v>
      </c>
      <c r="BM2712" s="61">
        <v>0</v>
      </c>
      <c r="BN2712" s="62">
        <v>-15837221</v>
      </c>
      <c r="BO2712" s="61"/>
    </row>
    <row r="2713" spans="1:67" x14ac:dyDescent="0.2">
      <c r="A2713" s="57" t="s">
        <v>46</v>
      </c>
      <c r="B2713" s="56" t="s">
        <v>46</v>
      </c>
      <c r="C2713" s="56" t="s">
        <v>46</v>
      </c>
      <c r="D2713" s="56">
        <v>2009</v>
      </c>
      <c r="E2713" s="58">
        <v>123367273</v>
      </c>
      <c r="F2713" s="58">
        <v>105412671</v>
      </c>
      <c r="G2713" s="59">
        <v>113850599</v>
      </c>
      <c r="H2713" s="59">
        <v>9516674</v>
      </c>
      <c r="I2713" s="60">
        <v>0</v>
      </c>
      <c r="J2713" s="58">
        <v>-17954602</v>
      </c>
      <c r="K2713" s="61"/>
      <c r="L2713" s="62">
        <v>3128319</v>
      </c>
      <c r="M2713" s="61"/>
      <c r="N2713" s="62">
        <v>589802</v>
      </c>
      <c r="O2713" s="61">
        <v>0</v>
      </c>
      <c r="P2713" s="61"/>
      <c r="Q2713" s="61"/>
      <c r="R2713" s="61"/>
      <c r="S2713" s="61">
        <v>0</v>
      </c>
      <c r="T2713" s="61">
        <v>0</v>
      </c>
      <c r="U2713" s="61"/>
      <c r="V2713" s="62">
        <v>8956941</v>
      </c>
      <c r="W2713" s="61"/>
      <c r="X2713" s="61">
        <v>0</v>
      </c>
      <c r="Y2713" s="62">
        <v>14917957</v>
      </c>
      <c r="Z2713" s="62">
        <v>17034241</v>
      </c>
      <c r="AA2713" s="61"/>
      <c r="AB2713" s="62">
        <v>8436812</v>
      </c>
      <c r="AC2713" s="62">
        <v>25350326</v>
      </c>
      <c r="AD2713" s="61"/>
      <c r="AE2713" s="62">
        <v>17268429</v>
      </c>
      <c r="AF2713" s="61"/>
      <c r="AG2713" s="62">
        <v>7816552</v>
      </c>
      <c r="AH2713" s="62">
        <v>10351220</v>
      </c>
      <c r="AI2713" s="61"/>
      <c r="AJ2713" s="61">
        <v>0</v>
      </c>
      <c r="AK2713" s="61">
        <v>0</v>
      </c>
      <c r="AL2713" s="61">
        <v>0</v>
      </c>
      <c r="AM2713" s="61">
        <v>0</v>
      </c>
      <c r="AN2713" s="62">
        <v>297912</v>
      </c>
      <c r="AO2713" s="62">
        <v>710826</v>
      </c>
      <c r="AP2713" s="61"/>
      <c r="AQ2713" s="62">
        <v>370990</v>
      </c>
      <c r="AR2713" s="61"/>
      <c r="AS2713" s="62">
        <v>864733</v>
      </c>
      <c r="AT2713" s="62">
        <v>1503797</v>
      </c>
      <c r="AU2713" s="62">
        <v>4218188</v>
      </c>
      <c r="AV2713" s="61"/>
      <c r="AW2713" s="62">
        <v>151247</v>
      </c>
      <c r="AX2713" s="62">
        <v>530753</v>
      </c>
      <c r="AY2713" s="61"/>
      <c r="AZ2713" s="62">
        <v>102535</v>
      </c>
      <c r="BA2713" s="61"/>
      <c r="BB2713" s="61">
        <v>0</v>
      </c>
      <c r="BC2713" s="61">
        <v>0</v>
      </c>
      <c r="BD2713" s="61">
        <v>0</v>
      </c>
      <c r="BE2713" s="61"/>
      <c r="BF2713" s="61">
        <v>0</v>
      </c>
      <c r="BG2713" s="61"/>
      <c r="BH2713" s="61">
        <v>0</v>
      </c>
      <c r="BI2713" s="61"/>
      <c r="BJ2713" s="62">
        <v>742641</v>
      </c>
      <c r="BK2713" s="61"/>
      <c r="BL2713" s="62">
        <v>23052</v>
      </c>
      <c r="BM2713" s="61">
        <v>0</v>
      </c>
      <c r="BN2713" s="62">
        <v>-17954602</v>
      </c>
      <c r="BO2713" s="61"/>
    </row>
    <row r="2714" spans="1:67" x14ac:dyDescent="0.2">
      <c r="A2714" s="57" t="s">
        <v>46</v>
      </c>
      <c r="B2714" s="56" t="s">
        <v>46</v>
      </c>
      <c r="C2714" s="56" t="s">
        <v>46</v>
      </c>
      <c r="D2714" s="56">
        <v>2010</v>
      </c>
      <c r="E2714" s="58">
        <v>117447136</v>
      </c>
      <c r="F2714" s="58">
        <v>98387508</v>
      </c>
      <c r="G2714" s="59">
        <v>111116374</v>
      </c>
      <c r="H2714" s="59">
        <v>6330762</v>
      </c>
      <c r="I2714" s="60">
        <v>0</v>
      </c>
      <c r="J2714" s="58">
        <v>-19059628</v>
      </c>
      <c r="K2714" s="61"/>
      <c r="L2714" s="62">
        <v>3128228</v>
      </c>
      <c r="M2714" s="61"/>
      <c r="N2714" s="62">
        <v>589802</v>
      </c>
      <c r="O2714" s="61">
        <v>0</v>
      </c>
      <c r="P2714" s="61"/>
      <c r="Q2714" s="61"/>
      <c r="R2714" s="61"/>
      <c r="S2714" s="61">
        <v>0</v>
      </c>
      <c r="T2714" s="61">
        <v>0</v>
      </c>
      <c r="U2714" s="61"/>
      <c r="V2714" s="62">
        <v>8715132</v>
      </c>
      <c r="W2714" s="61"/>
      <c r="X2714" s="61">
        <v>0</v>
      </c>
      <c r="Y2714" s="62">
        <v>14381533</v>
      </c>
      <c r="Z2714" s="62">
        <v>16311779</v>
      </c>
      <c r="AA2714" s="61"/>
      <c r="AB2714" s="62">
        <v>8554786</v>
      </c>
      <c r="AC2714" s="62">
        <v>23996510</v>
      </c>
      <c r="AD2714" s="61"/>
      <c r="AE2714" s="62">
        <v>16554823</v>
      </c>
      <c r="AF2714" s="61"/>
      <c r="AG2714" s="62">
        <v>8558568</v>
      </c>
      <c r="AH2714" s="62">
        <v>10325213</v>
      </c>
      <c r="AI2714" s="61"/>
      <c r="AJ2714" s="61">
        <v>0</v>
      </c>
      <c r="AK2714" s="61">
        <v>0</v>
      </c>
      <c r="AL2714" s="61">
        <v>0</v>
      </c>
      <c r="AM2714" s="61">
        <v>0</v>
      </c>
      <c r="AN2714" s="62">
        <v>303073</v>
      </c>
      <c r="AO2714" s="62">
        <v>934030</v>
      </c>
      <c r="AP2714" s="61"/>
      <c r="AQ2714" s="62">
        <v>377268</v>
      </c>
      <c r="AR2714" s="61"/>
      <c r="AS2714" s="62">
        <v>446983</v>
      </c>
      <c r="AT2714" s="62">
        <v>767447</v>
      </c>
      <c r="AU2714" s="62">
        <v>2599527</v>
      </c>
      <c r="AV2714" s="61"/>
      <c r="AW2714" s="62">
        <v>86717</v>
      </c>
      <c r="AX2714" s="62">
        <v>263076</v>
      </c>
      <c r="AY2714" s="61"/>
      <c r="AZ2714" s="62">
        <v>100320</v>
      </c>
      <c r="BA2714" s="61"/>
      <c r="BB2714" s="61">
        <v>0</v>
      </c>
      <c r="BC2714" s="61">
        <v>0</v>
      </c>
      <c r="BD2714" s="61">
        <v>0</v>
      </c>
      <c r="BE2714" s="61"/>
      <c r="BF2714" s="61">
        <v>0</v>
      </c>
      <c r="BG2714" s="61"/>
      <c r="BH2714" s="61">
        <v>0</v>
      </c>
      <c r="BI2714" s="61"/>
      <c r="BJ2714" s="62">
        <v>429269</v>
      </c>
      <c r="BK2714" s="61"/>
      <c r="BL2714" s="62">
        <v>23052</v>
      </c>
      <c r="BM2714" s="61">
        <v>0</v>
      </c>
      <c r="BN2714" s="62">
        <v>-19059628</v>
      </c>
      <c r="BO2714" s="61"/>
    </row>
    <row r="2715" spans="1:67" x14ac:dyDescent="0.2">
      <c r="A2715" s="57" t="s">
        <v>46</v>
      </c>
      <c r="B2715" s="56" t="s">
        <v>46</v>
      </c>
      <c r="C2715" s="56" t="s">
        <v>46</v>
      </c>
      <c r="D2715" s="56">
        <v>2011</v>
      </c>
      <c r="E2715" s="58">
        <v>118933099</v>
      </c>
      <c r="F2715" s="58">
        <v>98646285</v>
      </c>
      <c r="G2715" s="59">
        <v>112376616</v>
      </c>
      <c r="H2715" s="59">
        <v>6556483</v>
      </c>
      <c r="I2715" s="60">
        <v>0</v>
      </c>
      <c r="J2715" s="58">
        <v>-20286814</v>
      </c>
      <c r="K2715" s="61"/>
      <c r="L2715" s="62">
        <v>3139179</v>
      </c>
      <c r="M2715" s="61"/>
      <c r="N2715" s="61">
        <v>0</v>
      </c>
      <c r="O2715" s="61">
        <v>0</v>
      </c>
      <c r="P2715" s="61"/>
      <c r="Q2715" s="61"/>
      <c r="R2715" s="61"/>
      <c r="S2715" s="61">
        <v>0</v>
      </c>
      <c r="T2715" s="61">
        <v>0</v>
      </c>
      <c r="U2715" s="61"/>
      <c r="V2715" s="62">
        <v>8558910</v>
      </c>
      <c r="W2715" s="61"/>
      <c r="X2715" s="61">
        <v>0</v>
      </c>
      <c r="Y2715" s="62">
        <v>14368216</v>
      </c>
      <c r="Z2715" s="62">
        <v>16377557</v>
      </c>
      <c r="AA2715" s="61"/>
      <c r="AB2715" s="62">
        <v>8594839</v>
      </c>
      <c r="AC2715" s="62">
        <v>24704690</v>
      </c>
      <c r="AD2715" s="61"/>
      <c r="AE2715" s="62">
        <v>17161916</v>
      </c>
      <c r="AF2715" s="61"/>
      <c r="AG2715" s="62">
        <v>8757744</v>
      </c>
      <c r="AH2715" s="62">
        <v>10713565</v>
      </c>
      <c r="AI2715" s="61"/>
      <c r="AJ2715" s="61">
        <v>0</v>
      </c>
      <c r="AK2715" s="61">
        <v>0</v>
      </c>
      <c r="AL2715" s="61">
        <v>0</v>
      </c>
      <c r="AM2715" s="61">
        <v>0</v>
      </c>
      <c r="AN2715" s="62">
        <v>277610</v>
      </c>
      <c r="AO2715" s="62">
        <v>948396</v>
      </c>
      <c r="AP2715" s="61"/>
      <c r="AQ2715" s="62">
        <v>351420</v>
      </c>
      <c r="AR2715" s="61"/>
      <c r="AS2715" s="62">
        <v>539605</v>
      </c>
      <c r="AT2715" s="62">
        <v>1136391</v>
      </c>
      <c r="AU2715" s="62">
        <v>2457126</v>
      </c>
      <c r="AV2715" s="61"/>
      <c r="AW2715" s="62">
        <v>80332</v>
      </c>
      <c r="AX2715" s="62">
        <v>236014</v>
      </c>
      <c r="AY2715" s="61"/>
      <c r="AZ2715" s="62">
        <v>100320</v>
      </c>
      <c r="BA2715" s="61"/>
      <c r="BB2715" s="61">
        <v>0</v>
      </c>
      <c r="BC2715" s="61">
        <v>0</v>
      </c>
      <c r="BD2715" s="61">
        <v>0</v>
      </c>
      <c r="BE2715" s="61"/>
      <c r="BF2715" s="61">
        <v>0</v>
      </c>
      <c r="BG2715" s="61"/>
      <c r="BH2715" s="61">
        <v>0</v>
      </c>
      <c r="BI2715" s="61"/>
      <c r="BJ2715" s="62">
        <v>429269</v>
      </c>
      <c r="BK2715" s="61"/>
      <c r="BL2715" s="61">
        <v>0</v>
      </c>
      <c r="BM2715" s="61">
        <v>0</v>
      </c>
      <c r="BN2715" s="62">
        <v>-20286814</v>
      </c>
      <c r="BO2715" s="61"/>
    </row>
    <row r="2716" spans="1:67" x14ac:dyDescent="0.2">
      <c r="A2716" s="57" t="s">
        <v>46</v>
      </c>
      <c r="B2716" s="56" t="s">
        <v>46</v>
      </c>
      <c r="C2716" s="56" t="s">
        <v>570</v>
      </c>
      <c r="D2716" s="56">
        <v>1989</v>
      </c>
      <c r="E2716" s="58">
        <v>509241</v>
      </c>
      <c r="F2716" s="58">
        <v>501820</v>
      </c>
      <c r="G2716" s="59">
        <v>472742</v>
      </c>
      <c r="H2716" s="59">
        <v>36499</v>
      </c>
      <c r="I2716" s="60">
        <v>0</v>
      </c>
      <c r="J2716" s="58">
        <v>-7421</v>
      </c>
      <c r="K2716" s="61"/>
      <c r="L2716" s="61"/>
      <c r="M2716" s="61"/>
      <c r="N2716" s="61"/>
      <c r="O2716" s="61"/>
      <c r="P2716" s="61"/>
      <c r="Q2716" s="61"/>
      <c r="R2716" s="61"/>
      <c r="S2716" s="61"/>
      <c r="T2716" s="61"/>
      <c r="U2716" s="61"/>
      <c r="V2716" s="61"/>
      <c r="W2716" s="61"/>
      <c r="X2716" s="61"/>
      <c r="Y2716" s="61"/>
      <c r="Z2716" s="61"/>
      <c r="AA2716" s="62">
        <v>316840</v>
      </c>
      <c r="AB2716" s="61"/>
      <c r="AC2716" s="61"/>
      <c r="AD2716" s="62">
        <v>3732</v>
      </c>
      <c r="AE2716" s="61"/>
      <c r="AF2716" s="62">
        <v>101696</v>
      </c>
      <c r="AG2716" s="61"/>
      <c r="AH2716" s="61"/>
      <c r="AI2716" s="62">
        <v>50474</v>
      </c>
      <c r="AJ2716" s="61"/>
      <c r="AK2716" s="61"/>
      <c r="AL2716" s="61"/>
      <c r="AM2716" s="61"/>
      <c r="AN2716" s="61"/>
      <c r="AO2716" s="61"/>
      <c r="AP2716" s="62">
        <v>13253</v>
      </c>
      <c r="AQ2716" s="61"/>
      <c r="AR2716" s="61"/>
      <c r="AS2716" s="61"/>
      <c r="AT2716" s="61"/>
      <c r="AU2716" s="61"/>
      <c r="AV2716" s="61"/>
      <c r="AW2716" s="61"/>
      <c r="AX2716" s="61"/>
      <c r="AY2716" s="62">
        <v>5511</v>
      </c>
      <c r="AZ2716" s="61"/>
      <c r="BA2716" s="62">
        <v>17735</v>
      </c>
      <c r="BB2716" s="61"/>
      <c r="BC2716" s="61"/>
      <c r="BD2716" s="61"/>
      <c r="BE2716" s="61"/>
      <c r="BF2716" s="61"/>
      <c r="BG2716" s="61"/>
      <c r="BH2716" s="61"/>
      <c r="BI2716" s="61"/>
      <c r="BJ2716" s="61"/>
      <c r="BK2716" s="61"/>
      <c r="BL2716" s="61"/>
      <c r="BM2716" s="61"/>
      <c r="BN2716" s="61"/>
      <c r="BO2716" s="62">
        <v>-7421</v>
      </c>
    </row>
    <row r="2717" spans="1:67" x14ac:dyDescent="0.2">
      <c r="A2717" s="57" t="s">
        <v>46</v>
      </c>
      <c r="B2717" s="56" t="s">
        <v>46</v>
      </c>
      <c r="C2717" s="56" t="s">
        <v>570</v>
      </c>
      <c r="D2717" s="56">
        <v>1990</v>
      </c>
      <c r="E2717" s="58">
        <v>562074</v>
      </c>
      <c r="F2717" s="58">
        <v>554653</v>
      </c>
      <c r="G2717" s="59">
        <v>509848</v>
      </c>
      <c r="H2717" s="59">
        <v>52226</v>
      </c>
      <c r="I2717" s="60">
        <v>0</v>
      </c>
      <c r="J2717" s="58">
        <v>-7421</v>
      </c>
      <c r="K2717" s="61"/>
      <c r="L2717" s="61"/>
      <c r="M2717" s="61"/>
      <c r="N2717" s="61"/>
      <c r="O2717" s="61"/>
      <c r="P2717" s="61"/>
      <c r="Q2717" s="61"/>
      <c r="R2717" s="61"/>
      <c r="S2717" s="61"/>
      <c r="T2717" s="61"/>
      <c r="U2717" s="61"/>
      <c r="V2717" s="61"/>
      <c r="W2717" s="61"/>
      <c r="X2717" s="61"/>
      <c r="Y2717" s="61"/>
      <c r="Z2717" s="61"/>
      <c r="AA2717" s="62">
        <v>342695</v>
      </c>
      <c r="AB2717" s="61"/>
      <c r="AC2717" s="61"/>
      <c r="AD2717" s="62">
        <v>4653</v>
      </c>
      <c r="AE2717" s="61"/>
      <c r="AF2717" s="62">
        <v>110275</v>
      </c>
      <c r="AG2717" s="61"/>
      <c r="AH2717" s="61"/>
      <c r="AI2717" s="62">
        <v>52225</v>
      </c>
      <c r="AJ2717" s="61"/>
      <c r="AK2717" s="61"/>
      <c r="AL2717" s="61"/>
      <c r="AM2717" s="61"/>
      <c r="AN2717" s="61"/>
      <c r="AO2717" s="61"/>
      <c r="AP2717" s="62">
        <v>13379</v>
      </c>
      <c r="AQ2717" s="61"/>
      <c r="AR2717" s="62">
        <v>13968</v>
      </c>
      <c r="AS2717" s="61"/>
      <c r="AT2717" s="61"/>
      <c r="AU2717" s="61"/>
      <c r="AV2717" s="61"/>
      <c r="AW2717" s="61"/>
      <c r="AX2717" s="61"/>
      <c r="AY2717" s="62">
        <v>7144</v>
      </c>
      <c r="AZ2717" s="61"/>
      <c r="BA2717" s="62">
        <v>17735</v>
      </c>
      <c r="BB2717" s="61"/>
      <c r="BC2717" s="61"/>
      <c r="BD2717" s="61"/>
      <c r="BE2717" s="61"/>
      <c r="BF2717" s="61"/>
      <c r="BG2717" s="61"/>
      <c r="BH2717" s="61"/>
      <c r="BI2717" s="61"/>
      <c r="BJ2717" s="61"/>
      <c r="BK2717" s="61"/>
      <c r="BL2717" s="61"/>
      <c r="BM2717" s="61"/>
      <c r="BN2717" s="61"/>
      <c r="BO2717" s="62">
        <v>-7421</v>
      </c>
    </row>
    <row r="2718" spans="1:67" x14ac:dyDescent="0.2">
      <c r="A2718" s="57" t="s">
        <v>46</v>
      </c>
      <c r="B2718" s="56" t="s">
        <v>46</v>
      </c>
      <c r="C2718" s="56" t="s">
        <v>570</v>
      </c>
      <c r="D2718" s="56">
        <v>1991</v>
      </c>
      <c r="E2718" s="58">
        <v>598461</v>
      </c>
      <c r="F2718" s="58">
        <v>591040</v>
      </c>
      <c r="G2718" s="59">
        <v>543651</v>
      </c>
      <c r="H2718" s="59">
        <v>54810</v>
      </c>
      <c r="I2718" s="60">
        <v>0</v>
      </c>
      <c r="J2718" s="58">
        <v>-7421</v>
      </c>
      <c r="K2718" s="61"/>
      <c r="L2718" s="61"/>
      <c r="M2718" s="61"/>
      <c r="N2718" s="61"/>
      <c r="O2718" s="61"/>
      <c r="P2718" s="61"/>
      <c r="Q2718" s="61"/>
      <c r="R2718" s="61"/>
      <c r="S2718" s="61"/>
      <c r="T2718" s="61"/>
      <c r="U2718" s="61"/>
      <c r="V2718" s="61"/>
      <c r="W2718" s="61"/>
      <c r="X2718" s="61"/>
      <c r="Y2718" s="61"/>
      <c r="Z2718" s="61"/>
      <c r="AA2718" s="62">
        <v>365004</v>
      </c>
      <c r="AB2718" s="61"/>
      <c r="AC2718" s="61"/>
      <c r="AD2718" s="62">
        <v>4653</v>
      </c>
      <c r="AE2718" s="61"/>
      <c r="AF2718" s="62">
        <v>120008</v>
      </c>
      <c r="AG2718" s="61"/>
      <c r="AH2718" s="61"/>
      <c r="AI2718" s="62">
        <v>53986</v>
      </c>
      <c r="AJ2718" s="61"/>
      <c r="AK2718" s="61"/>
      <c r="AL2718" s="61"/>
      <c r="AM2718" s="61"/>
      <c r="AN2718" s="61"/>
      <c r="AO2718" s="61"/>
      <c r="AP2718" s="62">
        <v>15051</v>
      </c>
      <c r="AQ2718" s="61"/>
      <c r="AR2718" s="62">
        <v>13968</v>
      </c>
      <c r="AS2718" s="61"/>
      <c r="AT2718" s="61"/>
      <c r="AU2718" s="61"/>
      <c r="AV2718" s="61"/>
      <c r="AW2718" s="61"/>
      <c r="AX2718" s="61"/>
      <c r="AY2718" s="62">
        <v>8056</v>
      </c>
      <c r="AZ2718" s="61"/>
      <c r="BA2718" s="62">
        <v>17735</v>
      </c>
      <c r="BB2718" s="61"/>
      <c r="BC2718" s="61"/>
      <c r="BD2718" s="61"/>
      <c r="BE2718" s="61"/>
      <c r="BF2718" s="61"/>
      <c r="BG2718" s="61"/>
      <c r="BH2718" s="61"/>
      <c r="BI2718" s="61"/>
      <c r="BJ2718" s="61"/>
      <c r="BK2718" s="61"/>
      <c r="BL2718" s="61"/>
      <c r="BM2718" s="61"/>
      <c r="BN2718" s="61"/>
      <c r="BO2718" s="62">
        <v>-7421</v>
      </c>
    </row>
    <row r="2719" spans="1:67" x14ac:dyDescent="0.2">
      <c r="A2719" s="57" t="s">
        <v>46</v>
      </c>
      <c r="B2719" s="56" t="s">
        <v>46</v>
      </c>
      <c r="C2719" s="56" t="s">
        <v>570</v>
      </c>
      <c r="D2719" s="56">
        <v>1992</v>
      </c>
      <c r="E2719" s="58">
        <v>678758</v>
      </c>
      <c r="F2719" s="58">
        <v>671337</v>
      </c>
      <c r="G2719" s="59">
        <v>597428</v>
      </c>
      <c r="H2719" s="59">
        <v>81330</v>
      </c>
      <c r="I2719" s="60">
        <v>0</v>
      </c>
      <c r="J2719" s="58">
        <v>-7421</v>
      </c>
      <c r="K2719" s="61"/>
      <c r="L2719" s="61"/>
      <c r="M2719" s="61"/>
      <c r="N2719" s="61"/>
      <c r="O2719" s="61"/>
      <c r="P2719" s="61"/>
      <c r="Q2719" s="61"/>
      <c r="R2719" s="61"/>
      <c r="S2719" s="61"/>
      <c r="T2719" s="61"/>
      <c r="U2719" s="61"/>
      <c r="V2719" s="61"/>
      <c r="W2719" s="61"/>
      <c r="X2719" s="61"/>
      <c r="Y2719" s="61"/>
      <c r="Z2719" s="61"/>
      <c r="AA2719" s="62">
        <v>401675</v>
      </c>
      <c r="AB2719" s="61"/>
      <c r="AC2719" s="61"/>
      <c r="AD2719" s="62">
        <v>6239</v>
      </c>
      <c r="AE2719" s="61"/>
      <c r="AF2719" s="62">
        <v>130294</v>
      </c>
      <c r="AG2719" s="61"/>
      <c r="AH2719" s="61"/>
      <c r="AI2719" s="62">
        <v>59220</v>
      </c>
      <c r="AJ2719" s="61"/>
      <c r="AK2719" s="61"/>
      <c r="AL2719" s="61"/>
      <c r="AM2719" s="61"/>
      <c r="AN2719" s="61"/>
      <c r="AO2719" s="61"/>
      <c r="AP2719" s="62">
        <v>15298</v>
      </c>
      <c r="AQ2719" s="61"/>
      <c r="AR2719" s="62">
        <v>14130</v>
      </c>
      <c r="AS2719" s="61"/>
      <c r="AT2719" s="61"/>
      <c r="AU2719" s="61"/>
      <c r="AV2719" s="62">
        <v>2518</v>
      </c>
      <c r="AW2719" s="61"/>
      <c r="AX2719" s="61"/>
      <c r="AY2719" s="62">
        <v>7090</v>
      </c>
      <c r="AZ2719" s="61"/>
      <c r="BA2719" s="62">
        <v>42294</v>
      </c>
      <c r="BB2719" s="61"/>
      <c r="BC2719" s="61"/>
      <c r="BD2719" s="61"/>
      <c r="BE2719" s="61"/>
      <c r="BF2719" s="61"/>
      <c r="BG2719" s="61"/>
      <c r="BH2719" s="61"/>
      <c r="BI2719" s="61"/>
      <c r="BJ2719" s="61"/>
      <c r="BK2719" s="61"/>
      <c r="BL2719" s="61"/>
      <c r="BM2719" s="61"/>
      <c r="BN2719" s="61"/>
      <c r="BO2719" s="62">
        <v>-7421</v>
      </c>
    </row>
    <row r="2720" spans="1:67" x14ac:dyDescent="0.2">
      <c r="A2720" s="57" t="s">
        <v>46</v>
      </c>
      <c r="B2720" s="56" t="s">
        <v>46</v>
      </c>
      <c r="C2720" s="56" t="s">
        <v>570</v>
      </c>
      <c r="D2720" s="56">
        <v>1993</v>
      </c>
      <c r="E2720" s="58">
        <v>862555</v>
      </c>
      <c r="F2720" s="58">
        <v>855134</v>
      </c>
      <c r="G2720" s="59">
        <v>690512</v>
      </c>
      <c r="H2720" s="59">
        <v>172043</v>
      </c>
      <c r="I2720" s="60">
        <v>0</v>
      </c>
      <c r="J2720" s="58">
        <v>-7421</v>
      </c>
      <c r="K2720" s="61"/>
      <c r="L2720" s="61"/>
      <c r="M2720" s="61"/>
      <c r="N2720" s="61"/>
      <c r="O2720" s="61"/>
      <c r="P2720" s="61"/>
      <c r="Q2720" s="61"/>
      <c r="R2720" s="61"/>
      <c r="S2720" s="61"/>
      <c r="T2720" s="61"/>
      <c r="U2720" s="61"/>
      <c r="V2720" s="61"/>
      <c r="W2720" s="61"/>
      <c r="X2720" s="61"/>
      <c r="Y2720" s="61"/>
      <c r="Z2720" s="61"/>
      <c r="AA2720" s="62">
        <v>475669</v>
      </c>
      <c r="AB2720" s="61"/>
      <c r="AC2720" s="61"/>
      <c r="AD2720" s="62">
        <v>6505</v>
      </c>
      <c r="AE2720" s="61"/>
      <c r="AF2720" s="62">
        <v>148003</v>
      </c>
      <c r="AG2720" s="61"/>
      <c r="AH2720" s="61"/>
      <c r="AI2720" s="62">
        <v>60335</v>
      </c>
      <c r="AJ2720" s="61"/>
      <c r="AK2720" s="61"/>
      <c r="AL2720" s="61"/>
      <c r="AM2720" s="61"/>
      <c r="AN2720" s="61"/>
      <c r="AO2720" s="61"/>
      <c r="AP2720" s="62">
        <v>15298</v>
      </c>
      <c r="AQ2720" s="61"/>
      <c r="AR2720" s="62">
        <v>14130</v>
      </c>
      <c r="AS2720" s="61"/>
      <c r="AT2720" s="61"/>
      <c r="AU2720" s="61"/>
      <c r="AV2720" s="62">
        <v>2518</v>
      </c>
      <c r="AW2720" s="61"/>
      <c r="AX2720" s="61"/>
      <c r="AY2720" s="62">
        <v>8377</v>
      </c>
      <c r="AZ2720" s="61"/>
      <c r="BA2720" s="62">
        <v>131720</v>
      </c>
      <c r="BB2720" s="61"/>
      <c r="BC2720" s="61"/>
      <c r="BD2720" s="61"/>
      <c r="BE2720" s="61"/>
      <c r="BF2720" s="61"/>
      <c r="BG2720" s="61"/>
      <c r="BH2720" s="61"/>
      <c r="BI2720" s="61"/>
      <c r="BJ2720" s="61"/>
      <c r="BK2720" s="61"/>
      <c r="BL2720" s="61"/>
      <c r="BM2720" s="61"/>
      <c r="BN2720" s="61"/>
      <c r="BO2720" s="62">
        <v>-7421</v>
      </c>
    </row>
    <row r="2721" spans="1:67" x14ac:dyDescent="0.2">
      <c r="A2721" s="57" t="s">
        <v>46</v>
      </c>
      <c r="B2721" s="56" t="s">
        <v>46</v>
      </c>
      <c r="C2721" s="56" t="s">
        <v>175</v>
      </c>
      <c r="D2721" s="56">
        <v>1994</v>
      </c>
      <c r="E2721" s="58">
        <v>2913704</v>
      </c>
      <c r="F2721" s="58">
        <v>2278393</v>
      </c>
      <c r="G2721" s="59">
        <v>2645858</v>
      </c>
      <c r="H2721" s="59">
        <v>267846</v>
      </c>
      <c r="I2721" s="60">
        <v>0</v>
      </c>
      <c r="J2721" s="58">
        <v>-635311</v>
      </c>
      <c r="K2721" s="61">
        <v>223</v>
      </c>
      <c r="L2721" s="61"/>
      <c r="M2721" s="62">
        <v>1044</v>
      </c>
      <c r="N2721" s="61"/>
      <c r="O2721" s="61"/>
      <c r="P2721" s="61"/>
      <c r="Q2721" s="62">
        <v>4842</v>
      </c>
      <c r="R2721" s="61"/>
      <c r="S2721" s="61"/>
      <c r="T2721" s="61"/>
      <c r="U2721" s="61"/>
      <c r="V2721" s="61"/>
      <c r="W2721" s="62">
        <v>307653</v>
      </c>
      <c r="X2721" s="61"/>
      <c r="Y2721" s="61"/>
      <c r="Z2721" s="61"/>
      <c r="AA2721" s="62">
        <v>1500581</v>
      </c>
      <c r="AB2721" s="61"/>
      <c r="AC2721" s="61"/>
      <c r="AD2721" s="62">
        <v>250127</v>
      </c>
      <c r="AE2721" s="61"/>
      <c r="AF2721" s="62">
        <v>410321</v>
      </c>
      <c r="AG2721" s="61"/>
      <c r="AH2721" s="61"/>
      <c r="AI2721" s="62">
        <v>171067</v>
      </c>
      <c r="AJ2721" s="61"/>
      <c r="AK2721" s="61"/>
      <c r="AL2721" s="61"/>
      <c r="AM2721" s="61"/>
      <c r="AN2721" s="61"/>
      <c r="AO2721" s="61"/>
      <c r="AP2721" s="62">
        <v>30991</v>
      </c>
      <c r="AQ2721" s="61"/>
      <c r="AR2721" s="62">
        <v>18458</v>
      </c>
      <c r="AS2721" s="61"/>
      <c r="AT2721" s="61"/>
      <c r="AU2721" s="61"/>
      <c r="AV2721" s="62">
        <v>2518</v>
      </c>
      <c r="AW2721" s="61"/>
      <c r="AX2721" s="61"/>
      <c r="AY2721" s="62">
        <v>26676</v>
      </c>
      <c r="AZ2721" s="61"/>
      <c r="BA2721" s="62">
        <v>189203</v>
      </c>
      <c r="BB2721" s="61"/>
      <c r="BC2721" s="61"/>
      <c r="BD2721" s="61"/>
      <c r="BE2721" s="61"/>
      <c r="BF2721" s="61"/>
      <c r="BG2721" s="61"/>
      <c r="BH2721" s="61"/>
      <c r="BI2721" s="61"/>
      <c r="BJ2721" s="61"/>
      <c r="BK2721" s="61"/>
      <c r="BL2721" s="61"/>
      <c r="BM2721" s="61"/>
      <c r="BN2721" s="61"/>
      <c r="BO2721" s="62">
        <v>-635311</v>
      </c>
    </row>
    <row r="2722" spans="1:67" x14ac:dyDescent="0.2">
      <c r="A2722" s="57" t="s">
        <v>46</v>
      </c>
      <c r="B2722" s="56" t="s">
        <v>46</v>
      </c>
      <c r="C2722" s="56" t="s">
        <v>175</v>
      </c>
      <c r="D2722" s="56">
        <v>1995</v>
      </c>
      <c r="E2722" s="58">
        <v>3074597</v>
      </c>
      <c r="F2722" s="58">
        <v>2368859</v>
      </c>
      <c r="G2722" s="59">
        <v>2787788</v>
      </c>
      <c r="H2722" s="59">
        <v>286809</v>
      </c>
      <c r="I2722" s="60">
        <v>0</v>
      </c>
      <c r="J2722" s="58">
        <v>-705738</v>
      </c>
      <c r="K2722" s="61">
        <v>223</v>
      </c>
      <c r="L2722" s="61"/>
      <c r="M2722" s="62">
        <v>1044</v>
      </c>
      <c r="N2722" s="61"/>
      <c r="O2722" s="61"/>
      <c r="P2722" s="61"/>
      <c r="Q2722" s="62">
        <v>4842</v>
      </c>
      <c r="R2722" s="61"/>
      <c r="S2722" s="61"/>
      <c r="T2722" s="61"/>
      <c r="U2722" s="61"/>
      <c r="V2722" s="61"/>
      <c r="W2722" s="62">
        <v>335930</v>
      </c>
      <c r="X2722" s="61"/>
      <c r="Y2722" s="61"/>
      <c r="Z2722" s="61"/>
      <c r="AA2722" s="62">
        <v>1512633</v>
      </c>
      <c r="AB2722" s="61"/>
      <c r="AC2722" s="61"/>
      <c r="AD2722" s="62">
        <v>291708</v>
      </c>
      <c r="AE2722" s="61"/>
      <c r="AF2722" s="62">
        <v>460680</v>
      </c>
      <c r="AG2722" s="61"/>
      <c r="AH2722" s="61"/>
      <c r="AI2722" s="62">
        <v>180728</v>
      </c>
      <c r="AJ2722" s="61"/>
      <c r="AK2722" s="61"/>
      <c r="AL2722" s="61"/>
      <c r="AM2722" s="61"/>
      <c r="AN2722" s="61"/>
      <c r="AO2722" s="61"/>
      <c r="AP2722" s="62">
        <v>32854</v>
      </c>
      <c r="AQ2722" s="61"/>
      <c r="AR2722" s="62">
        <v>23092</v>
      </c>
      <c r="AS2722" s="61"/>
      <c r="AT2722" s="61"/>
      <c r="AU2722" s="61"/>
      <c r="AV2722" s="62">
        <v>4036</v>
      </c>
      <c r="AW2722" s="61"/>
      <c r="AX2722" s="61"/>
      <c r="AY2722" s="62">
        <v>34600</v>
      </c>
      <c r="AZ2722" s="61"/>
      <c r="BA2722" s="62">
        <v>192227</v>
      </c>
      <c r="BB2722" s="61"/>
      <c r="BC2722" s="61"/>
      <c r="BD2722" s="61"/>
      <c r="BE2722" s="61"/>
      <c r="BF2722" s="61"/>
      <c r="BG2722" s="61"/>
      <c r="BH2722" s="61"/>
      <c r="BI2722" s="61"/>
      <c r="BJ2722" s="61"/>
      <c r="BK2722" s="61"/>
      <c r="BL2722" s="61"/>
      <c r="BM2722" s="61"/>
      <c r="BN2722" s="61"/>
      <c r="BO2722" s="62">
        <v>-705738</v>
      </c>
    </row>
    <row r="2723" spans="1:67" x14ac:dyDescent="0.2">
      <c r="A2723" s="57" t="s">
        <v>46</v>
      </c>
      <c r="B2723" s="56" t="s">
        <v>46</v>
      </c>
      <c r="C2723" s="56" t="s">
        <v>175</v>
      </c>
      <c r="D2723" s="56">
        <v>1996</v>
      </c>
      <c r="E2723" s="58">
        <v>3397958</v>
      </c>
      <c r="F2723" s="58">
        <v>2688168</v>
      </c>
      <c r="G2723" s="59">
        <v>3098735</v>
      </c>
      <c r="H2723" s="59">
        <v>299223</v>
      </c>
      <c r="I2723" s="60">
        <v>0</v>
      </c>
      <c r="J2723" s="58">
        <v>-709790</v>
      </c>
      <c r="K2723" s="62">
        <v>37378</v>
      </c>
      <c r="L2723" s="61"/>
      <c r="M2723" s="62">
        <v>1409</v>
      </c>
      <c r="N2723" s="61"/>
      <c r="O2723" s="61"/>
      <c r="P2723" s="62">
        <v>212539</v>
      </c>
      <c r="Q2723" s="62">
        <v>6040</v>
      </c>
      <c r="R2723" s="61"/>
      <c r="S2723" s="61"/>
      <c r="T2723" s="61"/>
      <c r="U2723" s="61"/>
      <c r="V2723" s="61"/>
      <c r="W2723" s="62">
        <v>345027</v>
      </c>
      <c r="X2723" s="61"/>
      <c r="Y2723" s="61"/>
      <c r="Z2723" s="61"/>
      <c r="AA2723" s="62">
        <v>1553200</v>
      </c>
      <c r="AB2723" s="61"/>
      <c r="AC2723" s="61"/>
      <c r="AD2723" s="62">
        <v>301734</v>
      </c>
      <c r="AE2723" s="61"/>
      <c r="AF2723" s="62">
        <v>460680</v>
      </c>
      <c r="AG2723" s="61"/>
      <c r="AH2723" s="61"/>
      <c r="AI2723" s="62">
        <v>180728</v>
      </c>
      <c r="AJ2723" s="61"/>
      <c r="AK2723" s="61"/>
      <c r="AL2723" s="61"/>
      <c r="AM2723" s="61"/>
      <c r="AN2723" s="61"/>
      <c r="AO2723" s="61"/>
      <c r="AP2723" s="62">
        <v>38891</v>
      </c>
      <c r="AQ2723" s="61"/>
      <c r="AR2723" s="62">
        <v>21592</v>
      </c>
      <c r="AS2723" s="61"/>
      <c r="AT2723" s="61"/>
      <c r="AU2723" s="61"/>
      <c r="AV2723" s="62">
        <v>6155</v>
      </c>
      <c r="AW2723" s="61"/>
      <c r="AX2723" s="61"/>
      <c r="AY2723" s="62">
        <v>40358</v>
      </c>
      <c r="AZ2723" s="61"/>
      <c r="BA2723" s="62">
        <v>192227</v>
      </c>
      <c r="BB2723" s="61"/>
      <c r="BC2723" s="61"/>
      <c r="BD2723" s="61"/>
      <c r="BE2723" s="61"/>
      <c r="BF2723" s="61"/>
      <c r="BG2723" s="61"/>
      <c r="BH2723" s="61"/>
      <c r="BI2723" s="61"/>
      <c r="BJ2723" s="61"/>
      <c r="BK2723" s="61"/>
      <c r="BL2723" s="61"/>
      <c r="BM2723" s="61"/>
      <c r="BN2723" s="61"/>
      <c r="BO2723" s="62">
        <v>-709790</v>
      </c>
    </row>
    <row r="2724" spans="1:67" x14ac:dyDescent="0.2">
      <c r="A2724" s="57" t="s">
        <v>46</v>
      </c>
      <c r="B2724" s="56" t="s">
        <v>46</v>
      </c>
      <c r="C2724" s="56" t="s">
        <v>175</v>
      </c>
      <c r="D2724" s="56">
        <v>1997</v>
      </c>
      <c r="E2724" s="58">
        <v>3553833</v>
      </c>
      <c r="F2724" s="58">
        <v>2804048</v>
      </c>
      <c r="G2724" s="59">
        <v>3225616</v>
      </c>
      <c r="H2724" s="59">
        <v>328217</v>
      </c>
      <c r="I2724" s="60">
        <v>0</v>
      </c>
      <c r="J2724" s="58">
        <v>-749785</v>
      </c>
      <c r="K2724" s="62">
        <v>43940</v>
      </c>
      <c r="L2724" s="61"/>
      <c r="M2724" s="62">
        <v>1409</v>
      </c>
      <c r="N2724" s="61"/>
      <c r="O2724" s="61"/>
      <c r="P2724" s="62">
        <v>233529</v>
      </c>
      <c r="Q2724" s="62">
        <v>6040</v>
      </c>
      <c r="R2724" s="61"/>
      <c r="S2724" s="61"/>
      <c r="T2724" s="61"/>
      <c r="U2724" s="61"/>
      <c r="V2724" s="61"/>
      <c r="W2724" s="62">
        <v>345027</v>
      </c>
      <c r="X2724" s="61"/>
      <c r="Y2724" s="61"/>
      <c r="Z2724" s="61"/>
      <c r="AA2724" s="62">
        <v>1615169</v>
      </c>
      <c r="AB2724" s="61"/>
      <c r="AC2724" s="61"/>
      <c r="AD2724" s="62">
        <v>324076</v>
      </c>
      <c r="AE2724" s="61"/>
      <c r="AF2724" s="62">
        <v>472509</v>
      </c>
      <c r="AG2724" s="61"/>
      <c r="AH2724" s="61"/>
      <c r="AI2724" s="62">
        <v>183917</v>
      </c>
      <c r="AJ2724" s="61"/>
      <c r="AK2724" s="61"/>
      <c r="AL2724" s="61"/>
      <c r="AM2724" s="61"/>
      <c r="AN2724" s="61"/>
      <c r="AO2724" s="61"/>
      <c r="AP2724" s="62">
        <v>40767</v>
      </c>
      <c r="AQ2724" s="61"/>
      <c r="AR2724" s="62">
        <v>21390</v>
      </c>
      <c r="AS2724" s="61"/>
      <c r="AT2724" s="61"/>
      <c r="AU2724" s="61"/>
      <c r="AV2724" s="62">
        <v>7015</v>
      </c>
      <c r="AW2724" s="61"/>
      <c r="AX2724" s="61"/>
      <c r="AY2724" s="62">
        <v>44595</v>
      </c>
      <c r="AZ2724" s="61"/>
      <c r="BA2724" s="62">
        <v>214450</v>
      </c>
      <c r="BB2724" s="61"/>
      <c r="BC2724" s="61"/>
      <c r="BD2724" s="61"/>
      <c r="BE2724" s="61"/>
      <c r="BF2724" s="61"/>
      <c r="BG2724" s="61"/>
      <c r="BH2724" s="61"/>
      <c r="BI2724" s="61"/>
      <c r="BJ2724" s="61"/>
      <c r="BK2724" s="61"/>
      <c r="BL2724" s="61"/>
      <c r="BM2724" s="61"/>
      <c r="BN2724" s="61"/>
      <c r="BO2724" s="62">
        <v>-749785</v>
      </c>
    </row>
    <row r="2725" spans="1:67" x14ac:dyDescent="0.2">
      <c r="A2725" s="57" t="s">
        <v>46</v>
      </c>
      <c r="B2725" s="56" t="s">
        <v>46</v>
      </c>
      <c r="C2725" s="56" t="s">
        <v>175</v>
      </c>
      <c r="D2725" s="56">
        <v>1998</v>
      </c>
      <c r="E2725" s="58">
        <v>3671093</v>
      </c>
      <c r="F2725" s="58">
        <v>2909802</v>
      </c>
      <c r="G2725" s="59">
        <v>3333044</v>
      </c>
      <c r="H2725" s="59">
        <v>338049</v>
      </c>
      <c r="I2725" s="60">
        <v>0</v>
      </c>
      <c r="J2725" s="58">
        <v>-761291</v>
      </c>
      <c r="K2725" s="62">
        <v>44482</v>
      </c>
      <c r="L2725" s="61"/>
      <c r="M2725" s="62">
        <v>1409</v>
      </c>
      <c r="N2725" s="61"/>
      <c r="O2725" s="61"/>
      <c r="P2725" s="62">
        <v>251184</v>
      </c>
      <c r="Q2725" s="62">
        <v>6040</v>
      </c>
      <c r="R2725" s="61"/>
      <c r="S2725" s="61"/>
      <c r="T2725" s="61"/>
      <c r="U2725" s="61"/>
      <c r="V2725" s="61"/>
      <c r="W2725" s="62">
        <v>345027</v>
      </c>
      <c r="X2725" s="61"/>
      <c r="Y2725" s="61"/>
      <c r="Z2725" s="61"/>
      <c r="AA2725" s="62">
        <v>1677259</v>
      </c>
      <c r="AB2725" s="61"/>
      <c r="AC2725" s="61"/>
      <c r="AD2725" s="62">
        <v>348858</v>
      </c>
      <c r="AE2725" s="61"/>
      <c r="AF2725" s="62">
        <v>472166</v>
      </c>
      <c r="AG2725" s="61"/>
      <c r="AH2725" s="61"/>
      <c r="AI2725" s="62">
        <v>186619</v>
      </c>
      <c r="AJ2725" s="61"/>
      <c r="AK2725" s="61"/>
      <c r="AL2725" s="61"/>
      <c r="AM2725" s="61"/>
      <c r="AN2725" s="61"/>
      <c r="AO2725" s="61"/>
      <c r="AP2725" s="62">
        <v>41778</v>
      </c>
      <c r="AQ2725" s="61"/>
      <c r="AR2725" s="62">
        <v>25780</v>
      </c>
      <c r="AS2725" s="61"/>
      <c r="AT2725" s="61"/>
      <c r="AU2725" s="61"/>
      <c r="AV2725" s="62">
        <v>8385</v>
      </c>
      <c r="AW2725" s="61"/>
      <c r="AX2725" s="61"/>
      <c r="AY2725" s="62">
        <v>47656</v>
      </c>
      <c r="AZ2725" s="61"/>
      <c r="BA2725" s="62">
        <v>214450</v>
      </c>
      <c r="BB2725" s="61"/>
      <c r="BC2725" s="61"/>
      <c r="BD2725" s="61"/>
      <c r="BE2725" s="61"/>
      <c r="BF2725" s="61"/>
      <c r="BG2725" s="61"/>
      <c r="BH2725" s="61"/>
      <c r="BI2725" s="61"/>
      <c r="BJ2725" s="61"/>
      <c r="BK2725" s="61"/>
      <c r="BL2725" s="61"/>
      <c r="BM2725" s="61"/>
      <c r="BN2725" s="61"/>
      <c r="BO2725" s="62">
        <v>-761291</v>
      </c>
    </row>
    <row r="2726" spans="1:67" x14ac:dyDescent="0.2">
      <c r="A2726" s="57" t="s">
        <v>46</v>
      </c>
      <c r="B2726" s="56" t="s">
        <v>46</v>
      </c>
      <c r="C2726" s="56" t="s">
        <v>175</v>
      </c>
      <c r="D2726" s="56">
        <v>2002</v>
      </c>
      <c r="E2726" s="58">
        <v>6595029</v>
      </c>
      <c r="F2726" s="58">
        <v>6595029</v>
      </c>
      <c r="G2726" s="59">
        <v>5758274</v>
      </c>
      <c r="H2726" s="59">
        <v>836755</v>
      </c>
      <c r="I2726" s="60">
        <v>0</v>
      </c>
      <c r="J2726" s="58">
        <v>0</v>
      </c>
      <c r="K2726" s="61"/>
      <c r="L2726" s="61">
        <v>223</v>
      </c>
      <c r="M2726" s="61"/>
      <c r="N2726" s="62">
        <v>241561</v>
      </c>
      <c r="O2726" s="62">
        <v>6040</v>
      </c>
      <c r="P2726" s="61"/>
      <c r="Q2726" s="61"/>
      <c r="R2726" s="61"/>
      <c r="S2726" s="61">
        <v>0</v>
      </c>
      <c r="T2726" s="61">
        <v>0</v>
      </c>
      <c r="U2726" s="61"/>
      <c r="V2726" s="62">
        <v>422404</v>
      </c>
      <c r="W2726" s="61"/>
      <c r="X2726" s="61">
        <v>0</v>
      </c>
      <c r="Y2726" s="62">
        <v>1264102</v>
      </c>
      <c r="Z2726" s="62">
        <v>1469212</v>
      </c>
      <c r="AA2726" s="61"/>
      <c r="AB2726" s="62">
        <v>1705</v>
      </c>
      <c r="AC2726" s="62">
        <v>164095</v>
      </c>
      <c r="AD2726" s="61"/>
      <c r="AE2726" s="62">
        <v>887353</v>
      </c>
      <c r="AF2726" s="61"/>
      <c r="AG2726" s="62">
        <v>948514</v>
      </c>
      <c r="AH2726" s="62">
        <v>353065</v>
      </c>
      <c r="AI2726" s="61"/>
      <c r="AJ2726" s="61">
        <v>0</v>
      </c>
      <c r="AK2726" s="61">
        <v>0</v>
      </c>
      <c r="AL2726" s="61">
        <v>0</v>
      </c>
      <c r="AM2726" s="62">
        <v>44259</v>
      </c>
      <c r="AN2726" s="62">
        <v>268635</v>
      </c>
      <c r="AO2726" s="61">
        <v>0</v>
      </c>
      <c r="AP2726" s="61"/>
      <c r="AQ2726" s="62">
        <v>48564</v>
      </c>
      <c r="AR2726" s="61"/>
      <c r="AS2726" s="62">
        <v>34421</v>
      </c>
      <c r="AT2726" s="62">
        <v>44640</v>
      </c>
      <c r="AU2726" s="62">
        <v>318670</v>
      </c>
      <c r="AV2726" s="61"/>
      <c r="AW2726" s="62">
        <v>6385</v>
      </c>
      <c r="AX2726" s="62">
        <v>61215</v>
      </c>
      <c r="AY2726" s="61"/>
      <c r="AZ2726" s="61">
        <v>0</v>
      </c>
      <c r="BA2726" s="61"/>
      <c r="BB2726" s="61">
        <v>0</v>
      </c>
      <c r="BC2726" s="61">
        <v>0</v>
      </c>
      <c r="BD2726" s="61">
        <v>0</v>
      </c>
      <c r="BE2726" s="61"/>
      <c r="BF2726" s="61">
        <v>0</v>
      </c>
      <c r="BG2726" s="61"/>
      <c r="BH2726" s="61">
        <v>0</v>
      </c>
      <c r="BI2726" s="61"/>
      <c r="BJ2726" s="61">
        <v>0</v>
      </c>
      <c r="BK2726" s="61"/>
      <c r="BL2726" s="62">
        <v>9966</v>
      </c>
      <c r="BM2726" s="61">
        <v>0</v>
      </c>
      <c r="BN2726" s="61">
        <v>0</v>
      </c>
      <c r="BO2726" s="61"/>
    </row>
    <row r="2727" spans="1:67" x14ac:dyDescent="0.2">
      <c r="A2727" s="57" t="s">
        <v>46</v>
      </c>
      <c r="B2727" s="56" t="s">
        <v>46</v>
      </c>
      <c r="C2727" s="56" t="s">
        <v>175</v>
      </c>
      <c r="D2727" s="56">
        <v>2003</v>
      </c>
      <c r="E2727" s="58">
        <v>6676833</v>
      </c>
      <c r="F2727" s="58">
        <v>6676833</v>
      </c>
      <c r="G2727" s="59">
        <v>5829523</v>
      </c>
      <c r="H2727" s="59">
        <v>847310</v>
      </c>
      <c r="I2727" s="60">
        <v>0</v>
      </c>
      <c r="J2727" s="58">
        <v>0</v>
      </c>
      <c r="K2727" s="61"/>
      <c r="L2727" s="61">
        <v>223</v>
      </c>
      <c r="M2727" s="61"/>
      <c r="N2727" s="62">
        <v>241676</v>
      </c>
      <c r="O2727" s="62">
        <v>6040</v>
      </c>
      <c r="P2727" s="61"/>
      <c r="Q2727" s="61"/>
      <c r="R2727" s="61"/>
      <c r="S2727" s="61">
        <v>0</v>
      </c>
      <c r="T2727" s="61">
        <v>0</v>
      </c>
      <c r="U2727" s="61"/>
      <c r="V2727" s="62">
        <v>422404</v>
      </c>
      <c r="W2727" s="61"/>
      <c r="X2727" s="61">
        <v>0</v>
      </c>
      <c r="Y2727" s="62">
        <v>1271691</v>
      </c>
      <c r="Z2727" s="62">
        <v>1507642</v>
      </c>
      <c r="AA2727" s="61"/>
      <c r="AB2727" s="62">
        <v>1705</v>
      </c>
      <c r="AC2727" s="62">
        <v>164095</v>
      </c>
      <c r="AD2727" s="61"/>
      <c r="AE2727" s="62">
        <v>891899</v>
      </c>
      <c r="AF2727" s="61"/>
      <c r="AG2727" s="62">
        <v>968529</v>
      </c>
      <c r="AH2727" s="62">
        <v>353619</v>
      </c>
      <c r="AI2727" s="61"/>
      <c r="AJ2727" s="61">
        <v>0</v>
      </c>
      <c r="AK2727" s="61">
        <v>0</v>
      </c>
      <c r="AL2727" s="61">
        <v>0</v>
      </c>
      <c r="AM2727" s="62">
        <v>44259</v>
      </c>
      <c r="AN2727" s="62">
        <v>268635</v>
      </c>
      <c r="AO2727" s="61">
        <v>0</v>
      </c>
      <c r="AP2727" s="61"/>
      <c r="AQ2727" s="62">
        <v>48666</v>
      </c>
      <c r="AR2727" s="61"/>
      <c r="AS2727" s="62">
        <v>43785</v>
      </c>
      <c r="AT2727" s="62">
        <v>45352</v>
      </c>
      <c r="AU2727" s="62">
        <v>318670</v>
      </c>
      <c r="AV2727" s="61"/>
      <c r="AW2727" s="62">
        <v>6385</v>
      </c>
      <c r="AX2727" s="62">
        <v>61592</v>
      </c>
      <c r="AY2727" s="61"/>
      <c r="AZ2727" s="61">
        <v>0</v>
      </c>
      <c r="BA2727" s="61"/>
      <c r="BB2727" s="61">
        <v>0</v>
      </c>
      <c r="BC2727" s="61">
        <v>0</v>
      </c>
      <c r="BD2727" s="61">
        <v>0</v>
      </c>
      <c r="BE2727" s="61"/>
      <c r="BF2727" s="61">
        <v>0</v>
      </c>
      <c r="BG2727" s="61"/>
      <c r="BH2727" s="61">
        <v>0</v>
      </c>
      <c r="BI2727" s="61"/>
      <c r="BJ2727" s="61">
        <v>0</v>
      </c>
      <c r="BK2727" s="61"/>
      <c r="BL2727" s="62">
        <v>9966</v>
      </c>
      <c r="BM2727" s="61">
        <v>0</v>
      </c>
      <c r="BN2727" s="61">
        <v>0</v>
      </c>
      <c r="BO2727" s="61"/>
    </row>
    <row r="2728" spans="1:67" x14ac:dyDescent="0.2">
      <c r="A2728" s="57" t="s">
        <v>46</v>
      </c>
      <c r="B2728" s="56" t="s">
        <v>46</v>
      </c>
      <c r="C2728" s="56" t="s">
        <v>175</v>
      </c>
      <c r="D2728" s="56">
        <v>2004</v>
      </c>
      <c r="E2728" s="58">
        <v>6822987</v>
      </c>
      <c r="F2728" s="58">
        <v>6822987</v>
      </c>
      <c r="G2728" s="59">
        <v>5932511</v>
      </c>
      <c r="H2728" s="59">
        <v>890476</v>
      </c>
      <c r="I2728" s="60">
        <v>0</v>
      </c>
      <c r="J2728" s="58">
        <v>0</v>
      </c>
      <c r="K2728" s="61"/>
      <c r="L2728" s="62">
        <v>13808</v>
      </c>
      <c r="M2728" s="61"/>
      <c r="N2728" s="62">
        <v>241676</v>
      </c>
      <c r="O2728" s="62">
        <v>6040</v>
      </c>
      <c r="P2728" s="61"/>
      <c r="Q2728" s="61"/>
      <c r="R2728" s="61"/>
      <c r="S2728" s="61">
        <v>0</v>
      </c>
      <c r="T2728" s="61">
        <v>0</v>
      </c>
      <c r="U2728" s="61"/>
      <c r="V2728" s="62">
        <v>446483</v>
      </c>
      <c r="W2728" s="61"/>
      <c r="X2728" s="61">
        <v>0</v>
      </c>
      <c r="Y2728" s="62">
        <v>1285512</v>
      </c>
      <c r="Z2728" s="62">
        <v>1518000</v>
      </c>
      <c r="AA2728" s="61"/>
      <c r="AB2728" s="62">
        <v>1705</v>
      </c>
      <c r="AC2728" s="62">
        <v>164854</v>
      </c>
      <c r="AD2728" s="61"/>
      <c r="AE2728" s="62">
        <v>894441</v>
      </c>
      <c r="AF2728" s="61"/>
      <c r="AG2728" s="62">
        <v>1002797</v>
      </c>
      <c r="AH2728" s="62">
        <v>357195</v>
      </c>
      <c r="AI2728" s="61"/>
      <c r="AJ2728" s="61">
        <v>0</v>
      </c>
      <c r="AK2728" s="61">
        <v>0</v>
      </c>
      <c r="AL2728" s="61">
        <v>0</v>
      </c>
      <c r="AM2728" s="62">
        <v>44259</v>
      </c>
      <c r="AN2728" s="62">
        <v>268635</v>
      </c>
      <c r="AO2728" s="61">
        <v>0</v>
      </c>
      <c r="AP2728" s="61"/>
      <c r="AQ2728" s="62">
        <v>48666</v>
      </c>
      <c r="AR2728" s="61"/>
      <c r="AS2728" s="62">
        <v>50829</v>
      </c>
      <c r="AT2728" s="62">
        <v>80362</v>
      </c>
      <c r="AU2728" s="62">
        <v>318670</v>
      </c>
      <c r="AV2728" s="61"/>
      <c r="AW2728" s="62">
        <v>6385</v>
      </c>
      <c r="AX2728" s="62">
        <v>62704</v>
      </c>
      <c r="AY2728" s="61"/>
      <c r="AZ2728" s="61">
        <v>0</v>
      </c>
      <c r="BA2728" s="61"/>
      <c r="BB2728" s="61">
        <v>0</v>
      </c>
      <c r="BC2728" s="61">
        <v>0</v>
      </c>
      <c r="BD2728" s="61">
        <v>0</v>
      </c>
      <c r="BE2728" s="61"/>
      <c r="BF2728" s="61">
        <v>0</v>
      </c>
      <c r="BG2728" s="61"/>
      <c r="BH2728" s="61">
        <v>0</v>
      </c>
      <c r="BI2728" s="61"/>
      <c r="BJ2728" s="61">
        <v>0</v>
      </c>
      <c r="BK2728" s="61"/>
      <c r="BL2728" s="62">
        <v>9966</v>
      </c>
      <c r="BM2728" s="61">
        <v>0</v>
      </c>
      <c r="BN2728" s="61">
        <v>0</v>
      </c>
      <c r="BO2728" s="61"/>
    </row>
    <row r="2729" spans="1:67" x14ac:dyDescent="0.2">
      <c r="A2729" s="57" t="s">
        <v>46</v>
      </c>
      <c r="B2729" s="56" t="s">
        <v>46</v>
      </c>
      <c r="C2729" s="56" t="s">
        <v>175</v>
      </c>
      <c r="D2729" s="56">
        <v>2005</v>
      </c>
      <c r="E2729" s="58">
        <v>6927624</v>
      </c>
      <c r="F2729" s="58">
        <v>6927624</v>
      </c>
      <c r="G2729" s="59">
        <v>6003098</v>
      </c>
      <c r="H2729" s="59">
        <v>924526</v>
      </c>
      <c r="I2729" s="60">
        <v>0</v>
      </c>
      <c r="J2729" s="58">
        <v>0</v>
      </c>
      <c r="K2729" s="61"/>
      <c r="L2729" s="62">
        <v>13808</v>
      </c>
      <c r="M2729" s="61"/>
      <c r="N2729" s="62">
        <v>241676</v>
      </c>
      <c r="O2729" s="62">
        <v>6040</v>
      </c>
      <c r="P2729" s="61"/>
      <c r="Q2729" s="61"/>
      <c r="R2729" s="61"/>
      <c r="S2729" s="61">
        <v>0</v>
      </c>
      <c r="T2729" s="61">
        <v>0</v>
      </c>
      <c r="U2729" s="61"/>
      <c r="V2729" s="62">
        <v>446483</v>
      </c>
      <c r="W2729" s="61"/>
      <c r="X2729" s="61">
        <v>0</v>
      </c>
      <c r="Y2729" s="62">
        <v>1301998</v>
      </c>
      <c r="Z2729" s="62">
        <v>1538921</v>
      </c>
      <c r="AA2729" s="61"/>
      <c r="AB2729" s="62">
        <v>1705</v>
      </c>
      <c r="AC2729" s="62">
        <v>164854</v>
      </c>
      <c r="AD2729" s="61"/>
      <c r="AE2729" s="62">
        <v>896266</v>
      </c>
      <c r="AF2729" s="61"/>
      <c r="AG2729" s="62">
        <v>1030330</v>
      </c>
      <c r="AH2729" s="62">
        <v>361017</v>
      </c>
      <c r="AI2729" s="61"/>
      <c r="AJ2729" s="61">
        <v>0</v>
      </c>
      <c r="AK2729" s="61">
        <v>0</v>
      </c>
      <c r="AL2729" s="61">
        <v>0</v>
      </c>
      <c r="AM2729" s="62">
        <v>44259</v>
      </c>
      <c r="AN2729" s="62">
        <v>268635</v>
      </c>
      <c r="AO2729" s="61">
        <v>0</v>
      </c>
      <c r="AP2729" s="61"/>
      <c r="AQ2729" s="62">
        <v>48825</v>
      </c>
      <c r="AR2729" s="61"/>
      <c r="AS2729" s="62">
        <v>54080</v>
      </c>
      <c r="AT2729" s="62">
        <v>104219</v>
      </c>
      <c r="AU2729" s="62">
        <v>323414</v>
      </c>
      <c r="AV2729" s="61"/>
      <c r="AW2729" s="62">
        <v>6385</v>
      </c>
      <c r="AX2729" s="62">
        <v>64743</v>
      </c>
      <c r="AY2729" s="61"/>
      <c r="AZ2729" s="61">
        <v>0</v>
      </c>
      <c r="BA2729" s="61"/>
      <c r="BB2729" s="61">
        <v>0</v>
      </c>
      <c r="BC2729" s="61">
        <v>0</v>
      </c>
      <c r="BD2729" s="61">
        <v>0</v>
      </c>
      <c r="BE2729" s="61"/>
      <c r="BF2729" s="61">
        <v>0</v>
      </c>
      <c r="BG2729" s="61"/>
      <c r="BH2729" s="61">
        <v>0</v>
      </c>
      <c r="BI2729" s="61"/>
      <c r="BJ2729" s="61">
        <v>0</v>
      </c>
      <c r="BK2729" s="61"/>
      <c r="BL2729" s="62">
        <v>9966</v>
      </c>
      <c r="BM2729" s="61">
        <v>0</v>
      </c>
      <c r="BN2729" s="61">
        <v>0</v>
      </c>
      <c r="BO2729" s="61"/>
    </row>
    <row r="2730" spans="1:67" x14ac:dyDescent="0.2">
      <c r="A2730" s="57" t="s">
        <v>46</v>
      </c>
      <c r="B2730" s="56" t="s">
        <v>46</v>
      </c>
      <c r="C2730" s="56" t="s">
        <v>175</v>
      </c>
      <c r="D2730" s="56">
        <v>2006</v>
      </c>
      <c r="E2730" s="58">
        <v>7541210</v>
      </c>
      <c r="F2730" s="58">
        <v>7243708</v>
      </c>
      <c r="G2730" s="59">
        <v>6589154</v>
      </c>
      <c r="H2730" s="59">
        <v>952056</v>
      </c>
      <c r="I2730" s="60">
        <v>0</v>
      </c>
      <c r="J2730" s="58">
        <v>-297502</v>
      </c>
      <c r="K2730" s="61"/>
      <c r="L2730" s="62">
        <v>13808</v>
      </c>
      <c r="M2730" s="61"/>
      <c r="N2730" s="62">
        <v>241676</v>
      </c>
      <c r="O2730" s="62">
        <v>6040</v>
      </c>
      <c r="P2730" s="61"/>
      <c r="Q2730" s="61"/>
      <c r="R2730" s="61"/>
      <c r="S2730" s="61">
        <v>0</v>
      </c>
      <c r="T2730" s="61">
        <v>0</v>
      </c>
      <c r="U2730" s="61"/>
      <c r="V2730" s="62">
        <v>492785</v>
      </c>
      <c r="W2730" s="61"/>
      <c r="X2730" s="61">
        <v>0</v>
      </c>
      <c r="Y2730" s="62">
        <v>1401245</v>
      </c>
      <c r="Z2730" s="62">
        <v>1605740</v>
      </c>
      <c r="AA2730" s="61"/>
      <c r="AB2730" s="62">
        <v>47902</v>
      </c>
      <c r="AC2730" s="62">
        <v>233343</v>
      </c>
      <c r="AD2730" s="61"/>
      <c r="AE2730" s="62">
        <v>986751</v>
      </c>
      <c r="AF2730" s="61"/>
      <c r="AG2730" s="62">
        <v>1198967</v>
      </c>
      <c r="AH2730" s="62">
        <v>360897</v>
      </c>
      <c r="AI2730" s="61"/>
      <c r="AJ2730" s="61">
        <v>0</v>
      </c>
      <c r="AK2730" s="61">
        <v>0</v>
      </c>
      <c r="AL2730" s="61">
        <v>0</v>
      </c>
      <c r="AM2730" s="62">
        <v>44259</v>
      </c>
      <c r="AN2730" s="62">
        <v>270237</v>
      </c>
      <c r="AO2730" s="61">
        <v>0</v>
      </c>
      <c r="AP2730" s="61"/>
      <c r="AQ2730" s="62">
        <v>49776</v>
      </c>
      <c r="AR2730" s="61"/>
      <c r="AS2730" s="62">
        <v>66566</v>
      </c>
      <c r="AT2730" s="62">
        <v>105762</v>
      </c>
      <c r="AU2730" s="62">
        <v>333865</v>
      </c>
      <c r="AV2730" s="61"/>
      <c r="AW2730" s="62">
        <v>6385</v>
      </c>
      <c r="AX2730" s="62">
        <v>65240</v>
      </c>
      <c r="AY2730" s="61"/>
      <c r="AZ2730" s="61">
        <v>0</v>
      </c>
      <c r="BA2730" s="61"/>
      <c r="BB2730" s="61">
        <v>0</v>
      </c>
      <c r="BC2730" s="61">
        <v>0</v>
      </c>
      <c r="BD2730" s="61">
        <v>0</v>
      </c>
      <c r="BE2730" s="61"/>
      <c r="BF2730" s="61">
        <v>0</v>
      </c>
      <c r="BG2730" s="61"/>
      <c r="BH2730" s="61">
        <v>0</v>
      </c>
      <c r="BI2730" s="61"/>
      <c r="BJ2730" s="61">
        <v>0</v>
      </c>
      <c r="BK2730" s="61"/>
      <c r="BL2730" s="62">
        <v>9966</v>
      </c>
      <c r="BM2730" s="61">
        <v>0</v>
      </c>
      <c r="BN2730" s="62">
        <v>-297502</v>
      </c>
      <c r="BO2730" s="61"/>
    </row>
    <row r="2731" spans="1:67" x14ac:dyDescent="0.2">
      <c r="A2731" s="57" t="s">
        <v>46</v>
      </c>
      <c r="B2731" s="56" t="s">
        <v>46</v>
      </c>
      <c r="C2731" s="56" t="s">
        <v>571</v>
      </c>
      <c r="D2731" s="56">
        <v>1989</v>
      </c>
      <c r="E2731" s="58">
        <v>345750</v>
      </c>
      <c r="F2731" s="58">
        <v>345724</v>
      </c>
      <c r="G2731" s="59">
        <v>336444</v>
      </c>
      <c r="H2731" s="59">
        <v>9306</v>
      </c>
      <c r="I2731" s="60">
        <v>0</v>
      </c>
      <c r="J2731" s="58">
        <v>-26</v>
      </c>
      <c r="K2731" s="62">
        <v>1405</v>
      </c>
      <c r="L2731" s="61"/>
      <c r="M2731" s="61"/>
      <c r="N2731" s="61"/>
      <c r="O2731" s="61"/>
      <c r="P2731" s="62">
        <v>27787</v>
      </c>
      <c r="Q2731" s="61"/>
      <c r="R2731" s="61"/>
      <c r="S2731" s="61"/>
      <c r="T2731" s="61"/>
      <c r="U2731" s="61"/>
      <c r="V2731" s="61"/>
      <c r="W2731" s="61"/>
      <c r="X2731" s="61"/>
      <c r="Y2731" s="61"/>
      <c r="Z2731" s="61"/>
      <c r="AA2731" s="62">
        <v>219514</v>
      </c>
      <c r="AB2731" s="61"/>
      <c r="AC2731" s="61"/>
      <c r="AD2731" s="62">
        <v>10689</v>
      </c>
      <c r="AE2731" s="61"/>
      <c r="AF2731" s="62">
        <v>45381</v>
      </c>
      <c r="AG2731" s="61"/>
      <c r="AH2731" s="61"/>
      <c r="AI2731" s="62">
        <v>31668</v>
      </c>
      <c r="AJ2731" s="61"/>
      <c r="AK2731" s="61"/>
      <c r="AL2731" s="61"/>
      <c r="AM2731" s="61"/>
      <c r="AN2731" s="61"/>
      <c r="AO2731" s="61"/>
      <c r="AP2731" s="62">
        <v>5805</v>
      </c>
      <c r="AQ2731" s="61"/>
      <c r="AR2731" s="61"/>
      <c r="AS2731" s="61"/>
      <c r="AT2731" s="61"/>
      <c r="AU2731" s="61"/>
      <c r="AV2731" s="61"/>
      <c r="AW2731" s="61"/>
      <c r="AX2731" s="61"/>
      <c r="AY2731" s="62">
        <v>1964</v>
      </c>
      <c r="AZ2731" s="61"/>
      <c r="BA2731" s="62">
        <v>1537</v>
      </c>
      <c r="BB2731" s="61"/>
      <c r="BC2731" s="61"/>
      <c r="BD2731" s="61"/>
      <c r="BE2731" s="61"/>
      <c r="BF2731" s="61"/>
      <c r="BG2731" s="61"/>
      <c r="BH2731" s="61"/>
      <c r="BI2731" s="61"/>
      <c r="BJ2731" s="61"/>
      <c r="BK2731" s="61"/>
      <c r="BL2731" s="61"/>
      <c r="BM2731" s="61"/>
      <c r="BN2731" s="61"/>
      <c r="BO2731" s="61">
        <v>-26</v>
      </c>
    </row>
    <row r="2732" spans="1:67" x14ac:dyDescent="0.2">
      <c r="A2732" s="57" t="s">
        <v>46</v>
      </c>
      <c r="B2732" s="56" t="s">
        <v>46</v>
      </c>
      <c r="C2732" s="56" t="s">
        <v>571</v>
      </c>
      <c r="D2732" s="56">
        <v>1990</v>
      </c>
      <c r="E2732" s="58">
        <v>362001</v>
      </c>
      <c r="F2732" s="58">
        <v>361975</v>
      </c>
      <c r="G2732" s="59">
        <v>350927</v>
      </c>
      <c r="H2732" s="59">
        <v>11074</v>
      </c>
      <c r="I2732" s="60">
        <v>0</v>
      </c>
      <c r="J2732" s="58">
        <v>-26</v>
      </c>
      <c r="K2732" s="62">
        <v>1405</v>
      </c>
      <c r="L2732" s="61"/>
      <c r="M2732" s="61"/>
      <c r="N2732" s="61"/>
      <c r="O2732" s="61"/>
      <c r="P2732" s="62">
        <v>27787</v>
      </c>
      <c r="Q2732" s="61"/>
      <c r="R2732" s="61"/>
      <c r="S2732" s="61"/>
      <c r="T2732" s="61"/>
      <c r="U2732" s="61"/>
      <c r="V2732" s="61"/>
      <c r="W2732" s="61"/>
      <c r="X2732" s="61"/>
      <c r="Y2732" s="61"/>
      <c r="Z2732" s="61"/>
      <c r="AA2732" s="62">
        <v>229355</v>
      </c>
      <c r="AB2732" s="61"/>
      <c r="AC2732" s="61"/>
      <c r="AD2732" s="62">
        <v>13924</v>
      </c>
      <c r="AE2732" s="61"/>
      <c r="AF2732" s="62">
        <v>45381</v>
      </c>
      <c r="AG2732" s="61"/>
      <c r="AH2732" s="61"/>
      <c r="AI2732" s="62">
        <v>33075</v>
      </c>
      <c r="AJ2732" s="61"/>
      <c r="AK2732" s="61"/>
      <c r="AL2732" s="61"/>
      <c r="AM2732" s="61"/>
      <c r="AN2732" s="61"/>
      <c r="AO2732" s="61"/>
      <c r="AP2732" s="62">
        <v>6194</v>
      </c>
      <c r="AQ2732" s="61"/>
      <c r="AR2732" s="62">
        <v>2916</v>
      </c>
      <c r="AS2732" s="61"/>
      <c r="AT2732" s="61"/>
      <c r="AU2732" s="61"/>
      <c r="AV2732" s="61"/>
      <c r="AW2732" s="61"/>
      <c r="AX2732" s="61"/>
      <c r="AY2732" s="62">
        <v>1964</v>
      </c>
      <c r="AZ2732" s="61"/>
      <c r="BA2732" s="61"/>
      <c r="BB2732" s="61"/>
      <c r="BC2732" s="61"/>
      <c r="BD2732" s="61"/>
      <c r="BE2732" s="61"/>
      <c r="BF2732" s="61"/>
      <c r="BG2732" s="61"/>
      <c r="BH2732" s="61"/>
      <c r="BI2732" s="61"/>
      <c r="BJ2732" s="61"/>
      <c r="BK2732" s="61"/>
      <c r="BL2732" s="61"/>
      <c r="BM2732" s="61"/>
      <c r="BN2732" s="61"/>
      <c r="BO2732" s="61">
        <v>-26</v>
      </c>
    </row>
    <row r="2733" spans="1:67" x14ac:dyDescent="0.2">
      <c r="A2733" s="57" t="s">
        <v>46</v>
      </c>
      <c r="B2733" s="56" t="s">
        <v>46</v>
      </c>
      <c r="C2733" s="56" t="s">
        <v>571</v>
      </c>
      <c r="D2733" s="56">
        <v>1991</v>
      </c>
      <c r="E2733" s="58">
        <v>374229</v>
      </c>
      <c r="F2733" s="58">
        <v>374203</v>
      </c>
      <c r="G2733" s="59">
        <v>363004</v>
      </c>
      <c r="H2733" s="59">
        <v>11225</v>
      </c>
      <c r="I2733" s="60">
        <v>0</v>
      </c>
      <c r="J2733" s="58">
        <v>-26</v>
      </c>
      <c r="K2733" s="62">
        <v>1405</v>
      </c>
      <c r="L2733" s="61"/>
      <c r="M2733" s="61"/>
      <c r="N2733" s="61"/>
      <c r="O2733" s="61"/>
      <c r="P2733" s="62">
        <v>27787</v>
      </c>
      <c r="Q2733" s="61"/>
      <c r="R2733" s="61"/>
      <c r="S2733" s="61"/>
      <c r="T2733" s="61"/>
      <c r="U2733" s="61"/>
      <c r="V2733" s="61"/>
      <c r="W2733" s="61"/>
      <c r="X2733" s="61"/>
      <c r="Y2733" s="61"/>
      <c r="Z2733" s="61"/>
      <c r="AA2733" s="62">
        <v>231295</v>
      </c>
      <c r="AB2733" s="61"/>
      <c r="AC2733" s="61"/>
      <c r="AD2733" s="62">
        <v>17316</v>
      </c>
      <c r="AE2733" s="61"/>
      <c r="AF2733" s="62">
        <v>50818</v>
      </c>
      <c r="AG2733" s="61"/>
      <c r="AH2733" s="61"/>
      <c r="AI2733" s="62">
        <v>34383</v>
      </c>
      <c r="AJ2733" s="61"/>
      <c r="AK2733" s="61"/>
      <c r="AL2733" s="61"/>
      <c r="AM2733" s="61"/>
      <c r="AN2733" s="61"/>
      <c r="AO2733" s="61"/>
      <c r="AP2733" s="62">
        <v>6345</v>
      </c>
      <c r="AQ2733" s="61"/>
      <c r="AR2733" s="62">
        <v>2916</v>
      </c>
      <c r="AS2733" s="61"/>
      <c r="AT2733" s="61"/>
      <c r="AU2733" s="61"/>
      <c r="AV2733" s="61"/>
      <c r="AW2733" s="61"/>
      <c r="AX2733" s="61"/>
      <c r="AY2733" s="62">
        <v>1964</v>
      </c>
      <c r="AZ2733" s="61"/>
      <c r="BA2733" s="61"/>
      <c r="BB2733" s="61"/>
      <c r="BC2733" s="61"/>
      <c r="BD2733" s="61"/>
      <c r="BE2733" s="61"/>
      <c r="BF2733" s="61"/>
      <c r="BG2733" s="61"/>
      <c r="BH2733" s="61"/>
      <c r="BI2733" s="61"/>
      <c r="BJ2733" s="61"/>
      <c r="BK2733" s="61"/>
      <c r="BL2733" s="61"/>
      <c r="BM2733" s="61"/>
      <c r="BN2733" s="61"/>
      <c r="BO2733" s="61">
        <v>-26</v>
      </c>
    </row>
    <row r="2734" spans="1:67" x14ac:dyDescent="0.2">
      <c r="A2734" s="57" t="s">
        <v>46</v>
      </c>
      <c r="B2734" s="56" t="s">
        <v>46</v>
      </c>
      <c r="C2734" s="56" t="s">
        <v>571</v>
      </c>
      <c r="D2734" s="56">
        <v>1992</v>
      </c>
      <c r="E2734" s="58">
        <v>397697</v>
      </c>
      <c r="F2734" s="58">
        <v>397671</v>
      </c>
      <c r="G2734" s="59">
        <v>386387</v>
      </c>
      <c r="H2734" s="59">
        <v>11310</v>
      </c>
      <c r="I2734" s="60">
        <v>0</v>
      </c>
      <c r="J2734" s="58">
        <v>-26</v>
      </c>
      <c r="K2734" s="62">
        <v>1405</v>
      </c>
      <c r="L2734" s="61"/>
      <c r="M2734" s="61"/>
      <c r="N2734" s="61"/>
      <c r="O2734" s="61"/>
      <c r="P2734" s="62">
        <v>27787</v>
      </c>
      <c r="Q2734" s="61"/>
      <c r="R2734" s="61"/>
      <c r="S2734" s="61"/>
      <c r="T2734" s="61"/>
      <c r="U2734" s="61"/>
      <c r="V2734" s="61"/>
      <c r="W2734" s="61"/>
      <c r="X2734" s="61"/>
      <c r="Y2734" s="61"/>
      <c r="Z2734" s="61"/>
      <c r="AA2734" s="62">
        <v>246423</v>
      </c>
      <c r="AB2734" s="61"/>
      <c r="AC2734" s="61"/>
      <c r="AD2734" s="62">
        <v>19656</v>
      </c>
      <c r="AE2734" s="61"/>
      <c r="AF2734" s="62">
        <v>56036</v>
      </c>
      <c r="AG2734" s="61"/>
      <c r="AH2734" s="61"/>
      <c r="AI2734" s="62">
        <v>35080</v>
      </c>
      <c r="AJ2734" s="61"/>
      <c r="AK2734" s="61"/>
      <c r="AL2734" s="61"/>
      <c r="AM2734" s="61"/>
      <c r="AN2734" s="61"/>
      <c r="AO2734" s="61"/>
      <c r="AP2734" s="62">
        <v>6430</v>
      </c>
      <c r="AQ2734" s="61"/>
      <c r="AR2734" s="62">
        <v>2916</v>
      </c>
      <c r="AS2734" s="61"/>
      <c r="AT2734" s="61"/>
      <c r="AU2734" s="61"/>
      <c r="AV2734" s="61"/>
      <c r="AW2734" s="61"/>
      <c r="AX2734" s="61"/>
      <c r="AY2734" s="62">
        <v>1964</v>
      </c>
      <c r="AZ2734" s="61"/>
      <c r="BA2734" s="61"/>
      <c r="BB2734" s="61"/>
      <c r="BC2734" s="61"/>
      <c r="BD2734" s="61"/>
      <c r="BE2734" s="61"/>
      <c r="BF2734" s="61"/>
      <c r="BG2734" s="61"/>
      <c r="BH2734" s="61"/>
      <c r="BI2734" s="61"/>
      <c r="BJ2734" s="61"/>
      <c r="BK2734" s="61"/>
      <c r="BL2734" s="61"/>
      <c r="BM2734" s="61"/>
      <c r="BN2734" s="61"/>
      <c r="BO2734" s="61">
        <v>-26</v>
      </c>
    </row>
    <row r="2735" spans="1:67" x14ac:dyDescent="0.2">
      <c r="A2735" s="57" t="s">
        <v>46</v>
      </c>
      <c r="B2735" s="56" t="s">
        <v>46</v>
      </c>
      <c r="C2735" s="56" t="s">
        <v>571</v>
      </c>
      <c r="D2735" s="56">
        <v>1993</v>
      </c>
      <c r="E2735" s="58">
        <v>454244</v>
      </c>
      <c r="F2735" s="58">
        <v>454218</v>
      </c>
      <c r="G2735" s="59">
        <v>443198</v>
      </c>
      <c r="H2735" s="59">
        <v>11046</v>
      </c>
      <c r="I2735" s="60">
        <v>0</v>
      </c>
      <c r="J2735" s="58">
        <v>-26</v>
      </c>
      <c r="K2735" s="62">
        <v>1433</v>
      </c>
      <c r="L2735" s="61"/>
      <c r="M2735" s="61">
        <v>741</v>
      </c>
      <c r="N2735" s="61"/>
      <c r="O2735" s="61"/>
      <c r="P2735" s="62">
        <v>27787</v>
      </c>
      <c r="Q2735" s="61"/>
      <c r="R2735" s="61"/>
      <c r="S2735" s="61"/>
      <c r="T2735" s="61"/>
      <c r="U2735" s="61"/>
      <c r="V2735" s="61"/>
      <c r="W2735" s="62">
        <v>21809</v>
      </c>
      <c r="X2735" s="61"/>
      <c r="Y2735" s="61"/>
      <c r="Z2735" s="61"/>
      <c r="AA2735" s="62">
        <v>279626</v>
      </c>
      <c r="AB2735" s="61"/>
      <c r="AC2735" s="61"/>
      <c r="AD2735" s="62">
        <v>20419</v>
      </c>
      <c r="AE2735" s="61"/>
      <c r="AF2735" s="62">
        <v>56036</v>
      </c>
      <c r="AG2735" s="61"/>
      <c r="AH2735" s="61"/>
      <c r="AI2735" s="62">
        <v>35347</v>
      </c>
      <c r="AJ2735" s="61"/>
      <c r="AK2735" s="61"/>
      <c r="AL2735" s="61"/>
      <c r="AM2735" s="61"/>
      <c r="AN2735" s="61"/>
      <c r="AO2735" s="61"/>
      <c r="AP2735" s="62">
        <v>6166</v>
      </c>
      <c r="AQ2735" s="61"/>
      <c r="AR2735" s="62">
        <v>2916</v>
      </c>
      <c r="AS2735" s="61"/>
      <c r="AT2735" s="61"/>
      <c r="AU2735" s="61"/>
      <c r="AV2735" s="61"/>
      <c r="AW2735" s="61"/>
      <c r="AX2735" s="61"/>
      <c r="AY2735" s="62">
        <v>1964</v>
      </c>
      <c r="AZ2735" s="61"/>
      <c r="BA2735" s="61"/>
      <c r="BB2735" s="61"/>
      <c r="BC2735" s="61"/>
      <c r="BD2735" s="61"/>
      <c r="BE2735" s="61"/>
      <c r="BF2735" s="61"/>
      <c r="BG2735" s="61"/>
      <c r="BH2735" s="61"/>
      <c r="BI2735" s="61"/>
      <c r="BJ2735" s="61"/>
      <c r="BK2735" s="61"/>
      <c r="BL2735" s="61"/>
      <c r="BM2735" s="61"/>
      <c r="BN2735" s="61"/>
      <c r="BO2735" s="61">
        <v>-26</v>
      </c>
    </row>
    <row r="2736" spans="1:67" x14ac:dyDescent="0.2">
      <c r="A2736" s="57" t="s">
        <v>47</v>
      </c>
      <c r="B2736" s="56" t="s">
        <v>47</v>
      </c>
      <c r="C2736" s="56" t="s">
        <v>572</v>
      </c>
      <c r="D2736" s="56">
        <v>1989</v>
      </c>
      <c r="E2736" s="58">
        <v>1763225</v>
      </c>
      <c r="F2736" s="58">
        <v>1672142</v>
      </c>
      <c r="G2736" s="59">
        <v>1759887</v>
      </c>
      <c r="H2736" s="59">
        <v>3338</v>
      </c>
      <c r="I2736" s="60">
        <v>0</v>
      </c>
      <c r="J2736" s="58">
        <v>-91083</v>
      </c>
      <c r="K2736" s="62">
        <v>3681</v>
      </c>
      <c r="L2736" s="61"/>
      <c r="M2736" s="61"/>
      <c r="N2736" s="61"/>
      <c r="O2736" s="61"/>
      <c r="P2736" s="61"/>
      <c r="Q2736" s="61">
        <v>251</v>
      </c>
      <c r="R2736" s="61"/>
      <c r="S2736" s="61"/>
      <c r="T2736" s="61"/>
      <c r="U2736" s="61"/>
      <c r="V2736" s="61"/>
      <c r="W2736" s="62">
        <v>63728</v>
      </c>
      <c r="X2736" s="61"/>
      <c r="Y2736" s="61"/>
      <c r="Z2736" s="61"/>
      <c r="AA2736" s="62">
        <v>700909</v>
      </c>
      <c r="AB2736" s="61"/>
      <c r="AC2736" s="61"/>
      <c r="AD2736" s="62">
        <v>485220</v>
      </c>
      <c r="AE2736" s="61"/>
      <c r="AF2736" s="62">
        <v>368118</v>
      </c>
      <c r="AG2736" s="61"/>
      <c r="AH2736" s="61"/>
      <c r="AI2736" s="62">
        <v>137980</v>
      </c>
      <c r="AJ2736" s="61"/>
      <c r="AK2736" s="61"/>
      <c r="AL2736" s="61"/>
      <c r="AM2736" s="61"/>
      <c r="AN2736" s="61"/>
      <c r="AO2736" s="61"/>
      <c r="AP2736" s="61"/>
      <c r="AQ2736" s="61"/>
      <c r="AR2736" s="61"/>
      <c r="AS2736" s="61"/>
      <c r="AT2736" s="61"/>
      <c r="AU2736" s="61"/>
      <c r="AV2736" s="61"/>
      <c r="AW2736" s="61"/>
      <c r="AX2736" s="61"/>
      <c r="AY2736" s="61"/>
      <c r="AZ2736" s="61"/>
      <c r="BA2736" s="61"/>
      <c r="BB2736" s="61"/>
      <c r="BC2736" s="61"/>
      <c r="BD2736" s="61"/>
      <c r="BE2736" s="61"/>
      <c r="BF2736" s="61"/>
      <c r="BG2736" s="61"/>
      <c r="BH2736" s="61"/>
      <c r="BI2736" s="61"/>
      <c r="BJ2736" s="61"/>
      <c r="BK2736" s="62">
        <v>3338</v>
      </c>
      <c r="BL2736" s="61"/>
      <c r="BM2736" s="61"/>
      <c r="BN2736" s="61"/>
      <c r="BO2736" s="62">
        <v>-91083</v>
      </c>
    </row>
    <row r="2737" spans="1:67" x14ac:dyDescent="0.2">
      <c r="A2737" s="57" t="s">
        <v>47</v>
      </c>
      <c r="B2737" s="56" t="s">
        <v>47</v>
      </c>
      <c r="C2737" s="56" t="s">
        <v>572</v>
      </c>
      <c r="D2737" s="56">
        <v>1990</v>
      </c>
      <c r="E2737" s="58">
        <v>1960031</v>
      </c>
      <c r="F2737" s="58">
        <v>1868948</v>
      </c>
      <c r="G2737" s="59">
        <v>1933933</v>
      </c>
      <c r="H2737" s="59">
        <v>26098</v>
      </c>
      <c r="I2737" s="60">
        <v>0</v>
      </c>
      <c r="J2737" s="58">
        <v>-91083</v>
      </c>
      <c r="K2737" s="62">
        <v>3681</v>
      </c>
      <c r="L2737" s="61"/>
      <c r="M2737" s="61"/>
      <c r="N2737" s="61"/>
      <c r="O2737" s="61"/>
      <c r="P2737" s="61"/>
      <c r="Q2737" s="61">
        <v>251</v>
      </c>
      <c r="R2737" s="61"/>
      <c r="S2737" s="61"/>
      <c r="T2737" s="61"/>
      <c r="U2737" s="61"/>
      <c r="V2737" s="61"/>
      <c r="W2737" s="62">
        <v>63728</v>
      </c>
      <c r="X2737" s="61"/>
      <c r="Y2737" s="61"/>
      <c r="Z2737" s="61"/>
      <c r="AA2737" s="62">
        <v>705887</v>
      </c>
      <c r="AB2737" s="61"/>
      <c r="AC2737" s="61"/>
      <c r="AD2737" s="62">
        <v>559124</v>
      </c>
      <c r="AE2737" s="61"/>
      <c r="AF2737" s="62">
        <v>440171</v>
      </c>
      <c r="AG2737" s="61"/>
      <c r="AH2737" s="61"/>
      <c r="AI2737" s="62">
        <v>161091</v>
      </c>
      <c r="AJ2737" s="61"/>
      <c r="AK2737" s="61"/>
      <c r="AL2737" s="61"/>
      <c r="AM2737" s="61"/>
      <c r="AN2737" s="61"/>
      <c r="AO2737" s="61"/>
      <c r="AP2737" s="62">
        <v>7486</v>
      </c>
      <c r="AQ2737" s="61"/>
      <c r="AR2737" s="62">
        <v>15274</v>
      </c>
      <c r="AS2737" s="61"/>
      <c r="AT2737" s="61"/>
      <c r="AU2737" s="61"/>
      <c r="AV2737" s="61"/>
      <c r="AW2737" s="61"/>
      <c r="AX2737" s="61"/>
      <c r="AY2737" s="61"/>
      <c r="AZ2737" s="61"/>
      <c r="BA2737" s="61"/>
      <c r="BB2737" s="61"/>
      <c r="BC2737" s="61"/>
      <c r="BD2737" s="61"/>
      <c r="BE2737" s="61"/>
      <c r="BF2737" s="61"/>
      <c r="BG2737" s="61"/>
      <c r="BH2737" s="61"/>
      <c r="BI2737" s="61"/>
      <c r="BJ2737" s="61"/>
      <c r="BK2737" s="62">
        <v>3338</v>
      </c>
      <c r="BL2737" s="61"/>
      <c r="BM2737" s="61"/>
      <c r="BN2737" s="61"/>
      <c r="BO2737" s="62">
        <v>-91083</v>
      </c>
    </row>
    <row r="2738" spans="1:67" x14ac:dyDescent="0.2">
      <c r="A2738" s="57" t="s">
        <v>47</v>
      </c>
      <c r="B2738" s="56" t="s">
        <v>47</v>
      </c>
      <c r="C2738" s="56" t="s">
        <v>572</v>
      </c>
      <c r="D2738" s="56">
        <v>1991</v>
      </c>
      <c r="E2738" s="58">
        <v>2863663</v>
      </c>
      <c r="F2738" s="58">
        <v>2772580</v>
      </c>
      <c r="G2738" s="59">
        <v>2810136</v>
      </c>
      <c r="H2738" s="59">
        <v>53527</v>
      </c>
      <c r="I2738" s="60">
        <v>0</v>
      </c>
      <c r="J2738" s="58">
        <v>-91083</v>
      </c>
      <c r="K2738" s="62">
        <v>62096</v>
      </c>
      <c r="L2738" s="61"/>
      <c r="M2738" s="61"/>
      <c r="N2738" s="61"/>
      <c r="O2738" s="61"/>
      <c r="P2738" s="62">
        <v>216000</v>
      </c>
      <c r="Q2738" s="61">
        <v>251</v>
      </c>
      <c r="R2738" s="61"/>
      <c r="S2738" s="61"/>
      <c r="T2738" s="61"/>
      <c r="U2738" s="61"/>
      <c r="V2738" s="61"/>
      <c r="W2738" s="62">
        <v>63728</v>
      </c>
      <c r="X2738" s="61"/>
      <c r="Y2738" s="61"/>
      <c r="Z2738" s="61"/>
      <c r="AA2738" s="62">
        <v>752343</v>
      </c>
      <c r="AB2738" s="61"/>
      <c r="AC2738" s="61"/>
      <c r="AD2738" s="62">
        <v>917573</v>
      </c>
      <c r="AE2738" s="61"/>
      <c r="AF2738" s="62">
        <v>613228</v>
      </c>
      <c r="AG2738" s="61"/>
      <c r="AH2738" s="61"/>
      <c r="AI2738" s="62">
        <v>184917</v>
      </c>
      <c r="AJ2738" s="61"/>
      <c r="AK2738" s="61"/>
      <c r="AL2738" s="61"/>
      <c r="AM2738" s="61"/>
      <c r="AN2738" s="61"/>
      <c r="AO2738" s="61"/>
      <c r="AP2738" s="62">
        <v>9615</v>
      </c>
      <c r="AQ2738" s="61"/>
      <c r="AR2738" s="62">
        <v>18298</v>
      </c>
      <c r="AS2738" s="61"/>
      <c r="AT2738" s="61"/>
      <c r="AU2738" s="61"/>
      <c r="AV2738" s="61"/>
      <c r="AW2738" s="61"/>
      <c r="AX2738" s="61"/>
      <c r="AY2738" s="62">
        <v>6843</v>
      </c>
      <c r="AZ2738" s="61"/>
      <c r="BA2738" s="62">
        <v>15433</v>
      </c>
      <c r="BB2738" s="61"/>
      <c r="BC2738" s="61"/>
      <c r="BD2738" s="61"/>
      <c r="BE2738" s="61"/>
      <c r="BF2738" s="61"/>
      <c r="BG2738" s="61"/>
      <c r="BH2738" s="61"/>
      <c r="BI2738" s="61"/>
      <c r="BJ2738" s="61"/>
      <c r="BK2738" s="62">
        <v>3338</v>
      </c>
      <c r="BL2738" s="61"/>
      <c r="BM2738" s="61"/>
      <c r="BN2738" s="61"/>
      <c r="BO2738" s="62">
        <v>-91083</v>
      </c>
    </row>
    <row r="2739" spans="1:67" x14ac:dyDescent="0.2">
      <c r="A2739" s="57" t="s">
        <v>47</v>
      </c>
      <c r="B2739" s="56" t="s">
        <v>47</v>
      </c>
      <c r="C2739" s="56" t="s">
        <v>572</v>
      </c>
      <c r="D2739" s="56">
        <v>1992</v>
      </c>
      <c r="E2739" s="58">
        <v>2948248</v>
      </c>
      <c r="F2739" s="58">
        <v>2857165</v>
      </c>
      <c r="G2739" s="59">
        <v>2879020</v>
      </c>
      <c r="H2739" s="59">
        <v>69228</v>
      </c>
      <c r="I2739" s="60">
        <v>0</v>
      </c>
      <c r="J2739" s="58">
        <v>-91083</v>
      </c>
      <c r="K2739" s="62">
        <v>62096</v>
      </c>
      <c r="L2739" s="61"/>
      <c r="M2739" s="61"/>
      <c r="N2739" s="61"/>
      <c r="O2739" s="61"/>
      <c r="P2739" s="62">
        <v>235519</v>
      </c>
      <c r="Q2739" s="61">
        <v>251</v>
      </c>
      <c r="R2739" s="61"/>
      <c r="S2739" s="61"/>
      <c r="T2739" s="61"/>
      <c r="U2739" s="61"/>
      <c r="V2739" s="61"/>
      <c r="W2739" s="62">
        <v>63728</v>
      </c>
      <c r="X2739" s="61"/>
      <c r="Y2739" s="61"/>
      <c r="Z2739" s="61"/>
      <c r="AA2739" s="62">
        <v>778852</v>
      </c>
      <c r="AB2739" s="61"/>
      <c r="AC2739" s="61"/>
      <c r="AD2739" s="62">
        <v>932013</v>
      </c>
      <c r="AE2739" s="61"/>
      <c r="AF2739" s="62">
        <v>616894</v>
      </c>
      <c r="AG2739" s="61"/>
      <c r="AH2739" s="61"/>
      <c r="AI2739" s="62">
        <v>189667</v>
      </c>
      <c r="AJ2739" s="61"/>
      <c r="AK2739" s="61"/>
      <c r="AL2739" s="61"/>
      <c r="AM2739" s="61"/>
      <c r="AN2739" s="61"/>
      <c r="AO2739" s="61"/>
      <c r="AP2739" s="62">
        <v>19569</v>
      </c>
      <c r="AQ2739" s="61"/>
      <c r="AR2739" s="62">
        <v>22904</v>
      </c>
      <c r="AS2739" s="61"/>
      <c r="AT2739" s="61"/>
      <c r="AU2739" s="61"/>
      <c r="AV2739" s="61"/>
      <c r="AW2739" s="61"/>
      <c r="AX2739" s="61"/>
      <c r="AY2739" s="62">
        <v>7984</v>
      </c>
      <c r="AZ2739" s="61"/>
      <c r="BA2739" s="62">
        <v>15433</v>
      </c>
      <c r="BB2739" s="61"/>
      <c r="BC2739" s="61"/>
      <c r="BD2739" s="61"/>
      <c r="BE2739" s="61"/>
      <c r="BF2739" s="61"/>
      <c r="BG2739" s="61"/>
      <c r="BH2739" s="61"/>
      <c r="BI2739" s="61"/>
      <c r="BJ2739" s="61"/>
      <c r="BK2739" s="62">
        <v>3338</v>
      </c>
      <c r="BL2739" s="61"/>
      <c r="BM2739" s="61"/>
      <c r="BN2739" s="61"/>
      <c r="BO2739" s="62">
        <v>-91083</v>
      </c>
    </row>
    <row r="2740" spans="1:67" x14ac:dyDescent="0.2">
      <c r="A2740" s="57" t="s">
        <v>47</v>
      </c>
      <c r="B2740" s="56" t="s">
        <v>47</v>
      </c>
      <c r="C2740" s="56" t="s">
        <v>572</v>
      </c>
      <c r="D2740" s="56">
        <v>1993</v>
      </c>
      <c r="E2740" s="58">
        <v>3325426</v>
      </c>
      <c r="F2740" s="58">
        <v>3234343</v>
      </c>
      <c r="G2740" s="59">
        <v>3250080</v>
      </c>
      <c r="H2740" s="59">
        <v>75346</v>
      </c>
      <c r="I2740" s="60">
        <v>0</v>
      </c>
      <c r="J2740" s="58">
        <v>-91083</v>
      </c>
      <c r="K2740" s="62">
        <v>62096</v>
      </c>
      <c r="L2740" s="61"/>
      <c r="M2740" s="61"/>
      <c r="N2740" s="61"/>
      <c r="O2740" s="61"/>
      <c r="P2740" s="62">
        <v>235519</v>
      </c>
      <c r="Q2740" s="61">
        <v>251</v>
      </c>
      <c r="R2740" s="61"/>
      <c r="S2740" s="61"/>
      <c r="T2740" s="61"/>
      <c r="U2740" s="61"/>
      <c r="V2740" s="61"/>
      <c r="W2740" s="62">
        <v>63728</v>
      </c>
      <c r="X2740" s="61"/>
      <c r="Y2740" s="61"/>
      <c r="Z2740" s="61"/>
      <c r="AA2740" s="62">
        <v>932390</v>
      </c>
      <c r="AB2740" s="61"/>
      <c r="AC2740" s="61"/>
      <c r="AD2740" s="62">
        <v>1025862</v>
      </c>
      <c r="AE2740" s="61"/>
      <c r="AF2740" s="62">
        <v>725519</v>
      </c>
      <c r="AG2740" s="61"/>
      <c r="AH2740" s="61"/>
      <c r="AI2740" s="62">
        <v>204715</v>
      </c>
      <c r="AJ2740" s="61"/>
      <c r="AK2740" s="61"/>
      <c r="AL2740" s="61"/>
      <c r="AM2740" s="61"/>
      <c r="AN2740" s="61"/>
      <c r="AO2740" s="61"/>
      <c r="AP2740" s="62">
        <v>25867</v>
      </c>
      <c r="AQ2740" s="61"/>
      <c r="AR2740" s="62">
        <v>22904</v>
      </c>
      <c r="AS2740" s="61"/>
      <c r="AT2740" s="61"/>
      <c r="AU2740" s="61"/>
      <c r="AV2740" s="62">
        <v>2195</v>
      </c>
      <c r="AW2740" s="61"/>
      <c r="AX2740" s="61"/>
      <c r="AY2740" s="62">
        <v>8947</v>
      </c>
      <c r="AZ2740" s="61"/>
      <c r="BA2740" s="62">
        <v>15433</v>
      </c>
      <c r="BB2740" s="61"/>
      <c r="BC2740" s="61"/>
      <c r="BD2740" s="61"/>
      <c r="BE2740" s="61"/>
      <c r="BF2740" s="61"/>
      <c r="BG2740" s="61"/>
      <c r="BH2740" s="61"/>
      <c r="BI2740" s="61"/>
      <c r="BJ2740" s="61"/>
      <c r="BK2740" s="61"/>
      <c r="BL2740" s="61"/>
      <c r="BM2740" s="61"/>
      <c r="BN2740" s="61"/>
      <c r="BO2740" s="62">
        <v>-91083</v>
      </c>
    </row>
    <row r="2741" spans="1:67" x14ac:dyDescent="0.2">
      <c r="A2741" s="57" t="s">
        <v>47</v>
      </c>
      <c r="B2741" s="56" t="s">
        <v>47</v>
      </c>
      <c r="C2741" s="56" t="s">
        <v>572</v>
      </c>
      <c r="D2741" s="56">
        <v>1994</v>
      </c>
      <c r="E2741" s="58">
        <v>3748088</v>
      </c>
      <c r="F2741" s="58">
        <v>2479351</v>
      </c>
      <c r="G2741" s="59">
        <v>3635893</v>
      </c>
      <c r="H2741" s="59">
        <v>112195</v>
      </c>
      <c r="I2741" s="60">
        <v>0</v>
      </c>
      <c r="J2741" s="58">
        <v>-1268737</v>
      </c>
      <c r="K2741" s="62">
        <v>62096</v>
      </c>
      <c r="L2741" s="61"/>
      <c r="M2741" s="61"/>
      <c r="N2741" s="61"/>
      <c r="O2741" s="61"/>
      <c r="P2741" s="62">
        <v>235519</v>
      </c>
      <c r="Q2741" s="61">
        <v>251</v>
      </c>
      <c r="R2741" s="62">
        <v>50360</v>
      </c>
      <c r="S2741" s="61"/>
      <c r="T2741" s="61"/>
      <c r="U2741" s="61"/>
      <c r="V2741" s="61"/>
      <c r="W2741" s="62">
        <v>63728</v>
      </c>
      <c r="X2741" s="61"/>
      <c r="Y2741" s="61"/>
      <c r="Z2741" s="61"/>
      <c r="AA2741" s="62">
        <v>1033596</v>
      </c>
      <c r="AB2741" s="61"/>
      <c r="AC2741" s="61"/>
      <c r="AD2741" s="62">
        <v>1216714</v>
      </c>
      <c r="AE2741" s="61"/>
      <c r="AF2741" s="62">
        <v>748081</v>
      </c>
      <c r="AG2741" s="61"/>
      <c r="AH2741" s="61"/>
      <c r="AI2741" s="62">
        <v>225548</v>
      </c>
      <c r="AJ2741" s="61"/>
      <c r="AK2741" s="61"/>
      <c r="AL2741" s="61"/>
      <c r="AM2741" s="61"/>
      <c r="AN2741" s="61"/>
      <c r="AO2741" s="61"/>
      <c r="AP2741" s="62">
        <v>50739</v>
      </c>
      <c r="AQ2741" s="61"/>
      <c r="AR2741" s="62">
        <v>34881</v>
      </c>
      <c r="AS2741" s="61"/>
      <c r="AT2741" s="61"/>
      <c r="AU2741" s="61"/>
      <c r="AV2741" s="62">
        <v>2195</v>
      </c>
      <c r="AW2741" s="61"/>
      <c r="AX2741" s="61"/>
      <c r="AY2741" s="62">
        <v>8947</v>
      </c>
      <c r="AZ2741" s="61"/>
      <c r="BA2741" s="62">
        <v>15433</v>
      </c>
      <c r="BB2741" s="61"/>
      <c r="BC2741" s="61"/>
      <c r="BD2741" s="61"/>
      <c r="BE2741" s="61"/>
      <c r="BF2741" s="61"/>
      <c r="BG2741" s="61"/>
      <c r="BH2741" s="61"/>
      <c r="BI2741" s="61"/>
      <c r="BJ2741" s="61"/>
      <c r="BK2741" s="61"/>
      <c r="BL2741" s="61"/>
      <c r="BM2741" s="61"/>
      <c r="BN2741" s="61"/>
      <c r="BO2741" s="62">
        <v>-1268737</v>
      </c>
    </row>
    <row r="2742" spans="1:67" x14ac:dyDescent="0.2">
      <c r="A2742" s="57" t="s">
        <v>47</v>
      </c>
      <c r="B2742" s="56" t="s">
        <v>47</v>
      </c>
      <c r="C2742" s="56" t="s">
        <v>572</v>
      </c>
      <c r="D2742" s="56">
        <v>1995</v>
      </c>
      <c r="E2742" s="58">
        <v>4185366</v>
      </c>
      <c r="F2742" s="58">
        <v>2500504</v>
      </c>
      <c r="G2742" s="59">
        <v>4063294</v>
      </c>
      <c r="H2742" s="59">
        <v>122072</v>
      </c>
      <c r="I2742" s="60">
        <v>0</v>
      </c>
      <c r="J2742" s="58">
        <v>-1684862</v>
      </c>
      <c r="K2742" s="62">
        <v>62096</v>
      </c>
      <c r="L2742" s="61"/>
      <c r="M2742" s="61"/>
      <c r="N2742" s="61"/>
      <c r="O2742" s="61"/>
      <c r="P2742" s="62">
        <v>235519</v>
      </c>
      <c r="Q2742" s="61">
        <v>251</v>
      </c>
      <c r="R2742" s="62">
        <v>50360</v>
      </c>
      <c r="S2742" s="61"/>
      <c r="T2742" s="61"/>
      <c r="U2742" s="61"/>
      <c r="V2742" s="61"/>
      <c r="W2742" s="62">
        <v>63728</v>
      </c>
      <c r="X2742" s="61"/>
      <c r="Y2742" s="61"/>
      <c r="Z2742" s="61"/>
      <c r="AA2742" s="62">
        <v>1118491</v>
      </c>
      <c r="AB2742" s="61"/>
      <c r="AC2742" s="61"/>
      <c r="AD2742" s="62">
        <v>1459454</v>
      </c>
      <c r="AE2742" s="61"/>
      <c r="AF2742" s="62">
        <v>855554</v>
      </c>
      <c r="AG2742" s="61"/>
      <c r="AH2742" s="61"/>
      <c r="AI2742" s="62">
        <v>217841</v>
      </c>
      <c r="AJ2742" s="61"/>
      <c r="AK2742" s="61"/>
      <c r="AL2742" s="61"/>
      <c r="AM2742" s="61"/>
      <c r="AN2742" s="61"/>
      <c r="AO2742" s="61"/>
      <c r="AP2742" s="62">
        <v>50739</v>
      </c>
      <c r="AQ2742" s="61"/>
      <c r="AR2742" s="62">
        <v>21465</v>
      </c>
      <c r="AS2742" s="61"/>
      <c r="AT2742" s="61"/>
      <c r="AU2742" s="61"/>
      <c r="AV2742" s="62">
        <v>2195</v>
      </c>
      <c r="AW2742" s="61"/>
      <c r="AX2742" s="61"/>
      <c r="AY2742" s="62">
        <v>13351</v>
      </c>
      <c r="AZ2742" s="61"/>
      <c r="BA2742" s="62">
        <v>34322</v>
      </c>
      <c r="BB2742" s="61"/>
      <c r="BC2742" s="61"/>
      <c r="BD2742" s="61"/>
      <c r="BE2742" s="61"/>
      <c r="BF2742" s="61"/>
      <c r="BG2742" s="61"/>
      <c r="BH2742" s="61"/>
      <c r="BI2742" s="61"/>
      <c r="BJ2742" s="61"/>
      <c r="BK2742" s="61"/>
      <c r="BL2742" s="61"/>
      <c r="BM2742" s="61"/>
      <c r="BN2742" s="61"/>
      <c r="BO2742" s="62">
        <v>-1684862</v>
      </c>
    </row>
    <row r="2743" spans="1:67" x14ac:dyDescent="0.2">
      <c r="A2743" s="57" t="s">
        <v>47</v>
      </c>
      <c r="B2743" s="56" t="s">
        <v>47</v>
      </c>
      <c r="C2743" s="56" t="s">
        <v>572</v>
      </c>
      <c r="D2743" s="56">
        <v>1996</v>
      </c>
      <c r="E2743" s="58">
        <v>4624648</v>
      </c>
      <c r="F2743" s="58">
        <v>2660022</v>
      </c>
      <c r="G2743" s="59">
        <v>4495105</v>
      </c>
      <c r="H2743" s="59">
        <v>129543</v>
      </c>
      <c r="I2743" s="60">
        <v>0</v>
      </c>
      <c r="J2743" s="58">
        <v>-1964626</v>
      </c>
      <c r="K2743" s="62">
        <v>62095</v>
      </c>
      <c r="L2743" s="61"/>
      <c r="M2743" s="61"/>
      <c r="N2743" s="61"/>
      <c r="O2743" s="61"/>
      <c r="P2743" s="62">
        <v>235519</v>
      </c>
      <c r="Q2743" s="61">
        <v>251</v>
      </c>
      <c r="R2743" s="62">
        <v>64690</v>
      </c>
      <c r="S2743" s="61"/>
      <c r="T2743" s="61"/>
      <c r="U2743" s="61"/>
      <c r="V2743" s="61"/>
      <c r="W2743" s="62">
        <v>63728</v>
      </c>
      <c r="X2743" s="61"/>
      <c r="Y2743" s="61"/>
      <c r="Z2743" s="61"/>
      <c r="AA2743" s="62">
        <v>1210762</v>
      </c>
      <c r="AB2743" s="61"/>
      <c r="AC2743" s="61"/>
      <c r="AD2743" s="62">
        <v>1674550</v>
      </c>
      <c r="AE2743" s="61"/>
      <c r="AF2743" s="62">
        <v>983920</v>
      </c>
      <c r="AG2743" s="61"/>
      <c r="AH2743" s="61"/>
      <c r="AI2743" s="62">
        <v>199590</v>
      </c>
      <c r="AJ2743" s="61"/>
      <c r="AK2743" s="61"/>
      <c r="AL2743" s="61"/>
      <c r="AM2743" s="61"/>
      <c r="AN2743" s="61"/>
      <c r="AO2743" s="61"/>
      <c r="AP2743" s="62">
        <v>50739</v>
      </c>
      <c r="AQ2743" s="61"/>
      <c r="AR2743" s="62">
        <v>26688</v>
      </c>
      <c r="AS2743" s="61"/>
      <c r="AT2743" s="61"/>
      <c r="AU2743" s="61"/>
      <c r="AV2743" s="62">
        <v>2195</v>
      </c>
      <c r="AW2743" s="61"/>
      <c r="AX2743" s="61"/>
      <c r="AY2743" s="62">
        <v>15599</v>
      </c>
      <c r="AZ2743" s="61"/>
      <c r="BA2743" s="62">
        <v>34322</v>
      </c>
      <c r="BB2743" s="61"/>
      <c r="BC2743" s="61"/>
      <c r="BD2743" s="61"/>
      <c r="BE2743" s="61"/>
      <c r="BF2743" s="61"/>
      <c r="BG2743" s="61"/>
      <c r="BH2743" s="61"/>
      <c r="BI2743" s="61"/>
      <c r="BJ2743" s="61"/>
      <c r="BK2743" s="61"/>
      <c r="BL2743" s="61"/>
      <c r="BM2743" s="61"/>
      <c r="BN2743" s="61"/>
      <c r="BO2743" s="62">
        <v>-1964626</v>
      </c>
    </row>
    <row r="2744" spans="1:67" x14ac:dyDescent="0.2">
      <c r="A2744" s="57" t="s">
        <v>47</v>
      </c>
      <c r="B2744" s="56" t="s">
        <v>47</v>
      </c>
      <c r="C2744" s="56" t="s">
        <v>572</v>
      </c>
      <c r="D2744" s="56">
        <v>1997</v>
      </c>
      <c r="E2744" s="58">
        <v>4987335</v>
      </c>
      <c r="F2744" s="58">
        <v>2806610</v>
      </c>
      <c r="G2744" s="59">
        <v>4862516</v>
      </c>
      <c r="H2744" s="59">
        <v>124819</v>
      </c>
      <c r="I2744" s="60">
        <v>0</v>
      </c>
      <c r="J2744" s="58">
        <v>-2180725</v>
      </c>
      <c r="K2744" s="62">
        <v>62096</v>
      </c>
      <c r="L2744" s="61"/>
      <c r="M2744" s="61"/>
      <c r="N2744" s="61"/>
      <c r="O2744" s="61"/>
      <c r="P2744" s="62">
        <v>238999</v>
      </c>
      <c r="Q2744" s="61"/>
      <c r="R2744" s="62">
        <v>64690</v>
      </c>
      <c r="S2744" s="61"/>
      <c r="T2744" s="61"/>
      <c r="U2744" s="61"/>
      <c r="V2744" s="61"/>
      <c r="W2744" s="62">
        <v>41392</v>
      </c>
      <c r="X2744" s="61"/>
      <c r="Y2744" s="61"/>
      <c r="Z2744" s="61"/>
      <c r="AA2744" s="62">
        <v>1352194</v>
      </c>
      <c r="AB2744" s="61"/>
      <c r="AC2744" s="61"/>
      <c r="AD2744" s="62">
        <v>1840702</v>
      </c>
      <c r="AE2744" s="61"/>
      <c r="AF2744" s="62">
        <v>1049057</v>
      </c>
      <c r="AG2744" s="61"/>
      <c r="AH2744" s="61"/>
      <c r="AI2744" s="62">
        <v>213386</v>
      </c>
      <c r="AJ2744" s="61"/>
      <c r="AK2744" s="61"/>
      <c r="AL2744" s="61"/>
      <c r="AM2744" s="61"/>
      <c r="AN2744" s="61"/>
      <c r="AO2744" s="61"/>
      <c r="AP2744" s="62">
        <v>50739</v>
      </c>
      <c r="AQ2744" s="61"/>
      <c r="AR2744" s="62">
        <v>33816</v>
      </c>
      <c r="AS2744" s="61"/>
      <c r="AT2744" s="61"/>
      <c r="AU2744" s="61"/>
      <c r="AV2744" s="62">
        <v>2195</v>
      </c>
      <c r="AW2744" s="61"/>
      <c r="AX2744" s="61"/>
      <c r="AY2744" s="62">
        <v>19180</v>
      </c>
      <c r="AZ2744" s="61"/>
      <c r="BA2744" s="62">
        <v>18889</v>
      </c>
      <c r="BB2744" s="61"/>
      <c r="BC2744" s="61"/>
      <c r="BD2744" s="61"/>
      <c r="BE2744" s="61"/>
      <c r="BF2744" s="61"/>
      <c r="BG2744" s="61"/>
      <c r="BH2744" s="61"/>
      <c r="BI2744" s="61"/>
      <c r="BJ2744" s="61"/>
      <c r="BK2744" s="61"/>
      <c r="BL2744" s="61"/>
      <c r="BM2744" s="61"/>
      <c r="BN2744" s="61"/>
      <c r="BO2744" s="62">
        <v>-2180725</v>
      </c>
    </row>
    <row r="2745" spans="1:67" x14ac:dyDescent="0.2">
      <c r="A2745" s="57" t="s">
        <v>47</v>
      </c>
      <c r="B2745" s="56" t="s">
        <v>47</v>
      </c>
      <c r="C2745" s="56" t="s">
        <v>572</v>
      </c>
      <c r="D2745" s="56">
        <v>1998</v>
      </c>
      <c r="E2745" s="58">
        <v>14485169</v>
      </c>
      <c r="F2745" s="58">
        <v>11866221</v>
      </c>
      <c r="G2745" s="59">
        <v>14228910</v>
      </c>
      <c r="H2745" s="59">
        <v>256259</v>
      </c>
      <c r="I2745" s="60">
        <v>0</v>
      </c>
      <c r="J2745" s="58">
        <v>-2618948</v>
      </c>
      <c r="K2745" s="62">
        <v>62095</v>
      </c>
      <c r="L2745" s="61"/>
      <c r="M2745" s="62">
        <v>100000</v>
      </c>
      <c r="N2745" s="61"/>
      <c r="O2745" s="61"/>
      <c r="P2745" s="62">
        <v>248439</v>
      </c>
      <c r="Q2745" s="61"/>
      <c r="R2745" s="62">
        <v>66819</v>
      </c>
      <c r="S2745" s="61"/>
      <c r="T2745" s="61"/>
      <c r="U2745" s="61"/>
      <c r="V2745" s="61"/>
      <c r="W2745" s="62">
        <v>218034</v>
      </c>
      <c r="X2745" s="61"/>
      <c r="Y2745" s="61"/>
      <c r="Z2745" s="61"/>
      <c r="AA2745" s="62">
        <v>9839447</v>
      </c>
      <c r="AB2745" s="61"/>
      <c r="AC2745" s="61"/>
      <c r="AD2745" s="62">
        <v>2289712</v>
      </c>
      <c r="AE2745" s="61"/>
      <c r="AF2745" s="62">
        <v>1157636</v>
      </c>
      <c r="AG2745" s="61"/>
      <c r="AH2745" s="61"/>
      <c r="AI2745" s="62">
        <v>246728</v>
      </c>
      <c r="AJ2745" s="61"/>
      <c r="AK2745" s="61"/>
      <c r="AL2745" s="61"/>
      <c r="AM2745" s="61"/>
      <c r="AN2745" s="61"/>
      <c r="AO2745" s="61"/>
      <c r="AP2745" s="62">
        <v>64138</v>
      </c>
      <c r="AQ2745" s="61"/>
      <c r="AR2745" s="62">
        <v>52406</v>
      </c>
      <c r="AS2745" s="61"/>
      <c r="AT2745" s="61"/>
      <c r="AU2745" s="61"/>
      <c r="AV2745" s="62">
        <v>12926</v>
      </c>
      <c r="AW2745" s="61"/>
      <c r="AX2745" s="61"/>
      <c r="AY2745" s="62">
        <v>107198</v>
      </c>
      <c r="AZ2745" s="61"/>
      <c r="BA2745" s="62">
        <v>18889</v>
      </c>
      <c r="BB2745" s="61"/>
      <c r="BC2745" s="61"/>
      <c r="BD2745" s="61"/>
      <c r="BE2745" s="61"/>
      <c r="BF2745" s="61"/>
      <c r="BG2745" s="61"/>
      <c r="BH2745" s="61"/>
      <c r="BI2745" s="61"/>
      <c r="BJ2745" s="61"/>
      <c r="BK2745" s="61">
        <v>702</v>
      </c>
      <c r="BL2745" s="61"/>
      <c r="BM2745" s="61"/>
      <c r="BN2745" s="61"/>
      <c r="BO2745" s="62">
        <v>-2618948</v>
      </c>
    </row>
    <row r="2746" spans="1:67" x14ac:dyDescent="0.2">
      <c r="A2746" s="57" t="s">
        <v>47</v>
      </c>
      <c r="B2746" s="56" t="s">
        <v>47</v>
      </c>
      <c r="C2746" s="56" t="s">
        <v>176</v>
      </c>
      <c r="D2746" s="56">
        <v>1989</v>
      </c>
      <c r="E2746" s="58">
        <v>40624524</v>
      </c>
      <c r="F2746" s="58">
        <v>38995239</v>
      </c>
      <c r="G2746" s="59">
        <v>38631395</v>
      </c>
      <c r="H2746" s="59">
        <v>1993129</v>
      </c>
      <c r="I2746" s="60">
        <v>0</v>
      </c>
      <c r="J2746" s="58">
        <v>-1629285</v>
      </c>
      <c r="K2746" s="62">
        <v>484001</v>
      </c>
      <c r="L2746" s="61"/>
      <c r="M2746" s="61"/>
      <c r="N2746" s="61"/>
      <c r="O2746" s="61"/>
      <c r="P2746" s="62">
        <v>3514712</v>
      </c>
      <c r="Q2746" s="61"/>
      <c r="R2746" s="61"/>
      <c r="S2746" s="61"/>
      <c r="T2746" s="61"/>
      <c r="U2746" s="61"/>
      <c r="V2746" s="61"/>
      <c r="W2746" s="62">
        <v>1255505</v>
      </c>
      <c r="X2746" s="61"/>
      <c r="Y2746" s="61"/>
      <c r="Z2746" s="61"/>
      <c r="AA2746" s="62">
        <v>9364081</v>
      </c>
      <c r="AB2746" s="61"/>
      <c r="AC2746" s="61"/>
      <c r="AD2746" s="62">
        <v>14490598</v>
      </c>
      <c r="AE2746" s="61"/>
      <c r="AF2746" s="62">
        <v>6779976</v>
      </c>
      <c r="AG2746" s="61"/>
      <c r="AH2746" s="61"/>
      <c r="AI2746" s="62">
        <v>2742522</v>
      </c>
      <c r="AJ2746" s="61"/>
      <c r="AK2746" s="61"/>
      <c r="AL2746" s="61"/>
      <c r="AM2746" s="61"/>
      <c r="AN2746" s="61"/>
      <c r="AO2746" s="61"/>
      <c r="AP2746" s="62">
        <v>278917</v>
      </c>
      <c r="AQ2746" s="61"/>
      <c r="AR2746" s="62">
        <v>301546</v>
      </c>
      <c r="AS2746" s="61"/>
      <c r="AT2746" s="61"/>
      <c r="AU2746" s="61"/>
      <c r="AV2746" s="62">
        <v>142720</v>
      </c>
      <c r="AW2746" s="61"/>
      <c r="AX2746" s="61"/>
      <c r="AY2746" s="62">
        <v>248730</v>
      </c>
      <c r="AZ2746" s="61"/>
      <c r="BA2746" s="62">
        <v>1021216</v>
      </c>
      <c r="BB2746" s="61"/>
      <c r="BC2746" s="61"/>
      <c r="BD2746" s="61"/>
      <c r="BE2746" s="61"/>
      <c r="BF2746" s="61"/>
      <c r="BG2746" s="61"/>
      <c r="BH2746" s="61"/>
      <c r="BI2746" s="61"/>
      <c r="BJ2746" s="61"/>
      <c r="BK2746" s="61"/>
      <c r="BL2746" s="61"/>
      <c r="BM2746" s="61"/>
      <c r="BN2746" s="61"/>
      <c r="BO2746" s="62">
        <v>-1629285</v>
      </c>
    </row>
    <row r="2747" spans="1:67" x14ac:dyDescent="0.2">
      <c r="A2747" s="57" t="s">
        <v>47</v>
      </c>
      <c r="B2747" s="56" t="s">
        <v>47</v>
      </c>
      <c r="C2747" s="56" t="s">
        <v>176</v>
      </c>
      <c r="D2747" s="56">
        <v>1990</v>
      </c>
      <c r="E2747" s="58">
        <v>43451285</v>
      </c>
      <c r="F2747" s="58">
        <v>41822000</v>
      </c>
      <c r="G2747" s="59">
        <v>41053271</v>
      </c>
      <c r="H2747" s="59">
        <v>2398014</v>
      </c>
      <c r="I2747" s="60">
        <v>0</v>
      </c>
      <c r="J2747" s="58">
        <v>-1629285</v>
      </c>
      <c r="K2747" s="62">
        <v>484001</v>
      </c>
      <c r="L2747" s="61"/>
      <c r="M2747" s="61"/>
      <c r="N2747" s="61"/>
      <c r="O2747" s="61"/>
      <c r="P2747" s="62">
        <v>3514712</v>
      </c>
      <c r="Q2747" s="61"/>
      <c r="R2747" s="61"/>
      <c r="S2747" s="61"/>
      <c r="T2747" s="61"/>
      <c r="U2747" s="61"/>
      <c r="V2747" s="61"/>
      <c r="W2747" s="62">
        <v>1255505</v>
      </c>
      <c r="X2747" s="61"/>
      <c r="Y2747" s="61"/>
      <c r="Z2747" s="61"/>
      <c r="AA2747" s="62">
        <v>9940582</v>
      </c>
      <c r="AB2747" s="61"/>
      <c r="AC2747" s="61"/>
      <c r="AD2747" s="62">
        <v>15287154</v>
      </c>
      <c r="AE2747" s="61"/>
      <c r="AF2747" s="62">
        <v>7673547</v>
      </c>
      <c r="AG2747" s="61"/>
      <c r="AH2747" s="61"/>
      <c r="AI2747" s="62">
        <v>2897770</v>
      </c>
      <c r="AJ2747" s="61"/>
      <c r="AK2747" s="61"/>
      <c r="AL2747" s="61"/>
      <c r="AM2747" s="61"/>
      <c r="AN2747" s="61"/>
      <c r="AO2747" s="61"/>
      <c r="AP2747" s="62">
        <v>281976</v>
      </c>
      <c r="AQ2747" s="61"/>
      <c r="AR2747" s="62">
        <v>337959</v>
      </c>
      <c r="AS2747" s="61"/>
      <c r="AT2747" s="61"/>
      <c r="AU2747" s="61"/>
      <c r="AV2747" s="62">
        <v>142720</v>
      </c>
      <c r="AW2747" s="61"/>
      <c r="AX2747" s="61"/>
      <c r="AY2747" s="62">
        <v>396029</v>
      </c>
      <c r="AZ2747" s="61"/>
      <c r="BA2747" s="62">
        <v>1239330</v>
      </c>
      <c r="BB2747" s="61"/>
      <c r="BC2747" s="61"/>
      <c r="BD2747" s="61"/>
      <c r="BE2747" s="61"/>
      <c r="BF2747" s="61"/>
      <c r="BG2747" s="61"/>
      <c r="BH2747" s="61"/>
      <c r="BI2747" s="61"/>
      <c r="BJ2747" s="61"/>
      <c r="BK2747" s="61"/>
      <c r="BL2747" s="61"/>
      <c r="BM2747" s="61"/>
      <c r="BN2747" s="61"/>
      <c r="BO2747" s="62">
        <v>-1629285</v>
      </c>
    </row>
    <row r="2748" spans="1:67" x14ac:dyDescent="0.2">
      <c r="A2748" s="57" t="s">
        <v>47</v>
      </c>
      <c r="B2748" s="56" t="s">
        <v>47</v>
      </c>
      <c r="C2748" s="56" t="s">
        <v>176</v>
      </c>
      <c r="D2748" s="56">
        <v>1991</v>
      </c>
      <c r="E2748" s="58">
        <v>46117127</v>
      </c>
      <c r="F2748" s="58">
        <v>44487842</v>
      </c>
      <c r="G2748" s="59">
        <v>43521107</v>
      </c>
      <c r="H2748" s="59">
        <v>2596020</v>
      </c>
      <c r="I2748" s="60">
        <v>0</v>
      </c>
      <c r="J2748" s="58">
        <v>-1629285</v>
      </c>
      <c r="K2748" s="62">
        <v>484001</v>
      </c>
      <c r="L2748" s="61"/>
      <c r="M2748" s="61"/>
      <c r="N2748" s="61"/>
      <c r="O2748" s="61"/>
      <c r="P2748" s="62">
        <v>3529385</v>
      </c>
      <c r="Q2748" s="61"/>
      <c r="R2748" s="61"/>
      <c r="S2748" s="61"/>
      <c r="T2748" s="61"/>
      <c r="U2748" s="61"/>
      <c r="V2748" s="61"/>
      <c r="W2748" s="62">
        <v>1255505</v>
      </c>
      <c r="X2748" s="61"/>
      <c r="Y2748" s="61"/>
      <c r="Z2748" s="61"/>
      <c r="AA2748" s="62">
        <v>10596383</v>
      </c>
      <c r="AB2748" s="61"/>
      <c r="AC2748" s="61"/>
      <c r="AD2748" s="62">
        <v>16156038</v>
      </c>
      <c r="AE2748" s="61"/>
      <c r="AF2748" s="62">
        <v>8434563</v>
      </c>
      <c r="AG2748" s="61"/>
      <c r="AH2748" s="61"/>
      <c r="AI2748" s="62">
        <v>3065232</v>
      </c>
      <c r="AJ2748" s="61"/>
      <c r="AK2748" s="61"/>
      <c r="AL2748" s="61"/>
      <c r="AM2748" s="61"/>
      <c r="AN2748" s="61"/>
      <c r="AO2748" s="61"/>
      <c r="AP2748" s="62">
        <v>314681</v>
      </c>
      <c r="AQ2748" s="61"/>
      <c r="AR2748" s="62">
        <v>434818</v>
      </c>
      <c r="AS2748" s="61"/>
      <c r="AT2748" s="61"/>
      <c r="AU2748" s="61"/>
      <c r="AV2748" s="62">
        <v>142720</v>
      </c>
      <c r="AW2748" s="61"/>
      <c r="AX2748" s="61"/>
      <c r="AY2748" s="62">
        <v>420333</v>
      </c>
      <c r="AZ2748" s="61"/>
      <c r="BA2748" s="62">
        <v>1283468</v>
      </c>
      <c r="BB2748" s="61"/>
      <c r="BC2748" s="61"/>
      <c r="BD2748" s="61"/>
      <c r="BE2748" s="61"/>
      <c r="BF2748" s="61"/>
      <c r="BG2748" s="61"/>
      <c r="BH2748" s="61"/>
      <c r="BI2748" s="61"/>
      <c r="BJ2748" s="61"/>
      <c r="BK2748" s="61"/>
      <c r="BL2748" s="61"/>
      <c r="BM2748" s="61"/>
      <c r="BN2748" s="61"/>
      <c r="BO2748" s="62">
        <v>-1629285</v>
      </c>
    </row>
    <row r="2749" spans="1:67" x14ac:dyDescent="0.2">
      <c r="A2749" s="57" t="s">
        <v>47</v>
      </c>
      <c r="B2749" s="56" t="s">
        <v>47</v>
      </c>
      <c r="C2749" s="56" t="s">
        <v>176</v>
      </c>
      <c r="D2749" s="56">
        <v>1992</v>
      </c>
      <c r="E2749" s="58">
        <v>48684148</v>
      </c>
      <c r="F2749" s="58">
        <v>47054863</v>
      </c>
      <c r="G2749" s="59">
        <v>45580547</v>
      </c>
      <c r="H2749" s="59">
        <v>3103601</v>
      </c>
      <c r="I2749" s="60">
        <v>0</v>
      </c>
      <c r="J2749" s="58">
        <v>-1629285</v>
      </c>
      <c r="K2749" s="62">
        <v>484001</v>
      </c>
      <c r="L2749" s="61"/>
      <c r="M2749" s="61"/>
      <c r="N2749" s="61"/>
      <c r="O2749" s="61"/>
      <c r="P2749" s="62">
        <v>3529385</v>
      </c>
      <c r="Q2749" s="61"/>
      <c r="R2749" s="61"/>
      <c r="S2749" s="61"/>
      <c r="T2749" s="61"/>
      <c r="U2749" s="61"/>
      <c r="V2749" s="61"/>
      <c r="W2749" s="62">
        <v>1258795</v>
      </c>
      <c r="X2749" s="61"/>
      <c r="Y2749" s="61"/>
      <c r="Z2749" s="61"/>
      <c r="AA2749" s="62">
        <v>10895296</v>
      </c>
      <c r="AB2749" s="61"/>
      <c r="AC2749" s="61"/>
      <c r="AD2749" s="62">
        <v>17301726</v>
      </c>
      <c r="AE2749" s="61"/>
      <c r="AF2749" s="62">
        <v>8895700</v>
      </c>
      <c r="AG2749" s="61"/>
      <c r="AH2749" s="61"/>
      <c r="AI2749" s="62">
        <v>3215644</v>
      </c>
      <c r="AJ2749" s="61"/>
      <c r="AK2749" s="61"/>
      <c r="AL2749" s="61"/>
      <c r="AM2749" s="61"/>
      <c r="AN2749" s="61"/>
      <c r="AO2749" s="61"/>
      <c r="AP2749" s="62">
        <v>300112</v>
      </c>
      <c r="AQ2749" s="61"/>
      <c r="AR2749" s="62">
        <v>542090</v>
      </c>
      <c r="AS2749" s="61"/>
      <c r="AT2749" s="61"/>
      <c r="AU2749" s="61"/>
      <c r="AV2749" s="62">
        <v>166042</v>
      </c>
      <c r="AW2749" s="61"/>
      <c r="AX2749" s="61"/>
      <c r="AY2749" s="62">
        <v>411025</v>
      </c>
      <c r="AZ2749" s="61"/>
      <c r="BA2749" s="62">
        <v>1684332</v>
      </c>
      <c r="BB2749" s="61"/>
      <c r="BC2749" s="61"/>
      <c r="BD2749" s="61"/>
      <c r="BE2749" s="61"/>
      <c r="BF2749" s="61"/>
      <c r="BG2749" s="61"/>
      <c r="BH2749" s="61"/>
      <c r="BI2749" s="61"/>
      <c r="BJ2749" s="61"/>
      <c r="BK2749" s="61"/>
      <c r="BL2749" s="61"/>
      <c r="BM2749" s="61"/>
      <c r="BN2749" s="61"/>
      <c r="BO2749" s="62">
        <v>-1629285</v>
      </c>
    </row>
    <row r="2750" spans="1:67" x14ac:dyDescent="0.2">
      <c r="A2750" s="57" t="s">
        <v>47</v>
      </c>
      <c r="B2750" s="56" t="s">
        <v>47</v>
      </c>
      <c r="C2750" s="56" t="s">
        <v>176</v>
      </c>
      <c r="D2750" s="56">
        <v>1993</v>
      </c>
      <c r="E2750" s="58">
        <v>51086917</v>
      </c>
      <c r="F2750" s="58">
        <v>49457632</v>
      </c>
      <c r="G2750" s="59">
        <v>47821141</v>
      </c>
      <c r="H2750" s="59">
        <v>3265776</v>
      </c>
      <c r="I2750" s="60">
        <v>0</v>
      </c>
      <c r="J2750" s="58">
        <v>-1629285</v>
      </c>
      <c r="K2750" s="62">
        <v>490449</v>
      </c>
      <c r="L2750" s="61"/>
      <c r="M2750" s="61"/>
      <c r="N2750" s="61"/>
      <c r="O2750" s="61"/>
      <c r="P2750" s="62">
        <v>3555682</v>
      </c>
      <c r="Q2750" s="61"/>
      <c r="R2750" s="61"/>
      <c r="S2750" s="61"/>
      <c r="T2750" s="61"/>
      <c r="U2750" s="61"/>
      <c r="V2750" s="61"/>
      <c r="W2750" s="62">
        <v>1898698</v>
      </c>
      <c r="X2750" s="61"/>
      <c r="Y2750" s="61"/>
      <c r="Z2750" s="61"/>
      <c r="AA2750" s="62">
        <v>10031962</v>
      </c>
      <c r="AB2750" s="61"/>
      <c r="AC2750" s="61"/>
      <c r="AD2750" s="62">
        <v>18908545</v>
      </c>
      <c r="AE2750" s="61"/>
      <c r="AF2750" s="62">
        <v>9640413</v>
      </c>
      <c r="AG2750" s="61"/>
      <c r="AH2750" s="61"/>
      <c r="AI2750" s="62">
        <v>3295392</v>
      </c>
      <c r="AJ2750" s="61"/>
      <c r="AK2750" s="61"/>
      <c r="AL2750" s="61"/>
      <c r="AM2750" s="61"/>
      <c r="AN2750" s="61"/>
      <c r="AO2750" s="61"/>
      <c r="AP2750" s="62">
        <v>396701</v>
      </c>
      <c r="AQ2750" s="61"/>
      <c r="AR2750" s="62">
        <v>608788</v>
      </c>
      <c r="AS2750" s="61"/>
      <c r="AT2750" s="61"/>
      <c r="AU2750" s="61"/>
      <c r="AV2750" s="62">
        <v>166042</v>
      </c>
      <c r="AW2750" s="61"/>
      <c r="AX2750" s="61"/>
      <c r="AY2750" s="62">
        <v>438494</v>
      </c>
      <c r="AZ2750" s="61"/>
      <c r="BA2750" s="62">
        <v>1655751</v>
      </c>
      <c r="BB2750" s="61"/>
      <c r="BC2750" s="61"/>
      <c r="BD2750" s="61"/>
      <c r="BE2750" s="61"/>
      <c r="BF2750" s="61"/>
      <c r="BG2750" s="61"/>
      <c r="BH2750" s="61"/>
      <c r="BI2750" s="61"/>
      <c r="BJ2750" s="61"/>
      <c r="BK2750" s="61"/>
      <c r="BL2750" s="61"/>
      <c r="BM2750" s="61"/>
      <c r="BN2750" s="61"/>
      <c r="BO2750" s="62">
        <v>-1629285</v>
      </c>
    </row>
    <row r="2751" spans="1:67" x14ac:dyDescent="0.2">
      <c r="A2751" s="57" t="s">
        <v>47</v>
      </c>
      <c r="B2751" s="56" t="s">
        <v>47</v>
      </c>
      <c r="C2751" s="56" t="s">
        <v>176</v>
      </c>
      <c r="D2751" s="56">
        <v>1994</v>
      </c>
      <c r="E2751" s="58">
        <v>55233955</v>
      </c>
      <c r="F2751" s="58">
        <v>51093314</v>
      </c>
      <c r="G2751" s="59">
        <v>51865163</v>
      </c>
      <c r="H2751" s="59">
        <v>3368792</v>
      </c>
      <c r="I2751" s="60">
        <v>0</v>
      </c>
      <c r="J2751" s="58">
        <v>-4140641</v>
      </c>
      <c r="K2751" s="62">
        <v>490449</v>
      </c>
      <c r="L2751" s="61"/>
      <c r="M2751" s="61"/>
      <c r="N2751" s="61"/>
      <c r="O2751" s="61"/>
      <c r="P2751" s="62">
        <v>3571539</v>
      </c>
      <c r="Q2751" s="61"/>
      <c r="R2751" s="61"/>
      <c r="S2751" s="61"/>
      <c r="T2751" s="61"/>
      <c r="U2751" s="61"/>
      <c r="V2751" s="61"/>
      <c r="W2751" s="62">
        <v>2742433</v>
      </c>
      <c r="X2751" s="61"/>
      <c r="Y2751" s="61"/>
      <c r="Z2751" s="61"/>
      <c r="AA2751" s="62">
        <v>9536309</v>
      </c>
      <c r="AB2751" s="61"/>
      <c r="AC2751" s="61"/>
      <c r="AD2751" s="62">
        <v>21561035</v>
      </c>
      <c r="AE2751" s="61"/>
      <c r="AF2751" s="62">
        <v>10553527</v>
      </c>
      <c r="AG2751" s="61"/>
      <c r="AH2751" s="61"/>
      <c r="AI2751" s="62">
        <v>3409871</v>
      </c>
      <c r="AJ2751" s="61"/>
      <c r="AK2751" s="61"/>
      <c r="AL2751" s="61"/>
      <c r="AM2751" s="61"/>
      <c r="AN2751" s="61"/>
      <c r="AO2751" s="61"/>
      <c r="AP2751" s="62">
        <v>392251</v>
      </c>
      <c r="AQ2751" s="61"/>
      <c r="AR2751" s="62">
        <v>368702</v>
      </c>
      <c r="AS2751" s="61"/>
      <c r="AT2751" s="61"/>
      <c r="AU2751" s="61"/>
      <c r="AV2751" s="62">
        <v>165005</v>
      </c>
      <c r="AW2751" s="61"/>
      <c r="AX2751" s="61"/>
      <c r="AY2751" s="62">
        <v>434948</v>
      </c>
      <c r="AZ2751" s="61"/>
      <c r="BA2751" s="62">
        <v>1878925</v>
      </c>
      <c r="BB2751" s="61"/>
      <c r="BC2751" s="61"/>
      <c r="BD2751" s="61"/>
      <c r="BE2751" s="61"/>
      <c r="BF2751" s="61"/>
      <c r="BG2751" s="61"/>
      <c r="BH2751" s="61"/>
      <c r="BI2751" s="62">
        <v>128961</v>
      </c>
      <c r="BJ2751" s="61"/>
      <c r="BK2751" s="61"/>
      <c r="BL2751" s="61"/>
      <c r="BM2751" s="61"/>
      <c r="BN2751" s="61"/>
      <c r="BO2751" s="62">
        <v>-4140641</v>
      </c>
    </row>
    <row r="2752" spans="1:67" x14ac:dyDescent="0.2">
      <c r="A2752" s="57" t="s">
        <v>47</v>
      </c>
      <c r="B2752" s="56" t="s">
        <v>47</v>
      </c>
      <c r="C2752" s="56" t="s">
        <v>176</v>
      </c>
      <c r="D2752" s="56">
        <v>1995</v>
      </c>
      <c r="E2752" s="58">
        <v>60965107</v>
      </c>
      <c r="F2752" s="58">
        <v>56733727</v>
      </c>
      <c r="G2752" s="59">
        <v>57370210</v>
      </c>
      <c r="H2752" s="59">
        <v>3594897</v>
      </c>
      <c r="I2752" s="60">
        <v>0</v>
      </c>
      <c r="J2752" s="58">
        <v>-4231380</v>
      </c>
      <c r="K2752" s="62">
        <v>490449</v>
      </c>
      <c r="L2752" s="61"/>
      <c r="M2752" s="61"/>
      <c r="N2752" s="61"/>
      <c r="O2752" s="61"/>
      <c r="P2752" s="62">
        <v>3571539</v>
      </c>
      <c r="Q2752" s="61"/>
      <c r="R2752" s="61"/>
      <c r="S2752" s="61"/>
      <c r="T2752" s="61"/>
      <c r="U2752" s="61"/>
      <c r="V2752" s="61"/>
      <c r="W2752" s="62">
        <v>3038272</v>
      </c>
      <c r="X2752" s="61"/>
      <c r="Y2752" s="61"/>
      <c r="Z2752" s="61"/>
      <c r="AA2752" s="62">
        <v>10861781</v>
      </c>
      <c r="AB2752" s="61"/>
      <c r="AC2752" s="61"/>
      <c r="AD2752" s="62">
        <v>24241912</v>
      </c>
      <c r="AE2752" s="61"/>
      <c r="AF2752" s="62">
        <v>11606076</v>
      </c>
      <c r="AG2752" s="61"/>
      <c r="AH2752" s="61"/>
      <c r="AI2752" s="62">
        <v>3560181</v>
      </c>
      <c r="AJ2752" s="61"/>
      <c r="AK2752" s="61"/>
      <c r="AL2752" s="61"/>
      <c r="AM2752" s="61"/>
      <c r="AN2752" s="61"/>
      <c r="AO2752" s="61"/>
      <c r="AP2752" s="62">
        <v>384763</v>
      </c>
      <c r="AQ2752" s="61"/>
      <c r="AR2752" s="62">
        <v>420855</v>
      </c>
      <c r="AS2752" s="61"/>
      <c r="AT2752" s="61"/>
      <c r="AU2752" s="61"/>
      <c r="AV2752" s="62">
        <v>165005</v>
      </c>
      <c r="AW2752" s="61"/>
      <c r="AX2752" s="61"/>
      <c r="AY2752" s="62">
        <v>483487</v>
      </c>
      <c r="AZ2752" s="61"/>
      <c r="BA2752" s="62">
        <v>2011826</v>
      </c>
      <c r="BB2752" s="61"/>
      <c r="BC2752" s="61"/>
      <c r="BD2752" s="61"/>
      <c r="BE2752" s="61"/>
      <c r="BF2752" s="61"/>
      <c r="BG2752" s="61"/>
      <c r="BH2752" s="61"/>
      <c r="BI2752" s="62">
        <v>128961</v>
      </c>
      <c r="BJ2752" s="61"/>
      <c r="BK2752" s="61"/>
      <c r="BL2752" s="61"/>
      <c r="BM2752" s="61"/>
      <c r="BN2752" s="61"/>
      <c r="BO2752" s="62">
        <v>-4231380</v>
      </c>
    </row>
    <row r="2753" spans="1:67" x14ac:dyDescent="0.2">
      <c r="A2753" s="57" t="s">
        <v>47</v>
      </c>
      <c r="B2753" s="56" t="s">
        <v>47</v>
      </c>
      <c r="C2753" s="56" t="s">
        <v>176</v>
      </c>
      <c r="D2753" s="56">
        <v>1996</v>
      </c>
      <c r="E2753" s="58">
        <v>65505223</v>
      </c>
      <c r="F2753" s="58">
        <v>60417261</v>
      </c>
      <c r="G2753" s="59">
        <v>61850619</v>
      </c>
      <c r="H2753" s="59">
        <v>3654604</v>
      </c>
      <c r="I2753" s="60">
        <v>0</v>
      </c>
      <c r="J2753" s="58">
        <v>-5087962</v>
      </c>
      <c r="K2753" s="62">
        <v>490449</v>
      </c>
      <c r="L2753" s="61"/>
      <c r="M2753" s="61"/>
      <c r="N2753" s="61"/>
      <c r="O2753" s="61"/>
      <c r="P2753" s="62">
        <v>3571539</v>
      </c>
      <c r="Q2753" s="61"/>
      <c r="R2753" s="61"/>
      <c r="S2753" s="61"/>
      <c r="T2753" s="61"/>
      <c r="U2753" s="61"/>
      <c r="V2753" s="61"/>
      <c r="W2753" s="62">
        <v>3456781</v>
      </c>
      <c r="X2753" s="61"/>
      <c r="Y2753" s="61"/>
      <c r="Z2753" s="61"/>
      <c r="AA2753" s="62">
        <v>11618742</v>
      </c>
      <c r="AB2753" s="61"/>
      <c r="AC2753" s="61"/>
      <c r="AD2753" s="62">
        <v>26789121</v>
      </c>
      <c r="AE2753" s="61"/>
      <c r="AF2753" s="62">
        <v>12290472</v>
      </c>
      <c r="AG2753" s="61"/>
      <c r="AH2753" s="61"/>
      <c r="AI2753" s="62">
        <v>3633515</v>
      </c>
      <c r="AJ2753" s="61"/>
      <c r="AK2753" s="61"/>
      <c r="AL2753" s="61"/>
      <c r="AM2753" s="61"/>
      <c r="AN2753" s="61"/>
      <c r="AO2753" s="61"/>
      <c r="AP2753" s="62">
        <v>388503</v>
      </c>
      <c r="AQ2753" s="61"/>
      <c r="AR2753" s="62">
        <v>458928</v>
      </c>
      <c r="AS2753" s="61"/>
      <c r="AT2753" s="61"/>
      <c r="AU2753" s="61"/>
      <c r="AV2753" s="62">
        <v>165005</v>
      </c>
      <c r="AW2753" s="61"/>
      <c r="AX2753" s="61"/>
      <c r="AY2753" s="62">
        <v>504134</v>
      </c>
      <c r="AZ2753" s="61"/>
      <c r="BA2753" s="62">
        <v>2009073</v>
      </c>
      <c r="BB2753" s="61"/>
      <c r="BC2753" s="61"/>
      <c r="BD2753" s="61"/>
      <c r="BE2753" s="61"/>
      <c r="BF2753" s="61"/>
      <c r="BG2753" s="61"/>
      <c r="BH2753" s="61"/>
      <c r="BI2753" s="62">
        <v>128961</v>
      </c>
      <c r="BJ2753" s="61"/>
      <c r="BK2753" s="61"/>
      <c r="BL2753" s="61"/>
      <c r="BM2753" s="61"/>
      <c r="BN2753" s="61"/>
      <c r="BO2753" s="62">
        <v>-5087962</v>
      </c>
    </row>
    <row r="2754" spans="1:67" x14ac:dyDescent="0.2">
      <c r="A2754" s="57" t="s">
        <v>47</v>
      </c>
      <c r="B2754" s="56" t="s">
        <v>47</v>
      </c>
      <c r="C2754" s="56" t="s">
        <v>176</v>
      </c>
      <c r="D2754" s="56">
        <v>1997</v>
      </c>
      <c r="E2754" s="58">
        <v>69032657</v>
      </c>
      <c r="F2754" s="58">
        <v>63651168</v>
      </c>
      <c r="G2754" s="59">
        <v>65353687</v>
      </c>
      <c r="H2754" s="59">
        <v>3678970</v>
      </c>
      <c r="I2754" s="60">
        <v>0</v>
      </c>
      <c r="J2754" s="58">
        <v>-5381489</v>
      </c>
      <c r="K2754" s="62">
        <v>490449</v>
      </c>
      <c r="L2754" s="61"/>
      <c r="M2754" s="61"/>
      <c r="N2754" s="61"/>
      <c r="O2754" s="61"/>
      <c r="P2754" s="62">
        <v>3571539</v>
      </c>
      <c r="Q2754" s="61"/>
      <c r="R2754" s="61"/>
      <c r="S2754" s="61"/>
      <c r="T2754" s="61"/>
      <c r="U2754" s="61"/>
      <c r="V2754" s="61"/>
      <c r="W2754" s="62">
        <v>3439254</v>
      </c>
      <c r="X2754" s="61"/>
      <c r="Y2754" s="61"/>
      <c r="Z2754" s="61"/>
      <c r="AA2754" s="62">
        <v>12425399</v>
      </c>
      <c r="AB2754" s="61"/>
      <c r="AC2754" s="61"/>
      <c r="AD2754" s="62">
        <v>28702455</v>
      </c>
      <c r="AE2754" s="61"/>
      <c r="AF2754" s="62">
        <v>12991709</v>
      </c>
      <c r="AG2754" s="61"/>
      <c r="AH2754" s="61"/>
      <c r="AI2754" s="62">
        <v>3732882</v>
      </c>
      <c r="AJ2754" s="61"/>
      <c r="AK2754" s="61"/>
      <c r="AL2754" s="61"/>
      <c r="AM2754" s="61"/>
      <c r="AN2754" s="61"/>
      <c r="AO2754" s="61"/>
      <c r="AP2754" s="62">
        <v>387805</v>
      </c>
      <c r="AQ2754" s="61"/>
      <c r="AR2754" s="62">
        <v>482767</v>
      </c>
      <c r="AS2754" s="61"/>
      <c r="AT2754" s="61"/>
      <c r="AU2754" s="61"/>
      <c r="AV2754" s="62">
        <v>165005</v>
      </c>
      <c r="AW2754" s="61"/>
      <c r="AX2754" s="61"/>
      <c r="AY2754" s="62">
        <v>528575</v>
      </c>
      <c r="AZ2754" s="61"/>
      <c r="BA2754" s="62">
        <v>1985857</v>
      </c>
      <c r="BB2754" s="61"/>
      <c r="BC2754" s="61"/>
      <c r="BD2754" s="61"/>
      <c r="BE2754" s="61"/>
      <c r="BF2754" s="61"/>
      <c r="BG2754" s="61"/>
      <c r="BH2754" s="61"/>
      <c r="BI2754" s="62">
        <v>128961</v>
      </c>
      <c r="BJ2754" s="61"/>
      <c r="BK2754" s="61"/>
      <c r="BL2754" s="61"/>
      <c r="BM2754" s="61"/>
      <c r="BN2754" s="61"/>
      <c r="BO2754" s="62">
        <v>-5381489</v>
      </c>
    </row>
    <row r="2755" spans="1:67" x14ac:dyDescent="0.2">
      <c r="A2755" s="57" t="s">
        <v>47</v>
      </c>
      <c r="B2755" s="56" t="s">
        <v>47</v>
      </c>
      <c r="C2755" s="56" t="s">
        <v>176</v>
      </c>
      <c r="D2755" s="56">
        <v>1998</v>
      </c>
      <c r="E2755" s="58">
        <v>73033739</v>
      </c>
      <c r="F2755" s="58">
        <v>67047210</v>
      </c>
      <c r="G2755" s="59">
        <v>69075578</v>
      </c>
      <c r="H2755" s="59">
        <v>3958161</v>
      </c>
      <c r="I2755" s="60">
        <v>0</v>
      </c>
      <c r="J2755" s="58">
        <v>-5986529</v>
      </c>
      <c r="K2755" s="62">
        <v>490449</v>
      </c>
      <c r="L2755" s="61"/>
      <c r="M2755" s="61"/>
      <c r="N2755" s="61"/>
      <c r="O2755" s="61"/>
      <c r="P2755" s="62">
        <v>3568841</v>
      </c>
      <c r="Q2755" s="61"/>
      <c r="R2755" s="61"/>
      <c r="S2755" s="61"/>
      <c r="T2755" s="61"/>
      <c r="U2755" s="61"/>
      <c r="V2755" s="61"/>
      <c r="W2755" s="62">
        <v>3400864</v>
      </c>
      <c r="X2755" s="61"/>
      <c r="Y2755" s="61"/>
      <c r="Z2755" s="61"/>
      <c r="AA2755" s="62">
        <v>13706405</v>
      </c>
      <c r="AB2755" s="61"/>
      <c r="AC2755" s="61"/>
      <c r="AD2755" s="62">
        <v>30588719</v>
      </c>
      <c r="AE2755" s="61"/>
      <c r="AF2755" s="62">
        <v>13522838</v>
      </c>
      <c r="AG2755" s="61"/>
      <c r="AH2755" s="61"/>
      <c r="AI2755" s="62">
        <v>3797462</v>
      </c>
      <c r="AJ2755" s="61"/>
      <c r="AK2755" s="61"/>
      <c r="AL2755" s="61"/>
      <c r="AM2755" s="61"/>
      <c r="AN2755" s="61"/>
      <c r="AO2755" s="61"/>
      <c r="AP2755" s="62">
        <v>389894</v>
      </c>
      <c r="AQ2755" s="61"/>
      <c r="AR2755" s="62">
        <v>537049</v>
      </c>
      <c r="AS2755" s="61"/>
      <c r="AT2755" s="61"/>
      <c r="AU2755" s="61"/>
      <c r="AV2755" s="62">
        <v>165005</v>
      </c>
      <c r="AW2755" s="61"/>
      <c r="AX2755" s="61"/>
      <c r="AY2755" s="62">
        <v>569630</v>
      </c>
      <c r="AZ2755" s="61"/>
      <c r="BA2755" s="62">
        <v>2167622</v>
      </c>
      <c r="BB2755" s="61"/>
      <c r="BC2755" s="61"/>
      <c r="BD2755" s="61"/>
      <c r="BE2755" s="61"/>
      <c r="BF2755" s="61"/>
      <c r="BG2755" s="61"/>
      <c r="BH2755" s="61"/>
      <c r="BI2755" s="62">
        <v>128961</v>
      </c>
      <c r="BJ2755" s="61"/>
      <c r="BK2755" s="61"/>
      <c r="BL2755" s="61"/>
      <c r="BM2755" s="61"/>
      <c r="BN2755" s="61"/>
      <c r="BO2755" s="62">
        <v>-5986529</v>
      </c>
    </row>
    <row r="2756" spans="1:67" x14ac:dyDescent="0.2">
      <c r="A2756" s="57" t="s">
        <v>47</v>
      </c>
      <c r="B2756" s="56" t="s">
        <v>47</v>
      </c>
      <c r="C2756" s="56" t="s">
        <v>176</v>
      </c>
      <c r="D2756" s="56">
        <v>2002</v>
      </c>
      <c r="E2756" s="58">
        <v>90296065</v>
      </c>
      <c r="F2756" s="58">
        <v>89424907</v>
      </c>
      <c r="G2756" s="59">
        <v>81170560</v>
      </c>
      <c r="H2756" s="59">
        <v>9125505</v>
      </c>
      <c r="I2756" s="60">
        <v>0</v>
      </c>
      <c r="J2756" s="58">
        <v>-871158</v>
      </c>
      <c r="K2756" s="61"/>
      <c r="L2756" s="62">
        <v>498019</v>
      </c>
      <c r="M2756" s="61"/>
      <c r="N2756" s="62">
        <v>7070</v>
      </c>
      <c r="O2756" s="62">
        <v>391582</v>
      </c>
      <c r="P2756" s="61"/>
      <c r="Q2756" s="61"/>
      <c r="R2756" s="61"/>
      <c r="S2756" s="61">
        <v>0</v>
      </c>
      <c r="T2756" s="61">
        <v>0</v>
      </c>
      <c r="U2756" s="61"/>
      <c r="V2756" s="62">
        <v>3354824</v>
      </c>
      <c r="W2756" s="61"/>
      <c r="X2756" s="61">
        <v>0</v>
      </c>
      <c r="Y2756" s="62">
        <v>957667</v>
      </c>
      <c r="Z2756" s="62">
        <v>17384345</v>
      </c>
      <c r="AA2756" s="61"/>
      <c r="AB2756" s="62">
        <v>334429</v>
      </c>
      <c r="AC2756" s="62">
        <v>36750365</v>
      </c>
      <c r="AD2756" s="61"/>
      <c r="AE2756" s="62">
        <v>16728151</v>
      </c>
      <c r="AF2756" s="61"/>
      <c r="AG2756" s="62">
        <v>508028</v>
      </c>
      <c r="AH2756" s="62">
        <v>4255641</v>
      </c>
      <c r="AI2756" s="61"/>
      <c r="AJ2756" s="61">
        <v>439</v>
      </c>
      <c r="AK2756" s="61">
        <v>0</v>
      </c>
      <c r="AL2756" s="61">
        <v>0</v>
      </c>
      <c r="AM2756" s="61">
        <v>0</v>
      </c>
      <c r="AN2756" s="62">
        <v>3819649</v>
      </c>
      <c r="AO2756" s="61">
        <v>0</v>
      </c>
      <c r="AP2756" s="61"/>
      <c r="AQ2756" s="62">
        <v>475923</v>
      </c>
      <c r="AR2756" s="61"/>
      <c r="AS2756" s="62">
        <v>869290</v>
      </c>
      <c r="AT2756" s="62">
        <v>203231</v>
      </c>
      <c r="AU2756" s="62">
        <v>2357620</v>
      </c>
      <c r="AV2756" s="61"/>
      <c r="AW2756" s="62">
        <v>182171</v>
      </c>
      <c r="AX2756" s="62">
        <v>906189</v>
      </c>
      <c r="AY2756" s="61"/>
      <c r="AZ2756" s="62">
        <v>83590</v>
      </c>
      <c r="BA2756" s="61"/>
      <c r="BB2756" s="61">
        <v>0</v>
      </c>
      <c r="BC2756" s="62">
        <v>60792</v>
      </c>
      <c r="BD2756" s="62">
        <v>38089</v>
      </c>
      <c r="BE2756" s="61"/>
      <c r="BF2756" s="61">
        <v>0</v>
      </c>
      <c r="BG2756" s="61"/>
      <c r="BH2756" s="61">
        <v>0</v>
      </c>
      <c r="BI2756" s="61"/>
      <c r="BJ2756" s="62">
        <v>128961</v>
      </c>
      <c r="BK2756" s="61"/>
      <c r="BL2756" s="61">
        <v>0</v>
      </c>
      <c r="BM2756" s="61">
        <v>0</v>
      </c>
      <c r="BN2756" s="62">
        <v>-871158</v>
      </c>
      <c r="BO2756" s="61"/>
    </row>
    <row r="2757" spans="1:67" x14ac:dyDescent="0.2">
      <c r="A2757" s="57" t="s">
        <v>47</v>
      </c>
      <c r="B2757" s="56" t="s">
        <v>47</v>
      </c>
      <c r="C2757" s="56" t="s">
        <v>176</v>
      </c>
      <c r="D2757" s="56">
        <v>2003</v>
      </c>
      <c r="E2757" s="58">
        <v>97896463</v>
      </c>
      <c r="F2757" s="58">
        <v>94572607</v>
      </c>
      <c r="G2757" s="59">
        <v>86822844</v>
      </c>
      <c r="H2757" s="59">
        <v>11078228</v>
      </c>
      <c r="I2757" s="60">
        <v>4609</v>
      </c>
      <c r="J2757" s="58">
        <v>-3328465</v>
      </c>
      <c r="K2757" s="61"/>
      <c r="L2757" s="62">
        <v>415672</v>
      </c>
      <c r="M2757" s="61"/>
      <c r="N2757" s="62">
        <v>7070</v>
      </c>
      <c r="O2757" s="62">
        <v>405237</v>
      </c>
      <c r="P2757" s="61"/>
      <c r="Q2757" s="61"/>
      <c r="R2757" s="61"/>
      <c r="S2757" s="61">
        <v>0</v>
      </c>
      <c r="T2757" s="62">
        <v>4609</v>
      </c>
      <c r="U2757" s="61"/>
      <c r="V2757" s="62">
        <v>3357096</v>
      </c>
      <c r="W2757" s="61"/>
      <c r="X2757" s="61">
        <v>0</v>
      </c>
      <c r="Y2757" s="62">
        <v>1302141</v>
      </c>
      <c r="Z2757" s="62">
        <v>18125151</v>
      </c>
      <c r="AA2757" s="61"/>
      <c r="AB2757" s="62">
        <v>378586</v>
      </c>
      <c r="AC2757" s="62">
        <v>40711992</v>
      </c>
      <c r="AD2757" s="61"/>
      <c r="AE2757" s="62">
        <v>17118312</v>
      </c>
      <c r="AF2757" s="61"/>
      <c r="AG2757" s="62">
        <v>672024</v>
      </c>
      <c r="AH2757" s="62">
        <v>4323686</v>
      </c>
      <c r="AI2757" s="61"/>
      <c r="AJ2757" s="61">
        <v>440</v>
      </c>
      <c r="AK2757" s="61">
        <v>0</v>
      </c>
      <c r="AL2757" s="61">
        <v>828</v>
      </c>
      <c r="AM2757" s="61">
        <v>0</v>
      </c>
      <c r="AN2757" s="62">
        <v>5020731</v>
      </c>
      <c r="AO2757" s="61">
        <v>0</v>
      </c>
      <c r="AP2757" s="61"/>
      <c r="AQ2757" s="62">
        <v>546938</v>
      </c>
      <c r="AR2757" s="61"/>
      <c r="AS2757" s="62">
        <v>1155090</v>
      </c>
      <c r="AT2757" s="62">
        <v>389004</v>
      </c>
      <c r="AU2757" s="62">
        <v>2517085</v>
      </c>
      <c r="AV2757" s="61"/>
      <c r="AW2757" s="62">
        <v>182171</v>
      </c>
      <c r="AX2757" s="62">
        <v>928078</v>
      </c>
      <c r="AY2757" s="61"/>
      <c r="AZ2757" s="62">
        <v>88611</v>
      </c>
      <c r="BA2757" s="61"/>
      <c r="BB2757" s="61">
        <v>0</v>
      </c>
      <c r="BC2757" s="62">
        <v>83470</v>
      </c>
      <c r="BD2757" s="62">
        <v>38089</v>
      </c>
      <c r="BE2757" s="61"/>
      <c r="BF2757" s="61">
        <v>0</v>
      </c>
      <c r="BG2757" s="61"/>
      <c r="BH2757" s="61">
        <v>0</v>
      </c>
      <c r="BI2757" s="61"/>
      <c r="BJ2757" s="62">
        <v>128961</v>
      </c>
      <c r="BK2757" s="61"/>
      <c r="BL2757" s="61">
        <v>0</v>
      </c>
      <c r="BM2757" s="61">
        <v>0</v>
      </c>
      <c r="BN2757" s="62">
        <v>-3328465</v>
      </c>
      <c r="BO2757" s="61"/>
    </row>
    <row r="2758" spans="1:67" x14ac:dyDescent="0.2">
      <c r="A2758" s="57" t="s">
        <v>47</v>
      </c>
      <c r="B2758" s="56" t="s">
        <v>47</v>
      </c>
      <c r="C2758" s="56" t="s">
        <v>176</v>
      </c>
      <c r="D2758" s="56">
        <v>2004</v>
      </c>
      <c r="E2758" s="58">
        <v>102757006</v>
      </c>
      <c r="F2758" s="58">
        <v>99185734</v>
      </c>
      <c r="G2758" s="59">
        <v>90821197</v>
      </c>
      <c r="H2758" s="59">
        <v>11944061</v>
      </c>
      <c r="I2758" s="60">
        <v>8252</v>
      </c>
      <c r="J2758" s="58">
        <v>-3579524</v>
      </c>
      <c r="K2758" s="61"/>
      <c r="L2758" s="62">
        <v>415672</v>
      </c>
      <c r="M2758" s="61"/>
      <c r="N2758" s="62">
        <v>7070</v>
      </c>
      <c r="O2758" s="62">
        <v>410595</v>
      </c>
      <c r="P2758" s="61"/>
      <c r="Q2758" s="61"/>
      <c r="R2758" s="61"/>
      <c r="S2758" s="61">
        <v>0</v>
      </c>
      <c r="T2758" s="62">
        <v>8252</v>
      </c>
      <c r="U2758" s="61"/>
      <c r="V2758" s="62">
        <v>3357096</v>
      </c>
      <c r="W2758" s="61"/>
      <c r="X2758" s="61">
        <v>0</v>
      </c>
      <c r="Y2758" s="62">
        <v>1754886</v>
      </c>
      <c r="Z2758" s="62">
        <v>18988129</v>
      </c>
      <c r="AA2758" s="61"/>
      <c r="AB2758" s="62">
        <v>907391</v>
      </c>
      <c r="AC2758" s="62">
        <v>41900983</v>
      </c>
      <c r="AD2758" s="61"/>
      <c r="AE2758" s="62">
        <v>17674397</v>
      </c>
      <c r="AF2758" s="61"/>
      <c r="AG2758" s="62">
        <v>975377</v>
      </c>
      <c r="AH2758" s="62">
        <v>4417746</v>
      </c>
      <c r="AI2758" s="61"/>
      <c r="AJ2758" s="61">
        <v>440</v>
      </c>
      <c r="AK2758" s="61">
        <v>0</v>
      </c>
      <c r="AL2758" s="62">
        <v>3163</v>
      </c>
      <c r="AM2758" s="61">
        <v>0</v>
      </c>
      <c r="AN2758" s="62">
        <v>5347777</v>
      </c>
      <c r="AO2758" s="61">
        <v>0</v>
      </c>
      <c r="AP2758" s="61"/>
      <c r="AQ2758" s="62">
        <v>614368</v>
      </c>
      <c r="AR2758" s="61"/>
      <c r="AS2758" s="62">
        <v>1249050</v>
      </c>
      <c r="AT2758" s="62">
        <v>663878</v>
      </c>
      <c r="AU2758" s="62">
        <v>2659827</v>
      </c>
      <c r="AV2758" s="61"/>
      <c r="AW2758" s="62">
        <v>182171</v>
      </c>
      <c r="AX2758" s="62">
        <v>944886</v>
      </c>
      <c r="AY2758" s="61"/>
      <c r="AZ2758" s="62">
        <v>31584</v>
      </c>
      <c r="BA2758" s="61"/>
      <c r="BB2758" s="61">
        <v>0</v>
      </c>
      <c r="BC2758" s="62">
        <v>83470</v>
      </c>
      <c r="BD2758" s="62">
        <v>38089</v>
      </c>
      <c r="BE2758" s="61"/>
      <c r="BF2758" s="61">
        <v>0</v>
      </c>
      <c r="BG2758" s="61"/>
      <c r="BH2758" s="61">
        <v>0</v>
      </c>
      <c r="BI2758" s="61"/>
      <c r="BJ2758" s="62">
        <v>128961</v>
      </c>
      <c r="BK2758" s="61"/>
      <c r="BL2758" s="61">
        <v>0</v>
      </c>
      <c r="BM2758" s="61">
        <v>0</v>
      </c>
      <c r="BN2758" s="62">
        <v>-3579524</v>
      </c>
      <c r="BO2758" s="61"/>
    </row>
    <row r="2759" spans="1:67" x14ac:dyDescent="0.2">
      <c r="A2759" s="57" t="s">
        <v>47</v>
      </c>
      <c r="B2759" s="56" t="s">
        <v>47</v>
      </c>
      <c r="C2759" s="56" t="s">
        <v>176</v>
      </c>
      <c r="D2759" s="56">
        <v>2005</v>
      </c>
      <c r="E2759" s="58">
        <v>108779757</v>
      </c>
      <c r="F2759" s="58">
        <v>103766989</v>
      </c>
      <c r="G2759" s="59">
        <v>95773380</v>
      </c>
      <c r="H2759" s="59">
        <v>13016439</v>
      </c>
      <c r="I2759" s="60">
        <v>10062</v>
      </c>
      <c r="J2759" s="58">
        <v>-5022830</v>
      </c>
      <c r="K2759" s="61"/>
      <c r="L2759" s="62">
        <v>498019</v>
      </c>
      <c r="M2759" s="61"/>
      <c r="N2759" s="62">
        <v>7070</v>
      </c>
      <c r="O2759" s="62">
        <v>410595</v>
      </c>
      <c r="P2759" s="61"/>
      <c r="Q2759" s="61"/>
      <c r="R2759" s="61"/>
      <c r="S2759" s="61">
        <v>0</v>
      </c>
      <c r="T2759" s="62">
        <v>10062</v>
      </c>
      <c r="U2759" s="61"/>
      <c r="V2759" s="62">
        <v>3357096</v>
      </c>
      <c r="W2759" s="61"/>
      <c r="X2759" s="61">
        <v>0</v>
      </c>
      <c r="Y2759" s="62">
        <v>2286328</v>
      </c>
      <c r="Z2759" s="62">
        <v>19675355</v>
      </c>
      <c r="AA2759" s="61"/>
      <c r="AB2759" s="62">
        <v>1482106</v>
      </c>
      <c r="AC2759" s="62">
        <v>43742112</v>
      </c>
      <c r="AD2759" s="61"/>
      <c r="AE2759" s="62">
        <v>18362934</v>
      </c>
      <c r="AF2759" s="61"/>
      <c r="AG2759" s="62">
        <v>1371129</v>
      </c>
      <c r="AH2759" s="62">
        <v>4563387</v>
      </c>
      <c r="AI2759" s="61"/>
      <c r="AJ2759" s="61">
        <v>440</v>
      </c>
      <c r="AK2759" s="61">
        <v>0</v>
      </c>
      <c r="AL2759" s="62">
        <v>6747</v>
      </c>
      <c r="AM2759" s="61">
        <v>0</v>
      </c>
      <c r="AN2759" s="62">
        <v>5397673</v>
      </c>
      <c r="AO2759" s="61">
        <v>0</v>
      </c>
      <c r="AP2759" s="61"/>
      <c r="AQ2759" s="62">
        <v>680003</v>
      </c>
      <c r="AR2759" s="61"/>
      <c r="AS2759" s="62">
        <v>1390898</v>
      </c>
      <c r="AT2759" s="62">
        <v>1190921</v>
      </c>
      <c r="AU2759" s="62">
        <v>2795455</v>
      </c>
      <c r="AV2759" s="61"/>
      <c r="AW2759" s="62">
        <v>182171</v>
      </c>
      <c r="AX2759" s="62">
        <v>1097214</v>
      </c>
      <c r="AY2759" s="61"/>
      <c r="AZ2759" s="62">
        <v>31584</v>
      </c>
      <c r="BA2759" s="61"/>
      <c r="BB2759" s="61">
        <v>0</v>
      </c>
      <c r="BC2759" s="62">
        <v>83470</v>
      </c>
      <c r="BD2759" s="62">
        <v>38089</v>
      </c>
      <c r="BE2759" s="61"/>
      <c r="BF2759" s="61">
        <v>0</v>
      </c>
      <c r="BG2759" s="61"/>
      <c r="BH2759" s="61">
        <v>0</v>
      </c>
      <c r="BI2759" s="61"/>
      <c r="BJ2759" s="62">
        <v>128961</v>
      </c>
      <c r="BK2759" s="61"/>
      <c r="BL2759" s="61">
        <v>0</v>
      </c>
      <c r="BM2759" s="61">
        <v>0</v>
      </c>
      <c r="BN2759" s="62">
        <v>-5022830</v>
      </c>
      <c r="BO2759" s="61"/>
    </row>
    <row r="2760" spans="1:67" x14ac:dyDescent="0.2">
      <c r="A2760" s="57" t="s">
        <v>47</v>
      </c>
      <c r="B2760" s="56" t="s">
        <v>47</v>
      </c>
      <c r="C2760" s="56" t="s">
        <v>176</v>
      </c>
      <c r="D2760" s="56">
        <v>2006</v>
      </c>
      <c r="E2760" s="58">
        <v>114315016</v>
      </c>
      <c r="F2760" s="58">
        <v>108298240</v>
      </c>
      <c r="G2760" s="59">
        <v>100802773</v>
      </c>
      <c r="H2760" s="59">
        <v>13522305</v>
      </c>
      <c r="I2760" s="60">
        <v>10062</v>
      </c>
      <c r="J2760" s="58">
        <v>-6026838</v>
      </c>
      <c r="K2760" s="61"/>
      <c r="L2760" s="62">
        <v>415672</v>
      </c>
      <c r="M2760" s="61"/>
      <c r="N2760" s="62">
        <v>7070</v>
      </c>
      <c r="O2760" s="62">
        <v>420799</v>
      </c>
      <c r="P2760" s="61"/>
      <c r="Q2760" s="61"/>
      <c r="R2760" s="61"/>
      <c r="S2760" s="61">
        <v>0</v>
      </c>
      <c r="T2760" s="62">
        <v>10062</v>
      </c>
      <c r="U2760" s="61"/>
      <c r="V2760" s="62">
        <v>3357096</v>
      </c>
      <c r="W2760" s="61"/>
      <c r="X2760" s="61">
        <v>0</v>
      </c>
      <c r="Y2760" s="62">
        <v>2931075</v>
      </c>
      <c r="Z2760" s="62">
        <v>20341507</v>
      </c>
      <c r="AA2760" s="61"/>
      <c r="AB2760" s="62">
        <v>2362049</v>
      </c>
      <c r="AC2760" s="62">
        <v>45594500</v>
      </c>
      <c r="AD2760" s="61"/>
      <c r="AE2760" s="62">
        <v>19055670</v>
      </c>
      <c r="AF2760" s="61"/>
      <c r="AG2760" s="62">
        <v>1646301</v>
      </c>
      <c r="AH2760" s="62">
        <v>4647269</v>
      </c>
      <c r="AI2760" s="61"/>
      <c r="AJ2760" s="61">
        <v>440</v>
      </c>
      <c r="AK2760" s="61">
        <v>0</v>
      </c>
      <c r="AL2760" s="62">
        <v>13263</v>
      </c>
      <c r="AM2760" s="61">
        <v>0</v>
      </c>
      <c r="AN2760" s="62">
        <v>5428425</v>
      </c>
      <c r="AO2760" s="61">
        <v>0</v>
      </c>
      <c r="AP2760" s="61"/>
      <c r="AQ2760" s="62">
        <v>748806</v>
      </c>
      <c r="AR2760" s="61"/>
      <c r="AS2760" s="62">
        <v>1474187</v>
      </c>
      <c r="AT2760" s="62">
        <v>1279968</v>
      </c>
      <c r="AU2760" s="62">
        <v>2987422</v>
      </c>
      <c r="AV2760" s="61"/>
      <c r="AW2760" s="62">
        <v>182171</v>
      </c>
      <c r="AX2760" s="62">
        <v>1139222</v>
      </c>
      <c r="AY2760" s="61"/>
      <c r="AZ2760" s="62">
        <v>31584</v>
      </c>
      <c r="BA2760" s="61"/>
      <c r="BB2760" s="61">
        <v>0</v>
      </c>
      <c r="BC2760" s="62">
        <v>83470</v>
      </c>
      <c r="BD2760" s="62">
        <v>38089</v>
      </c>
      <c r="BE2760" s="61"/>
      <c r="BF2760" s="61">
        <v>0</v>
      </c>
      <c r="BG2760" s="61"/>
      <c r="BH2760" s="61">
        <v>0</v>
      </c>
      <c r="BI2760" s="61"/>
      <c r="BJ2760" s="62">
        <v>128961</v>
      </c>
      <c r="BK2760" s="61"/>
      <c r="BL2760" s="61">
        <v>0</v>
      </c>
      <c r="BM2760" s="61">
        <v>0</v>
      </c>
      <c r="BN2760" s="62">
        <v>-6026838</v>
      </c>
      <c r="BO2760" s="61"/>
    </row>
    <row r="2761" spans="1:67" x14ac:dyDescent="0.2">
      <c r="A2761" s="57" t="s">
        <v>47</v>
      </c>
      <c r="B2761" s="56" t="s">
        <v>47</v>
      </c>
      <c r="C2761" s="56" t="s">
        <v>176</v>
      </c>
      <c r="D2761" s="56">
        <v>2007</v>
      </c>
      <c r="E2761" s="58">
        <v>120397110</v>
      </c>
      <c r="F2761" s="58">
        <v>113701208</v>
      </c>
      <c r="G2761" s="59">
        <v>106140002</v>
      </c>
      <c r="H2761" s="59">
        <v>14267170</v>
      </c>
      <c r="I2761" s="60">
        <v>10062</v>
      </c>
      <c r="J2761" s="58">
        <v>-6705964</v>
      </c>
      <c r="K2761" s="61"/>
      <c r="L2761" s="62">
        <v>415671</v>
      </c>
      <c r="M2761" s="61"/>
      <c r="N2761" s="62">
        <v>7070</v>
      </c>
      <c r="O2761" s="62">
        <v>111638</v>
      </c>
      <c r="P2761" s="61"/>
      <c r="Q2761" s="61"/>
      <c r="R2761" s="61"/>
      <c r="S2761" s="61">
        <v>0</v>
      </c>
      <c r="T2761" s="62">
        <v>10062</v>
      </c>
      <c r="U2761" s="61"/>
      <c r="V2761" s="62">
        <v>3357096</v>
      </c>
      <c r="W2761" s="61"/>
      <c r="X2761" s="61">
        <v>0</v>
      </c>
      <c r="Y2761" s="62">
        <v>3967147</v>
      </c>
      <c r="Z2761" s="62">
        <v>21763780</v>
      </c>
      <c r="AA2761" s="61"/>
      <c r="AB2761" s="62">
        <v>2600465</v>
      </c>
      <c r="AC2761" s="62">
        <v>47140181</v>
      </c>
      <c r="AD2761" s="61"/>
      <c r="AE2761" s="62">
        <v>19971528</v>
      </c>
      <c r="AF2761" s="61"/>
      <c r="AG2761" s="62">
        <v>1995680</v>
      </c>
      <c r="AH2761" s="62">
        <v>4780315</v>
      </c>
      <c r="AI2761" s="61"/>
      <c r="AJ2761" s="61">
        <v>440</v>
      </c>
      <c r="AK2761" s="61">
        <v>0</v>
      </c>
      <c r="AL2761" s="62">
        <v>18929</v>
      </c>
      <c r="AM2761" s="61">
        <v>0</v>
      </c>
      <c r="AN2761" s="62">
        <v>5858847</v>
      </c>
      <c r="AO2761" s="61">
        <v>0</v>
      </c>
      <c r="AP2761" s="61"/>
      <c r="AQ2761" s="62">
        <v>766987</v>
      </c>
      <c r="AR2761" s="61"/>
      <c r="AS2761" s="62">
        <v>1559046</v>
      </c>
      <c r="AT2761" s="62">
        <v>1342294</v>
      </c>
      <c r="AU2761" s="62">
        <v>3094469</v>
      </c>
      <c r="AV2761" s="61"/>
      <c r="AW2761" s="62">
        <v>182171</v>
      </c>
      <c r="AX2761" s="62">
        <v>1179386</v>
      </c>
      <c r="AY2761" s="61"/>
      <c r="AZ2761" s="62">
        <v>31584</v>
      </c>
      <c r="BA2761" s="61"/>
      <c r="BB2761" s="61">
        <v>0</v>
      </c>
      <c r="BC2761" s="62">
        <v>85336</v>
      </c>
      <c r="BD2761" s="62">
        <v>38089</v>
      </c>
      <c r="BE2761" s="61"/>
      <c r="BF2761" s="61">
        <v>0</v>
      </c>
      <c r="BG2761" s="61"/>
      <c r="BH2761" s="61">
        <v>0</v>
      </c>
      <c r="BI2761" s="61"/>
      <c r="BJ2761" s="62">
        <v>128961</v>
      </c>
      <c r="BK2761" s="61"/>
      <c r="BL2761" s="61">
        <v>0</v>
      </c>
      <c r="BM2761" s="61">
        <v>0</v>
      </c>
      <c r="BN2761" s="62">
        <v>-6705964</v>
      </c>
      <c r="BO2761" s="61"/>
    </row>
    <row r="2762" spans="1:67" x14ac:dyDescent="0.2">
      <c r="A2762" s="57" t="s">
        <v>47</v>
      </c>
      <c r="B2762" s="56" t="s">
        <v>47</v>
      </c>
      <c r="C2762" s="56" t="s">
        <v>47</v>
      </c>
      <c r="D2762" s="56">
        <v>2008</v>
      </c>
      <c r="E2762" s="58">
        <v>187173294</v>
      </c>
      <c r="F2762" s="58">
        <v>172060668</v>
      </c>
      <c r="G2762" s="59">
        <v>164771138</v>
      </c>
      <c r="H2762" s="59">
        <v>22412218</v>
      </c>
      <c r="I2762" s="60">
        <v>10062</v>
      </c>
      <c r="J2762" s="58">
        <v>-15122688</v>
      </c>
      <c r="K2762" s="61"/>
      <c r="L2762" s="62">
        <v>424926</v>
      </c>
      <c r="M2762" s="61"/>
      <c r="N2762" s="62">
        <v>1598171</v>
      </c>
      <c r="O2762" s="62">
        <v>111638</v>
      </c>
      <c r="P2762" s="61"/>
      <c r="Q2762" s="61"/>
      <c r="R2762" s="61"/>
      <c r="S2762" s="61">
        <v>0</v>
      </c>
      <c r="T2762" s="62">
        <v>10062</v>
      </c>
      <c r="U2762" s="61"/>
      <c r="V2762" s="62">
        <v>4230984</v>
      </c>
      <c r="W2762" s="61"/>
      <c r="X2762" s="61">
        <v>0</v>
      </c>
      <c r="Y2762" s="62">
        <v>26682765</v>
      </c>
      <c r="Z2762" s="62">
        <v>29314568</v>
      </c>
      <c r="AA2762" s="61"/>
      <c r="AB2762" s="62">
        <v>9896493</v>
      </c>
      <c r="AC2762" s="62">
        <v>52196274</v>
      </c>
      <c r="AD2762" s="61"/>
      <c r="AE2762" s="62">
        <v>30124150</v>
      </c>
      <c r="AF2762" s="61"/>
      <c r="AG2762" s="62">
        <v>3134975</v>
      </c>
      <c r="AH2762" s="62">
        <v>7026048</v>
      </c>
      <c r="AI2762" s="61"/>
      <c r="AJ2762" s="61">
        <v>440</v>
      </c>
      <c r="AK2762" s="61">
        <v>0</v>
      </c>
      <c r="AL2762" s="62">
        <v>19644</v>
      </c>
      <c r="AM2762" s="62">
        <v>229465</v>
      </c>
      <c r="AN2762" s="62">
        <v>10005479</v>
      </c>
      <c r="AO2762" s="62">
        <v>120252</v>
      </c>
      <c r="AP2762" s="61"/>
      <c r="AQ2762" s="62">
        <v>945647</v>
      </c>
      <c r="AR2762" s="61"/>
      <c r="AS2762" s="62">
        <v>2439570</v>
      </c>
      <c r="AT2762" s="62">
        <v>1550791</v>
      </c>
      <c r="AU2762" s="62">
        <v>4946142</v>
      </c>
      <c r="AV2762" s="61"/>
      <c r="AW2762" s="62">
        <v>182171</v>
      </c>
      <c r="AX2762" s="62">
        <v>1516775</v>
      </c>
      <c r="AY2762" s="61"/>
      <c r="AZ2762" s="62">
        <v>170986</v>
      </c>
      <c r="BA2762" s="61"/>
      <c r="BB2762" s="61">
        <v>0</v>
      </c>
      <c r="BC2762" s="62">
        <v>113662</v>
      </c>
      <c r="BD2762" s="62">
        <v>62317</v>
      </c>
      <c r="BE2762" s="61"/>
      <c r="BF2762" s="61">
        <v>0</v>
      </c>
      <c r="BG2762" s="61"/>
      <c r="BH2762" s="61">
        <v>0</v>
      </c>
      <c r="BI2762" s="61"/>
      <c r="BJ2762" s="62">
        <v>128961</v>
      </c>
      <c r="BK2762" s="61"/>
      <c r="BL2762" s="61">
        <v>0</v>
      </c>
      <c r="BM2762" s="61">
        <v>0</v>
      </c>
      <c r="BN2762" s="62">
        <v>-15122688</v>
      </c>
      <c r="BO2762" s="61"/>
    </row>
    <row r="2763" spans="1:67" x14ac:dyDescent="0.2">
      <c r="A2763" s="57" t="s">
        <v>47</v>
      </c>
      <c r="B2763" s="56" t="s">
        <v>47</v>
      </c>
      <c r="C2763" s="56" t="s">
        <v>47</v>
      </c>
      <c r="D2763" s="56">
        <v>2009</v>
      </c>
      <c r="E2763" s="58">
        <v>199170586</v>
      </c>
      <c r="F2763" s="58">
        <v>182859999</v>
      </c>
      <c r="G2763" s="59">
        <v>172717884</v>
      </c>
      <c r="H2763" s="59">
        <v>26462764</v>
      </c>
      <c r="I2763" s="60">
        <v>10062</v>
      </c>
      <c r="J2763" s="58">
        <v>-16320649</v>
      </c>
      <c r="K2763" s="61"/>
      <c r="L2763" s="62">
        <v>424926</v>
      </c>
      <c r="M2763" s="61"/>
      <c r="N2763" s="62">
        <v>1598171</v>
      </c>
      <c r="O2763" s="62">
        <v>111638</v>
      </c>
      <c r="P2763" s="61"/>
      <c r="Q2763" s="61"/>
      <c r="R2763" s="61"/>
      <c r="S2763" s="61">
        <v>0</v>
      </c>
      <c r="T2763" s="62">
        <v>10062</v>
      </c>
      <c r="U2763" s="61"/>
      <c r="V2763" s="62">
        <v>4507464</v>
      </c>
      <c r="W2763" s="61"/>
      <c r="X2763" s="61">
        <v>0</v>
      </c>
      <c r="Y2763" s="62">
        <v>28665012</v>
      </c>
      <c r="Z2763" s="62">
        <v>31374822</v>
      </c>
      <c r="AA2763" s="61"/>
      <c r="AB2763" s="62">
        <v>10367641</v>
      </c>
      <c r="AC2763" s="62">
        <v>54396854</v>
      </c>
      <c r="AD2763" s="61"/>
      <c r="AE2763" s="62">
        <v>31103686</v>
      </c>
      <c r="AF2763" s="61"/>
      <c r="AG2763" s="62">
        <v>3459630</v>
      </c>
      <c r="AH2763" s="62">
        <v>6677338</v>
      </c>
      <c r="AI2763" s="61"/>
      <c r="AJ2763" s="61">
        <v>440</v>
      </c>
      <c r="AK2763" s="61">
        <v>0</v>
      </c>
      <c r="AL2763" s="62">
        <v>20200</v>
      </c>
      <c r="AM2763" s="62">
        <v>508970</v>
      </c>
      <c r="AN2763" s="62">
        <v>12391184</v>
      </c>
      <c r="AO2763" s="62">
        <v>120252</v>
      </c>
      <c r="AP2763" s="61"/>
      <c r="AQ2763" s="62">
        <v>1107299</v>
      </c>
      <c r="AR2763" s="61"/>
      <c r="AS2763" s="62">
        <v>2624840</v>
      </c>
      <c r="AT2763" s="62">
        <v>1920006</v>
      </c>
      <c r="AU2763" s="62">
        <v>5484898</v>
      </c>
      <c r="AV2763" s="61"/>
      <c r="AW2763" s="62">
        <v>200261</v>
      </c>
      <c r="AX2763" s="62">
        <v>1566110</v>
      </c>
      <c r="AY2763" s="61"/>
      <c r="AZ2763" s="62">
        <v>183146</v>
      </c>
      <c r="BA2763" s="61"/>
      <c r="BB2763" s="61">
        <v>0</v>
      </c>
      <c r="BC2763" s="62">
        <v>158935</v>
      </c>
      <c r="BD2763" s="62">
        <v>67902</v>
      </c>
      <c r="BE2763" s="61"/>
      <c r="BF2763" s="61">
        <v>0</v>
      </c>
      <c r="BG2763" s="61"/>
      <c r="BH2763" s="61">
        <v>0</v>
      </c>
      <c r="BI2763" s="61"/>
      <c r="BJ2763" s="62">
        <v>128961</v>
      </c>
      <c r="BK2763" s="61"/>
      <c r="BL2763" s="61">
        <v>0</v>
      </c>
      <c r="BM2763" s="61">
        <v>0</v>
      </c>
      <c r="BN2763" s="62">
        <v>-16320649</v>
      </c>
      <c r="BO2763" s="61"/>
    </row>
    <row r="2764" spans="1:67" x14ac:dyDescent="0.2">
      <c r="A2764" s="57" t="s">
        <v>47</v>
      </c>
      <c r="B2764" s="56" t="s">
        <v>47</v>
      </c>
      <c r="C2764" s="56" t="s">
        <v>47</v>
      </c>
      <c r="D2764" s="56">
        <v>2010</v>
      </c>
      <c r="E2764" s="58">
        <v>209134272</v>
      </c>
      <c r="F2764" s="58">
        <v>191695494</v>
      </c>
      <c r="G2764" s="59">
        <v>181092792</v>
      </c>
      <c r="H2764" s="59">
        <v>28083779</v>
      </c>
      <c r="I2764" s="60">
        <v>42299</v>
      </c>
      <c r="J2764" s="58">
        <v>-17481077</v>
      </c>
      <c r="K2764" s="61"/>
      <c r="L2764" s="62">
        <v>424926</v>
      </c>
      <c r="M2764" s="61"/>
      <c r="N2764" s="62">
        <v>1598171</v>
      </c>
      <c r="O2764" s="62">
        <v>111638</v>
      </c>
      <c r="P2764" s="61"/>
      <c r="Q2764" s="61"/>
      <c r="R2764" s="61"/>
      <c r="S2764" s="61">
        <v>0</v>
      </c>
      <c r="T2764" s="62">
        <v>42299</v>
      </c>
      <c r="U2764" s="61"/>
      <c r="V2764" s="62">
        <v>4984096</v>
      </c>
      <c r="W2764" s="61"/>
      <c r="X2764" s="61">
        <v>0</v>
      </c>
      <c r="Y2764" s="62">
        <v>30625639</v>
      </c>
      <c r="Z2764" s="62">
        <v>32903795</v>
      </c>
      <c r="AA2764" s="61"/>
      <c r="AB2764" s="62">
        <v>11491536</v>
      </c>
      <c r="AC2764" s="62">
        <v>56340588</v>
      </c>
      <c r="AD2764" s="61"/>
      <c r="AE2764" s="62">
        <v>32027302</v>
      </c>
      <c r="AF2764" s="61"/>
      <c r="AG2764" s="62">
        <v>3853918</v>
      </c>
      <c r="AH2764" s="62">
        <v>6668244</v>
      </c>
      <c r="AI2764" s="61"/>
      <c r="AJ2764" s="61">
        <v>440</v>
      </c>
      <c r="AK2764" s="61">
        <v>0</v>
      </c>
      <c r="AL2764" s="62">
        <v>20200</v>
      </c>
      <c r="AM2764" s="62">
        <v>508970</v>
      </c>
      <c r="AN2764" s="62">
        <v>12458371</v>
      </c>
      <c r="AO2764" s="62">
        <v>120252</v>
      </c>
      <c r="AP2764" s="61"/>
      <c r="AQ2764" s="62">
        <v>1142390</v>
      </c>
      <c r="AR2764" s="61"/>
      <c r="AS2764" s="62">
        <v>2882799</v>
      </c>
      <c r="AT2764" s="62">
        <v>2170028</v>
      </c>
      <c r="AU2764" s="62">
        <v>6353935</v>
      </c>
      <c r="AV2764" s="61"/>
      <c r="AW2764" s="62">
        <v>226597</v>
      </c>
      <c r="AX2764" s="62">
        <v>1661083</v>
      </c>
      <c r="AY2764" s="61"/>
      <c r="AZ2764" s="62">
        <v>188846</v>
      </c>
      <c r="BA2764" s="61"/>
      <c r="BB2764" s="61">
        <v>0</v>
      </c>
      <c r="BC2764" s="62">
        <v>168596</v>
      </c>
      <c r="BD2764" s="62">
        <v>72951</v>
      </c>
      <c r="BE2764" s="61"/>
      <c r="BF2764" s="61">
        <v>0</v>
      </c>
      <c r="BG2764" s="61"/>
      <c r="BH2764" s="61">
        <v>0</v>
      </c>
      <c r="BI2764" s="61"/>
      <c r="BJ2764" s="62">
        <v>128961</v>
      </c>
      <c r="BK2764" s="61"/>
      <c r="BL2764" s="61">
        <v>0</v>
      </c>
      <c r="BM2764" s="61">
        <v>0</v>
      </c>
      <c r="BN2764" s="62">
        <v>-17481077</v>
      </c>
      <c r="BO2764" s="61"/>
    </row>
    <row r="2765" spans="1:67" x14ac:dyDescent="0.2">
      <c r="A2765" s="57" t="s">
        <v>47</v>
      </c>
      <c r="B2765" s="56" t="s">
        <v>47</v>
      </c>
      <c r="C2765" s="56" t="s">
        <v>47</v>
      </c>
      <c r="D2765" s="56">
        <v>2011</v>
      </c>
      <c r="E2765" s="58">
        <v>218159647</v>
      </c>
      <c r="F2765" s="58">
        <v>199149343</v>
      </c>
      <c r="G2765" s="59">
        <v>189290998</v>
      </c>
      <c r="H2765" s="59">
        <v>28910948</v>
      </c>
      <c r="I2765" s="60">
        <v>42299</v>
      </c>
      <c r="J2765" s="58">
        <v>-19052603</v>
      </c>
      <c r="K2765" s="61"/>
      <c r="L2765" s="62">
        <v>424926</v>
      </c>
      <c r="M2765" s="61"/>
      <c r="N2765" s="62">
        <v>1598171</v>
      </c>
      <c r="O2765" s="62">
        <v>111638</v>
      </c>
      <c r="P2765" s="61"/>
      <c r="Q2765" s="61"/>
      <c r="R2765" s="61"/>
      <c r="S2765" s="61">
        <v>0</v>
      </c>
      <c r="T2765" s="62">
        <v>42299</v>
      </c>
      <c r="U2765" s="61"/>
      <c r="V2765" s="62">
        <v>5783876</v>
      </c>
      <c r="W2765" s="61"/>
      <c r="X2765" s="61">
        <v>0</v>
      </c>
      <c r="Y2765" s="62">
        <v>32386043</v>
      </c>
      <c r="Z2765" s="62">
        <v>34623385</v>
      </c>
      <c r="AA2765" s="61"/>
      <c r="AB2765" s="62">
        <v>11962395</v>
      </c>
      <c r="AC2765" s="62">
        <v>58652495</v>
      </c>
      <c r="AD2765" s="61"/>
      <c r="AE2765" s="62">
        <v>32882342</v>
      </c>
      <c r="AF2765" s="61"/>
      <c r="AG2765" s="62">
        <v>4191989</v>
      </c>
      <c r="AH2765" s="62">
        <v>6609164</v>
      </c>
      <c r="AI2765" s="61"/>
      <c r="AJ2765" s="61">
        <v>440</v>
      </c>
      <c r="AK2765" s="61">
        <v>0</v>
      </c>
      <c r="AL2765" s="62">
        <v>21835</v>
      </c>
      <c r="AM2765" s="62">
        <v>508970</v>
      </c>
      <c r="AN2765" s="62">
        <v>12580151</v>
      </c>
      <c r="AO2765" s="62">
        <v>120252</v>
      </c>
      <c r="AP2765" s="61"/>
      <c r="AQ2765" s="62">
        <v>1211189</v>
      </c>
      <c r="AR2765" s="61"/>
      <c r="AS2765" s="62">
        <v>3130612</v>
      </c>
      <c r="AT2765" s="62">
        <v>2363534</v>
      </c>
      <c r="AU2765" s="62">
        <v>6444484</v>
      </c>
      <c r="AV2765" s="61"/>
      <c r="AW2765" s="62">
        <v>236414</v>
      </c>
      <c r="AX2765" s="62">
        <v>1738843</v>
      </c>
      <c r="AY2765" s="61"/>
      <c r="AZ2765" s="62">
        <v>204006</v>
      </c>
      <c r="BA2765" s="61"/>
      <c r="BB2765" s="61">
        <v>0</v>
      </c>
      <c r="BC2765" s="62">
        <v>170581</v>
      </c>
      <c r="BD2765" s="62">
        <v>72951</v>
      </c>
      <c r="BE2765" s="61"/>
      <c r="BF2765" s="61">
        <v>0</v>
      </c>
      <c r="BG2765" s="61"/>
      <c r="BH2765" s="61">
        <v>0</v>
      </c>
      <c r="BI2765" s="61"/>
      <c r="BJ2765" s="62">
        <v>128961</v>
      </c>
      <c r="BK2765" s="61"/>
      <c r="BL2765" s="61">
        <v>0</v>
      </c>
      <c r="BM2765" s="61">
        <v>0</v>
      </c>
      <c r="BN2765" s="62">
        <v>-19052603</v>
      </c>
      <c r="BO2765" s="61"/>
    </row>
    <row r="2766" spans="1:67" x14ac:dyDescent="0.2">
      <c r="A2766" s="57" t="s">
        <v>47</v>
      </c>
      <c r="B2766" s="56" t="s">
        <v>47</v>
      </c>
      <c r="C2766" s="56" t="s">
        <v>573</v>
      </c>
      <c r="D2766" s="56">
        <v>1989</v>
      </c>
      <c r="E2766" s="58">
        <v>1062285</v>
      </c>
      <c r="F2766" s="58">
        <v>1009865</v>
      </c>
      <c r="G2766" s="59">
        <v>1024229</v>
      </c>
      <c r="H2766" s="59">
        <v>38056</v>
      </c>
      <c r="I2766" s="60">
        <v>0</v>
      </c>
      <c r="J2766" s="58">
        <v>-52420</v>
      </c>
      <c r="K2766" s="62">
        <v>6896</v>
      </c>
      <c r="L2766" s="61"/>
      <c r="M2766" s="61"/>
      <c r="N2766" s="61"/>
      <c r="O2766" s="61"/>
      <c r="P2766" s="61"/>
      <c r="Q2766" s="61"/>
      <c r="R2766" s="61"/>
      <c r="S2766" s="61"/>
      <c r="T2766" s="61"/>
      <c r="U2766" s="61"/>
      <c r="V2766" s="61"/>
      <c r="W2766" s="62">
        <v>44608</v>
      </c>
      <c r="X2766" s="61"/>
      <c r="Y2766" s="61"/>
      <c r="Z2766" s="61"/>
      <c r="AA2766" s="62">
        <v>553804</v>
      </c>
      <c r="AB2766" s="61"/>
      <c r="AC2766" s="61"/>
      <c r="AD2766" s="62">
        <v>208517</v>
      </c>
      <c r="AE2766" s="61"/>
      <c r="AF2766" s="62">
        <v>86363</v>
      </c>
      <c r="AG2766" s="61"/>
      <c r="AH2766" s="61"/>
      <c r="AI2766" s="62">
        <v>124041</v>
      </c>
      <c r="AJ2766" s="61"/>
      <c r="AK2766" s="61"/>
      <c r="AL2766" s="61"/>
      <c r="AM2766" s="61"/>
      <c r="AN2766" s="61"/>
      <c r="AO2766" s="61"/>
      <c r="AP2766" s="61"/>
      <c r="AQ2766" s="61"/>
      <c r="AR2766" s="62">
        <v>5881</v>
      </c>
      <c r="AS2766" s="61"/>
      <c r="AT2766" s="61"/>
      <c r="AU2766" s="61"/>
      <c r="AV2766" s="61"/>
      <c r="AW2766" s="61"/>
      <c r="AX2766" s="61"/>
      <c r="AY2766" s="62">
        <v>10476</v>
      </c>
      <c r="AZ2766" s="61"/>
      <c r="BA2766" s="62">
        <v>18666</v>
      </c>
      <c r="BB2766" s="61"/>
      <c r="BC2766" s="61"/>
      <c r="BD2766" s="61"/>
      <c r="BE2766" s="61"/>
      <c r="BF2766" s="61"/>
      <c r="BG2766" s="61"/>
      <c r="BH2766" s="61"/>
      <c r="BI2766" s="61"/>
      <c r="BJ2766" s="61"/>
      <c r="BK2766" s="62">
        <v>3033</v>
      </c>
      <c r="BL2766" s="61"/>
      <c r="BM2766" s="61"/>
      <c r="BN2766" s="61"/>
      <c r="BO2766" s="62">
        <v>-52420</v>
      </c>
    </row>
    <row r="2767" spans="1:67" x14ac:dyDescent="0.2">
      <c r="A2767" s="57" t="s">
        <v>47</v>
      </c>
      <c r="B2767" s="56" t="s">
        <v>47</v>
      </c>
      <c r="C2767" s="56" t="s">
        <v>573</v>
      </c>
      <c r="D2767" s="56">
        <v>1990</v>
      </c>
      <c r="E2767" s="58">
        <v>1091535</v>
      </c>
      <c r="F2767" s="58">
        <v>1039115</v>
      </c>
      <c r="G2767" s="59">
        <v>1051479</v>
      </c>
      <c r="H2767" s="59">
        <v>40056</v>
      </c>
      <c r="I2767" s="60">
        <v>0</v>
      </c>
      <c r="J2767" s="58">
        <v>-52420</v>
      </c>
      <c r="K2767" s="62">
        <v>6896</v>
      </c>
      <c r="L2767" s="61"/>
      <c r="M2767" s="61"/>
      <c r="N2767" s="61"/>
      <c r="O2767" s="61"/>
      <c r="P2767" s="61"/>
      <c r="Q2767" s="61"/>
      <c r="R2767" s="61"/>
      <c r="S2767" s="61"/>
      <c r="T2767" s="61"/>
      <c r="U2767" s="61"/>
      <c r="V2767" s="61"/>
      <c r="W2767" s="62">
        <v>44608</v>
      </c>
      <c r="X2767" s="61"/>
      <c r="Y2767" s="61"/>
      <c r="Z2767" s="61"/>
      <c r="AA2767" s="62">
        <v>563061</v>
      </c>
      <c r="AB2767" s="61"/>
      <c r="AC2767" s="61"/>
      <c r="AD2767" s="62">
        <v>222322</v>
      </c>
      <c r="AE2767" s="61"/>
      <c r="AF2767" s="62">
        <v>87120</v>
      </c>
      <c r="AG2767" s="61"/>
      <c r="AH2767" s="61"/>
      <c r="AI2767" s="62">
        <v>127472</v>
      </c>
      <c r="AJ2767" s="61"/>
      <c r="AK2767" s="61"/>
      <c r="AL2767" s="61"/>
      <c r="AM2767" s="61"/>
      <c r="AN2767" s="61"/>
      <c r="AO2767" s="61"/>
      <c r="AP2767" s="61"/>
      <c r="AQ2767" s="61"/>
      <c r="AR2767" s="62">
        <v>7881</v>
      </c>
      <c r="AS2767" s="61"/>
      <c r="AT2767" s="61"/>
      <c r="AU2767" s="61"/>
      <c r="AV2767" s="61"/>
      <c r="AW2767" s="61"/>
      <c r="AX2767" s="61"/>
      <c r="AY2767" s="62">
        <v>10476</v>
      </c>
      <c r="AZ2767" s="61"/>
      <c r="BA2767" s="62">
        <v>18666</v>
      </c>
      <c r="BB2767" s="61"/>
      <c r="BC2767" s="61"/>
      <c r="BD2767" s="61"/>
      <c r="BE2767" s="61"/>
      <c r="BF2767" s="61"/>
      <c r="BG2767" s="61"/>
      <c r="BH2767" s="61"/>
      <c r="BI2767" s="61"/>
      <c r="BJ2767" s="61"/>
      <c r="BK2767" s="62">
        <v>3033</v>
      </c>
      <c r="BL2767" s="61"/>
      <c r="BM2767" s="61"/>
      <c r="BN2767" s="61"/>
      <c r="BO2767" s="62">
        <v>-52420</v>
      </c>
    </row>
    <row r="2768" spans="1:67" x14ac:dyDescent="0.2">
      <c r="A2768" s="57" t="s">
        <v>47</v>
      </c>
      <c r="B2768" s="56" t="s">
        <v>47</v>
      </c>
      <c r="C2768" s="56" t="s">
        <v>573</v>
      </c>
      <c r="D2768" s="56">
        <v>1991</v>
      </c>
      <c r="E2768" s="58">
        <v>1556534</v>
      </c>
      <c r="F2768" s="58">
        <v>1504114</v>
      </c>
      <c r="G2768" s="59">
        <v>1474368</v>
      </c>
      <c r="H2768" s="59">
        <v>82166</v>
      </c>
      <c r="I2768" s="60">
        <v>0</v>
      </c>
      <c r="J2768" s="58">
        <v>-52420</v>
      </c>
      <c r="K2768" s="65">
        <v>6896</v>
      </c>
      <c r="L2768" s="64"/>
      <c r="M2768" s="64"/>
      <c r="N2768" s="64"/>
      <c r="O2768" s="64"/>
      <c r="P2768" s="64"/>
      <c r="Q2768" s="64"/>
      <c r="R2768" s="64"/>
      <c r="S2768" s="64"/>
      <c r="T2768" s="64"/>
      <c r="U2768" s="64"/>
      <c r="V2768" s="64"/>
      <c r="W2768" s="65">
        <v>430731</v>
      </c>
      <c r="X2768" s="64"/>
      <c r="Y2768" s="64"/>
      <c r="Z2768" s="64"/>
      <c r="AA2768" s="65">
        <v>570755</v>
      </c>
      <c r="AB2768" s="64"/>
      <c r="AC2768" s="64"/>
      <c r="AD2768" s="65">
        <v>239241</v>
      </c>
      <c r="AE2768" s="64"/>
      <c r="AF2768" s="65">
        <v>96315</v>
      </c>
      <c r="AG2768" s="64"/>
      <c r="AH2768" s="64"/>
      <c r="AI2768" s="65">
        <v>130430</v>
      </c>
      <c r="AJ2768" s="64"/>
      <c r="AK2768" s="64"/>
      <c r="AL2768" s="64"/>
      <c r="AM2768" s="64"/>
      <c r="AN2768" s="64"/>
      <c r="AO2768" s="64"/>
      <c r="AP2768" s="64"/>
      <c r="AQ2768" s="64"/>
      <c r="AR2768" s="65">
        <v>9339</v>
      </c>
      <c r="AS2768" s="64"/>
      <c r="AT2768" s="64"/>
      <c r="AU2768" s="64"/>
      <c r="AV2768" s="64"/>
      <c r="AW2768" s="64"/>
      <c r="AX2768" s="64"/>
      <c r="AY2768" s="65">
        <v>10476</v>
      </c>
      <c r="AZ2768" s="64"/>
      <c r="BA2768" s="65">
        <v>61074</v>
      </c>
      <c r="BB2768" s="64"/>
      <c r="BC2768" s="64"/>
      <c r="BD2768" s="64"/>
      <c r="BE2768" s="64"/>
      <c r="BF2768" s="64"/>
      <c r="BG2768" s="64"/>
      <c r="BH2768" s="64"/>
      <c r="BI2768" s="64"/>
      <c r="BJ2768" s="64"/>
      <c r="BK2768" s="65">
        <v>1277</v>
      </c>
      <c r="BL2768" s="64"/>
      <c r="BM2768" s="64"/>
      <c r="BN2768" s="64"/>
      <c r="BO2768" s="65">
        <v>-52420</v>
      </c>
    </row>
    <row r="2769" spans="1:67" x14ac:dyDescent="0.2">
      <c r="A2769" s="57" t="s">
        <v>47</v>
      </c>
      <c r="B2769" s="56" t="s">
        <v>47</v>
      </c>
      <c r="C2769" s="56" t="s">
        <v>573</v>
      </c>
      <c r="D2769" s="56">
        <v>1992</v>
      </c>
      <c r="E2769" s="58">
        <v>1603423</v>
      </c>
      <c r="F2769" s="58">
        <v>1551003</v>
      </c>
      <c r="G2769" s="59">
        <v>1537261</v>
      </c>
      <c r="H2769" s="59">
        <v>66162</v>
      </c>
      <c r="I2769" s="60">
        <v>0</v>
      </c>
      <c r="J2769" s="58">
        <v>-52420</v>
      </c>
      <c r="K2769" s="62">
        <v>6896</v>
      </c>
      <c r="L2769" s="61"/>
      <c r="M2769" s="61"/>
      <c r="N2769" s="61"/>
      <c r="O2769" s="61"/>
      <c r="P2769" s="61"/>
      <c r="Q2769" s="61"/>
      <c r="R2769" s="61"/>
      <c r="S2769" s="61"/>
      <c r="T2769" s="61"/>
      <c r="U2769" s="61"/>
      <c r="V2769" s="61"/>
      <c r="W2769" s="62">
        <v>427446</v>
      </c>
      <c r="X2769" s="61"/>
      <c r="Y2769" s="61"/>
      <c r="Z2769" s="61"/>
      <c r="AA2769" s="62">
        <v>618669</v>
      </c>
      <c r="AB2769" s="61"/>
      <c r="AC2769" s="61"/>
      <c r="AD2769" s="62">
        <v>251510</v>
      </c>
      <c r="AE2769" s="61"/>
      <c r="AF2769" s="62">
        <v>96315</v>
      </c>
      <c r="AG2769" s="61"/>
      <c r="AH2769" s="61"/>
      <c r="AI2769" s="62">
        <v>136425</v>
      </c>
      <c r="AJ2769" s="61"/>
      <c r="AK2769" s="61"/>
      <c r="AL2769" s="61"/>
      <c r="AM2769" s="61"/>
      <c r="AN2769" s="61"/>
      <c r="AO2769" s="61"/>
      <c r="AP2769" s="61"/>
      <c r="AQ2769" s="61"/>
      <c r="AR2769" s="62">
        <v>9339</v>
      </c>
      <c r="AS2769" s="61"/>
      <c r="AT2769" s="61"/>
      <c r="AU2769" s="61"/>
      <c r="AV2769" s="61"/>
      <c r="AW2769" s="61"/>
      <c r="AX2769" s="61"/>
      <c r="AY2769" s="62">
        <v>13138</v>
      </c>
      <c r="AZ2769" s="61"/>
      <c r="BA2769" s="62">
        <v>42408</v>
      </c>
      <c r="BB2769" s="61"/>
      <c r="BC2769" s="61"/>
      <c r="BD2769" s="61"/>
      <c r="BE2769" s="61"/>
      <c r="BF2769" s="61"/>
      <c r="BG2769" s="61"/>
      <c r="BH2769" s="61"/>
      <c r="BI2769" s="61"/>
      <c r="BJ2769" s="61"/>
      <c r="BK2769" s="62">
        <v>1277</v>
      </c>
      <c r="BL2769" s="61"/>
      <c r="BM2769" s="61"/>
      <c r="BN2769" s="61"/>
      <c r="BO2769" s="62">
        <v>-52420</v>
      </c>
    </row>
    <row r="2770" spans="1:67" ht="12" customHeight="1" x14ac:dyDescent="0.2">
      <c r="A2770" s="57" t="s">
        <v>47</v>
      </c>
      <c r="B2770" s="56" t="s">
        <v>47</v>
      </c>
      <c r="C2770" s="56" t="s">
        <v>573</v>
      </c>
      <c r="D2770" s="56">
        <v>1993</v>
      </c>
      <c r="E2770" s="58">
        <v>1676647</v>
      </c>
      <c r="F2770" s="58">
        <v>1624227</v>
      </c>
      <c r="G2770" s="59">
        <v>1609483</v>
      </c>
      <c r="H2770" s="59">
        <v>67164</v>
      </c>
      <c r="I2770" s="60">
        <v>0</v>
      </c>
      <c r="J2770" s="58">
        <v>-52420</v>
      </c>
      <c r="K2770" s="62">
        <v>6896</v>
      </c>
      <c r="L2770" s="61"/>
      <c r="M2770" s="61"/>
      <c r="N2770" s="61"/>
      <c r="O2770" s="61"/>
      <c r="P2770" s="61"/>
      <c r="Q2770" s="61"/>
      <c r="R2770" s="61"/>
      <c r="S2770" s="61"/>
      <c r="T2770" s="61"/>
      <c r="U2770" s="61"/>
      <c r="V2770" s="61"/>
      <c r="W2770" s="62">
        <v>427446</v>
      </c>
      <c r="X2770" s="61"/>
      <c r="Y2770" s="61"/>
      <c r="Z2770" s="61"/>
      <c r="AA2770" s="62">
        <v>654129</v>
      </c>
      <c r="AB2770" s="61"/>
      <c r="AC2770" s="61"/>
      <c r="AD2770" s="62">
        <v>270527</v>
      </c>
      <c r="AE2770" s="61"/>
      <c r="AF2770" s="62">
        <v>103980</v>
      </c>
      <c r="AG2770" s="61"/>
      <c r="AH2770" s="61"/>
      <c r="AI2770" s="62">
        <v>146505</v>
      </c>
      <c r="AJ2770" s="61"/>
      <c r="AK2770" s="61"/>
      <c r="AL2770" s="61"/>
      <c r="AM2770" s="61"/>
      <c r="AN2770" s="61"/>
      <c r="AO2770" s="61"/>
      <c r="AP2770" s="61"/>
      <c r="AQ2770" s="61"/>
      <c r="AR2770" s="62">
        <v>9339</v>
      </c>
      <c r="AS2770" s="61"/>
      <c r="AT2770" s="61"/>
      <c r="AU2770" s="61"/>
      <c r="AV2770" s="61"/>
      <c r="AW2770" s="61"/>
      <c r="AX2770" s="61"/>
      <c r="AY2770" s="62">
        <v>13138</v>
      </c>
      <c r="AZ2770" s="61"/>
      <c r="BA2770" s="62">
        <v>42408</v>
      </c>
      <c r="BB2770" s="61"/>
      <c r="BC2770" s="61"/>
      <c r="BD2770" s="61"/>
      <c r="BE2770" s="61"/>
      <c r="BF2770" s="61"/>
      <c r="BG2770" s="61"/>
      <c r="BH2770" s="61"/>
      <c r="BI2770" s="61"/>
      <c r="BJ2770" s="61"/>
      <c r="BK2770" s="62">
        <v>2279</v>
      </c>
      <c r="BL2770" s="61"/>
      <c r="BM2770" s="61"/>
      <c r="BN2770" s="61"/>
      <c r="BO2770" s="62">
        <v>-52420</v>
      </c>
    </row>
    <row r="2771" spans="1:67" x14ac:dyDescent="0.2">
      <c r="A2771" s="57" t="s">
        <v>47</v>
      </c>
      <c r="B2771" s="56" t="s">
        <v>47</v>
      </c>
      <c r="C2771" s="56" t="s">
        <v>573</v>
      </c>
      <c r="D2771" s="56">
        <v>1994</v>
      </c>
      <c r="E2771" s="58">
        <v>1760846</v>
      </c>
      <c r="F2771" s="58">
        <v>1552982</v>
      </c>
      <c r="G2771" s="59">
        <v>1680665</v>
      </c>
      <c r="H2771" s="59">
        <v>80181</v>
      </c>
      <c r="I2771" s="60">
        <v>0</v>
      </c>
      <c r="J2771" s="58">
        <v>-207864</v>
      </c>
      <c r="K2771" s="62">
        <v>6896</v>
      </c>
      <c r="L2771" s="61"/>
      <c r="M2771" s="61"/>
      <c r="N2771" s="61"/>
      <c r="O2771" s="61"/>
      <c r="P2771" s="61"/>
      <c r="Q2771" s="61"/>
      <c r="R2771" s="62">
        <v>5339</v>
      </c>
      <c r="S2771" s="61"/>
      <c r="T2771" s="61"/>
      <c r="U2771" s="61"/>
      <c r="V2771" s="61"/>
      <c r="W2771" s="62">
        <v>427446</v>
      </c>
      <c r="X2771" s="61"/>
      <c r="Y2771" s="61"/>
      <c r="Z2771" s="61"/>
      <c r="AA2771" s="62">
        <v>668875</v>
      </c>
      <c r="AB2771" s="61"/>
      <c r="AC2771" s="61"/>
      <c r="AD2771" s="62">
        <v>323453</v>
      </c>
      <c r="AE2771" s="61"/>
      <c r="AF2771" s="62">
        <v>102221</v>
      </c>
      <c r="AG2771" s="61"/>
      <c r="AH2771" s="61"/>
      <c r="AI2771" s="62">
        <v>146435</v>
      </c>
      <c r="AJ2771" s="61"/>
      <c r="AK2771" s="61"/>
      <c r="AL2771" s="61"/>
      <c r="AM2771" s="61"/>
      <c r="AN2771" s="61"/>
      <c r="AO2771" s="61"/>
      <c r="AP2771" s="62">
        <v>5578</v>
      </c>
      <c r="AQ2771" s="61"/>
      <c r="AR2771" s="62">
        <v>15856</v>
      </c>
      <c r="AS2771" s="61"/>
      <c r="AT2771" s="61"/>
      <c r="AU2771" s="61"/>
      <c r="AV2771" s="61"/>
      <c r="AW2771" s="61"/>
      <c r="AX2771" s="61"/>
      <c r="AY2771" s="62">
        <v>14060</v>
      </c>
      <c r="AZ2771" s="61"/>
      <c r="BA2771" s="62">
        <v>42408</v>
      </c>
      <c r="BB2771" s="61"/>
      <c r="BC2771" s="61"/>
      <c r="BD2771" s="61"/>
      <c r="BE2771" s="61"/>
      <c r="BF2771" s="61"/>
      <c r="BG2771" s="61"/>
      <c r="BH2771" s="61"/>
      <c r="BI2771" s="61"/>
      <c r="BJ2771" s="61"/>
      <c r="BK2771" s="62">
        <v>2279</v>
      </c>
      <c r="BL2771" s="61"/>
      <c r="BM2771" s="61"/>
      <c r="BN2771" s="61"/>
      <c r="BO2771" s="62">
        <v>-207864</v>
      </c>
    </row>
    <row r="2772" spans="1:67" x14ac:dyDescent="0.2">
      <c r="A2772" s="57" t="s">
        <v>47</v>
      </c>
      <c r="B2772" s="56" t="s">
        <v>47</v>
      </c>
      <c r="C2772" s="56" t="s">
        <v>573</v>
      </c>
      <c r="D2772" s="56">
        <v>1995</v>
      </c>
      <c r="E2772" s="58">
        <v>1839335</v>
      </c>
      <c r="F2772" s="58">
        <v>1609450</v>
      </c>
      <c r="G2772" s="59">
        <v>1750670</v>
      </c>
      <c r="H2772" s="59">
        <v>88665</v>
      </c>
      <c r="I2772" s="60">
        <v>0</v>
      </c>
      <c r="J2772" s="58">
        <v>-229885</v>
      </c>
      <c r="K2772" s="62">
        <v>6896</v>
      </c>
      <c r="L2772" s="61"/>
      <c r="M2772" s="61"/>
      <c r="N2772" s="61"/>
      <c r="O2772" s="61"/>
      <c r="P2772" s="61"/>
      <c r="Q2772" s="61"/>
      <c r="R2772" s="62">
        <v>5611</v>
      </c>
      <c r="S2772" s="61"/>
      <c r="T2772" s="61"/>
      <c r="U2772" s="61"/>
      <c r="V2772" s="61"/>
      <c r="W2772" s="62">
        <v>446741</v>
      </c>
      <c r="X2772" s="61"/>
      <c r="Y2772" s="61"/>
      <c r="Z2772" s="61"/>
      <c r="AA2772" s="62">
        <v>683507</v>
      </c>
      <c r="AB2772" s="61"/>
      <c r="AC2772" s="61"/>
      <c r="AD2772" s="62">
        <v>344600</v>
      </c>
      <c r="AE2772" s="61"/>
      <c r="AF2772" s="62">
        <v>116209</v>
      </c>
      <c r="AG2772" s="61"/>
      <c r="AH2772" s="61"/>
      <c r="AI2772" s="62">
        <v>147106</v>
      </c>
      <c r="AJ2772" s="61"/>
      <c r="AK2772" s="61"/>
      <c r="AL2772" s="61"/>
      <c r="AM2772" s="61"/>
      <c r="AN2772" s="61"/>
      <c r="AO2772" s="61"/>
      <c r="AP2772" s="62">
        <v>5578</v>
      </c>
      <c r="AQ2772" s="61"/>
      <c r="AR2772" s="62">
        <v>16996</v>
      </c>
      <c r="AS2772" s="61"/>
      <c r="AT2772" s="61"/>
      <c r="AU2772" s="61"/>
      <c r="AV2772" s="61"/>
      <c r="AW2772" s="61"/>
      <c r="AX2772" s="61"/>
      <c r="AY2772" s="62">
        <v>17186</v>
      </c>
      <c r="AZ2772" s="61"/>
      <c r="BA2772" s="62">
        <v>46626</v>
      </c>
      <c r="BB2772" s="61"/>
      <c r="BC2772" s="61"/>
      <c r="BD2772" s="61"/>
      <c r="BE2772" s="61"/>
      <c r="BF2772" s="61"/>
      <c r="BG2772" s="61"/>
      <c r="BH2772" s="61"/>
      <c r="BI2772" s="61"/>
      <c r="BJ2772" s="61"/>
      <c r="BK2772" s="62">
        <v>2279</v>
      </c>
      <c r="BL2772" s="61"/>
      <c r="BM2772" s="61"/>
      <c r="BN2772" s="61"/>
      <c r="BO2772" s="62">
        <v>-229885</v>
      </c>
    </row>
    <row r="2773" spans="1:67" x14ac:dyDescent="0.2">
      <c r="A2773" s="57" t="s">
        <v>47</v>
      </c>
      <c r="B2773" s="56" t="s">
        <v>47</v>
      </c>
      <c r="C2773" s="56" t="s">
        <v>573</v>
      </c>
      <c r="D2773" s="56">
        <v>1996</v>
      </c>
      <c r="E2773" s="58">
        <v>1978006</v>
      </c>
      <c r="F2773" s="58">
        <v>1717185</v>
      </c>
      <c r="G2773" s="59">
        <v>1885290</v>
      </c>
      <c r="H2773" s="59">
        <v>92716</v>
      </c>
      <c r="I2773" s="60">
        <v>0</v>
      </c>
      <c r="J2773" s="58">
        <v>-260821</v>
      </c>
      <c r="K2773" s="62">
        <v>6896</v>
      </c>
      <c r="L2773" s="61"/>
      <c r="M2773" s="61"/>
      <c r="N2773" s="61"/>
      <c r="O2773" s="61"/>
      <c r="P2773" s="61"/>
      <c r="Q2773" s="61"/>
      <c r="R2773" s="62">
        <v>26221</v>
      </c>
      <c r="S2773" s="61"/>
      <c r="T2773" s="61"/>
      <c r="U2773" s="61"/>
      <c r="V2773" s="61"/>
      <c r="W2773" s="62">
        <v>467123</v>
      </c>
      <c r="X2773" s="61"/>
      <c r="Y2773" s="61"/>
      <c r="Z2773" s="61"/>
      <c r="AA2773" s="62">
        <v>704220</v>
      </c>
      <c r="AB2773" s="61"/>
      <c r="AC2773" s="61"/>
      <c r="AD2773" s="62">
        <v>414540</v>
      </c>
      <c r="AE2773" s="61"/>
      <c r="AF2773" s="62">
        <v>116209</v>
      </c>
      <c r="AG2773" s="61"/>
      <c r="AH2773" s="61"/>
      <c r="AI2773" s="62">
        <v>150081</v>
      </c>
      <c r="AJ2773" s="61"/>
      <c r="AK2773" s="61"/>
      <c r="AL2773" s="61"/>
      <c r="AM2773" s="61"/>
      <c r="AN2773" s="61"/>
      <c r="AO2773" s="61"/>
      <c r="AP2773" s="62">
        <v>5578</v>
      </c>
      <c r="AQ2773" s="61"/>
      <c r="AR2773" s="62">
        <v>19876</v>
      </c>
      <c r="AS2773" s="61"/>
      <c r="AT2773" s="61"/>
      <c r="AU2773" s="61"/>
      <c r="AV2773" s="61"/>
      <c r="AW2773" s="61"/>
      <c r="AX2773" s="61"/>
      <c r="AY2773" s="62">
        <v>18357</v>
      </c>
      <c r="AZ2773" s="61"/>
      <c r="BA2773" s="62">
        <v>46626</v>
      </c>
      <c r="BB2773" s="61"/>
      <c r="BC2773" s="61"/>
      <c r="BD2773" s="61"/>
      <c r="BE2773" s="61"/>
      <c r="BF2773" s="61"/>
      <c r="BG2773" s="61"/>
      <c r="BH2773" s="61"/>
      <c r="BI2773" s="61"/>
      <c r="BJ2773" s="61"/>
      <c r="BK2773" s="62">
        <v>2279</v>
      </c>
      <c r="BL2773" s="61"/>
      <c r="BM2773" s="61"/>
      <c r="BN2773" s="61"/>
      <c r="BO2773" s="62">
        <v>-260821</v>
      </c>
    </row>
    <row r="2774" spans="1:67" x14ac:dyDescent="0.2">
      <c r="A2774" s="57" t="s">
        <v>47</v>
      </c>
      <c r="B2774" s="56" t="s">
        <v>47</v>
      </c>
      <c r="C2774" s="56" t="s">
        <v>573</v>
      </c>
      <c r="D2774" s="56">
        <v>1997</v>
      </c>
      <c r="E2774" s="58">
        <v>1902775</v>
      </c>
      <c r="F2774" s="58">
        <v>1629511</v>
      </c>
      <c r="G2774" s="59">
        <v>1809255</v>
      </c>
      <c r="H2774" s="59">
        <v>93520</v>
      </c>
      <c r="I2774" s="60">
        <v>0</v>
      </c>
      <c r="J2774" s="58">
        <v>-273264</v>
      </c>
      <c r="K2774" s="62">
        <v>6896</v>
      </c>
      <c r="L2774" s="61"/>
      <c r="M2774" s="61"/>
      <c r="N2774" s="61"/>
      <c r="O2774" s="61"/>
      <c r="P2774" s="61"/>
      <c r="Q2774" s="61"/>
      <c r="R2774" s="62">
        <v>26221</v>
      </c>
      <c r="S2774" s="61"/>
      <c r="T2774" s="61"/>
      <c r="U2774" s="61"/>
      <c r="V2774" s="61"/>
      <c r="W2774" s="62">
        <v>467643</v>
      </c>
      <c r="X2774" s="61"/>
      <c r="Y2774" s="61"/>
      <c r="Z2774" s="61"/>
      <c r="AA2774" s="62">
        <v>530955</v>
      </c>
      <c r="AB2774" s="61"/>
      <c r="AC2774" s="61"/>
      <c r="AD2774" s="62">
        <v>537378</v>
      </c>
      <c r="AE2774" s="61"/>
      <c r="AF2774" s="62">
        <v>88096</v>
      </c>
      <c r="AG2774" s="61"/>
      <c r="AH2774" s="61"/>
      <c r="AI2774" s="62">
        <v>152066</v>
      </c>
      <c r="AJ2774" s="61"/>
      <c r="AK2774" s="61"/>
      <c r="AL2774" s="61"/>
      <c r="AM2774" s="61"/>
      <c r="AN2774" s="61"/>
      <c r="AO2774" s="61"/>
      <c r="AP2774" s="62">
        <v>5578</v>
      </c>
      <c r="AQ2774" s="61"/>
      <c r="AR2774" s="62">
        <v>19342</v>
      </c>
      <c r="AS2774" s="61"/>
      <c r="AT2774" s="61"/>
      <c r="AU2774" s="61"/>
      <c r="AV2774" s="61"/>
      <c r="AW2774" s="61"/>
      <c r="AX2774" s="61"/>
      <c r="AY2774" s="62">
        <v>14763</v>
      </c>
      <c r="AZ2774" s="61"/>
      <c r="BA2774" s="62">
        <v>52018</v>
      </c>
      <c r="BB2774" s="61"/>
      <c r="BC2774" s="61"/>
      <c r="BD2774" s="61"/>
      <c r="BE2774" s="61"/>
      <c r="BF2774" s="61"/>
      <c r="BG2774" s="61"/>
      <c r="BH2774" s="61"/>
      <c r="BI2774" s="61"/>
      <c r="BJ2774" s="61"/>
      <c r="BK2774" s="62">
        <v>1819</v>
      </c>
      <c r="BL2774" s="61"/>
      <c r="BM2774" s="61"/>
      <c r="BN2774" s="61"/>
      <c r="BO2774" s="62">
        <v>-273264</v>
      </c>
    </row>
    <row r="2775" spans="1:67" x14ac:dyDescent="0.2">
      <c r="A2775" s="57" t="s">
        <v>47</v>
      </c>
      <c r="B2775" s="56" t="s">
        <v>47</v>
      </c>
      <c r="C2775" s="56" t="s">
        <v>573</v>
      </c>
      <c r="D2775" s="56">
        <v>1998</v>
      </c>
      <c r="E2775" s="58">
        <v>2114963</v>
      </c>
      <c r="F2775" s="58">
        <v>1767091</v>
      </c>
      <c r="G2775" s="59">
        <v>2012062</v>
      </c>
      <c r="H2775" s="59">
        <v>102901</v>
      </c>
      <c r="I2775" s="60">
        <v>0</v>
      </c>
      <c r="J2775" s="58">
        <v>-347872</v>
      </c>
      <c r="K2775" s="62">
        <v>6896</v>
      </c>
      <c r="L2775" s="61"/>
      <c r="M2775" s="61"/>
      <c r="N2775" s="61"/>
      <c r="O2775" s="61"/>
      <c r="P2775" s="61"/>
      <c r="Q2775" s="61"/>
      <c r="R2775" s="62">
        <v>26221</v>
      </c>
      <c r="S2775" s="61"/>
      <c r="T2775" s="61"/>
      <c r="U2775" s="61"/>
      <c r="V2775" s="61"/>
      <c r="W2775" s="62">
        <v>477791</v>
      </c>
      <c r="X2775" s="61"/>
      <c r="Y2775" s="61"/>
      <c r="Z2775" s="61"/>
      <c r="AA2775" s="62">
        <v>621928</v>
      </c>
      <c r="AB2775" s="61"/>
      <c r="AC2775" s="61"/>
      <c r="AD2775" s="62">
        <v>620925</v>
      </c>
      <c r="AE2775" s="61"/>
      <c r="AF2775" s="62">
        <v>104498</v>
      </c>
      <c r="AG2775" s="61"/>
      <c r="AH2775" s="61"/>
      <c r="AI2775" s="62">
        <v>153803</v>
      </c>
      <c r="AJ2775" s="61"/>
      <c r="AK2775" s="61"/>
      <c r="AL2775" s="61"/>
      <c r="AM2775" s="61"/>
      <c r="AN2775" s="61"/>
      <c r="AO2775" s="61"/>
      <c r="AP2775" s="62">
        <v>5578</v>
      </c>
      <c r="AQ2775" s="61"/>
      <c r="AR2775" s="62">
        <v>22511</v>
      </c>
      <c r="AS2775" s="61"/>
      <c r="AT2775" s="61"/>
      <c r="AU2775" s="61"/>
      <c r="AV2775" s="61"/>
      <c r="AW2775" s="61"/>
      <c r="AX2775" s="61"/>
      <c r="AY2775" s="62">
        <v>14763</v>
      </c>
      <c r="AZ2775" s="61"/>
      <c r="BA2775" s="62">
        <v>58230</v>
      </c>
      <c r="BB2775" s="61"/>
      <c r="BC2775" s="61"/>
      <c r="BD2775" s="61"/>
      <c r="BE2775" s="61"/>
      <c r="BF2775" s="61"/>
      <c r="BG2775" s="61"/>
      <c r="BH2775" s="61"/>
      <c r="BI2775" s="61"/>
      <c r="BJ2775" s="61"/>
      <c r="BK2775" s="62">
        <v>1819</v>
      </c>
      <c r="BL2775" s="61"/>
      <c r="BM2775" s="61"/>
      <c r="BN2775" s="61"/>
      <c r="BO2775" s="62">
        <v>-347872</v>
      </c>
    </row>
    <row r="2776" spans="1:67" x14ac:dyDescent="0.2">
      <c r="A2776" s="57" t="s">
        <v>47</v>
      </c>
      <c r="B2776" s="56" t="s">
        <v>47</v>
      </c>
      <c r="C2776" s="56" t="s">
        <v>177</v>
      </c>
      <c r="D2776" s="56">
        <v>2002</v>
      </c>
      <c r="E2776" s="58">
        <v>34996555</v>
      </c>
      <c r="F2776" s="58">
        <v>33501351</v>
      </c>
      <c r="G2776" s="59">
        <v>33061170</v>
      </c>
      <c r="H2776" s="59">
        <v>1935385</v>
      </c>
      <c r="I2776" s="60">
        <v>0</v>
      </c>
      <c r="J2776" s="58">
        <v>-1495204</v>
      </c>
      <c r="K2776" s="61"/>
      <c r="L2776" s="62">
        <v>10577</v>
      </c>
      <c r="M2776" s="61"/>
      <c r="N2776" s="62">
        <v>1126639</v>
      </c>
      <c r="O2776" s="61">
        <v>0</v>
      </c>
      <c r="P2776" s="61"/>
      <c r="Q2776" s="61"/>
      <c r="R2776" s="61"/>
      <c r="S2776" s="61">
        <v>0</v>
      </c>
      <c r="T2776" s="61">
        <v>0</v>
      </c>
      <c r="U2776" s="61"/>
      <c r="V2776" s="62">
        <v>836341</v>
      </c>
      <c r="W2776" s="61"/>
      <c r="X2776" s="61">
        <v>0</v>
      </c>
      <c r="Y2776" s="62">
        <v>17119884</v>
      </c>
      <c r="Z2776" s="62">
        <v>1823845</v>
      </c>
      <c r="AA2776" s="61"/>
      <c r="AB2776" s="62">
        <v>3969482</v>
      </c>
      <c r="AC2776" s="62">
        <v>1090422</v>
      </c>
      <c r="AD2776" s="61"/>
      <c r="AE2776" s="62">
        <v>5762298</v>
      </c>
      <c r="AF2776" s="61"/>
      <c r="AG2776" s="61">
        <v>0</v>
      </c>
      <c r="AH2776" s="62">
        <v>1178646</v>
      </c>
      <c r="AI2776" s="61"/>
      <c r="AJ2776" s="62">
        <v>143036</v>
      </c>
      <c r="AK2776" s="61">
        <v>0</v>
      </c>
      <c r="AL2776" s="61">
        <v>0</v>
      </c>
      <c r="AM2776" s="62">
        <v>58415</v>
      </c>
      <c r="AN2776" s="62">
        <v>300943</v>
      </c>
      <c r="AO2776" s="62">
        <v>105861</v>
      </c>
      <c r="AP2776" s="61"/>
      <c r="AQ2776" s="62">
        <v>94571</v>
      </c>
      <c r="AR2776" s="61"/>
      <c r="AS2776" s="62">
        <v>210018</v>
      </c>
      <c r="AT2776" s="62">
        <v>371758</v>
      </c>
      <c r="AU2776" s="62">
        <v>500179</v>
      </c>
      <c r="AV2776" s="61"/>
      <c r="AW2776" s="61">
        <v>0</v>
      </c>
      <c r="AX2776" s="62">
        <v>249008</v>
      </c>
      <c r="AY2776" s="61"/>
      <c r="AZ2776" s="62">
        <v>11211</v>
      </c>
      <c r="BA2776" s="61"/>
      <c r="BB2776" s="61">
        <v>0</v>
      </c>
      <c r="BC2776" s="62">
        <v>33421</v>
      </c>
      <c r="BD2776" s="61">
        <v>0</v>
      </c>
      <c r="BE2776" s="61"/>
      <c r="BF2776" s="61">
        <v>0</v>
      </c>
      <c r="BG2776" s="61"/>
      <c r="BH2776" s="61">
        <v>0</v>
      </c>
      <c r="BI2776" s="61"/>
      <c r="BJ2776" s="61">
        <v>0</v>
      </c>
      <c r="BK2776" s="61"/>
      <c r="BL2776" s="61">
        <v>0</v>
      </c>
      <c r="BM2776" s="61">
        <v>0</v>
      </c>
      <c r="BN2776" s="62">
        <v>-1495204</v>
      </c>
      <c r="BO2776" s="61"/>
    </row>
    <row r="2777" spans="1:67" x14ac:dyDescent="0.2">
      <c r="A2777" s="57" t="s">
        <v>47</v>
      </c>
      <c r="B2777" s="56" t="s">
        <v>47</v>
      </c>
      <c r="C2777" s="56" t="s">
        <v>177</v>
      </c>
      <c r="D2777" s="56">
        <v>2003</v>
      </c>
      <c r="E2777" s="58">
        <v>36735874</v>
      </c>
      <c r="F2777" s="58">
        <v>35021943</v>
      </c>
      <c r="G2777" s="59">
        <v>34650785</v>
      </c>
      <c r="H2777" s="59">
        <v>2085089</v>
      </c>
      <c r="I2777" s="60">
        <v>0</v>
      </c>
      <c r="J2777" s="58">
        <v>-1713931</v>
      </c>
      <c r="K2777" s="61"/>
      <c r="L2777" s="62">
        <v>10577</v>
      </c>
      <c r="M2777" s="61"/>
      <c r="N2777" s="62">
        <v>1234499</v>
      </c>
      <c r="O2777" s="61">
        <v>0</v>
      </c>
      <c r="P2777" s="61"/>
      <c r="Q2777" s="61"/>
      <c r="R2777" s="61"/>
      <c r="S2777" s="61">
        <v>0</v>
      </c>
      <c r="T2777" s="61">
        <v>0</v>
      </c>
      <c r="U2777" s="61"/>
      <c r="V2777" s="62">
        <v>836341</v>
      </c>
      <c r="W2777" s="61"/>
      <c r="X2777" s="61">
        <v>0</v>
      </c>
      <c r="Y2777" s="62">
        <v>17465390</v>
      </c>
      <c r="Z2777" s="62">
        <v>2092822</v>
      </c>
      <c r="AA2777" s="61"/>
      <c r="AB2777" s="62">
        <v>3977338</v>
      </c>
      <c r="AC2777" s="62">
        <v>1594549</v>
      </c>
      <c r="AD2777" s="61"/>
      <c r="AE2777" s="62">
        <v>6033631</v>
      </c>
      <c r="AF2777" s="61"/>
      <c r="AG2777" s="61">
        <v>0</v>
      </c>
      <c r="AH2777" s="62">
        <v>1405638</v>
      </c>
      <c r="AI2777" s="61"/>
      <c r="AJ2777" s="61">
        <v>0</v>
      </c>
      <c r="AK2777" s="61">
        <v>0</v>
      </c>
      <c r="AL2777" s="61">
        <v>0</v>
      </c>
      <c r="AM2777" s="62">
        <v>58415</v>
      </c>
      <c r="AN2777" s="62">
        <v>300943</v>
      </c>
      <c r="AO2777" s="62">
        <v>116711</v>
      </c>
      <c r="AP2777" s="61"/>
      <c r="AQ2777" s="62">
        <v>101244</v>
      </c>
      <c r="AR2777" s="61"/>
      <c r="AS2777" s="62">
        <v>226678</v>
      </c>
      <c r="AT2777" s="62">
        <v>446235</v>
      </c>
      <c r="AU2777" s="62">
        <v>531695</v>
      </c>
      <c r="AV2777" s="61"/>
      <c r="AW2777" s="61">
        <v>0</v>
      </c>
      <c r="AX2777" s="62">
        <v>251723</v>
      </c>
      <c r="AY2777" s="61"/>
      <c r="AZ2777" s="62">
        <v>16944</v>
      </c>
      <c r="BA2777" s="61"/>
      <c r="BB2777" s="61">
        <v>0</v>
      </c>
      <c r="BC2777" s="62">
        <v>34501</v>
      </c>
      <c r="BD2777" s="61">
        <v>0</v>
      </c>
      <c r="BE2777" s="61"/>
      <c r="BF2777" s="61">
        <v>0</v>
      </c>
      <c r="BG2777" s="61"/>
      <c r="BH2777" s="61">
        <v>0</v>
      </c>
      <c r="BI2777" s="61"/>
      <c r="BJ2777" s="61">
        <v>0</v>
      </c>
      <c r="BK2777" s="61"/>
      <c r="BL2777" s="61">
        <v>0</v>
      </c>
      <c r="BM2777" s="61">
        <v>0</v>
      </c>
      <c r="BN2777" s="62">
        <v>-1713931</v>
      </c>
      <c r="BO2777" s="61"/>
    </row>
    <row r="2778" spans="1:67" x14ac:dyDescent="0.2">
      <c r="A2778" s="57" t="s">
        <v>47</v>
      </c>
      <c r="B2778" s="56" t="s">
        <v>47</v>
      </c>
      <c r="C2778" s="56" t="s">
        <v>177</v>
      </c>
      <c r="D2778" s="56">
        <v>2004</v>
      </c>
      <c r="E2778" s="58">
        <v>40309414</v>
      </c>
      <c r="F2778" s="58">
        <v>37437512</v>
      </c>
      <c r="G2778" s="59">
        <v>37781920</v>
      </c>
      <c r="H2778" s="59">
        <v>2527494</v>
      </c>
      <c r="I2778" s="60">
        <v>0</v>
      </c>
      <c r="J2778" s="58">
        <v>-2871902</v>
      </c>
      <c r="K2778" s="61"/>
      <c r="L2778" s="62">
        <v>10577</v>
      </c>
      <c r="M2778" s="61"/>
      <c r="N2778" s="62">
        <v>1311674</v>
      </c>
      <c r="O2778" s="61">
        <v>0</v>
      </c>
      <c r="P2778" s="61"/>
      <c r="Q2778" s="61"/>
      <c r="R2778" s="61"/>
      <c r="S2778" s="61">
        <v>0</v>
      </c>
      <c r="T2778" s="61">
        <v>0</v>
      </c>
      <c r="U2778" s="61"/>
      <c r="V2778" s="62">
        <v>836341</v>
      </c>
      <c r="W2778" s="61"/>
      <c r="X2778" s="61">
        <v>0</v>
      </c>
      <c r="Y2778" s="62">
        <v>17895165</v>
      </c>
      <c r="Z2778" s="62">
        <v>2612056</v>
      </c>
      <c r="AA2778" s="61"/>
      <c r="AB2778" s="62">
        <v>4436244</v>
      </c>
      <c r="AC2778" s="62">
        <v>2342704</v>
      </c>
      <c r="AD2778" s="61"/>
      <c r="AE2778" s="62">
        <v>6752142</v>
      </c>
      <c r="AF2778" s="61"/>
      <c r="AG2778" s="61">
        <v>0</v>
      </c>
      <c r="AH2778" s="62">
        <v>1441981</v>
      </c>
      <c r="AI2778" s="61"/>
      <c r="AJ2778" s="62">
        <v>143036</v>
      </c>
      <c r="AK2778" s="61">
        <v>0</v>
      </c>
      <c r="AL2778" s="61">
        <v>0</v>
      </c>
      <c r="AM2778" s="62">
        <v>58415</v>
      </c>
      <c r="AN2778" s="62">
        <v>309528</v>
      </c>
      <c r="AO2778" s="62">
        <v>120252</v>
      </c>
      <c r="AP2778" s="61"/>
      <c r="AQ2778" s="62">
        <v>103634</v>
      </c>
      <c r="AR2778" s="61"/>
      <c r="AS2778" s="62">
        <v>261005</v>
      </c>
      <c r="AT2778" s="62">
        <v>485206</v>
      </c>
      <c r="AU2778" s="62">
        <v>861935</v>
      </c>
      <c r="AV2778" s="61"/>
      <c r="AW2778" s="61">
        <v>0</v>
      </c>
      <c r="AX2778" s="62">
        <v>270506</v>
      </c>
      <c r="AY2778" s="61"/>
      <c r="AZ2778" s="62">
        <v>22512</v>
      </c>
      <c r="BA2778" s="61"/>
      <c r="BB2778" s="61">
        <v>0</v>
      </c>
      <c r="BC2778" s="62">
        <v>34501</v>
      </c>
      <c r="BD2778" s="61">
        <v>0</v>
      </c>
      <c r="BE2778" s="61"/>
      <c r="BF2778" s="61">
        <v>0</v>
      </c>
      <c r="BG2778" s="61"/>
      <c r="BH2778" s="61">
        <v>0</v>
      </c>
      <c r="BI2778" s="61"/>
      <c r="BJ2778" s="61">
        <v>0</v>
      </c>
      <c r="BK2778" s="61"/>
      <c r="BL2778" s="61">
        <v>0</v>
      </c>
      <c r="BM2778" s="61">
        <v>0</v>
      </c>
      <c r="BN2778" s="62">
        <v>-2871902</v>
      </c>
      <c r="BO2778" s="61"/>
    </row>
    <row r="2779" spans="1:67" x14ac:dyDescent="0.2">
      <c r="A2779" s="57" t="s">
        <v>47</v>
      </c>
      <c r="B2779" s="56" t="s">
        <v>47</v>
      </c>
      <c r="C2779" s="56" t="s">
        <v>177</v>
      </c>
      <c r="D2779" s="56">
        <v>2005</v>
      </c>
      <c r="E2779" s="58">
        <v>44431416</v>
      </c>
      <c r="F2779" s="58">
        <v>39082048</v>
      </c>
      <c r="G2779" s="59">
        <v>41434454</v>
      </c>
      <c r="H2779" s="59">
        <v>2996962</v>
      </c>
      <c r="I2779" s="60">
        <v>0</v>
      </c>
      <c r="J2779" s="58">
        <v>-5349368</v>
      </c>
      <c r="K2779" s="61"/>
      <c r="L2779" s="62">
        <v>10577</v>
      </c>
      <c r="M2779" s="61"/>
      <c r="N2779" s="62">
        <v>1471085</v>
      </c>
      <c r="O2779" s="61">
        <v>0</v>
      </c>
      <c r="P2779" s="61"/>
      <c r="Q2779" s="61"/>
      <c r="R2779" s="61"/>
      <c r="S2779" s="61">
        <v>0</v>
      </c>
      <c r="T2779" s="61">
        <v>0</v>
      </c>
      <c r="U2779" s="61"/>
      <c r="V2779" s="62">
        <v>845590</v>
      </c>
      <c r="W2779" s="61"/>
      <c r="X2779" s="61">
        <v>0</v>
      </c>
      <c r="Y2779" s="62">
        <v>17999119</v>
      </c>
      <c r="Z2779" s="62">
        <v>2772025</v>
      </c>
      <c r="AA2779" s="61"/>
      <c r="AB2779" s="62">
        <v>6175068</v>
      </c>
      <c r="AC2779" s="62">
        <v>2444204</v>
      </c>
      <c r="AD2779" s="61"/>
      <c r="AE2779" s="62">
        <v>7644761</v>
      </c>
      <c r="AF2779" s="61"/>
      <c r="AG2779" s="62">
        <v>151724</v>
      </c>
      <c r="AH2779" s="62">
        <v>1920301</v>
      </c>
      <c r="AI2779" s="61"/>
      <c r="AJ2779" s="61">
        <v>0</v>
      </c>
      <c r="AK2779" s="61">
        <v>0</v>
      </c>
      <c r="AL2779" s="61">
        <v>0</v>
      </c>
      <c r="AM2779" s="62">
        <v>287880</v>
      </c>
      <c r="AN2779" s="62">
        <v>310338</v>
      </c>
      <c r="AO2779" s="62">
        <v>120252</v>
      </c>
      <c r="AP2779" s="61"/>
      <c r="AQ2779" s="62">
        <v>103634</v>
      </c>
      <c r="AR2779" s="61"/>
      <c r="AS2779" s="62">
        <v>302231</v>
      </c>
      <c r="AT2779" s="62">
        <v>602063</v>
      </c>
      <c r="AU2779" s="62">
        <v>901919</v>
      </c>
      <c r="AV2779" s="61"/>
      <c r="AW2779" s="61">
        <v>0</v>
      </c>
      <c r="AX2779" s="62">
        <v>272692</v>
      </c>
      <c r="AY2779" s="61"/>
      <c r="AZ2779" s="62">
        <v>61452</v>
      </c>
      <c r="BA2779" s="61"/>
      <c r="BB2779" s="61">
        <v>0</v>
      </c>
      <c r="BC2779" s="62">
        <v>34501</v>
      </c>
      <c r="BD2779" s="61">
        <v>0</v>
      </c>
      <c r="BE2779" s="61"/>
      <c r="BF2779" s="61">
        <v>0</v>
      </c>
      <c r="BG2779" s="61"/>
      <c r="BH2779" s="61">
        <v>0</v>
      </c>
      <c r="BI2779" s="61"/>
      <c r="BJ2779" s="61">
        <v>0</v>
      </c>
      <c r="BK2779" s="61"/>
      <c r="BL2779" s="61">
        <v>0</v>
      </c>
      <c r="BM2779" s="61">
        <v>0</v>
      </c>
      <c r="BN2779" s="62">
        <v>-5349368</v>
      </c>
      <c r="BO2779" s="61"/>
    </row>
    <row r="2780" spans="1:67" x14ac:dyDescent="0.2">
      <c r="A2780" s="57" t="s">
        <v>47</v>
      </c>
      <c r="B2780" s="56" t="s">
        <v>47</v>
      </c>
      <c r="C2780" s="56" t="s">
        <v>177</v>
      </c>
      <c r="D2780" s="56">
        <v>2006</v>
      </c>
      <c r="E2780" s="58">
        <v>48257156</v>
      </c>
      <c r="F2780" s="58">
        <v>42557338</v>
      </c>
      <c r="G2780" s="59">
        <v>44718842</v>
      </c>
      <c r="H2780" s="59">
        <v>3538314</v>
      </c>
      <c r="I2780" s="60">
        <v>0</v>
      </c>
      <c r="J2780" s="58">
        <v>-5699818</v>
      </c>
      <c r="K2780" s="61"/>
      <c r="L2780" s="62">
        <v>10577</v>
      </c>
      <c r="M2780" s="61"/>
      <c r="N2780" s="62">
        <v>1561069</v>
      </c>
      <c r="O2780" s="61">
        <v>0</v>
      </c>
      <c r="P2780" s="61"/>
      <c r="Q2780" s="61"/>
      <c r="R2780" s="61"/>
      <c r="S2780" s="61">
        <v>0</v>
      </c>
      <c r="T2780" s="61">
        <v>0</v>
      </c>
      <c r="U2780" s="61"/>
      <c r="V2780" s="62">
        <v>873888</v>
      </c>
      <c r="W2780" s="61"/>
      <c r="X2780" s="61">
        <v>0</v>
      </c>
      <c r="Y2780" s="62">
        <v>18993847</v>
      </c>
      <c r="Z2780" s="62">
        <v>3586667</v>
      </c>
      <c r="AA2780" s="61"/>
      <c r="AB2780" s="62">
        <v>6223267</v>
      </c>
      <c r="AC2780" s="62">
        <v>2885020</v>
      </c>
      <c r="AD2780" s="61"/>
      <c r="AE2780" s="62">
        <v>8248311</v>
      </c>
      <c r="AF2780" s="61"/>
      <c r="AG2780" s="62">
        <v>444346</v>
      </c>
      <c r="AH2780" s="62">
        <v>1891850</v>
      </c>
      <c r="AI2780" s="61"/>
      <c r="AJ2780" s="61">
        <v>0</v>
      </c>
      <c r="AK2780" s="61">
        <v>0</v>
      </c>
      <c r="AL2780" s="61">
        <v>0</v>
      </c>
      <c r="AM2780" s="62">
        <v>287879</v>
      </c>
      <c r="AN2780" s="62">
        <v>324974</v>
      </c>
      <c r="AO2780" s="62">
        <v>120252</v>
      </c>
      <c r="AP2780" s="61"/>
      <c r="AQ2780" s="62">
        <v>108689</v>
      </c>
      <c r="AR2780" s="61"/>
      <c r="AS2780" s="62">
        <v>338169</v>
      </c>
      <c r="AT2780" s="62">
        <v>726434</v>
      </c>
      <c r="AU2780" s="62">
        <v>1184814</v>
      </c>
      <c r="AV2780" s="61"/>
      <c r="AW2780" s="61">
        <v>0</v>
      </c>
      <c r="AX2780" s="62">
        <v>279283</v>
      </c>
      <c r="AY2780" s="61"/>
      <c r="AZ2780" s="62">
        <v>133319</v>
      </c>
      <c r="BA2780" s="61"/>
      <c r="BB2780" s="61">
        <v>0</v>
      </c>
      <c r="BC2780" s="62">
        <v>34501</v>
      </c>
      <c r="BD2780" s="61">
        <v>0</v>
      </c>
      <c r="BE2780" s="61"/>
      <c r="BF2780" s="61">
        <v>0</v>
      </c>
      <c r="BG2780" s="61"/>
      <c r="BH2780" s="61">
        <v>0</v>
      </c>
      <c r="BI2780" s="61"/>
      <c r="BJ2780" s="61">
        <v>0</v>
      </c>
      <c r="BK2780" s="61"/>
      <c r="BL2780" s="61">
        <v>0</v>
      </c>
      <c r="BM2780" s="61">
        <v>0</v>
      </c>
      <c r="BN2780" s="62">
        <v>-5699818</v>
      </c>
      <c r="BO2780" s="61"/>
    </row>
    <row r="2781" spans="1:67" x14ac:dyDescent="0.2">
      <c r="A2781" s="57" t="s">
        <v>47</v>
      </c>
      <c r="B2781" s="56" t="s">
        <v>47</v>
      </c>
      <c r="C2781" s="56" t="s">
        <v>177</v>
      </c>
      <c r="D2781" s="56">
        <v>2007</v>
      </c>
      <c r="E2781" s="58">
        <v>53379802</v>
      </c>
      <c r="F2781" s="58">
        <v>46675982</v>
      </c>
      <c r="G2781" s="59">
        <v>50097770</v>
      </c>
      <c r="H2781" s="59">
        <v>3282032</v>
      </c>
      <c r="I2781" s="60">
        <v>0</v>
      </c>
      <c r="J2781" s="58">
        <v>-6703820</v>
      </c>
      <c r="K2781" s="61"/>
      <c r="L2781" s="62">
        <v>9255</v>
      </c>
      <c r="M2781" s="61"/>
      <c r="N2781" s="62">
        <v>1591100</v>
      </c>
      <c r="O2781" s="61">
        <v>0</v>
      </c>
      <c r="P2781" s="61"/>
      <c r="Q2781" s="61"/>
      <c r="R2781" s="61"/>
      <c r="S2781" s="61">
        <v>0</v>
      </c>
      <c r="T2781" s="61">
        <v>0</v>
      </c>
      <c r="U2781" s="61"/>
      <c r="V2781" s="62">
        <v>873888</v>
      </c>
      <c r="W2781" s="61"/>
      <c r="X2781" s="61">
        <v>0</v>
      </c>
      <c r="Y2781" s="62">
        <v>20858914</v>
      </c>
      <c r="Z2781" s="62">
        <v>4686182</v>
      </c>
      <c r="AA2781" s="61"/>
      <c r="AB2781" s="62">
        <v>6645031</v>
      </c>
      <c r="AC2781" s="62">
        <v>3317470</v>
      </c>
      <c r="AD2781" s="61"/>
      <c r="AE2781" s="62">
        <v>9274769</v>
      </c>
      <c r="AF2781" s="61"/>
      <c r="AG2781" s="62">
        <v>796333</v>
      </c>
      <c r="AH2781" s="62">
        <v>2044828</v>
      </c>
      <c r="AI2781" s="61"/>
      <c r="AJ2781" s="61">
        <v>0</v>
      </c>
      <c r="AK2781" s="61">
        <v>0</v>
      </c>
      <c r="AL2781" s="61">
        <v>0</v>
      </c>
      <c r="AM2781" s="62">
        <v>229465</v>
      </c>
      <c r="AN2781" s="61">
        <v>0</v>
      </c>
      <c r="AO2781" s="62">
        <v>120252</v>
      </c>
      <c r="AP2781" s="61"/>
      <c r="AQ2781" s="62">
        <v>108689</v>
      </c>
      <c r="AR2781" s="61"/>
      <c r="AS2781" s="62">
        <v>355072</v>
      </c>
      <c r="AT2781" s="62">
        <v>726434</v>
      </c>
      <c r="AU2781" s="62">
        <v>1275129</v>
      </c>
      <c r="AV2781" s="61"/>
      <c r="AW2781" s="61">
        <v>0</v>
      </c>
      <c r="AX2781" s="62">
        <v>299171</v>
      </c>
      <c r="AY2781" s="61"/>
      <c r="AZ2781" s="62">
        <v>133319</v>
      </c>
      <c r="BA2781" s="61"/>
      <c r="BB2781" s="61">
        <v>0</v>
      </c>
      <c r="BC2781" s="62">
        <v>34501</v>
      </c>
      <c r="BD2781" s="61">
        <v>0</v>
      </c>
      <c r="BE2781" s="61"/>
      <c r="BF2781" s="61">
        <v>0</v>
      </c>
      <c r="BG2781" s="61"/>
      <c r="BH2781" s="61">
        <v>0</v>
      </c>
      <c r="BI2781" s="61"/>
      <c r="BJ2781" s="61">
        <v>0</v>
      </c>
      <c r="BK2781" s="61"/>
      <c r="BL2781" s="61">
        <v>0</v>
      </c>
      <c r="BM2781" s="61">
        <v>0</v>
      </c>
      <c r="BN2781" s="62">
        <v>-6703820</v>
      </c>
      <c r="BO2781" s="61"/>
    </row>
    <row r="2782" spans="1:67" x14ac:dyDescent="0.2">
      <c r="A2782" s="57" t="s">
        <v>47</v>
      </c>
      <c r="B2782" s="56" t="s">
        <v>47</v>
      </c>
      <c r="C2782" s="56" t="s">
        <v>574</v>
      </c>
      <c r="D2782" s="56">
        <v>1989</v>
      </c>
      <c r="E2782" s="58">
        <v>425489</v>
      </c>
      <c r="F2782" s="58">
        <v>379882</v>
      </c>
      <c r="G2782" s="59">
        <v>400760</v>
      </c>
      <c r="H2782" s="59">
        <v>24729</v>
      </c>
      <c r="I2782" s="60">
        <v>0</v>
      </c>
      <c r="J2782" s="58">
        <v>-45607</v>
      </c>
      <c r="K2782" s="61"/>
      <c r="L2782" s="61"/>
      <c r="M2782" s="61"/>
      <c r="N2782" s="61"/>
      <c r="O2782" s="61"/>
      <c r="P2782" s="61"/>
      <c r="Q2782" s="61"/>
      <c r="R2782" s="61"/>
      <c r="S2782" s="61"/>
      <c r="T2782" s="61"/>
      <c r="U2782" s="61"/>
      <c r="V2782" s="61"/>
      <c r="W2782" s="61"/>
      <c r="X2782" s="61"/>
      <c r="Y2782" s="61"/>
      <c r="Z2782" s="61"/>
      <c r="AA2782" s="62">
        <v>257357</v>
      </c>
      <c r="AB2782" s="61"/>
      <c r="AC2782" s="61"/>
      <c r="AD2782" s="62">
        <v>38199</v>
      </c>
      <c r="AE2782" s="61"/>
      <c r="AF2782" s="62">
        <v>65688</v>
      </c>
      <c r="AG2782" s="61"/>
      <c r="AH2782" s="61"/>
      <c r="AI2782" s="62">
        <v>39516</v>
      </c>
      <c r="AJ2782" s="61"/>
      <c r="AK2782" s="61"/>
      <c r="AL2782" s="61"/>
      <c r="AM2782" s="61"/>
      <c r="AN2782" s="61"/>
      <c r="AO2782" s="61"/>
      <c r="AP2782" s="61">
        <v>961</v>
      </c>
      <c r="AQ2782" s="61"/>
      <c r="AR2782" s="61"/>
      <c r="AS2782" s="61"/>
      <c r="AT2782" s="61"/>
      <c r="AU2782" s="61"/>
      <c r="AV2782" s="61"/>
      <c r="AW2782" s="61"/>
      <c r="AX2782" s="61"/>
      <c r="AY2782" s="62">
        <v>5027</v>
      </c>
      <c r="AZ2782" s="61"/>
      <c r="BA2782" s="62">
        <v>16532</v>
      </c>
      <c r="BB2782" s="61"/>
      <c r="BC2782" s="61"/>
      <c r="BD2782" s="61"/>
      <c r="BE2782" s="61"/>
      <c r="BF2782" s="61"/>
      <c r="BG2782" s="61"/>
      <c r="BH2782" s="61"/>
      <c r="BI2782" s="61"/>
      <c r="BJ2782" s="61"/>
      <c r="BK2782" s="62">
        <v>2209</v>
      </c>
      <c r="BL2782" s="61"/>
      <c r="BM2782" s="61"/>
      <c r="BN2782" s="61"/>
      <c r="BO2782" s="62">
        <v>-45607</v>
      </c>
    </row>
    <row r="2783" spans="1:67" x14ac:dyDescent="0.2">
      <c r="A2783" s="57" t="s">
        <v>47</v>
      </c>
      <c r="B2783" s="56" t="s">
        <v>47</v>
      </c>
      <c r="C2783" s="56" t="s">
        <v>574</v>
      </c>
      <c r="D2783" s="56">
        <v>1990</v>
      </c>
      <c r="E2783" s="58">
        <v>478357</v>
      </c>
      <c r="F2783" s="58">
        <v>432750</v>
      </c>
      <c r="G2783" s="59">
        <v>452324</v>
      </c>
      <c r="H2783" s="59">
        <v>26033</v>
      </c>
      <c r="I2783" s="60">
        <v>0</v>
      </c>
      <c r="J2783" s="58">
        <v>-45607</v>
      </c>
      <c r="K2783" s="61"/>
      <c r="L2783" s="61"/>
      <c r="M2783" s="61"/>
      <c r="N2783" s="61"/>
      <c r="O2783" s="61"/>
      <c r="P2783" s="61"/>
      <c r="Q2783" s="61"/>
      <c r="R2783" s="61"/>
      <c r="S2783" s="61"/>
      <c r="T2783" s="61"/>
      <c r="U2783" s="61"/>
      <c r="V2783" s="61"/>
      <c r="W2783" s="61"/>
      <c r="X2783" s="61"/>
      <c r="Y2783" s="61"/>
      <c r="Z2783" s="61"/>
      <c r="AA2783" s="62">
        <v>279866</v>
      </c>
      <c r="AB2783" s="61"/>
      <c r="AC2783" s="61"/>
      <c r="AD2783" s="62">
        <v>53863</v>
      </c>
      <c r="AE2783" s="61"/>
      <c r="AF2783" s="62">
        <v>74553</v>
      </c>
      <c r="AG2783" s="61"/>
      <c r="AH2783" s="61"/>
      <c r="AI2783" s="62">
        <v>44042</v>
      </c>
      <c r="AJ2783" s="61"/>
      <c r="AK2783" s="61"/>
      <c r="AL2783" s="61"/>
      <c r="AM2783" s="61"/>
      <c r="AN2783" s="61"/>
      <c r="AO2783" s="61"/>
      <c r="AP2783" s="61">
        <v>961</v>
      </c>
      <c r="AQ2783" s="61"/>
      <c r="AR2783" s="62">
        <v>1304</v>
      </c>
      <c r="AS2783" s="61"/>
      <c r="AT2783" s="61"/>
      <c r="AU2783" s="61"/>
      <c r="AV2783" s="61"/>
      <c r="AW2783" s="61"/>
      <c r="AX2783" s="61"/>
      <c r="AY2783" s="62">
        <v>5027</v>
      </c>
      <c r="AZ2783" s="61"/>
      <c r="BA2783" s="62">
        <v>16532</v>
      </c>
      <c r="BB2783" s="61"/>
      <c r="BC2783" s="61"/>
      <c r="BD2783" s="61"/>
      <c r="BE2783" s="61"/>
      <c r="BF2783" s="61"/>
      <c r="BG2783" s="61"/>
      <c r="BH2783" s="61"/>
      <c r="BI2783" s="61"/>
      <c r="BJ2783" s="61"/>
      <c r="BK2783" s="62">
        <v>2209</v>
      </c>
      <c r="BL2783" s="61"/>
      <c r="BM2783" s="61"/>
      <c r="BN2783" s="61"/>
      <c r="BO2783" s="62">
        <v>-45607</v>
      </c>
    </row>
    <row r="2784" spans="1:67" x14ac:dyDescent="0.2">
      <c r="A2784" s="57" t="s">
        <v>47</v>
      </c>
      <c r="B2784" s="56" t="s">
        <v>47</v>
      </c>
      <c r="C2784" s="56" t="s">
        <v>574</v>
      </c>
      <c r="D2784" s="56">
        <v>1991</v>
      </c>
      <c r="E2784" s="58">
        <v>514928</v>
      </c>
      <c r="F2784" s="58">
        <v>469321</v>
      </c>
      <c r="G2784" s="59">
        <v>488895</v>
      </c>
      <c r="H2784" s="59">
        <v>26033</v>
      </c>
      <c r="I2784" s="60">
        <v>0</v>
      </c>
      <c r="J2784" s="58">
        <v>-45607</v>
      </c>
      <c r="K2784" s="61"/>
      <c r="L2784" s="61"/>
      <c r="M2784" s="61"/>
      <c r="N2784" s="61"/>
      <c r="O2784" s="61"/>
      <c r="P2784" s="61"/>
      <c r="Q2784" s="61"/>
      <c r="R2784" s="61"/>
      <c r="S2784" s="61"/>
      <c r="T2784" s="61"/>
      <c r="U2784" s="61"/>
      <c r="V2784" s="61"/>
      <c r="W2784" s="61"/>
      <c r="X2784" s="61"/>
      <c r="Y2784" s="61"/>
      <c r="Z2784" s="61"/>
      <c r="AA2784" s="62">
        <v>313970</v>
      </c>
      <c r="AB2784" s="61"/>
      <c r="AC2784" s="61"/>
      <c r="AD2784" s="62">
        <v>53753</v>
      </c>
      <c r="AE2784" s="61"/>
      <c r="AF2784" s="62">
        <v>75763</v>
      </c>
      <c r="AG2784" s="61"/>
      <c r="AH2784" s="61"/>
      <c r="AI2784" s="62">
        <v>45409</v>
      </c>
      <c r="AJ2784" s="61"/>
      <c r="AK2784" s="61"/>
      <c r="AL2784" s="61"/>
      <c r="AM2784" s="61"/>
      <c r="AN2784" s="61"/>
      <c r="AO2784" s="61"/>
      <c r="AP2784" s="61">
        <v>961</v>
      </c>
      <c r="AQ2784" s="61"/>
      <c r="AR2784" s="62">
        <v>1304</v>
      </c>
      <c r="AS2784" s="61"/>
      <c r="AT2784" s="61"/>
      <c r="AU2784" s="61"/>
      <c r="AV2784" s="61"/>
      <c r="AW2784" s="61"/>
      <c r="AX2784" s="61"/>
      <c r="AY2784" s="62">
        <v>5027</v>
      </c>
      <c r="AZ2784" s="61"/>
      <c r="BA2784" s="62">
        <v>16532</v>
      </c>
      <c r="BB2784" s="61"/>
      <c r="BC2784" s="61"/>
      <c r="BD2784" s="61"/>
      <c r="BE2784" s="61"/>
      <c r="BF2784" s="61"/>
      <c r="BG2784" s="61"/>
      <c r="BH2784" s="61"/>
      <c r="BI2784" s="61"/>
      <c r="BJ2784" s="61"/>
      <c r="BK2784" s="62">
        <v>2209</v>
      </c>
      <c r="BL2784" s="61"/>
      <c r="BM2784" s="61"/>
      <c r="BN2784" s="61"/>
      <c r="BO2784" s="62">
        <v>-45607</v>
      </c>
    </row>
    <row r="2785" spans="1:67" x14ac:dyDescent="0.2">
      <c r="A2785" s="57" t="s">
        <v>47</v>
      </c>
      <c r="B2785" s="56" t="s">
        <v>47</v>
      </c>
      <c r="C2785" s="56" t="s">
        <v>574</v>
      </c>
      <c r="D2785" s="56">
        <v>1992</v>
      </c>
      <c r="E2785" s="58">
        <v>538396</v>
      </c>
      <c r="F2785" s="58">
        <v>492789</v>
      </c>
      <c r="G2785" s="59">
        <v>509124</v>
      </c>
      <c r="H2785" s="59">
        <v>29272</v>
      </c>
      <c r="I2785" s="60">
        <v>0</v>
      </c>
      <c r="J2785" s="58">
        <v>-45607</v>
      </c>
      <c r="K2785" s="61"/>
      <c r="L2785" s="61"/>
      <c r="M2785" s="61"/>
      <c r="N2785" s="61"/>
      <c r="O2785" s="61"/>
      <c r="P2785" s="61"/>
      <c r="Q2785" s="61"/>
      <c r="R2785" s="61"/>
      <c r="S2785" s="61"/>
      <c r="T2785" s="61"/>
      <c r="U2785" s="61"/>
      <c r="V2785" s="61"/>
      <c r="W2785" s="61"/>
      <c r="X2785" s="61"/>
      <c r="Y2785" s="61"/>
      <c r="Z2785" s="61"/>
      <c r="AA2785" s="62">
        <v>322434</v>
      </c>
      <c r="AB2785" s="61"/>
      <c r="AC2785" s="61"/>
      <c r="AD2785" s="62">
        <v>58978</v>
      </c>
      <c r="AE2785" s="61"/>
      <c r="AF2785" s="62">
        <v>80195</v>
      </c>
      <c r="AG2785" s="61"/>
      <c r="AH2785" s="61"/>
      <c r="AI2785" s="62">
        <v>47517</v>
      </c>
      <c r="AJ2785" s="61"/>
      <c r="AK2785" s="61"/>
      <c r="AL2785" s="61"/>
      <c r="AM2785" s="61"/>
      <c r="AN2785" s="61"/>
      <c r="AO2785" s="61"/>
      <c r="AP2785" s="61">
        <v>961</v>
      </c>
      <c r="AQ2785" s="61"/>
      <c r="AR2785" s="62">
        <v>4543</v>
      </c>
      <c r="AS2785" s="61"/>
      <c r="AT2785" s="61"/>
      <c r="AU2785" s="61"/>
      <c r="AV2785" s="61"/>
      <c r="AW2785" s="61"/>
      <c r="AX2785" s="61"/>
      <c r="AY2785" s="62">
        <v>5027</v>
      </c>
      <c r="AZ2785" s="61"/>
      <c r="BA2785" s="62">
        <v>16532</v>
      </c>
      <c r="BB2785" s="61"/>
      <c r="BC2785" s="61"/>
      <c r="BD2785" s="61"/>
      <c r="BE2785" s="61"/>
      <c r="BF2785" s="61"/>
      <c r="BG2785" s="61"/>
      <c r="BH2785" s="61"/>
      <c r="BI2785" s="61"/>
      <c r="BJ2785" s="61"/>
      <c r="BK2785" s="62">
        <v>2209</v>
      </c>
      <c r="BL2785" s="61"/>
      <c r="BM2785" s="61"/>
      <c r="BN2785" s="61"/>
      <c r="BO2785" s="62">
        <v>-45607</v>
      </c>
    </row>
    <row r="2786" spans="1:67" x14ac:dyDescent="0.2">
      <c r="A2786" s="57" t="s">
        <v>47</v>
      </c>
      <c r="B2786" s="56" t="s">
        <v>47</v>
      </c>
      <c r="C2786" s="56" t="s">
        <v>574</v>
      </c>
      <c r="D2786" s="56">
        <v>1993</v>
      </c>
      <c r="E2786" s="58">
        <v>560817</v>
      </c>
      <c r="F2786" s="58">
        <v>515210</v>
      </c>
      <c r="G2786" s="59">
        <v>531134</v>
      </c>
      <c r="H2786" s="59">
        <v>29683</v>
      </c>
      <c r="I2786" s="60">
        <v>0</v>
      </c>
      <c r="J2786" s="58">
        <v>-45607</v>
      </c>
      <c r="K2786" s="61"/>
      <c r="L2786" s="61"/>
      <c r="M2786" s="61"/>
      <c r="N2786" s="61"/>
      <c r="O2786" s="61"/>
      <c r="P2786" s="61"/>
      <c r="Q2786" s="61"/>
      <c r="R2786" s="61"/>
      <c r="S2786" s="61"/>
      <c r="T2786" s="61"/>
      <c r="U2786" s="61"/>
      <c r="V2786" s="61"/>
      <c r="W2786" s="61"/>
      <c r="X2786" s="61"/>
      <c r="Y2786" s="61"/>
      <c r="Z2786" s="61"/>
      <c r="AA2786" s="62">
        <v>343122</v>
      </c>
      <c r="AB2786" s="61"/>
      <c r="AC2786" s="61"/>
      <c r="AD2786" s="62">
        <v>59879</v>
      </c>
      <c r="AE2786" s="61"/>
      <c r="AF2786" s="62">
        <v>80314</v>
      </c>
      <c r="AG2786" s="61"/>
      <c r="AH2786" s="61"/>
      <c r="AI2786" s="62">
        <v>47819</v>
      </c>
      <c r="AJ2786" s="61"/>
      <c r="AK2786" s="61"/>
      <c r="AL2786" s="61"/>
      <c r="AM2786" s="61"/>
      <c r="AN2786" s="61"/>
      <c r="AO2786" s="61"/>
      <c r="AP2786" s="61">
        <v>961</v>
      </c>
      <c r="AQ2786" s="61"/>
      <c r="AR2786" s="62">
        <v>4954</v>
      </c>
      <c r="AS2786" s="61"/>
      <c r="AT2786" s="61"/>
      <c r="AU2786" s="61"/>
      <c r="AV2786" s="61"/>
      <c r="AW2786" s="61"/>
      <c r="AX2786" s="61"/>
      <c r="AY2786" s="62">
        <v>5027</v>
      </c>
      <c r="AZ2786" s="61"/>
      <c r="BA2786" s="62">
        <v>16532</v>
      </c>
      <c r="BB2786" s="61"/>
      <c r="BC2786" s="61"/>
      <c r="BD2786" s="61"/>
      <c r="BE2786" s="61"/>
      <c r="BF2786" s="61"/>
      <c r="BG2786" s="61"/>
      <c r="BH2786" s="61"/>
      <c r="BI2786" s="61"/>
      <c r="BJ2786" s="61"/>
      <c r="BK2786" s="62">
        <v>2209</v>
      </c>
      <c r="BL2786" s="61"/>
      <c r="BM2786" s="61"/>
      <c r="BN2786" s="61"/>
      <c r="BO2786" s="62">
        <v>-45607</v>
      </c>
    </row>
    <row r="2787" spans="1:67" x14ac:dyDescent="0.2">
      <c r="A2787" s="57" t="s">
        <v>47</v>
      </c>
      <c r="B2787" s="56" t="s">
        <v>47</v>
      </c>
      <c r="C2787" s="56" t="s">
        <v>574</v>
      </c>
      <c r="D2787" s="56">
        <v>1994</v>
      </c>
      <c r="E2787" s="58">
        <v>600622</v>
      </c>
      <c r="F2787" s="58">
        <v>501533</v>
      </c>
      <c r="G2787" s="59">
        <v>569428</v>
      </c>
      <c r="H2787" s="59">
        <v>31194</v>
      </c>
      <c r="I2787" s="60">
        <v>0</v>
      </c>
      <c r="J2787" s="58">
        <v>-99089</v>
      </c>
      <c r="K2787" s="61"/>
      <c r="L2787" s="61"/>
      <c r="M2787" s="61"/>
      <c r="N2787" s="61"/>
      <c r="O2787" s="61"/>
      <c r="P2787" s="61"/>
      <c r="Q2787" s="61"/>
      <c r="R2787" s="61"/>
      <c r="S2787" s="61"/>
      <c r="T2787" s="61"/>
      <c r="U2787" s="61"/>
      <c r="V2787" s="61"/>
      <c r="W2787" s="61"/>
      <c r="X2787" s="61"/>
      <c r="Y2787" s="61"/>
      <c r="Z2787" s="61"/>
      <c r="AA2787" s="62">
        <v>369968</v>
      </c>
      <c r="AB2787" s="61"/>
      <c r="AC2787" s="61"/>
      <c r="AD2787" s="62">
        <v>64164</v>
      </c>
      <c r="AE2787" s="61"/>
      <c r="AF2787" s="62">
        <v>82994</v>
      </c>
      <c r="AG2787" s="61"/>
      <c r="AH2787" s="61"/>
      <c r="AI2787" s="62">
        <v>52302</v>
      </c>
      <c r="AJ2787" s="61"/>
      <c r="AK2787" s="61"/>
      <c r="AL2787" s="61"/>
      <c r="AM2787" s="61"/>
      <c r="AN2787" s="61"/>
      <c r="AO2787" s="61"/>
      <c r="AP2787" s="62">
        <v>2472</v>
      </c>
      <c r="AQ2787" s="61"/>
      <c r="AR2787" s="62">
        <v>4954</v>
      </c>
      <c r="AS2787" s="61"/>
      <c r="AT2787" s="61"/>
      <c r="AU2787" s="61"/>
      <c r="AV2787" s="61"/>
      <c r="AW2787" s="61"/>
      <c r="AX2787" s="61"/>
      <c r="AY2787" s="62">
        <v>5027</v>
      </c>
      <c r="AZ2787" s="61"/>
      <c r="BA2787" s="62">
        <v>16532</v>
      </c>
      <c r="BB2787" s="61"/>
      <c r="BC2787" s="61"/>
      <c r="BD2787" s="61"/>
      <c r="BE2787" s="61"/>
      <c r="BF2787" s="61"/>
      <c r="BG2787" s="61"/>
      <c r="BH2787" s="61"/>
      <c r="BI2787" s="61"/>
      <c r="BJ2787" s="61"/>
      <c r="BK2787" s="62">
        <v>2209</v>
      </c>
      <c r="BL2787" s="61"/>
      <c r="BM2787" s="61"/>
      <c r="BN2787" s="61"/>
      <c r="BO2787" s="62">
        <v>-99089</v>
      </c>
    </row>
    <row r="2788" spans="1:67" x14ac:dyDescent="0.2">
      <c r="A2788" s="57" t="s">
        <v>47</v>
      </c>
      <c r="B2788" s="56" t="s">
        <v>47</v>
      </c>
      <c r="C2788" s="56" t="s">
        <v>574</v>
      </c>
      <c r="D2788" s="56">
        <v>1995</v>
      </c>
      <c r="E2788" s="58">
        <v>637641</v>
      </c>
      <c r="F2788" s="58">
        <v>521526</v>
      </c>
      <c r="G2788" s="59">
        <v>586261</v>
      </c>
      <c r="H2788" s="59">
        <v>51380</v>
      </c>
      <c r="I2788" s="60">
        <v>0</v>
      </c>
      <c r="J2788" s="58">
        <v>-116115</v>
      </c>
      <c r="K2788" s="61"/>
      <c r="L2788" s="61"/>
      <c r="M2788" s="61"/>
      <c r="N2788" s="61"/>
      <c r="O2788" s="61"/>
      <c r="P2788" s="61"/>
      <c r="Q2788" s="61"/>
      <c r="R2788" s="61"/>
      <c r="S2788" s="61"/>
      <c r="T2788" s="61"/>
      <c r="U2788" s="61"/>
      <c r="V2788" s="61"/>
      <c r="W2788" s="61"/>
      <c r="X2788" s="61"/>
      <c r="Y2788" s="61"/>
      <c r="Z2788" s="61"/>
      <c r="AA2788" s="62">
        <v>374554</v>
      </c>
      <c r="AB2788" s="61"/>
      <c r="AC2788" s="61"/>
      <c r="AD2788" s="62">
        <v>64164</v>
      </c>
      <c r="AE2788" s="61"/>
      <c r="AF2788" s="62">
        <v>93775</v>
      </c>
      <c r="AG2788" s="61"/>
      <c r="AH2788" s="61"/>
      <c r="AI2788" s="62">
        <v>53768</v>
      </c>
      <c r="AJ2788" s="61"/>
      <c r="AK2788" s="61"/>
      <c r="AL2788" s="61"/>
      <c r="AM2788" s="61"/>
      <c r="AN2788" s="61"/>
      <c r="AO2788" s="61"/>
      <c r="AP2788" s="62">
        <v>2472</v>
      </c>
      <c r="AQ2788" s="61"/>
      <c r="AR2788" s="62">
        <v>4954</v>
      </c>
      <c r="AS2788" s="61"/>
      <c r="AT2788" s="61"/>
      <c r="AU2788" s="61"/>
      <c r="AV2788" s="61"/>
      <c r="AW2788" s="61"/>
      <c r="AX2788" s="61"/>
      <c r="AY2788" s="62">
        <v>5027</v>
      </c>
      <c r="AZ2788" s="61"/>
      <c r="BA2788" s="62">
        <v>36718</v>
      </c>
      <c r="BB2788" s="61"/>
      <c r="BC2788" s="61"/>
      <c r="BD2788" s="61"/>
      <c r="BE2788" s="61"/>
      <c r="BF2788" s="61"/>
      <c r="BG2788" s="61"/>
      <c r="BH2788" s="61"/>
      <c r="BI2788" s="61"/>
      <c r="BJ2788" s="61"/>
      <c r="BK2788" s="62">
        <v>2209</v>
      </c>
      <c r="BL2788" s="61"/>
      <c r="BM2788" s="61"/>
      <c r="BN2788" s="61"/>
      <c r="BO2788" s="62">
        <v>-116115</v>
      </c>
    </row>
    <row r="2789" spans="1:67" x14ac:dyDescent="0.2">
      <c r="A2789" s="57" t="s">
        <v>47</v>
      </c>
      <c r="B2789" s="56" t="s">
        <v>47</v>
      </c>
      <c r="C2789" s="56" t="s">
        <v>574</v>
      </c>
      <c r="D2789" s="56">
        <v>1996</v>
      </c>
      <c r="E2789" s="58">
        <v>665120</v>
      </c>
      <c r="F2789" s="58">
        <v>549005</v>
      </c>
      <c r="G2789" s="59">
        <v>608586</v>
      </c>
      <c r="H2789" s="59">
        <v>56534</v>
      </c>
      <c r="I2789" s="60">
        <v>0</v>
      </c>
      <c r="J2789" s="58">
        <v>-116115</v>
      </c>
      <c r="K2789" s="61"/>
      <c r="L2789" s="61"/>
      <c r="M2789" s="61"/>
      <c r="N2789" s="61"/>
      <c r="O2789" s="61"/>
      <c r="P2789" s="61"/>
      <c r="Q2789" s="61"/>
      <c r="R2789" s="61"/>
      <c r="S2789" s="61"/>
      <c r="T2789" s="61"/>
      <c r="U2789" s="61"/>
      <c r="V2789" s="61"/>
      <c r="W2789" s="61"/>
      <c r="X2789" s="61"/>
      <c r="Y2789" s="61"/>
      <c r="Z2789" s="61"/>
      <c r="AA2789" s="62">
        <v>393879</v>
      </c>
      <c r="AB2789" s="61"/>
      <c r="AC2789" s="61"/>
      <c r="AD2789" s="62">
        <v>64164</v>
      </c>
      <c r="AE2789" s="61"/>
      <c r="AF2789" s="62">
        <v>96775</v>
      </c>
      <c r="AG2789" s="61"/>
      <c r="AH2789" s="61"/>
      <c r="AI2789" s="62">
        <v>53768</v>
      </c>
      <c r="AJ2789" s="61"/>
      <c r="AK2789" s="61"/>
      <c r="AL2789" s="61"/>
      <c r="AM2789" s="61"/>
      <c r="AN2789" s="61"/>
      <c r="AO2789" s="61"/>
      <c r="AP2789" s="62">
        <v>2472</v>
      </c>
      <c r="AQ2789" s="61"/>
      <c r="AR2789" s="62">
        <v>10108</v>
      </c>
      <c r="AS2789" s="61"/>
      <c r="AT2789" s="61"/>
      <c r="AU2789" s="61"/>
      <c r="AV2789" s="61"/>
      <c r="AW2789" s="61"/>
      <c r="AX2789" s="61"/>
      <c r="AY2789" s="62">
        <v>5027</v>
      </c>
      <c r="AZ2789" s="61"/>
      <c r="BA2789" s="62">
        <v>36718</v>
      </c>
      <c r="BB2789" s="61"/>
      <c r="BC2789" s="61"/>
      <c r="BD2789" s="61"/>
      <c r="BE2789" s="61"/>
      <c r="BF2789" s="61"/>
      <c r="BG2789" s="61"/>
      <c r="BH2789" s="61"/>
      <c r="BI2789" s="61"/>
      <c r="BJ2789" s="61"/>
      <c r="BK2789" s="62">
        <v>2209</v>
      </c>
      <c r="BL2789" s="61"/>
      <c r="BM2789" s="61"/>
      <c r="BN2789" s="61"/>
      <c r="BO2789" s="62">
        <v>-116115</v>
      </c>
    </row>
    <row r="2790" spans="1:67" x14ac:dyDescent="0.2">
      <c r="A2790" s="57" t="s">
        <v>47</v>
      </c>
      <c r="B2790" s="56" t="s">
        <v>47</v>
      </c>
      <c r="C2790" s="56" t="s">
        <v>574</v>
      </c>
      <c r="D2790" s="56">
        <v>1997</v>
      </c>
      <c r="E2790" s="58">
        <v>689204</v>
      </c>
      <c r="F2790" s="58">
        <v>573089</v>
      </c>
      <c r="G2790" s="59">
        <v>624416</v>
      </c>
      <c r="H2790" s="59">
        <v>64788</v>
      </c>
      <c r="I2790" s="60">
        <v>0</v>
      </c>
      <c r="J2790" s="58">
        <v>-116115</v>
      </c>
      <c r="K2790" s="61"/>
      <c r="L2790" s="61"/>
      <c r="M2790" s="61"/>
      <c r="N2790" s="61"/>
      <c r="O2790" s="61"/>
      <c r="P2790" s="61"/>
      <c r="Q2790" s="61"/>
      <c r="R2790" s="61"/>
      <c r="S2790" s="61"/>
      <c r="T2790" s="61"/>
      <c r="U2790" s="61"/>
      <c r="V2790" s="61"/>
      <c r="W2790" s="61"/>
      <c r="X2790" s="61"/>
      <c r="Y2790" s="61"/>
      <c r="Z2790" s="61"/>
      <c r="AA2790" s="62">
        <v>408107</v>
      </c>
      <c r="AB2790" s="61"/>
      <c r="AC2790" s="61"/>
      <c r="AD2790" s="62">
        <v>64164</v>
      </c>
      <c r="AE2790" s="61"/>
      <c r="AF2790" s="62">
        <v>96775</v>
      </c>
      <c r="AG2790" s="61"/>
      <c r="AH2790" s="61"/>
      <c r="AI2790" s="62">
        <v>55370</v>
      </c>
      <c r="AJ2790" s="61"/>
      <c r="AK2790" s="61"/>
      <c r="AL2790" s="61"/>
      <c r="AM2790" s="61"/>
      <c r="AN2790" s="61"/>
      <c r="AO2790" s="61"/>
      <c r="AP2790" s="62">
        <v>3102</v>
      </c>
      <c r="AQ2790" s="61"/>
      <c r="AR2790" s="62">
        <v>7071</v>
      </c>
      <c r="AS2790" s="61"/>
      <c r="AT2790" s="61"/>
      <c r="AU2790" s="61"/>
      <c r="AV2790" s="61"/>
      <c r="AW2790" s="61"/>
      <c r="AX2790" s="61"/>
      <c r="AY2790" s="62">
        <v>5027</v>
      </c>
      <c r="AZ2790" s="61"/>
      <c r="BA2790" s="62">
        <v>47379</v>
      </c>
      <c r="BB2790" s="61"/>
      <c r="BC2790" s="61"/>
      <c r="BD2790" s="61"/>
      <c r="BE2790" s="61"/>
      <c r="BF2790" s="61"/>
      <c r="BG2790" s="61"/>
      <c r="BH2790" s="61"/>
      <c r="BI2790" s="61"/>
      <c r="BJ2790" s="61"/>
      <c r="BK2790" s="62">
        <v>2209</v>
      </c>
      <c r="BL2790" s="61"/>
      <c r="BM2790" s="61"/>
      <c r="BN2790" s="61"/>
      <c r="BO2790" s="62">
        <v>-116115</v>
      </c>
    </row>
    <row r="2791" spans="1:67" x14ac:dyDescent="0.2">
      <c r="A2791" s="57" t="s">
        <v>47</v>
      </c>
      <c r="B2791" s="56" t="s">
        <v>47</v>
      </c>
      <c r="C2791" s="56" t="s">
        <v>574</v>
      </c>
      <c r="D2791" s="56">
        <v>1998</v>
      </c>
      <c r="E2791" s="58">
        <v>681632</v>
      </c>
      <c r="F2791" s="58">
        <v>681632</v>
      </c>
      <c r="G2791" s="59">
        <v>630735</v>
      </c>
      <c r="H2791" s="59">
        <v>50897</v>
      </c>
      <c r="I2791" s="60">
        <v>0</v>
      </c>
      <c r="J2791" s="58">
        <v>0</v>
      </c>
      <c r="K2791" s="61"/>
      <c r="L2791" s="61"/>
      <c r="M2791" s="61"/>
      <c r="N2791" s="61"/>
      <c r="O2791" s="61"/>
      <c r="P2791" s="61"/>
      <c r="Q2791" s="61"/>
      <c r="R2791" s="61"/>
      <c r="S2791" s="61"/>
      <c r="T2791" s="61"/>
      <c r="U2791" s="61"/>
      <c r="V2791" s="61"/>
      <c r="W2791" s="61"/>
      <c r="X2791" s="61"/>
      <c r="Y2791" s="61"/>
      <c r="Z2791" s="61"/>
      <c r="AA2791" s="62">
        <v>414066</v>
      </c>
      <c r="AB2791" s="61"/>
      <c r="AC2791" s="61"/>
      <c r="AD2791" s="62">
        <v>64164</v>
      </c>
      <c r="AE2791" s="61"/>
      <c r="AF2791" s="62">
        <v>96775</v>
      </c>
      <c r="AG2791" s="61"/>
      <c r="AH2791" s="61"/>
      <c r="AI2791" s="62">
        <v>55730</v>
      </c>
      <c r="AJ2791" s="61"/>
      <c r="AK2791" s="61"/>
      <c r="AL2791" s="61"/>
      <c r="AM2791" s="61"/>
      <c r="AN2791" s="61"/>
      <c r="AO2791" s="61"/>
      <c r="AP2791" s="62">
        <v>3102</v>
      </c>
      <c r="AQ2791" s="61"/>
      <c r="AR2791" s="62">
        <v>13367</v>
      </c>
      <c r="AS2791" s="61"/>
      <c r="AT2791" s="61"/>
      <c r="AU2791" s="61"/>
      <c r="AV2791" s="61"/>
      <c r="AW2791" s="61"/>
      <c r="AX2791" s="61"/>
      <c r="AY2791" s="62">
        <v>5027</v>
      </c>
      <c r="AZ2791" s="61"/>
      <c r="BA2791" s="62">
        <v>27192</v>
      </c>
      <c r="BB2791" s="61"/>
      <c r="BC2791" s="61"/>
      <c r="BD2791" s="61"/>
      <c r="BE2791" s="61"/>
      <c r="BF2791" s="61"/>
      <c r="BG2791" s="61"/>
      <c r="BH2791" s="61"/>
      <c r="BI2791" s="61"/>
      <c r="BJ2791" s="61"/>
      <c r="BK2791" s="62">
        <v>2209</v>
      </c>
      <c r="BL2791" s="61"/>
      <c r="BM2791" s="61"/>
      <c r="BN2791" s="61"/>
      <c r="BO2791" s="61"/>
    </row>
    <row r="2792" spans="1:67" x14ac:dyDescent="0.2">
      <c r="A2792" s="57" t="s">
        <v>48</v>
      </c>
      <c r="B2792" s="56" t="s">
        <v>48</v>
      </c>
      <c r="C2792" s="56" t="s">
        <v>48</v>
      </c>
      <c r="D2792" s="56">
        <v>1989</v>
      </c>
      <c r="E2792" s="58">
        <v>7793438</v>
      </c>
      <c r="F2792" s="58">
        <v>7607852</v>
      </c>
      <c r="G2792" s="59">
        <v>7230495</v>
      </c>
      <c r="H2792" s="59">
        <v>562943</v>
      </c>
      <c r="I2792" s="60">
        <v>0</v>
      </c>
      <c r="J2792" s="58">
        <v>-185586</v>
      </c>
      <c r="K2792" s="62">
        <v>56536</v>
      </c>
      <c r="L2792" s="61"/>
      <c r="M2792" s="61"/>
      <c r="N2792" s="61"/>
      <c r="O2792" s="61"/>
      <c r="P2792" s="62">
        <v>746217</v>
      </c>
      <c r="Q2792" s="62">
        <v>8690</v>
      </c>
      <c r="R2792" s="61"/>
      <c r="S2792" s="61"/>
      <c r="T2792" s="61"/>
      <c r="U2792" s="61"/>
      <c r="V2792" s="61"/>
      <c r="W2792" s="62">
        <v>290411</v>
      </c>
      <c r="X2792" s="61"/>
      <c r="Y2792" s="61"/>
      <c r="Z2792" s="61"/>
      <c r="AA2792" s="62">
        <v>3008974</v>
      </c>
      <c r="AB2792" s="61"/>
      <c r="AC2792" s="61"/>
      <c r="AD2792" s="62">
        <v>1210738</v>
      </c>
      <c r="AE2792" s="61"/>
      <c r="AF2792" s="62">
        <v>1415810</v>
      </c>
      <c r="AG2792" s="61"/>
      <c r="AH2792" s="61"/>
      <c r="AI2792" s="62">
        <v>493119</v>
      </c>
      <c r="AJ2792" s="61"/>
      <c r="AK2792" s="61"/>
      <c r="AL2792" s="61"/>
      <c r="AM2792" s="61"/>
      <c r="AN2792" s="61"/>
      <c r="AO2792" s="61"/>
      <c r="AP2792" s="62">
        <v>47695</v>
      </c>
      <c r="AQ2792" s="61"/>
      <c r="AR2792" s="62">
        <v>73854</v>
      </c>
      <c r="AS2792" s="61"/>
      <c r="AT2792" s="61"/>
      <c r="AU2792" s="61"/>
      <c r="AV2792" s="62">
        <v>2120</v>
      </c>
      <c r="AW2792" s="61"/>
      <c r="AX2792" s="61"/>
      <c r="AY2792" s="62">
        <v>55475</v>
      </c>
      <c r="AZ2792" s="61"/>
      <c r="BA2792" s="62">
        <v>350604</v>
      </c>
      <c r="BB2792" s="61"/>
      <c r="BC2792" s="61"/>
      <c r="BD2792" s="61"/>
      <c r="BE2792" s="61"/>
      <c r="BF2792" s="61"/>
      <c r="BG2792" s="61"/>
      <c r="BH2792" s="61"/>
      <c r="BI2792" s="61"/>
      <c r="BJ2792" s="61"/>
      <c r="BK2792" s="62">
        <v>33195</v>
      </c>
      <c r="BL2792" s="61"/>
      <c r="BM2792" s="61"/>
      <c r="BN2792" s="61"/>
      <c r="BO2792" s="62">
        <v>-185586</v>
      </c>
    </row>
    <row r="2793" spans="1:67" x14ac:dyDescent="0.2">
      <c r="A2793" s="57" t="s">
        <v>48</v>
      </c>
      <c r="B2793" s="56" t="s">
        <v>48</v>
      </c>
      <c r="C2793" s="56" t="s">
        <v>48</v>
      </c>
      <c r="D2793" s="56">
        <v>1990</v>
      </c>
      <c r="E2793" s="58">
        <v>8628816</v>
      </c>
      <c r="F2793" s="58">
        <v>8443230</v>
      </c>
      <c r="G2793" s="59">
        <v>7956067</v>
      </c>
      <c r="H2793" s="59">
        <v>672749</v>
      </c>
      <c r="I2793" s="60">
        <v>0</v>
      </c>
      <c r="J2793" s="58">
        <v>-185586</v>
      </c>
      <c r="K2793" s="62">
        <v>56536</v>
      </c>
      <c r="L2793" s="61"/>
      <c r="M2793" s="61"/>
      <c r="N2793" s="61"/>
      <c r="O2793" s="61"/>
      <c r="P2793" s="62">
        <v>746217</v>
      </c>
      <c r="Q2793" s="62">
        <v>8690</v>
      </c>
      <c r="R2793" s="61"/>
      <c r="S2793" s="61"/>
      <c r="T2793" s="61"/>
      <c r="U2793" s="61"/>
      <c r="V2793" s="61"/>
      <c r="W2793" s="62">
        <v>309193</v>
      </c>
      <c r="X2793" s="61"/>
      <c r="Y2793" s="61"/>
      <c r="Z2793" s="61"/>
      <c r="AA2793" s="62">
        <v>3281118</v>
      </c>
      <c r="AB2793" s="61"/>
      <c r="AC2793" s="61"/>
      <c r="AD2793" s="62">
        <v>1424556</v>
      </c>
      <c r="AE2793" s="61"/>
      <c r="AF2793" s="62">
        <v>1602425</v>
      </c>
      <c r="AG2793" s="61"/>
      <c r="AH2793" s="61"/>
      <c r="AI2793" s="62">
        <v>527332</v>
      </c>
      <c r="AJ2793" s="61"/>
      <c r="AK2793" s="61"/>
      <c r="AL2793" s="61"/>
      <c r="AM2793" s="61"/>
      <c r="AN2793" s="61"/>
      <c r="AO2793" s="61"/>
      <c r="AP2793" s="62">
        <v>58568</v>
      </c>
      <c r="AQ2793" s="61"/>
      <c r="AR2793" s="62">
        <v>123254</v>
      </c>
      <c r="AS2793" s="61"/>
      <c r="AT2793" s="61"/>
      <c r="AU2793" s="61"/>
      <c r="AV2793" s="62">
        <v>2120</v>
      </c>
      <c r="AW2793" s="61"/>
      <c r="AX2793" s="61"/>
      <c r="AY2793" s="62">
        <v>75149</v>
      </c>
      <c r="AZ2793" s="61"/>
      <c r="BA2793" s="62">
        <v>380463</v>
      </c>
      <c r="BB2793" s="61"/>
      <c r="BC2793" s="61"/>
      <c r="BD2793" s="61"/>
      <c r="BE2793" s="61"/>
      <c r="BF2793" s="61"/>
      <c r="BG2793" s="61"/>
      <c r="BH2793" s="61"/>
      <c r="BI2793" s="61"/>
      <c r="BJ2793" s="61"/>
      <c r="BK2793" s="62">
        <v>33195</v>
      </c>
      <c r="BL2793" s="61"/>
      <c r="BM2793" s="61"/>
      <c r="BN2793" s="61"/>
      <c r="BO2793" s="62">
        <v>-185586</v>
      </c>
    </row>
    <row r="2794" spans="1:67" x14ac:dyDescent="0.2">
      <c r="A2794" s="57" t="s">
        <v>48</v>
      </c>
      <c r="B2794" s="56" t="s">
        <v>48</v>
      </c>
      <c r="C2794" s="56" t="s">
        <v>48</v>
      </c>
      <c r="D2794" s="56">
        <v>1991</v>
      </c>
      <c r="E2794" s="58">
        <v>9707418</v>
      </c>
      <c r="F2794" s="58">
        <v>9521832</v>
      </c>
      <c r="G2794" s="59">
        <v>8856323</v>
      </c>
      <c r="H2794" s="59">
        <v>851095</v>
      </c>
      <c r="I2794" s="60">
        <v>0</v>
      </c>
      <c r="J2794" s="58">
        <v>-185586</v>
      </c>
      <c r="K2794" s="62">
        <v>56536</v>
      </c>
      <c r="L2794" s="61"/>
      <c r="M2794" s="61"/>
      <c r="N2794" s="61"/>
      <c r="O2794" s="61"/>
      <c r="P2794" s="62">
        <v>748161</v>
      </c>
      <c r="Q2794" s="62">
        <v>8690</v>
      </c>
      <c r="R2794" s="61"/>
      <c r="S2794" s="61"/>
      <c r="T2794" s="61"/>
      <c r="U2794" s="61"/>
      <c r="V2794" s="61"/>
      <c r="W2794" s="62">
        <v>316367</v>
      </c>
      <c r="X2794" s="61"/>
      <c r="Y2794" s="61"/>
      <c r="Z2794" s="61"/>
      <c r="AA2794" s="62">
        <v>3583041</v>
      </c>
      <c r="AB2794" s="61"/>
      <c r="AC2794" s="61"/>
      <c r="AD2794" s="62">
        <v>1928952</v>
      </c>
      <c r="AE2794" s="61"/>
      <c r="AF2794" s="62">
        <v>1683439</v>
      </c>
      <c r="AG2794" s="61"/>
      <c r="AH2794" s="61"/>
      <c r="AI2794" s="62">
        <v>531137</v>
      </c>
      <c r="AJ2794" s="61"/>
      <c r="AK2794" s="61"/>
      <c r="AL2794" s="61"/>
      <c r="AM2794" s="61"/>
      <c r="AN2794" s="61"/>
      <c r="AO2794" s="61"/>
      <c r="AP2794" s="62">
        <v>60379</v>
      </c>
      <c r="AQ2794" s="61"/>
      <c r="AR2794" s="62">
        <v>123254</v>
      </c>
      <c r="AS2794" s="61"/>
      <c r="AT2794" s="61"/>
      <c r="AU2794" s="61"/>
      <c r="AV2794" s="62">
        <v>2351</v>
      </c>
      <c r="AW2794" s="61"/>
      <c r="AX2794" s="61"/>
      <c r="AY2794" s="62">
        <v>88131</v>
      </c>
      <c r="AZ2794" s="61"/>
      <c r="BA2794" s="62">
        <v>543785</v>
      </c>
      <c r="BB2794" s="61"/>
      <c r="BC2794" s="61"/>
      <c r="BD2794" s="61"/>
      <c r="BE2794" s="61"/>
      <c r="BF2794" s="61"/>
      <c r="BG2794" s="61"/>
      <c r="BH2794" s="61"/>
      <c r="BI2794" s="61"/>
      <c r="BJ2794" s="61"/>
      <c r="BK2794" s="62">
        <v>33195</v>
      </c>
      <c r="BL2794" s="61"/>
      <c r="BM2794" s="61"/>
      <c r="BN2794" s="61"/>
      <c r="BO2794" s="62">
        <v>-185586</v>
      </c>
    </row>
    <row r="2795" spans="1:67" x14ac:dyDescent="0.2">
      <c r="A2795" s="57" t="s">
        <v>48</v>
      </c>
      <c r="B2795" s="56" t="s">
        <v>48</v>
      </c>
      <c r="C2795" s="56" t="s">
        <v>48</v>
      </c>
      <c r="D2795" s="56">
        <v>1992</v>
      </c>
      <c r="E2795" s="58">
        <v>10405087</v>
      </c>
      <c r="F2795" s="58">
        <v>10219501</v>
      </c>
      <c r="G2795" s="59">
        <v>9560660</v>
      </c>
      <c r="H2795" s="59">
        <v>844427</v>
      </c>
      <c r="I2795" s="60">
        <v>0</v>
      </c>
      <c r="J2795" s="58">
        <v>-185586</v>
      </c>
      <c r="K2795" s="62">
        <v>56536</v>
      </c>
      <c r="L2795" s="61"/>
      <c r="M2795" s="61"/>
      <c r="N2795" s="61"/>
      <c r="O2795" s="61"/>
      <c r="P2795" s="62">
        <v>749743</v>
      </c>
      <c r="Q2795" s="62">
        <v>8690</v>
      </c>
      <c r="R2795" s="61"/>
      <c r="S2795" s="61"/>
      <c r="T2795" s="61"/>
      <c r="U2795" s="61"/>
      <c r="V2795" s="61"/>
      <c r="W2795" s="62">
        <v>322989</v>
      </c>
      <c r="X2795" s="61"/>
      <c r="Y2795" s="61"/>
      <c r="Z2795" s="61"/>
      <c r="AA2795" s="62">
        <v>3734754</v>
      </c>
      <c r="AB2795" s="61"/>
      <c r="AC2795" s="61"/>
      <c r="AD2795" s="62">
        <v>2267248</v>
      </c>
      <c r="AE2795" s="61"/>
      <c r="AF2795" s="62">
        <v>1838416</v>
      </c>
      <c r="AG2795" s="61"/>
      <c r="AH2795" s="61"/>
      <c r="AI2795" s="62">
        <v>582284</v>
      </c>
      <c r="AJ2795" s="61"/>
      <c r="AK2795" s="61"/>
      <c r="AL2795" s="61"/>
      <c r="AM2795" s="61"/>
      <c r="AN2795" s="61"/>
      <c r="AO2795" s="61"/>
      <c r="AP2795" s="62">
        <v>63962</v>
      </c>
      <c r="AQ2795" s="61"/>
      <c r="AR2795" s="62">
        <v>132772</v>
      </c>
      <c r="AS2795" s="61"/>
      <c r="AT2795" s="61"/>
      <c r="AU2795" s="61"/>
      <c r="AV2795" s="62">
        <v>2351</v>
      </c>
      <c r="AW2795" s="61"/>
      <c r="AX2795" s="61"/>
      <c r="AY2795" s="62">
        <v>101386</v>
      </c>
      <c r="AZ2795" s="61"/>
      <c r="BA2795" s="62">
        <v>510761</v>
      </c>
      <c r="BB2795" s="61"/>
      <c r="BC2795" s="61"/>
      <c r="BD2795" s="61"/>
      <c r="BE2795" s="61"/>
      <c r="BF2795" s="61"/>
      <c r="BG2795" s="61"/>
      <c r="BH2795" s="61"/>
      <c r="BI2795" s="61"/>
      <c r="BJ2795" s="61"/>
      <c r="BK2795" s="62">
        <v>33195</v>
      </c>
      <c r="BL2795" s="61"/>
      <c r="BM2795" s="61"/>
      <c r="BN2795" s="61"/>
      <c r="BO2795" s="62">
        <v>-185586</v>
      </c>
    </row>
    <row r="2796" spans="1:67" x14ac:dyDescent="0.2">
      <c r="A2796" s="57" t="s">
        <v>48</v>
      </c>
      <c r="B2796" s="56" t="s">
        <v>48</v>
      </c>
      <c r="C2796" s="56" t="s">
        <v>48</v>
      </c>
      <c r="D2796" s="56">
        <v>1993</v>
      </c>
      <c r="E2796" s="58">
        <v>11744462</v>
      </c>
      <c r="F2796" s="58">
        <v>11558876</v>
      </c>
      <c r="G2796" s="59">
        <v>10846824</v>
      </c>
      <c r="H2796" s="59">
        <v>897638</v>
      </c>
      <c r="I2796" s="60">
        <v>0</v>
      </c>
      <c r="J2796" s="58">
        <v>-185586</v>
      </c>
      <c r="K2796" s="62">
        <v>56536</v>
      </c>
      <c r="L2796" s="61"/>
      <c r="M2796" s="61"/>
      <c r="N2796" s="61"/>
      <c r="O2796" s="61"/>
      <c r="P2796" s="62">
        <v>761706</v>
      </c>
      <c r="Q2796" s="62">
        <v>8690</v>
      </c>
      <c r="R2796" s="61"/>
      <c r="S2796" s="61"/>
      <c r="T2796" s="61"/>
      <c r="U2796" s="61"/>
      <c r="V2796" s="61"/>
      <c r="W2796" s="62">
        <v>329230</v>
      </c>
      <c r="X2796" s="61"/>
      <c r="Y2796" s="61"/>
      <c r="Z2796" s="61"/>
      <c r="AA2796" s="62">
        <v>4224816</v>
      </c>
      <c r="AB2796" s="61"/>
      <c r="AC2796" s="61"/>
      <c r="AD2796" s="62">
        <v>2769046</v>
      </c>
      <c r="AE2796" s="61"/>
      <c r="AF2796" s="62">
        <v>2091123</v>
      </c>
      <c r="AG2796" s="61"/>
      <c r="AH2796" s="61"/>
      <c r="AI2796" s="62">
        <v>605677</v>
      </c>
      <c r="AJ2796" s="61"/>
      <c r="AK2796" s="61"/>
      <c r="AL2796" s="61"/>
      <c r="AM2796" s="61"/>
      <c r="AN2796" s="61"/>
      <c r="AO2796" s="61"/>
      <c r="AP2796" s="62">
        <v>93459</v>
      </c>
      <c r="AQ2796" s="61"/>
      <c r="AR2796" s="62">
        <v>135593</v>
      </c>
      <c r="AS2796" s="61"/>
      <c r="AT2796" s="61"/>
      <c r="AU2796" s="61"/>
      <c r="AV2796" s="62">
        <v>2351</v>
      </c>
      <c r="AW2796" s="61"/>
      <c r="AX2796" s="61"/>
      <c r="AY2796" s="62">
        <v>116929</v>
      </c>
      <c r="AZ2796" s="61"/>
      <c r="BA2796" s="62">
        <v>516111</v>
      </c>
      <c r="BB2796" s="61"/>
      <c r="BC2796" s="61"/>
      <c r="BD2796" s="61"/>
      <c r="BE2796" s="61"/>
      <c r="BF2796" s="61"/>
      <c r="BG2796" s="61"/>
      <c r="BH2796" s="61"/>
      <c r="BI2796" s="61"/>
      <c r="BJ2796" s="61"/>
      <c r="BK2796" s="62">
        <v>33195</v>
      </c>
      <c r="BL2796" s="61"/>
      <c r="BM2796" s="61"/>
      <c r="BN2796" s="61"/>
      <c r="BO2796" s="62">
        <v>-185586</v>
      </c>
    </row>
    <row r="2797" spans="1:67" x14ac:dyDescent="0.2">
      <c r="A2797" s="57" t="s">
        <v>48</v>
      </c>
      <c r="B2797" s="56" t="s">
        <v>48</v>
      </c>
      <c r="C2797" s="56" t="s">
        <v>48</v>
      </c>
      <c r="D2797" s="56">
        <v>1994</v>
      </c>
      <c r="E2797" s="58">
        <v>13563845</v>
      </c>
      <c r="F2797" s="58">
        <v>11205230</v>
      </c>
      <c r="G2797" s="59">
        <v>12522189</v>
      </c>
      <c r="H2797" s="59">
        <v>1041656</v>
      </c>
      <c r="I2797" s="60">
        <v>0</v>
      </c>
      <c r="J2797" s="58">
        <v>-2358615</v>
      </c>
      <c r="K2797" s="62">
        <v>56536</v>
      </c>
      <c r="L2797" s="61"/>
      <c r="M2797" s="61"/>
      <c r="N2797" s="61"/>
      <c r="O2797" s="61"/>
      <c r="P2797" s="62">
        <v>771701</v>
      </c>
      <c r="Q2797" s="62">
        <v>8690</v>
      </c>
      <c r="R2797" s="61"/>
      <c r="S2797" s="61"/>
      <c r="T2797" s="61"/>
      <c r="U2797" s="61"/>
      <c r="V2797" s="61"/>
      <c r="W2797" s="62">
        <v>337654</v>
      </c>
      <c r="X2797" s="61"/>
      <c r="Y2797" s="61"/>
      <c r="Z2797" s="61"/>
      <c r="AA2797" s="62">
        <v>4883593</v>
      </c>
      <c r="AB2797" s="61"/>
      <c r="AC2797" s="61"/>
      <c r="AD2797" s="62">
        <v>3546701</v>
      </c>
      <c r="AE2797" s="61"/>
      <c r="AF2797" s="62">
        <v>2301024</v>
      </c>
      <c r="AG2797" s="61"/>
      <c r="AH2797" s="61"/>
      <c r="AI2797" s="62">
        <v>616290</v>
      </c>
      <c r="AJ2797" s="61"/>
      <c r="AK2797" s="61"/>
      <c r="AL2797" s="61"/>
      <c r="AM2797" s="61"/>
      <c r="AN2797" s="61"/>
      <c r="AO2797" s="61"/>
      <c r="AP2797" s="62">
        <v>100568</v>
      </c>
      <c r="AQ2797" s="61"/>
      <c r="AR2797" s="62">
        <v>142464</v>
      </c>
      <c r="AS2797" s="61"/>
      <c r="AT2797" s="61"/>
      <c r="AU2797" s="61"/>
      <c r="AV2797" s="62">
        <v>2351</v>
      </c>
      <c r="AW2797" s="61"/>
      <c r="AX2797" s="61"/>
      <c r="AY2797" s="62">
        <v>129360</v>
      </c>
      <c r="AZ2797" s="61"/>
      <c r="BA2797" s="62">
        <v>633718</v>
      </c>
      <c r="BB2797" s="61"/>
      <c r="BC2797" s="61"/>
      <c r="BD2797" s="61"/>
      <c r="BE2797" s="61"/>
      <c r="BF2797" s="61"/>
      <c r="BG2797" s="61"/>
      <c r="BH2797" s="61"/>
      <c r="BI2797" s="61"/>
      <c r="BJ2797" s="61"/>
      <c r="BK2797" s="62">
        <v>33195</v>
      </c>
      <c r="BL2797" s="61"/>
      <c r="BM2797" s="61"/>
      <c r="BN2797" s="61"/>
      <c r="BO2797" s="62">
        <v>-2358615</v>
      </c>
    </row>
    <row r="2798" spans="1:67" x14ac:dyDescent="0.2">
      <c r="A2798" s="57" t="s">
        <v>48</v>
      </c>
      <c r="B2798" s="56" t="s">
        <v>48</v>
      </c>
      <c r="C2798" s="56" t="s">
        <v>48</v>
      </c>
      <c r="D2798" s="56">
        <v>1995</v>
      </c>
      <c r="E2798" s="58">
        <v>14657267</v>
      </c>
      <c r="F2798" s="58">
        <v>12132581</v>
      </c>
      <c r="G2798" s="59">
        <v>13693458</v>
      </c>
      <c r="H2798" s="59">
        <v>963809</v>
      </c>
      <c r="I2798" s="60">
        <v>0</v>
      </c>
      <c r="J2798" s="58">
        <v>-2524686</v>
      </c>
      <c r="K2798" s="62">
        <v>56536</v>
      </c>
      <c r="L2798" s="61"/>
      <c r="M2798" s="61"/>
      <c r="N2798" s="61"/>
      <c r="O2798" s="61"/>
      <c r="P2798" s="62">
        <v>776374</v>
      </c>
      <c r="Q2798" s="62">
        <v>8690</v>
      </c>
      <c r="R2798" s="61"/>
      <c r="S2798" s="61"/>
      <c r="T2798" s="61"/>
      <c r="U2798" s="61"/>
      <c r="V2798" s="61"/>
      <c r="W2798" s="62">
        <v>388981</v>
      </c>
      <c r="X2798" s="61"/>
      <c r="Y2798" s="61"/>
      <c r="Z2798" s="61"/>
      <c r="AA2798" s="62">
        <v>5311853</v>
      </c>
      <c r="AB2798" s="61"/>
      <c r="AC2798" s="61"/>
      <c r="AD2798" s="62">
        <v>4067953</v>
      </c>
      <c r="AE2798" s="61"/>
      <c r="AF2798" s="62">
        <v>2461444</v>
      </c>
      <c r="AG2798" s="61"/>
      <c r="AH2798" s="61"/>
      <c r="AI2798" s="62">
        <v>621627</v>
      </c>
      <c r="AJ2798" s="61"/>
      <c r="AK2798" s="61"/>
      <c r="AL2798" s="61"/>
      <c r="AM2798" s="61"/>
      <c r="AN2798" s="61"/>
      <c r="AO2798" s="61"/>
      <c r="AP2798" s="62">
        <v>113802</v>
      </c>
      <c r="AQ2798" s="61"/>
      <c r="AR2798" s="62">
        <v>156692</v>
      </c>
      <c r="AS2798" s="61"/>
      <c r="AT2798" s="61"/>
      <c r="AU2798" s="61"/>
      <c r="AV2798" s="62">
        <v>8481</v>
      </c>
      <c r="AW2798" s="61"/>
      <c r="AX2798" s="61"/>
      <c r="AY2798" s="62">
        <v>115412</v>
      </c>
      <c r="AZ2798" s="61"/>
      <c r="BA2798" s="62">
        <v>536227</v>
      </c>
      <c r="BB2798" s="61"/>
      <c r="BC2798" s="61"/>
      <c r="BD2798" s="61"/>
      <c r="BE2798" s="61"/>
      <c r="BF2798" s="61"/>
      <c r="BG2798" s="61"/>
      <c r="BH2798" s="61"/>
      <c r="BI2798" s="61"/>
      <c r="BJ2798" s="61"/>
      <c r="BK2798" s="62">
        <v>33195</v>
      </c>
      <c r="BL2798" s="61"/>
      <c r="BM2798" s="61"/>
      <c r="BN2798" s="61"/>
      <c r="BO2798" s="62">
        <v>-2524686</v>
      </c>
    </row>
    <row r="2799" spans="1:67" x14ac:dyDescent="0.2">
      <c r="A2799" s="57" t="s">
        <v>48</v>
      </c>
      <c r="B2799" s="56" t="s">
        <v>48</v>
      </c>
      <c r="C2799" s="56" t="s">
        <v>48</v>
      </c>
      <c r="D2799" s="56">
        <v>1996</v>
      </c>
      <c r="E2799" s="58">
        <v>16275434</v>
      </c>
      <c r="F2799" s="58">
        <v>13571448</v>
      </c>
      <c r="G2799" s="59">
        <v>14951591</v>
      </c>
      <c r="H2799" s="59">
        <v>1323843</v>
      </c>
      <c r="I2799" s="60">
        <v>0</v>
      </c>
      <c r="J2799" s="58">
        <v>-2703986</v>
      </c>
      <c r="K2799" s="62">
        <v>56536</v>
      </c>
      <c r="L2799" s="61"/>
      <c r="M2799" s="61"/>
      <c r="N2799" s="61"/>
      <c r="O2799" s="61"/>
      <c r="P2799" s="62">
        <v>776374</v>
      </c>
      <c r="Q2799" s="62">
        <v>8690</v>
      </c>
      <c r="R2799" s="61"/>
      <c r="S2799" s="61"/>
      <c r="T2799" s="61"/>
      <c r="U2799" s="61"/>
      <c r="V2799" s="61"/>
      <c r="W2799" s="62">
        <v>390196</v>
      </c>
      <c r="X2799" s="61"/>
      <c r="Y2799" s="61"/>
      <c r="Z2799" s="61"/>
      <c r="AA2799" s="62">
        <v>5631060</v>
      </c>
      <c r="AB2799" s="61"/>
      <c r="AC2799" s="61"/>
      <c r="AD2799" s="62">
        <v>4776945</v>
      </c>
      <c r="AE2799" s="61"/>
      <c r="AF2799" s="62">
        <v>2681770</v>
      </c>
      <c r="AG2799" s="61"/>
      <c r="AH2799" s="61"/>
      <c r="AI2799" s="62">
        <v>630020</v>
      </c>
      <c r="AJ2799" s="61"/>
      <c r="AK2799" s="61"/>
      <c r="AL2799" s="61"/>
      <c r="AM2799" s="61"/>
      <c r="AN2799" s="61"/>
      <c r="AO2799" s="61"/>
      <c r="AP2799" s="62">
        <v>114702</v>
      </c>
      <c r="AQ2799" s="61"/>
      <c r="AR2799" s="62">
        <v>163272</v>
      </c>
      <c r="AS2799" s="61"/>
      <c r="AT2799" s="61"/>
      <c r="AU2799" s="61"/>
      <c r="AV2799" s="62">
        <v>12529</v>
      </c>
      <c r="AW2799" s="61"/>
      <c r="AX2799" s="61"/>
      <c r="AY2799" s="62">
        <v>135817</v>
      </c>
      <c r="AZ2799" s="61"/>
      <c r="BA2799" s="62">
        <v>777909</v>
      </c>
      <c r="BB2799" s="61"/>
      <c r="BC2799" s="61"/>
      <c r="BD2799" s="61"/>
      <c r="BE2799" s="61"/>
      <c r="BF2799" s="61"/>
      <c r="BG2799" s="61"/>
      <c r="BH2799" s="61"/>
      <c r="BI2799" s="62">
        <v>86419</v>
      </c>
      <c r="BJ2799" s="61"/>
      <c r="BK2799" s="62">
        <v>33195</v>
      </c>
      <c r="BL2799" s="61"/>
      <c r="BM2799" s="61"/>
      <c r="BN2799" s="61"/>
      <c r="BO2799" s="62">
        <v>-2703986</v>
      </c>
    </row>
    <row r="2800" spans="1:67" x14ac:dyDescent="0.2">
      <c r="A2800" s="57" t="s">
        <v>48</v>
      </c>
      <c r="B2800" s="56" t="s">
        <v>48</v>
      </c>
      <c r="C2800" s="56" t="s">
        <v>48</v>
      </c>
      <c r="D2800" s="56">
        <v>1997</v>
      </c>
      <c r="E2800" s="58">
        <v>17764365</v>
      </c>
      <c r="F2800" s="58">
        <v>14669559</v>
      </c>
      <c r="G2800" s="59">
        <v>16441108</v>
      </c>
      <c r="H2800" s="59">
        <v>1323257</v>
      </c>
      <c r="I2800" s="60">
        <v>0</v>
      </c>
      <c r="J2800" s="58">
        <v>-3094806</v>
      </c>
      <c r="K2800" s="62">
        <v>56536</v>
      </c>
      <c r="L2800" s="61"/>
      <c r="M2800" s="61"/>
      <c r="N2800" s="61"/>
      <c r="O2800" s="61"/>
      <c r="P2800" s="62">
        <v>776374</v>
      </c>
      <c r="Q2800" s="62">
        <v>8690</v>
      </c>
      <c r="R2800" s="61"/>
      <c r="S2800" s="61"/>
      <c r="T2800" s="61"/>
      <c r="U2800" s="61"/>
      <c r="V2800" s="61"/>
      <c r="W2800" s="62">
        <v>420409</v>
      </c>
      <c r="X2800" s="61"/>
      <c r="Y2800" s="61"/>
      <c r="Z2800" s="61"/>
      <c r="AA2800" s="62">
        <v>6062895</v>
      </c>
      <c r="AB2800" s="61"/>
      <c r="AC2800" s="61"/>
      <c r="AD2800" s="62">
        <v>5521128</v>
      </c>
      <c r="AE2800" s="61"/>
      <c r="AF2800" s="62">
        <v>2950252</v>
      </c>
      <c r="AG2800" s="61"/>
      <c r="AH2800" s="61"/>
      <c r="AI2800" s="62">
        <v>644824</v>
      </c>
      <c r="AJ2800" s="61"/>
      <c r="AK2800" s="61"/>
      <c r="AL2800" s="61"/>
      <c r="AM2800" s="61"/>
      <c r="AN2800" s="61"/>
      <c r="AO2800" s="61"/>
      <c r="AP2800" s="62">
        <v>114702</v>
      </c>
      <c r="AQ2800" s="61"/>
      <c r="AR2800" s="62">
        <v>165490</v>
      </c>
      <c r="AS2800" s="61"/>
      <c r="AT2800" s="61"/>
      <c r="AU2800" s="61"/>
      <c r="AV2800" s="62">
        <v>12529</v>
      </c>
      <c r="AW2800" s="61"/>
      <c r="AX2800" s="61"/>
      <c r="AY2800" s="62">
        <v>135817</v>
      </c>
      <c r="AZ2800" s="61"/>
      <c r="BA2800" s="62">
        <v>777909</v>
      </c>
      <c r="BB2800" s="61"/>
      <c r="BC2800" s="61"/>
      <c r="BD2800" s="61"/>
      <c r="BE2800" s="61"/>
      <c r="BF2800" s="61"/>
      <c r="BG2800" s="61"/>
      <c r="BH2800" s="61"/>
      <c r="BI2800" s="62">
        <v>83615</v>
      </c>
      <c r="BJ2800" s="61"/>
      <c r="BK2800" s="62">
        <v>33195</v>
      </c>
      <c r="BL2800" s="61"/>
      <c r="BM2800" s="61"/>
      <c r="BN2800" s="61"/>
      <c r="BO2800" s="62">
        <v>-3094806</v>
      </c>
    </row>
    <row r="2801" spans="1:67" x14ac:dyDescent="0.2">
      <c r="A2801" s="57" t="s">
        <v>48</v>
      </c>
      <c r="B2801" s="56" t="s">
        <v>48</v>
      </c>
      <c r="C2801" s="56" t="s">
        <v>48</v>
      </c>
      <c r="D2801" s="56">
        <v>1998</v>
      </c>
      <c r="E2801" s="58">
        <v>19146848</v>
      </c>
      <c r="F2801" s="58">
        <v>15552804</v>
      </c>
      <c r="G2801" s="59">
        <v>17868465</v>
      </c>
      <c r="H2801" s="59">
        <v>1278383</v>
      </c>
      <c r="I2801" s="60">
        <v>0</v>
      </c>
      <c r="J2801" s="58">
        <v>-3594044</v>
      </c>
      <c r="K2801" s="62">
        <v>56536</v>
      </c>
      <c r="L2801" s="61"/>
      <c r="M2801" s="61"/>
      <c r="N2801" s="61"/>
      <c r="O2801" s="61"/>
      <c r="P2801" s="62">
        <v>807993</v>
      </c>
      <c r="Q2801" s="62">
        <v>8690</v>
      </c>
      <c r="R2801" s="61"/>
      <c r="S2801" s="61"/>
      <c r="T2801" s="61"/>
      <c r="U2801" s="61"/>
      <c r="V2801" s="61"/>
      <c r="W2801" s="62">
        <v>447673</v>
      </c>
      <c r="X2801" s="61"/>
      <c r="Y2801" s="61"/>
      <c r="Z2801" s="61"/>
      <c r="AA2801" s="62">
        <v>6469538</v>
      </c>
      <c r="AB2801" s="61"/>
      <c r="AC2801" s="61"/>
      <c r="AD2801" s="62">
        <v>6221011</v>
      </c>
      <c r="AE2801" s="61"/>
      <c r="AF2801" s="62">
        <v>3189387</v>
      </c>
      <c r="AG2801" s="61"/>
      <c r="AH2801" s="61"/>
      <c r="AI2801" s="62">
        <v>667637</v>
      </c>
      <c r="AJ2801" s="61"/>
      <c r="AK2801" s="61"/>
      <c r="AL2801" s="61"/>
      <c r="AM2801" s="61"/>
      <c r="AN2801" s="61"/>
      <c r="AO2801" s="61"/>
      <c r="AP2801" s="62">
        <v>114702</v>
      </c>
      <c r="AQ2801" s="61"/>
      <c r="AR2801" s="62">
        <v>107671</v>
      </c>
      <c r="AS2801" s="61"/>
      <c r="AT2801" s="61"/>
      <c r="AU2801" s="61"/>
      <c r="AV2801" s="62">
        <v>14197</v>
      </c>
      <c r="AW2801" s="61"/>
      <c r="AX2801" s="61"/>
      <c r="AY2801" s="62">
        <v>140780</v>
      </c>
      <c r="AZ2801" s="61"/>
      <c r="BA2801" s="62">
        <v>784127</v>
      </c>
      <c r="BB2801" s="61"/>
      <c r="BC2801" s="61"/>
      <c r="BD2801" s="61"/>
      <c r="BE2801" s="61"/>
      <c r="BF2801" s="61"/>
      <c r="BG2801" s="61"/>
      <c r="BH2801" s="61"/>
      <c r="BI2801" s="62">
        <v>83711</v>
      </c>
      <c r="BJ2801" s="61"/>
      <c r="BK2801" s="62">
        <v>33195</v>
      </c>
      <c r="BL2801" s="61"/>
      <c r="BM2801" s="61"/>
      <c r="BN2801" s="61"/>
      <c r="BO2801" s="62">
        <v>-3594044</v>
      </c>
    </row>
    <row r="2802" spans="1:67" x14ac:dyDescent="0.2">
      <c r="A2802" s="57" t="s">
        <v>48</v>
      </c>
      <c r="B2802" s="56" t="s">
        <v>48</v>
      </c>
      <c r="C2802" s="56" t="s">
        <v>48</v>
      </c>
      <c r="D2802" s="56">
        <v>2002</v>
      </c>
      <c r="E2802" s="58">
        <v>25904667</v>
      </c>
      <c r="F2802" s="58">
        <v>24077718</v>
      </c>
      <c r="G2802" s="59">
        <v>23196558</v>
      </c>
      <c r="H2802" s="59">
        <v>2812688</v>
      </c>
      <c r="I2802" s="60">
        <v>104579</v>
      </c>
      <c r="J2802" s="58">
        <v>-1931528</v>
      </c>
      <c r="K2802" s="61"/>
      <c r="L2802" s="62">
        <v>6986</v>
      </c>
      <c r="M2802" s="61"/>
      <c r="N2802" s="61">
        <v>0</v>
      </c>
      <c r="O2802" s="61">
        <v>0</v>
      </c>
      <c r="P2802" s="61"/>
      <c r="Q2802" s="61"/>
      <c r="R2802" s="61"/>
      <c r="S2802" s="61">
        <v>0</v>
      </c>
      <c r="T2802" s="62">
        <v>104579</v>
      </c>
      <c r="U2802" s="61"/>
      <c r="V2802" s="62">
        <v>271887</v>
      </c>
      <c r="W2802" s="61"/>
      <c r="X2802" s="61">
        <v>0</v>
      </c>
      <c r="Y2802" s="62">
        <v>3587988</v>
      </c>
      <c r="Z2802" s="62">
        <v>4490469</v>
      </c>
      <c r="AA2802" s="61"/>
      <c r="AB2802" s="62">
        <v>2536707</v>
      </c>
      <c r="AC2802" s="62">
        <v>5711545</v>
      </c>
      <c r="AD2802" s="61"/>
      <c r="AE2802" s="62">
        <v>4952482</v>
      </c>
      <c r="AF2802" s="61"/>
      <c r="AG2802" s="62">
        <v>685412</v>
      </c>
      <c r="AH2802" s="62">
        <v>848503</v>
      </c>
      <c r="AI2802" s="61"/>
      <c r="AJ2802" s="61">
        <v>0</v>
      </c>
      <c r="AK2802" s="61">
        <v>0</v>
      </c>
      <c r="AL2802" s="61">
        <v>0</v>
      </c>
      <c r="AM2802" s="62">
        <v>49000</v>
      </c>
      <c r="AN2802" s="62">
        <v>833333</v>
      </c>
      <c r="AO2802" s="61">
        <v>0</v>
      </c>
      <c r="AP2802" s="61"/>
      <c r="AQ2802" s="62">
        <v>125353</v>
      </c>
      <c r="AR2802" s="61"/>
      <c r="AS2802" s="62">
        <v>202540</v>
      </c>
      <c r="AT2802" s="62">
        <v>195250</v>
      </c>
      <c r="AU2802" s="62">
        <v>962951</v>
      </c>
      <c r="AV2802" s="61"/>
      <c r="AW2802" s="62">
        <v>14273</v>
      </c>
      <c r="AX2802" s="62">
        <v>300952</v>
      </c>
      <c r="AY2802" s="61"/>
      <c r="AZ2802" s="61">
        <v>0</v>
      </c>
      <c r="BA2802" s="61"/>
      <c r="BB2802" s="61">
        <v>0</v>
      </c>
      <c r="BC2802" s="62">
        <v>14428</v>
      </c>
      <c r="BD2802" s="61">
        <v>0</v>
      </c>
      <c r="BE2802" s="61"/>
      <c r="BF2802" s="61">
        <v>0</v>
      </c>
      <c r="BG2802" s="61"/>
      <c r="BH2802" s="61">
        <v>0</v>
      </c>
      <c r="BI2802" s="61"/>
      <c r="BJ2802" s="62">
        <v>114608</v>
      </c>
      <c r="BK2802" s="61"/>
      <c r="BL2802" s="61">
        <v>0</v>
      </c>
      <c r="BM2802" s="61">
        <v>0</v>
      </c>
      <c r="BN2802" s="62">
        <v>-1931528</v>
      </c>
      <c r="BO2802" s="61"/>
    </row>
    <row r="2803" spans="1:67" x14ac:dyDescent="0.2">
      <c r="A2803" s="57" t="s">
        <v>48</v>
      </c>
      <c r="B2803" s="56" t="s">
        <v>48</v>
      </c>
      <c r="C2803" s="56" t="s">
        <v>48</v>
      </c>
      <c r="D2803" s="56">
        <v>2003</v>
      </c>
      <c r="E2803" s="58">
        <v>27915979</v>
      </c>
      <c r="F2803" s="58">
        <v>28063765</v>
      </c>
      <c r="G2803" s="59">
        <v>27500477</v>
      </c>
      <c r="H2803" s="59">
        <v>3123941</v>
      </c>
      <c r="I2803" s="60">
        <v>2708439</v>
      </c>
      <c r="J2803" s="58">
        <v>-2560653</v>
      </c>
      <c r="K2803" s="61"/>
      <c r="L2803" s="62">
        <v>138798</v>
      </c>
      <c r="M2803" s="61"/>
      <c r="N2803" s="61">
        <v>0</v>
      </c>
      <c r="O2803" s="61">
        <v>0</v>
      </c>
      <c r="P2803" s="61"/>
      <c r="Q2803" s="61"/>
      <c r="R2803" s="61"/>
      <c r="S2803" s="61">
        <v>0</v>
      </c>
      <c r="T2803" s="62">
        <v>2708439</v>
      </c>
      <c r="U2803" s="61"/>
      <c r="V2803" s="62">
        <v>284701</v>
      </c>
      <c r="W2803" s="61"/>
      <c r="X2803" s="61">
        <v>0</v>
      </c>
      <c r="Y2803" s="62">
        <v>3707404</v>
      </c>
      <c r="Z2803" s="62">
        <v>4750495</v>
      </c>
      <c r="AA2803" s="61"/>
      <c r="AB2803" s="62">
        <v>2792757</v>
      </c>
      <c r="AC2803" s="62">
        <v>6023711</v>
      </c>
      <c r="AD2803" s="61"/>
      <c r="AE2803" s="62">
        <v>5295156</v>
      </c>
      <c r="AF2803" s="61"/>
      <c r="AG2803" s="62">
        <v>915468</v>
      </c>
      <c r="AH2803" s="62">
        <v>883548</v>
      </c>
      <c r="AI2803" s="61"/>
      <c r="AJ2803" s="61">
        <v>0</v>
      </c>
      <c r="AK2803" s="61">
        <v>0</v>
      </c>
      <c r="AL2803" s="61">
        <v>0</v>
      </c>
      <c r="AM2803" s="62">
        <v>49000</v>
      </c>
      <c r="AN2803" s="62">
        <v>833333</v>
      </c>
      <c r="AO2803" s="61">
        <v>0</v>
      </c>
      <c r="AP2803" s="61"/>
      <c r="AQ2803" s="62">
        <v>130512</v>
      </c>
      <c r="AR2803" s="61"/>
      <c r="AS2803" s="62">
        <v>226797</v>
      </c>
      <c r="AT2803" s="62">
        <v>373249</v>
      </c>
      <c r="AU2803" s="62">
        <v>1003755</v>
      </c>
      <c r="AV2803" s="61"/>
      <c r="AW2803" s="62">
        <v>14235</v>
      </c>
      <c r="AX2803" s="62">
        <v>330812</v>
      </c>
      <c r="AY2803" s="61"/>
      <c r="AZ2803" s="61">
        <v>0</v>
      </c>
      <c r="BA2803" s="61"/>
      <c r="BB2803" s="61">
        <v>0</v>
      </c>
      <c r="BC2803" s="62">
        <v>14428</v>
      </c>
      <c r="BD2803" s="61">
        <v>0</v>
      </c>
      <c r="BE2803" s="61"/>
      <c r="BF2803" s="61">
        <v>0</v>
      </c>
      <c r="BG2803" s="61"/>
      <c r="BH2803" s="61">
        <v>0</v>
      </c>
      <c r="BI2803" s="61"/>
      <c r="BJ2803" s="62">
        <v>147820</v>
      </c>
      <c r="BK2803" s="61"/>
      <c r="BL2803" s="61">
        <v>0</v>
      </c>
      <c r="BM2803" s="61">
        <v>0</v>
      </c>
      <c r="BN2803" s="62">
        <v>-2560653</v>
      </c>
      <c r="BO2803" s="61"/>
    </row>
    <row r="2804" spans="1:67" x14ac:dyDescent="0.2">
      <c r="A2804" s="57" t="s">
        <v>48</v>
      </c>
      <c r="B2804" s="56" t="s">
        <v>48</v>
      </c>
      <c r="C2804" s="56" t="s">
        <v>48</v>
      </c>
      <c r="D2804" s="56">
        <v>2004</v>
      </c>
      <c r="E2804" s="58">
        <v>29631651</v>
      </c>
      <c r="F2804" s="58">
        <v>29294474</v>
      </c>
      <c r="G2804" s="59">
        <v>28864240</v>
      </c>
      <c r="H2804" s="59">
        <v>3474949</v>
      </c>
      <c r="I2804" s="60">
        <v>2707538</v>
      </c>
      <c r="J2804" s="58">
        <v>-3044715</v>
      </c>
      <c r="K2804" s="61"/>
      <c r="L2804" s="62">
        <v>138798</v>
      </c>
      <c r="M2804" s="61"/>
      <c r="N2804" s="61">
        <v>0</v>
      </c>
      <c r="O2804" s="61">
        <v>0</v>
      </c>
      <c r="P2804" s="61"/>
      <c r="Q2804" s="61"/>
      <c r="R2804" s="61"/>
      <c r="S2804" s="61">
        <v>0</v>
      </c>
      <c r="T2804" s="62">
        <v>2707538</v>
      </c>
      <c r="U2804" s="61"/>
      <c r="V2804" s="62">
        <v>242132</v>
      </c>
      <c r="W2804" s="61"/>
      <c r="X2804" s="61">
        <v>0</v>
      </c>
      <c r="Y2804" s="62">
        <v>3859149</v>
      </c>
      <c r="Z2804" s="62">
        <v>4983861</v>
      </c>
      <c r="AA2804" s="61"/>
      <c r="AB2804" s="62">
        <v>2957872</v>
      </c>
      <c r="AC2804" s="62">
        <v>6323405</v>
      </c>
      <c r="AD2804" s="61"/>
      <c r="AE2804" s="62">
        <v>5576200</v>
      </c>
      <c r="AF2804" s="61"/>
      <c r="AG2804" s="62">
        <v>1137351</v>
      </c>
      <c r="AH2804" s="62">
        <v>937934</v>
      </c>
      <c r="AI2804" s="61"/>
      <c r="AJ2804" s="61">
        <v>0</v>
      </c>
      <c r="AK2804" s="61">
        <v>0</v>
      </c>
      <c r="AL2804" s="61">
        <v>0</v>
      </c>
      <c r="AM2804" s="62">
        <v>49000</v>
      </c>
      <c r="AN2804" s="62">
        <v>857853</v>
      </c>
      <c r="AO2804" s="61">
        <v>0</v>
      </c>
      <c r="AP2804" s="61"/>
      <c r="AQ2804" s="62">
        <v>139027</v>
      </c>
      <c r="AR2804" s="61"/>
      <c r="AS2804" s="62">
        <v>239851</v>
      </c>
      <c r="AT2804" s="62">
        <v>629715</v>
      </c>
      <c r="AU2804" s="62">
        <v>1005468</v>
      </c>
      <c r="AV2804" s="61"/>
      <c r="AW2804" s="62">
        <v>14235</v>
      </c>
      <c r="AX2804" s="62">
        <v>353347</v>
      </c>
      <c r="AY2804" s="61"/>
      <c r="AZ2804" s="61">
        <v>0</v>
      </c>
      <c r="BA2804" s="61"/>
      <c r="BB2804" s="61">
        <v>0</v>
      </c>
      <c r="BC2804" s="62">
        <v>14428</v>
      </c>
      <c r="BD2804" s="61">
        <v>0</v>
      </c>
      <c r="BE2804" s="61"/>
      <c r="BF2804" s="61">
        <v>0</v>
      </c>
      <c r="BG2804" s="61"/>
      <c r="BH2804" s="61">
        <v>0</v>
      </c>
      <c r="BI2804" s="61"/>
      <c r="BJ2804" s="62">
        <v>172025</v>
      </c>
      <c r="BK2804" s="61"/>
      <c r="BL2804" s="61">
        <v>0</v>
      </c>
      <c r="BM2804" s="61">
        <v>0</v>
      </c>
      <c r="BN2804" s="62">
        <v>-3044715</v>
      </c>
      <c r="BO2804" s="61"/>
    </row>
    <row r="2805" spans="1:67" x14ac:dyDescent="0.2">
      <c r="A2805" s="57" t="s">
        <v>48</v>
      </c>
      <c r="B2805" s="56" t="s">
        <v>48</v>
      </c>
      <c r="C2805" s="56" t="s">
        <v>48</v>
      </c>
      <c r="D2805" s="56">
        <v>2005</v>
      </c>
      <c r="E2805" s="58">
        <v>31377621</v>
      </c>
      <c r="F2805" s="58">
        <v>32669963</v>
      </c>
      <c r="G2805" s="59">
        <v>32472724</v>
      </c>
      <c r="H2805" s="59">
        <v>3721543</v>
      </c>
      <c r="I2805" s="60">
        <v>4816646</v>
      </c>
      <c r="J2805" s="58">
        <v>-3524304</v>
      </c>
      <c r="K2805" s="61"/>
      <c r="L2805" s="62">
        <v>259794</v>
      </c>
      <c r="M2805" s="61"/>
      <c r="N2805" s="61">
        <v>0</v>
      </c>
      <c r="O2805" s="61">
        <v>0</v>
      </c>
      <c r="P2805" s="61"/>
      <c r="Q2805" s="61"/>
      <c r="R2805" s="61"/>
      <c r="S2805" s="61">
        <v>0</v>
      </c>
      <c r="T2805" s="62">
        <v>4816646</v>
      </c>
      <c r="U2805" s="61"/>
      <c r="V2805" s="62">
        <v>242132</v>
      </c>
      <c r="W2805" s="61"/>
      <c r="X2805" s="61">
        <v>0</v>
      </c>
      <c r="Y2805" s="62">
        <v>4025232</v>
      </c>
      <c r="Z2805" s="62">
        <v>5294877</v>
      </c>
      <c r="AA2805" s="61"/>
      <c r="AB2805" s="62">
        <v>3154643</v>
      </c>
      <c r="AC2805" s="62">
        <v>6455141</v>
      </c>
      <c r="AD2805" s="61"/>
      <c r="AE2805" s="62">
        <v>5854601</v>
      </c>
      <c r="AF2805" s="61"/>
      <c r="AG2805" s="62">
        <v>1386083</v>
      </c>
      <c r="AH2805" s="62">
        <v>983575</v>
      </c>
      <c r="AI2805" s="61"/>
      <c r="AJ2805" s="61">
        <v>0</v>
      </c>
      <c r="AK2805" s="61">
        <v>0</v>
      </c>
      <c r="AL2805" s="61">
        <v>0</v>
      </c>
      <c r="AM2805" s="62">
        <v>49000</v>
      </c>
      <c r="AN2805" s="62">
        <v>858924</v>
      </c>
      <c r="AO2805" s="61">
        <v>0</v>
      </c>
      <c r="AP2805" s="61"/>
      <c r="AQ2805" s="62">
        <v>153761</v>
      </c>
      <c r="AR2805" s="61"/>
      <c r="AS2805" s="62">
        <v>257514</v>
      </c>
      <c r="AT2805" s="62">
        <v>730451</v>
      </c>
      <c r="AU2805" s="62">
        <v>968658</v>
      </c>
      <c r="AV2805" s="61"/>
      <c r="AW2805" s="62">
        <v>14235</v>
      </c>
      <c r="AX2805" s="62">
        <v>369164</v>
      </c>
      <c r="AY2805" s="61"/>
      <c r="AZ2805" s="61">
        <v>0</v>
      </c>
      <c r="BA2805" s="61"/>
      <c r="BB2805" s="61">
        <v>0</v>
      </c>
      <c r="BC2805" s="62">
        <v>36768</v>
      </c>
      <c r="BD2805" s="61">
        <v>0</v>
      </c>
      <c r="BE2805" s="61"/>
      <c r="BF2805" s="61">
        <v>0</v>
      </c>
      <c r="BG2805" s="61"/>
      <c r="BH2805" s="61">
        <v>0</v>
      </c>
      <c r="BI2805" s="61"/>
      <c r="BJ2805" s="62">
        <v>283068</v>
      </c>
      <c r="BK2805" s="61"/>
      <c r="BL2805" s="61">
        <v>0</v>
      </c>
      <c r="BM2805" s="61">
        <v>0</v>
      </c>
      <c r="BN2805" s="62">
        <v>-3524304</v>
      </c>
      <c r="BO2805" s="61"/>
    </row>
    <row r="2806" spans="1:67" x14ac:dyDescent="0.2">
      <c r="A2806" s="57" t="s">
        <v>48</v>
      </c>
      <c r="B2806" s="56" t="s">
        <v>48</v>
      </c>
      <c r="C2806" s="56" t="s">
        <v>48</v>
      </c>
      <c r="D2806" s="56">
        <v>2006</v>
      </c>
      <c r="E2806" s="58">
        <v>33714084</v>
      </c>
      <c r="F2806" s="58">
        <v>34187334</v>
      </c>
      <c r="G2806" s="59">
        <v>34836598</v>
      </c>
      <c r="H2806" s="59">
        <v>3873604</v>
      </c>
      <c r="I2806" s="60">
        <v>4996118</v>
      </c>
      <c r="J2806" s="58">
        <v>-4522868</v>
      </c>
      <c r="K2806" s="61"/>
      <c r="L2806" s="62">
        <v>261994</v>
      </c>
      <c r="M2806" s="61"/>
      <c r="N2806" s="61">
        <v>0</v>
      </c>
      <c r="O2806" s="61">
        <v>0</v>
      </c>
      <c r="P2806" s="61"/>
      <c r="Q2806" s="61"/>
      <c r="R2806" s="61"/>
      <c r="S2806" s="61">
        <v>0</v>
      </c>
      <c r="T2806" s="62">
        <v>4996118</v>
      </c>
      <c r="U2806" s="61"/>
      <c r="V2806" s="62">
        <v>242132</v>
      </c>
      <c r="W2806" s="61"/>
      <c r="X2806" s="61">
        <v>0</v>
      </c>
      <c r="Y2806" s="62">
        <v>4200601</v>
      </c>
      <c r="Z2806" s="62">
        <v>5518153</v>
      </c>
      <c r="AA2806" s="61"/>
      <c r="AB2806" s="62">
        <v>3596713</v>
      </c>
      <c r="AC2806" s="62">
        <v>6970580</v>
      </c>
      <c r="AD2806" s="61"/>
      <c r="AE2806" s="62">
        <v>6393146</v>
      </c>
      <c r="AF2806" s="61"/>
      <c r="AG2806" s="62">
        <v>1624200</v>
      </c>
      <c r="AH2806" s="62">
        <v>1032961</v>
      </c>
      <c r="AI2806" s="61"/>
      <c r="AJ2806" s="61">
        <v>0</v>
      </c>
      <c r="AK2806" s="61">
        <v>0</v>
      </c>
      <c r="AL2806" s="61">
        <v>0</v>
      </c>
      <c r="AM2806" s="62">
        <v>49000</v>
      </c>
      <c r="AN2806" s="62">
        <v>867344</v>
      </c>
      <c r="AO2806" s="61">
        <v>0</v>
      </c>
      <c r="AP2806" s="61"/>
      <c r="AQ2806" s="62">
        <v>163168</v>
      </c>
      <c r="AR2806" s="61"/>
      <c r="AS2806" s="62">
        <v>271985</v>
      </c>
      <c r="AT2806" s="62">
        <v>824767</v>
      </c>
      <c r="AU2806" s="62">
        <v>967850</v>
      </c>
      <c r="AV2806" s="61"/>
      <c r="AW2806" s="62">
        <v>14235</v>
      </c>
      <c r="AX2806" s="62">
        <v>375744</v>
      </c>
      <c r="AY2806" s="61"/>
      <c r="AZ2806" s="61">
        <v>0</v>
      </c>
      <c r="BA2806" s="61"/>
      <c r="BB2806" s="61">
        <v>0</v>
      </c>
      <c r="BC2806" s="62">
        <v>36768</v>
      </c>
      <c r="BD2806" s="61">
        <v>0</v>
      </c>
      <c r="BE2806" s="61"/>
      <c r="BF2806" s="61">
        <v>0</v>
      </c>
      <c r="BG2806" s="61"/>
      <c r="BH2806" s="61">
        <v>0</v>
      </c>
      <c r="BI2806" s="61"/>
      <c r="BJ2806" s="62">
        <v>302743</v>
      </c>
      <c r="BK2806" s="61"/>
      <c r="BL2806" s="61">
        <v>0</v>
      </c>
      <c r="BM2806" s="61">
        <v>0</v>
      </c>
      <c r="BN2806" s="62">
        <v>-4522868</v>
      </c>
      <c r="BO2806" s="61"/>
    </row>
    <row r="2807" spans="1:67" x14ac:dyDescent="0.2">
      <c r="A2807" s="57" t="s">
        <v>48</v>
      </c>
      <c r="B2807" s="56" t="s">
        <v>48</v>
      </c>
      <c r="C2807" s="56" t="s">
        <v>48</v>
      </c>
      <c r="D2807" s="56">
        <v>2007</v>
      </c>
      <c r="E2807" s="58">
        <v>34887327</v>
      </c>
      <c r="F2807" s="58">
        <v>35241416</v>
      </c>
      <c r="G2807" s="59">
        <v>36032702</v>
      </c>
      <c r="H2807" s="59">
        <v>4036279</v>
      </c>
      <c r="I2807" s="60">
        <v>5181654</v>
      </c>
      <c r="J2807" s="58">
        <v>-4827565</v>
      </c>
      <c r="K2807" s="61"/>
      <c r="L2807" s="62">
        <v>261994</v>
      </c>
      <c r="M2807" s="61"/>
      <c r="N2807" s="61">
        <v>0</v>
      </c>
      <c r="O2807" s="61">
        <v>0</v>
      </c>
      <c r="P2807" s="61"/>
      <c r="Q2807" s="61"/>
      <c r="R2807" s="61"/>
      <c r="S2807" s="61">
        <v>0</v>
      </c>
      <c r="T2807" s="62">
        <v>5181654</v>
      </c>
      <c r="U2807" s="61"/>
      <c r="V2807" s="62">
        <v>242132</v>
      </c>
      <c r="W2807" s="61"/>
      <c r="X2807" s="61">
        <v>0</v>
      </c>
      <c r="Y2807" s="62">
        <v>4263018</v>
      </c>
      <c r="Z2807" s="62">
        <v>5729536</v>
      </c>
      <c r="AA2807" s="61"/>
      <c r="AB2807" s="62">
        <v>3687229</v>
      </c>
      <c r="AC2807" s="62">
        <v>7088280</v>
      </c>
      <c r="AD2807" s="61"/>
      <c r="AE2807" s="62">
        <v>6671557</v>
      </c>
      <c r="AF2807" s="61"/>
      <c r="AG2807" s="62">
        <v>1867773</v>
      </c>
      <c r="AH2807" s="62">
        <v>1039529</v>
      </c>
      <c r="AI2807" s="61"/>
      <c r="AJ2807" s="61">
        <v>0</v>
      </c>
      <c r="AK2807" s="61">
        <v>0</v>
      </c>
      <c r="AL2807" s="61">
        <v>0</v>
      </c>
      <c r="AM2807" s="62">
        <v>49000</v>
      </c>
      <c r="AN2807" s="62">
        <v>909794</v>
      </c>
      <c r="AO2807" s="61">
        <v>0</v>
      </c>
      <c r="AP2807" s="61"/>
      <c r="AQ2807" s="62">
        <v>169151</v>
      </c>
      <c r="AR2807" s="61"/>
      <c r="AS2807" s="62">
        <v>293260</v>
      </c>
      <c r="AT2807" s="62">
        <v>891659</v>
      </c>
      <c r="AU2807" s="62">
        <v>945199</v>
      </c>
      <c r="AV2807" s="61"/>
      <c r="AW2807" s="62">
        <v>16039</v>
      </c>
      <c r="AX2807" s="62">
        <v>409946</v>
      </c>
      <c r="AY2807" s="61"/>
      <c r="AZ2807" s="61">
        <v>0</v>
      </c>
      <c r="BA2807" s="61"/>
      <c r="BB2807" s="61">
        <v>0</v>
      </c>
      <c r="BC2807" s="62">
        <v>36768</v>
      </c>
      <c r="BD2807" s="61">
        <v>0</v>
      </c>
      <c r="BE2807" s="61"/>
      <c r="BF2807" s="61">
        <v>0</v>
      </c>
      <c r="BG2807" s="61"/>
      <c r="BH2807" s="61">
        <v>0</v>
      </c>
      <c r="BI2807" s="61"/>
      <c r="BJ2807" s="62">
        <v>315463</v>
      </c>
      <c r="BK2807" s="61"/>
      <c r="BL2807" s="61">
        <v>0</v>
      </c>
      <c r="BM2807" s="61">
        <v>0</v>
      </c>
      <c r="BN2807" s="62">
        <v>-4827565</v>
      </c>
      <c r="BO2807" s="61"/>
    </row>
    <row r="2808" spans="1:67" x14ac:dyDescent="0.2">
      <c r="A2808" s="57" t="s">
        <v>48</v>
      </c>
      <c r="B2808" s="56" t="s">
        <v>48</v>
      </c>
      <c r="C2808" s="56" t="s">
        <v>48</v>
      </c>
      <c r="D2808" s="56">
        <v>2008</v>
      </c>
      <c r="E2808" s="58">
        <v>36263791</v>
      </c>
      <c r="F2808" s="58">
        <v>36595575</v>
      </c>
      <c r="G2808" s="59">
        <v>37381476</v>
      </c>
      <c r="H2808" s="59">
        <v>4252707</v>
      </c>
      <c r="I2808" s="60">
        <v>5370392</v>
      </c>
      <c r="J2808" s="58">
        <v>-5038608</v>
      </c>
      <c r="K2808" s="61"/>
      <c r="L2808" s="62">
        <v>258134</v>
      </c>
      <c r="M2808" s="61"/>
      <c r="N2808" s="61">
        <v>0</v>
      </c>
      <c r="O2808" s="61">
        <v>0</v>
      </c>
      <c r="P2808" s="61"/>
      <c r="Q2808" s="61"/>
      <c r="R2808" s="61"/>
      <c r="S2808" s="61">
        <v>0</v>
      </c>
      <c r="T2808" s="62">
        <v>5370392</v>
      </c>
      <c r="U2808" s="61"/>
      <c r="V2808" s="62">
        <v>160630</v>
      </c>
      <c r="W2808" s="61"/>
      <c r="X2808" s="61">
        <v>0</v>
      </c>
      <c r="Y2808" s="62">
        <v>4447848</v>
      </c>
      <c r="Z2808" s="62">
        <v>5962186</v>
      </c>
      <c r="AA2808" s="61"/>
      <c r="AB2808" s="62">
        <v>3793214</v>
      </c>
      <c r="AC2808" s="62">
        <v>7340936</v>
      </c>
      <c r="AD2808" s="61"/>
      <c r="AE2808" s="62">
        <v>6974012</v>
      </c>
      <c r="AF2808" s="61"/>
      <c r="AG2808" s="62">
        <v>2014877</v>
      </c>
      <c r="AH2808" s="62">
        <v>1059247</v>
      </c>
      <c r="AI2808" s="61"/>
      <c r="AJ2808" s="61">
        <v>0</v>
      </c>
      <c r="AK2808" s="61">
        <v>0</v>
      </c>
      <c r="AL2808" s="61">
        <v>0</v>
      </c>
      <c r="AM2808" s="62">
        <v>49000</v>
      </c>
      <c r="AN2808" s="62">
        <v>936743</v>
      </c>
      <c r="AO2808" s="61">
        <v>0</v>
      </c>
      <c r="AP2808" s="61"/>
      <c r="AQ2808" s="62">
        <v>171300</v>
      </c>
      <c r="AR2808" s="61"/>
      <c r="AS2808" s="62">
        <v>314188</v>
      </c>
      <c r="AT2808" s="62">
        <v>990735</v>
      </c>
      <c r="AU2808" s="62">
        <v>979798</v>
      </c>
      <c r="AV2808" s="61"/>
      <c r="AW2808" s="62">
        <v>17354</v>
      </c>
      <c r="AX2808" s="62">
        <v>429483</v>
      </c>
      <c r="AY2808" s="61"/>
      <c r="AZ2808" s="61">
        <v>0</v>
      </c>
      <c r="BA2808" s="61"/>
      <c r="BB2808" s="61">
        <v>0</v>
      </c>
      <c r="BC2808" s="62">
        <v>48643</v>
      </c>
      <c r="BD2808" s="61">
        <v>0</v>
      </c>
      <c r="BE2808" s="61"/>
      <c r="BF2808" s="61">
        <v>0</v>
      </c>
      <c r="BG2808" s="61"/>
      <c r="BH2808" s="61">
        <v>0</v>
      </c>
      <c r="BI2808" s="61"/>
      <c r="BJ2808" s="62">
        <v>315463</v>
      </c>
      <c r="BK2808" s="61"/>
      <c r="BL2808" s="61">
        <v>0</v>
      </c>
      <c r="BM2808" s="61">
        <v>0</v>
      </c>
      <c r="BN2808" s="62">
        <v>-5038608</v>
      </c>
      <c r="BO2808" s="61"/>
    </row>
    <row r="2809" spans="1:67" x14ac:dyDescent="0.2">
      <c r="A2809" s="57" t="s">
        <v>48</v>
      </c>
      <c r="B2809" s="56" t="s">
        <v>48</v>
      </c>
      <c r="C2809" s="56" t="s">
        <v>48</v>
      </c>
      <c r="D2809" s="56">
        <v>2009</v>
      </c>
      <c r="E2809" s="58">
        <v>38402718</v>
      </c>
      <c r="F2809" s="58">
        <v>38274775</v>
      </c>
      <c r="G2809" s="59">
        <v>39117647</v>
      </c>
      <c r="H2809" s="59">
        <v>4664966</v>
      </c>
      <c r="I2809" s="60">
        <v>5379895</v>
      </c>
      <c r="J2809" s="58">
        <v>-5507838</v>
      </c>
      <c r="K2809" s="61"/>
      <c r="L2809" s="62">
        <v>258134</v>
      </c>
      <c r="M2809" s="61"/>
      <c r="N2809" s="61">
        <v>0</v>
      </c>
      <c r="O2809" s="61">
        <v>0</v>
      </c>
      <c r="P2809" s="61"/>
      <c r="Q2809" s="61"/>
      <c r="R2809" s="61"/>
      <c r="S2809" s="61">
        <v>0</v>
      </c>
      <c r="T2809" s="62">
        <v>5379895</v>
      </c>
      <c r="U2809" s="61"/>
      <c r="V2809" s="62">
        <v>160630</v>
      </c>
      <c r="W2809" s="61"/>
      <c r="X2809" s="61">
        <v>0</v>
      </c>
      <c r="Y2809" s="62">
        <v>4609780</v>
      </c>
      <c r="Z2809" s="62">
        <v>6230220</v>
      </c>
      <c r="AA2809" s="61"/>
      <c r="AB2809" s="62">
        <v>4197408</v>
      </c>
      <c r="AC2809" s="62">
        <v>7878889</v>
      </c>
      <c r="AD2809" s="61"/>
      <c r="AE2809" s="62">
        <v>7192735</v>
      </c>
      <c r="AF2809" s="61"/>
      <c r="AG2809" s="62">
        <v>2148445</v>
      </c>
      <c r="AH2809" s="62">
        <v>1061511</v>
      </c>
      <c r="AI2809" s="61"/>
      <c r="AJ2809" s="61">
        <v>0</v>
      </c>
      <c r="AK2809" s="61">
        <v>0</v>
      </c>
      <c r="AL2809" s="61">
        <v>0</v>
      </c>
      <c r="AM2809" s="62">
        <v>49000</v>
      </c>
      <c r="AN2809" s="62">
        <v>983279</v>
      </c>
      <c r="AO2809" s="61">
        <v>0</v>
      </c>
      <c r="AP2809" s="61"/>
      <c r="AQ2809" s="62">
        <v>195175</v>
      </c>
      <c r="AR2809" s="61"/>
      <c r="AS2809" s="62">
        <v>332960</v>
      </c>
      <c r="AT2809" s="62">
        <v>1256209</v>
      </c>
      <c r="AU2809" s="62">
        <v>1016072</v>
      </c>
      <c r="AV2809" s="61"/>
      <c r="AW2809" s="62">
        <v>24638</v>
      </c>
      <c r="AX2809" s="62">
        <v>438311</v>
      </c>
      <c r="AY2809" s="61"/>
      <c r="AZ2809" s="61">
        <v>0</v>
      </c>
      <c r="BA2809" s="61"/>
      <c r="BB2809" s="61">
        <v>0</v>
      </c>
      <c r="BC2809" s="62">
        <v>53360</v>
      </c>
      <c r="BD2809" s="61">
        <v>0</v>
      </c>
      <c r="BE2809" s="61"/>
      <c r="BF2809" s="61">
        <v>0</v>
      </c>
      <c r="BG2809" s="61"/>
      <c r="BH2809" s="61">
        <v>0</v>
      </c>
      <c r="BI2809" s="61"/>
      <c r="BJ2809" s="62">
        <v>315962</v>
      </c>
      <c r="BK2809" s="61"/>
      <c r="BL2809" s="61">
        <v>0</v>
      </c>
      <c r="BM2809" s="61">
        <v>0</v>
      </c>
      <c r="BN2809" s="62">
        <v>-5507838</v>
      </c>
      <c r="BO2809" s="61"/>
    </row>
    <row r="2810" spans="1:67" x14ac:dyDescent="0.2">
      <c r="A2810" s="57" t="s">
        <v>48</v>
      </c>
      <c r="B2810" s="56" t="s">
        <v>48</v>
      </c>
      <c r="C2810" s="56" t="s">
        <v>48</v>
      </c>
      <c r="D2810" s="56">
        <v>2010</v>
      </c>
      <c r="E2810" s="58">
        <v>40091232</v>
      </c>
      <c r="F2810" s="58">
        <v>39682950</v>
      </c>
      <c r="G2810" s="59">
        <v>40413183</v>
      </c>
      <c r="H2810" s="59">
        <v>5077745</v>
      </c>
      <c r="I2810" s="60">
        <v>5399696</v>
      </c>
      <c r="J2810" s="58">
        <v>-5807978</v>
      </c>
      <c r="K2810" s="61"/>
      <c r="L2810" s="62">
        <v>258134</v>
      </c>
      <c r="M2810" s="61"/>
      <c r="N2810" s="61">
        <v>0</v>
      </c>
      <c r="O2810" s="61">
        <v>0</v>
      </c>
      <c r="P2810" s="61"/>
      <c r="Q2810" s="61"/>
      <c r="R2810" s="61"/>
      <c r="S2810" s="61">
        <v>0</v>
      </c>
      <c r="T2810" s="62">
        <v>5399696</v>
      </c>
      <c r="U2810" s="61"/>
      <c r="V2810" s="62">
        <v>160630</v>
      </c>
      <c r="W2810" s="61"/>
      <c r="X2810" s="61">
        <v>0</v>
      </c>
      <c r="Y2810" s="62">
        <v>4817058</v>
      </c>
      <c r="Z2810" s="62">
        <v>6388025</v>
      </c>
      <c r="AA2810" s="61"/>
      <c r="AB2810" s="62">
        <v>4451730</v>
      </c>
      <c r="AC2810" s="62">
        <v>8175534</v>
      </c>
      <c r="AD2810" s="61"/>
      <c r="AE2810" s="62">
        <v>7350464</v>
      </c>
      <c r="AF2810" s="61"/>
      <c r="AG2810" s="62">
        <v>2339841</v>
      </c>
      <c r="AH2810" s="62">
        <v>1072071</v>
      </c>
      <c r="AI2810" s="61"/>
      <c r="AJ2810" s="61">
        <v>0</v>
      </c>
      <c r="AK2810" s="61">
        <v>0</v>
      </c>
      <c r="AL2810" s="61">
        <v>0</v>
      </c>
      <c r="AM2810" s="62">
        <v>49000</v>
      </c>
      <c r="AN2810" s="62">
        <v>1007976</v>
      </c>
      <c r="AO2810" s="61">
        <v>0</v>
      </c>
      <c r="AP2810" s="61"/>
      <c r="AQ2810" s="62">
        <v>202437</v>
      </c>
      <c r="AR2810" s="61"/>
      <c r="AS2810" s="62">
        <v>347163</v>
      </c>
      <c r="AT2810" s="62">
        <v>1556510</v>
      </c>
      <c r="AU2810" s="62">
        <v>1065792</v>
      </c>
      <c r="AV2810" s="61"/>
      <c r="AW2810" s="62">
        <v>24638</v>
      </c>
      <c r="AX2810" s="62">
        <v>451994</v>
      </c>
      <c r="AY2810" s="61"/>
      <c r="AZ2810" s="61">
        <v>0</v>
      </c>
      <c r="BA2810" s="61"/>
      <c r="BB2810" s="61">
        <v>0</v>
      </c>
      <c r="BC2810" s="62">
        <v>54383</v>
      </c>
      <c r="BD2810" s="61">
        <v>0</v>
      </c>
      <c r="BE2810" s="61"/>
      <c r="BF2810" s="61">
        <v>0</v>
      </c>
      <c r="BG2810" s="61"/>
      <c r="BH2810" s="61">
        <v>0</v>
      </c>
      <c r="BI2810" s="61"/>
      <c r="BJ2810" s="62">
        <v>317852</v>
      </c>
      <c r="BK2810" s="61"/>
      <c r="BL2810" s="61">
        <v>0</v>
      </c>
      <c r="BM2810" s="61">
        <v>0</v>
      </c>
      <c r="BN2810" s="62">
        <v>-5807978</v>
      </c>
      <c r="BO2810" s="61"/>
    </row>
    <row r="2811" spans="1:67" x14ac:dyDescent="0.2">
      <c r="A2811" s="57" t="s">
        <v>48</v>
      </c>
      <c r="B2811" s="56" t="s">
        <v>48</v>
      </c>
      <c r="C2811" s="56" t="s">
        <v>48</v>
      </c>
      <c r="D2811" s="56">
        <v>2011</v>
      </c>
      <c r="E2811" s="58">
        <v>41351210</v>
      </c>
      <c r="F2811" s="58">
        <v>40508594</v>
      </c>
      <c r="G2811" s="59">
        <v>41510849</v>
      </c>
      <c r="H2811" s="59">
        <v>5251389</v>
      </c>
      <c r="I2811" s="60">
        <v>5411028</v>
      </c>
      <c r="J2811" s="58">
        <v>-6253644</v>
      </c>
      <c r="K2811" s="61"/>
      <c r="L2811" s="62">
        <v>258134</v>
      </c>
      <c r="M2811" s="61"/>
      <c r="N2811" s="61">
        <v>0</v>
      </c>
      <c r="O2811" s="61">
        <v>0</v>
      </c>
      <c r="P2811" s="61"/>
      <c r="Q2811" s="61"/>
      <c r="R2811" s="61"/>
      <c r="S2811" s="61">
        <v>0</v>
      </c>
      <c r="T2811" s="62">
        <v>5411028</v>
      </c>
      <c r="U2811" s="61"/>
      <c r="V2811" s="62">
        <v>160630</v>
      </c>
      <c r="W2811" s="61"/>
      <c r="X2811" s="61">
        <v>0</v>
      </c>
      <c r="Y2811" s="62">
        <v>4919119</v>
      </c>
      <c r="Z2811" s="62">
        <v>6451057</v>
      </c>
      <c r="AA2811" s="61"/>
      <c r="AB2811" s="62">
        <v>4600346</v>
      </c>
      <c r="AC2811" s="62">
        <v>8495334</v>
      </c>
      <c r="AD2811" s="61"/>
      <c r="AE2811" s="62">
        <v>7613810</v>
      </c>
      <c r="AF2811" s="61"/>
      <c r="AG2811" s="62">
        <v>2522345</v>
      </c>
      <c r="AH2811" s="62">
        <v>1079046</v>
      </c>
      <c r="AI2811" s="61"/>
      <c r="AJ2811" s="61">
        <v>0</v>
      </c>
      <c r="AK2811" s="61">
        <v>0</v>
      </c>
      <c r="AL2811" s="61">
        <v>0</v>
      </c>
      <c r="AM2811" s="62">
        <v>49000</v>
      </c>
      <c r="AN2811" s="62">
        <v>1026925</v>
      </c>
      <c r="AO2811" s="61">
        <v>0</v>
      </c>
      <c r="AP2811" s="61"/>
      <c r="AQ2811" s="62">
        <v>214125</v>
      </c>
      <c r="AR2811" s="61"/>
      <c r="AS2811" s="62">
        <v>360387</v>
      </c>
      <c r="AT2811" s="62">
        <v>1596079</v>
      </c>
      <c r="AU2811" s="62">
        <v>1139837</v>
      </c>
      <c r="AV2811" s="61"/>
      <c r="AW2811" s="62">
        <v>24638</v>
      </c>
      <c r="AX2811" s="62">
        <v>460047</v>
      </c>
      <c r="AY2811" s="61"/>
      <c r="AZ2811" s="61">
        <v>0</v>
      </c>
      <c r="BA2811" s="61"/>
      <c r="BB2811" s="61">
        <v>0</v>
      </c>
      <c r="BC2811" s="62">
        <v>54383</v>
      </c>
      <c r="BD2811" s="61">
        <v>0</v>
      </c>
      <c r="BE2811" s="61"/>
      <c r="BF2811" s="61">
        <v>0</v>
      </c>
      <c r="BG2811" s="61"/>
      <c r="BH2811" s="61">
        <v>0</v>
      </c>
      <c r="BI2811" s="61"/>
      <c r="BJ2811" s="62">
        <v>325968</v>
      </c>
      <c r="BK2811" s="61"/>
      <c r="BL2811" s="61">
        <v>0</v>
      </c>
      <c r="BM2811" s="61">
        <v>0</v>
      </c>
      <c r="BN2811" s="62">
        <v>-6253644</v>
      </c>
      <c r="BO2811" s="61"/>
    </row>
    <row r="2812" spans="1:67" x14ac:dyDescent="0.2">
      <c r="A2812" s="57" t="s">
        <v>49</v>
      </c>
      <c r="B2812" s="56" t="s">
        <v>49</v>
      </c>
      <c r="C2812" s="56" t="s">
        <v>575</v>
      </c>
      <c r="D2812" s="56">
        <v>1989</v>
      </c>
      <c r="E2812" s="58">
        <v>1928736</v>
      </c>
      <c r="F2812" s="58">
        <v>1908023</v>
      </c>
      <c r="G2812" s="59">
        <v>1613373</v>
      </c>
      <c r="H2812" s="59">
        <v>315363</v>
      </c>
      <c r="I2812" s="60">
        <v>0</v>
      </c>
      <c r="J2812" s="58">
        <v>-20713</v>
      </c>
      <c r="K2812" s="62">
        <v>16564</v>
      </c>
      <c r="L2812" s="61"/>
      <c r="M2812" s="61"/>
      <c r="N2812" s="61"/>
      <c r="O2812" s="61"/>
      <c r="P2812" s="62">
        <v>78857</v>
      </c>
      <c r="Q2812" s="62">
        <v>24685</v>
      </c>
      <c r="R2812" s="61"/>
      <c r="S2812" s="61"/>
      <c r="T2812" s="61"/>
      <c r="U2812" s="61"/>
      <c r="V2812" s="61"/>
      <c r="W2812" s="62">
        <v>60327</v>
      </c>
      <c r="X2812" s="61"/>
      <c r="Y2812" s="61"/>
      <c r="Z2812" s="61"/>
      <c r="AA2812" s="62">
        <v>913242</v>
      </c>
      <c r="AB2812" s="61"/>
      <c r="AC2812" s="61"/>
      <c r="AD2812" s="62">
        <v>81024</v>
      </c>
      <c r="AE2812" s="61"/>
      <c r="AF2812" s="62">
        <v>306795</v>
      </c>
      <c r="AG2812" s="61"/>
      <c r="AH2812" s="61"/>
      <c r="AI2812" s="62">
        <v>131879</v>
      </c>
      <c r="AJ2812" s="61"/>
      <c r="AK2812" s="61"/>
      <c r="AL2812" s="61"/>
      <c r="AM2812" s="61"/>
      <c r="AN2812" s="61"/>
      <c r="AO2812" s="61"/>
      <c r="AP2812" s="62">
        <v>17468</v>
      </c>
      <c r="AQ2812" s="61"/>
      <c r="AR2812" s="62">
        <v>36607</v>
      </c>
      <c r="AS2812" s="61"/>
      <c r="AT2812" s="61"/>
      <c r="AU2812" s="61"/>
      <c r="AV2812" s="62">
        <v>1188</v>
      </c>
      <c r="AW2812" s="61"/>
      <c r="AX2812" s="61"/>
      <c r="AY2812" s="62">
        <v>35383</v>
      </c>
      <c r="AZ2812" s="61"/>
      <c r="BA2812" s="62">
        <v>220075</v>
      </c>
      <c r="BB2812" s="61"/>
      <c r="BC2812" s="61"/>
      <c r="BD2812" s="61"/>
      <c r="BE2812" s="61"/>
      <c r="BF2812" s="61"/>
      <c r="BG2812" s="61"/>
      <c r="BH2812" s="61"/>
      <c r="BI2812" s="61"/>
      <c r="BJ2812" s="61"/>
      <c r="BK2812" s="62">
        <v>4642</v>
      </c>
      <c r="BL2812" s="61"/>
      <c r="BM2812" s="61"/>
      <c r="BN2812" s="61"/>
      <c r="BO2812" s="62">
        <v>-20713</v>
      </c>
    </row>
    <row r="2813" spans="1:67" x14ac:dyDescent="0.2">
      <c r="A2813" s="57" t="s">
        <v>49</v>
      </c>
      <c r="B2813" s="56" t="s">
        <v>49</v>
      </c>
      <c r="C2813" s="56" t="s">
        <v>575</v>
      </c>
      <c r="D2813" s="56">
        <v>1990</v>
      </c>
      <c r="E2813" s="58">
        <v>2053808</v>
      </c>
      <c r="F2813" s="58">
        <v>2033095</v>
      </c>
      <c r="G2813" s="59">
        <v>1726231</v>
      </c>
      <c r="H2813" s="59">
        <v>327577</v>
      </c>
      <c r="I2813" s="60">
        <v>0</v>
      </c>
      <c r="J2813" s="58">
        <v>-20713</v>
      </c>
      <c r="K2813" s="62">
        <v>16564</v>
      </c>
      <c r="L2813" s="61"/>
      <c r="M2813" s="61"/>
      <c r="N2813" s="61"/>
      <c r="O2813" s="61"/>
      <c r="P2813" s="62">
        <v>78857</v>
      </c>
      <c r="Q2813" s="62">
        <v>24685</v>
      </c>
      <c r="R2813" s="61"/>
      <c r="S2813" s="61"/>
      <c r="T2813" s="61"/>
      <c r="U2813" s="61"/>
      <c r="V2813" s="61"/>
      <c r="W2813" s="62">
        <v>60327</v>
      </c>
      <c r="X2813" s="61"/>
      <c r="Y2813" s="61"/>
      <c r="Z2813" s="61"/>
      <c r="AA2813" s="62">
        <v>984219</v>
      </c>
      <c r="AB2813" s="61"/>
      <c r="AC2813" s="61"/>
      <c r="AD2813" s="62">
        <v>97515</v>
      </c>
      <c r="AE2813" s="61"/>
      <c r="AF2813" s="62">
        <v>324623</v>
      </c>
      <c r="AG2813" s="61"/>
      <c r="AH2813" s="61"/>
      <c r="AI2813" s="62">
        <v>139441</v>
      </c>
      <c r="AJ2813" s="61"/>
      <c r="AK2813" s="61"/>
      <c r="AL2813" s="61"/>
      <c r="AM2813" s="61"/>
      <c r="AN2813" s="61"/>
      <c r="AO2813" s="61"/>
      <c r="AP2813" s="62">
        <v>17320</v>
      </c>
      <c r="AQ2813" s="61"/>
      <c r="AR2813" s="62">
        <v>41737</v>
      </c>
      <c r="AS2813" s="61"/>
      <c r="AT2813" s="61"/>
      <c r="AU2813" s="61"/>
      <c r="AV2813" s="62">
        <v>1188</v>
      </c>
      <c r="AW2813" s="61"/>
      <c r="AX2813" s="61"/>
      <c r="AY2813" s="62">
        <v>42615</v>
      </c>
      <c r="AZ2813" s="61"/>
      <c r="BA2813" s="62">
        <v>220075</v>
      </c>
      <c r="BB2813" s="61"/>
      <c r="BC2813" s="61"/>
      <c r="BD2813" s="61"/>
      <c r="BE2813" s="61"/>
      <c r="BF2813" s="61"/>
      <c r="BG2813" s="61"/>
      <c r="BH2813" s="61"/>
      <c r="BI2813" s="61"/>
      <c r="BJ2813" s="61"/>
      <c r="BK2813" s="62">
        <v>4642</v>
      </c>
      <c r="BL2813" s="61"/>
      <c r="BM2813" s="61"/>
      <c r="BN2813" s="61"/>
      <c r="BO2813" s="62">
        <v>-20713</v>
      </c>
    </row>
    <row r="2814" spans="1:67" x14ac:dyDescent="0.2">
      <c r="A2814" s="57" t="s">
        <v>49</v>
      </c>
      <c r="B2814" s="56" t="s">
        <v>49</v>
      </c>
      <c r="C2814" s="56" t="s">
        <v>575</v>
      </c>
      <c r="D2814" s="56">
        <v>1991</v>
      </c>
      <c r="E2814" s="58">
        <v>2389761</v>
      </c>
      <c r="F2814" s="58">
        <v>2369048</v>
      </c>
      <c r="G2814" s="59">
        <v>1890856</v>
      </c>
      <c r="H2814" s="59">
        <v>498905</v>
      </c>
      <c r="I2814" s="60">
        <v>0</v>
      </c>
      <c r="J2814" s="58">
        <v>-20713</v>
      </c>
      <c r="K2814" s="62">
        <v>16564</v>
      </c>
      <c r="L2814" s="61"/>
      <c r="M2814" s="61"/>
      <c r="N2814" s="61"/>
      <c r="O2814" s="61"/>
      <c r="P2814" s="62">
        <v>91870</v>
      </c>
      <c r="Q2814" s="62">
        <v>24685</v>
      </c>
      <c r="R2814" s="61"/>
      <c r="S2814" s="61"/>
      <c r="T2814" s="61"/>
      <c r="U2814" s="61"/>
      <c r="V2814" s="61"/>
      <c r="W2814" s="62">
        <v>60327</v>
      </c>
      <c r="X2814" s="61"/>
      <c r="Y2814" s="61"/>
      <c r="Z2814" s="61"/>
      <c r="AA2814" s="62">
        <v>1063631</v>
      </c>
      <c r="AB2814" s="61"/>
      <c r="AC2814" s="61"/>
      <c r="AD2814" s="62">
        <v>97831</v>
      </c>
      <c r="AE2814" s="61"/>
      <c r="AF2814" s="62">
        <v>386039</v>
      </c>
      <c r="AG2814" s="61"/>
      <c r="AH2814" s="61"/>
      <c r="AI2814" s="62">
        <v>149909</v>
      </c>
      <c r="AJ2814" s="61"/>
      <c r="AK2814" s="61"/>
      <c r="AL2814" s="61"/>
      <c r="AM2814" s="61"/>
      <c r="AN2814" s="61"/>
      <c r="AO2814" s="61"/>
      <c r="AP2814" s="62">
        <v>20672</v>
      </c>
      <c r="AQ2814" s="61"/>
      <c r="AR2814" s="62">
        <v>41737</v>
      </c>
      <c r="AS2814" s="61"/>
      <c r="AT2814" s="61"/>
      <c r="AU2814" s="61"/>
      <c r="AV2814" s="62">
        <v>1188</v>
      </c>
      <c r="AW2814" s="61"/>
      <c r="AX2814" s="61"/>
      <c r="AY2814" s="62">
        <v>51735</v>
      </c>
      <c r="AZ2814" s="61"/>
      <c r="BA2814" s="62">
        <v>378931</v>
      </c>
      <c r="BB2814" s="61"/>
      <c r="BC2814" s="61"/>
      <c r="BD2814" s="61"/>
      <c r="BE2814" s="61"/>
      <c r="BF2814" s="61"/>
      <c r="BG2814" s="61"/>
      <c r="BH2814" s="61"/>
      <c r="BI2814" s="61"/>
      <c r="BJ2814" s="61"/>
      <c r="BK2814" s="62">
        <v>4642</v>
      </c>
      <c r="BL2814" s="61"/>
      <c r="BM2814" s="61"/>
      <c r="BN2814" s="61"/>
      <c r="BO2814" s="62">
        <v>-20713</v>
      </c>
    </row>
    <row r="2815" spans="1:67" x14ac:dyDescent="0.2">
      <c r="A2815" s="57" t="s">
        <v>49</v>
      </c>
      <c r="B2815" s="56" t="s">
        <v>49</v>
      </c>
      <c r="C2815" s="56" t="s">
        <v>575</v>
      </c>
      <c r="D2815" s="56">
        <v>1992</v>
      </c>
      <c r="E2815" s="58">
        <v>2573954</v>
      </c>
      <c r="F2815" s="58">
        <v>2553241</v>
      </c>
      <c r="G2815" s="59">
        <v>2070419</v>
      </c>
      <c r="H2815" s="59">
        <v>503535</v>
      </c>
      <c r="I2815" s="60">
        <v>0</v>
      </c>
      <c r="J2815" s="58">
        <v>-20713</v>
      </c>
      <c r="K2815" s="62">
        <v>16564</v>
      </c>
      <c r="L2815" s="61"/>
      <c r="M2815" s="61"/>
      <c r="N2815" s="61"/>
      <c r="O2815" s="61"/>
      <c r="P2815" s="62">
        <v>92547</v>
      </c>
      <c r="Q2815" s="62">
        <v>30562</v>
      </c>
      <c r="R2815" s="61"/>
      <c r="S2815" s="61"/>
      <c r="T2815" s="61"/>
      <c r="U2815" s="61"/>
      <c r="V2815" s="61"/>
      <c r="W2815" s="62">
        <v>60327</v>
      </c>
      <c r="X2815" s="61"/>
      <c r="Y2815" s="61"/>
      <c r="Z2815" s="61"/>
      <c r="AA2815" s="62">
        <v>1184798</v>
      </c>
      <c r="AB2815" s="61"/>
      <c r="AC2815" s="61"/>
      <c r="AD2815" s="62">
        <v>105933</v>
      </c>
      <c r="AE2815" s="61"/>
      <c r="AF2815" s="62">
        <v>414966</v>
      </c>
      <c r="AG2815" s="61"/>
      <c r="AH2815" s="61"/>
      <c r="AI2815" s="62">
        <v>164722</v>
      </c>
      <c r="AJ2815" s="61"/>
      <c r="AK2815" s="61"/>
      <c r="AL2815" s="61"/>
      <c r="AM2815" s="61"/>
      <c r="AN2815" s="61"/>
      <c r="AO2815" s="61"/>
      <c r="AP2815" s="62">
        <v>20830</v>
      </c>
      <c r="AQ2815" s="61"/>
      <c r="AR2815" s="62">
        <v>41737</v>
      </c>
      <c r="AS2815" s="61"/>
      <c r="AT2815" s="61"/>
      <c r="AU2815" s="61"/>
      <c r="AV2815" s="62">
        <v>1188</v>
      </c>
      <c r="AW2815" s="61"/>
      <c r="AX2815" s="61"/>
      <c r="AY2815" s="62">
        <v>53164</v>
      </c>
      <c r="AZ2815" s="61"/>
      <c r="BA2815" s="62">
        <v>381974</v>
      </c>
      <c r="BB2815" s="61"/>
      <c r="BC2815" s="61"/>
      <c r="BD2815" s="61"/>
      <c r="BE2815" s="61"/>
      <c r="BF2815" s="61"/>
      <c r="BG2815" s="61"/>
      <c r="BH2815" s="61"/>
      <c r="BI2815" s="61"/>
      <c r="BJ2815" s="61"/>
      <c r="BK2815" s="62">
        <v>4642</v>
      </c>
      <c r="BL2815" s="61"/>
      <c r="BM2815" s="61"/>
      <c r="BN2815" s="61"/>
      <c r="BO2815" s="62">
        <v>-20713</v>
      </c>
    </row>
    <row r="2816" spans="1:67" x14ac:dyDescent="0.2">
      <c r="A2816" s="57" t="s">
        <v>49</v>
      </c>
      <c r="B2816" s="56" t="s">
        <v>49</v>
      </c>
      <c r="C2816" s="56" t="s">
        <v>575</v>
      </c>
      <c r="D2816" s="56">
        <v>1993</v>
      </c>
      <c r="E2816" s="58">
        <v>2779954</v>
      </c>
      <c r="F2816" s="58">
        <v>2759241</v>
      </c>
      <c r="G2816" s="59">
        <v>2272739</v>
      </c>
      <c r="H2816" s="59">
        <v>507215</v>
      </c>
      <c r="I2816" s="60">
        <v>0</v>
      </c>
      <c r="J2816" s="58">
        <v>-20713</v>
      </c>
      <c r="K2816" s="62">
        <v>16564</v>
      </c>
      <c r="L2816" s="61"/>
      <c r="M2816" s="61"/>
      <c r="N2816" s="61"/>
      <c r="O2816" s="61"/>
      <c r="P2816" s="62">
        <v>92547</v>
      </c>
      <c r="Q2816" s="62">
        <v>43695</v>
      </c>
      <c r="R2816" s="61"/>
      <c r="S2816" s="61"/>
      <c r="T2816" s="61"/>
      <c r="U2816" s="61"/>
      <c r="V2816" s="61"/>
      <c r="W2816" s="62">
        <v>60327</v>
      </c>
      <c r="X2816" s="61"/>
      <c r="Y2816" s="61"/>
      <c r="Z2816" s="61"/>
      <c r="AA2816" s="62">
        <v>1283288</v>
      </c>
      <c r="AB2816" s="61"/>
      <c r="AC2816" s="61"/>
      <c r="AD2816" s="62">
        <v>120915</v>
      </c>
      <c r="AE2816" s="61"/>
      <c r="AF2816" s="62">
        <v>478870</v>
      </c>
      <c r="AG2816" s="61"/>
      <c r="AH2816" s="61"/>
      <c r="AI2816" s="62">
        <v>176533</v>
      </c>
      <c r="AJ2816" s="61"/>
      <c r="AK2816" s="61"/>
      <c r="AL2816" s="61"/>
      <c r="AM2816" s="61"/>
      <c r="AN2816" s="61"/>
      <c r="AO2816" s="61"/>
      <c r="AP2816" s="62">
        <v>23015</v>
      </c>
      <c r="AQ2816" s="61"/>
      <c r="AR2816" s="62">
        <v>41737</v>
      </c>
      <c r="AS2816" s="61"/>
      <c r="AT2816" s="61"/>
      <c r="AU2816" s="61"/>
      <c r="AV2816" s="62">
        <v>1188</v>
      </c>
      <c r="AW2816" s="61"/>
      <c r="AX2816" s="61"/>
      <c r="AY2816" s="62">
        <v>54628</v>
      </c>
      <c r="AZ2816" s="61"/>
      <c r="BA2816" s="62">
        <v>381974</v>
      </c>
      <c r="BB2816" s="61"/>
      <c r="BC2816" s="61"/>
      <c r="BD2816" s="61"/>
      <c r="BE2816" s="61"/>
      <c r="BF2816" s="61"/>
      <c r="BG2816" s="61"/>
      <c r="BH2816" s="61"/>
      <c r="BI2816" s="61"/>
      <c r="BJ2816" s="61"/>
      <c r="BK2816" s="62">
        <v>4673</v>
      </c>
      <c r="BL2816" s="61"/>
      <c r="BM2816" s="61"/>
      <c r="BN2816" s="61"/>
      <c r="BO2816" s="62">
        <v>-20713</v>
      </c>
    </row>
    <row r="2817" spans="1:67" x14ac:dyDescent="0.2">
      <c r="A2817" s="57" t="s">
        <v>49</v>
      </c>
      <c r="B2817" s="56" t="s">
        <v>49</v>
      </c>
      <c r="C2817" s="56" t="s">
        <v>575</v>
      </c>
      <c r="D2817" s="56">
        <v>1994</v>
      </c>
      <c r="E2817" s="58">
        <v>2967150</v>
      </c>
      <c r="F2817" s="58">
        <v>2922495</v>
      </c>
      <c r="G2817" s="59">
        <v>2486158</v>
      </c>
      <c r="H2817" s="59">
        <v>480992</v>
      </c>
      <c r="I2817" s="60">
        <v>0</v>
      </c>
      <c r="J2817" s="58">
        <v>-44655</v>
      </c>
      <c r="K2817" s="62">
        <v>16564</v>
      </c>
      <c r="L2817" s="61"/>
      <c r="M2817" s="61"/>
      <c r="N2817" s="61"/>
      <c r="O2817" s="61"/>
      <c r="P2817" s="62">
        <v>96734</v>
      </c>
      <c r="Q2817" s="62">
        <v>45580</v>
      </c>
      <c r="R2817" s="61"/>
      <c r="S2817" s="61"/>
      <c r="T2817" s="61"/>
      <c r="U2817" s="61"/>
      <c r="V2817" s="61"/>
      <c r="W2817" s="62">
        <v>60327</v>
      </c>
      <c r="X2817" s="61"/>
      <c r="Y2817" s="61"/>
      <c r="Z2817" s="61"/>
      <c r="AA2817" s="62">
        <v>1442333</v>
      </c>
      <c r="AB2817" s="61"/>
      <c r="AC2817" s="61"/>
      <c r="AD2817" s="62">
        <v>132133</v>
      </c>
      <c r="AE2817" s="61"/>
      <c r="AF2817" s="62">
        <v>508661</v>
      </c>
      <c r="AG2817" s="61"/>
      <c r="AH2817" s="61"/>
      <c r="AI2817" s="62">
        <v>183826</v>
      </c>
      <c r="AJ2817" s="61"/>
      <c r="AK2817" s="61"/>
      <c r="AL2817" s="61"/>
      <c r="AM2817" s="61"/>
      <c r="AN2817" s="61"/>
      <c r="AO2817" s="61"/>
      <c r="AP2817" s="62">
        <v>24541</v>
      </c>
      <c r="AQ2817" s="61"/>
      <c r="AR2817" s="62">
        <v>43442</v>
      </c>
      <c r="AS2817" s="61"/>
      <c r="AT2817" s="61"/>
      <c r="AU2817" s="61"/>
      <c r="AV2817" s="62">
        <v>1188</v>
      </c>
      <c r="AW2817" s="61"/>
      <c r="AX2817" s="61"/>
      <c r="AY2817" s="62">
        <v>58512</v>
      </c>
      <c r="AZ2817" s="61"/>
      <c r="BA2817" s="62">
        <v>348636</v>
      </c>
      <c r="BB2817" s="61"/>
      <c r="BC2817" s="61"/>
      <c r="BD2817" s="61"/>
      <c r="BE2817" s="61"/>
      <c r="BF2817" s="61"/>
      <c r="BG2817" s="61"/>
      <c r="BH2817" s="61"/>
      <c r="BI2817" s="61"/>
      <c r="BJ2817" s="61"/>
      <c r="BK2817" s="62">
        <v>4673</v>
      </c>
      <c r="BL2817" s="61"/>
      <c r="BM2817" s="61"/>
      <c r="BN2817" s="61"/>
      <c r="BO2817" s="62">
        <v>-44655</v>
      </c>
    </row>
    <row r="2818" spans="1:67" x14ac:dyDescent="0.2">
      <c r="A2818" s="57" t="s">
        <v>49</v>
      </c>
      <c r="B2818" s="56" t="s">
        <v>49</v>
      </c>
      <c r="C2818" s="56" t="s">
        <v>575</v>
      </c>
      <c r="D2818" s="56">
        <v>1995</v>
      </c>
      <c r="E2818" s="58">
        <v>3218153</v>
      </c>
      <c r="F2818" s="58">
        <v>3155970</v>
      </c>
      <c r="G2818" s="59">
        <v>2687887</v>
      </c>
      <c r="H2818" s="59">
        <v>530266</v>
      </c>
      <c r="I2818" s="60">
        <v>0</v>
      </c>
      <c r="J2818" s="58">
        <v>-62183</v>
      </c>
      <c r="K2818" s="62">
        <v>16564</v>
      </c>
      <c r="L2818" s="61"/>
      <c r="M2818" s="61"/>
      <c r="N2818" s="61"/>
      <c r="O2818" s="61"/>
      <c r="P2818" s="62">
        <v>104896</v>
      </c>
      <c r="Q2818" s="62">
        <v>45580</v>
      </c>
      <c r="R2818" s="61"/>
      <c r="S2818" s="61"/>
      <c r="T2818" s="61"/>
      <c r="U2818" s="61"/>
      <c r="V2818" s="61"/>
      <c r="W2818" s="62">
        <v>62987</v>
      </c>
      <c r="X2818" s="61"/>
      <c r="Y2818" s="61"/>
      <c r="Z2818" s="61"/>
      <c r="AA2818" s="62">
        <v>1576956</v>
      </c>
      <c r="AB2818" s="61"/>
      <c r="AC2818" s="61"/>
      <c r="AD2818" s="62">
        <v>133170</v>
      </c>
      <c r="AE2818" s="61"/>
      <c r="AF2818" s="62">
        <v>562241</v>
      </c>
      <c r="AG2818" s="61"/>
      <c r="AH2818" s="61"/>
      <c r="AI2818" s="62">
        <v>185493</v>
      </c>
      <c r="AJ2818" s="61"/>
      <c r="AK2818" s="61"/>
      <c r="AL2818" s="61"/>
      <c r="AM2818" s="61"/>
      <c r="AN2818" s="61"/>
      <c r="AO2818" s="61"/>
      <c r="AP2818" s="62">
        <v>58340</v>
      </c>
      <c r="AQ2818" s="61"/>
      <c r="AR2818" s="62">
        <v>52656</v>
      </c>
      <c r="AS2818" s="61"/>
      <c r="AT2818" s="61"/>
      <c r="AU2818" s="61"/>
      <c r="AV2818" s="62">
        <v>1188</v>
      </c>
      <c r="AW2818" s="61"/>
      <c r="AX2818" s="61"/>
      <c r="AY2818" s="62">
        <v>64773</v>
      </c>
      <c r="AZ2818" s="61"/>
      <c r="BA2818" s="62">
        <v>348636</v>
      </c>
      <c r="BB2818" s="61"/>
      <c r="BC2818" s="61"/>
      <c r="BD2818" s="61"/>
      <c r="BE2818" s="61"/>
      <c r="BF2818" s="61"/>
      <c r="BG2818" s="61"/>
      <c r="BH2818" s="61"/>
      <c r="BI2818" s="61"/>
      <c r="BJ2818" s="61"/>
      <c r="BK2818" s="62">
        <v>4673</v>
      </c>
      <c r="BL2818" s="61"/>
      <c r="BM2818" s="61"/>
      <c r="BN2818" s="61"/>
      <c r="BO2818" s="62">
        <v>-62183</v>
      </c>
    </row>
    <row r="2819" spans="1:67" x14ac:dyDescent="0.2">
      <c r="A2819" s="57" t="s">
        <v>49</v>
      </c>
      <c r="B2819" s="56" t="s">
        <v>49</v>
      </c>
      <c r="C2819" s="56" t="s">
        <v>575</v>
      </c>
      <c r="D2819" s="56">
        <v>1996</v>
      </c>
      <c r="E2819" s="58">
        <v>3444066</v>
      </c>
      <c r="F2819" s="58">
        <v>3381883</v>
      </c>
      <c r="G2819" s="59">
        <v>2909793</v>
      </c>
      <c r="H2819" s="59">
        <v>534273</v>
      </c>
      <c r="I2819" s="60">
        <v>0</v>
      </c>
      <c r="J2819" s="58">
        <v>-62183</v>
      </c>
      <c r="K2819" s="62">
        <v>16564</v>
      </c>
      <c r="L2819" s="61"/>
      <c r="M2819" s="61"/>
      <c r="N2819" s="61"/>
      <c r="O2819" s="61"/>
      <c r="P2819" s="62">
        <v>104896</v>
      </c>
      <c r="Q2819" s="62">
        <v>45580</v>
      </c>
      <c r="R2819" s="61"/>
      <c r="S2819" s="61"/>
      <c r="T2819" s="61"/>
      <c r="U2819" s="61"/>
      <c r="V2819" s="61"/>
      <c r="W2819" s="62">
        <v>77616</v>
      </c>
      <c r="X2819" s="61"/>
      <c r="Y2819" s="61"/>
      <c r="Z2819" s="61"/>
      <c r="AA2819" s="62">
        <v>1735748</v>
      </c>
      <c r="AB2819" s="61"/>
      <c r="AC2819" s="61"/>
      <c r="AD2819" s="62">
        <v>133534</v>
      </c>
      <c r="AE2819" s="61"/>
      <c r="AF2819" s="62">
        <v>604575</v>
      </c>
      <c r="AG2819" s="61"/>
      <c r="AH2819" s="61"/>
      <c r="AI2819" s="62">
        <v>191280</v>
      </c>
      <c r="AJ2819" s="61"/>
      <c r="AK2819" s="61"/>
      <c r="AL2819" s="61"/>
      <c r="AM2819" s="61"/>
      <c r="AN2819" s="61"/>
      <c r="AO2819" s="61"/>
      <c r="AP2819" s="62">
        <v>58599</v>
      </c>
      <c r="AQ2819" s="61"/>
      <c r="AR2819" s="62">
        <v>52656</v>
      </c>
      <c r="AS2819" s="61"/>
      <c r="AT2819" s="61"/>
      <c r="AU2819" s="61"/>
      <c r="AV2819" s="62">
        <v>1188</v>
      </c>
      <c r="AW2819" s="61"/>
      <c r="AX2819" s="61"/>
      <c r="AY2819" s="62">
        <v>68521</v>
      </c>
      <c r="AZ2819" s="61"/>
      <c r="BA2819" s="62">
        <v>348636</v>
      </c>
      <c r="BB2819" s="61"/>
      <c r="BC2819" s="61"/>
      <c r="BD2819" s="61"/>
      <c r="BE2819" s="61"/>
      <c r="BF2819" s="61"/>
      <c r="BG2819" s="61"/>
      <c r="BH2819" s="61"/>
      <c r="BI2819" s="61"/>
      <c r="BJ2819" s="61"/>
      <c r="BK2819" s="62">
        <v>4673</v>
      </c>
      <c r="BL2819" s="61"/>
      <c r="BM2819" s="61"/>
      <c r="BN2819" s="61"/>
      <c r="BO2819" s="62">
        <v>-62183</v>
      </c>
    </row>
    <row r="2820" spans="1:67" x14ac:dyDescent="0.2">
      <c r="A2820" s="57" t="s">
        <v>49</v>
      </c>
      <c r="B2820" s="56" t="s">
        <v>49</v>
      </c>
      <c r="C2820" s="56" t="s">
        <v>575</v>
      </c>
      <c r="D2820" s="56">
        <v>1997</v>
      </c>
      <c r="E2820" s="58">
        <v>3612521</v>
      </c>
      <c r="F2820" s="58">
        <v>3549838</v>
      </c>
      <c r="G2820" s="59">
        <v>3100559</v>
      </c>
      <c r="H2820" s="59">
        <v>511962</v>
      </c>
      <c r="I2820" s="60">
        <v>0</v>
      </c>
      <c r="J2820" s="58">
        <v>-62683</v>
      </c>
      <c r="K2820" s="62">
        <v>16564</v>
      </c>
      <c r="L2820" s="61"/>
      <c r="M2820" s="61"/>
      <c r="N2820" s="61"/>
      <c r="O2820" s="61"/>
      <c r="P2820" s="62">
        <v>104896</v>
      </c>
      <c r="Q2820" s="62">
        <v>45580</v>
      </c>
      <c r="R2820" s="61"/>
      <c r="S2820" s="61"/>
      <c r="T2820" s="61"/>
      <c r="U2820" s="61"/>
      <c r="V2820" s="61"/>
      <c r="W2820" s="62">
        <v>82926</v>
      </c>
      <c r="X2820" s="61"/>
      <c r="Y2820" s="61"/>
      <c r="Z2820" s="61"/>
      <c r="AA2820" s="62">
        <v>1864950</v>
      </c>
      <c r="AB2820" s="61"/>
      <c r="AC2820" s="61"/>
      <c r="AD2820" s="62">
        <v>137666</v>
      </c>
      <c r="AE2820" s="61"/>
      <c r="AF2820" s="62">
        <v>639892</v>
      </c>
      <c r="AG2820" s="61"/>
      <c r="AH2820" s="61"/>
      <c r="AI2820" s="62">
        <v>208085</v>
      </c>
      <c r="AJ2820" s="61"/>
      <c r="AK2820" s="61"/>
      <c r="AL2820" s="61"/>
      <c r="AM2820" s="61"/>
      <c r="AN2820" s="61"/>
      <c r="AO2820" s="61"/>
      <c r="AP2820" s="62">
        <v>58599</v>
      </c>
      <c r="AQ2820" s="61"/>
      <c r="AR2820" s="62">
        <v>28457</v>
      </c>
      <c r="AS2820" s="61"/>
      <c r="AT2820" s="61"/>
      <c r="AU2820" s="61"/>
      <c r="AV2820" s="62">
        <v>1897</v>
      </c>
      <c r="AW2820" s="61"/>
      <c r="AX2820" s="61"/>
      <c r="AY2820" s="62">
        <v>68850</v>
      </c>
      <c r="AZ2820" s="61"/>
      <c r="BA2820" s="62">
        <v>348636</v>
      </c>
      <c r="BB2820" s="61"/>
      <c r="BC2820" s="61"/>
      <c r="BD2820" s="61"/>
      <c r="BE2820" s="61"/>
      <c r="BF2820" s="61"/>
      <c r="BG2820" s="61"/>
      <c r="BH2820" s="61"/>
      <c r="BI2820" s="61"/>
      <c r="BJ2820" s="61"/>
      <c r="BK2820" s="62">
        <v>5523</v>
      </c>
      <c r="BL2820" s="61"/>
      <c r="BM2820" s="61"/>
      <c r="BN2820" s="61"/>
      <c r="BO2820" s="62">
        <v>-62683</v>
      </c>
    </row>
    <row r="2821" spans="1:67" x14ac:dyDescent="0.2">
      <c r="A2821" s="57" t="s">
        <v>49</v>
      </c>
      <c r="B2821" s="56" t="s">
        <v>49</v>
      </c>
      <c r="C2821" s="56" t="s">
        <v>575</v>
      </c>
      <c r="D2821" s="56">
        <v>1998</v>
      </c>
      <c r="E2821" s="58">
        <v>3856474</v>
      </c>
      <c r="F2821" s="58">
        <v>3793791</v>
      </c>
      <c r="G2821" s="59">
        <v>3302708</v>
      </c>
      <c r="H2821" s="59">
        <v>553766</v>
      </c>
      <c r="I2821" s="60">
        <v>0</v>
      </c>
      <c r="J2821" s="58">
        <v>-62683</v>
      </c>
      <c r="K2821" s="62">
        <v>16564</v>
      </c>
      <c r="L2821" s="61"/>
      <c r="M2821" s="61"/>
      <c r="N2821" s="61"/>
      <c r="O2821" s="61"/>
      <c r="P2821" s="62">
        <v>111296</v>
      </c>
      <c r="Q2821" s="62">
        <v>45580</v>
      </c>
      <c r="R2821" s="61"/>
      <c r="S2821" s="61"/>
      <c r="T2821" s="61"/>
      <c r="U2821" s="61"/>
      <c r="V2821" s="61"/>
      <c r="W2821" s="62">
        <v>82926</v>
      </c>
      <c r="X2821" s="61"/>
      <c r="Y2821" s="61"/>
      <c r="Z2821" s="61"/>
      <c r="AA2821" s="62">
        <v>1973116</v>
      </c>
      <c r="AB2821" s="61"/>
      <c r="AC2821" s="61"/>
      <c r="AD2821" s="62">
        <v>142813</v>
      </c>
      <c r="AE2821" s="61"/>
      <c r="AF2821" s="62">
        <v>713409</v>
      </c>
      <c r="AG2821" s="61"/>
      <c r="AH2821" s="61"/>
      <c r="AI2821" s="62">
        <v>217004</v>
      </c>
      <c r="AJ2821" s="61"/>
      <c r="AK2821" s="61"/>
      <c r="AL2821" s="61"/>
      <c r="AM2821" s="61"/>
      <c r="AN2821" s="61"/>
      <c r="AO2821" s="61"/>
      <c r="AP2821" s="62">
        <v>58599</v>
      </c>
      <c r="AQ2821" s="61"/>
      <c r="AR2821" s="62">
        <v>28457</v>
      </c>
      <c r="AS2821" s="61"/>
      <c r="AT2821" s="61"/>
      <c r="AU2821" s="61"/>
      <c r="AV2821" s="62">
        <v>1897</v>
      </c>
      <c r="AW2821" s="61"/>
      <c r="AX2821" s="61"/>
      <c r="AY2821" s="62">
        <v>73602</v>
      </c>
      <c r="AZ2821" s="61"/>
      <c r="BA2821" s="62">
        <v>385688</v>
      </c>
      <c r="BB2821" s="61"/>
      <c r="BC2821" s="61"/>
      <c r="BD2821" s="61"/>
      <c r="BE2821" s="61"/>
      <c r="BF2821" s="61"/>
      <c r="BG2821" s="61"/>
      <c r="BH2821" s="61"/>
      <c r="BI2821" s="61"/>
      <c r="BJ2821" s="61"/>
      <c r="BK2821" s="62">
        <v>5523</v>
      </c>
      <c r="BL2821" s="61"/>
      <c r="BM2821" s="61"/>
      <c r="BN2821" s="61"/>
      <c r="BO2821" s="62">
        <v>-62683</v>
      </c>
    </row>
    <row r="2822" spans="1:67" x14ac:dyDescent="0.2">
      <c r="A2822" s="57" t="s">
        <v>49</v>
      </c>
      <c r="B2822" s="56" t="s">
        <v>49</v>
      </c>
      <c r="C2822" s="56" t="s">
        <v>49</v>
      </c>
      <c r="D2822" s="56">
        <v>1989</v>
      </c>
      <c r="E2822" s="58">
        <v>277561</v>
      </c>
      <c r="F2822" s="58">
        <v>245959</v>
      </c>
      <c r="G2822" s="59">
        <v>266361</v>
      </c>
      <c r="H2822" s="59">
        <v>11200</v>
      </c>
      <c r="I2822" s="60">
        <v>0</v>
      </c>
      <c r="J2822" s="58">
        <v>-31602</v>
      </c>
      <c r="K2822" s="62">
        <v>1755</v>
      </c>
      <c r="L2822" s="61"/>
      <c r="M2822" s="61"/>
      <c r="N2822" s="61"/>
      <c r="O2822" s="61"/>
      <c r="P2822" s="62">
        <v>8242</v>
      </c>
      <c r="Q2822" s="61"/>
      <c r="R2822" s="61"/>
      <c r="S2822" s="61"/>
      <c r="T2822" s="61"/>
      <c r="U2822" s="61"/>
      <c r="V2822" s="61"/>
      <c r="W2822" s="61"/>
      <c r="X2822" s="61"/>
      <c r="Y2822" s="61"/>
      <c r="Z2822" s="61"/>
      <c r="AA2822" s="62">
        <v>156577</v>
      </c>
      <c r="AB2822" s="61"/>
      <c r="AC2822" s="61"/>
      <c r="AD2822" s="62">
        <v>27255</v>
      </c>
      <c r="AE2822" s="61"/>
      <c r="AF2822" s="62">
        <v>43231</v>
      </c>
      <c r="AG2822" s="61"/>
      <c r="AH2822" s="61"/>
      <c r="AI2822" s="62">
        <v>29301</v>
      </c>
      <c r="AJ2822" s="61"/>
      <c r="AK2822" s="61"/>
      <c r="AL2822" s="61"/>
      <c r="AM2822" s="61"/>
      <c r="AN2822" s="61"/>
      <c r="AO2822" s="61"/>
      <c r="AP2822" s="61"/>
      <c r="AQ2822" s="61"/>
      <c r="AR2822" s="61"/>
      <c r="AS2822" s="61"/>
      <c r="AT2822" s="61"/>
      <c r="AU2822" s="61"/>
      <c r="AV2822" s="61"/>
      <c r="AW2822" s="61"/>
      <c r="AX2822" s="61"/>
      <c r="AY2822" s="61"/>
      <c r="AZ2822" s="61"/>
      <c r="BA2822" s="62">
        <v>11046</v>
      </c>
      <c r="BB2822" s="61"/>
      <c r="BC2822" s="61"/>
      <c r="BD2822" s="61"/>
      <c r="BE2822" s="61"/>
      <c r="BF2822" s="61"/>
      <c r="BG2822" s="61"/>
      <c r="BH2822" s="61"/>
      <c r="BI2822" s="61"/>
      <c r="BJ2822" s="61"/>
      <c r="BK2822" s="61">
        <v>154</v>
      </c>
      <c r="BL2822" s="61"/>
      <c r="BM2822" s="61"/>
      <c r="BN2822" s="61"/>
      <c r="BO2822" s="62">
        <v>-31602</v>
      </c>
    </row>
    <row r="2823" spans="1:67" x14ac:dyDescent="0.2">
      <c r="A2823" s="57" t="s">
        <v>49</v>
      </c>
      <c r="B2823" s="56" t="s">
        <v>49</v>
      </c>
      <c r="C2823" s="56" t="s">
        <v>49</v>
      </c>
      <c r="D2823" s="56">
        <v>1990</v>
      </c>
      <c r="E2823" s="58">
        <v>379985</v>
      </c>
      <c r="F2823" s="58">
        <v>348383</v>
      </c>
      <c r="G2823" s="59">
        <v>368461</v>
      </c>
      <c r="H2823" s="59">
        <v>11524</v>
      </c>
      <c r="I2823" s="60">
        <v>0</v>
      </c>
      <c r="J2823" s="58">
        <v>-31602</v>
      </c>
      <c r="K2823" s="62">
        <v>1755</v>
      </c>
      <c r="L2823" s="61"/>
      <c r="M2823" s="61"/>
      <c r="N2823" s="61"/>
      <c r="O2823" s="61"/>
      <c r="P2823" s="62">
        <v>8242</v>
      </c>
      <c r="Q2823" s="61"/>
      <c r="R2823" s="61"/>
      <c r="S2823" s="61"/>
      <c r="T2823" s="61"/>
      <c r="U2823" s="61"/>
      <c r="V2823" s="61"/>
      <c r="W2823" s="61"/>
      <c r="X2823" s="61"/>
      <c r="Y2823" s="61"/>
      <c r="Z2823" s="61"/>
      <c r="AA2823" s="62">
        <v>168154</v>
      </c>
      <c r="AB2823" s="61"/>
      <c r="AC2823" s="61"/>
      <c r="AD2823" s="62">
        <v>55244</v>
      </c>
      <c r="AE2823" s="61"/>
      <c r="AF2823" s="62">
        <v>100253</v>
      </c>
      <c r="AG2823" s="61"/>
      <c r="AH2823" s="61"/>
      <c r="AI2823" s="62">
        <v>34813</v>
      </c>
      <c r="AJ2823" s="61"/>
      <c r="AK2823" s="61"/>
      <c r="AL2823" s="61"/>
      <c r="AM2823" s="61"/>
      <c r="AN2823" s="61"/>
      <c r="AO2823" s="61"/>
      <c r="AP2823" s="61"/>
      <c r="AQ2823" s="61"/>
      <c r="AR2823" s="61"/>
      <c r="AS2823" s="61"/>
      <c r="AT2823" s="61"/>
      <c r="AU2823" s="61"/>
      <c r="AV2823" s="61"/>
      <c r="AW2823" s="61"/>
      <c r="AX2823" s="61"/>
      <c r="AY2823" s="61"/>
      <c r="AZ2823" s="61"/>
      <c r="BA2823" s="62">
        <v>11046</v>
      </c>
      <c r="BB2823" s="61"/>
      <c r="BC2823" s="61"/>
      <c r="BD2823" s="61"/>
      <c r="BE2823" s="61"/>
      <c r="BF2823" s="61"/>
      <c r="BG2823" s="61"/>
      <c r="BH2823" s="61"/>
      <c r="BI2823" s="61"/>
      <c r="BJ2823" s="61"/>
      <c r="BK2823" s="61">
        <v>478</v>
      </c>
      <c r="BL2823" s="61"/>
      <c r="BM2823" s="61"/>
      <c r="BN2823" s="61"/>
      <c r="BO2823" s="62">
        <v>-31602</v>
      </c>
    </row>
    <row r="2824" spans="1:67" x14ac:dyDescent="0.2">
      <c r="A2824" s="57" t="s">
        <v>49</v>
      </c>
      <c r="B2824" s="56" t="s">
        <v>49</v>
      </c>
      <c r="C2824" s="56" t="s">
        <v>49</v>
      </c>
      <c r="D2824" s="56">
        <v>1991</v>
      </c>
      <c r="E2824" s="58">
        <v>402192</v>
      </c>
      <c r="F2824" s="58">
        <v>370590</v>
      </c>
      <c r="G2824" s="59">
        <v>390668</v>
      </c>
      <c r="H2824" s="59">
        <v>11524</v>
      </c>
      <c r="I2824" s="60">
        <v>0</v>
      </c>
      <c r="J2824" s="58">
        <v>-31602</v>
      </c>
      <c r="K2824" s="62">
        <v>1755</v>
      </c>
      <c r="L2824" s="61"/>
      <c r="M2824" s="61"/>
      <c r="N2824" s="61"/>
      <c r="O2824" s="61"/>
      <c r="P2824" s="62">
        <v>8242</v>
      </c>
      <c r="Q2824" s="61"/>
      <c r="R2824" s="61"/>
      <c r="S2824" s="61"/>
      <c r="T2824" s="61"/>
      <c r="U2824" s="61"/>
      <c r="V2824" s="61"/>
      <c r="W2824" s="61"/>
      <c r="X2824" s="61"/>
      <c r="Y2824" s="61"/>
      <c r="Z2824" s="61"/>
      <c r="AA2824" s="62">
        <v>184683</v>
      </c>
      <c r="AB2824" s="61"/>
      <c r="AC2824" s="61"/>
      <c r="AD2824" s="62">
        <v>55244</v>
      </c>
      <c r="AE2824" s="61"/>
      <c r="AF2824" s="62">
        <v>101937</v>
      </c>
      <c r="AG2824" s="61"/>
      <c r="AH2824" s="61"/>
      <c r="AI2824" s="62">
        <v>38807</v>
      </c>
      <c r="AJ2824" s="61"/>
      <c r="AK2824" s="61"/>
      <c r="AL2824" s="61"/>
      <c r="AM2824" s="61"/>
      <c r="AN2824" s="61"/>
      <c r="AO2824" s="61"/>
      <c r="AP2824" s="61"/>
      <c r="AQ2824" s="61"/>
      <c r="AR2824" s="61"/>
      <c r="AS2824" s="61"/>
      <c r="AT2824" s="61"/>
      <c r="AU2824" s="61"/>
      <c r="AV2824" s="61"/>
      <c r="AW2824" s="61"/>
      <c r="AX2824" s="61"/>
      <c r="AY2824" s="61"/>
      <c r="AZ2824" s="61"/>
      <c r="BA2824" s="62">
        <v>11046</v>
      </c>
      <c r="BB2824" s="61"/>
      <c r="BC2824" s="61"/>
      <c r="BD2824" s="61"/>
      <c r="BE2824" s="61"/>
      <c r="BF2824" s="61"/>
      <c r="BG2824" s="61"/>
      <c r="BH2824" s="61"/>
      <c r="BI2824" s="61"/>
      <c r="BJ2824" s="61"/>
      <c r="BK2824" s="61">
        <v>478</v>
      </c>
      <c r="BL2824" s="61"/>
      <c r="BM2824" s="61"/>
      <c r="BN2824" s="61"/>
      <c r="BO2824" s="62">
        <v>-31602</v>
      </c>
    </row>
    <row r="2825" spans="1:67" x14ac:dyDescent="0.2">
      <c r="A2825" s="57" t="s">
        <v>49</v>
      </c>
      <c r="B2825" s="56" t="s">
        <v>49</v>
      </c>
      <c r="C2825" s="56" t="s">
        <v>49</v>
      </c>
      <c r="D2825" s="56">
        <v>1992</v>
      </c>
      <c r="E2825" s="58">
        <v>432336</v>
      </c>
      <c r="F2825" s="58">
        <v>400734</v>
      </c>
      <c r="G2825" s="59">
        <v>419192</v>
      </c>
      <c r="H2825" s="59">
        <v>13144</v>
      </c>
      <c r="I2825" s="60">
        <v>0</v>
      </c>
      <c r="J2825" s="58">
        <v>-31602</v>
      </c>
      <c r="K2825" s="62">
        <v>1755</v>
      </c>
      <c r="L2825" s="61"/>
      <c r="M2825" s="61"/>
      <c r="N2825" s="61"/>
      <c r="O2825" s="61"/>
      <c r="P2825" s="62">
        <v>8242</v>
      </c>
      <c r="Q2825" s="61"/>
      <c r="R2825" s="61"/>
      <c r="S2825" s="61"/>
      <c r="T2825" s="61"/>
      <c r="U2825" s="61"/>
      <c r="V2825" s="61"/>
      <c r="W2825" s="61"/>
      <c r="X2825" s="61"/>
      <c r="Y2825" s="61"/>
      <c r="Z2825" s="61"/>
      <c r="AA2825" s="62">
        <v>206598</v>
      </c>
      <c r="AB2825" s="61"/>
      <c r="AC2825" s="61"/>
      <c r="AD2825" s="62">
        <v>55244</v>
      </c>
      <c r="AE2825" s="61"/>
      <c r="AF2825" s="62">
        <v>106068</v>
      </c>
      <c r="AG2825" s="61"/>
      <c r="AH2825" s="61"/>
      <c r="AI2825" s="62">
        <v>41285</v>
      </c>
      <c r="AJ2825" s="61"/>
      <c r="AK2825" s="61"/>
      <c r="AL2825" s="61"/>
      <c r="AM2825" s="61"/>
      <c r="AN2825" s="61"/>
      <c r="AO2825" s="61"/>
      <c r="AP2825" s="62">
        <v>1620</v>
      </c>
      <c r="AQ2825" s="61"/>
      <c r="AR2825" s="61"/>
      <c r="AS2825" s="61"/>
      <c r="AT2825" s="61"/>
      <c r="AU2825" s="61"/>
      <c r="AV2825" s="61"/>
      <c r="AW2825" s="61"/>
      <c r="AX2825" s="61"/>
      <c r="AY2825" s="61"/>
      <c r="AZ2825" s="61"/>
      <c r="BA2825" s="62">
        <v>11046</v>
      </c>
      <c r="BB2825" s="61"/>
      <c r="BC2825" s="61"/>
      <c r="BD2825" s="61"/>
      <c r="BE2825" s="61"/>
      <c r="BF2825" s="61"/>
      <c r="BG2825" s="61"/>
      <c r="BH2825" s="61"/>
      <c r="BI2825" s="61"/>
      <c r="BJ2825" s="61"/>
      <c r="BK2825" s="61">
        <v>478</v>
      </c>
      <c r="BL2825" s="61"/>
      <c r="BM2825" s="61"/>
      <c r="BN2825" s="61"/>
      <c r="BO2825" s="62">
        <v>-31602</v>
      </c>
    </row>
    <row r="2826" spans="1:67" x14ac:dyDescent="0.2">
      <c r="A2826" s="57" t="s">
        <v>49</v>
      </c>
      <c r="B2826" s="56" t="s">
        <v>49</v>
      </c>
      <c r="C2826" s="56" t="s">
        <v>49</v>
      </c>
      <c r="D2826" s="56">
        <v>1993</v>
      </c>
      <c r="E2826" s="58">
        <v>445894</v>
      </c>
      <c r="F2826" s="58">
        <v>414292</v>
      </c>
      <c r="G2826" s="59">
        <v>432750</v>
      </c>
      <c r="H2826" s="59">
        <v>13144</v>
      </c>
      <c r="I2826" s="60">
        <v>0</v>
      </c>
      <c r="J2826" s="58">
        <v>-31602</v>
      </c>
      <c r="K2826" s="62">
        <v>1755</v>
      </c>
      <c r="L2826" s="61"/>
      <c r="M2826" s="61"/>
      <c r="N2826" s="61"/>
      <c r="O2826" s="61"/>
      <c r="P2826" s="62">
        <v>8242</v>
      </c>
      <c r="Q2826" s="61"/>
      <c r="R2826" s="61"/>
      <c r="S2826" s="61"/>
      <c r="T2826" s="61"/>
      <c r="U2826" s="61"/>
      <c r="V2826" s="61"/>
      <c r="W2826" s="61"/>
      <c r="X2826" s="61"/>
      <c r="Y2826" s="61"/>
      <c r="Z2826" s="61"/>
      <c r="AA2826" s="62">
        <v>219262</v>
      </c>
      <c r="AB2826" s="61"/>
      <c r="AC2826" s="61"/>
      <c r="AD2826" s="62">
        <v>55244</v>
      </c>
      <c r="AE2826" s="61"/>
      <c r="AF2826" s="62">
        <v>106962</v>
      </c>
      <c r="AG2826" s="61"/>
      <c r="AH2826" s="61"/>
      <c r="AI2826" s="62">
        <v>41285</v>
      </c>
      <c r="AJ2826" s="61"/>
      <c r="AK2826" s="61"/>
      <c r="AL2826" s="61"/>
      <c r="AM2826" s="61"/>
      <c r="AN2826" s="61"/>
      <c r="AO2826" s="61"/>
      <c r="AP2826" s="62">
        <v>1620</v>
      </c>
      <c r="AQ2826" s="61"/>
      <c r="AR2826" s="61"/>
      <c r="AS2826" s="61"/>
      <c r="AT2826" s="61"/>
      <c r="AU2826" s="61"/>
      <c r="AV2826" s="61"/>
      <c r="AW2826" s="61"/>
      <c r="AX2826" s="61"/>
      <c r="AY2826" s="61"/>
      <c r="AZ2826" s="61"/>
      <c r="BA2826" s="62">
        <v>11046</v>
      </c>
      <c r="BB2826" s="61"/>
      <c r="BC2826" s="61"/>
      <c r="BD2826" s="61"/>
      <c r="BE2826" s="61"/>
      <c r="BF2826" s="61"/>
      <c r="BG2826" s="61"/>
      <c r="BH2826" s="61"/>
      <c r="BI2826" s="61"/>
      <c r="BJ2826" s="61"/>
      <c r="BK2826" s="61">
        <v>478</v>
      </c>
      <c r="BL2826" s="61"/>
      <c r="BM2826" s="61"/>
      <c r="BN2826" s="61"/>
      <c r="BO2826" s="62">
        <v>-31602</v>
      </c>
    </row>
    <row r="2827" spans="1:67" x14ac:dyDescent="0.2">
      <c r="A2827" s="57" t="s">
        <v>49</v>
      </c>
      <c r="B2827" s="56" t="s">
        <v>49</v>
      </c>
      <c r="C2827" s="56" t="s">
        <v>49</v>
      </c>
      <c r="D2827" s="56">
        <v>1994</v>
      </c>
      <c r="E2827" s="58">
        <v>475214</v>
      </c>
      <c r="F2827" s="58">
        <v>365611</v>
      </c>
      <c r="G2827" s="59">
        <v>462070</v>
      </c>
      <c r="H2827" s="59">
        <v>13144</v>
      </c>
      <c r="I2827" s="60">
        <v>0</v>
      </c>
      <c r="J2827" s="58">
        <v>-109603</v>
      </c>
      <c r="K2827" s="62">
        <v>1755</v>
      </c>
      <c r="L2827" s="61"/>
      <c r="M2827" s="61"/>
      <c r="N2827" s="61"/>
      <c r="O2827" s="61"/>
      <c r="P2827" s="62">
        <v>8242</v>
      </c>
      <c r="Q2827" s="61"/>
      <c r="R2827" s="61"/>
      <c r="S2827" s="61"/>
      <c r="T2827" s="61"/>
      <c r="U2827" s="61"/>
      <c r="V2827" s="61"/>
      <c r="W2827" s="61"/>
      <c r="X2827" s="61"/>
      <c r="Y2827" s="61"/>
      <c r="Z2827" s="61"/>
      <c r="AA2827" s="62">
        <v>235411</v>
      </c>
      <c r="AB2827" s="61"/>
      <c r="AC2827" s="61"/>
      <c r="AD2827" s="62">
        <v>55244</v>
      </c>
      <c r="AE2827" s="61"/>
      <c r="AF2827" s="62">
        <v>119177</v>
      </c>
      <c r="AG2827" s="61"/>
      <c r="AH2827" s="61"/>
      <c r="AI2827" s="62">
        <v>42241</v>
      </c>
      <c r="AJ2827" s="61"/>
      <c r="AK2827" s="61"/>
      <c r="AL2827" s="61"/>
      <c r="AM2827" s="61"/>
      <c r="AN2827" s="61"/>
      <c r="AO2827" s="61"/>
      <c r="AP2827" s="62">
        <v>1620</v>
      </c>
      <c r="AQ2827" s="61"/>
      <c r="AR2827" s="61"/>
      <c r="AS2827" s="61"/>
      <c r="AT2827" s="61"/>
      <c r="AU2827" s="61"/>
      <c r="AV2827" s="61"/>
      <c r="AW2827" s="61"/>
      <c r="AX2827" s="61"/>
      <c r="AY2827" s="61"/>
      <c r="AZ2827" s="61"/>
      <c r="BA2827" s="62">
        <v>11046</v>
      </c>
      <c r="BB2827" s="61"/>
      <c r="BC2827" s="61"/>
      <c r="BD2827" s="61"/>
      <c r="BE2827" s="61"/>
      <c r="BF2827" s="61"/>
      <c r="BG2827" s="61"/>
      <c r="BH2827" s="61"/>
      <c r="BI2827" s="61"/>
      <c r="BJ2827" s="61"/>
      <c r="BK2827" s="61">
        <v>478</v>
      </c>
      <c r="BL2827" s="61"/>
      <c r="BM2827" s="61"/>
      <c r="BN2827" s="61"/>
      <c r="BO2827" s="62">
        <v>-109603</v>
      </c>
    </row>
    <row r="2828" spans="1:67" x14ac:dyDescent="0.2">
      <c r="A2828" s="57" t="s">
        <v>49</v>
      </c>
      <c r="B2828" s="56" t="s">
        <v>49</v>
      </c>
      <c r="C2828" s="56" t="s">
        <v>49</v>
      </c>
      <c r="D2828" s="56">
        <v>1995</v>
      </c>
      <c r="E2828" s="58">
        <v>392789</v>
      </c>
      <c r="F2828" s="58">
        <v>278840</v>
      </c>
      <c r="G2828" s="59">
        <v>379645</v>
      </c>
      <c r="H2828" s="59">
        <v>13144</v>
      </c>
      <c r="I2828" s="60">
        <v>0</v>
      </c>
      <c r="J2828" s="58">
        <v>-113949</v>
      </c>
      <c r="K2828" s="62">
        <v>1755</v>
      </c>
      <c r="L2828" s="61"/>
      <c r="M2828" s="61"/>
      <c r="N2828" s="61"/>
      <c r="O2828" s="61"/>
      <c r="P2828" s="62">
        <v>8242</v>
      </c>
      <c r="Q2828" s="61"/>
      <c r="R2828" s="61"/>
      <c r="S2828" s="61"/>
      <c r="T2828" s="61"/>
      <c r="U2828" s="61"/>
      <c r="V2828" s="61"/>
      <c r="W2828" s="61"/>
      <c r="X2828" s="61"/>
      <c r="Y2828" s="61"/>
      <c r="Z2828" s="61"/>
      <c r="AA2828" s="62">
        <v>150388</v>
      </c>
      <c r="AB2828" s="61"/>
      <c r="AC2828" s="61"/>
      <c r="AD2828" s="62">
        <v>55244</v>
      </c>
      <c r="AE2828" s="61"/>
      <c r="AF2828" s="62">
        <v>120645</v>
      </c>
      <c r="AG2828" s="61"/>
      <c r="AH2828" s="61"/>
      <c r="AI2828" s="62">
        <v>43371</v>
      </c>
      <c r="AJ2828" s="61"/>
      <c r="AK2828" s="61"/>
      <c r="AL2828" s="61"/>
      <c r="AM2828" s="61"/>
      <c r="AN2828" s="61"/>
      <c r="AO2828" s="61"/>
      <c r="AP2828" s="62">
        <v>1620</v>
      </c>
      <c r="AQ2828" s="61"/>
      <c r="AR2828" s="61"/>
      <c r="AS2828" s="61"/>
      <c r="AT2828" s="61"/>
      <c r="AU2828" s="61"/>
      <c r="AV2828" s="61"/>
      <c r="AW2828" s="61"/>
      <c r="AX2828" s="61"/>
      <c r="AY2828" s="61"/>
      <c r="AZ2828" s="61"/>
      <c r="BA2828" s="62">
        <v>11046</v>
      </c>
      <c r="BB2828" s="61"/>
      <c r="BC2828" s="61"/>
      <c r="BD2828" s="61"/>
      <c r="BE2828" s="61"/>
      <c r="BF2828" s="61"/>
      <c r="BG2828" s="61"/>
      <c r="BH2828" s="61"/>
      <c r="BI2828" s="61"/>
      <c r="BJ2828" s="61"/>
      <c r="BK2828" s="61">
        <v>478</v>
      </c>
      <c r="BL2828" s="61"/>
      <c r="BM2828" s="61"/>
      <c r="BN2828" s="61"/>
      <c r="BO2828" s="62">
        <v>-113949</v>
      </c>
    </row>
    <row r="2829" spans="1:67" x14ac:dyDescent="0.2">
      <c r="A2829" s="57" t="s">
        <v>49</v>
      </c>
      <c r="B2829" s="56" t="s">
        <v>49</v>
      </c>
      <c r="C2829" s="56" t="s">
        <v>49</v>
      </c>
      <c r="D2829" s="56">
        <v>1996</v>
      </c>
      <c r="E2829" s="58">
        <v>465321</v>
      </c>
      <c r="F2829" s="58">
        <v>346792</v>
      </c>
      <c r="G2829" s="59">
        <v>452177</v>
      </c>
      <c r="H2829" s="59">
        <v>13144</v>
      </c>
      <c r="I2829" s="60">
        <v>0</v>
      </c>
      <c r="J2829" s="58">
        <v>-118529</v>
      </c>
      <c r="K2829" s="62">
        <v>1755</v>
      </c>
      <c r="L2829" s="61"/>
      <c r="M2829" s="61"/>
      <c r="N2829" s="61"/>
      <c r="O2829" s="61"/>
      <c r="P2829" s="62">
        <v>8242</v>
      </c>
      <c r="Q2829" s="61"/>
      <c r="R2829" s="61"/>
      <c r="S2829" s="61"/>
      <c r="T2829" s="61"/>
      <c r="U2829" s="61"/>
      <c r="V2829" s="61"/>
      <c r="W2829" s="61"/>
      <c r="X2829" s="61"/>
      <c r="Y2829" s="61"/>
      <c r="Z2829" s="61"/>
      <c r="AA2829" s="62">
        <v>201281</v>
      </c>
      <c r="AB2829" s="61"/>
      <c r="AC2829" s="61"/>
      <c r="AD2829" s="62">
        <v>55244</v>
      </c>
      <c r="AE2829" s="61"/>
      <c r="AF2829" s="62">
        <v>139783</v>
      </c>
      <c r="AG2829" s="61"/>
      <c r="AH2829" s="61"/>
      <c r="AI2829" s="62">
        <v>45872</v>
      </c>
      <c r="AJ2829" s="61"/>
      <c r="AK2829" s="61"/>
      <c r="AL2829" s="61"/>
      <c r="AM2829" s="61"/>
      <c r="AN2829" s="61"/>
      <c r="AO2829" s="61"/>
      <c r="AP2829" s="62">
        <v>1620</v>
      </c>
      <c r="AQ2829" s="61"/>
      <c r="AR2829" s="61"/>
      <c r="AS2829" s="61"/>
      <c r="AT2829" s="61"/>
      <c r="AU2829" s="61"/>
      <c r="AV2829" s="61"/>
      <c r="AW2829" s="61"/>
      <c r="AX2829" s="61"/>
      <c r="AY2829" s="61"/>
      <c r="AZ2829" s="61"/>
      <c r="BA2829" s="62">
        <v>11046</v>
      </c>
      <c r="BB2829" s="61"/>
      <c r="BC2829" s="61"/>
      <c r="BD2829" s="61"/>
      <c r="BE2829" s="61"/>
      <c r="BF2829" s="61"/>
      <c r="BG2829" s="61"/>
      <c r="BH2829" s="61"/>
      <c r="BI2829" s="61"/>
      <c r="BJ2829" s="61"/>
      <c r="BK2829" s="61">
        <v>478</v>
      </c>
      <c r="BL2829" s="61"/>
      <c r="BM2829" s="61"/>
      <c r="BN2829" s="61"/>
      <c r="BO2829" s="62">
        <v>-118529</v>
      </c>
    </row>
    <row r="2830" spans="1:67" x14ac:dyDescent="0.2">
      <c r="A2830" s="57" t="s">
        <v>49</v>
      </c>
      <c r="B2830" s="56" t="s">
        <v>49</v>
      </c>
      <c r="C2830" s="56" t="s">
        <v>49</v>
      </c>
      <c r="D2830" s="56">
        <v>1997</v>
      </c>
      <c r="E2830" s="58">
        <v>581275</v>
      </c>
      <c r="F2830" s="58">
        <v>455020</v>
      </c>
      <c r="G2830" s="59">
        <v>546531</v>
      </c>
      <c r="H2830" s="59">
        <v>34744</v>
      </c>
      <c r="I2830" s="60">
        <v>0</v>
      </c>
      <c r="J2830" s="58">
        <v>-126255</v>
      </c>
      <c r="K2830" s="62">
        <v>1755</v>
      </c>
      <c r="L2830" s="61"/>
      <c r="M2830" s="61"/>
      <c r="N2830" s="61"/>
      <c r="O2830" s="61"/>
      <c r="P2830" s="62">
        <v>20877</v>
      </c>
      <c r="Q2830" s="61"/>
      <c r="R2830" s="61"/>
      <c r="S2830" s="61"/>
      <c r="T2830" s="61"/>
      <c r="U2830" s="61"/>
      <c r="V2830" s="61"/>
      <c r="W2830" s="61"/>
      <c r="X2830" s="61"/>
      <c r="Y2830" s="61"/>
      <c r="Z2830" s="61"/>
      <c r="AA2830" s="62">
        <v>268361</v>
      </c>
      <c r="AB2830" s="61"/>
      <c r="AC2830" s="61"/>
      <c r="AD2830" s="62">
        <v>55244</v>
      </c>
      <c r="AE2830" s="61"/>
      <c r="AF2830" s="62">
        <v>147782</v>
      </c>
      <c r="AG2830" s="61"/>
      <c r="AH2830" s="61"/>
      <c r="AI2830" s="62">
        <v>52512</v>
      </c>
      <c r="AJ2830" s="61"/>
      <c r="AK2830" s="61"/>
      <c r="AL2830" s="61"/>
      <c r="AM2830" s="61"/>
      <c r="AN2830" s="61"/>
      <c r="AO2830" s="61"/>
      <c r="AP2830" s="62">
        <v>1620</v>
      </c>
      <c r="AQ2830" s="61"/>
      <c r="AR2830" s="61"/>
      <c r="AS2830" s="61"/>
      <c r="AT2830" s="61"/>
      <c r="AU2830" s="61"/>
      <c r="AV2830" s="61"/>
      <c r="AW2830" s="61"/>
      <c r="AX2830" s="61"/>
      <c r="AY2830" s="61"/>
      <c r="AZ2830" s="61"/>
      <c r="BA2830" s="62">
        <v>32646</v>
      </c>
      <c r="BB2830" s="61"/>
      <c r="BC2830" s="61"/>
      <c r="BD2830" s="61"/>
      <c r="BE2830" s="61"/>
      <c r="BF2830" s="61"/>
      <c r="BG2830" s="61"/>
      <c r="BH2830" s="61"/>
      <c r="BI2830" s="61"/>
      <c r="BJ2830" s="61"/>
      <c r="BK2830" s="61">
        <v>478</v>
      </c>
      <c r="BL2830" s="61"/>
      <c r="BM2830" s="61"/>
      <c r="BN2830" s="61"/>
      <c r="BO2830" s="62">
        <v>-126255</v>
      </c>
    </row>
    <row r="2831" spans="1:67" x14ac:dyDescent="0.2">
      <c r="A2831" s="57" t="s">
        <v>49</v>
      </c>
      <c r="B2831" s="56" t="s">
        <v>49</v>
      </c>
      <c r="C2831" s="56" t="s">
        <v>49</v>
      </c>
      <c r="D2831" s="56">
        <v>1998</v>
      </c>
      <c r="E2831" s="58">
        <v>631400</v>
      </c>
      <c r="F2831" s="58">
        <v>494488</v>
      </c>
      <c r="G2831" s="59">
        <v>607702</v>
      </c>
      <c r="H2831" s="59">
        <v>23698</v>
      </c>
      <c r="I2831" s="60">
        <v>0</v>
      </c>
      <c r="J2831" s="58">
        <v>-136912</v>
      </c>
      <c r="K2831" s="62">
        <v>1755</v>
      </c>
      <c r="L2831" s="61"/>
      <c r="M2831" s="61"/>
      <c r="N2831" s="61"/>
      <c r="O2831" s="61"/>
      <c r="P2831" s="62">
        <v>21872</v>
      </c>
      <c r="Q2831" s="61"/>
      <c r="R2831" s="61"/>
      <c r="S2831" s="61"/>
      <c r="T2831" s="61"/>
      <c r="U2831" s="61"/>
      <c r="V2831" s="61"/>
      <c r="W2831" s="61"/>
      <c r="X2831" s="61"/>
      <c r="Y2831" s="61"/>
      <c r="Z2831" s="61"/>
      <c r="AA2831" s="62">
        <v>319806</v>
      </c>
      <c r="AB2831" s="61"/>
      <c r="AC2831" s="61"/>
      <c r="AD2831" s="62">
        <v>56594</v>
      </c>
      <c r="AE2831" s="61"/>
      <c r="AF2831" s="62">
        <v>156757</v>
      </c>
      <c r="AG2831" s="61"/>
      <c r="AH2831" s="61"/>
      <c r="AI2831" s="62">
        <v>50918</v>
      </c>
      <c r="AJ2831" s="61"/>
      <c r="AK2831" s="61"/>
      <c r="AL2831" s="61"/>
      <c r="AM2831" s="61"/>
      <c r="AN2831" s="61"/>
      <c r="AO2831" s="61"/>
      <c r="AP2831" s="62">
        <v>1620</v>
      </c>
      <c r="AQ2831" s="61"/>
      <c r="AR2831" s="61"/>
      <c r="AS2831" s="61"/>
      <c r="AT2831" s="61"/>
      <c r="AU2831" s="61"/>
      <c r="AV2831" s="61"/>
      <c r="AW2831" s="61"/>
      <c r="AX2831" s="61"/>
      <c r="AY2831" s="61"/>
      <c r="AZ2831" s="61"/>
      <c r="BA2831" s="62">
        <v>21600</v>
      </c>
      <c r="BB2831" s="61"/>
      <c r="BC2831" s="61"/>
      <c r="BD2831" s="61"/>
      <c r="BE2831" s="61"/>
      <c r="BF2831" s="61"/>
      <c r="BG2831" s="61"/>
      <c r="BH2831" s="61"/>
      <c r="BI2831" s="61"/>
      <c r="BJ2831" s="61"/>
      <c r="BK2831" s="61">
        <v>478</v>
      </c>
      <c r="BL2831" s="61"/>
      <c r="BM2831" s="61"/>
      <c r="BN2831" s="61"/>
      <c r="BO2831" s="62">
        <v>-136912</v>
      </c>
    </row>
    <row r="2832" spans="1:67" x14ac:dyDescent="0.2">
      <c r="A2832" s="57" t="s">
        <v>49</v>
      </c>
      <c r="B2832" s="56" t="s">
        <v>49</v>
      </c>
      <c r="C2832" s="56" t="s">
        <v>49</v>
      </c>
      <c r="D2832" s="56">
        <v>2002</v>
      </c>
      <c r="E2832" s="58">
        <v>52100500</v>
      </c>
      <c r="F2832" s="58">
        <v>50111541</v>
      </c>
      <c r="G2832" s="59">
        <v>46680658</v>
      </c>
      <c r="H2832" s="59">
        <v>5419842</v>
      </c>
      <c r="I2832" s="60">
        <v>0</v>
      </c>
      <c r="J2832" s="58">
        <v>-1988959</v>
      </c>
      <c r="K2832" s="61"/>
      <c r="L2832" s="62">
        <v>3622</v>
      </c>
      <c r="M2832" s="61"/>
      <c r="N2832" s="62">
        <v>296294</v>
      </c>
      <c r="O2832" s="61">
        <v>0</v>
      </c>
      <c r="P2832" s="61"/>
      <c r="Q2832" s="61"/>
      <c r="R2832" s="61"/>
      <c r="S2832" s="61">
        <v>0</v>
      </c>
      <c r="T2832" s="61">
        <v>0</v>
      </c>
      <c r="U2832" s="61"/>
      <c r="V2832" s="62">
        <v>1547857</v>
      </c>
      <c r="W2832" s="61"/>
      <c r="X2832" s="61">
        <v>0</v>
      </c>
      <c r="Y2832" s="62">
        <v>19638848</v>
      </c>
      <c r="Z2832" s="62">
        <v>8857055</v>
      </c>
      <c r="AA2832" s="61"/>
      <c r="AB2832" s="62">
        <v>2120296</v>
      </c>
      <c r="AC2832" s="62">
        <v>4121661</v>
      </c>
      <c r="AD2832" s="61"/>
      <c r="AE2832" s="62">
        <v>7061797</v>
      </c>
      <c r="AF2832" s="61"/>
      <c r="AG2832" s="62">
        <v>224405</v>
      </c>
      <c r="AH2832" s="62">
        <v>2808823</v>
      </c>
      <c r="AI2832" s="61"/>
      <c r="AJ2832" s="61">
        <v>0</v>
      </c>
      <c r="AK2832" s="61">
        <v>0</v>
      </c>
      <c r="AL2832" s="61">
        <v>0</v>
      </c>
      <c r="AM2832" s="62">
        <v>199060</v>
      </c>
      <c r="AN2832" s="62">
        <v>1793724</v>
      </c>
      <c r="AO2832" s="61">
        <v>0</v>
      </c>
      <c r="AP2832" s="61"/>
      <c r="AQ2832" s="62">
        <v>305829</v>
      </c>
      <c r="AR2832" s="61"/>
      <c r="AS2832" s="62">
        <v>751894</v>
      </c>
      <c r="AT2832" s="62">
        <v>62199</v>
      </c>
      <c r="AU2832" s="62">
        <v>1545353</v>
      </c>
      <c r="AV2832" s="61"/>
      <c r="AW2832" s="62">
        <v>89961</v>
      </c>
      <c r="AX2832" s="62">
        <v>470810</v>
      </c>
      <c r="AY2832" s="61"/>
      <c r="AZ2832" s="62">
        <v>49158</v>
      </c>
      <c r="BA2832" s="61"/>
      <c r="BB2832" s="62">
        <v>20454</v>
      </c>
      <c r="BC2832" s="61">
        <v>0</v>
      </c>
      <c r="BD2832" s="61">
        <v>0</v>
      </c>
      <c r="BE2832" s="61"/>
      <c r="BF2832" s="61">
        <v>0</v>
      </c>
      <c r="BG2832" s="61"/>
      <c r="BH2832" s="61">
        <v>0</v>
      </c>
      <c r="BI2832" s="61"/>
      <c r="BJ2832" s="62">
        <v>131400</v>
      </c>
      <c r="BK2832" s="61"/>
      <c r="BL2832" s="61">
        <v>0</v>
      </c>
      <c r="BM2832" s="61">
        <v>0</v>
      </c>
      <c r="BN2832" s="62">
        <v>-1988959</v>
      </c>
      <c r="BO2832" s="61"/>
    </row>
    <row r="2833" spans="1:67" x14ac:dyDescent="0.2">
      <c r="A2833" s="57" t="s">
        <v>49</v>
      </c>
      <c r="B2833" s="56" t="s">
        <v>49</v>
      </c>
      <c r="C2833" s="56" t="s">
        <v>49</v>
      </c>
      <c r="D2833" s="56">
        <v>2003</v>
      </c>
      <c r="E2833" s="58">
        <v>55536997</v>
      </c>
      <c r="F2833" s="58">
        <v>53166397</v>
      </c>
      <c r="G2833" s="59">
        <v>49656225</v>
      </c>
      <c r="H2833" s="59">
        <v>6205668</v>
      </c>
      <c r="I2833" s="60">
        <v>324896</v>
      </c>
      <c r="J2833" s="58">
        <v>-2695496</v>
      </c>
      <c r="K2833" s="61"/>
      <c r="L2833" s="62">
        <v>17638</v>
      </c>
      <c r="M2833" s="61"/>
      <c r="N2833" s="62">
        <v>297273</v>
      </c>
      <c r="O2833" s="61">
        <v>0</v>
      </c>
      <c r="P2833" s="61"/>
      <c r="Q2833" s="61"/>
      <c r="R2833" s="61"/>
      <c r="S2833" s="61">
        <v>0</v>
      </c>
      <c r="T2833" s="62">
        <v>324896</v>
      </c>
      <c r="U2833" s="61"/>
      <c r="V2833" s="62">
        <v>1802876</v>
      </c>
      <c r="W2833" s="61"/>
      <c r="X2833" s="61">
        <v>0</v>
      </c>
      <c r="Y2833" s="62">
        <v>20415502</v>
      </c>
      <c r="Z2833" s="62">
        <v>9214720</v>
      </c>
      <c r="AA2833" s="61"/>
      <c r="AB2833" s="62">
        <v>2204375</v>
      </c>
      <c r="AC2833" s="62">
        <v>4504599</v>
      </c>
      <c r="AD2833" s="61"/>
      <c r="AE2833" s="62">
        <v>7445663</v>
      </c>
      <c r="AF2833" s="61"/>
      <c r="AG2833" s="62">
        <v>429861</v>
      </c>
      <c r="AH2833" s="62">
        <v>2998822</v>
      </c>
      <c r="AI2833" s="61"/>
      <c r="AJ2833" s="61">
        <v>0</v>
      </c>
      <c r="AK2833" s="61">
        <v>0</v>
      </c>
      <c r="AL2833" s="61">
        <v>0</v>
      </c>
      <c r="AM2833" s="62">
        <v>199060</v>
      </c>
      <c r="AN2833" s="62">
        <v>1858106</v>
      </c>
      <c r="AO2833" s="61">
        <v>0</v>
      </c>
      <c r="AP2833" s="61"/>
      <c r="AQ2833" s="62">
        <v>319300</v>
      </c>
      <c r="AR2833" s="61"/>
      <c r="AS2833" s="62">
        <v>778134</v>
      </c>
      <c r="AT2833" s="62">
        <v>105736</v>
      </c>
      <c r="AU2833" s="62">
        <v>1912412</v>
      </c>
      <c r="AV2833" s="61"/>
      <c r="AW2833" s="62">
        <v>91044</v>
      </c>
      <c r="AX2833" s="62">
        <v>512755</v>
      </c>
      <c r="AY2833" s="61"/>
      <c r="AZ2833" s="62">
        <v>51949</v>
      </c>
      <c r="BA2833" s="61"/>
      <c r="BB2833" s="61">
        <v>0</v>
      </c>
      <c r="BC2833" s="62">
        <v>32465</v>
      </c>
      <c r="BD2833" s="62">
        <v>3888</v>
      </c>
      <c r="BE2833" s="61"/>
      <c r="BF2833" s="61">
        <v>0</v>
      </c>
      <c r="BG2833" s="61"/>
      <c r="BH2833" s="61">
        <v>0</v>
      </c>
      <c r="BI2833" s="61"/>
      <c r="BJ2833" s="62">
        <v>340819</v>
      </c>
      <c r="BK2833" s="61"/>
      <c r="BL2833" s="61">
        <v>0</v>
      </c>
      <c r="BM2833" s="61">
        <v>0</v>
      </c>
      <c r="BN2833" s="62">
        <v>-2695496</v>
      </c>
      <c r="BO2833" s="61"/>
    </row>
    <row r="2834" spans="1:67" x14ac:dyDescent="0.2">
      <c r="A2834" s="57" t="s">
        <v>49</v>
      </c>
      <c r="B2834" s="56" t="s">
        <v>49</v>
      </c>
      <c r="C2834" s="56" t="s">
        <v>49</v>
      </c>
      <c r="D2834" s="56">
        <v>2004</v>
      </c>
      <c r="E2834" s="58">
        <v>61113762</v>
      </c>
      <c r="F2834" s="58">
        <v>60420137</v>
      </c>
      <c r="G2834" s="59">
        <v>56990286</v>
      </c>
      <c r="H2834" s="59">
        <v>6854059</v>
      </c>
      <c r="I2834" s="60">
        <v>2730583</v>
      </c>
      <c r="J2834" s="58">
        <v>-3424208</v>
      </c>
      <c r="K2834" s="61"/>
      <c r="L2834" s="62">
        <v>310100</v>
      </c>
      <c r="M2834" s="61"/>
      <c r="N2834" s="62">
        <v>300159</v>
      </c>
      <c r="O2834" s="62">
        <v>1450870</v>
      </c>
      <c r="P2834" s="61"/>
      <c r="Q2834" s="61"/>
      <c r="R2834" s="61"/>
      <c r="S2834" s="61">
        <v>0</v>
      </c>
      <c r="T2834" s="62">
        <v>2730583</v>
      </c>
      <c r="U2834" s="61"/>
      <c r="V2834" s="62">
        <v>1874142</v>
      </c>
      <c r="W2834" s="61"/>
      <c r="X2834" s="61">
        <v>0</v>
      </c>
      <c r="Y2834" s="62">
        <v>21185287</v>
      </c>
      <c r="Z2834" s="62">
        <v>9948681</v>
      </c>
      <c r="AA2834" s="61"/>
      <c r="AB2834" s="62">
        <v>2348144</v>
      </c>
      <c r="AC2834" s="62">
        <v>5034856</v>
      </c>
      <c r="AD2834" s="61"/>
      <c r="AE2834" s="62">
        <v>8048273</v>
      </c>
      <c r="AF2834" s="61"/>
      <c r="AG2834" s="62">
        <v>693136</v>
      </c>
      <c r="AH2834" s="62">
        <v>3066055</v>
      </c>
      <c r="AI2834" s="61"/>
      <c r="AJ2834" s="61">
        <v>0</v>
      </c>
      <c r="AK2834" s="61">
        <v>0</v>
      </c>
      <c r="AL2834" s="61">
        <v>0</v>
      </c>
      <c r="AM2834" s="62">
        <v>199060</v>
      </c>
      <c r="AN2834" s="62">
        <v>1889270</v>
      </c>
      <c r="AO2834" s="62">
        <v>4197</v>
      </c>
      <c r="AP2834" s="61"/>
      <c r="AQ2834" s="62">
        <v>347232</v>
      </c>
      <c r="AR2834" s="61"/>
      <c r="AS2834" s="62">
        <v>888428</v>
      </c>
      <c r="AT2834" s="62">
        <v>119988</v>
      </c>
      <c r="AU2834" s="62">
        <v>2143078</v>
      </c>
      <c r="AV2834" s="61"/>
      <c r="AW2834" s="62">
        <v>100257</v>
      </c>
      <c r="AX2834" s="62">
        <v>553043</v>
      </c>
      <c r="AY2834" s="61"/>
      <c r="AZ2834" s="62">
        <v>65277</v>
      </c>
      <c r="BA2834" s="61"/>
      <c r="BB2834" s="61">
        <v>0</v>
      </c>
      <c r="BC2834" s="62">
        <v>42707</v>
      </c>
      <c r="BD2834" s="62">
        <v>12666</v>
      </c>
      <c r="BE2834" s="61"/>
      <c r="BF2834" s="61">
        <v>0</v>
      </c>
      <c r="BG2834" s="61"/>
      <c r="BH2834" s="61">
        <v>0</v>
      </c>
      <c r="BI2834" s="61"/>
      <c r="BJ2834" s="62">
        <v>488856</v>
      </c>
      <c r="BK2834" s="61"/>
      <c r="BL2834" s="61">
        <v>0</v>
      </c>
      <c r="BM2834" s="61">
        <v>0</v>
      </c>
      <c r="BN2834" s="62">
        <v>-3424208</v>
      </c>
      <c r="BO2834" s="61"/>
    </row>
    <row r="2835" spans="1:67" x14ac:dyDescent="0.2">
      <c r="A2835" s="57" t="s">
        <v>49</v>
      </c>
      <c r="B2835" s="56" t="s">
        <v>49</v>
      </c>
      <c r="C2835" s="56" t="s">
        <v>49</v>
      </c>
      <c r="D2835" s="56">
        <v>2005</v>
      </c>
      <c r="E2835" s="58">
        <v>64843636</v>
      </c>
      <c r="F2835" s="58">
        <v>62729786</v>
      </c>
      <c r="G2835" s="59">
        <v>60567082</v>
      </c>
      <c r="H2835" s="59">
        <v>7073121</v>
      </c>
      <c r="I2835" s="60">
        <v>2796567</v>
      </c>
      <c r="J2835" s="58">
        <v>-4910417</v>
      </c>
      <c r="K2835" s="61"/>
      <c r="L2835" s="62">
        <v>310100</v>
      </c>
      <c r="M2835" s="61"/>
      <c r="N2835" s="62">
        <v>300911</v>
      </c>
      <c r="O2835" s="62">
        <v>1450870</v>
      </c>
      <c r="P2835" s="61"/>
      <c r="Q2835" s="61"/>
      <c r="R2835" s="61"/>
      <c r="S2835" s="61">
        <v>0</v>
      </c>
      <c r="T2835" s="62">
        <v>2796567</v>
      </c>
      <c r="U2835" s="61"/>
      <c r="V2835" s="62">
        <v>2310204</v>
      </c>
      <c r="W2835" s="61"/>
      <c r="X2835" s="61">
        <v>0</v>
      </c>
      <c r="Y2835" s="62">
        <v>21830874</v>
      </c>
      <c r="Z2835" s="62">
        <v>10403831</v>
      </c>
      <c r="AA2835" s="61"/>
      <c r="AB2835" s="62">
        <v>2782979</v>
      </c>
      <c r="AC2835" s="62">
        <v>5693353</v>
      </c>
      <c r="AD2835" s="61"/>
      <c r="AE2835" s="62">
        <v>8358045</v>
      </c>
      <c r="AF2835" s="61"/>
      <c r="AG2835" s="62">
        <v>1068365</v>
      </c>
      <c r="AH2835" s="62">
        <v>3260983</v>
      </c>
      <c r="AI2835" s="61"/>
      <c r="AJ2835" s="61">
        <v>0</v>
      </c>
      <c r="AK2835" s="61">
        <v>0</v>
      </c>
      <c r="AL2835" s="61">
        <v>0</v>
      </c>
      <c r="AM2835" s="62">
        <v>204760</v>
      </c>
      <c r="AN2835" s="62">
        <v>1905555</v>
      </c>
      <c r="AO2835" s="62">
        <v>4197</v>
      </c>
      <c r="AP2835" s="61"/>
      <c r="AQ2835" s="62">
        <v>356404</v>
      </c>
      <c r="AR2835" s="61"/>
      <c r="AS2835" s="62">
        <v>963081</v>
      </c>
      <c r="AT2835" s="62">
        <v>147109</v>
      </c>
      <c r="AU2835" s="62">
        <v>1972664</v>
      </c>
      <c r="AV2835" s="61"/>
      <c r="AW2835" s="62">
        <v>106372</v>
      </c>
      <c r="AX2835" s="62">
        <v>578868</v>
      </c>
      <c r="AY2835" s="61"/>
      <c r="AZ2835" s="62">
        <v>136179</v>
      </c>
      <c r="BA2835" s="61"/>
      <c r="BB2835" s="61">
        <v>0</v>
      </c>
      <c r="BC2835" s="62">
        <v>47704</v>
      </c>
      <c r="BD2835" s="62">
        <v>56514</v>
      </c>
      <c r="BE2835" s="61"/>
      <c r="BF2835" s="62">
        <v>4322</v>
      </c>
      <c r="BG2835" s="61"/>
      <c r="BH2835" s="61">
        <v>0</v>
      </c>
      <c r="BI2835" s="61"/>
      <c r="BJ2835" s="62">
        <v>589392</v>
      </c>
      <c r="BK2835" s="61"/>
      <c r="BL2835" s="61">
        <v>0</v>
      </c>
      <c r="BM2835" s="61">
        <v>0</v>
      </c>
      <c r="BN2835" s="62">
        <v>-4910417</v>
      </c>
      <c r="BO2835" s="61"/>
    </row>
    <row r="2836" spans="1:67" x14ac:dyDescent="0.2">
      <c r="A2836" s="57" t="s">
        <v>49</v>
      </c>
      <c r="B2836" s="56" t="s">
        <v>49</v>
      </c>
      <c r="C2836" s="56" t="s">
        <v>49</v>
      </c>
      <c r="D2836" s="56">
        <v>2006</v>
      </c>
      <c r="E2836" s="58">
        <v>69886236</v>
      </c>
      <c r="F2836" s="58">
        <v>66892300</v>
      </c>
      <c r="G2836" s="59">
        <v>64907836</v>
      </c>
      <c r="H2836" s="59">
        <v>7781394</v>
      </c>
      <c r="I2836" s="60">
        <v>2802994</v>
      </c>
      <c r="J2836" s="58">
        <v>-5796930</v>
      </c>
      <c r="K2836" s="61"/>
      <c r="L2836" s="62">
        <v>380064</v>
      </c>
      <c r="M2836" s="61"/>
      <c r="N2836" s="62">
        <v>300911</v>
      </c>
      <c r="O2836" s="62">
        <v>1450870</v>
      </c>
      <c r="P2836" s="61"/>
      <c r="Q2836" s="61"/>
      <c r="R2836" s="61"/>
      <c r="S2836" s="61">
        <v>0</v>
      </c>
      <c r="T2836" s="62">
        <v>2802994</v>
      </c>
      <c r="U2836" s="61"/>
      <c r="V2836" s="62">
        <v>2388347</v>
      </c>
      <c r="W2836" s="61"/>
      <c r="X2836" s="61">
        <v>0</v>
      </c>
      <c r="Y2836" s="62">
        <v>22602419</v>
      </c>
      <c r="Z2836" s="62">
        <v>11083897</v>
      </c>
      <c r="AA2836" s="61"/>
      <c r="AB2836" s="62">
        <v>3266245</v>
      </c>
      <c r="AC2836" s="62">
        <v>6436211</v>
      </c>
      <c r="AD2836" s="61"/>
      <c r="AE2836" s="62">
        <v>9035687</v>
      </c>
      <c r="AF2836" s="61"/>
      <c r="AG2836" s="62">
        <v>1612317</v>
      </c>
      <c r="AH2836" s="62">
        <v>3547874</v>
      </c>
      <c r="AI2836" s="61"/>
      <c r="AJ2836" s="61">
        <v>0</v>
      </c>
      <c r="AK2836" s="61">
        <v>0</v>
      </c>
      <c r="AL2836" s="61">
        <v>0</v>
      </c>
      <c r="AM2836" s="62">
        <v>211830</v>
      </c>
      <c r="AN2836" s="62">
        <v>1947788</v>
      </c>
      <c r="AO2836" s="62">
        <v>6177</v>
      </c>
      <c r="AP2836" s="61"/>
      <c r="AQ2836" s="62">
        <v>376422</v>
      </c>
      <c r="AR2836" s="61"/>
      <c r="AS2836" s="62">
        <v>1006583</v>
      </c>
      <c r="AT2836" s="62">
        <v>260645</v>
      </c>
      <c r="AU2836" s="62">
        <v>2318600</v>
      </c>
      <c r="AV2836" s="61"/>
      <c r="AW2836" s="62">
        <v>116200</v>
      </c>
      <c r="AX2836" s="62">
        <v>630022</v>
      </c>
      <c r="AY2836" s="61"/>
      <c r="AZ2836" s="62">
        <v>145541</v>
      </c>
      <c r="BA2836" s="61"/>
      <c r="BB2836" s="61">
        <v>0</v>
      </c>
      <c r="BC2836" s="62">
        <v>54931</v>
      </c>
      <c r="BD2836" s="62">
        <v>82327</v>
      </c>
      <c r="BE2836" s="61"/>
      <c r="BF2836" s="62">
        <v>12276</v>
      </c>
      <c r="BG2836" s="61"/>
      <c r="BH2836" s="61">
        <v>0</v>
      </c>
      <c r="BI2836" s="61"/>
      <c r="BJ2836" s="62">
        <v>612052</v>
      </c>
      <c r="BK2836" s="61"/>
      <c r="BL2836" s="61">
        <v>0</v>
      </c>
      <c r="BM2836" s="61">
        <v>0</v>
      </c>
      <c r="BN2836" s="62">
        <v>-5796930</v>
      </c>
      <c r="BO2836" s="61"/>
    </row>
    <row r="2837" spans="1:67" x14ac:dyDescent="0.2">
      <c r="A2837" s="57" t="s">
        <v>49</v>
      </c>
      <c r="B2837" s="56" t="s">
        <v>49</v>
      </c>
      <c r="C2837" s="56" t="s">
        <v>49</v>
      </c>
      <c r="D2837" s="56">
        <v>2007</v>
      </c>
      <c r="E2837" s="58">
        <v>75883285</v>
      </c>
      <c r="F2837" s="58">
        <v>72175521</v>
      </c>
      <c r="G2837" s="59">
        <v>70790941</v>
      </c>
      <c r="H2837" s="59">
        <v>8175726</v>
      </c>
      <c r="I2837" s="60">
        <v>3083382</v>
      </c>
      <c r="J2837" s="58">
        <v>-6791146</v>
      </c>
      <c r="K2837" s="61"/>
      <c r="L2837" s="62">
        <v>384421</v>
      </c>
      <c r="M2837" s="61"/>
      <c r="N2837" s="62">
        <v>300911</v>
      </c>
      <c r="O2837" s="62">
        <v>1450870</v>
      </c>
      <c r="P2837" s="61"/>
      <c r="Q2837" s="61"/>
      <c r="R2837" s="61"/>
      <c r="S2837" s="61">
        <v>0</v>
      </c>
      <c r="T2837" s="62">
        <v>3083382</v>
      </c>
      <c r="U2837" s="61"/>
      <c r="V2837" s="62">
        <v>3388836</v>
      </c>
      <c r="W2837" s="61"/>
      <c r="X2837" s="61">
        <v>0</v>
      </c>
      <c r="Y2837" s="62">
        <v>23866885</v>
      </c>
      <c r="Z2837" s="62">
        <v>12116999</v>
      </c>
      <c r="AA2837" s="61"/>
      <c r="AB2837" s="62">
        <v>3478270</v>
      </c>
      <c r="AC2837" s="62">
        <v>6944195</v>
      </c>
      <c r="AD2837" s="61"/>
      <c r="AE2837" s="62">
        <v>10075470</v>
      </c>
      <c r="AF2837" s="61"/>
      <c r="AG2837" s="62">
        <v>1944841</v>
      </c>
      <c r="AH2837" s="62">
        <v>3755861</v>
      </c>
      <c r="AI2837" s="61"/>
      <c r="AJ2837" s="61">
        <v>0</v>
      </c>
      <c r="AK2837" s="61">
        <v>0</v>
      </c>
      <c r="AL2837" s="61">
        <v>0</v>
      </c>
      <c r="AM2837" s="62">
        <v>242867</v>
      </c>
      <c r="AN2837" s="62">
        <v>2120691</v>
      </c>
      <c r="AO2837" s="62">
        <v>6177</v>
      </c>
      <c r="AP2837" s="61"/>
      <c r="AQ2837" s="62">
        <v>392185</v>
      </c>
      <c r="AR2837" s="61"/>
      <c r="AS2837" s="62">
        <v>1076434</v>
      </c>
      <c r="AT2837" s="62">
        <v>316588</v>
      </c>
      <c r="AU2837" s="62">
        <v>2306510</v>
      </c>
      <c r="AV2837" s="61"/>
      <c r="AW2837" s="62">
        <v>118695</v>
      </c>
      <c r="AX2837" s="62">
        <v>646467</v>
      </c>
      <c r="AY2837" s="61"/>
      <c r="AZ2837" s="62">
        <v>150142</v>
      </c>
      <c r="BA2837" s="61"/>
      <c r="BB2837" s="61">
        <v>0</v>
      </c>
      <c r="BC2837" s="62">
        <v>67050</v>
      </c>
      <c r="BD2837" s="62">
        <v>103274</v>
      </c>
      <c r="BE2837" s="61"/>
      <c r="BF2837" s="62">
        <v>16565</v>
      </c>
      <c r="BG2837" s="61"/>
      <c r="BH2837" s="61">
        <v>0</v>
      </c>
      <c r="BI2837" s="61"/>
      <c r="BJ2837" s="62">
        <v>612081</v>
      </c>
      <c r="BK2837" s="61"/>
      <c r="BL2837" s="61">
        <v>0</v>
      </c>
      <c r="BM2837" s="61">
        <v>0</v>
      </c>
      <c r="BN2837" s="62">
        <v>-6791146</v>
      </c>
      <c r="BO2837" s="61"/>
    </row>
    <row r="2838" spans="1:67" x14ac:dyDescent="0.2">
      <c r="A2838" s="57" t="s">
        <v>49</v>
      </c>
      <c r="B2838" s="56" t="s">
        <v>49</v>
      </c>
      <c r="C2838" s="56" t="s">
        <v>49</v>
      </c>
      <c r="D2838" s="56">
        <v>2008</v>
      </c>
      <c r="E2838" s="58">
        <v>79989201</v>
      </c>
      <c r="F2838" s="58">
        <v>76079752</v>
      </c>
      <c r="G2838" s="59">
        <v>74575057</v>
      </c>
      <c r="H2838" s="59">
        <v>8627302</v>
      </c>
      <c r="I2838" s="60">
        <v>3213158</v>
      </c>
      <c r="J2838" s="58">
        <v>-7122607</v>
      </c>
      <c r="K2838" s="61"/>
      <c r="L2838" s="62">
        <v>385116</v>
      </c>
      <c r="M2838" s="61"/>
      <c r="N2838" s="62">
        <v>300911</v>
      </c>
      <c r="O2838" s="62">
        <v>1524961</v>
      </c>
      <c r="P2838" s="61"/>
      <c r="Q2838" s="61"/>
      <c r="R2838" s="61"/>
      <c r="S2838" s="61">
        <v>0</v>
      </c>
      <c r="T2838" s="62">
        <v>3213158</v>
      </c>
      <c r="U2838" s="61"/>
      <c r="V2838" s="62">
        <v>3884654</v>
      </c>
      <c r="W2838" s="61"/>
      <c r="X2838" s="61">
        <v>0</v>
      </c>
      <c r="Y2838" s="62">
        <v>24691484</v>
      </c>
      <c r="Z2838" s="62">
        <v>12983070</v>
      </c>
      <c r="AA2838" s="61"/>
      <c r="AB2838" s="62">
        <v>3532583</v>
      </c>
      <c r="AC2838" s="62">
        <v>7120863</v>
      </c>
      <c r="AD2838" s="61"/>
      <c r="AE2838" s="62">
        <v>10816541</v>
      </c>
      <c r="AF2838" s="61"/>
      <c r="AG2838" s="62">
        <v>2230186</v>
      </c>
      <c r="AH2838" s="62">
        <v>3891530</v>
      </c>
      <c r="AI2838" s="61"/>
      <c r="AJ2838" s="61">
        <v>0</v>
      </c>
      <c r="AK2838" s="61">
        <v>0</v>
      </c>
      <c r="AL2838" s="61">
        <v>0</v>
      </c>
      <c r="AM2838" s="62">
        <v>243636</v>
      </c>
      <c r="AN2838" s="62">
        <v>2189477</v>
      </c>
      <c r="AO2838" s="62">
        <v>6177</v>
      </c>
      <c r="AP2838" s="61"/>
      <c r="AQ2838" s="62">
        <v>407613</v>
      </c>
      <c r="AR2838" s="61"/>
      <c r="AS2838" s="62">
        <v>1256300</v>
      </c>
      <c r="AT2838" s="62">
        <v>350963</v>
      </c>
      <c r="AU2838" s="62">
        <v>2267042</v>
      </c>
      <c r="AV2838" s="61"/>
      <c r="AW2838" s="62">
        <v>120021</v>
      </c>
      <c r="AX2838" s="62">
        <v>709788</v>
      </c>
      <c r="AY2838" s="61"/>
      <c r="AZ2838" s="62">
        <v>162717</v>
      </c>
      <c r="BA2838" s="61"/>
      <c r="BB2838" s="61">
        <v>0</v>
      </c>
      <c r="BC2838" s="62">
        <v>106906</v>
      </c>
      <c r="BD2838" s="62">
        <v>168061</v>
      </c>
      <c r="BE2838" s="61"/>
      <c r="BF2838" s="61">
        <v>0</v>
      </c>
      <c r="BG2838" s="61"/>
      <c r="BH2838" s="62">
        <v>16565</v>
      </c>
      <c r="BI2838" s="61"/>
      <c r="BJ2838" s="62">
        <v>622036</v>
      </c>
      <c r="BK2838" s="61"/>
      <c r="BL2838" s="61">
        <v>0</v>
      </c>
      <c r="BM2838" s="61">
        <v>0</v>
      </c>
      <c r="BN2838" s="62">
        <v>-7122607</v>
      </c>
      <c r="BO2838" s="61"/>
    </row>
    <row r="2839" spans="1:67" x14ac:dyDescent="0.2">
      <c r="A2839" s="57" t="s">
        <v>49</v>
      </c>
      <c r="B2839" s="56" t="s">
        <v>49</v>
      </c>
      <c r="C2839" s="56" t="s">
        <v>49</v>
      </c>
      <c r="D2839" s="56">
        <v>2009</v>
      </c>
      <c r="E2839" s="58">
        <v>83972489</v>
      </c>
      <c r="F2839" s="58">
        <v>79534064</v>
      </c>
      <c r="G2839" s="59">
        <v>78311392</v>
      </c>
      <c r="H2839" s="59">
        <v>8876693</v>
      </c>
      <c r="I2839" s="60">
        <v>3215596</v>
      </c>
      <c r="J2839" s="58">
        <v>-7654021</v>
      </c>
      <c r="K2839" s="61"/>
      <c r="L2839" s="62">
        <v>391259</v>
      </c>
      <c r="M2839" s="61"/>
      <c r="N2839" s="62">
        <v>302784</v>
      </c>
      <c r="O2839" s="62">
        <v>1615717</v>
      </c>
      <c r="P2839" s="61"/>
      <c r="Q2839" s="61"/>
      <c r="R2839" s="61"/>
      <c r="S2839" s="61">
        <v>0</v>
      </c>
      <c r="T2839" s="62">
        <v>3215596</v>
      </c>
      <c r="U2839" s="61"/>
      <c r="V2839" s="62">
        <v>4120928</v>
      </c>
      <c r="W2839" s="61"/>
      <c r="X2839" s="61">
        <v>0</v>
      </c>
      <c r="Y2839" s="62">
        <v>25698012</v>
      </c>
      <c r="Z2839" s="62">
        <v>13715614</v>
      </c>
      <c r="AA2839" s="61"/>
      <c r="AB2839" s="62">
        <v>3845066</v>
      </c>
      <c r="AC2839" s="62">
        <v>7636026</v>
      </c>
      <c r="AD2839" s="61"/>
      <c r="AE2839" s="62">
        <v>11237917</v>
      </c>
      <c r="AF2839" s="61"/>
      <c r="AG2839" s="62">
        <v>2507308</v>
      </c>
      <c r="AH2839" s="62">
        <v>4025165</v>
      </c>
      <c r="AI2839" s="61"/>
      <c r="AJ2839" s="61">
        <v>0</v>
      </c>
      <c r="AK2839" s="61">
        <v>0</v>
      </c>
      <c r="AL2839" s="61">
        <v>0</v>
      </c>
      <c r="AM2839" s="62">
        <v>243636</v>
      </c>
      <c r="AN2839" s="62">
        <v>2215638</v>
      </c>
      <c r="AO2839" s="62">
        <v>6177</v>
      </c>
      <c r="AP2839" s="61"/>
      <c r="AQ2839" s="62">
        <v>411687</v>
      </c>
      <c r="AR2839" s="61"/>
      <c r="AS2839" s="62">
        <v>1292952</v>
      </c>
      <c r="AT2839" s="62">
        <v>406997</v>
      </c>
      <c r="AU2839" s="62">
        <v>2122603</v>
      </c>
      <c r="AV2839" s="61"/>
      <c r="AW2839" s="62">
        <v>120335</v>
      </c>
      <c r="AX2839" s="62">
        <v>727933</v>
      </c>
      <c r="AY2839" s="61"/>
      <c r="AZ2839" s="62">
        <v>178973</v>
      </c>
      <c r="BA2839" s="61"/>
      <c r="BB2839" s="61">
        <v>0</v>
      </c>
      <c r="BC2839" s="62">
        <v>106906</v>
      </c>
      <c r="BD2839" s="62">
        <v>412335</v>
      </c>
      <c r="BE2839" s="61"/>
      <c r="BF2839" s="62">
        <v>16565</v>
      </c>
      <c r="BG2839" s="61"/>
      <c r="BH2839" s="61">
        <v>0</v>
      </c>
      <c r="BI2839" s="61"/>
      <c r="BJ2839" s="62">
        <v>613956</v>
      </c>
      <c r="BK2839" s="61"/>
      <c r="BL2839" s="61">
        <v>0</v>
      </c>
      <c r="BM2839" s="61">
        <v>0</v>
      </c>
      <c r="BN2839" s="62">
        <v>-7654021</v>
      </c>
      <c r="BO2839" s="61"/>
    </row>
    <row r="2840" spans="1:67" x14ac:dyDescent="0.2">
      <c r="A2840" s="57" t="s">
        <v>49</v>
      </c>
      <c r="B2840" s="56" t="s">
        <v>49</v>
      </c>
      <c r="C2840" s="56" t="s">
        <v>49</v>
      </c>
      <c r="D2840" s="56">
        <v>2010</v>
      </c>
      <c r="E2840" s="58">
        <v>74776339</v>
      </c>
      <c r="F2840" s="58">
        <v>75215200</v>
      </c>
      <c r="G2840" s="59">
        <v>76178281</v>
      </c>
      <c r="H2840" s="59">
        <v>7510441</v>
      </c>
      <c r="I2840" s="60">
        <v>8912383</v>
      </c>
      <c r="J2840" s="58">
        <v>-8473522</v>
      </c>
      <c r="K2840" s="61"/>
      <c r="L2840" s="62">
        <v>391259</v>
      </c>
      <c r="M2840" s="61"/>
      <c r="N2840" s="62">
        <v>302784</v>
      </c>
      <c r="O2840" s="62">
        <v>1620078</v>
      </c>
      <c r="P2840" s="61"/>
      <c r="Q2840" s="61"/>
      <c r="R2840" s="61"/>
      <c r="S2840" s="61">
        <v>0</v>
      </c>
      <c r="T2840" s="62">
        <v>8912383</v>
      </c>
      <c r="U2840" s="61"/>
      <c r="V2840" s="62">
        <v>2767848</v>
      </c>
      <c r="W2840" s="61"/>
      <c r="X2840" s="61">
        <v>0</v>
      </c>
      <c r="Y2840" s="62">
        <v>20857358</v>
      </c>
      <c r="Z2840" s="62">
        <v>11716783</v>
      </c>
      <c r="AA2840" s="61"/>
      <c r="AB2840" s="62">
        <v>4005396</v>
      </c>
      <c r="AC2840" s="62">
        <v>6686432</v>
      </c>
      <c r="AD2840" s="61"/>
      <c r="AE2840" s="62">
        <v>11982442</v>
      </c>
      <c r="AF2840" s="61"/>
      <c r="AG2840" s="62">
        <v>2778385</v>
      </c>
      <c r="AH2840" s="62">
        <v>4157133</v>
      </c>
      <c r="AI2840" s="61"/>
      <c r="AJ2840" s="61">
        <v>0</v>
      </c>
      <c r="AK2840" s="61">
        <v>0</v>
      </c>
      <c r="AL2840" s="61">
        <v>0</v>
      </c>
      <c r="AM2840" s="62">
        <v>243636</v>
      </c>
      <c r="AN2840" s="62">
        <v>2307288</v>
      </c>
      <c r="AO2840" s="62">
        <v>6177</v>
      </c>
      <c r="AP2840" s="61"/>
      <c r="AQ2840" s="62">
        <v>152930</v>
      </c>
      <c r="AR2840" s="61"/>
      <c r="AS2840" s="62">
        <v>737058</v>
      </c>
      <c r="AT2840" s="62">
        <v>295773</v>
      </c>
      <c r="AU2840" s="62">
        <v>1538637</v>
      </c>
      <c r="AV2840" s="61"/>
      <c r="AW2840" s="62">
        <v>39562</v>
      </c>
      <c r="AX2840" s="62">
        <v>317724</v>
      </c>
      <c r="AY2840" s="61"/>
      <c r="AZ2840" s="62">
        <v>180868</v>
      </c>
      <c r="BA2840" s="61"/>
      <c r="BB2840" s="61">
        <v>0</v>
      </c>
      <c r="BC2840" s="62">
        <v>107927</v>
      </c>
      <c r="BD2840" s="62">
        <v>428220</v>
      </c>
      <c r="BE2840" s="61"/>
      <c r="BF2840" s="61">
        <v>0</v>
      </c>
      <c r="BG2840" s="61"/>
      <c r="BH2840" s="61">
        <v>0</v>
      </c>
      <c r="BI2840" s="61"/>
      <c r="BJ2840" s="62">
        <v>1154641</v>
      </c>
      <c r="BK2840" s="61"/>
      <c r="BL2840" s="61">
        <v>0</v>
      </c>
      <c r="BM2840" s="61">
        <v>0</v>
      </c>
      <c r="BN2840" s="62">
        <v>-8473522</v>
      </c>
      <c r="BO2840" s="61"/>
    </row>
    <row r="2841" spans="1:67" x14ac:dyDescent="0.2">
      <c r="A2841" s="57" t="s">
        <v>49</v>
      </c>
      <c r="B2841" s="56" t="s">
        <v>49</v>
      </c>
      <c r="C2841" s="56" t="s">
        <v>49</v>
      </c>
      <c r="D2841" s="56">
        <v>2011</v>
      </c>
      <c r="E2841" s="58">
        <v>79108297</v>
      </c>
      <c r="F2841" s="58">
        <v>78208905</v>
      </c>
      <c r="G2841" s="59">
        <v>80448534</v>
      </c>
      <c r="H2841" s="59">
        <v>7572146</v>
      </c>
      <c r="I2841" s="60">
        <v>8912383</v>
      </c>
      <c r="J2841" s="58">
        <v>-9811775</v>
      </c>
      <c r="K2841" s="61"/>
      <c r="L2841" s="62">
        <v>391259</v>
      </c>
      <c r="M2841" s="61"/>
      <c r="N2841" s="62">
        <v>302784</v>
      </c>
      <c r="O2841" s="62">
        <v>1620078</v>
      </c>
      <c r="P2841" s="61"/>
      <c r="Q2841" s="61"/>
      <c r="R2841" s="61"/>
      <c r="S2841" s="61">
        <v>0</v>
      </c>
      <c r="T2841" s="62">
        <v>8912383</v>
      </c>
      <c r="U2841" s="61"/>
      <c r="V2841" s="62">
        <v>2910312</v>
      </c>
      <c r="W2841" s="61"/>
      <c r="X2841" s="61">
        <v>0</v>
      </c>
      <c r="Y2841" s="62">
        <v>22166306</v>
      </c>
      <c r="Z2841" s="62">
        <v>12973773</v>
      </c>
      <c r="AA2841" s="61"/>
      <c r="AB2841" s="62">
        <v>4170822</v>
      </c>
      <c r="AC2841" s="62">
        <v>7083825</v>
      </c>
      <c r="AD2841" s="61"/>
      <c r="AE2841" s="62">
        <v>12688457</v>
      </c>
      <c r="AF2841" s="61"/>
      <c r="AG2841" s="62">
        <v>3000229</v>
      </c>
      <c r="AH2841" s="62">
        <v>4228306</v>
      </c>
      <c r="AI2841" s="61"/>
      <c r="AJ2841" s="61">
        <v>0</v>
      </c>
      <c r="AK2841" s="61">
        <v>0</v>
      </c>
      <c r="AL2841" s="61">
        <v>0</v>
      </c>
      <c r="AM2841" s="62">
        <v>243636</v>
      </c>
      <c r="AN2841" s="62">
        <v>2316283</v>
      </c>
      <c r="AO2841" s="62">
        <v>6177</v>
      </c>
      <c r="AP2841" s="61"/>
      <c r="AQ2841" s="62">
        <v>155077</v>
      </c>
      <c r="AR2841" s="61"/>
      <c r="AS2841" s="62">
        <v>396165</v>
      </c>
      <c r="AT2841" s="62">
        <v>200549</v>
      </c>
      <c r="AU2841" s="62">
        <v>1729799</v>
      </c>
      <c r="AV2841" s="61"/>
      <c r="AW2841" s="62">
        <v>39562</v>
      </c>
      <c r="AX2841" s="62">
        <v>327257</v>
      </c>
      <c r="AY2841" s="61"/>
      <c r="AZ2841" s="62">
        <v>188843</v>
      </c>
      <c r="BA2841" s="61"/>
      <c r="BB2841" s="61">
        <v>0</v>
      </c>
      <c r="BC2841" s="62">
        <v>115039</v>
      </c>
      <c r="BD2841" s="62">
        <v>428220</v>
      </c>
      <c r="BE2841" s="61"/>
      <c r="BF2841" s="61">
        <v>0</v>
      </c>
      <c r="BG2841" s="61"/>
      <c r="BH2841" s="61">
        <v>0</v>
      </c>
      <c r="BI2841" s="61"/>
      <c r="BJ2841" s="62">
        <v>1425539</v>
      </c>
      <c r="BK2841" s="61"/>
      <c r="BL2841" s="61">
        <v>0</v>
      </c>
      <c r="BM2841" s="61">
        <v>0</v>
      </c>
      <c r="BN2841" s="62">
        <v>-9811775</v>
      </c>
      <c r="BO2841" s="61"/>
    </row>
    <row r="2842" spans="1:67" x14ac:dyDescent="0.2">
      <c r="A2842" s="57" t="s">
        <v>49</v>
      </c>
      <c r="B2842" s="56" t="s">
        <v>49</v>
      </c>
      <c r="C2842" s="56" t="s">
        <v>576</v>
      </c>
      <c r="D2842" s="56">
        <v>1989</v>
      </c>
      <c r="E2842" s="58">
        <v>7920758</v>
      </c>
      <c r="F2842" s="58">
        <v>7614961</v>
      </c>
      <c r="G2842" s="59">
        <v>7302721</v>
      </c>
      <c r="H2842" s="59">
        <v>618037</v>
      </c>
      <c r="I2842" s="60">
        <v>0</v>
      </c>
      <c r="J2842" s="58">
        <v>-305797</v>
      </c>
      <c r="K2842" s="62">
        <v>130959</v>
      </c>
      <c r="L2842" s="61"/>
      <c r="M2842" s="61"/>
      <c r="N2842" s="61"/>
      <c r="O2842" s="61"/>
      <c r="P2842" s="62">
        <v>1346244</v>
      </c>
      <c r="Q2842" s="62">
        <v>4415</v>
      </c>
      <c r="R2842" s="61"/>
      <c r="S2842" s="61"/>
      <c r="T2842" s="61"/>
      <c r="U2842" s="61"/>
      <c r="V2842" s="61"/>
      <c r="W2842" s="62">
        <v>519271</v>
      </c>
      <c r="X2842" s="61"/>
      <c r="Y2842" s="61"/>
      <c r="Z2842" s="61"/>
      <c r="AA2842" s="62">
        <v>1960747</v>
      </c>
      <c r="AB2842" s="61"/>
      <c r="AC2842" s="61"/>
      <c r="AD2842" s="62">
        <v>1166440</v>
      </c>
      <c r="AE2842" s="61"/>
      <c r="AF2842" s="62">
        <v>1553837</v>
      </c>
      <c r="AG2842" s="61"/>
      <c r="AH2842" s="61"/>
      <c r="AI2842" s="62">
        <v>620808</v>
      </c>
      <c r="AJ2842" s="61"/>
      <c r="AK2842" s="61"/>
      <c r="AL2842" s="61"/>
      <c r="AM2842" s="61"/>
      <c r="AN2842" s="61"/>
      <c r="AO2842" s="61"/>
      <c r="AP2842" s="62">
        <v>84731</v>
      </c>
      <c r="AQ2842" s="61"/>
      <c r="AR2842" s="62">
        <v>108332</v>
      </c>
      <c r="AS2842" s="61"/>
      <c r="AT2842" s="61"/>
      <c r="AU2842" s="61"/>
      <c r="AV2842" s="61"/>
      <c r="AW2842" s="61"/>
      <c r="AX2842" s="61"/>
      <c r="AY2842" s="62">
        <v>81444</v>
      </c>
      <c r="AZ2842" s="61"/>
      <c r="BA2842" s="62">
        <v>296625</v>
      </c>
      <c r="BB2842" s="61"/>
      <c r="BC2842" s="61"/>
      <c r="BD2842" s="61"/>
      <c r="BE2842" s="61"/>
      <c r="BF2842" s="61"/>
      <c r="BG2842" s="61"/>
      <c r="BH2842" s="61"/>
      <c r="BI2842" s="61"/>
      <c r="BJ2842" s="61"/>
      <c r="BK2842" s="62">
        <v>46905</v>
      </c>
      <c r="BL2842" s="61"/>
      <c r="BM2842" s="61"/>
      <c r="BN2842" s="61"/>
      <c r="BO2842" s="62">
        <v>-305797</v>
      </c>
    </row>
    <row r="2843" spans="1:67" x14ac:dyDescent="0.2">
      <c r="A2843" s="57" t="s">
        <v>49</v>
      </c>
      <c r="B2843" s="56" t="s">
        <v>49</v>
      </c>
      <c r="C2843" s="56" t="s">
        <v>576</v>
      </c>
      <c r="D2843" s="56">
        <v>1990</v>
      </c>
      <c r="E2843" s="58">
        <v>8655093</v>
      </c>
      <c r="F2843" s="58">
        <v>8349296</v>
      </c>
      <c r="G2843" s="59">
        <v>7903980</v>
      </c>
      <c r="H2843" s="59">
        <v>751113</v>
      </c>
      <c r="I2843" s="60">
        <v>0</v>
      </c>
      <c r="J2843" s="58">
        <v>-305797</v>
      </c>
      <c r="K2843" s="62">
        <v>130959</v>
      </c>
      <c r="L2843" s="61"/>
      <c r="M2843" s="62">
        <v>50000</v>
      </c>
      <c r="N2843" s="61"/>
      <c r="O2843" s="61"/>
      <c r="P2843" s="62">
        <v>1346244</v>
      </c>
      <c r="Q2843" s="62">
        <v>4415</v>
      </c>
      <c r="R2843" s="61"/>
      <c r="S2843" s="61"/>
      <c r="T2843" s="61"/>
      <c r="U2843" s="61"/>
      <c r="V2843" s="61"/>
      <c r="W2843" s="62">
        <v>519271</v>
      </c>
      <c r="X2843" s="61"/>
      <c r="Y2843" s="61"/>
      <c r="Z2843" s="61"/>
      <c r="AA2843" s="62">
        <v>2212820</v>
      </c>
      <c r="AB2843" s="61"/>
      <c r="AC2843" s="61"/>
      <c r="AD2843" s="62">
        <v>1230192</v>
      </c>
      <c r="AE2843" s="61"/>
      <c r="AF2843" s="62">
        <v>1715021</v>
      </c>
      <c r="AG2843" s="61"/>
      <c r="AH2843" s="61"/>
      <c r="AI2843" s="62">
        <v>695058</v>
      </c>
      <c r="AJ2843" s="61"/>
      <c r="AK2843" s="61"/>
      <c r="AL2843" s="61"/>
      <c r="AM2843" s="61"/>
      <c r="AN2843" s="61"/>
      <c r="AO2843" s="61"/>
      <c r="AP2843" s="62">
        <v>87852</v>
      </c>
      <c r="AQ2843" s="61"/>
      <c r="AR2843" s="62">
        <v>108332</v>
      </c>
      <c r="AS2843" s="61"/>
      <c r="AT2843" s="61"/>
      <c r="AU2843" s="61"/>
      <c r="AV2843" s="61"/>
      <c r="AW2843" s="61"/>
      <c r="AX2843" s="61"/>
      <c r="AY2843" s="62">
        <v>92305</v>
      </c>
      <c r="AZ2843" s="61"/>
      <c r="BA2843" s="62">
        <v>413937</v>
      </c>
      <c r="BB2843" s="61"/>
      <c r="BC2843" s="61"/>
      <c r="BD2843" s="61"/>
      <c r="BE2843" s="61"/>
      <c r="BF2843" s="61"/>
      <c r="BG2843" s="61"/>
      <c r="BH2843" s="61"/>
      <c r="BI2843" s="61"/>
      <c r="BJ2843" s="61"/>
      <c r="BK2843" s="62">
        <v>48687</v>
      </c>
      <c r="BL2843" s="61"/>
      <c r="BM2843" s="61"/>
      <c r="BN2843" s="61"/>
      <c r="BO2843" s="62">
        <v>-305797</v>
      </c>
    </row>
    <row r="2844" spans="1:67" x14ac:dyDescent="0.2">
      <c r="A2844" s="57" t="s">
        <v>49</v>
      </c>
      <c r="B2844" s="56" t="s">
        <v>49</v>
      </c>
      <c r="C2844" s="56" t="s">
        <v>576</v>
      </c>
      <c r="D2844" s="56">
        <v>1991</v>
      </c>
      <c r="E2844" s="58">
        <v>9041021</v>
      </c>
      <c r="F2844" s="58">
        <v>8735224</v>
      </c>
      <c r="G2844" s="59">
        <v>8266925</v>
      </c>
      <c r="H2844" s="59">
        <v>774096</v>
      </c>
      <c r="I2844" s="60">
        <v>0</v>
      </c>
      <c r="J2844" s="58">
        <v>-305797</v>
      </c>
      <c r="K2844" s="62">
        <v>130959</v>
      </c>
      <c r="L2844" s="61"/>
      <c r="M2844" s="62">
        <v>50000</v>
      </c>
      <c r="N2844" s="61"/>
      <c r="O2844" s="61"/>
      <c r="P2844" s="62">
        <v>1346244</v>
      </c>
      <c r="Q2844" s="62">
        <v>4415</v>
      </c>
      <c r="R2844" s="61"/>
      <c r="S2844" s="61"/>
      <c r="T2844" s="61"/>
      <c r="U2844" s="61"/>
      <c r="V2844" s="61"/>
      <c r="W2844" s="62">
        <v>519271</v>
      </c>
      <c r="X2844" s="61"/>
      <c r="Y2844" s="61"/>
      <c r="Z2844" s="61"/>
      <c r="AA2844" s="62">
        <v>2389568</v>
      </c>
      <c r="AB2844" s="61"/>
      <c r="AC2844" s="61"/>
      <c r="AD2844" s="62">
        <v>1248147</v>
      </c>
      <c r="AE2844" s="61"/>
      <c r="AF2844" s="62">
        <v>1853483</v>
      </c>
      <c r="AG2844" s="61"/>
      <c r="AH2844" s="61"/>
      <c r="AI2844" s="62">
        <v>724838</v>
      </c>
      <c r="AJ2844" s="61"/>
      <c r="AK2844" s="61"/>
      <c r="AL2844" s="61"/>
      <c r="AM2844" s="61"/>
      <c r="AN2844" s="61"/>
      <c r="AO2844" s="61"/>
      <c r="AP2844" s="62">
        <v>94530</v>
      </c>
      <c r="AQ2844" s="61"/>
      <c r="AR2844" s="62">
        <v>113373</v>
      </c>
      <c r="AS2844" s="61"/>
      <c r="AT2844" s="61"/>
      <c r="AU2844" s="61"/>
      <c r="AV2844" s="61"/>
      <c r="AW2844" s="61"/>
      <c r="AX2844" s="61"/>
      <c r="AY2844" s="62">
        <v>103217</v>
      </c>
      <c r="AZ2844" s="61"/>
      <c r="BA2844" s="62">
        <v>413937</v>
      </c>
      <c r="BB2844" s="61"/>
      <c r="BC2844" s="61"/>
      <c r="BD2844" s="61"/>
      <c r="BE2844" s="61"/>
      <c r="BF2844" s="61"/>
      <c r="BG2844" s="61"/>
      <c r="BH2844" s="61"/>
      <c r="BI2844" s="61"/>
      <c r="BJ2844" s="61"/>
      <c r="BK2844" s="62">
        <v>49039</v>
      </c>
      <c r="BL2844" s="61"/>
      <c r="BM2844" s="61"/>
      <c r="BN2844" s="61"/>
      <c r="BO2844" s="62">
        <v>-305797</v>
      </c>
    </row>
    <row r="2845" spans="1:67" x14ac:dyDescent="0.2">
      <c r="A2845" s="57" t="s">
        <v>49</v>
      </c>
      <c r="B2845" s="56" t="s">
        <v>49</v>
      </c>
      <c r="C2845" s="56" t="s">
        <v>576</v>
      </c>
      <c r="D2845" s="56">
        <v>1992</v>
      </c>
      <c r="E2845" s="58">
        <v>9599322</v>
      </c>
      <c r="F2845" s="58">
        <v>9293525</v>
      </c>
      <c r="G2845" s="59">
        <v>8932469</v>
      </c>
      <c r="H2845" s="59">
        <v>666853</v>
      </c>
      <c r="I2845" s="60">
        <v>0</v>
      </c>
      <c r="J2845" s="58">
        <v>-305797</v>
      </c>
      <c r="K2845" s="62">
        <v>130959</v>
      </c>
      <c r="L2845" s="61"/>
      <c r="M2845" s="62">
        <v>50000</v>
      </c>
      <c r="N2845" s="61"/>
      <c r="O2845" s="61"/>
      <c r="P2845" s="62">
        <v>1346244</v>
      </c>
      <c r="Q2845" s="62">
        <v>4415</v>
      </c>
      <c r="R2845" s="61"/>
      <c r="S2845" s="61"/>
      <c r="T2845" s="61"/>
      <c r="U2845" s="61"/>
      <c r="V2845" s="61"/>
      <c r="W2845" s="62">
        <v>519271</v>
      </c>
      <c r="X2845" s="61"/>
      <c r="Y2845" s="61"/>
      <c r="Z2845" s="61"/>
      <c r="AA2845" s="62">
        <v>2632565</v>
      </c>
      <c r="AB2845" s="61"/>
      <c r="AC2845" s="61"/>
      <c r="AD2845" s="62">
        <v>1600326</v>
      </c>
      <c r="AE2845" s="61"/>
      <c r="AF2845" s="62">
        <v>1880551</v>
      </c>
      <c r="AG2845" s="61"/>
      <c r="AH2845" s="61"/>
      <c r="AI2845" s="62">
        <v>768138</v>
      </c>
      <c r="AJ2845" s="61"/>
      <c r="AK2845" s="61"/>
      <c r="AL2845" s="61"/>
      <c r="AM2845" s="61"/>
      <c r="AN2845" s="61"/>
      <c r="AO2845" s="61"/>
      <c r="AP2845" s="62">
        <v>101707</v>
      </c>
      <c r="AQ2845" s="61"/>
      <c r="AR2845" s="62">
        <v>5041</v>
      </c>
      <c r="AS2845" s="61"/>
      <c r="AT2845" s="61"/>
      <c r="AU2845" s="61"/>
      <c r="AV2845" s="62">
        <v>18382</v>
      </c>
      <c r="AW2845" s="61"/>
      <c r="AX2845" s="61"/>
      <c r="AY2845" s="62">
        <v>116972</v>
      </c>
      <c r="AZ2845" s="61"/>
      <c r="BA2845" s="62">
        <v>375712</v>
      </c>
      <c r="BB2845" s="61"/>
      <c r="BC2845" s="61"/>
      <c r="BD2845" s="61"/>
      <c r="BE2845" s="61"/>
      <c r="BF2845" s="61"/>
      <c r="BG2845" s="61"/>
      <c r="BH2845" s="61"/>
      <c r="BI2845" s="61"/>
      <c r="BJ2845" s="61"/>
      <c r="BK2845" s="62">
        <v>49039</v>
      </c>
      <c r="BL2845" s="61"/>
      <c r="BM2845" s="61"/>
      <c r="BN2845" s="61"/>
      <c r="BO2845" s="62">
        <v>-305797</v>
      </c>
    </row>
    <row r="2846" spans="1:67" x14ac:dyDescent="0.2">
      <c r="A2846" s="57" t="s">
        <v>49</v>
      </c>
      <c r="B2846" s="56" t="s">
        <v>49</v>
      </c>
      <c r="C2846" s="56" t="s">
        <v>576</v>
      </c>
      <c r="D2846" s="56">
        <v>1993</v>
      </c>
      <c r="E2846" s="58">
        <v>10380112</v>
      </c>
      <c r="F2846" s="58">
        <v>10074315</v>
      </c>
      <c r="G2846" s="59">
        <v>9636287</v>
      </c>
      <c r="H2846" s="59">
        <v>743825</v>
      </c>
      <c r="I2846" s="60">
        <v>0</v>
      </c>
      <c r="J2846" s="58">
        <v>-305797</v>
      </c>
      <c r="K2846" s="62">
        <v>130959</v>
      </c>
      <c r="L2846" s="61"/>
      <c r="M2846" s="62">
        <v>50000</v>
      </c>
      <c r="N2846" s="61"/>
      <c r="O2846" s="61"/>
      <c r="P2846" s="62">
        <v>1346244</v>
      </c>
      <c r="Q2846" s="62">
        <v>4415</v>
      </c>
      <c r="R2846" s="61"/>
      <c r="S2846" s="61"/>
      <c r="T2846" s="61"/>
      <c r="U2846" s="61"/>
      <c r="V2846" s="61"/>
      <c r="W2846" s="62">
        <v>519271</v>
      </c>
      <c r="X2846" s="61"/>
      <c r="Y2846" s="61"/>
      <c r="Z2846" s="61"/>
      <c r="AA2846" s="62">
        <v>2993731</v>
      </c>
      <c r="AB2846" s="61"/>
      <c r="AC2846" s="61"/>
      <c r="AD2846" s="62">
        <v>1775234</v>
      </c>
      <c r="AE2846" s="61"/>
      <c r="AF2846" s="62">
        <v>1988367</v>
      </c>
      <c r="AG2846" s="61"/>
      <c r="AH2846" s="61"/>
      <c r="AI2846" s="62">
        <v>828066</v>
      </c>
      <c r="AJ2846" s="61"/>
      <c r="AK2846" s="61"/>
      <c r="AL2846" s="61"/>
      <c r="AM2846" s="61"/>
      <c r="AN2846" s="61"/>
      <c r="AO2846" s="61"/>
      <c r="AP2846" s="62">
        <v>93946</v>
      </c>
      <c r="AQ2846" s="61"/>
      <c r="AR2846" s="62">
        <v>11952</v>
      </c>
      <c r="AS2846" s="61"/>
      <c r="AT2846" s="61"/>
      <c r="AU2846" s="61"/>
      <c r="AV2846" s="62">
        <v>24917</v>
      </c>
      <c r="AW2846" s="61"/>
      <c r="AX2846" s="61"/>
      <c r="AY2846" s="62">
        <v>134021</v>
      </c>
      <c r="AZ2846" s="61"/>
      <c r="BA2846" s="62">
        <v>429577</v>
      </c>
      <c r="BB2846" s="61"/>
      <c r="BC2846" s="61"/>
      <c r="BD2846" s="61"/>
      <c r="BE2846" s="61"/>
      <c r="BF2846" s="61"/>
      <c r="BG2846" s="61"/>
      <c r="BH2846" s="61"/>
      <c r="BI2846" s="61"/>
      <c r="BJ2846" s="61"/>
      <c r="BK2846" s="62">
        <v>49412</v>
      </c>
      <c r="BL2846" s="61"/>
      <c r="BM2846" s="61"/>
      <c r="BN2846" s="61"/>
      <c r="BO2846" s="62">
        <v>-305797</v>
      </c>
    </row>
    <row r="2847" spans="1:67" x14ac:dyDescent="0.2">
      <c r="A2847" s="57" t="s">
        <v>49</v>
      </c>
      <c r="B2847" s="56" t="s">
        <v>49</v>
      </c>
      <c r="C2847" s="56" t="s">
        <v>576</v>
      </c>
      <c r="D2847" s="56">
        <v>1994</v>
      </c>
      <c r="E2847" s="58">
        <v>11210771</v>
      </c>
      <c r="F2847" s="58">
        <v>9643649</v>
      </c>
      <c r="G2847" s="59">
        <v>10416639</v>
      </c>
      <c r="H2847" s="59">
        <v>794132</v>
      </c>
      <c r="I2847" s="60">
        <v>0</v>
      </c>
      <c r="J2847" s="58">
        <v>-1567122</v>
      </c>
      <c r="K2847" s="62">
        <v>130959</v>
      </c>
      <c r="L2847" s="61"/>
      <c r="M2847" s="62">
        <v>77180</v>
      </c>
      <c r="N2847" s="61"/>
      <c r="O2847" s="61"/>
      <c r="P2847" s="62">
        <v>1348493</v>
      </c>
      <c r="Q2847" s="62">
        <v>4415</v>
      </c>
      <c r="R2847" s="61"/>
      <c r="S2847" s="61"/>
      <c r="T2847" s="61"/>
      <c r="U2847" s="61"/>
      <c r="V2847" s="61"/>
      <c r="W2847" s="62">
        <v>620840</v>
      </c>
      <c r="X2847" s="61"/>
      <c r="Y2847" s="61"/>
      <c r="Z2847" s="61"/>
      <c r="AA2847" s="62">
        <v>3250095</v>
      </c>
      <c r="AB2847" s="61"/>
      <c r="AC2847" s="61"/>
      <c r="AD2847" s="62">
        <v>1902584</v>
      </c>
      <c r="AE2847" s="61"/>
      <c r="AF2847" s="62">
        <v>2190896</v>
      </c>
      <c r="AG2847" s="61"/>
      <c r="AH2847" s="61"/>
      <c r="AI2847" s="62">
        <v>891177</v>
      </c>
      <c r="AJ2847" s="61"/>
      <c r="AK2847" s="61"/>
      <c r="AL2847" s="61"/>
      <c r="AM2847" s="61"/>
      <c r="AN2847" s="61"/>
      <c r="AO2847" s="61"/>
      <c r="AP2847" s="62">
        <v>108253</v>
      </c>
      <c r="AQ2847" s="61"/>
      <c r="AR2847" s="62">
        <v>15438</v>
      </c>
      <c r="AS2847" s="61"/>
      <c r="AT2847" s="61"/>
      <c r="AU2847" s="61"/>
      <c r="AV2847" s="62">
        <v>38849</v>
      </c>
      <c r="AW2847" s="61"/>
      <c r="AX2847" s="61"/>
      <c r="AY2847" s="62">
        <v>137102</v>
      </c>
      <c r="AZ2847" s="61"/>
      <c r="BA2847" s="62">
        <v>444798</v>
      </c>
      <c r="BB2847" s="61"/>
      <c r="BC2847" s="61"/>
      <c r="BD2847" s="61"/>
      <c r="BE2847" s="61"/>
      <c r="BF2847" s="61"/>
      <c r="BG2847" s="61"/>
      <c r="BH2847" s="61"/>
      <c r="BI2847" s="61"/>
      <c r="BJ2847" s="61"/>
      <c r="BK2847" s="62">
        <v>49692</v>
      </c>
      <c r="BL2847" s="61"/>
      <c r="BM2847" s="61"/>
      <c r="BN2847" s="61"/>
      <c r="BO2847" s="62">
        <v>-1567122</v>
      </c>
    </row>
    <row r="2848" spans="1:67" x14ac:dyDescent="0.2">
      <c r="A2848" s="57" t="s">
        <v>49</v>
      </c>
      <c r="B2848" s="56" t="s">
        <v>49</v>
      </c>
      <c r="C2848" s="56" t="s">
        <v>576</v>
      </c>
      <c r="D2848" s="56">
        <v>1995</v>
      </c>
      <c r="E2848" s="58">
        <v>11631118</v>
      </c>
      <c r="F2848" s="58">
        <v>10043504</v>
      </c>
      <c r="G2848" s="59">
        <v>10815890</v>
      </c>
      <c r="H2848" s="59">
        <v>815228</v>
      </c>
      <c r="I2848" s="60">
        <v>0</v>
      </c>
      <c r="J2848" s="58">
        <v>-1587614</v>
      </c>
      <c r="K2848" s="62">
        <v>130959</v>
      </c>
      <c r="L2848" s="61"/>
      <c r="M2848" s="62">
        <v>77180</v>
      </c>
      <c r="N2848" s="61"/>
      <c r="O2848" s="61"/>
      <c r="P2848" s="62">
        <v>1349151</v>
      </c>
      <c r="Q2848" s="62">
        <v>4415</v>
      </c>
      <c r="R2848" s="61"/>
      <c r="S2848" s="61"/>
      <c r="T2848" s="61"/>
      <c r="U2848" s="61"/>
      <c r="V2848" s="61"/>
      <c r="W2848" s="62">
        <v>620954</v>
      </c>
      <c r="X2848" s="61"/>
      <c r="Y2848" s="61"/>
      <c r="Z2848" s="61"/>
      <c r="AA2848" s="62">
        <v>3507308</v>
      </c>
      <c r="AB2848" s="61"/>
      <c r="AC2848" s="61"/>
      <c r="AD2848" s="62">
        <v>1960990</v>
      </c>
      <c r="AE2848" s="61"/>
      <c r="AF2848" s="62">
        <v>2247743</v>
      </c>
      <c r="AG2848" s="61"/>
      <c r="AH2848" s="61"/>
      <c r="AI2848" s="62">
        <v>917190</v>
      </c>
      <c r="AJ2848" s="61"/>
      <c r="AK2848" s="61"/>
      <c r="AL2848" s="61"/>
      <c r="AM2848" s="61"/>
      <c r="AN2848" s="61"/>
      <c r="AO2848" s="61"/>
      <c r="AP2848" s="62">
        <v>118479</v>
      </c>
      <c r="AQ2848" s="61"/>
      <c r="AR2848" s="62">
        <v>18788</v>
      </c>
      <c r="AS2848" s="61"/>
      <c r="AT2848" s="61"/>
      <c r="AU2848" s="61"/>
      <c r="AV2848" s="62">
        <v>38849</v>
      </c>
      <c r="AW2848" s="61"/>
      <c r="AX2848" s="61"/>
      <c r="AY2848" s="62">
        <v>144622</v>
      </c>
      <c r="AZ2848" s="61"/>
      <c r="BA2848" s="62">
        <v>444798</v>
      </c>
      <c r="BB2848" s="61"/>
      <c r="BC2848" s="61"/>
      <c r="BD2848" s="61"/>
      <c r="BE2848" s="61"/>
      <c r="BF2848" s="61"/>
      <c r="BG2848" s="61"/>
      <c r="BH2848" s="61"/>
      <c r="BI2848" s="61"/>
      <c r="BJ2848" s="61"/>
      <c r="BK2848" s="62">
        <v>49692</v>
      </c>
      <c r="BL2848" s="61"/>
      <c r="BM2848" s="61"/>
      <c r="BN2848" s="61"/>
      <c r="BO2848" s="62">
        <v>-1587614</v>
      </c>
    </row>
    <row r="2849" spans="1:67" x14ac:dyDescent="0.2">
      <c r="A2849" s="57" t="s">
        <v>49</v>
      </c>
      <c r="B2849" s="56" t="s">
        <v>49</v>
      </c>
      <c r="C2849" s="56" t="s">
        <v>576</v>
      </c>
      <c r="D2849" s="56">
        <v>1996</v>
      </c>
      <c r="E2849" s="58">
        <v>12873568</v>
      </c>
      <c r="F2849" s="58">
        <v>11216878</v>
      </c>
      <c r="G2849" s="59">
        <v>12064658</v>
      </c>
      <c r="H2849" s="59">
        <v>808910</v>
      </c>
      <c r="I2849" s="60">
        <v>0</v>
      </c>
      <c r="J2849" s="58">
        <v>-1656690</v>
      </c>
      <c r="K2849" s="62">
        <v>130959</v>
      </c>
      <c r="L2849" s="61"/>
      <c r="M2849" s="62">
        <v>77180</v>
      </c>
      <c r="N2849" s="61"/>
      <c r="O2849" s="61"/>
      <c r="P2849" s="62">
        <v>1426429</v>
      </c>
      <c r="Q2849" s="62">
        <v>4415</v>
      </c>
      <c r="R2849" s="61"/>
      <c r="S2849" s="61"/>
      <c r="T2849" s="61"/>
      <c r="U2849" s="61"/>
      <c r="V2849" s="61"/>
      <c r="W2849" s="62">
        <v>620954</v>
      </c>
      <c r="X2849" s="61"/>
      <c r="Y2849" s="61"/>
      <c r="Z2849" s="61"/>
      <c r="AA2849" s="62">
        <v>4460790</v>
      </c>
      <c r="AB2849" s="61"/>
      <c r="AC2849" s="61"/>
      <c r="AD2849" s="62">
        <v>2087496</v>
      </c>
      <c r="AE2849" s="61"/>
      <c r="AF2849" s="62">
        <v>2306368</v>
      </c>
      <c r="AG2849" s="61"/>
      <c r="AH2849" s="61"/>
      <c r="AI2849" s="62">
        <v>950067</v>
      </c>
      <c r="AJ2849" s="61"/>
      <c r="AK2849" s="61"/>
      <c r="AL2849" s="61"/>
      <c r="AM2849" s="61"/>
      <c r="AN2849" s="61"/>
      <c r="AO2849" s="61"/>
      <c r="AP2849" s="62">
        <v>112283</v>
      </c>
      <c r="AQ2849" s="61"/>
      <c r="AR2849" s="62">
        <v>27417</v>
      </c>
      <c r="AS2849" s="61"/>
      <c r="AT2849" s="61"/>
      <c r="AU2849" s="61"/>
      <c r="AV2849" s="62">
        <v>52221</v>
      </c>
      <c r="AW2849" s="61"/>
      <c r="AX2849" s="61"/>
      <c r="AY2849" s="62">
        <v>129736</v>
      </c>
      <c r="AZ2849" s="61"/>
      <c r="BA2849" s="62">
        <v>437561</v>
      </c>
      <c r="BB2849" s="61"/>
      <c r="BC2849" s="61"/>
      <c r="BD2849" s="61"/>
      <c r="BE2849" s="61"/>
      <c r="BF2849" s="61"/>
      <c r="BG2849" s="61"/>
      <c r="BH2849" s="61"/>
      <c r="BI2849" s="61"/>
      <c r="BJ2849" s="61"/>
      <c r="BK2849" s="62">
        <v>49692</v>
      </c>
      <c r="BL2849" s="61"/>
      <c r="BM2849" s="61"/>
      <c r="BN2849" s="61"/>
      <c r="BO2849" s="62">
        <v>-1656690</v>
      </c>
    </row>
    <row r="2850" spans="1:67" x14ac:dyDescent="0.2">
      <c r="A2850" s="57" t="s">
        <v>49</v>
      </c>
      <c r="B2850" s="56" t="s">
        <v>49</v>
      </c>
      <c r="C2850" s="56" t="s">
        <v>576</v>
      </c>
      <c r="D2850" s="56">
        <v>1997</v>
      </c>
      <c r="E2850" s="58">
        <v>14011678</v>
      </c>
      <c r="F2850" s="58">
        <v>12257017</v>
      </c>
      <c r="G2850" s="59">
        <v>13198103</v>
      </c>
      <c r="H2850" s="59">
        <v>813575</v>
      </c>
      <c r="I2850" s="60">
        <v>0</v>
      </c>
      <c r="J2850" s="58">
        <v>-1754661</v>
      </c>
      <c r="K2850" s="62">
        <v>130959</v>
      </c>
      <c r="L2850" s="61"/>
      <c r="M2850" s="62">
        <v>77180</v>
      </c>
      <c r="N2850" s="61"/>
      <c r="O2850" s="61"/>
      <c r="P2850" s="62">
        <v>1426429</v>
      </c>
      <c r="Q2850" s="61"/>
      <c r="R2850" s="61"/>
      <c r="S2850" s="61"/>
      <c r="T2850" s="61"/>
      <c r="U2850" s="61"/>
      <c r="V2850" s="61"/>
      <c r="W2850" s="62">
        <v>620954</v>
      </c>
      <c r="X2850" s="61"/>
      <c r="Y2850" s="61"/>
      <c r="Z2850" s="61"/>
      <c r="AA2850" s="62">
        <v>5362233</v>
      </c>
      <c r="AB2850" s="61"/>
      <c r="AC2850" s="61"/>
      <c r="AD2850" s="62">
        <v>2232674</v>
      </c>
      <c r="AE2850" s="61"/>
      <c r="AF2850" s="62">
        <v>2371622</v>
      </c>
      <c r="AG2850" s="61"/>
      <c r="AH2850" s="61"/>
      <c r="AI2850" s="62">
        <v>976052</v>
      </c>
      <c r="AJ2850" s="61"/>
      <c r="AK2850" s="61"/>
      <c r="AL2850" s="61"/>
      <c r="AM2850" s="61"/>
      <c r="AN2850" s="61"/>
      <c r="AO2850" s="61"/>
      <c r="AP2850" s="62">
        <v>128397</v>
      </c>
      <c r="AQ2850" s="61"/>
      <c r="AR2850" s="62">
        <v>27858</v>
      </c>
      <c r="AS2850" s="61"/>
      <c r="AT2850" s="61"/>
      <c r="AU2850" s="61"/>
      <c r="AV2850" s="62">
        <v>55873</v>
      </c>
      <c r="AW2850" s="61"/>
      <c r="AX2850" s="61"/>
      <c r="AY2850" s="62">
        <v>114373</v>
      </c>
      <c r="AZ2850" s="61"/>
      <c r="BA2850" s="62">
        <v>437382</v>
      </c>
      <c r="BB2850" s="61"/>
      <c r="BC2850" s="61"/>
      <c r="BD2850" s="61"/>
      <c r="BE2850" s="61"/>
      <c r="BF2850" s="61"/>
      <c r="BG2850" s="61"/>
      <c r="BH2850" s="61"/>
      <c r="BI2850" s="61"/>
      <c r="BJ2850" s="61"/>
      <c r="BK2850" s="62">
        <v>49692</v>
      </c>
      <c r="BL2850" s="61"/>
      <c r="BM2850" s="61"/>
      <c r="BN2850" s="61"/>
      <c r="BO2850" s="62">
        <v>-1754661</v>
      </c>
    </row>
    <row r="2851" spans="1:67" x14ac:dyDescent="0.2">
      <c r="A2851" s="57" t="s">
        <v>49</v>
      </c>
      <c r="B2851" s="56" t="s">
        <v>49</v>
      </c>
      <c r="C2851" s="56" t="s">
        <v>576</v>
      </c>
      <c r="D2851" s="56">
        <v>1998</v>
      </c>
      <c r="E2851" s="58">
        <v>16116091</v>
      </c>
      <c r="F2851" s="58">
        <v>14260731</v>
      </c>
      <c r="G2851" s="59">
        <v>15299458</v>
      </c>
      <c r="H2851" s="59">
        <v>816633</v>
      </c>
      <c r="I2851" s="60">
        <v>0</v>
      </c>
      <c r="J2851" s="58">
        <v>-1855360</v>
      </c>
      <c r="K2851" s="62">
        <v>130959</v>
      </c>
      <c r="L2851" s="61"/>
      <c r="M2851" s="62">
        <v>77180</v>
      </c>
      <c r="N2851" s="61"/>
      <c r="O2851" s="61"/>
      <c r="P2851" s="62">
        <v>1426429</v>
      </c>
      <c r="Q2851" s="61"/>
      <c r="R2851" s="61"/>
      <c r="S2851" s="61"/>
      <c r="T2851" s="61"/>
      <c r="U2851" s="61"/>
      <c r="V2851" s="61"/>
      <c r="W2851" s="62">
        <v>620954</v>
      </c>
      <c r="X2851" s="61"/>
      <c r="Y2851" s="61"/>
      <c r="Z2851" s="61"/>
      <c r="AA2851" s="62">
        <v>7191209</v>
      </c>
      <c r="AB2851" s="61"/>
      <c r="AC2851" s="61"/>
      <c r="AD2851" s="62">
        <v>2299565</v>
      </c>
      <c r="AE2851" s="61"/>
      <c r="AF2851" s="62">
        <v>2570719</v>
      </c>
      <c r="AG2851" s="61"/>
      <c r="AH2851" s="61"/>
      <c r="AI2851" s="62">
        <v>982443</v>
      </c>
      <c r="AJ2851" s="61"/>
      <c r="AK2851" s="61"/>
      <c r="AL2851" s="61"/>
      <c r="AM2851" s="61"/>
      <c r="AN2851" s="61"/>
      <c r="AO2851" s="61"/>
      <c r="AP2851" s="62">
        <v>141892</v>
      </c>
      <c r="AQ2851" s="61"/>
      <c r="AR2851" s="62">
        <v>33880</v>
      </c>
      <c r="AS2851" s="61"/>
      <c r="AT2851" s="61"/>
      <c r="AU2851" s="61"/>
      <c r="AV2851" s="62">
        <v>55873</v>
      </c>
      <c r="AW2851" s="61"/>
      <c r="AX2851" s="61"/>
      <c r="AY2851" s="62">
        <v>116599</v>
      </c>
      <c r="AZ2851" s="61"/>
      <c r="BA2851" s="62">
        <v>418697</v>
      </c>
      <c r="BB2851" s="61"/>
      <c r="BC2851" s="61"/>
      <c r="BD2851" s="61"/>
      <c r="BE2851" s="61"/>
      <c r="BF2851" s="61"/>
      <c r="BG2851" s="61"/>
      <c r="BH2851" s="61"/>
      <c r="BI2851" s="61"/>
      <c r="BJ2851" s="61"/>
      <c r="BK2851" s="62">
        <v>49692</v>
      </c>
      <c r="BL2851" s="61"/>
      <c r="BM2851" s="61"/>
      <c r="BN2851" s="61"/>
      <c r="BO2851" s="62">
        <v>-1855360</v>
      </c>
    </row>
    <row r="2852" spans="1:67" x14ac:dyDescent="0.2">
      <c r="A2852" s="57" t="s">
        <v>50</v>
      </c>
      <c r="B2852" s="56" t="s">
        <v>50</v>
      </c>
      <c r="C2852" s="56" t="s">
        <v>50</v>
      </c>
      <c r="D2852" s="56">
        <v>1989</v>
      </c>
      <c r="E2852" s="58">
        <v>25815340</v>
      </c>
      <c r="F2852" s="58">
        <v>25448894</v>
      </c>
      <c r="G2852" s="59">
        <v>23134211</v>
      </c>
      <c r="H2852" s="59">
        <v>2681129</v>
      </c>
      <c r="I2852" s="60">
        <v>0</v>
      </c>
      <c r="J2852" s="58">
        <v>-366446</v>
      </c>
      <c r="K2852" s="62">
        <v>316030</v>
      </c>
      <c r="L2852" s="61"/>
      <c r="M2852" s="61"/>
      <c r="N2852" s="61"/>
      <c r="O2852" s="61"/>
      <c r="P2852" s="62">
        <v>1625369</v>
      </c>
      <c r="Q2852" s="61"/>
      <c r="R2852" s="61"/>
      <c r="S2852" s="61"/>
      <c r="T2852" s="61"/>
      <c r="U2852" s="61"/>
      <c r="V2852" s="61"/>
      <c r="W2852" s="62">
        <v>1532542</v>
      </c>
      <c r="X2852" s="61"/>
      <c r="Y2852" s="61"/>
      <c r="Z2852" s="61"/>
      <c r="AA2852" s="62">
        <v>7830988</v>
      </c>
      <c r="AB2852" s="61"/>
      <c r="AC2852" s="61"/>
      <c r="AD2852" s="62">
        <v>4904498</v>
      </c>
      <c r="AE2852" s="61"/>
      <c r="AF2852" s="62">
        <v>5091243</v>
      </c>
      <c r="AG2852" s="61"/>
      <c r="AH2852" s="61"/>
      <c r="AI2852" s="62">
        <v>1833541</v>
      </c>
      <c r="AJ2852" s="61"/>
      <c r="AK2852" s="61"/>
      <c r="AL2852" s="61"/>
      <c r="AM2852" s="61"/>
      <c r="AN2852" s="61"/>
      <c r="AO2852" s="61"/>
      <c r="AP2852" s="62">
        <v>182502</v>
      </c>
      <c r="AQ2852" s="61"/>
      <c r="AR2852" s="62">
        <v>494404</v>
      </c>
      <c r="AS2852" s="61"/>
      <c r="AT2852" s="61"/>
      <c r="AU2852" s="61"/>
      <c r="AV2852" s="62">
        <v>44487</v>
      </c>
      <c r="AW2852" s="61"/>
      <c r="AX2852" s="61"/>
      <c r="AY2852" s="62">
        <v>472125</v>
      </c>
      <c r="AZ2852" s="61"/>
      <c r="BA2852" s="62">
        <v>1291987</v>
      </c>
      <c r="BB2852" s="61"/>
      <c r="BC2852" s="61"/>
      <c r="BD2852" s="61"/>
      <c r="BE2852" s="62">
        <v>4682</v>
      </c>
      <c r="BF2852" s="61"/>
      <c r="BG2852" s="61"/>
      <c r="BH2852" s="61"/>
      <c r="BI2852" s="61"/>
      <c r="BJ2852" s="61"/>
      <c r="BK2852" s="62">
        <v>190942</v>
      </c>
      <c r="BL2852" s="61"/>
      <c r="BM2852" s="61"/>
      <c r="BN2852" s="61"/>
      <c r="BO2852" s="62">
        <v>-366446</v>
      </c>
    </row>
    <row r="2853" spans="1:67" x14ac:dyDescent="0.2">
      <c r="A2853" s="57" t="s">
        <v>50</v>
      </c>
      <c r="B2853" s="56" t="s">
        <v>50</v>
      </c>
      <c r="C2853" s="56" t="s">
        <v>50</v>
      </c>
      <c r="D2853" s="56">
        <v>1990</v>
      </c>
      <c r="E2853" s="58">
        <v>28216802</v>
      </c>
      <c r="F2853" s="58">
        <v>27850356</v>
      </c>
      <c r="G2853" s="59">
        <v>25544196</v>
      </c>
      <c r="H2853" s="59">
        <v>2672606</v>
      </c>
      <c r="I2853" s="60">
        <v>0</v>
      </c>
      <c r="J2853" s="58">
        <v>-366446</v>
      </c>
      <c r="K2853" s="62">
        <v>316208</v>
      </c>
      <c r="L2853" s="61"/>
      <c r="M2853" s="61"/>
      <c r="N2853" s="61"/>
      <c r="O2853" s="61"/>
      <c r="P2853" s="62">
        <v>1719182</v>
      </c>
      <c r="Q2853" s="61"/>
      <c r="R2853" s="61"/>
      <c r="S2853" s="61"/>
      <c r="T2853" s="61"/>
      <c r="U2853" s="61"/>
      <c r="V2853" s="61"/>
      <c r="W2853" s="62">
        <v>1874920</v>
      </c>
      <c r="X2853" s="61"/>
      <c r="Y2853" s="61"/>
      <c r="Z2853" s="61"/>
      <c r="AA2853" s="62">
        <v>8674165</v>
      </c>
      <c r="AB2853" s="61"/>
      <c r="AC2853" s="61"/>
      <c r="AD2853" s="62">
        <v>5345438</v>
      </c>
      <c r="AE2853" s="61"/>
      <c r="AF2853" s="62">
        <v>5628416</v>
      </c>
      <c r="AG2853" s="61"/>
      <c r="AH2853" s="61"/>
      <c r="AI2853" s="62">
        <v>1985867</v>
      </c>
      <c r="AJ2853" s="61"/>
      <c r="AK2853" s="61"/>
      <c r="AL2853" s="61"/>
      <c r="AM2853" s="61"/>
      <c r="AN2853" s="61"/>
      <c r="AO2853" s="61"/>
      <c r="AP2853" s="62">
        <v>205291</v>
      </c>
      <c r="AQ2853" s="61"/>
      <c r="AR2853" s="62">
        <v>264768</v>
      </c>
      <c r="AS2853" s="61"/>
      <c r="AT2853" s="61"/>
      <c r="AU2853" s="61"/>
      <c r="AV2853" s="62">
        <v>49645</v>
      </c>
      <c r="AW2853" s="61"/>
      <c r="AX2853" s="61"/>
      <c r="AY2853" s="62">
        <v>496891</v>
      </c>
      <c r="AZ2853" s="61"/>
      <c r="BA2853" s="62">
        <v>1442886</v>
      </c>
      <c r="BB2853" s="61"/>
      <c r="BC2853" s="61"/>
      <c r="BD2853" s="61"/>
      <c r="BE2853" s="62">
        <v>4682</v>
      </c>
      <c r="BF2853" s="61"/>
      <c r="BG2853" s="61"/>
      <c r="BH2853" s="61"/>
      <c r="BI2853" s="61"/>
      <c r="BJ2853" s="61"/>
      <c r="BK2853" s="62">
        <v>208443</v>
      </c>
      <c r="BL2853" s="61"/>
      <c r="BM2853" s="61"/>
      <c r="BN2853" s="61"/>
      <c r="BO2853" s="62">
        <v>-366446</v>
      </c>
    </row>
    <row r="2854" spans="1:67" x14ac:dyDescent="0.2">
      <c r="A2854" s="57" t="s">
        <v>50</v>
      </c>
      <c r="B2854" s="56" t="s">
        <v>50</v>
      </c>
      <c r="C2854" s="56" t="s">
        <v>50</v>
      </c>
      <c r="D2854" s="56">
        <v>1991</v>
      </c>
      <c r="E2854" s="58">
        <v>31614617</v>
      </c>
      <c r="F2854" s="58">
        <v>31248171</v>
      </c>
      <c r="G2854" s="59">
        <v>28728493</v>
      </c>
      <c r="H2854" s="59">
        <v>2886124</v>
      </c>
      <c r="I2854" s="60">
        <v>0</v>
      </c>
      <c r="J2854" s="58">
        <v>-366446</v>
      </c>
      <c r="K2854" s="62">
        <v>316208</v>
      </c>
      <c r="L2854" s="61"/>
      <c r="M2854" s="61"/>
      <c r="N2854" s="61"/>
      <c r="O2854" s="61"/>
      <c r="P2854" s="62">
        <v>3130020</v>
      </c>
      <c r="Q2854" s="61"/>
      <c r="R2854" s="61"/>
      <c r="S2854" s="61"/>
      <c r="T2854" s="61"/>
      <c r="U2854" s="61"/>
      <c r="V2854" s="61"/>
      <c r="W2854" s="62">
        <v>1893007</v>
      </c>
      <c r="X2854" s="61"/>
      <c r="Y2854" s="61"/>
      <c r="Z2854" s="61"/>
      <c r="AA2854" s="62">
        <v>9466578</v>
      </c>
      <c r="AB2854" s="61"/>
      <c r="AC2854" s="61"/>
      <c r="AD2854" s="62">
        <v>5745897</v>
      </c>
      <c r="AE2854" s="61"/>
      <c r="AF2854" s="62">
        <v>6077081</v>
      </c>
      <c r="AG2854" s="61"/>
      <c r="AH2854" s="61"/>
      <c r="AI2854" s="62">
        <v>2099702</v>
      </c>
      <c r="AJ2854" s="61"/>
      <c r="AK2854" s="61"/>
      <c r="AL2854" s="61"/>
      <c r="AM2854" s="61"/>
      <c r="AN2854" s="61"/>
      <c r="AO2854" s="61"/>
      <c r="AP2854" s="62">
        <v>222122</v>
      </c>
      <c r="AQ2854" s="61"/>
      <c r="AR2854" s="62">
        <v>391474</v>
      </c>
      <c r="AS2854" s="61"/>
      <c r="AT2854" s="61"/>
      <c r="AU2854" s="61"/>
      <c r="AV2854" s="62">
        <v>49645</v>
      </c>
      <c r="AW2854" s="61"/>
      <c r="AX2854" s="61"/>
      <c r="AY2854" s="62">
        <v>549620</v>
      </c>
      <c r="AZ2854" s="61"/>
      <c r="BA2854" s="62">
        <v>1447900</v>
      </c>
      <c r="BB2854" s="61"/>
      <c r="BC2854" s="61"/>
      <c r="BD2854" s="61"/>
      <c r="BE2854" s="62">
        <v>4682</v>
      </c>
      <c r="BF2854" s="61"/>
      <c r="BG2854" s="61"/>
      <c r="BH2854" s="61"/>
      <c r="BI2854" s="61"/>
      <c r="BJ2854" s="61"/>
      <c r="BK2854" s="62">
        <v>220681</v>
      </c>
      <c r="BL2854" s="61"/>
      <c r="BM2854" s="61"/>
      <c r="BN2854" s="61"/>
      <c r="BO2854" s="62">
        <v>-366446</v>
      </c>
    </row>
    <row r="2855" spans="1:67" x14ac:dyDescent="0.2">
      <c r="A2855" s="57" t="s">
        <v>50</v>
      </c>
      <c r="B2855" s="56" t="s">
        <v>50</v>
      </c>
      <c r="C2855" s="56" t="s">
        <v>50</v>
      </c>
      <c r="D2855" s="56">
        <v>1992</v>
      </c>
      <c r="E2855" s="58">
        <v>34054286</v>
      </c>
      <c r="F2855" s="58">
        <v>33687840</v>
      </c>
      <c r="G2855" s="59">
        <v>30868913</v>
      </c>
      <c r="H2855" s="59">
        <v>3185373</v>
      </c>
      <c r="I2855" s="60">
        <v>0</v>
      </c>
      <c r="J2855" s="58">
        <v>-366446</v>
      </c>
      <c r="K2855" s="62">
        <v>323154</v>
      </c>
      <c r="L2855" s="61"/>
      <c r="M2855" s="61"/>
      <c r="N2855" s="61"/>
      <c r="O2855" s="61"/>
      <c r="P2855" s="62">
        <v>3403649</v>
      </c>
      <c r="Q2855" s="61"/>
      <c r="R2855" s="61"/>
      <c r="S2855" s="61"/>
      <c r="T2855" s="61"/>
      <c r="U2855" s="61"/>
      <c r="V2855" s="61"/>
      <c r="W2855" s="62">
        <v>2138458</v>
      </c>
      <c r="X2855" s="61"/>
      <c r="Y2855" s="61"/>
      <c r="Z2855" s="61"/>
      <c r="AA2855" s="62">
        <v>10191410</v>
      </c>
      <c r="AB2855" s="61"/>
      <c r="AC2855" s="61"/>
      <c r="AD2855" s="62">
        <v>6258933</v>
      </c>
      <c r="AE2855" s="61"/>
      <c r="AF2855" s="62">
        <v>6373376</v>
      </c>
      <c r="AG2855" s="61"/>
      <c r="AH2855" s="61"/>
      <c r="AI2855" s="62">
        <v>2179933</v>
      </c>
      <c r="AJ2855" s="61"/>
      <c r="AK2855" s="61"/>
      <c r="AL2855" s="61"/>
      <c r="AM2855" s="61"/>
      <c r="AN2855" s="61"/>
      <c r="AO2855" s="61"/>
      <c r="AP2855" s="62">
        <v>354682</v>
      </c>
      <c r="AQ2855" s="61"/>
      <c r="AR2855" s="62">
        <v>449086</v>
      </c>
      <c r="AS2855" s="61"/>
      <c r="AT2855" s="61"/>
      <c r="AU2855" s="61"/>
      <c r="AV2855" s="62">
        <v>50266</v>
      </c>
      <c r="AW2855" s="61"/>
      <c r="AX2855" s="61"/>
      <c r="AY2855" s="62">
        <v>595131</v>
      </c>
      <c r="AZ2855" s="61"/>
      <c r="BA2855" s="62">
        <v>1512554</v>
      </c>
      <c r="BB2855" s="61"/>
      <c r="BC2855" s="61"/>
      <c r="BD2855" s="61"/>
      <c r="BE2855" s="62">
        <v>4682</v>
      </c>
      <c r="BF2855" s="61"/>
      <c r="BG2855" s="61"/>
      <c r="BH2855" s="61"/>
      <c r="BI2855" s="61"/>
      <c r="BJ2855" s="61"/>
      <c r="BK2855" s="62">
        <v>218972</v>
      </c>
      <c r="BL2855" s="61"/>
      <c r="BM2855" s="61"/>
      <c r="BN2855" s="61"/>
      <c r="BO2855" s="62">
        <v>-366446</v>
      </c>
    </row>
    <row r="2856" spans="1:67" x14ac:dyDescent="0.2">
      <c r="A2856" s="57" t="s">
        <v>50</v>
      </c>
      <c r="B2856" s="56" t="s">
        <v>50</v>
      </c>
      <c r="C2856" s="56" t="s">
        <v>50</v>
      </c>
      <c r="D2856" s="56">
        <v>1993</v>
      </c>
      <c r="E2856" s="58">
        <v>36556424</v>
      </c>
      <c r="F2856" s="58">
        <v>36189979</v>
      </c>
      <c r="G2856" s="59">
        <v>33074300</v>
      </c>
      <c r="H2856" s="59">
        <v>3482124</v>
      </c>
      <c r="I2856" s="60">
        <v>0</v>
      </c>
      <c r="J2856" s="58">
        <v>-366445</v>
      </c>
      <c r="K2856" s="62">
        <v>351618</v>
      </c>
      <c r="L2856" s="61"/>
      <c r="M2856" s="61"/>
      <c r="N2856" s="61"/>
      <c r="O2856" s="61"/>
      <c r="P2856" s="62">
        <v>3411089</v>
      </c>
      <c r="Q2856" s="61"/>
      <c r="R2856" s="61"/>
      <c r="S2856" s="61"/>
      <c r="T2856" s="61"/>
      <c r="U2856" s="61"/>
      <c r="V2856" s="61"/>
      <c r="W2856" s="62">
        <v>2530763</v>
      </c>
      <c r="X2856" s="61"/>
      <c r="Y2856" s="61"/>
      <c r="Z2856" s="61"/>
      <c r="AA2856" s="62">
        <v>11351372</v>
      </c>
      <c r="AB2856" s="61"/>
      <c r="AC2856" s="61"/>
      <c r="AD2856" s="62">
        <v>6463136</v>
      </c>
      <c r="AE2856" s="61"/>
      <c r="AF2856" s="62">
        <v>6738405</v>
      </c>
      <c r="AG2856" s="61"/>
      <c r="AH2856" s="61"/>
      <c r="AI2856" s="62">
        <v>2227917</v>
      </c>
      <c r="AJ2856" s="61"/>
      <c r="AK2856" s="61"/>
      <c r="AL2856" s="61"/>
      <c r="AM2856" s="61"/>
      <c r="AN2856" s="61"/>
      <c r="AO2856" s="61"/>
      <c r="AP2856" s="62">
        <v>490899</v>
      </c>
      <c r="AQ2856" s="61"/>
      <c r="AR2856" s="62">
        <v>505292</v>
      </c>
      <c r="AS2856" s="61"/>
      <c r="AT2856" s="61"/>
      <c r="AU2856" s="61"/>
      <c r="AV2856" s="62">
        <v>57317</v>
      </c>
      <c r="AW2856" s="61"/>
      <c r="AX2856" s="61"/>
      <c r="AY2856" s="62">
        <v>687038</v>
      </c>
      <c r="AZ2856" s="61"/>
      <c r="BA2856" s="62">
        <v>1518453</v>
      </c>
      <c r="BB2856" s="61"/>
      <c r="BC2856" s="61"/>
      <c r="BD2856" s="61"/>
      <c r="BE2856" s="62">
        <v>4682</v>
      </c>
      <c r="BF2856" s="61"/>
      <c r="BG2856" s="61"/>
      <c r="BH2856" s="61"/>
      <c r="BI2856" s="61"/>
      <c r="BJ2856" s="61"/>
      <c r="BK2856" s="62">
        <v>218443</v>
      </c>
      <c r="BL2856" s="61"/>
      <c r="BM2856" s="61"/>
      <c r="BN2856" s="61"/>
      <c r="BO2856" s="62">
        <v>-366445</v>
      </c>
    </row>
    <row r="2857" spans="1:67" x14ac:dyDescent="0.2">
      <c r="A2857" s="57" t="s">
        <v>50</v>
      </c>
      <c r="B2857" s="56" t="s">
        <v>50</v>
      </c>
      <c r="C2857" s="56" t="s">
        <v>50</v>
      </c>
      <c r="D2857" s="56">
        <v>1994</v>
      </c>
      <c r="E2857" s="58">
        <v>38115933</v>
      </c>
      <c r="F2857" s="58">
        <v>34370733</v>
      </c>
      <c r="G2857" s="59">
        <v>34374576</v>
      </c>
      <c r="H2857" s="59">
        <v>3741357</v>
      </c>
      <c r="I2857" s="60">
        <v>0</v>
      </c>
      <c r="J2857" s="58">
        <v>-3745200</v>
      </c>
      <c r="K2857" s="62">
        <v>351618</v>
      </c>
      <c r="L2857" s="61"/>
      <c r="M2857" s="61"/>
      <c r="N2857" s="61"/>
      <c r="O2857" s="61"/>
      <c r="P2857" s="62">
        <v>3470911</v>
      </c>
      <c r="Q2857" s="61"/>
      <c r="R2857" s="61"/>
      <c r="S2857" s="61"/>
      <c r="T2857" s="61"/>
      <c r="U2857" s="61"/>
      <c r="V2857" s="61"/>
      <c r="W2857" s="62">
        <v>2599488</v>
      </c>
      <c r="X2857" s="61"/>
      <c r="Y2857" s="61"/>
      <c r="Z2857" s="61"/>
      <c r="AA2857" s="62">
        <v>12045641</v>
      </c>
      <c r="AB2857" s="61"/>
      <c r="AC2857" s="61"/>
      <c r="AD2857" s="62">
        <v>6701754</v>
      </c>
      <c r="AE2857" s="61"/>
      <c r="AF2857" s="62">
        <v>6952842</v>
      </c>
      <c r="AG2857" s="61"/>
      <c r="AH2857" s="61"/>
      <c r="AI2857" s="62">
        <v>2252322</v>
      </c>
      <c r="AJ2857" s="61"/>
      <c r="AK2857" s="61"/>
      <c r="AL2857" s="61"/>
      <c r="AM2857" s="61"/>
      <c r="AN2857" s="61"/>
      <c r="AO2857" s="61"/>
      <c r="AP2857" s="62">
        <v>510075</v>
      </c>
      <c r="AQ2857" s="61"/>
      <c r="AR2857" s="62">
        <v>544263</v>
      </c>
      <c r="AS2857" s="61"/>
      <c r="AT2857" s="61"/>
      <c r="AU2857" s="61"/>
      <c r="AV2857" s="62">
        <v>57317</v>
      </c>
      <c r="AW2857" s="61"/>
      <c r="AX2857" s="61"/>
      <c r="AY2857" s="62">
        <v>721946</v>
      </c>
      <c r="AZ2857" s="61"/>
      <c r="BA2857" s="62">
        <v>1672366</v>
      </c>
      <c r="BB2857" s="61"/>
      <c r="BC2857" s="61"/>
      <c r="BD2857" s="61"/>
      <c r="BE2857" s="62">
        <v>4682</v>
      </c>
      <c r="BF2857" s="61"/>
      <c r="BG2857" s="61"/>
      <c r="BH2857" s="61"/>
      <c r="BI2857" s="61"/>
      <c r="BJ2857" s="61"/>
      <c r="BK2857" s="62">
        <v>230708</v>
      </c>
      <c r="BL2857" s="61"/>
      <c r="BM2857" s="61"/>
      <c r="BN2857" s="61"/>
      <c r="BO2857" s="62">
        <v>-3745200</v>
      </c>
    </row>
    <row r="2858" spans="1:67" x14ac:dyDescent="0.2">
      <c r="A2858" s="57" t="s">
        <v>50</v>
      </c>
      <c r="B2858" s="56" t="s">
        <v>50</v>
      </c>
      <c r="C2858" s="56" t="s">
        <v>50</v>
      </c>
      <c r="D2858" s="56">
        <v>1995</v>
      </c>
      <c r="E2858" s="58">
        <v>40007742</v>
      </c>
      <c r="F2858" s="58">
        <v>36132600</v>
      </c>
      <c r="G2858" s="59">
        <v>36023435</v>
      </c>
      <c r="H2858" s="59">
        <v>3984307</v>
      </c>
      <c r="I2858" s="60">
        <v>0</v>
      </c>
      <c r="J2858" s="58">
        <v>-3875142</v>
      </c>
      <c r="K2858" s="62">
        <v>351618</v>
      </c>
      <c r="L2858" s="61"/>
      <c r="M2858" s="61"/>
      <c r="N2858" s="61"/>
      <c r="O2858" s="61"/>
      <c r="P2858" s="62">
        <v>2596689</v>
      </c>
      <c r="Q2858" s="62">
        <v>933132</v>
      </c>
      <c r="R2858" s="61"/>
      <c r="S2858" s="61"/>
      <c r="T2858" s="61"/>
      <c r="U2858" s="61"/>
      <c r="V2858" s="61"/>
      <c r="W2858" s="62">
        <v>3081883</v>
      </c>
      <c r="X2858" s="61"/>
      <c r="Y2858" s="61"/>
      <c r="Z2858" s="61"/>
      <c r="AA2858" s="62">
        <v>12678962</v>
      </c>
      <c r="AB2858" s="61"/>
      <c r="AC2858" s="61"/>
      <c r="AD2858" s="62">
        <v>6796806</v>
      </c>
      <c r="AE2858" s="61"/>
      <c r="AF2858" s="62">
        <v>7285172</v>
      </c>
      <c r="AG2858" s="61"/>
      <c r="AH2858" s="61"/>
      <c r="AI2858" s="62">
        <v>2299173</v>
      </c>
      <c r="AJ2858" s="61"/>
      <c r="AK2858" s="61"/>
      <c r="AL2858" s="61"/>
      <c r="AM2858" s="61"/>
      <c r="AN2858" s="61"/>
      <c r="AO2858" s="61"/>
      <c r="AP2858" s="62">
        <v>502815</v>
      </c>
      <c r="AQ2858" s="61"/>
      <c r="AR2858" s="62">
        <v>698987</v>
      </c>
      <c r="AS2858" s="61"/>
      <c r="AT2858" s="61"/>
      <c r="AU2858" s="61"/>
      <c r="AV2858" s="62">
        <v>58191</v>
      </c>
      <c r="AW2858" s="61"/>
      <c r="AX2858" s="61"/>
      <c r="AY2858" s="62">
        <v>737022</v>
      </c>
      <c r="AZ2858" s="61"/>
      <c r="BA2858" s="62">
        <v>1577917</v>
      </c>
      <c r="BB2858" s="61"/>
      <c r="BC2858" s="61"/>
      <c r="BD2858" s="61"/>
      <c r="BE2858" s="62">
        <v>43689</v>
      </c>
      <c r="BF2858" s="61"/>
      <c r="BG2858" s="61"/>
      <c r="BH2858" s="61"/>
      <c r="BI2858" s="62">
        <v>115390</v>
      </c>
      <c r="BJ2858" s="61"/>
      <c r="BK2858" s="62">
        <v>250296</v>
      </c>
      <c r="BL2858" s="61"/>
      <c r="BM2858" s="61"/>
      <c r="BN2858" s="61"/>
      <c r="BO2858" s="62">
        <v>-3875142</v>
      </c>
    </row>
    <row r="2859" spans="1:67" x14ac:dyDescent="0.2">
      <c r="A2859" s="57" t="s">
        <v>50</v>
      </c>
      <c r="B2859" s="56" t="s">
        <v>50</v>
      </c>
      <c r="C2859" s="56" t="s">
        <v>50</v>
      </c>
      <c r="D2859" s="56">
        <v>1996</v>
      </c>
      <c r="E2859" s="58">
        <v>42643546</v>
      </c>
      <c r="F2859" s="58">
        <v>38630478</v>
      </c>
      <c r="G2859" s="59">
        <v>37940665</v>
      </c>
      <c r="H2859" s="59">
        <v>4702881</v>
      </c>
      <c r="I2859" s="60">
        <v>0</v>
      </c>
      <c r="J2859" s="58">
        <v>-4013068</v>
      </c>
      <c r="K2859" s="62">
        <v>514735</v>
      </c>
      <c r="L2859" s="61"/>
      <c r="M2859" s="61"/>
      <c r="N2859" s="61"/>
      <c r="O2859" s="61"/>
      <c r="P2859" s="62">
        <v>3537932</v>
      </c>
      <c r="Q2859" s="61"/>
      <c r="R2859" s="61"/>
      <c r="S2859" s="61"/>
      <c r="T2859" s="61"/>
      <c r="U2859" s="61"/>
      <c r="V2859" s="61"/>
      <c r="W2859" s="62">
        <v>3495866</v>
      </c>
      <c r="X2859" s="61"/>
      <c r="Y2859" s="61"/>
      <c r="Z2859" s="61"/>
      <c r="AA2859" s="62">
        <v>13419757</v>
      </c>
      <c r="AB2859" s="61"/>
      <c r="AC2859" s="61"/>
      <c r="AD2859" s="62">
        <v>7063810</v>
      </c>
      <c r="AE2859" s="61"/>
      <c r="AF2859" s="62">
        <v>7525032</v>
      </c>
      <c r="AG2859" s="61"/>
      <c r="AH2859" s="61"/>
      <c r="AI2859" s="62">
        <v>2383533</v>
      </c>
      <c r="AJ2859" s="61"/>
      <c r="AK2859" s="61"/>
      <c r="AL2859" s="61"/>
      <c r="AM2859" s="61"/>
      <c r="AN2859" s="61"/>
      <c r="AO2859" s="61"/>
      <c r="AP2859" s="62">
        <v>505965</v>
      </c>
      <c r="AQ2859" s="61"/>
      <c r="AR2859" s="62">
        <v>734079</v>
      </c>
      <c r="AS2859" s="61"/>
      <c r="AT2859" s="61"/>
      <c r="AU2859" s="61"/>
      <c r="AV2859" s="62">
        <v>58191</v>
      </c>
      <c r="AW2859" s="61"/>
      <c r="AX2859" s="61"/>
      <c r="AY2859" s="62">
        <v>766382</v>
      </c>
      <c r="AZ2859" s="61"/>
      <c r="BA2859" s="62">
        <v>1745873</v>
      </c>
      <c r="BB2859" s="61"/>
      <c r="BC2859" s="61"/>
      <c r="BD2859" s="61"/>
      <c r="BE2859" s="62">
        <v>94018</v>
      </c>
      <c r="BF2859" s="61"/>
      <c r="BG2859" s="61"/>
      <c r="BH2859" s="61"/>
      <c r="BI2859" s="62">
        <v>529570</v>
      </c>
      <c r="BJ2859" s="61"/>
      <c r="BK2859" s="62">
        <v>268803</v>
      </c>
      <c r="BL2859" s="61"/>
      <c r="BM2859" s="61"/>
      <c r="BN2859" s="61"/>
      <c r="BO2859" s="62">
        <v>-4013068</v>
      </c>
    </row>
    <row r="2860" spans="1:67" x14ac:dyDescent="0.2">
      <c r="A2860" s="57" t="s">
        <v>50</v>
      </c>
      <c r="B2860" s="56" t="s">
        <v>50</v>
      </c>
      <c r="C2860" s="56" t="s">
        <v>50</v>
      </c>
      <c r="D2860" s="56">
        <v>1997</v>
      </c>
      <c r="E2860" s="58">
        <v>47757857</v>
      </c>
      <c r="F2860" s="58">
        <v>43031134</v>
      </c>
      <c r="G2860" s="59">
        <v>42221842</v>
      </c>
      <c r="H2860" s="59">
        <v>5536015</v>
      </c>
      <c r="I2860" s="60">
        <v>0</v>
      </c>
      <c r="J2860" s="58">
        <v>-4726723</v>
      </c>
      <c r="K2860" s="62">
        <v>514735</v>
      </c>
      <c r="L2860" s="61"/>
      <c r="M2860" s="61"/>
      <c r="N2860" s="61"/>
      <c r="O2860" s="61"/>
      <c r="P2860" s="62">
        <v>4207784</v>
      </c>
      <c r="Q2860" s="61"/>
      <c r="R2860" s="61"/>
      <c r="S2860" s="61"/>
      <c r="T2860" s="61"/>
      <c r="U2860" s="61"/>
      <c r="V2860" s="61"/>
      <c r="W2860" s="62">
        <v>4480483</v>
      </c>
      <c r="X2860" s="61"/>
      <c r="Y2860" s="61"/>
      <c r="Z2860" s="61"/>
      <c r="AA2860" s="62">
        <v>14511827</v>
      </c>
      <c r="AB2860" s="61"/>
      <c r="AC2860" s="61"/>
      <c r="AD2860" s="62">
        <v>7830836</v>
      </c>
      <c r="AE2860" s="61"/>
      <c r="AF2860" s="62">
        <v>8194101</v>
      </c>
      <c r="AG2860" s="61"/>
      <c r="AH2860" s="61"/>
      <c r="AI2860" s="62">
        <v>2482076</v>
      </c>
      <c r="AJ2860" s="61"/>
      <c r="AK2860" s="61"/>
      <c r="AL2860" s="61"/>
      <c r="AM2860" s="61"/>
      <c r="AN2860" s="61"/>
      <c r="AO2860" s="61"/>
      <c r="AP2860" s="62">
        <v>538483</v>
      </c>
      <c r="AQ2860" s="61"/>
      <c r="AR2860" s="62">
        <v>1172507</v>
      </c>
      <c r="AS2860" s="61"/>
      <c r="AT2860" s="61"/>
      <c r="AU2860" s="61"/>
      <c r="AV2860" s="62">
        <v>60351</v>
      </c>
      <c r="AW2860" s="61"/>
      <c r="AX2860" s="61"/>
      <c r="AY2860" s="62">
        <v>791237</v>
      </c>
      <c r="AZ2860" s="61"/>
      <c r="BA2860" s="62">
        <v>1605332</v>
      </c>
      <c r="BB2860" s="61"/>
      <c r="BC2860" s="61"/>
      <c r="BD2860" s="61"/>
      <c r="BE2860" s="62">
        <v>163281</v>
      </c>
      <c r="BF2860" s="61"/>
      <c r="BG2860" s="62">
        <v>152300</v>
      </c>
      <c r="BH2860" s="61"/>
      <c r="BI2860" s="62">
        <v>771875</v>
      </c>
      <c r="BJ2860" s="61"/>
      <c r="BK2860" s="62">
        <v>280649</v>
      </c>
      <c r="BL2860" s="61"/>
      <c r="BM2860" s="61"/>
      <c r="BN2860" s="61"/>
      <c r="BO2860" s="62">
        <v>-4726723</v>
      </c>
    </row>
    <row r="2861" spans="1:67" x14ac:dyDescent="0.2">
      <c r="A2861" s="57" t="s">
        <v>50</v>
      </c>
      <c r="B2861" s="56" t="s">
        <v>50</v>
      </c>
      <c r="C2861" s="56" t="s">
        <v>50</v>
      </c>
      <c r="D2861" s="56">
        <v>1998</v>
      </c>
      <c r="E2861" s="58">
        <v>50629377</v>
      </c>
      <c r="F2861" s="58">
        <v>45611917</v>
      </c>
      <c r="G2861" s="59">
        <v>44362919</v>
      </c>
      <c r="H2861" s="59">
        <v>6266458</v>
      </c>
      <c r="I2861" s="60">
        <v>0</v>
      </c>
      <c r="J2861" s="58">
        <v>-5017460</v>
      </c>
      <c r="K2861" s="62">
        <v>514735</v>
      </c>
      <c r="L2861" s="61"/>
      <c r="M2861" s="61"/>
      <c r="N2861" s="61"/>
      <c r="O2861" s="61"/>
      <c r="P2861" s="62">
        <v>2505098</v>
      </c>
      <c r="Q2861" s="62">
        <v>1705593</v>
      </c>
      <c r="R2861" s="61"/>
      <c r="S2861" s="61"/>
      <c r="T2861" s="61"/>
      <c r="U2861" s="61"/>
      <c r="V2861" s="61"/>
      <c r="W2861" s="62">
        <v>4880298</v>
      </c>
      <c r="X2861" s="61"/>
      <c r="Y2861" s="61"/>
      <c r="Z2861" s="61"/>
      <c r="AA2861" s="62">
        <v>15225723</v>
      </c>
      <c r="AB2861" s="61"/>
      <c r="AC2861" s="61"/>
      <c r="AD2861" s="62">
        <v>8105929</v>
      </c>
      <c r="AE2861" s="61"/>
      <c r="AF2861" s="62">
        <v>8803565</v>
      </c>
      <c r="AG2861" s="61"/>
      <c r="AH2861" s="61"/>
      <c r="AI2861" s="62">
        <v>2621978</v>
      </c>
      <c r="AJ2861" s="61"/>
      <c r="AK2861" s="61"/>
      <c r="AL2861" s="61"/>
      <c r="AM2861" s="61"/>
      <c r="AN2861" s="61"/>
      <c r="AO2861" s="61"/>
      <c r="AP2861" s="62">
        <v>555966</v>
      </c>
      <c r="AQ2861" s="61"/>
      <c r="AR2861" s="62">
        <v>1554639</v>
      </c>
      <c r="AS2861" s="61"/>
      <c r="AT2861" s="61"/>
      <c r="AU2861" s="61"/>
      <c r="AV2861" s="62">
        <v>75196</v>
      </c>
      <c r="AW2861" s="61"/>
      <c r="AX2861" s="61"/>
      <c r="AY2861" s="62">
        <v>815599</v>
      </c>
      <c r="AZ2861" s="61"/>
      <c r="BA2861" s="62">
        <v>1605332</v>
      </c>
      <c r="BB2861" s="61"/>
      <c r="BC2861" s="61"/>
      <c r="BD2861" s="61"/>
      <c r="BE2861" s="62">
        <v>371955</v>
      </c>
      <c r="BF2861" s="61"/>
      <c r="BG2861" s="62">
        <v>152300</v>
      </c>
      <c r="BH2861" s="61"/>
      <c r="BI2861" s="62">
        <v>834426</v>
      </c>
      <c r="BJ2861" s="61"/>
      <c r="BK2861" s="62">
        <v>301045</v>
      </c>
      <c r="BL2861" s="61"/>
      <c r="BM2861" s="61"/>
      <c r="BN2861" s="61"/>
      <c r="BO2861" s="62">
        <v>-5017460</v>
      </c>
    </row>
    <row r="2862" spans="1:67" x14ac:dyDescent="0.2">
      <c r="A2862" s="57" t="s">
        <v>50</v>
      </c>
      <c r="B2862" s="56" t="s">
        <v>50</v>
      </c>
      <c r="C2862" s="56" t="s">
        <v>50</v>
      </c>
      <c r="D2862" s="56">
        <v>2002</v>
      </c>
      <c r="E2862" s="58">
        <v>64072347</v>
      </c>
      <c r="F2862" s="58">
        <v>62657641</v>
      </c>
      <c r="G2862" s="59">
        <v>54838939</v>
      </c>
      <c r="H2862" s="59">
        <v>9233408</v>
      </c>
      <c r="I2862" s="60">
        <v>0</v>
      </c>
      <c r="J2862" s="58">
        <v>-1414706</v>
      </c>
      <c r="K2862" s="61"/>
      <c r="L2862" s="62">
        <v>311179</v>
      </c>
      <c r="M2862" s="61"/>
      <c r="N2862" s="61">
        <v>0</v>
      </c>
      <c r="O2862" s="62">
        <v>767946</v>
      </c>
      <c r="P2862" s="61"/>
      <c r="Q2862" s="61"/>
      <c r="R2862" s="61"/>
      <c r="S2862" s="61">
        <v>0</v>
      </c>
      <c r="T2862" s="61">
        <v>0</v>
      </c>
      <c r="U2862" s="61"/>
      <c r="V2862" s="62">
        <v>6316246</v>
      </c>
      <c r="W2862" s="61"/>
      <c r="X2862" s="61">
        <v>0</v>
      </c>
      <c r="Y2862" s="62">
        <v>12735968</v>
      </c>
      <c r="Z2862" s="62">
        <v>9620465</v>
      </c>
      <c r="AA2862" s="61"/>
      <c r="AB2862" s="62">
        <v>99837</v>
      </c>
      <c r="AC2862" s="62">
        <v>5140985</v>
      </c>
      <c r="AD2862" s="61"/>
      <c r="AE2862" s="62">
        <v>10635750</v>
      </c>
      <c r="AF2862" s="61"/>
      <c r="AG2862" s="62">
        <v>6262729</v>
      </c>
      <c r="AH2862" s="62">
        <v>2947834</v>
      </c>
      <c r="AI2862" s="61"/>
      <c r="AJ2862" s="61">
        <v>0</v>
      </c>
      <c r="AK2862" s="61">
        <v>0</v>
      </c>
      <c r="AL2862" s="61">
        <v>0</v>
      </c>
      <c r="AM2862" s="62">
        <v>199855</v>
      </c>
      <c r="AN2862" s="62">
        <v>2387873</v>
      </c>
      <c r="AO2862" s="61">
        <v>0</v>
      </c>
      <c r="AP2862" s="61"/>
      <c r="AQ2862" s="62">
        <v>545227</v>
      </c>
      <c r="AR2862" s="61"/>
      <c r="AS2862" s="62">
        <v>825632</v>
      </c>
      <c r="AT2862" s="62">
        <v>757390</v>
      </c>
      <c r="AU2862" s="62">
        <v>2043999</v>
      </c>
      <c r="AV2862" s="61"/>
      <c r="AW2862" s="62">
        <v>75196</v>
      </c>
      <c r="AX2862" s="62">
        <v>848117</v>
      </c>
      <c r="AY2862" s="61"/>
      <c r="AZ2862" s="61">
        <v>0</v>
      </c>
      <c r="BA2862" s="61"/>
      <c r="BB2862" s="61">
        <v>0</v>
      </c>
      <c r="BC2862" s="62">
        <v>39412</v>
      </c>
      <c r="BD2862" s="61">
        <v>0</v>
      </c>
      <c r="BE2862" s="61"/>
      <c r="BF2862" s="62">
        <v>403931</v>
      </c>
      <c r="BG2862" s="61"/>
      <c r="BH2862" s="62">
        <v>165151</v>
      </c>
      <c r="BI2862" s="61"/>
      <c r="BJ2862" s="62">
        <v>941625</v>
      </c>
      <c r="BK2862" s="61"/>
      <c r="BL2862" s="61">
        <v>0</v>
      </c>
      <c r="BM2862" s="61">
        <v>0</v>
      </c>
      <c r="BN2862" s="62">
        <v>-1414706</v>
      </c>
      <c r="BO2862" s="61"/>
    </row>
    <row r="2863" spans="1:67" x14ac:dyDescent="0.2">
      <c r="A2863" s="57" t="s">
        <v>50</v>
      </c>
      <c r="B2863" s="56" t="s">
        <v>50</v>
      </c>
      <c r="C2863" s="56" t="s">
        <v>50</v>
      </c>
      <c r="D2863" s="56">
        <v>2003</v>
      </c>
      <c r="E2863" s="58">
        <v>64753640</v>
      </c>
      <c r="F2863" s="58">
        <v>63082945</v>
      </c>
      <c r="G2863" s="59">
        <v>56136164</v>
      </c>
      <c r="H2863" s="59">
        <v>8617476</v>
      </c>
      <c r="I2863" s="60">
        <v>0</v>
      </c>
      <c r="J2863" s="58">
        <v>-1670695</v>
      </c>
      <c r="K2863" s="61"/>
      <c r="L2863" s="62">
        <v>311179</v>
      </c>
      <c r="M2863" s="61"/>
      <c r="N2863" s="61">
        <v>0</v>
      </c>
      <c r="O2863" s="62">
        <v>767946</v>
      </c>
      <c r="P2863" s="61"/>
      <c r="Q2863" s="61"/>
      <c r="R2863" s="61"/>
      <c r="S2863" s="61">
        <v>0</v>
      </c>
      <c r="T2863" s="61">
        <v>0</v>
      </c>
      <c r="U2863" s="61"/>
      <c r="V2863" s="62">
        <v>6349312</v>
      </c>
      <c r="W2863" s="61"/>
      <c r="X2863" s="61">
        <v>0</v>
      </c>
      <c r="Y2863" s="62">
        <v>12945159</v>
      </c>
      <c r="Z2863" s="62">
        <v>9800851</v>
      </c>
      <c r="AA2863" s="61"/>
      <c r="AB2863" s="62">
        <v>145035</v>
      </c>
      <c r="AC2863" s="62">
        <v>5213825</v>
      </c>
      <c r="AD2863" s="61"/>
      <c r="AE2863" s="62">
        <v>10888734</v>
      </c>
      <c r="AF2863" s="61"/>
      <c r="AG2863" s="62">
        <v>6737297</v>
      </c>
      <c r="AH2863" s="62">
        <v>2976826</v>
      </c>
      <c r="AI2863" s="61"/>
      <c r="AJ2863" s="61">
        <v>0</v>
      </c>
      <c r="AK2863" s="61">
        <v>0</v>
      </c>
      <c r="AL2863" s="61">
        <v>0</v>
      </c>
      <c r="AM2863" s="62">
        <v>183505</v>
      </c>
      <c r="AN2863" s="62">
        <v>2527908</v>
      </c>
      <c r="AO2863" s="61">
        <v>0</v>
      </c>
      <c r="AP2863" s="61"/>
      <c r="AQ2863" s="62">
        <v>256678</v>
      </c>
      <c r="AR2863" s="61"/>
      <c r="AS2863" s="62">
        <v>329600</v>
      </c>
      <c r="AT2863" s="62">
        <v>776882</v>
      </c>
      <c r="AU2863" s="62">
        <v>2028222</v>
      </c>
      <c r="AV2863" s="61"/>
      <c r="AW2863" s="62">
        <v>75196</v>
      </c>
      <c r="AX2863" s="62">
        <v>852302</v>
      </c>
      <c r="AY2863" s="61"/>
      <c r="AZ2863" s="61">
        <v>0</v>
      </c>
      <c r="BA2863" s="61"/>
      <c r="BB2863" s="61">
        <v>0</v>
      </c>
      <c r="BC2863" s="62">
        <v>76476</v>
      </c>
      <c r="BD2863" s="61">
        <v>0</v>
      </c>
      <c r="BE2863" s="61"/>
      <c r="BF2863" s="62">
        <v>403931</v>
      </c>
      <c r="BG2863" s="61"/>
      <c r="BH2863" s="62">
        <v>165151</v>
      </c>
      <c r="BI2863" s="61"/>
      <c r="BJ2863" s="62">
        <v>941625</v>
      </c>
      <c r="BK2863" s="61"/>
      <c r="BL2863" s="61">
        <v>0</v>
      </c>
      <c r="BM2863" s="61">
        <v>0</v>
      </c>
      <c r="BN2863" s="62">
        <v>-1670695</v>
      </c>
      <c r="BO2863" s="61"/>
    </row>
    <row r="2864" spans="1:67" x14ac:dyDescent="0.2">
      <c r="A2864" s="57" t="s">
        <v>50</v>
      </c>
      <c r="B2864" s="56" t="s">
        <v>50</v>
      </c>
      <c r="C2864" s="56" t="s">
        <v>50</v>
      </c>
      <c r="D2864" s="56">
        <v>2004</v>
      </c>
      <c r="E2864" s="58">
        <v>65170659</v>
      </c>
      <c r="F2864" s="58">
        <v>63369038</v>
      </c>
      <c r="G2864" s="59">
        <v>57845572</v>
      </c>
      <c r="H2864" s="59">
        <v>7325087</v>
      </c>
      <c r="I2864" s="60">
        <v>0</v>
      </c>
      <c r="J2864" s="58">
        <v>-1801621</v>
      </c>
      <c r="K2864" s="61"/>
      <c r="L2864" s="62">
        <v>311179</v>
      </c>
      <c r="M2864" s="61"/>
      <c r="N2864" s="61">
        <v>0</v>
      </c>
      <c r="O2864" s="62">
        <v>767946</v>
      </c>
      <c r="P2864" s="61"/>
      <c r="Q2864" s="61"/>
      <c r="R2864" s="61"/>
      <c r="S2864" s="61">
        <v>0</v>
      </c>
      <c r="T2864" s="61">
        <v>0</v>
      </c>
      <c r="U2864" s="61"/>
      <c r="V2864" s="62">
        <v>6387702</v>
      </c>
      <c r="W2864" s="61"/>
      <c r="X2864" s="61">
        <v>0</v>
      </c>
      <c r="Y2864" s="62">
        <v>13259890</v>
      </c>
      <c r="Z2864" s="62">
        <v>10233940</v>
      </c>
      <c r="AA2864" s="61"/>
      <c r="AB2864" s="62">
        <v>5498878</v>
      </c>
      <c r="AC2864" s="61">
        <v>0</v>
      </c>
      <c r="AD2864" s="61"/>
      <c r="AE2864" s="62">
        <v>11106695</v>
      </c>
      <c r="AF2864" s="61"/>
      <c r="AG2864" s="62">
        <v>7197926</v>
      </c>
      <c r="AH2864" s="62">
        <v>3081416</v>
      </c>
      <c r="AI2864" s="61"/>
      <c r="AJ2864" s="61">
        <v>0</v>
      </c>
      <c r="AK2864" s="61">
        <v>0</v>
      </c>
      <c r="AL2864" s="61">
        <v>0</v>
      </c>
      <c r="AM2864" s="62">
        <v>86551</v>
      </c>
      <c r="AN2864" s="62">
        <v>1438061</v>
      </c>
      <c r="AO2864" s="61">
        <v>0</v>
      </c>
      <c r="AP2864" s="61"/>
      <c r="AQ2864" s="62">
        <v>269316</v>
      </c>
      <c r="AR2864" s="61"/>
      <c r="AS2864" s="62">
        <v>348155</v>
      </c>
      <c r="AT2864" s="62">
        <v>782623</v>
      </c>
      <c r="AU2864" s="62">
        <v>1855542</v>
      </c>
      <c r="AV2864" s="61"/>
      <c r="AW2864" s="62">
        <v>75196</v>
      </c>
      <c r="AX2864" s="62">
        <v>882460</v>
      </c>
      <c r="AY2864" s="61"/>
      <c r="AZ2864" s="61">
        <v>0</v>
      </c>
      <c r="BA2864" s="61"/>
      <c r="BB2864" s="61">
        <v>0</v>
      </c>
      <c r="BC2864" s="62">
        <v>76476</v>
      </c>
      <c r="BD2864" s="61">
        <v>0</v>
      </c>
      <c r="BE2864" s="61"/>
      <c r="BF2864" s="62">
        <v>403931</v>
      </c>
      <c r="BG2864" s="61"/>
      <c r="BH2864" s="62">
        <v>165151</v>
      </c>
      <c r="BI2864" s="61"/>
      <c r="BJ2864" s="62">
        <v>941625</v>
      </c>
      <c r="BK2864" s="61"/>
      <c r="BL2864" s="61">
        <v>0</v>
      </c>
      <c r="BM2864" s="61">
        <v>0</v>
      </c>
      <c r="BN2864" s="62">
        <v>-1801621</v>
      </c>
      <c r="BO2864" s="61"/>
    </row>
    <row r="2865" spans="1:67" x14ac:dyDescent="0.2">
      <c r="A2865" s="57" t="s">
        <v>50</v>
      </c>
      <c r="B2865" s="56" t="s">
        <v>50</v>
      </c>
      <c r="C2865" s="56" t="s">
        <v>50</v>
      </c>
      <c r="D2865" s="56">
        <v>2005</v>
      </c>
      <c r="E2865" s="58">
        <v>67432884</v>
      </c>
      <c r="F2865" s="58">
        <v>65248383</v>
      </c>
      <c r="G2865" s="59">
        <v>60052935</v>
      </c>
      <c r="H2865" s="59">
        <v>7379949</v>
      </c>
      <c r="I2865" s="60">
        <v>0</v>
      </c>
      <c r="J2865" s="58">
        <v>-2184501</v>
      </c>
      <c r="K2865" s="61"/>
      <c r="L2865" s="62">
        <v>311179</v>
      </c>
      <c r="M2865" s="61"/>
      <c r="N2865" s="61">
        <v>0</v>
      </c>
      <c r="O2865" s="62">
        <v>767946</v>
      </c>
      <c r="P2865" s="61"/>
      <c r="Q2865" s="61"/>
      <c r="R2865" s="61"/>
      <c r="S2865" s="61">
        <v>0</v>
      </c>
      <c r="T2865" s="61">
        <v>0</v>
      </c>
      <c r="U2865" s="61"/>
      <c r="V2865" s="62">
        <v>6554284</v>
      </c>
      <c r="W2865" s="61"/>
      <c r="X2865" s="61">
        <v>0</v>
      </c>
      <c r="Y2865" s="62">
        <v>13724216</v>
      </c>
      <c r="Z2865" s="62">
        <v>10712854</v>
      </c>
      <c r="AA2865" s="61"/>
      <c r="AB2865" s="62">
        <v>5611803</v>
      </c>
      <c r="AC2865" s="61">
        <v>0</v>
      </c>
      <c r="AD2865" s="61"/>
      <c r="AE2865" s="62">
        <v>11348763</v>
      </c>
      <c r="AF2865" s="61"/>
      <c r="AG2865" s="62">
        <v>7697383</v>
      </c>
      <c r="AH2865" s="62">
        <v>3324507</v>
      </c>
      <c r="AI2865" s="61"/>
      <c r="AJ2865" s="61">
        <v>0</v>
      </c>
      <c r="AK2865" s="61">
        <v>0</v>
      </c>
      <c r="AL2865" s="61">
        <v>0</v>
      </c>
      <c r="AM2865" s="62">
        <v>86551</v>
      </c>
      <c r="AN2865" s="62">
        <v>1445292</v>
      </c>
      <c r="AO2865" s="61">
        <v>0</v>
      </c>
      <c r="AP2865" s="61"/>
      <c r="AQ2865" s="62">
        <v>271043</v>
      </c>
      <c r="AR2865" s="61"/>
      <c r="AS2865" s="62">
        <v>481361</v>
      </c>
      <c r="AT2865" s="62">
        <v>784828</v>
      </c>
      <c r="AU2865" s="62">
        <v>1701192</v>
      </c>
      <c r="AV2865" s="61"/>
      <c r="AW2865" s="61">
        <v>0</v>
      </c>
      <c r="AX2865" s="62">
        <v>1062235</v>
      </c>
      <c r="AY2865" s="61"/>
      <c r="AZ2865" s="61">
        <v>0</v>
      </c>
      <c r="BA2865" s="61"/>
      <c r="BB2865" s="61">
        <v>0</v>
      </c>
      <c r="BC2865" s="61">
        <v>0</v>
      </c>
      <c r="BD2865" s="61">
        <v>0</v>
      </c>
      <c r="BE2865" s="61"/>
      <c r="BF2865" s="62">
        <v>403931</v>
      </c>
      <c r="BG2865" s="61"/>
      <c r="BH2865" s="62">
        <v>165151</v>
      </c>
      <c r="BI2865" s="61"/>
      <c r="BJ2865" s="62">
        <v>965500</v>
      </c>
      <c r="BK2865" s="61"/>
      <c r="BL2865" s="61">
        <v>0</v>
      </c>
      <c r="BM2865" s="62">
        <v>12865</v>
      </c>
      <c r="BN2865" s="62">
        <v>-2184501</v>
      </c>
      <c r="BO2865" s="61"/>
    </row>
    <row r="2866" spans="1:67" x14ac:dyDescent="0.2">
      <c r="A2866" s="57" t="s">
        <v>50</v>
      </c>
      <c r="B2866" s="56" t="s">
        <v>50</v>
      </c>
      <c r="C2866" s="56" t="s">
        <v>50</v>
      </c>
      <c r="D2866" s="56">
        <v>2006</v>
      </c>
      <c r="E2866" s="58">
        <v>72492158</v>
      </c>
      <c r="F2866" s="58">
        <v>69683268</v>
      </c>
      <c r="G2866" s="59">
        <v>64574606</v>
      </c>
      <c r="H2866" s="59">
        <v>7917552</v>
      </c>
      <c r="I2866" s="60">
        <v>0</v>
      </c>
      <c r="J2866" s="58">
        <v>-2808890</v>
      </c>
      <c r="K2866" s="61"/>
      <c r="L2866" s="62">
        <v>311179</v>
      </c>
      <c r="M2866" s="61"/>
      <c r="N2866" s="61">
        <v>0</v>
      </c>
      <c r="O2866" s="62">
        <v>767946</v>
      </c>
      <c r="P2866" s="61"/>
      <c r="Q2866" s="61"/>
      <c r="R2866" s="61"/>
      <c r="S2866" s="61">
        <v>0</v>
      </c>
      <c r="T2866" s="61">
        <v>0</v>
      </c>
      <c r="U2866" s="61"/>
      <c r="V2866" s="62">
        <v>7671375</v>
      </c>
      <c r="W2866" s="61"/>
      <c r="X2866" s="61">
        <v>0</v>
      </c>
      <c r="Y2866" s="62">
        <v>14290709</v>
      </c>
      <c r="Z2866" s="62">
        <v>11328700</v>
      </c>
      <c r="AA2866" s="61"/>
      <c r="AB2866" s="62">
        <v>292033</v>
      </c>
      <c r="AC2866" s="62">
        <v>5565883</v>
      </c>
      <c r="AD2866" s="61"/>
      <c r="AE2866" s="62">
        <v>12482404</v>
      </c>
      <c r="AF2866" s="61"/>
      <c r="AG2866" s="62">
        <v>8437244</v>
      </c>
      <c r="AH2866" s="62">
        <v>3427133</v>
      </c>
      <c r="AI2866" s="61"/>
      <c r="AJ2866" s="61">
        <v>0</v>
      </c>
      <c r="AK2866" s="61">
        <v>0</v>
      </c>
      <c r="AL2866" s="61">
        <v>0</v>
      </c>
      <c r="AM2866" s="62">
        <v>86551</v>
      </c>
      <c r="AN2866" s="62">
        <v>1564994</v>
      </c>
      <c r="AO2866" s="61">
        <v>0</v>
      </c>
      <c r="AP2866" s="61"/>
      <c r="AQ2866" s="62">
        <v>277235</v>
      </c>
      <c r="AR2866" s="61"/>
      <c r="AS2866" s="62">
        <v>509169</v>
      </c>
      <c r="AT2866" s="62">
        <v>807892</v>
      </c>
      <c r="AU2866" s="62">
        <v>1762437</v>
      </c>
      <c r="AV2866" s="61"/>
      <c r="AW2866" s="62">
        <v>75196</v>
      </c>
      <c r="AX2866" s="62">
        <v>984181</v>
      </c>
      <c r="AY2866" s="61"/>
      <c r="AZ2866" s="61">
        <v>0</v>
      </c>
      <c r="BA2866" s="61"/>
      <c r="BB2866" s="61">
        <v>0</v>
      </c>
      <c r="BC2866" s="62">
        <v>84242</v>
      </c>
      <c r="BD2866" s="62">
        <v>12092</v>
      </c>
      <c r="BE2866" s="61"/>
      <c r="BF2866" s="62">
        <v>403931</v>
      </c>
      <c r="BG2866" s="61"/>
      <c r="BH2866" s="62">
        <v>165151</v>
      </c>
      <c r="BI2866" s="61"/>
      <c r="BJ2866" s="62">
        <v>1125295</v>
      </c>
      <c r="BK2866" s="61"/>
      <c r="BL2866" s="61">
        <v>0</v>
      </c>
      <c r="BM2866" s="62">
        <v>59186</v>
      </c>
      <c r="BN2866" s="62">
        <v>-2808890</v>
      </c>
      <c r="BO2866" s="61"/>
    </row>
    <row r="2867" spans="1:67" x14ac:dyDescent="0.2">
      <c r="A2867" s="57" t="s">
        <v>50</v>
      </c>
      <c r="B2867" s="56" t="s">
        <v>50</v>
      </c>
      <c r="C2867" s="56" t="s">
        <v>50</v>
      </c>
      <c r="D2867" s="56">
        <v>2007</v>
      </c>
      <c r="E2867" s="58">
        <v>74841985</v>
      </c>
      <c r="F2867" s="58">
        <v>71026050</v>
      </c>
      <c r="G2867" s="59">
        <v>66725662</v>
      </c>
      <c r="H2867" s="59">
        <v>8116323</v>
      </c>
      <c r="I2867" s="60">
        <v>0</v>
      </c>
      <c r="J2867" s="58">
        <v>-3815935</v>
      </c>
      <c r="K2867" s="61"/>
      <c r="L2867" s="62">
        <v>311179</v>
      </c>
      <c r="M2867" s="61"/>
      <c r="N2867" s="61">
        <v>0</v>
      </c>
      <c r="O2867" s="62">
        <v>767946</v>
      </c>
      <c r="P2867" s="61"/>
      <c r="Q2867" s="61"/>
      <c r="R2867" s="61"/>
      <c r="S2867" s="61">
        <v>0</v>
      </c>
      <c r="T2867" s="61">
        <v>0</v>
      </c>
      <c r="U2867" s="61"/>
      <c r="V2867" s="62">
        <v>7690409</v>
      </c>
      <c r="W2867" s="61"/>
      <c r="X2867" s="61">
        <v>0</v>
      </c>
      <c r="Y2867" s="62">
        <v>14803032</v>
      </c>
      <c r="Z2867" s="62">
        <v>11893136</v>
      </c>
      <c r="AA2867" s="61"/>
      <c r="AB2867" s="62">
        <v>330586</v>
      </c>
      <c r="AC2867" s="62">
        <v>5755350</v>
      </c>
      <c r="AD2867" s="61"/>
      <c r="AE2867" s="62">
        <v>12750218</v>
      </c>
      <c r="AF2867" s="61"/>
      <c r="AG2867" s="62">
        <v>8948078</v>
      </c>
      <c r="AH2867" s="62">
        <v>3475728</v>
      </c>
      <c r="AI2867" s="61"/>
      <c r="AJ2867" s="61">
        <v>0</v>
      </c>
      <c r="AK2867" s="61">
        <v>0</v>
      </c>
      <c r="AL2867" s="61">
        <v>0</v>
      </c>
      <c r="AM2867" s="62">
        <v>86551</v>
      </c>
      <c r="AN2867" s="62">
        <v>1578728</v>
      </c>
      <c r="AO2867" s="61">
        <v>0</v>
      </c>
      <c r="AP2867" s="61"/>
      <c r="AQ2867" s="62">
        <v>295747</v>
      </c>
      <c r="AR2867" s="61"/>
      <c r="AS2867" s="62">
        <v>524332</v>
      </c>
      <c r="AT2867" s="62">
        <v>854899</v>
      </c>
      <c r="AU2867" s="62">
        <v>1830483</v>
      </c>
      <c r="AV2867" s="61"/>
      <c r="AW2867" s="62">
        <v>75196</v>
      </c>
      <c r="AX2867" s="62">
        <v>1011833</v>
      </c>
      <c r="AY2867" s="61"/>
      <c r="AZ2867" s="61">
        <v>0</v>
      </c>
      <c r="BA2867" s="61"/>
      <c r="BB2867" s="61">
        <v>0</v>
      </c>
      <c r="BC2867" s="62">
        <v>84998</v>
      </c>
      <c r="BD2867" s="62">
        <v>15309</v>
      </c>
      <c r="BE2867" s="61"/>
      <c r="BF2867" s="62">
        <v>403931</v>
      </c>
      <c r="BG2867" s="61"/>
      <c r="BH2867" s="62">
        <v>165151</v>
      </c>
      <c r="BI2867" s="61"/>
      <c r="BJ2867" s="62">
        <v>1136105</v>
      </c>
      <c r="BK2867" s="61"/>
      <c r="BL2867" s="61">
        <v>0</v>
      </c>
      <c r="BM2867" s="62">
        <v>53060</v>
      </c>
      <c r="BN2867" s="62">
        <v>-3815935</v>
      </c>
      <c r="BO2867" s="61"/>
    </row>
    <row r="2868" spans="1:67" x14ac:dyDescent="0.2">
      <c r="A2868" s="57" t="s">
        <v>50</v>
      </c>
      <c r="B2868" s="56" t="s">
        <v>50</v>
      </c>
      <c r="C2868" s="56" t="s">
        <v>50</v>
      </c>
      <c r="D2868" s="56">
        <v>2008</v>
      </c>
      <c r="E2868" s="58">
        <v>79712529</v>
      </c>
      <c r="F2868" s="58">
        <v>74444721</v>
      </c>
      <c r="G2868" s="59">
        <v>70820575</v>
      </c>
      <c r="H2868" s="59">
        <v>8891954</v>
      </c>
      <c r="I2868" s="60">
        <v>0</v>
      </c>
      <c r="J2868" s="58">
        <v>-5267808</v>
      </c>
      <c r="K2868" s="61"/>
      <c r="L2868" s="62">
        <v>312176</v>
      </c>
      <c r="M2868" s="61"/>
      <c r="N2868" s="61">
        <v>0</v>
      </c>
      <c r="O2868" s="62">
        <v>769641</v>
      </c>
      <c r="P2868" s="61"/>
      <c r="Q2868" s="61"/>
      <c r="R2868" s="61"/>
      <c r="S2868" s="61">
        <v>0</v>
      </c>
      <c r="T2868" s="61">
        <v>0</v>
      </c>
      <c r="U2868" s="61"/>
      <c r="V2868" s="62">
        <v>7922982</v>
      </c>
      <c r="W2868" s="61"/>
      <c r="X2868" s="61">
        <v>0</v>
      </c>
      <c r="Y2868" s="62">
        <v>15948604</v>
      </c>
      <c r="Z2868" s="62">
        <v>12672714</v>
      </c>
      <c r="AA2868" s="61"/>
      <c r="AB2868" s="62">
        <v>387944</v>
      </c>
      <c r="AC2868" s="62">
        <v>5984831</v>
      </c>
      <c r="AD2868" s="61"/>
      <c r="AE2868" s="62">
        <v>13293536</v>
      </c>
      <c r="AF2868" s="61"/>
      <c r="AG2868" s="62">
        <v>9999791</v>
      </c>
      <c r="AH2868" s="62">
        <v>3528356</v>
      </c>
      <c r="AI2868" s="61"/>
      <c r="AJ2868" s="61">
        <v>0</v>
      </c>
      <c r="AK2868" s="61">
        <v>0</v>
      </c>
      <c r="AL2868" s="61">
        <v>0</v>
      </c>
      <c r="AM2868" s="62">
        <v>86551</v>
      </c>
      <c r="AN2868" s="62">
        <v>1888765</v>
      </c>
      <c r="AO2868" s="61">
        <v>0</v>
      </c>
      <c r="AP2868" s="61"/>
      <c r="AQ2868" s="62">
        <v>310686</v>
      </c>
      <c r="AR2868" s="61"/>
      <c r="AS2868" s="62">
        <v>572149</v>
      </c>
      <c r="AT2868" s="62">
        <v>876576</v>
      </c>
      <c r="AU2868" s="62">
        <v>2135325</v>
      </c>
      <c r="AV2868" s="61"/>
      <c r="AW2868" s="62">
        <v>75196</v>
      </c>
      <c r="AX2868" s="62">
        <v>1082850</v>
      </c>
      <c r="AY2868" s="61"/>
      <c r="AZ2868" s="61">
        <v>0</v>
      </c>
      <c r="BA2868" s="61"/>
      <c r="BB2868" s="61">
        <v>0</v>
      </c>
      <c r="BC2868" s="62">
        <v>85917</v>
      </c>
      <c r="BD2868" s="62">
        <v>18079</v>
      </c>
      <c r="BE2868" s="61"/>
      <c r="BF2868" s="62">
        <v>403931</v>
      </c>
      <c r="BG2868" s="61"/>
      <c r="BH2868" s="62">
        <v>165151</v>
      </c>
      <c r="BI2868" s="61"/>
      <c r="BJ2868" s="62">
        <v>1137718</v>
      </c>
      <c r="BK2868" s="61"/>
      <c r="BL2868" s="61">
        <v>0</v>
      </c>
      <c r="BM2868" s="62">
        <v>53060</v>
      </c>
      <c r="BN2868" s="62">
        <v>-5267808</v>
      </c>
      <c r="BO2868" s="61"/>
    </row>
    <row r="2869" spans="1:67" x14ac:dyDescent="0.2">
      <c r="A2869" s="57" t="s">
        <v>50</v>
      </c>
      <c r="B2869" s="56" t="s">
        <v>50</v>
      </c>
      <c r="C2869" s="56" t="s">
        <v>50</v>
      </c>
      <c r="D2869" s="56">
        <v>2009</v>
      </c>
      <c r="E2869" s="58">
        <v>86791044</v>
      </c>
      <c r="F2869" s="58">
        <v>80599233</v>
      </c>
      <c r="G2869" s="59">
        <v>77248307</v>
      </c>
      <c r="H2869" s="59">
        <v>9542737</v>
      </c>
      <c r="I2869" s="60">
        <v>0</v>
      </c>
      <c r="J2869" s="58">
        <v>-6191811</v>
      </c>
      <c r="K2869" s="61"/>
      <c r="L2869" s="62">
        <v>368562</v>
      </c>
      <c r="M2869" s="61"/>
      <c r="N2869" s="61">
        <v>0</v>
      </c>
      <c r="O2869" s="62">
        <v>769641</v>
      </c>
      <c r="P2869" s="61"/>
      <c r="Q2869" s="61"/>
      <c r="R2869" s="61"/>
      <c r="S2869" s="61">
        <v>0</v>
      </c>
      <c r="T2869" s="61">
        <v>0</v>
      </c>
      <c r="U2869" s="61"/>
      <c r="V2869" s="62">
        <v>9124701</v>
      </c>
      <c r="W2869" s="61"/>
      <c r="X2869" s="61">
        <v>0</v>
      </c>
      <c r="Y2869" s="62">
        <v>16838396</v>
      </c>
      <c r="Z2869" s="62">
        <v>13398340</v>
      </c>
      <c r="AA2869" s="61"/>
      <c r="AB2869" s="62">
        <v>469102</v>
      </c>
      <c r="AC2869" s="62">
        <v>6195879</v>
      </c>
      <c r="AD2869" s="61"/>
      <c r="AE2869" s="62">
        <v>13954575</v>
      </c>
      <c r="AF2869" s="61"/>
      <c r="AG2869" s="62">
        <v>12521188</v>
      </c>
      <c r="AH2869" s="62">
        <v>3607923</v>
      </c>
      <c r="AI2869" s="61"/>
      <c r="AJ2869" s="61">
        <v>0</v>
      </c>
      <c r="AK2869" s="61">
        <v>0</v>
      </c>
      <c r="AL2869" s="61">
        <v>0</v>
      </c>
      <c r="AM2869" s="62">
        <v>86551</v>
      </c>
      <c r="AN2869" s="62">
        <v>2027035</v>
      </c>
      <c r="AO2869" s="61">
        <v>0</v>
      </c>
      <c r="AP2869" s="61"/>
      <c r="AQ2869" s="62">
        <v>315127</v>
      </c>
      <c r="AR2869" s="61"/>
      <c r="AS2869" s="62">
        <v>594071</v>
      </c>
      <c r="AT2869" s="62">
        <v>983376</v>
      </c>
      <c r="AU2869" s="62">
        <v>2379846</v>
      </c>
      <c r="AV2869" s="61"/>
      <c r="AW2869" s="62">
        <v>75196</v>
      </c>
      <c r="AX2869" s="62">
        <v>1106956</v>
      </c>
      <c r="AY2869" s="61"/>
      <c r="AZ2869" s="61">
        <v>0</v>
      </c>
      <c r="BA2869" s="61"/>
      <c r="BB2869" s="61">
        <v>0</v>
      </c>
      <c r="BC2869" s="62">
        <v>101871</v>
      </c>
      <c r="BD2869" s="62">
        <v>18079</v>
      </c>
      <c r="BE2869" s="61"/>
      <c r="BF2869" s="62">
        <v>403931</v>
      </c>
      <c r="BG2869" s="61"/>
      <c r="BH2869" s="62">
        <v>165151</v>
      </c>
      <c r="BI2869" s="61"/>
      <c r="BJ2869" s="62">
        <v>1232487</v>
      </c>
      <c r="BK2869" s="61"/>
      <c r="BL2869" s="61">
        <v>0</v>
      </c>
      <c r="BM2869" s="62">
        <v>53060</v>
      </c>
      <c r="BN2869" s="62">
        <v>-6191811</v>
      </c>
      <c r="BO2869" s="61"/>
    </row>
    <row r="2870" spans="1:67" x14ac:dyDescent="0.2">
      <c r="A2870" s="57" t="s">
        <v>50</v>
      </c>
      <c r="B2870" s="56" t="s">
        <v>50</v>
      </c>
      <c r="C2870" s="56" t="s">
        <v>50</v>
      </c>
      <c r="D2870" s="56">
        <v>2010</v>
      </c>
      <c r="E2870" s="58">
        <v>93702333</v>
      </c>
      <c r="F2870" s="58">
        <v>86605521</v>
      </c>
      <c r="G2870" s="59">
        <v>84081624</v>
      </c>
      <c r="H2870" s="59">
        <v>9620709</v>
      </c>
      <c r="I2870" s="60">
        <v>0</v>
      </c>
      <c r="J2870" s="58">
        <v>-7096812</v>
      </c>
      <c r="K2870" s="61"/>
      <c r="L2870" s="62">
        <v>440188</v>
      </c>
      <c r="M2870" s="61"/>
      <c r="N2870" s="61">
        <v>0</v>
      </c>
      <c r="O2870" s="62">
        <v>769641</v>
      </c>
      <c r="P2870" s="61"/>
      <c r="Q2870" s="61"/>
      <c r="R2870" s="61"/>
      <c r="S2870" s="61">
        <v>0</v>
      </c>
      <c r="T2870" s="61">
        <v>0</v>
      </c>
      <c r="U2870" s="61"/>
      <c r="V2870" s="62">
        <v>9391662</v>
      </c>
      <c r="W2870" s="61"/>
      <c r="X2870" s="61">
        <v>0</v>
      </c>
      <c r="Y2870" s="62">
        <v>17775889</v>
      </c>
      <c r="Z2870" s="62">
        <v>14004544</v>
      </c>
      <c r="AA2870" s="61"/>
      <c r="AB2870" s="62">
        <v>592900</v>
      </c>
      <c r="AC2870" s="62">
        <v>6482307</v>
      </c>
      <c r="AD2870" s="61"/>
      <c r="AE2870" s="62">
        <v>14725760</v>
      </c>
      <c r="AF2870" s="61"/>
      <c r="AG2870" s="62">
        <v>16033280</v>
      </c>
      <c r="AH2870" s="62">
        <v>3865453</v>
      </c>
      <c r="AI2870" s="61"/>
      <c r="AJ2870" s="61">
        <v>0</v>
      </c>
      <c r="AK2870" s="61">
        <v>0</v>
      </c>
      <c r="AL2870" s="61">
        <v>0</v>
      </c>
      <c r="AM2870" s="62">
        <v>86551</v>
      </c>
      <c r="AN2870" s="62">
        <v>2039691</v>
      </c>
      <c r="AO2870" s="61">
        <v>0</v>
      </c>
      <c r="AP2870" s="61"/>
      <c r="AQ2870" s="62">
        <v>315127</v>
      </c>
      <c r="AR2870" s="61"/>
      <c r="AS2870" s="62">
        <v>612854</v>
      </c>
      <c r="AT2870" s="62">
        <v>1005996</v>
      </c>
      <c r="AU2870" s="62">
        <v>2364816</v>
      </c>
      <c r="AV2870" s="61"/>
      <c r="AW2870" s="62">
        <v>75196</v>
      </c>
      <c r="AX2870" s="62">
        <v>1134706</v>
      </c>
      <c r="AY2870" s="61"/>
      <c r="AZ2870" s="61">
        <v>0</v>
      </c>
      <c r="BA2870" s="61"/>
      <c r="BB2870" s="61">
        <v>0</v>
      </c>
      <c r="BC2870" s="62">
        <v>101871</v>
      </c>
      <c r="BD2870" s="62">
        <v>18079</v>
      </c>
      <c r="BE2870" s="61"/>
      <c r="BF2870" s="62">
        <v>403931</v>
      </c>
      <c r="BG2870" s="61"/>
      <c r="BH2870" s="62">
        <v>165151</v>
      </c>
      <c r="BI2870" s="61"/>
      <c r="BJ2870" s="62">
        <v>1243680</v>
      </c>
      <c r="BK2870" s="61"/>
      <c r="BL2870" s="61">
        <v>0</v>
      </c>
      <c r="BM2870" s="62">
        <v>53060</v>
      </c>
      <c r="BN2870" s="62">
        <v>-7096812</v>
      </c>
      <c r="BO2870" s="61"/>
    </row>
    <row r="2871" spans="1:67" x14ac:dyDescent="0.2">
      <c r="A2871" s="57" t="s">
        <v>50</v>
      </c>
      <c r="B2871" s="56" t="s">
        <v>50</v>
      </c>
      <c r="C2871" s="56" t="s">
        <v>50</v>
      </c>
      <c r="D2871" s="56">
        <v>2011</v>
      </c>
      <c r="E2871" s="58">
        <v>100796810</v>
      </c>
      <c r="F2871" s="58">
        <v>93235868</v>
      </c>
      <c r="G2871" s="59">
        <v>90627604</v>
      </c>
      <c r="H2871" s="59">
        <v>10169206</v>
      </c>
      <c r="I2871" s="60">
        <v>0</v>
      </c>
      <c r="J2871" s="58">
        <v>-7560942</v>
      </c>
      <c r="K2871" s="61"/>
      <c r="L2871" s="62">
        <v>446493</v>
      </c>
      <c r="M2871" s="61"/>
      <c r="N2871" s="61">
        <v>0</v>
      </c>
      <c r="O2871" s="62">
        <v>769641</v>
      </c>
      <c r="P2871" s="61"/>
      <c r="Q2871" s="61"/>
      <c r="R2871" s="61"/>
      <c r="S2871" s="61">
        <v>0</v>
      </c>
      <c r="T2871" s="61">
        <v>0</v>
      </c>
      <c r="U2871" s="61"/>
      <c r="V2871" s="62">
        <v>11844406</v>
      </c>
      <c r="W2871" s="61"/>
      <c r="X2871" s="61">
        <v>0</v>
      </c>
      <c r="Y2871" s="62">
        <v>18921361</v>
      </c>
      <c r="Z2871" s="62">
        <v>14818361</v>
      </c>
      <c r="AA2871" s="61"/>
      <c r="AB2871" s="62">
        <v>766998</v>
      </c>
      <c r="AC2871" s="62">
        <v>6755235</v>
      </c>
      <c r="AD2871" s="61"/>
      <c r="AE2871" s="62">
        <v>15372657</v>
      </c>
      <c r="AF2871" s="61"/>
      <c r="AG2871" s="62">
        <v>16921975</v>
      </c>
      <c r="AH2871" s="62">
        <v>4010477</v>
      </c>
      <c r="AI2871" s="61"/>
      <c r="AJ2871" s="61">
        <v>0</v>
      </c>
      <c r="AK2871" s="61">
        <v>0</v>
      </c>
      <c r="AL2871" s="61">
        <v>0</v>
      </c>
      <c r="AM2871" s="62">
        <v>86551</v>
      </c>
      <c r="AN2871" s="62">
        <v>2182429</v>
      </c>
      <c r="AO2871" s="61">
        <v>0</v>
      </c>
      <c r="AP2871" s="61"/>
      <c r="AQ2871" s="62">
        <v>339217</v>
      </c>
      <c r="AR2871" s="61"/>
      <c r="AS2871" s="62">
        <v>748652</v>
      </c>
      <c r="AT2871" s="62">
        <v>1098395</v>
      </c>
      <c r="AU2871" s="62">
        <v>2395854</v>
      </c>
      <c r="AV2871" s="61"/>
      <c r="AW2871" s="62">
        <v>75196</v>
      </c>
      <c r="AX2871" s="62">
        <v>1205954</v>
      </c>
      <c r="AY2871" s="61"/>
      <c r="AZ2871" s="61">
        <v>0</v>
      </c>
      <c r="BA2871" s="61"/>
      <c r="BB2871" s="61">
        <v>0</v>
      </c>
      <c r="BC2871" s="62">
        <v>101871</v>
      </c>
      <c r="BD2871" s="62">
        <v>18079</v>
      </c>
      <c r="BE2871" s="61"/>
      <c r="BF2871" s="62">
        <v>403931</v>
      </c>
      <c r="BG2871" s="61"/>
      <c r="BH2871" s="62">
        <v>165151</v>
      </c>
      <c r="BI2871" s="61"/>
      <c r="BJ2871" s="62">
        <v>1294866</v>
      </c>
      <c r="BK2871" s="61"/>
      <c r="BL2871" s="61">
        <v>0</v>
      </c>
      <c r="BM2871" s="62">
        <v>53060</v>
      </c>
      <c r="BN2871" s="62">
        <v>-7560942</v>
      </c>
      <c r="BO2871" s="61"/>
    </row>
    <row r="2872" spans="1:67" x14ac:dyDescent="0.2">
      <c r="A2872" s="57" t="s">
        <v>51</v>
      </c>
      <c r="B2872" s="56" t="s">
        <v>51</v>
      </c>
      <c r="C2872" s="56" t="s">
        <v>577</v>
      </c>
      <c r="D2872" s="56">
        <v>1989</v>
      </c>
      <c r="E2872" s="58">
        <v>1527379</v>
      </c>
      <c r="F2872" s="58">
        <v>1527379</v>
      </c>
      <c r="G2872" s="59">
        <v>1423240</v>
      </c>
      <c r="H2872" s="59">
        <v>104139</v>
      </c>
      <c r="I2872" s="60">
        <v>0</v>
      </c>
      <c r="J2872" s="58">
        <v>0</v>
      </c>
      <c r="K2872" s="61"/>
      <c r="L2872" s="61"/>
      <c r="M2872" s="61"/>
      <c r="N2872" s="61"/>
      <c r="O2872" s="61"/>
      <c r="P2872" s="62">
        <v>4881</v>
      </c>
      <c r="Q2872" s="61"/>
      <c r="R2872" s="61"/>
      <c r="S2872" s="61"/>
      <c r="T2872" s="61"/>
      <c r="U2872" s="61"/>
      <c r="V2872" s="61"/>
      <c r="W2872" s="62">
        <v>170000</v>
      </c>
      <c r="X2872" s="61"/>
      <c r="Y2872" s="61"/>
      <c r="Z2872" s="61"/>
      <c r="AA2872" s="62">
        <v>704502</v>
      </c>
      <c r="AB2872" s="61"/>
      <c r="AC2872" s="61"/>
      <c r="AD2872" s="62">
        <v>12948</v>
      </c>
      <c r="AE2872" s="61"/>
      <c r="AF2872" s="62">
        <v>183304</v>
      </c>
      <c r="AG2872" s="61"/>
      <c r="AH2872" s="61"/>
      <c r="AI2872" s="62">
        <v>347605</v>
      </c>
      <c r="AJ2872" s="61"/>
      <c r="AK2872" s="61"/>
      <c r="AL2872" s="61"/>
      <c r="AM2872" s="61"/>
      <c r="AN2872" s="61"/>
      <c r="AO2872" s="61"/>
      <c r="AP2872" s="61"/>
      <c r="AQ2872" s="61"/>
      <c r="AR2872" s="61"/>
      <c r="AS2872" s="61"/>
      <c r="AT2872" s="61"/>
      <c r="AU2872" s="61"/>
      <c r="AV2872" s="62">
        <v>5725</v>
      </c>
      <c r="AW2872" s="61"/>
      <c r="AX2872" s="61"/>
      <c r="AY2872" s="62">
        <v>9606</v>
      </c>
      <c r="AZ2872" s="61"/>
      <c r="BA2872" s="62">
        <v>88808</v>
      </c>
      <c r="BB2872" s="61"/>
      <c r="BC2872" s="61"/>
      <c r="BD2872" s="61"/>
      <c r="BE2872" s="61"/>
      <c r="BF2872" s="61"/>
      <c r="BG2872" s="61"/>
      <c r="BH2872" s="61"/>
      <c r="BI2872" s="61"/>
      <c r="BJ2872" s="61"/>
      <c r="BK2872" s="61"/>
      <c r="BL2872" s="61"/>
      <c r="BM2872" s="61"/>
      <c r="BN2872" s="61"/>
      <c r="BO2872" s="61"/>
    </row>
    <row r="2873" spans="1:67" x14ac:dyDescent="0.2">
      <c r="A2873" s="57" t="s">
        <v>51</v>
      </c>
      <c r="B2873" s="56" t="s">
        <v>51</v>
      </c>
      <c r="C2873" s="56" t="s">
        <v>577</v>
      </c>
      <c r="D2873" s="56">
        <v>1990</v>
      </c>
      <c r="E2873" s="58">
        <v>1575676</v>
      </c>
      <c r="F2873" s="58">
        <v>1575676</v>
      </c>
      <c r="G2873" s="59">
        <v>1460472</v>
      </c>
      <c r="H2873" s="59">
        <v>115204</v>
      </c>
      <c r="I2873" s="60">
        <v>0</v>
      </c>
      <c r="J2873" s="58">
        <v>0</v>
      </c>
      <c r="K2873" s="61"/>
      <c r="L2873" s="61"/>
      <c r="M2873" s="61"/>
      <c r="N2873" s="61"/>
      <c r="O2873" s="61"/>
      <c r="P2873" s="62">
        <v>4881</v>
      </c>
      <c r="Q2873" s="61"/>
      <c r="R2873" s="61"/>
      <c r="S2873" s="61"/>
      <c r="T2873" s="61"/>
      <c r="U2873" s="61"/>
      <c r="V2873" s="61"/>
      <c r="W2873" s="62">
        <v>170000</v>
      </c>
      <c r="X2873" s="61"/>
      <c r="Y2873" s="61"/>
      <c r="Z2873" s="61"/>
      <c r="AA2873" s="62">
        <v>736202</v>
      </c>
      <c r="AB2873" s="61"/>
      <c r="AC2873" s="61"/>
      <c r="AD2873" s="62">
        <v>15699</v>
      </c>
      <c r="AE2873" s="61"/>
      <c r="AF2873" s="62">
        <v>175170</v>
      </c>
      <c r="AG2873" s="61"/>
      <c r="AH2873" s="61"/>
      <c r="AI2873" s="62">
        <v>358520</v>
      </c>
      <c r="AJ2873" s="61"/>
      <c r="AK2873" s="61"/>
      <c r="AL2873" s="61"/>
      <c r="AM2873" s="61"/>
      <c r="AN2873" s="61"/>
      <c r="AO2873" s="61"/>
      <c r="AP2873" s="61"/>
      <c r="AQ2873" s="61"/>
      <c r="AR2873" s="62">
        <v>3186</v>
      </c>
      <c r="AS2873" s="61"/>
      <c r="AT2873" s="61"/>
      <c r="AU2873" s="61"/>
      <c r="AV2873" s="62">
        <v>5725</v>
      </c>
      <c r="AW2873" s="61"/>
      <c r="AX2873" s="61"/>
      <c r="AY2873" s="62">
        <v>17485</v>
      </c>
      <c r="AZ2873" s="61"/>
      <c r="BA2873" s="62">
        <v>88808</v>
      </c>
      <c r="BB2873" s="61"/>
      <c r="BC2873" s="61"/>
      <c r="BD2873" s="61"/>
      <c r="BE2873" s="61"/>
      <c r="BF2873" s="61"/>
      <c r="BG2873" s="61"/>
      <c r="BH2873" s="61"/>
      <c r="BI2873" s="61"/>
      <c r="BJ2873" s="61"/>
      <c r="BK2873" s="61"/>
      <c r="BL2873" s="61"/>
      <c r="BM2873" s="61"/>
      <c r="BN2873" s="61"/>
      <c r="BO2873" s="61"/>
    </row>
    <row r="2874" spans="1:67" x14ac:dyDescent="0.2">
      <c r="A2874" s="57" t="s">
        <v>51</v>
      </c>
      <c r="B2874" s="56" t="s">
        <v>51</v>
      </c>
      <c r="C2874" s="56" t="s">
        <v>577</v>
      </c>
      <c r="D2874" s="56">
        <v>1991</v>
      </c>
      <c r="E2874" s="58">
        <v>1633272</v>
      </c>
      <c r="F2874" s="58">
        <v>1633272</v>
      </c>
      <c r="G2874" s="59">
        <v>1504699</v>
      </c>
      <c r="H2874" s="59">
        <v>128573</v>
      </c>
      <c r="I2874" s="60">
        <v>0</v>
      </c>
      <c r="J2874" s="58">
        <v>0</v>
      </c>
      <c r="K2874" s="61"/>
      <c r="L2874" s="61"/>
      <c r="M2874" s="61"/>
      <c r="N2874" s="61"/>
      <c r="O2874" s="61"/>
      <c r="P2874" s="62">
        <v>4881</v>
      </c>
      <c r="Q2874" s="61"/>
      <c r="R2874" s="61"/>
      <c r="S2874" s="61"/>
      <c r="T2874" s="61"/>
      <c r="U2874" s="61"/>
      <c r="V2874" s="61"/>
      <c r="W2874" s="62">
        <v>170000</v>
      </c>
      <c r="X2874" s="61"/>
      <c r="Y2874" s="61"/>
      <c r="Z2874" s="61"/>
      <c r="AA2874" s="62">
        <v>768825</v>
      </c>
      <c r="AB2874" s="61"/>
      <c r="AC2874" s="61"/>
      <c r="AD2874" s="62">
        <v>16579</v>
      </c>
      <c r="AE2874" s="61"/>
      <c r="AF2874" s="62">
        <v>180770</v>
      </c>
      <c r="AG2874" s="61"/>
      <c r="AH2874" s="61"/>
      <c r="AI2874" s="62">
        <v>363644</v>
      </c>
      <c r="AJ2874" s="61"/>
      <c r="AK2874" s="61"/>
      <c r="AL2874" s="61"/>
      <c r="AM2874" s="61"/>
      <c r="AN2874" s="61"/>
      <c r="AO2874" s="61"/>
      <c r="AP2874" s="61"/>
      <c r="AQ2874" s="61"/>
      <c r="AR2874" s="62">
        <v>3186</v>
      </c>
      <c r="AS2874" s="61"/>
      <c r="AT2874" s="61"/>
      <c r="AU2874" s="61"/>
      <c r="AV2874" s="62">
        <v>5725</v>
      </c>
      <c r="AW2874" s="61"/>
      <c r="AX2874" s="61"/>
      <c r="AY2874" s="62">
        <v>30854</v>
      </c>
      <c r="AZ2874" s="61"/>
      <c r="BA2874" s="62">
        <v>88808</v>
      </c>
      <c r="BB2874" s="61"/>
      <c r="BC2874" s="61"/>
      <c r="BD2874" s="61"/>
      <c r="BE2874" s="61"/>
      <c r="BF2874" s="61"/>
      <c r="BG2874" s="61"/>
      <c r="BH2874" s="61"/>
      <c r="BI2874" s="61"/>
      <c r="BJ2874" s="61"/>
      <c r="BK2874" s="61"/>
      <c r="BL2874" s="61"/>
      <c r="BM2874" s="61"/>
      <c r="BN2874" s="61"/>
      <c r="BO2874" s="61"/>
    </row>
    <row r="2875" spans="1:67" x14ac:dyDescent="0.2">
      <c r="A2875" s="57" t="s">
        <v>51</v>
      </c>
      <c r="B2875" s="56" t="s">
        <v>51</v>
      </c>
      <c r="C2875" s="56" t="s">
        <v>577</v>
      </c>
      <c r="D2875" s="56">
        <v>1992</v>
      </c>
      <c r="E2875" s="58">
        <v>1682849</v>
      </c>
      <c r="F2875" s="58">
        <v>1682849</v>
      </c>
      <c r="G2875" s="59">
        <v>1552444</v>
      </c>
      <c r="H2875" s="59">
        <v>130405</v>
      </c>
      <c r="I2875" s="60">
        <v>0</v>
      </c>
      <c r="J2875" s="58">
        <v>0</v>
      </c>
      <c r="K2875" s="61"/>
      <c r="L2875" s="61"/>
      <c r="M2875" s="61"/>
      <c r="N2875" s="61"/>
      <c r="O2875" s="61"/>
      <c r="P2875" s="62">
        <v>4881</v>
      </c>
      <c r="Q2875" s="61"/>
      <c r="R2875" s="61"/>
      <c r="S2875" s="61"/>
      <c r="T2875" s="61"/>
      <c r="U2875" s="61"/>
      <c r="V2875" s="61"/>
      <c r="W2875" s="62">
        <v>170000</v>
      </c>
      <c r="X2875" s="61"/>
      <c r="Y2875" s="61"/>
      <c r="Z2875" s="61"/>
      <c r="AA2875" s="62">
        <v>802600</v>
      </c>
      <c r="AB2875" s="61"/>
      <c r="AC2875" s="61"/>
      <c r="AD2875" s="62">
        <v>19931</v>
      </c>
      <c r="AE2875" s="61"/>
      <c r="AF2875" s="62">
        <v>180118</v>
      </c>
      <c r="AG2875" s="61"/>
      <c r="AH2875" s="61"/>
      <c r="AI2875" s="62">
        <v>374914</v>
      </c>
      <c r="AJ2875" s="61"/>
      <c r="AK2875" s="61"/>
      <c r="AL2875" s="61"/>
      <c r="AM2875" s="61"/>
      <c r="AN2875" s="61"/>
      <c r="AO2875" s="61"/>
      <c r="AP2875" s="61"/>
      <c r="AQ2875" s="61"/>
      <c r="AR2875" s="62">
        <v>3186</v>
      </c>
      <c r="AS2875" s="61"/>
      <c r="AT2875" s="61"/>
      <c r="AU2875" s="61"/>
      <c r="AV2875" s="62">
        <v>5725</v>
      </c>
      <c r="AW2875" s="61"/>
      <c r="AX2875" s="61"/>
      <c r="AY2875" s="62">
        <v>32686</v>
      </c>
      <c r="AZ2875" s="61"/>
      <c r="BA2875" s="62">
        <v>88808</v>
      </c>
      <c r="BB2875" s="61"/>
      <c r="BC2875" s="61"/>
      <c r="BD2875" s="61"/>
      <c r="BE2875" s="61"/>
      <c r="BF2875" s="61"/>
      <c r="BG2875" s="61"/>
      <c r="BH2875" s="61"/>
      <c r="BI2875" s="61"/>
      <c r="BJ2875" s="61"/>
      <c r="BK2875" s="61"/>
      <c r="BL2875" s="61"/>
      <c r="BM2875" s="61"/>
      <c r="BN2875" s="61"/>
      <c r="BO2875" s="61"/>
    </row>
    <row r="2876" spans="1:67" x14ac:dyDescent="0.2">
      <c r="A2876" s="57" t="s">
        <v>51</v>
      </c>
      <c r="B2876" s="56" t="s">
        <v>51</v>
      </c>
      <c r="C2876" s="56" t="s">
        <v>577</v>
      </c>
      <c r="D2876" s="56">
        <v>1993</v>
      </c>
      <c r="E2876" s="58">
        <v>1730273</v>
      </c>
      <c r="F2876" s="58">
        <v>1730273</v>
      </c>
      <c r="G2876" s="59">
        <v>1596790</v>
      </c>
      <c r="H2876" s="59">
        <v>133483</v>
      </c>
      <c r="I2876" s="60">
        <v>0</v>
      </c>
      <c r="J2876" s="58">
        <v>0</v>
      </c>
      <c r="K2876" s="61"/>
      <c r="L2876" s="61"/>
      <c r="M2876" s="61"/>
      <c r="N2876" s="61"/>
      <c r="O2876" s="61"/>
      <c r="P2876" s="62">
        <v>5981</v>
      </c>
      <c r="Q2876" s="61"/>
      <c r="R2876" s="61"/>
      <c r="S2876" s="61"/>
      <c r="T2876" s="61"/>
      <c r="U2876" s="61"/>
      <c r="V2876" s="61"/>
      <c r="W2876" s="62">
        <v>170000</v>
      </c>
      <c r="X2876" s="61"/>
      <c r="Y2876" s="61"/>
      <c r="Z2876" s="61"/>
      <c r="AA2876" s="62">
        <v>830884</v>
      </c>
      <c r="AB2876" s="61"/>
      <c r="AC2876" s="61"/>
      <c r="AD2876" s="62">
        <v>17431</v>
      </c>
      <c r="AE2876" s="61"/>
      <c r="AF2876" s="62">
        <v>189049</v>
      </c>
      <c r="AG2876" s="61"/>
      <c r="AH2876" s="61"/>
      <c r="AI2876" s="62">
        <v>383445</v>
      </c>
      <c r="AJ2876" s="61"/>
      <c r="AK2876" s="61"/>
      <c r="AL2876" s="61"/>
      <c r="AM2876" s="61"/>
      <c r="AN2876" s="61"/>
      <c r="AO2876" s="61"/>
      <c r="AP2876" s="61"/>
      <c r="AQ2876" s="61"/>
      <c r="AR2876" s="62">
        <v>3186</v>
      </c>
      <c r="AS2876" s="61"/>
      <c r="AT2876" s="61"/>
      <c r="AU2876" s="61"/>
      <c r="AV2876" s="62">
        <v>5725</v>
      </c>
      <c r="AW2876" s="61"/>
      <c r="AX2876" s="61"/>
      <c r="AY2876" s="62">
        <v>35764</v>
      </c>
      <c r="AZ2876" s="61"/>
      <c r="BA2876" s="62">
        <v>88808</v>
      </c>
      <c r="BB2876" s="61"/>
      <c r="BC2876" s="61"/>
      <c r="BD2876" s="61"/>
      <c r="BE2876" s="61"/>
      <c r="BF2876" s="61"/>
      <c r="BG2876" s="61"/>
      <c r="BH2876" s="61"/>
      <c r="BI2876" s="61"/>
      <c r="BJ2876" s="61"/>
      <c r="BK2876" s="61"/>
      <c r="BL2876" s="61"/>
      <c r="BM2876" s="61"/>
      <c r="BN2876" s="61"/>
      <c r="BO2876" s="61"/>
    </row>
    <row r="2877" spans="1:67" x14ac:dyDescent="0.2">
      <c r="A2877" s="57" t="s">
        <v>51</v>
      </c>
      <c r="B2877" s="56" t="s">
        <v>51</v>
      </c>
      <c r="C2877" s="56" t="s">
        <v>577</v>
      </c>
      <c r="D2877" s="56">
        <v>1994</v>
      </c>
      <c r="E2877" s="58">
        <v>1821121</v>
      </c>
      <c r="F2877" s="58">
        <v>839117</v>
      </c>
      <c r="G2877" s="59">
        <v>1677010</v>
      </c>
      <c r="H2877" s="59">
        <v>144111</v>
      </c>
      <c r="I2877" s="60">
        <v>0</v>
      </c>
      <c r="J2877" s="58">
        <v>-982004</v>
      </c>
      <c r="K2877" s="61"/>
      <c r="L2877" s="61"/>
      <c r="M2877" s="61"/>
      <c r="N2877" s="61"/>
      <c r="O2877" s="61"/>
      <c r="P2877" s="62">
        <v>42288</v>
      </c>
      <c r="Q2877" s="61"/>
      <c r="R2877" s="61"/>
      <c r="S2877" s="61"/>
      <c r="T2877" s="61"/>
      <c r="U2877" s="61"/>
      <c r="V2877" s="61"/>
      <c r="W2877" s="62">
        <v>170000</v>
      </c>
      <c r="X2877" s="61"/>
      <c r="Y2877" s="61"/>
      <c r="Z2877" s="61"/>
      <c r="AA2877" s="62">
        <v>859358</v>
      </c>
      <c r="AB2877" s="61"/>
      <c r="AC2877" s="61"/>
      <c r="AD2877" s="62">
        <v>18811</v>
      </c>
      <c r="AE2877" s="61"/>
      <c r="AF2877" s="62">
        <v>200540</v>
      </c>
      <c r="AG2877" s="61"/>
      <c r="AH2877" s="61"/>
      <c r="AI2877" s="62">
        <v>386013</v>
      </c>
      <c r="AJ2877" s="61"/>
      <c r="AK2877" s="61"/>
      <c r="AL2877" s="61"/>
      <c r="AM2877" s="61"/>
      <c r="AN2877" s="61"/>
      <c r="AO2877" s="61"/>
      <c r="AP2877" s="61">
        <v>574</v>
      </c>
      <c r="AQ2877" s="61"/>
      <c r="AR2877" s="62">
        <v>3186</v>
      </c>
      <c r="AS2877" s="61"/>
      <c r="AT2877" s="61"/>
      <c r="AU2877" s="61"/>
      <c r="AV2877" s="62">
        <v>5725</v>
      </c>
      <c r="AW2877" s="61"/>
      <c r="AX2877" s="61"/>
      <c r="AY2877" s="62">
        <v>37998</v>
      </c>
      <c r="AZ2877" s="61"/>
      <c r="BA2877" s="62">
        <v>96628</v>
      </c>
      <c r="BB2877" s="61"/>
      <c r="BC2877" s="61"/>
      <c r="BD2877" s="61"/>
      <c r="BE2877" s="61"/>
      <c r="BF2877" s="61"/>
      <c r="BG2877" s="61"/>
      <c r="BH2877" s="61"/>
      <c r="BI2877" s="61"/>
      <c r="BJ2877" s="61"/>
      <c r="BK2877" s="61"/>
      <c r="BL2877" s="61"/>
      <c r="BM2877" s="61"/>
      <c r="BN2877" s="61"/>
      <c r="BO2877" s="62">
        <v>-982004</v>
      </c>
    </row>
    <row r="2878" spans="1:67" x14ac:dyDescent="0.2">
      <c r="A2878" s="57" t="s">
        <v>51</v>
      </c>
      <c r="B2878" s="56" t="s">
        <v>51</v>
      </c>
      <c r="C2878" s="56" t="s">
        <v>577</v>
      </c>
      <c r="D2878" s="56">
        <v>1995</v>
      </c>
      <c r="E2878" s="58">
        <v>1952482</v>
      </c>
      <c r="F2878" s="58">
        <v>970478</v>
      </c>
      <c r="G2878" s="59">
        <v>1688626</v>
      </c>
      <c r="H2878" s="59">
        <v>263856</v>
      </c>
      <c r="I2878" s="60">
        <v>0</v>
      </c>
      <c r="J2878" s="58">
        <v>-982004</v>
      </c>
      <c r="K2878" s="61"/>
      <c r="L2878" s="61"/>
      <c r="M2878" s="61"/>
      <c r="N2878" s="61"/>
      <c r="O2878" s="61"/>
      <c r="P2878" s="62">
        <v>42288</v>
      </c>
      <c r="Q2878" s="61"/>
      <c r="R2878" s="61"/>
      <c r="S2878" s="61"/>
      <c r="T2878" s="61"/>
      <c r="U2878" s="61"/>
      <c r="V2878" s="61"/>
      <c r="W2878" s="62">
        <v>170000</v>
      </c>
      <c r="X2878" s="61"/>
      <c r="Y2878" s="61"/>
      <c r="Z2878" s="61"/>
      <c r="AA2878" s="62">
        <v>865029</v>
      </c>
      <c r="AB2878" s="61"/>
      <c r="AC2878" s="61"/>
      <c r="AD2878" s="62">
        <v>18931</v>
      </c>
      <c r="AE2878" s="61"/>
      <c r="AF2878" s="62">
        <v>204890</v>
      </c>
      <c r="AG2878" s="61"/>
      <c r="AH2878" s="61"/>
      <c r="AI2878" s="62">
        <v>387488</v>
      </c>
      <c r="AJ2878" s="61"/>
      <c r="AK2878" s="61"/>
      <c r="AL2878" s="61"/>
      <c r="AM2878" s="61"/>
      <c r="AN2878" s="61"/>
      <c r="AO2878" s="61"/>
      <c r="AP2878" s="61">
        <v>574</v>
      </c>
      <c r="AQ2878" s="61"/>
      <c r="AR2878" s="62">
        <v>3186</v>
      </c>
      <c r="AS2878" s="61"/>
      <c r="AT2878" s="61"/>
      <c r="AU2878" s="61"/>
      <c r="AV2878" s="62">
        <v>5725</v>
      </c>
      <c r="AW2878" s="61"/>
      <c r="AX2878" s="61"/>
      <c r="AY2878" s="62">
        <v>38300</v>
      </c>
      <c r="AZ2878" s="61"/>
      <c r="BA2878" s="62">
        <v>216071</v>
      </c>
      <c r="BB2878" s="61"/>
      <c r="BC2878" s="61"/>
      <c r="BD2878" s="61"/>
      <c r="BE2878" s="61"/>
      <c r="BF2878" s="61"/>
      <c r="BG2878" s="61"/>
      <c r="BH2878" s="61"/>
      <c r="BI2878" s="61"/>
      <c r="BJ2878" s="61"/>
      <c r="BK2878" s="61"/>
      <c r="BL2878" s="61"/>
      <c r="BM2878" s="61"/>
      <c r="BN2878" s="61"/>
      <c r="BO2878" s="62">
        <v>-982004</v>
      </c>
    </row>
    <row r="2879" spans="1:67" x14ac:dyDescent="0.2">
      <c r="A2879" s="57" t="s">
        <v>51</v>
      </c>
      <c r="B2879" s="56" t="s">
        <v>51</v>
      </c>
      <c r="C2879" s="56" t="s">
        <v>577</v>
      </c>
      <c r="D2879" s="56">
        <v>1996</v>
      </c>
      <c r="E2879" s="58">
        <v>1999858</v>
      </c>
      <c r="F2879" s="58">
        <v>1017854</v>
      </c>
      <c r="G2879" s="59">
        <v>1732511</v>
      </c>
      <c r="H2879" s="59">
        <v>267347</v>
      </c>
      <c r="I2879" s="60">
        <v>0</v>
      </c>
      <c r="J2879" s="58">
        <v>-982004</v>
      </c>
      <c r="K2879" s="61"/>
      <c r="L2879" s="61"/>
      <c r="M2879" s="61"/>
      <c r="N2879" s="61"/>
      <c r="O2879" s="61"/>
      <c r="P2879" s="62">
        <v>52977</v>
      </c>
      <c r="Q2879" s="61"/>
      <c r="R2879" s="61"/>
      <c r="S2879" s="61"/>
      <c r="T2879" s="61"/>
      <c r="U2879" s="61"/>
      <c r="V2879" s="61"/>
      <c r="W2879" s="62">
        <v>170000</v>
      </c>
      <c r="X2879" s="61"/>
      <c r="Y2879" s="61"/>
      <c r="Z2879" s="61"/>
      <c r="AA2879" s="62">
        <v>882937</v>
      </c>
      <c r="AB2879" s="61"/>
      <c r="AC2879" s="61"/>
      <c r="AD2879" s="62">
        <v>18297</v>
      </c>
      <c r="AE2879" s="61"/>
      <c r="AF2879" s="62">
        <v>206276</v>
      </c>
      <c r="AG2879" s="61"/>
      <c r="AH2879" s="61"/>
      <c r="AI2879" s="62">
        <v>402024</v>
      </c>
      <c r="AJ2879" s="61"/>
      <c r="AK2879" s="61"/>
      <c r="AL2879" s="61"/>
      <c r="AM2879" s="61"/>
      <c r="AN2879" s="61"/>
      <c r="AO2879" s="61"/>
      <c r="AP2879" s="62">
        <v>2171</v>
      </c>
      <c r="AQ2879" s="61"/>
      <c r="AR2879" s="62">
        <v>3186</v>
      </c>
      <c r="AS2879" s="61"/>
      <c r="AT2879" s="61"/>
      <c r="AU2879" s="61"/>
      <c r="AV2879" s="62">
        <v>5725</v>
      </c>
      <c r="AW2879" s="61"/>
      <c r="AX2879" s="61"/>
      <c r="AY2879" s="62">
        <v>40194</v>
      </c>
      <c r="AZ2879" s="61"/>
      <c r="BA2879" s="62">
        <v>216071</v>
      </c>
      <c r="BB2879" s="61"/>
      <c r="BC2879" s="61"/>
      <c r="BD2879" s="61"/>
      <c r="BE2879" s="61"/>
      <c r="BF2879" s="61"/>
      <c r="BG2879" s="61"/>
      <c r="BH2879" s="61"/>
      <c r="BI2879" s="61"/>
      <c r="BJ2879" s="61"/>
      <c r="BK2879" s="61"/>
      <c r="BL2879" s="61"/>
      <c r="BM2879" s="61"/>
      <c r="BN2879" s="61"/>
      <c r="BO2879" s="62">
        <v>-982004</v>
      </c>
    </row>
    <row r="2880" spans="1:67" x14ac:dyDescent="0.2">
      <c r="A2880" s="57" t="s">
        <v>51</v>
      </c>
      <c r="B2880" s="56" t="s">
        <v>51</v>
      </c>
      <c r="C2880" s="56" t="s">
        <v>577</v>
      </c>
      <c r="D2880" s="56">
        <v>1997</v>
      </c>
      <c r="E2880" s="58">
        <v>2056669</v>
      </c>
      <c r="F2880" s="58">
        <v>1074665</v>
      </c>
      <c r="G2880" s="59">
        <v>1779592</v>
      </c>
      <c r="H2880" s="59">
        <v>277077</v>
      </c>
      <c r="I2880" s="60">
        <v>0</v>
      </c>
      <c r="J2880" s="58">
        <v>-982004</v>
      </c>
      <c r="K2880" s="61"/>
      <c r="L2880" s="61"/>
      <c r="M2880" s="61"/>
      <c r="N2880" s="61"/>
      <c r="O2880" s="61"/>
      <c r="P2880" s="62">
        <v>52977</v>
      </c>
      <c r="Q2880" s="61"/>
      <c r="R2880" s="61"/>
      <c r="S2880" s="61"/>
      <c r="T2880" s="61"/>
      <c r="U2880" s="61"/>
      <c r="V2880" s="61"/>
      <c r="W2880" s="62">
        <v>170000</v>
      </c>
      <c r="X2880" s="61"/>
      <c r="Y2880" s="61"/>
      <c r="Z2880" s="61"/>
      <c r="AA2880" s="62">
        <v>922502</v>
      </c>
      <c r="AB2880" s="61"/>
      <c r="AC2880" s="61"/>
      <c r="AD2880" s="62">
        <v>20953</v>
      </c>
      <c r="AE2880" s="61"/>
      <c r="AF2880" s="62">
        <v>206276</v>
      </c>
      <c r="AG2880" s="61"/>
      <c r="AH2880" s="61"/>
      <c r="AI2880" s="62">
        <v>406884</v>
      </c>
      <c r="AJ2880" s="61"/>
      <c r="AK2880" s="61"/>
      <c r="AL2880" s="61"/>
      <c r="AM2880" s="61"/>
      <c r="AN2880" s="61"/>
      <c r="AO2880" s="61"/>
      <c r="AP2880" s="62">
        <v>4762</v>
      </c>
      <c r="AQ2880" s="61"/>
      <c r="AR2880" s="62">
        <v>6019</v>
      </c>
      <c r="AS2880" s="61"/>
      <c r="AT2880" s="61"/>
      <c r="AU2880" s="61"/>
      <c r="AV2880" s="62">
        <v>7669</v>
      </c>
      <c r="AW2880" s="61"/>
      <c r="AX2880" s="61"/>
      <c r="AY2880" s="62">
        <v>42556</v>
      </c>
      <c r="AZ2880" s="61"/>
      <c r="BA2880" s="62">
        <v>216071</v>
      </c>
      <c r="BB2880" s="61"/>
      <c r="BC2880" s="61"/>
      <c r="BD2880" s="61"/>
      <c r="BE2880" s="61"/>
      <c r="BF2880" s="61"/>
      <c r="BG2880" s="61"/>
      <c r="BH2880" s="61"/>
      <c r="BI2880" s="61"/>
      <c r="BJ2880" s="61"/>
      <c r="BK2880" s="61"/>
      <c r="BL2880" s="61"/>
      <c r="BM2880" s="61"/>
      <c r="BN2880" s="61"/>
      <c r="BO2880" s="62">
        <v>-982004</v>
      </c>
    </row>
    <row r="2881" spans="1:67" x14ac:dyDescent="0.2">
      <c r="A2881" s="57" t="s">
        <v>51</v>
      </c>
      <c r="B2881" s="56" t="s">
        <v>51</v>
      </c>
      <c r="C2881" s="56" t="s">
        <v>577</v>
      </c>
      <c r="D2881" s="56">
        <v>1998</v>
      </c>
      <c r="E2881" s="58">
        <v>2131150</v>
      </c>
      <c r="F2881" s="58">
        <v>1149146</v>
      </c>
      <c r="G2881" s="59">
        <v>1837894</v>
      </c>
      <c r="H2881" s="59">
        <v>293256</v>
      </c>
      <c r="I2881" s="60">
        <v>0</v>
      </c>
      <c r="J2881" s="58">
        <v>-982004</v>
      </c>
      <c r="K2881" s="61"/>
      <c r="L2881" s="61"/>
      <c r="M2881" s="61"/>
      <c r="N2881" s="61"/>
      <c r="O2881" s="61"/>
      <c r="P2881" s="62">
        <v>74293</v>
      </c>
      <c r="Q2881" s="61"/>
      <c r="R2881" s="61"/>
      <c r="S2881" s="61"/>
      <c r="T2881" s="61"/>
      <c r="U2881" s="61"/>
      <c r="V2881" s="61"/>
      <c r="W2881" s="62">
        <v>170000</v>
      </c>
      <c r="X2881" s="61"/>
      <c r="Y2881" s="61"/>
      <c r="Z2881" s="61"/>
      <c r="AA2881" s="62">
        <v>951978</v>
      </c>
      <c r="AB2881" s="61"/>
      <c r="AC2881" s="61"/>
      <c r="AD2881" s="62">
        <v>23185</v>
      </c>
      <c r="AE2881" s="61"/>
      <c r="AF2881" s="62">
        <v>211554</v>
      </c>
      <c r="AG2881" s="61"/>
      <c r="AH2881" s="61"/>
      <c r="AI2881" s="62">
        <v>406884</v>
      </c>
      <c r="AJ2881" s="61"/>
      <c r="AK2881" s="61"/>
      <c r="AL2881" s="61"/>
      <c r="AM2881" s="61"/>
      <c r="AN2881" s="61"/>
      <c r="AO2881" s="61"/>
      <c r="AP2881" s="62">
        <v>5290</v>
      </c>
      <c r="AQ2881" s="61"/>
      <c r="AR2881" s="62">
        <v>20206</v>
      </c>
      <c r="AS2881" s="61"/>
      <c r="AT2881" s="61"/>
      <c r="AU2881" s="61"/>
      <c r="AV2881" s="62">
        <v>7669</v>
      </c>
      <c r="AW2881" s="61"/>
      <c r="AX2881" s="61"/>
      <c r="AY2881" s="62">
        <v>44020</v>
      </c>
      <c r="AZ2881" s="61"/>
      <c r="BA2881" s="62">
        <v>216071</v>
      </c>
      <c r="BB2881" s="61"/>
      <c r="BC2881" s="61"/>
      <c r="BD2881" s="61"/>
      <c r="BE2881" s="61"/>
      <c r="BF2881" s="61"/>
      <c r="BG2881" s="61"/>
      <c r="BH2881" s="61"/>
      <c r="BI2881" s="61"/>
      <c r="BJ2881" s="61"/>
      <c r="BK2881" s="61"/>
      <c r="BL2881" s="61"/>
      <c r="BM2881" s="61"/>
      <c r="BN2881" s="61"/>
      <c r="BO2881" s="62">
        <v>-982004</v>
      </c>
    </row>
    <row r="2882" spans="1:67" x14ac:dyDescent="0.2">
      <c r="A2882" s="57" t="s">
        <v>51</v>
      </c>
      <c r="B2882" s="56" t="s">
        <v>51</v>
      </c>
      <c r="C2882" s="56" t="s">
        <v>51</v>
      </c>
      <c r="D2882" s="56">
        <v>2002</v>
      </c>
      <c r="E2882" s="58">
        <v>5147003</v>
      </c>
      <c r="F2882" s="58">
        <v>5150647</v>
      </c>
      <c r="G2882" s="59">
        <v>4822009</v>
      </c>
      <c r="H2882" s="59">
        <v>328638</v>
      </c>
      <c r="I2882" s="60">
        <v>3644</v>
      </c>
      <c r="J2882" s="58">
        <v>0</v>
      </c>
      <c r="K2882" s="61"/>
      <c r="L2882" s="62">
        <v>2840</v>
      </c>
      <c r="M2882" s="61"/>
      <c r="N2882" s="61">
        <v>0</v>
      </c>
      <c r="O2882" s="62">
        <v>62057</v>
      </c>
      <c r="P2882" s="61"/>
      <c r="Q2882" s="61"/>
      <c r="R2882" s="61"/>
      <c r="S2882" s="62">
        <v>20168</v>
      </c>
      <c r="T2882" s="62">
        <v>3644</v>
      </c>
      <c r="U2882" s="61"/>
      <c r="V2882" s="62">
        <v>362153</v>
      </c>
      <c r="W2882" s="61"/>
      <c r="X2882" s="61">
        <v>0</v>
      </c>
      <c r="Y2882" s="62">
        <v>2184113</v>
      </c>
      <c r="Z2882" s="62">
        <v>966928</v>
      </c>
      <c r="AA2882" s="61"/>
      <c r="AB2882" s="62">
        <v>112571</v>
      </c>
      <c r="AC2882" s="61">
        <v>930</v>
      </c>
      <c r="AD2882" s="61"/>
      <c r="AE2882" s="62">
        <v>468075</v>
      </c>
      <c r="AF2882" s="61"/>
      <c r="AG2882" s="62">
        <v>173899</v>
      </c>
      <c r="AH2882" s="62">
        <v>464631</v>
      </c>
      <c r="AI2882" s="61"/>
      <c r="AJ2882" s="61">
        <v>0</v>
      </c>
      <c r="AK2882" s="61">
        <v>0</v>
      </c>
      <c r="AL2882" s="61">
        <v>0</v>
      </c>
      <c r="AM2882" s="61">
        <v>0</v>
      </c>
      <c r="AN2882" s="61">
        <v>0</v>
      </c>
      <c r="AO2882" s="61">
        <v>0</v>
      </c>
      <c r="AP2882" s="61"/>
      <c r="AQ2882" s="62">
        <v>13959</v>
      </c>
      <c r="AR2882" s="61"/>
      <c r="AS2882" s="62">
        <v>84480</v>
      </c>
      <c r="AT2882" s="62">
        <v>27712</v>
      </c>
      <c r="AU2882" s="62">
        <v>167278</v>
      </c>
      <c r="AV2882" s="61"/>
      <c r="AW2882" s="61">
        <v>0</v>
      </c>
      <c r="AX2882" s="62">
        <v>34523</v>
      </c>
      <c r="AY2882" s="61"/>
      <c r="AZ2882" s="61">
        <v>0</v>
      </c>
      <c r="BA2882" s="61"/>
      <c r="BB2882" s="61">
        <v>0</v>
      </c>
      <c r="BC2882" s="61">
        <v>686</v>
      </c>
      <c r="BD2882" s="61">
        <v>0</v>
      </c>
      <c r="BE2882" s="61"/>
      <c r="BF2882" s="61">
        <v>0</v>
      </c>
      <c r="BG2882" s="61"/>
      <c r="BH2882" s="61">
        <v>0</v>
      </c>
      <c r="BI2882" s="61"/>
      <c r="BJ2882" s="61">
        <v>0</v>
      </c>
      <c r="BK2882" s="61"/>
      <c r="BL2882" s="61">
        <v>0</v>
      </c>
      <c r="BM2882" s="61">
        <v>0</v>
      </c>
      <c r="BN2882" s="61">
        <v>0</v>
      </c>
      <c r="BO2882" s="61"/>
    </row>
    <row r="2883" spans="1:67" x14ac:dyDescent="0.2">
      <c r="A2883" s="57" t="s">
        <v>51</v>
      </c>
      <c r="B2883" s="56" t="s">
        <v>51</v>
      </c>
      <c r="C2883" s="56" t="s">
        <v>51</v>
      </c>
      <c r="D2883" s="56">
        <v>2003</v>
      </c>
      <c r="E2883" s="58">
        <v>5210395</v>
      </c>
      <c r="F2883" s="58">
        <v>5214039</v>
      </c>
      <c r="G2883" s="59">
        <v>4879939</v>
      </c>
      <c r="H2883" s="59">
        <v>334100</v>
      </c>
      <c r="I2883" s="60">
        <v>3644</v>
      </c>
      <c r="J2883" s="58">
        <v>0</v>
      </c>
      <c r="K2883" s="61"/>
      <c r="L2883" s="62">
        <v>2840</v>
      </c>
      <c r="M2883" s="61"/>
      <c r="N2883" s="61">
        <v>0</v>
      </c>
      <c r="O2883" s="62">
        <v>62057</v>
      </c>
      <c r="P2883" s="61"/>
      <c r="Q2883" s="61"/>
      <c r="R2883" s="61"/>
      <c r="S2883" s="62">
        <v>20168</v>
      </c>
      <c r="T2883" s="62">
        <v>3644</v>
      </c>
      <c r="U2883" s="61"/>
      <c r="V2883" s="62">
        <v>362153</v>
      </c>
      <c r="W2883" s="61"/>
      <c r="X2883" s="61">
        <v>0</v>
      </c>
      <c r="Y2883" s="62">
        <v>2202026</v>
      </c>
      <c r="Z2883" s="62">
        <v>976135</v>
      </c>
      <c r="AA2883" s="61"/>
      <c r="AB2883" s="62">
        <v>112571</v>
      </c>
      <c r="AC2883" s="62">
        <v>1530</v>
      </c>
      <c r="AD2883" s="61"/>
      <c r="AE2883" s="62">
        <v>477298</v>
      </c>
      <c r="AF2883" s="61"/>
      <c r="AG2883" s="62">
        <v>176563</v>
      </c>
      <c r="AH2883" s="62">
        <v>482954</v>
      </c>
      <c r="AI2883" s="61"/>
      <c r="AJ2883" s="61">
        <v>0</v>
      </c>
      <c r="AK2883" s="61">
        <v>0</v>
      </c>
      <c r="AL2883" s="61">
        <v>0</v>
      </c>
      <c r="AM2883" s="61">
        <v>0</v>
      </c>
      <c r="AN2883" s="61">
        <v>0</v>
      </c>
      <c r="AO2883" s="61">
        <v>0</v>
      </c>
      <c r="AP2883" s="61"/>
      <c r="AQ2883" s="62">
        <v>13959</v>
      </c>
      <c r="AR2883" s="61"/>
      <c r="AS2883" s="62">
        <v>87878</v>
      </c>
      <c r="AT2883" s="62">
        <v>27712</v>
      </c>
      <c r="AU2883" s="62">
        <v>167278</v>
      </c>
      <c r="AV2883" s="61"/>
      <c r="AW2883" s="61">
        <v>0</v>
      </c>
      <c r="AX2883" s="62">
        <v>36587</v>
      </c>
      <c r="AY2883" s="61"/>
      <c r="AZ2883" s="61">
        <v>0</v>
      </c>
      <c r="BA2883" s="61"/>
      <c r="BB2883" s="61">
        <v>0</v>
      </c>
      <c r="BC2883" s="61">
        <v>686</v>
      </c>
      <c r="BD2883" s="61">
        <v>0</v>
      </c>
      <c r="BE2883" s="61"/>
      <c r="BF2883" s="61">
        <v>0</v>
      </c>
      <c r="BG2883" s="61"/>
      <c r="BH2883" s="61">
        <v>0</v>
      </c>
      <c r="BI2883" s="61"/>
      <c r="BJ2883" s="61">
        <v>0</v>
      </c>
      <c r="BK2883" s="61"/>
      <c r="BL2883" s="61">
        <v>0</v>
      </c>
      <c r="BM2883" s="61">
        <v>0</v>
      </c>
      <c r="BN2883" s="61">
        <v>0</v>
      </c>
      <c r="BO2883" s="61"/>
    </row>
    <row r="2884" spans="1:67" x14ac:dyDescent="0.2">
      <c r="A2884" s="57" t="s">
        <v>51</v>
      </c>
      <c r="B2884" s="56" t="s">
        <v>51</v>
      </c>
      <c r="C2884" s="56" t="s">
        <v>51</v>
      </c>
      <c r="D2884" s="56">
        <v>2004</v>
      </c>
      <c r="E2884" s="58">
        <v>5323417</v>
      </c>
      <c r="F2884" s="58">
        <v>5327061</v>
      </c>
      <c r="G2884" s="59">
        <v>4931764</v>
      </c>
      <c r="H2884" s="59">
        <v>395297</v>
      </c>
      <c r="I2884" s="60">
        <v>3644</v>
      </c>
      <c r="J2884" s="58">
        <v>0</v>
      </c>
      <c r="K2884" s="61"/>
      <c r="L2884" s="62">
        <v>2840</v>
      </c>
      <c r="M2884" s="61"/>
      <c r="N2884" s="61">
        <v>0</v>
      </c>
      <c r="O2884" s="62">
        <v>62057</v>
      </c>
      <c r="P2884" s="61"/>
      <c r="Q2884" s="61"/>
      <c r="R2884" s="61"/>
      <c r="S2884" s="62">
        <v>20168</v>
      </c>
      <c r="T2884" s="62">
        <v>3644</v>
      </c>
      <c r="U2884" s="61"/>
      <c r="V2884" s="62">
        <v>362153</v>
      </c>
      <c r="W2884" s="61"/>
      <c r="X2884" s="61">
        <v>0</v>
      </c>
      <c r="Y2884" s="62">
        <v>2224893</v>
      </c>
      <c r="Z2884" s="62">
        <v>996448</v>
      </c>
      <c r="AA2884" s="61"/>
      <c r="AB2884" s="62">
        <v>112571</v>
      </c>
      <c r="AC2884" s="62">
        <v>1843</v>
      </c>
      <c r="AD2884" s="61"/>
      <c r="AE2884" s="62">
        <v>478607</v>
      </c>
      <c r="AF2884" s="61"/>
      <c r="AG2884" s="62">
        <v>177533</v>
      </c>
      <c r="AH2884" s="62">
        <v>489007</v>
      </c>
      <c r="AI2884" s="61"/>
      <c r="AJ2884" s="61">
        <v>0</v>
      </c>
      <c r="AK2884" s="61">
        <v>0</v>
      </c>
      <c r="AL2884" s="61">
        <v>0</v>
      </c>
      <c r="AM2884" s="61">
        <v>0</v>
      </c>
      <c r="AN2884" s="61">
        <v>0</v>
      </c>
      <c r="AO2884" s="61">
        <v>0</v>
      </c>
      <c r="AP2884" s="61"/>
      <c r="AQ2884" s="62">
        <v>16088</v>
      </c>
      <c r="AR2884" s="61"/>
      <c r="AS2884" s="62">
        <v>99510</v>
      </c>
      <c r="AT2884" s="62">
        <v>27712</v>
      </c>
      <c r="AU2884" s="62">
        <v>204942</v>
      </c>
      <c r="AV2884" s="61"/>
      <c r="AW2884" s="61">
        <v>0</v>
      </c>
      <c r="AX2884" s="62">
        <v>46359</v>
      </c>
      <c r="AY2884" s="61"/>
      <c r="AZ2884" s="61">
        <v>0</v>
      </c>
      <c r="BA2884" s="61"/>
      <c r="BB2884" s="61">
        <v>0</v>
      </c>
      <c r="BC2884" s="61">
        <v>686</v>
      </c>
      <c r="BD2884" s="61">
        <v>0</v>
      </c>
      <c r="BE2884" s="61"/>
      <c r="BF2884" s="61">
        <v>0</v>
      </c>
      <c r="BG2884" s="61"/>
      <c r="BH2884" s="61">
        <v>0</v>
      </c>
      <c r="BI2884" s="61"/>
      <c r="BJ2884" s="61">
        <v>0</v>
      </c>
      <c r="BK2884" s="61"/>
      <c r="BL2884" s="61">
        <v>0</v>
      </c>
      <c r="BM2884" s="61">
        <v>0</v>
      </c>
      <c r="BN2884" s="61">
        <v>0</v>
      </c>
      <c r="BO2884" s="61"/>
    </row>
    <row r="2885" spans="1:67" x14ac:dyDescent="0.2">
      <c r="A2885" s="57" t="s">
        <v>51</v>
      </c>
      <c r="B2885" s="56" t="s">
        <v>51</v>
      </c>
      <c r="C2885" s="56" t="s">
        <v>51</v>
      </c>
      <c r="D2885" s="56">
        <v>2005</v>
      </c>
      <c r="E2885" s="58">
        <v>5490682</v>
      </c>
      <c r="F2885" s="58">
        <v>5494326</v>
      </c>
      <c r="G2885" s="59">
        <v>5026168</v>
      </c>
      <c r="H2885" s="59">
        <v>468158</v>
      </c>
      <c r="I2885" s="60">
        <v>3644</v>
      </c>
      <c r="J2885" s="58">
        <v>0</v>
      </c>
      <c r="K2885" s="61"/>
      <c r="L2885" s="62">
        <v>2840</v>
      </c>
      <c r="M2885" s="61"/>
      <c r="N2885" s="61">
        <v>0</v>
      </c>
      <c r="O2885" s="62">
        <v>62057</v>
      </c>
      <c r="P2885" s="61"/>
      <c r="Q2885" s="61"/>
      <c r="R2885" s="61"/>
      <c r="S2885" s="62">
        <v>20168</v>
      </c>
      <c r="T2885" s="62">
        <v>3644</v>
      </c>
      <c r="U2885" s="61"/>
      <c r="V2885" s="62">
        <v>428958</v>
      </c>
      <c r="W2885" s="61"/>
      <c r="X2885" s="61">
        <v>0</v>
      </c>
      <c r="Y2885" s="62">
        <v>2232677</v>
      </c>
      <c r="Z2885" s="62">
        <v>1001551</v>
      </c>
      <c r="AA2885" s="61"/>
      <c r="AB2885" s="62">
        <v>112571</v>
      </c>
      <c r="AC2885" s="62">
        <v>1903</v>
      </c>
      <c r="AD2885" s="61"/>
      <c r="AE2885" s="62">
        <v>482026</v>
      </c>
      <c r="AF2885" s="61"/>
      <c r="AG2885" s="62">
        <v>178160</v>
      </c>
      <c r="AH2885" s="62">
        <v>499613</v>
      </c>
      <c r="AI2885" s="61"/>
      <c r="AJ2885" s="61">
        <v>0</v>
      </c>
      <c r="AK2885" s="61">
        <v>0</v>
      </c>
      <c r="AL2885" s="61">
        <v>0</v>
      </c>
      <c r="AM2885" s="61">
        <v>0</v>
      </c>
      <c r="AN2885" s="61">
        <v>0</v>
      </c>
      <c r="AO2885" s="61">
        <v>0</v>
      </c>
      <c r="AP2885" s="61"/>
      <c r="AQ2885" s="62">
        <v>16088</v>
      </c>
      <c r="AR2885" s="61"/>
      <c r="AS2885" s="62">
        <v>132654</v>
      </c>
      <c r="AT2885" s="62">
        <v>32734</v>
      </c>
      <c r="AU2885" s="62">
        <v>223405</v>
      </c>
      <c r="AV2885" s="61"/>
      <c r="AW2885" s="61">
        <v>0</v>
      </c>
      <c r="AX2885" s="62">
        <v>62591</v>
      </c>
      <c r="AY2885" s="61"/>
      <c r="AZ2885" s="61">
        <v>0</v>
      </c>
      <c r="BA2885" s="61"/>
      <c r="BB2885" s="61">
        <v>0</v>
      </c>
      <c r="BC2885" s="61">
        <v>686</v>
      </c>
      <c r="BD2885" s="61">
        <v>0</v>
      </c>
      <c r="BE2885" s="61"/>
      <c r="BF2885" s="61">
        <v>0</v>
      </c>
      <c r="BG2885" s="61"/>
      <c r="BH2885" s="61">
        <v>0</v>
      </c>
      <c r="BI2885" s="61"/>
      <c r="BJ2885" s="61">
        <v>0</v>
      </c>
      <c r="BK2885" s="61"/>
      <c r="BL2885" s="61">
        <v>0</v>
      </c>
      <c r="BM2885" s="61">
        <v>0</v>
      </c>
      <c r="BN2885" s="61">
        <v>0</v>
      </c>
      <c r="BO2885" s="61"/>
    </row>
    <row r="2886" spans="1:67" x14ac:dyDescent="0.2">
      <c r="A2886" s="57" t="s">
        <v>51</v>
      </c>
      <c r="B2886" s="56" t="s">
        <v>51</v>
      </c>
      <c r="C2886" s="56" t="s">
        <v>51</v>
      </c>
      <c r="D2886" s="56">
        <v>2006</v>
      </c>
      <c r="E2886" s="58">
        <v>5674369</v>
      </c>
      <c r="F2886" s="58">
        <v>5678013</v>
      </c>
      <c r="G2886" s="59">
        <v>5163634</v>
      </c>
      <c r="H2886" s="59">
        <v>514379</v>
      </c>
      <c r="I2886" s="60">
        <v>3644</v>
      </c>
      <c r="J2886" s="58">
        <v>0</v>
      </c>
      <c r="K2886" s="61"/>
      <c r="L2886" s="62">
        <v>2840</v>
      </c>
      <c r="M2886" s="61"/>
      <c r="N2886" s="61">
        <v>0</v>
      </c>
      <c r="O2886" s="62">
        <v>62057</v>
      </c>
      <c r="P2886" s="61"/>
      <c r="Q2886" s="61"/>
      <c r="R2886" s="61"/>
      <c r="S2886" s="62">
        <v>25087</v>
      </c>
      <c r="T2886" s="62">
        <v>3644</v>
      </c>
      <c r="U2886" s="61"/>
      <c r="V2886" s="62">
        <v>461525</v>
      </c>
      <c r="W2886" s="61"/>
      <c r="X2886" s="61">
        <v>0</v>
      </c>
      <c r="Y2886" s="62">
        <v>2258876</v>
      </c>
      <c r="Z2886" s="62">
        <v>1050271</v>
      </c>
      <c r="AA2886" s="61"/>
      <c r="AB2886" s="62">
        <v>112601</v>
      </c>
      <c r="AC2886" s="62">
        <v>3690</v>
      </c>
      <c r="AD2886" s="61"/>
      <c r="AE2886" s="62">
        <v>486673</v>
      </c>
      <c r="AF2886" s="61"/>
      <c r="AG2886" s="62">
        <v>178160</v>
      </c>
      <c r="AH2886" s="62">
        <v>518210</v>
      </c>
      <c r="AI2886" s="61"/>
      <c r="AJ2886" s="61">
        <v>0</v>
      </c>
      <c r="AK2886" s="61">
        <v>0</v>
      </c>
      <c r="AL2886" s="61">
        <v>0</v>
      </c>
      <c r="AM2886" s="61">
        <v>0</v>
      </c>
      <c r="AN2886" s="61">
        <v>0</v>
      </c>
      <c r="AO2886" s="61">
        <v>0</v>
      </c>
      <c r="AP2886" s="61"/>
      <c r="AQ2886" s="62">
        <v>16088</v>
      </c>
      <c r="AR2886" s="61"/>
      <c r="AS2886" s="62">
        <v>134406</v>
      </c>
      <c r="AT2886" s="62">
        <v>32734</v>
      </c>
      <c r="AU2886" s="62">
        <v>251711</v>
      </c>
      <c r="AV2886" s="61"/>
      <c r="AW2886" s="61">
        <v>0</v>
      </c>
      <c r="AX2886" s="62">
        <v>78754</v>
      </c>
      <c r="AY2886" s="61"/>
      <c r="AZ2886" s="61">
        <v>0</v>
      </c>
      <c r="BA2886" s="61"/>
      <c r="BB2886" s="61">
        <v>0</v>
      </c>
      <c r="BC2886" s="61">
        <v>686</v>
      </c>
      <c r="BD2886" s="61">
        <v>0</v>
      </c>
      <c r="BE2886" s="61"/>
      <c r="BF2886" s="61">
        <v>0</v>
      </c>
      <c r="BG2886" s="61"/>
      <c r="BH2886" s="61">
        <v>0</v>
      </c>
      <c r="BI2886" s="61"/>
      <c r="BJ2886" s="61">
        <v>0</v>
      </c>
      <c r="BK2886" s="61"/>
      <c r="BL2886" s="61">
        <v>0</v>
      </c>
      <c r="BM2886" s="61">
        <v>0</v>
      </c>
      <c r="BN2886" s="61">
        <v>0</v>
      </c>
      <c r="BO2886" s="61"/>
    </row>
    <row r="2887" spans="1:67" x14ac:dyDescent="0.2">
      <c r="A2887" s="57" t="s">
        <v>51</v>
      </c>
      <c r="B2887" s="56" t="s">
        <v>51</v>
      </c>
      <c r="C2887" s="56" t="s">
        <v>51</v>
      </c>
      <c r="D2887" s="56">
        <v>2007</v>
      </c>
      <c r="E2887" s="58">
        <v>6039263</v>
      </c>
      <c r="F2887" s="58">
        <v>6042907</v>
      </c>
      <c r="G2887" s="59">
        <v>5292916</v>
      </c>
      <c r="H2887" s="59">
        <v>749991</v>
      </c>
      <c r="I2887" s="60">
        <v>3644</v>
      </c>
      <c r="J2887" s="58">
        <v>0</v>
      </c>
      <c r="K2887" s="61"/>
      <c r="L2887" s="62">
        <v>2839</v>
      </c>
      <c r="M2887" s="61"/>
      <c r="N2887" s="61">
        <v>0</v>
      </c>
      <c r="O2887" s="62">
        <v>91153</v>
      </c>
      <c r="P2887" s="61"/>
      <c r="Q2887" s="61"/>
      <c r="R2887" s="61"/>
      <c r="S2887" s="62">
        <v>25087</v>
      </c>
      <c r="T2887" s="62">
        <v>3644</v>
      </c>
      <c r="U2887" s="61"/>
      <c r="V2887" s="62">
        <v>461368</v>
      </c>
      <c r="W2887" s="61"/>
      <c r="X2887" s="61">
        <v>0</v>
      </c>
      <c r="Y2887" s="62">
        <v>2262870</v>
      </c>
      <c r="Z2887" s="62">
        <v>1124661</v>
      </c>
      <c r="AA2887" s="61"/>
      <c r="AB2887" s="62">
        <v>112571</v>
      </c>
      <c r="AC2887" s="62">
        <v>3690</v>
      </c>
      <c r="AD2887" s="61"/>
      <c r="AE2887" s="62">
        <v>500568</v>
      </c>
      <c r="AF2887" s="61"/>
      <c r="AG2887" s="62">
        <v>179734</v>
      </c>
      <c r="AH2887" s="62">
        <v>524731</v>
      </c>
      <c r="AI2887" s="61"/>
      <c r="AJ2887" s="61">
        <v>0</v>
      </c>
      <c r="AK2887" s="61">
        <v>0</v>
      </c>
      <c r="AL2887" s="61">
        <v>0</v>
      </c>
      <c r="AM2887" s="61">
        <v>0</v>
      </c>
      <c r="AN2887" s="61">
        <v>0</v>
      </c>
      <c r="AO2887" s="61">
        <v>0</v>
      </c>
      <c r="AP2887" s="61"/>
      <c r="AQ2887" s="62">
        <v>16088</v>
      </c>
      <c r="AR2887" s="61"/>
      <c r="AS2887" s="62">
        <v>134406</v>
      </c>
      <c r="AT2887" s="62">
        <v>32734</v>
      </c>
      <c r="AU2887" s="62">
        <v>473262</v>
      </c>
      <c r="AV2887" s="61"/>
      <c r="AW2887" s="61">
        <v>0</v>
      </c>
      <c r="AX2887" s="62">
        <v>86212</v>
      </c>
      <c r="AY2887" s="61"/>
      <c r="AZ2887" s="61">
        <v>0</v>
      </c>
      <c r="BA2887" s="61"/>
      <c r="BB2887" s="61">
        <v>0</v>
      </c>
      <c r="BC2887" s="61">
        <v>686</v>
      </c>
      <c r="BD2887" s="62">
        <v>6603</v>
      </c>
      <c r="BE2887" s="61"/>
      <c r="BF2887" s="61">
        <v>0</v>
      </c>
      <c r="BG2887" s="61"/>
      <c r="BH2887" s="61">
        <v>0</v>
      </c>
      <c r="BI2887" s="61"/>
      <c r="BJ2887" s="61">
        <v>0</v>
      </c>
      <c r="BK2887" s="61"/>
      <c r="BL2887" s="61">
        <v>0</v>
      </c>
      <c r="BM2887" s="61">
        <v>0</v>
      </c>
      <c r="BN2887" s="61">
        <v>0</v>
      </c>
      <c r="BO2887" s="61"/>
    </row>
    <row r="2888" spans="1:67" x14ac:dyDescent="0.2">
      <c r="A2888" s="57" t="s">
        <v>51</v>
      </c>
      <c r="B2888" s="56" t="s">
        <v>51</v>
      </c>
      <c r="C2888" s="56" t="s">
        <v>51</v>
      </c>
      <c r="D2888" s="56">
        <v>2008</v>
      </c>
      <c r="E2888" s="58">
        <v>6564566</v>
      </c>
      <c r="F2888" s="58">
        <v>6568210</v>
      </c>
      <c r="G2888" s="59">
        <v>5541532</v>
      </c>
      <c r="H2888" s="59">
        <v>1026678</v>
      </c>
      <c r="I2888" s="60">
        <v>3644</v>
      </c>
      <c r="J2888" s="58">
        <v>0</v>
      </c>
      <c r="K2888" s="61"/>
      <c r="L2888" s="62">
        <v>2839</v>
      </c>
      <c r="M2888" s="61"/>
      <c r="N2888" s="61">
        <v>0</v>
      </c>
      <c r="O2888" s="62">
        <v>93232</v>
      </c>
      <c r="P2888" s="61"/>
      <c r="Q2888" s="61"/>
      <c r="R2888" s="61"/>
      <c r="S2888" s="62">
        <v>25087</v>
      </c>
      <c r="T2888" s="62">
        <v>3644</v>
      </c>
      <c r="U2888" s="61"/>
      <c r="V2888" s="62">
        <v>551343</v>
      </c>
      <c r="W2888" s="61"/>
      <c r="X2888" s="61">
        <v>0</v>
      </c>
      <c r="Y2888" s="62">
        <v>2315176</v>
      </c>
      <c r="Z2888" s="62">
        <v>1200400</v>
      </c>
      <c r="AA2888" s="61"/>
      <c r="AB2888" s="62">
        <v>112571</v>
      </c>
      <c r="AC2888" s="62">
        <v>3690</v>
      </c>
      <c r="AD2888" s="61"/>
      <c r="AE2888" s="62">
        <v>512546</v>
      </c>
      <c r="AF2888" s="61"/>
      <c r="AG2888" s="62">
        <v>191829</v>
      </c>
      <c r="AH2888" s="62">
        <v>529175</v>
      </c>
      <c r="AI2888" s="61"/>
      <c r="AJ2888" s="61">
        <v>0</v>
      </c>
      <c r="AK2888" s="61">
        <v>0</v>
      </c>
      <c r="AL2888" s="61">
        <v>0</v>
      </c>
      <c r="AM2888" s="61">
        <v>0</v>
      </c>
      <c r="AN2888" s="61">
        <v>0</v>
      </c>
      <c r="AO2888" s="61">
        <v>0</v>
      </c>
      <c r="AP2888" s="61"/>
      <c r="AQ2888" s="62">
        <v>17008</v>
      </c>
      <c r="AR2888" s="61"/>
      <c r="AS2888" s="62">
        <v>149131</v>
      </c>
      <c r="AT2888" s="62">
        <v>43200</v>
      </c>
      <c r="AU2888" s="62">
        <v>701506</v>
      </c>
      <c r="AV2888" s="61"/>
      <c r="AW2888" s="61">
        <v>0</v>
      </c>
      <c r="AX2888" s="62">
        <v>108544</v>
      </c>
      <c r="AY2888" s="61"/>
      <c r="AZ2888" s="61">
        <v>686</v>
      </c>
      <c r="BA2888" s="61"/>
      <c r="BB2888" s="62">
        <v>6603</v>
      </c>
      <c r="BC2888" s="61">
        <v>0</v>
      </c>
      <c r="BD2888" s="61">
        <v>0</v>
      </c>
      <c r="BE2888" s="61"/>
      <c r="BF2888" s="61">
        <v>0</v>
      </c>
      <c r="BG2888" s="61"/>
      <c r="BH2888" s="61">
        <v>0</v>
      </c>
      <c r="BI2888" s="61"/>
      <c r="BJ2888" s="61">
        <v>0</v>
      </c>
      <c r="BK2888" s="61"/>
      <c r="BL2888" s="61">
        <v>0</v>
      </c>
      <c r="BM2888" s="61">
        <v>0</v>
      </c>
      <c r="BN2888" s="61">
        <v>0</v>
      </c>
      <c r="BO2888" s="61"/>
    </row>
    <row r="2889" spans="1:67" x14ac:dyDescent="0.2">
      <c r="A2889" s="57" t="s">
        <v>51</v>
      </c>
      <c r="B2889" s="56" t="s">
        <v>51</v>
      </c>
      <c r="C2889" s="56" t="s">
        <v>51</v>
      </c>
      <c r="D2889" s="56">
        <v>2009</v>
      </c>
      <c r="E2889" s="58">
        <v>6748190</v>
      </c>
      <c r="F2889" s="58">
        <v>6751834</v>
      </c>
      <c r="G2889" s="59">
        <v>5636095</v>
      </c>
      <c r="H2889" s="59">
        <v>1115739</v>
      </c>
      <c r="I2889" s="60">
        <v>3644</v>
      </c>
      <c r="J2889" s="58">
        <v>0</v>
      </c>
      <c r="K2889" s="61"/>
      <c r="L2889" s="62">
        <v>2839</v>
      </c>
      <c r="M2889" s="61"/>
      <c r="N2889" s="61">
        <v>0</v>
      </c>
      <c r="O2889" s="62">
        <v>93232</v>
      </c>
      <c r="P2889" s="61"/>
      <c r="Q2889" s="61"/>
      <c r="R2889" s="61"/>
      <c r="S2889" s="62">
        <v>25087</v>
      </c>
      <c r="T2889" s="62">
        <v>3644</v>
      </c>
      <c r="U2889" s="61"/>
      <c r="V2889" s="62">
        <v>551343</v>
      </c>
      <c r="W2889" s="61"/>
      <c r="X2889" s="61">
        <v>0</v>
      </c>
      <c r="Y2889" s="62">
        <v>2359479</v>
      </c>
      <c r="Z2889" s="62">
        <v>1239644</v>
      </c>
      <c r="AA2889" s="61"/>
      <c r="AB2889" s="62">
        <v>112571</v>
      </c>
      <c r="AC2889" s="62">
        <v>3690</v>
      </c>
      <c r="AD2889" s="61"/>
      <c r="AE2889" s="62">
        <v>512547</v>
      </c>
      <c r="AF2889" s="61"/>
      <c r="AG2889" s="62">
        <v>200402</v>
      </c>
      <c r="AH2889" s="62">
        <v>531617</v>
      </c>
      <c r="AI2889" s="61"/>
      <c r="AJ2889" s="61">
        <v>0</v>
      </c>
      <c r="AK2889" s="61">
        <v>0</v>
      </c>
      <c r="AL2889" s="61">
        <v>0</v>
      </c>
      <c r="AM2889" s="61">
        <v>0</v>
      </c>
      <c r="AN2889" s="61">
        <v>0</v>
      </c>
      <c r="AO2889" s="62">
        <v>4692</v>
      </c>
      <c r="AP2889" s="61"/>
      <c r="AQ2889" s="62">
        <v>17008</v>
      </c>
      <c r="AR2889" s="61"/>
      <c r="AS2889" s="62">
        <v>83705</v>
      </c>
      <c r="AT2889" s="62">
        <v>159158</v>
      </c>
      <c r="AU2889" s="62">
        <v>721648</v>
      </c>
      <c r="AV2889" s="61"/>
      <c r="AW2889" s="61">
        <v>680</v>
      </c>
      <c r="AX2889" s="62">
        <v>121559</v>
      </c>
      <c r="AY2889" s="61"/>
      <c r="AZ2889" s="61">
        <v>0</v>
      </c>
      <c r="BA2889" s="61"/>
      <c r="BB2889" s="61">
        <v>0</v>
      </c>
      <c r="BC2889" s="61">
        <v>686</v>
      </c>
      <c r="BD2889" s="62">
        <v>6603</v>
      </c>
      <c r="BE2889" s="61"/>
      <c r="BF2889" s="61">
        <v>0</v>
      </c>
      <c r="BG2889" s="61"/>
      <c r="BH2889" s="61">
        <v>0</v>
      </c>
      <c r="BI2889" s="61"/>
      <c r="BJ2889" s="61">
        <v>0</v>
      </c>
      <c r="BK2889" s="61"/>
      <c r="BL2889" s="61">
        <v>0</v>
      </c>
      <c r="BM2889" s="61">
        <v>0</v>
      </c>
      <c r="BN2889" s="61">
        <v>0</v>
      </c>
      <c r="BO2889" s="61"/>
    </row>
    <row r="2890" spans="1:67" x14ac:dyDescent="0.2">
      <c r="A2890" s="57" t="s">
        <v>51</v>
      </c>
      <c r="B2890" s="56" t="s">
        <v>51</v>
      </c>
      <c r="C2890" s="56" t="s">
        <v>51</v>
      </c>
      <c r="D2890" s="56">
        <v>2010</v>
      </c>
      <c r="E2890" s="58">
        <v>6533824</v>
      </c>
      <c r="F2890" s="58">
        <v>6537468</v>
      </c>
      <c r="G2890" s="59">
        <v>5373404</v>
      </c>
      <c r="H2890" s="59">
        <v>1164064</v>
      </c>
      <c r="I2890" s="60">
        <v>3644</v>
      </c>
      <c r="J2890" s="58">
        <v>0</v>
      </c>
      <c r="K2890" s="61"/>
      <c r="L2890" s="62">
        <v>2839</v>
      </c>
      <c r="M2890" s="61"/>
      <c r="N2890" s="61">
        <v>0</v>
      </c>
      <c r="O2890" s="62">
        <v>93232</v>
      </c>
      <c r="P2890" s="61"/>
      <c r="Q2890" s="61"/>
      <c r="R2890" s="61"/>
      <c r="S2890" s="62">
        <v>25087</v>
      </c>
      <c r="T2890" s="62">
        <v>3644</v>
      </c>
      <c r="U2890" s="61"/>
      <c r="V2890" s="62">
        <v>551343</v>
      </c>
      <c r="W2890" s="61"/>
      <c r="X2890" s="61">
        <v>0</v>
      </c>
      <c r="Y2890" s="62">
        <v>2453697</v>
      </c>
      <c r="Z2890" s="62">
        <v>1330015</v>
      </c>
      <c r="AA2890" s="61"/>
      <c r="AB2890" s="62">
        <v>112571</v>
      </c>
      <c r="AC2890" s="62">
        <v>3690</v>
      </c>
      <c r="AD2890" s="61"/>
      <c r="AE2890" s="62">
        <v>519462</v>
      </c>
      <c r="AF2890" s="61"/>
      <c r="AG2890" s="62">
        <v>221308</v>
      </c>
      <c r="AH2890" s="62">
        <v>56516</v>
      </c>
      <c r="AI2890" s="61"/>
      <c r="AJ2890" s="61">
        <v>0</v>
      </c>
      <c r="AK2890" s="61">
        <v>0</v>
      </c>
      <c r="AL2890" s="61">
        <v>0</v>
      </c>
      <c r="AM2890" s="61">
        <v>0</v>
      </c>
      <c r="AN2890" s="61">
        <v>0</v>
      </c>
      <c r="AO2890" s="62">
        <v>4692</v>
      </c>
      <c r="AP2890" s="61"/>
      <c r="AQ2890" s="62">
        <v>17008</v>
      </c>
      <c r="AR2890" s="61"/>
      <c r="AS2890" s="62">
        <v>86124</v>
      </c>
      <c r="AT2890" s="62">
        <v>159158</v>
      </c>
      <c r="AU2890" s="62">
        <v>743821</v>
      </c>
      <c r="AV2890" s="61"/>
      <c r="AW2890" s="61">
        <v>680</v>
      </c>
      <c r="AX2890" s="62">
        <v>141340</v>
      </c>
      <c r="AY2890" s="61"/>
      <c r="AZ2890" s="61">
        <v>0</v>
      </c>
      <c r="BA2890" s="61"/>
      <c r="BB2890" s="61">
        <v>0</v>
      </c>
      <c r="BC2890" s="62">
        <v>4638</v>
      </c>
      <c r="BD2890" s="62">
        <v>6603</v>
      </c>
      <c r="BE2890" s="61"/>
      <c r="BF2890" s="61">
        <v>0</v>
      </c>
      <c r="BG2890" s="61"/>
      <c r="BH2890" s="61">
        <v>0</v>
      </c>
      <c r="BI2890" s="61"/>
      <c r="BJ2890" s="61">
        <v>0</v>
      </c>
      <c r="BK2890" s="61"/>
      <c r="BL2890" s="61">
        <v>0</v>
      </c>
      <c r="BM2890" s="61">
        <v>0</v>
      </c>
      <c r="BN2890" s="61">
        <v>0</v>
      </c>
      <c r="BO2890" s="61"/>
    </row>
    <row r="2891" spans="1:67" x14ac:dyDescent="0.2">
      <c r="A2891" s="57" t="s">
        <v>51</v>
      </c>
      <c r="B2891" s="56" t="s">
        <v>51</v>
      </c>
      <c r="C2891" s="56" t="s">
        <v>51</v>
      </c>
      <c r="D2891" s="56">
        <v>2011</v>
      </c>
      <c r="E2891" s="58">
        <v>7861762</v>
      </c>
      <c r="F2891" s="58">
        <v>7865406</v>
      </c>
      <c r="G2891" s="59">
        <v>6213402</v>
      </c>
      <c r="H2891" s="59">
        <v>1652004</v>
      </c>
      <c r="I2891" s="60">
        <v>3644</v>
      </c>
      <c r="J2891" s="58">
        <v>0</v>
      </c>
      <c r="K2891" s="61"/>
      <c r="L2891" s="62">
        <v>87700</v>
      </c>
      <c r="M2891" s="61"/>
      <c r="N2891" s="61">
        <v>0</v>
      </c>
      <c r="O2891" s="62">
        <v>385577</v>
      </c>
      <c r="P2891" s="61"/>
      <c r="Q2891" s="61"/>
      <c r="R2891" s="61"/>
      <c r="S2891" s="61">
        <v>0</v>
      </c>
      <c r="T2891" s="62">
        <v>3644</v>
      </c>
      <c r="U2891" s="61"/>
      <c r="V2891" s="62">
        <v>551343</v>
      </c>
      <c r="W2891" s="61"/>
      <c r="X2891" s="61">
        <v>0</v>
      </c>
      <c r="Y2891" s="62">
        <v>2601677</v>
      </c>
      <c r="Z2891" s="62">
        <v>1478441</v>
      </c>
      <c r="AA2891" s="61"/>
      <c r="AB2891" s="62">
        <v>112571</v>
      </c>
      <c r="AC2891" s="62">
        <v>3690</v>
      </c>
      <c r="AD2891" s="61"/>
      <c r="AE2891" s="62">
        <v>694792</v>
      </c>
      <c r="AF2891" s="61"/>
      <c r="AG2891" s="62">
        <v>254193</v>
      </c>
      <c r="AH2891" s="62">
        <v>39774</v>
      </c>
      <c r="AI2891" s="61"/>
      <c r="AJ2891" s="61">
        <v>0</v>
      </c>
      <c r="AK2891" s="61">
        <v>0</v>
      </c>
      <c r="AL2891" s="61">
        <v>0</v>
      </c>
      <c r="AM2891" s="61">
        <v>0</v>
      </c>
      <c r="AN2891" s="61">
        <v>0</v>
      </c>
      <c r="AO2891" s="62">
        <v>4692</v>
      </c>
      <c r="AP2891" s="61"/>
      <c r="AQ2891" s="62">
        <v>17607</v>
      </c>
      <c r="AR2891" s="61"/>
      <c r="AS2891" s="62">
        <v>87527</v>
      </c>
      <c r="AT2891" s="62">
        <v>159158</v>
      </c>
      <c r="AU2891" s="62">
        <v>1202967</v>
      </c>
      <c r="AV2891" s="61"/>
      <c r="AW2891" s="61">
        <v>680</v>
      </c>
      <c r="AX2891" s="62">
        <v>168132</v>
      </c>
      <c r="AY2891" s="61"/>
      <c r="AZ2891" s="61">
        <v>0</v>
      </c>
      <c r="BA2891" s="61"/>
      <c r="BB2891" s="61">
        <v>0</v>
      </c>
      <c r="BC2891" s="62">
        <v>4638</v>
      </c>
      <c r="BD2891" s="62">
        <v>6603</v>
      </c>
      <c r="BE2891" s="61"/>
      <c r="BF2891" s="61">
        <v>0</v>
      </c>
      <c r="BG2891" s="61"/>
      <c r="BH2891" s="61">
        <v>0</v>
      </c>
      <c r="BI2891" s="61"/>
      <c r="BJ2891" s="61">
        <v>0</v>
      </c>
      <c r="BK2891" s="61"/>
      <c r="BL2891" s="61">
        <v>0</v>
      </c>
      <c r="BM2891" s="61">
        <v>0</v>
      </c>
      <c r="BN2891" s="61">
        <v>0</v>
      </c>
      <c r="BO2891" s="61"/>
    </row>
    <row r="2892" spans="1:67" x14ac:dyDescent="0.2">
      <c r="A2892" s="57" t="s">
        <v>51</v>
      </c>
      <c r="B2892" s="56" t="s">
        <v>51</v>
      </c>
      <c r="C2892" s="56" t="s">
        <v>578</v>
      </c>
      <c r="D2892" s="56">
        <v>1989</v>
      </c>
      <c r="E2892" s="58">
        <v>2263311</v>
      </c>
      <c r="F2892" s="58">
        <v>2234701</v>
      </c>
      <c r="G2892" s="59">
        <v>2005824</v>
      </c>
      <c r="H2892" s="59">
        <v>257487</v>
      </c>
      <c r="I2892" s="60">
        <v>0</v>
      </c>
      <c r="J2892" s="58">
        <v>-28610</v>
      </c>
      <c r="K2892" s="61">
        <v>510</v>
      </c>
      <c r="L2892" s="61"/>
      <c r="M2892" s="61"/>
      <c r="N2892" s="61"/>
      <c r="O2892" s="61"/>
      <c r="P2892" s="61"/>
      <c r="Q2892" s="62">
        <v>66483</v>
      </c>
      <c r="R2892" s="61"/>
      <c r="S2892" s="61"/>
      <c r="T2892" s="61"/>
      <c r="U2892" s="61"/>
      <c r="V2892" s="61"/>
      <c r="W2892" s="62">
        <v>240483</v>
      </c>
      <c r="X2892" s="61"/>
      <c r="Y2892" s="61"/>
      <c r="Z2892" s="61"/>
      <c r="AA2892" s="62">
        <v>985691</v>
      </c>
      <c r="AB2892" s="61"/>
      <c r="AC2892" s="61"/>
      <c r="AD2892" s="62">
        <v>167826</v>
      </c>
      <c r="AE2892" s="61"/>
      <c r="AF2892" s="62">
        <v>326823</v>
      </c>
      <c r="AG2892" s="61"/>
      <c r="AH2892" s="61"/>
      <c r="AI2892" s="62">
        <v>218008</v>
      </c>
      <c r="AJ2892" s="61"/>
      <c r="AK2892" s="61"/>
      <c r="AL2892" s="61"/>
      <c r="AM2892" s="61"/>
      <c r="AN2892" s="61"/>
      <c r="AO2892" s="61"/>
      <c r="AP2892" s="62">
        <v>14299</v>
      </c>
      <c r="AQ2892" s="61"/>
      <c r="AR2892" s="62">
        <v>8644</v>
      </c>
      <c r="AS2892" s="61"/>
      <c r="AT2892" s="61"/>
      <c r="AU2892" s="61"/>
      <c r="AV2892" s="61"/>
      <c r="AW2892" s="61"/>
      <c r="AX2892" s="61"/>
      <c r="AY2892" s="62">
        <v>49881</v>
      </c>
      <c r="AZ2892" s="61"/>
      <c r="BA2892" s="62">
        <v>173536</v>
      </c>
      <c r="BB2892" s="61"/>
      <c r="BC2892" s="61"/>
      <c r="BD2892" s="61"/>
      <c r="BE2892" s="62">
        <v>11127</v>
      </c>
      <c r="BF2892" s="61"/>
      <c r="BG2892" s="61"/>
      <c r="BH2892" s="61"/>
      <c r="BI2892" s="61"/>
      <c r="BJ2892" s="61"/>
      <c r="BK2892" s="61"/>
      <c r="BL2892" s="61"/>
      <c r="BM2892" s="61"/>
      <c r="BN2892" s="61"/>
      <c r="BO2892" s="62">
        <v>-28610</v>
      </c>
    </row>
    <row r="2893" spans="1:67" x14ac:dyDescent="0.2">
      <c r="A2893" s="57" t="s">
        <v>51</v>
      </c>
      <c r="B2893" s="56" t="s">
        <v>51</v>
      </c>
      <c r="C2893" s="56" t="s">
        <v>578</v>
      </c>
      <c r="D2893" s="56">
        <v>1990</v>
      </c>
      <c r="E2893" s="58">
        <v>2348796</v>
      </c>
      <c r="F2893" s="58">
        <v>2320186</v>
      </c>
      <c r="G2893" s="59">
        <v>2095176</v>
      </c>
      <c r="H2893" s="59">
        <v>253620</v>
      </c>
      <c r="I2893" s="60">
        <v>0</v>
      </c>
      <c r="J2893" s="58">
        <v>-28610</v>
      </c>
      <c r="K2893" s="61">
        <v>510</v>
      </c>
      <c r="L2893" s="61"/>
      <c r="M2893" s="61"/>
      <c r="N2893" s="61"/>
      <c r="O2893" s="61"/>
      <c r="P2893" s="61"/>
      <c r="Q2893" s="62">
        <v>66484</v>
      </c>
      <c r="R2893" s="61"/>
      <c r="S2893" s="61"/>
      <c r="T2893" s="61"/>
      <c r="U2893" s="61"/>
      <c r="V2893" s="61"/>
      <c r="W2893" s="62">
        <v>240483</v>
      </c>
      <c r="X2893" s="61"/>
      <c r="Y2893" s="61"/>
      <c r="Z2893" s="61"/>
      <c r="AA2893" s="62">
        <v>1017698</v>
      </c>
      <c r="AB2893" s="61"/>
      <c r="AC2893" s="61"/>
      <c r="AD2893" s="62">
        <v>172308</v>
      </c>
      <c r="AE2893" s="61"/>
      <c r="AF2893" s="62">
        <v>358188</v>
      </c>
      <c r="AG2893" s="61"/>
      <c r="AH2893" s="61"/>
      <c r="AI2893" s="62">
        <v>239505</v>
      </c>
      <c r="AJ2893" s="61"/>
      <c r="AK2893" s="61"/>
      <c r="AL2893" s="61"/>
      <c r="AM2893" s="61"/>
      <c r="AN2893" s="61"/>
      <c r="AO2893" s="61"/>
      <c r="AP2893" s="62">
        <v>16047</v>
      </c>
      <c r="AQ2893" s="61"/>
      <c r="AR2893" s="62">
        <v>8644</v>
      </c>
      <c r="AS2893" s="61"/>
      <c r="AT2893" s="61"/>
      <c r="AU2893" s="61"/>
      <c r="AV2893" s="61"/>
      <c r="AW2893" s="61"/>
      <c r="AX2893" s="61"/>
      <c r="AY2893" s="62">
        <v>51606</v>
      </c>
      <c r="AZ2893" s="61"/>
      <c r="BA2893" s="62">
        <v>166196</v>
      </c>
      <c r="BB2893" s="61"/>
      <c r="BC2893" s="61"/>
      <c r="BD2893" s="61"/>
      <c r="BE2893" s="62">
        <v>11127</v>
      </c>
      <c r="BF2893" s="61"/>
      <c r="BG2893" s="61"/>
      <c r="BH2893" s="61"/>
      <c r="BI2893" s="61"/>
      <c r="BJ2893" s="61"/>
      <c r="BK2893" s="61"/>
      <c r="BL2893" s="61"/>
      <c r="BM2893" s="61"/>
      <c r="BN2893" s="61"/>
      <c r="BO2893" s="62">
        <v>-28610</v>
      </c>
    </row>
    <row r="2894" spans="1:67" x14ac:dyDescent="0.2">
      <c r="A2894" s="57" t="s">
        <v>51</v>
      </c>
      <c r="B2894" s="56" t="s">
        <v>51</v>
      </c>
      <c r="C2894" s="56" t="s">
        <v>578</v>
      </c>
      <c r="D2894" s="56">
        <v>1991</v>
      </c>
      <c r="E2894" s="58">
        <v>2360053</v>
      </c>
      <c r="F2894" s="58">
        <v>2331443</v>
      </c>
      <c r="G2894" s="59">
        <v>2100135</v>
      </c>
      <c r="H2894" s="59">
        <v>259918</v>
      </c>
      <c r="I2894" s="60">
        <v>0</v>
      </c>
      <c r="J2894" s="58">
        <v>-28610</v>
      </c>
      <c r="K2894" s="61">
        <v>510</v>
      </c>
      <c r="L2894" s="61"/>
      <c r="M2894" s="61"/>
      <c r="N2894" s="61"/>
      <c r="O2894" s="61"/>
      <c r="P2894" s="61"/>
      <c r="Q2894" s="62">
        <v>66484</v>
      </c>
      <c r="R2894" s="61"/>
      <c r="S2894" s="61"/>
      <c r="T2894" s="61"/>
      <c r="U2894" s="61"/>
      <c r="V2894" s="61"/>
      <c r="W2894" s="62">
        <v>240483</v>
      </c>
      <c r="X2894" s="61"/>
      <c r="Y2894" s="61"/>
      <c r="Z2894" s="61"/>
      <c r="AA2894" s="62">
        <v>1010533</v>
      </c>
      <c r="AB2894" s="61"/>
      <c r="AC2894" s="61"/>
      <c r="AD2894" s="62">
        <v>172308</v>
      </c>
      <c r="AE2894" s="61"/>
      <c r="AF2894" s="62">
        <v>358188</v>
      </c>
      <c r="AG2894" s="61"/>
      <c r="AH2894" s="61"/>
      <c r="AI2894" s="62">
        <v>251629</v>
      </c>
      <c r="AJ2894" s="61"/>
      <c r="AK2894" s="61"/>
      <c r="AL2894" s="61"/>
      <c r="AM2894" s="61"/>
      <c r="AN2894" s="61"/>
      <c r="AO2894" s="61"/>
      <c r="AP2894" s="62">
        <v>16047</v>
      </c>
      <c r="AQ2894" s="61"/>
      <c r="AR2894" s="62">
        <v>13498</v>
      </c>
      <c r="AS2894" s="61"/>
      <c r="AT2894" s="61"/>
      <c r="AU2894" s="61"/>
      <c r="AV2894" s="61"/>
      <c r="AW2894" s="61"/>
      <c r="AX2894" s="61"/>
      <c r="AY2894" s="62">
        <v>53050</v>
      </c>
      <c r="AZ2894" s="61"/>
      <c r="BA2894" s="62">
        <v>166196</v>
      </c>
      <c r="BB2894" s="61"/>
      <c r="BC2894" s="61"/>
      <c r="BD2894" s="61"/>
      <c r="BE2894" s="62">
        <v>11127</v>
      </c>
      <c r="BF2894" s="61"/>
      <c r="BG2894" s="61"/>
      <c r="BH2894" s="61"/>
      <c r="BI2894" s="61"/>
      <c r="BJ2894" s="61"/>
      <c r="BK2894" s="61"/>
      <c r="BL2894" s="61"/>
      <c r="BM2894" s="61"/>
      <c r="BN2894" s="61"/>
      <c r="BO2894" s="62">
        <v>-28610</v>
      </c>
    </row>
    <row r="2895" spans="1:67" x14ac:dyDescent="0.2">
      <c r="A2895" s="57" t="s">
        <v>51</v>
      </c>
      <c r="B2895" s="56" t="s">
        <v>51</v>
      </c>
      <c r="C2895" s="56" t="s">
        <v>578</v>
      </c>
      <c r="D2895" s="56">
        <v>1992</v>
      </c>
      <c r="E2895" s="58">
        <v>2435412</v>
      </c>
      <c r="F2895" s="58">
        <v>2406802</v>
      </c>
      <c r="G2895" s="59">
        <v>2119803</v>
      </c>
      <c r="H2895" s="59">
        <v>315609</v>
      </c>
      <c r="I2895" s="60">
        <v>0</v>
      </c>
      <c r="J2895" s="58">
        <v>-28610</v>
      </c>
      <c r="K2895" s="61">
        <v>510</v>
      </c>
      <c r="L2895" s="61"/>
      <c r="M2895" s="61"/>
      <c r="N2895" s="61"/>
      <c r="O2895" s="61"/>
      <c r="P2895" s="61"/>
      <c r="Q2895" s="62">
        <v>66484</v>
      </c>
      <c r="R2895" s="61"/>
      <c r="S2895" s="61"/>
      <c r="T2895" s="61"/>
      <c r="U2895" s="61"/>
      <c r="V2895" s="61"/>
      <c r="W2895" s="62">
        <v>240483</v>
      </c>
      <c r="X2895" s="61"/>
      <c r="Y2895" s="61"/>
      <c r="Z2895" s="61"/>
      <c r="AA2895" s="62">
        <v>1020504</v>
      </c>
      <c r="AB2895" s="61"/>
      <c r="AC2895" s="61"/>
      <c r="AD2895" s="62">
        <v>172308</v>
      </c>
      <c r="AE2895" s="61"/>
      <c r="AF2895" s="62">
        <v>360397</v>
      </c>
      <c r="AG2895" s="61"/>
      <c r="AH2895" s="61"/>
      <c r="AI2895" s="62">
        <v>259117</v>
      </c>
      <c r="AJ2895" s="61"/>
      <c r="AK2895" s="61"/>
      <c r="AL2895" s="61"/>
      <c r="AM2895" s="61"/>
      <c r="AN2895" s="61"/>
      <c r="AO2895" s="61"/>
      <c r="AP2895" s="62">
        <v>16775</v>
      </c>
      <c r="AQ2895" s="61"/>
      <c r="AR2895" s="62">
        <v>62279</v>
      </c>
      <c r="AS2895" s="61"/>
      <c r="AT2895" s="61"/>
      <c r="AU2895" s="61"/>
      <c r="AV2895" s="61"/>
      <c r="AW2895" s="61"/>
      <c r="AX2895" s="61"/>
      <c r="AY2895" s="62">
        <v>59232</v>
      </c>
      <c r="AZ2895" s="61"/>
      <c r="BA2895" s="62">
        <v>166196</v>
      </c>
      <c r="BB2895" s="61"/>
      <c r="BC2895" s="61"/>
      <c r="BD2895" s="61"/>
      <c r="BE2895" s="62">
        <v>11127</v>
      </c>
      <c r="BF2895" s="61"/>
      <c r="BG2895" s="61"/>
      <c r="BH2895" s="61"/>
      <c r="BI2895" s="61"/>
      <c r="BJ2895" s="61"/>
      <c r="BK2895" s="61"/>
      <c r="BL2895" s="61"/>
      <c r="BM2895" s="61"/>
      <c r="BN2895" s="61"/>
      <c r="BO2895" s="62">
        <v>-28610</v>
      </c>
    </row>
    <row r="2896" spans="1:67" x14ac:dyDescent="0.2">
      <c r="A2896" s="57" t="s">
        <v>51</v>
      </c>
      <c r="B2896" s="56" t="s">
        <v>51</v>
      </c>
      <c r="C2896" s="56" t="s">
        <v>578</v>
      </c>
      <c r="D2896" s="56">
        <v>1993</v>
      </c>
      <c r="E2896" s="58">
        <v>2545769</v>
      </c>
      <c r="F2896" s="58">
        <v>2517159</v>
      </c>
      <c r="G2896" s="59">
        <v>2252687</v>
      </c>
      <c r="H2896" s="59">
        <v>293082</v>
      </c>
      <c r="I2896" s="60">
        <v>0</v>
      </c>
      <c r="J2896" s="58">
        <v>-28610</v>
      </c>
      <c r="K2896" s="61">
        <v>510</v>
      </c>
      <c r="L2896" s="61"/>
      <c r="M2896" s="61"/>
      <c r="N2896" s="61"/>
      <c r="O2896" s="61"/>
      <c r="P2896" s="61"/>
      <c r="Q2896" s="62">
        <v>66484</v>
      </c>
      <c r="R2896" s="61"/>
      <c r="S2896" s="61"/>
      <c r="T2896" s="61"/>
      <c r="U2896" s="61"/>
      <c r="V2896" s="61"/>
      <c r="W2896" s="62">
        <v>346684</v>
      </c>
      <c r="X2896" s="61"/>
      <c r="Y2896" s="61"/>
      <c r="Z2896" s="61"/>
      <c r="AA2896" s="62">
        <v>1033634</v>
      </c>
      <c r="AB2896" s="61"/>
      <c r="AC2896" s="61"/>
      <c r="AD2896" s="62">
        <v>176118</v>
      </c>
      <c r="AE2896" s="61"/>
      <c r="AF2896" s="62">
        <v>362906</v>
      </c>
      <c r="AG2896" s="61"/>
      <c r="AH2896" s="61"/>
      <c r="AI2896" s="62">
        <v>266351</v>
      </c>
      <c r="AJ2896" s="61"/>
      <c r="AK2896" s="61"/>
      <c r="AL2896" s="61"/>
      <c r="AM2896" s="61"/>
      <c r="AN2896" s="61"/>
      <c r="AO2896" s="61"/>
      <c r="AP2896" s="62">
        <v>16775</v>
      </c>
      <c r="AQ2896" s="61"/>
      <c r="AR2896" s="62">
        <v>38279</v>
      </c>
      <c r="AS2896" s="61"/>
      <c r="AT2896" s="61"/>
      <c r="AU2896" s="61"/>
      <c r="AV2896" s="61"/>
      <c r="AW2896" s="61"/>
      <c r="AX2896" s="61"/>
      <c r="AY2896" s="62">
        <v>60705</v>
      </c>
      <c r="AZ2896" s="61"/>
      <c r="BA2896" s="62">
        <v>166196</v>
      </c>
      <c r="BB2896" s="61"/>
      <c r="BC2896" s="61"/>
      <c r="BD2896" s="61"/>
      <c r="BE2896" s="62">
        <v>11127</v>
      </c>
      <c r="BF2896" s="61"/>
      <c r="BG2896" s="61"/>
      <c r="BH2896" s="61"/>
      <c r="BI2896" s="61"/>
      <c r="BJ2896" s="61"/>
      <c r="BK2896" s="61"/>
      <c r="BL2896" s="61"/>
      <c r="BM2896" s="61"/>
      <c r="BN2896" s="61"/>
      <c r="BO2896" s="62">
        <v>-28610</v>
      </c>
    </row>
    <row r="2897" spans="1:67" x14ac:dyDescent="0.2">
      <c r="A2897" s="57" t="s">
        <v>51</v>
      </c>
      <c r="B2897" s="56" t="s">
        <v>51</v>
      </c>
      <c r="C2897" s="56" t="s">
        <v>578</v>
      </c>
      <c r="D2897" s="56">
        <v>1994</v>
      </c>
      <c r="E2897" s="58">
        <v>2594537</v>
      </c>
      <c r="F2897" s="58">
        <v>2565927</v>
      </c>
      <c r="G2897" s="59">
        <v>2297469</v>
      </c>
      <c r="H2897" s="59">
        <v>297068</v>
      </c>
      <c r="I2897" s="60">
        <v>0</v>
      </c>
      <c r="J2897" s="58">
        <v>-28610</v>
      </c>
      <c r="K2897" s="61">
        <v>510</v>
      </c>
      <c r="L2897" s="61"/>
      <c r="M2897" s="61"/>
      <c r="N2897" s="61"/>
      <c r="O2897" s="61"/>
      <c r="P2897" s="61"/>
      <c r="Q2897" s="62">
        <v>66484</v>
      </c>
      <c r="R2897" s="61"/>
      <c r="S2897" s="61"/>
      <c r="T2897" s="61"/>
      <c r="U2897" s="61"/>
      <c r="V2897" s="61"/>
      <c r="W2897" s="62">
        <v>346684</v>
      </c>
      <c r="X2897" s="61"/>
      <c r="Y2897" s="61"/>
      <c r="Z2897" s="61"/>
      <c r="AA2897" s="62">
        <v>1061795</v>
      </c>
      <c r="AB2897" s="61"/>
      <c r="AC2897" s="61"/>
      <c r="AD2897" s="62">
        <v>174429</v>
      </c>
      <c r="AE2897" s="61"/>
      <c r="AF2897" s="62">
        <v>370956</v>
      </c>
      <c r="AG2897" s="61"/>
      <c r="AH2897" s="61"/>
      <c r="AI2897" s="62">
        <v>276611</v>
      </c>
      <c r="AJ2897" s="61"/>
      <c r="AK2897" s="61"/>
      <c r="AL2897" s="61"/>
      <c r="AM2897" s="61"/>
      <c r="AN2897" s="61"/>
      <c r="AO2897" s="61"/>
      <c r="AP2897" s="62">
        <v>16775</v>
      </c>
      <c r="AQ2897" s="61"/>
      <c r="AR2897" s="62">
        <v>40434</v>
      </c>
      <c r="AS2897" s="61"/>
      <c r="AT2897" s="61"/>
      <c r="AU2897" s="61"/>
      <c r="AV2897" s="61"/>
      <c r="AW2897" s="61"/>
      <c r="AX2897" s="61"/>
      <c r="AY2897" s="62">
        <v>62536</v>
      </c>
      <c r="AZ2897" s="61"/>
      <c r="BA2897" s="62">
        <v>166196</v>
      </c>
      <c r="BB2897" s="61"/>
      <c r="BC2897" s="61"/>
      <c r="BD2897" s="61"/>
      <c r="BE2897" s="62">
        <v>11127</v>
      </c>
      <c r="BF2897" s="61"/>
      <c r="BG2897" s="61"/>
      <c r="BH2897" s="61"/>
      <c r="BI2897" s="61"/>
      <c r="BJ2897" s="61"/>
      <c r="BK2897" s="61"/>
      <c r="BL2897" s="61"/>
      <c r="BM2897" s="61"/>
      <c r="BN2897" s="61"/>
      <c r="BO2897" s="62">
        <v>-28610</v>
      </c>
    </row>
    <row r="2898" spans="1:67" x14ac:dyDescent="0.2">
      <c r="A2898" s="57" t="s">
        <v>51</v>
      </c>
      <c r="B2898" s="56" t="s">
        <v>51</v>
      </c>
      <c r="C2898" s="56" t="s">
        <v>578</v>
      </c>
      <c r="D2898" s="56">
        <v>1995</v>
      </c>
      <c r="E2898" s="58">
        <v>3262227</v>
      </c>
      <c r="F2898" s="58">
        <v>3233513</v>
      </c>
      <c r="G2898" s="59">
        <v>2816677</v>
      </c>
      <c r="H2898" s="59">
        <v>445550</v>
      </c>
      <c r="I2898" s="60">
        <v>0</v>
      </c>
      <c r="J2898" s="58">
        <v>-28714</v>
      </c>
      <c r="K2898" s="61">
        <v>510</v>
      </c>
      <c r="L2898" s="61"/>
      <c r="M2898" s="61"/>
      <c r="N2898" s="61"/>
      <c r="O2898" s="61"/>
      <c r="P2898" s="62">
        <v>66484</v>
      </c>
      <c r="Q2898" s="61"/>
      <c r="R2898" s="61"/>
      <c r="S2898" s="61"/>
      <c r="T2898" s="61"/>
      <c r="U2898" s="61"/>
      <c r="V2898" s="61"/>
      <c r="W2898" s="62">
        <v>351005</v>
      </c>
      <c r="X2898" s="61"/>
      <c r="Y2898" s="61"/>
      <c r="Z2898" s="61"/>
      <c r="AA2898" s="62">
        <v>1545419</v>
      </c>
      <c r="AB2898" s="61"/>
      <c r="AC2898" s="61"/>
      <c r="AD2898" s="62">
        <v>176491</v>
      </c>
      <c r="AE2898" s="61"/>
      <c r="AF2898" s="62">
        <v>397359</v>
      </c>
      <c r="AG2898" s="61"/>
      <c r="AH2898" s="61"/>
      <c r="AI2898" s="62">
        <v>279409</v>
      </c>
      <c r="AJ2898" s="61"/>
      <c r="AK2898" s="61"/>
      <c r="AL2898" s="61"/>
      <c r="AM2898" s="61"/>
      <c r="AN2898" s="61"/>
      <c r="AO2898" s="61"/>
      <c r="AP2898" s="62">
        <v>16775</v>
      </c>
      <c r="AQ2898" s="61"/>
      <c r="AR2898" s="62">
        <v>45644</v>
      </c>
      <c r="AS2898" s="61"/>
      <c r="AT2898" s="61"/>
      <c r="AU2898" s="61"/>
      <c r="AV2898" s="61"/>
      <c r="AW2898" s="61"/>
      <c r="AX2898" s="61"/>
      <c r="AY2898" s="62">
        <v>62536</v>
      </c>
      <c r="AZ2898" s="61"/>
      <c r="BA2898" s="62">
        <v>309468</v>
      </c>
      <c r="BB2898" s="61"/>
      <c r="BC2898" s="61"/>
      <c r="BD2898" s="61"/>
      <c r="BE2898" s="62">
        <v>11127</v>
      </c>
      <c r="BF2898" s="61"/>
      <c r="BG2898" s="61"/>
      <c r="BH2898" s="61"/>
      <c r="BI2898" s="61"/>
      <c r="BJ2898" s="61"/>
      <c r="BK2898" s="61"/>
      <c r="BL2898" s="61"/>
      <c r="BM2898" s="61"/>
      <c r="BN2898" s="61"/>
      <c r="BO2898" s="62">
        <v>-28714</v>
      </c>
    </row>
    <row r="2899" spans="1:67" x14ac:dyDescent="0.2">
      <c r="A2899" s="57" t="s">
        <v>51</v>
      </c>
      <c r="B2899" s="56" t="s">
        <v>51</v>
      </c>
      <c r="C2899" s="56" t="s">
        <v>578</v>
      </c>
      <c r="D2899" s="56">
        <v>1996</v>
      </c>
      <c r="E2899" s="58">
        <v>3705750</v>
      </c>
      <c r="F2899" s="58">
        <v>3677036</v>
      </c>
      <c r="G2899" s="59">
        <v>3241600</v>
      </c>
      <c r="H2899" s="59">
        <v>464150</v>
      </c>
      <c r="I2899" s="60">
        <v>0</v>
      </c>
      <c r="J2899" s="58">
        <v>-28714</v>
      </c>
      <c r="K2899" s="61">
        <v>510</v>
      </c>
      <c r="L2899" s="61"/>
      <c r="M2899" s="61"/>
      <c r="N2899" s="61"/>
      <c r="O2899" s="61"/>
      <c r="P2899" s="62">
        <v>66484</v>
      </c>
      <c r="Q2899" s="61"/>
      <c r="R2899" s="61"/>
      <c r="S2899" s="61"/>
      <c r="T2899" s="61"/>
      <c r="U2899" s="61"/>
      <c r="V2899" s="61"/>
      <c r="W2899" s="62">
        <v>351005</v>
      </c>
      <c r="X2899" s="61"/>
      <c r="Y2899" s="61"/>
      <c r="Z2899" s="61"/>
      <c r="AA2899" s="62">
        <v>1885305</v>
      </c>
      <c r="AB2899" s="61"/>
      <c r="AC2899" s="61"/>
      <c r="AD2899" s="62">
        <v>176491</v>
      </c>
      <c r="AE2899" s="61"/>
      <c r="AF2899" s="62">
        <v>480225</v>
      </c>
      <c r="AG2899" s="61"/>
      <c r="AH2899" s="61"/>
      <c r="AI2899" s="62">
        <v>281580</v>
      </c>
      <c r="AJ2899" s="61"/>
      <c r="AK2899" s="61"/>
      <c r="AL2899" s="61"/>
      <c r="AM2899" s="61"/>
      <c r="AN2899" s="61"/>
      <c r="AO2899" s="61"/>
      <c r="AP2899" s="62">
        <v>16775</v>
      </c>
      <c r="AQ2899" s="61"/>
      <c r="AR2899" s="62">
        <v>45644</v>
      </c>
      <c r="AS2899" s="61"/>
      <c r="AT2899" s="61"/>
      <c r="AU2899" s="61"/>
      <c r="AV2899" s="61"/>
      <c r="AW2899" s="61"/>
      <c r="AX2899" s="61"/>
      <c r="AY2899" s="62">
        <v>63466</v>
      </c>
      <c r="AZ2899" s="61"/>
      <c r="BA2899" s="62">
        <v>327138</v>
      </c>
      <c r="BB2899" s="61"/>
      <c r="BC2899" s="61"/>
      <c r="BD2899" s="61"/>
      <c r="BE2899" s="62">
        <v>11127</v>
      </c>
      <c r="BF2899" s="61"/>
      <c r="BG2899" s="61"/>
      <c r="BH2899" s="61"/>
      <c r="BI2899" s="61"/>
      <c r="BJ2899" s="61"/>
      <c r="BK2899" s="61"/>
      <c r="BL2899" s="61"/>
      <c r="BM2899" s="61"/>
      <c r="BN2899" s="61"/>
      <c r="BO2899" s="62">
        <v>-28714</v>
      </c>
    </row>
    <row r="2900" spans="1:67" x14ac:dyDescent="0.2">
      <c r="A2900" s="57" t="s">
        <v>51</v>
      </c>
      <c r="B2900" s="56" t="s">
        <v>51</v>
      </c>
      <c r="C2900" s="56" t="s">
        <v>578</v>
      </c>
      <c r="D2900" s="56">
        <v>1997</v>
      </c>
      <c r="E2900" s="58">
        <v>4108195</v>
      </c>
      <c r="F2900" s="58">
        <v>4079481</v>
      </c>
      <c r="G2900" s="59">
        <v>3644045</v>
      </c>
      <c r="H2900" s="59">
        <v>464150</v>
      </c>
      <c r="I2900" s="60">
        <v>0</v>
      </c>
      <c r="J2900" s="58">
        <v>-28714</v>
      </c>
      <c r="K2900" s="61">
        <v>510</v>
      </c>
      <c r="L2900" s="61"/>
      <c r="M2900" s="61"/>
      <c r="N2900" s="61"/>
      <c r="O2900" s="61"/>
      <c r="P2900" s="62">
        <v>66484</v>
      </c>
      <c r="Q2900" s="61"/>
      <c r="R2900" s="61"/>
      <c r="S2900" s="61"/>
      <c r="T2900" s="61"/>
      <c r="U2900" s="61"/>
      <c r="V2900" s="61"/>
      <c r="W2900" s="62">
        <v>351005</v>
      </c>
      <c r="X2900" s="61"/>
      <c r="Y2900" s="61"/>
      <c r="Z2900" s="61"/>
      <c r="AA2900" s="62">
        <v>2261222</v>
      </c>
      <c r="AB2900" s="61"/>
      <c r="AC2900" s="61"/>
      <c r="AD2900" s="62">
        <v>176491</v>
      </c>
      <c r="AE2900" s="61"/>
      <c r="AF2900" s="62">
        <v>503533</v>
      </c>
      <c r="AG2900" s="61"/>
      <c r="AH2900" s="61"/>
      <c r="AI2900" s="62">
        <v>284800</v>
      </c>
      <c r="AJ2900" s="61"/>
      <c r="AK2900" s="61"/>
      <c r="AL2900" s="61"/>
      <c r="AM2900" s="61"/>
      <c r="AN2900" s="61"/>
      <c r="AO2900" s="61"/>
      <c r="AP2900" s="62">
        <v>16775</v>
      </c>
      <c r="AQ2900" s="61"/>
      <c r="AR2900" s="62">
        <v>45644</v>
      </c>
      <c r="AS2900" s="61"/>
      <c r="AT2900" s="61"/>
      <c r="AU2900" s="61"/>
      <c r="AV2900" s="61"/>
      <c r="AW2900" s="61"/>
      <c r="AX2900" s="61"/>
      <c r="AY2900" s="62">
        <v>63466</v>
      </c>
      <c r="AZ2900" s="61"/>
      <c r="BA2900" s="62">
        <v>327138</v>
      </c>
      <c r="BB2900" s="61"/>
      <c r="BC2900" s="61"/>
      <c r="BD2900" s="61"/>
      <c r="BE2900" s="62">
        <v>11127</v>
      </c>
      <c r="BF2900" s="61"/>
      <c r="BG2900" s="61"/>
      <c r="BH2900" s="61"/>
      <c r="BI2900" s="61"/>
      <c r="BJ2900" s="61"/>
      <c r="BK2900" s="61"/>
      <c r="BL2900" s="61"/>
      <c r="BM2900" s="61"/>
      <c r="BN2900" s="61"/>
      <c r="BO2900" s="62">
        <v>-28714</v>
      </c>
    </row>
    <row r="2901" spans="1:67" x14ac:dyDescent="0.2">
      <c r="A2901" s="57" t="s">
        <v>52</v>
      </c>
      <c r="B2901" s="56" t="s">
        <v>52</v>
      </c>
      <c r="C2901" s="56" t="s">
        <v>52</v>
      </c>
      <c r="D2901" s="56">
        <v>1989</v>
      </c>
      <c r="E2901" s="58">
        <v>81912076</v>
      </c>
      <c r="F2901" s="58">
        <v>75906552</v>
      </c>
      <c r="G2901" s="59">
        <v>76102006</v>
      </c>
      <c r="H2901" s="59">
        <v>5810070</v>
      </c>
      <c r="I2901" s="60">
        <v>0</v>
      </c>
      <c r="J2901" s="58">
        <v>-6005524</v>
      </c>
      <c r="K2901" s="62">
        <v>2248911</v>
      </c>
      <c r="L2901" s="61"/>
      <c r="M2901" s="61"/>
      <c r="N2901" s="61"/>
      <c r="O2901" s="61"/>
      <c r="P2901" s="62">
        <v>4315254</v>
      </c>
      <c r="Q2901" s="61"/>
      <c r="R2901" s="61"/>
      <c r="S2901" s="61"/>
      <c r="T2901" s="61"/>
      <c r="U2901" s="61"/>
      <c r="V2901" s="61"/>
      <c r="W2901" s="62">
        <v>4764490</v>
      </c>
      <c r="X2901" s="61"/>
      <c r="Y2901" s="61"/>
      <c r="Z2901" s="61"/>
      <c r="AA2901" s="62">
        <v>17360606</v>
      </c>
      <c r="AB2901" s="61"/>
      <c r="AC2901" s="61"/>
      <c r="AD2901" s="62">
        <v>29137668</v>
      </c>
      <c r="AE2901" s="61"/>
      <c r="AF2901" s="62">
        <v>13442418</v>
      </c>
      <c r="AG2901" s="61"/>
      <c r="AH2901" s="61"/>
      <c r="AI2901" s="62">
        <v>4832659</v>
      </c>
      <c r="AJ2901" s="61"/>
      <c r="AK2901" s="61"/>
      <c r="AL2901" s="61"/>
      <c r="AM2901" s="61"/>
      <c r="AN2901" s="61"/>
      <c r="AO2901" s="61"/>
      <c r="AP2901" s="62">
        <v>510077</v>
      </c>
      <c r="AQ2901" s="61"/>
      <c r="AR2901" s="62">
        <v>1109329</v>
      </c>
      <c r="AS2901" s="61"/>
      <c r="AT2901" s="61"/>
      <c r="AU2901" s="61"/>
      <c r="AV2901" s="62">
        <v>73689</v>
      </c>
      <c r="AW2901" s="61"/>
      <c r="AX2901" s="61"/>
      <c r="AY2901" s="62">
        <v>678065</v>
      </c>
      <c r="AZ2901" s="61"/>
      <c r="BA2901" s="62">
        <v>1527261</v>
      </c>
      <c r="BB2901" s="61"/>
      <c r="BC2901" s="61"/>
      <c r="BD2901" s="61"/>
      <c r="BE2901" s="62">
        <v>453463</v>
      </c>
      <c r="BF2901" s="61"/>
      <c r="BG2901" s="62">
        <v>198247</v>
      </c>
      <c r="BH2901" s="61"/>
      <c r="BI2901" s="62">
        <v>1147662</v>
      </c>
      <c r="BJ2901" s="61"/>
      <c r="BK2901" s="62">
        <v>112277</v>
      </c>
      <c r="BL2901" s="61"/>
      <c r="BM2901" s="61"/>
      <c r="BN2901" s="61"/>
      <c r="BO2901" s="62">
        <v>-6005524</v>
      </c>
    </row>
    <row r="2902" spans="1:67" x14ac:dyDescent="0.2">
      <c r="A2902" s="57" t="s">
        <v>52</v>
      </c>
      <c r="B2902" s="56" t="s">
        <v>52</v>
      </c>
      <c r="C2902" s="56" t="s">
        <v>52</v>
      </c>
      <c r="D2902" s="56">
        <v>1990</v>
      </c>
      <c r="E2902" s="58">
        <v>92734057</v>
      </c>
      <c r="F2902" s="58">
        <v>86728533</v>
      </c>
      <c r="G2902" s="59">
        <v>86149581</v>
      </c>
      <c r="H2902" s="59">
        <v>6584476</v>
      </c>
      <c r="I2902" s="60">
        <v>0</v>
      </c>
      <c r="J2902" s="58">
        <v>-6005524</v>
      </c>
      <c r="K2902" s="62">
        <v>2254354</v>
      </c>
      <c r="L2902" s="61"/>
      <c r="M2902" s="61"/>
      <c r="N2902" s="61"/>
      <c r="O2902" s="61"/>
      <c r="P2902" s="62">
        <v>4319004</v>
      </c>
      <c r="Q2902" s="61"/>
      <c r="R2902" s="61"/>
      <c r="S2902" s="61"/>
      <c r="T2902" s="61"/>
      <c r="U2902" s="61"/>
      <c r="V2902" s="61"/>
      <c r="W2902" s="62">
        <v>5247518</v>
      </c>
      <c r="X2902" s="61"/>
      <c r="Y2902" s="61"/>
      <c r="Z2902" s="61"/>
      <c r="AA2902" s="62">
        <v>18704102</v>
      </c>
      <c r="AB2902" s="61"/>
      <c r="AC2902" s="61"/>
      <c r="AD2902" s="62">
        <v>34552093</v>
      </c>
      <c r="AE2902" s="61"/>
      <c r="AF2902" s="62">
        <v>15664030</v>
      </c>
      <c r="AG2902" s="61"/>
      <c r="AH2902" s="61"/>
      <c r="AI2902" s="62">
        <v>5408480</v>
      </c>
      <c r="AJ2902" s="61"/>
      <c r="AK2902" s="61"/>
      <c r="AL2902" s="61"/>
      <c r="AM2902" s="61"/>
      <c r="AN2902" s="61"/>
      <c r="AO2902" s="61"/>
      <c r="AP2902" s="62">
        <v>538699</v>
      </c>
      <c r="AQ2902" s="61"/>
      <c r="AR2902" s="62">
        <v>1303244</v>
      </c>
      <c r="AS2902" s="61"/>
      <c r="AT2902" s="61"/>
      <c r="AU2902" s="61"/>
      <c r="AV2902" s="62">
        <v>79049</v>
      </c>
      <c r="AW2902" s="61"/>
      <c r="AX2902" s="61"/>
      <c r="AY2902" s="62">
        <v>744070</v>
      </c>
      <c r="AZ2902" s="61"/>
      <c r="BA2902" s="62">
        <v>1837247</v>
      </c>
      <c r="BB2902" s="61"/>
      <c r="BC2902" s="61"/>
      <c r="BD2902" s="61"/>
      <c r="BE2902" s="62">
        <v>586239</v>
      </c>
      <c r="BF2902" s="61"/>
      <c r="BG2902" s="62">
        <v>198247</v>
      </c>
      <c r="BH2902" s="61"/>
      <c r="BI2902" s="62">
        <v>1185404</v>
      </c>
      <c r="BJ2902" s="61"/>
      <c r="BK2902" s="62">
        <v>112277</v>
      </c>
      <c r="BL2902" s="61"/>
      <c r="BM2902" s="61"/>
      <c r="BN2902" s="61"/>
      <c r="BO2902" s="62">
        <v>-6005524</v>
      </c>
    </row>
    <row r="2903" spans="1:67" x14ac:dyDescent="0.2">
      <c r="A2903" s="57" t="s">
        <v>52</v>
      </c>
      <c r="B2903" s="56" t="s">
        <v>52</v>
      </c>
      <c r="C2903" s="56" t="s">
        <v>52</v>
      </c>
      <c r="D2903" s="56">
        <v>1991</v>
      </c>
      <c r="E2903" s="58">
        <v>95268129</v>
      </c>
      <c r="F2903" s="58">
        <v>89262605</v>
      </c>
      <c r="G2903" s="59">
        <v>88244184</v>
      </c>
      <c r="H2903" s="59">
        <v>7023945</v>
      </c>
      <c r="I2903" s="60">
        <v>0</v>
      </c>
      <c r="J2903" s="58">
        <v>-6005524</v>
      </c>
      <c r="K2903" s="62">
        <v>2254354</v>
      </c>
      <c r="L2903" s="61"/>
      <c r="M2903" s="61"/>
      <c r="N2903" s="61"/>
      <c r="O2903" s="61"/>
      <c r="P2903" s="62">
        <v>4330638</v>
      </c>
      <c r="Q2903" s="61"/>
      <c r="R2903" s="61"/>
      <c r="S2903" s="61"/>
      <c r="T2903" s="61"/>
      <c r="U2903" s="61"/>
      <c r="V2903" s="61"/>
      <c r="W2903" s="62">
        <v>5247518</v>
      </c>
      <c r="X2903" s="61"/>
      <c r="Y2903" s="61"/>
      <c r="Z2903" s="61"/>
      <c r="AA2903" s="62">
        <v>17100529</v>
      </c>
      <c r="AB2903" s="61"/>
      <c r="AC2903" s="61"/>
      <c r="AD2903" s="62">
        <v>37077249</v>
      </c>
      <c r="AE2903" s="61"/>
      <c r="AF2903" s="62">
        <v>16240653</v>
      </c>
      <c r="AG2903" s="61"/>
      <c r="AH2903" s="61"/>
      <c r="AI2903" s="62">
        <v>5993243</v>
      </c>
      <c r="AJ2903" s="61"/>
      <c r="AK2903" s="61"/>
      <c r="AL2903" s="61"/>
      <c r="AM2903" s="61"/>
      <c r="AN2903" s="61"/>
      <c r="AO2903" s="61"/>
      <c r="AP2903" s="62">
        <v>649099</v>
      </c>
      <c r="AQ2903" s="61"/>
      <c r="AR2903" s="62">
        <v>1476130</v>
      </c>
      <c r="AS2903" s="61"/>
      <c r="AT2903" s="61"/>
      <c r="AU2903" s="61"/>
      <c r="AV2903" s="62">
        <v>84057</v>
      </c>
      <c r="AW2903" s="61"/>
      <c r="AX2903" s="61"/>
      <c r="AY2903" s="62">
        <v>483063</v>
      </c>
      <c r="AZ2903" s="61"/>
      <c r="BA2903" s="62">
        <v>2053351</v>
      </c>
      <c r="BB2903" s="61"/>
      <c r="BC2903" s="61"/>
      <c r="BD2903" s="61"/>
      <c r="BE2903" s="62">
        <v>452090</v>
      </c>
      <c r="BF2903" s="61"/>
      <c r="BG2903" s="62">
        <v>198247</v>
      </c>
      <c r="BH2903" s="61"/>
      <c r="BI2903" s="62">
        <v>1621863</v>
      </c>
      <c r="BJ2903" s="61"/>
      <c r="BK2903" s="62">
        <v>6045</v>
      </c>
      <c r="BL2903" s="61"/>
      <c r="BM2903" s="61"/>
      <c r="BN2903" s="61"/>
      <c r="BO2903" s="62">
        <v>-6005524</v>
      </c>
    </row>
    <row r="2904" spans="1:67" x14ac:dyDescent="0.2">
      <c r="A2904" s="57" t="s">
        <v>52</v>
      </c>
      <c r="B2904" s="56" t="s">
        <v>52</v>
      </c>
      <c r="C2904" s="56" t="s">
        <v>52</v>
      </c>
      <c r="D2904" s="56">
        <v>1992</v>
      </c>
      <c r="E2904" s="58">
        <v>101602879</v>
      </c>
      <c r="F2904" s="58">
        <v>95597355</v>
      </c>
      <c r="G2904" s="59">
        <v>93411139</v>
      </c>
      <c r="H2904" s="59">
        <v>8191740</v>
      </c>
      <c r="I2904" s="60">
        <v>0</v>
      </c>
      <c r="J2904" s="58">
        <v>-6005524</v>
      </c>
      <c r="K2904" s="62">
        <v>2254354</v>
      </c>
      <c r="L2904" s="61"/>
      <c r="M2904" s="61"/>
      <c r="N2904" s="61"/>
      <c r="O2904" s="61"/>
      <c r="P2904" s="62">
        <v>4438788</v>
      </c>
      <c r="Q2904" s="61"/>
      <c r="R2904" s="61"/>
      <c r="S2904" s="61"/>
      <c r="T2904" s="61"/>
      <c r="U2904" s="61"/>
      <c r="V2904" s="61"/>
      <c r="W2904" s="62">
        <v>5247518</v>
      </c>
      <c r="X2904" s="61"/>
      <c r="Y2904" s="61"/>
      <c r="Z2904" s="61"/>
      <c r="AA2904" s="62">
        <v>18624051</v>
      </c>
      <c r="AB2904" s="61"/>
      <c r="AC2904" s="61"/>
      <c r="AD2904" s="62">
        <v>39670018</v>
      </c>
      <c r="AE2904" s="61"/>
      <c r="AF2904" s="62">
        <v>16771006</v>
      </c>
      <c r="AG2904" s="61"/>
      <c r="AH2904" s="61"/>
      <c r="AI2904" s="62">
        <v>6405404</v>
      </c>
      <c r="AJ2904" s="61"/>
      <c r="AK2904" s="61"/>
      <c r="AL2904" s="61"/>
      <c r="AM2904" s="61"/>
      <c r="AN2904" s="61"/>
      <c r="AO2904" s="61"/>
      <c r="AP2904" s="62">
        <v>737172</v>
      </c>
      <c r="AQ2904" s="61"/>
      <c r="AR2904" s="62">
        <v>2274696</v>
      </c>
      <c r="AS2904" s="61"/>
      <c r="AT2904" s="61"/>
      <c r="AU2904" s="61"/>
      <c r="AV2904" s="62">
        <v>90654</v>
      </c>
      <c r="AW2904" s="61"/>
      <c r="AX2904" s="61"/>
      <c r="AY2904" s="62">
        <v>603458</v>
      </c>
      <c r="AZ2904" s="61"/>
      <c r="BA2904" s="62">
        <v>2150887</v>
      </c>
      <c r="BB2904" s="61"/>
      <c r="BC2904" s="61"/>
      <c r="BD2904" s="61"/>
      <c r="BE2904" s="62">
        <v>452506</v>
      </c>
      <c r="BF2904" s="61"/>
      <c r="BG2904" s="62">
        <v>198247</v>
      </c>
      <c r="BH2904" s="61"/>
      <c r="BI2904" s="62">
        <v>1681885</v>
      </c>
      <c r="BJ2904" s="61"/>
      <c r="BK2904" s="62">
        <v>2235</v>
      </c>
      <c r="BL2904" s="61"/>
      <c r="BM2904" s="61"/>
      <c r="BN2904" s="61"/>
      <c r="BO2904" s="62">
        <v>-6005524</v>
      </c>
    </row>
    <row r="2905" spans="1:67" x14ac:dyDescent="0.2">
      <c r="A2905" s="57" t="s">
        <v>52</v>
      </c>
      <c r="B2905" s="56" t="s">
        <v>52</v>
      </c>
      <c r="C2905" s="56" t="s">
        <v>52</v>
      </c>
      <c r="D2905" s="56">
        <v>1993</v>
      </c>
      <c r="E2905" s="58">
        <v>106050589</v>
      </c>
      <c r="F2905" s="58">
        <v>100045065</v>
      </c>
      <c r="G2905" s="59">
        <v>98466717</v>
      </c>
      <c r="H2905" s="59">
        <v>7583872</v>
      </c>
      <c r="I2905" s="60">
        <v>0</v>
      </c>
      <c r="J2905" s="58">
        <v>-6005524</v>
      </c>
      <c r="K2905" s="62">
        <v>2254354</v>
      </c>
      <c r="L2905" s="61"/>
      <c r="M2905" s="61"/>
      <c r="N2905" s="61"/>
      <c r="O2905" s="61"/>
      <c r="P2905" s="62">
        <v>4488633</v>
      </c>
      <c r="Q2905" s="61"/>
      <c r="R2905" s="61"/>
      <c r="S2905" s="61"/>
      <c r="T2905" s="61"/>
      <c r="U2905" s="61"/>
      <c r="V2905" s="61"/>
      <c r="W2905" s="62">
        <v>5595059</v>
      </c>
      <c r="X2905" s="61"/>
      <c r="Y2905" s="61"/>
      <c r="Z2905" s="61"/>
      <c r="AA2905" s="62">
        <v>19069351</v>
      </c>
      <c r="AB2905" s="61"/>
      <c r="AC2905" s="61"/>
      <c r="AD2905" s="62">
        <v>42567212</v>
      </c>
      <c r="AE2905" s="61"/>
      <c r="AF2905" s="62">
        <v>17515656</v>
      </c>
      <c r="AG2905" s="61"/>
      <c r="AH2905" s="61"/>
      <c r="AI2905" s="62">
        <v>6976452</v>
      </c>
      <c r="AJ2905" s="61"/>
      <c r="AK2905" s="61"/>
      <c r="AL2905" s="61"/>
      <c r="AM2905" s="61"/>
      <c r="AN2905" s="61"/>
      <c r="AO2905" s="61"/>
      <c r="AP2905" s="62">
        <v>494861</v>
      </c>
      <c r="AQ2905" s="61"/>
      <c r="AR2905" s="62">
        <v>1610062</v>
      </c>
      <c r="AS2905" s="61"/>
      <c r="AT2905" s="61"/>
      <c r="AU2905" s="61"/>
      <c r="AV2905" s="62">
        <v>84422</v>
      </c>
      <c r="AW2905" s="61"/>
      <c r="AX2905" s="61"/>
      <c r="AY2905" s="62">
        <v>598143</v>
      </c>
      <c r="AZ2905" s="61"/>
      <c r="BA2905" s="62">
        <v>2377575</v>
      </c>
      <c r="BB2905" s="61"/>
      <c r="BC2905" s="61"/>
      <c r="BD2905" s="61"/>
      <c r="BE2905" s="62">
        <v>479085</v>
      </c>
      <c r="BF2905" s="61"/>
      <c r="BG2905" s="62">
        <v>257246</v>
      </c>
      <c r="BH2905" s="61"/>
      <c r="BI2905" s="62">
        <v>1681885</v>
      </c>
      <c r="BJ2905" s="61"/>
      <c r="BK2905" s="61">
        <v>593</v>
      </c>
      <c r="BL2905" s="61"/>
      <c r="BM2905" s="61"/>
      <c r="BN2905" s="61"/>
      <c r="BO2905" s="62">
        <v>-6005524</v>
      </c>
    </row>
    <row r="2906" spans="1:67" x14ac:dyDescent="0.2">
      <c r="A2906" s="57" t="s">
        <v>52</v>
      </c>
      <c r="B2906" s="56" t="s">
        <v>52</v>
      </c>
      <c r="C2906" s="56" t="s">
        <v>52</v>
      </c>
      <c r="D2906" s="56">
        <v>1994</v>
      </c>
      <c r="E2906" s="58">
        <v>118167577</v>
      </c>
      <c r="F2906" s="58">
        <v>81112628</v>
      </c>
      <c r="G2906" s="59">
        <v>109821218</v>
      </c>
      <c r="H2906" s="59">
        <v>8346359</v>
      </c>
      <c r="I2906" s="60">
        <v>0</v>
      </c>
      <c r="J2906" s="58">
        <v>-37054949</v>
      </c>
      <c r="K2906" s="62">
        <v>2254354</v>
      </c>
      <c r="L2906" s="61"/>
      <c r="M2906" s="61"/>
      <c r="N2906" s="61"/>
      <c r="O2906" s="61"/>
      <c r="P2906" s="62">
        <v>11127843</v>
      </c>
      <c r="Q2906" s="61"/>
      <c r="R2906" s="61"/>
      <c r="S2906" s="61"/>
      <c r="T2906" s="61"/>
      <c r="U2906" s="61"/>
      <c r="V2906" s="61"/>
      <c r="W2906" s="62">
        <v>5595059</v>
      </c>
      <c r="X2906" s="61"/>
      <c r="Y2906" s="61"/>
      <c r="Z2906" s="61"/>
      <c r="AA2906" s="62">
        <v>20644635</v>
      </c>
      <c r="AB2906" s="61"/>
      <c r="AC2906" s="61"/>
      <c r="AD2906" s="62">
        <v>44589178</v>
      </c>
      <c r="AE2906" s="61"/>
      <c r="AF2906" s="62">
        <v>18127686</v>
      </c>
      <c r="AG2906" s="61"/>
      <c r="AH2906" s="61"/>
      <c r="AI2906" s="62">
        <v>7482463</v>
      </c>
      <c r="AJ2906" s="61"/>
      <c r="AK2906" s="61"/>
      <c r="AL2906" s="61"/>
      <c r="AM2906" s="61"/>
      <c r="AN2906" s="61"/>
      <c r="AO2906" s="61"/>
      <c r="AP2906" s="62">
        <v>1104152</v>
      </c>
      <c r="AQ2906" s="61"/>
      <c r="AR2906" s="62">
        <v>1556357</v>
      </c>
      <c r="AS2906" s="61"/>
      <c r="AT2906" s="61"/>
      <c r="AU2906" s="61"/>
      <c r="AV2906" s="62">
        <v>97546</v>
      </c>
      <c r="AW2906" s="61"/>
      <c r="AX2906" s="61"/>
      <c r="AY2906" s="62">
        <v>671403</v>
      </c>
      <c r="AZ2906" s="61"/>
      <c r="BA2906" s="62">
        <v>2414005</v>
      </c>
      <c r="BB2906" s="61"/>
      <c r="BC2906" s="61"/>
      <c r="BD2906" s="61"/>
      <c r="BE2906" s="62">
        <v>476150</v>
      </c>
      <c r="BF2906" s="61"/>
      <c r="BG2906" s="62">
        <v>257246</v>
      </c>
      <c r="BH2906" s="61"/>
      <c r="BI2906" s="62">
        <v>1769062</v>
      </c>
      <c r="BJ2906" s="61"/>
      <c r="BK2906" s="61">
        <v>438</v>
      </c>
      <c r="BL2906" s="61"/>
      <c r="BM2906" s="61"/>
      <c r="BN2906" s="61"/>
      <c r="BO2906" s="62">
        <v>-37054949</v>
      </c>
    </row>
    <row r="2907" spans="1:67" x14ac:dyDescent="0.2">
      <c r="A2907" s="57" t="s">
        <v>52</v>
      </c>
      <c r="B2907" s="56" t="s">
        <v>52</v>
      </c>
      <c r="C2907" s="56" t="s">
        <v>52</v>
      </c>
      <c r="D2907" s="56">
        <v>1995</v>
      </c>
      <c r="E2907" s="58">
        <v>121528811</v>
      </c>
      <c r="F2907" s="58">
        <v>81858272</v>
      </c>
      <c r="G2907" s="59">
        <v>113129897</v>
      </c>
      <c r="H2907" s="59">
        <v>8398914</v>
      </c>
      <c r="I2907" s="60">
        <v>0</v>
      </c>
      <c r="J2907" s="58">
        <v>-39670539</v>
      </c>
      <c r="K2907" s="62">
        <v>2254354</v>
      </c>
      <c r="L2907" s="61"/>
      <c r="M2907" s="61"/>
      <c r="N2907" s="61"/>
      <c r="O2907" s="61"/>
      <c r="P2907" s="62">
        <v>11136573</v>
      </c>
      <c r="Q2907" s="61"/>
      <c r="R2907" s="61"/>
      <c r="S2907" s="61"/>
      <c r="T2907" s="61"/>
      <c r="U2907" s="61"/>
      <c r="V2907" s="61"/>
      <c r="W2907" s="62">
        <v>6043210</v>
      </c>
      <c r="X2907" s="61"/>
      <c r="Y2907" s="61"/>
      <c r="Z2907" s="61"/>
      <c r="AA2907" s="62">
        <v>21208109</v>
      </c>
      <c r="AB2907" s="61"/>
      <c r="AC2907" s="61"/>
      <c r="AD2907" s="62">
        <v>45924973</v>
      </c>
      <c r="AE2907" s="61"/>
      <c r="AF2907" s="62">
        <v>18646302</v>
      </c>
      <c r="AG2907" s="61"/>
      <c r="AH2907" s="61"/>
      <c r="AI2907" s="62">
        <v>7916376</v>
      </c>
      <c r="AJ2907" s="61"/>
      <c r="AK2907" s="61"/>
      <c r="AL2907" s="61"/>
      <c r="AM2907" s="61"/>
      <c r="AN2907" s="61"/>
      <c r="AO2907" s="61"/>
      <c r="AP2907" s="62">
        <v>1212953</v>
      </c>
      <c r="AQ2907" s="61"/>
      <c r="AR2907" s="62">
        <v>1418501</v>
      </c>
      <c r="AS2907" s="61"/>
      <c r="AT2907" s="61"/>
      <c r="AU2907" s="61"/>
      <c r="AV2907" s="62">
        <v>125369</v>
      </c>
      <c r="AW2907" s="61"/>
      <c r="AX2907" s="61"/>
      <c r="AY2907" s="62">
        <v>666700</v>
      </c>
      <c r="AZ2907" s="61"/>
      <c r="BA2907" s="62">
        <v>2414005</v>
      </c>
      <c r="BB2907" s="61"/>
      <c r="BC2907" s="61"/>
      <c r="BD2907" s="61"/>
      <c r="BE2907" s="62">
        <v>481720</v>
      </c>
      <c r="BF2907" s="61"/>
      <c r="BG2907" s="62">
        <v>257246</v>
      </c>
      <c r="BH2907" s="61"/>
      <c r="BI2907" s="62">
        <v>1821982</v>
      </c>
      <c r="BJ2907" s="61"/>
      <c r="BK2907" s="61">
        <v>438</v>
      </c>
      <c r="BL2907" s="61"/>
      <c r="BM2907" s="61"/>
      <c r="BN2907" s="61"/>
      <c r="BO2907" s="62">
        <v>-39670539</v>
      </c>
    </row>
    <row r="2908" spans="1:67" x14ac:dyDescent="0.2">
      <c r="A2908" s="57" t="s">
        <v>52</v>
      </c>
      <c r="B2908" s="56" t="s">
        <v>52</v>
      </c>
      <c r="C2908" s="56" t="s">
        <v>52</v>
      </c>
      <c r="D2908" s="56">
        <v>1996</v>
      </c>
      <c r="E2908" s="58">
        <v>126988623</v>
      </c>
      <c r="F2908" s="58">
        <v>85286332</v>
      </c>
      <c r="G2908" s="59">
        <v>118012006</v>
      </c>
      <c r="H2908" s="59">
        <v>8976617</v>
      </c>
      <c r="I2908" s="60">
        <v>0</v>
      </c>
      <c r="J2908" s="58">
        <v>-41702291</v>
      </c>
      <c r="K2908" s="62">
        <v>2254354</v>
      </c>
      <c r="L2908" s="61"/>
      <c r="M2908" s="61"/>
      <c r="N2908" s="61"/>
      <c r="O2908" s="61"/>
      <c r="P2908" s="62">
        <v>11244709</v>
      </c>
      <c r="Q2908" s="61"/>
      <c r="R2908" s="61"/>
      <c r="S2908" s="61"/>
      <c r="T2908" s="61"/>
      <c r="U2908" s="61"/>
      <c r="V2908" s="61"/>
      <c r="W2908" s="62">
        <v>5832379</v>
      </c>
      <c r="X2908" s="61"/>
      <c r="Y2908" s="61"/>
      <c r="Z2908" s="61"/>
      <c r="AA2908" s="62">
        <v>22659630</v>
      </c>
      <c r="AB2908" s="61"/>
      <c r="AC2908" s="61"/>
      <c r="AD2908" s="62">
        <v>48284972</v>
      </c>
      <c r="AE2908" s="61"/>
      <c r="AF2908" s="62">
        <v>19397384</v>
      </c>
      <c r="AG2908" s="61"/>
      <c r="AH2908" s="61"/>
      <c r="AI2908" s="62">
        <v>8338578</v>
      </c>
      <c r="AJ2908" s="61"/>
      <c r="AK2908" s="61"/>
      <c r="AL2908" s="61"/>
      <c r="AM2908" s="61"/>
      <c r="AN2908" s="61"/>
      <c r="AO2908" s="61"/>
      <c r="AP2908" s="62">
        <v>1203704</v>
      </c>
      <c r="AQ2908" s="61"/>
      <c r="AR2908" s="62">
        <v>1827072</v>
      </c>
      <c r="AS2908" s="61"/>
      <c r="AT2908" s="61"/>
      <c r="AU2908" s="61"/>
      <c r="AV2908" s="62">
        <v>125369</v>
      </c>
      <c r="AW2908" s="61"/>
      <c r="AX2908" s="61"/>
      <c r="AY2908" s="62">
        <v>670518</v>
      </c>
      <c r="AZ2908" s="61"/>
      <c r="BA2908" s="62">
        <v>2576221</v>
      </c>
      <c r="BB2908" s="61"/>
      <c r="BC2908" s="61"/>
      <c r="BD2908" s="61"/>
      <c r="BE2908" s="62">
        <v>494067</v>
      </c>
      <c r="BF2908" s="61"/>
      <c r="BG2908" s="62">
        <v>257246</v>
      </c>
      <c r="BH2908" s="61"/>
      <c r="BI2908" s="62">
        <v>1821982</v>
      </c>
      <c r="BJ2908" s="61"/>
      <c r="BK2908" s="61">
        <v>438</v>
      </c>
      <c r="BL2908" s="61"/>
      <c r="BM2908" s="61"/>
      <c r="BN2908" s="61"/>
      <c r="BO2908" s="62">
        <v>-41702291</v>
      </c>
    </row>
    <row r="2909" spans="1:67" x14ac:dyDescent="0.2">
      <c r="A2909" s="57" t="s">
        <v>52</v>
      </c>
      <c r="B2909" s="56" t="s">
        <v>52</v>
      </c>
      <c r="C2909" s="56" t="s">
        <v>52</v>
      </c>
      <c r="D2909" s="56">
        <v>1997</v>
      </c>
      <c r="E2909" s="58">
        <v>133953628</v>
      </c>
      <c r="F2909" s="58">
        <v>88507418</v>
      </c>
      <c r="G2909" s="59">
        <v>126630496</v>
      </c>
      <c r="H2909" s="59">
        <v>7323132</v>
      </c>
      <c r="I2909" s="60">
        <v>0</v>
      </c>
      <c r="J2909" s="58">
        <v>-45446210</v>
      </c>
      <c r="K2909" s="62">
        <v>2254354</v>
      </c>
      <c r="L2909" s="61"/>
      <c r="M2909" s="61"/>
      <c r="N2909" s="61"/>
      <c r="O2909" s="61"/>
      <c r="P2909" s="62">
        <v>11304004</v>
      </c>
      <c r="Q2909" s="61"/>
      <c r="R2909" s="61"/>
      <c r="S2909" s="61"/>
      <c r="T2909" s="61"/>
      <c r="U2909" s="61"/>
      <c r="V2909" s="61"/>
      <c r="W2909" s="62">
        <v>5847883</v>
      </c>
      <c r="X2909" s="61"/>
      <c r="Y2909" s="61"/>
      <c r="Z2909" s="61"/>
      <c r="AA2909" s="62">
        <v>24153758</v>
      </c>
      <c r="AB2909" s="61"/>
      <c r="AC2909" s="61"/>
      <c r="AD2909" s="62">
        <v>52360376</v>
      </c>
      <c r="AE2909" s="61"/>
      <c r="AF2909" s="62">
        <v>22471493</v>
      </c>
      <c r="AG2909" s="61"/>
      <c r="AH2909" s="61"/>
      <c r="AI2909" s="62">
        <v>8238628</v>
      </c>
      <c r="AJ2909" s="61"/>
      <c r="AK2909" s="61"/>
      <c r="AL2909" s="61"/>
      <c r="AM2909" s="61"/>
      <c r="AN2909" s="61"/>
      <c r="AO2909" s="61"/>
      <c r="AP2909" s="62">
        <v>1173913</v>
      </c>
      <c r="AQ2909" s="61"/>
      <c r="AR2909" s="62">
        <v>1269960</v>
      </c>
      <c r="AS2909" s="61"/>
      <c r="AT2909" s="61"/>
      <c r="AU2909" s="61"/>
      <c r="AV2909" s="62">
        <v>106480</v>
      </c>
      <c r="AW2909" s="61"/>
      <c r="AX2909" s="61"/>
      <c r="AY2909" s="62">
        <v>700752</v>
      </c>
      <c r="AZ2909" s="61"/>
      <c r="BA2909" s="62">
        <v>2506070</v>
      </c>
      <c r="BB2909" s="61"/>
      <c r="BC2909" s="61"/>
      <c r="BD2909" s="61"/>
      <c r="BE2909" s="62">
        <v>496856</v>
      </c>
      <c r="BF2909" s="61"/>
      <c r="BG2909" s="62">
        <v>257246</v>
      </c>
      <c r="BH2909" s="61"/>
      <c r="BI2909" s="62">
        <v>811417</v>
      </c>
      <c r="BJ2909" s="61"/>
      <c r="BK2909" s="61">
        <v>438</v>
      </c>
      <c r="BL2909" s="61"/>
      <c r="BM2909" s="61"/>
      <c r="BN2909" s="61"/>
      <c r="BO2909" s="62">
        <v>-45446210</v>
      </c>
    </row>
    <row r="2910" spans="1:67" x14ac:dyDescent="0.2">
      <c r="A2910" s="57" t="s">
        <v>52</v>
      </c>
      <c r="B2910" s="56" t="s">
        <v>52</v>
      </c>
      <c r="C2910" s="56" t="s">
        <v>52</v>
      </c>
      <c r="D2910" s="56">
        <v>1998</v>
      </c>
      <c r="E2910" s="58">
        <v>140514506</v>
      </c>
      <c r="F2910" s="58">
        <v>91358756</v>
      </c>
      <c r="G2910" s="59">
        <v>132709050</v>
      </c>
      <c r="H2910" s="59">
        <v>7805456</v>
      </c>
      <c r="I2910" s="60">
        <v>0</v>
      </c>
      <c r="J2910" s="58">
        <v>-49155750</v>
      </c>
      <c r="K2910" s="62">
        <v>2254354</v>
      </c>
      <c r="L2910" s="61"/>
      <c r="M2910" s="61"/>
      <c r="N2910" s="61"/>
      <c r="O2910" s="61"/>
      <c r="P2910" s="62">
        <v>11344635</v>
      </c>
      <c r="Q2910" s="61"/>
      <c r="R2910" s="61"/>
      <c r="S2910" s="61"/>
      <c r="T2910" s="61"/>
      <c r="U2910" s="61"/>
      <c r="V2910" s="61"/>
      <c r="W2910" s="62">
        <v>5847883</v>
      </c>
      <c r="X2910" s="61"/>
      <c r="Y2910" s="61"/>
      <c r="Z2910" s="61"/>
      <c r="AA2910" s="62">
        <v>25117610</v>
      </c>
      <c r="AB2910" s="61"/>
      <c r="AC2910" s="61"/>
      <c r="AD2910" s="62">
        <v>55262299</v>
      </c>
      <c r="AE2910" s="61"/>
      <c r="AF2910" s="62">
        <v>24314876</v>
      </c>
      <c r="AG2910" s="61"/>
      <c r="AH2910" s="61"/>
      <c r="AI2910" s="62">
        <v>8567393</v>
      </c>
      <c r="AJ2910" s="61"/>
      <c r="AK2910" s="61"/>
      <c r="AL2910" s="61"/>
      <c r="AM2910" s="61"/>
      <c r="AN2910" s="61"/>
      <c r="AO2910" s="61"/>
      <c r="AP2910" s="62">
        <v>1139418</v>
      </c>
      <c r="AQ2910" s="61"/>
      <c r="AR2910" s="62">
        <v>1517751</v>
      </c>
      <c r="AS2910" s="61"/>
      <c r="AT2910" s="61"/>
      <c r="AU2910" s="61"/>
      <c r="AV2910" s="62">
        <v>94469</v>
      </c>
      <c r="AW2910" s="61"/>
      <c r="AX2910" s="61"/>
      <c r="AY2910" s="62">
        <v>685658</v>
      </c>
      <c r="AZ2910" s="61"/>
      <c r="BA2910" s="62">
        <v>2733924</v>
      </c>
      <c r="BB2910" s="61"/>
      <c r="BC2910" s="61"/>
      <c r="BD2910" s="61"/>
      <c r="BE2910" s="62">
        <v>497928</v>
      </c>
      <c r="BF2910" s="61"/>
      <c r="BG2910" s="62">
        <v>257246</v>
      </c>
      <c r="BH2910" s="61"/>
      <c r="BI2910" s="62">
        <v>878624</v>
      </c>
      <c r="BJ2910" s="61"/>
      <c r="BK2910" s="61">
        <v>438</v>
      </c>
      <c r="BL2910" s="61"/>
      <c r="BM2910" s="61"/>
      <c r="BN2910" s="61"/>
      <c r="BO2910" s="62">
        <v>-49155750</v>
      </c>
    </row>
    <row r="2911" spans="1:67" x14ac:dyDescent="0.2">
      <c r="A2911" s="57" t="s">
        <v>52</v>
      </c>
      <c r="B2911" s="56" t="s">
        <v>52</v>
      </c>
      <c r="C2911" s="56" t="s">
        <v>52</v>
      </c>
      <c r="D2911" s="56">
        <v>2002</v>
      </c>
      <c r="E2911" s="58">
        <v>135229482</v>
      </c>
      <c r="F2911" s="58">
        <v>126532554</v>
      </c>
      <c r="G2911" s="59">
        <v>128707853</v>
      </c>
      <c r="H2911" s="59">
        <v>6521629</v>
      </c>
      <c r="I2911" s="60">
        <v>0</v>
      </c>
      <c r="J2911" s="58">
        <v>-8696928</v>
      </c>
      <c r="K2911" s="61"/>
      <c r="L2911" s="62">
        <v>2718000</v>
      </c>
      <c r="M2911" s="61"/>
      <c r="N2911" s="61">
        <v>0</v>
      </c>
      <c r="O2911" s="62">
        <v>907144</v>
      </c>
      <c r="P2911" s="61"/>
      <c r="Q2911" s="61"/>
      <c r="R2911" s="61"/>
      <c r="S2911" s="61">
        <v>0</v>
      </c>
      <c r="T2911" s="61">
        <v>0</v>
      </c>
      <c r="U2911" s="61"/>
      <c r="V2911" s="62">
        <v>4708237</v>
      </c>
      <c r="W2911" s="61"/>
      <c r="X2911" s="61">
        <v>0</v>
      </c>
      <c r="Y2911" s="62">
        <v>20644845</v>
      </c>
      <c r="Z2911" s="62">
        <v>567318</v>
      </c>
      <c r="AA2911" s="61"/>
      <c r="AB2911" s="62">
        <v>55009969</v>
      </c>
      <c r="AC2911" s="62">
        <v>7676873</v>
      </c>
      <c r="AD2911" s="61"/>
      <c r="AE2911" s="62">
        <v>27950341</v>
      </c>
      <c r="AF2911" s="61"/>
      <c r="AG2911" s="62">
        <v>25459</v>
      </c>
      <c r="AH2911" s="62">
        <v>8499667</v>
      </c>
      <c r="AI2911" s="61"/>
      <c r="AJ2911" s="61">
        <v>0</v>
      </c>
      <c r="AK2911" s="61">
        <v>0</v>
      </c>
      <c r="AL2911" s="61">
        <v>0</v>
      </c>
      <c r="AM2911" s="61">
        <v>0</v>
      </c>
      <c r="AN2911" s="61">
        <v>0</v>
      </c>
      <c r="AO2911" s="61">
        <v>0</v>
      </c>
      <c r="AP2911" s="61"/>
      <c r="AQ2911" s="62">
        <v>656730</v>
      </c>
      <c r="AR2911" s="61"/>
      <c r="AS2911" s="62">
        <v>1493447</v>
      </c>
      <c r="AT2911" s="62">
        <v>1620120</v>
      </c>
      <c r="AU2911" s="62">
        <v>195082</v>
      </c>
      <c r="AV2911" s="61"/>
      <c r="AW2911" s="62">
        <v>147661</v>
      </c>
      <c r="AX2911" s="62">
        <v>349044</v>
      </c>
      <c r="AY2911" s="61"/>
      <c r="AZ2911" s="61">
        <v>0</v>
      </c>
      <c r="BA2911" s="61"/>
      <c r="BB2911" s="61">
        <v>0</v>
      </c>
      <c r="BC2911" s="61">
        <v>0</v>
      </c>
      <c r="BD2911" s="61">
        <v>0</v>
      </c>
      <c r="BE2911" s="61"/>
      <c r="BF2911" s="62">
        <v>171648</v>
      </c>
      <c r="BG2911" s="61"/>
      <c r="BH2911" s="62">
        <v>49876</v>
      </c>
      <c r="BI2911" s="61"/>
      <c r="BJ2911" s="62">
        <v>1838021</v>
      </c>
      <c r="BK2911" s="61"/>
      <c r="BL2911" s="61">
        <v>0</v>
      </c>
      <c r="BM2911" s="61">
        <v>0</v>
      </c>
      <c r="BN2911" s="62">
        <v>-8696928</v>
      </c>
      <c r="BO2911" s="61"/>
    </row>
    <row r="2912" spans="1:67" x14ac:dyDescent="0.2">
      <c r="A2912" s="57" t="s">
        <v>52</v>
      </c>
      <c r="B2912" s="56" t="s">
        <v>52</v>
      </c>
      <c r="C2912" s="56" t="s">
        <v>52</v>
      </c>
      <c r="D2912" s="56">
        <v>2003</v>
      </c>
      <c r="E2912" s="58">
        <v>142945891</v>
      </c>
      <c r="F2912" s="58">
        <v>132174136</v>
      </c>
      <c r="G2912" s="59">
        <v>135654531</v>
      </c>
      <c r="H2912" s="59">
        <v>7291360</v>
      </c>
      <c r="I2912" s="60">
        <v>0</v>
      </c>
      <c r="J2912" s="58">
        <v>-10771755</v>
      </c>
      <c r="K2912" s="61"/>
      <c r="L2912" s="62">
        <v>2718000</v>
      </c>
      <c r="M2912" s="61"/>
      <c r="N2912" s="61">
        <v>0</v>
      </c>
      <c r="O2912" s="62">
        <v>907144</v>
      </c>
      <c r="P2912" s="61"/>
      <c r="Q2912" s="61"/>
      <c r="R2912" s="61"/>
      <c r="S2912" s="61">
        <v>0</v>
      </c>
      <c r="T2912" s="61">
        <v>0</v>
      </c>
      <c r="U2912" s="61"/>
      <c r="V2912" s="62">
        <v>4852981</v>
      </c>
      <c r="W2912" s="61"/>
      <c r="X2912" s="61">
        <v>0</v>
      </c>
      <c r="Y2912" s="62">
        <v>20990932</v>
      </c>
      <c r="Z2912" s="62">
        <v>1018202</v>
      </c>
      <c r="AA2912" s="61"/>
      <c r="AB2912" s="62">
        <v>56396702</v>
      </c>
      <c r="AC2912" s="62">
        <v>9822027</v>
      </c>
      <c r="AD2912" s="61"/>
      <c r="AE2912" s="62">
        <v>29757407</v>
      </c>
      <c r="AF2912" s="61"/>
      <c r="AG2912" s="62">
        <v>39352</v>
      </c>
      <c r="AH2912" s="62">
        <v>9151784</v>
      </c>
      <c r="AI2912" s="61"/>
      <c r="AJ2912" s="61">
        <v>0</v>
      </c>
      <c r="AK2912" s="61">
        <v>0</v>
      </c>
      <c r="AL2912" s="61">
        <v>0</v>
      </c>
      <c r="AM2912" s="61">
        <v>0</v>
      </c>
      <c r="AN2912" s="61">
        <v>0</v>
      </c>
      <c r="AO2912" s="61">
        <v>0</v>
      </c>
      <c r="AP2912" s="61"/>
      <c r="AQ2912" s="62">
        <v>678449</v>
      </c>
      <c r="AR2912" s="61"/>
      <c r="AS2912" s="62">
        <v>1549782</v>
      </c>
      <c r="AT2912" s="62">
        <v>2130935</v>
      </c>
      <c r="AU2912" s="62">
        <v>375944</v>
      </c>
      <c r="AV2912" s="61"/>
      <c r="AW2912" s="62">
        <v>147661</v>
      </c>
      <c r="AX2912" s="62">
        <v>349044</v>
      </c>
      <c r="AY2912" s="61"/>
      <c r="AZ2912" s="61">
        <v>0</v>
      </c>
      <c r="BA2912" s="61"/>
      <c r="BB2912" s="61">
        <v>0</v>
      </c>
      <c r="BC2912" s="61">
        <v>0</v>
      </c>
      <c r="BD2912" s="61">
        <v>0</v>
      </c>
      <c r="BE2912" s="61"/>
      <c r="BF2912" s="62">
        <v>171648</v>
      </c>
      <c r="BG2912" s="61"/>
      <c r="BH2912" s="62">
        <v>49876</v>
      </c>
      <c r="BI2912" s="61"/>
      <c r="BJ2912" s="62">
        <v>1838021</v>
      </c>
      <c r="BK2912" s="61"/>
      <c r="BL2912" s="61">
        <v>0</v>
      </c>
      <c r="BM2912" s="61">
        <v>0</v>
      </c>
      <c r="BN2912" s="62">
        <v>-10771755</v>
      </c>
      <c r="BO2912" s="61"/>
    </row>
    <row r="2913" spans="1:67" x14ac:dyDescent="0.2">
      <c r="A2913" s="57" t="s">
        <v>52</v>
      </c>
      <c r="B2913" s="56" t="s">
        <v>52</v>
      </c>
      <c r="C2913" s="56" t="s">
        <v>52</v>
      </c>
      <c r="D2913" s="56">
        <v>2004</v>
      </c>
      <c r="E2913" s="58">
        <v>151427068</v>
      </c>
      <c r="F2913" s="58">
        <v>139469994</v>
      </c>
      <c r="G2913" s="59">
        <v>143300983</v>
      </c>
      <c r="H2913" s="59">
        <v>8126085</v>
      </c>
      <c r="I2913" s="60">
        <v>0</v>
      </c>
      <c r="J2913" s="58">
        <v>-11957074</v>
      </c>
      <c r="K2913" s="61"/>
      <c r="L2913" s="62">
        <v>2718000</v>
      </c>
      <c r="M2913" s="61"/>
      <c r="N2913" s="61">
        <v>0</v>
      </c>
      <c r="O2913" s="62">
        <v>907144</v>
      </c>
      <c r="P2913" s="61"/>
      <c r="Q2913" s="61"/>
      <c r="R2913" s="61"/>
      <c r="S2913" s="61">
        <v>0</v>
      </c>
      <c r="T2913" s="61">
        <v>0</v>
      </c>
      <c r="U2913" s="61"/>
      <c r="V2913" s="62">
        <v>5075181</v>
      </c>
      <c r="W2913" s="61"/>
      <c r="X2913" s="61">
        <v>0</v>
      </c>
      <c r="Y2913" s="62">
        <v>21643223</v>
      </c>
      <c r="Z2913" s="62">
        <v>1746507</v>
      </c>
      <c r="AA2913" s="61"/>
      <c r="AB2913" s="62">
        <v>57915072</v>
      </c>
      <c r="AC2913" s="62">
        <v>11789644</v>
      </c>
      <c r="AD2913" s="61"/>
      <c r="AE2913" s="62">
        <v>31669894</v>
      </c>
      <c r="AF2913" s="61"/>
      <c r="AG2913" s="62">
        <v>49078</v>
      </c>
      <c r="AH2913" s="62">
        <v>9787240</v>
      </c>
      <c r="AI2913" s="61"/>
      <c r="AJ2913" s="61">
        <v>0</v>
      </c>
      <c r="AK2913" s="61">
        <v>0</v>
      </c>
      <c r="AL2913" s="61">
        <v>0</v>
      </c>
      <c r="AM2913" s="61">
        <v>0</v>
      </c>
      <c r="AN2913" s="61">
        <v>0</v>
      </c>
      <c r="AO2913" s="61">
        <v>0</v>
      </c>
      <c r="AP2913" s="61"/>
      <c r="AQ2913" s="62">
        <v>678446</v>
      </c>
      <c r="AR2913" s="61"/>
      <c r="AS2913" s="62">
        <v>1549782</v>
      </c>
      <c r="AT2913" s="62">
        <v>2265935</v>
      </c>
      <c r="AU2913" s="62">
        <v>600410</v>
      </c>
      <c r="AV2913" s="61"/>
      <c r="AW2913" s="62">
        <v>147661</v>
      </c>
      <c r="AX2913" s="62">
        <v>560916</v>
      </c>
      <c r="AY2913" s="61"/>
      <c r="AZ2913" s="61">
        <v>0</v>
      </c>
      <c r="BA2913" s="61"/>
      <c r="BB2913" s="61">
        <v>0</v>
      </c>
      <c r="BC2913" s="61">
        <v>0</v>
      </c>
      <c r="BD2913" s="61">
        <v>0</v>
      </c>
      <c r="BE2913" s="61"/>
      <c r="BF2913" s="62">
        <v>171648</v>
      </c>
      <c r="BG2913" s="61"/>
      <c r="BH2913" s="62">
        <v>49876</v>
      </c>
      <c r="BI2913" s="61"/>
      <c r="BJ2913" s="62">
        <v>2101411</v>
      </c>
      <c r="BK2913" s="61"/>
      <c r="BL2913" s="61">
        <v>0</v>
      </c>
      <c r="BM2913" s="61">
        <v>0</v>
      </c>
      <c r="BN2913" s="62">
        <v>-11957074</v>
      </c>
      <c r="BO2913" s="61"/>
    </row>
    <row r="2914" spans="1:67" x14ac:dyDescent="0.2">
      <c r="A2914" s="57" t="s">
        <v>52</v>
      </c>
      <c r="B2914" s="56" t="s">
        <v>52</v>
      </c>
      <c r="C2914" s="56" t="s">
        <v>52</v>
      </c>
      <c r="D2914" s="56">
        <v>2005</v>
      </c>
      <c r="E2914" s="58">
        <v>134715886</v>
      </c>
      <c r="F2914" s="58">
        <v>120122414</v>
      </c>
      <c r="G2914" s="59">
        <v>126167003</v>
      </c>
      <c r="H2914" s="59">
        <v>8548883</v>
      </c>
      <c r="I2914" s="60">
        <v>0</v>
      </c>
      <c r="J2914" s="58">
        <v>-14593472</v>
      </c>
      <c r="K2914" s="61"/>
      <c r="L2914" s="62">
        <v>250717</v>
      </c>
      <c r="M2914" s="61"/>
      <c r="N2914" s="61">
        <v>0</v>
      </c>
      <c r="O2914" s="62">
        <v>729700</v>
      </c>
      <c r="P2914" s="61"/>
      <c r="Q2914" s="61"/>
      <c r="R2914" s="61"/>
      <c r="S2914" s="61">
        <v>0</v>
      </c>
      <c r="T2914" s="61">
        <v>0</v>
      </c>
      <c r="U2914" s="61"/>
      <c r="V2914" s="62">
        <v>3035555</v>
      </c>
      <c r="W2914" s="61"/>
      <c r="X2914" s="61">
        <v>0</v>
      </c>
      <c r="Y2914" s="62">
        <v>19196154</v>
      </c>
      <c r="Z2914" s="62">
        <v>2826298</v>
      </c>
      <c r="AA2914" s="61"/>
      <c r="AB2914" s="62">
        <v>46907597</v>
      </c>
      <c r="AC2914" s="62">
        <v>15007110</v>
      </c>
      <c r="AD2914" s="61"/>
      <c r="AE2914" s="62">
        <v>30226645</v>
      </c>
      <c r="AF2914" s="61"/>
      <c r="AG2914" s="62">
        <v>-91157</v>
      </c>
      <c r="AH2914" s="62">
        <v>8078384</v>
      </c>
      <c r="AI2914" s="61"/>
      <c r="AJ2914" s="61">
        <v>0</v>
      </c>
      <c r="AK2914" s="61">
        <v>0</v>
      </c>
      <c r="AL2914" s="61">
        <v>0</v>
      </c>
      <c r="AM2914" s="61">
        <v>0</v>
      </c>
      <c r="AN2914" s="61">
        <v>0</v>
      </c>
      <c r="AO2914" s="61">
        <v>0</v>
      </c>
      <c r="AP2914" s="61"/>
      <c r="AQ2914" s="62">
        <v>638736</v>
      </c>
      <c r="AR2914" s="61"/>
      <c r="AS2914" s="62">
        <v>1972416</v>
      </c>
      <c r="AT2914" s="62">
        <v>2242840</v>
      </c>
      <c r="AU2914" s="62">
        <v>600410</v>
      </c>
      <c r="AV2914" s="61"/>
      <c r="AW2914" s="62">
        <v>145005</v>
      </c>
      <c r="AX2914" s="62">
        <v>660086</v>
      </c>
      <c r="AY2914" s="61"/>
      <c r="AZ2914" s="61">
        <v>0</v>
      </c>
      <c r="BA2914" s="61"/>
      <c r="BB2914" s="61">
        <v>0</v>
      </c>
      <c r="BC2914" s="61">
        <v>0</v>
      </c>
      <c r="BD2914" s="61">
        <v>0</v>
      </c>
      <c r="BE2914" s="61"/>
      <c r="BF2914" s="62">
        <v>171648</v>
      </c>
      <c r="BG2914" s="61"/>
      <c r="BH2914" s="62">
        <v>49876</v>
      </c>
      <c r="BI2914" s="61"/>
      <c r="BJ2914" s="62">
        <v>2067866</v>
      </c>
      <c r="BK2914" s="61"/>
      <c r="BL2914" s="61">
        <v>0</v>
      </c>
      <c r="BM2914" s="61">
        <v>0</v>
      </c>
      <c r="BN2914" s="62">
        <v>-14593472</v>
      </c>
      <c r="BO2914" s="61"/>
    </row>
    <row r="2915" spans="1:67" x14ac:dyDescent="0.2">
      <c r="A2915" s="57" t="s">
        <v>52</v>
      </c>
      <c r="B2915" s="56" t="s">
        <v>52</v>
      </c>
      <c r="C2915" s="56" t="s">
        <v>52</v>
      </c>
      <c r="D2915" s="56">
        <v>2006</v>
      </c>
      <c r="E2915" s="58">
        <v>146718043</v>
      </c>
      <c r="F2915" s="58">
        <v>127612090</v>
      </c>
      <c r="G2915" s="59">
        <v>137023008</v>
      </c>
      <c r="H2915" s="59">
        <v>9695035</v>
      </c>
      <c r="I2915" s="60">
        <v>0</v>
      </c>
      <c r="J2915" s="58">
        <v>-19105953</v>
      </c>
      <c r="K2915" s="61"/>
      <c r="L2915" s="62">
        <v>250717</v>
      </c>
      <c r="M2915" s="61"/>
      <c r="N2915" s="61">
        <v>0</v>
      </c>
      <c r="O2915" s="62">
        <v>729700</v>
      </c>
      <c r="P2915" s="61"/>
      <c r="Q2915" s="61"/>
      <c r="R2915" s="61"/>
      <c r="S2915" s="61">
        <v>0</v>
      </c>
      <c r="T2915" s="61">
        <v>0</v>
      </c>
      <c r="U2915" s="61"/>
      <c r="V2915" s="62">
        <v>3234240</v>
      </c>
      <c r="W2915" s="61"/>
      <c r="X2915" s="61">
        <v>0</v>
      </c>
      <c r="Y2915" s="62">
        <v>20111336</v>
      </c>
      <c r="Z2915" s="62">
        <v>3664865</v>
      </c>
      <c r="AA2915" s="61"/>
      <c r="AB2915" s="62">
        <v>50456368</v>
      </c>
      <c r="AC2915" s="62">
        <v>15832252</v>
      </c>
      <c r="AD2915" s="61"/>
      <c r="AE2915" s="62">
        <v>31061207</v>
      </c>
      <c r="AF2915" s="61"/>
      <c r="AG2915" s="62">
        <v>2145764</v>
      </c>
      <c r="AH2915" s="62">
        <v>9536559</v>
      </c>
      <c r="AI2915" s="61"/>
      <c r="AJ2915" s="61">
        <v>0</v>
      </c>
      <c r="AK2915" s="61">
        <v>0</v>
      </c>
      <c r="AL2915" s="61">
        <v>0</v>
      </c>
      <c r="AM2915" s="61">
        <v>0</v>
      </c>
      <c r="AN2915" s="61">
        <v>0</v>
      </c>
      <c r="AO2915" s="61">
        <v>0</v>
      </c>
      <c r="AP2915" s="61"/>
      <c r="AQ2915" s="62">
        <v>669319</v>
      </c>
      <c r="AR2915" s="61"/>
      <c r="AS2915" s="62">
        <v>2029107</v>
      </c>
      <c r="AT2915" s="62">
        <v>2242840</v>
      </c>
      <c r="AU2915" s="62">
        <v>1405691</v>
      </c>
      <c r="AV2915" s="61"/>
      <c r="AW2915" s="62">
        <v>145005</v>
      </c>
      <c r="AX2915" s="62">
        <v>706465</v>
      </c>
      <c r="AY2915" s="61"/>
      <c r="AZ2915" s="61">
        <v>0</v>
      </c>
      <c r="BA2915" s="61"/>
      <c r="BB2915" s="61">
        <v>0</v>
      </c>
      <c r="BC2915" s="61">
        <v>0</v>
      </c>
      <c r="BD2915" s="61">
        <v>0</v>
      </c>
      <c r="BE2915" s="61"/>
      <c r="BF2915" s="62">
        <v>171648</v>
      </c>
      <c r="BG2915" s="61"/>
      <c r="BH2915" s="62">
        <v>49876</v>
      </c>
      <c r="BI2915" s="61"/>
      <c r="BJ2915" s="62">
        <v>2275084</v>
      </c>
      <c r="BK2915" s="61"/>
      <c r="BL2915" s="61">
        <v>0</v>
      </c>
      <c r="BM2915" s="61">
        <v>0</v>
      </c>
      <c r="BN2915" s="62">
        <v>-19105953</v>
      </c>
      <c r="BO2915" s="61"/>
    </row>
    <row r="2916" spans="1:67" x14ac:dyDescent="0.2">
      <c r="A2916" s="57" t="s">
        <v>52</v>
      </c>
      <c r="B2916" s="56" t="s">
        <v>52</v>
      </c>
      <c r="C2916" s="56" t="s">
        <v>52</v>
      </c>
      <c r="D2916" s="56">
        <v>2007</v>
      </c>
      <c r="E2916" s="58">
        <v>159584472</v>
      </c>
      <c r="F2916" s="58">
        <v>136739881</v>
      </c>
      <c r="G2916" s="59">
        <v>147215004</v>
      </c>
      <c r="H2916" s="59">
        <v>12369468</v>
      </c>
      <c r="I2916" s="60">
        <v>0</v>
      </c>
      <c r="J2916" s="58">
        <v>-22844591</v>
      </c>
      <c r="K2916" s="61"/>
      <c r="L2916" s="62">
        <v>250717</v>
      </c>
      <c r="M2916" s="61"/>
      <c r="N2916" s="61">
        <v>0</v>
      </c>
      <c r="O2916" s="62">
        <v>829700</v>
      </c>
      <c r="P2916" s="61"/>
      <c r="Q2916" s="61"/>
      <c r="R2916" s="61"/>
      <c r="S2916" s="62">
        <v>701290</v>
      </c>
      <c r="T2916" s="61">
        <v>0</v>
      </c>
      <c r="U2916" s="61"/>
      <c r="V2916" s="62">
        <v>3384143</v>
      </c>
      <c r="W2916" s="61"/>
      <c r="X2916" s="61">
        <v>0</v>
      </c>
      <c r="Y2916" s="62">
        <v>20866134</v>
      </c>
      <c r="Z2916" s="62">
        <v>4409979</v>
      </c>
      <c r="AA2916" s="61"/>
      <c r="AB2916" s="62">
        <v>51479226</v>
      </c>
      <c r="AC2916" s="62">
        <v>19274669</v>
      </c>
      <c r="AD2916" s="61"/>
      <c r="AE2916" s="62">
        <v>33456974</v>
      </c>
      <c r="AF2916" s="61"/>
      <c r="AG2916" s="62">
        <v>2386297</v>
      </c>
      <c r="AH2916" s="62">
        <v>10175875</v>
      </c>
      <c r="AI2916" s="61"/>
      <c r="AJ2916" s="61">
        <v>0</v>
      </c>
      <c r="AK2916" s="61">
        <v>0</v>
      </c>
      <c r="AL2916" s="61">
        <v>0</v>
      </c>
      <c r="AM2916" s="61">
        <v>0</v>
      </c>
      <c r="AN2916" s="61">
        <v>0</v>
      </c>
      <c r="AO2916" s="61">
        <v>0</v>
      </c>
      <c r="AP2916" s="61"/>
      <c r="AQ2916" s="62">
        <v>704549</v>
      </c>
      <c r="AR2916" s="61"/>
      <c r="AS2916" s="62">
        <v>3735817</v>
      </c>
      <c r="AT2916" s="62">
        <v>2242840</v>
      </c>
      <c r="AU2916" s="62">
        <v>1767943</v>
      </c>
      <c r="AV2916" s="61"/>
      <c r="AW2916" s="62">
        <v>145005</v>
      </c>
      <c r="AX2916" s="62">
        <v>757014</v>
      </c>
      <c r="AY2916" s="61"/>
      <c r="AZ2916" s="61">
        <v>0</v>
      </c>
      <c r="BA2916" s="61"/>
      <c r="BB2916" s="61">
        <v>0</v>
      </c>
      <c r="BC2916" s="61">
        <v>0</v>
      </c>
      <c r="BD2916" s="62">
        <v>3666</v>
      </c>
      <c r="BE2916" s="61"/>
      <c r="BF2916" s="62">
        <v>171648</v>
      </c>
      <c r="BG2916" s="61"/>
      <c r="BH2916" s="62">
        <v>49876</v>
      </c>
      <c r="BI2916" s="61"/>
      <c r="BJ2916" s="62">
        <v>2791110</v>
      </c>
      <c r="BK2916" s="61"/>
      <c r="BL2916" s="61">
        <v>0</v>
      </c>
      <c r="BM2916" s="61">
        <v>0</v>
      </c>
      <c r="BN2916" s="62">
        <v>-22844591</v>
      </c>
      <c r="BO2916" s="61"/>
    </row>
    <row r="2917" spans="1:67" x14ac:dyDescent="0.2">
      <c r="A2917" s="57" t="s">
        <v>52</v>
      </c>
      <c r="B2917" s="56" t="s">
        <v>52</v>
      </c>
      <c r="C2917" s="56" t="s">
        <v>52</v>
      </c>
      <c r="D2917" s="56">
        <v>2008</v>
      </c>
      <c r="E2917" s="58">
        <v>178599796</v>
      </c>
      <c r="F2917" s="58">
        <v>152070852</v>
      </c>
      <c r="G2917" s="59">
        <v>164019082</v>
      </c>
      <c r="H2917" s="59">
        <v>14580714</v>
      </c>
      <c r="I2917" s="60">
        <v>0</v>
      </c>
      <c r="J2917" s="58">
        <v>-26528944</v>
      </c>
      <c r="K2917" s="61"/>
      <c r="L2917" s="62">
        <v>250717</v>
      </c>
      <c r="M2917" s="61"/>
      <c r="N2917" s="61">
        <v>0</v>
      </c>
      <c r="O2917" s="62">
        <v>829700</v>
      </c>
      <c r="P2917" s="61"/>
      <c r="Q2917" s="61"/>
      <c r="R2917" s="61"/>
      <c r="S2917" s="62">
        <v>951687</v>
      </c>
      <c r="T2917" s="61">
        <v>0</v>
      </c>
      <c r="U2917" s="61"/>
      <c r="V2917" s="62">
        <v>3627968</v>
      </c>
      <c r="W2917" s="61"/>
      <c r="X2917" s="61">
        <v>0</v>
      </c>
      <c r="Y2917" s="62">
        <v>23425490</v>
      </c>
      <c r="Z2917" s="62">
        <v>7038448</v>
      </c>
      <c r="AA2917" s="61"/>
      <c r="AB2917" s="62">
        <v>53697686</v>
      </c>
      <c r="AC2917" s="62">
        <v>22618255</v>
      </c>
      <c r="AD2917" s="61"/>
      <c r="AE2917" s="62">
        <v>35862371</v>
      </c>
      <c r="AF2917" s="61"/>
      <c r="AG2917" s="62">
        <v>4971903</v>
      </c>
      <c r="AH2917" s="62">
        <v>10744857</v>
      </c>
      <c r="AI2917" s="61"/>
      <c r="AJ2917" s="61">
        <v>0</v>
      </c>
      <c r="AK2917" s="61">
        <v>0</v>
      </c>
      <c r="AL2917" s="61">
        <v>0</v>
      </c>
      <c r="AM2917" s="61">
        <v>0</v>
      </c>
      <c r="AN2917" s="61">
        <v>0</v>
      </c>
      <c r="AO2917" s="61">
        <v>0</v>
      </c>
      <c r="AP2917" s="61"/>
      <c r="AQ2917" s="62">
        <v>780849</v>
      </c>
      <c r="AR2917" s="61"/>
      <c r="AS2917" s="62">
        <v>4777732</v>
      </c>
      <c r="AT2917" s="62">
        <v>2242840</v>
      </c>
      <c r="AU2917" s="62">
        <v>2520625</v>
      </c>
      <c r="AV2917" s="61"/>
      <c r="AW2917" s="62">
        <v>153067</v>
      </c>
      <c r="AX2917" s="62">
        <v>920048</v>
      </c>
      <c r="AY2917" s="61"/>
      <c r="AZ2917" s="61">
        <v>0</v>
      </c>
      <c r="BA2917" s="61"/>
      <c r="BB2917" s="61">
        <v>0</v>
      </c>
      <c r="BC2917" s="61">
        <v>0</v>
      </c>
      <c r="BD2917" s="62">
        <v>3666</v>
      </c>
      <c r="BE2917" s="61"/>
      <c r="BF2917" s="62">
        <v>171648</v>
      </c>
      <c r="BG2917" s="61"/>
      <c r="BH2917" s="62">
        <v>49876</v>
      </c>
      <c r="BI2917" s="61"/>
      <c r="BJ2917" s="62">
        <v>2960363</v>
      </c>
      <c r="BK2917" s="61"/>
      <c r="BL2917" s="61">
        <v>0</v>
      </c>
      <c r="BM2917" s="61">
        <v>0</v>
      </c>
      <c r="BN2917" s="62">
        <v>-26528944</v>
      </c>
      <c r="BO2917" s="61"/>
    </row>
    <row r="2918" spans="1:67" x14ac:dyDescent="0.2">
      <c r="A2918" s="57" t="s">
        <v>52</v>
      </c>
      <c r="B2918" s="56" t="s">
        <v>52</v>
      </c>
      <c r="C2918" s="56" t="s">
        <v>52</v>
      </c>
      <c r="D2918" s="56">
        <v>2009</v>
      </c>
      <c r="E2918" s="58">
        <v>202210227</v>
      </c>
      <c r="F2918" s="58">
        <v>171701844</v>
      </c>
      <c r="G2918" s="59">
        <v>184771843</v>
      </c>
      <c r="H2918" s="59">
        <v>17438384</v>
      </c>
      <c r="I2918" s="60">
        <v>0</v>
      </c>
      <c r="J2918" s="58">
        <v>-30508383</v>
      </c>
      <c r="K2918" s="61"/>
      <c r="L2918" s="62">
        <v>250717</v>
      </c>
      <c r="M2918" s="61"/>
      <c r="N2918" s="61">
        <v>0</v>
      </c>
      <c r="O2918" s="62">
        <v>829700</v>
      </c>
      <c r="P2918" s="61"/>
      <c r="Q2918" s="61"/>
      <c r="R2918" s="61"/>
      <c r="S2918" s="62">
        <v>1988609</v>
      </c>
      <c r="T2918" s="61">
        <v>0</v>
      </c>
      <c r="U2918" s="61"/>
      <c r="V2918" s="62">
        <v>5470586</v>
      </c>
      <c r="W2918" s="61"/>
      <c r="X2918" s="61">
        <v>0</v>
      </c>
      <c r="Y2918" s="62">
        <v>27182641</v>
      </c>
      <c r="Z2918" s="62">
        <v>9430157</v>
      </c>
      <c r="AA2918" s="61"/>
      <c r="AB2918" s="62">
        <v>57321902</v>
      </c>
      <c r="AC2918" s="62">
        <v>27906351</v>
      </c>
      <c r="AD2918" s="61"/>
      <c r="AE2918" s="62">
        <v>38653376</v>
      </c>
      <c r="AF2918" s="61"/>
      <c r="AG2918" s="62">
        <v>5891912</v>
      </c>
      <c r="AH2918" s="62">
        <v>9845892</v>
      </c>
      <c r="AI2918" s="61"/>
      <c r="AJ2918" s="61">
        <v>0</v>
      </c>
      <c r="AK2918" s="61">
        <v>0</v>
      </c>
      <c r="AL2918" s="61">
        <v>0</v>
      </c>
      <c r="AM2918" s="61">
        <v>0</v>
      </c>
      <c r="AN2918" s="61">
        <v>0</v>
      </c>
      <c r="AO2918" s="61">
        <v>0</v>
      </c>
      <c r="AP2918" s="61"/>
      <c r="AQ2918" s="62">
        <v>848851</v>
      </c>
      <c r="AR2918" s="61"/>
      <c r="AS2918" s="62">
        <v>6095252</v>
      </c>
      <c r="AT2918" s="62">
        <v>2242840</v>
      </c>
      <c r="AU2918" s="62">
        <v>3396621</v>
      </c>
      <c r="AV2918" s="61"/>
      <c r="AW2918" s="62">
        <v>155867</v>
      </c>
      <c r="AX2918" s="62">
        <v>1081917</v>
      </c>
      <c r="AY2918" s="61"/>
      <c r="AZ2918" s="61">
        <v>0</v>
      </c>
      <c r="BA2918" s="61"/>
      <c r="BB2918" s="61">
        <v>0</v>
      </c>
      <c r="BC2918" s="61">
        <v>0</v>
      </c>
      <c r="BD2918" s="62">
        <v>5200</v>
      </c>
      <c r="BE2918" s="61"/>
      <c r="BF2918" s="62">
        <v>171648</v>
      </c>
      <c r="BG2918" s="61"/>
      <c r="BH2918" s="62">
        <v>49876</v>
      </c>
      <c r="BI2918" s="61"/>
      <c r="BJ2918" s="62">
        <v>3390312</v>
      </c>
      <c r="BK2918" s="61"/>
      <c r="BL2918" s="61">
        <v>0</v>
      </c>
      <c r="BM2918" s="61">
        <v>0</v>
      </c>
      <c r="BN2918" s="62">
        <v>-30508383</v>
      </c>
      <c r="BO2918" s="61"/>
    </row>
    <row r="2919" spans="1:67" x14ac:dyDescent="0.2">
      <c r="A2919" s="57" t="s">
        <v>52</v>
      </c>
      <c r="B2919" s="56" t="s">
        <v>52</v>
      </c>
      <c r="C2919" s="56" t="s">
        <v>52</v>
      </c>
      <c r="D2919" s="56">
        <v>2010</v>
      </c>
      <c r="E2919" s="58">
        <v>217907103</v>
      </c>
      <c r="F2919" s="58">
        <v>183655204</v>
      </c>
      <c r="G2919" s="59">
        <v>199142541</v>
      </c>
      <c r="H2919" s="59">
        <v>18764562</v>
      </c>
      <c r="I2919" s="60">
        <v>0</v>
      </c>
      <c r="J2919" s="58">
        <v>-34251899</v>
      </c>
      <c r="K2919" s="61"/>
      <c r="L2919" s="62">
        <v>300717</v>
      </c>
      <c r="M2919" s="61"/>
      <c r="N2919" s="61">
        <v>0</v>
      </c>
      <c r="O2919" s="62">
        <v>829700</v>
      </c>
      <c r="P2919" s="61"/>
      <c r="Q2919" s="61"/>
      <c r="R2919" s="61"/>
      <c r="S2919" s="62">
        <v>2220820</v>
      </c>
      <c r="T2919" s="61">
        <v>0</v>
      </c>
      <c r="U2919" s="61"/>
      <c r="V2919" s="62">
        <v>6495990</v>
      </c>
      <c r="W2919" s="61"/>
      <c r="X2919" s="61">
        <v>0</v>
      </c>
      <c r="Y2919" s="62">
        <v>30347954</v>
      </c>
      <c r="Z2919" s="62">
        <v>11886471</v>
      </c>
      <c r="AA2919" s="61"/>
      <c r="AB2919" s="62">
        <v>60129698</v>
      </c>
      <c r="AC2919" s="62">
        <v>32565093</v>
      </c>
      <c r="AD2919" s="61"/>
      <c r="AE2919" s="62">
        <v>41225919</v>
      </c>
      <c r="AF2919" s="61"/>
      <c r="AG2919" s="62">
        <v>7069750</v>
      </c>
      <c r="AH2919" s="62">
        <v>6070429</v>
      </c>
      <c r="AI2919" s="61"/>
      <c r="AJ2919" s="61">
        <v>0</v>
      </c>
      <c r="AK2919" s="61">
        <v>0</v>
      </c>
      <c r="AL2919" s="61">
        <v>0</v>
      </c>
      <c r="AM2919" s="61">
        <v>0</v>
      </c>
      <c r="AN2919" s="61">
        <v>0</v>
      </c>
      <c r="AO2919" s="61">
        <v>0</v>
      </c>
      <c r="AP2919" s="61"/>
      <c r="AQ2919" s="62">
        <v>864156</v>
      </c>
      <c r="AR2919" s="61"/>
      <c r="AS2919" s="62">
        <v>6925655</v>
      </c>
      <c r="AT2919" s="62">
        <v>2242840</v>
      </c>
      <c r="AU2919" s="62">
        <v>3436526</v>
      </c>
      <c r="AV2919" s="61"/>
      <c r="AW2919" s="62">
        <v>155867</v>
      </c>
      <c r="AX2919" s="62">
        <v>1211150</v>
      </c>
      <c r="AY2919" s="61"/>
      <c r="AZ2919" s="61">
        <v>0</v>
      </c>
      <c r="BA2919" s="61"/>
      <c r="BB2919" s="61">
        <v>0</v>
      </c>
      <c r="BC2919" s="61">
        <v>0</v>
      </c>
      <c r="BD2919" s="62">
        <v>5200</v>
      </c>
      <c r="BE2919" s="61"/>
      <c r="BF2919" s="62">
        <v>171648</v>
      </c>
      <c r="BG2919" s="61"/>
      <c r="BH2919" s="62">
        <v>49876</v>
      </c>
      <c r="BI2919" s="61"/>
      <c r="BJ2919" s="62">
        <v>3701644</v>
      </c>
      <c r="BK2919" s="61"/>
      <c r="BL2919" s="61">
        <v>0</v>
      </c>
      <c r="BM2919" s="61">
        <v>0</v>
      </c>
      <c r="BN2919" s="62">
        <v>-34251899</v>
      </c>
      <c r="BO2919" s="61"/>
    </row>
    <row r="2920" spans="1:67" x14ac:dyDescent="0.2">
      <c r="A2920" s="57" t="s">
        <v>52</v>
      </c>
      <c r="B2920" s="56" t="s">
        <v>52</v>
      </c>
      <c r="C2920" s="56" t="s">
        <v>52</v>
      </c>
      <c r="D2920" s="56">
        <v>2011</v>
      </c>
      <c r="E2920" s="58">
        <v>237422405</v>
      </c>
      <c r="F2920" s="58">
        <v>219971197</v>
      </c>
      <c r="G2920" s="59">
        <v>237784955</v>
      </c>
      <c r="H2920" s="59">
        <v>21151128</v>
      </c>
      <c r="I2920" s="60">
        <v>21513678</v>
      </c>
      <c r="J2920" s="58">
        <v>-38964886</v>
      </c>
      <c r="K2920" s="61"/>
      <c r="L2920" s="62">
        <v>1647617</v>
      </c>
      <c r="M2920" s="61"/>
      <c r="N2920" s="61">
        <v>0</v>
      </c>
      <c r="O2920" s="62">
        <v>829700</v>
      </c>
      <c r="P2920" s="61"/>
      <c r="Q2920" s="61"/>
      <c r="R2920" s="61"/>
      <c r="S2920" s="62">
        <v>3294143</v>
      </c>
      <c r="T2920" s="62">
        <v>21513678</v>
      </c>
      <c r="U2920" s="61"/>
      <c r="V2920" s="62">
        <v>6616585</v>
      </c>
      <c r="W2920" s="61"/>
      <c r="X2920" s="61">
        <v>0</v>
      </c>
      <c r="Y2920" s="62">
        <v>34313307</v>
      </c>
      <c r="Z2920" s="62">
        <v>15294172</v>
      </c>
      <c r="AA2920" s="61"/>
      <c r="AB2920" s="62">
        <v>63287830</v>
      </c>
      <c r="AC2920" s="62">
        <v>36882386</v>
      </c>
      <c r="AD2920" s="61"/>
      <c r="AE2920" s="62">
        <v>42832659</v>
      </c>
      <c r="AF2920" s="61"/>
      <c r="AG2920" s="62">
        <v>8498135</v>
      </c>
      <c r="AH2920" s="62">
        <v>2774743</v>
      </c>
      <c r="AI2920" s="61"/>
      <c r="AJ2920" s="61">
        <v>0</v>
      </c>
      <c r="AK2920" s="61">
        <v>0</v>
      </c>
      <c r="AL2920" s="61">
        <v>0</v>
      </c>
      <c r="AM2920" s="61">
        <v>0</v>
      </c>
      <c r="AN2920" s="61">
        <v>0</v>
      </c>
      <c r="AO2920" s="61">
        <v>0</v>
      </c>
      <c r="AP2920" s="61"/>
      <c r="AQ2920" s="62">
        <v>870885</v>
      </c>
      <c r="AR2920" s="61"/>
      <c r="AS2920" s="62">
        <v>8550796</v>
      </c>
      <c r="AT2920" s="62">
        <v>2247179</v>
      </c>
      <c r="AU2920" s="62">
        <v>3899634</v>
      </c>
      <c r="AV2920" s="61"/>
      <c r="AW2920" s="62">
        <v>155867</v>
      </c>
      <c r="AX2920" s="62">
        <v>1236763</v>
      </c>
      <c r="AY2920" s="61"/>
      <c r="AZ2920" s="61">
        <v>0</v>
      </c>
      <c r="BA2920" s="61"/>
      <c r="BB2920" s="61">
        <v>0</v>
      </c>
      <c r="BC2920" s="61">
        <v>0</v>
      </c>
      <c r="BD2920" s="62">
        <v>8098</v>
      </c>
      <c r="BE2920" s="61"/>
      <c r="BF2920" s="62">
        <v>171648</v>
      </c>
      <c r="BG2920" s="61"/>
      <c r="BH2920" s="62">
        <v>49876</v>
      </c>
      <c r="BI2920" s="61"/>
      <c r="BJ2920" s="62">
        <v>3960382</v>
      </c>
      <c r="BK2920" s="61"/>
      <c r="BL2920" s="61">
        <v>0</v>
      </c>
      <c r="BM2920" s="61">
        <v>0</v>
      </c>
      <c r="BN2920" s="62">
        <v>-38964886</v>
      </c>
      <c r="BO2920" s="61"/>
    </row>
    <row r="2921" spans="1:67" x14ac:dyDescent="0.2">
      <c r="A2921" s="57" t="s">
        <v>53</v>
      </c>
      <c r="B2921" s="56" t="s">
        <v>53</v>
      </c>
      <c r="C2921" s="56" t="s">
        <v>178</v>
      </c>
      <c r="D2921" s="56">
        <v>1989</v>
      </c>
      <c r="E2921" s="58">
        <v>455298</v>
      </c>
      <c r="F2921" s="58">
        <v>444252</v>
      </c>
      <c r="G2921" s="59">
        <v>452948</v>
      </c>
      <c r="H2921" s="59">
        <v>2350</v>
      </c>
      <c r="I2921" s="60">
        <v>0</v>
      </c>
      <c r="J2921" s="58">
        <v>-11046</v>
      </c>
      <c r="K2921" s="61"/>
      <c r="L2921" s="61"/>
      <c r="M2921" s="61"/>
      <c r="N2921" s="61"/>
      <c r="O2921" s="61"/>
      <c r="P2921" s="61"/>
      <c r="Q2921" s="61"/>
      <c r="R2921" s="61"/>
      <c r="S2921" s="61"/>
      <c r="T2921" s="61"/>
      <c r="U2921" s="61"/>
      <c r="V2921" s="61"/>
      <c r="W2921" s="61"/>
      <c r="X2921" s="61"/>
      <c r="Y2921" s="61"/>
      <c r="Z2921" s="61"/>
      <c r="AA2921" s="62">
        <v>250588</v>
      </c>
      <c r="AB2921" s="61"/>
      <c r="AC2921" s="61"/>
      <c r="AD2921" s="62">
        <v>58279</v>
      </c>
      <c r="AE2921" s="61"/>
      <c r="AF2921" s="62">
        <v>107054</v>
      </c>
      <c r="AG2921" s="61"/>
      <c r="AH2921" s="61"/>
      <c r="AI2921" s="62">
        <v>37027</v>
      </c>
      <c r="AJ2921" s="61"/>
      <c r="AK2921" s="61"/>
      <c r="AL2921" s="61"/>
      <c r="AM2921" s="61"/>
      <c r="AN2921" s="61"/>
      <c r="AO2921" s="61"/>
      <c r="AP2921" s="62">
        <v>1706</v>
      </c>
      <c r="AQ2921" s="61"/>
      <c r="AR2921" s="61"/>
      <c r="AS2921" s="61"/>
      <c r="AT2921" s="61"/>
      <c r="AU2921" s="61"/>
      <c r="AV2921" s="61">
        <v>278</v>
      </c>
      <c r="AW2921" s="61"/>
      <c r="AX2921" s="61"/>
      <c r="AY2921" s="61">
        <v>366</v>
      </c>
      <c r="AZ2921" s="61"/>
      <c r="BA2921" s="61"/>
      <c r="BB2921" s="61"/>
      <c r="BC2921" s="61"/>
      <c r="BD2921" s="61"/>
      <c r="BE2921" s="61"/>
      <c r="BF2921" s="61"/>
      <c r="BG2921" s="61"/>
      <c r="BH2921" s="61"/>
      <c r="BI2921" s="61"/>
      <c r="BJ2921" s="61"/>
      <c r="BK2921" s="61"/>
      <c r="BL2921" s="61"/>
      <c r="BM2921" s="61"/>
      <c r="BN2921" s="61"/>
      <c r="BO2921" s="62">
        <v>-11046</v>
      </c>
    </row>
    <row r="2922" spans="1:67" x14ac:dyDescent="0.2">
      <c r="A2922" s="57" t="s">
        <v>53</v>
      </c>
      <c r="B2922" s="56" t="s">
        <v>53</v>
      </c>
      <c r="C2922" s="56" t="s">
        <v>178</v>
      </c>
      <c r="D2922" s="56">
        <v>1990</v>
      </c>
      <c r="E2922" s="58">
        <v>764218</v>
      </c>
      <c r="F2922" s="58">
        <v>753172</v>
      </c>
      <c r="G2922" s="59">
        <v>760999</v>
      </c>
      <c r="H2922" s="59">
        <v>3219</v>
      </c>
      <c r="I2922" s="60">
        <v>0</v>
      </c>
      <c r="J2922" s="58">
        <v>-11046</v>
      </c>
      <c r="K2922" s="61"/>
      <c r="L2922" s="61"/>
      <c r="M2922" s="61"/>
      <c r="N2922" s="61"/>
      <c r="O2922" s="61"/>
      <c r="P2922" s="61"/>
      <c r="Q2922" s="61"/>
      <c r="R2922" s="61"/>
      <c r="S2922" s="61"/>
      <c r="T2922" s="61"/>
      <c r="U2922" s="61"/>
      <c r="V2922" s="61"/>
      <c r="W2922" s="61"/>
      <c r="X2922" s="61"/>
      <c r="Y2922" s="61"/>
      <c r="Z2922" s="61"/>
      <c r="AA2922" s="62">
        <v>313994</v>
      </c>
      <c r="AB2922" s="61"/>
      <c r="AC2922" s="61"/>
      <c r="AD2922" s="62">
        <v>246299</v>
      </c>
      <c r="AE2922" s="61"/>
      <c r="AF2922" s="62">
        <v>153727</v>
      </c>
      <c r="AG2922" s="61"/>
      <c r="AH2922" s="61"/>
      <c r="AI2922" s="62">
        <v>46979</v>
      </c>
      <c r="AJ2922" s="61"/>
      <c r="AK2922" s="61"/>
      <c r="AL2922" s="61"/>
      <c r="AM2922" s="61"/>
      <c r="AN2922" s="61"/>
      <c r="AO2922" s="61"/>
      <c r="AP2922" s="62">
        <v>2941</v>
      </c>
      <c r="AQ2922" s="61"/>
      <c r="AR2922" s="61"/>
      <c r="AS2922" s="61"/>
      <c r="AT2922" s="61"/>
      <c r="AU2922" s="61"/>
      <c r="AV2922" s="61">
        <v>278</v>
      </c>
      <c r="AW2922" s="61"/>
      <c r="AX2922" s="61"/>
      <c r="AY2922" s="61"/>
      <c r="AZ2922" s="61"/>
      <c r="BA2922" s="61"/>
      <c r="BB2922" s="61"/>
      <c r="BC2922" s="61"/>
      <c r="BD2922" s="61"/>
      <c r="BE2922" s="61"/>
      <c r="BF2922" s="61"/>
      <c r="BG2922" s="61"/>
      <c r="BH2922" s="61"/>
      <c r="BI2922" s="61"/>
      <c r="BJ2922" s="61"/>
      <c r="BK2922" s="61"/>
      <c r="BL2922" s="61"/>
      <c r="BM2922" s="61"/>
      <c r="BN2922" s="61"/>
      <c r="BO2922" s="62">
        <v>-11046</v>
      </c>
    </row>
    <row r="2923" spans="1:67" x14ac:dyDescent="0.2">
      <c r="A2923" s="57" t="s">
        <v>53</v>
      </c>
      <c r="B2923" s="56" t="s">
        <v>53</v>
      </c>
      <c r="C2923" s="56" t="s">
        <v>178</v>
      </c>
      <c r="D2923" s="56">
        <v>1991</v>
      </c>
      <c r="E2923" s="58">
        <v>788661</v>
      </c>
      <c r="F2923" s="58">
        <v>777615</v>
      </c>
      <c r="G2923" s="59">
        <v>782611</v>
      </c>
      <c r="H2923" s="59">
        <v>6050</v>
      </c>
      <c r="I2923" s="60">
        <v>0</v>
      </c>
      <c r="J2923" s="58">
        <v>-11046</v>
      </c>
      <c r="K2923" s="61"/>
      <c r="L2923" s="61"/>
      <c r="M2923" s="61"/>
      <c r="N2923" s="61"/>
      <c r="O2923" s="61"/>
      <c r="P2923" s="61"/>
      <c r="Q2923" s="61"/>
      <c r="R2923" s="62">
        <v>1584</v>
      </c>
      <c r="S2923" s="61"/>
      <c r="T2923" s="61"/>
      <c r="U2923" s="61"/>
      <c r="V2923" s="61"/>
      <c r="W2923" s="61"/>
      <c r="X2923" s="61"/>
      <c r="Y2923" s="61"/>
      <c r="Z2923" s="61"/>
      <c r="AA2923" s="62">
        <v>317143</v>
      </c>
      <c r="AB2923" s="61"/>
      <c r="AC2923" s="61"/>
      <c r="AD2923" s="62">
        <v>248049</v>
      </c>
      <c r="AE2923" s="61"/>
      <c r="AF2923" s="62">
        <v>167065</v>
      </c>
      <c r="AG2923" s="61"/>
      <c r="AH2923" s="61"/>
      <c r="AI2923" s="62">
        <v>48770</v>
      </c>
      <c r="AJ2923" s="61"/>
      <c r="AK2923" s="61"/>
      <c r="AL2923" s="61"/>
      <c r="AM2923" s="61"/>
      <c r="AN2923" s="61"/>
      <c r="AO2923" s="61"/>
      <c r="AP2923" s="62">
        <v>2635</v>
      </c>
      <c r="AQ2923" s="61"/>
      <c r="AR2923" s="62">
        <v>3137</v>
      </c>
      <c r="AS2923" s="61"/>
      <c r="AT2923" s="61"/>
      <c r="AU2923" s="61"/>
      <c r="AV2923" s="61">
        <v>278</v>
      </c>
      <c r="AW2923" s="61"/>
      <c r="AX2923" s="61"/>
      <c r="AY2923" s="61"/>
      <c r="AZ2923" s="61"/>
      <c r="BA2923" s="61"/>
      <c r="BB2923" s="61"/>
      <c r="BC2923" s="61"/>
      <c r="BD2923" s="61"/>
      <c r="BE2923" s="61"/>
      <c r="BF2923" s="61"/>
      <c r="BG2923" s="61"/>
      <c r="BH2923" s="61"/>
      <c r="BI2923" s="61"/>
      <c r="BJ2923" s="61"/>
      <c r="BK2923" s="61"/>
      <c r="BL2923" s="61"/>
      <c r="BM2923" s="61"/>
      <c r="BN2923" s="61"/>
      <c r="BO2923" s="62">
        <v>-11046</v>
      </c>
    </row>
    <row r="2924" spans="1:67" x14ac:dyDescent="0.2">
      <c r="A2924" s="57" t="s">
        <v>53</v>
      </c>
      <c r="B2924" s="56" t="s">
        <v>53</v>
      </c>
      <c r="C2924" s="56" t="s">
        <v>178</v>
      </c>
      <c r="D2924" s="56">
        <v>1992</v>
      </c>
      <c r="E2924" s="58">
        <v>809058</v>
      </c>
      <c r="F2924" s="58">
        <v>798012</v>
      </c>
      <c r="G2924" s="59">
        <v>803008</v>
      </c>
      <c r="H2924" s="59">
        <v>6050</v>
      </c>
      <c r="I2924" s="60">
        <v>0</v>
      </c>
      <c r="J2924" s="58">
        <v>-11046</v>
      </c>
      <c r="K2924" s="61"/>
      <c r="L2924" s="61"/>
      <c r="M2924" s="61"/>
      <c r="N2924" s="61"/>
      <c r="O2924" s="61"/>
      <c r="P2924" s="61"/>
      <c r="Q2924" s="61"/>
      <c r="R2924" s="62">
        <v>1584</v>
      </c>
      <c r="S2924" s="61"/>
      <c r="T2924" s="61"/>
      <c r="U2924" s="61"/>
      <c r="V2924" s="61"/>
      <c r="W2924" s="61"/>
      <c r="X2924" s="61"/>
      <c r="Y2924" s="61"/>
      <c r="Z2924" s="61"/>
      <c r="AA2924" s="62">
        <v>317143</v>
      </c>
      <c r="AB2924" s="61"/>
      <c r="AC2924" s="61"/>
      <c r="AD2924" s="62">
        <v>248951</v>
      </c>
      <c r="AE2924" s="61"/>
      <c r="AF2924" s="62">
        <v>186560</v>
      </c>
      <c r="AG2924" s="61"/>
      <c r="AH2924" s="61"/>
      <c r="AI2924" s="62">
        <v>48770</v>
      </c>
      <c r="AJ2924" s="61"/>
      <c r="AK2924" s="61"/>
      <c r="AL2924" s="61"/>
      <c r="AM2924" s="61"/>
      <c r="AN2924" s="61"/>
      <c r="AO2924" s="61"/>
      <c r="AP2924" s="62">
        <v>2635</v>
      </c>
      <c r="AQ2924" s="61"/>
      <c r="AR2924" s="62">
        <v>3137</v>
      </c>
      <c r="AS2924" s="61"/>
      <c r="AT2924" s="61"/>
      <c r="AU2924" s="61"/>
      <c r="AV2924" s="61">
        <v>278</v>
      </c>
      <c r="AW2924" s="61"/>
      <c r="AX2924" s="61"/>
      <c r="AY2924" s="61"/>
      <c r="AZ2924" s="61"/>
      <c r="BA2924" s="61"/>
      <c r="BB2924" s="61"/>
      <c r="BC2924" s="61"/>
      <c r="BD2924" s="61"/>
      <c r="BE2924" s="61"/>
      <c r="BF2924" s="61"/>
      <c r="BG2924" s="61"/>
      <c r="BH2924" s="61"/>
      <c r="BI2924" s="61"/>
      <c r="BJ2924" s="61"/>
      <c r="BK2924" s="61"/>
      <c r="BL2924" s="61"/>
      <c r="BM2924" s="61"/>
      <c r="BN2924" s="61"/>
      <c r="BO2924" s="62">
        <v>-11046</v>
      </c>
    </row>
    <row r="2925" spans="1:67" x14ac:dyDescent="0.2">
      <c r="A2925" s="57" t="s">
        <v>53</v>
      </c>
      <c r="B2925" s="56" t="s">
        <v>53</v>
      </c>
      <c r="C2925" s="56" t="s">
        <v>178</v>
      </c>
      <c r="D2925" s="56">
        <v>1993</v>
      </c>
      <c r="E2925" s="58">
        <v>841404</v>
      </c>
      <c r="F2925" s="58">
        <v>830358</v>
      </c>
      <c r="G2925" s="59">
        <v>835247</v>
      </c>
      <c r="H2925" s="59">
        <v>6157</v>
      </c>
      <c r="I2925" s="60">
        <v>0</v>
      </c>
      <c r="J2925" s="58">
        <v>-11046</v>
      </c>
      <c r="K2925" s="61"/>
      <c r="L2925" s="61"/>
      <c r="M2925" s="61"/>
      <c r="N2925" s="61"/>
      <c r="O2925" s="61"/>
      <c r="P2925" s="61"/>
      <c r="Q2925" s="61"/>
      <c r="R2925" s="62">
        <v>1584</v>
      </c>
      <c r="S2925" s="61"/>
      <c r="T2925" s="61"/>
      <c r="U2925" s="61"/>
      <c r="V2925" s="61"/>
      <c r="W2925" s="61"/>
      <c r="X2925" s="61"/>
      <c r="Y2925" s="61"/>
      <c r="Z2925" s="61"/>
      <c r="AA2925" s="62">
        <v>338619</v>
      </c>
      <c r="AB2925" s="61"/>
      <c r="AC2925" s="61"/>
      <c r="AD2925" s="62">
        <v>250203</v>
      </c>
      <c r="AE2925" s="61"/>
      <c r="AF2925" s="62">
        <v>195322</v>
      </c>
      <c r="AG2925" s="61"/>
      <c r="AH2925" s="61"/>
      <c r="AI2925" s="62">
        <v>49519</v>
      </c>
      <c r="AJ2925" s="61"/>
      <c r="AK2925" s="61"/>
      <c r="AL2925" s="61"/>
      <c r="AM2925" s="61"/>
      <c r="AN2925" s="61"/>
      <c r="AO2925" s="61"/>
      <c r="AP2925" s="62">
        <v>2742</v>
      </c>
      <c r="AQ2925" s="61"/>
      <c r="AR2925" s="62">
        <v>3137</v>
      </c>
      <c r="AS2925" s="61"/>
      <c r="AT2925" s="61"/>
      <c r="AU2925" s="61"/>
      <c r="AV2925" s="61">
        <v>278</v>
      </c>
      <c r="AW2925" s="61"/>
      <c r="AX2925" s="61"/>
      <c r="AY2925" s="61"/>
      <c r="AZ2925" s="61"/>
      <c r="BA2925" s="61"/>
      <c r="BB2925" s="61"/>
      <c r="BC2925" s="61"/>
      <c r="BD2925" s="61"/>
      <c r="BE2925" s="61"/>
      <c r="BF2925" s="61"/>
      <c r="BG2925" s="61"/>
      <c r="BH2925" s="61"/>
      <c r="BI2925" s="61"/>
      <c r="BJ2925" s="61"/>
      <c r="BK2925" s="61"/>
      <c r="BL2925" s="61"/>
      <c r="BM2925" s="61"/>
      <c r="BN2925" s="61"/>
      <c r="BO2925" s="62">
        <v>-11046</v>
      </c>
    </row>
    <row r="2926" spans="1:67" x14ac:dyDescent="0.2">
      <c r="A2926" s="57" t="s">
        <v>53</v>
      </c>
      <c r="B2926" s="56" t="s">
        <v>53</v>
      </c>
      <c r="C2926" s="56" t="s">
        <v>178</v>
      </c>
      <c r="D2926" s="56">
        <v>1994</v>
      </c>
      <c r="E2926" s="58">
        <v>872761</v>
      </c>
      <c r="F2926" s="58">
        <v>432812</v>
      </c>
      <c r="G2926" s="59">
        <v>866276</v>
      </c>
      <c r="H2926" s="59">
        <v>6485</v>
      </c>
      <c r="I2926" s="60">
        <v>0</v>
      </c>
      <c r="J2926" s="58">
        <v>-439949</v>
      </c>
      <c r="K2926" s="61"/>
      <c r="L2926" s="61"/>
      <c r="M2926" s="61"/>
      <c r="N2926" s="61"/>
      <c r="O2926" s="61"/>
      <c r="P2926" s="61"/>
      <c r="Q2926" s="61"/>
      <c r="R2926" s="62">
        <v>5009</v>
      </c>
      <c r="S2926" s="61"/>
      <c r="T2926" s="61"/>
      <c r="U2926" s="61"/>
      <c r="V2926" s="61"/>
      <c r="W2926" s="61"/>
      <c r="X2926" s="61"/>
      <c r="Y2926" s="61"/>
      <c r="Z2926" s="61"/>
      <c r="AA2926" s="62">
        <v>341135</v>
      </c>
      <c r="AB2926" s="61"/>
      <c r="AC2926" s="61"/>
      <c r="AD2926" s="62">
        <v>254829</v>
      </c>
      <c r="AE2926" s="61"/>
      <c r="AF2926" s="62">
        <v>215288</v>
      </c>
      <c r="AG2926" s="61"/>
      <c r="AH2926" s="61"/>
      <c r="AI2926" s="62">
        <v>50015</v>
      </c>
      <c r="AJ2926" s="61"/>
      <c r="AK2926" s="61"/>
      <c r="AL2926" s="61"/>
      <c r="AM2926" s="61"/>
      <c r="AN2926" s="61"/>
      <c r="AO2926" s="61"/>
      <c r="AP2926" s="62">
        <v>2742</v>
      </c>
      <c r="AQ2926" s="61"/>
      <c r="AR2926" s="62">
        <v>3465</v>
      </c>
      <c r="AS2926" s="61"/>
      <c r="AT2926" s="61"/>
      <c r="AU2926" s="61"/>
      <c r="AV2926" s="61">
        <v>278</v>
      </c>
      <c r="AW2926" s="61"/>
      <c r="AX2926" s="61"/>
      <c r="AY2926" s="61"/>
      <c r="AZ2926" s="61"/>
      <c r="BA2926" s="61"/>
      <c r="BB2926" s="61"/>
      <c r="BC2926" s="61"/>
      <c r="BD2926" s="61"/>
      <c r="BE2926" s="61"/>
      <c r="BF2926" s="61"/>
      <c r="BG2926" s="61"/>
      <c r="BH2926" s="61"/>
      <c r="BI2926" s="61"/>
      <c r="BJ2926" s="61"/>
      <c r="BK2926" s="61"/>
      <c r="BL2926" s="61"/>
      <c r="BM2926" s="61"/>
      <c r="BN2926" s="61"/>
      <c r="BO2926" s="62">
        <v>-439949</v>
      </c>
    </row>
    <row r="2927" spans="1:67" x14ac:dyDescent="0.2">
      <c r="A2927" s="57" t="s">
        <v>53</v>
      </c>
      <c r="B2927" s="56" t="s">
        <v>53</v>
      </c>
      <c r="C2927" s="56" t="s">
        <v>178</v>
      </c>
      <c r="D2927" s="56">
        <v>1995</v>
      </c>
      <c r="E2927" s="58">
        <v>892011</v>
      </c>
      <c r="F2927" s="58">
        <v>452062</v>
      </c>
      <c r="G2927" s="59">
        <v>882939</v>
      </c>
      <c r="H2927" s="59">
        <v>9072</v>
      </c>
      <c r="I2927" s="60">
        <v>0</v>
      </c>
      <c r="J2927" s="58">
        <v>-439949</v>
      </c>
      <c r="K2927" s="61"/>
      <c r="L2927" s="61"/>
      <c r="M2927" s="61"/>
      <c r="N2927" s="61"/>
      <c r="O2927" s="61"/>
      <c r="P2927" s="61"/>
      <c r="Q2927" s="61"/>
      <c r="R2927" s="62">
        <v>5204</v>
      </c>
      <c r="S2927" s="61"/>
      <c r="T2927" s="61"/>
      <c r="U2927" s="61"/>
      <c r="V2927" s="61"/>
      <c r="W2927" s="61"/>
      <c r="X2927" s="61"/>
      <c r="Y2927" s="61"/>
      <c r="Z2927" s="61"/>
      <c r="AA2927" s="62">
        <v>341735</v>
      </c>
      <c r="AB2927" s="61"/>
      <c r="AC2927" s="61"/>
      <c r="AD2927" s="62">
        <v>255161</v>
      </c>
      <c r="AE2927" s="61"/>
      <c r="AF2927" s="62">
        <v>229926</v>
      </c>
      <c r="AG2927" s="61"/>
      <c r="AH2927" s="61"/>
      <c r="AI2927" s="62">
        <v>50913</v>
      </c>
      <c r="AJ2927" s="61"/>
      <c r="AK2927" s="61"/>
      <c r="AL2927" s="61"/>
      <c r="AM2927" s="61"/>
      <c r="AN2927" s="61"/>
      <c r="AO2927" s="61"/>
      <c r="AP2927" s="62">
        <v>2742</v>
      </c>
      <c r="AQ2927" s="61"/>
      <c r="AR2927" s="62">
        <v>6052</v>
      </c>
      <c r="AS2927" s="61"/>
      <c r="AT2927" s="61"/>
      <c r="AU2927" s="61"/>
      <c r="AV2927" s="61">
        <v>278</v>
      </c>
      <c r="AW2927" s="61"/>
      <c r="AX2927" s="61"/>
      <c r="AY2927" s="61"/>
      <c r="AZ2927" s="61"/>
      <c r="BA2927" s="61"/>
      <c r="BB2927" s="61"/>
      <c r="BC2927" s="61"/>
      <c r="BD2927" s="61"/>
      <c r="BE2927" s="61"/>
      <c r="BF2927" s="61"/>
      <c r="BG2927" s="61"/>
      <c r="BH2927" s="61"/>
      <c r="BI2927" s="61"/>
      <c r="BJ2927" s="61"/>
      <c r="BK2927" s="61"/>
      <c r="BL2927" s="61"/>
      <c r="BM2927" s="61"/>
      <c r="BN2927" s="61"/>
      <c r="BO2927" s="62">
        <v>-439949</v>
      </c>
    </row>
    <row r="2928" spans="1:67" x14ac:dyDescent="0.2">
      <c r="A2928" s="57" t="s">
        <v>53</v>
      </c>
      <c r="B2928" s="56" t="s">
        <v>53</v>
      </c>
      <c r="C2928" s="56" t="s">
        <v>178</v>
      </c>
      <c r="D2928" s="56">
        <v>1996</v>
      </c>
      <c r="E2928" s="58">
        <v>903454</v>
      </c>
      <c r="F2928" s="58">
        <v>463505</v>
      </c>
      <c r="G2928" s="59">
        <v>893239</v>
      </c>
      <c r="H2928" s="59">
        <v>10215</v>
      </c>
      <c r="I2928" s="60">
        <v>0</v>
      </c>
      <c r="J2928" s="58">
        <v>-439949</v>
      </c>
      <c r="K2928" s="61"/>
      <c r="L2928" s="61"/>
      <c r="M2928" s="61"/>
      <c r="N2928" s="61"/>
      <c r="O2928" s="61"/>
      <c r="P2928" s="61"/>
      <c r="Q2928" s="61"/>
      <c r="R2928" s="62">
        <v>5204</v>
      </c>
      <c r="S2928" s="61"/>
      <c r="T2928" s="61"/>
      <c r="U2928" s="61"/>
      <c r="V2928" s="61"/>
      <c r="W2928" s="61"/>
      <c r="X2928" s="61"/>
      <c r="Y2928" s="61"/>
      <c r="Z2928" s="61"/>
      <c r="AA2928" s="62">
        <v>348328</v>
      </c>
      <c r="AB2928" s="61"/>
      <c r="AC2928" s="61"/>
      <c r="AD2928" s="62">
        <v>255585</v>
      </c>
      <c r="AE2928" s="61"/>
      <c r="AF2928" s="62">
        <v>231971</v>
      </c>
      <c r="AG2928" s="61"/>
      <c r="AH2928" s="61"/>
      <c r="AI2928" s="62">
        <v>52151</v>
      </c>
      <c r="AJ2928" s="61"/>
      <c r="AK2928" s="61"/>
      <c r="AL2928" s="61"/>
      <c r="AM2928" s="61"/>
      <c r="AN2928" s="61"/>
      <c r="AO2928" s="61"/>
      <c r="AP2928" s="62">
        <v>2919</v>
      </c>
      <c r="AQ2928" s="61"/>
      <c r="AR2928" s="62">
        <v>7018</v>
      </c>
      <c r="AS2928" s="61"/>
      <c r="AT2928" s="61"/>
      <c r="AU2928" s="61"/>
      <c r="AV2928" s="61">
        <v>278</v>
      </c>
      <c r="AW2928" s="61"/>
      <c r="AX2928" s="61"/>
      <c r="AY2928" s="61"/>
      <c r="AZ2928" s="61"/>
      <c r="BA2928" s="61"/>
      <c r="BB2928" s="61"/>
      <c r="BC2928" s="61"/>
      <c r="BD2928" s="61"/>
      <c r="BE2928" s="61"/>
      <c r="BF2928" s="61"/>
      <c r="BG2928" s="61"/>
      <c r="BH2928" s="61"/>
      <c r="BI2928" s="61"/>
      <c r="BJ2928" s="61"/>
      <c r="BK2928" s="61"/>
      <c r="BL2928" s="61"/>
      <c r="BM2928" s="61"/>
      <c r="BN2928" s="61"/>
      <c r="BO2928" s="62">
        <v>-439949</v>
      </c>
    </row>
    <row r="2929" spans="1:67" x14ac:dyDescent="0.2">
      <c r="A2929" s="57" t="s">
        <v>53</v>
      </c>
      <c r="B2929" s="56" t="s">
        <v>53</v>
      </c>
      <c r="C2929" s="56" t="s">
        <v>178</v>
      </c>
      <c r="D2929" s="56">
        <v>1997</v>
      </c>
      <c r="E2929" s="58">
        <v>915392</v>
      </c>
      <c r="F2929" s="58">
        <v>475443</v>
      </c>
      <c r="G2929" s="59">
        <v>905177</v>
      </c>
      <c r="H2929" s="59">
        <v>10215</v>
      </c>
      <c r="I2929" s="60">
        <v>0</v>
      </c>
      <c r="J2929" s="58">
        <v>-439949</v>
      </c>
      <c r="K2929" s="61"/>
      <c r="L2929" s="61"/>
      <c r="M2929" s="61"/>
      <c r="N2929" s="61"/>
      <c r="O2929" s="61"/>
      <c r="P2929" s="61"/>
      <c r="Q2929" s="61"/>
      <c r="R2929" s="62">
        <v>5204</v>
      </c>
      <c r="S2929" s="61"/>
      <c r="T2929" s="61"/>
      <c r="U2929" s="61"/>
      <c r="V2929" s="61"/>
      <c r="W2929" s="61"/>
      <c r="X2929" s="61"/>
      <c r="Y2929" s="61"/>
      <c r="Z2929" s="61"/>
      <c r="AA2929" s="62">
        <v>357745</v>
      </c>
      <c r="AB2929" s="61"/>
      <c r="AC2929" s="61"/>
      <c r="AD2929" s="62">
        <v>256295</v>
      </c>
      <c r="AE2929" s="61"/>
      <c r="AF2929" s="62">
        <v>231971</v>
      </c>
      <c r="AG2929" s="61"/>
      <c r="AH2929" s="61"/>
      <c r="AI2929" s="62">
        <v>53962</v>
      </c>
      <c r="AJ2929" s="61"/>
      <c r="AK2929" s="61"/>
      <c r="AL2929" s="61"/>
      <c r="AM2929" s="61"/>
      <c r="AN2929" s="61"/>
      <c r="AO2929" s="61"/>
      <c r="AP2929" s="62">
        <v>2919</v>
      </c>
      <c r="AQ2929" s="61"/>
      <c r="AR2929" s="62">
        <v>7018</v>
      </c>
      <c r="AS2929" s="61"/>
      <c r="AT2929" s="61"/>
      <c r="AU2929" s="61"/>
      <c r="AV2929" s="61">
        <v>278</v>
      </c>
      <c r="AW2929" s="61"/>
      <c r="AX2929" s="61"/>
      <c r="AY2929" s="61"/>
      <c r="AZ2929" s="61"/>
      <c r="BA2929" s="61"/>
      <c r="BB2929" s="61"/>
      <c r="BC2929" s="61"/>
      <c r="BD2929" s="61"/>
      <c r="BE2929" s="61"/>
      <c r="BF2929" s="61"/>
      <c r="BG2929" s="61"/>
      <c r="BH2929" s="61"/>
      <c r="BI2929" s="61"/>
      <c r="BJ2929" s="61"/>
      <c r="BK2929" s="61"/>
      <c r="BL2929" s="61"/>
      <c r="BM2929" s="61"/>
      <c r="BN2929" s="61"/>
      <c r="BO2929" s="62">
        <v>-439949</v>
      </c>
    </row>
    <row r="2930" spans="1:67" x14ac:dyDescent="0.2">
      <c r="A2930" s="57" t="s">
        <v>53</v>
      </c>
      <c r="B2930" s="56" t="s">
        <v>53</v>
      </c>
      <c r="C2930" s="56" t="s">
        <v>178</v>
      </c>
      <c r="D2930" s="56">
        <v>1998</v>
      </c>
      <c r="E2930" s="58">
        <v>919061</v>
      </c>
      <c r="F2930" s="58">
        <v>478380</v>
      </c>
      <c r="G2930" s="59">
        <v>908361</v>
      </c>
      <c r="H2930" s="59">
        <v>10700</v>
      </c>
      <c r="I2930" s="60">
        <v>0</v>
      </c>
      <c r="J2930" s="58">
        <v>-440681</v>
      </c>
      <c r="K2930" s="61"/>
      <c r="L2930" s="61"/>
      <c r="M2930" s="61"/>
      <c r="N2930" s="61"/>
      <c r="O2930" s="61"/>
      <c r="P2930" s="61"/>
      <c r="Q2930" s="61"/>
      <c r="R2930" s="62">
        <v>5204</v>
      </c>
      <c r="S2930" s="61"/>
      <c r="T2930" s="61"/>
      <c r="U2930" s="61"/>
      <c r="V2930" s="61"/>
      <c r="W2930" s="61"/>
      <c r="X2930" s="61"/>
      <c r="Y2930" s="61"/>
      <c r="Z2930" s="61"/>
      <c r="AA2930" s="62">
        <v>359030</v>
      </c>
      <c r="AB2930" s="61"/>
      <c r="AC2930" s="61"/>
      <c r="AD2930" s="62">
        <v>257190</v>
      </c>
      <c r="AE2930" s="61"/>
      <c r="AF2930" s="62">
        <v>232086</v>
      </c>
      <c r="AG2930" s="61"/>
      <c r="AH2930" s="61"/>
      <c r="AI2930" s="62">
        <v>54851</v>
      </c>
      <c r="AJ2930" s="61"/>
      <c r="AK2930" s="61"/>
      <c r="AL2930" s="61"/>
      <c r="AM2930" s="61"/>
      <c r="AN2930" s="61"/>
      <c r="AO2930" s="61"/>
      <c r="AP2930" s="62">
        <v>3404</v>
      </c>
      <c r="AQ2930" s="61"/>
      <c r="AR2930" s="62">
        <v>7018</v>
      </c>
      <c r="AS2930" s="61"/>
      <c r="AT2930" s="61"/>
      <c r="AU2930" s="61"/>
      <c r="AV2930" s="61">
        <v>278</v>
      </c>
      <c r="AW2930" s="61"/>
      <c r="AX2930" s="61"/>
      <c r="AY2930" s="61"/>
      <c r="AZ2930" s="61"/>
      <c r="BA2930" s="61"/>
      <c r="BB2930" s="61"/>
      <c r="BC2930" s="61"/>
      <c r="BD2930" s="61"/>
      <c r="BE2930" s="61"/>
      <c r="BF2930" s="61"/>
      <c r="BG2930" s="61"/>
      <c r="BH2930" s="61"/>
      <c r="BI2930" s="61"/>
      <c r="BJ2930" s="61"/>
      <c r="BK2930" s="61"/>
      <c r="BL2930" s="61"/>
      <c r="BM2930" s="61"/>
      <c r="BN2930" s="61"/>
      <c r="BO2930" s="62">
        <v>-440681</v>
      </c>
    </row>
    <row r="2931" spans="1:67" x14ac:dyDescent="0.2">
      <c r="A2931" s="57" t="s">
        <v>53</v>
      </c>
      <c r="B2931" s="56" t="s">
        <v>53</v>
      </c>
      <c r="C2931" s="56" t="s">
        <v>178</v>
      </c>
      <c r="D2931" s="56">
        <v>2002</v>
      </c>
      <c r="E2931" s="58">
        <v>960773</v>
      </c>
      <c r="F2931" s="58">
        <v>960773</v>
      </c>
      <c r="G2931" s="59">
        <v>938581</v>
      </c>
      <c r="H2931" s="59">
        <v>22192</v>
      </c>
      <c r="I2931" s="60">
        <v>0</v>
      </c>
      <c r="J2931" s="58">
        <v>0</v>
      </c>
      <c r="K2931" s="61"/>
      <c r="L2931" s="61">
        <v>0</v>
      </c>
      <c r="M2931" s="61"/>
      <c r="N2931" s="61">
        <v>0</v>
      </c>
      <c r="O2931" s="61">
        <v>0</v>
      </c>
      <c r="P2931" s="61"/>
      <c r="Q2931" s="61"/>
      <c r="R2931" s="61"/>
      <c r="S2931" s="62">
        <v>5204</v>
      </c>
      <c r="T2931" s="61">
        <v>0</v>
      </c>
      <c r="U2931" s="61"/>
      <c r="V2931" s="61">
        <v>0</v>
      </c>
      <c r="W2931" s="61"/>
      <c r="X2931" s="61">
        <v>0</v>
      </c>
      <c r="Y2931" s="62">
        <v>369084</v>
      </c>
      <c r="Z2931" s="62">
        <v>-2416</v>
      </c>
      <c r="AA2931" s="61"/>
      <c r="AB2931" s="62">
        <v>257190</v>
      </c>
      <c r="AC2931" s="61">
        <v>0</v>
      </c>
      <c r="AD2931" s="61"/>
      <c r="AE2931" s="62">
        <v>244107</v>
      </c>
      <c r="AF2931" s="61"/>
      <c r="AG2931" s="61">
        <v>0</v>
      </c>
      <c r="AH2931" s="62">
        <v>65412</v>
      </c>
      <c r="AI2931" s="61"/>
      <c r="AJ2931" s="61">
        <v>0</v>
      </c>
      <c r="AK2931" s="61">
        <v>0</v>
      </c>
      <c r="AL2931" s="61">
        <v>0</v>
      </c>
      <c r="AM2931" s="61">
        <v>0</v>
      </c>
      <c r="AN2931" s="61">
        <v>0</v>
      </c>
      <c r="AO2931" s="61">
        <v>0</v>
      </c>
      <c r="AP2931" s="61"/>
      <c r="AQ2931" s="62">
        <v>9145</v>
      </c>
      <c r="AR2931" s="61"/>
      <c r="AS2931" s="62">
        <v>12569</v>
      </c>
      <c r="AT2931" s="61">
        <v>200</v>
      </c>
      <c r="AU2931" s="61">
        <v>0</v>
      </c>
      <c r="AV2931" s="61"/>
      <c r="AW2931" s="61">
        <v>278</v>
      </c>
      <c r="AX2931" s="61">
        <v>0</v>
      </c>
      <c r="AY2931" s="61"/>
      <c r="AZ2931" s="61">
        <v>0</v>
      </c>
      <c r="BA2931" s="61"/>
      <c r="BB2931" s="61">
        <v>0</v>
      </c>
      <c r="BC2931" s="61">
        <v>0</v>
      </c>
      <c r="BD2931" s="61">
        <v>0</v>
      </c>
      <c r="BE2931" s="61"/>
      <c r="BF2931" s="61">
        <v>0</v>
      </c>
      <c r="BG2931" s="61"/>
      <c r="BH2931" s="61">
        <v>0</v>
      </c>
      <c r="BI2931" s="61"/>
      <c r="BJ2931" s="61">
        <v>0</v>
      </c>
      <c r="BK2931" s="61"/>
      <c r="BL2931" s="61">
        <v>0</v>
      </c>
      <c r="BM2931" s="61">
        <v>0</v>
      </c>
      <c r="BN2931" s="61">
        <v>0</v>
      </c>
      <c r="BO2931" s="61"/>
    </row>
    <row r="2932" spans="1:67" x14ac:dyDescent="0.2">
      <c r="A2932" s="57" t="s">
        <v>53</v>
      </c>
      <c r="B2932" s="56" t="s">
        <v>53</v>
      </c>
      <c r="C2932" s="56" t="s">
        <v>178</v>
      </c>
      <c r="D2932" s="56">
        <v>2003</v>
      </c>
      <c r="E2932" s="58">
        <v>983488</v>
      </c>
      <c r="F2932" s="58">
        <v>983488</v>
      </c>
      <c r="G2932" s="59">
        <v>948591</v>
      </c>
      <c r="H2932" s="59">
        <v>34897</v>
      </c>
      <c r="I2932" s="60">
        <v>0</v>
      </c>
      <c r="J2932" s="58">
        <v>0</v>
      </c>
      <c r="K2932" s="61"/>
      <c r="L2932" s="61">
        <v>0</v>
      </c>
      <c r="M2932" s="61"/>
      <c r="N2932" s="61">
        <v>0</v>
      </c>
      <c r="O2932" s="61">
        <v>0</v>
      </c>
      <c r="P2932" s="61"/>
      <c r="Q2932" s="61"/>
      <c r="R2932" s="61"/>
      <c r="S2932" s="62">
        <v>5256</v>
      </c>
      <c r="T2932" s="61">
        <v>0</v>
      </c>
      <c r="U2932" s="61"/>
      <c r="V2932" s="61">
        <v>0</v>
      </c>
      <c r="W2932" s="61"/>
      <c r="X2932" s="61">
        <v>0</v>
      </c>
      <c r="Y2932" s="62">
        <v>367131</v>
      </c>
      <c r="Z2932" s="61">
        <v>0</v>
      </c>
      <c r="AA2932" s="61"/>
      <c r="AB2932" s="62">
        <v>257190</v>
      </c>
      <c r="AC2932" s="61">
        <v>0</v>
      </c>
      <c r="AD2932" s="61"/>
      <c r="AE2932" s="62">
        <v>252507</v>
      </c>
      <c r="AF2932" s="61"/>
      <c r="AG2932" s="61">
        <v>0</v>
      </c>
      <c r="AH2932" s="62">
        <v>66507</v>
      </c>
      <c r="AI2932" s="61"/>
      <c r="AJ2932" s="61">
        <v>0</v>
      </c>
      <c r="AK2932" s="61">
        <v>0</v>
      </c>
      <c r="AL2932" s="61">
        <v>0</v>
      </c>
      <c r="AM2932" s="61">
        <v>0</v>
      </c>
      <c r="AN2932" s="61">
        <v>0</v>
      </c>
      <c r="AO2932" s="61">
        <v>0</v>
      </c>
      <c r="AP2932" s="61"/>
      <c r="AQ2932" s="62">
        <v>16614</v>
      </c>
      <c r="AR2932" s="61"/>
      <c r="AS2932" s="62">
        <v>17763</v>
      </c>
      <c r="AT2932" s="61">
        <v>242</v>
      </c>
      <c r="AU2932" s="61">
        <v>0</v>
      </c>
      <c r="AV2932" s="61"/>
      <c r="AW2932" s="61">
        <v>278</v>
      </c>
      <c r="AX2932" s="61">
        <v>0</v>
      </c>
      <c r="AY2932" s="61"/>
      <c r="AZ2932" s="61">
        <v>0</v>
      </c>
      <c r="BA2932" s="61"/>
      <c r="BB2932" s="61">
        <v>0</v>
      </c>
      <c r="BC2932" s="61">
        <v>0</v>
      </c>
      <c r="BD2932" s="61">
        <v>0</v>
      </c>
      <c r="BE2932" s="61"/>
      <c r="BF2932" s="61">
        <v>0</v>
      </c>
      <c r="BG2932" s="61"/>
      <c r="BH2932" s="61">
        <v>0</v>
      </c>
      <c r="BI2932" s="61"/>
      <c r="BJ2932" s="61">
        <v>0</v>
      </c>
      <c r="BK2932" s="61"/>
      <c r="BL2932" s="61">
        <v>0</v>
      </c>
      <c r="BM2932" s="61">
        <v>0</v>
      </c>
      <c r="BN2932" s="61">
        <v>0</v>
      </c>
      <c r="BO2932" s="61"/>
    </row>
    <row r="2933" spans="1:67" x14ac:dyDescent="0.2">
      <c r="A2933" s="57" t="s">
        <v>53</v>
      </c>
      <c r="B2933" s="56" t="s">
        <v>53</v>
      </c>
      <c r="C2933" s="56" t="s">
        <v>178</v>
      </c>
      <c r="D2933" s="56">
        <v>2004</v>
      </c>
      <c r="E2933" s="58">
        <v>1027284</v>
      </c>
      <c r="F2933" s="58">
        <v>1027284</v>
      </c>
      <c r="G2933" s="59">
        <v>991379</v>
      </c>
      <c r="H2933" s="59">
        <v>35905</v>
      </c>
      <c r="I2933" s="60">
        <v>0</v>
      </c>
      <c r="J2933" s="58">
        <v>0</v>
      </c>
      <c r="K2933" s="61"/>
      <c r="L2933" s="61">
        <v>0</v>
      </c>
      <c r="M2933" s="61"/>
      <c r="N2933" s="61">
        <v>0</v>
      </c>
      <c r="O2933" s="61">
        <v>0</v>
      </c>
      <c r="P2933" s="61"/>
      <c r="Q2933" s="61"/>
      <c r="R2933" s="61"/>
      <c r="S2933" s="62">
        <v>5256</v>
      </c>
      <c r="T2933" s="61">
        <v>0</v>
      </c>
      <c r="U2933" s="61"/>
      <c r="V2933" s="62">
        <v>41900</v>
      </c>
      <c r="W2933" s="61"/>
      <c r="X2933" s="61">
        <v>0</v>
      </c>
      <c r="Y2933" s="62">
        <v>368019</v>
      </c>
      <c r="Z2933" s="61">
        <v>0</v>
      </c>
      <c r="AA2933" s="61"/>
      <c r="AB2933" s="62">
        <v>257190</v>
      </c>
      <c r="AC2933" s="61">
        <v>0</v>
      </c>
      <c r="AD2933" s="61"/>
      <c r="AE2933" s="62">
        <v>252507</v>
      </c>
      <c r="AF2933" s="61"/>
      <c r="AG2933" s="61">
        <v>0</v>
      </c>
      <c r="AH2933" s="62">
        <v>66507</v>
      </c>
      <c r="AI2933" s="61"/>
      <c r="AJ2933" s="61">
        <v>0</v>
      </c>
      <c r="AK2933" s="61">
        <v>0</v>
      </c>
      <c r="AL2933" s="61">
        <v>0</v>
      </c>
      <c r="AM2933" s="61">
        <v>0</v>
      </c>
      <c r="AN2933" s="61">
        <v>0</v>
      </c>
      <c r="AO2933" s="61">
        <v>0</v>
      </c>
      <c r="AP2933" s="61"/>
      <c r="AQ2933" s="62">
        <v>17622</v>
      </c>
      <c r="AR2933" s="61"/>
      <c r="AS2933" s="62">
        <v>17763</v>
      </c>
      <c r="AT2933" s="61">
        <v>242</v>
      </c>
      <c r="AU2933" s="61">
        <v>0</v>
      </c>
      <c r="AV2933" s="61"/>
      <c r="AW2933" s="61">
        <v>278</v>
      </c>
      <c r="AX2933" s="61">
        <v>0</v>
      </c>
      <c r="AY2933" s="61"/>
      <c r="AZ2933" s="61">
        <v>0</v>
      </c>
      <c r="BA2933" s="61"/>
      <c r="BB2933" s="61">
        <v>0</v>
      </c>
      <c r="BC2933" s="61">
        <v>0</v>
      </c>
      <c r="BD2933" s="61">
        <v>0</v>
      </c>
      <c r="BE2933" s="61"/>
      <c r="BF2933" s="61">
        <v>0</v>
      </c>
      <c r="BG2933" s="61"/>
      <c r="BH2933" s="61">
        <v>0</v>
      </c>
      <c r="BI2933" s="61"/>
      <c r="BJ2933" s="61">
        <v>0</v>
      </c>
      <c r="BK2933" s="61"/>
      <c r="BL2933" s="61">
        <v>0</v>
      </c>
      <c r="BM2933" s="61">
        <v>0</v>
      </c>
      <c r="BN2933" s="61">
        <v>0</v>
      </c>
      <c r="BO2933" s="61"/>
    </row>
    <row r="2934" spans="1:67" x14ac:dyDescent="0.2">
      <c r="A2934" s="57" t="s">
        <v>53</v>
      </c>
      <c r="B2934" s="56" t="s">
        <v>53</v>
      </c>
      <c r="C2934" s="56" t="s">
        <v>178</v>
      </c>
      <c r="D2934" s="56">
        <v>2005</v>
      </c>
      <c r="E2934" s="58">
        <v>1029220</v>
      </c>
      <c r="F2934" s="58">
        <v>1029220</v>
      </c>
      <c r="G2934" s="59">
        <v>991380</v>
      </c>
      <c r="H2934" s="59">
        <v>37840</v>
      </c>
      <c r="I2934" s="60">
        <v>0</v>
      </c>
      <c r="J2934" s="58">
        <v>0</v>
      </c>
      <c r="K2934" s="61"/>
      <c r="L2934" s="61">
        <v>0</v>
      </c>
      <c r="M2934" s="61"/>
      <c r="N2934" s="61">
        <v>0</v>
      </c>
      <c r="O2934" s="61">
        <v>0</v>
      </c>
      <c r="P2934" s="61"/>
      <c r="Q2934" s="61"/>
      <c r="R2934" s="61"/>
      <c r="S2934" s="62">
        <v>5256</v>
      </c>
      <c r="T2934" s="61">
        <v>0</v>
      </c>
      <c r="U2934" s="61"/>
      <c r="V2934" s="62">
        <v>41900</v>
      </c>
      <c r="W2934" s="61"/>
      <c r="X2934" s="61">
        <v>0</v>
      </c>
      <c r="Y2934" s="62">
        <v>372755</v>
      </c>
      <c r="Z2934" s="62">
        <v>-4735</v>
      </c>
      <c r="AA2934" s="61"/>
      <c r="AB2934" s="62">
        <v>257190</v>
      </c>
      <c r="AC2934" s="61">
        <v>0</v>
      </c>
      <c r="AD2934" s="61"/>
      <c r="AE2934" s="62">
        <v>252507</v>
      </c>
      <c r="AF2934" s="61"/>
      <c r="AG2934" s="61">
        <v>0</v>
      </c>
      <c r="AH2934" s="62">
        <v>66507</v>
      </c>
      <c r="AI2934" s="61"/>
      <c r="AJ2934" s="61">
        <v>0</v>
      </c>
      <c r="AK2934" s="61">
        <v>0</v>
      </c>
      <c r="AL2934" s="61">
        <v>0</v>
      </c>
      <c r="AM2934" s="61">
        <v>0</v>
      </c>
      <c r="AN2934" s="61">
        <v>0</v>
      </c>
      <c r="AO2934" s="61">
        <v>0</v>
      </c>
      <c r="AP2934" s="61"/>
      <c r="AQ2934" s="62">
        <v>17891</v>
      </c>
      <c r="AR2934" s="61"/>
      <c r="AS2934" s="62">
        <v>18901</v>
      </c>
      <c r="AT2934" s="61">
        <v>770</v>
      </c>
      <c r="AU2934" s="61">
        <v>0</v>
      </c>
      <c r="AV2934" s="61"/>
      <c r="AW2934" s="61">
        <v>278</v>
      </c>
      <c r="AX2934" s="61">
        <v>0</v>
      </c>
      <c r="AY2934" s="61"/>
      <c r="AZ2934" s="61">
        <v>0</v>
      </c>
      <c r="BA2934" s="61"/>
      <c r="BB2934" s="61">
        <v>0</v>
      </c>
      <c r="BC2934" s="61">
        <v>0</v>
      </c>
      <c r="BD2934" s="61">
        <v>0</v>
      </c>
      <c r="BE2934" s="61"/>
      <c r="BF2934" s="61">
        <v>0</v>
      </c>
      <c r="BG2934" s="61"/>
      <c r="BH2934" s="61">
        <v>0</v>
      </c>
      <c r="BI2934" s="61"/>
      <c r="BJ2934" s="61">
        <v>0</v>
      </c>
      <c r="BK2934" s="61"/>
      <c r="BL2934" s="61">
        <v>0</v>
      </c>
      <c r="BM2934" s="61">
        <v>0</v>
      </c>
      <c r="BN2934" s="61">
        <v>0</v>
      </c>
      <c r="BO2934" s="61"/>
    </row>
    <row r="2935" spans="1:67" x14ac:dyDescent="0.2">
      <c r="A2935" s="57" t="s">
        <v>53</v>
      </c>
      <c r="B2935" s="56" t="s">
        <v>53</v>
      </c>
      <c r="C2935" s="56" t="s">
        <v>178</v>
      </c>
      <c r="D2935" s="56">
        <v>2006</v>
      </c>
      <c r="E2935" s="58">
        <v>1059291</v>
      </c>
      <c r="F2935" s="58">
        <v>1059291</v>
      </c>
      <c r="G2935" s="59">
        <v>995145</v>
      </c>
      <c r="H2935" s="59">
        <v>64146</v>
      </c>
      <c r="I2935" s="60">
        <v>0</v>
      </c>
      <c r="J2935" s="58">
        <v>0</v>
      </c>
      <c r="K2935" s="61"/>
      <c r="L2935" s="61">
        <v>0</v>
      </c>
      <c r="M2935" s="61"/>
      <c r="N2935" s="61">
        <v>0</v>
      </c>
      <c r="O2935" s="61">
        <v>0</v>
      </c>
      <c r="P2935" s="61"/>
      <c r="Q2935" s="61"/>
      <c r="R2935" s="61"/>
      <c r="S2935" s="62">
        <v>5256</v>
      </c>
      <c r="T2935" s="61">
        <v>0</v>
      </c>
      <c r="U2935" s="61"/>
      <c r="V2935" s="62">
        <v>41900</v>
      </c>
      <c r="W2935" s="61"/>
      <c r="X2935" s="61">
        <v>0</v>
      </c>
      <c r="Y2935" s="62">
        <v>222682</v>
      </c>
      <c r="Z2935" s="62">
        <v>110406</v>
      </c>
      <c r="AA2935" s="61"/>
      <c r="AB2935" s="61">
        <v>0</v>
      </c>
      <c r="AC2935" s="62">
        <v>244330</v>
      </c>
      <c r="AD2935" s="61"/>
      <c r="AE2935" s="62">
        <v>252507</v>
      </c>
      <c r="AF2935" s="61"/>
      <c r="AG2935" s="62">
        <v>51195</v>
      </c>
      <c r="AH2935" s="62">
        <v>66869</v>
      </c>
      <c r="AI2935" s="61"/>
      <c r="AJ2935" s="61">
        <v>0</v>
      </c>
      <c r="AK2935" s="61">
        <v>0</v>
      </c>
      <c r="AL2935" s="61">
        <v>0</v>
      </c>
      <c r="AM2935" s="61">
        <v>0</v>
      </c>
      <c r="AN2935" s="61">
        <v>0</v>
      </c>
      <c r="AO2935" s="61">
        <v>0</v>
      </c>
      <c r="AP2935" s="61"/>
      <c r="AQ2935" s="62">
        <v>17891</v>
      </c>
      <c r="AR2935" s="61"/>
      <c r="AS2935" s="62">
        <v>20154</v>
      </c>
      <c r="AT2935" s="62">
        <v>25823</v>
      </c>
      <c r="AU2935" s="61">
        <v>0</v>
      </c>
      <c r="AV2935" s="61"/>
      <c r="AW2935" s="61">
        <v>278</v>
      </c>
      <c r="AX2935" s="61">
        <v>0</v>
      </c>
      <c r="AY2935" s="61"/>
      <c r="AZ2935" s="61">
        <v>0</v>
      </c>
      <c r="BA2935" s="61"/>
      <c r="BB2935" s="61">
        <v>0</v>
      </c>
      <c r="BC2935" s="61">
        <v>0</v>
      </c>
      <c r="BD2935" s="61">
        <v>0</v>
      </c>
      <c r="BE2935" s="61"/>
      <c r="BF2935" s="61">
        <v>0</v>
      </c>
      <c r="BG2935" s="61"/>
      <c r="BH2935" s="61">
        <v>0</v>
      </c>
      <c r="BI2935" s="61"/>
      <c r="BJ2935" s="61">
        <v>0</v>
      </c>
      <c r="BK2935" s="61"/>
      <c r="BL2935" s="61">
        <v>0</v>
      </c>
      <c r="BM2935" s="61">
        <v>0</v>
      </c>
      <c r="BN2935" s="61">
        <v>0</v>
      </c>
      <c r="BO2935" s="61"/>
    </row>
    <row r="2936" spans="1:67" x14ac:dyDescent="0.2">
      <c r="A2936" s="57" t="s">
        <v>53</v>
      </c>
      <c r="B2936" s="56" t="s">
        <v>53</v>
      </c>
      <c r="C2936" s="56" t="s">
        <v>178</v>
      </c>
      <c r="D2936" s="56">
        <v>2007</v>
      </c>
      <c r="E2936" s="58">
        <v>1092130</v>
      </c>
      <c r="F2936" s="58">
        <v>1092130</v>
      </c>
      <c r="G2936" s="59">
        <v>1027984</v>
      </c>
      <c r="H2936" s="59">
        <v>64146</v>
      </c>
      <c r="I2936" s="60">
        <v>0</v>
      </c>
      <c r="J2936" s="58">
        <v>0</v>
      </c>
      <c r="K2936" s="61"/>
      <c r="L2936" s="61">
        <v>0</v>
      </c>
      <c r="M2936" s="61"/>
      <c r="N2936" s="61">
        <v>0</v>
      </c>
      <c r="O2936" s="61">
        <v>0</v>
      </c>
      <c r="P2936" s="61"/>
      <c r="Q2936" s="61"/>
      <c r="R2936" s="61"/>
      <c r="S2936" s="61">
        <v>0</v>
      </c>
      <c r="T2936" s="61">
        <v>0</v>
      </c>
      <c r="U2936" s="61"/>
      <c r="V2936" s="62">
        <v>41900</v>
      </c>
      <c r="W2936" s="61"/>
      <c r="X2936" s="61">
        <v>0</v>
      </c>
      <c r="Y2936" s="62">
        <v>226577</v>
      </c>
      <c r="Z2936" s="62">
        <v>117343</v>
      </c>
      <c r="AA2936" s="61"/>
      <c r="AB2936" s="61">
        <v>0</v>
      </c>
      <c r="AC2936" s="62">
        <v>244895</v>
      </c>
      <c r="AD2936" s="61"/>
      <c r="AE2936" s="62">
        <v>275392</v>
      </c>
      <c r="AF2936" s="61"/>
      <c r="AG2936" s="62">
        <v>55008</v>
      </c>
      <c r="AH2936" s="62">
        <v>66869</v>
      </c>
      <c r="AI2936" s="61"/>
      <c r="AJ2936" s="61">
        <v>0</v>
      </c>
      <c r="AK2936" s="61">
        <v>0</v>
      </c>
      <c r="AL2936" s="61">
        <v>0</v>
      </c>
      <c r="AM2936" s="61">
        <v>0</v>
      </c>
      <c r="AN2936" s="61">
        <v>0</v>
      </c>
      <c r="AO2936" s="61">
        <v>0</v>
      </c>
      <c r="AP2936" s="61"/>
      <c r="AQ2936" s="62">
        <v>17891</v>
      </c>
      <c r="AR2936" s="61"/>
      <c r="AS2936" s="62">
        <v>20154</v>
      </c>
      <c r="AT2936" s="62">
        <v>25823</v>
      </c>
      <c r="AU2936" s="61">
        <v>0</v>
      </c>
      <c r="AV2936" s="61"/>
      <c r="AW2936" s="61">
        <v>278</v>
      </c>
      <c r="AX2936" s="61">
        <v>0</v>
      </c>
      <c r="AY2936" s="61"/>
      <c r="AZ2936" s="61">
        <v>0</v>
      </c>
      <c r="BA2936" s="61"/>
      <c r="BB2936" s="61">
        <v>0</v>
      </c>
      <c r="BC2936" s="61">
        <v>0</v>
      </c>
      <c r="BD2936" s="61">
        <v>0</v>
      </c>
      <c r="BE2936" s="61"/>
      <c r="BF2936" s="61">
        <v>0</v>
      </c>
      <c r="BG2936" s="61"/>
      <c r="BH2936" s="61">
        <v>0</v>
      </c>
      <c r="BI2936" s="61"/>
      <c r="BJ2936" s="61">
        <v>0</v>
      </c>
      <c r="BK2936" s="61"/>
      <c r="BL2936" s="61">
        <v>0</v>
      </c>
      <c r="BM2936" s="61">
        <v>0</v>
      </c>
      <c r="BN2936" s="61">
        <v>0</v>
      </c>
      <c r="BO2936" s="61"/>
    </row>
    <row r="2937" spans="1:67" x14ac:dyDescent="0.2">
      <c r="A2937" s="57" t="s">
        <v>53</v>
      </c>
      <c r="B2937" s="56" t="s">
        <v>53</v>
      </c>
      <c r="C2937" s="56" t="s">
        <v>178</v>
      </c>
      <c r="D2937" s="56">
        <v>2008</v>
      </c>
      <c r="E2937" s="58">
        <v>1168040</v>
      </c>
      <c r="F2937" s="58">
        <v>1168040</v>
      </c>
      <c r="G2937" s="59">
        <v>1104172</v>
      </c>
      <c r="H2937" s="59">
        <v>63868</v>
      </c>
      <c r="I2937" s="60">
        <v>0</v>
      </c>
      <c r="J2937" s="58">
        <v>0</v>
      </c>
      <c r="K2937" s="61"/>
      <c r="L2937" s="61">
        <v>0</v>
      </c>
      <c r="M2937" s="61"/>
      <c r="N2937" s="61">
        <v>0</v>
      </c>
      <c r="O2937" s="61">
        <v>0</v>
      </c>
      <c r="P2937" s="61"/>
      <c r="Q2937" s="61"/>
      <c r="R2937" s="61"/>
      <c r="S2937" s="61">
        <v>0</v>
      </c>
      <c r="T2937" s="61">
        <v>0</v>
      </c>
      <c r="U2937" s="61"/>
      <c r="V2937" s="62">
        <v>41900</v>
      </c>
      <c r="W2937" s="61"/>
      <c r="X2937" s="61">
        <v>0</v>
      </c>
      <c r="Y2937" s="62">
        <v>247481</v>
      </c>
      <c r="Z2937" s="62">
        <v>151056</v>
      </c>
      <c r="AA2937" s="61"/>
      <c r="AB2937" s="61">
        <v>0</v>
      </c>
      <c r="AC2937" s="62">
        <v>244895</v>
      </c>
      <c r="AD2937" s="61"/>
      <c r="AE2937" s="62">
        <v>295300</v>
      </c>
      <c r="AF2937" s="61"/>
      <c r="AG2937" s="62">
        <v>56489</v>
      </c>
      <c r="AH2937" s="62">
        <v>67051</v>
      </c>
      <c r="AI2937" s="61"/>
      <c r="AJ2937" s="61">
        <v>0</v>
      </c>
      <c r="AK2937" s="61">
        <v>0</v>
      </c>
      <c r="AL2937" s="61">
        <v>0</v>
      </c>
      <c r="AM2937" s="61">
        <v>0</v>
      </c>
      <c r="AN2937" s="61">
        <v>0</v>
      </c>
      <c r="AO2937" s="61">
        <v>0</v>
      </c>
      <c r="AP2937" s="61"/>
      <c r="AQ2937" s="62">
        <v>17891</v>
      </c>
      <c r="AR2937" s="61"/>
      <c r="AS2937" s="62">
        <v>20154</v>
      </c>
      <c r="AT2937" s="62">
        <v>25823</v>
      </c>
      <c r="AU2937" s="61">
        <v>0</v>
      </c>
      <c r="AV2937" s="61"/>
      <c r="AW2937" s="61">
        <v>0</v>
      </c>
      <c r="AX2937" s="61">
        <v>0</v>
      </c>
      <c r="AY2937" s="61"/>
      <c r="AZ2937" s="61">
        <v>0</v>
      </c>
      <c r="BA2937" s="61"/>
      <c r="BB2937" s="61">
        <v>0</v>
      </c>
      <c r="BC2937" s="61">
        <v>0</v>
      </c>
      <c r="BD2937" s="61">
        <v>0</v>
      </c>
      <c r="BE2937" s="61"/>
      <c r="BF2937" s="61">
        <v>0</v>
      </c>
      <c r="BG2937" s="61"/>
      <c r="BH2937" s="61">
        <v>0</v>
      </c>
      <c r="BI2937" s="61"/>
      <c r="BJ2937" s="61">
        <v>0</v>
      </c>
      <c r="BK2937" s="61"/>
      <c r="BL2937" s="61">
        <v>0</v>
      </c>
      <c r="BM2937" s="61">
        <v>0</v>
      </c>
      <c r="BN2937" s="61">
        <v>0</v>
      </c>
      <c r="BO2937" s="61"/>
    </row>
    <row r="2938" spans="1:67" x14ac:dyDescent="0.2">
      <c r="A2938" s="57" t="s">
        <v>53</v>
      </c>
      <c r="B2938" s="56" t="s">
        <v>53</v>
      </c>
      <c r="C2938" s="56" t="s">
        <v>53</v>
      </c>
      <c r="D2938" s="56">
        <v>1989</v>
      </c>
      <c r="E2938" s="58">
        <v>7406522</v>
      </c>
      <c r="F2938" s="58">
        <v>6487312</v>
      </c>
      <c r="G2938" s="59">
        <v>6704424</v>
      </c>
      <c r="H2938" s="59">
        <v>702098</v>
      </c>
      <c r="I2938" s="60">
        <v>0</v>
      </c>
      <c r="J2938" s="58">
        <v>-919210</v>
      </c>
      <c r="K2938" s="62">
        <v>163799</v>
      </c>
      <c r="L2938" s="61"/>
      <c r="M2938" s="62">
        <v>4938</v>
      </c>
      <c r="N2938" s="61"/>
      <c r="O2938" s="61"/>
      <c r="P2938" s="62">
        <v>116750</v>
      </c>
      <c r="Q2938" s="61"/>
      <c r="R2938" s="61"/>
      <c r="S2938" s="61"/>
      <c r="T2938" s="61"/>
      <c r="U2938" s="61"/>
      <c r="V2938" s="61"/>
      <c r="W2938" s="62">
        <v>623314</v>
      </c>
      <c r="X2938" s="61"/>
      <c r="Y2938" s="61"/>
      <c r="Z2938" s="61"/>
      <c r="AA2938" s="62">
        <v>1902831</v>
      </c>
      <c r="AB2938" s="61"/>
      <c r="AC2938" s="61"/>
      <c r="AD2938" s="62">
        <v>2034339</v>
      </c>
      <c r="AE2938" s="61"/>
      <c r="AF2938" s="62">
        <v>1257748</v>
      </c>
      <c r="AG2938" s="61"/>
      <c r="AH2938" s="61"/>
      <c r="AI2938" s="62">
        <v>600705</v>
      </c>
      <c r="AJ2938" s="61"/>
      <c r="AK2938" s="61"/>
      <c r="AL2938" s="61"/>
      <c r="AM2938" s="61"/>
      <c r="AN2938" s="61"/>
      <c r="AO2938" s="61"/>
      <c r="AP2938" s="62">
        <v>41220</v>
      </c>
      <c r="AQ2938" s="61"/>
      <c r="AR2938" s="62">
        <v>158604</v>
      </c>
      <c r="AS2938" s="61"/>
      <c r="AT2938" s="61"/>
      <c r="AU2938" s="61"/>
      <c r="AV2938" s="62">
        <v>6885</v>
      </c>
      <c r="AW2938" s="61"/>
      <c r="AX2938" s="61"/>
      <c r="AY2938" s="62">
        <v>93366</v>
      </c>
      <c r="AZ2938" s="61"/>
      <c r="BA2938" s="62">
        <v>395993</v>
      </c>
      <c r="BB2938" s="61"/>
      <c r="BC2938" s="61"/>
      <c r="BD2938" s="61"/>
      <c r="BE2938" s="61"/>
      <c r="BF2938" s="61"/>
      <c r="BG2938" s="61"/>
      <c r="BH2938" s="61"/>
      <c r="BI2938" s="61"/>
      <c r="BJ2938" s="61"/>
      <c r="BK2938" s="62">
        <v>6030</v>
      </c>
      <c r="BL2938" s="61"/>
      <c r="BM2938" s="61"/>
      <c r="BN2938" s="61"/>
      <c r="BO2938" s="62">
        <v>-919210</v>
      </c>
    </row>
    <row r="2939" spans="1:67" x14ac:dyDescent="0.2">
      <c r="A2939" s="57" t="s">
        <v>53</v>
      </c>
      <c r="B2939" s="56" t="s">
        <v>53</v>
      </c>
      <c r="C2939" s="56" t="s">
        <v>53</v>
      </c>
      <c r="D2939" s="56">
        <v>1990</v>
      </c>
      <c r="E2939" s="58">
        <v>10865094</v>
      </c>
      <c r="F2939" s="58">
        <v>9945884</v>
      </c>
      <c r="G2939" s="59">
        <v>10044045</v>
      </c>
      <c r="H2939" s="59">
        <v>821049</v>
      </c>
      <c r="I2939" s="60">
        <v>0</v>
      </c>
      <c r="J2939" s="58">
        <v>-919210</v>
      </c>
      <c r="K2939" s="62">
        <v>163799</v>
      </c>
      <c r="L2939" s="61"/>
      <c r="M2939" s="62">
        <v>4938</v>
      </c>
      <c r="N2939" s="61"/>
      <c r="O2939" s="61"/>
      <c r="P2939" s="62">
        <v>2430325</v>
      </c>
      <c r="Q2939" s="61"/>
      <c r="R2939" s="61"/>
      <c r="S2939" s="61"/>
      <c r="T2939" s="61"/>
      <c r="U2939" s="61"/>
      <c r="V2939" s="61"/>
      <c r="W2939" s="62">
        <v>623314</v>
      </c>
      <c r="X2939" s="61"/>
      <c r="Y2939" s="61"/>
      <c r="Z2939" s="61"/>
      <c r="AA2939" s="62">
        <v>2299168</v>
      </c>
      <c r="AB2939" s="61"/>
      <c r="AC2939" s="61"/>
      <c r="AD2939" s="62">
        <v>2254070</v>
      </c>
      <c r="AE2939" s="61"/>
      <c r="AF2939" s="62">
        <v>1623791</v>
      </c>
      <c r="AG2939" s="61"/>
      <c r="AH2939" s="61"/>
      <c r="AI2939" s="62">
        <v>644640</v>
      </c>
      <c r="AJ2939" s="61"/>
      <c r="AK2939" s="61"/>
      <c r="AL2939" s="61"/>
      <c r="AM2939" s="61"/>
      <c r="AN2939" s="61"/>
      <c r="AO2939" s="61"/>
      <c r="AP2939" s="62">
        <v>111280</v>
      </c>
      <c r="AQ2939" s="61"/>
      <c r="AR2939" s="62">
        <v>160561</v>
      </c>
      <c r="AS2939" s="61"/>
      <c r="AT2939" s="61"/>
      <c r="AU2939" s="61"/>
      <c r="AV2939" s="62">
        <v>7409</v>
      </c>
      <c r="AW2939" s="61"/>
      <c r="AX2939" s="61"/>
      <c r="AY2939" s="62">
        <v>123334</v>
      </c>
      <c r="AZ2939" s="61"/>
      <c r="BA2939" s="62">
        <v>412172</v>
      </c>
      <c r="BB2939" s="61"/>
      <c r="BC2939" s="61"/>
      <c r="BD2939" s="61"/>
      <c r="BE2939" s="61"/>
      <c r="BF2939" s="61"/>
      <c r="BG2939" s="61"/>
      <c r="BH2939" s="61"/>
      <c r="BI2939" s="61"/>
      <c r="BJ2939" s="61"/>
      <c r="BK2939" s="62">
        <v>6293</v>
      </c>
      <c r="BL2939" s="61"/>
      <c r="BM2939" s="61"/>
      <c r="BN2939" s="61"/>
      <c r="BO2939" s="62">
        <v>-919210</v>
      </c>
    </row>
    <row r="2940" spans="1:67" x14ac:dyDescent="0.2">
      <c r="A2940" s="57" t="s">
        <v>53</v>
      </c>
      <c r="B2940" s="56" t="s">
        <v>53</v>
      </c>
      <c r="C2940" s="56" t="s">
        <v>53</v>
      </c>
      <c r="D2940" s="56">
        <v>1991</v>
      </c>
      <c r="E2940" s="58">
        <v>12078725</v>
      </c>
      <c r="F2940" s="58">
        <v>11159515</v>
      </c>
      <c r="G2940" s="59">
        <v>11211588</v>
      </c>
      <c r="H2940" s="59">
        <v>867137</v>
      </c>
      <c r="I2940" s="60">
        <v>0</v>
      </c>
      <c r="J2940" s="58">
        <v>-919210</v>
      </c>
      <c r="K2940" s="62">
        <v>163799</v>
      </c>
      <c r="L2940" s="61"/>
      <c r="M2940" s="62">
        <v>4938</v>
      </c>
      <c r="N2940" s="61"/>
      <c r="O2940" s="61"/>
      <c r="P2940" s="62">
        <v>2419505</v>
      </c>
      <c r="Q2940" s="61"/>
      <c r="R2940" s="61"/>
      <c r="S2940" s="61"/>
      <c r="T2940" s="61"/>
      <c r="U2940" s="61"/>
      <c r="V2940" s="61"/>
      <c r="W2940" s="62">
        <v>623314</v>
      </c>
      <c r="X2940" s="61"/>
      <c r="Y2940" s="61"/>
      <c r="Z2940" s="61"/>
      <c r="AA2940" s="62">
        <v>2626189</v>
      </c>
      <c r="AB2940" s="61"/>
      <c r="AC2940" s="61"/>
      <c r="AD2940" s="62">
        <v>2666354</v>
      </c>
      <c r="AE2940" s="61"/>
      <c r="AF2940" s="62">
        <v>2014174</v>
      </c>
      <c r="AG2940" s="61"/>
      <c r="AH2940" s="61"/>
      <c r="AI2940" s="62">
        <v>693315</v>
      </c>
      <c r="AJ2940" s="61"/>
      <c r="AK2940" s="61"/>
      <c r="AL2940" s="61"/>
      <c r="AM2940" s="61"/>
      <c r="AN2940" s="61"/>
      <c r="AO2940" s="61"/>
      <c r="AP2940" s="62">
        <v>112440</v>
      </c>
      <c r="AQ2940" s="61"/>
      <c r="AR2940" s="62">
        <v>182555</v>
      </c>
      <c r="AS2940" s="61"/>
      <c r="AT2940" s="61"/>
      <c r="AU2940" s="61"/>
      <c r="AV2940" s="62">
        <v>7409</v>
      </c>
      <c r="AW2940" s="61"/>
      <c r="AX2940" s="61"/>
      <c r="AY2940" s="62">
        <v>129083</v>
      </c>
      <c r="AZ2940" s="61"/>
      <c r="BA2940" s="62">
        <v>429217</v>
      </c>
      <c r="BB2940" s="61"/>
      <c r="BC2940" s="61"/>
      <c r="BD2940" s="61"/>
      <c r="BE2940" s="61"/>
      <c r="BF2940" s="61"/>
      <c r="BG2940" s="61"/>
      <c r="BH2940" s="61"/>
      <c r="BI2940" s="61"/>
      <c r="BJ2940" s="61"/>
      <c r="BK2940" s="62">
        <v>6433</v>
      </c>
      <c r="BL2940" s="61"/>
      <c r="BM2940" s="61"/>
      <c r="BN2940" s="61"/>
      <c r="BO2940" s="62">
        <v>-919210</v>
      </c>
    </row>
    <row r="2941" spans="1:67" x14ac:dyDescent="0.2">
      <c r="A2941" s="57" t="s">
        <v>53</v>
      </c>
      <c r="B2941" s="56" t="s">
        <v>53</v>
      </c>
      <c r="C2941" s="56" t="s">
        <v>53</v>
      </c>
      <c r="D2941" s="56">
        <v>1992</v>
      </c>
      <c r="E2941" s="58">
        <v>12582322</v>
      </c>
      <c r="F2941" s="58">
        <v>11663112</v>
      </c>
      <c r="G2941" s="59">
        <v>11667361</v>
      </c>
      <c r="H2941" s="59">
        <v>914961</v>
      </c>
      <c r="I2941" s="60">
        <v>0</v>
      </c>
      <c r="J2941" s="58">
        <v>-919210</v>
      </c>
      <c r="K2941" s="62">
        <v>163799</v>
      </c>
      <c r="L2941" s="61"/>
      <c r="M2941" s="62">
        <v>4938</v>
      </c>
      <c r="N2941" s="61"/>
      <c r="O2941" s="61"/>
      <c r="P2941" s="62">
        <v>2419505</v>
      </c>
      <c r="Q2941" s="61"/>
      <c r="R2941" s="61"/>
      <c r="S2941" s="61"/>
      <c r="T2941" s="61"/>
      <c r="U2941" s="61"/>
      <c r="V2941" s="61"/>
      <c r="W2941" s="62">
        <v>431184</v>
      </c>
      <c r="X2941" s="61"/>
      <c r="Y2941" s="61"/>
      <c r="Z2941" s="61"/>
      <c r="AA2941" s="62">
        <v>2822027</v>
      </c>
      <c r="AB2941" s="61"/>
      <c r="AC2941" s="61"/>
      <c r="AD2941" s="62">
        <v>2880306</v>
      </c>
      <c r="AE2941" s="61"/>
      <c r="AF2941" s="62">
        <v>2222240</v>
      </c>
      <c r="AG2941" s="61"/>
      <c r="AH2941" s="61"/>
      <c r="AI2941" s="62">
        <v>723362</v>
      </c>
      <c r="AJ2941" s="61"/>
      <c r="AK2941" s="61"/>
      <c r="AL2941" s="61"/>
      <c r="AM2941" s="61"/>
      <c r="AN2941" s="61"/>
      <c r="AO2941" s="61"/>
      <c r="AP2941" s="62">
        <v>111846</v>
      </c>
      <c r="AQ2941" s="61"/>
      <c r="AR2941" s="62">
        <v>208227</v>
      </c>
      <c r="AS2941" s="61"/>
      <c r="AT2941" s="61"/>
      <c r="AU2941" s="61"/>
      <c r="AV2941" s="62">
        <v>19593</v>
      </c>
      <c r="AW2941" s="61"/>
      <c r="AX2941" s="61"/>
      <c r="AY2941" s="62">
        <v>139364</v>
      </c>
      <c r="AZ2941" s="61"/>
      <c r="BA2941" s="62">
        <v>429217</v>
      </c>
      <c r="BB2941" s="61"/>
      <c r="BC2941" s="61"/>
      <c r="BD2941" s="61"/>
      <c r="BE2941" s="61"/>
      <c r="BF2941" s="61"/>
      <c r="BG2941" s="61"/>
      <c r="BH2941" s="61"/>
      <c r="BI2941" s="61"/>
      <c r="BJ2941" s="61"/>
      <c r="BK2941" s="62">
        <v>6714</v>
      </c>
      <c r="BL2941" s="61"/>
      <c r="BM2941" s="61"/>
      <c r="BN2941" s="61"/>
      <c r="BO2941" s="62">
        <v>-919210</v>
      </c>
    </row>
    <row r="2942" spans="1:67" x14ac:dyDescent="0.2">
      <c r="A2942" s="57" t="s">
        <v>53</v>
      </c>
      <c r="B2942" s="56" t="s">
        <v>53</v>
      </c>
      <c r="C2942" s="56" t="s">
        <v>53</v>
      </c>
      <c r="D2942" s="56">
        <v>1993</v>
      </c>
      <c r="E2942" s="58">
        <v>13153124</v>
      </c>
      <c r="F2942" s="58">
        <v>12233914</v>
      </c>
      <c r="G2942" s="59">
        <v>12153815</v>
      </c>
      <c r="H2942" s="59">
        <v>999309</v>
      </c>
      <c r="I2942" s="60">
        <v>0</v>
      </c>
      <c r="J2942" s="58">
        <v>-919210</v>
      </c>
      <c r="K2942" s="62">
        <v>163799</v>
      </c>
      <c r="L2942" s="61"/>
      <c r="M2942" s="62">
        <v>4938</v>
      </c>
      <c r="N2942" s="61"/>
      <c r="O2942" s="61"/>
      <c r="P2942" s="62">
        <v>2419505</v>
      </c>
      <c r="Q2942" s="61"/>
      <c r="R2942" s="61"/>
      <c r="S2942" s="61"/>
      <c r="T2942" s="61"/>
      <c r="U2942" s="61"/>
      <c r="V2942" s="61"/>
      <c r="W2942" s="62">
        <v>431184</v>
      </c>
      <c r="X2942" s="61"/>
      <c r="Y2942" s="61"/>
      <c r="Z2942" s="61"/>
      <c r="AA2942" s="62">
        <v>2946566</v>
      </c>
      <c r="AB2942" s="61"/>
      <c r="AC2942" s="61"/>
      <c r="AD2942" s="62">
        <v>3096728</v>
      </c>
      <c r="AE2942" s="61"/>
      <c r="AF2942" s="62">
        <v>2342856</v>
      </c>
      <c r="AG2942" s="61"/>
      <c r="AH2942" s="61"/>
      <c r="AI2942" s="62">
        <v>748239</v>
      </c>
      <c r="AJ2942" s="61"/>
      <c r="AK2942" s="61"/>
      <c r="AL2942" s="61"/>
      <c r="AM2942" s="61"/>
      <c r="AN2942" s="61"/>
      <c r="AO2942" s="61"/>
      <c r="AP2942" s="62">
        <v>111846</v>
      </c>
      <c r="AQ2942" s="61"/>
      <c r="AR2942" s="62">
        <v>208227</v>
      </c>
      <c r="AS2942" s="61"/>
      <c r="AT2942" s="61"/>
      <c r="AU2942" s="61"/>
      <c r="AV2942" s="62">
        <v>19593</v>
      </c>
      <c r="AW2942" s="61"/>
      <c r="AX2942" s="61"/>
      <c r="AY2942" s="62">
        <v>140672</v>
      </c>
      <c r="AZ2942" s="61"/>
      <c r="BA2942" s="62">
        <v>511647</v>
      </c>
      <c r="BB2942" s="61"/>
      <c r="BC2942" s="61"/>
      <c r="BD2942" s="61"/>
      <c r="BE2942" s="61"/>
      <c r="BF2942" s="61"/>
      <c r="BG2942" s="61"/>
      <c r="BH2942" s="61"/>
      <c r="BI2942" s="61"/>
      <c r="BJ2942" s="61"/>
      <c r="BK2942" s="62">
        <v>7324</v>
      </c>
      <c r="BL2942" s="61"/>
      <c r="BM2942" s="61"/>
      <c r="BN2942" s="61"/>
      <c r="BO2942" s="62">
        <v>-919210</v>
      </c>
    </row>
    <row r="2943" spans="1:67" x14ac:dyDescent="0.2">
      <c r="A2943" s="57" t="s">
        <v>53</v>
      </c>
      <c r="B2943" s="56" t="s">
        <v>53</v>
      </c>
      <c r="C2943" s="56" t="s">
        <v>53</v>
      </c>
      <c r="D2943" s="56">
        <v>1994</v>
      </c>
      <c r="E2943" s="58">
        <v>13992224</v>
      </c>
      <c r="F2943" s="58">
        <v>8908939</v>
      </c>
      <c r="G2943" s="59">
        <v>12912693</v>
      </c>
      <c r="H2943" s="59">
        <v>1079531</v>
      </c>
      <c r="I2943" s="60">
        <v>0</v>
      </c>
      <c r="J2943" s="58">
        <v>-5083285</v>
      </c>
      <c r="K2943" s="62">
        <v>163799</v>
      </c>
      <c r="L2943" s="61"/>
      <c r="M2943" s="62">
        <v>4938</v>
      </c>
      <c r="N2943" s="61"/>
      <c r="O2943" s="61"/>
      <c r="P2943" s="62">
        <v>2419505</v>
      </c>
      <c r="Q2943" s="61"/>
      <c r="R2943" s="61"/>
      <c r="S2943" s="61"/>
      <c r="T2943" s="61"/>
      <c r="U2943" s="61"/>
      <c r="V2943" s="61"/>
      <c r="W2943" s="62">
        <v>431184</v>
      </c>
      <c r="X2943" s="61"/>
      <c r="Y2943" s="61"/>
      <c r="Z2943" s="61"/>
      <c r="AA2943" s="62">
        <v>3099155</v>
      </c>
      <c r="AB2943" s="61"/>
      <c r="AC2943" s="61"/>
      <c r="AD2943" s="62">
        <v>3382890</v>
      </c>
      <c r="AE2943" s="61"/>
      <c r="AF2943" s="62">
        <v>2597224</v>
      </c>
      <c r="AG2943" s="61"/>
      <c r="AH2943" s="61"/>
      <c r="AI2943" s="62">
        <v>813998</v>
      </c>
      <c r="AJ2943" s="61"/>
      <c r="AK2943" s="61"/>
      <c r="AL2943" s="61"/>
      <c r="AM2943" s="61"/>
      <c r="AN2943" s="61"/>
      <c r="AO2943" s="61"/>
      <c r="AP2943" s="62">
        <v>115923</v>
      </c>
      <c r="AQ2943" s="61"/>
      <c r="AR2943" s="62">
        <v>266331</v>
      </c>
      <c r="AS2943" s="61"/>
      <c r="AT2943" s="61"/>
      <c r="AU2943" s="61"/>
      <c r="AV2943" s="62">
        <v>19593</v>
      </c>
      <c r="AW2943" s="61"/>
      <c r="AX2943" s="61"/>
      <c r="AY2943" s="62">
        <v>153361</v>
      </c>
      <c r="AZ2943" s="61"/>
      <c r="BA2943" s="62">
        <v>516707</v>
      </c>
      <c r="BB2943" s="61"/>
      <c r="BC2943" s="61"/>
      <c r="BD2943" s="61"/>
      <c r="BE2943" s="61"/>
      <c r="BF2943" s="61"/>
      <c r="BG2943" s="61"/>
      <c r="BH2943" s="61"/>
      <c r="BI2943" s="61"/>
      <c r="BJ2943" s="61"/>
      <c r="BK2943" s="62">
        <v>7616</v>
      </c>
      <c r="BL2943" s="61"/>
      <c r="BM2943" s="61"/>
      <c r="BN2943" s="61"/>
      <c r="BO2943" s="62">
        <v>-5083285</v>
      </c>
    </row>
    <row r="2944" spans="1:67" x14ac:dyDescent="0.2">
      <c r="A2944" s="57" t="s">
        <v>53</v>
      </c>
      <c r="B2944" s="56" t="s">
        <v>53</v>
      </c>
      <c r="C2944" s="56" t="s">
        <v>53</v>
      </c>
      <c r="D2944" s="56">
        <v>1995</v>
      </c>
      <c r="E2944" s="58">
        <v>14516965</v>
      </c>
      <c r="F2944" s="58">
        <v>9215379</v>
      </c>
      <c r="G2944" s="59">
        <v>13296866</v>
      </c>
      <c r="H2944" s="59">
        <v>1220099</v>
      </c>
      <c r="I2944" s="60">
        <v>0</v>
      </c>
      <c r="J2944" s="58">
        <v>-5301586</v>
      </c>
      <c r="K2944" s="62">
        <v>163799</v>
      </c>
      <c r="L2944" s="61"/>
      <c r="M2944" s="62">
        <v>4938</v>
      </c>
      <c r="N2944" s="61"/>
      <c r="O2944" s="61"/>
      <c r="P2944" s="62">
        <v>2419505</v>
      </c>
      <c r="Q2944" s="61"/>
      <c r="R2944" s="61"/>
      <c r="S2944" s="61"/>
      <c r="T2944" s="61"/>
      <c r="U2944" s="61"/>
      <c r="V2944" s="61"/>
      <c r="W2944" s="62">
        <v>431184</v>
      </c>
      <c r="X2944" s="61"/>
      <c r="Y2944" s="61"/>
      <c r="Z2944" s="61"/>
      <c r="AA2944" s="62">
        <v>3213874</v>
      </c>
      <c r="AB2944" s="61"/>
      <c r="AC2944" s="61"/>
      <c r="AD2944" s="62">
        <v>3450343</v>
      </c>
      <c r="AE2944" s="61"/>
      <c r="AF2944" s="62">
        <v>2747088</v>
      </c>
      <c r="AG2944" s="61"/>
      <c r="AH2944" s="61"/>
      <c r="AI2944" s="62">
        <v>866135</v>
      </c>
      <c r="AJ2944" s="61"/>
      <c r="AK2944" s="61"/>
      <c r="AL2944" s="61"/>
      <c r="AM2944" s="61"/>
      <c r="AN2944" s="61"/>
      <c r="AO2944" s="61"/>
      <c r="AP2944" s="62">
        <v>127151</v>
      </c>
      <c r="AQ2944" s="61"/>
      <c r="AR2944" s="62">
        <v>293827</v>
      </c>
      <c r="AS2944" s="61"/>
      <c r="AT2944" s="61"/>
      <c r="AU2944" s="61"/>
      <c r="AV2944" s="62">
        <v>18795</v>
      </c>
      <c r="AW2944" s="61"/>
      <c r="AX2944" s="61"/>
      <c r="AY2944" s="62">
        <v>152290</v>
      </c>
      <c r="AZ2944" s="61"/>
      <c r="BA2944" s="62">
        <v>620250</v>
      </c>
      <c r="BB2944" s="61"/>
      <c r="BC2944" s="61"/>
      <c r="BD2944" s="61"/>
      <c r="BE2944" s="61"/>
      <c r="BF2944" s="61"/>
      <c r="BG2944" s="61"/>
      <c r="BH2944" s="61"/>
      <c r="BI2944" s="61"/>
      <c r="BJ2944" s="61"/>
      <c r="BK2944" s="62">
        <v>7786</v>
      </c>
      <c r="BL2944" s="61"/>
      <c r="BM2944" s="61"/>
      <c r="BN2944" s="61"/>
      <c r="BO2944" s="62">
        <v>-5301586</v>
      </c>
    </row>
    <row r="2945" spans="1:67" x14ac:dyDescent="0.2">
      <c r="A2945" s="57" t="s">
        <v>53</v>
      </c>
      <c r="B2945" s="56" t="s">
        <v>53</v>
      </c>
      <c r="C2945" s="56" t="s">
        <v>53</v>
      </c>
      <c r="D2945" s="56">
        <v>1996</v>
      </c>
      <c r="E2945" s="58">
        <v>14958096</v>
      </c>
      <c r="F2945" s="58">
        <v>9474444</v>
      </c>
      <c r="G2945" s="59">
        <v>13728245</v>
      </c>
      <c r="H2945" s="59">
        <v>1229851</v>
      </c>
      <c r="I2945" s="60">
        <v>0</v>
      </c>
      <c r="J2945" s="58">
        <v>-5483652</v>
      </c>
      <c r="K2945" s="62">
        <v>161141</v>
      </c>
      <c r="L2945" s="61"/>
      <c r="M2945" s="62">
        <v>4938</v>
      </c>
      <c r="N2945" s="61"/>
      <c r="O2945" s="61"/>
      <c r="P2945" s="62">
        <v>2318051</v>
      </c>
      <c r="Q2945" s="61"/>
      <c r="R2945" s="61"/>
      <c r="S2945" s="61"/>
      <c r="T2945" s="61"/>
      <c r="U2945" s="61"/>
      <c r="V2945" s="61"/>
      <c r="W2945" s="62">
        <v>431184</v>
      </c>
      <c r="X2945" s="61"/>
      <c r="Y2945" s="61"/>
      <c r="Z2945" s="61"/>
      <c r="AA2945" s="62">
        <v>3433564</v>
      </c>
      <c r="AB2945" s="61"/>
      <c r="AC2945" s="61"/>
      <c r="AD2945" s="62">
        <v>3607882</v>
      </c>
      <c r="AE2945" s="61"/>
      <c r="AF2945" s="62">
        <v>2870694</v>
      </c>
      <c r="AG2945" s="61"/>
      <c r="AH2945" s="61"/>
      <c r="AI2945" s="62">
        <v>900791</v>
      </c>
      <c r="AJ2945" s="61"/>
      <c r="AK2945" s="61"/>
      <c r="AL2945" s="61"/>
      <c r="AM2945" s="61"/>
      <c r="AN2945" s="61"/>
      <c r="AO2945" s="61"/>
      <c r="AP2945" s="62">
        <v>135882</v>
      </c>
      <c r="AQ2945" s="61"/>
      <c r="AR2945" s="62">
        <v>294378</v>
      </c>
      <c r="AS2945" s="61"/>
      <c r="AT2945" s="61"/>
      <c r="AU2945" s="61"/>
      <c r="AV2945" s="62">
        <v>22525</v>
      </c>
      <c r="AW2945" s="61"/>
      <c r="AX2945" s="61"/>
      <c r="AY2945" s="62">
        <v>161279</v>
      </c>
      <c r="AZ2945" s="61"/>
      <c r="BA2945" s="62">
        <v>607768</v>
      </c>
      <c r="BB2945" s="61"/>
      <c r="BC2945" s="61"/>
      <c r="BD2945" s="61"/>
      <c r="BE2945" s="61"/>
      <c r="BF2945" s="61"/>
      <c r="BG2945" s="61"/>
      <c r="BH2945" s="61"/>
      <c r="BI2945" s="61"/>
      <c r="BJ2945" s="61"/>
      <c r="BK2945" s="62">
        <v>8019</v>
      </c>
      <c r="BL2945" s="61"/>
      <c r="BM2945" s="61"/>
      <c r="BN2945" s="61"/>
      <c r="BO2945" s="62">
        <v>-5483652</v>
      </c>
    </row>
    <row r="2946" spans="1:67" x14ac:dyDescent="0.2">
      <c r="A2946" s="57" t="s">
        <v>53</v>
      </c>
      <c r="B2946" s="56" t="s">
        <v>53</v>
      </c>
      <c r="C2946" s="56" t="s">
        <v>53</v>
      </c>
      <c r="D2946" s="56">
        <v>1997</v>
      </c>
      <c r="E2946" s="58">
        <v>16126415</v>
      </c>
      <c r="F2946" s="58">
        <v>9660402</v>
      </c>
      <c r="G2946" s="59">
        <v>14860863</v>
      </c>
      <c r="H2946" s="59">
        <v>1265552</v>
      </c>
      <c r="I2946" s="60">
        <v>0</v>
      </c>
      <c r="J2946" s="58">
        <v>-6466013</v>
      </c>
      <c r="K2946" s="62">
        <v>173526</v>
      </c>
      <c r="L2946" s="61"/>
      <c r="M2946" s="62">
        <v>4938</v>
      </c>
      <c r="N2946" s="61"/>
      <c r="O2946" s="61"/>
      <c r="P2946" s="62">
        <v>2330496</v>
      </c>
      <c r="Q2946" s="61"/>
      <c r="R2946" s="61"/>
      <c r="S2946" s="61"/>
      <c r="T2946" s="61"/>
      <c r="U2946" s="61"/>
      <c r="V2946" s="61"/>
      <c r="W2946" s="62">
        <v>517335</v>
      </c>
      <c r="X2946" s="61"/>
      <c r="Y2946" s="61"/>
      <c r="Z2946" s="61"/>
      <c r="AA2946" s="62">
        <v>3686098</v>
      </c>
      <c r="AB2946" s="61"/>
      <c r="AC2946" s="61"/>
      <c r="AD2946" s="62">
        <v>4175043</v>
      </c>
      <c r="AE2946" s="61"/>
      <c r="AF2946" s="62">
        <v>3024143</v>
      </c>
      <c r="AG2946" s="61"/>
      <c r="AH2946" s="61"/>
      <c r="AI2946" s="62">
        <v>949284</v>
      </c>
      <c r="AJ2946" s="61"/>
      <c r="AK2946" s="61"/>
      <c r="AL2946" s="61"/>
      <c r="AM2946" s="61"/>
      <c r="AN2946" s="61"/>
      <c r="AO2946" s="61"/>
      <c r="AP2946" s="62">
        <v>136054</v>
      </c>
      <c r="AQ2946" s="61"/>
      <c r="AR2946" s="62">
        <v>318308</v>
      </c>
      <c r="AS2946" s="61"/>
      <c r="AT2946" s="61"/>
      <c r="AU2946" s="61"/>
      <c r="AV2946" s="62">
        <v>22525</v>
      </c>
      <c r="AW2946" s="61"/>
      <c r="AX2946" s="61"/>
      <c r="AY2946" s="62">
        <v>163676</v>
      </c>
      <c r="AZ2946" s="61"/>
      <c r="BA2946" s="62">
        <v>616701</v>
      </c>
      <c r="BB2946" s="61"/>
      <c r="BC2946" s="61"/>
      <c r="BD2946" s="61"/>
      <c r="BE2946" s="61"/>
      <c r="BF2946" s="61"/>
      <c r="BG2946" s="61"/>
      <c r="BH2946" s="61"/>
      <c r="BI2946" s="61"/>
      <c r="BJ2946" s="61"/>
      <c r="BK2946" s="62">
        <v>8288</v>
      </c>
      <c r="BL2946" s="61"/>
      <c r="BM2946" s="61"/>
      <c r="BN2946" s="61"/>
      <c r="BO2946" s="62">
        <v>-6466013</v>
      </c>
    </row>
    <row r="2947" spans="1:67" ht="12" customHeight="1" x14ac:dyDescent="0.2">
      <c r="A2947" s="57" t="s">
        <v>53</v>
      </c>
      <c r="B2947" s="56" t="s">
        <v>53</v>
      </c>
      <c r="C2947" s="56" t="s">
        <v>53</v>
      </c>
      <c r="D2947" s="56">
        <v>1998</v>
      </c>
      <c r="E2947" s="58">
        <v>17342231</v>
      </c>
      <c r="F2947" s="58">
        <v>9963090</v>
      </c>
      <c r="G2947" s="59">
        <v>16151336</v>
      </c>
      <c r="H2947" s="59">
        <v>1190895</v>
      </c>
      <c r="I2947" s="60">
        <v>0</v>
      </c>
      <c r="J2947" s="58">
        <v>-7379141</v>
      </c>
      <c r="K2947" s="62">
        <v>173526</v>
      </c>
      <c r="L2947" s="61"/>
      <c r="M2947" s="62">
        <v>4938</v>
      </c>
      <c r="N2947" s="61"/>
      <c r="O2947" s="61"/>
      <c r="P2947" s="62">
        <v>2333268</v>
      </c>
      <c r="Q2947" s="61"/>
      <c r="R2947" s="61"/>
      <c r="S2947" s="61"/>
      <c r="T2947" s="61"/>
      <c r="U2947" s="61"/>
      <c r="V2947" s="61"/>
      <c r="W2947" s="62">
        <v>540879</v>
      </c>
      <c r="X2947" s="61"/>
      <c r="Y2947" s="61"/>
      <c r="Z2947" s="61"/>
      <c r="AA2947" s="62">
        <v>3920372</v>
      </c>
      <c r="AB2947" s="61"/>
      <c r="AC2947" s="61"/>
      <c r="AD2947" s="62">
        <v>4854040</v>
      </c>
      <c r="AE2947" s="61"/>
      <c r="AF2947" s="62">
        <v>3322832</v>
      </c>
      <c r="AG2947" s="61"/>
      <c r="AH2947" s="61"/>
      <c r="AI2947" s="62">
        <v>1001481</v>
      </c>
      <c r="AJ2947" s="61"/>
      <c r="AK2947" s="61"/>
      <c r="AL2947" s="61"/>
      <c r="AM2947" s="61"/>
      <c r="AN2947" s="61"/>
      <c r="AO2947" s="61"/>
      <c r="AP2947" s="62">
        <v>136095</v>
      </c>
      <c r="AQ2947" s="61"/>
      <c r="AR2947" s="62">
        <v>174316</v>
      </c>
      <c r="AS2947" s="61"/>
      <c r="AT2947" s="61"/>
      <c r="AU2947" s="61"/>
      <c r="AV2947" s="62">
        <v>23845</v>
      </c>
      <c r="AW2947" s="61"/>
      <c r="AX2947" s="61"/>
      <c r="AY2947" s="62">
        <v>195459</v>
      </c>
      <c r="AZ2947" s="61"/>
      <c r="BA2947" s="62">
        <v>652892</v>
      </c>
      <c r="BB2947" s="61"/>
      <c r="BC2947" s="61"/>
      <c r="BD2947" s="61"/>
      <c r="BE2947" s="61"/>
      <c r="BF2947" s="61"/>
      <c r="BG2947" s="61"/>
      <c r="BH2947" s="61"/>
      <c r="BI2947" s="61"/>
      <c r="BJ2947" s="61"/>
      <c r="BK2947" s="62">
        <v>8288</v>
      </c>
      <c r="BL2947" s="61"/>
      <c r="BM2947" s="61"/>
      <c r="BN2947" s="61"/>
      <c r="BO2947" s="62">
        <v>-7379141</v>
      </c>
    </row>
    <row r="2948" spans="1:67" x14ac:dyDescent="0.2">
      <c r="A2948" s="57" t="s">
        <v>53</v>
      </c>
      <c r="B2948" s="56" t="s">
        <v>53</v>
      </c>
      <c r="C2948" s="56" t="s">
        <v>53</v>
      </c>
      <c r="D2948" s="56">
        <v>2002</v>
      </c>
      <c r="E2948" s="58">
        <v>23287456</v>
      </c>
      <c r="F2948" s="58">
        <v>21701030</v>
      </c>
      <c r="G2948" s="59">
        <v>19302473</v>
      </c>
      <c r="H2948" s="59">
        <v>3984983</v>
      </c>
      <c r="I2948" s="60">
        <v>0</v>
      </c>
      <c r="J2948" s="58">
        <v>-1586426</v>
      </c>
      <c r="K2948" s="61"/>
      <c r="L2948" s="62">
        <v>29126</v>
      </c>
      <c r="M2948" s="61"/>
      <c r="N2948" s="62">
        <v>17461</v>
      </c>
      <c r="O2948" s="62">
        <v>15296</v>
      </c>
      <c r="P2948" s="61"/>
      <c r="Q2948" s="61"/>
      <c r="R2948" s="61"/>
      <c r="S2948" s="61">
        <v>0</v>
      </c>
      <c r="T2948" s="61">
        <v>0</v>
      </c>
      <c r="U2948" s="61"/>
      <c r="V2948" s="62">
        <v>627789</v>
      </c>
      <c r="W2948" s="61"/>
      <c r="X2948" s="61">
        <v>0</v>
      </c>
      <c r="Y2948" s="62">
        <v>3134602</v>
      </c>
      <c r="Z2948" s="62">
        <v>2532786</v>
      </c>
      <c r="AA2948" s="61"/>
      <c r="AB2948" s="62">
        <v>2430178</v>
      </c>
      <c r="AC2948" s="62">
        <v>2425279</v>
      </c>
      <c r="AD2948" s="61"/>
      <c r="AE2948" s="62">
        <v>4886873</v>
      </c>
      <c r="AF2948" s="61"/>
      <c r="AG2948" s="62">
        <v>1869434</v>
      </c>
      <c r="AH2948" s="62">
        <v>1333649</v>
      </c>
      <c r="AI2948" s="61"/>
      <c r="AJ2948" s="61">
        <v>0</v>
      </c>
      <c r="AK2948" s="61">
        <v>0</v>
      </c>
      <c r="AL2948" s="61">
        <v>0</v>
      </c>
      <c r="AM2948" s="62">
        <v>144400</v>
      </c>
      <c r="AN2948" s="62">
        <v>2409824</v>
      </c>
      <c r="AO2948" s="61">
        <v>0</v>
      </c>
      <c r="AP2948" s="61"/>
      <c r="AQ2948" s="62">
        <v>153083</v>
      </c>
      <c r="AR2948" s="61"/>
      <c r="AS2948" s="62">
        <v>217545</v>
      </c>
      <c r="AT2948" s="62">
        <v>160007</v>
      </c>
      <c r="AU2948" s="62">
        <v>626385</v>
      </c>
      <c r="AV2948" s="61"/>
      <c r="AW2948" s="62">
        <v>29173</v>
      </c>
      <c r="AX2948" s="62">
        <v>186194</v>
      </c>
      <c r="AY2948" s="61"/>
      <c r="AZ2948" s="62">
        <v>13920</v>
      </c>
      <c r="BA2948" s="61"/>
      <c r="BB2948" s="61">
        <v>0</v>
      </c>
      <c r="BC2948" s="62">
        <v>26999</v>
      </c>
      <c r="BD2948" s="62">
        <v>7649</v>
      </c>
      <c r="BE2948" s="61"/>
      <c r="BF2948" s="61">
        <v>0</v>
      </c>
      <c r="BG2948" s="61"/>
      <c r="BH2948" s="61">
        <v>0</v>
      </c>
      <c r="BI2948" s="61"/>
      <c r="BJ2948" s="61">
        <v>0</v>
      </c>
      <c r="BK2948" s="61"/>
      <c r="BL2948" s="62">
        <v>9804</v>
      </c>
      <c r="BM2948" s="61">
        <v>0</v>
      </c>
      <c r="BN2948" s="62">
        <v>-1586426</v>
      </c>
      <c r="BO2948" s="61"/>
    </row>
    <row r="2949" spans="1:67" x14ac:dyDescent="0.2">
      <c r="A2949" s="57" t="s">
        <v>53</v>
      </c>
      <c r="B2949" s="56" t="s">
        <v>53</v>
      </c>
      <c r="C2949" s="56" t="s">
        <v>53</v>
      </c>
      <c r="D2949" s="56">
        <v>2003</v>
      </c>
      <c r="E2949" s="58">
        <v>25299186</v>
      </c>
      <c r="F2949" s="58">
        <v>23377837</v>
      </c>
      <c r="G2949" s="59">
        <v>21147914</v>
      </c>
      <c r="H2949" s="59">
        <v>4151272</v>
      </c>
      <c r="I2949" s="60">
        <v>0</v>
      </c>
      <c r="J2949" s="58">
        <v>-1921349</v>
      </c>
      <c r="K2949" s="61"/>
      <c r="L2949" s="62">
        <v>29126</v>
      </c>
      <c r="M2949" s="61"/>
      <c r="N2949" s="62">
        <v>22762</v>
      </c>
      <c r="O2949" s="62">
        <v>15296</v>
      </c>
      <c r="P2949" s="61"/>
      <c r="Q2949" s="61"/>
      <c r="R2949" s="61"/>
      <c r="S2949" s="61">
        <v>0</v>
      </c>
      <c r="T2949" s="61">
        <v>0</v>
      </c>
      <c r="U2949" s="61"/>
      <c r="V2949" s="62">
        <v>646216</v>
      </c>
      <c r="W2949" s="61"/>
      <c r="X2949" s="61">
        <v>0</v>
      </c>
      <c r="Y2949" s="62">
        <v>3352019</v>
      </c>
      <c r="Z2949" s="62">
        <v>2813523</v>
      </c>
      <c r="AA2949" s="61"/>
      <c r="AB2949" s="62">
        <v>2614839</v>
      </c>
      <c r="AC2949" s="62">
        <v>2801471</v>
      </c>
      <c r="AD2949" s="61"/>
      <c r="AE2949" s="62">
        <v>5412443</v>
      </c>
      <c r="AF2949" s="61"/>
      <c r="AG2949" s="62">
        <v>1970122</v>
      </c>
      <c r="AH2949" s="62">
        <v>1470097</v>
      </c>
      <c r="AI2949" s="61"/>
      <c r="AJ2949" s="61">
        <v>0</v>
      </c>
      <c r="AK2949" s="61">
        <v>0</v>
      </c>
      <c r="AL2949" s="61">
        <v>0</v>
      </c>
      <c r="AM2949" s="62">
        <v>144400</v>
      </c>
      <c r="AN2949" s="62">
        <v>2415050</v>
      </c>
      <c r="AO2949" s="61">
        <v>0</v>
      </c>
      <c r="AP2949" s="61"/>
      <c r="AQ2949" s="62">
        <v>152979</v>
      </c>
      <c r="AR2949" s="61"/>
      <c r="AS2949" s="62">
        <v>226425</v>
      </c>
      <c r="AT2949" s="62">
        <v>191868</v>
      </c>
      <c r="AU2949" s="62">
        <v>747139</v>
      </c>
      <c r="AV2949" s="61"/>
      <c r="AW2949" s="62">
        <v>31460</v>
      </c>
      <c r="AX2949" s="62">
        <v>177705</v>
      </c>
      <c r="AY2949" s="61"/>
      <c r="AZ2949" s="62">
        <v>13920</v>
      </c>
      <c r="BA2949" s="61"/>
      <c r="BB2949" s="61">
        <v>0</v>
      </c>
      <c r="BC2949" s="62">
        <v>32873</v>
      </c>
      <c r="BD2949" s="62">
        <v>7649</v>
      </c>
      <c r="BE2949" s="61"/>
      <c r="BF2949" s="61">
        <v>0</v>
      </c>
      <c r="BG2949" s="61"/>
      <c r="BH2949" s="61">
        <v>0</v>
      </c>
      <c r="BI2949" s="61"/>
      <c r="BJ2949" s="61">
        <v>0</v>
      </c>
      <c r="BK2949" s="61"/>
      <c r="BL2949" s="62">
        <v>9804</v>
      </c>
      <c r="BM2949" s="61">
        <v>0</v>
      </c>
      <c r="BN2949" s="62">
        <v>-1921349</v>
      </c>
      <c r="BO2949" s="61"/>
    </row>
    <row r="2950" spans="1:67" x14ac:dyDescent="0.2">
      <c r="A2950" s="57" t="s">
        <v>53</v>
      </c>
      <c r="B2950" s="56" t="s">
        <v>53</v>
      </c>
      <c r="C2950" s="56" t="s">
        <v>53</v>
      </c>
      <c r="D2950" s="56">
        <v>2004</v>
      </c>
      <c r="E2950" s="58">
        <v>26118387</v>
      </c>
      <c r="F2950" s="58">
        <v>24160519</v>
      </c>
      <c r="G2950" s="59">
        <v>21893768</v>
      </c>
      <c r="H2950" s="59">
        <v>4224619</v>
      </c>
      <c r="I2950" s="60">
        <v>0</v>
      </c>
      <c r="J2950" s="58">
        <v>-1957868</v>
      </c>
      <c r="K2950" s="61"/>
      <c r="L2950" s="62">
        <v>29126</v>
      </c>
      <c r="M2950" s="61"/>
      <c r="N2950" s="62">
        <v>23655</v>
      </c>
      <c r="O2950" s="62">
        <v>15296</v>
      </c>
      <c r="P2950" s="61"/>
      <c r="Q2950" s="61"/>
      <c r="R2950" s="61"/>
      <c r="S2950" s="61">
        <v>0</v>
      </c>
      <c r="T2950" s="61">
        <v>0</v>
      </c>
      <c r="U2950" s="61"/>
      <c r="V2950" s="62">
        <v>779384</v>
      </c>
      <c r="W2950" s="61"/>
      <c r="X2950" s="61">
        <v>0</v>
      </c>
      <c r="Y2950" s="62">
        <v>3411014</v>
      </c>
      <c r="Z2950" s="62">
        <v>2931943</v>
      </c>
      <c r="AA2950" s="61"/>
      <c r="AB2950" s="62">
        <v>2660807</v>
      </c>
      <c r="AC2950" s="62">
        <v>2897636</v>
      </c>
      <c r="AD2950" s="61"/>
      <c r="AE2950" s="62">
        <v>5640509</v>
      </c>
      <c r="AF2950" s="61"/>
      <c r="AG2950" s="62">
        <v>2000544</v>
      </c>
      <c r="AH2950" s="62">
        <v>1503854</v>
      </c>
      <c r="AI2950" s="61"/>
      <c r="AJ2950" s="61">
        <v>0</v>
      </c>
      <c r="AK2950" s="61">
        <v>0</v>
      </c>
      <c r="AL2950" s="61">
        <v>0</v>
      </c>
      <c r="AM2950" s="62">
        <v>144400</v>
      </c>
      <c r="AN2950" s="62">
        <v>2426550</v>
      </c>
      <c r="AO2950" s="61">
        <v>0</v>
      </c>
      <c r="AP2950" s="61"/>
      <c r="AQ2950" s="62">
        <v>140362</v>
      </c>
      <c r="AR2950" s="61"/>
      <c r="AS2950" s="62">
        <v>237530</v>
      </c>
      <c r="AT2950" s="62">
        <v>250327</v>
      </c>
      <c r="AU2950" s="62">
        <v>769002</v>
      </c>
      <c r="AV2950" s="61"/>
      <c r="AW2950" s="62">
        <v>26081</v>
      </c>
      <c r="AX2950" s="62">
        <v>177705</v>
      </c>
      <c r="AY2950" s="61"/>
      <c r="AZ2950" s="62">
        <v>13920</v>
      </c>
      <c r="BA2950" s="61"/>
      <c r="BB2950" s="61">
        <v>0</v>
      </c>
      <c r="BC2950" s="62">
        <v>21289</v>
      </c>
      <c r="BD2950" s="62">
        <v>7649</v>
      </c>
      <c r="BE2950" s="61"/>
      <c r="BF2950" s="61">
        <v>0</v>
      </c>
      <c r="BG2950" s="61"/>
      <c r="BH2950" s="61">
        <v>0</v>
      </c>
      <c r="BI2950" s="61"/>
      <c r="BJ2950" s="61">
        <v>0</v>
      </c>
      <c r="BK2950" s="61"/>
      <c r="BL2950" s="62">
        <v>9804</v>
      </c>
      <c r="BM2950" s="61">
        <v>0</v>
      </c>
      <c r="BN2950" s="62">
        <v>-1957868</v>
      </c>
      <c r="BO2950" s="61"/>
    </row>
    <row r="2951" spans="1:67" x14ac:dyDescent="0.2">
      <c r="A2951" s="57" t="s">
        <v>53</v>
      </c>
      <c r="B2951" s="56" t="s">
        <v>53</v>
      </c>
      <c r="C2951" s="56" t="s">
        <v>53</v>
      </c>
      <c r="D2951" s="56">
        <v>2005</v>
      </c>
      <c r="E2951" s="58">
        <v>27009730</v>
      </c>
      <c r="F2951" s="58">
        <v>24938973</v>
      </c>
      <c r="G2951" s="59">
        <v>22732893</v>
      </c>
      <c r="H2951" s="59">
        <v>4276837</v>
      </c>
      <c r="I2951" s="60">
        <v>0</v>
      </c>
      <c r="J2951" s="58">
        <v>-2070757</v>
      </c>
      <c r="K2951" s="61"/>
      <c r="L2951" s="62">
        <v>29126</v>
      </c>
      <c r="M2951" s="61"/>
      <c r="N2951" s="62">
        <v>23805</v>
      </c>
      <c r="O2951" s="62">
        <v>15296</v>
      </c>
      <c r="P2951" s="61"/>
      <c r="Q2951" s="61"/>
      <c r="R2951" s="61"/>
      <c r="S2951" s="61">
        <v>0</v>
      </c>
      <c r="T2951" s="61">
        <v>0</v>
      </c>
      <c r="U2951" s="61"/>
      <c r="V2951" s="62">
        <v>797081</v>
      </c>
      <c r="W2951" s="61"/>
      <c r="X2951" s="61">
        <v>0</v>
      </c>
      <c r="Y2951" s="62">
        <v>3499946</v>
      </c>
      <c r="Z2951" s="62">
        <v>3025489</v>
      </c>
      <c r="AA2951" s="61"/>
      <c r="AB2951" s="62">
        <v>2716837</v>
      </c>
      <c r="AC2951" s="62">
        <v>2991839</v>
      </c>
      <c r="AD2951" s="61"/>
      <c r="AE2951" s="62">
        <v>6081999</v>
      </c>
      <c r="AF2951" s="61"/>
      <c r="AG2951" s="62">
        <v>2018756</v>
      </c>
      <c r="AH2951" s="62">
        <v>1532719</v>
      </c>
      <c r="AI2951" s="61"/>
      <c r="AJ2951" s="61">
        <v>0</v>
      </c>
      <c r="AK2951" s="61">
        <v>0</v>
      </c>
      <c r="AL2951" s="61">
        <v>0</v>
      </c>
      <c r="AM2951" s="62">
        <v>144400</v>
      </c>
      <c r="AN2951" s="62">
        <v>2433744</v>
      </c>
      <c r="AO2951" s="61">
        <v>0</v>
      </c>
      <c r="AP2951" s="61"/>
      <c r="AQ2951" s="62">
        <v>136562</v>
      </c>
      <c r="AR2951" s="61"/>
      <c r="AS2951" s="62">
        <v>250728</v>
      </c>
      <c r="AT2951" s="62">
        <v>269340</v>
      </c>
      <c r="AU2951" s="62">
        <v>781820</v>
      </c>
      <c r="AV2951" s="61"/>
      <c r="AW2951" s="62">
        <v>26081</v>
      </c>
      <c r="AX2951" s="62">
        <v>177581</v>
      </c>
      <c r="AY2951" s="61"/>
      <c r="AZ2951" s="62">
        <v>13920</v>
      </c>
      <c r="BA2951" s="61"/>
      <c r="BB2951" s="61">
        <v>0</v>
      </c>
      <c r="BC2951" s="62">
        <v>23157</v>
      </c>
      <c r="BD2951" s="62">
        <v>9700</v>
      </c>
      <c r="BE2951" s="61"/>
      <c r="BF2951" s="61">
        <v>0</v>
      </c>
      <c r="BG2951" s="61"/>
      <c r="BH2951" s="61">
        <v>0</v>
      </c>
      <c r="BI2951" s="61"/>
      <c r="BJ2951" s="61">
        <v>0</v>
      </c>
      <c r="BK2951" s="61"/>
      <c r="BL2951" s="62">
        <v>9804</v>
      </c>
      <c r="BM2951" s="61">
        <v>0</v>
      </c>
      <c r="BN2951" s="62">
        <v>-2070757</v>
      </c>
      <c r="BO2951" s="61"/>
    </row>
    <row r="2952" spans="1:67" x14ac:dyDescent="0.2">
      <c r="A2952" s="57" t="s">
        <v>53</v>
      </c>
      <c r="B2952" s="56" t="s">
        <v>53</v>
      </c>
      <c r="C2952" s="56" t="s">
        <v>53</v>
      </c>
      <c r="D2952" s="56">
        <v>2006</v>
      </c>
      <c r="E2952" s="58">
        <v>28216665</v>
      </c>
      <c r="F2952" s="58">
        <v>25919355</v>
      </c>
      <c r="G2952" s="59">
        <v>23800220</v>
      </c>
      <c r="H2952" s="59">
        <v>4416445</v>
      </c>
      <c r="I2952" s="60">
        <v>0</v>
      </c>
      <c r="J2952" s="58">
        <v>-2297310</v>
      </c>
      <c r="K2952" s="61"/>
      <c r="L2952" s="62">
        <v>29126</v>
      </c>
      <c r="M2952" s="61"/>
      <c r="N2952" s="62">
        <v>29861</v>
      </c>
      <c r="O2952" s="62">
        <v>15296</v>
      </c>
      <c r="P2952" s="61"/>
      <c r="Q2952" s="61"/>
      <c r="R2952" s="61"/>
      <c r="S2952" s="61">
        <v>0</v>
      </c>
      <c r="T2952" s="61">
        <v>0</v>
      </c>
      <c r="U2952" s="61"/>
      <c r="V2952" s="62">
        <v>823258</v>
      </c>
      <c r="W2952" s="61"/>
      <c r="X2952" s="61">
        <v>0</v>
      </c>
      <c r="Y2952" s="62">
        <v>3708338</v>
      </c>
      <c r="Z2952" s="62">
        <v>3148279</v>
      </c>
      <c r="AA2952" s="61"/>
      <c r="AB2952" s="62">
        <v>2834760</v>
      </c>
      <c r="AC2952" s="62">
        <v>3079228</v>
      </c>
      <c r="AD2952" s="61"/>
      <c r="AE2952" s="62">
        <v>6519816</v>
      </c>
      <c r="AF2952" s="61"/>
      <c r="AG2952" s="62">
        <v>2046324</v>
      </c>
      <c r="AH2952" s="62">
        <v>1565934</v>
      </c>
      <c r="AI2952" s="61"/>
      <c r="AJ2952" s="61">
        <v>0</v>
      </c>
      <c r="AK2952" s="61">
        <v>0</v>
      </c>
      <c r="AL2952" s="61">
        <v>0</v>
      </c>
      <c r="AM2952" s="62">
        <v>144400</v>
      </c>
      <c r="AN2952" s="62">
        <v>2437171</v>
      </c>
      <c r="AO2952" s="61">
        <v>0</v>
      </c>
      <c r="AP2952" s="61"/>
      <c r="AQ2952" s="62">
        <v>135519</v>
      </c>
      <c r="AR2952" s="61"/>
      <c r="AS2952" s="62">
        <v>201225</v>
      </c>
      <c r="AT2952" s="62">
        <v>329976</v>
      </c>
      <c r="AU2952" s="62">
        <v>952156</v>
      </c>
      <c r="AV2952" s="61"/>
      <c r="AW2952" s="62">
        <v>26081</v>
      </c>
      <c r="AX2952" s="62">
        <v>137492</v>
      </c>
      <c r="AY2952" s="61"/>
      <c r="AZ2952" s="62">
        <v>13920</v>
      </c>
      <c r="BA2952" s="61"/>
      <c r="BB2952" s="61">
        <v>0</v>
      </c>
      <c r="BC2952" s="62">
        <v>19323</v>
      </c>
      <c r="BD2952" s="62">
        <v>9378</v>
      </c>
      <c r="BE2952" s="61"/>
      <c r="BF2952" s="61">
        <v>0</v>
      </c>
      <c r="BG2952" s="61"/>
      <c r="BH2952" s="61">
        <v>0</v>
      </c>
      <c r="BI2952" s="61"/>
      <c r="BJ2952" s="61">
        <v>0</v>
      </c>
      <c r="BK2952" s="61"/>
      <c r="BL2952" s="62">
        <v>9804</v>
      </c>
      <c r="BM2952" s="61">
        <v>0</v>
      </c>
      <c r="BN2952" s="62">
        <v>-2297310</v>
      </c>
      <c r="BO2952" s="61"/>
    </row>
    <row r="2953" spans="1:67" x14ac:dyDescent="0.2">
      <c r="A2953" s="57" t="s">
        <v>53</v>
      </c>
      <c r="B2953" s="56" t="s">
        <v>53</v>
      </c>
      <c r="C2953" s="56" t="s">
        <v>53</v>
      </c>
      <c r="D2953" s="56">
        <v>2007</v>
      </c>
      <c r="E2953" s="58">
        <v>29751917</v>
      </c>
      <c r="F2953" s="58">
        <v>26919747</v>
      </c>
      <c r="G2953" s="59">
        <v>25091922</v>
      </c>
      <c r="H2953" s="59">
        <v>4659995</v>
      </c>
      <c r="I2953" s="60">
        <v>0</v>
      </c>
      <c r="J2953" s="58">
        <v>-2832170</v>
      </c>
      <c r="K2953" s="61"/>
      <c r="L2953" s="62">
        <v>29126</v>
      </c>
      <c r="M2953" s="61"/>
      <c r="N2953" s="62">
        <v>33817</v>
      </c>
      <c r="O2953" s="62">
        <v>15296</v>
      </c>
      <c r="P2953" s="61"/>
      <c r="Q2953" s="61"/>
      <c r="R2953" s="61"/>
      <c r="S2953" s="61">
        <v>0</v>
      </c>
      <c r="T2953" s="61">
        <v>0</v>
      </c>
      <c r="U2953" s="61"/>
      <c r="V2953" s="62">
        <v>848022</v>
      </c>
      <c r="W2953" s="61"/>
      <c r="X2953" s="61">
        <v>0</v>
      </c>
      <c r="Y2953" s="62">
        <v>3788549</v>
      </c>
      <c r="Z2953" s="62">
        <v>3290812</v>
      </c>
      <c r="AA2953" s="61"/>
      <c r="AB2953" s="62">
        <v>3081763</v>
      </c>
      <c r="AC2953" s="62">
        <v>3309350</v>
      </c>
      <c r="AD2953" s="61"/>
      <c r="AE2953" s="62">
        <v>6849283</v>
      </c>
      <c r="AF2953" s="61"/>
      <c r="AG2953" s="62">
        <v>2144587</v>
      </c>
      <c r="AH2953" s="62">
        <v>1701317</v>
      </c>
      <c r="AI2953" s="61"/>
      <c r="AJ2953" s="61">
        <v>0</v>
      </c>
      <c r="AK2953" s="61">
        <v>0</v>
      </c>
      <c r="AL2953" s="61">
        <v>0</v>
      </c>
      <c r="AM2953" s="62">
        <v>144400</v>
      </c>
      <c r="AN2953" s="62">
        <v>2605221</v>
      </c>
      <c r="AO2953" s="61">
        <v>0</v>
      </c>
      <c r="AP2953" s="61"/>
      <c r="AQ2953" s="62">
        <v>169268</v>
      </c>
      <c r="AR2953" s="61"/>
      <c r="AS2953" s="62">
        <v>197761</v>
      </c>
      <c r="AT2953" s="62">
        <v>356996</v>
      </c>
      <c r="AU2953" s="62">
        <v>957465</v>
      </c>
      <c r="AV2953" s="61"/>
      <c r="AW2953" s="62">
        <v>31749</v>
      </c>
      <c r="AX2953" s="62">
        <v>141623</v>
      </c>
      <c r="AY2953" s="61"/>
      <c r="AZ2953" s="62">
        <v>15319</v>
      </c>
      <c r="BA2953" s="61"/>
      <c r="BB2953" s="61">
        <v>0</v>
      </c>
      <c r="BC2953" s="62">
        <v>19323</v>
      </c>
      <c r="BD2953" s="62">
        <v>11066</v>
      </c>
      <c r="BE2953" s="61"/>
      <c r="BF2953" s="61">
        <v>0</v>
      </c>
      <c r="BG2953" s="61"/>
      <c r="BH2953" s="61">
        <v>0</v>
      </c>
      <c r="BI2953" s="61"/>
      <c r="BJ2953" s="61">
        <v>0</v>
      </c>
      <c r="BK2953" s="61"/>
      <c r="BL2953" s="62">
        <v>9804</v>
      </c>
      <c r="BM2953" s="61">
        <v>0</v>
      </c>
      <c r="BN2953" s="62">
        <v>-2832170</v>
      </c>
      <c r="BO2953" s="61"/>
    </row>
    <row r="2954" spans="1:67" x14ac:dyDescent="0.2">
      <c r="A2954" s="57" t="s">
        <v>53</v>
      </c>
      <c r="B2954" s="56" t="s">
        <v>53</v>
      </c>
      <c r="C2954" s="56" t="s">
        <v>53</v>
      </c>
      <c r="D2954" s="56">
        <v>2008</v>
      </c>
      <c r="E2954" s="58">
        <v>31189473</v>
      </c>
      <c r="F2954" s="58">
        <v>28103058</v>
      </c>
      <c r="G2954" s="59">
        <v>26395878</v>
      </c>
      <c r="H2954" s="59">
        <v>4793595</v>
      </c>
      <c r="I2954" s="60">
        <v>0</v>
      </c>
      <c r="J2954" s="58">
        <v>-3086415</v>
      </c>
      <c r="K2954" s="61"/>
      <c r="L2954" s="62">
        <v>29126</v>
      </c>
      <c r="M2954" s="61"/>
      <c r="N2954" s="62">
        <v>33817</v>
      </c>
      <c r="O2954" s="62">
        <v>15296</v>
      </c>
      <c r="P2954" s="61"/>
      <c r="Q2954" s="61"/>
      <c r="R2954" s="61"/>
      <c r="S2954" s="61">
        <v>0</v>
      </c>
      <c r="T2954" s="61">
        <v>0</v>
      </c>
      <c r="U2954" s="61"/>
      <c r="V2954" s="62">
        <v>860992</v>
      </c>
      <c r="W2954" s="61"/>
      <c r="X2954" s="61">
        <v>0</v>
      </c>
      <c r="Y2954" s="62">
        <v>3880157</v>
      </c>
      <c r="Z2954" s="62">
        <v>3418748</v>
      </c>
      <c r="AA2954" s="61"/>
      <c r="AB2954" s="62">
        <v>3399300</v>
      </c>
      <c r="AC2954" s="62">
        <v>3430833</v>
      </c>
      <c r="AD2954" s="61"/>
      <c r="AE2954" s="62">
        <v>7416203</v>
      </c>
      <c r="AF2954" s="61"/>
      <c r="AG2954" s="62">
        <v>2174541</v>
      </c>
      <c r="AH2954" s="62">
        <v>1736865</v>
      </c>
      <c r="AI2954" s="61"/>
      <c r="AJ2954" s="61">
        <v>0</v>
      </c>
      <c r="AK2954" s="61">
        <v>0</v>
      </c>
      <c r="AL2954" s="61">
        <v>0</v>
      </c>
      <c r="AM2954" s="62">
        <v>144400</v>
      </c>
      <c r="AN2954" s="62">
        <v>2711924</v>
      </c>
      <c r="AO2954" s="61">
        <v>0</v>
      </c>
      <c r="AP2954" s="61"/>
      <c r="AQ2954" s="62">
        <v>167530</v>
      </c>
      <c r="AR2954" s="61"/>
      <c r="AS2954" s="62">
        <v>173655</v>
      </c>
      <c r="AT2954" s="62">
        <v>407749</v>
      </c>
      <c r="AU2954" s="62">
        <v>957465</v>
      </c>
      <c r="AV2954" s="61"/>
      <c r="AW2954" s="62">
        <v>29825</v>
      </c>
      <c r="AX2954" s="62">
        <v>145858</v>
      </c>
      <c r="AY2954" s="61"/>
      <c r="AZ2954" s="62">
        <v>15319</v>
      </c>
      <c r="BA2954" s="61"/>
      <c r="BB2954" s="61">
        <v>0</v>
      </c>
      <c r="BC2954" s="62">
        <v>19323</v>
      </c>
      <c r="BD2954" s="62">
        <v>20547</v>
      </c>
      <c r="BE2954" s="61"/>
      <c r="BF2954" s="61">
        <v>0</v>
      </c>
      <c r="BG2954" s="61"/>
      <c r="BH2954" s="61">
        <v>0</v>
      </c>
      <c r="BI2954" s="61"/>
      <c r="BJ2954" s="61">
        <v>0</v>
      </c>
      <c r="BK2954" s="61"/>
      <c r="BL2954" s="61">
        <v>0</v>
      </c>
      <c r="BM2954" s="61">
        <v>0</v>
      </c>
      <c r="BN2954" s="62">
        <v>-3086415</v>
      </c>
      <c r="BO2954" s="61"/>
    </row>
    <row r="2955" spans="1:67" x14ac:dyDescent="0.2">
      <c r="A2955" s="57" t="s">
        <v>53</v>
      </c>
      <c r="B2955" s="56" t="s">
        <v>53</v>
      </c>
      <c r="C2955" s="56" t="s">
        <v>53</v>
      </c>
      <c r="D2955" s="56">
        <v>2009</v>
      </c>
      <c r="E2955" s="58">
        <v>32713950</v>
      </c>
      <c r="F2955" s="58">
        <v>29373858</v>
      </c>
      <c r="G2955" s="59">
        <v>27878466</v>
      </c>
      <c r="H2955" s="59">
        <v>4835484</v>
      </c>
      <c r="I2955" s="60">
        <v>0</v>
      </c>
      <c r="J2955" s="58">
        <v>-3340092</v>
      </c>
      <c r="K2955" s="61"/>
      <c r="L2955" s="62">
        <v>29126</v>
      </c>
      <c r="M2955" s="61"/>
      <c r="N2955" s="62">
        <v>41455</v>
      </c>
      <c r="O2955" s="62">
        <v>15296</v>
      </c>
      <c r="P2955" s="61"/>
      <c r="Q2955" s="61"/>
      <c r="R2955" s="61"/>
      <c r="S2955" s="61">
        <v>0</v>
      </c>
      <c r="T2955" s="61">
        <v>0</v>
      </c>
      <c r="U2955" s="61"/>
      <c r="V2955" s="62">
        <v>895908</v>
      </c>
      <c r="W2955" s="61"/>
      <c r="X2955" s="61">
        <v>0</v>
      </c>
      <c r="Y2955" s="62">
        <v>4017889</v>
      </c>
      <c r="Z2955" s="62">
        <v>3542846</v>
      </c>
      <c r="AA2955" s="61"/>
      <c r="AB2955" s="62">
        <v>3591080</v>
      </c>
      <c r="AC2955" s="62">
        <v>3804055</v>
      </c>
      <c r="AD2955" s="61"/>
      <c r="AE2955" s="62">
        <v>7897763</v>
      </c>
      <c r="AF2955" s="61"/>
      <c r="AG2955" s="62">
        <v>2265657</v>
      </c>
      <c r="AH2955" s="62">
        <v>1777391</v>
      </c>
      <c r="AI2955" s="61"/>
      <c r="AJ2955" s="61">
        <v>0</v>
      </c>
      <c r="AK2955" s="61">
        <v>0</v>
      </c>
      <c r="AL2955" s="61">
        <v>0</v>
      </c>
      <c r="AM2955" s="62">
        <v>144400</v>
      </c>
      <c r="AN2955" s="62">
        <v>2754335</v>
      </c>
      <c r="AO2955" s="61">
        <v>0</v>
      </c>
      <c r="AP2955" s="61"/>
      <c r="AQ2955" s="62">
        <v>163637</v>
      </c>
      <c r="AR2955" s="61"/>
      <c r="AS2955" s="62">
        <v>141254</v>
      </c>
      <c r="AT2955" s="62">
        <v>443519</v>
      </c>
      <c r="AU2955" s="62">
        <v>937846</v>
      </c>
      <c r="AV2955" s="61"/>
      <c r="AW2955" s="62">
        <v>32212</v>
      </c>
      <c r="AX2955" s="62">
        <v>149011</v>
      </c>
      <c r="AY2955" s="61"/>
      <c r="AZ2955" s="62">
        <v>15319</v>
      </c>
      <c r="BA2955" s="61"/>
      <c r="BB2955" s="61">
        <v>0</v>
      </c>
      <c r="BC2955" s="62">
        <v>19323</v>
      </c>
      <c r="BD2955" s="62">
        <v>34628</v>
      </c>
      <c r="BE2955" s="61"/>
      <c r="BF2955" s="61">
        <v>0</v>
      </c>
      <c r="BG2955" s="61"/>
      <c r="BH2955" s="61">
        <v>0</v>
      </c>
      <c r="BI2955" s="61"/>
      <c r="BJ2955" s="61">
        <v>0</v>
      </c>
      <c r="BK2955" s="61"/>
      <c r="BL2955" s="61">
        <v>0</v>
      </c>
      <c r="BM2955" s="61">
        <v>0</v>
      </c>
      <c r="BN2955" s="62">
        <v>-3340092</v>
      </c>
      <c r="BO2955" s="61"/>
    </row>
    <row r="2956" spans="1:67" x14ac:dyDescent="0.2">
      <c r="A2956" s="57" t="s">
        <v>53</v>
      </c>
      <c r="B2956" s="56" t="s">
        <v>53</v>
      </c>
      <c r="C2956" s="56" t="s">
        <v>53</v>
      </c>
      <c r="D2956" s="56">
        <v>2010</v>
      </c>
      <c r="E2956" s="58">
        <v>34064325</v>
      </c>
      <c r="F2956" s="58">
        <v>30456492</v>
      </c>
      <c r="G2956" s="59">
        <v>29022953</v>
      </c>
      <c r="H2956" s="59">
        <v>5041372</v>
      </c>
      <c r="I2956" s="60">
        <v>0</v>
      </c>
      <c r="J2956" s="58">
        <v>-3607833</v>
      </c>
      <c r="K2956" s="61"/>
      <c r="L2956" s="62">
        <v>38556</v>
      </c>
      <c r="M2956" s="61"/>
      <c r="N2956" s="62">
        <v>51123</v>
      </c>
      <c r="O2956" s="62">
        <v>15296</v>
      </c>
      <c r="P2956" s="61"/>
      <c r="Q2956" s="61"/>
      <c r="R2956" s="61"/>
      <c r="S2956" s="61">
        <v>0</v>
      </c>
      <c r="T2956" s="61">
        <v>0</v>
      </c>
      <c r="U2956" s="61"/>
      <c r="V2956" s="62">
        <v>899908</v>
      </c>
      <c r="W2956" s="61"/>
      <c r="X2956" s="61">
        <v>0</v>
      </c>
      <c r="Y2956" s="62">
        <v>4133363</v>
      </c>
      <c r="Z2956" s="62">
        <v>3665194</v>
      </c>
      <c r="AA2956" s="61"/>
      <c r="AB2956" s="62">
        <v>3937756</v>
      </c>
      <c r="AC2956" s="62">
        <v>5001003</v>
      </c>
      <c r="AD2956" s="61"/>
      <c r="AE2956" s="62">
        <v>7178096</v>
      </c>
      <c r="AF2956" s="61"/>
      <c r="AG2956" s="62">
        <v>2288737</v>
      </c>
      <c r="AH2956" s="62">
        <v>1813921</v>
      </c>
      <c r="AI2956" s="61"/>
      <c r="AJ2956" s="61">
        <v>0</v>
      </c>
      <c r="AK2956" s="61">
        <v>0</v>
      </c>
      <c r="AL2956" s="61">
        <v>0</v>
      </c>
      <c r="AM2956" s="62">
        <v>144400</v>
      </c>
      <c r="AN2956" s="62">
        <v>2769214</v>
      </c>
      <c r="AO2956" s="61">
        <v>0</v>
      </c>
      <c r="AP2956" s="61"/>
      <c r="AQ2956" s="62">
        <v>183605</v>
      </c>
      <c r="AR2956" s="61"/>
      <c r="AS2956" s="62">
        <v>149488</v>
      </c>
      <c r="AT2956" s="62">
        <v>575146</v>
      </c>
      <c r="AU2956" s="62">
        <v>979469</v>
      </c>
      <c r="AV2956" s="61"/>
      <c r="AW2956" s="62">
        <v>32212</v>
      </c>
      <c r="AX2956" s="62">
        <v>137791</v>
      </c>
      <c r="AY2956" s="61"/>
      <c r="AZ2956" s="62">
        <v>15319</v>
      </c>
      <c r="BA2956" s="61"/>
      <c r="BB2956" s="61">
        <v>0</v>
      </c>
      <c r="BC2956" s="62">
        <v>18701</v>
      </c>
      <c r="BD2956" s="62">
        <v>36027</v>
      </c>
      <c r="BE2956" s="61"/>
      <c r="BF2956" s="61">
        <v>0</v>
      </c>
      <c r="BG2956" s="61"/>
      <c r="BH2956" s="61">
        <v>0</v>
      </c>
      <c r="BI2956" s="61"/>
      <c r="BJ2956" s="61">
        <v>0</v>
      </c>
      <c r="BK2956" s="61"/>
      <c r="BL2956" s="61">
        <v>0</v>
      </c>
      <c r="BM2956" s="61">
        <v>0</v>
      </c>
      <c r="BN2956" s="62">
        <v>-3607833</v>
      </c>
      <c r="BO2956" s="61"/>
    </row>
    <row r="2957" spans="1:67" x14ac:dyDescent="0.2">
      <c r="A2957" s="57" t="s">
        <v>53</v>
      </c>
      <c r="B2957" s="56" t="s">
        <v>53</v>
      </c>
      <c r="C2957" s="56" t="s">
        <v>53</v>
      </c>
      <c r="D2957" s="56">
        <v>2011</v>
      </c>
      <c r="E2957" s="58">
        <v>35777669</v>
      </c>
      <c r="F2957" s="58">
        <v>31984669</v>
      </c>
      <c r="G2957" s="59">
        <v>30577608</v>
      </c>
      <c r="H2957" s="59">
        <v>5200061</v>
      </c>
      <c r="I2957" s="60">
        <v>0</v>
      </c>
      <c r="J2957" s="58">
        <v>-3793000</v>
      </c>
      <c r="K2957" s="61"/>
      <c r="L2957" s="62">
        <v>267376</v>
      </c>
      <c r="M2957" s="61"/>
      <c r="N2957" s="62">
        <v>51296</v>
      </c>
      <c r="O2957" s="62">
        <v>15123</v>
      </c>
      <c r="P2957" s="61"/>
      <c r="Q2957" s="61"/>
      <c r="R2957" s="61"/>
      <c r="S2957" s="61">
        <v>0</v>
      </c>
      <c r="T2957" s="61">
        <v>0</v>
      </c>
      <c r="U2957" s="61"/>
      <c r="V2957" s="62">
        <v>904696</v>
      </c>
      <c r="W2957" s="61"/>
      <c r="X2957" s="61">
        <v>0</v>
      </c>
      <c r="Y2957" s="62">
        <v>4177407</v>
      </c>
      <c r="Z2957" s="62">
        <v>3788531</v>
      </c>
      <c r="AA2957" s="61"/>
      <c r="AB2957" s="62">
        <v>4379130</v>
      </c>
      <c r="AC2957" s="62">
        <v>5333922</v>
      </c>
      <c r="AD2957" s="61"/>
      <c r="AE2957" s="62">
        <v>7480326</v>
      </c>
      <c r="AF2957" s="61"/>
      <c r="AG2957" s="62">
        <v>2327702</v>
      </c>
      <c r="AH2957" s="62">
        <v>1852099</v>
      </c>
      <c r="AI2957" s="61"/>
      <c r="AJ2957" s="61">
        <v>0</v>
      </c>
      <c r="AK2957" s="61">
        <v>0</v>
      </c>
      <c r="AL2957" s="61">
        <v>0</v>
      </c>
      <c r="AM2957" s="62">
        <v>144400</v>
      </c>
      <c r="AN2957" s="62">
        <v>2802850</v>
      </c>
      <c r="AO2957" s="61">
        <v>0</v>
      </c>
      <c r="AP2957" s="61"/>
      <c r="AQ2957" s="62">
        <v>189627</v>
      </c>
      <c r="AR2957" s="61"/>
      <c r="AS2957" s="62">
        <v>158861</v>
      </c>
      <c r="AT2957" s="62">
        <v>628390</v>
      </c>
      <c r="AU2957" s="62">
        <v>1010019</v>
      </c>
      <c r="AV2957" s="61"/>
      <c r="AW2957" s="62">
        <v>32212</v>
      </c>
      <c r="AX2957" s="62">
        <v>147021</v>
      </c>
      <c r="AY2957" s="61"/>
      <c r="AZ2957" s="62">
        <v>21291</v>
      </c>
      <c r="BA2957" s="61"/>
      <c r="BB2957" s="61">
        <v>0</v>
      </c>
      <c r="BC2957" s="62">
        <v>18701</v>
      </c>
      <c r="BD2957" s="62">
        <v>46689</v>
      </c>
      <c r="BE2957" s="61"/>
      <c r="BF2957" s="61">
        <v>0</v>
      </c>
      <c r="BG2957" s="61"/>
      <c r="BH2957" s="61">
        <v>0</v>
      </c>
      <c r="BI2957" s="61"/>
      <c r="BJ2957" s="61">
        <v>0</v>
      </c>
      <c r="BK2957" s="61"/>
      <c r="BL2957" s="61">
        <v>0</v>
      </c>
      <c r="BM2957" s="61">
        <v>0</v>
      </c>
      <c r="BN2957" s="62">
        <v>-3793000</v>
      </c>
      <c r="BO2957" s="61"/>
    </row>
    <row r="2958" spans="1:67" x14ac:dyDescent="0.2">
      <c r="A2958" s="57" t="s">
        <v>54</v>
      </c>
      <c r="B2958" s="56" t="s">
        <v>54</v>
      </c>
      <c r="C2958" s="56" t="s">
        <v>54</v>
      </c>
      <c r="D2958" s="56">
        <v>1989</v>
      </c>
      <c r="E2958" s="58">
        <v>15088253</v>
      </c>
      <c r="F2958" s="58">
        <v>14626476</v>
      </c>
      <c r="G2958" s="59">
        <v>13520823</v>
      </c>
      <c r="H2958" s="59">
        <v>1567430</v>
      </c>
      <c r="I2958" s="60">
        <v>0</v>
      </c>
      <c r="J2958" s="58">
        <v>-461777</v>
      </c>
      <c r="K2958" s="62">
        <v>294740</v>
      </c>
      <c r="L2958" s="61"/>
      <c r="M2958" s="62">
        <v>15995</v>
      </c>
      <c r="N2958" s="61"/>
      <c r="O2958" s="61"/>
      <c r="P2958" s="62">
        <v>742674</v>
      </c>
      <c r="Q2958" s="61"/>
      <c r="R2958" s="61"/>
      <c r="S2958" s="61"/>
      <c r="T2958" s="61"/>
      <c r="U2958" s="61"/>
      <c r="V2958" s="61"/>
      <c r="W2958" s="62">
        <v>2462291</v>
      </c>
      <c r="X2958" s="61"/>
      <c r="Y2958" s="61"/>
      <c r="Z2958" s="61"/>
      <c r="AA2958" s="62">
        <v>4782549</v>
      </c>
      <c r="AB2958" s="61"/>
      <c r="AC2958" s="61"/>
      <c r="AD2958" s="62">
        <v>1175997</v>
      </c>
      <c r="AE2958" s="61"/>
      <c r="AF2958" s="62">
        <v>2743692</v>
      </c>
      <c r="AG2958" s="61"/>
      <c r="AH2958" s="61"/>
      <c r="AI2958" s="62">
        <v>1302885</v>
      </c>
      <c r="AJ2958" s="61"/>
      <c r="AK2958" s="61"/>
      <c r="AL2958" s="61"/>
      <c r="AM2958" s="61"/>
      <c r="AN2958" s="61"/>
      <c r="AO2958" s="61"/>
      <c r="AP2958" s="62">
        <v>88557</v>
      </c>
      <c r="AQ2958" s="61"/>
      <c r="AR2958" s="62">
        <v>106238</v>
      </c>
      <c r="AS2958" s="61"/>
      <c r="AT2958" s="61"/>
      <c r="AU2958" s="61"/>
      <c r="AV2958" s="62">
        <v>4769</v>
      </c>
      <c r="AW2958" s="61"/>
      <c r="AX2958" s="61"/>
      <c r="AY2958" s="62">
        <v>273857</v>
      </c>
      <c r="AZ2958" s="61"/>
      <c r="BA2958" s="62">
        <v>734207</v>
      </c>
      <c r="BB2958" s="61"/>
      <c r="BC2958" s="61"/>
      <c r="BD2958" s="61"/>
      <c r="BE2958" s="61"/>
      <c r="BF2958" s="61"/>
      <c r="BG2958" s="61"/>
      <c r="BH2958" s="61"/>
      <c r="BI2958" s="62">
        <v>266743</v>
      </c>
      <c r="BJ2958" s="61"/>
      <c r="BK2958" s="62">
        <v>93059</v>
      </c>
      <c r="BL2958" s="61"/>
      <c r="BM2958" s="61"/>
      <c r="BN2958" s="61"/>
      <c r="BO2958" s="62">
        <v>-461777</v>
      </c>
    </row>
    <row r="2959" spans="1:67" x14ac:dyDescent="0.2">
      <c r="A2959" s="57" t="s">
        <v>54</v>
      </c>
      <c r="B2959" s="56" t="s">
        <v>54</v>
      </c>
      <c r="C2959" s="56" t="s">
        <v>54</v>
      </c>
      <c r="D2959" s="56">
        <v>1990</v>
      </c>
      <c r="E2959" s="58">
        <v>16717897</v>
      </c>
      <c r="F2959" s="58">
        <v>16256120</v>
      </c>
      <c r="G2959" s="59">
        <v>14793122</v>
      </c>
      <c r="H2959" s="59">
        <v>1924775</v>
      </c>
      <c r="I2959" s="60">
        <v>0</v>
      </c>
      <c r="J2959" s="58">
        <v>-461777</v>
      </c>
      <c r="K2959" s="62">
        <v>294740</v>
      </c>
      <c r="L2959" s="61"/>
      <c r="M2959" s="62">
        <v>15995</v>
      </c>
      <c r="N2959" s="61"/>
      <c r="O2959" s="61"/>
      <c r="P2959" s="62">
        <v>742674</v>
      </c>
      <c r="Q2959" s="61"/>
      <c r="R2959" s="61"/>
      <c r="S2959" s="61"/>
      <c r="T2959" s="61"/>
      <c r="U2959" s="61"/>
      <c r="V2959" s="61"/>
      <c r="W2959" s="62">
        <v>2760050</v>
      </c>
      <c r="X2959" s="61"/>
      <c r="Y2959" s="61"/>
      <c r="Z2959" s="61"/>
      <c r="AA2959" s="62">
        <v>5336308</v>
      </c>
      <c r="AB2959" s="61"/>
      <c r="AC2959" s="61"/>
      <c r="AD2959" s="62">
        <v>1221266</v>
      </c>
      <c r="AE2959" s="61"/>
      <c r="AF2959" s="62">
        <v>3003830</v>
      </c>
      <c r="AG2959" s="61"/>
      <c r="AH2959" s="61"/>
      <c r="AI2959" s="62">
        <v>1418259</v>
      </c>
      <c r="AJ2959" s="61"/>
      <c r="AK2959" s="61"/>
      <c r="AL2959" s="61"/>
      <c r="AM2959" s="61"/>
      <c r="AN2959" s="61"/>
      <c r="AO2959" s="61"/>
      <c r="AP2959" s="62">
        <v>97294</v>
      </c>
      <c r="AQ2959" s="61"/>
      <c r="AR2959" s="62">
        <v>133203</v>
      </c>
      <c r="AS2959" s="61"/>
      <c r="AT2959" s="61"/>
      <c r="AU2959" s="61"/>
      <c r="AV2959" s="62">
        <v>4769</v>
      </c>
      <c r="AW2959" s="61"/>
      <c r="AX2959" s="61"/>
      <c r="AY2959" s="62">
        <v>263008</v>
      </c>
      <c r="AZ2959" s="61"/>
      <c r="BA2959" s="62">
        <v>883450</v>
      </c>
      <c r="BB2959" s="61"/>
      <c r="BC2959" s="61"/>
      <c r="BD2959" s="61"/>
      <c r="BE2959" s="61"/>
      <c r="BF2959" s="61"/>
      <c r="BG2959" s="61"/>
      <c r="BH2959" s="61"/>
      <c r="BI2959" s="62">
        <v>471405</v>
      </c>
      <c r="BJ2959" s="61"/>
      <c r="BK2959" s="62">
        <v>71646</v>
      </c>
      <c r="BL2959" s="61"/>
      <c r="BM2959" s="61"/>
      <c r="BN2959" s="61"/>
      <c r="BO2959" s="62">
        <v>-461777</v>
      </c>
    </row>
    <row r="2960" spans="1:67" x14ac:dyDescent="0.2">
      <c r="A2960" s="57" t="s">
        <v>54</v>
      </c>
      <c r="B2960" s="56" t="s">
        <v>54</v>
      </c>
      <c r="C2960" s="56" t="s">
        <v>54</v>
      </c>
      <c r="D2960" s="56">
        <v>1991</v>
      </c>
      <c r="E2960" s="58">
        <v>18226090</v>
      </c>
      <c r="F2960" s="58">
        <v>17764313</v>
      </c>
      <c r="G2960" s="59">
        <v>15915681</v>
      </c>
      <c r="H2960" s="59">
        <v>2310409</v>
      </c>
      <c r="I2960" s="60">
        <v>0</v>
      </c>
      <c r="J2960" s="58">
        <v>-461777</v>
      </c>
      <c r="K2960" s="62">
        <v>294740</v>
      </c>
      <c r="L2960" s="61"/>
      <c r="M2960" s="62">
        <v>15995</v>
      </c>
      <c r="N2960" s="61"/>
      <c r="O2960" s="61"/>
      <c r="P2960" s="62">
        <v>742674</v>
      </c>
      <c r="Q2960" s="61"/>
      <c r="R2960" s="61"/>
      <c r="S2960" s="61"/>
      <c r="T2960" s="61"/>
      <c r="U2960" s="61"/>
      <c r="V2960" s="61"/>
      <c r="W2960" s="62">
        <v>3051110</v>
      </c>
      <c r="X2960" s="61"/>
      <c r="Y2960" s="61"/>
      <c r="Z2960" s="61"/>
      <c r="AA2960" s="62">
        <v>5708927</v>
      </c>
      <c r="AB2960" s="61"/>
      <c r="AC2960" s="61"/>
      <c r="AD2960" s="62">
        <v>1401303</v>
      </c>
      <c r="AE2960" s="61"/>
      <c r="AF2960" s="62">
        <v>3238199</v>
      </c>
      <c r="AG2960" s="61"/>
      <c r="AH2960" s="61"/>
      <c r="AI2960" s="62">
        <v>1462733</v>
      </c>
      <c r="AJ2960" s="61"/>
      <c r="AK2960" s="61"/>
      <c r="AL2960" s="61"/>
      <c r="AM2960" s="61"/>
      <c r="AN2960" s="61"/>
      <c r="AO2960" s="61"/>
      <c r="AP2960" s="62">
        <v>107754</v>
      </c>
      <c r="AQ2960" s="61"/>
      <c r="AR2960" s="62">
        <v>149936</v>
      </c>
      <c r="AS2960" s="61"/>
      <c r="AT2960" s="61"/>
      <c r="AU2960" s="61"/>
      <c r="AV2960" s="62">
        <v>11339</v>
      </c>
      <c r="AW2960" s="61"/>
      <c r="AX2960" s="61"/>
      <c r="AY2960" s="62">
        <v>280038</v>
      </c>
      <c r="AZ2960" s="61"/>
      <c r="BA2960" s="62">
        <v>1052152</v>
      </c>
      <c r="BB2960" s="61"/>
      <c r="BC2960" s="61"/>
      <c r="BD2960" s="61"/>
      <c r="BE2960" s="61"/>
      <c r="BF2960" s="61"/>
      <c r="BG2960" s="61"/>
      <c r="BH2960" s="61"/>
      <c r="BI2960" s="62">
        <v>622611</v>
      </c>
      <c r="BJ2960" s="61"/>
      <c r="BK2960" s="62">
        <v>86579</v>
      </c>
      <c r="BL2960" s="61"/>
      <c r="BM2960" s="61"/>
      <c r="BN2960" s="61"/>
      <c r="BO2960" s="62">
        <v>-461777</v>
      </c>
    </row>
    <row r="2961" spans="1:67" x14ac:dyDescent="0.2">
      <c r="A2961" s="57" t="s">
        <v>54</v>
      </c>
      <c r="B2961" s="56" t="s">
        <v>54</v>
      </c>
      <c r="C2961" s="56" t="s">
        <v>54</v>
      </c>
      <c r="D2961" s="56">
        <v>1992</v>
      </c>
      <c r="E2961" s="58">
        <v>19111319</v>
      </c>
      <c r="F2961" s="58">
        <v>18649542</v>
      </c>
      <c r="G2961" s="59">
        <v>16633841</v>
      </c>
      <c r="H2961" s="59">
        <v>2477478</v>
      </c>
      <c r="I2961" s="60">
        <v>0</v>
      </c>
      <c r="J2961" s="58">
        <v>-461777</v>
      </c>
      <c r="K2961" s="62">
        <v>294740</v>
      </c>
      <c r="L2961" s="61"/>
      <c r="M2961" s="62">
        <v>15995</v>
      </c>
      <c r="N2961" s="61"/>
      <c r="O2961" s="61"/>
      <c r="P2961" s="62">
        <v>742674</v>
      </c>
      <c r="Q2961" s="61"/>
      <c r="R2961" s="61"/>
      <c r="S2961" s="61"/>
      <c r="T2961" s="61"/>
      <c r="U2961" s="61"/>
      <c r="V2961" s="61"/>
      <c r="W2961" s="62">
        <v>3102989</v>
      </c>
      <c r="X2961" s="61"/>
      <c r="Y2961" s="61"/>
      <c r="Z2961" s="61"/>
      <c r="AA2961" s="62">
        <v>6145509</v>
      </c>
      <c r="AB2961" s="61"/>
      <c r="AC2961" s="61"/>
      <c r="AD2961" s="62">
        <v>1428867</v>
      </c>
      <c r="AE2961" s="61"/>
      <c r="AF2961" s="62">
        <v>3397981</v>
      </c>
      <c r="AG2961" s="61"/>
      <c r="AH2961" s="61"/>
      <c r="AI2961" s="62">
        <v>1505086</v>
      </c>
      <c r="AJ2961" s="61"/>
      <c r="AK2961" s="61"/>
      <c r="AL2961" s="61"/>
      <c r="AM2961" s="61"/>
      <c r="AN2961" s="61"/>
      <c r="AO2961" s="61"/>
      <c r="AP2961" s="62">
        <v>107281</v>
      </c>
      <c r="AQ2961" s="61"/>
      <c r="AR2961" s="62">
        <v>168521</v>
      </c>
      <c r="AS2961" s="61"/>
      <c r="AT2961" s="61"/>
      <c r="AU2961" s="61"/>
      <c r="AV2961" s="62">
        <v>9996</v>
      </c>
      <c r="AW2961" s="61"/>
      <c r="AX2961" s="61"/>
      <c r="AY2961" s="62">
        <v>269488</v>
      </c>
      <c r="AZ2961" s="61"/>
      <c r="BA2961" s="62">
        <v>1052152</v>
      </c>
      <c r="BB2961" s="61"/>
      <c r="BC2961" s="61"/>
      <c r="BD2961" s="61"/>
      <c r="BE2961" s="61"/>
      <c r="BF2961" s="61"/>
      <c r="BG2961" s="61"/>
      <c r="BH2961" s="61"/>
      <c r="BI2961" s="62">
        <v>779640</v>
      </c>
      <c r="BJ2961" s="61"/>
      <c r="BK2961" s="62">
        <v>90400</v>
      </c>
      <c r="BL2961" s="61"/>
      <c r="BM2961" s="61"/>
      <c r="BN2961" s="61"/>
      <c r="BO2961" s="62">
        <v>-461777</v>
      </c>
    </row>
    <row r="2962" spans="1:67" x14ac:dyDescent="0.2">
      <c r="A2962" s="57" t="s">
        <v>54</v>
      </c>
      <c r="B2962" s="56" t="s">
        <v>54</v>
      </c>
      <c r="C2962" s="56" t="s">
        <v>54</v>
      </c>
      <c r="D2962" s="56">
        <v>1993</v>
      </c>
      <c r="E2962" s="58">
        <v>20479160</v>
      </c>
      <c r="F2962" s="58">
        <v>20017383</v>
      </c>
      <c r="G2962" s="59">
        <v>17654616</v>
      </c>
      <c r="H2962" s="59">
        <v>2824544</v>
      </c>
      <c r="I2962" s="60">
        <v>0</v>
      </c>
      <c r="J2962" s="58">
        <v>-461777</v>
      </c>
      <c r="K2962" s="62">
        <v>294740</v>
      </c>
      <c r="L2962" s="61"/>
      <c r="M2962" s="62">
        <v>15995</v>
      </c>
      <c r="N2962" s="61"/>
      <c r="O2962" s="61"/>
      <c r="P2962" s="62">
        <v>742674</v>
      </c>
      <c r="Q2962" s="61"/>
      <c r="R2962" s="61"/>
      <c r="S2962" s="61"/>
      <c r="T2962" s="61"/>
      <c r="U2962" s="61"/>
      <c r="V2962" s="61"/>
      <c r="W2962" s="62">
        <v>3161212</v>
      </c>
      <c r="X2962" s="61"/>
      <c r="Y2962" s="61"/>
      <c r="Z2962" s="61"/>
      <c r="AA2962" s="62">
        <v>6819529</v>
      </c>
      <c r="AB2962" s="61"/>
      <c r="AC2962" s="61"/>
      <c r="AD2962" s="62">
        <v>1500826</v>
      </c>
      <c r="AE2962" s="61"/>
      <c r="AF2962" s="62">
        <v>3554542</v>
      </c>
      <c r="AG2962" s="61"/>
      <c r="AH2962" s="61"/>
      <c r="AI2962" s="62">
        <v>1565098</v>
      </c>
      <c r="AJ2962" s="61"/>
      <c r="AK2962" s="61"/>
      <c r="AL2962" s="61"/>
      <c r="AM2962" s="61"/>
      <c r="AN2962" s="61"/>
      <c r="AO2962" s="61"/>
      <c r="AP2962" s="62">
        <v>78416</v>
      </c>
      <c r="AQ2962" s="61"/>
      <c r="AR2962" s="62">
        <v>183574</v>
      </c>
      <c r="AS2962" s="61"/>
      <c r="AT2962" s="61"/>
      <c r="AU2962" s="61"/>
      <c r="AV2962" s="62">
        <v>9996</v>
      </c>
      <c r="AW2962" s="61"/>
      <c r="AX2962" s="61"/>
      <c r="AY2962" s="62">
        <v>259096</v>
      </c>
      <c r="AZ2962" s="61"/>
      <c r="BA2962" s="62">
        <v>1314376</v>
      </c>
      <c r="BB2962" s="61"/>
      <c r="BC2962" s="61"/>
      <c r="BD2962" s="61"/>
      <c r="BE2962" s="61"/>
      <c r="BF2962" s="61"/>
      <c r="BG2962" s="61"/>
      <c r="BH2962" s="61"/>
      <c r="BI2962" s="62">
        <v>878965</v>
      </c>
      <c r="BJ2962" s="61"/>
      <c r="BK2962" s="62">
        <v>100121</v>
      </c>
      <c r="BL2962" s="61"/>
      <c r="BM2962" s="61"/>
      <c r="BN2962" s="61"/>
      <c r="BO2962" s="62">
        <v>-461777</v>
      </c>
    </row>
    <row r="2963" spans="1:67" x14ac:dyDescent="0.2">
      <c r="A2963" s="57" t="s">
        <v>54</v>
      </c>
      <c r="B2963" s="56" t="s">
        <v>54</v>
      </c>
      <c r="C2963" s="56" t="s">
        <v>54</v>
      </c>
      <c r="D2963" s="56">
        <v>1994</v>
      </c>
      <c r="E2963" s="58">
        <v>19347773</v>
      </c>
      <c r="F2963" s="58">
        <v>17706046</v>
      </c>
      <c r="G2963" s="59">
        <v>16507264</v>
      </c>
      <c r="H2963" s="59">
        <v>2840509</v>
      </c>
      <c r="I2963" s="60">
        <v>0</v>
      </c>
      <c r="J2963" s="58">
        <v>-1641727</v>
      </c>
      <c r="K2963" s="62">
        <v>294740</v>
      </c>
      <c r="L2963" s="61"/>
      <c r="M2963" s="62">
        <v>15995</v>
      </c>
      <c r="N2963" s="61"/>
      <c r="O2963" s="61"/>
      <c r="P2963" s="62">
        <v>890947</v>
      </c>
      <c r="Q2963" s="61"/>
      <c r="R2963" s="61"/>
      <c r="S2963" s="61"/>
      <c r="T2963" s="61"/>
      <c r="U2963" s="61"/>
      <c r="V2963" s="61"/>
      <c r="W2963" s="62">
        <v>3161503</v>
      </c>
      <c r="X2963" s="61"/>
      <c r="Y2963" s="61"/>
      <c r="Z2963" s="61"/>
      <c r="AA2963" s="62">
        <v>5318482</v>
      </c>
      <c r="AB2963" s="61"/>
      <c r="AC2963" s="61"/>
      <c r="AD2963" s="62">
        <v>1509197</v>
      </c>
      <c r="AE2963" s="61"/>
      <c r="AF2963" s="62">
        <v>3649900</v>
      </c>
      <c r="AG2963" s="61"/>
      <c r="AH2963" s="61"/>
      <c r="AI2963" s="62">
        <v>1666500</v>
      </c>
      <c r="AJ2963" s="61"/>
      <c r="AK2963" s="61"/>
      <c r="AL2963" s="61"/>
      <c r="AM2963" s="61"/>
      <c r="AN2963" s="61"/>
      <c r="AO2963" s="61"/>
      <c r="AP2963" s="62">
        <v>77750</v>
      </c>
      <c r="AQ2963" s="61"/>
      <c r="AR2963" s="62">
        <v>260155</v>
      </c>
      <c r="AS2963" s="61"/>
      <c r="AT2963" s="61"/>
      <c r="AU2963" s="61"/>
      <c r="AV2963" s="62">
        <v>6570</v>
      </c>
      <c r="AW2963" s="61"/>
      <c r="AX2963" s="61"/>
      <c r="AY2963" s="62">
        <v>277111</v>
      </c>
      <c r="AZ2963" s="61"/>
      <c r="BA2963" s="62">
        <v>1207430</v>
      </c>
      <c r="BB2963" s="61"/>
      <c r="BC2963" s="61"/>
      <c r="BD2963" s="61"/>
      <c r="BE2963" s="61"/>
      <c r="BF2963" s="61"/>
      <c r="BG2963" s="61"/>
      <c r="BH2963" s="61"/>
      <c r="BI2963" s="62">
        <v>919041</v>
      </c>
      <c r="BJ2963" s="61"/>
      <c r="BK2963" s="62">
        <v>92452</v>
      </c>
      <c r="BL2963" s="61"/>
      <c r="BM2963" s="61"/>
      <c r="BN2963" s="61"/>
      <c r="BO2963" s="62">
        <v>-1641727</v>
      </c>
    </row>
    <row r="2964" spans="1:67" x14ac:dyDescent="0.2">
      <c r="A2964" s="57" t="s">
        <v>54</v>
      </c>
      <c r="B2964" s="56" t="s">
        <v>54</v>
      </c>
      <c r="C2964" s="56" t="s">
        <v>54</v>
      </c>
      <c r="D2964" s="56">
        <v>1995</v>
      </c>
      <c r="E2964" s="58">
        <v>20469809</v>
      </c>
      <c r="F2964" s="58">
        <v>18747930</v>
      </c>
      <c r="G2964" s="59">
        <v>17288696</v>
      </c>
      <c r="H2964" s="59">
        <v>3181113</v>
      </c>
      <c r="I2964" s="60">
        <v>0</v>
      </c>
      <c r="J2964" s="58">
        <v>-1721879</v>
      </c>
      <c r="K2964" s="62">
        <v>294740</v>
      </c>
      <c r="L2964" s="61"/>
      <c r="M2964" s="62">
        <v>15995</v>
      </c>
      <c r="N2964" s="61"/>
      <c r="O2964" s="61"/>
      <c r="P2964" s="62">
        <v>890947</v>
      </c>
      <c r="Q2964" s="61"/>
      <c r="R2964" s="61"/>
      <c r="S2964" s="61"/>
      <c r="T2964" s="61"/>
      <c r="U2964" s="61"/>
      <c r="V2964" s="61"/>
      <c r="W2964" s="62">
        <v>3168469</v>
      </c>
      <c r="X2964" s="61"/>
      <c r="Y2964" s="61"/>
      <c r="Z2964" s="61"/>
      <c r="AA2964" s="62">
        <v>5789522</v>
      </c>
      <c r="AB2964" s="61"/>
      <c r="AC2964" s="61"/>
      <c r="AD2964" s="62">
        <v>1648676</v>
      </c>
      <c r="AE2964" s="61"/>
      <c r="AF2964" s="62">
        <v>3765997</v>
      </c>
      <c r="AG2964" s="61"/>
      <c r="AH2964" s="61"/>
      <c r="AI2964" s="62">
        <v>1714350</v>
      </c>
      <c r="AJ2964" s="61"/>
      <c r="AK2964" s="61"/>
      <c r="AL2964" s="61"/>
      <c r="AM2964" s="61"/>
      <c r="AN2964" s="61"/>
      <c r="AO2964" s="61"/>
      <c r="AP2964" s="62">
        <v>153200</v>
      </c>
      <c r="AQ2964" s="61"/>
      <c r="AR2964" s="62">
        <v>349791</v>
      </c>
      <c r="AS2964" s="61"/>
      <c r="AT2964" s="61"/>
      <c r="AU2964" s="61"/>
      <c r="AV2964" s="62">
        <v>6570</v>
      </c>
      <c r="AW2964" s="61"/>
      <c r="AX2964" s="61"/>
      <c r="AY2964" s="62">
        <v>296343</v>
      </c>
      <c r="AZ2964" s="61"/>
      <c r="BA2964" s="62">
        <v>1207430</v>
      </c>
      <c r="BB2964" s="61"/>
      <c r="BC2964" s="61"/>
      <c r="BD2964" s="61"/>
      <c r="BE2964" s="61"/>
      <c r="BF2964" s="61"/>
      <c r="BG2964" s="61"/>
      <c r="BH2964" s="61"/>
      <c r="BI2964" s="62">
        <v>1064654</v>
      </c>
      <c r="BJ2964" s="61"/>
      <c r="BK2964" s="62">
        <v>103125</v>
      </c>
      <c r="BL2964" s="61"/>
      <c r="BM2964" s="61"/>
      <c r="BN2964" s="61"/>
      <c r="BO2964" s="62">
        <v>-1721879</v>
      </c>
    </row>
    <row r="2965" spans="1:67" x14ac:dyDescent="0.2">
      <c r="A2965" s="57" t="s">
        <v>54</v>
      </c>
      <c r="B2965" s="56" t="s">
        <v>54</v>
      </c>
      <c r="C2965" s="56" t="s">
        <v>54</v>
      </c>
      <c r="D2965" s="56">
        <v>1996</v>
      </c>
      <c r="E2965" s="58">
        <v>21778514</v>
      </c>
      <c r="F2965" s="58">
        <v>19940048</v>
      </c>
      <c r="G2965" s="59">
        <v>18047161</v>
      </c>
      <c r="H2965" s="59">
        <v>3731353</v>
      </c>
      <c r="I2965" s="60">
        <v>0</v>
      </c>
      <c r="J2965" s="58">
        <v>-1838466</v>
      </c>
      <c r="K2965" s="62">
        <v>294740</v>
      </c>
      <c r="L2965" s="61"/>
      <c r="M2965" s="62">
        <v>15995</v>
      </c>
      <c r="N2965" s="61"/>
      <c r="O2965" s="61"/>
      <c r="P2965" s="62">
        <v>890947</v>
      </c>
      <c r="Q2965" s="61"/>
      <c r="R2965" s="61"/>
      <c r="S2965" s="61"/>
      <c r="T2965" s="61"/>
      <c r="U2965" s="61"/>
      <c r="V2965" s="61"/>
      <c r="W2965" s="62">
        <v>3168469</v>
      </c>
      <c r="X2965" s="61"/>
      <c r="Y2965" s="61"/>
      <c r="Z2965" s="61"/>
      <c r="AA2965" s="62">
        <v>6107253</v>
      </c>
      <c r="AB2965" s="61"/>
      <c r="AC2965" s="61"/>
      <c r="AD2965" s="62">
        <v>1949451</v>
      </c>
      <c r="AE2965" s="61"/>
      <c r="AF2965" s="62">
        <v>3884351</v>
      </c>
      <c r="AG2965" s="61"/>
      <c r="AH2965" s="61"/>
      <c r="AI2965" s="62">
        <v>1735955</v>
      </c>
      <c r="AJ2965" s="61"/>
      <c r="AK2965" s="61"/>
      <c r="AL2965" s="61"/>
      <c r="AM2965" s="61"/>
      <c r="AN2965" s="61"/>
      <c r="AO2965" s="61"/>
      <c r="AP2965" s="62">
        <v>202698</v>
      </c>
      <c r="AQ2965" s="61"/>
      <c r="AR2965" s="62">
        <v>439382</v>
      </c>
      <c r="AS2965" s="61"/>
      <c r="AT2965" s="61"/>
      <c r="AU2965" s="61"/>
      <c r="AV2965" s="62">
        <v>6570</v>
      </c>
      <c r="AW2965" s="61"/>
      <c r="AX2965" s="61"/>
      <c r="AY2965" s="62">
        <v>325583</v>
      </c>
      <c r="AZ2965" s="61"/>
      <c r="BA2965" s="62">
        <v>1379520</v>
      </c>
      <c r="BB2965" s="61"/>
      <c r="BC2965" s="61"/>
      <c r="BD2965" s="61"/>
      <c r="BE2965" s="61"/>
      <c r="BF2965" s="61"/>
      <c r="BG2965" s="61"/>
      <c r="BH2965" s="61"/>
      <c r="BI2965" s="62">
        <v>1268717</v>
      </c>
      <c r="BJ2965" s="61"/>
      <c r="BK2965" s="62">
        <v>108883</v>
      </c>
      <c r="BL2965" s="61"/>
      <c r="BM2965" s="61"/>
      <c r="BN2965" s="61"/>
      <c r="BO2965" s="62">
        <v>-1838466</v>
      </c>
    </row>
    <row r="2966" spans="1:67" x14ac:dyDescent="0.2">
      <c r="A2966" s="57" t="s">
        <v>54</v>
      </c>
      <c r="B2966" s="56" t="s">
        <v>54</v>
      </c>
      <c r="C2966" s="56" t="s">
        <v>54</v>
      </c>
      <c r="D2966" s="56">
        <v>1997</v>
      </c>
      <c r="E2966" s="58">
        <v>23521035</v>
      </c>
      <c r="F2966" s="58">
        <v>21610083</v>
      </c>
      <c r="G2966" s="59">
        <v>19598388</v>
      </c>
      <c r="H2966" s="59">
        <v>3922647</v>
      </c>
      <c r="I2966" s="60">
        <v>0</v>
      </c>
      <c r="J2966" s="58">
        <v>-1910952</v>
      </c>
      <c r="K2966" s="62">
        <v>294740</v>
      </c>
      <c r="L2966" s="61"/>
      <c r="M2966" s="62">
        <v>15995</v>
      </c>
      <c r="N2966" s="61"/>
      <c r="O2966" s="61"/>
      <c r="P2966" s="62">
        <v>890947</v>
      </c>
      <c r="Q2966" s="61"/>
      <c r="R2966" s="61"/>
      <c r="S2966" s="61"/>
      <c r="T2966" s="61"/>
      <c r="U2966" s="61"/>
      <c r="V2966" s="61"/>
      <c r="W2966" s="62">
        <v>3208667</v>
      </c>
      <c r="X2966" s="61"/>
      <c r="Y2966" s="61"/>
      <c r="Z2966" s="61"/>
      <c r="AA2966" s="62">
        <v>6317851</v>
      </c>
      <c r="AB2966" s="61"/>
      <c r="AC2966" s="61"/>
      <c r="AD2966" s="62">
        <v>3090456</v>
      </c>
      <c r="AE2966" s="61"/>
      <c r="AF2966" s="62">
        <v>4010043</v>
      </c>
      <c r="AG2966" s="61"/>
      <c r="AH2966" s="61"/>
      <c r="AI2966" s="62">
        <v>1769689</v>
      </c>
      <c r="AJ2966" s="61"/>
      <c r="AK2966" s="61"/>
      <c r="AL2966" s="61"/>
      <c r="AM2966" s="61"/>
      <c r="AN2966" s="61"/>
      <c r="AO2966" s="61"/>
      <c r="AP2966" s="62">
        <v>226560</v>
      </c>
      <c r="AQ2966" s="61"/>
      <c r="AR2966" s="62">
        <v>455772</v>
      </c>
      <c r="AS2966" s="61"/>
      <c r="AT2966" s="61"/>
      <c r="AU2966" s="61"/>
      <c r="AV2966" s="62">
        <v>6570</v>
      </c>
      <c r="AW2966" s="61"/>
      <c r="AX2966" s="61"/>
      <c r="AY2966" s="62">
        <v>322086</v>
      </c>
      <c r="AZ2966" s="61"/>
      <c r="BA2966" s="62">
        <v>1399808</v>
      </c>
      <c r="BB2966" s="61"/>
      <c r="BC2966" s="61"/>
      <c r="BD2966" s="61"/>
      <c r="BE2966" s="61"/>
      <c r="BF2966" s="61"/>
      <c r="BG2966" s="61"/>
      <c r="BH2966" s="61"/>
      <c r="BI2966" s="62">
        <v>1399608</v>
      </c>
      <c r="BJ2966" s="61"/>
      <c r="BK2966" s="62">
        <v>112243</v>
      </c>
      <c r="BL2966" s="61"/>
      <c r="BM2966" s="61"/>
      <c r="BN2966" s="61"/>
      <c r="BO2966" s="62">
        <v>-1910952</v>
      </c>
    </row>
    <row r="2967" spans="1:67" x14ac:dyDescent="0.2">
      <c r="A2967" s="57" t="s">
        <v>54</v>
      </c>
      <c r="B2967" s="56" t="s">
        <v>54</v>
      </c>
      <c r="C2967" s="56" t="s">
        <v>54</v>
      </c>
      <c r="D2967" s="56">
        <v>1998</v>
      </c>
      <c r="E2967" s="58">
        <v>24513179</v>
      </c>
      <c r="F2967" s="58">
        <v>22482897</v>
      </c>
      <c r="G2967" s="59">
        <v>20404117</v>
      </c>
      <c r="H2967" s="59">
        <v>4109062</v>
      </c>
      <c r="I2967" s="60">
        <v>0</v>
      </c>
      <c r="J2967" s="58">
        <v>-2030282</v>
      </c>
      <c r="K2967" s="62">
        <v>294740</v>
      </c>
      <c r="L2967" s="61"/>
      <c r="M2967" s="62">
        <v>15995</v>
      </c>
      <c r="N2967" s="61"/>
      <c r="O2967" s="61"/>
      <c r="P2967" s="62">
        <v>890947</v>
      </c>
      <c r="Q2967" s="61"/>
      <c r="R2967" s="61"/>
      <c r="S2967" s="61"/>
      <c r="T2967" s="61"/>
      <c r="U2967" s="61"/>
      <c r="V2967" s="61"/>
      <c r="W2967" s="62">
        <v>3262149</v>
      </c>
      <c r="X2967" s="61"/>
      <c r="Y2967" s="61"/>
      <c r="Z2967" s="61"/>
      <c r="AA2967" s="62">
        <v>6563697</v>
      </c>
      <c r="AB2967" s="61"/>
      <c r="AC2967" s="61"/>
      <c r="AD2967" s="62">
        <v>3416301</v>
      </c>
      <c r="AE2967" s="61"/>
      <c r="AF2967" s="62">
        <v>4146666</v>
      </c>
      <c r="AG2967" s="61"/>
      <c r="AH2967" s="61"/>
      <c r="AI2967" s="62">
        <v>1813622</v>
      </c>
      <c r="AJ2967" s="61"/>
      <c r="AK2967" s="61"/>
      <c r="AL2967" s="61"/>
      <c r="AM2967" s="61"/>
      <c r="AN2967" s="61"/>
      <c r="AO2967" s="61"/>
      <c r="AP2967" s="62">
        <v>236932</v>
      </c>
      <c r="AQ2967" s="61"/>
      <c r="AR2967" s="62">
        <v>492109</v>
      </c>
      <c r="AS2967" s="61"/>
      <c r="AT2967" s="61"/>
      <c r="AU2967" s="61"/>
      <c r="AV2967" s="62">
        <v>6570</v>
      </c>
      <c r="AW2967" s="61"/>
      <c r="AX2967" s="61"/>
      <c r="AY2967" s="62">
        <v>422059</v>
      </c>
      <c r="AZ2967" s="61"/>
      <c r="BA2967" s="62">
        <v>1421930</v>
      </c>
      <c r="BB2967" s="61"/>
      <c r="BC2967" s="61"/>
      <c r="BD2967" s="61"/>
      <c r="BE2967" s="61"/>
      <c r="BF2967" s="61"/>
      <c r="BG2967" s="61"/>
      <c r="BH2967" s="61"/>
      <c r="BI2967" s="62">
        <v>1414777</v>
      </c>
      <c r="BJ2967" s="61"/>
      <c r="BK2967" s="62">
        <v>114685</v>
      </c>
      <c r="BL2967" s="61"/>
      <c r="BM2967" s="61"/>
      <c r="BN2967" s="61"/>
      <c r="BO2967" s="62">
        <v>-2030282</v>
      </c>
    </row>
    <row r="2968" spans="1:67" x14ac:dyDescent="0.2">
      <c r="A2968" s="57" t="s">
        <v>54</v>
      </c>
      <c r="B2968" s="56" t="s">
        <v>54</v>
      </c>
      <c r="C2968" s="56" t="s">
        <v>54</v>
      </c>
      <c r="D2968" s="56">
        <v>2002</v>
      </c>
      <c r="E2968" s="58">
        <v>30039802</v>
      </c>
      <c r="F2968" s="58">
        <v>30039802</v>
      </c>
      <c r="G2968" s="59">
        <v>23668027</v>
      </c>
      <c r="H2968" s="59">
        <v>6371775</v>
      </c>
      <c r="I2968" s="60">
        <v>0</v>
      </c>
      <c r="J2968" s="58">
        <v>0</v>
      </c>
      <c r="K2968" s="61"/>
      <c r="L2968" s="61">
        <v>0</v>
      </c>
      <c r="M2968" s="61"/>
      <c r="N2968" s="62">
        <v>18711</v>
      </c>
      <c r="O2968" s="61">
        <v>0</v>
      </c>
      <c r="P2968" s="61"/>
      <c r="Q2968" s="61"/>
      <c r="R2968" s="61"/>
      <c r="S2968" s="61">
        <v>0</v>
      </c>
      <c r="T2968" s="61">
        <v>0</v>
      </c>
      <c r="U2968" s="61"/>
      <c r="V2968" s="62">
        <v>2576539</v>
      </c>
      <c r="W2968" s="61"/>
      <c r="X2968" s="61">
        <v>0</v>
      </c>
      <c r="Y2968" s="62">
        <v>267740</v>
      </c>
      <c r="Z2968" s="62">
        <v>9125021</v>
      </c>
      <c r="AA2968" s="61"/>
      <c r="AB2968" s="62">
        <v>4190716</v>
      </c>
      <c r="AC2968" s="61">
        <v>0</v>
      </c>
      <c r="AD2968" s="61"/>
      <c r="AE2968" s="62">
        <v>3871333</v>
      </c>
      <c r="AF2968" s="61"/>
      <c r="AG2968" s="62">
        <v>1781008</v>
      </c>
      <c r="AH2968" s="62">
        <v>1836959</v>
      </c>
      <c r="AI2968" s="61"/>
      <c r="AJ2968" s="61">
        <v>0</v>
      </c>
      <c r="AK2968" s="61">
        <v>0</v>
      </c>
      <c r="AL2968" s="61">
        <v>0</v>
      </c>
      <c r="AM2968" s="62">
        <v>168834</v>
      </c>
      <c r="AN2968" s="62">
        <v>989416</v>
      </c>
      <c r="AO2968" s="61">
        <v>0</v>
      </c>
      <c r="AP2968" s="61"/>
      <c r="AQ2968" s="62">
        <v>368048</v>
      </c>
      <c r="AR2968" s="61"/>
      <c r="AS2968" s="62">
        <v>491944</v>
      </c>
      <c r="AT2968" s="62">
        <v>401363</v>
      </c>
      <c r="AU2968" s="62">
        <v>1419569</v>
      </c>
      <c r="AV2968" s="61"/>
      <c r="AW2968" s="62">
        <v>35570</v>
      </c>
      <c r="AX2968" s="62">
        <v>444583</v>
      </c>
      <c r="AY2968" s="61"/>
      <c r="AZ2968" s="61">
        <v>0</v>
      </c>
      <c r="BA2968" s="61"/>
      <c r="BB2968" s="61">
        <v>0</v>
      </c>
      <c r="BC2968" s="61">
        <v>0</v>
      </c>
      <c r="BD2968" s="61">
        <v>0</v>
      </c>
      <c r="BE2968" s="61"/>
      <c r="BF2968" s="61">
        <v>0</v>
      </c>
      <c r="BG2968" s="61"/>
      <c r="BH2968" s="61">
        <v>0</v>
      </c>
      <c r="BI2968" s="61"/>
      <c r="BJ2968" s="62">
        <v>1925184</v>
      </c>
      <c r="BK2968" s="61"/>
      <c r="BL2968" s="62">
        <v>127264</v>
      </c>
      <c r="BM2968" s="61">
        <v>0</v>
      </c>
      <c r="BN2968" s="61">
        <v>0</v>
      </c>
      <c r="BO2968" s="61"/>
    </row>
    <row r="2969" spans="1:67" x14ac:dyDescent="0.2">
      <c r="A2969" s="57" t="s">
        <v>54</v>
      </c>
      <c r="B2969" s="56" t="s">
        <v>54</v>
      </c>
      <c r="C2969" s="56" t="s">
        <v>54</v>
      </c>
      <c r="D2969" s="56">
        <v>2003</v>
      </c>
      <c r="E2969" s="58">
        <v>31246225</v>
      </c>
      <c r="F2969" s="58">
        <v>31246225</v>
      </c>
      <c r="G2969" s="59">
        <v>24823057</v>
      </c>
      <c r="H2969" s="59">
        <v>6423168</v>
      </c>
      <c r="I2969" s="60">
        <v>0</v>
      </c>
      <c r="J2969" s="58">
        <v>0</v>
      </c>
      <c r="K2969" s="61"/>
      <c r="L2969" s="61">
        <v>0</v>
      </c>
      <c r="M2969" s="61"/>
      <c r="N2969" s="62">
        <v>18711</v>
      </c>
      <c r="O2969" s="61">
        <v>0</v>
      </c>
      <c r="P2969" s="61"/>
      <c r="Q2969" s="61"/>
      <c r="R2969" s="61"/>
      <c r="S2969" s="61">
        <v>0</v>
      </c>
      <c r="T2969" s="61">
        <v>0</v>
      </c>
      <c r="U2969" s="61"/>
      <c r="V2969" s="62">
        <v>2576539</v>
      </c>
      <c r="W2969" s="61"/>
      <c r="X2969" s="61">
        <v>0</v>
      </c>
      <c r="Y2969" s="62">
        <v>321295</v>
      </c>
      <c r="Z2969" s="62">
        <v>9718480</v>
      </c>
      <c r="AA2969" s="61"/>
      <c r="AB2969" s="62">
        <v>4516378</v>
      </c>
      <c r="AC2969" s="61">
        <v>0</v>
      </c>
      <c r="AD2969" s="61"/>
      <c r="AE2969" s="62">
        <v>3951909</v>
      </c>
      <c r="AF2969" s="61"/>
      <c r="AG2969" s="62">
        <v>1832038</v>
      </c>
      <c r="AH2969" s="62">
        <v>1887707</v>
      </c>
      <c r="AI2969" s="61"/>
      <c r="AJ2969" s="61">
        <v>0</v>
      </c>
      <c r="AK2969" s="61">
        <v>0</v>
      </c>
      <c r="AL2969" s="61">
        <v>0</v>
      </c>
      <c r="AM2969" s="62">
        <v>168834</v>
      </c>
      <c r="AN2969" s="62">
        <v>989416</v>
      </c>
      <c r="AO2969" s="61">
        <v>0</v>
      </c>
      <c r="AP2969" s="61"/>
      <c r="AQ2969" s="62">
        <v>374267</v>
      </c>
      <c r="AR2969" s="61"/>
      <c r="AS2969" s="62">
        <v>502795</v>
      </c>
      <c r="AT2969" s="62">
        <v>404490</v>
      </c>
      <c r="AU2969" s="62">
        <v>1419569</v>
      </c>
      <c r="AV2969" s="61"/>
      <c r="AW2969" s="62">
        <v>35570</v>
      </c>
      <c r="AX2969" s="62">
        <v>475160</v>
      </c>
      <c r="AY2969" s="61"/>
      <c r="AZ2969" s="61">
        <v>0</v>
      </c>
      <c r="BA2969" s="61"/>
      <c r="BB2969" s="61">
        <v>0</v>
      </c>
      <c r="BC2969" s="61">
        <v>0</v>
      </c>
      <c r="BD2969" s="61">
        <v>0</v>
      </c>
      <c r="BE2969" s="61"/>
      <c r="BF2969" s="61">
        <v>0</v>
      </c>
      <c r="BG2969" s="61"/>
      <c r="BH2969" s="61">
        <v>0</v>
      </c>
      <c r="BI2969" s="61"/>
      <c r="BJ2969" s="62">
        <v>1925184</v>
      </c>
      <c r="BK2969" s="61"/>
      <c r="BL2969" s="62">
        <v>127883</v>
      </c>
      <c r="BM2969" s="61">
        <v>0</v>
      </c>
      <c r="BN2969" s="61">
        <v>0</v>
      </c>
      <c r="BO2969" s="61"/>
    </row>
    <row r="2970" spans="1:67" x14ac:dyDescent="0.2">
      <c r="A2970" s="57" t="s">
        <v>54</v>
      </c>
      <c r="B2970" s="56" t="s">
        <v>54</v>
      </c>
      <c r="C2970" s="56" t="s">
        <v>54</v>
      </c>
      <c r="D2970" s="56">
        <v>2004</v>
      </c>
      <c r="E2970" s="58">
        <v>33190375</v>
      </c>
      <c r="F2970" s="58">
        <v>32978942</v>
      </c>
      <c r="G2970" s="59">
        <v>26536394</v>
      </c>
      <c r="H2970" s="59">
        <v>6653981</v>
      </c>
      <c r="I2970" s="60">
        <v>0</v>
      </c>
      <c r="J2970" s="58">
        <v>-211433</v>
      </c>
      <c r="K2970" s="61"/>
      <c r="L2970" s="61">
        <v>0</v>
      </c>
      <c r="M2970" s="61"/>
      <c r="N2970" s="62">
        <v>18711</v>
      </c>
      <c r="O2970" s="61">
        <v>0</v>
      </c>
      <c r="P2970" s="61"/>
      <c r="Q2970" s="61"/>
      <c r="R2970" s="61"/>
      <c r="S2970" s="61">
        <v>0</v>
      </c>
      <c r="T2970" s="61">
        <v>0</v>
      </c>
      <c r="U2970" s="61"/>
      <c r="V2970" s="62">
        <v>2962901</v>
      </c>
      <c r="W2970" s="61"/>
      <c r="X2970" s="61">
        <v>0</v>
      </c>
      <c r="Y2970" s="62">
        <v>372370</v>
      </c>
      <c r="Z2970" s="62">
        <v>10548618</v>
      </c>
      <c r="AA2970" s="61"/>
      <c r="AB2970" s="62">
        <v>4631347</v>
      </c>
      <c r="AC2970" s="61">
        <v>0</v>
      </c>
      <c r="AD2970" s="61"/>
      <c r="AE2970" s="62">
        <v>4027755</v>
      </c>
      <c r="AF2970" s="61"/>
      <c r="AG2970" s="62">
        <v>1859324</v>
      </c>
      <c r="AH2970" s="62">
        <v>2115368</v>
      </c>
      <c r="AI2970" s="61"/>
      <c r="AJ2970" s="61">
        <v>0</v>
      </c>
      <c r="AK2970" s="61">
        <v>0</v>
      </c>
      <c r="AL2970" s="61">
        <v>0</v>
      </c>
      <c r="AM2970" s="62">
        <v>172634</v>
      </c>
      <c r="AN2970" s="62">
        <v>997552</v>
      </c>
      <c r="AO2970" s="61">
        <v>0</v>
      </c>
      <c r="AP2970" s="61"/>
      <c r="AQ2970" s="62">
        <v>376349</v>
      </c>
      <c r="AR2970" s="61"/>
      <c r="AS2970" s="62">
        <v>504577</v>
      </c>
      <c r="AT2970" s="62">
        <v>404490</v>
      </c>
      <c r="AU2970" s="62">
        <v>1607989</v>
      </c>
      <c r="AV2970" s="61"/>
      <c r="AW2970" s="62">
        <v>35570</v>
      </c>
      <c r="AX2970" s="62">
        <v>500429</v>
      </c>
      <c r="AY2970" s="61"/>
      <c r="AZ2970" s="61">
        <v>0</v>
      </c>
      <c r="BA2970" s="61"/>
      <c r="BB2970" s="61">
        <v>0</v>
      </c>
      <c r="BC2970" s="61">
        <v>0</v>
      </c>
      <c r="BD2970" s="61">
        <v>0</v>
      </c>
      <c r="BE2970" s="61"/>
      <c r="BF2970" s="61">
        <v>0</v>
      </c>
      <c r="BG2970" s="61"/>
      <c r="BH2970" s="61">
        <v>0</v>
      </c>
      <c r="BI2970" s="61"/>
      <c r="BJ2970" s="62">
        <v>1925184</v>
      </c>
      <c r="BK2970" s="61"/>
      <c r="BL2970" s="62">
        <v>129207</v>
      </c>
      <c r="BM2970" s="61">
        <v>0</v>
      </c>
      <c r="BN2970" s="62">
        <v>-211433</v>
      </c>
      <c r="BO2970" s="61"/>
    </row>
    <row r="2971" spans="1:67" x14ac:dyDescent="0.2">
      <c r="A2971" s="57" t="s">
        <v>54</v>
      </c>
      <c r="B2971" s="56" t="s">
        <v>54</v>
      </c>
      <c r="C2971" s="56" t="s">
        <v>54</v>
      </c>
      <c r="D2971" s="56">
        <v>2005</v>
      </c>
      <c r="E2971" s="58">
        <v>34366044</v>
      </c>
      <c r="F2971" s="58">
        <v>34154611</v>
      </c>
      <c r="G2971" s="59">
        <v>27253981</v>
      </c>
      <c r="H2971" s="59">
        <v>7112063</v>
      </c>
      <c r="I2971" s="60">
        <v>0</v>
      </c>
      <c r="J2971" s="58">
        <v>-211433</v>
      </c>
      <c r="K2971" s="61"/>
      <c r="L2971" s="61">
        <v>0</v>
      </c>
      <c r="M2971" s="61"/>
      <c r="N2971" s="62">
        <v>24893</v>
      </c>
      <c r="O2971" s="61">
        <v>0</v>
      </c>
      <c r="P2971" s="61"/>
      <c r="Q2971" s="61"/>
      <c r="R2971" s="61"/>
      <c r="S2971" s="61">
        <v>0</v>
      </c>
      <c r="T2971" s="61">
        <v>0</v>
      </c>
      <c r="U2971" s="61"/>
      <c r="V2971" s="62">
        <v>2962901</v>
      </c>
      <c r="W2971" s="61"/>
      <c r="X2971" s="61">
        <v>0</v>
      </c>
      <c r="Y2971" s="62">
        <v>385310</v>
      </c>
      <c r="Z2971" s="62">
        <v>11122506</v>
      </c>
      <c r="AA2971" s="61"/>
      <c r="AB2971" s="62">
        <v>4669770</v>
      </c>
      <c r="AC2971" s="61">
        <v>0</v>
      </c>
      <c r="AD2971" s="61"/>
      <c r="AE2971" s="62">
        <v>4060848</v>
      </c>
      <c r="AF2971" s="61"/>
      <c r="AG2971" s="62">
        <v>2063146</v>
      </c>
      <c r="AH2971" s="62">
        <v>1964607</v>
      </c>
      <c r="AI2971" s="61"/>
      <c r="AJ2971" s="61">
        <v>0</v>
      </c>
      <c r="AK2971" s="61">
        <v>0</v>
      </c>
      <c r="AL2971" s="61">
        <v>0</v>
      </c>
      <c r="AM2971" s="62">
        <v>189138</v>
      </c>
      <c r="AN2971" s="62">
        <v>1154515</v>
      </c>
      <c r="AO2971" s="61">
        <v>0</v>
      </c>
      <c r="AP2971" s="61"/>
      <c r="AQ2971" s="62">
        <v>379570</v>
      </c>
      <c r="AR2971" s="61"/>
      <c r="AS2971" s="62">
        <v>571338</v>
      </c>
      <c r="AT2971" s="62">
        <v>582583</v>
      </c>
      <c r="AU2971" s="62">
        <v>1621592</v>
      </c>
      <c r="AV2971" s="61"/>
      <c r="AW2971" s="62">
        <v>35570</v>
      </c>
      <c r="AX2971" s="62">
        <v>520920</v>
      </c>
      <c r="AY2971" s="61"/>
      <c r="AZ2971" s="61">
        <v>0</v>
      </c>
      <c r="BA2971" s="61"/>
      <c r="BB2971" s="61">
        <v>0</v>
      </c>
      <c r="BC2971" s="61">
        <v>0</v>
      </c>
      <c r="BD2971" s="61">
        <v>0</v>
      </c>
      <c r="BE2971" s="61"/>
      <c r="BF2971" s="61">
        <v>0</v>
      </c>
      <c r="BG2971" s="61"/>
      <c r="BH2971" s="61">
        <v>0</v>
      </c>
      <c r="BI2971" s="61"/>
      <c r="BJ2971" s="62">
        <v>1925184</v>
      </c>
      <c r="BK2971" s="61"/>
      <c r="BL2971" s="62">
        <v>131653</v>
      </c>
      <c r="BM2971" s="61">
        <v>0</v>
      </c>
      <c r="BN2971" s="62">
        <v>-211433</v>
      </c>
      <c r="BO2971" s="61"/>
    </row>
    <row r="2972" spans="1:67" x14ac:dyDescent="0.2">
      <c r="A2972" s="57" t="s">
        <v>54</v>
      </c>
      <c r="B2972" s="56" t="s">
        <v>54</v>
      </c>
      <c r="C2972" s="56" t="s">
        <v>54</v>
      </c>
      <c r="D2972" s="56">
        <v>2006</v>
      </c>
      <c r="E2972" s="58">
        <v>36161223</v>
      </c>
      <c r="F2972" s="58">
        <v>35789835</v>
      </c>
      <c r="G2972" s="59">
        <v>28863509</v>
      </c>
      <c r="H2972" s="59">
        <v>7297714</v>
      </c>
      <c r="I2972" s="60">
        <v>0</v>
      </c>
      <c r="J2972" s="58">
        <v>-371388</v>
      </c>
      <c r="K2972" s="61"/>
      <c r="L2972" s="61">
        <v>0</v>
      </c>
      <c r="M2972" s="61"/>
      <c r="N2972" s="62">
        <v>25393</v>
      </c>
      <c r="O2972" s="61">
        <v>0</v>
      </c>
      <c r="P2972" s="61"/>
      <c r="Q2972" s="61"/>
      <c r="R2972" s="61"/>
      <c r="S2972" s="61">
        <v>0</v>
      </c>
      <c r="T2972" s="61">
        <v>0</v>
      </c>
      <c r="U2972" s="61"/>
      <c r="V2972" s="62">
        <v>3671711</v>
      </c>
      <c r="W2972" s="61"/>
      <c r="X2972" s="61">
        <v>0</v>
      </c>
      <c r="Y2972" s="62">
        <v>397072</v>
      </c>
      <c r="Z2972" s="62">
        <v>11539584</v>
      </c>
      <c r="AA2972" s="61"/>
      <c r="AB2972" s="62">
        <v>4983345</v>
      </c>
      <c r="AC2972" s="61">
        <v>0</v>
      </c>
      <c r="AD2972" s="61"/>
      <c r="AE2972" s="62">
        <v>4067913</v>
      </c>
      <c r="AF2972" s="61"/>
      <c r="AG2972" s="62">
        <v>2169785</v>
      </c>
      <c r="AH2972" s="62">
        <v>2008706</v>
      </c>
      <c r="AI2972" s="61"/>
      <c r="AJ2972" s="61">
        <v>0</v>
      </c>
      <c r="AK2972" s="61">
        <v>0</v>
      </c>
      <c r="AL2972" s="61">
        <v>0</v>
      </c>
      <c r="AM2972" s="62">
        <v>189138</v>
      </c>
      <c r="AN2972" s="62">
        <v>1194901</v>
      </c>
      <c r="AO2972" s="61">
        <v>0</v>
      </c>
      <c r="AP2972" s="61"/>
      <c r="AQ2972" s="62">
        <v>396575</v>
      </c>
      <c r="AR2972" s="61"/>
      <c r="AS2972" s="62">
        <v>583070</v>
      </c>
      <c r="AT2972" s="62">
        <v>607656</v>
      </c>
      <c r="AU2972" s="62">
        <v>1688877</v>
      </c>
      <c r="AV2972" s="61"/>
      <c r="AW2972" s="62">
        <v>35570</v>
      </c>
      <c r="AX2972" s="62">
        <v>545375</v>
      </c>
      <c r="AY2972" s="61"/>
      <c r="AZ2972" s="61">
        <v>0</v>
      </c>
      <c r="BA2972" s="61"/>
      <c r="BB2972" s="61">
        <v>0</v>
      </c>
      <c r="BC2972" s="61">
        <v>0</v>
      </c>
      <c r="BD2972" s="61">
        <v>0</v>
      </c>
      <c r="BE2972" s="61"/>
      <c r="BF2972" s="61">
        <v>0</v>
      </c>
      <c r="BG2972" s="61"/>
      <c r="BH2972" s="61">
        <v>0</v>
      </c>
      <c r="BI2972" s="61"/>
      <c r="BJ2972" s="62">
        <v>1925184</v>
      </c>
      <c r="BK2972" s="61"/>
      <c r="BL2972" s="62">
        <v>131368</v>
      </c>
      <c r="BM2972" s="61">
        <v>0</v>
      </c>
      <c r="BN2972" s="62">
        <v>-371388</v>
      </c>
      <c r="BO2972" s="61"/>
    </row>
    <row r="2973" spans="1:67" x14ac:dyDescent="0.2">
      <c r="A2973" s="57" t="s">
        <v>54</v>
      </c>
      <c r="B2973" s="56" t="s">
        <v>54</v>
      </c>
      <c r="C2973" s="56" t="s">
        <v>54</v>
      </c>
      <c r="D2973" s="56">
        <v>2007</v>
      </c>
      <c r="E2973" s="58">
        <v>37298718</v>
      </c>
      <c r="F2973" s="58">
        <v>36927330</v>
      </c>
      <c r="G2973" s="59">
        <v>29873903</v>
      </c>
      <c r="H2973" s="59">
        <v>7424815</v>
      </c>
      <c r="I2973" s="60">
        <v>0</v>
      </c>
      <c r="J2973" s="58">
        <v>-371388</v>
      </c>
      <c r="K2973" s="61"/>
      <c r="L2973" s="61">
        <v>0</v>
      </c>
      <c r="M2973" s="61"/>
      <c r="N2973" s="62">
        <v>30909</v>
      </c>
      <c r="O2973" s="61">
        <v>0</v>
      </c>
      <c r="P2973" s="61"/>
      <c r="Q2973" s="61"/>
      <c r="R2973" s="61"/>
      <c r="S2973" s="61">
        <v>0</v>
      </c>
      <c r="T2973" s="61">
        <v>0</v>
      </c>
      <c r="U2973" s="61"/>
      <c r="V2973" s="62">
        <v>3757515</v>
      </c>
      <c r="W2973" s="61"/>
      <c r="X2973" s="61">
        <v>0</v>
      </c>
      <c r="Y2973" s="62">
        <v>418697</v>
      </c>
      <c r="Z2973" s="62">
        <v>12253325</v>
      </c>
      <c r="AA2973" s="61"/>
      <c r="AB2973" s="62">
        <v>5121484</v>
      </c>
      <c r="AC2973" s="61">
        <v>0</v>
      </c>
      <c r="AD2973" s="61"/>
      <c r="AE2973" s="62">
        <v>4076993</v>
      </c>
      <c r="AF2973" s="61"/>
      <c r="AG2973" s="62">
        <v>2198161</v>
      </c>
      <c r="AH2973" s="62">
        <v>2016819</v>
      </c>
      <c r="AI2973" s="61"/>
      <c r="AJ2973" s="61">
        <v>0</v>
      </c>
      <c r="AK2973" s="61">
        <v>0</v>
      </c>
      <c r="AL2973" s="61">
        <v>0</v>
      </c>
      <c r="AM2973" s="62">
        <v>206220</v>
      </c>
      <c r="AN2973" s="62">
        <v>1232436</v>
      </c>
      <c r="AO2973" s="61">
        <v>0</v>
      </c>
      <c r="AP2973" s="61"/>
      <c r="AQ2973" s="62">
        <v>399757</v>
      </c>
      <c r="AR2973" s="61"/>
      <c r="AS2973" s="62">
        <v>595706</v>
      </c>
      <c r="AT2973" s="62">
        <v>622196</v>
      </c>
      <c r="AU2973" s="62">
        <v>1699846</v>
      </c>
      <c r="AV2973" s="61"/>
      <c r="AW2973" s="62">
        <v>35570</v>
      </c>
      <c r="AX2973" s="62">
        <v>582731</v>
      </c>
      <c r="AY2973" s="61"/>
      <c r="AZ2973" s="61">
        <v>0</v>
      </c>
      <c r="BA2973" s="61"/>
      <c r="BB2973" s="61">
        <v>0</v>
      </c>
      <c r="BC2973" s="61">
        <v>0</v>
      </c>
      <c r="BD2973" s="61">
        <v>0</v>
      </c>
      <c r="BE2973" s="61"/>
      <c r="BF2973" s="61">
        <v>0</v>
      </c>
      <c r="BG2973" s="61"/>
      <c r="BH2973" s="61">
        <v>0</v>
      </c>
      <c r="BI2973" s="61"/>
      <c r="BJ2973" s="62">
        <v>1925184</v>
      </c>
      <c r="BK2973" s="61"/>
      <c r="BL2973" s="62">
        <v>125169</v>
      </c>
      <c r="BM2973" s="61">
        <v>0</v>
      </c>
      <c r="BN2973" s="62">
        <v>-371388</v>
      </c>
      <c r="BO2973" s="61"/>
    </row>
    <row r="2974" spans="1:67" x14ac:dyDescent="0.2">
      <c r="A2974" s="57" t="s">
        <v>54</v>
      </c>
      <c r="B2974" s="56" t="s">
        <v>54</v>
      </c>
      <c r="C2974" s="56" t="s">
        <v>54</v>
      </c>
      <c r="D2974" s="56">
        <v>2008</v>
      </c>
      <c r="E2974" s="58">
        <v>33829215</v>
      </c>
      <c r="F2974" s="58">
        <v>33457827</v>
      </c>
      <c r="G2974" s="59">
        <v>28156561</v>
      </c>
      <c r="H2974" s="59">
        <v>5672654</v>
      </c>
      <c r="I2974" s="60">
        <v>0</v>
      </c>
      <c r="J2974" s="58">
        <v>-371388</v>
      </c>
      <c r="K2974" s="61"/>
      <c r="L2974" s="62">
        <v>74127</v>
      </c>
      <c r="M2974" s="61"/>
      <c r="N2974" s="62">
        <v>37250</v>
      </c>
      <c r="O2974" s="61">
        <v>0</v>
      </c>
      <c r="P2974" s="61"/>
      <c r="Q2974" s="61"/>
      <c r="R2974" s="61"/>
      <c r="S2974" s="61">
        <v>0</v>
      </c>
      <c r="T2974" s="61">
        <v>0</v>
      </c>
      <c r="U2974" s="61"/>
      <c r="V2974" s="62">
        <v>3687888</v>
      </c>
      <c r="W2974" s="61"/>
      <c r="X2974" s="61">
        <v>0</v>
      </c>
      <c r="Y2974" s="61">
        <v>0</v>
      </c>
      <c r="Z2974" s="62">
        <v>12106164</v>
      </c>
      <c r="AA2974" s="61"/>
      <c r="AB2974" s="62">
        <v>4662428</v>
      </c>
      <c r="AC2974" s="61">
        <v>0</v>
      </c>
      <c r="AD2974" s="61"/>
      <c r="AE2974" s="62">
        <v>4145932</v>
      </c>
      <c r="AF2974" s="61"/>
      <c r="AG2974" s="62">
        <v>1819343</v>
      </c>
      <c r="AH2974" s="62">
        <v>1623429</v>
      </c>
      <c r="AI2974" s="61"/>
      <c r="AJ2974" s="61">
        <v>0</v>
      </c>
      <c r="AK2974" s="61">
        <v>0</v>
      </c>
      <c r="AL2974" s="61">
        <v>0</v>
      </c>
      <c r="AM2974" s="62">
        <v>135692</v>
      </c>
      <c r="AN2974" s="62">
        <v>1445137</v>
      </c>
      <c r="AO2974" s="61">
        <v>0</v>
      </c>
      <c r="AP2974" s="61"/>
      <c r="AQ2974" s="62">
        <v>43718</v>
      </c>
      <c r="AR2974" s="61"/>
      <c r="AS2974" s="62">
        <v>97903</v>
      </c>
      <c r="AT2974" s="62">
        <v>228318</v>
      </c>
      <c r="AU2974" s="62">
        <v>1707722</v>
      </c>
      <c r="AV2974" s="61"/>
      <c r="AW2974" s="62">
        <v>29000</v>
      </c>
      <c r="AX2974" s="62">
        <v>214402</v>
      </c>
      <c r="AY2974" s="61"/>
      <c r="AZ2974" s="61">
        <v>0</v>
      </c>
      <c r="BA2974" s="61"/>
      <c r="BB2974" s="61">
        <v>0</v>
      </c>
      <c r="BC2974" s="61">
        <v>0</v>
      </c>
      <c r="BD2974" s="61">
        <v>0</v>
      </c>
      <c r="BE2974" s="61"/>
      <c r="BF2974" s="61">
        <v>0</v>
      </c>
      <c r="BG2974" s="61"/>
      <c r="BH2974" s="61">
        <v>0</v>
      </c>
      <c r="BI2974" s="61"/>
      <c r="BJ2974" s="62">
        <v>1754609</v>
      </c>
      <c r="BK2974" s="61"/>
      <c r="BL2974" s="62">
        <v>16153</v>
      </c>
      <c r="BM2974" s="61">
        <v>0</v>
      </c>
      <c r="BN2974" s="62">
        <v>-371388</v>
      </c>
      <c r="BO2974" s="61"/>
    </row>
    <row r="2975" spans="1:67" x14ac:dyDescent="0.2">
      <c r="A2975" s="57" t="s">
        <v>54</v>
      </c>
      <c r="B2975" s="56" t="s">
        <v>54</v>
      </c>
      <c r="C2975" s="56" t="s">
        <v>54</v>
      </c>
      <c r="D2975" s="56">
        <v>2009</v>
      </c>
      <c r="E2975" s="58">
        <v>33754468</v>
      </c>
      <c r="F2975" s="58">
        <v>33343089</v>
      </c>
      <c r="G2975" s="59">
        <v>28106267</v>
      </c>
      <c r="H2975" s="59">
        <v>5648201</v>
      </c>
      <c r="I2975" s="60">
        <v>0</v>
      </c>
      <c r="J2975" s="58">
        <v>-411379</v>
      </c>
      <c r="K2975" s="61"/>
      <c r="L2975" s="62">
        <v>74127</v>
      </c>
      <c r="M2975" s="61"/>
      <c r="N2975" s="62">
        <v>37750</v>
      </c>
      <c r="O2975" s="61">
        <v>0</v>
      </c>
      <c r="P2975" s="61"/>
      <c r="Q2975" s="61"/>
      <c r="R2975" s="61"/>
      <c r="S2975" s="61">
        <v>0</v>
      </c>
      <c r="T2975" s="61">
        <v>0</v>
      </c>
      <c r="U2975" s="61"/>
      <c r="V2975" s="62">
        <v>3727428</v>
      </c>
      <c r="W2975" s="61"/>
      <c r="X2975" s="61">
        <v>0</v>
      </c>
      <c r="Y2975" s="61">
        <v>0</v>
      </c>
      <c r="Z2975" s="62">
        <v>12671355</v>
      </c>
      <c r="AA2975" s="61"/>
      <c r="AB2975" s="62">
        <v>4837412</v>
      </c>
      <c r="AC2975" s="61">
        <v>0</v>
      </c>
      <c r="AD2975" s="61"/>
      <c r="AE2975" s="62">
        <v>4187294</v>
      </c>
      <c r="AF2975" s="61"/>
      <c r="AG2975" s="62">
        <v>1803920</v>
      </c>
      <c r="AH2975" s="62">
        <v>766981</v>
      </c>
      <c r="AI2975" s="61"/>
      <c r="AJ2975" s="61">
        <v>0</v>
      </c>
      <c r="AK2975" s="61">
        <v>0</v>
      </c>
      <c r="AL2975" s="61">
        <v>0</v>
      </c>
      <c r="AM2975" s="62">
        <v>135692</v>
      </c>
      <c r="AN2975" s="62">
        <v>1478406</v>
      </c>
      <c r="AO2975" s="61">
        <v>0</v>
      </c>
      <c r="AP2975" s="61"/>
      <c r="AQ2975" s="62">
        <v>47085</v>
      </c>
      <c r="AR2975" s="61"/>
      <c r="AS2975" s="62">
        <v>51070</v>
      </c>
      <c r="AT2975" s="62">
        <v>102819</v>
      </c>
      <c r="AU2975" s="62">
        <v>1829020</v>
      </c>
      <c r="AV2975" s="61"/>
      <c r="AW2975" s="62">
        <v>29000</v>
      </c>
      <c r="AX2975" s="62">
        <v>207916</v>
      </c>
      <c r="AY2975" s="61"/>
      <c r="AZ2975" s="61">
        <v>0</v>
      </c>
      <c r="BA2975" s="61"/>
      <c r="BB2975" s="61">
        <v>0</v>
      </c>
      <c r="BC2975" s="61">
        <v>0</v>
      </c>
      <c r="BD2975" s="61">
        <v>0</v>
      </c>
      <c r="BE2975" s="61"/>
      <c r="BF2975" s="61">
        <v>0</v>
      </c>
      <c r="BG2975" s="61"/>
      <c r="BH2975" s="61">
        <v>0</v>
      </c>
      <c r="BI2975" s="61"/>
      <c r="BJ2975" s="62">
        <v>1754609</v>
      </c>
      <c r="BK2975" s="61"/>
      <c r="BL2975" s="62">
        <v>12584</v>
      </c>
      <c r="BM2975" s="61">
        <v>0</v>
      </c>
      <c r="BN2975" s="62">
        <v>-411379</v>
      </c>
      <c r="BO2975" s="61"/>
    </row>
    <row r="2976" spans="1:67" x14ac:dyDescent="0.2">
      <c r="A2976" s="57" t="s">
        <v>54</v>
      </c>
      <c r="B2976" s="56" t="s">
        <v>54</v>
      </c>
      <c r="C2976" s="56" t="s">
        <v>54</v>
      </c>
      <c r="D2976" s="56">
        <v>2010</v>
      </c>
      <c r="E2976" s="58">
        <v>33374000</v>
      </c>
      <c r="F2976" s="58">
        <v>32962621</v>
      </c>
      <c r="G2976" s="59">
        <v>27599087</v>
      </c>
      <c r="H2976" s="59">
        <v>5774913</v>
      </c>
      <c r="I2976" s="60">
        <v>0</v>
      </c>
      <c r="J2976" s="58">
        <v>-411379</v>
      </c>
      <c r="K2976" s="61"/>
      <c r="L2976" s="62">
        <v>74127</v>
      </c>
      <c r="M2976" s="61"/>
      <c r="N2976" s="62">
        <v>40282</v>
      </c>
      <c r="O2976" s="61">
        <v>0</v>
      </c>
      <c r="P2976" s="61"/>
      <c r="Q2976" s="61"/>
      <c r="R2976" s="61"/>
      <c r="S2976" s="61">
        <v>0</v>
      </c>
      <c r="T2976" s="61">
        <v>0</v>
      </c>
      <c r="U2976" s="61"/>
      <c r="V2976" s="62">
        <v>3809455</v>
      </c>
      <c r="W2976" s="61"/>
      <c r="X2976" s="61">
        <v>0</v>
      </c>
      <c r="Y2976" s="61">
        <v>0</v>
      </c>
      <c r="Z2976" s="62">
        <v>12577868</v>
      </c>
      <c r="AA2976" s="61"/>
      <c r="AB2976" s="62">
        <v>4919169</v>
      </c>
      <c r="AC2976" s="61">
        <v>0</v>
      </c>
      <c r="AD2976" s="61"/>
      <c r="AE2976" s="62">
        <v>3931856</v>
      </c>
      <c r="AF2976" s="61"/>
      <c r="AG2976" s="62">
        <v>1753774</v>
      </c>
      <c r="AH2976" s="62">
        <v>492556</v>
      </c>
      <c r="AI2976" s="61"/>
      <c r="AJ2976" s="61">
        <v>0</v>
      </c>
      <c r="AK2976" s="61">
        <v>0</v>
      </c>
      <c r="AL2976" s="61">
        <v>0</v>
      </c>
      <c r="AM2976" s="62">
        <v>135692</v>
      </c>
      <c r="AN2976" s="62">
        <v>1515283</v>
      </c>
      <c r="AO2976" s="61">
        <v>0</v>
      </c>
      <c r="AP2976" s="61"/>
      <c r="AQ2976" s="62">
        <v>53195</v>
      </c>
      <c r="AR2976" s="61"/>
      <c r="AS2976" s="62">
        <v>84605</v>
      </c>
      <c r="AT2976" s="62">
        <v>138402</v>
      </c>
      <c r="AU2976" s="62">
        <v>1853400</v>
      </c>
      <c r="AV2976" s="61"/>
      <c r="AW2976" s="61">
        <v>0</v>
      </c>
      <c r="AX2976" s="62">
        <v>230719</v>
      </c>
      <c r="AY2976" s="61"/>
      <c r="AZ2976" s="61">
        <v>0</v>
      </c>
      <c r="BA2976" s="61"/>
      <c r="BB2976" s="61">
        <v>0</v>
      </c>
      <c r="BC2976" s="61">
        <v>0</v>
      </c>
      <c r="BD2976" s="61">
        <v>0</v>
      </c>
      <c r="BE2976" s="61"/>
      <c r="BF2976" s="61">
        <v>0</v>
      </c>
      <c r="BG2976" s="61"/>
      <c r="BH2976" s="61">
        <v>0</v>
      </c>
      <c r="BI2976" s="61"/>
      <c r="BJ2976" s="62">
        <v>1754609</v>
      </c>
      <c r="BK2976" s="61"/>
      <c r="BL2976" s="62">
        <v>9008</v>
      </c>
      <c r="BM2976" s="61">
        <v>0</v>
      </c>
      <c r="BN2976" s="62">
        <v>-411379</v>
      </c>
      <c r="BO2976" s="61"/>
    </row>
    <row r="2977" spans="1:67" x14ac:dyDescent="0.2">
      <c r="A2977" s="57" t="s">
        <v>54</v>
      </c>
      <c r="B2977" s="56" t="s">
        <v>54</v>
      </c>
      <c r="C2977" s="56" t="s">
        <v>54</v>
      </c>
      <c r="D2977" s="56">
        <v>2011</v>
      </c>
      <c r="E2977" s="58">
        <v>34333812</v>
      </c>
      <c r="F2977" s="58">
        <v>33828863</v>
      </c>
      <c r="G2977" s="59">
        <v>28316095</v>
      </c>
      <c r="H2977" s="59">
        <v>6017717</v>
      </c>
      <c r="I2977" s="60">
        <v>0</v>
      </c>
      <c r="J2977" s="58">
        <v>-504949</v>
      </c>
      <c r="K2977" s="61"/>
      <c r="L2977" s="62">
        <v>144137</v>
      </c>
      <c r="M2977" s="61"/>
      <c r="N2977" s="62">
        <v>40282</v>
      </c>
      <c r="O2977" s="61">
        <v>0</v>
      </c>
      <c r="P2977" s="61"/>
      <c r="Q2977" s="61"/>
      <c r="R2977" s="61"/>
      <c r="S2977" s="61">
        <v>0</v>
      </c>
      <c r="T2977" s="61">
        <v>0</v>
      </c>
      <c r="U2977" s="61"/>
      <c r="V2977" s="62">
        <v>3895793</v>
      </c>
      <c r="W2977" s="61"/>
      <c r="X2977" s="61">
        <v>0</v>
      </c>
      <c r="Y2977" s="61">
        <v>0</v>
      </c>
      <c r="Z2977" s="62">
        <v>13493430</v>
      </c>
      <c r="AA2977" s="61"/>
      <c r="AB2977" s="62">
        <v>4981442</v>
      </c>
      <c r="AC2977" s="61">
        <v>0</v>
      </c>
      <c r="AD2977" s="61"/>
      <c r="AE2977" s="62">
        <v>3737644</v>
      </c>
      <c r="AF2977" s="61"/>
      <c r="AG2977" s="62">
        <v>1754993</v>
      </c>
      <c r="AH2977" s="62">
        <v>268374</v>
      </c>
      <c r="AI2977" s="61"/>
      <c r="AJ2977" s="61">
        <v>0</v>
      </c>
      <c r="AK2977" s="61">
        <v>0</v>
      </c>
      <c r="AL2977" s="61">
        <v>0</v>
      </c>
      <c r="AM2977" s="62">
        <v>135692</v>
      </c>
      <c r="AN2977" s="62">
        <v>1557827</v>
      </c>
      <c r="AO2977" s="61">
        <v>0</v>
      </c>
      <c r="AP2977" s="61"/>
      <c r="AQ2977" s="62">
        <v>50659</v>
      </c>
      <c r="AR2977" s="61"/>
      <c r="AS2977" s="62">
        <v>148493</v>
      </c>
      <c r="AT2977" s="62">
        <v>207075</v>
      </c>
      <c r="AU2977" s="62">
        <v>1871770</v>
      </c>
      <c r="AV2977" s="61"/>
      <c r="AW2977" s="61">
        <v>0</v>
      </c>
      <c r="AX2977" s="62">
        <v>285752</v>
      </c>
      <c r="AY2977" s="61"/>
      <c r="AZ2977" s="61">
        <v>0</v>
      </c>
      <c r="BA2977" s="61"/>
      <c r="BB2977" s="61">
        <v>0</v>
      </c>
      <c r="BC2977" s="61">
        <v>0</v>
      </c>
      <c r="BD2977" s="61">
        <v>0</v>
      </c>
      <c r="BE2977" s="61"/>
      <c r="BF2977" s="61">
        <v>0</v>
      </c>
      <c r="BG2977" s="61"/>
      <c r="BH2977" s="61">
        <v>0</v>
      </c>
      <c r="BI2977" s="61"/>
      <c r="BJ2977" s="62">
        <v>1754609</v>
      </c>
      <c r="BK2977" s="61"/>
      <c r="BL2977" s="62">
        <v>5840</v>
      </c>
      <c r="BM2977" s="61">
        <v>0</v>
      </c>
      <c r="BN2977" s="62">
        <v>-504949</v>
      </c>
      <c r="BO2977" s="61"/>
    </row>
    <row r="2978" spans="1:67" x14ac:dyDescent="0.2">
      <c r="A2978" s="57" t="s">
        <v>55</v>
      </c>
      <c r="B2978" s="56" t="s">
        <v>55</v>
      </c>
      <c r="C2978" s="56" t="s">
        <v>55</v>
      </c>
      <c r="D2978" s="56">
        <v>1989</v>
      </c>
      <c r="E2978" s="58">
        <v>50271214</v>
      </c>
      <c r="F2978" s="58">
        <v>47416724</v>
      </c>
      <c r="G2978" s="59">
        <v>47450557</v>
      </c>
      <c r="H2978" s="59">
        <v>2820657</v>
      </c>
      <c r="I2978" s="60">
        <v>0</v>
      </c>
      <c r="J2978" s="58">
        <v>-2854490</v>
      </c>
      <c r="K2978" s="62">
        <v>198896</v>
      </c>
      <c r="L2978" s="61"/>
      <c r="M2978" s="61"/>
      <c r="N2978" s="61"/>
      <c r="O2978" s="61"/>
      <c r="P2978" s="62">
        <v>1037080</v>
      </c>
      <c r="Q2978" s="62">
        <v>172955</v>
      </c>
      <c r="R2978" s="62">
        <v>32827</v>
      </c>
      <c r="S2978" s="61"/>
      <c r="T2978" s="61"/>
      <c r="U2978" s="61"/>
      <c r="V2978" s="61"/>
      <c r="W2978" s="62">
        <v>7418521</v>
      </c>
      <c r="X2978" s="61"/>
      <c r="Y2978" s="61"/>
      <c r="Z2978" s="61"/>
      <c r="AA2978" s="62">
        <v>10621449</v>
      </c>
      <c r="AB2978" s="61"/>
      <c r="AC2978" s="61"/>
      <c r="AD2978" s="62">
        <v>13373266</v>
      </c>
      <c r="AE2978" s="61"/>
      <c r="AF2978" s="62">
        <v>10867633</v>
      </c>
      <c r="AG2978" s="61"/>
      <c r="AH2978" s="61"/>
      <c r="AI2978" s="62">
        <v>3727930</v>
      </c>
      <c r="AJ2978" s="61"/>
      <c r="AK2978" s="61"/>
      <c r="AL2978" s="61"/>
      <c r="AM2978" s="61"/>
      <c r="AN2978" s="61"/>
      <c r="AO2978" s="61"/>
      <c r="AP2978" s="62">
        <v>299067</v>
      </c>
      <c r="AQ2978" s="61"/>
      <c r="AR2978" s="62">
        <v>504823</v>
      </c>
      <c r="AS2978" s="61"/>
      <c r="AT2978" s="61"/>
      <c r="AU2978" s="61"/>
      <c r="AV2978" s="62">
        <v>21290</v>
      </c>
      <c r="AW2978" s="61"/>
      <c r="AX2978" s="61"/>
      <c r="AY2978" s="62">
        <v>413235</v>
      </c>
      <c r="AZ2978" s="61"/>
      <c r="BA2978" s="62">
        <v>1533149</v>
      </c>
      <c r="BB2978" s="61"/>
      <c r="BC2978" s="61"/>
      <c r="BD2978" s="61"/>
      <c r="BE2978" s="61"/>
      <c r="BF2978" s="61"/>
      <c r="BG2978" s="62">
        <v>49093</v>
      </c>
      <c r="BH2978" s="61"/>
      <c r="BI2978" s="61"/>
      <c r="BJ2978" s="61"/>
      <c r="BK2978" s="61"/>
      <c r="BL2978" s="61"/>
      <c r="BM2978" s="61"/>
      <c r="BN2978" s="61"/>
      <c r="BO2978" s="62">
        <v>-2854490</v>
      </c>
    </row>
    <row r="2979" spans="1:67" x14ac:dyDescent="0.2">
      <c r="A2979" s="57" t="s">
        <v>55</v>
      </c>
      <c r="B2979" s="56" t="s">
        <v>55</v>
      </c>
      <c r="C2979" s="56" t="s">
        <v>55</v>
      </c>
      <c r="D2979" s="56">
        <v>1990</v>
      </c>
      <c r="E2979" s="58">
        <v>55011372</v>
      </c>
      <c r="F2979" s="58">
        <v>52156882</v>
      </c>
      <c r="G2979" s="59">
        <v>51641736</v>
      </c>
      <c r="H2979" s="59">
        <v>3369636</v>
      </c>
      <c r="I2979" s="60">
        <v>0</v>
      </c>
      <c r="J2979" s="58">
        <v>-2854490</v>
      </c>
      <c r="K2979" s="62">
        <v>198896</v>
      </c>
      <c r="L2979" s="61"/>
      <c r="M2979" s="61"/>
      <c r="N2979" s="61"/>
      <c r="O2979" s="61"/>
      <c r="P2979" s="62">
        <v>978695</v>
      </c>
      <c r="Q2979" s="62">
        <v>231340</v>
      </c>
      <c r="R2979" s="62">
        <v>32827</v>
      </c>
      <c r="S2979" s="61"/>
      <c r="T2979" s="61"/>
      <c r="U2979" s="61"/>
      <c r="V2979" s="61"/>
      <c r="W2979" s="62">
        <v>7992690</v>
      </c>
      <c r="X2979" s="61"/>
      <c r="Y2979" s="61"/>
      <c r="Z2979" s="61"/>
      <c r="AA2979" s="62">
        <v>11649355</v>
      </c>
      <c r="AB2979" s="61"/>
      <c r="AC2979" s="61"/>
      <c r="AD2979" s="62">
        <v>14388413</v>
      </c>
      <c r="AE2979" s="61"/>
      <c r="AF2979" s="62">
        <v>12124612</v>
      </c>
      <c r="AG2979" s="61"/>
      <c r="AH2979" s="61"/>
      <c r="AI2979" s="62">
        <v>4044908</v>
      </c>
      <c r="AJ2979" s="61"/>
      <c r="AK2979" s="61"/>
      <c r="AL2979" s="61"/>
      <c r="AM2979" s="61"/>
      <c r="AN2979" s="61"/>
      <c r="AO2979" s="61"/>
      <c r="AP2979" s="62">
        <v>297701</v>
      </c>
      <c r="AQ2979" s="61"/>
      <c r="AR2979" s="62">
        <v>698536</v>
      </c>
      <c r="AS2979" s="61"/>
      <c r="AT2979" s="61"/>
      <c r="AU2979" s="61"/>
      <c r="AV2979" s="62">
        <v>25752</v>
      </c>
      <c r="AW2979" s="61"/>
      <c r="AX2979" s="61"/>
      <c r="AY2979" s="62">
        <v>383211</v>
      </c>
      <c r="AZ2979" s="61"/>
      <c r="BA2979" s="62">
        <v>1915343</v>
      </c>
      <c r="BB2979" s="61"/>
      <c r="BC2979" s="61"/>
      <c r="BD2979" s="61"/>
      <c r="BE2979" s="61"/>
      <c r="BF2979" s="61"/>
      <c r="BG2979" s="62">
        <v>49093</v>
      </c>
      <c r="BH2979" s="61"/>
      <c r="BI2979" s="61"/>
      <c r="BJ2979" s="61"/>
      <c r="BK2979" s="61"/>
      <c r="BL2979" s="61"/>
      <c r="BM2979" s="61"/>
      <c r="BN2979" s="61"/>
      <c r="BO2979" s="62">
        <v>-2854490</v>
      </c>
    </row>
    <row r="2980" spans="1:67" x14ac:dyDescent="0.2">
      <c r="A2980" s="57" t="s">
        <v>55</v>
      </c>
      <c r="B2980" s="56" t="s">
        <v>55</v>
      </c>
      <c r="C2980" s="56" t="s">
        <v>55</v>
      </c>
      <c r="D2980" s="56">
        <v>1991</v>
      </c>
      <c r="E2980" s="58">
        <v>58744843</v>
      </c>
      <c r="F2980" s="58">
        <v>55890353</v>
      </c>
      <c r="G2980" s="59">
        <v>54879262</v>
      </c>
      <c r="H2980" s="59">
        <v>3865581</v>
      </c>
      <c r="I2980" s="60">
        <v>0</v>
      </c>
      <c r="J2980" s="58">
        <v>-2854490</v>
      </c>
      <c r="K2980" s="62">
        <v>198896</v>
      </c>
      <c r="L2980" s="61"/>
      <c r="M2980" s="61"/>
      <c r="N2980" s="61"/>
      <c r="O2980" s="61"/>
      <c r="P2980" s="62">
        <v>978695</v>
      </c>
      <c r="Q2980" s="62">
        <v>239384</v>
      </c>
      <c r="R2980" s="62">
        <v>32827</v>
      </c>
      <c r="S2980" s="61"/>
      <c r="T2980" s="61"/>
      <c r="U2980" s="61"/>
      <c r="V2980" s="61"/>
      <c r="W2980" s="62">
        <v>8523430</v>
      </c>
      <c r="X2980" s="61"/>
      <c r="Y2980" s="61"/>
      <c r="Z2980" s="61"/>
      <c r="AA2980" s="62">
        <v>12365679</v>
      </c>
      <c r="AB2980" s="61"/>
      <c r="AC2980" s="61"/>
      <c r="AD2980" s="62">
        <v>15531180</v>
      </c>
      <c r="AE2980" s="61"/>
      <c r="AF2980" s="62">
        <v>12659568</v>
      </c>
      <c r="AG2980" s="61"/>
      <c r="AH2980" s="61"/>
      <c r="AI2980" s="62">
        <v>4349603</v>
      </c>
      <c r="AJ2980" s="61"/>
      <c r="AK2980" s="61"/>
      <c r="AL2980" s="61"/>
      <c r="AM2980" s="61"/>
      <c r="AN2980" s="61"/>
      <c r="AO2980" s="61"/>
      <c r="AP2980" s="62">
        <v>303086</v>
      </c>
      <c r="AQ2980" s="61"/>
      <c r="AR2980" s="62">
        <v>796955</v>
      </c>
      <c r="AS2980" s="61"/>
      <c r="AT2980" s="61"/>
      <c r="AU2980" s="61"/>
      <c r="AV2980" s="62">
        <v>25752</v>
      </c>
      <c r="AW2980" s="61"/>
      <c r="AX2980" s="61"/>
      <c r="AY2980" s="62">
        <v>413089</v>
      </c>
      <c r="AZ2980" s="61"/>
      <c r="BA2980" s="62">
        <v>2277606</v>
      </c>
      <c r="BB2980" s="61"/>
      <c r="BC2980" s="61"/>
      <c r="BD2980" s="61"/>
      <c r="BE2980" s="61"/>
      <c r="BF2980" s="61"/>
      <c r="BG2980" s="62">
        <v>49093</v>
      </c>
      <c r="BH2980" s="61"/>
      <c r="BI2980" s="61"/>
      <c r="BJ2980" s="61"/>
      <c r="BK2980" s="61"/>
      <c r="BL2980" s="61"/>
      <c r="BM2980" s="61"/>
      <c r="BN2980" s="61"/>
      <c r="BO2980" s="62">
        <v>-2854490</v>
      </c>
    </row>
    <row r="2981" spans="1:67" x14ac:dyDescent="0.2">
      <c r="A2981" s="57" t="s">
        <v>55</v>
      </c>
      <c r="B2981" s="56" t="s">
        <v>55</v>
      </c>
      <c r="C2981" s="56" t="s">
        <v>55</v>
      </c>
      <c r="D2981" s="56">
        <v>1992</v>
      </c>
      <c r="E2981" s="58">
        <v>62113983</v>
      </c>
      <c r="F2981" s="58">
        <v>59259493</v>
      </c>
      <c r="G2981" s="59">
        <v>57848336</v>
      </c>
      <c r="H2981" s="59">
        <v>4265647</v>
      </c>
      <c r="I2981" s="60">
        <v>0</v>
      </c>
      <c r="J2981" s="58">
        <v>-2854490</v>
      </c>
      <c r="K2981" s="62">
        <v>198896</v>
      </c>
      <c r="L2981" s="61"/>
      <c r="M2981" s="61"/>
      <c r="N2981" s="61"/>
      <c r="O2981" s="61"/>
      <c r="P2981" s="62">
        <v>978695</v>
      </c>
      <c r="Q2981" s="62">
        <v>256260</v>
      </c>
      <c r="R2981" s="62">
        <v>32827</v>
      </c>
      <c r="S2981" s="61"/>
      <c r="T2981" s="61"/>
      <c r="U2981" s="61"/>
      <c r="V2981" s="61"/>
      <c r="W2981" s="62">
        <v>8525039</v>
      </c>
      <c r="X2981" s="61"/>
      <c r="Y2981" s="61"/>
      <c r="Z2981" s="61"/>
      <c r="AA2981" s="62">
        <v>13169313</v>
      </c>
      <c r="AB2981" s="61"/>
      <c r="AC2981" s="61"/>
      <c r="AD2981" s="62">
        <v>16922250</v>
      </c>
      <c r="AE2981" s="61"/>
      <c r="AF2981" s="62">
        <v>13224913</v>
      </c>
      <c r="AG2981" s="61"/>
      <c r="AH2981" s="61"/>
      <c r="AI2981" s="62">
        <v>4540143</v>
      </c>
      <c r="AJ2981" s="61"/>
      <c r="AK2981" s="61"/>
      <c r="AL2981" s="61"/>
      <c r="AM2981" s="61"/>
      <c r="AN2981" s="61"/>
      <c r="AO2981" s="61"/>
      <c r="AP2981" s="62">
        <v>377529</v>
      </c>
      <c r="AQ2981" s="61"/>
      <c r="AR2981" s="62">
        <v>621553</v>
      </c>
      <c r="AS2981" s="61"/>
      <c r="AT2981" s="61"/>
      <c r="AU2981" s="61"/>
      <c r="AV2981" s="62">
        <v>23366</v>
      </c>
      <c r="AW2981" s="61"/>
      <c r="AX2981" s="61"/>
      <c r="AY2981" s="62">
        <v>453511</v>
      </c>
      <c r="AZ2981" s="61"/>
      <c r="BA2981" s="62">
        <v>2532590</v>
      </c>
      <c r="BB2981" s="61"/>
      <c r="BC2981" s="61"/>
      <c r="BD2981" s="61"/>
      <c r="BE2981" s="62">
        <v>56665</v>
      </c>
      <c r="BF2981" s="61"/>
      <c r="BG2981" s="62">
        <v>49093</v>
      </c>
      <c r="BH2981" s="61"/>
      <c r="BI2981" s="62">
        <v>151340</v>
      </c>
      <c r="BJ2981" s="61"/>
      <c r="BK2981" s="61"/>
      <c r="BL2981" s="61"/>
      <c r="BM2981" s="61"/>
      <c r="BN2981" s="61"/>
      <c r="BO2981" s="62">
        <v>-2854490</v>
      </c>
    </row>
    <row r="2982" spans="1:67" x14ac:dyDescent="0.2">
      <c r="A2982" s="57" t="s">
        <v>55</v>
      </c>
      <c r="B2982" s="56" t="s">
        <v>55</v>
      </c>
      <c r="C2982" s="56" t="s">
        <v>55</v>
      </c>
      <c r="D2982" s="56">
        <v>1993</v>
      </c>
      <c r="E2982" s="58">
        <v>64752428</v>
      </c>
      <c r="F2982" s="58">
        <v>61897938</v>
      </c>
      <c r="G2982" s="59">
        <v>60253428</v>
      </c>
      <c r="H2982" s="59">
        <v>4499000</v>
      </c>
      <c r="I2982" s="60">
        <v>0</v>
      </c>
      <c r="J2982" s="58">
        <v>-2854490</v>
      </c>
      <c r="K2982" s="62">
        <v>198896</v>
      </c>
      <c r="L2982" s="61"/>
      <c r="M2982" s="61"/>
      <c r="N2982" s="61"/>
      <c r="O2982" s="61"/>
      <c r="P2982" s="62">
        <v>978695</v>
      </c>
      <c r="Q2982" s="62">
        <v>256260</v>
      </c>
      <c r="R2982" s="62">
        <v>32827</v>
      </c>
      <c r="S2982" s="61"/>
      <c r="T2982" s="61"/>
      <c r="U2982" s="61"/>
      <c r="V2982" s="61"/>
      <c r="W2982" s="62">
        <v>8525039</v>
      </c>
      <c r="X2982" s="61"/>
      <c r="Y2982" s="61"/>
      <c r="Z2982" s="61"/>
      <c r="AA2982" s="62">
        <v>14026323</v>
      </c>
      <c r="AB2982" s="61"/>
      <c r="AC2982" s="61"/>
      <c r="AD2982" s="62">
        <v>18060753</v>
      </c>
      <c r="AE2982" s="61"/>
      <c r="AF2982" s="62">
        <v>13498984</v>
      </c>
      <c r="AG2982" s="61"/>
      <c r="AH2982" s="61"/>
      <c r="AI2982" s="62">
        <v>4675651</v>
      </c>
      <c r="AJ2982" s="61"/>
      <c r="AK2982" s="61"/>
      <c r="AL2982" s="61"/>
      <c r="AM2982" s="61"/>
      <c r="AN2982" s="61"/>
      <c r="AO2982" s="61"/>
      <c r="AP2982" s="62">
        <v>429735</v>
      </c>
      <c r="AQ2982" s="61"/>
      <c r="AR2982" s="62">
        <v>681789</v>
      </c>
      <c r="AS2982" s="61"/>
      <c r="AT2982" s="61"/>
      <c r="AU2982" s="61"/>
      <c r="AV2982" s="62">
        <v>23366</v>
      </c>
      <c r="AW2982" s="61"/>
      <c r="AX2982" s="61"/>
      <c r="AY2982" s="62">
        <v>461083</v>
      </c>
      <c r="AZ2982" s="61"/>
      <c r="BA2982" s="62">
        <v>2373163</v>
      </c>
      <c r="BB2982" s="61"/>
      <c r="BC2982" s="61"/>
      <c r="BD2982" s="61"/>
      <c r="BE2982" s="62">
        <v>56665</v>
      </c>
      <c r="BF2982" s="61"/>
      <c r="BG2982" s="62">
        <v>49093</v>
      </c>
      <c r="BH2982" s="61"/>
      <c r="BI2982" s="62">
        <v>424106</v>
      </c>
      <c r="BJ2982" s="61"/>
      <c r="BK2982" s="61"/>
      <c r="BL2982" s="61"/>
      <c r="BM2982" s="61"/>
      <c r="BN2982" s="61"/>
      <c r="BO2982" s="62">
        <v>-2854490</v>
      </c>
    </row>
    <row r="2983" spans="1:67" x14ac:dyDescent="0.2">
      <c r="A2983" s="57" t="s">
        <v>55</v>
      </c>
      <c r="B2983" s="56" t="s">
        <v>55</v>
      </c>
      <c r="C2983" s="56" t="s">
        <v>55</v>
      </c>
      <c r="D2983" s="56">
        <v>1994</v>
      </c>
      <c r="E2983" s="58">
        <v>67549254</v>
      </c>
      <c r="F2983" s="58">
        <v>52961831</v>
      </c>
      <c r="G2983" s="59">
        <v>62801428</v>
      </c>
      <c r="H2983" s="59">
        <v>4747826</v>
      </c>
      <c r="I2983" s="60">
        <v>0</v>
      </c>
      <c r="J2983" s="58">
        <v>-14587423</v>
      </c>
      <c r="K2983" s="62">
        <v>198896</v>
      </c>
      <c r="L2983" s="61"/>
      <c r="M2983" s="61"/>
      <c r="N2983" s="61"/>
      <c r="O2983" s="61"/>
      <c r="P2983" s="62">
        <v>1019864</v>
      </c>
      <c r="Q2983" s="62">
        <v>256260</v>
      </c>
      <c r="R2983" s="62">
        <v>32827</v>
      </c>
      <c r="S2983" s="61"/>
      <c r="T2983" s="61"/>
      <c r="U2983" s="61"/>
      <c r="V2983" s="61"/>
      <c r="W2983" s="62">
        <v>8523810</v>
      </c>
      <c r="X2983" s="61"/>
      <c r="Y2983" s="61"/>
      <c r="Z2983" s="61"/>
      <c r="AA2983" s="62">
        <v>15257399</v>
      </c>
      <c r="AB2983" s="61"/>
      <c r="AC2983" s="61"/>
      <c r="AD2983" s="62">
        <v>19005393</v>
      </c>
      <c r="AE2983" s="61"/>
      <c r="AF2983" s="62">
        <v>13682951</v>
      </c>
      <c r="AG2983" s="61"/>
      <c r="AH2983" s="61"/>
      <c r="AI2983" s="62">
        <v>4824028</v>
      </c>
      <c r="AJ2983" s="61"/>
      <c r="AK2983" s="61"/>
      <c r="AL2983" s="61"/>
      <c r="AM2983" s="61"/>
      <c r="AN2983" s="61"/>
      <c r="AO2983" s="61"/>
      <c r="AP2983" s="62">
        <v>507542</v>
      </c>
      <c r="AQ2983" s="61"/>
      <c r="AR2983" s="62">
        <v>726856</v>
      </c>
      <c r="AS2983" s="61"/>
      <c r="AT2983" s="61"/>
      <c r="AU2983" s="61"/>
      <c r="AV2983" s="62">
        <v>23366</v>
      </c>
      <c r="AW2983" s="61"/>
      <c r="AX2983" s="61"/>
      <c r="AY2983" s="62">
        <v>446852</v>
      </c>
      <c r="AZ2983" s="61"/>
      <c r="BA2983" s="62">
        <v>2459009</v>
      </c>
      <c r="BB2983" s="61"/>
      <c r="BC2983" s="61"/>
      <c r="BD2983" s="61"/>
      <c r="BE2983" s="62">
        <v>58414</v>
      </c>
      <c r="BF2983" s="61"/>
      <c r="BG2983" s="62">
        <v>49093</v>
      </c>
      <c r="BH2983" s="61"/>
      <c r="BI2983" s="62">
        <v>476694</v>
      </c>
      <c r="BJ2983" s="61"/>
      <c r="BK2983" s="61"/>
      <c r="BL2983" s="61"/>
      <c r="BM2983" s="61"/>
      <c r="BN2983" s="61"/>
      <c r="BO2983" s="62">
        <v>-14587423</v>
      </c>
    </row>
    <row r="2984" spans="1:67" x14ac:dyDescent="0.2">
      <c r="A2984" s="57" t="s">
        <v>55</v>
      </c>
      <c r="B2984" s="56" t="s">
        <v>55</v>
      </c>
      <c r="C2984" s="56" t="s">
        <v>55</v>
      </c>
      <c r="D2984" s="56">
        <v>1995</v>
      </c>
      <c r="E2984" s="58">
        <v>71418835</v>
      </c>
      <c r="F2984" s="58">
        <v>55825617</v>
      </c>
      <c r="G2984" s="59">
        <v>66179238</v>
      </c>
      <c r="H2984" s="59">
        <v>5239597</v>
      </c>
      <c r="I2984" s="60">
        <v>0</v>
      </c>
      <c r="J2984" s="58">
        <v>-15593218</v>
      </c>
      <c r="K2984" s="62">
        <v>198896</v>
      </c>
      <c r="L2984" s="61"/>
      <c r="M2984" s="61"/>
      <c r="N2984" s="61"/>
      <c r="O2984" s="61"/>
      <c r="P2984" s="62">
        <v>921348</v>
      </c>
      <c r="Q2984" s="62">
        <v>578749</v>
      </c>
      <c r="R2984" s="62">
        <v>32827</v>
      </c>
      <c r="S2984" s="61"/>
      <c r="T2984" s="61"/>
      <c r="U2984" s="61"/>
      <c r="V2984" s="61"/>
      <c r="W2984" s="62">
        <v>8456406</v>
      </c>
      <c r="X2984" s="61"/>
      <c r="Y2984" s="61"/>
      <c r="Z2984" s="61"/>
      <c r="AA2984" s="62">
        <v>16321510</v>
      </c>
      <c r="AB2984" s="61"/>
      <c r="AC2984" s="61"/>
      <c r="AD2984" s="62">
        <v>20643096</v>
      </c>
      <c r="AE2984" s="61"/>
      <c r="AF2984" s="62">
        <v>13989174</v>
      </c>
      <c r="AG2984" s="61"/>
      <c r="AH2984" s="61"/>
      <c r="AI2984" s="62">
        <v>5037232</v>
      </c>
      <c r="AJ2984" s="61"/>
      <c r="AK2984" s="61"/>
      <c r="AL2984" s="61"/>
      <c r="AM2984" s="61"/>
      <c r="AN2984" s="61"/>
      <c r="AO2984" s="61"/>
      <c r="AP2984" s="62">
        <v>525543</v>
      </c>
      <c r="AQ2984" s="61"/>
      <c r="AR2984" s="62">
        <v>766371</v>
      </c>
      <c r="AS2984" s="61"/>
      <c r="AT2984" s="61"/>
      <c r="AU2984" s="61"/>
      <c r="AV2984" s="62">
        <v>23366</v>
      </c>
      <c r="AW2984" s="61"/>
      <c r="AX2984" s="61"/>
      <c r="AY2984" s="62">
        <v>649567</v>
      </c>
      <c r="AZ2984" s="61"/>
      <c r="BA2984" s="62">
        <v>2671987</v>
      </c>
      <c r="BB2984" s="61"/>
      <c r="BC2984" s="61"/>
      <c r="BD2984" s="61"/>
      <c r="BE2984" s="62">
        <v>58414</v>
      </c>
      <c r="BF2984" s="61"/>
      <c r="BG2984" s="62">
        <v>49093</v>
      </c>
      <c r="BH2984" s="61"/>
      <c r="BI2984" s="62">
        <v>495256</v>
      </c>
      <c r="BJ2984" s="61"/>
      <c r="BK2984" s="61"/>
      <c r="BL2984" s="61"/>
      <c r="BM2984" s="61"/>
      <c r="BN2984" s="61"/>
      <c r="BO2984" s="62">
        <v>-15593218</v>
      </c>
    </row>
    <row r="2985" spans="1:67" x14ac:dyDescent="0.2">
      <c r="A2985" s="57" t="s">
        <v>55</v>
      </c>
      <c r="B2985" s="56" t="s">
        <v>55</v>
      </c>
      <c r="C2985" s="56" t="s">
        <v>55</v>
      </c>
      <c r="D2985" s="56">
        <v>1996</v>
      </c>
      <c r="E2985" s="58">
        <v>74597523</v>
      </c>
      <c r="F2985" s="58">
        <v>57894330</v>
      </c>
      <c r="G2985" s="59">
        <v>68692781</v>
      </c>
      <c r="H2985" s="59">
        <v>5904742</v>
      </c>
      <c r="I2985" s="60">
        <v>0</v>
      </c>
      <c r="J2985" s="58">
        <v>-16703193</v>
      </c>
      <c r="K2985" s="62">
        <v>198896</v>
      </c>
      <c r="L2985" s="61"/>
      <c r="M2985" s="61"/>
      <c r="N2985" s="61"/>
      <c r="O2985" s="61"/>
      <c r="P2985" s="62">
        <v>984982</v>
      </c>
      <c r="Q2985" s="62">
        <v>533721</v>
      </c>
      <c r="R2985" s="62">
        <v>32827</v>
      </c>
      <c r="S2985" s="61"/>
      <c r="T2985" s="61"/>
      <c r="U2985" s="61"/>
      <c r="V2985" s="61"/>
      <c r="W2985" s="62">
        <v>8458410</v>
      </c>
      <c r="X2985" s="61"/>
      <c r="Y2985" s="61"/>
      <c r="Z2985" s="61"/>
      <c r="AA2985" s="62">
        <v>17416091</v>
      </c>
      <c r="AB2985" s="61"/>
      <c r="AC2985" s="61"/>
      <c r="AD2985" s="62">
        <v>21638500</v>
      </c>
      <c r="AE2985" s="61"/>
      <c r="AF2985" s="62">
        <v>14175102</v>
      </c>
      <c r="AG2985" s="61"/>
      <c r="AH2985" s="61"/>
      <c r="AI2985" s="62">
        <v>5254252</v>
      </c>
      <c r="AJ2985" s="61"/>
      <c r="AK2985" s="61"/>
      <c r="AL2985" s="61"/>
      <c r="AM2985" s="61"/>
      <c r="AN2985" s="61"/>
      <c r="AO2985" s="61"/>
      <c r="AP2985" s="62">
        <v>543398</v>
      </c>
      <c r="AQ2985" s="61"/>
      <c r="AR2985" s="62">
        <v>1327559</v>
      </c>
      <c r="AS2985" s="61"/>
      <c r="AT2985" s="61"/>
      <c r="AU2985" s="61"/>
      <c r="AV2985" s="62">
        <v>23366</v>
      </c>
      <c r="AW2985" s="61"/>
      <c r="AX2985" s="61"/>
      <c r="AY2985" s="62">
        <v>650291</v>
      </c>
      <c r="AZ2985" s="61"/>
      <c r="BA2985" s="62">
        <v>2682389</v>
      </c>
      <c r="BB2985" s="61"/>
      <c r="BC2985" s="61"/>
      <c r="BD2985" s="61"/>
      <c r="BE2985" s="62">
        <v>107035</v>
      </c>
      <c r="BF2985" s="61"/>
      <c r="BG2985" s="62">
        <v>49093</v>
      </c>
      <c r="BH2985" s="61"/>
      <c r="BI2985" s="62">
        <v>521611</v>
      </c>
      <c r="BJ2985" s="61"/>
      <c r="BK2985" s="61"/>
      <c r="BL2985" s="61"/>
      <c r="BM2985" s="61"/>
      <c r="BN2985" s="61"/>
      <c r="BO2985" s="62">
        <v>-16703193</v>
      </c>
    </row>
    <row r="2986" spans="1:67" x14ac:dyDescent="0.2">
      <c r="A2986" s="57" t="s">
        <v>55</v>
      </c>
      <c r="B2986" s="56" t="s">
        <v>55</v>
      </c>
      <c r="C2986" s="56" t="s">
        <v>55</v>
      </c>
      <c r="D2986" s="56">
        <v>1997</v>
      </c>
      <c r="E2986" s="58">
        <v>77309541</v>
      </c>
      <c r="F2986" s="58">
        <v>60043761</v>
      </c>
      <c r="G2986" s="59">
        <v>71008622</v>
      </c>
      <c r="H2986" s="59">
        <v>6300919</v>
      </c>
      <c r="I2986" s="60">
        <v>0</v>
      </c>
      <c r="J2986" s="58">
        <v>-17265780</v>
      </c>
      <c r="K2986" s="62">
        <v>198896</v>
      </c>
      <c r="L2986" s="61"/>
      <c r="M2986" s="61"/>
      <c r="N2986" s="61"/>
      <c r="O2986" s="61"/>
      <c r="P2986" s="62">
        <v>992393</v>
      </c>
      <c r="Q2986" s="62">
        <v>533720</v>
      </c>
      <c r="R2986" s="62">
        <v>32827</v>
      </c>
      <c r="S2986" s="61"/>
      <c r="T2986" s="61"/>
      <c r="U2986" s="61"/>
      <c r="V2986" s="61"/>
      <c r="W2986" s="62">
        <v>8473364</v>
      </c>
      <c r="X2986" s="61"/>
      <c r="Y2986" s="61"/>
      <c r="Z2986" s="61"/>
      <c r="AA2986" s="62">
        <v>18287360</v>
      </c>
      <c r="AB2986" s="61"/>
      <c r="AC2986" s="61"/>
      <c r="AD2986" s="62">
        <v>22928941</v>
      </c>
      <c r="AE2986" s="61"/>
      <c r="AF2986" s="62">
        <v>14219947</v>
      </c>
      <c r="AG2986" s="61"/>
      <c r="AH2986" s="61"/>
      <c r="AI2986" s="62">
        <v>5341174</v>
      </c>
      <c r="AJ2986" s="61"/>
      <c r="AK2986" s="61"/>
      <c r="AL2986" s="61"/>
      <c r="AM2986" s="61"/>
      <c r="AN2986" s="61"/>
      <c r="AO2986" s="61"/>
      <c r="AP2986" s="62">
        <v>545215</v>
      </c>
      <c r="AQ2986" s="61"/>
      <c r="AR2986" s="62">
        <v>1675663</v>
      </c>
      <c r="AS2986" s="61"/>
      <c r="AT2986" s="61"/>
      <c r="AU2986" s="61"/>
      <c r="AV2986" s="62">
        <v>23366</v>
      </c>
      <c r="AW2986" s="61"/>
      <c r="AX2986" s="61"/>
      <c r="AY2986" s="62">
        <v>646398</v>
      </c>
      <c r="AZ2986" s="61"/>
      <c r="BA2986" s="62">
        <v>2729356</v>
      </c>
      <c r="BB2986" s="61"/>
      <c r="BC2986" s="61"/>
      <c r="BD2986" s="61"/>
      <c r="BE2986" s="62">
        <v>107035</v>
      </c>
      <c r="BF2986" s="61"/>
      <c r="BG2986" s="62">
        <v>49093</v>
      </c>
      <c r="BH2986" s="61"/>
      <c r="BI2986" s="62">
        <v>524793</v>
      </c>
      <c r="BJ2986" s="61"/>
      <c r="BK2986" s="61"/>
      <c r="BL2986" s="61"/>
      <c r="BM2986" s="61"/>
      <c r="BN2986" s="61"/>
      <c r="BO2986" s="62">
        <v>-17265780</v>
      </c>
    </row>
    <row r="2987" spans="1:67" x14ac:dyDescent="0.2">
      <c r="A2987" s="57" t="s">
        <v>55</v>
      </c>
      <c r="B2987" s="56" t="s">
        <v>55</v>
      </c>
      <c r="C2987" s="56" t="s">
        <v>55</v>
      </c>
      <c r="D2987" s="56">
        <v>1998</v>
      </c>
      <c r="E2987" s="58">
        <v>79673170</v>
      </c>
      <c r="F2987" s="58">
        <v>61870894</v>
      </c>
      <c r="G2987" s="59">
        <v>73106376</v>
      </c>
      <c r="H2987" s="59">
        <v>6566794</v>
      </c>
      <c r="I2987" s="60">
        <v>0</v>
      </c>
      <c r="J2987" s="58">
        <v>-17802276</v>
      </c>
      <c r="K2987" s="62">
        <v>198896</v>
      </c>
      <c r="L2987" s="61"/>
      <c r="M2987" s="61"/>
      <c r="N2987" s="61"/>
      <c r="O2987" s="61"/>
      <c r="P2987" s="62">
        <v>1000269</v>
      </c>
      <c r="Q2987" s="62">
        <v>533720</v>
      </c>
      <c r="R2987" s="62">
        <v>32827</v>
      </c>
      <c r="S2987" s="61"/>
      <c r="T2987" s="61"/>
      <c r="U2987" s="61"/>
      <c r="V2987" s="61"/>
      <c r="W2987" s="62">
        <v>8473364</v>
      </c>
      <c r="X2987" s="61"/>
      <c r="Y2987" s="61"/>
      <c r="Z2987" s="61"/>
      <c r="AA2987" s="62">
        <v>19018050</v>
      </c>
      <c r="AB2987" s="61"/>
      <c r="AC2987" s="61"/>
      <c r="AD2987" s="62">
        <v>24177310</v>
      </c>
      <c r="AE2987" s="61"/>
      <c r="AF2987" s="62">
        <v>14219947</v>
      </c>
      <c r="AG2987" s="61"/>
      <c r="AH2987" s="61"/>
      <c r="AI2987" s="62">
        <v>5451993</v>
      </c>
      <c r="AJ2987" s="61"/>
      <c r="AK2987" s="61"/>
      <c r="AL2987" s="61"/>
      <c r="AM2987" s="61"/>
      <c r="AN2987" s="61"/>
      <c r="AO2987" s="61"/>
      <c r="AP2987" s="62">
        <v>549932</v>
      </c>
      <c r="AQ2987" s="61"/>
      <c r="AR2987" s="62">
        <v>1978703</v>
      </c>
      <c r="AS2987" s="61"/>
      <c r="AT2987" s="61"/>
      <c r="AU2987" s="61"/>
      <c r="AV2987" s="62">
        <v>23366</v>
      </c>
      <c r="AW2987" s="61"/>
      <c r="AX2987" s="61"/>
      <c r="AY2987" s="62">
        <v>586048</v>
      </c>
      <c r="AZ2987" s="61"/>
      <c r="BA2987" s="62">
        <v>2747824</v>
      </c>
      <c r="BB2987" s="61"/>
      <c r="BC2987" s="61"/>
      <c r="BD2987" s="61"/>
      <c r="BE2987" s="62">
        <v>107035</v>
      </c>
      <c r="BF2987" s="61"/>
      <c r="BG2987" s="62">
        <v>49093</v>
      </c>
      <c r="BH2987" s="61"/>
      <c r="BI2987" s="62">
        <v>524793</v>
      </c>
      <c r="BJ2987" s="61"/>
      <c r="BK2987" s="61"/>
      <c r="BL2987" s="61"/>
      <c r="BM2987" s="61"/>
      <c r="BN2987" s="61"/>
      <c r="BO2987" s="62">
        <v>-17802276</v>
      </c>
    </row>
    <row r="2988" spans="1:67" x14ac:dyDescent="0.2">
      <c r="A2988" s="57" t="s">
        <v>55</v>
      </c>
      <c r="B2988" s="56" t="s">
        <v>55</v>
      </c>
      <c r="C2988" s="56" t="s">
        <v>55</v>
      </c>
      <c r="D2988" s="56">
        <v>2002</v>
      </c>
      <c r="E2988" s="58">
        <v>91694597</v>
      </c>
      <c r="F2988" s="58">
        <v>86002108</v>
      </c>
      <c r="G2988" s="59">
        <v>84491607</v>
      </c>
      <c r="H2988" s="59">
        <v>7202990</v>
      </c>
      <c r="I2988" s="60">
        <v>0</v>
      </c>
      <c r="J2988" s="58">
        <v>-5692489</v>
      </c>
      <c r="K2988" s="61"/>
      <c r="L2988" s="62">
        <v>98896</v>
      </c>
      <c r="M2988" s="61"/>
      <c r="N2988" s="61">
        <v>0</v>
      </c>
      <c r="O2988" s="62">
        <v>533720</v>
      </c>
      <c r="P2988" s="61"/>
      <c r="Q2988" s="61"/>
      <c r="R2988" s="61"/>
      <c r="S2988" s="61">
        <v>0</v>
      </c>
      <c r="T2988" s="61">
        <v>0</v>
      </c>
      <c r="U2988" s="61"/>
      <c r="V2988" s="62">
        <v>8473364</v>
      </c>
      <c r="W2988" s="61"/>
      <c r="X2988" s="61">
        <v>0</v>
      </c>
      <c r="Y2988" s="61">
        <v>0</v>
      </c>
      <c r="Z2988" s="62">
        <v>23979471</v>
      </c>
      <c r="AA2988" s="61"/>
      <c r="AB2988" s="61">
        <v>0</v>
      </c>
      <c r="AC2988" s="62">
        <v>30890197</v>
      </c>
      <c r="AD2988" s="61"/>
      <c r="AE2988" s="62">
        <v>14327758</v>
      </c>
      <c r="AF2988" s="61"/>
      <c r="AG2988" s="61">
        <v>0</v>
      </c>
      <c r="AH2988" s="62">
        <v>6188201</v>
      </c>
      <c r="AI2988" s="61"/>
      <c r="AJ2988" s="61">
        <v>0</v>
      </c>
      <c r="AK2988" s="61">
        <v>0</v>
      </c>
      <c r="AL2988" s="61">
        <v>0</v>
      </c>
      <c r="AM2988" s="61">
        <v>0</v>
      </c>
      <c r="AN2988" s="61">
        <v>0</v>
      </c>
      <c r="AO2988" s="62">
        <v>12121</v>
      </c>
      <c r="AP2988" s="61"/>
      <c r="AQ2988" s="62">
        <v>600948</v>
      </c>
      <c r="AR2988" s="61"/>
      <c r="AS2988" s="62">
        <v>1543509</v>
      </c>
      <c r="AT2988" s="61">
        <v>0</v>
      </c>
      <c r="AU2988" s="62">
        <v>3235399</v>
      </c>
      <c r="AV2988" s="61"/>
      <c r="AW2988" s="62">
        <v>23366</v>
      </c>
      <c r="AX2988" s="62">
        <v>534842</v>
      </c>
      <c r="AY2988" s="61"/>
      <c r="AZ2988" s="62">
        <v>116693</v>
      </c>
      <c r="BA2988" s="61"/>
      <c r="BB2988" s="61">
        <v>0</v>
      </c>
      <c r="BC2988" s="62">
        <v>189914</v>
      </c>
      <c r="BD2988" s="61">
        <v>0</v>
      </c>
      <c r="BE2988" s="61"/>
      <c r="BF2988" s="62">
        <v>107035</v>
      </c>
      <c r="BG2988" s="61"/>
      <c r="BH2988" s="62">
        <v>597214</v>
      </c>
      <c r="BI2988" s="61"/>
      <c r="BJ2988" s="62">
        <v>241949</v>
      </c>
      <c r="BK2988" s="61"/>
      <c r="BL2988" s="61">
        <v>0</v>
      </c>
      <c r="BM2988" s="61">
        <v>0</v>
      </c>
      <c r="BN2988" s="62">
        <v>-5692489</v>
      </c>
      <c r="BO2988" s="61"/>
    </row>
    <row r="2989" spans="1:67" x14ac:dyDescent="0.2">
      <c r="A2989" s="57" t="s">
        <v>55</v>
      </c>
      <c r="B2989" s="56" t="s">
        <v>55</v>
      </c>
      <c r="C2989" s="56" t="s">
        <v>55</v>
      </c>
      <c r="D2989" s="56">
        <v>2003</v>
      </c>
      <c r="E2989" s="58">
        <v>98441614</v>
      </c>
      <c r="F2989" s="58">
        <v>90849586</v>
      </c>
      <c r="G2989" s="59">
        <v>90950120</v>
      </c>
      <c r="H2989" s="59">
        <v>7491494</v>
      </c>
      <c r="I2989" s="60">
        <v>0</v>
      </c>
      <c r="J2989" s="58">
        <v>-7592028</v>
      </c>
      <c r="K2989" s="61"/>
      <c r="L2989" s="62">
        <v>98896</v>
      </c>
      <c r="M2989" s="61"/>
      <c r="N2989" s="61">
        <v>0</v>
      </c>
      <c r="O2989" s="62">
        <v>533720</v>
      </c>
      <c r="P2989" s="61"/>
      <c r="Q2989" s="61"/>
      <c r="R2989" s="61"/>
      <c r="S2989" s="61">
        <v>0</v>
      </c>
      <c r="T2989" s="61">
        <v>0</v>
      </c>
      <c r="U2989" s="61"/>
      <c r="V2989" s="62">
        <v>8617217</v>
      </c>
      <c r="W2989" s="61"/>
      <c r="X2989" s="61">
        <v>0</v>
      </c>
      <c r="Y2989" s="61">
        <v>0</v>
      </c>
      <c r="Z2989" s="62">
        <v>25936736</v>
      </c>
      <c r="AA2989" s="61"/>
      <c r="AB2989" s="61">
        <v>0</v>
      </c>
      <c r="AC2989" s="62">
        <v>33766782</v>
      </c>
      <c r="AD2989" s="61"/>
      <c r="AE2989" s="62">
        <v>15485926</v>
      </c>
      <c r="AF2989" s="61"/>
      <c r="AG2989" s="61">
        <v>0</v>
      </c>
      <c r="AH2989" s="62">
        <v>6510843</v>
      </c>
      <c r="AI2989" s="61"/>
      <c r="AJ2989" s="61">
        <v>0</v>
      </c>
      <c r="AK2989" s="61">
        <v>0</v>
      </c>
      <c r="AL2989" s="61">
        <v>0</v>
      </c>
      <c r="AM2989" s="61">
        <v>0</v>
      </c>
      <c r="AN2989" s="61">
        <v>0</v>
      </c>
      <c r="AO2989" s="62">
        <v>16155</v>
      </c>
      <c r="AP2989" s="61"/>
      <c r="AQ2989" s="62">
        <v>610710</v>
      </c>
      <c r="AR2989" s="61"/>
      <c r="AS2989" s="62">
        <v>1696804</v>
      </c>
      <c r="AT2989" s="62">
        <v>38940</v>
      </c>
      <c r="AU2989" s="62">
        <v>3245066</v>
      </c>
      <c r="AV2989" s="61"/>
      <c r="AW2989" s="62">
        <v>23366</v>
      </c>
      <c r="AX2989" s="62">
        <v>534842</v>
      </c>
      <c r="AY2989" s="61"/>
      <c r="AZ2989" s="62">
        <v>119828</v>
      </c>
      <c r="BA2989" s="61"/>
      <c r="BB2989" s="61">
        <v>0</v>
      </c>
      <c r="BC2989" s="62">
        <v>259585</v>
      </c>
      <c r="BD2989" s="61">
        <v>0</v>
      </c>
      <c r="BE2989" s="61"/>
      <c r="BF2989" s="62">
        <v>107035</v>
      </c>
      <c r="BG2989" s="61"/>
      <c r="BH2989" s="62">
        <v>597214</v>
      </c>
      <c r="BI2989" s="61"/>
      <c r="BJ2989" s="62">
        <v>241949</v>
      </c>
      <c r="BK2989" s="61"/>
      <c r="BL2989" s="61">
        <v>0</v>
      </c>
      <c r="BM2989" s="61">
        <v>0</v>
      </c>
      <c r="BN2989" s="62">
        <v>-7592028</v>
      </c>
      <c r="BO2989" s="61"/>
    </row>
    <row r="2990" spans="1:67" x14ac:dyDescent="0.2">
      <c r="A2990" s="57" t="s">
        <v>55</v>
      </c>
      <c r="B2990" s="56" t="s">
        <v>55</v>
      </c>
      <c r="C2990" s="56" t="s">
        <v>55</v>
      </c>
      <c r="D2990" s="56">
        <v>2004</v>
      </c>
      <c r="E2990" s="58">
        <v>105766009</v>
      </c>
      <c r="F2990" s="58">
        <v>98002463</v>
      </c>
      <c r="G2990" s="59">
        <v>97401452</v>
      </c>
      <c r="H2990" s="59">
        <v>8364557</v>
      </c>
      <c r="I2990" s="60">
        <v>0</v>
      </c>
      <c r="J2990" s="58">
        <v>-7763546</v>
      </c>
      <c r="K2990" s="61"/>
      <c r="L2990" s="62">
        <v>98896</v>
      </c>
      <c r="M2990" s="61"/>
      <c r="N2990" s="61">
        <v>0</v>
      </c>
      <c r="O2990" s="62">
        <v>533720</v>
      </c>
      <c r="P2990" s="61"/>
      <c r="Q2990" s="61"/>
      <c r="R2990" s="61"/>
      <c r="S2990" s="61">
        <v>0</v>
      </c>
      <c r="T2990" s="61">
        <v>0</v>
      </c>
      <c r="U2990" s="61"/>
      <c r="V2990" s="62">
        <v>9177302</v>
      </c>
      <c r="W2990" s="61"/>
      <c r="X2990" s="61">
        <v>0</v>
      </c>
      <c r="Y2990" s="61">
        <v>0</v>
      </c>
      <c r="Z2990" s="62">
        <v>28453085</v>
      </c>
      <c r="AA2990" s="61"/>
      <c r="AB2990" s="61">
        <v>0</v>
      </c>
      <c r="AC2990" s="62">
        <v>36313012</v>
      </c>
      <c r="AD2990" s="61"/>
      <c r="AE2990" s="62">
        <v>15531506</v>
      </c>
      <c r="AF2990" s="61"/>
      <c r="AG2990" s="61">
        <v>0</v>
      </c>
      <c r="AH2990" s="62">
        <v>7293931</v>
      </c>
      <c r="AI2990" s="61"/>
      <c r="AJ2990" s="61">
        <v>0</v>
      </c>
      <c r="AK2990" s="61">
        <v>0</v>
      </c>
      <c r="AL2990" s="61">
        <v>0</v>
      </c>
      <c r="AM2990" s="61">
        <v>0</v>
      </c>
      <c r="AN2990" s="61">
        <v>0</v>
      </c>
      <c r="AO2990" s="62">
        <v>59306</v>
      </c>
      <c r="AP2990" s="61"/>
      <c r="AQ2990" s="62">
        <v>648512</v>
      </c>
      <c r="AR2990" s="61"/>
      <c r="AS2990" s="62">
        <v>1770083</v>
      </c>
      <c r="AT2990" s="62">
        <v>55039</v>
      </c>
      <c r="AU2990" s="62">
        <v>3908309</v>
      </c>
      <c r="AV2990" s="61"/>
      <c r="AW2990" s="62">
        <v>23366</v>
      </c>
      <c r="AX2990" s="62">
        <v>570273</v>
      </c>
      <c r="AY2990" s="61"/>
      <c r="AZ2990" s="62">
        <v>122828</v>
      </c>
      <c r="BA2990" s="61"/>
      <c r="BB2990" s="61">
        <v>0</v>
      </c>
      <c r="BC2990" s="62">
        <v>259585</v>
      </c>
      <c r="BD2990" s="62">
        <v>1058</v>
      </c>
      <c r="BE2990" s="61"/>
      <c r="BF2990" s="62">
        <v>107035</v>
      </c>
      <c r="BG2990" s="61"/>
      <c r="BH2990" s="62">
        <v>597214</v>
      </c>
      <c r="BI2990" s="61"/>
      <c r="BJ2990" s="62">
        <v>241949</v>
      </c>
      <c r="BK2990" s="61"/>
      <c r="BL2990" s="61">
        <v>0</v>
      </c>
      <c r="BM2990" s="61">
        <v>0</v>
      </c>
      <c r="BN2990" s="62">
        <v>-7763546</v>
      </c>
      <c r="BO2990" s="61"/>
    </row>
    <row r="2991" spans="1:67" x14ac:dyDescent="0.2">
      <c r="A2991" s="57" t="s">
        <v>55</v>
      </c>
      <c r="B2991" s="56" t="s">
        <v>55</v>
      </c>
      <c r="C2991" s="56" t="s">
        <v>55</v>
      </c>
      <c r="D2991" s="56">
        <v>2005</v>
      </c>
      <c r="E2991" s="58">
        <v>118472556</v>
      </c>
      <c r="F2991" s="58">
        <v>105409966</v>
      </c>
      <c r="G2991" s="59">
        <v>110044970</v>
      </c>
      <c r="H2991" s="59">
        <v>8427586</v>
      </c>
      <c r="I2991" s="60">
        <v>0</v>
      </c>
      <c r="J2991" s="58">
        <v>-13062590</v>
      </c>
      <c r="K2991" s="61"/>
      <c r="L2991" s="62">
        <v>111429</v>
      </c>
      <c r="M2991" s="61"/>
      <c r="N2991" s="61">
        <v>0</v>
      </c>
      <c r="O2991" s="62">
        <v>534820</v>
      </c>
      <c r="P2991" s="61"/>
      <c r="Q2991" s="61"/>
      <c r="R2991" s="61"/>
      <c r="S2991" s="61">
        <v>0</v>
      </c>
      <c r="T2991" s="61">
        <v>0</v>
      </c>
      <c r="U2991" s="61"/>
      <c r="V2991" s="62">
        <v>9944638</v>
      </c>
      <c r="W2991" s="61"/>
      <c r="X2991" s="61">
        <v>0</v>
      </c>
      <c r="Y2991" s="61">
        <v>0</v>
      </c>
      <c r="Z2991" s="62">
        <v>33358438</v>
      </c>
      <c r="AA2991" s="61"/>
      <c r="AB2991" s="61">
        <v>0</v>
      </c>
      <c r="AC2991" s="62">
        <v>42745031</v>
      </c>
      <c r="AD2991" s="61"/>
      <c r="AE2991" s="62">
        <v>15494638</v>
      </c>
      <c r="AF2991" s="61"/>
      <c r="AG2991" s="61">
        <v>0</v>
      </c>
      <c r="AH2991" s="62">
        <v>7855976</v>
      </c>
      <c r="AI2991" s="61"/>
      <c r="AJ2991" s="61">
        <v>0</v>
      </c>
      <c r="AK2991" s="61">
        <v>0</v>
      </c>
      <c r="AL2991" s="61">
        <v>0</v>
      </c>
      <c r="AM2991" s="61">
        <v>0</v>
      </c>
      <c r="AN2991" s="62">
        <v>-6888</v>
      </c>
      <c r="AO2991" s="62">
        <v>72819</v>
      </c>
      <c r="AP2991" s="61"/>
      <c r="AQ2991" s="62">
        <v>662341</v>
      </c>
      <c r="AR2991" s="61"/>
      <c r="AS2991" s="62">
        <v>1892858</v>
      </c>
      <c r="AT2991" s="62">
        <v>113689</v>
      </c>
      <c r="AU2991" s="62">
        <v>3623544</v>
      </c>
      <c r="AV2991" s="61"/>
      <c r="AW2991" s="62">
        <v>23366</v>
      </c>
      <c r="AX2991" s="62">
        <v>693365</v>
      </c>
      <c r="AY2991" s="61"/>
      <c r="AZ2991" s="62">
        <v>122828</v>
      </c>
      <c r="BA2991" s="61"/>
      <c r="BB2991" s="61">
        <v>0</v>
      </c>
      <c r="BC2991" s="62">
        <v>259585</v>
      </c>
      <c r="BD2991" s="62">
        <v>1058</v>
      </c>
      <c r="BE2991" s="61"/>
      <c r="BF2991" s="62">
        <v>107035</v>
      </c>
      <c r="BG2991" s="61"/>
      <c r="BH2991" s="62">
        <v>600737</v>
      </c>
      <c r="BI2991" s="61"/>
      <c r="BJ2991" s="62">
        <v>261249</v>
      </c>
      <c r="BK2991" s="61"/>
      <c r="BL2991" s="61">
        <v>0</v>
      </c>
      <c r="BM2991" s="61">
        <v>0</v>
      </c>
      <c r="BN2991" s="62">
        <v>-13062590</v>
      </c>
      <c r="BO2991" s="61"/>
    </row>
    <row r="2992" spans="1:67" x14ac:dyDescent="0.2">
      <c r="A2992" s="57" t="s">
        <v>55</v>
      </c>
      <c r="B2992" s="56" t="s">
        <v>55</v>
      </c>
      <c r="C2992" s="56" t="s">
        <v>55</v>
      </c>
      <c r="D2992" s="56">
        <v>2006</v>
      </c>
      <c r="E2992" s="58">
        <v>127456749</v>
      </c>
      <c r="F2992" s="58">
        <v>108031529</v>
      </c>
      <c r="G2992" s="59">
        <v>119200189</v>
      </c>
      <c r="H2992" s="59">
        <v>8256560</v>
      </c>
      <c r="I2992" s="60">
        <v>0</v>
      </c>
      <c r="J2992" s="58">
        <v>-19425220</v>
      </c>
      <c r="K2992" s="61"/>
      <c r="L2992" s="62">
        <v>293875</v>
      </c>
      <c r="M2992" s="61"/>
      <c r="N2992" s="61">
        <v>0</v>
      </c>
      <c r="O2992" s="62">
        <v>534820</v>
      </c>
      <c r="P2992" s="61"/>
      <c r="Q2992" s="61"/>
      <c r="R2992" s="61"/>
      <c r="S2992" s="61">
        <v>0</v>
      </c>
      <c r="T2992" s="61">
        <v>0</v>
      </c>
      <c r="U2992" s="61"/>
      <c r="V2992" s="62">
        <v>10178638</v>
      </c>
      <c r="W2992" s="61"/>
      <c r="X2992" s="61">
        <v>0</v>
      </c>
      <c r="Y2992" s="61">
        <v>0</v>
      </c>
      <c r="Z2992" s="62">
        <v>38274196</v>
      </c>
      <c r="AA2992" s="61"/>
      <c r="AB2992" s="61">
        <v>0</v>
      </c>
      <c r="AC2992" s="62">
        <v>46305239</v>
      </c>
      <c r="AD2992" s="61"/>
      <c r="AE2992" s="62">
        <v>15483326</v>
      </c>
      <c r="AF2992" s="61"/>
      <c r="AG2992" s="61">
        <v>0</v>
      </c>
      <c r="AH2992" s="62">
        <v>8130095</v>
      </c>
      <c r="AI2992" s="61"/>
      <c r="AJ2992" s="61">
        <v>0</v>
      </c>
      <c r="AK2992" s="61">
        <v>0</v>
      </c>
      <c r="AL2992" s="61">
        <v>0</v>
      </c>
      <c r="AM2992" s="61">
        <v>0</v>
      </c>
      <c r="AN2992" s="62">
        <v>-6888</v>
      </c>
      <c r="AO2992" s="62">
        <v>124275</v>
      </c>
      <c r="AP2992" s="61"/>
      <c r="AQ2992" s="62">
        <v>696219</v>
      </c>
      <c r="AR2992" s="61"/>
      <c r="AS2992" s="62">
        <v>1926726</v>
      </c>
      <c r="AT2992" s="62">
        <v>136244</v>
      </c>
      <c r="AU2992" s="62">
        <v>3229151</v>
      </c>
      <c r="AV2992" s="61"/>
      <c r="AW2992" s="62">
        <v>24516</v>
      </c>
      <c r="AX2992" s="62">
        <v>728260</v>
      </c>
      <c r="AY2992" s="61"/>
      <c r="AZ2992" s="62">
        <v>122828</v>
      </c>
      <c r="BA2992" s="61"/>
      <c r="BB2992" s="61">
        <v>0</v>
      </c>
      <c r="BC2992" s="62">
        <v>259585</v>
      </c>
      <c r="BD2992" s="62">
        <v>14290</v>
      </c>
      <c r="BE2992" s="61"/>
      <c r="BF2992" s="62">
        <v>107035</v>
      </c>
      <c r="BG2992" s="61"/>
      <c r="BH2992" s="62">
        <v>600737</v>
      </c>
      <c r="BI2992" s="61"/>
      <c r="BJ2992" s="62">
        <v>293582</v>
      </c>
      <c r="BK2992" s="61"/>
      <c r="BL2992" s="61">
        <v>0</v>
      </c>
      <c r="BM2992" s="61">
        <v>0</v>
      </c>
      <c r="BN2992" s="62">
        <v>-19425220</v>
      </c>
      <c r="BO2992" s="61"/>
    </row>
    <row r="2993" spans="1:67" x14ac:dyDescent="0.2">
      <c r="A2993" s="57" t="s">
        <v>55</v>
      </c>
      <c r="B2993" s="56" t="s">
        <v>55</v>
      </c>
      <c r="C2993" s="56" t="s">
        <v>55</v>
      </c>
      <c r="D2993" s="56">
        <v>2007</v>
      </c>
      <c r="E2993" s="58">
        <v>138636291</v>
      </c>
      <c r="F2993" s="58">
        <v>116753384</v>
      </c>
      <c r="G2993" s="59">
        <v>129760082</v>
      </c>
      <c r="H2993" s="59">
        <v>8876209</v>
      </c>
      <c r="I2993" s="60">
        <v>0</v>
      </c>
      <c r="J2993" s="58">
        <v>-21882907</v>
      </c>
      <c r="K2993" s="61"/>
      <c r="L2993" s="62">
        <v>293875</v>
      </c>
      <c r="M2993" s="61"/>
      <c r="N2993" s="61">
        <v>0</v>
      </c>
      <c r="O2993" s="62">
        <v>534820</v>
      </c>
      <c r="P2993" s="61"/>
      <c r="Q2993" s="61"/>
      <c r="R2993" s="61"/>
      <c r="S2993" s="61">
        <v>0</v>
      </c>
      <c r="T2993" s="61">
        <v>0</v>
      </c>
      <c r="U2993" s="61"/>
      <c r="V2993" s="62">
        <v>10918651</v>
      </c>
      <c r="W2993" s="61"/>
      <c r="X2993" s="61">
        <v>0</v>
      </c>
      <c r="Y2993" s="61">
        <v>0</v>
      </c>
      <c r="Z2993" s="62">
        <v>42528743</v>
      </c>
      <c r="AA2993" s="61"/>
      <c r="AB2993" s="61">
        <v>0</v>
      </c>
      <c r="AC2993" s="62">
        <v>51131461</v>
      </c>
      <c r="AD2993" s="61"/>
      <c r="AE2993" s="62">
        <v>15897305</v>
      </c>
      <c r="AF2993" s="61"/>
      <c r="AG2993" s="61">
        <v>0</v>
      </c>
      <c r="AH2993" s="62">
        <v>8455227</v>
      </c>
      <c r="AI2993" s="61"/>
      <c r="AJ2993" s="61">
        <v>0</v>
      </c>
      <c r="AK2993" s="61">
        <v>0</v>
      </c>
      <c r="AL2993" s="61">
        <v>0</v>
      </c>
      <c r="AM2993" s="61">
        <v>0</v>
      </c>
      <c r="AN2993" s="62">
        <v>-6888</v>
      </c>
      <c r="AO2993" s="62">
        <v>124275</v>
      </c>
      <c r="AP2993" s="61"/>
      <c r="AQ2993" s="62">
        <v>701788</v>
      </c>
      <c r="AR2993" s="61"/>
      <c r="AS2993" s="62">
        <v>2196084</v>
      </c>
      <c r="AT2993" s="62">
        <v>147920</v>
      </c>
      <c r="AU2993" s="62">
        <v>3423264</v>
      </c>
      <c r="AV2993" s="61"/>
      <c r="AW2993" s="62">
        <v>24516</v>
      </c>
      <c r="AX2993" s="62">
        <v>857881</v>
      </c>
      <c r="AY2993" s="61"/>
      <c r="AZ2993" s="62">
        <v>122828</v>
      </c>
      <c r="BA2993" s="61"/>
      <c r="BB2993" s="61">
        <v>0</v>
      </c>
      <c r="BC2993" s="62">
        <v>259585</v>
      </c>
      <c r="BD2993" s="62">
        <v>23602</v>
      </c>
      <c r="BE2993" s="61"/>
      <c r="BF2993" s="62">
        <v>107035</v>
      </c>
      <c r="BG2993" s="61"/>
      <c r="BH2993" s="62">
        <v>600737</v>
      </c>
      <c r="BI2993" s="61"/>
      <c r="BJ2993" s="62">
        <v>293582</v>
      </c>
      <c r="BK2993" s="61"/>
      <c r="BL2993" s="61">
        <v>0</v>
      </c>
      <c r="BM2993" s="61">
        <v>0</v>
      </c>
      <c r="BN2993" s="62">
        <v>-21882907</v>
      </c>
      <c r="BO2993" s="61"/>
    </row>
    <row r="2994" spans="1:67" x14ac:dyDescent="0.2">
      <c r="A2994" s="57" t="s">
        <v>55</v>
      </c>
      <c r="B2994" s="56" t="s">
        <v>55</v>
      </c>
      <c r="C2994" s="56" t="s">
        <v>55</v>
      </c>
      <c r="D2994" s="56">
        <v>2008</v>
      </c>
      <c r="E2994" s="58">
        <v>148494258</v>
      </c>
      <c r="F2994" s="58">
        <v>123477787</v>
      </c>
      <c r="G2994" s="59">
        <v>138405645</v>
      </c>
      <c r="H2994" s="59">
        <v>10088613</v>
      </c>
      <c r="I2994" s="60">
        <v>0</v>
      </c>
      <c r="J2994" s="58">
        <v>-25016471</v>
      </c>
      <c r="K2994" s="61"/>
      <c r="L2994" s="62">
        <v>293875</v>
      </c>
      <c r="M2994" s="61"/>
      <c r="N2994" s="61">
        <v>0</v>
      </c>
      <c r="O2994" s="62">
        <v>567527</v>
      </c>
      <c r="P2994" s="61"/>
      <c r="Q2994" s="61"/>
      <c r="R2994" s="61"/>
      <c r="S2994" s="61">
        <v>0</v>
      </c>
      <c r="T2994" s="61">
        <v>0</v>
      </c>
      <c r="U2994" s="61"/>
      <c r="V2994" s="62">
        <v>11394656</v>
      </c>
      <c r="W2994" s="61"/>
      <c r="X2994" s="61">
        <v>0</v>
      </c>
      <c r="Y2994" s="61">
        <v>0</v>
      </c>
      <c r="Z2994" s="62">
        <v>45307746</v>
      </c>
      <c r="AA2994" s="61"/>
      <c r="AB2994" s="61">
        <v>0</v>
      </c>
      <c r="AC2994" s="62">
        <v>56238809</v>
      </c>
      <c r="AD2994" s="61"/>
      <c r="AE2994" s="62">
        <v>15697289</v>
      </c>
      <c r="AF2994" s="61"/>
      <c r="AG2994" s="61">
        <v>0</v>
      </c>
      <c r="AH2994" s="62">
        <v>8905743</v>
      </c>
      <c r="AI2994" s="61"/>
      <c r="AJ2994" s="61">
        <v>0</v>
      </c>
      <c r="AK2994" s="61">
        <v>0</v>
      </c>
      <c r="AL2994" s="61">
        <v>0</v>
      </c>
      <c r="AM2994" s="61">
        <v>0</v>
      </c>
      <c r="AN2994" s="62">
        <v>-6888</v>
      </c>
      <c r="AO2994" s="62">
        <v>131275</v>
      </c>
      <c r="AP2994" s="61"/>
      <c r="AQ2994" s="62">
        <v>702168</v>
      </c>
      <c r="AR2994" s="61"/>
      <c r="AS2994" s="62">
        <v>2254362</v>
      </c>
      <c r="AT2994" s="62">
        <v>225929</v>
      </c>
      <c r="AU2994" s="62">
        <v>3423264</v>
      </c>
      <c r="AV2994" s="61"/>
      <c r="AW2994" s="62">
        <v>24516</v>
      </c>
      <c r="AX2994" s="62">
        <v>1229940</v>
      </c>
      <c r="AY2994" s="61"/>
      <c r="AZ2994" s="62">
        <v>405788</v>
      </c>
      <c r="BA2994" s="61"/>
      <c r="BB2994" s="61">
        <v>0</v>
      </c>
      <c r="BC2994" s="62">
        <v>259585</v>
      </c>
      <c r="BD2994" s="62">
        <v>23602</v>
      </c>
      <c r="BE2994" s="61"/>
      <c r="BF2994" s="62">
        <v>107035</v>
      </c>
      <c r="BG2994" s="61"/>
      <c r="BH2994" s="62">
        <v>1014455</v>
      </c>
      <c r="BI2994" s="61"/>
      <c r="BJ2994" s="62">
        <v>293582</v>
      </c>
      <c r="BK2994" s="61"/>
      <c r="BL2994" s="61">
        <v>0</v>
      </c>
      <c r="BM2994" s="61">
        <v>0</v>
      </c>
      <c r="BN2994" s="62">
        <v>-25016471</v>
      </c>
      <c r="BO2994" s="61"/>
    </row>
    <row r="2995" spans="1:67" x14ac:dyDescent="0.2">
      <c r="A2995" s="57" t="s">
        <v>55</v>
      </c>
      <c r="B2995" s="56" t="s">
        <v>55</v>
      </c>
      <c r="C2995" s="56" t="s">
        <v>55</v>
      </c>
      <c r="D2995" s="56">
        <v>2009</v>
      </c>
      <c r="E2995" s="58">
        <v>155613046</v>
      </c>
      <c r="F2995" s="58">
        <v>129331201</v>
      </c>
      <c r="G2995" s="59">
        <v>145595395</v>
      </c>
      <c r="H2995" s="59">
        <v>10017651</v>
      </c>
      <c r="I2995" s="60">
        <v>0</v>
      </c>
      <c r="J2995" s="58">
        <v>-26281845</v>
      </c>
      <c r="K2995" s="61"/>
      <c r="L2995" s="62">
        <v>293875</v>
      </c>
      <c r="M2995" s="61"/>
      <c r="N2995" s="61">
        <v>0</v>
      </c>
      <c r="O2995" s="62">
        <v>567527</v>
      </c>
      <c r="P2995" s="61"/>
      <c r="Q2995" s="61"/>
      <c r="R2995" s="61"/>
      <c r="S2995" s="61">
        <v>0</v>
      </c>
      <c r="T2995" s="61">
        <v>0</v>
      </c>
      <c r="U2995" s="61"/>
      <c r="V2995" s="62">
        <v>11714796</v>
      </c>
      <c r="W2995" s="61"/>
      <c r="X2995" s="61">
        <v>0</v>
      </c>
      <c r="Y2995" s="61">
        <v>0</v>
      </c>
      <c r="Z2995" s="62">
        <v>49191810</v>
      </c>
      <c r="AA2995" s="61"/>
      <c r="AB2995" s="61">
        <v>0</v>
      </c>
      <c r="AC2995" s="62">
        <v>59105601</v>
      </c>
      <c r="AD2995" s="61"/>
      <c r="AE2995" s="62">
        <v>15686825</v>
      </c>
      <c r="AF2995" s="61"/>
      <c r="AG2995" s="61">
        <v>0</v>
      </c>
      <c r="AH2995" s="62">
        <v>9034961</v>
      </c>
      <c r="AI2995" s="61"/>
      <c r="AJ2995" s="61">
        <v>0</v>
      </c>
      <c r="AK2995" s="61">
        <v>0</v>
      </c>
      <c r="AL2995" s="61">
        <v>0</v>
      </c>
      <c r="AM2995" s="61">
        <v>0</v>
      </c>
      <c r="AN2995" s="62">
        <v>-6888</v>
      </c>
      <c r="AO2995" s="62">
        <v>269104</v>
      </c>
      <c r="AP2995" s="61"/>
      <c r="AQ2995" s="62">
        <v>704609</v>
      </c>
      <c r="AR2995" s="61"/>
      <c r="AS2995" s="62">
        <v>2032394</v>
      </c>
      <c r="AT2995" s="62">
        <v>225929</v>
      </c>
      <c r="AU2995" s="62">
        <v>3378112</v>
      </c>
      <c r="AV2995" s="61"/>
      <c r="AW2995" s="62">
        <v>24516</v>
      </c>
      <c r="AX2995" s="62">
        <v>1278590</v>
      </c>
      <c r="AY2995" s="61"/>
      <c r="AZ2995" s="62">
        <v>405788</v>
      </c>
      <c r="BA2995" s="61"/>
      <c r="BB2995" s="61">
        <v>0</v>
      </c>
      <c r="BC2995" s="62">
        <v>259585</v>
      </c>
      <c r="BD2995" s="62">
        <v>23602</v>
      </c>
      <c r="BE2995" s="61"/>
      <c r="BF2995" s="62">
        <v>107035</v>
      </c>
      <c r="BG2995" s="61"/>
      <c r="BH2995" s="62">
        <v>1021693</v>
      </c>
      <c r="BI2995" s="61"/>
      <c r="BJ2995" s="62">
        <v>293582</v>
      </c>
      <c r="BK2995" s="61"/>
      <c r="BL2995" s="61">
        <v>0</v>
      </c>
      <c r="BM2995" s="61">
        <v>0</v>
      </c>
      <c r="BN2995" s="62">
        <v>-26281845</v>
      </c>
      <c r="BO2995" s="61"/>
    </row>
    <row r="2996" spans="1:67" x14ac:dyDescent="0.2">
      <c r="A2996" s="57" t="s">
        <v>55</v>
      </c>
      <c r="B2996" s="56" t="s">
        <v>55</v>
      </c>
      <c r="C2996" s="56" t="s">
        <v>55</v>
      </c>
      <c r="D2996" s="56">
        <v>2010</v>
      </c>
      <c r="E2996" s="58">
        <v>162471783</v>
      </c>
      <c r="F2996" s="58">
        <v>134016937</v>
      </c>
      <c r="G2996" s="59">
        <v>151978141</v>
      </c>
      <c r="H2996" s="59">
        <v>10493642</v>
      </c>
      <c r="I2996" s="60">
        <v>0</v>
      </c>
      <c r="J2996" s="58">
        <v>-28454846</v>
      </c>
      <c r="K2996" s="61"/>
      <c r="L2996" s="62">
        <v>293875</v>
      </c>
      <c r="M2996" s="61"/>
      <c r="N2996" s="61">
        <v>0</v>
      </c>
      <c r="O2996" s="62">
        <v>570963</v>
      </c>
      <c r="P2996" s="61"/>
      <c r="Q2996" s="61"/>
      <c r="R2996" s="61"/>
      <c r="S2996" s="61">
        <v>0</v>
      </c>
      <c r="T2996" s="61">
        <v>0</v>
      </c>
      <c r="U2996" s="61"/>
      <c r="V2996" s="62">
        <v>12057872</v>
      </c>
      <c r="W2996" s="61"/>
      <c r="X2996" s="61">
        <v>0</v>
      </c>
      <c r="Y2996" s="61">
        <v>0</v>
      </c>
      <c r="Z2996" s="62">
        <v>50225428</v>
      </c>
      <c r="AA2996" s="61"/>
      <c r="AB2996" s="61">
        <v>0</v>
      </c>
      <c r="AC2996" s="62">
        <v>63940852</v>
      </c>
      <c r="AD2996" s="61"/>
      <c r="AE2996" s="62">
        <v>15755642</v>
      </c>
      <c r="AF2996" s="61"/>
      <c r="AG2996" s="61">
        <v>0</v>
      </c>
      <c r="AH2996" s="62">
        <v>9133509</v>
      </c>
      <c r="AI2996" s="61"/>
      <c r="AJ2996" s="61">
        <v>0</v>
      </c>
      <c r="AK2996" s="61">
        <v>0</v>
      </c>
      <c r="AL2996" s="61">
        <v>0</v>
      </c>
      <c r="AM2996" s="61">
        <v>0</v>
      </c>
      <c r="AN2996" s="61">
        <v>0</v>
      </c>
      <c r="AO2996" s="62">
        <v>296465</v>
      </c>
      <c r="AP2996" s="61"/>
      <c r="AQ2996" s="62">
        <v>707745</v>
      </c>
      <c r="AR2996" s="61"/>
      <c r="AS2996" s="62">
        <v>2074786</v>
      </c>
      <c r="AT2996" s="62">
        <v>235770</v>
      </c>
      <c r="AU2996" s="62">
        <v>3622595</v>
      </c>
      <c r="AV2996" s="61"/>
      <c r="AW2996" s="62">
        <v>24516</v>
      </c>
      <c r="AX2996" s="62">
        <v>1415480</v>
      </c>
      <c r="AY2996" s="61"/>
      <c r="AZ2996" s="62">
        <v>405788</v>
      </c>
      <c r="BA2996" s="61"/>
      <c r="BB2996" s="61">
        <v>0</v>
      </c>
      <c r="BC2996" s="62">
        <v>264585</v>
      </c>
      <c r="BD2996" s="62">
        <v>23602</v>
      </c>
      <c r="BE2996" s="61"/>
      <c r="BF2996" s="62">
        <v>107035</v>
      </c>
      <c r="BG2996" s="61"/>
      <c r="BH2996" s="62">
        <v>1021693</v>
      </c>
      <c r="BI2996" s="61"/>
      <c r="BJ2996" s="62">
        <v>293582</v>
      </c>
      <c r="BK2996" s="61"/>
      <c r="BL2996" s="61">
        <v>0</v>
      </c>
      <c r="BM2996" s="61">
        <v>0</v>
      </c>
      <c r="BN2996" s="62">
        <v>-28454846</v>
      </c>
      <c r="BO2996" s="61"/>
    </row>
    <row r="2997" spans="1:67" x14ac:dyDescent="0.2">
      <c r="A2997" s="57" t="s">
        <v>55</v>
      </c>
      <c r="B2997" s="56" t="s">
        <v>55</v>
      </c>
      <c r="C2997" s="56" t="s">
        <v>55</v>
      </c>
      <c r="D2997" s="56">
        <v>2011</v>
      </c>
      <c r="E2997" s="58">
        <v>172069560</v>
      </c>
      <c r="F2997" s="58">
        <v>142683923</v>
      </c>
      <c r="G2997" s="59">
        <v>161234960</v>
      </c>
      <c r="H2997" s="59">
        <v>10834600</v>
      </c>
      <c r="I2997" s="60">
        <v>0</v>
      </c>
      <c r="J2997" s="58">
        <v>-29385637</v>
      </c>
      <c r="K2997" s="61"/>
      <c r="L2997" s="62">
        <v>293875</v>
      </c>
      <c r="M2997" s="61"/>
      <c r="N2997" s="61">
        <v>0</v>
      </c>
      <c r="O2997" s="62">
        <v>570963</v>
      </c>
      <c r="P2997" s="61"/>
      <c r="Q2997" s="61"/>
      <c r="R2997" s="61"/>
      <c r="S2997" s="61">
        <v>0</v>
      </c>
      <c r="T2997" s="61">
        <v>0</v>
      </c>
      <c r="U2997" s="61"/>
      <c r="V2997" s="62">
        <v>14592961</v>
      </c>
      <c r="W2997" s="61"/>
      <c r="X2997" s="61">
        <v>0</v>
      </c>
      <c r="Y2997" s="61">
        <v>0</v>
      </c>
      <c r="Z2997" s="62">
        <v>53265973</v>
      </c>
      <c r="AA2997" s="61"/>
      <c r="AB2997" s="61">
        <v>0</v>
      </c>
      <c r="AC2997" s="62">
        <v>67258443</v>
      </c>
      <c r="AD2997" s="61"/>
      <c r="AE2997" s="62">
        <v>15824593</v>
      </c>
      <c r="AF2997" s="61"/>
      <c r="AG2997" s="61">
        <v>0</v>
      </c>
      <c r="AH2997" s="62">
        <v>9428152</v>
      </c>
      <c r="AI2997" s="61"/>
      <c r="AJ2997" s="61">
        <v>0</v>
      </c>
      <c r="AK2997" s="61">
        <v>0</v>
      </c>
      <c r="AL2997" s="61">
        <v>0</v>
      </c>
      <c r="AM2997" s="61">
        <v>0</v>
      </c>
      <c r="AN2997" s="61">
        <v>0</v>
      </c>
      <c r="AO2997" s="62">
        <v>630750</v>
      </c>
      <c r="AP2997" s="61"/>
      <c r="AQ2997" s="62">
        <v>718703</v>
      </c>
      <c r="AR2997" s="61"/>
      <c r="AS2997" s="62">
        <v>2112208</v>
      </c>
      <c r="AT2997" s="62">
        <v>631722</v>
      </c>
      <c r="AU2997" s="62">
        <v>3072834</v>
      </c>
      <c r="AV2997" s="61"/>
      <c r="AW2997" s="62">
        <v>24516</v>
      </c>
      <c r="AX2997" s="62">
        <v>1525582</v>
      </c>
      <c r="AY2997" s="61"/>
      <c r="AZ2997" s="62">
        <v>405788</v>
      </c>
      <c r="BA2997" s="61"/>
      <c r="BB2997" s="61">
        <v>0</v>
      </c>
      <c r="BC2997" s="62">
        <v>266585</v>
      </c>
      <c r="BD2997" s="62">
        <v>23602</v>
      </c>
      <c r="BE2997" s="61"/>
      <c r="BF2997" s="62">
        <v>107035</v>
      </c>
      <c r="BG2997" s="61"/>
      <c r="BH2997" s="62">
        <v>1021693</v>
      </c>
      <c r="BI2997" s="61"/>
      <c r="BJ2997" s="62">
        <v>293582</v>
      </c>
      <c r="BK2997" s="61"/>
      <c r="BL2997" s="61">
        <v>0</v>
      </c>
      <c r="BM2997" s="61">
        <v>0</v>
      </c>
      <c r="BN2997" s="62">
        <v>-29385637</v>
      </c>
      <c r="BO2997" s="61"/>
    </row>
    <row r="2998" spans="1:67" x14ac:dyDescent="0.2">
      <c r="A2998" s="57" t="s">
        <v>56</v>
      </c>
      <c r="B2998" s="56" t="s">
        <v>56</v>
      </c>
      <c r="C2998" s="56" t="s">
        <v>579</v>
      </c>
      <c r="D2998" s="56">
        <v>1989</v>
      </c>
      <c r="E2998" s="58">
        <v>374439</v>
      </c>
      <c r="F2998" s="58">
        <v>362824</v>
      </c>
      <c r="G2998" s="59">
        <v>358028</v>
      </c>
      <c r="H2998" s="59">
        <v>16411</v>
      </c>
      <c r="I2998" s="60">
        <v>0</v>
      </c>
      <c r="J2998" s="58">
        <v>-11615</v>
      </c>
      <c r="K2998" s="61"/>
      <c r="L2998" s="61"/>
      <c r="M2998" s="62">
        <v>1640</v>
      </c>
      <c r="N2998" s="61"/>
      <c r="O2998" s="61"/>
      <c r="P2998" s="61"/>
      <c r="Q2998" s="61"/>
      <c r="R2998" s="61"/>
      <c r="S2998" s="61"/>
      <c r="T2998" s="61"/>
      <c r="U2998" s="61"/>
      <c r="V2998" s="61"/>
      <c r="W2998" s="61"/>
      <c r="X2998" s="61"/>
      <c r="Y2998" s="61"/>
      <c r="Z2998" s="61"/>
      <c r="AA2998" s="62">
        <v>234816</v>
      </c>
      <c r="AB2998" s="61"/>
      <c r="AC2998" s="61"/>
      <c r="AD2998" s="62">
        <v>33719</v>
      </c>
      <c r="AE2998" s="61"/>
      <c r="AF2998" s="62">
        <v>63056</v>
      </c>
      <c r="AG2998" s="61"/>
      <c r="AH2998" s="61"/>
      <c r="AI2998" s="62">
        <v>24797</v>
      </c>
      <c r="AJ2998" s="61"/>
      <c r="AK2998" s="61"/>
      <c r="AL2998" s="61"/>
      <c r="AM2998" s="61"/>
      <c r="AN2998" s="61"/>
      <c r="AO2998" s="61"/>
      <c r="AP2998" s="62">
        <v>2893</v>
      </c>
      <c r="AQ2998" s="61"/>
      <c r="AR2998" s="61"/>
      <c r="AS2998" s="61"/>
      <c r="AT2998" s="61"/>
      <c r="AU2998" s="61"/>
      <c r="AV2998" s="61"/>
      <c r="AW2998" s="61"/>
      <c r="AX2998" s="61"/>
      <c r="AY2998" s="61"/>
      <c r="AZ2998" s="61"/>
      <c r="BA2998" s="62">
        <v>13518</v>
      </c>
      <c r="BB2998" s="61"/>
      <c r="BC2998" s="61"/>
      <c r="BD2998" s="61"/>
      <c r="BE2998" s="61"/>
      <c r="BF2998" s="61"/>
      <c r="BG2998" s="61"/>
      <c r="BH2998" s="61"/>
      <c r="BI2998" s="61"/>
      <c r="BJ2998" s="61"/>
      <c r="BK2998" s="61"/>
      <c r="BL2998" s="61"/>
      <c r="BM2998" s="61"/>
      <c r="BN2998" s="61"/>
      <c r="BO2998" s="62">
        <v>-11615</v>
      </c>
    </row>
    <row r="2999" spans="1:67" x14ac:dyDescent="0.2">
      <c r="A2999" s="57" t="s">
        <v>56</v>
      </c>
      <c r="B2999" s="56" t="s">
        <v>56</v>
      </c>
      <c r="C2999" s="56" t="s">
        <v>579</v>
      </c>
      <c r="D2999" s="56">
        <v>1990</v>
      </c>
      <c r="E2999" s="58">
        <v>384448</v>
      </c>
      <c r="F2999" s="58">
        <v>372833</v>
      </c>
      <c r="G2999" s="59">
        <v>368037</v>
      </c>
      <c r="H2999" s="59">
        <v>16411</v>
      </c>
      <c r="I2999" s="60">
        <v>0</v>
      </c>
      <c r="J2999" s="58">
        <v>-11615</v>
      </c>
      <c r="K2999" s="61"/>
      <c r="L2999" s="61"/>
      <c r="M2999" s="62">
        <v>1640</v>
      </c>
      <c r="N2999" s="61"/>
      <c r="O2999" s="61"/>
      <c r="P2999" s="61"/>
      <c r="Q2999" s="61"/>
      <c r="R2999" s="61"/>
      <c r="S2999" s="61"/>
      <c r="T2999" s="61"/>
      <c r="U2999" s="61"/>
      <c r="V2999" s="61"/>
      <c r="W2999" s="61"/>
      <c r="X2999" s="61"/>
      <c r="Y2999" s="61"/>
      <c r="Z2999" s="61"/>
      <c r="AA2999" s="62">
        <v>237482</v>
      </c>
      <c r="AB2999" s="61"/>
      <c r="AC2999" s="61"/>
      <c r="AD2999" s="62">
        <v>37831</v>
      </c>
      <c r="AE2999" s="61"/>
      <c r="AF2999" s="62">
        <v>65267</v>
      </c>
      <c r="AG2999" s="61"/>
      <c r="AH2999" s="61"/>
      <c r="AI2999" s="62">
        <v>25817</v>
      </c>
      <c r="AJ2999" s="61"/>
      <c r="AK2999" s="61"/>
      <c r="AL2999" s="61"/>
      <c r="AM2999" s="61"/>
      <c r="AN2999" s="61"/>
      <c r="AO2999" s="61"/>
      <c r="AP2999" s="62">
        <v>2893</v>
      </c>
      <c r="AQ2999" s="61"/>
      <c r="AR2999" s="61"/>
      <c r="AS2999" s="61"/>
      <c r="AT2999" s="61"/>
      <c r="AU2999" s="61"/>
      <c r="AV2999" s="61"/>
      <c r="AW2999" s="61"/>
      <c r="AX2999" s="61"/>
      <c r="AY2999" s="61"/>
      <c r="AZ2999" s="61"/>
      <c r="BA2999" s="62">
        <v>13518</v>
      </c>
      <c r="BB2999" s="61"/>
      <c r="BC2999" s="61"/>
      <c r="BD2999" s="61"/>
      <c r="BE2999" s="61"/>
      <c r="BF2999" s="61"/>
      <c r="BG2999" s="61"/>
      <c r="BH2999" s="61"/>
      <c r="BI2999" s="61"/>
      <c r="BJ2999" s="61"/>
      <c r="BK2999" s="61"/>
      <c r="BL2999" s="61"/>
      <c r="BM2999" s="61"/>
      <c r="BN2999" s="61"/>
      <c r="BO2999" s="62">
        <v>-11615</v>
      </c>
    </row>
    <row r="3000" spans="1:67" x14ac:dyDescent="0.2">
      <c r="A3000" s="57" t="s">
        <v>56</v>
      </c>
      <c r="B3000" s="56" t="s">
        <v>56</v>
      </c>
      <c r="C3000" s="56" t="s">
        <v>579</v>
      </c>
      <c r="D3000" s="56">
        <v>1991</v>
      </c>
      <c r="E3000" s="58">
        <v>396437</v>
      </c>
      <c r="F3000" s="58">
        <v>384822</v>
      </c>
      <c r="G3000" s="59">
        <v>380026</v>
      </c>
      <c r="H3000" s="59">
        <v>16411</v>
      </c>
      <c r="I3000" s="60">
        <v>0</v>
      </c>
      <c r="J3000" s="58">
        <v>-11615</v>
      </c>
      <c r="K3000" s="61"/>
      <c r="L3000" s="61"/>
      <c r="M3000" s="62">
        <v>1640</v>
      </c>
      <c r="N3000" s="61"/>
      <c r="O3000" s="61"/>
      <c r="P3000" s="61"/>
      <c r="Q3000" s="61"/>
      <c r="R3000" s="61"/>
      <c r="S3000" s="61"/>
      <c r="T3000" s="61"/>
      <c r="U3000" s="61"/>
      <c r="V3000" s="61"/>
      <c r="W3000" s="61"/>
      <c r="X3000" s="61"/>
      <c r="Y3000" s="61"/>
      <c r="Z3000" s="61"/>
      <c r="AA3000" s="62">
        <v>238406</v>
      </c>
      <c r="AB3000" s="61"/>
      <c r="AC3000" s="61"/>
      <c r="AD3000" s="62">
        <v>41205</v>
      </c>
      <c r="AE3000" s="61"/>
      <c r="AF3000" s="62">
        <v>70071</v>
      </c>
      <c r="AG3000" s="61"/>
      <c r="AH3000" s="61"/>
      <c r="AI3000" s="62">
        <v>28704</v>
      </c>
      <c r="AJ3000" s="61"/>
      <c r="AK3000" s="61"/>
      <c r="AL3000" s="61"/>
      <c r="AM3000" s="61"/>
      <c r="AN3000" s="61"/>
      <c r="AO3000" s="61"/>
      <c r="AP3000" s="62">
        <v>2893</v>
      </c>
      <c r="AQ3000" s="61"/>
      <c r="AR3000" s="61"/>
      <c r="AS3000" s="61"/>
      <c r="AT3000" s="61"/>
      <c r="AU3000" s="61"/>
      <c r="AV3000" s="61"/>
      <c r="AW3000" s="61"/>
      <c r="AX3000" s="61"/>
      <c r="AY3000" s="61"/>
      <c r="AZ3000" s="61"/>
      <c r="BA3000" s="62">
        <v>13518</v>
      </c>
      <c r="BB3000" s="61"/>
      <c r="BC3000" s="61"/>
      <c r="BD3000" s="61"/>
      <c r="BE3000" s="61"/>
      <c r="BF3000" s="61"/>
      <c r="BG3000" s="61"/>
      <c r="BH3000" s="61"/>
      <c r="BI3000" s="61"/>
      <c r="BJ3000" s="61"/>
      <c r="BK3000" s="61"/>
      <c r="BL3000" s="61"/>
      <c r="BM3000" s="61"/>
      <c r="BN3000" s="61"/>
      <c r="BO3000" s="62">
        <v>-11615</v>
      </c>
    </row>
    <row r="3001" spans="1:67" x14ac:dyDescent="0.2">
      <c r="A3001" s="57" t="s">
        <v>56</v>
      </c>
      <c r="B3001" s="56" t="s">
        <v>56</v>
      </c>
      <c r="C3001" s="56" t="s">
        <v>579</v>
      </c>
      <c r="D3001" s="56">
        <v>1992</v>
      </c>
      <c r="E3001" s="58">
        <v>423365</v>
      </c>
      <c r="F3001" s="58">
        <v>411750</v>
      </c>
      <c r="G3001" s="59">
        <v>406954</v>
      </c>
      <c r="H3001" s="59">
        <v>16411</v>
      </c>
      <c r="I3001" s="60">
        <v>0</v>
      </c>
      <c r="J3001" s="58">
        <v>-11615</v>
      </c>
      <c r="K3001" s="61"/>
      <c r="L3001" s="61"/>
      <c r="M3001" s="62">
        <v>1640</v>
      </c>
      <c r="N3001" s="61"/>
      <c r="O3001" s="61"/>
      <c r="P3001" s="61"/>
      <c r="Q3001" s="61"/>
      <c r="R3001" s="61"/>
      <c r="S3001" s="61"/>
      <c r="T3001" s="61"/>
      <c r="U3001" s="61"/>
      <c r="V3001" s="61"/>
      <c r="W3001" s="61"/>
      <c r="X3001" s="61"/>
      <c r="Y3001" s="61"/>
      <c r="Z3001" s="61"/>
      <c r="AA3001" s="62">
        <v>252015</v>
      </c>
      <c r="AB3001" s="61"/>
      <c r="AC3001" s="61"/>
      <c r="AD3001" s="62">
        <v>50564</v>
      </c>
      <c r="AE3001" s="61"/>
      <c r="AF3001" s="62">
        <v>72828</v>
      </c>
      <c r="AG3001" s="61"/>
      <c r="AH3001" s="61"/>
      <c r="AI3001" s="62">
        <v>29907</v>
      </c>
      <c r="AJ3001" s="61"/>
      <c r="AK3001" s="61"/>
      <c r="AL3001" s="61"/>
      <c r="AM3001" s="61"/>
      <c r="AN3001" s="61"/>
      <c r="AO3001" s="61"/>
      <c r="AP3001" s="62">
        <v>2893</v>
      </c>
      <c r="AQ3001" s="61"/>
      <c r="AR3001" s="61"/>
      <c r="AS3001" s="61"/>
      <c r="AT3001" s="61"/>
      <c r="AU3001" s="61"/>
      <c r="AV3001" s="61"/>
      <c r="AW3001" s="61"/>
      <c r="AX3001" s="61"/>
      <c r="AY3001" s="61"/>
      <c r="AZ3001" s="61"/>
      <c r="BA3001" s="62">
        <v>13518</v>
      </c>
      <c r="BB3001" s="61"/>
      <c r="BC3001" s="61"/>
      <c r="BD3001" s="61"/>
      <c r="BE3001" s="61"/>
      <c r="BF3001" s="61"/>
      <c r="BG3001" s="61"/>
      <c r="BH3001" s="61"/>
      <c r="BI3001" s="61"/>
      <c r="BJ3001" s="61"/>
      <c r="BK3001" s="61"/>
      <c r="BL3001" s="61"/>
      <c r="BM3001" s="61"/>
      <c r="BN3001" s="61"/>
      <c r="BO3001" s="62">
        <v>-11615</v>
      </c>
    </row>
    <row r="3002" spans="1:67" x14ac:dyDescent="0.2">
      <c r="A3002" s="57" t="s">
        <v>56</v>
      </c>
      <c r="B3002" s="56" t="s">
        <v>56</v>
      </c>
      <c r="C3002" s="56" t="s">
        <v>579</v>
      </c>
      <c r="D3002" s="56">
        <v>1993</v>
      </c>
      <c r="E3002" s="58">
        <v>431875</v>
      </c>
      <c r="F3002" s="58">
        <v>420260</v>
      </c>
      <c r="G3002" s="59">
        <v>415464</v>
      </c>
      <c r="H3002" s="59">
        <v>16411</v>
      </c>
      <c r="I3002" s="60">
        <v>0</v>
      </c>
      <c r="J3002" s="58">
        <v>-11615</v>
      </c>
      <c r="K3002" s="61"/>
      <c r="L3002" s="61"/>
      <c r="M3002" s="62">
        <v>1640</v>
      </c>
      <c r="N3002" s="61"/>
      <c r="O3002" s="61"/>
      <c r="P3002" s="61"/>
      <c r="Q3002" s="61"/>
      <c r="R3002" s="61"/>
      <c r="S3002" s="61"/>
      <c r="T3002" s="61"/>
      <c r="U3002" s="61"/>
      <c r="V3002" s="61"/>
      <c r="W3002" s="61"/>
      <c r="X3002" s="61"/>
      <c r="Y3002" s="61"/>
      <c r="Z3002" s="61"/>
      <c r="AA3002" s="62">
        <v>253934</v>
      </c>
      <c r="AB3002" s="61"/>
      <c r="AC3002" s="61"/>
      <c r="AD3002" s="62">
        <v>55373</v>
      </c>
      <c r="AE3002" s="61"/>
      <c r="AF3002" s="62">
        <v>73148</v>
      </c>
      <c r="AG3002" s="61"/>
      <c r="AH3002" s="61"/>
      <c r="AI3002" s="62">
        <v>31369</v>
      </c>
      <c r="AJ3002" s="61"/>
      <c r="AK3002" s="61"/>
      <c r="AL3002" s="61"/>
      <c r="AM3002" s="61"/>
      <c r="AN3002" s="61"/>
      <c r="AO3002" s="61"/>
      <c r="AP3002" s="62">
        <v>2893</v>
      </c>
      <c r="AQ3002" s="61"/>
      <c r="AR3002" s="61"/>
      <c r="AS3002" s="61"/>
      <c r="AT3002" s="61"/>
      <c r="AU3002" s="61"/>
      <c r="AV3002" s="61"/>
      <c r="AW3002" s="61"/>
      <c r="AX3002" s="61"/>
      <c r="AY3002" s="61"/>
      <c r="AZ3002" s="61"/>
      <c r="BA3002" s="62">
        <v>13518</v>
      </c>
      <c r="BB3002" s="61"/>
      <c r="BC3002" s="61"/>
      <c r="BD3002" s="61"/>
      <c r="BE3002" s="61"/>
      <c r="BF3002" s="61"/>
      <c r="BG3002" s="61"/>
      <c r="BH3002" s="61"/>
      <c r="BI3002" s="61"/>
      <c r="BJ3002" s="61"/>
      <c r="BK3002" s="61"/>
      <c r="BL3002" s="61"/>
      <c r="BM3002" s="61"/>
      <c r="BN3002" s="61"/>
      <c r="BO3002" s="62">
        <v>-11615</v>
      </c>
    </row>
    <row r="3003" spans="1:67" x14ac:dyDescent="0.2">
      <c r="A3003" s="57" t="s">
        <v>56</v>
      </c>
      <c r="B3003" s="56" t="s">
        <v>56</v>
      </c>
      <c r="C3003" s="56" t="s">
        <v>579</v>
      </c>
      <c r="D3003" s="56">
        <v>1994</v>
      </c>
      <c r="E3003" s="58">
        <v>446134</v>
      </c>
      <c r="F3003" s="58">
        <v>408392</v>
      </c>
      <c r="G3003" s="59">
        <v>429723</v>
      </c>
      <c r="H3003" s="59">
        <v>16411</v>
      </c>
      <c r="I3003" s="60">
        <v>0</v>
      </c>
      <c r="J3003" s="58">
        <v>-37742</v>
      </c>
      <c r="K3003" s="61"/>
      <c r="L3003" s="61"/>
      <c r="M3003" s="62">
        <v>1640</v>
      </c>
      <c r="N3003" s="61"/>
      <c r="O3003" s="61"/>
      <c r="P3003" s="61"/>
      <c r="Q3003" s="61"/>
      <c r="R3003" s="61"/>
      <c r="S3003" s="61"/>
      <c r="T3003" s="61"/>
      <c r="U3003" s="61"/>
      <c r="V3003" s="61"/>
      <c r="W3003" s="61"/>
      <c r="X3003" s="61"/>
      <c r="Y3003" s="61"/>
      <c r="Z3003" s="61"/>
      <c r="AA3003" s="62">
        <v>259175</v>
      </c>
      <c r="AB3003" s="61"/>
      <c r="AC3003" s="61"/>
      <c r="AD3003" s="62">
        <v>61175</v>
      </c>
      <c r="AE3003" s="61"/>
      <c r="AF3003" s="62">
        <v>75024</v>
      </c>
      <c r="AG3003" s="61"/>
      <c r="AH3003" s="61"/>
      <c r="AI3003" s="62">
        <v>32709</v>
      </c>
      <c r="AJ3003" s="61"/>
      <c r="AK3003" s="61"/>
      <c r="AL3003" s="61"/>
      <c r="AM3003" s="61"/>
      <c r="AN3003" s="61"/>
      <c r="AO3003" s="61"/>
      <c r="AP3003" s="62">
        <v>2893</v>
      </c>
      <c r="AQ3003" s="61"/>
      <c r="AR3003" s="61"/>
      <c r="AS3003" s="61"/>
      <c r="AT3003" s="61"/>
      <c r="AU3003" s="61"/>
      <c r="AV3003" s="61"/>
      <c r="AW3003" s="61"/>
      <c r="AX3003" s="61"/>
      <c r="AY3003" s="61"/>
      <c r="AZ3003" s="61"/>
      <c r="BA3003" s="62">
        <v>13518</v>
      </c>
      <c r="BB3003" s="61"/>
      <c r="BC3003" s="61"/>
      <c r="BD3003" s="61"/>
      <c r="BE3003" s="61"/>
      <c r="BF3003" s="61"/>
      <c r="BG3003" s="61"/>
      <c r="BH3003" s="61"/>
      <c r="BI3003" s="61"/>
      <c r="BJ3003" s="61"/>
      <c r="BK3003" s="61"/>
      <c r="BL3003" s="61"/>
      <c r="BM3003" s="61"/>
      <c r="BN3003" s="61"/>
      <c r="BO3003" s="62">
        <v>-37742</v>
      </c>
    </row>
    <row r="3004" spans="1:67" x14ac:dyDescent="0.2">
      <c r="A3004" s="57" t="s">
        <v>56</v>
      </c>
      <c r="B3004" s="56" t="s">
        <v>56</v>
      </c>
      <c r="C3004" s="56" t="s">
        <v>579</v>
      </c>
      <c r="D3004" s="56">
        <v>1995</v>
      </c>
      <c r="E3004" s="58">
        <v>493577</v>
      </c>
      <c r="F3004" s="58">
        <v>420655</v>
      </c>
      <c r="G3004" s="59">
        <v>477166</v>
      </c>
      <c r="H3004" s="59">
        <v>16411</v>
      </c>
      <c r="I3004" s="60">
        <v>0</v>
      </c>
      <c r="J3004" s="58">
        <v>-72922</v>
      </c>
      <c r="K3004" s="61"/>
      <c r="L3004" s="61"/>
      <c r="M3004" s="62">
        <v>1640</v>
      </c>
      <c r="N3004" s="61"/>
      <c r="O3004" s="61"/>
      <c r="P3004" s="61"/>
      <c r="Q3004" s="61"/>
      <c r="R3004" s="61"/>
      <c r="S3004" s="61"/>
      <c r="T3004" s="61"/>
      <c r="U3004" s="61"/>
      <c r="V3004" s="61"/>
      <c r="W3004" s="61"/>
      <c r="X3004" s="61"/>
      <c r="Y3004" s="61"/>
      <c r="Z3004" s="61"/>
      <c r="AA3004" s="62">
        <v>290773</v>
      </c>
      <c r="AB3004" s="61"/>
      <c r="AC3004" s="61"/>
      <c r="AD3004" s="62">
        <v>65003</v>
      </c>
      <c r="AE3004" s="61"/>
      <c r="AF3004" s="62">
        <v>86660</v>
      </c>
      <c r="AG3004" s="61"/>
      <c r="AH3004" s="61"/>
      <c r="AI3004" s="62">
        <v>33090</v>
      </c>
      <c r="AJ3004" s="61"/>
      <c r="AK3004" s="61"/>
      <c r="AL3004" s="61"/>
      <c r="AM3004" s="61"/>
      <c r="AN3004" s="61"/>
      <c r="AO3004" s="61"/>
      <c r="AP3004" s="62">
        <v>2893</v>
      </c>
      <c r="AQ3004" s="61"/>
      <c r="AR3004" s="61"/>
      <c r="AS3004" s="61"/>
      <c r="AT3004" s="61"/>
      <c r="AU3004" s="61"/>
      <c r="AV3004" s="61"/>
      <c r="AW3004" s="61"/>
      <c r="AX3004" s="61"/>
      <c r="AY3004" s="61"/>
      <c r="AZ3004" s="61"/>
      <c r="BA3004" s="62">
        <v>13518</v>
      </c>
      <c r="BB3004" s="61"/>
      <c r="BC3004" s="61"/>
      <c r="BD3004" s="61"/>
      <c r="BE3004" s="61"/>
      <c r="BF3004" s="61"/>
      <c r="BG3004" s="61"/>
      <c r="BH3004" s="61"/>
      <c r="BI3004" s="61"/>
      <c r="BJ3004" s="61"/>
      <c r="BK3004" s="61"/>
      <c r="BL3004" s="61"/>
      <c r="BM3004" s="61"/>
      <c r="BN3004" s="61"/>
      <c r="BO3004" s="62">
        <v>-72922</v>
      </c>
    </row>
    <row r="3005" spans="1:67" x14ac:dyDescent="0.2">
      <c r="A3005" s="57" t="s">
        <v>56</v>
      </c>
      <c r="B3005" s="56" t="s">
        <v>56</v>
      </c>
      <c r="C3005" s="56" t="s">
        <v>579</v>
      </c>
      <c r="D3005" s="56">
        <v>1996</v>
      </c>
      <c r="E3005" s="58">
        <v>500518</v>
      </c>
      <c r="F3005" s="58">
        <v>427596</v>
      </c>
      <c r="G3005" s="59">
        <v>484107</v>
      </c>
      <c r="H3005" s="59">
        <v>16411</v>
      </c>
      <c r="I3005" s="60">
        <v>0</v>
      </c>
      <c r="J3005" s="58">
        <v>-72922</v>
      </c>
      <c r="K3005" s="61"/>
      <c r="L3005" s="61"/>
      <c r="M3005" s="62">
        <v>1640</v>
      </c>
      <c r="N3005" s="61"/>
      <c r="O3005" s="61"/>
      <c r="P3005" s="61"/>
      <c r="Q3005" s="61"/>
      <c r="R3005" s="61"/>
      <c r="S3005" s="61"/>
      <c r="T3005" s="61"/>
      <c r="U3005" s="61"/>
      <c r="V3005" s="61"/>
      <c r="W3005" s="61"/>
      <c r="X3005" s="61"/>
      <c r="Y3005" s="61"/>
      <c r="Z3005" s="61"/>
      <c r="AA3005" s="62">
        <v>294009</v>
      </c>
      <c r="AB3005" s="61"/>
      <c r="AC3005" s="61"/>
      <c r="AD3005" s="62">
        <v>65947</v>
      </c>
      <c r="AE3005" s="61"/>
      <c r="AF3005" s="62">
        <v>88995</v>
      </c>
      <c r="AG3005" s="61"/>
      <c r="AH3005" s="61"/>
      <c r="AI3005" s="62">
        <v>33516</v>
      </c>
      <c r="AJ3005" s="61"/>
      <c r="AK3005" s="61"/>
      <c r="AL3005" s="61"/>
      <c r="AM3005" s="61"/>
      <c r="AN3005" s="61"/>
      <c r="AO3005" s="61"/>
      <c r="AP3005" s="62">
        <v>2893</v>
      </c>
      <c r="AQ3005" s="61"/>
      <c r="AR3005" s="61"/>
      <c r="AS3005" s="61"/>
      <c r="AT3005" s="61"/>
      <c r="AU3005" s="61"/>
      <c r="AV3005" s="61"/>
      <c r="AW3005" s="61"/>
      <c r="AX3005" s="61"/>
      <c r="AY3005" s="61"/>
      <c r="AZ3005" s="61"/>
      <c r="BA3005" s="62">
        <v>13518</v>
      </c>
      <c r="BB3005" s="61"/>
      <c r="BC3005" s="61"/>
      <c r="BD3005" s="61"/>
      <c r="BE3005" s="61"/>
      <c r="BF3005" s="61"/>
      <c r="BG3005" s="61"/>
      <c r="BH3005" s="61"/>
      <c r="BI3005" s="61"/>
      <c r="BJ3005" s="61"/>
      <c r="BK3005" s="61"/>
      <c r="BL3005" s="61"/>
      <c r="BM3005" s="61"/>
      <c r="BN3005" s="61"/>
      <c r="BO3005" s="62">
        <v>-72922</v>
      </c>
    </row>
    <row r="3006" spans="1:67" x14ac:dyDescent="0.2">
      <c r="A3006" s="57" t="s">
        <v>56</v>
      </c>
      <c r="B3006" s="56" t="s">
        <v>56</v>
      </c>
      <c r="C3006" s="56" t="s">
        <v>579</v>
      </c>
      <c r="D3006" s="56">
        <v>1997</v>
      </c>
      <c r="E3006" s="58">
        <v>525108</v>
      </c>
      <c r="F3006" s="58">
        <v>452186</v>
      </c>
      <c r="G3006" s="59">
        <v>508697</v>
      </c>
      <c r="H3006" s="59">
        <v>16411</v>
      </c>
      <c r="I3006" s="60">
        <v>0</v>
      </c>
      <c r="J3006" s="58">
        <v>-72922</v>
      </c>
      <c r="K3006" s="61"/>
      <c r="L3006" s="61"/>
      <c r="M3006" s="62">
        <v>1640</v>
      </c>
      <c r="N3006" s="61"/>
      <c r="O3006" s="61"/>
      <c r="P3006" s="61"/>
      <c r="Q3006" s="61"/>
      <c r="R3006" s="61"/>
      <c r="S3006" s="61"/>
      <c r="T3006" s="61"/>
      <c r="U3006" s="61"/>
      <c r="V3006" s="61"/>
      <c r="W3006" s="61"/>
      <c r="X3006" s="61"/>
      <c r="Y3006" s="61"/>
      <c r="Z3006" s="61"/>
      <c r="AA3006" s="62">
        <v>313720</v>
      </c>
      <c r="AB3006" s="61"/>
      <c r="AC3006" s="61"/>
      <c r="AD3006" s="62">
        <v>67493</v>
      </c>
      <c r="AE3006" s="61"/>
      <c r="AF3006" s="62">
        <v>91695</v>
      </c>
      <c r="AG3006" s="61"/>
      <c r="AH3006" s="61"/>
      <c r="AI3006" s="62">
        <v>34149</v>
      </c>
      <c r="AJ3006" s="61"/>
      <c r="AK3006" s="61"/>
      <c r="AL3006" s="61"/>
      <c r="AM3006" s="61"/>
      <c r="AN3006" s="61"/>
      <c r="AO3006" s="61"/>
      <c r="AP3006" s="62">
        <v>2893</v>
      </c>
      <c r="AQ3006" s="61"/>
      <c r="AR3006" s="61"/>
      <c r="AS3006" s="61"/>
      <c r="AT3006" s="61"/>
      <c r="AU3006" s="61"/>
      <c r="AV3006" s="61"/>
      <c r="AW3006" s="61"/>
      <c r="AX3006" s="61"/>
      <c r="AY3006" s="61"/>
      <c r="AZ3006" s="61"/>
      <c r="BA3006" s="62">
        <v>13518</v>
      </c>
      <c r="BB3006" s="61"/>
      <c r="BC3006" s="61"/>
      <c r="BD3006" s="61"/>
      <c r="BE3006" s="61"/>
      <c r="BF3006" s="61"/>
      <c r="BG3006" s="61"/>
      <c r="BH3006" s="61"/>
      <c r="BI3006" s="61"/>
      <c r="BJ3006" s="61"/>
      <c r="BK3006" s="61"/>
      <c r="BL3006" s="61"/>
      <c r="BM3006" s="61"/>
      <c r="BN3006" s="61"/>
      <c r="BO3006" s="62">
        <v>-72922</v>
      </c>
    </row>
    <row r="3007" spans="1:67" x14ac:dyDescent="0.2">
      <c r="A3007" s="57" t="s">
        <v>56</v>
      </c>
      <c r="B3007" s="56" t="s">
        <v>56</v>
      </c>
      <c r="C3007" s="56" t="s">
        <v>580</v>
      </c>
      <c r="D3007" s="56">
        <v>1989</v>
      </c>
      <c r="E3007" s="58">
        <v>9381248</v>
      </c>
      <c r="F3007" s="58">
        <v>9174512</v>
      </c>
      <c r="G3007" s="59">
        <v>8415870</v>
      </c>
      <c r="H3007" s="59">
        <v>965378</v>
      </c>
      <c r="I3007" s="60">
        <v>0</v>
      </c>
      <c r="J3007" s="58">
        <v>-206736</v>
      </c>
      <c r="K3007" s="62">
        <v>274668</v>
      </c>
      <c r="L3007" s="61"/>
      <c r="M3007" s="62">
        <v>3458</v>
      </c>
      <c r="N3007" s="61"/>
      <c r="O3007" s="61"/>
      <c r="P3007" s="62">
        <v>474250</v>
      </c>
      <c r="Q3007" s="62">
        <v>141410</v>
      </c>
      <c r="R3007" s="61"/>
      <c r="S3007" s="61"/>
      <c r="T3007" s="61"/>
      <c r="U3007" s="61"/>
      <c r="V3007" s="61"/>
      <c r="W3007" s="62">
        <v>937863</v>
      </c>
      <c r="X3007" s="61"/>
      <c r="Y3007" s="61"/>
      <c r="Z3007" s="61"/>
      <c r="AA3007" s="62">
        <v>3202426</v>
      </c>
      <c r="AB3007" s="61"/>
      <c r="AC3007" s="61"/>
      <c r="AD3007" s="62">
        <v>1267202</v>
      </c>
      <c r="AE3007" s="61"/>
      <c r="AF3007" s="62">
        <v>1562815</v>
      </c>
      <c r="AG3007" s="61"/>
      <c r="AH3007" s="61"/>
      <c r="AI3007" s="62">
        <v>551778</v>
      </c>
      <c r="AJ3007" s="61"/>
      <c r="AK3007" s="61"/>
      <c r="AL3007" s="61"/>
      <c r="AM3007" s="61"/>
      <c r="AN3007" s="61"/>
      <c r="AO3007" s="61"/>
      <c r="AP3007" s="62">
        <v>79067</v>
      </c>
      <c r="AQ3007" s="61"/>
      <c r="AR3007" s="62">
        <v>153936</v>
      </c>
      <c r="AS3007" s="61"/>
      <c r="AT3007" s="61"/>
      <c r="AU3007" s="61"/>
      <c r="AV3007" s="62">
        <v>36883</v>
      </c>
      <c r="AW3007" s="61"/>
      <c r="AX3007" s="61"/>
      <c r="AY3007" s="62">
        <v>139968</v>
      </c>
      <c r="AZ3007" s="61"/>
      <c r="BA3007" s="62">
        <v>504769</v>
      </c>
      <c r="BB3007" s="61"/>
      <c r="BC3007" s="61"/>
      <c r="BD3007" s="61"/>
      <c r="BE3007" s="61"/>
      <c r="BF3007" s="61"/>
      <c r="BG3007" s="61"/>
      <c r="BH3007" s="61"/>
      <c r="BI3007" s="61"/>
      <c r="BJ3007" s="61"/>
      <c r="BK3007" s="62">
        <v>50755</v>
      </c>
      <c r="BL3007" s="61"/>
      <c r="BM3007" s="61"/>
      <c r="BN3007" s="61"/>
      <c r="BO3007" s="62">
        <v>-206736</v>
      </c>
    </row>
    <row r="3008" spans="1:67" x14ac:dyDescent="0.2">
      <c r="A3008" s="57" t="s">
        <v>56</v>
      </c>
      <c r="B3008" s="56" t="s">
        <v>56</v>
      </c>
      <c r="C3008" s="56" t="s">
        <v>580</v>
      </c>
      <c r="D3008" s="56">
        <v>1990</v>
      </c>
      <c r="E3008" s="58">
        <v>9435971</v>
      </c>
      <c r="F3008" s="58">
        <v>9229235</v>
      </c>
      <c r="G3008" s="59">
        <v>8354576</v>
      </c>
      <c r="H3008" s="59">
        <v>1081395</v>
      </c>
      <c r="I3008" s="60">
        <v>0</v>
      </c>
      <c r="J3008" s="58">
        <v>-206736</v>
      </c>
      <c r="K3008" s="62">
        <v>312945</v>
      </c>
      <c r="L3008" s="61"/>
      <c r="M3008" s="62">
        <v>3458</v>
      </c>
      <c r="N3008" s="61"/>
      <c r="O3008" s="61"/>
      <c r="P3008" s="62">
        <v>474250</v>
      </c>
      <c r="Q3008" s="62">
        <v>141410</v>
      </c>
      <c r="R3008" s="61"/>
      <c r="S3008" s="61"/>
      <c r="T3008" s="61"/>
      <c r="U3008" s="61"/>
      <c r="V3008" s="61"/>
      <c r="W3008" s="62">
        <v>1158139</v>
      </c>
      <c r="X3008" s="61"/>
      <c r="Y3008" s="61"/>
      <c r="Z3008" s="61"/>
      <c r="AA3008" s="62">
        <v>2806772</v>
      </c>
      <c r="AB3008" s="61"/>
      <c r="AC3008" s="61"/>
      <c r="AD3008" s="62">
        <v>1321248</v>
      </c>
      <c r="AE3008" s="61"/>
      <c r="AF3008" s="62">
        <v>1662296</v>
      </c>
      <c r="AG3008" s="61"/>
      <c r="AH3008" s="61"/>
      <c r="AI3008" s="62">
        <v>474058</v>
      </c>
      <c r="AJ3008" s="61"/>
      <c r="AK3008" s="61"/>
      <c r="AL3008" s="61"/>
      <c r="AM3008" s="61"/>
      <c r="AN3008" s="61"/>
      <c r="AO3008" s="61"/>
      <c r="AP3008" s="62">
        <v>89698</v>
      </c>
      <c r="AQ3008" s="61"/>
      <c r="AR3008" s="62">
        <v>157435</v>
      </c>
      <c r="AS3008" s="61"/>
      <c r="AT3008" s="61"/>
      <c r="AU3008" s="61"/>
      <c r="AV3008" s="62">
        <v>36883</v>
      </c>
      <c r="AW3008" s="61"/>
      <c r="AX3008" s="61"/>
      <c r="AY3008" s="62">
        <v>136519</v>
      </c>
      <c r="AZ3008" s="61"/>
      <c r="BA3008" s="62">
        <v>588126</v>
      </c>
      <c r="BB3008" s="61"/>
      <c r="BC3008" s="61"/>
      <c r="BD3008" s="61"/>
      <c r="BE3008" s="61"/>
      <c r="BF3008" s="61"/>
      <c r="BG3008" s="61"/>
      <c r="BH3008" s="61"/>
      <c r="BI3008" s="61"/>
      <c r="BJ3008" s="61"/>
      <c r="BK3008" s="62">
        <v>72734</v>
      </c>
      <c r="BL3008" s="61"/>
      <c r="BM3008" s="61"/>
      <c r="BN3008" s="61"/>
      <c r="BO3008" s="62">
        <v>-206736</v>
      </c>
    </row>
    <row r="3009" spans="1:67" x14ac:dyDescent="0.2">
      <c r="A3009" s="57" t="s">
        <v>56</v>
      </c>
      <c r="B3009" s="56" t="s">
        <v>56</v>
      </c>
      <c r="C3009" s="56" t="s">
        <v>580</v>
      </c>
      <c r="D3009" s="56">
        <v>1991</v>
      </c>
      <c r="E3009" s="58">
        <v>10231143</v>
      </c>
      <c r="F3009" s="58">
        <v>10024407</v>
      </c>
      <c r="G3009" s="59">
        <v>9015940</v>
      </c>
      <c r="H3009" s="59">
        <v>1215203</v>
      </c>
      <c r="I3009" s="60">
        <v>0</v>
      </c>
      <c r="J3009" s="58">
        <v>-206736</v>
      </c>
      <c r="K3009" s="62">
        <v>316923</v>
      </c>
      <c r="L3009" s="61"/>
      <c r="M3009" s="62">
        <v>3458</v>
      </c>
      <c r="N3009" s="61"/>
      <c r="O3009" s="61"/>
      <c r="P3009" s="62">
        <v>480817</v>
      </c>
      <c r="Q3009" s="62">
        <v>141410</v>
      </c>
      <c r="R3009" s="61"/>
      <c r="S3009" s="61"/>
      <c r="T3009" s="61"/>
      <c r="U3009" s="61"/>
      <c r="V3009" s="61"/>
      <c r="W3009" s="62">
        <v>1503032</v>
      </c>
      <c r="X3009" s="61"/>
      <c r="Y3009" s="61"/>
      <c r="Z3009" s="61"/>
      <c r="AA3009" s="62">
        <v>3018092</v>
      </c>
      <c r="AB3009" s="61"/>
      <c r="AC3009" s="61"/>
      <c r="AD3009" s="62">
        <v>1335704</v>
      </c>
      <c r="AE3009" s="61"/>
      <c r="AF3009" s="62">
        <v>1714567</v>
      </c>
      <c r="AG3009" s="61"/>
      <c r="AH3009" s="61"/>
      <c r="AI3009" s="62">
        <v>501937</v>
      </c>
      <c r="AJ3009" s="61"/>
      <c r="AK3009" s="61"/>
      <c r="AL3009" s="61"/>
      <c r="AM3009" s="61"/>
      <c r="AN3009" s="61"/>
      <c r="AO3009" s="61"/>
      <c r="AP3009" s="62">
        <v>93557</v>
      </c>
      <c r="AQ3009" s="61"/>
      <c r="AR3009" s="62">
        <v>159959</v>
      </c>
      <c r="AS3009" s="61"/>
      <c r="AT3009" s="61"/>
      <c r="AU3009" s="61"/>
      <c r="AV3009" s="62">
        <v>37260</v>
      </c>
      <c r="AW3009" s="61"/>
      <c r="AX3009" s="61"/>
      <c r="AY3009" s="62">
        <v>139802</v>
      </c>
      <c r="AZ3009" s="61"/>
      <c r="BA3009" s="62">
        <v>600125</v>
      </c>
      <c r="BB3009" s="61"/>
      <c r="BC3009" s="61"/>
      <c r="BD3009" s="61"/>
      <c r="BE3009" s="62">
        <v>1125</v>
      </c>
      <c r="BF3009" s="61"/>
      <c r="BG3009" s="62">
        <v>3199</v>
      </c>
      <c r="BH3009" s="61"/>
      <c r="BI3009" s="62">
        <v>97472</v>
      </c>
      <c r="BJ3009" s="61"/>
      <c r="BK3009" s="62">
        <v>82704</v>
      </c>
      <c r="BL3009" s="61"/>
      <c r="BM3009" s="61"/>
      <c r="BN3009" s="61"/>
      <c r="BO3009" s="62">
        <v>-206736</v>
      </c>
    </row>
    <row r="3010" spans="1:67" x14ac:dyDescent="0.2">
      <c r="A3010" s="57" t="s">
        <v>56</v>
      </c>
      <c r="B3010" s="56" t="s">
        <v>56</v>
      </c>
      <c r="C3010" s="56" t="s">
        <v>580</v>
      </c>
      <c r="D3010" s="56">
        <v>1992</v>
      </c>
      <c r="E3010" s="58">
        <v>11128388</v>
      </c>
      <c r="F3010" s="58">
        <v>10921652</v>
      </c>
      <c r="G3010" s="59">
        <v>9666249</v>
      </c>
      <c r="H3010" s="59">
        <v>1462139</v>
      </c>
      <c r="I3010" s="60">
        <v>0</v>
      </c>
      <c r="J3010" s="58">
        <v>-206736</v>
      </c>
      <c r="K3010" s="62">
        <v>316923</v>
      </c>
      <c r="L3010" s="61"/>
      <c r="M3010" s="62">
        <v>4958</v>
      </c>
      <c r="N3010" s="61"/>
      <c r="O3010" s="61"/>
      <c r="P3010" s="62">
        <v>492318</v>
      </c>
      <c r="Q3010" s="62">
        <v>141410</v>
      </c>
      <c r="R3010" s="61"/>
      <c r="S3010" s="61"/>
      <c r="T3010" s="61"/>
      <c r="U3010" s="61"/>
      <c r="V3010" s="61"/>
      <c r="W3010" s="62">
        <v>1750959</v>
      </c>
      <c r="X3010" s="61"/>
      <c r="Y3010" s="61"/>
      <c r="Z3010" s="61"/>
      <c r="AA3010" s="62">
        <v>3203013</v>
      </c>
      <c r="AB3010" s="61"/>
      <c r="AC3010" s="61"/>
      <c r="AD3010" s="62">
        <v>1445104</v>
      </c>
      <c r="AE3010" s="61"/>
      <c r="AF3010" s="62">
        <v>1782090</v>
      </c>
      <c r="AG3010" s="61"/>
      <c r="AH3010" s="61"/>
      <c r="AI3010" s="62">
        <v>529474</v>
      </c>
      <c r="AJ3010" s="61"/>
      <c r="AK3010" s="61"/>
      <c r="AL3010" s="61"/>
      <c r="AM3010" s="61"/>
      <c r="AN3010" s="61"/>
      <c r="AO3010" s="61"/>
      <c r="AP3010" s="62">
        <v>96590</v>
      </c>
      <c r="AQ3010" s="61"/>
      <c r="AR3010" s="62">
        <v>163885</v>
      </c>
      <c r="AS3010" s="61"/>
      <c r="AT3010" s="61"/>
      <c r="AU3010" s="61"/>
      <c r="AV3010" s="62">
        <v>37260</v>
      </c>
      <c r="AW3010" s="61"/>
      <c r="AX3010" s="61"/>
      <c r="AY3010" s="62">
        <v>149312</v>
      </c>
      <c r="AZ3010" s="61"/>
      <c r="BA3010" s="62">
        <v>606128</v>
      </c>
      <c r="BB3010" s="61"/>
      <c r="BC3010" s="61"/>
      <c r="BD3010" s="61"/>
      <c r="BE3010" s="62">
        <v>19569</v>
      </c>
      <c r="BF3010" s="61"/>
      <c r="BG3010" s="62">
        <v>64873</v>
      </c>
      <c r="BH3010" s="61"/>
      <c r="BI3010" s="62">
        <v>234752</v>
      </c>
      <c r="BJ3010" s="61"/>
      <c r="BK3010" s="62">
        <v>89770</v>
      </c>
      <c r="BL3010" s="61"/>
      <c r="BM3010" s="61"/>
      <c r="BN3010" s="61"/>
      <c r="BO3010" s="62">
        <v>-206736</v>
      </c>
    </row>
    <row r="3011" spans="1:67" x14ac:dyDescent="0.2">
      <c r="A3011" s="57" t="s">
        <v>56</v>
      </c>
      <c r="B3011" s="56" t="s">
        <v>56</v>
      </c>
      <c r="C3011" s="56" t="s">
        <v>580</v>
      </c>
      <c r="D3011" s="56">
        <v>1993</v>
      </c>
      <c r="E3011" s="58">
        <v>11663476</v>
      </c>
      <c r="F3011" s="58">
        <v>11456740</v>
      </c>
      <c r="G3011" s="59">
        <v>10013707</v>
      </c>
      <c r="H3011" s="59">
        <v>1649769</v>
      </c>
      <c r="I3011" s="60">
        <v>0</v>
      </c>
      <c r="J3011" s="58">
        <v>-206736</v>
      </c>
      <c r="K3011" s="62">
        <v>316923</v>
      </c>
      <c r="L3011" s="61"/>
      <c r="M3011" s="62">
        <v>4958</v>
      </c>
      <c r="N3011" s="61"/>
      <c r="O3011" s="61"/>
      <c r="P3011" s="62">
        <v>498661</v>
      </c>
      <c r="Q3011" s="62">
        <v>141410</v>
      </c>
      <c r="R3011" s="61"/>
      <c r="S3011" s="61"/>
      <c r="T3011" s="61"/>
      <c r="U3011" s="61"/>
      <c r="V3011" s="61"/>
      <c r="W3011" s="62">
        <v>1753187</v>
      </c>
      <c r="X3011" s="61"/>
      <c r="Y3011" s="61"/>
      <c r="Z3011" s="61"/>
      <c r="AA3011" s="62">
        <v>3415299</v>
      </c>
      <c r="AB3011" s="61"/>
      <c r="AC3011" s="61"/>
      <c r="AD3011" s="62">
        <v>1502138</v>
      </c>
      <c r="AE3011" s="61"/>
      <c r="AF3011" s="62">
        <v>1836557</v>
      </c>
      <c r="AG3011" s="61"/>
      <c r="AH3011" s="61"/>
      <c r="AI3011" s="62">
        <v>544574</v>
      </c>
      <c r="AJ3011" s="61"/>
      <c r="AK3011" s="61"/>
      <c r="AL3011" s="61"/>
      <c r="AM3011" s="61"/>
      <c r="AN3011" s="61"/>
      <c r="AO3011" s="61"/>
      <c r="AP3011" s="62">
        <v>95059</v>
      </c>
      <c r="AQ3011" s="61"/>
      <c r="AR3011" s="62">
        <v>148176</v>
      </c>
      <c r="AS3011" s="61"/>
      <c r="AT3011" s="61"/>
      <c r="AU3011" s="61"/>
      <c r="AV3011" s="62">
        <v>37260</v>
      </c>
      <c r="AW3011" s="61"/>
      <c r="AX3011" s="61"/>
      <c r="AY3011" s="62">
        <v>148914</v>
      </c>
      <c r="AZ3011" s="61"/>
      <c r="BA3011" s="62">
        <v>761648</v>
      </c>
      <c r="BB3011" s="61"/>
      <c r="BC3011" s="61"/>
      <c r="BD3011" s="61"/>
      <c r="BE3011" s="62">
        <v>47654</v>
      </c>
      <c r="BF3011" s="61"/>
      <c r="BG3011" s="62">
        <v>64873</v>
      </c>
      <c r="BH3011" s="61"/>
      <c r="BI3011" s="62">
        <v>251465</v>
      </c>
      <c r="BJ3011" s="61"/>
      <c r="BK3011" s="62">
        <v>94720</v>
      </c>
      <c r="BL3011" s="61"/>
      <c r="BM3011" s="61"/>
      <c r="BN3011" s="61"/>
      <c r="BO3011" s="62">
        <v>-206736</v>
      </c>
    </row>
    <row r="3012" spans="1:67" x14ac:dyDescent="0.2">
      <c r="A3012" s="57" t="s">
        <v>56</v>
      </c>
      <c r="B3012" s="56" t="s">
        <v>56</v>
      </c>
      <c r="C3012" s="56" t="s">
        <v>580</v>
      </c>
      <c r="D3012" s="56">
        <v>1994</v>
      </c>
      <c r="E3012" s="58">
        <v>10306717</v>
      </c>
      <c r="F3012" s="58">
        <v>8925417</v>
      </c>
      <c r="G3012" s="59">
        <v>8680645</v>
      </c>
      <c r="H3012" s="59">
        <v>1626072</v>
      </c>
      <c r="I3012" s="60">
        <v>0</v>
      </c>
      <c r="J3012" s="58">
        <v>-1381300</v>
      </c>
      <c r="K3012" s="62">
        <v>316923</v>
      </c>
      <c r="L3012" s="61"/>
      <c r="M3012" s="62">
        <v>4958</v>
      </c>
      <c r="N3012" s="61"/>
      <c r="O3012" s="61"/>
      <c r="P3012" s="62">
        <v>540699</v>
      </c>
      <c r="Q3012" s="62">
        <v>141410</v>
      </c>
      <c r="R3012" s="61"/>
      <c r="S3012" s="61"/>
      <c r="T3012" s="61"/>
      <c r="U3012" s="61"/>
      <c r="V3012" s="61"/>
      <c r="W3012" s="62">
        <v>1753187</v>
      </c>
      <c r="X3012" s="61"/>
      <c r="Y3012" s="61"/>
      <c r="Z3012" s="61"/>
      <c r="AA3012" s="62">
        <v>2888385</v>
      </c>
      <c r="AB3012" s="61"/>
      <c r="AC3012" s="61"/>
      <c r="AD3012" s="62">
        <v>1477778</v>
      </c>
      <c r="AE3012" s="61"/>
      <c r="AF3012" s="62">
        <v>1220750</v>
      </c>
      <c r="AG3012" s="61"/>
      <c r="AH3012" s="61"/>
      <c r="AI3012" s="62">
        <v>336555</v>
      </c>
      <c r="AJ3012" s="61"/>
      <c r="AK3012" s="61"/>
      <c r="AL3012" s="61"/>
      <c r="AM3012" s="61"/>
      <c r="AN3012" s="61"/>
      <c r="AO3012" s="61"/>
      <c r="AP3012" s="62">
        <v>95059</v>
      </c>
      <c r="AQ3012" s="61"/>
      <c r="AR3012" s="62">
        <v>159710</v>
      </c>
      <c r="AS3012" s="61"/>
      <c r="AT3012" s="61"/>
      <c r="AU3012" s="61"/>
      <c r="AV3012" s="62">
        <v>37260</v>
      </c>
      <c r="AW3012" s="61"/>
      <c r="AX3012" s="61"/>
      <c r="AY3012" s="62">
        <v>156358</v>
      </c>
      <c r="AZ3012" s="61"/>
      <c r="BA3012" s="62">
        <v>704251</v>
      </c>
      <c r="BB3012" s="61"/>
      <c r="BC3012" s="61"/>
      <c r="BD3012" s="61"/>
      <c r="BE3012" s="62">
        <v>60912</v>
      </c>
      <c r="BF3012" s="61"/>
      <c r="BG3012" s="62">
        <v>64873</v>
      </c>
      <c r="BH3012" s="61"/>
      <c r="BI3012" s="62">
        <v>251465</v>
      </c>
      <c r="BJ3012" s="61"/>
      <c r="BK3012" s="62">
        <v>96184</v>
      </c>
      <c r="BL3012" s="61"/>
      <c r="BM3012" s="61"/>
      <c r="BN3012" s="61"/>
      <c r="BO3012" s="62">
        <v>-1381300</v>
      </c>
    </row>
    <row r="3013" spans="1:67" x14ac:dyDescent="0.2">
      <c r="A3013" s="57" t="s">
        <v>56</v>
      </c>
      <c r="B3013" s="56" t="s">
        <v>56</v>
      </c>
      <c r="C3013" s="56" t="s">
        <v>580</v>
      </c>
      <c r="D3013" s="56">
        <v>1995</v>
      </c>
      <c r="E3013" s="58">
        <v>10888394</v>
      </c>
      <c r="F3013" s="58">
        <v>9156244</v>
      </c>
      <c r="G3013" s="59">
        <v>9177723</v>
      </c>
      <c r="H3013" s="59">
        <v>1710671</v>
      </c>
      <c r="I3013" s="60">
        <v>0</v>
      </c>
      <c r="J3013" s="58">
        <v>-1732150</v>
      </c>
      <c r="K3013" s="62">
        <v>316923</v>
      </c>
      <c r="L3013" s="61"/>
      <c r="M3013" s="62">
        <v>4958</v>
      </c>
      <c r="N3013" s="61"/>
      <c r="O3013" s="61"/>
      <c r="P3013" s="62">
        <v>557452</v>
      </c>
      <c r="Q3013" s="62">
        <v>141410</v>
      </c>
      <c r="R3013" s="61"/>
      <c r="S3013" s="61"/>
      <c r="T3013" s="61"/>
      <c r="U3013" s="61"/>
      <c r="V3013" s="61"/>
      <c r="W3013" s="62">
        <v>1763682</v>
      </c>
      <c r="X3013" s="61"/>
      <c r="Y3013" s="61"/>
      <c r="Z3013" s="61"/>
      <c r="AA3013" s="62">
        <v>3051999</v>
      </c>
      <c r="AB3013" s="61"/>
      <c r="AC3013" s="61"/>
      <c r="AD3013" s="62">
        <v>1759820</v>
      </c>
      <c r="AE3013" s="61"/>
      <c r="AF3013" s="62">
        <v>1240344</v>
      </c>
      <c r="AG3013" s="61"/>
      <c r="AH3013" s="61"/>
      <c r="AI3013" s="62">
        <v>341135</v>
      </c>
      <c r="AJ3013" s="61"/>
      <c r="AK3013" s="61"/>
      <c r="AL3013" s="61"/>
      <c r="AM3013" s="61"/>
      <c r="AN3013" s="61"/>
      <c r="AO3013" s="61"/>
      <c r="AP3013" s="62">
        <v>94408</v>
      </c>
      <c r="AQ3013" s="61"/>
      <c r="AR3013" s="62">
        <v>162043</v>
      </c>
      <c r="AS3013" s="61"/>
      <c r="AT3013" s="61"/>
      <c r="AU3013" s="61"/>
      <c r="AV3013" s="62">
        <v>37260</v>
      </c>
      <c r="AW3013" s="61"/>
      <c r="AX3013" s="61"/>
      <c r="AY3013" s="62">
        <v>164466</v>
      </c>
      <c r="AZ3013" s="61"/>
      <c r="BA3013" s="62">
        <v>735513</v>
      </c>
      <c r="BB3013" s="61"/>
      <c r="BC3013" s="61"/>
      <c r="BD3013" s="61"/>
      <c r="BE3013" s="62">
        <v>101740</v>
      </c>
      <c r="BF3013" s="61"/>
      <c r="BG3013" s="62">
        <v>64873</v>
      </c>
      <c r="BH3013" s="61"/>
      <c r="BI3013" s="62">
        <v>251465</v>
      </c>
      <c r="BJ3013" s="61"/>
      <c r="BK3013" s="62">
        <v>98903</v>
      </c>
      <c r="BL3013" s="61"/>
      <c r="BM3013" s="61"/>
      <c r="BN3013" s="61"/>
      <c r="BO3013" s="62">
        <v>-1732150</v>
      </c>
    </row>
    <row r="3014" spans="1:67" x14ac:dyDescent="0.2">
      <c r="A3014" s="57" t="s">
        <v>56</v>
      </c>
      <c r="B3014" s="56" t="s">
        <v>56</v>
      </c>
      <c r="C3014" s="56" t="s">
        <v>580</v>
      </c>
      <c r="D3014" s="56">
        <v>1996</v>
      </c>
      <c r="E3014" s="58">
        <v>11598986</v>
      </c>
      <c r="F3014" s="58">
        <v>9799558</v>
      </c>
      <c r="G3014" s="59">
        <v>9560005</v>
      </c>
      <c r="H3014" s="59">
        <v>2038981</v>
      </c>
      <c r="I3014" s="60">
        <v>0</v>
      </c>
      <c r="J3014" s="58">
        <v>-1799428</v>
      </c>
      <c r="K3014" s="62">
        <v>318828</v>
      </c>
      <c r="L3014" s="61"/>
      <c r="M3014" s="62">
        <v>4958</v>
      </c>
      <c r="N3014" s="61"/>
      <c r="O3014" s="61"/>
      <c r="P3014" s="62">
        <v>578747</v>
      </c>
      <c r="Q3014" s="62">
        <v>151990</v>
      </c>
      <c r="R3014" s="61"/>
      <c r="S3014" s="61"/>
      <c r="T3014" s="61"/>
      <c r="U3014" s="61"/>
      <c r="V3014" s="61"/>
      <c r="W3014" s="62">
        <v>1773796</v>
      </c>
      <c r="X3014" s="61"/>
      <c r="Y3014" s="61"/>
      <c r="Z3014" s="61"/>
      <c r="AA3014" s="62">
        <v>3242126</v>
      </c>
      <c r="AB3014" s="61"/>
      <c r="AC3014" s="61"/>
      <c r="AD3014" s="62">
        <v>1845529</v>
      </c>
      <c r="AE3014" s="61"/>
      <c r="AF3014" s="62">
        <v>1282061</v>
      </c>
      <c r="AG3014" s="61"/>
      <c r="AH3014" s="61"/>
      <c r="AI3014" s="62">
        <v>361970</v>
      </c>
      <c r="AJ3014" s="61"/>
      <c r="AK3014" s="61"/>
      <c r="AL3014" s="61"/>
      <c r="AM3014" s="61"/>
      <c r="AN3014" s="61"/>
      <c r="AO3014" s="61"/>
      <c r="AP3014" s="62">
        <v>93901</v>
      </c>
      <c r="AQ3014" s="61"/>
      <c r="AR3014" s="62">
        <v>213203</v>
      </c>
      <c r="AS3014" s="61"/>
      <c r="AT3014" s="61"/>
      <c r="AU3014" s="61"/>
      <c r="AV3014" s="62">
        <v>37260</v>
      </c>
      <c r="AW3014" s="61"/>
      <c r="AX3014" s="61"/>
      <c r="AY3014" s="62">
        <v>168331</v>
      </c>
      <c r="AZ3014" s="61"/>
      <c r="BA3014" s="62">
        <v>916479</v>
      </c>
      <c r="BB3014" s="61"/>
      <c r="BC3014" s="61"/>
      <c r="BD3014" s="61"/>
      <c r="BE3014" s="62">
        <v>190329</v>
      </c>
      <c r="BF3014" s="61"/>
      <c r="BG3014" s="62">
        <v>64873</v>
      </c>
      <c r="BH3014" s="61"/>
      <c r="BI3014" s="62">
        <v>251465</v>
      </c>
      <c r="BJ3014" s="61"/>
      <c r="BK3014" s="62">
        <v>103140</v>
      </c>
      <c r="BL3014" s="61"/>
      <c r="BM3014" s="61"/>
      <c r="BN3014" s="61"/>
      <c r="BO3014" s="62">
        <v>-1799428</v>
      </c>
    </row>
    <row r="3015" spans="1:67" x14ac:dyDescent="0.2">
      <c r="A3015" s="57" t="s">
        <v>56</v>
      </c>
      <c r="B3015" s="56" t="s">
        <v>56</v>
      </c>
      <c r="C3015" s="56" t="s">
        <v>580</v>
      </c>
      <c r="D3015" s="56">
        <v>1997</v>
      </c>
      <c r="E3015" s="58">
        <v>12045652</v>
      </c>
      <c r="F3015" s="58">
        <v>10202119</v>
      </c>
      <c r="G3015" s="59">
        <v>10080341</v>
      </c>
      <c r="H3015" s="59">
        <v>1965311</v>
      </c>
      <c r="I3015" s="60">
        <v>0</v>
      </c>
      <c r="J3015" s="58">
        <v>-1843533</v>
      </c>
      <c r="K3015" s="62">
        <v>318828</v>
      </c>
      <c r="L3015" s="61"/>
      <c r="M3015" s="62">
        <v>4958</v>
      </c>
      <c r="N3015" s="61"/>
      <c r="O3015" s="61"/>
      <c r="P3015" s="62">
        <v>582947</v>
      </c>
      <c r="Q3015" s="62">
        <v>152304</v>
      </c>
      <c r="R3015" s="61"/>
      <c r="S3015" s="61"/>
      <c r="T3015" s="61"/>
      <c r="U3015" s="61"/>
      <c r="V3015" s="61"/>
      <c r="W3015" s="62">
        <v>1821867</v>
      </c>
      <c r="X3015" s="61"/>
      <c r="Y3015" s="61"/>
      <c r="Z3015" s="61"/>
      <c r="AA3015" s="62">
        <v>3531135</v>
      </c>
      <c r="AB3015" s="61"/>
      <c r="AC3015" s="61"/>
      <c r="AD3015" s="62">
        <v>1916841</v>
      </c>
      <c r="AE3015" s="61"/>
      <c r="AF3015" s="62">
        <v>1365511</v>
      </c>
      <c r="AG3015" s="61"/>
      <c r="AH3015" s="61"/>
      <c r="AI3015" s="62">
        <v>385950</v>
      </c>
      <c r="AJ3015" s="61"/>
      <c r="AK3015" s="61"/>
      <c r="AL3015" s="61"/>
      <c r="AM3015" s="61"/>
      <c r="AN3015" s="61"/>
      <c r="AO3015" s="61"/>
      <c r="AP3015" s="62">
        <v>94009</v>
      </c>
      <c r="AQ3015" s="61"/>
      <c r="AR3015" s="62">
        <v>102571</v>
      </c>
      <c r="AS3015" s="61"/>
      <c r="AT3015" s="61"/>
      <c r="AU3015" s="61"/>
      <c r="AV3015" s="62">
        <v>37260</v>
      </c>
      <c r="AW3015" s="61"/>
      <c r="AX3015" s="61"/>
      <c r="AY3015" s="62">
        <v>171659</v>
      </c>
      <c r="AZ3015" s="61"/>
      <c r="BA3015" s="62">
        <v>928106</v>
      </c>
      <c r="BB3015" s="61"/>
      <c r="BC3015" s="61"/>
      <c r="BD3015" s="61"/>
      <c r="BE3015" s="62">
        <v>210929</v>
      </c>
      <c r="BF3015" s="61"/>
      <c r="BG3015" s="62">
        <v>64873</v>
      </c>
      <c r="BH3015" s="61"/>
      <c r="BI3015" s="62">
        <v>251465</v>
      </c>
      <c r="BJ3015" s="61"/>
      <c r="BK3015" s="62">
        <v>104439</v>
      </c>
      <c r="BL3015" s="61"/>
      <c r="BM3015" s="61"/>
      <c r="BN3015" s="61"/>
      <c r="BO3015" s="62">
        <v>-1843533</v>
      </c>
    </row>
    <row r="3016" spans="1:67" x14ac:dyDescent="0.2">
      <c r="A3016" s="57" t="s">
        <v>56</v>
      </c>
      <c r="B3016" s="56" t="s">
        <v>56</v>
      </c>
      <c r="C3016" s="56" t="s">
        <v>580</v>
      </c>
      <c r="D3016" s="56">
        <v>1998</v>
      </c>
      <c r="E3016" s="58">
        <v>12597649</v>
      </c>
      <c r="F3016" s="58">
        <v>10657285</v>
      </c>
      <c r="G3016" s="59">
        <v>10561395</v>
      </c>
      <c r="H3016" s="59">
        <v>2036254</v>
      </c>
      <c r="I3016" s="60">
        <v>0</v>
      </c>
      <c r="J3016" s="58">
        <v>-1940364</v>
      </c>
      <c r="K3016" s="62">
        <v>318828</v>
      </c>
      <c r="L3016" s="61"/>
      <c r="M3016" s="62">
        <v>4958</v>
      </c>
      <c r="N3016" s="61"/>
      <c r="O3016" s="61"/>
      <c r="P3016" s="62">
        <v>590627</v>
      </c>
      <c r="Q3016" s="62">
        <v>153003</v>
      </c>
      <c r="R3016" s="61"/>
      <c r="S3016" s="61"/>
      <c r="T3016" s="61"/>
      <c r="U3016" s="61"/>
      <c r="V3016" s="61"/>
      <c r="W3016" s="62">
        <v>1854971</v>
      </c>
      <c r="X3016" s="61"/>
      <c r="Y3016" s="61"/>
      <c r="Z3016" s="61"/>
      <c r="AA3016" s="62">
        <v>3792540</v>
      </c>
      <c r="AB3016" s="61"/>
      <c r="AC3016" s="61"/>
      <c r="AD3016" s="62">
        <v>2025851</v>
      </c>
      <c r="AE3016" s="61"/>
      <c r="AF3016" s="62">
        <v>1415424</v>
      </c>
      <c r="AG3016" s="61"/>
      <c r="AH3016" s="61"/>
      <c r="AI3016" s="62">
        <v>405193</v>
      </c>
      <c r="AJ3016" s="61"/>
      <c r="AK3016" s="61"/>
      <c r="AL3016" s="61"/>
      <c r="AM3016" s="61"/>
      <c r="AN3016" s="61"/>
      <c r="AO3016" s="61"/>
      <c r="AP3016" s="62">
        <v>93769</v>
      </c>
      <c r="AQ3016" s="61"/>
      <c r="AR3016" s="62">
        <v>123740</v>
      </c>
      <c r="AS3016" s="61"/>
      <c r="AT3016" s="61"/>
      <c r="AU3016" s="61"/>
      <c r="AV3016" s="62">
        <v>37260</v>
      </c>
      <c r="AW3016" s="61"/>
      <c r="AX3016" s="61"/>
      <c r="AY3016" s="62">
        <v>187616</v>
      </c>
      <c r="AZ3016" s="61"/>
      <c r="BA3016" s="62">
        <v>939180</v>
      </c>
      <c r="BB3016" s="61"/>
      <c r="BC3016" s="61"/>
      <c r="BD3016" s="61"/>
      <c r="BE3016" s="62">
        <v>233536</v>
      </c>
      <c r="BF3016" s="61"/>
      <c r="BG3016" s="62">
        <v>64873</v>
      </c>
      <c r="BH3016" s="61"/>
      <c r="BI3016" s="62">
        <v>251465</v>
      </c>
      <c r="BJ3016" s="61"/>
      <c r="BK3016" s="62">
        <v>104815</v>
      </c>
      <c r="BL3016" s="61"/>
      <c r="BM3016" s="61"/>
      <c r="BN3016" s="61"/>
      <c r="BO3016" s="62">
        <v>-1940364</v>
      </c>
    </row>
    <row r="3017" spans="1:67" x14ac:dyDescent="0.2">
      <c r="A3017" s="57" t="s">
        <v>56</v>
      </c>
      <c r="B3017" s="56" t="s">
        <v>56</v>
      </c>
      <c r="C3017" s="56" t="s">
        <v>581</v>
      </c>
      <c r="D3017" s="56">
        <v>1989</v>
      </c>
      <c r="E3017" s="58">
        <v>306373</v>
      </c>
      <c r="F3017" s="58">
        <v>300509</v>
      </c>
      <c r="G3017" s="59">
        <v>303551</v>
      </c>
      <c r="H3017" s="59">
        <v>2822</v>
      </c>
      <c r="I3017" s="60">
        <v>0</v>
      </c>
      <c r="J3017" s="58">
        <v>-5864</v>
      </c>
      <c r="K3017" s="61">
        <v>978</v>
      </c>
      <c r="L3017" s="61"/>
      <c r="M3017" s="61"/>
      <c r="N3017" s="61"/>
      <c r="O3017" s="61"/>
      <c r="P3017" s="61"/>
      <c r="Q3017" s="61"/>
      <c r="R3017" s="61"/>
      <c r="S3017" s="61"/>
      <c r="T3017" s="61"/>
      <c r="U3017" s="61"/>
      <c r="V3017" s="61"/>
      <c r="W3017" s="61"/>
      <c r="X3017" s="61"/>
      <c r="Y3017" s="61"/>
      <c r="Z3017" s="61"/>
      <c r="AA3017" s="62">
        <v>204480</v>
      </c>
      <c r="AB3017" s="61"/>
      <c r="AC3017" s="61"/>
      <c r="AD3017" s="62">
        <v>20949</v>
      </c>
      <c r="AE3017" s="61"/>
      <c r="AF3017" s="62">
        <v>45051</v>
      </c>
      <c r="AG3017" s="61"/>
      <c r="AH3017" s="61"/>
      <c r="AI3017" s="62">
        <v>32093</v>
      </c>
      <c r="AJ3017" s="61"/>
      <c r="AK3017" s="61"/>
      <c r="AL3017" s="61"/>
      <c r="AM3017" s="61"/>
      <c r="AN3017" s="61"/>
      <c r="AO3017" s="61"/>
      <c r="AP3017" s="62">
        <v>2822</v>
      </c>
      <c r="AQ3017" s="61"/>
      <c r="AR3017" s="61"/>
      <c r="AS3017" s="61"/>
      <c r="AT3017" s="61"/>
      <c r="AU3017" s="61"/>
      <c r="AV3017" s="61"/>
      <c r="AW3017" s="61"/>
      <c r="AX3017" s="61"/>
      <c r="AY3017" s="61"/>
      <c r="AZ3017" s="61"/>
      <c r="BA3017" s="61"/>
      <c r="BB3017" s="61"/>
      <c r="BC3017" s="61"/>
      <c r="BD3017" s="61"/>
      <c r="BE3017" s="61"/>
      <c r="BF3017" s="61"/>
      <c r="BG3017" s="61"/>
      <c r="BH3017" s="61"/>
      <c r="BI3017" s="61"/>
      <c r="BJ3017" s="61"/>
      <c r="BK3017" s="61"/>
      <c r="BL3017" s="61"/>
      <c r="BM3017" s="61"/>
      <c r="BN3017" s="61"/>
      <c r="BO3017" s="62">
        <v>-5864</v>
      </c>
    </row>
    <row r="3018" spans="1:67" x14ac:dyDescent="0.2">
      <c r="A3018" s="57" t="s">
        <v>56</v>
      </c>
      <c r="B3018" s="56" t="s">
        <v>56</v>
      </c>
      <c r="C3018" s="56" t="s">
        <v>581</v>
      </c>
      <c r="D3018" s="56">
        <v>1990</v>
      </c>
      <c r="E3018" s="58">
        <v>311700</v>
      </c>
      <c r="F3018" s="58">
        <v>305836</v>
      </c>
      <c r="G3018" s="59">
        <v>308878</v>
      </c>
      <c r="H3018" s="59">
        <v>2822</v>
      </c>
      <c r="I3018" s="60">
        <v>0</v>
      </c>
      <c r="J3018" s="58">
        <v>-5864</v>
      </c>
      <c r="K3018" s="61">
        <v>978</v>
      </c>
      <c r="L3018" s="61"/>
      <c r="M3018" s="61"/>
      <c r="N3018" s="61"/>
      <c r="O3018" s="61"/>
      <c r="P3018" s="61"/>
      <c r="Q3018" s="61"/>
      <c r="R3018" s="61"/>
      <c r="S3018" s="61"/>
      <c r="T3018" s="61"/>
      <c r="U3018" s="61"/>
      <c r="V3018" s="61"/>
      <c r="W3018" s="61"/>
      <c r="X3018" s="61"/>
      <c r="Y3018" s="61"/>
      <c r="Z3018" s="61"/>
      <c r="AA3018" s="62">
        <v>206883</v>
      </c>
      <c r="AB3018" s="61"/>
      <c r="AC3018" s="61"/>
      <c r="AD3018" s="62">
        <v>22286</v>
      </c>
      <c r="AE3018" s="61"/>
      <c r="AF3018" s="62">
        <v>45051</v>
      </c>
      <c r="AG3018" s="61"/>
      <c r="AH3018" s="61"/>
      <c r="AI3018" s="62">
        <v>33680</v>
      </c>
      <c r="AJ3018" s="61"/>
      <c r="AK3018" s="61"/>
      <c r="AL3018" s="61"/>
      <c r="AM3018" s="61"/>
      <c r="AN3018" s="61"/>
      <c r="AO3018" s="61"/>
      <c r="AP3018" s="62">
        <v>2822</v>
      </c>
      <c r="AQ3018" s="61"/>
      <c r="AR3018" s="61"/>
      <c r="AS3018" s="61"/>
      <c r="AT3018" s="61"/>
      <c r="AU3018" s="61"/>
      <c r="AV3018" s="61"/>
      <c r="AW3018" s="61"/>
      <c r="AX3018" s="61"/>
      <c r="AY3018" s="61"/>
      <c r="AZ3018" s="61"/>
      <c r="BA3018" s="61"/>
      <c r="BB3018" s="61"/>
      <c r="BC3018" s="61"/>
      <c r="BD3018" s="61"/>
      <c r="BE3018" s="61"/>
      <c r="BF3018" s="61"/>
      <c r="BG3018" s="61"/>
      <c r="BH3018" s="61"/>
      <c r="BI3018" s="61"/>
      <c r="BJ3018" s="61"/>
      <c r="BK3018" s="61"/>
      <c r="BL3018" s="61"/>
      <c r="BM3018" s="61"/>
      <c r="BN3018" s="61"/>
      <c r="BO3018" s="62">
        <v>-5864</v>
      </c>
    </row>
    <row r="3019" spans="1:67" x14ac:dyDescent="0.2">
      <c r="A3019" s="57" t="s">
        <v>56</v>
      </c>
      <c r="B3019" s="56" t="s">
        <v>56</v>
      </c>
      <c r="C3019" s="56" t="s">
        <v>581</v>
      </c>
      <c r="D3019" s="56">
        <v>1991</v>
      </c>
      <c r="E3019" s="58">
        <v>329806</v>
      </c>
      <c r="F3019" s="58">
        <v>323942</v>
      </c>
      <c r="G3019" s="59">
        <v>326224</v>
      </c>
      <c r="H3019" s="59">
        <v>3582</v>
      </c>
      <c r="I3019" s="60">
        <v>0</v>
      </c>
      <c r="J3019" s="58">
        <v>-5864</v>
      </c>
      <c r="K3019" s="61">
        <v>978</v>
      </c>
      <c r="L3019" s="61"/>
      <c r="M3019" s="61"/>
      <c r="N3019" s="61"/>
      <c r="O3019" s="61"/>
      <c r="P3019" s="61"/>
      <c r="Q3019" s="61"/>
      <c r="R3019" s="61"/>
      <c r="S3019" s="61"/>
      <c r="T3019" s="61"/>
      <c r="U3019" s="61"/>
      <c r="V3019" s="61"/>
      <c r="W3019" s="61"/>
      <c r="X3019" s="61"/>
      <c r="Y3019" s="61"/>
      <c r="Z3019" s="61"/>
      <c r="AA3019" s="62">
        <v>220883</v>
      </c>
      <c r="AB3019" s="61"/>
      <c r="AC3019" s="61"/>
      <c r="AD3019" s="62">
        <v>23978</v>
      </c>
      <c r="AE3019" s="61"/>
      <c r="AF3019" s="62">
        <v>45511</v>
      </c>
      <c r="AG3019" s="61"/>
      <c r="AH3019" s="61"/>
      <c r="AI3019" s="62">
        <v>34874</v>
      </c>
      <c r="AJ3019" s="61"/>
      <c r="AK3019" s="61"/>
      <c r="AL3019" s="61"/>
      <c r="AM3019" s="61"/>
      <c r="AN3019" s="61"/>
      <c r="AO3019" s="61"/>
      <c r="AP3019" s="62">
        <v>3582</v>
      </c>
      <c r="AQ3019" s="61"/>
      <c r="AR3019" s="61"/>
      <c r="AS3019" s="61"/>
      <c r="AT3019" s="61"/>
      <c r="AU3019" s="61"/>
      <c r="AV3019" s="61"/>
      <c r="AW3019" s="61"/>
      <c r="AX3019" s="61"/>
      <c r="AY3019" s="61"/>
      <c r="AZ3019" s="61"/>
      <c r="BA3019" s="61"/>
      <c r="BB3019" s="61"/>
      <c r="BC3019" s="61"/>
      <c r="BD3019" s="61"/>
      <c r="BE3019" s="61"/>
      <c r="BF3019" s="61"/>
      <c r="BG3019" s="61"/>
      <c r="BH3019" s="61"/>
      <c r="BI3019" s="61"/>
      <c r="BJ3019" s="61"/>
      <c r="BK3019" s="61"/>
      <c r="BL3019" s="61"/>
      <c r="BM3019" s="61"/>
      <c r="BN3019" s="61"/>
      <c r="BO3019" s="62">
        <v>-5864</v>
      </c>
    </row>
    <row r="3020" spans="1:67" x14ac:dyDescent="0.2">
      <c r="A3020" s="57" t="s">
        <v>56</v>
      </c>
      <c r="B3020" s="56" t="s">
        <v>56</v>
      </c>
      <c r="C3020" s="56" t="s">
        <v>581</v>
      </c>
      <c r="D3020" s="56">
        <v>1992</v>
      </c>
      <c r="E3020" s="58">
        <v>345855</v>
      </c>
      <c r="F3020" s="58">
        <v>339991</v>
      </c>
      <c r="G3020" s="59">
        <v>341060</v>
      </c>
      <c r="H3020" s="59">
        <v>4795</v>
      </c>
      <c r="I3020" s="60">
        <v>0</v>
      </c>
      <c r="J3020" s="58">
        <v>-5864</v>
      </c>
      <c r="K3020" s="61">
        <v>978</v>
      </c>
      <c r="L3020" s="61"/>
      <c r="M3020" s="61">
        <v>875</v>
      </c>
      <c r="N3020" s="61"/>
      <c r="O3020" s="61"/>
      <c r="P3020" s="61"/>
      <c r="Q3020" s="61"/>
      <c r="R3020" s="61"/>
      <c r="S3020" s="61"/>
      <c r="T3020" s="61"/>
      <c r="U3020" s="61"/>
      <c r="V3020" s="61"/>
      <c r="W3020" s="61"/>
      <c r="X3020" s="61"/>
      <c r="Y3020" s="61"/>
      <c r="Z3020" s="61"/>
      <c r="AA3020" s="62">
        <v>218619</v>
      </c>
      <c r="AB3020" s="61"/>
      <c r="AC3020" s="61"/>
      <c r="AD3020" s="62">
        <v>23978</v>
      </c>
      <c r="AE3020" s="61"/>
      <c r="AF3020" s="62">
        <v>58665</v>
      </c>
      <c r="AG3020" s="61"/>
      <c r="AH3020" s="61"/>
      <c r="AI3020" s="62">
        <v>37945</v>
      </c>
      <c r="AJ3020" s="61"/>
      <c r="AK3020" s="61"/>
      <c r="AL3020" s="61"/>
      <c r="AM3020" s="61"/>
      <c r="AN3020" s="61"/>
      <c r="AO3020" s="61"/>
      <c r="AP3020" s="62">
        <v>4795</v>
      </c>
      <c r="AQ3020" s="61"/>
      <c r="AR3020" s="61"/>
      <c r="AS3020" s="61"/>
      <c r="AT3020" s="61"/>
      <c r="AU3020" s="61"/>
      <c r="AV3020" s="61"/>
      <c r="AW3020" s="61"/>
      <c r="AX3020" s="61"/>
      <c r="AY3020" s="61"/>
      <c r="AZ3020" s="61"/>
      <c r="BA3020" s="61"/>
      <c r="BB3020" s="61"/>
      <c r="BC3020" s="61"/>
      <c r="BD3020" s="61"/>
      <c r="BE3020" s="61"/>
      <c r="BF3020" s="61"/>
      <c r="BG3020" s="61"/>
      <c r="BH3020" s="61"/>
      <c r="BI3020" s="61"/>
      <c r="BJ3020" s="61"/>
      <c r="BK3020" s="61"/>
      <c r="BL3020" s="61"/>
      <c r="BM3020" s="61"/>
      <c r="BN3020" s="61"/>
      <c r="BO3020" s="62">
        <v>-5864</v>
      </c>
    </row>
    <row r="3021" spans="1:67" x14ac:dyDescent="0.2">
      <c r="A3021" s="57" t="s">
        <v>56</v>
      </c>
      <c r="B3021" s="56" t="s">
        <v>56</v>
      </c>
      <c r="C3021" s="56" t="s">
        <v>581</v>
      </c>
      <c r="D3021" s="56">
        <v>1993</v>
      </c>
      <c r="E3021" s="58">
        <v>434987</v>
      </c>
      <c r="F3021" s="58">
        <v>429123</v>
      </c>
      <c r="G3021" s="59">
        <v>430192</v>
      </c>
      <c r="H3021" s="59">
        <v>4795</v>
      </c>
      <c r="I3021" s="60">
        <v>0</v>
      </c>
      <c r="J3021" s="58">
        <v>-5864</v>
      </c>
      <c r="K3021" s="61">
        <v>978</v>
      </c>
      <c r="L3021" s="61"/>
      <c r="M3021" s="61">
        <v>875</v>
      </c>
      <c r="N3021" s="61"/>
      <c r="O3021" s="61"/>
      <c r="P3021" s="61"/>
      <c r="Q3021" s="61"/>
      <c r="R3021" s="61"/>
      <c r="S3021" s="61"/>
      <c r="T3021" s="61"/>
      <c r="U3021" s="61"/>
      <c r="V3021" s="61"/>
      <c r="W3021" s="61"/>
      <c r="X3021" s="61"/>
      <c r="Y3021" s="61"/>
      <c r="Z3021" s="61"/>
      <c r="AA3021" s="62">
        <v>294604</v>
      </c>
      <c r="AB3021" s="61"/>
      <c r="AC3021" s="61"/>
      <c r="AD3021" s="62">
        <v>26269</v>
      </c>
      <c r="AE3021" s="61"/>
      <c r="AF3021" s="62">
        <v>64624</v>
      </c>
      <c r="AG3021" s="61"/>
      <c r="AH3021" s="61"/>
      <c r="AI3021" s="62">
        <v>42842</v>
      </c>
      <c r="AJ3021" s="61"/>
      <c r="AK3021" s="61"/>
      <c r="AL3021" s="61"/>
      <c r="AM3021" s="61"/>
      <c r="AN3021" s="61"/>
      <c r="AO3021" s="61"/>
      <c r="AP3021" s="62">
        <v>4795</v>
      </c>
      <c r="AQ3021" s="61"/>
      <c r="AR3021" s="61"/>
      <c r="AS3021" s="61"/>
      <c r="AT3021" s="61"/>
      <c r="AU3021" s="61"/>
      <c r="AV3021" s="61"/>
      <c r="AW3021" s="61"/>
      <c r="AX3021" s="61"/>
      <c r="AY3021" s="61"/>
      <c r="AZ3021" s="61"/>
      <c r="BA3021" s="61"/>
      <c r="BB3021" s="61"/>
      <c r="BC3021" s="61"/>
      <c r="BD3021" s="61"/>
      <c r="BE3021" s="61"/>
      <c r="BF3021" s="61"/>
      <c r="BG3021" s="61"/>
      <c r="BH3021" s="61"/>
      <c r="BI3021" s="61"/>
      <c r="BJ3021" s="61"/>
      <c r="BK3021" s="61"/>
      <c r="BL3021" s="61"/>
      <c r="BM3021" s="61"/>
      <c r="BN3021" s="61"/>
      <c r="BO3021" s="62">
        <v>-5864</v>
      </c>
    </row>
    <row r="3022" spans="1:67" x14ac:dyDescent="0.2">
      <c r="A3022" s="57" t="s">
        <v>56</v>
      </c>
      <c r="B3022" s="56" t="s">
        <v>56</v>
      </c>
      <c r="C3022" s="56" t="s">
        <v>581</v>
      </c>
      <c r="D3022" s="56">
        <v>1994</v>
      </c>
      <c r="E3022" s="58">
        <v>446335</v>
      </c>
      <c r="F3022" s="58">
        <v>435375</v>
      </c>
      <c r="G3022" s="59">
        <v>441540</v>
      </c>
      <c r="H3022" s="59">
        <v>4795</v>
      </c>
      <c r="I3022" s="60">
        <v>0</v>
      </c>
      <c r="J3022" s="58">
        <v>-10960</v>
      </c>
      <c r="K3022" s="64">
        <v>978</v>
      </c>
      <c r="L3022" s="64"/>
      <c r="M3022" s="64">
        <v>875</v>
      </c>
      <c r="N3022" s="64"/>
      <c r="O3022" s="64"/>
      <c r="P3022" s="64"/>
      <c r="Q3022" s="64"/>
      <c r="R3022" s="64"/>
      <c r="S3022" s="64"/>
      <c r="T3022" s="64"/>
      <c r="U3022" s="64"/>
      <c r="V3022" s="64"/>
      <c r="W3022" s="64"/>
      <c r="X3022" s="64"/>
      <c r="Y3022" s="64"/>
      <c r="Z3022" s="64"/>
      <c r="AA3022" s="65">
        <v>306677</v>
      </c>
      <c r="AB3022" s="64"/>
      <c r="AC3022" s="64"/>
      <c r="AD3022" s="65">
        <v>26269</v>
      </c>
      <c r="AE3022" s="64"/>
      <c r="AF3022" s="65">
        <v>63934</v>
      </c>
      <c r="AG3022" s="64"/>
      <c r="AH3022" s="64"/>
      <c r="AI3022" s="65">
        <v>42807</v>
      </c>
      <c r="AJ3022" s="64"/>
      <c r="AK3022" s="64"/>
      <c r="AL3022" s="64"/>
      <c r="AM3022" s="64"/>
      <c r="AN3022" s="64"/>
      <c r="AO3022" s="64"/>
      <c r="AP3022" s="65">
        <v>4795</v>
      </c>
      <c r="AQ3022" s="64"/>
      <c r="AR3022" s="64"/>
      <c r="AS3022" s="64"/>
      <c r="AT3022" s="64"/>
      <c r="AU3022" s="64"/>
      <c r="AV3022" s="64"/>
      <c r="AW3022" s="64"/>
      <c r="AX3022" s="64"/>
      <c r="AY3022" s="64"/>
      <c r="AZ3022" s="64"/>
      <c r="BA3022" s="64"/>
      <c r="BB3022" s="64"/>
      <c r="BC3022" s="64"/>
      <c r="BD3022" s="64"/>
      <c r="BE3022" s="64"/>
      <c r="BF3022" s="64"/>
      <c r="BG3022" s="64"/>
      <c r="BH3022" s="64"/>
      <c r="BI3022" s="64"/>
      <c r="BJ3022" s="64"/>
      <c r="BK3022" s="64"/>
      <c r="BL3022" s="64"/>
      <c r="BM3022" s="64"/>
      <c r="BN3022" s="64"/>
      <c r="BO3022" s="65">
        <v>-10960</v>
      </c>
    </row>
    <row r="3023" spans="1:67" x14ac:dyDescent="0.2">
      <c r="A3023" s="57" t="s">
        <v>56</v>
      </c>
      <c r="B3023" s="56" t="s">
        <v>56</v>
      </c>
      <c r="C3023" s="56" t="s">
        <v>581</v>
      </c>
      <c r="D3023" s="56">
        <v>1995</v>
      </c>
      <c r="E3023" s="58">
        <v>486741</v>
      </c>
      <c r="F3023" s="58">
        <v>449307</v>
      </c>
      <c r="G3023" s="59">
        <v>478699</v>
      </c>
      <c r="H3023" s="59">
        <v>8042</v>
      </c>
      <c r="I3023" s="60">
        <v>0</v>
      </c>
      <c r="J3023" s="58">
        <v>-37434</v>
      </c>
      <c r="K3023" s="61">
        <v>978</v>
      </c>
      <c r="L3023" s="61"/>
      <c r="M3023" s="61">
        <v>875</v>
      </c>
      <c r="N3023" s="61"/>
      <c r="O3023" s="61"/>
      <c r="P3023" s="61"/>
      <c r="Q3023" s="61"/>
      <c r="R3023" s="61"/>
      <c r="S3023" s="61"/>
      <c r="T3023" s="61"/>
      <c r="U3023" s="61"/>
      <c r="V3023" s="61"/>
      <c r="W3023" s="61"/>
      <c r="X3023" s="61"/>
      <c r="Y3023" s="61"/>
      <c r="Z3023" s="61"/>
      <c r="AA3023" s="62">
        <v>342307</v>
      </c>
      <c r="AB3023" s="61"/>
      <c r="AC3023" s="61"/>
      <c r="AD3023" s="62">
        <v>26833</v>
      </c>
      <c r="AE3023" s="61"/>
      <c r="AF3023" s="62">
        <v>64934</v>
      </c>
      <c r="AG3023" s="61"/>
      <c r="AH3023" s="61"/>
      <c r="AI3023" s="62">
        <v>42772</v>
      </c>
      <c r="AJ3023" s="61"/>
      <c r="AK3023" s="61"/>
      <c r="AL3023" s="61"/>
      <c r="AM3023" s="61"/>
      <c r="AN3023" s="61"/>
      <c r="AO3023" s="61"/>
      <c r="AP3023" s="62">
        <v>4795</v>
      </c>
      <c r="AQ3023" s="61"/>
      <c r="AR3023" s="62">
        <v>3247</v>
      </c>
      <c r="AS3023" s="61"/>
      <c r="AT3023" s="61"/>
      <c r="AU3023" s="61"/>
      <c r="AV3023" s="61"/>
      <c r="AW3023" s="61"/>
      <c r="AX3023" s="61"/>
      <c r="AY3023" s="61"/>
      <c r="AZ3023" s="61"/>
      <c r="BA3023" s="61"/>
      <c r="BB3023" s="61"/>
      <c r="BC3023" s="61"/>
      <c r="BD3023" s="61"/>
      <c r="BE3023" s="61"/>
      <c r="BF3023" s="61"/>
      <c r="BG3023" s="61"/>
      <c r="BH3023" s="61"/>
      <c r="BI3023" s="61"/>
      <c r="BJ3023" s="61"/>
      <c r="BK3023" s="61"/>
      <c r="BL3023" s="61"/>
      <c r="BM3023" s="61"/>
      <c r="BN3023" s="61"/>
      <c r="BO3023" s="62">
        <v>-37434</v>
      </c>
    </row>
    <row r="3024" spans="1:67" x14ac:dyDescent="0.2">
      <c r="A3024" s="57" t="s">
        <v>56</v>
      </c>
      <c r="B3024" s="56" t="s">
        <v>56</v>
      </c>
      <c r="C3024" s="56" t="s">
        <v>581</v>
      </c>
      <c r="D3024" s="56">
        <v>1996</v>
      </c>
      <c r="E3024" s="58">
        <v>508569</v>
      </c>
      <c r="F3024" s="58">
        <v>462528</v>
      </c>
      <c r="G3024" s="59">
        <v>500527</v>
      </c>
      <c r="H3024" s="59">
        <v>8042</v>
      </c>
      <c r="I3024" s="60">
        <v>0</v>
      </c>
      <c r="J3024" s="58">
        <v>-46041</v>
      </c>
      <c r="K3024" s="61">
        <v>978</v>
      </c>
      <c r="L3024" s="61"/>
      <c r="M3024" s="61">
        <v>875</v>
      </c>
      <c r="N3024" s="61"/>
      <c r="O3024" s="61"/>
      <c r="P3024" s="61"/>
      <c r="Q3024" s="61"/>
      <c r="R3024" s="61"/>
      <c r="S3024" s="61"/>
      <c r="T3024" s="61"/>
      <c r="U3024" s="61"/>
      <c r="V3024" s="61"/>
      <c r="W3024" s="61"/>
      <c r="X3024" s="61"/>
      <c r="Y3024" s="61"/>
      <c r="Z3024" s="61"/>
      <c r="AA3024" s="62">
        <v>362501</v>
      </c>
      <c r="AB3024" s="61"/>
      <c r="AC3024" s="61"/>
      <c r="AD3024" s="62">
        <v>27919</v>
      </c>
      <c r="AE3024" s="61"/>
      <c r="AF3024" s="62">
        <v>64934</v>
      </c>
      <c r="AG3024" s="61"/>
      <c r="AH3024" s="61"/>
      <c r="AI3024" s="62">
        <v>43320</v>
      </c>
      <c r="AJ3024" s="61"/>
      <c r="AK3024" s="61"/>
      <c r="AL3024" s="61"/>
      <c r="AM3024" s="61"/>
      <c r="AN3024" s="61"/>
      <c r="AO3024" s="61"/>
      <c r="AP3024" s="62">
        <v>4795</v>
      </c>
      <c r="AQ3024" s="61"/>
      <c r="AR3024" s="62">
        <v>3247</v>
      </c>
      <c r="AS3024" s="61"/>
      <c r="AT3024" s="61"/>
      <c r="AU3024" s="61"/>
      <c r="AV3024" s="61"/>
      <c r="AW3024" s="61"/>
      <c r="AX3024" s="61"/>
      <c r="AY3024" s="61"/>
      <c r="AZ3024" s="61"/>
      <c r="BA3024" s="61"/>
      <c r="BB3024" s="61"/>
      <c r="BC3024" s="61"/>
      <c r="BD3024" s="61"/>
      <c r="BE3024" s="61"/>
      <c r="BF3024" s="61"/>
      <c r="BG3024" s="61"/>
      <c r="BH3024" s="61"/>
      <c r="BI3024" s="61"/>
      <c r="BJ3024" s="61"/>
      <c r="BK3024" s="61"/>
      <c r="BL3024" s="61"/>
      <c r="BM3024" s="61"/>
      <c r="BN3024" s="61"/>
      <c r="BO3024" s="62">
        <v>-46041</v>
      </c>
    </row>
    <row r="3025" spans="1:67" x14ac:dyDescent="0.2">
      <c r="A3025" s="57" t="s">
        <v>56</v>
      </c>
      <c r="B3025" s="56" t="s">
        <v>56</v>
      </c>
      <c r="C3025" s="56" t="s">
        <v>581</v>
      </c>
      <c r="D3025" s="56">
        <v>1997</v>
      </c>
      <c r="E3025" s="58">
        <v>525592</v>
      </c>
      <c r="F3025" s="58">
        <v>479551</v>
      </c>
      <c r="G3025" s="59">
        <v>517550</v>
      </c>
      <c r="H3025" s="59">
        <v>8042</v>
      </c>
      <c r="I3025" s="60">
        <v>0</v>
      </c>
      <c r="J3025" s="58">
        <v>-46041</v>
      </c>
      <c r="K3025" s="61">
        <v>978</v>
      </c>
      <c r="L3025" s="61"/>
      <c r="M3025" s="61">
        <v>875</v>
      </c>
      <c r="N3025" s="61"/>
      <c r="O3025" s="61"/>
      <c r="P3025" s="61"/>
      <c r="Q3025" s="61"/>
      <c r="R3025" s="61"/>
      <c r="S3025" s="61"/>
      <c r="T3025" s="61"/>
      <c r="U3025" s="61"/>
      <c r="V3025" s="61"/>
      <c r="W3025" s="61"/>
      <c r="X3025" s="61"/>
      <c r="Y3025" s="61"/>
      <c r="Z3025" s="61"/>
      <c r="AA3025" s="62">
        <v>374238</v>
      </c>
      <c r="AB3025" s="61"/>
      <c r="AC3025" s="61"/>
      <c r="AD3025" s="62">
        <v>29814</v>
      </c>
      <c r="AE3025" s="61"/>
      <c r="AF3025" s="62">
        <v>67840</v>
      </c>
      <c r="AG3025" s="61"/>
      <c r="AH3025" s="61"/>
      <c r="AI3025" s="62">
        <v>43805</v>
      </c>
      <c r="AJ3025" s="61"/>
      <c r="AK3025" s="61"/>
      <c r="AL3025" s="61"/>
      <c r="AM3025" s="61"/>
      <c r="AN3025" s="61"/>
      <c r="AO3025" s="61"/>
      <c r="AP3025" s="62">
        <v>4795</v>
      </c>
      <c r="AQ3025" s="61"/>
      <c r="AR3025" s="62">
        <v>3247</v>
      </c>
      <c r="AS3025" s="61"/>
      <c r="AT3025" s="61"/>
      <c r="AU3025" s="61"/>
      <c r="AV3025" s="61"/>
      <c r="AW3025" s="61"/>
      <c r="AX3025" s="61"/>
      <c r="AY3025" s="61"/>
      <c r="AZ3025" s="61"/>
      <c r="BA3025" s="61"/>
      <c r="BB3025" s="61"/>
      <c r="BC3025" s="61"/>
      <c r="BD3025" s="61"/>
      <c r="BE3025" s="61"/>
      <c r="BF3025" s="61"/>
      <c r="BG3025" s="61"/>
      <c r="BH3025" s="61"/>
      <c r="BI3025" s="61"/>
      <c r="BJ3025" s="61"/>
      <c r="BK3025" s="61"/>
      <c r="BL3025" s="61"/>
      <c r="BM3025" s="61"/>
      <c r="BN3025" s="61"/>
      <c r="BO3025" s="62">
        <v>-46041</v>
      </c>
    </row>
    <row r="3026" spans="1:67" x14ac:dyDescent="0.2">
      <c r="A3026" s="57" t="s">
        <v>56</v>
      </c>
      <c r="B3026" s="56" t="s">
        <v>56</v>
      </c>
      <c r="C3026" s="56" t="s">
        <v>581</v>
      </c>
      <c r="D3026" s="56">
        <v>1998</v>
      </c>
      <c r="E3026" s="58">
        <v>547413</v>
      </c>
      <c r="F3026" s="58">
        <v>501372</v>
      </c>
      <c r="G3026" s="59">
        <v>539371</v>
      </c>
      <c r="H3026" s="59">
        <v>8042</v>
      </c>
      <c r="I3026" s="60">
        <v>0</v>
      </c>
      <c r="J3026" s="58">
        <v>-46041</v>
      </c>
      <c r="K3026" s="61">
        <v>978</v>
      </c>
      <c r="L3026" s="61"/>
      <c r="M3026" s="61">
        <v>875</v>
      </c>
      <c r="N3026" s="61"/>
      <c r="O3026" s="61"/>
      <c r="P3026" s="61"/>
      <c r="Q3026" s="61"/>
      <c r="R3026" s="61"/>
      <c r="S3026" s="61"/>
      <c r="T3026" s="61"/>
      <c r="U3026" s="61"/>
      <c r="V3026" s="61"/>
      <c r="W3026" s="61"/>
      <c r="X3026" s="61"/>
      <c r="Y3026" s="61"/>
      <c r="Z3026" s="61"/>
      <c r="AA3026" s="62">
        <v>390010</v>
      </c>
      <c r="AB3026" s="61"/>
      <c r="AC3026" s="61"/>
      <c r="AD3026" s="62">
        <v>33586</v>
      </c>
      <c r="AE3026" s="61"/>
      <c r="AF3026" s="62">
        <v>69040</v>
      </c>
      <c r="AG3026" s="61"/>
      <c r="AH3026" s="61"/>
      <c r="AI3026" s="62">
        <v>44882</v>
      </c>
      <c r="AJ3026" s="61"/>
      <c r="AK3026" s="61"/>
      <c r="AL3026" s="61"/>
      <c r="AM3026" s="61"/>
      <c r="AN3026" s="61"/>
      <c r="AO3026" s="61"/>
      <c r="AP3026" s="62">
        <v>4795</v>
      </c>
      <c r="AQ3026" s="61"/>
      <c r="AR3026" s="62">
        <v>3247</v>
      </c>
      <c r="AS3026" s="61"/>
      <c r="AT3026" s="61"/>
      <c r="AU3026" s="61"/>
      <c r="AV3026" s="61"/>
      <c r="AW3026" s="61"/>
      <c r="AX3026" s="61"/>
      <c r="AY3026" s="61"/>
      <c r="AZ3026" s="61"/>
      <c r="BA3026" s="61"/>
      <c r="BB3026" s="61"/>
      <c r="BC3026" s="61"/>
      <c r="BD3026" s="61"/>
      <c r="BE3026" s="61"/>
      <c r="BF3026" s="61"/>
      <c r="BG3026" s="61"/>
      <c r="BH3026" s="61"/>
      <c r="BI3026" s="61"/>
      <c r="BJ3026" s="61"/>
      <c r="BK3026" s="61"/>
      <c r="BL3026" s="61"/>
      <c r="BM3026" s="61"/>
      <c r="BN3026" s="61"/>
      <c r="BO3026" s="62">
        <v>-46041</v>
      </c>
    </row>
    <row r="3027" spans="1:67" x14ac:dyDescent="0.2">
      <c r="A3027" s="57" t="s">
        <v>56</v>
      </c>
      <c r="B3027" s="56" t="s">
        <v>56</v>
      </c>
      <c r="C3027" s="56" t="s">
        <v>582</v>
      </c>
      <c r="D3027" s="56">
        <v>1989</v>
      </c>
      <c r="E3027" s="58">
        <v>2170129</v>
      </c>
      <c r="F3027" s="58">
        <v>2129311</v>
      </c>
      <c r="G3027" s="59">
        <v>1953362</v>
      </c>
      <c r="H3027" s="59">
        <v>216767</v>
      </c>
      <c r="I3027" s="60">
        <v>0</v>
      </c>
      <c r="J3027" s="58">
        <v>-40818</v>
      </c>
      <c r="K3027" s="62">
        <v>6332</v>
      </c>
      <c r="L3027" s="61"/>
      <c r="M3027" s="62">
        <v>27452</v>
      </c>
      <c r="N3027" s="61"/>
      <c r="O3027" s="61"/>
      <c r="P3027" s="62">
        <v>116910</v>
      </c>
      <c r="Q3027" s="61"/>
      <c r="R3027" s="61"/>
      <c r="S3027" s="61"/>
      <c r="T3027" s="61"/>
      <c r="U3027" s="61"/>
      <c r="V3027" s="61"/>
      <c r="W3027" s="62">
        <v>202480</v>
      </c>
      <c r="X3027" s="61"/>
      <c r="Y3027" s="61"/>
      <c r="Z3027" s="61"/>
      <c r="AA3027" s="62">
        <v>1036101</v>
      </c>
      <c r="AB3027" s="61"/>
      <c r="AC3027" s="61"/>
      <c r="AD3027" s="62">
        <v>127174</v>
      </c>
      <c r="AE3027" s="61"/>
      <c r="AF3027" s="62">
        <v>290971</v>
      </c>
      <c r="AG3027" s="61"/>
      <c r="AH3027" s="61"/>
      <c r="AI3027" s="62">
        <v>145942</v>
      </c>
      <c r="AJ3027" s="61"/>
      <c r="AK3027" s="61"/>
      <c r="AL3027" s="61"/>
      <c r="AM3027" s="61"/>
      <c r="AN3027" s="61"/>
      <c r="AO3027" s="61"/>
      <c r="AP3027" s="62">
        <v>37568</v>
      </c>
      <c r="AQ3027" s="61"/>
      <c r="AR3027" s="62">
        <v>29898</v>
      </c>
      <c r="AS3027" s="61"/>
      <c r="AT3027" s="61"/>
      <c r="AU3027" s="61"/>
      <c r="AV3027" s="61"/>
      <c r="AW3027" s="61"/>
      <c r="AX3027" s="61"/>
      <c r="AY3027" s="62">
        <v>58732</v>
      </c>
      <c r="AZ3027" s="61"/>
      <c r="BA3027" s="62">
        <v>90569</v>
      </c>
      <c r="BB3027" s="61"/>
      <c r="BC3027" s="61"/>
      <c r="BD3027" s="61"/>
      <c r="BE3027" s="61"/>
      <c r="BF3027" s="61"/>
      <c r="BG3027" s="61"/>
      <c r="BH3027" s="61"/>
      <c r="BI3027" s="61"/>
      <c r="BJ3027" s="61"/>
      <c r="BK3027" s="61"/>
      <c r="BL3027" s="61"/>
      <c r="BM3027" s="61"/>
      <c r="BN3027" s="61"/>
      <c r="BO3027" s="62">
        <v>-40818</v>
      </c>
    </row>
    <row r="3028" spans="1:67" x14ac:dyDescent="0.2">
      <c r="A3028" s="57" t="s">
        <v>56</v>
      </c>
      <c r="B3028" s="56" t="s">
        <v>56</v>
      </c>
      <c r="C3028" s="56" t="s">
        <v>582</v>
      </c>
      <c r="D3028" s="56">
        <v>1990</v>
      </c>
      <c r="E3028" s="58">
        <v>2292567</v>
      </c>
      <c r="F3028" s="58">
        <v>2251749</v>
      </c>
      <c r="G3028" s="59">
        <v>2068998</v>
      </c>
      <c r="H3028" s="59">
        <v>223569</v>
      </c>
      <c r="I3028" s="60">
        <v>0</v>
      </c>
      <c r="J3028" s="58">
        <v>-40818</v>
      </c>
      <c r="K3028" s="62">
        <v>6332</v>
      </c>
      <c r="L3028" s="61"/>
      <c r="M3028" s="62">
        <v>27452</v>
      </c>
      <c r="N3028" s="61"/>
      <c r="O3028" s="61"/>
      <c r="P3028" s="62">
        <v>116910</v>
      </c>
      <c r="Q3028" s="61"/>
      <c r="R3028" s="61"/>
      <c r="S3028" s="61"/>
      <c r="T3028" s="61"/>
      <c r="U3028" s="61"/>
      <c r="V3028" s="61"/>
      <c r="W3028" s="62">
        <v>202480</v>
      </c>
      <c r="X3028" s="61"/>
      <c r="Y3028" s="61"/>
      <c r="Z3028" s="61"/>
      <c r="AA3028" s="62">
        <v>1118255</v>
      </c>
      <c r="AB3028" s="61"/>
      <c r="AC3028" s="61"/>
      <c r="AD3028" s="62">
        <v>145219</v>
      </c>
      <c r="AE3028" s="61"/>
      <c r="AF3028" s="62">
        <v>297440</v>
      </c>
      <c r="AG3028" s="61"/>
      <c r="AH3028" s="61"/>
      <c r="AI3028" s="62">
        <v>154910</v>
      </c>
      <c r="AJ3028" s="61"/>
      <c r="AK3028" s="61"/>
      <c r="AL3028" s="61"/>
      <c r="AM3028" s="61"/>
      <c r="AN3028" s="61"/>
      <c r="AO3028" s="61"/>
      <c r="AP3028" s="62">
        <v>43541</v>
      </c>
      <c r="AQ3028" s="61"/>
      <c r="AR3028" s="62">
        <v>29898</v>
      </c>
      <c r="AS3028" s="61"/>
      <c r="AT3028" s="61"/>
      <c r="AU3028" s="61"/>
      <c r="AV3028" s="61"/>
      <c r="AW3028" s="61"/>
      <c r="AX3028" s="61"/>
      <c r="AY3028" s="62">
        <v>59561</v>
      </c>
      <c r="AZ3028" s="61"/>
      <c r="BA3028" s="62">
        <v>90569</v>
      </c>
      <c r="BB3028" s="61"/>
      <c r="BC3028" s="61"/>
      <c r="BD3028" s="61"/>
      <c r="BE3028" s="61"/>
      <c r="BF3028" s="61"/>
      <c r="BG3028" s="61"/>
      <c r="BH3028" s="61"/>
      <c r="BI3028" s="61"/>
      <c r="BJ3028" s="61"/>
      <c r="BK3028" s="61"/>
      <c r="BL3028" s="61"/>
      <c r="BM3028" s="61"/>
      <c r="BN3028" s="61"/>
      <c r="BO3028" s="62">
        <v>-40818</v>
      </c>
    </row>
    <row r="3029" spans="1:67" x14ac:dyDescent="0.2">
      <c r="A3029" s="57" t="s">
        <v>56</v>
      </c>
      <c r="B3029" s="56" t="s">
        <v>56</v>
      </c>
      <c r="C3029" s="56" t="s">
        <v>582</v>
      </c>
      <c r="D3029" s="56">
        <v>1991</v>
      </c>
      <c r="E3029" s="58">
        <v>2394051</v>
      </c>
      <c r="F3029" s="58">
        <v>2353233</v>
      </c>
      <c r="G3029" s="59">
        <v>2146345</v>
      </c>
      <c r="H3029" s="59">
        <v>247706</v>
      </c>
      <c r="I3029" s="60">
        <v>0</v>
      </c>
      <c r="J3029" s="58">
        <v>-40818</v>
      </c>
      <c r="K3029" s="62">
        <v>6332</v>
      </c>
      <c r="L3029" s="61"/>
      <c r="M3029" s="62">
        <v>27452</v>
      </c>
      <c r="N3029" s="61"/>
      <c r="O3029" s="61"/>
      <c r="P3029" s="62">
        <v>116910</v>
      </c>
      <c r="Q3029" s="61"/>
      <c r="R3029" s="61"/>
      <c r="S3029" s="61"/>
      <c r="T3029" s="61"/>
      <c r="U3029" s="61"/>
      <c r="V3029" s="61"/>
      <c r="W3029" s="62">
        <v>202480</v>
      </c>
      <c r="X3029" s="61"/>
      <c r="Y3029" s="61"/>
      <c r="Z3029" s="61"/>
      <c r="AA3029" s="62">
        <v>1156870</v>
      </c>
      <c r="AB3029" s="61"/>
      <c r="AC3029" s="61"/>
      <c r="AD3029" s="62">
        <v>165241</v>
      </c>
      <c r="AE3029" s="61"/>
      <c r="AF3029" s="62">
        <v>309805</v>
      </c>
      <c r="AG3029" s="61"/>
      <c r="AH3029" s="61"/>
      <c r="AI3029" s="62">
        <v>161255</v>
      </c>
      <c r="AJ3029" s="61"/>
      <c r="AK3029" s="61"/>
      <c r="AL3029" s="61"/>
      <c r="AM3029" s="61"/>
      <c r="AN3029" s="61"/>
      <c r="AO3029" s="61"/>
      <c r="AP3029" s="62">
        <v>45269</v>
      </c>
      <c r="AQ3029" s="61"/>
      <c r="AR3029" s="62">
        <v>39958</v>
      </c>
      <c r="AS3029" s="61"/>
      <c r="AT3029" s="61"/>
      <c r="AU3029" s="61"/>
      <c r="AV3029" s="61"/>
      <c r="AW3029" s="61"/>
      <c r="AX3029" s="61"/>
      <c r="AY3029" s="62">
        <v>71910</v>
      </c>
      <c r="AZ3029" s="61"/>
      <c r="BA3029" s="62">
        <v>90569</v>
      </c>
      <c r="BB3029" s="61"/>
      <c r="BC3029" s="61"/>
      <c r="BD3029" s="61"/>
      <c r="BE3029" s="61"/>
      <c r="BF3029" s="61"/>
      <c r="BG3029" s="61"/>
      <c r="BH3029" s="61"/>
      <c r="BI3029" s="61"/>
      <c r="BJ3029" s="61"/>
      <c r="BK3029" s="61"/>
      <c r="BL3029" s="61"/>
      <c r="BM3029" s="61"/>
      <c r="BN3029" s="61"/>
      <c r="BO3029" s="62">
        <v>-40818</v>
      </c>
    </row>
    <row r="3030" spans="1:67" x14ac:dyDescent="0.2">
      <c r="A3030" s="57" t="s">
        <v>56</v>
      </c>
      <c r="B3030" s="56" t="s">
        <v>56</v>
      </c>
      <c r="C3030" s="56" t="s">
        <v>582</v>
      </c>
      <c r="D3030" s="56">
        <v>1992</v>
      </c>
      <c r="E3030" s="58">
        <v>2491901</v>
      </c>
      <c r="F3030" s="58">
        <v>2451083</v>
      </c>
      <c r="G3030" s="59">
        <v>2218669</v>
      </c>
      <c r="H3030" s="59">
        <v>273232</v>
      </c>
      <c r="I3030" s="60">
        <v>0</v>
      </c>
      <c r="J3030" s="58">
        <v>-40818</v>
      </c>
      <c r="K3030" s="62">
        <v>6332</v>
      </c>
      <c r="L3030" s="61"/>
      <c r="M3030" s="62">
        <v>27452</v>
      </c>
      <c r="N3030" s="61"/>
      <c r="O3030" s="61"/>
      <c r="P3030" s="62">
        <v>116910</v>
      </c>
      <c r="Q3030" s="61"/>
      <c r="R3030" s="61"/>
      <c r="S3030" s="61"/>
      <c r="T3030" s="61"/>
      <c r="U3030" s="61"/>
      <c r="V3030" s="61"/>
      <c r="W3030" s="62">
        <v>202480</v>
      </c>
      <c r="X3030" s="61"/>
      <c r="Y3030" s="61"/>
      <c r="Z3030" s="61"/>
      <c r="AA3030" s="62">
        <v>1193587</v>
      </c>
      <c r="AB3030" s="61"/>
      <c r="AC3030" s="61"/>
      <c r="AD3030" s="62">
        <v>180823</v>
      </c>
      <c r="AE3030" s="61"/>
      <c r="AF3030" s="62">
        <v>324098</v>
      </c>
      <c r="AG3030" s="61"/>
      <c r="AH3030" s="61"/>
      <c r="AI3030" s="62">
        <v>166987</v>
      </c>
      <c r="AJ3030" s="61"/>
      <c r="AK3030" s="61"/>
      <c r="AL3030" s="61"/>
      <c r="AM3030" s="61"/>
      <c r="AN3030" s="61"/>
      <c r="AO3030" s="61"/>
      <c r="AP3030" s="62">
        <v>45269</v>
      </c>
      <c r="AQ3030" s="61"/>
      <c r="AR3030" s="62">
        <v>39958</v>
      </c>
      <c r="AS3030" s="61"/>
      <c r="AT3030" s="61"/>
      <c r="AU3030" s="61"/>
      <c r="AV3030" s="61"/>
      <c r="AW3030" s="61"/>
      <c r="AX3030" s="61"/>
      <c r="AY3030" s="62">
        <v>73531</v>
      </c>
      <c r="AZ3030" s="61"/>
      <c r="BA3030" s="62">
        <v>90569</v>
      </c>
      <c r="BB3030" s="61"/>
      <c r="BC3030" s="61"/>
      <c r="BD3030" s="61"/>
      <c r="BE3030" s="61"/>
      <c r="BF3030" s="61"/>
      <c r="BG3030" s="61"/>
      <c r="BH3030" s="61"/>
      <c r="BI3030" s="62">
        <v>23905</v>
      </c>
      <c r="BJ3030" s="61"/>
      <c r="BK3030" s="61"/>
      <c r="BL3030" s="61"/>
      <c r="BM3030" s="61"/>
      <c r="BN3030" s="61"/>
      <c r="BO3030" s="62">
        <v>-40818</v>
      </c>
    </row>
    <row r="3031" spans="1:67" x14ac:dyDescent="0.2">
      <c r="A3031" s="57" t="s">
        <v>56</v>
      </c>
      <c r="B3031" s="56" t="s">
        <v>56</v>
      </c>
      <c r="C3031" s="56" t="s">
        <v>582</v>
      </c>
      <c r="D3031" s="56">
        <v>1993</v>
      </c>
      <c r="E3031" s="58">
        <v>2779830</v>
      </c>
      <c r="F3031" s="58">
        <v>2739012</v>
      </c>
      <c r="G3031" s="59">
        <v>2350793</v>
      </c>
      <c r="H3031" s="59">
        <v>429037</v>
      </c>
      <c r="I3031" s="60">
        <v>0</v>
      </c>
      <c r="J3031" s="58">
        <v>-40818</v>
      </c>
      <c r="K3031" s="62">
        <v>6332</v>
      </c>
      <c r="L3031" s="61"/>
      <c r="M3031" s="62">
        <v>27452</v>
      </c>
      <c r="N3031" s="61"/>
      <c r="O3031" s="61"/>
      <c r="P3031" s="62">
        <v>132827</v>
      </c>
      <c r="Q3031" s="61"/>
      <c r="R3031" s="61"/>
      <c r="S3031" s="61"/>
      <c r="T3031" s="61"/>
      <c r="U3031" s="61"/>
      <c r="V3031" s="61"/>
      <c r="W3031" s="62">
        <v>202480</v>
      </c>
      <c r="X3031" s="61"/>
      <c r="Y3031" s="61"/>
      <c r="Z3031" s="61"/>
      <c r="AA3031" s="62">
        <v>1211223</v>
      </c>
      <c r="AB3031" s="61"/>
      <c r="AC3031" s="61"/>
      <c r="AD3031" s="62">
        <v>248355</v>
      </c>
      <c r="AE3031" s="61"/>
      <c r="AF3031" s="62">
        <v>350831</v>
      </c>
      <c r="AG3031" s="61"/>
      <c r="AH3031" s="61"/>
      <c r="AI3031" s="62">
        <v>171293</v>
      </c>
      <c r="AJ3031" s="61"/>
      <c r="AK3031" s="61"/>
      <c r="AL3031" s="61"/>
      <c r="AM3031" s="61"/>
      <c r="AN3031" s="61"/>
      <c r="AO3031" s="61"/>
      <c r="AP3031" s="62">
        <v>45269</v>
      </c>
      <c r="AQ3031" s="61"/>
      <c r="AR3031" s="62">
        <v>50037</v>
      </c>
      <c r="AS3031" s="61"/>
      <c r="AT3031" s="61"/>
      <c r="AU3031" s="61"/>
      <c r="AV3031" s="61"/>
      <c r="AW3031" s="61"/>
      <c r="AX3031" s="61"/>
      <c r="AY3031" s="62">
        <v>79182</v>
      </c>
      <c r="AZ3031" s="61"/>
      <c r="BA3031" s="62">
        <v>213530</v>
      </c>
      <c r="BB3031" s="61"/>
      <c r="BC3031" s="61"/>
      <c r="BD3031" s="61"/>
      <c r="BE3031" s="61"/>
      <c r="BF3031" s="61"/>
      <c r="BG3031" s="61"/>
      <c r="BH3031" s="61"/>
      <c r="BI3031" s="62">
        <v>41019</v>
      </c>
      <c r="BJ3031" s="61"/>
      <c r="BK3031" s="61"/>
      <c r="BL3031" s="61"/>
      <c r="BM3031" s="61"/>
      <c r="BN3031" s="61"/>
      <c r="BO3031" s="62">
        <v>-40818</v>
      </c>
    </row>
    <row r="3032" spans="1:67" x14ac:dyDescent="0.2">
      <c r="A3032" s="57" t="s">
        <v>56</v>
      </c>
      <c r="B3032" s="56" t="s">
        <v>56</v>
      </c>
      <c r="C3032" s="56" t="s">
        <v>582</v>
      </c>
      <c r="D3032" s="56">
        <v>1994</v>
      </c>
      <c r="E3032" s="58">
        <v>2969479</v>
      </c>
      <c r="F3032" s="58">
        <v>2614455</v>
      </c>
      <c r="G3032" s="59">
        <v>2540465</v>
      </c>
      <c r="H3032" s="59">
        <v>429014</v>
      </c>
      <c r="I3032" s="60">
        <v>0</v>
      </c>
      <c r="J3032" s="58">
        <v>-355024</v>
      </c>
      <c r="K3032" s="62">
        <v>6332</v>
      </c>
      <c r="L3032" s="61"/>
      <c r="M3032" s="62">
        <v>27452</v>
      </c>
      <c r="N3032" s="61"/>
      <c r="O3032" s="61"/>
      <c r="P3032" s="62">
        <v>207984</v>
      </c>
      <c r="Q3032" s="61"/>
      <c r="R3032" s="61"/>
      <c r="S3032" s="61"/>
      <c r="T3032" s="61"/>
      <c r="U3032" s="61"/>
      <c r="V3032" s="61"/>
      <c r="W3032" s="62">
        <v>202480</v>
      </c>
      <c r="X3032" s="61"/>
      <c r="Y3032" s="61"/>
      <c r="Z3032" s="61"/>
      <c r="AA3032" s="62">
        <v>1234963</v>
      </c>
      <c r="AB3032" s="61"/>
      <c r="AC3032" s="61"/>
      <c r="AD3032" s="62">
        <v>293607</v>
      </c>
      <c r="AE3032" s="61"/>
      <c r="AF3032" s="62">
        <v>371724</v>
      </c>
      <c r="AG3032" s="61"/>
      <c r="AH3032" s="61"/>
      <c r="AI3032" s="62">
        <v>195923</v>
      </c>
      <c r="AJ3032" s="61"/>
      <c r="AK3032" s="61"/>
      <c r="AL3032" s="61"/>
      <c r="AM3032" s="61"/>
      <c r="AN3032" s="61"/>
      <c r="AO3032" s="61"/>
      <c r="AP3032" s="62">
        <v>45269</v>
      </c>
      <c r="AQ3032" s="61"/>
      <c r="AR3032" s="62">
        <v>21314</v>
      </c>
      <c r="AS3032" s="61"/>
      <c r="AT3032" s="61"/>
      <c r="AU3032" s="61"/>
      <c r="AV3032" s="61"/>
      <c r="AW3032" s="61"/>
      <c r="AX3032" s="61"/>
      <c r="AY3032" s="62">
        <v>83785</v>
      </c>
      <c r="AZ3032" s="61"/>
      <c r="BA3032" s="62">
        <v>224095</v>
      </c>
      <c r="BB3032" s="61"/>
      <c r="BC3032" s="61"/>
      <c r="BD3032" s="61"/>
      <c r="BE3032" s="61"/>
      <c r="BF3032" s="61"/>
      <c r="BG3032" s="61"/>
      <c r="BH3032" s="61"/>
      <c r="BI3032" s="62">
        <v>54551</v>
      </c>
      <c r="BJ3032" s="61"/>
      <c r="BK3032" s="61"/>
      <c r="BL3032" s="61"/>
      <c r="BM3032" s="61"/>
      <c r="BN3032" s="61"/>
      <c r="BO3032" s="62">
        <v>-355024</v>
      </c>
    </row>
    <row r="3033" spans="1:67" x14ac:dyDescent="0.2">
      <c r="A3033" s="57" t="s">
        <v>56</v>
      </c>
      <c r="B3033" s="56" t="s">
        <v>56</v>
      </c>
      <c r="C3033" s="56" t="s">
        <v>582</v>
      </c>
      <c r="D3033" s="56">
        <v>1995</v>
      </c>
      <c r="E3033" s="58">
        <v>3143261</v>
      </c>
      <c r="F3033" s="58">
        <v>2767895</v>
      </c>
      <c r="G3033" s="59">
        <v>2668725</v>
      </c>
      <c r="H3033" s="59">
        <v>474536</v>
      </c>
      <c r="I3033" s="60">
        <v>0</v>
      </c>
      <c r="J3033" s="58">
        <v>-375366</v>
      </c>
      <c r="K3033" s="62">
        <v>6332</v>
      </c>
      <c r="L3033" s="61"/>
      <c r="M3033" s="62">
        <v>27452</v>
      </c>
      <c r="N3033" s="61"/>
      <c r="O3033" s="61"/>
      <c r="P3033" s="62">
        <v>211494</v>
      </c>
      <c r="Q3033" s="61"/>
      <c r="R3033" s="61"/>
      <c r="S3033" s="61"/>
      <c r="T3033" s="61"/>
      <c r="U3033" s="61"/>
      <c r="V3033" s="61"/>
      <c r="W3033" s="62">
        <v>202480</v>
      </c>
      <c r="X3033" s="61"/>
      <c r="Y3033" s="61"/>
      <c r="Z3033" s="61"/>
      <c r="AA3033" s="62">
        <v>1269472</v>
      </c>
      <c r="AB3033" s="61"/>
      <c r="AC3033" s="61"/>
      <c r="AD3033" s="62">
        <v>327919</v>
      </c>
      <c r="AE3033" s="61"/>
      <c r="AF3033" s="62">
        <v>418769</v>
      </c>
      <c r="AG3033" s="61"/>
      <c r="AH3033" s="61"/>
      <c r="AI3033" s="62">
        <v>204807</v>
      </c>
      <c r="AJ3033" s="61"/>
      <c r="AK3033" s="61"/>
      <c r="AL3033" s="61"/>
      <c r="AM3033" s="61"/>
      <c r="AN3033" s="61"/>
      <c r="AO3033" s="61"/>
      <c r="AP3033" s="62">
        <v>45731</v>
      </c>
      <c r="AQ3033" s="61"/>
      <c r="AR3033" s="62">
        <v>24151</v>
      </c>
      <c r="AS3033" s="61"/>
      <c r="AT3033" s="61"/>
      <c r="AU3033" s="61"/>
      <c r="AV3033" s="61"/>
      <c r="AW3033" s="61"/>
      <c r="AX3033" s="61"/>
      <c r="AY3033" s="62">
        <v>87030</v>
      </c>
      <c r="AZ3033" s="61"/>
      <c r="BA3033" s="62">
        <v>256028</v>
      </c>
      <c r="BB3033" s="61"/>
      <c r="BC3033" s="61"/>
      <c r="BD3033" s="61"/>
      <c r="BE3033" s="61"/>
      <c r="BF3033" s="61"/>
      <c r="BG3033" s="61"/>
      <c r="BH3033" s="61"/>
      <c r="BI3033" s="62">
        <v>61596</v>
      </c>
      <c r="BJ3033" s="61"/>
      <c r="BK3033" s="61"/>
      <c r="BL3033" s="61"/>
      <c r="BM3033" s="61"/>
      <c r="BN3033" s="61"/>
      <c r="BO3033" s="62">
        <v>-375366</v>
      </c>
    </row>
    <row r="3034" spans="1:67" x14ac:dyDescent="0.2">
      <c r="A3034" s="57" t="s">
        <v>56</v>
      </c>
      <c r="B3034" s="56" t="s">
        <v>56</v>
      </c>
      <c r="C3034" s="56" t="s">
        <v>582</v>
      </c>
      <c r="D3034" s="56">
        <v>1996</v>
      </c>
      <c r="E3034" s="58">
        <v>3240953</v>
      </c>
      <c r="F3034" s="58">
        <v>2841339</v>
      </c>
      <c r="G3034" s="59">
        <v>2754081</v>
      </c>
      <c r="H3034" s="59">
        <v>486872</v>
      </c>
      <c r="I3034" s="60">
        <v>0</v>
      </c>
      <c r="J3034" s="58">
        <v>-399614</v>
      </c>
      <c r="K3034" s="62">
        <v>6332</v>
      </c>
      <c r="L3034" s="61"/>
      <c r="M3034" s="62">
        <v>27452</v>
      </c>
      <c r="N3034" s="61"/>
      <c r="O3034" s="61"/>
      <c r="P3034" s="62">
        <v>218809</v>
      </c>
      <c r="Q3034" s="61"/>
      <c r="R3034" s="61"/>
      <c r="S3034" s="61"/>
      <c r="T3034" s="61"/>
      <c r="U3034" s="61"/>
      <c r="V3034" s="61"/>
      <c r="W3034" s="62">
        <v>202480</v>
      </c>
      <c r="X3034" s="61"/>
      <c r="Y3034" s="61"/>
      <c r="Z3034" s="61"/>
      <c r="AA3034" s="62">
        <v>1295643</v>
      </c>
      <c r="AB3034" s="61"/>
      <c r="AC3034" s="61"/>
      <c r="AD3034" s="62">
        <v>339191</v>
      </c>
      <c r="AE3034" s="61"/>
      <c r="AF3034" s="62">
        <v>450859</v>
      </c>
      <c r="AG3034" s="61"/>
      <c r="AH3034" s="61"/>
      <c r="AI3034" s="62">
        <v>213315</v>
      </c>
      <c r="AJ3034" s="61"/>
      <c r="AK3034" s="61"/>
      <c r="AL3034" s="61"/>
      <c r="AM3034" s="61"/>
      <c r="AN3034" s="61"/>
      <c r="AO3034" s="61"/>
      <c r="AP3034" s="62">
        <v>45731</v>
      </c>
      <c r="AQ3034" s="61"/>
      <c r="AR3034" s="62">
        <v>28573</v>
      </c>
      <c r="AS3034" s="61"/>
      <c r="AT3034" s="61"/>
      <c r="AU3034" s="61"/>
      <c r="AV3034" s="61"/>
      <c r="AW3034" s="61"/>
      <c r="AX3034" s="61"/>
      <c r="AY3034" s="62">
        <v>89588</v>
      </c>
      <c r="AZ3034" s="61"/>
      <c r="BA3034" s="62">
        <v>259408</v>
      </c>
      <c r="BB3034" s="61"/>
      <c r="BC3034" s="61"/>
      <c r="BD3034" s="61"/>
      <c r="BE3034" s="61"/>
      <c r="BF3034" s="61"/>
      <c r="BG3034" s="61"/>
      <c r="BH3034" s="61"/>
      <c r="BI3034" s="62">
        <v>63572</v>
      </c>
      <c r="BJ3034" s="61"/>
      <c r="BK3034" s="61"/>
      <c r="BL3034" s="61"/>
      <c r="BM3034" s="61"/>
      <c r="BN3034" s="61"/>
      <c r="BO3034" s="62">
        <v>-399614</v>
      </c>
    </row>
    <row r="3035" spans="1:67" x14ac:dyDescent="0.2">
      <c r="A3035" s="57" t="s">
        <v>56</v>
      </c>
      <c r="B3035" s="56" t="s">
        <v>56</v>
      </c>
      <c r="C3035" s="56" t="s">
        <v>582</v>
      </c>
      <c r="D3035" s="56">
        <v>1997</v>
      </c>
      <c r="E3035" s="58">
        <v>3379272</v>
      </c>
      <c r="F3035" s="58">
        <v>2934882</v>
      </c>
      <c r="G3035" s="59">
        <v>2860333</v>
      </c>
      <c r="H3035" s="59">
        <v>518939</v>
      </c>
      <c r="I3035" s="60">
        <v>0</v>
      </c>
      <c r="J3035" s="58">
        <v>-444390</v>
      </c>
      <c r="K3035" s="62">
        <v>6332</v>
      </c>
      <c r="L3035" s="61"/>
      <c r="M3035" s="62">
        <v>27452</v>
      </c>
      <c r="N3035" s="61"/>
      <c r="O3035" s="61"/>
      <c r="P3035" s="62">
        <v>221456</v>
      </c>
      <c r="Q3035" s="61"/>
      <c r="R3035" s="61"/>
      <c r="S3035" s="61"/>
      <c r="T3035" s="61"/>
      <c r="U3035" s="61"/>
      <c r="V3035" s="61"/>
      <c r="W3035" s="62">
        <v>202480</v>
      </c>
      <c r="X3035" s="61"/>
      <c r="Y3035" s="61"/>
      <c r="Z3035" s="61"/>
      <c r="AA3035" s="62">
        <v>1340678</v>
      </c>
      <c r="AB3035" s="61"/>
      <c r="AC3035" s="61"/>
      <c r="AD3035" s="62">
        <v>350834</v>
      </c>
      <c r="AE3035" s="61"/>
      <c r="AF3035" s="62">
        <v>479216</v>
      </c>
      <c r="AG3035" s="61"/>
      <c r="AH3035" s="61"/>
      <c r="AI3035" s="62">
        <v>231885</v>
      </c>
      <c r="AJ3035" s="61"/>
      <c r="AK3035" s="61"/>
      <c r="AL3035" s="61"/>
      <c r="AM3035" s="61"/>
      <c r="AN3035" s="61"/>
      <c r="AO3035" s="61"/>
      <c r="AP3035" s="62">
        <v>45731</v>
      </c>
      <c r="AQ3035" s="61"/>
      <c r="AR3035" s="62">
        <v>38740</v>
      </c>
      <c r="AS3035" s="61"/>
      <c r="AT3035" s="61"/>
      <c r="AU3035" s="61"/>
      <c r="AV3035" s="61"/>
      <c r="AW3035" s="61"/>
      <c r="AX3035" s="61"/>
      <c r="AY3035" s="62">
        <v>93166</v>
      </c>
      <c r="AZ3035" s="61"/>
      <c r="BA3035" s="62">
        <v>273448</v>
      </c>
      <c r="BB3035" s="61"/>
      <c r="BC3035" s="61"/>
      <c r="BD3035" s="61"/>
      <c r="BE3035" s="61"/>
      <c r="BF3035" s="61"/>
      <c r="BG3035" s="61"/>
      <c r="BH3035" s="61"/>
      <c r="BI3035" s="62">
        <v>67854</v>
      </c>
      <c r="BJ3035" s="61"/>
      <c r="BK3035" s="61"/>
      <c r="BL3035" s="61"/>
      <c r="BM3035" s="61"/>
      <c r="BN3035" s="61"/>
      <c r="BO3035" s="62">
        <v>-444390</v>
      </c>
    </row>
    <row r="3036" spans="1:67" x14ac:dyDescent="0.2">
      <c r="A3036" s="57" t="s">
        <v>56</v>
      </c>
      <c r="B3036" s="56" t="s">
        <v>56</v>
      </c>
      <c r="C3036" s="56" t="s">
        <v>582</v>
      </c>
      <c r="D3036" s="56">
        <v>1998</v>
      </c>
      <c r="E3036" s="58">
        <v>3612435</v>
      </c>
      <c r="F3036" s="58">
        <v>3109669</v>
      </c>
      <c r="G3036" s="59">
        <v>3002408</v>
      </c>
      <c r="H3036" s="59">
        <v>610027</v>
      </c>
      <c r="I3036" s="60">
        <v>0</v>
      </c>
      <c r="J3036" s="58">
        <v>-502766</v>
      </c>
      <c r="K3036" s="62">
        <v>6332</v>
      </c>
      <c r="L3036" s="61"/>
      <c r="M3036" s="62">
        <v>27452</v>
      </c>
      <c r="N3036" s="61"/>
      <c r="O3036" s="61"/>
      <c r="P3036" s="62">
        <v>221456</v>
      </c>
      <c r="Q3036" s="61"/>
      <c r="R3036" s="61"/>
      <c r="S3036" s="61"/>
      <c r="T3036" s="61"/>
      <c r="U3036" s="61"/>
      <c r="V3036" s="61"/>
      <c r="W3036" s="62">
        <v>202480</v>
      </c>
      <c r="X3036" s="61"/>
      <c r="Y3036" s="61"/>
      <c r="Z3036" s="61"/>
      <c r="AA3036" s="62">
        <v>1361611</v>
      </c>
      <c r="AB3036" s="61"/>
      <c r="AC3036" s="61"/>
      <c r="AD3036" s="62">
        <v>409834</v>
      </c>
      <c r="AE3036" s="61"/>
      <c r="AF3036" s="62">
        <v>527294</v>
      </c>
      <c r="AG3036" s="61"/>
      <c r="AH3036" s="61"/>
      <c r="AI3036" s="62">
        <v>245949</v>
      </c>
      <c r="AJ3036" s="61"/>
      <c r="AK3036" s="61"/>
      <c r="AL3036" s="61"/>
      <c r="AM3036" s="61"/>
      <c r="AN3036" s="61"/>
      <c r="AO3036" s="61"/>
      <c r="AP3036" s="62">
        <v>45731</v>
      </c>
      <c r="AQ3036" s="61"/>
      <c r="AR3036" s="62">
        <v>39749</v>
      </c>
      <c r="AS3036" s="61"/>
      <c r="AT3036" s="61"/>
      <c r="AU3036" s="61"/>
      <c r="AV3036" s="61"/>
      <c r="AW3036" s="61"/>
      <c r="AX3036" s="61"/>
      <c r="AY3036" s="62">
        <v>101220</v>
      </c>
      <c r="AZ3036" s="61"/>
      <c r="BA3036" s="62">
        <v>286874</v>
      </c>
      <c r="BB3036" s="61"/>
      <c r="BC3036" s="61"/>
      <c r="BD3036" s="61"/>
      <c r="BE3036" s="61"/>
      <c r="BF3036" s="61"/>
      <c r="BG3036" s="61"/>
      <c r="BH3036" s="61"/>
      <c r="BI3036" s="62">
        <v>136453</v>
      </c>
      <c r="BJ3036" s="61"/>
      <c r="BK3036" s="61"/>
      <c r="BL3036" s="61"/>
      <c r="BM3036" s="61"/>
      <c r="BN3036" s="61"/>
      <c r="BO3036" s="62">
        <v>-502766</v>
      </c>
    </row>
    <row r="3037" spans="1:67" x14ac:dyDescent="0.2">
      <c r="A3037" s="57" t="s">
        <v>56</v>
      </c>
      <c r="B3037" s="56" t="s">
        <v>56</v>
      </c>
      <c r="C3037" s="56" t="s">
        <v>56</v>
      </c>
      <c r="D3037" s="56">
        <v>2002</v>
      </c>
      <c r="E3037" s="58">
        <v>19289514</v>
      </c>
      <c r="F3037" s="58">
        <v>19117630</v>
      </c>
      <c r="G3037" s="59">
        <v>16697546</v>
      </c>
      <c r="H3037" s="59">
        <v>2591968</v>
      </c>
      <c r="I3037" s="60">
        <v>0</v>
      </c>
      <c r="J3037" s="58">
        <v>-171884</v>
      </c>
      <c r="K3037" s="61"/>
      <c r="L3037" s="62">
        <v>130499</v>
      </c>
      <c r="M3037" s="61"/>
      <c r="N3037" s="62">
        <v>6598</v>
      </c>
      <c r="O3037" s="62">
        <v>476065</v>
      </c>
      <c r="P3037" s="61"/>
      <c r="Q3037" s="61"/>
      <c r="R3037" s="61"/>
      <c r="S3037" s="62">
        <v>5135</v>
      </c>
      <c r="T3037" s="61">
        <v>0</v>
      </c>
      <c r="U3037" s="61"/>
      <c r="V3037" s="62">
        <v>1864370</v>
      </c>
      <c r="W3037" s="61"/>
      <c r="X3037" s="61">
        <v>0</v>
      </c>
      <c r="Y3037" s="62">
        <v>7212356</v>
      </c>
      <c r="Z3037" s="62">
        <v>711714</v>
      </c>
      <c r="AA3037" s="61"/>
      <c r="AB3037" s="62">
        <v>2819445</v>
      </c>
      <c r="AC3037" s="62">
        <v>36589</v>
      </c>
      <c r="AD3037" s="61"/>
      <c r="AE3037" s="62">
        <v>2466308</v>
      </c>
      <c r="AF3037" s="61"/>
      <c r="AG3037" s="62">
        <v>156282</v>
      </c>
      <c r="AH3037" s="62">
        <v>812185</v>
      </c>
      <c r="AI3037" s="61"/>
      <c r="AJ3037" s="61">
        <v>0</v>
      </c>
      <c r="AK3037" s="61">
        <v>0</v>
      </c>
      <c r="AL3037" s="61">
        <v>0</v>
      </c>
      <c r="AM3037" s="61">
        <v>0</v>
      </c>
      <c r="AN3037" s="61">
        <v>0</v>
      </c>
      <c r="AO3037" s="61">
        <v>0</v>
      </c>
      <c r="AP3037" s="61"/>
      <c r="AQ3037" s="62">
        <v>113531</v>
      </c>
      <c r="AR3037" s="61"/>
      <c r="AS3037" s="62">
        <v>197639</v>
      </c>
      <c r="AT3037" s="62">
        <v>25093</v>
      </c>
      <c r="AU3037" s="62">
        <v>1260214</v>
      </c>
      <c r="AV3037" s="61"/>
      <c r="AW3037" s="62">
        <v>1761</v>
      </c>
      <c r="AX3037" s="62">
        <v>183111</v>
      </c>
      <c r="AY3037" s="61"/>
      <c r="AZ3037" s="61">
        <v>0</v>
      </c>
      <c r="BA3037" s="61"/>
      <c r="BB3037" s="61">
        <v>0</v>
      </c>
      <c r="BC3037" s="62">
        <v>25000</v>
      </c>
      <c r="BD3037" s="61">
        <v>0</v>
      </c>
      <c r="BE3037" s="61"/>
      <c r="BF3037" s="62">
        <v>246519</v>
      </c>
      <c r="BG3037" s="61"/>
      <c r="BH3037" s="62">
        <v>64873</v>
      </c>
      <c r="BI3037" s="61"/>
      <c r="BJ3037" s="62">
        <v>474227</v>
      </c>
      <c r="BK3037" s="61"/>
      <c r="BL3037" s="61">
        <v>0</v>
      </c>
      <c r="BM3037" s="61">
        <v>0</v>
      </c>
      <c r="BN3037" s="62">
        <v>-171884</v>
      </c>
      <c r="BO3037" s="61"/>
    </row>
    <row r="3038" spans="1:67" x14ac:dyDescent="0.2">
      <c r="A3038" s="57" t="s">
        <v>56</v>
      </c>
      <c r="B3038" s="56" t="s">
        <v>56</v>
      </c>
      <c r="C3038" s="56" t="s">
        <v>56</v>
      </c>
      <c r="D3038" s="56">
        <v>2003</v>
      </c>
      <c r="E3038" s="58">
        <v>19870298</v>
      </c>
      <c r="F3038" s="58">
        <v>19613371</v>
      </c>
      <c r="G3038" s="59">
        <v>17231097</v>
      </c>
      <c r="H3038" s="59">
        <v>2639201</v>
      </c>
      <c r="I3038" s="60">
        <v>0</v>
      </c>
      <c r="J3038" s="58">
        <v>-256927</v>
      </c>
      <c r="K3038" s="61"/>
      <c r="L3038" s="62">
        <v>130499</v>
      </c>
      <c r="M3038" s="61"/>
      <c r="N3038" s="62">
        <v>6598</v>
      </c>
      <c r="O3038" s="62">
        <v>480168</v>
      </c>
      <c r="P3038" s="61"/>
      <c r="Q3038" s="61"/>
      <c r="R3038" s="61"/>
      <c r="S3038" s="62">
        <v>9540</v>
      </c>
      <c r="T3038" s="61">
        <v>0</v>
      </c>
      <c r="U3038" s="61"/>
      <c r="V3038" s="62">
        <v>1883584</v>
      </c>
      <c r="W3038" s="61"/>
      <c r="X3038" s="61">
        <v>0</v>
      </c>
      <c r="Y3038" s="62">
        <v>7352397</v>
      </c>
      <c r="Z3038" s="62">
        <v>868864</v>
      </c>
      <c r="AA3038" s="61"/>
      <c r="AB3038" s="62">
        <v>2828040</v>
      </c>
      <c r="AC3038" s="62">
        <v>91644</v>
      </c>
      <c r="AD3038" s="61"/>
      <c r="AE3038" s="62">
        <v>2541190</v>
      </c>
      <c r="AF3038" s="61"/>
      <c r="AG3038" s="62">
        <v>215341</v>
      </c>
      <c r="AH3038" s="62">
        <v>823232</v>
      </c>
      <c r="AI3038" s="61"/>
      <c r="AJ3038" s="61">
        <v>0</v>
      </c>
      <c r="AK3038" s="61">
        <v>0</v>
      </c>
      <c r="AL3038" s="61">
        <v>0</v>
      </c>
      <c r="AM3038" s="61">
        <v>0</v>
      </c>
      <c r="AN3038" s="61">
        <v>0</v>
      </c>
      <c r="AO3038" s="61">
        <v>0</v>
      </c>
      <c r="AP3038" s="61"/>
      <c r="AQ3038" s="62">
        <v>125515</v>
      </c>
      <c r="AR3038" s="61"/>
      <c r="AS3038" s="62">
        <v>216777</v>
      </c>
      <c r="AT3038" s="62">
        <v>18904</v>
      </c>
      <c r="AU3038" s="62">
        <v>1267455</v>
      </c>
      <c r="AV3038" s="61"/>
      <c r="AW3038" s="62">
        <v>1761</v>
      </c>
      <c r="AX3038" s="62">
        <v>196892</v>
      </c>
      <c r="AY3038" s="61"/>
      <c r="AZ3038" s="61">
        <v>0</v>
      </c>
      <c r="BA3038" s="61"/>
      <c r="BB3038" s="61">
        <v>0</v>
      </c>
      <c r="BC3038" s="62">
        <v>26278</v>
      </c>
      <c r="BD3038" s="61">
        <v>0</v>
      </c>
      <c r="BE3038" s="61"/>
      <c r="BF3038" s="62">
        <v>246519</v>
      </c>
      <c r="BG3038" s="61"/>
      <c r="BH3038" s="62">
        <v>64873</v>
      </c>
      <c r="BI3038" s="61"/>
      <c r="BJ3038" s="62">
        <v>474227</v>
      </c>
      <c r="BK3038" s="61"/>
      <c r="BL3038" s="61">
        <v>0</v>
      </c>
      <c r="BM3038" s="61">
        <v>0</v>
      </c>
      <c r="BN3038" s="62">
        <v>-256927</v>
      </c>
      <c r="BO3038" s="61"/>
    </row>
    <row r="3039" spans="1:67" x14ac:dyDescent="0.2">
      <c r="A3039" s="57" t="s">
        <v>56</v>
      </c>
      <c r="B3039" s="56" t="s">
        <v>56</v>
      </c>
      <c r="C3039" s="56" t="s">
        <v>56</v>
      </c>
      <c r="D3039" s="56">
        <v>2004</v>
      </c>
      <c r="E3039" s="58">
        <v>20980366</v>
      </c>
      <c r="F3039" s="58">
        <v>20501830</v>
      </c>
      <c r="G3039" s="59">
        <v>18075828</v>
      </c>
      <c r="H3039" s="59">
        <v>2904538</v>
      </c>
      <c r="I3039" s="60">
        <v>0</v>
      </c>
      <c r="J3039" s="58">
        <v>-478536</v>
      </c>
      <c r="K3039" s="61"/>
      <c r="L3039" s="62">
        <v>130499</v>
      </c>
      <c r="M3039" s="61"/>
      <c r="N3039" s="62">
        <v>10809</v>
      </c>
      <c r="O3039" s="62">
        <v>491968</v>
      </c>
      <c r="P3039" s="61"/>
      <c r="Q3039" s="61"/>
      <c r="R3039" s="61"/>
      <c r="S3039" s="62">
        <v>9540</v>
      </c>
      <c r="T3039" s="61">
        <v>0</v>
      </c>
      <c r="U3039" s="61"/>
      <c r="V3039" s="62">
        <v>1900440</v>
      </c>
      <c r="W3039" s="61"/>
      <c r="X3039" s="61">
        <v>0</v>
      </c>
      <c r="Y3039" s="62">
        <v>7534559</v>
      </c>
      <c r="Z3039" s="62">
        <v>1252569</v>
      </c>
      <c r="AA3039" s="61"/>
      <c r="AB3039" s="62">
        <v>2881886</v>
      </c>
      <c r="AC3039" s="62">
        <v>98824</v>
      </c>
      <c r="AD3039" s="61"/>
      <c r="AE3039" s="62">
        <v>2626770</v>
      </c>
      <c r="AF3039" s="61"/>
      <c r="AG3039" s="62">
        <v>308665</v>
      </c>
      <c r="AH3039" s="62">
        <v>829299</v>
      </c>
      <c r="AI3039" s="61"/>
      <c r="AJ3039" s="61">
        <v>0</v>
      </c>
      <c r="AK3039" s="61">
        <v>0</v>
      </c>
      <c r="AL3039" s="61">
        <v>0</v>
      </c>
      <c r="AM3039" s="61">
        <v>0</v>
      </c>
      <c r="AN3039" s="61">
        <v>0</v>
      </c>
      <c r="AO3039" s="61">
        <v>0</v>
      </c>
      <c r="AP3039" s="61"/>
      <c r="AQ3039" s="62">
        <v>130462</v>
      </c>
      <c r="AR3039" s="61"/>
      <c r="AS3039" s="62">
        <v>223222</v>
      </c>
      <c r="AT3039" s="62">
        <v>18373</v>
      </c>
      <c r="AU3039" s="62">
        <v>1475359</v>
      </c>
      <c r="AV3039" s="61"/>
      <c r="AW3039" s="62">
        <v>1761</v>
      </c>
      <c r="AX3039" s="62">
        <v>211540</v>
      </c>
      <c r="AY3039" s="61"/>
      <c r="AZ3039" s="61">
        <v>0</v>
      </c>
      <c r="BA3039" s="61"/>
      <c r="BB3039" s="61">
        <v>0</v>
      </c>
      <c r="BC3039" s="62">
        <v>27043</v>
      </c>
      <c r="BD3039" s="61">
        <v>0</v>
      </c>
      <c r="BE3039" s="61"/>
      <c r="BF3039" s="62">
        <v>254912</v>
      </c>
      <c r="BG3039" s="61"/>
      <c r="BH3039" s="62">
        <v>64873</v>
      </c>
      <c r="BI3039" s="61"/>
      <c r="BJ3039" s="62">
        <v>496993</v>
      </c>
      <c r="BK3039" s="61"/>
      <c r="BL3039" s="61">
        <v>0</v>
      </c>
      <c r="BM3039" s="61">
        <v>0</v>
      </c>
      <c r="BN3039" s="62">
        <v>-478536</v>
      </c>
      <c r="BO3039" s="61"/>
    </row>
    <row r="3040" spans="1:67" x14ac:dyDescent="0.2">
      <c r="A3040" s="57" t="s">
        <v>56</v>
      </c>
      <c r="B3040" s="56" t="s">
        <v>56</v>
      </c>
      <c r="C3040" s="56" t="s">
        <v>56</v>
      </c>
      <c r="D3040" s="56">
        <v>2005</v>
      </c>
      <c r="E3040" s="58">
        <v>21807506</v>
      </c>
      <c r="F3040" s="58">
        <v>21169221</v>
      </c>
      <c r="G3040" s="59">
        <v>18860261</v>
      </c>
      <c r="H3040" s="59">
        <v>2947245</v>
      </c>
      <c r="I3040" s="60">
        <v>0</v>
      </c>
      <c r="J3040" s="58">
        <v>-638285</v>
      </c>
      <c r="K3040" s="61"/>
      <c r="L3040" s="62">
        <v>130499</v>
      </c>
      <c r="M3040" s="61"/>
      <c r="N3040" s="62">
        <v>10809</v>
      </c>
      <c r="O3040" s="62">
        <v>502293</v>
      </c>
      <c r="P3040" s="61"/>
      <c r="Q3040" s="61"/>
      <c r="R3040" s="61"/>
      <c r="S3040" s="62">
        <v>28815</v>
      </c>
      <c r="T3040" s="61">
        <v>0</v>
      </c>
      <c r="U3040" s="61"/>
      <c r="V3040" s="62">
        <v>1912342</v>
      </c>
      <c r="W3040" s="61"/>
      <c r="X3040" s="61">
        <v>0</v>
      </c>
      <c r="Y3040" s="62">
        <v>7612604</v>
      </c>
      <c r="Z3040" s="62">
        <v>1547847</v>
      </c>
      <c r="AA3040" s="61"/>
      <c r="AB3040" s="62">
        <v>2917028</v>
      </c>
      <c r="AC3040" s="62">
        <v>165888</v>
      </c>
      <c r="AD3040" s="61"/>
      <c r="AE3040" s="62">
        <v>2786492</v>
      </c>
      <c r="AF3040" s="61"/>
      <c r="AG3040" s="62">
        <v>413280</v>
      </c>
      <c r="AH3040" s="62">
        <v>832364</v>
      </c>
      <c r="AI3040" s="61"/>
      <c r="AJ3040" s="61">
        <v>0</v>
      </c>
      <c r="AK3040" s="61">
        <v>0</v>
      </c>
      <c r="AL3040" s="61">
        <v>0</v>
      </c>
      <c r="AM3040" s="61">
        <v>0</v>
      </c>
      <c r="AN3040" s="61">
        <v>0</v>
      </c>
      <c r="AO3040" s="61">
        <v>0</v>
      </c>
      <c r="AP3040" s="61"/>
      <c r="AQ3040" s="62">
        <v>127569</v>
      </c>
      <c r="AR3040" s="61"/>
      <c r="AS3040" s="62">
        <v>237623</v>
      </c>
      <c r="AT3040" s="62">
        <v>33353</v>
      </c>
      <c r="AU3040" s="62">
        <v>1478382</v>
      </c>
      <c r="AV3040" s="61"/>
      <c r="AW3040" s="62">
        <v>1761</v>
      </c>
      <c r="AX3040" s="62">
        <v>222546</v>
      </c>
      <c r="AY3040" s="61"/>
      <c r="AZ3040" s="61">
        <v>0</v>
      </c>
      <c r="BA3040" s="61"/>
      <c r="BB3040" s="61">
        <v>0</v>
      </c>
      <c r="BC3040" s="62">
        <v>27690</v>
      </c>
      <c r="BD3040" s="61">
        <v>0</v>
      </c>
      <c r="BE3040" s="61"/>
      <c r="BF3040" s="62">
        <v>254912</v>
      </c>
      <c r="BG3040" s="61"/>
      <c r="BH3040" s="62">
        <v>64873</v>
      </c>
      <c r="BI3040" s="61"/>
      <c r="BJ3040" s="62">
        <v>498536</v>
      </c>
      <c r="BK3040" s="61"/>
      <c r="BL3040" s="61">
        <v>0</v>
      </c>
      <c r="BM3040" s="61">
        <v>0</v>
      </c>
      <c r="BN3040" s="62">
        <v>-638285</v>
      </c>
      <c r="BO3040" s="61"/>
    </row>
    <row r="3041" spans="1:67" x14ac:dyDescent="0.2">
      <c r="A3041" s="57" t="s">
        <v>56</v>
      </c>
      <c r="B3041" s="56" t="s">
        <v>56</v>
      </c>
      <c r="C3041" s="56" t="s">
        <v>56</v>
      </c>
      <c r="D3041" s="56">
        <v>2006</v>
      </c>
      <c r="E3041" s="58">
        <v>22538819</v>
      </c>
      <c r="F3041" s="58">
        <v>21736794</v>
      </c>
      <c r="G3041" s="59">
        <v>19545424</v>
      </c>
      <c r="H3041" s="59">
        <v>2993395</v>
      </c>
      <c r="I3041" s="60">
        <v>0</v>
      </c>
      <c r="J3041" s="58">
        <v>-802025</v>
      </c>
      <c r="K3041" s="61"/>
      <c r="L3041" s="62">
        <v>130499</v>
      </c>
      <c r="M3041" s="61"/>
      <c r="N3041" s="62">
        <v>10809</v>
      </c>
      <c r="O3041" s="62">
        <v>502293</v>
      </c>
      <c r="P3041" s="61"/>
      <c r="Q3041" s="61"/>
      <c r="R3041" s="61"/>
      <c r="S3041" s="62">
        <v>28815</v>
      </c>
      <c r="T3041" s="61">
        <v>0</v>
      </c>
      <c r="U3041" s="61"/>
      <c r="V3041" s="62">
        <v>1924415</v>
      </c>
      <c r="W3041" s="61"/>
      <c r="X3041" s="61">
        <v>0</v>
      </c>
      <c r="Y3041" s="62">
        <v>7823153</v>
      </c>
      <c r="Z3041" s="62">
        <v>1767114</v>
      </c>
      <c r="AA3041" s="61"/>
      <c r="AB3041" s="62">
        <v>2933508</v>
      </c>
      <c r="AC3041" s="62">
        <v>204849</v>
      </c>
      <c r="AD3041" s="61"/>
      <c r="AE3041" s="62">
        <v>2843663</v>
      </c>
      <c r="AF3041" s="61"/>
      <c r="AG3041" s="62">
        <v>513721</v>
      </c>
      <c r="AH3041" s="62">
        <v>862585</v>
      </c>
      <c r="AI3041" s="61"/>
      <c r="AJ3041" s="61">
        <v>0</v>
      </c>
      <c r="AK3041" s="61">
        <v>0</v>
      </c>
      <c r="AL3041" s="61">
        <v>0</v>
      </c>
      <c r="AM3041" s="61">
        <v>0</v>
      </c>
      <c r="AN3041" s="61">
        <v>0</v>
      </c>
      <c r="AO3041" s="61">
        <v>0</v>
      </c>
      <c r="AP3041" s="61"/>
      <c r="AQ3041" s="62">
        <v>122774</v>
      </c>
      <c r="AR3041" s="61"/>
      <c r="AS3041" s="62">
        <v>245589</v>
      </c>
      <c r="AT3041" s="62">
        <v>38464</v>
      </c>
      <c r="AU3041" s="62">
        <v>1504987</v>
      </c>
      <c r="AV3041" s="61"/>
      <c r="AW3041" s="62">
        <v>1761</v>
      </c>
      <c r="AX3041" s="62">
        <v>231955</v>
      </c>
      <c r="AY3041" s="61"/>
      <c r="AZ3041" s="61">
        <v>0</v>
      </c>
      <c r="BA3041" s="61"/>
      <c r="BB3041" s="61">
        <v>0</v>
      </c>
      <c r="BC3041" s="62">
        <v>29544</v>
      </c>
      <c r="BD3041" s="61">
        <v>0</v>
      </c>
      <c r="BE3041" s="61"/>
      <c r="BF3041" s="62">
        <v>254912</v>
      </c>
      <c r="BG3041" s="61"/>
      <c r="BH3041" s="62">
        <v>64873</v>
      </c>
      <c r="BI3041" s="61"/>
      <c r="BJ3041" s="62">
        <v>498536</v>
      </c>
      <c r="BK3041" s="61"/>
      <c r="BL3041" s="61">
        <v>0</v>
      </c>
      <c r="BM3041" s="61">
        <v>0</v>
      </c>
      <c r="BN3041" s="62">
        <v>-802025</v>
      </c>
      <c r="BO3041" s="61"/>
    </row>
    <row r="3042" spans="1:67" x14ac:dyDescent="0.2">
      <c r="A3042" s="57" t="s">
        <v>56</v>
      </c>
      <c r="B3042" s="56" t="s">
        <v>56</v>
      </c>
      <c r="C3042" s="56" t="s">
        <v>56</v>
      </c>
      <c r="D3042" s="56">
        <v>2007</v>
      </c>
      <c r="E3042" s="58">
        <v>23350632</v>
      </c>
      <c r="F3042" s="58">
        <v>22537116</v>
      </c>
      <c r="G3042" s="59">
        <v>20282897</v>
      </c>
      <c r="H3042" s="59">
        <v>3067735</v>
      </c>
      <c r="I3042" s="60">
        <v>0</v>
      </c>
      <c r="J3042" s="58">
        <v>-813516</v>
      </c>
      <c r="K3042" s="61"/>
      <c r="L3042" s="62">
        <v>129521</v>
      </c>
      <c r="M3042" s="61"/>
      <c r="N3042" s="62">
        <v>11787</v>
      </c>
      <c r="O3042" s="62">
        <v>421116</v>
      </c>
      <c r="P3042" s="61"/>
      <c r="Q3042" s="61"/>
      <c r="R3042" s="61"/>
      <c r="S3042" s="61">
        <v>0</v>
      </c>
      <c r="T3042" s="61">
        <v>0</v>
      </c>
      <c r="U3042" s="61"/>
      <c r="V3042" s="62">
        <v>2072168</v>
      </c>
      <c r="W3042" s="61"/>
      <c r="X3042" s="61">
        <v>0</v>
      </c>
      <c r="Y3042" s="62">
        <v>7940798</v>
      </c>
      <c r="Z3042" s="62">
        <v>2014783</v>
      </c>
      <c r="AA3042" s="61"/>
      <c r="AB3042" s="62">
        <v>2933508</v>
      </c>
      <c r="AC3042" s="62">
        <v>247842</v>
      </c>
      <c r="AD3042" s="61"/>
      <c r="AE3042" s="62">
        <v>3020928</v>
      </c>
      <c r="AF3042" s="61"/>
      <c r="AG3042" s="62">
        <v>627934</v>
      </c>
      <c r="AH3042" s="62">
        <v>862512</v>
      </c>
      <c r="AI3042" s="61"/>
      <c r="AJ3042" s="61">
        <v>0</v>
      </c>
      <c r="AK3042" s="61">
        <v>0</v>
      </c>
      <c r="AL3042" s="61">
        <v>0</v>
      </c>
      <c r="AM3042" s="61">
        <v>0</v>
      </c>
      <c r="AN3042" s="61">
        <v>0</v>
      </c>
      <c r="AO3042" s="61">
        <v>0</v>
      </c>
      <c r="AP3042" s="61"/>
      <c r="AQ3042" s="62">
        <v>122774</v>
      </c>
      <c r="AR3042" s="61"/>
      <c r="AS3042" s="62">
        <v>251086</v>
      </c>
      <c r="AT3042" s="62">
        <v>23527</v>
      </c>
      <c r="AU3042" s="62">
        <v>1586493</v>
      </c>
      <c r="AV3042" s="61"/>
      <c r="AW3042" s="62">
        <v>1761</v>
      </c>
      <c r="AX3042" s="62">
        <v>234229</v>
      </c>
      <c r="AY3042" s="61"/>
      <c r="AZ3042" s="61">
        <v>0</v>
      </c>
      <c r="BA3042" s="61"/>
      <c r="BB3042" s="61">
        <v>0</v>
      </c>
      <c r="BC3042" s="62">
        <v>29544</v>
      </c>
      <c r="BD3042" s="61">
        <v>0</v>
      </c>
      <c r="BE3042" s="61"/>
      <c r="BF3042" s="62">
        <v>254912</v>
      </c>
      <c r="BG3042" s="61"/>
      <c r="BH3042" s="62">
        <v>64873</v>
      </c>
      <c r="BI3042" s="61"/>
      <c r="BJ3042" s="62">
        <v>498536</v>
      </c>
      <c r="BK3042" s="61"/>
      <c r="BL3042" s="61">
        <v>0</v>
      </c>
      <c r="BM3042" s="61">
        <v>0</v>
      </c>
      <c r="BN3042" s="62">
        <v>-813516</v>
      </c>
      <c r="BO3042" s="61"/>
    </row>
    <row r="3043" spans="1:67" x14ac:dyDescent="0.2">
      <c r="A3043" s="57" t="s">
        <v>56</v>
      </c>
      <c r="B3043" s="56" t="s">
        <v>56</v>
      </c>
      <c r="C3043" s="56" t="s">
        <v>56</v>
      </c>
      <c r="D3043" s="56">
        <v>2008</v>
      </c>
      <c r="E3043" s="58">
        <v>24106300</v>
      </c>
      <c r="F3043" s="58">
        <v>23142763</v>
      </c>
      <c r="G3043" s="59">
        <v>20809129</v>
      </c>
      <c r="H3043" s="59">
        <v>3297171</v>
      </c>
      <c r="I3043" s="60">
        <v>0</v>
      </c>
      <c r="J3043" s="58">
        <v>-963537</v>
      </c>
      <c r="K3043" s="61"/>
      <c r="L3043" s="62">
        <v>130499</v>
      </c>
      <c r="M3043" s="61"/>
      <c r="N3043" s="62">
        <v>10809</v>
      </c>
      <c r="O3043" s="62">
        <v>397506</v>
      </c>
      <c r="P3043" s="61"/>
      <c r="Q3043" s="61"/>
      <c r="R3043" s="61"/>
      <c r="S3043" s="62">
        <v>49714</v>
      </c>
      <c r="T3043" s="61">
        <v>0</v>
      </c>
      <c r="U3043" s="61"/>
      <c r="V3043" s="62">
        <v>2084456</v>
      </c>
      <c r="W3043" s="61"/>
      <c r="X3043" s="61">
        <v>0</v>
      </c>
      <c r="Y3043" s="62">
        <v>8029668</v>
      </c>
      <c r="Z3043" s="62">
        <v>2217699</v>
      </c>
      <c r="AA3043" s="61"/>
      <c r="AB3043" s="62">
        <v>2933508</v>
      </c>
      <c r="AC3043" s="62">
        <v>252656</v>
      </c>
      <c r="AD3043" s="61"/>
      <c r="AE3043" s="62">
        <v>3080605</v>
      </c>
      <c r="AF3043" s="61"/>
      <c r="AG3043" s="62">
        <v>748088</v>
      </c>
      <c r="AH3043" s="62">
        <v>873921</v>
      </c>
      <c r="AI3043" s="61"/>
      <c r="AJ3043" s="61">
        <v>0</v>
      </c>
      <c r="AK3043" s="61">
        <v>0</v>
      </c>
      <c r="AL3043" s="61">
        <v>0</v>
      </c>
      <c r="AM3043" s="61">
        <v>0</v>
      </c>
      <c r="AN3043" s="61">
        <v>0</v>
      </c>
      <c r="AO3043" s="61">
        <v>0</v>
      </c>
      <c r="AP3043" s="61"/>
      <c r="AQ3043" s="62">
        <v>122774</v>
      </c>
      <c r="AR3043" s="61"/>
      <c r="AS3043" s="62">
        <v>312587</v>
      </c>
      <c r="AT3043" s="62">
        <v>198260</v>
      </c>
      <c r="AU3043" s="62">
        <v>1579695</v>
      </c>
      <c r="AV3043" s="61"/>
      <c r="AW3043" s="62">
        <v>1761</v>
      </c>
      <c r="AX3043" s="62">
        <v>234229</v>
      </c>
      <c r="AY3043" s="61"/>
      <c r="AZ3043" s="61">
        <v>0</v>
      </c>
      <c r="BA3043" s="61"/>
      <c r="BB3043" s="61">
        <v>0</v>
      </c>
      <c r="BC3043" s="62">
        <v>29544</v>
      </c>
      <c r="BD3043" s="61">
        <v>0</v>
      </c>
      <c r="BE3043" s="61"/>
      <c r="BF3043" s="62">
        <v>254912</v>
      </c>
      <c r="BG3043" s="61"/>
      <c r="BH3043" s="62">
        <v>64873</v>
      </c>
      <c r="BI3043" s="61"/>
      <c r="BJ3043" s="62">
        <v>498536</v>
      </c>
      <c r="BK3043" s="61"/>
      <c r="BL3043" s="61">
        <v>0</v>
      </c>
      <c r="BM3043" s="61">
        <v>0</v>
      </c>
      <c r="BN3043" s="62">
        <v>-963537</v>
      </c>
      <c r="BO3043" s="61"/>
    </row>
    <row r="3044" spans="1:67" x14ac:dyDescent="0.2">
      <c r="A3044" s="57" t="s">
        <v>56</v>
      </c>
      <c r="B3044" s="56" t="s">
        <v>56</v>
      </c>
      <c r="C3044" s="56" t="s">
        <v>56</v>
      </c>
      <c r="D3044" s="56">
        <v>2009</v>
      </c>
      <c r="E3044" s="58">
        <v>24886421</v>
      </c>
      <c r="F3044" s="58">
        <v>23853907</v>
      </c>
      <c r="G3044" s="59">
        <v>21662634</v>
      </c>
      <c r="H3044" s="59">
        <v>3223787</v>
      </c>
      <c r="I3044" s="60">
        <v>0</v>
      </c>
      <c r="J3044" s="58">
        <v>-1032514</v>
      </c>
      <c r="K3044" s="61"/>
      <c r="L3044" s="62">
        <v>130499</v>
      </c>
      <c r="M3044" s="61"/>
      <c r="N3044" s="62">
        <v>10809</v>
      </c>
      <c r="O3044" s="62">
        <v>397506</v>
      </c>
      <c r="P3044" s="61"/>
      <c r="Q3044" s="61"/>
      <c r="R3044" s="61"/>
      <c r="S3044" s="62">
        <v>56043</v>
      </c>
      <c r="T3044" s="61">
        <v>0</v>
      </c>
      <c r="U3044" s="61"/>
      <c r="V3044" s="62">
        <v>2563071</v>
      </c>
      <c r="W3044" s="61"/>
      <c r="X3044" s="61">
        <v>0</v>
      </c>
      <c r="Y3044" s="62">
        <v>8107720</v>
      </c>
      <c r="Z3044" s="62">
        <v>2430844</v>
      </c>
      <c r="AA3044" s="61"/>
      <c r="AB3044" s="62">
        <v>2933508</v>
      </c>
      <c r="AC3044" s="62">
        <v>330339</v>
      </c>
      <c r="AD3044" s="61"/>
      <c r="AE3044" s="62">
        <v>3200352</v>
      </c>
      <c r="AF3044" s="61"/>
      <c r="AG3044" s="62">
        <v>875350</v>
      </c>
      <c r="AH3044" s="62">
        <v>626593</v>
      </c>
      <c r="AI3044" s="61"/>
      <c r="AJ3044" s="61">
        <v>0</v>
      </c>
      <c r="AK3044" s="61">
        <v>0</v>
      </c>
      <c r="AL3044" s="61">
        <v>0</v>
      </c>
      <c r="AM3044" s="61">
        <v>0</v>
      </c>
      <c r="AN3044" s="61">
        <v>0</v>
      </c>
      <c r="AO3044" s="61">
        <v>0</v>
      </c>
      <c r="AP3044" s="61"/>
      <c r="AQ3044" s="62">
        <v>122774</v>
      </c>
      <c r="AR3044" s="61"/>
      <c r="AS3044" s="62">
        <v>320010</v>
      </c>
      <c r="AT3044" s="62">
        <v>99661</v>
      </c>
      <c r="AU3044" s="62">
        <v>1593935</v>
      </c>
      <c r="AV3044" s="61"/>
      <c r="AW3044" s="62">
        <v>1761</v>
      </c>
      <c r="AX3044" s="62">
        <v>234049</v>
      </c>
      <c r="AY3044" s="61"/>
      <c r="AZ3044" s="61">
        <v>0</v>
      </c>
      <c r="BA3044" s="61"/>
      <c r="BB3044" s="61">
        <v>0</v>
      </c>
      <c r="BC3044" s="62">
        <v>29544</v>
      </c>
      <c r="BD3044" s="61">
        <v>0</v>
      </c>
      <c r="BE3044" s="61"/>
      <c r="BF3044" s="62">
        <v>254912</v>
      </c>
      <c r="BG3044" s="61"/>
      <c r="BH3044" s="62">
        <v>64873</v>
      </c>
      <c r="BI3044" s="61"/>
      <c r="BJ3044" s="62">
        <v>502268</v>
      </c>
      <c r="BK3044" s="61"/>
      <c r="BL3044" s="61">
        <v>0</v>
      </c>
      <c r="BM3044" s="61">
        <v>0</v>
      </c>
      <c r="BN3044" s="62">
        <v>-1032514</v>
      </c>
      <c r="BO3044" s="61"/>
    </row>
    <row r="3045" spans="1:67" x14ac:dyDescent="0.2">
      <c r="A3045" s="57" t="s">
        <v>56</v>
      </c>
      <c r="B3045" s="56" t="s">
        <v>56</v>
      </c>
      <c r="C3045" s="56" t="s">
        <v>56</v>
      </c>
      <c r="D3045" s="56">
        <v>2010</v>
      </c>
      <c r="E3045" s="58">
        <v>25472625</v>
      </c>
      <c r="F3045" s="58">
        <v>24388799</v>
      </c>
      <c r="G3045" s="59">
        <v>21864343</v>
      </c>
      <c r="H3045" s="59">
        <v>3608282</v>
      </c>
      <c r="I3045" s="60">
        <v>0</v>
      </c>
      <c r="J3045" s="58">
        <v>-1083826</v>
      </c>
      <c r="K3045" s="61"/>
      <c r="L3045" s="62">
        <v>130499</v>
      </c>
      <c r="M3045" s="61"/>
      <c r="N3045" s="62">
        <v>10809</v>
      </c>
      <c r="O3045" s="62">
        <v>404093</v>
      </c>
      <c r="P3045" s="61"/>
      <c r="Q3045" s="61"/>
      <c r="R3045" s="61"/>
      <c r="S3045" s="62">
        <v>63843</v>
      </c>
      <c r="T3045" s="61">
        <v>0</v>
      </c>
      <c r="U3045" s="61"/>
      <c r="V3045" s="62">
        <v>2729519</v>
      </c>
      <c r="W3045" s="61"/>
      <c r="X3045" s="61">
        <v>0</v>
      </c>
      <c r="Y3045" s="62">
        <v>8224938</v>
      </c>
      <c r="Z3045" s="62">
        <v>2576431</v>
      </c>
      <c r="AA3045" s="61"/>
      <c r="AB3045" s="62">
        <v>2974102</v>
      </c>
      <c r="AC3045" s="62">
        <v>406088</v>
      </c>
      <c r="AD3045" s="61"/>
      <c r="AE3045" s="62">
        <v>3300576</v>
      </c>
      <c r="AF3045" s="61"/>
      <c r="AG3045" s="62">
        <v>978369</v>
      </c>
      <c r="AH3045" s="62">
        <v>65076</v>
      </c>
      <c r="AI3045" s="61"/>
      <c r="AJ3045" s="61">
        <v>0</v>
      </c>
      <c r="AK3045" s="61">
        <v>0</v>
      </c>
      <c r="AL3045" s="61">
        <v>0</v>
      </c>
      <c r="AM3045" s="61">
        <v>0</v>
      </c>
      <c r="AN3045" s="61">
        <v>0</v>
      </c>
      <c r="AO3045" s="61">
        <v>0</v>
      </c>
      <c r="AP3045" s="61"/>
      <c r="AQ3045" s="62">
        <v>127989</v>
      </c>
      <c r="AR3045" s="61"/>
      <c r="AS3045" s="62">
        <v>322307</v>
      </c>
      <c r="AT3045" s="62">
        <v>305604</v>
      </c>
      <c r="AU3045" s="62">
        <v>1692752</v>
      </c>
      <c r="AV3045" s="61"/>
      <c r="AW3045" s="62">
        <v>1761</v>
      </c>
      <c r="AX3045" s="62">
        <v>236384</v>
      </c>
      <c r="AY3045" s="61"/>
      <c r="AZ3045" s="61">
        <v>0</v>
      </c>
      <c r="BA3045" s="61"/>
      <c r="BB3045" s="61">
        <v>0</v>
      </c>
      <c r="BC3045" s="62">
        <v>35202</v>
      </c>
      <c r="BD3045" s="61">
        <v>0</v>
      </c>
      <c r="BE3045" s="61"/>
      <c r="BF3045" s="62">
        <v>254912</v>
      </c>
      <c r="BG3045" s="61"/>
      <c r="BH3045" s="62">
        <v>64873</v>
      </c>
      <c r="BI3045" s="61"/>
      <c r="BJ3045" s="62">
        <v>566498</v>
      </c>
      <c r="BK3045" s="61"/>
      <c r="BL3045" s="61">
        <v>0</v>
      </c>
      <c r="BM3045" s="61">
        <v>0</v>
      </c>
      <c r="BN3045" s="62">
        <v>-1083826</v>
      </c>
      <c r="BO3045" s="61"/>
    </row>
    <row r="3046" spans="1:67" x14ac:dyDescent="0.2">
      <c r="A3046" s="57" t="s">
        <v>56</v>
      </c>
      <c r="B3046" s="56" t="s">
        <v>56</v>
      </c>
      <c r="C3046" s="56" t="s">
        <v>56</v>
      </c>
      <c r="D3046" s="56">
        <v>2011</v>
      </c>
      <c r="E3046" s="58">
        <v>26471327</v>
      </c>
      <c r="F3046" s="58">
        <v>25191933</v>
      </c>
      <c r="G3046" s="59">
        <v>22831737</v>
      </c>
      <c r="H3046" s="59">
        <v>3639590</v>
      </c>
      <c r="I3046" s="60">
        <v>0</v>
      </c>
      <c r="J3046" s="58">
        <v>-1279394</v>
      </c>
      <c r="K3046" s="61"/>
      <c r="L3046" s="62">
        <v>130499</v>
      </c>
      <c r="M3046" s="61"/>
      <c r="N3046" s="62">
        <v>10809</v>
      </c>
      <c r="O3046" s="62">
        <v>404093</v>
      </c>
      <c r="P3046" s="61"/>
      <c r="Q3046" s="61"/>
      <c r="R3046" s="61"/>
      <c r="S3046" s="62">
        <v>82451</v>
      </c>
      <c r="T3046" s="61">
        <v>0</v>
      </c>
      <c r="U3046" s="61"/>
      <c r="V3046" s="62">
        <v>2820132</v>
      </c>
      <c r="W3046" s="61"/>
      <c r="X3046" s="61">
        <v>0</v>
      </c>
      <c r="Y3046" s="62">
        <v>8295350</v>
      </c>
      <c r="Z3046" s="62">
        <v>2697458</v>
      </c>
      <c r="AA3046" s="61"/>
      <c r="AB3046" s="62">
        <v>3032984</v>
      </c>
      <c r="AC3046" s="62">
        <v>505592</v>
      </c>
      <c r="AD3046" s="61"/>
      <c r="AE3046" s="62">
        <v>3713166</v>
      </c>
      <c r="AF3046" s="61"/>
      <c r="AG3046" s="62">
        <v>1073999</v>
      </c>
      <c r="AH3046" s="62">
        <v>65204</v>
      </c>
      <c r="AI3046" s="61"/>
      <c r="AJ3046" s="61">
        <v>0</v>
      </c>
      <c r="AK3046" s="61">
        <v>0</v>
      </c>
      <c r="AL3046" s="61">
        <v>0</v>
      </c>
      <c r="AM3046" s="61">
        <v>0</v>
      </c>
      <c r="AN3046" s="61">
        <v>0</v>
      </c>
      <c r="AO3046" s="61">
        <v>0</v>
      </c>
      <c r="AP3046" s="61"/>
      <c r="AQ3046" s="62">
        <v>130561</v>
      </c>
      <c r="AR3046" s="61"/>
      <c r="AS3046" s="62">
        <v>330643</v>
      </c>
      <c r="AT3046" s="62">
        <v>314253</v>
      </c>
      <c r="AU3046" s="62">
        <v>1699390</v>
      </c>
      <c r="AV3046" s="61"/>
      <c r="AW3046" s="62">
        <v>1761</v>
      </c>
      <c r="AX3046" s="62">
        <v>241497</v>
      </c>
      <c r="AY3046" s="61"/>
      <c r="AZ3046" s="61">
        <v>0</v>
      </c>
      <c r="BA3046" s="61"/>
      <c r="BB3046" s="61">
        <v>0</v>
      </c>
      <c r="BC3046" s="62">
        <v>35202</v>
      </c>
      <c r="BD3046" s="61">
        <v>0</v>
      </c>
      <c r="BE3046" s="61"/>
      <c r="BF3046" s="62">
        <v>254912</v>
      </c>
      <c r="BG3046" s="61"/>
      <c r="BH3046" s="62">
        <v>64873</v>
      </c>
      <c r="BI3046" s="61"/>
      <c r="BJ3046" s="62">
        <v>566498</v>
      </c>
      <c r="BK3046" s="61"/>
      <c r="BL3046" s="61">
        <v>0</v>
      </c>
      <c r="BM3046" s="61">
        <v>0</v>
      </c>
      <c r="BN3046" s="62">
        <v>-1279394</v>
      </c>
      <c r="BO3046" s="61"/>
    </row>
    <row r="3047" spans="1:67" x14ac:dyDescent="0.2">
      <c r="A3047" s="57" t="s">
        <v>57</v>
      </c>
      <c r="B3047" s="56" t="s">
        <v>57</v>
      </c>
      <c r="C3047" s="56" t="s">
        <v>57</v>
      </c>
      <c r="D3047" s="56">
        <v>1989</v>
      </c>
      <c r="E3047" s="58">
        <v>4230223</v>
      </c>
      <c r="F3047" s="58">
        <v>4191563</v>
      </c>
      <c r="G3047" s="59">
        <v>3866001</v>
      </c>
      <c r="H3047" s="59">
        <v>364222</v>
      </c>
      <c r="I3047" s="60">
        <v>0</v>
      </c>
      <c r="J3047" s="58">
        <v>-38660</v>
      </c>
      <c r="K3047" s="62">
        <v>190252</v>
      </c>
      <c r="L3047" s="61"/>
      <c r="M3047" s="62">
        <v>34548</v>
      </c>
      <c r="N3047" s="61"/>
      <c r="O3047" s="61"/>
      <c r="P3047" s="62">
        <v>29056</v>
      </c>
      <c r="Q3047" s="62">
        <v>113468</v>
      </c>
      <c r="R3047" s="61"/>
      <c r="S3047" s="61"/>
      <c r="T3047" s="61"/>
      <c r="U3047" s="61"/>
      <c r="V3047" s="61"/>
      <c r="W3047" s="62">
        <v>458021</v>
      </c>
      <c r="X3047" s="61"/>
      <c r="Y3047" s="61"/>
      <c r="Z3047" s="61"/>
      <c r="AA3047" s="62">
        <v>1795555</v>
      </c>
      <c r="AB3047" s="61"/>
      <c r="AC3047" s="61"/>
      <c r="AD3047" s="62">
        <v>129147</v>
      </c>
      <c r="AE3047" s="61"/>
      <c r="AF3047" s="62">
        <v>876931</v>
      </c>
      <c r="AG3047" s="61"/>
      <c r="AH3047" s="61"/>
      <c r="AI3047" s="62">
        <v>239023</v>
      </c>
      <c r="AJ3047" s="61"/>
      <c r="AK3047" s="61"/>
      <c r="AL3047" s="61"/>
      <c r="AM3047" s="61"/>
      <c r="AN3047" s="61"/>
      <c r="AO3047" s="61"/>
      <c r="AP3047" s="62">
        <v>27924</v>
      </c>
      <c r="AQ3047" s="61"/>
      <c r="AR3047" s="62">
        <v>30685</v>
      </c>
      <c r="AS3047" s="61"/>
      <c r="AT3047" s="61"/>
      <c r="AU3047" s="61"/>
      <c r="AV3047" s="62">
        <v>1982</v>
      </c>
      <c r="AW3047" s="61"/>
      <c r="AX3047" s="61"/>
      <c r="AY3047" s="62">
        <v>48807</v>
      </c>
      <c r="AZ3047" s="61"/>
      <c r="BA3047" s="62">
        <v>232404</v>
      </c>
      <c r="BB3047" s="61"/>
      <c r="BC3047" s="61"/>
      <c r="BD3047" s="61"/>
      <c r="BE3047" s="62">
        <v>18387</v>
      </c>
      <c r="BF3047" s="61"/>
      <c r="BG3047" s="61"/>
      <c r="BH3047" s="61"/>
      <c r="BI3047" s="61"/>
      <c r="BJ3047" s="61"/>
      <c r="BK3047" s="62">
        <v>4033</v>
      </c>
      <c r="BL3047" s="61"/>
      <c r="BM3047" s="61"/>
      <c r="BN3047" s="61"/>
      <c r="BO3047" s="62">
        <v>-38660</v>
      </c>
    </row>
    <row r="3048" spans="1:67" x14ac:dyDescent="0.2">
      <c r="A3048" s="57" t="s">
        <v>57</v>
      </c>
      <c r="B3048" s="56" t="s">
        <v>57</v>
      </c>
      <c r="C3048" s="56" t="s">
        <v>57</v>
      </c>
      <c r="D3048" s="56">
        <v>1990</v>
      </c>
      <c r="E3048" s="58">
        <v>4737529</v>
      </c>
      <c r="F3048" s="58">
        <v>4698869</v>
      </c>
      <c r="G3048" s="59">
        <v>4193850</v>
      </c>
      <c r="H3048" s="59">
        <v>543679</v>
      </c>
      <c r="I3048" s="60">
        <v>0</v>
      </c>
      <c r="J3048" s="58">
        <v>-38660</v>
      </c>
      <c r="K3048" s="62">
        <v>190252</v>
      </c>
      <c r="L3048" s="61"/>
      <c r="M3048" s="62">
        <v>34548</v>
      </c>
      <c r="N3048" s="61"/>
      <c r="O3048" s="61"/>
      <c r="P3048" s="62">
        <v>29056</v>
      </c>
      <c r="Q3048" s="62">
        <v>113468</v>
      </c>
      <c r="R3048" s="61"/>
      <c r="S3048" s="61"/>
      <c r="T3048" s="61"/>
      <c r="U3048" s="61"/>
      <c r="V3048" s="61"/>
      <c r="W3048" s="62">
        <v>458021</v>
      </c>
      <c r="X3048" s="61"/>
      <c r="Y3048" s="61"/>
      <c r="Z3048" s="61"/>
      <c r="AA3048" s="62">
        <v>2030277</v>
      </c>
      <c r="AB3048" s="61"/>
      <c r="AC3048" s="61"/>
      <c r="AD3048" s="62">
        <v>138526</v>
      </c>
      <c r="AE3048" s="61"/>
      <c r="AF3048" s="62">
        <v>940528</v>
      </c>
      <c r="AG3048" s="61"/>
      <c r="AH3048" s="61"/>
      <c r="AI3048" s="62">
        <v>259174</v>
      </c>
      <c r="AJ3048" s="61"/>
      <c r="AK3048" s="61"/>
      <c r="AL3048" s="61"/>
      <c r="AM3048" s="61"/>
      <c r="AN3048" s="61"/>
      <c r="AO3048" s="61"/>
      <c r="AP3048" s="62">
        <v>30508</v>
      </c>
      <c r="AQ3048" s="61"/>
      <c r="AR3048" s="62">
        <v>31171</v>
      </c>
      <c r="AS3048" s="61"/>
      <c r="AT3048" s="61"/>
      <c r="AU3048" s="61"/>
      <c r="AV3048" s="62">
        <v>7945</v>
      </c>
      <c r="AW3048" s="61"/>
      <c r="AX3048" s="61"/>
      <c r="AY3048" s="62">
        <v>50564</v>
      </c>
      <c r="AZ3048" s="61"/>
      <c r="BA3048" s="62">
        <v>401071</v>
      </c>
      <c r="BB3048" s="61"/>
      <c r="BC3048" s="61"/>
      <c r="BD3048" s="61"/>
      <c r="BE3048" s="62">
        <v>18387</v>
      </c>
      <c r="BF3048" s="61"/>
      <c r="BG3048" s="61"/>
      <c r="BH3048" s="61"/>
      <c r="BI3048" s="61"/>
      <c r="BJ3048" s="61"/>
      <c r="BK3048" s="62">
        <v>4033</v>
      </c>
      <c r="BL3048" s="61"/>
      <c r="BM3048" s="61"/>
      <c r="BN3048" s="61"/>
      <c r="BO3048" s="62">
        <v>-38660</v>
      </c>
    </row>
    <row r="3049" spans="1:67" x14ac:dyDescent="0.2">
      <c r="A3049" s="57" t="s">
        <v>57</v>
      </c>
      <c r="B3049" s="56" t="s">
        <v>57</v>
      </c>
      <c r="C3049" s="56" t="s">
        <v>57</v>
      </c>
      <c r="D3049" s="56">
        <v>1991</v>
      </c>
      <c r="E3049" s="58">
        <v>5029646</v>
      </c>
      <c r="F3049" s="58">
        <v>4990986</v>
      </c>
      <c r="G3049" s="59">
        <v>4492514</v>
      </c>
      <c r="H3049" s="59">
        <v>537132</v>
      </c>
      <c r="I3049" s="60">
        <v>0</v>
      </c>
      <c r="J3049" s="58">
        <v>-38660</v>
      </c>
      <c r="K3049" s="62">
        <v>191268</v>
      </c>
      <c r="L3049" s="61"/>
      <c r="M3049" s="62">
        <v>34548</v>
      </c>
      <c r="N3049" s="61"/>
      <c r="O3049" s="61"/>
      <c r="P3049" s="62">
        <v>29056</v>
      </c>
      <c r="Q3049" s="62">
        <v>136464</v>
      </c>
      <c r="R3049" s="61"/>
      <c r="S3049" s="61"/>
      <c r="T3049" s="61"/>
      <c r="U3049" s="61"/>
      <c r="V3049" s="61"/>
      <c r="W3049" s="62">
        <v>458021</v>
      </c>
      <c r="X3049" s="61"/>
      <c r="Y3049" s="61"/>
      <c r="Z3049" s="61"/>
      <c r="AA3049" s="62">
        <v>2219505</v>
      </c>
      <c r="AB3049" s="61"/>
      <c r="AC3049" s="61"/>
      <c r="AD3049" s="62">
        <v>145811</v>
      </c>
      <c r="AE3049" s="61"/>
      <c r="AF3049" s="62">
        <v>1000345</v>
      </c>
      <c r="AG3049" s="61"/>
      <c r="AH3049" s="61"/>
      <c r="AI3049" s="62">
        <v>277496</v>
      </c>
      <c r="AJ3049" s="61"/>
      <c r="AK3049" s="61"/>
      <c r="AL3049" s="61"/>
      <c r="AM3049" s="61"/>
      <c r="AN3049" s="61"/>
      <c r="AO3049" s="61"/>
      <c r="AP3049" s="62">
        <v>33042</v>
      </c>
      <c r="AQ3049" s="61"/>
      <c r="AR3049" s="62">
        <v>32392</v>
      </c>
      <c r="AS3049" s="61"/>
      <c r="AT3049" s="61"/>
      <c r="AU3049" s="61"/>
      <c r="AV3049" s="62">
        <v>15869</v>
      </c>
      <c r="AW3049" s="61"/>
      <c r="AX3049" s="61"/>
      <c r="AY3049" s="62">
        <v>62894</v>
      </c>
      <c r="AZ3049" s="61"/>
      <c r="BA3049" s="62">
        <v>370515</v>
      </c>
      <c r="BB3049" s="61"/>
      <c r="BC3049" s="61"/>
      <c r="BD3049" s="61"/>
      <c r="BE3049" s="62">
        <v>18387</v>
      </c>
      <c r="BF3049" s="61"/>
      <c r="BG3049" s="61"/>
      <c r="BH3049" s="61"/>
      <c r="BI3049" s="61"/>
      <c r="BJ3049" s="61"/>
      <c r="BK3049" s="62">
        <v>4033</v>
      </c>
      <c r="BL3049" s="61"/>
      <c r="BM3049" s="61"/>
      <c r="BN3049" s="61"/>
      <c r="BO3049" s="62">
        <v>-38660</v>
      </c>
    </row>
    <row r="3050" spans="1:67" x14ac:dyDescent="0.2">
      <c r="A3050" s="57" t="s">
        <v>57</v>
      </c>
      <c r="B3050" s="56" t="s">
        <v>57</v>
      </c>
      <c r="C3050" s="56" t="s">
        <v>57</v>
      </c>
      <c r="D3050" s="56">
        <v>1992</v>
      </c>
      <c r="E3050" s="58">
        <v>5612984</v>
      </c>
      <c r="F3050" s="58">
        <v>5574324</v>
      </c>
      <c r="G3050" s="59">
        <v>5056184</v>
      </c>
      <c r="H3050" s="59">
        <v>556800</v>
      </c>
      <c r="I3050" s="60">
        <v>0</v>
      </c>
      <c r="J3050" s="58">
        <v>-38660</v>
      </c>
      <c r="K3050" s="62">
        <v>213507</v>
      </c>
      <c r="L3050" s="61"/>
      <c r="M3050" s="62">
        <v>34548</v>
      </c>
      <c r="N3050" s="61"/>
      <c r="O3050" s="61"/>
      <c r="P3050" s="62">
        <v>29056</v>
      </c>
      <c r="Q3050" s="62">
        <v>136464</v>
      </c>
      <c r="R3050" s="61"/>
      <c r="S3050" s="61"/>
      <c r="T3050" s="61"/>
      <c r="U3050" s="61"/>
      <c r="V3050" s="61"/>
      <c r="W3050" s="62">
        <v>732627</v>
      </c>
      <c r="X3050" s="61"/>
      <c r="Y3050" s="61"/>
      <c r="Z3050" s="61"/>
      <c r="AA3050" s="62">
        <v>2394141</v>
      </c>
      <c r="AB3050" s="61"/>
      <c r="AC3050" s="61"/>
      <c r="AD3050" s="62">
        <v>156193</v>
      </c>
      <c r="AE3050" s="61"/>
      <c r="AF3050" s="62">
        <v>1057730</v>
      </c>
      <c r="AG3050" s="61"/>
      <c r="AH3050" s="61"/>
      <c r="AI3050" s="62">
        <v>301918</v>
      </c>
      <c r="AJ3050" s="61"/>
      <c r="AK3050" s="61"/>
      <c r="AL3050" s="61"/>
      <c r="AM3050" s="61"/>
      <c r="AN3050" s="61"/>
      <c r="AO3050" s="61"/>
      <c r="AP3050" s="62">
        <v>34060</v>
      </c>
      <c r="AQ3050" s="61"/>
      <c r="AR3050" s="62">
        <v>32720</v>
      </c>
      <c r="AS3050" s="61"/>
      <c r="AT3050" s="61"/>
      <c r="AU3050" s="61"/>
      <c r="AV3050" s="62">
        <v>15869</v>
      </c>
      <c r="AW3050" s="61"/>
      <c r="AX3050" s="61"/>
      <c r="AY3050" s="62">
        <v>63845</v>
      </c>
      <c r="AZ3050" s="61"/>
      <c r="BA3050" s="62">
        <v>387886</v>
      </c>
      <c r="BB3050" s="61"/>
      <c r="BC3050" s="61"/>
      <c r="BD3050" s="61"/>
      <c r="BE3050" s="62">
        <v>18387</v>
      </c>
      <c r="BF3050" s="61"/>
      <c r="BG3050" s="61"/>
      <c r="BH3050" s="61"/>
      <c r="BI3050" s="61"/>
      <c r="BJ3050" s="61"/>
      <c r="BK3050" s="62">
        <v>4033</v>
      </c>
      <c r="BL3050" s="61"/>
      <c r="BM3050" s="61"/>
      <c r="BN3050" s="61"/>
      <c r="BO3050" s="62">
        <v>-38660</v>
      </c>
    </row>
    <row r="3051" spans="1:67" x14ac:dyDescent="0.2">
      <c r="A3051" s="57" t="s">
        <v>57</v>
      </c>
      <c r="B3051" s="56" t="s">
        <v>57</v>
      </c>
      <c r="C3051" s="56" t="s">
        <v>57</v>
      </c>
      <c r="D3051" s="56">
        <v>1993</v>
      </c>
      <c r="E3051" s="58">
        <v>5928573</v>
      </c>
      <c r="F3051" s="58">
        <v>5889913</v>
      </c>
      <c r="G3051" s="59">
        <v>5361727</v>
      </c>
      <c r="H3051" s="59">
        <v>566846</v>
      </c>
      <c r="I3051" s="60">
        <v>0</v>
      </c>
      <c r="J3051" s="58">
        <v>-38660</v>
      </c>
      <c r="K3051" s="62">
        <v>213507</v>
      </c>
      <c r="L3051" s="61"/>
      <c r="M3051" s="62">
        <v>34548</v>
      </c>
      <c r="N3051" s="61"/>
      <c r="O3051" s="61"/>
      <c r="P3051" s="62">
        <v>29056</v>
      </c>
      <c r="Q3051" s="62">
        <v>136464</v>
      </c>
      <c r="R3051" s="61"/>
      <c r="S3051" s="61"/>
      <c r="T3051" s="61"/>
      <c r="U3051" s="61"/>
      <c r="V3051" s="61"/>
      <c r="W3051" s="62">
        <v>734468</v>
      </c>
      <c r="X3051" s="61"/>
      <c r="Y3051" s="61"/>
      <c r="Z3051" s="61"/>
      <c r="AA3051" s="62">
        <v>2614730</v>
      </c>
      <c r="AB3051" s="61"/>
      <c r="AC3051" s="61"/>
      <c r="AD3051" s="62">
        <v>180662</v>
      </c>
      <c r="AE3051" s="61"/>
      <c r="AF3051" s="62">
        <v>1109300</v>
      </c>
      <c r="AG3051" s="61"/>
      <c r="AH3051" s="61"/>
      <c r="AI3051" s="62">
        <v>308992</v>
      </c>
      <c r="AJ3051" s="61"/>
      <c r="AK3051" s="61"/>
      <c r="AL3051" s="61"/>
      <c r="AM3051" s="61"/>
      <c r="AN3051" s="61"/>
      <c r="AO3051" s="61"/>
      <c r="AP3051" s="62">
        <v>37480</v>
      </c>
      <c r="AQ3051" s="61"/>
      <c r="AR3051" s="62">
        <v>37698</v>
      </c>
      <c r="AS3051" s="61"/>
      <c r="AT3051" s="61"/>
      <c r="AU3051" s="61"/>
      <c r="AV3051" s="62">
        <v>15869</v>
      </c>
      <c r="AW3051" s="61"/>
      <c r="AX3051" s="61"/>
      <c r="AY3051" s="62">
        <v>65493</v>
      </c>
      <c r="AZ3051" s="61"/>
      <c r="BA3051" s="62">
        <v>387886</v>
      </c>
      <c r="BB3051" s="61"/>
      <c r="BC3051" s="61"/>
      <c r="BD3051" s="61"/>
      <c r="BE3051" s="62">
        <v>18387</v>
      </c>
      <c r="BF3051" s="61"/>
      <c r="BG3051" s="61"/>
      <c r="BH3051" s="61"/>
      <c r="BI3051" s="61"/>
      <c r="BJ3051" s="61"/>
      <c r="BK3051" s="62">
        <v>4033</v>
      </c>
      <c r="BL3051" s="61"/>
      <c r="BM3051" s="61"/>
      <c r="BN3051" s="61"/>
      <c r="BO3051" s="62">
        <v>-38660</v>
      </c>
    </row>
    <row r="3052" spans="1:67" x14ac:dyDescent="0.2">
      <c r="A3052" s="57" t="s">
        <v>57</v>
      </c>
      <c r="B3052" s="56" t="s">
        <v>57</v>
      </c>
      <c r="C3052" s="56" t="s">
        <v>57</v>
      </c>
      <c r="D3052" s="56">
        <v>1994</v>
      </c>
      <c r="E3052" s="58">
        <v>6395685</v>
      </c>
      <c r="F3052" s="58">
        <v>6053630</v>
      </c>
      <c r="G3052" s="59">
        <v>5763061</v>
      </c>
      <c r="H3052" s="59">
        <v>632624</v>
      </c>
      <c r="I3052" s="60">
        <v>0</v>
      </c>
      <c r="J3052" s="58">
        <v>-342055</v>
      </c>
      <c r="K3052" s="62">
        <v>213507</v>
      </c>
      <c r="L3052" s="61"/>
      <c r="M3052" s="62">
        <v>34548</v>
      </c>
      <c r="N3052" s="61"/>
      <c r="O3052" s="61"/>
      <c r="P3052" s="62">
        <v>139947</v>
      </c>
      <c r="Q3052" s="62">
        <v>136464</v>
      </c>
      <c r="R3052" s="61"/>
      <c r="S3052" s="61"/>
      <c r="T3052" s="61"/>
      <c r="U3052" s="61"/>
      <c r="V3052" s="61"/>
      <c r="W3052" s="62">
        <v>734468</v>
      </c>
      <c r="X3052" s="61"/>
      <c r="Y3052" s="61"/>
      <c r="Z3052" s="61"/>
      <c r="AA3052" s="62">
        <v>2830736</v>
      </c>
      <c r="AB3052" s="61"/>
      <c r="AC3052" s="61"/>
      <c r="AD3052" s="62">
        <v>189189</v>
      </c>
      <c r="AE3052" s="61"/>
      <c r="AF3052" s="62">
        <v>1156722</v>
      </c>
      <c r="AG3052" s="61"/>
      <c r="AH3052" s="61"/>
      <c r="AI3052" s="62">
        <v>327480</v>
      </c>
      <c r="AJ3052" s="61"/>
      <c r="AK3052" s="61"/>
      <c r="AL3052" s="61"/>
      <c r="AM3052" s="61"/>
      <c r="AN3052" s="61"/>
      <c r="AO3052" s="61"/>
      <c r="AP3052" s="62">
        <v>37717</v>
      </c>
      <c r="AQ3052" s="61"/>
      <c r="AR3052" s="62">
        <v>41354</v>
      </c>
      <c r="AS3052" s="61"/>
      <c r="AT3052" s="61"/>
      <c r="AU3052" s="61"/>
      <c r="AV3052" s="62">
        <v>15869</v>
      </c>
      <c r="AW3052" s="61"/>
      <c r="AX3052" s="61"/>
      <c r="AY3052" s="62">
        <v>67328</v>
      </c>
      <c r="AZ3052" s="61"/>
      <c r="BA3052" s="62">
        <v>447936</v>
      </c>
      <c r="BB3052" s="61"/>
      <c r="BC3052" s="61"/>
      <c r="BD3052" s="61"/>
      <c r="BE3052" s="62">
        <v>18387</v>
      </c>
      <c r="BF3052" s="61"/>
      <c r="BG3052" s="61"/>
      <c r="BH3052" s="61"/>
      <c r="BI3052" s="61"/>
      <c r="BJ3052" s="61"/>
      <c r="BK3052" s="62">
        <v>4033</v>
      </c>
      <c r="BL3052" s="61"/>
      <c r="BM3052" s="61"/>
      <c r="BN3052" s="61"/>
      <c r="BO3052" s="62">
        <v>-342055</v>
      </c>
    </row>
    <row r="3053" spans="1:67" x14ac:dyDescent="0.2">
      <c r="A3053" s="57" t="s">
        <v>57</v>
      </c>
      <c r="B3053" s="56" t="s">
        <v>57</v>
      </c>
      <c r="C3053" s="56" t="s">
        <v>57</v>
      </c>
      <c r="D3053" s="56">
        <v>1995</v>
      </c>
      <c r="E3053" s="58">
        <v>7595070</v>
      </c>
      <c r="F3053" s="58">
        <v>6480479</v>
      </c>
      <c r="G3053" s="59">
        <v>6956969</v>
      </c>
      <c r="H3053" s="59">
        <v>638101</v>
      </c>
      <c r="I3053" s="60">
        <v>0</v>
      </c>
      <c r="J3053" s="58">
        <v>-1114591</v>
      </c>
      <c r="K3053" s="62">
        <v>213507</v>
      </c>
      <c r="L3053" s="61"/>
      <c r="M3053" s="62">
        <v>34548</v>
      </c>
      <c r="N3053" s="61"/>
      <c r="O3053" s="61"/>
      <c r="P3053" s="62">
        <v>141088</v>
      </c>
      <c r="Q3053" s="62">
        <v>136464</v>
      </c>
      <c r="R3053" s="61"/>
      <c r="S3053" s="61"/>
      <c r="T3053" s="61"/>
      <c r="U3053" s="61"/>
      <c r="V3053" s="61"/>
      <c r="W3053" s="62">
        <v>734468</v>
      </c>
      <c r="X3053" s="61"/>
      <c r="Y3053" s="61"/>
      <c r="Z3053" s="61"/>
      <c r="AA3053" s="62">
        <v>2993977</v>
      </c>
      <c r="AB3053" s="61"/>
      <c r="AC3053" s="61"/>
      <c r="AD3053" s="62">
        <v>1019100</v>
      </c>
      <c r="AE3053" s="61"/>
      <c r="AF3053" s="62">
        <v>1351638</v>
      </c>
      <c r="AG3053" s="61"/>
      <c r="AH3053" s="61"/>
      <c r="AI3053" s="62">
        <v>332179</v>
      </c>
      <c r="AJ3053" s="61"/>
      <c r="AK3053" s="61"/>
      <c r="AL3053" s="61"/>
      <c r="AM3053" s="61"/>
      <c r="AN3053" s="61"/>
      <c r="AO3053" s="61"/>
      <c r="AP3053" s="62">
        <v>38165</v>
      </c>
      <c r="AQ3053" s="61"/>
      <c r="AR3053" s="62">
        <v>40128</v>
      </c>
      <c r="AS3053" s="61"/>
      <c r="AT3053" s="61"/>
      <c r="AU3053" s="61"/>
      <c r="AV3053" s="62">
        <v>15869</v>
      </c>
      <c r="AW3053" s="61"/>
      <c r="AX3053" s="61"/>
      <c r="AY3053" s="62">
        <v>74346</v>
      </c>
      <c r="AZ3053" s="61"/>
      <c r="BA3053" s="62">
        <v>447936</v>
      </c>
      <c r="BB3053" s="61"/>
      <c r="BC3053" s="61"/>
      <c r="BD3053" s="61"/>
      <c r="BE3053" s="61"/>
      <c r="BF3053" s="61"/>
      <c r="BG3053" s="62">
        <v>18387</v>
      </c>
      <c r="BH3053" s="61"/>
      <c r="BI3053" s="61"/>
      <c r="BJ3053" s="61"/>
      <c r="BK3053" s="62">
        <v>3270</v>
      </c>
      <c r="BL3053" s="61"/>
      <c r="BM3053" s="61"/>
      <c r="BN3053" s="61"/>
      <c r="BO3053" s="62">
        <v>-1114591</v>
      </c>
    </row>
    <row r="3054" spans="1:67" x14ac:dyDescent="0.2">
      <c r="A3054" s="57" t="s">
        <v>57</v>
      </c>
      <c r="B3054" s="56" t="s">
        <v>57</v>
      </c>
      <c r="C3054" s="56" t="s">
        <v>57</v>
      </c>
      <c r="D3054" s="56">
        <v>1996</v>
      </c>
      <c r="E3054" s="58">
        <v>8038343</v>
      </c>
      <c r="F3054" s="58">
        <v>6868632</v>
      </c>
      <c r="G3054" s="59">
        <v>7321661</v>
      </c>
      <c r="H3054" s="59">
        <v>716682</v>
      </c>
      <c r="I3054" s="60">
        <v>0</v>
      </c>
      <c r="J3054" s="58">
        <v>-1169711</v>
      </c>
      <c r="K3054" s="62">
        <v>213507</v>
      </c>
      <c r="L3054" s="61"/>
      <c r="M3054" s="62">
        <v>34548</v>
      </c>
      <c r="N3054" s="61"/>
      <c r="O3054" s="61"/>
      <c r="P3054" s="62">
        <v>142854</v>
      </c>
      <c r="Q3054" s="62">
        <v>136464</v>
      </c>
      <c r="R3054" s="61"/>
      <c r="S3054" s="61"/>
      <c r="T3054" s="61"/>
      <c r="U3054" s="61"/>
      <c r="V3054" s="61"/>
      <c r="W3054" s="62">
        <v>744721</v>
      </c>
      <c r="X3054" s="61"/>
      <c r="Y3054" s="61"/>
      <c r="Z3054" s="61"/>
      <c r="AA3054" s="62">
        <v>3203624</v>
      </c>
      <c r="AB3054" s="61"/>
      <c r="AC3054" s="61"/>
      <c r="AD3054" s="62">
        <v>1103215</v>
      </c>
      <c r="AE3054" s="61"/>
      <c r="AF3054" s="62">
        <v>1405827</v>
      </c>
      <c r="AG3054" s="61"/>
      <c r="AH3054" s="61"/>
      <c r="AI3054" s="62">
        <v>336901</v>
      </c>
      <c r="AJ3054" s="61"/>
      <c r="AK3054" s="61"/>
      <c r="AL3054" s="61"/>
      <c r="AM3054" s="61"/>
      <c r="AN3054" s="61"/>
      <c r="AO3054" s="61"/>
      <c r="AP3054" s="62">
        <v>39446</v>
      </c>
      <c r="AQ3054" s="61"/>
      <c r="AR3054" s="62">
        <v>44366</v>
      </c>
      <c r="AS3054" s="61"/>
      <c r="AT3054" s="61"/>
      <c r="AU3054" s="61"/>
      <c r="AV3054" s="62">
        <v>15869</v>
      </c>
      <c r="AW3054" s="61"/>
      <c r="AX3054" s="61"/>
      <c r="AY3054" s="62">
        <v>78510</v>
      </c>
      <c r="AZ3054" s="61"/>
      <c r="BA3054" s="62">
        <v>447936</v>
      </c>
      <c r="BB3054" s="61"/>
      <c r="BC3054" s="61"/>
      <c r="BD3054" s="61"/>
      <c r="BE3054" s="62">
        <v>23635</v>
      </c>
      <c r="BF3054" s="61"/>
      <c r="BG3054" s="62">
        <v>63650</v>
      </c>
      <c r="BH3054" s="61"/>
      <c r="BI3054" s="61"/>
      <c r="BJ3054" s="61"/>
      <c r="BK3054" s="62">
        <v>3270</v>
      </c>
      <c r="BL3054" s="61"/>
      <c r="BM3054" s="61"/>
      <c r="BN3054" s="61"/>
      <c r="BO3054" s="62">
        <v>-1169711</v>
      </c>
    </row>
    <row r="3055" spans="1:67" x14ac:dyDescent="0.2">
      <c r="A3055" s="57" t="s">
        <v>57</v>
      </c>
      <c r="B3055" s="56" t="s">
        <v>57</v>
      </c>
      <c r="C3055" s="56" t="s">
        <v>57</v>
      </c>
      <c r="D3055" s="56">
        <v>1997</v>
      </c>
      <c r="E3055" s="58">
        <v>8841246</v>
      </c>
      <c r="F3055" s="58">
        <v>7554860</v>
      </c>
      <c r="G3055" s="59">
        <v>7957943</v>
      </c>
      <c r="H3055" s="59">
        <v>883303</v>
      </c>
      <c r="I3055" s="60">
        <v>0</v>
      </c>
      <c r="J3055" s="58">
        <v>-1286386</v>
      </c>
      <c r="K3055" s="62">
        <v>213507</v>
      </c>
      <c r="L3055" s="61"/>
      <c r="M3055" s="62">
        <v>34548</v>
      </c>
      <c r="N3055" s="61"/>
      <c r="O3055" s="61"/>
      <c r="P3055" s="62">
        <v>146998</v>
      </c>
      <c r="Q3055" s="62">
        <v>136464</v>
      </c>
      <c r="R3055" s="61"/>
      <c r="S3055" s="61"/>
      <c r="T3055" s="61"/>
      <c r="U3055" s="61"/>
      <c r="V3055" s="61"/>
      <c r="W3055" s="62">
        <v>747164</v>
      </c>
      <c r="X3055" s="61"/>
      <c r="Y3055" s="61"/>
      <c r="Z3055" s="61"/>
      <c r="AA3055" s="62">
        <v>3504961</v>
      </c>
      <c r="AB3055" s="61"/>
      <c r="AC3055" s="61"/>
      <c r="AD3055" s="62">
        <v>1370712</v>
      </c>
      <c r="AE3055" s="61"/>
      <c r="AF3055" s="62">
        <v>1459271</v>
      </c>
      <c r="AG3055" s="61"/>
      <c r="AH3055" s="61"/>
      <c r="AI3055" s="62">
        <v>344318</v>
      </c>
      <c r="AJ3055" s="61"/>
      <c r="AK3055" s="61"/>
      <c r="AL3055" s="61"/>
      <c r="AM3055" s="61"/>
      <c r="AN3055" s="61"/>
      <c r="AO3055" s="61"/>
      <c r="AP3055" s="62">
        <v>44090</v>
      </c>
      <c r="AQ3055" s="61"/>
      <c r="AR3055" s="62">
        <v>61749</v>
      </c>
      <c r="AS3055" s="61"/>
      <c r="AT3055" s="61"/>
      <c r="AU3055" s="61"/>
      <c r="AV3055" s="62">
        <v>16297</v>
      </c>
      <c r="AW3055" s="61"/>
      <c r="AX3055" s="61"/>
      <c r="AY3055" s="62">
        <v>83131</v>
      </c>
      <c r="AZ3055" s="61"/>
      <c r="BA3055" s="62">
        <v>529084</v>
      </c>
      <c r="BB3055" s="61"/>
      <c r="BC3055" s="61"/>
      <c r="BD3055" s="61"/>
      <c r="BE3055" s="62">
        <v>82032</v>
      </c>
      <c r="BF3055" s="61"/>
      <c r="BG3055" s="62">
        <v>63650</v>
      </c>
      <c r="BH3055" s="61"/>
      <c r="BI3055" s="61"/>
      <c r="BJ3055" s="61"/>
      <c r="BK3055" s="62">
        <v>3270</v>
      </c>
      <c r="BL3055" s="61"/>
      <c r="BM3055" s="61"/>
      <c r="BN3055" s="61"/>
      <c r="BO3055" s="62">
        <v>-1286386</v>
      </c>
    </row>
    <row r="3056" spans="1:67" x14ac:dyDescent="0.2">
      <c r="A3056" s="57" t="s">
        <v>57</v>
      </c>
      <c r="B3056" s="56" t="s">
        <v>57</v>
      </c>
      <c r="C3056" s="56" t="s">
        <v>57</v>
      </c>
      <c r="D3056" s="56">
        <v>1998</v>
      </c>
      <c r="E3056" s="58">
        <v>9223433</v>
      </c>
      <c r="F3056" s="58">
        <v>7896394</v>
      </c>
      <c r="G3056" s="59">
        <v>8267413</v>
      </c>
      <c r="H3056" s="59">
        <v>956020</v>
      </c>
      <c r="I3056" s="60">
        <v>0</v>
      </c>
      <c r="J3056" s="58">
        <v>-1327039</v>
      </c>
      <c r="K3056" s="62">
        <v>213507</v>
      </c>
      <c r="L3056" s="61"/>
      <c r="M3056" s="62">
        <v>34548</v>
      </c>
      <c r="N3056" s="61"/>
      <c r="O3056" s="61"/>
      <c r="P3056" s="62">
        <v>155765</v>
      </c>
      <c r="Q3056" s="62">
        <v>136464</v>
      </c>
      <c r="R3056" s="61"/>
      <c r="S3056" s="61"/>
      <c r="T3056" s="61"/>
      <c r="U3056" s="61"/>
      <c r="V3056" s="61"/>
      <c r="W3056" s="62">
        <v>767543</v>
      </c>
      <c r="X3056" s="61"/>
      <c r="Y3056" s="61"/>
      <c r="Z3056" s="61"/>
      <c r="AA3056" s="62">
        <v>3626833</v>
      </c>
      <c r="AB3056" s="61"/>
      <c r="AC3056" s="61"/>
      <c r="AD3056" s="62">
        <v>1426164</v>
      </c>
      <c r="AE3056" s="61"/>
      <c r="AF3056" s="62">
        <v>1560705</v>
      </c>
      <c r="AG3056" s="61"/>
      <c r="AH3056" s="61"/>
      <c r="AI3056" s="62">
        <v>345884</v>
      </c>
      <c r="AJ3056" s="61"/>
      <c r="AK3056" s="61"/>
      <c r="AL3056" s="61"/>
      <c r="AM3056" s="61"/>
      <c r="AN3056" s="61"/>
      <c r="AO3056" s="61"/>
      <c r="AP3056" s="62">
        <v>44854</v>
      </c>
      <c r="AQ3056" s="61"/>
      <c r="AR3056" s="62">
        <v>65092</v>
      </c>
      <c r="AS3056" s="61"/>
      <c r="AT3056" s="61"/>
      <c r="AU3056" s="61"/>
      <c r="AV3056" s="62">
        <v>35254</v>
      </c>
      <c r="AW3056" s="61"/>
      <c r="AX3056" s="61"/>
      <c r="AY3056" s="62">
        <v>68115</v>
      </c>
      <c r="AZ3056" s="61"/>
      <c r="BA3056" s="62">
        <v>529084</v>
      </c>
      <c r="BB3056" s="61"/>
      <c r="BC3056" s="61"/>
      <c r="BD3056" s="61"/>
      <c r="BE3056" s="62">
        <v>146701</v>
      </c>
      <c r="BF3056" s="61"/>
      <c r="BG3056" s="62">
        <v>63650</v>
      </c>
      <c r="BH3056" s="61"/>
      <c r="BI3056" s="61"/>
      <c r="BJ3056" s="61"/>
      <c r="BK3056" s="62">
        <v>3270</v>
      </c>
      <c r="BL3056" s="61"/>
      <c r="BM3056" s="61"/>
      <c r="BN3056" s="61"/>
      <c r="BO3056" s="62">
        <v>-1327039</v>
      </c>
    </row>
    <row r="3057" spans="1:67" x14ac:dyDescent="0.2">
      <c r="A3057" s="57" t="s">
        <v>57</v>
      </c>
      <c r="B3057" s="56" t="s">
        <v>57</v>
      </c>
      <c r="C3057" s="56" t="s">
        <v>57</v>
      </c>
      <c r="D3057" s="56">
        <v>2002</v>
      </c>
      <c r="E3057" s="58">
        <v>9634232</v>
      </c>
      <c r="F3057" s="58">
        <v>9449842</v>
      </c>
      <c r="G3057" s="59">
        <v>9634232</v>
      </c>
      <c r="H3057" s="59">
        <v>0</v>
      </c>
      <c r="I3057" s="60">
        <v>0</v>
      </c>
      <c r="J3057" s="58">
        <v>-184390</v>
      </c>
      <c r="K3057" s="61"/>
      <c r="L3057" s="62">
        <v>74305</v>
      </c>
      <c r="M3057" s="61"/>
      <c r="N3057" s="62">
        <v>34548</v>
      </c>
      <c r="O3057" s="61">
        <v>0</v>
      </c>
      <c r="P3057" s="61"/>
      <c r="Q3057" s="61"/>
      <c r="R3057" s="61"/>
      <c r="S3057" s="61">
        <v>0</v>
      </c>
      <c r="T3057" s="61">
        <v>0</v>
      </c>
      <c r="U3057" s="61"/>
      <c r="V3057" s="62">
        <v>1328537</v>
      </c>
      <c r="W3057" s="61"/>
      <c r="X3057" s="61">
        <v>0</v>
      </c>
      <c r="Y3057" s="62">
        <v>1401534</v>
      </c>
      <c r="Z3057" s="62">
        <v>1988493</v>
      </c>
      <c r="AA3057" s="61"/>
      <c r="AB3057" s="62">
        <v>556435</v>
      </c>
      <c r="AC3057" s="62">
        <v>685925</v>
      </c>
      <c r="AD3057" s="61"/>
      <c r="AE3057" s="62">
        <v>1940854</v>
      </c>
      <c r="AF3057" s="61"/>
      <c r="AG3057" s="62">
        <v>1168232</v>
      </c>
      <c r="AH3057" s="62">
        <v>431497</v>
      </c>
      <c r="AI3057" s="61"/>
      <c r="AJ3057" s="62">
        <v>23872</v>
      </c>
      <c r="AK3057" s="61">
        <v>0</v>
      </c>
      <c r="AL3057" s="61">
        <v>0</v>
      </c>
      <c r="AM3057" s="61">
        <v>0</v>
      </c>
      <c r="AN3057" s="61">
        <v>0</v>
      </c>
      <c r="AO3057" s="61">
        <v>0</v>
      </c>
      <c r="AP3057" s="61"/>
      <c r="AQ3057" s="61">
        <v>0</v>
      </c>
      <c r="AR3057" s="61"/>
      <c r="AS3057" s="61">
        <v>0</v>
      </c>
      <c r="AT3057" s="61">
        <v>0</v>
      </c>
      <c r="AU3057" s="61">
        <v>0</v>
      </c>
      <c r="AV3057" s="61"/>
      <c r="AW3057" s="61">
        <v>0</v>
      </c>
      <c r="AX3057" s="61">
        <v>0</v>
      </c>
      <c r="AY3057" s="61"/>
      <c r="AZ3057" s="61">
        <v>0</v>
      </c>
      <c r="BA3057" s="61"/>
      <c r="BB3057" s="61">
        <v>0</v>
      </c>
      <c r="BC3057" s="61">
        <v>0</v>
      </c>
      <c r="BD3057" s="61">
        <v>0</v>
      </c>
      <c r="BE3057" s="61"/>
      <c r="BF3057" s="61">
        <v>0</v>
      </c>
      <c r="BG3057" s="61"/>
      <c r="BH3057" s="61">
        <v>0</v>
      </c>
      <c r="BI3057" s="61"/>
      <c r="BJ3057" s="61">
        <v>0</v>
      </c>
      <c r="BK3057" s="61"/>
      <c r="BL3057" s="61">
        <v>0</v>
      </c>
      <c r="BM3057" s="61">
        <v>0</v>
      </c>
      <c r="BN3057" s="62">
        <v>-184390</v>
      </c>
      <c r="BO3057" s="61"/>
    </row>
    <row r="3058" spans="1:67" x14ac:dyDescent="0.2">
      <c r="A3058" s="57" t="s">
        <v>57</v>
      </c>
      <c r="B3058" s="56" t="s">
        <v>57</v>
      </c>
      <c r="C3058" s="56" t="s">
        <v>57</v>
      </c>
      <c r="D3058" s="56">
        <v>2003</v>
      </c>
      <c r="E3058" s="58">
        <v>9866557</v>
      </c>
      <c r="F3058" s="58">
        <v>9589669</v>
      </c>
      <c r="G3058" s="59">
        <v>9866557</v>
      </c>
      <c r="H3058" s="59">
        <v>0</v>
      </c>
      <c r="I3058" s="60">
        <v>0</v>
      </c>
      <c r="J3058" s="58">
        <v>-276888</v>
      </c>
      <c r="K3058" s="61"/>
      <c r="L3058" s="62">
        <v>74305</v>
      </c>
      <c r="M3058" s="61"/>
      <c r="N3058" s="62">
        <v>34548</v>
      </c>
      <c r="O3058" s="61">
        <v>0</v>
      </c>
      <c r="P3058" s="61"/>
      <c r="Q3058" s="61"/>
      <c r="R3058" s="61"/>
      <c r="S3058" s="61">
        <v>0</v>
      </c>
      <c r="T3058" s="61">
        <v>0</v>
      </c>
      <c r="U3058" s="61"/>
      <c r="V3058" s="62">
        <v>1333525</v>
      </c>
      <c r="W3058" s="61"/>
      <c r="X3058" s="61">
        <v>0</v>
      </c>
      <c r="Y3058" s="62">
        <v>1413148</v>
      </c>
      <c r="Z3058" s="62">
        <v>2111350</v>
      </c>
      <c r="AA3058" s="61"/>
      <c r="AB3058" s="62">
        <v>557677</v>
      </c>
      <c r="AC3058" s="62">
        <v>723183</v>
      </c>
      <c r="AD3058" s="61"/>
      <c r="AE3058" s="62">
        <v>1988758</v>
      </c>
      <c r="AF3058" s="61"/>
      <c r="AG3058" s="62">
        <v>1188735</v>
      </c>
      <c r="AH3058" s="62">
        <v>441328</v>
      </c>
      <c r="AI3058" s="61"/>
      <c r="AJ3058" s="61">
        <v>0</v>
      </c>
      <c r="AK3058" s="61">
        <v>0</v>
      </c>
      <c r="AL3058" s="61">
        <v>0</v>
      </c>
      <c r="AM3058" s="61">
        <v>0</v>
      </c>
      <c r="AN3058" s="61">
        <v>0</v>
      </c>
      <c r="AO3058" s="61">
        <v>0</v>
      </c>
      <c r="AP3058" s="61"/>
      <c r="AQ3058" s="61">
        <v>0</v>
      </c>
      <c r="AR3058" s="61"/>
      <c r="AS3058" s="61">
        <v>0</v>
      </c>
      <c r="AT3058" s="61">
        <v>0</v>
      </c>
      <c r="AU3058" s="61">
        <v>0</v>
      </c>
      <c r="AV3058" s="61"/>
      <c r="AW3058" s="61">
        <v>0</v>
      </c>
      <c r="AX3058" s="61">
        <v>0</v>
      </c>
      <c r="AY3058" s="61"/>
      <c r="AZ3058" s="61">
        <v>0</v>
      </c>
      <c r="BA3058" s="61"/>
      <c r="BB3058" s="61">
        <v>0</v>
      </c>
      <c r="BC3058" s="61">
        <v>0</v>
      </c>
      <c r="BD3058" s="61">
        <v>0</v>
      </c>
      <c r="BE3058" s="61"/>
      <c r="BF3058" s="61">
        <v>0</v>
      </c>
      <c r="BG3058" s="61"/>
      <c r="BH3058" s="61">
        <v>0</v>
      </c>
      <c r="BI3058" s="61"/>
      <c r="BJ3058" s="61">
        <v>0</v>
      </c>
      <c r="BK3058" s="61"/>
      <c r="BL3058" s="61">
        <v>0</v>
      </c>
      <c r="BM3058" s="61">
        <v>0</v>
      </c>
      <c r="BN3058" s="62">
        <v>-276888</v>
      </c>
      <c r="BO3058" s="61"/>
    </row>
    <row r="3059" spans="1:67" x14ac:dyDescent="0.2">
      <c r="A3059" s="57" t="s">
        <v>57</v>
      </c>
      <c r="B3059" s="56" t="s">
        <v>57</v>
      </c>
      <c r="C3059" s="56" t="s">
        <v>57</v>
      </c>
      <c r="D3059" s="56">
        <v>2004</v>
      </c>
      <c r="E3059" s="58">
        <v>10205890</v>
      </c>
      <c r="F3059" s="58">
        <v>9900543</v>
      </c>
      <c r="G3059" s="59">
        <v>10205890</v>
      </c>
      <c r="H3059" s="59">
        <v>0</v>
      </c>
      <c r="I3059" s="60">
        <v>0</v>
      </c>
      <c r="J3059" s="58">
        <v>-305347</v>
      </c>
      <c r="K3059" s="61"/>
      <c r="L3059" s="62">
        <v>74305</v>
      </c>
      <c r="M3059" s="61"/>
      <c r="N3059" s="62">
        <v>35048</v>
      </c>
      <c r="O3059" s="61">
        <v>0</v>
      </c>
      <c r="P3059" s="61"/>
      <c r="Q3059" s="61"/>
      <c r="R3059" s="61"/>
      <c r="S3059" s="61">
        <v>0</v>
      </c>
      <c r="T3059" s="61">
        <v>0</v>
      </c>
      <c r="U3059" s="61"/>
      <c r="V3059" s="62">
        <v>1553056</v>
      </c>
      <c r="W3059" s="61"/>
      <c r="X3059" s="61">
        <v>0</v>
      </c>
      <c r="Y3059" s="62">
        <v>1444455</v>
      </c>
      <c r="Z3059" s="62">
        <v>2136449</v>
      </c>
      <c r="AA3059" s="61"/>
      <c r="AB3059" s="62">
        <v>557758</v>
      </c>
      <c r="AC3059" s="62">
        <v>723977</v>
      </c>
      <c r="AD3059" s="61"/>
      <c r="AE3059" s="62">
        <v>2011766</v>
      </c>
      <c r="AF3059" s="61"/>
      <c r="AG3059" s="62">
        <v>1207824</v>
      </c>
      <c r="AH3059" s="62">
        <v>461252</v>
      </c>
      <c r="AI3059" s="61"/>
      <c r="AJ3059" s="61">
        <v>0</v>
      </c>
      <c r="AK3059" s="61">
        <v>0</v>
      </c>
      <c r="AL3059" s="61">
        <v>0</v>
      </c>
      <c r="AM3059" s="61">
        <v>0</v>
      </c>
      <c r="AN3059" s="61">
        <v>0</v>
      </c>
      <c r="AO3059" s="61">
        <v>0</v>
      </c>
      <c r="AP3059" s="61"/>
      <c r="AQ3059" s="61">
        <v>0</v>
      </c>
      <c r="AR3059" s="61"/>
      <c r="AS3059" s="61">
        <v>0</v>
      </c>
      <c r="AT3059" s="61">
        <v>0</v>
      </c>
      <c r="AU3059" s="61">
        <v>0</v>
      </c>
      <c r="AV3059" s="61"/>
      <c r="AW3059" s="61">
        <v>0</v>
      </c>
      <c r="AX3059" s="61">
        <v>0</v>
      </c>
      <c r="AY3059" s="61"/>
      <c r="AZ3059" s="61">
        <v>0</v>
      </c>
      <c r="BA3059" s="61"/>
      <c r="BB3059" s="61">
        <v>0</v>
      </c>
      <c r="BC3059" s="61">
        <v>0</v>
      </c>
      <c r="BD3059" s="61">
        <v>0</v>
      </c>
      <c r="BE3059" s="61"/>
      <c r="BF3059" s="61">
        <v>0</v>
      </c>
      <c r="BG3059" s="61"/>
      <c r="BH3059" s="61">
        <v>0</v>
      </c>
      <c r="BI3059" s="61"/>
      <c r="BJ3059" s="61">
        <v>0</v>
      </c>
      <c r="BK3059" s="61"/>
      <c r="BL3059" s="61">
        <v>0</v>
      </c>
      <c r="BM3059" s="61">
        <v>0</v>
      </c>
      <c r="BN3059" s="62">
        <v>-305347</v>
      </c>
      <c r="BO3059" s="61"/>
    </row>
    <row r="3060" spans="1:67" x14ac:dyDescent="0.2">
      <c r="A3060" s="57" t="s">
        <v>57</v>
      </c>
      <c r="B3060" s="56" t="s">
        <v>57</v>
      </c>
      <c r="C3060" s="56" t="s">
        <v>57</v>
      </c>
      <c r="D3060" s="56">
        <v>2005</v>
      </c>
      <c r="E3060" s="58">
        <v>10331625</v>
      </c>
      <c r="F3060" s="58">
        <v>10001283</v>
      </c>
      <c r="G3060" s="59">
        <v>10331625</v>
      </c>
      <c r="H3060" s="59">
        <v>0</v>
      </c>
      <c r="I3060" s="60">
        <v>0</v>
      </c>
      <c r="J3060" s="58">
        <v>-330342</v>
      </c>
      <c r="K3060" s="61"/>
      <c r="L3060" s="62">
        <v>74305</v>
      </c>
      <c r="M3060" s="61"/>
      <c r="N3060" s="62">
        <v>35048</v>
      </c>
      <c r="O3060" s="61">
        <v>0</v>
      </c>
      <c r="P3060" s="61"/>
      <c r="Q3060" s="61"/>
      <c r="R3060" s="61"/>
      <c r="S3060" s="61">
        <v>0</v>
      </c>
      <c r="T3060" s="61">
        <v>0</v>
      </c>
      <c r="U3060" s="61"/>
      <c r="V3060" s="62">
        <v>1585610</v>
      </c>
      <c r="W3060" s="61"/>
      <c r="X3060" s="61">
        <v>0</v>
      </c>
      <c r="Y3060" s="62">
        <v>1469019</v>
      </c>
      <c r="Z3060" s="62">
        <v>2149700</v>
      </c>
      <c r="AA3060" s="61"/>
      <c r="AB3060" s="62">
        <v>567845</v>
      </c>
      <c r="AC3060" s="62">
        <v>726120</v>
      </c>
      <c r="AD3060" s="61"/>
      <c r="AE3060" s="62">
        <v>2032089</v>
      </c>
      <c r="AF3060" s="61"/>
      <c r="AG3060" s="62">
        <v>1225885</v>
      </c>
      <c r="AH3060" s="62">
        <v>466004</v>
      </c>
      <c r="AI3060" s="61"/>
      <c r="AJ3060" s="61">
        <v>0</v>
      </c>
      <c r="AK3060" s="61">
        <v>0</v>
      </c>
      <c r="AL3060" s="61">
        <v>0</v>
      </c>
      <c r="AM3060" s="61">
        <v>0</v>
      </c>
      <c r="AN3060" s="61">
        <v>0</v>
      </c>
      <c r="AO3060" s="61">
        <v>0</v>
      </c>
      <c r="AP3060" s="61"/>
      <c r="AQ3060" s="61">
        <v>0</v>
      </c>
      <c r="AR3060" s="61"/>
      <c r="AS3060" s="61">
        <v>0</v>
      </c>
      <c r="AT3060" s="61">
        <v>0</v>
      </c>
      <c r="AU3060" s="61">
        <v>0</v>
      </c>
      <c r="AV3060" s="61"/>
      <c r="AW3060" s="61">
        <v>0</v>
      </c>
      <c r="AX3060" s="61">
        <v>0</v>
      </c>
      <c r="AY3060" s="61"/>
      <c r="AZ3060" s="61">
        <v>0</v>
      </c>
      <c r="BA3060" s="61"/>
      <c r="BB3060" s="61">
        <v>0</v>
      </c>
      <c r="BC3060" s="61">
        <v>0</v>
      </c>
      <c r="BD3060" s="61">
        <v>0</v>
      </c>
      <c r="BE3060" s="61"/>
      <c r="BF3060" s="61">
        <v>0</v>
      </c>
      <c r="BG3060" s="61"/>
      <c r="BH3060" s="61">
        <v>0</v>
      </c>
      <c r="BI3060" s="61"/>
      <c r="BJ3060" s="61">
        <v>0</v>
      </c>
      <c r="BK3060" s="61"/>
      <c r="BL3060" s="61">
        <v>0</v>
      </c>
      <c r="BM3060" s="61">
        <v>0</v>
      </c>
      <c r="BN3060" s="62">
        <v>-330342</v>
      </c>
      <c r="BO3060" s="61"/>
    </row>
    <row r="3061" spans="1:67" x14ac:dyDescent="0.2">
      <c r="A3061" s="57" t="s">
        <v>57</v>
      </c>
      <c r="B3061" s="56" t="s">
        <v>57</v>
      </c>
      <c r="C3061" s="56" t="s">
        <v>57</v>
      </c>
      <c r="D3061" s="56">
        <v>2006</v>
      </c>
      <c r="E3061" s="58">
        <v>10519052</v>
      </c>
      <c r="F3061" s="58">
        <v>10117149</v>
      </c>
      <c r="G3061" s="59">
        <v>10519052</v>
      </c>
      <c r="H3061" s="59">
        <v>0</v>
      </c>
      <c r="I3061" s="60">
        <v>0</v>
      </c>
      <c r="J3061" s="58">
        <v>-401903</v>
      </c>
      <c r="K3061" s="61"/>
      <c r="L3061" s="62">
        <v>74305</v>
      </c>
      <c r="M3061" s="61"/>
      <c r="N3061" s="62">
        <v>35048</v>
      </c>
      <c r="O3061" s="61">
        <v>0</v>
      </c>
      <c r="P3061" s="61"/>
      <c r="Q3061" s="61"/>
      <c r="R3061" s="61"/>
      <c r="S3061" s="61">
        <v>0</v>
      </c>
      <c r="T3061" s="61">
        <v>0</v>
      </c>
      <c r="U3061" s="61"/>
      <c r="V3061" s="62">
        <v>1600520</v>
      </c>
      <c r="W3061" s="61"/>
      <c r="X3061" s="61">
        <v>0</v>
      </c>
      <c r="Y3061" s="62">
        <v>1493586</v>
      </c>
      <c r="Z3061" s="62">
        <v>2172656</v>
      </c>
      <c r="AA3061" s="61"/>
      <c r="AB3061" s="62">
        <v>591997</v>
      </c>
      <c r="AC3061" s="62">
        <v>754264</v>
      </c>
      <c r="AD3061" s="61"/>
      <c r="AE3061" s="62">
        <v>2076319</v>
      </c>
      <c r="AF3061" s="61"/>
      <c r="AG3061" s="62">
        <v>1240644</v>
      </c>
      <c r="AH3061" s="62">
        <v>479713</v>
      </c>
      <c r="AI3061" s="61"/>
      <c r="AJ3061" s="61">
        <v>0</v>
      </c>
      <c r="AK3061" s="61">
        <v>0</v>
      </c>
      <c r="AL3061" s="61">
        <v>0</v>
      </c>
      <c r="AM3061" s="61">
        <v>0</v>
      </c>
      <c r="AN3061" s="61">
        <v>0</v>
      </c>
      <c r="AO3061" s="61">
        <v>0</v>
      </c>
      <c r="AP3061" s="61"/>
      <c r="AQ3061" s="61">
        <v>0</v>
      </c>
      <c r="AR3061" s="61"/>
      <c r="AS3061" s="61">
        <v>0</v>
      </c>
      <c r="AT3061" s="61">
        <v>0</v>
      </c>
      <c r="AU3061" s="61">
        <v>0</v>
      </c>
      <c r="AV3061" s="61"/>
      <c r="AW3061" s="61">
        <v>0</v>
      </c>
      <c r="AX3061" s="61">
        <v>0</v>
      </c>
      <c r="AY3061" s="61"/>
      <c r="AZ3061" s="61">
        <v>0</v>
      </c>
      <c r="BA3061" s="61"/>
      <c r="BB3061" s="61">
        <v>0</v>
      </c>
      <c r="BC3061" s="61">
        <v>0</v>
      </c>
      <c r="BD3061" s="61">
        <v>0</v>
      </c>
      <c r="BE3061" s="61"/>
      <c r="BF3061" s="61">
        <v>0</v>
      </c>
      <c r="BG3061" s="61"/>
      <c r="BH3061" s="61">
        <v>0</v>
      </c>
      <c r="BI3061" s="61"/>
      <c r="BJ3061" s="61">
        <v>0</v>
      </c>
      <c r="BK3061" s="61"/>
      <c r="BL3061" s="61">
        <v>0</v>
      </c>
      <c r="BM3061" s="61">
        <v>0</v>
      </c>
      <c r="BN3061" s="62">
        <v>-401903</v>
      </c>
      <c r="BO3061" s="61"/>
    </row>
    <row r="3062" spans="1:67" x14ac:dyDescent="0.2">
      <c r="A3062" s="57" t="s">
        <v>57</v>
      </c>
      <c r="B3062" s="56" t="s">
        <v>57</v>
      </c>
      <c r="C3062" s="56" t="s">
        <v>57</v>
      </c>
      <c r="D3062" s="56">
        <v>2007</v>
      </c>
      <c r="E3062" s="58">
        <v>10666614</v>
      </c>
      <c r="F3062" s="58">
        <v>10232433</v>
      </c>
      <c r="G3062" s="59">
        <v>10666614</v>
      </c>
      <c r="H3062" s="59">
        <v>0</v>
      </c>
      <c r="I3062" s="60">
        <v>0</v>
      </c>
      <c r="J3062" s="58">
        <v>-434181</v>
      </c>
      <c r="K3062" s="61"/>
      <c r="L3062" s="62">
        <v>74305</v>
      </c>
      <c r="M3062" s="61"/>
      <c r="N3062" s="62">
        <v>35048</v>
      </c>
      <c r="O3062" s="61">
        <v>0</v>
      </c>
      <c r="P3062" s="61"/>
      <c r="Q3062" s="61"/>
      <c r="R3062" s="61"/>
      <c r="S3062" s="61">
        <v>0</v>
      </c>
      <c r="T3062" s="61">
        <v>0</v>
      </c>
      <c r="U3062" s="61"/>
      <c r="V3062" s="62">
        <v>1600520</v>
      </c>
      <c r="W3062" s="61"/>
      <c r="X3062" s="61">
        <v>0</v>
      </c>
      <c r="Y3062" s="62">
        <v>1521195</v>
      </c>
      <c r="Z3062" s="62">
        <v>2185621</v>
      </c>
      <c r="AA3062" s="61"/>
      <c r="AB3062" s="62">
        <v>592235</v>
      </c>
      <c r="AC3062" s="62">
        <v>763777</v>
      </c>
      <c r="AD3062" s="61"/>
      <c r="AE3062" s="62">
        <v>2136920</v>
      </c>
      <c r="AF3062" s="61"/>
      <c r="AG3062" s="62">
        <v>1266500</v>
      </c>
      <c r="AH3062" s="62">
        <v>490493</v>
      </c>
      <c r="AI3062" s="61"/>
      <c r="AJ3062" s="61">
        <v>0</v>
      </c>
      <c r="AK3062" s="61">
        <v>0</v>
      </c>
      <c r="AL3062" s="61">
        <v>0</v>
      </c>
      <c r="AM3062" s="61">
        <v>0</v>
      </c>
      <c r="AN3062" s="61">
        <v>0</v>
      </c>
      <c r="AO3062" s="61">
        <v>0</v>
      </c>
      <c r="AP3062" s="61"/>
      <c r="AQ3062" s="61">
        <v>0</v>
      </c>
      <c r="AR3062" s="61"/>
      <c r="AS3062" s="61">
        <v>0</v>
      </c>
      <c r="AT3062" s="61">
        <v>0</v>
      </c>
      <c r="AU3062" s="61">
        <v>0</v>
      </c>
      <c r="AV3062" s="61"/>
      <c r="AW3062" s="61">
        <v>0</v>
      </c>
      <c r="AX3062" s="61">
        <v>0</v>
      </c>
      <c r="AY3062" s="61"/>
      <c r="AZ3062" s="61">
        <v>0</v>
      </c>
      <c r="BA3062" s="61"/>
      <c r="BB3062" s="61">
        <v>0</v>
      </c>
      <c r="BC3062" s="61">
        <v>0</v>
      </c>
      <c r="BD3062" s="61">
        <v>0</v>
      </c>
      <c r="BE3062" s="61"/>
      <c r="BF3062" s="61">
        <v>0</v>
      </c>
      <c r="BG3062" s="61"/>
      <c r="BH3062" s="61">
        <v>0</v>
      </c>
      <c r="BI3062" s="61"/>
      <c r="BJ3062" s="61">
        <v>0</v>
      </c>
      <c r="BK3062" s="61"/>
      <c r="BL3062" s="61">
        <v>0</v>
      </c>
      <c r="BM3062" s="61">
        <v>0</v>
      </c>
      <c r="BN3062" s="62">
        <v>-434181</v>
      </c>
      <c r="BO3062" s="61"/>
    </row>
    <row r="3063" spans="1:67" x14ac:dyDescent="0.2">
      <c r="A3063" s="57" t="s">
        <v>57</v>
      </c>
      <c r="B3063" s="56" t="s">
        <v>57</v>
      </c>
      <c r="C3063" s="56" t="s">
        <v>57</v>
      </c>
      <c r="D3063" s="56">
        <v>2008</v>
      </c>
      <c r="E3063" s="58">
        <v>11136797</v>
      </c>
      <c r="F3063" s="58">
        <v>10344712</v>
      </c>
      <c r="G3063" s="59">
        <v>11136797</v>
      </c>
      <c r="H3063" s="59">
        <v>0</v>
      </c>
      <c r="I3063" s="60">
        <v>0</v>
      </c>
      <c r="J3063" s="58">
        <v>-792085</v>
      </c>
      <c r="K3063" s="61"/>
      <c r="L3063" s="62">
        <v>74305</v>
      </c>
      <c r="M3063" s="61"/>
      <c r="N3063" s="62">
        <v>35048</v>
      </c>
      <c r="O3063" s="61">
        <v>0</v>
      </c>
      <c r="P3063" s="61"/>
      <c r="Q3063" s="61"/>
      <c r="R3063" s="61"/>
      <c r="S3063" s="61">
        <v>0</v>
      </c>
      <c r="T3063" s="61">
        <v>0</v>
      </c>
      <c r="U3063" s="61"/>
      <c r="V3063" s="62">
        <v>1839926</v>
      </c>
      <c r="W3063" s="61"/>
      <c r="X3063" s="61">
        <v>0</v>
      </c>
      <c r="Y3063" s="62">
        <v>1568253</v>
      </c>
      <c r="Z3063" s="62">
        <v>2280368</v>
      </c>
      <c r="AA3063" s="61"/>
      <c r="AB3063" s="62">
        <v>592235</v>
      </c>
      <c r="AC3063" s="62">
        <v>775343</v>
      </c>
      <c r="AD3063" s="61"/>
      <c r="AE3063" s="62">
        <v>2145417</v>
      </c>
      <c r="AF3063" s="61"/>
      <c r="AG3063" s="62">
        <v>1292622</v>
      </c>
      <c r="AH3063" s="62">
        <v>533280</v>
      </c>
      <c r="AI3063" s="61"/>
      <c r="AJ3063" s="61">
        <v>0</v>
      </c>
      <c r="AK3063" s="61">
        <v>0</v>
      </c>
      <c r="AL3063" s="61">
        <v>0</v>
      </c>
      <c r="AM3063" s="61">
        <v>0</v>
      </c>
      <c r="AN3063" s="61">
        <v>0</v>
      </c>
      <c r="AO3063" s="61">
        <v>0</v>
      </c>
      <c r="AP3063" s="61"/>
      <c r="AQ3063" s="61">
        <v>0</v>
      </c>
      <c r="AR3063" s="61"/>
      <c r="AS3063" s="61">
        <v>0</v>
      </c>
      <c r="AT3063" s="61">
        <v>0</v>
      </c>
      <c r="AU3063" s="61">
        <v>0</v>
      </c>
      <c r="AV3063" s="61"/>
      <c r="AW3063" s="61">
        <v>0</v>
      </c>
      <c r="AX3063" s="61">
        <v>0</v>
      </c>
      <c r="AY3063" s="61"/>
      <c r="AZ3063" s="61">
        <v>0</v>
      </c>
      <c r="BA3063" s="61"/>
      <c r="BB3063" s="61">
        <v>0</v>
      </c>
      <c r="BC3063" s="61">
        <v>0</v>
      </c>
      <c r="BD3063" s="61">
        <v>0</v>
      </c>
      <c r="BE3063" s="61"/>
      <c r="BF3063" s="61">
        <v>0</v>
      </c>
      <c r="BG3063" s="61"/>
      <c r="BH3063" s="61">
        <v>0</v>
      </c>
      <c r="BI3063" s="61"/>
      <c r="BJ3063" s="61">
        <v>0</v>
      </c>
      <c r="BK3063" s="61"/>
      <c r="BL3063" s="61">
        <v>0</v>
      </c>
      <c r="BM3063" s="61">
        <v>0</v>
      </c>
      <c r="BN3063" s="62">
        <v>-792085</v>
      </c>
      <c r="BO3063" s="61"/>
    </row>
    <row r="3064" spans="1:67" x14ac:dyDescent="0.2">
      <c r="A3064" s="57" t="s">
        <v>57</v>
      </c>
      <c r="B3064" s="56" t="s">
        <v>57</v>
      </c>
      <c r="C3064" s="56" t="s">
        <v>57</v>
      </c>
      <c r="D3064" s="56">
        <v>2009</v>
      </c>
      <c r="E3064" s="58">
        <v>11343590</v>
      </c>
      <c r="F3064" s="58">
        <v>10544887</v>
      </c>
      <c r="G3064" s="59">
        <v>11263483</v>
      </c>
      <c r="H3064" s="59">
        <v>80107</v>
      </c>
      <c r="I3064" s="60">
        <v>0</v>
      </c>
      <c r="J3064" s="58">
        <v>-798703</v>
      </c>
      <c r="K3064" s="61"/>
      <c r="L3064" s="62">
        <v>74305</v>
      </c>
      <c r="M3064" s="61"/>
      <c r="N3064" s="62">
        <v>35048</v>
      </c>
      <c r="O3064" s="61">
        <v>0</v>
      </c>
      <c r="P3064" s="61"/>
      <c r="Q3064" s="61"/>
      <c r="R3064" s="61"/>
      <c r="S3064" s="61">
        <v>0</v>
      </c>
      <c r="T3064" s="61">
        <v>0</v>
      </c>
      <c r="U3064" s="61"/>
      <c r="V3064" s="62">
        <v>1843857</v>
      </c>
      <c r="W3064" s="61"/>
      <c r="X3064" s="61">
        <v>0</v>
      </c>
      <c r="Y3064" s="62">
        <v>1692539</v>
      </c>
      <c r="Z3064" s="62">
        <v>2337347</v>
      </c>
      <c r="AA3064" s="61"/>
      <c r="AB3064" s="62">
        <v>592235</v>
      </c>
      <c r="AC3064" s="62">
        <v>776630</v>
      </c>
      <c r="AD3064" s="61"/>
      <c r="AE3064" s="62">
        <v>2197100</v>
      </c>
      <c r="AF3064" s="61"/>
      <c r="AG3064" s="62">
        <v>1312807</v>
      </c>
      <c r="AH3064" s="62">
        <v>401615</v>
      </c>
      <c r="AI3064" s="61"/>
      <c r="AJ3064" s="61">
        <v>0</v>
      </c>
      <c r="AK3064" s="61">
        <v>0</v>
      </c>
      <c r="AL3064" s="61">
        <v>0</v>
      </c>
      <c r="AM3064" s="61">
        <v>0</v>
      </c>
      <c r="AN3064" s="61">
        <v>0</v>
      </c>
      <c r="AO3064" s="61">
        <v>0</v>
      </c>
      <c r="AP3064" s="61"/>
      <c r="AQ3064" s="61">
        <v>0</v>
      </c>
      <c r="AR3064" s="61"/>
      <c r="AS3064" s="62">
        <v>16674</v>
      </c>
      <c r="AT3064" s="62">
        <v>63433</v>
      </c>
      <c r="AU3064" s="61">
        <v>0</v>
      </c>
      <c r="AV3064" s="61"/>
      <c r="AW3064" s="61">
        <v>0</v>
      </c>
      <c r="AX3064" s="61">
        <v>0</v>
      </c>
      <c r="AY3064" s="61"/>
      <c r="AZ3064" s="61">
        <v>0</v>
      </c>
      <c r="BA3064" s="61"/>
      <c r="BB3064" s="61">
        <v>0</v>
      </c>
      <c r="BC3064" s="61">
        <v>0</v>
      </c>
      <c r="BD3064" s="61">
        <v>0</v>
      </c>
      <c r="BE3064" s="61"/>
      <c r="BF3064" s="61">
        <v>0</v>
      </c>
      <c r="BG3064" s="61"/>
      <c r="BH3064" s="61">
        <v>0</v>
      </c>
      <c r="BI3064" s="61"/>
      <c r="BJ3064" s="61">
        <v>0</v>
      </c>
      <c r="BK3064" s="61"/>
      <c r="BL3064" s="61">
        <v>0</v>
      </c>
      <c r="BM3064" s="61">
        <v>0</v>
      </c>
      <c r="BN3064" s="62">
        <v>-798703</v>
      </c>
      <c r="BO3064" s="61"/>
    </row>
    <row r="3065" spans="1:67" x14ac:dyDescent="0.2">
      <c r="A3065" s="57" t="s">
        <v>57</v>
      </c>
      <c r="B3065" s="56" t="s">
        <v>57</v>
      </c>
      <c r="C3065" s="56" t="s">
        <v>57</v>
      </c>
      <c r="D3065" s="56">
        <v>2010</v>
      </c>
      <c r="E3065" s="58">
        <v>11937483</v>
      </c>
      <c r="F3065" s="58">
        <v>11102447</v>
      </c>
      <c r="G3065" s="59">
        <v>11543747</v>
      </c>
      <c r="H3065" s="59">
        <v>393736</v>
      </c>
      <c r="I3065" s="60">
        <v>0</v>
      </c>
      <c r="J3065" s="58">
        <v>-835036</v>
      </c>
      <c r="K3065" s="61"/>
      <c r="L3065" s="62">
        <v>74305</v>
      </c>
      <c r="M3065" s="61"/>
      <c r="N3065" s="62">
        <v>35048</v>
      </c>
      <c r="O3065" s="61">
        <v>0</v>
      </c>
      <c r="P3065" s="61"/>
      <c r="Q3065" s="61"/>
      <c r="R3065" s="61"/>
      <c r="S3065" s="61">
        <v>0</v>
      </c>
      <c r="T3065" s="61">
        <v>0</v>
      </c>
      <c r="U3065" s="61"/>
      <c r="V3065" s="62">
        <v>1843857</v>
      </c>
      <c r="W3065" s="61"/>
      <c r="X3065" s="61">
        <v>0</v>
      </c>
      <c r="Y3065" s="62">
        <v>1828597</v>
      </c>
      <c r="Z3065" s="62">
        <v>2384877</v>
      </c>
      <c r="AA3065" s="61"/>
      <c r="AB3065" s="62">
        <v>599154</v>
      </c>
      <c r="AC3065" s="62">
        <v>803906</v>
      </c>
      <c r="AD3065" s="61"/>
      <c r="AE3065" s="62">
        <v>2241882</v>
      </c>
      <c r="AF3065" s="61"/>
      <c r="AG3065" s="62">
        <v>1328361</v>
      </c>
      <c r="AH3065" s="62">
        <v>403760</v>
      </c>
      <c r="AI3065" s="61"/>
      <c r="AJ3065" s="61">
        <v>0</v>
      </c>
      <c r="AK3065" s="61">
        <v>0</v>
      </c>
      <c r="AL3065" s="61">
        <v>0</v>
      </c>
      <c r="AM3065" s="61">
        <v>0</v>
      </c>
      <c r="AN3065" s="61">
        <v>0</v>
      </c>
      <c r="AO3065" s="61">
        <v>0</v>
      </c>
      <c r="AP3065" s="61"/>
      <c r="AQ3065" s="62">
        <v>10062</v>
      </c>
      <c r="AR3065" s="61"/>
      <c r="AS3065" s="62">
        <v>24998</v>
      </c>
      <c r="AT3065" s="62">
        <v>91984</v>
      </c>
      <c r="AU3065" s="62">
        <v>264737</v>
      </c>
      <c r="AV3065" s="61"/>
      <c r="AW3065" s="61">
        <v>0</v>
      </c>
      <c r="AX3065" s="62">
        <v>1955</v>
      </c>
      <c r="AY3065" s="61"/>
      <c r="AZ3065" s="61">
        <v>0</v>
      </c>
      <c r="BA3065" s="61"/>
      <c r="BB3065" s="61">
        <v>0</v>
      </c>
      <c r="BC3065" s="61">
        <v>0</v>
      </c>
      <c r="BD3065" s="61">
        <v>0</v>
      </c>
      <c r="BE3065" s="61"/>
      <c r="BF3065" s="61">
        <v>0</v>
      </c>
      <c r="BG3065" s="61"/>
      <c r="BH3065" s="61">
        <v>0</v>
      </c>
      <c r="BI3065" s="61"/>
      <c r="BJ3065" s="61">
        <v>0</v>
      </c>
      <c r="BK3065" s="61"/>
      <c r="BL3065" s="61">
        <v>0</v>
      </c>
      <c r="BM3065" s="61">
        <v>0</v>
      </c>
      <c r="BN3065" s="62">
        <v>-835036</v>
      </c>
      <c r="BO3065" s="61"/>
    </row>
    <row r="3066" spans="1:67" x14ac:dyDescent="0.2">
      <c r="A3066" s="57" t="s">
        <v>57</v>
      </c>
      <c r="B3066" s="56" t="s">
        <v>57</v>
      </c>
      <c r="C3066" s="56" t="s">
        <v>57</v>
      </c>
      <c r="D3066" s="56">
        <v>2011</v>
      </c>
      <c r="E3066" s="58">
        <v>12139960</v>
      </c>
      <c r="F3066" s="58">
        <v>11230857</v>
      </c>
      <c r="G3066" s="59">
        <v>11691048</v>
      </c>
      <c r="H3066" s="59">
        <v>448912</v>
      </c>
      <c r="I3066" s="60">
        <v>0</v>
      </c>
      <c r="J3066" s="58">
        <v>-909103</v>
      </c>
      <c r="K3066" s="61"/>
      <c r="L3066" s="62">
        <v>74305</v>
      </c>
      <c r="M3066" s="61"/>
      <c r="N3066" s="62">
        <v>35048</v>
      </c>
      <c r="O3066" s="61">
        <v>0</v>
      </c>
      <c r="P3066" s="61"/>
      <c r="Q3066" s="61"/>
      <c r="R3066" s="61"/>
      <c r="S3066" s="61">
        <v>0</v>
      </c>
      <c r="T3066" s="61">
        <v>0</v>
      </c>
      <c r="U3066" s="61"/>
      <c r="V3066" s="62">
        <v>1845851</v>
      </c>
      <c r="W3066" s="61"/>
      <c r="X3066" s="61">
        <v>0</v>
      </c>
      <c r="Y3066" s="62">
        <v>1904514</v>
      </c>
      <c r="Z3066" s="62">
        <v>2446095</v>
      </c>
      <c r="AA3066" s="61"/>
      <c r="AB3066" s="62">
        <v>599456</v>
      </c>
      <c r="AC3066" s="62">
        <v>810889</v>
      </c>
      <c r="AD3066" s="61"/>
      <c r="AE3066" s="62">
        <v>2360728</v>
      </c>
      <c r="AF3066" s="61"/>
      <c r="AG3066" s="62">
        <v>1339541</v>
      </c>
      <c r="AH3066" s="62">
        <v>274621</v>
      </c>
      <c r="AI3066" s="61"/>
      <c r="AJ3066" s="61">
        <v>0</v>
      </c>
      <c r="AK3066" s="61">
        <v>0</v>
      </c>
      <c r="AL3066" s="61">
        <v>0</v>
      </c>
      <c r="AM3066" s="61">
        <v>0</v>
      </c>
      <c r="AN3066" s="61">
        <v>0</v>
      </c>
      <c r="AO3066" s="62">
        <v>5342</v>
      </c>
      <c r="AP3066" s="61"/>
      <c r="AQ3066" s="62">
        <v>15010</v>
      </c>
      <c r="AR3066" s="61"/>
      <c r="AS3066" s="62">
        <v>35262</v>
      </c>
      <c r="AT3066" s="62">
        <v>98434</v>
      </c>
      <c r="AU3066" s="62">
        <v>292909</v>
      </c>
      <c r="AV3066" s="61"/>
      <c r="AW3066" s="61">
        <v>0</v>
      </c>
      <c r="AX3066" s="62">
        <v>1955</v>
      </c>
      <c r="AY3066" s="61"/>
      <c r="AZ3066" s="61">
        <v>0</v>
      </c>
      <c r="BA3066" s="61"/>
      <c r="BB3066" s="61">
        <v>0</v>
      </c>
      <c r="BC3066" s="61">
        <v>0</v>
      </c>
      <c r="BD3066" s="61">
        <v>0</v>
      </c>
      <c r="BE3066" s="61"/>
      <c r="BF3066" s="61">
        <v>0</v>
      </c>
      <c r="BG3066" s="61"/>
      <c r="BH3066" s="61">
        <v>0</v>
      </c>
      <c r="BI3066" s="61"/>
      <c r="BJ3066" s="61">
        <v>0</v>
      </c>
      <c r="BK3066" s="61"/>
      <c r="BL3066" s="61">
        <v>0</v>
      </c>
      <c r="BM3066" s="61">
        <v>0</v>
      </c>
      <c r="BN3066" s="62">
        <v>-909103</v>
      </c>
      <c r="BO3066" s="61"/>
    </row>
    <row r="3067" spans="1:67" x14ac:dyDescent="0.2">
      <c r="A3067" s="57" t="s">
        <v>58</v>
      </c>
      <c r="B3067" s="56" t="s">
        <v>58</v>
      </c>
      <c r="C3067" s="56" t="s">
        <v>179</v>
      </c>
      <c r="D3067" s="56">
        <v>1989</v>
      </c>
      <c r="E3067" s="58">
        <v>641681</v>
      </c>
      <c r="F3067" s="58">
        <v>584864</v>
      </c>
      <c r="G3067" s="59">
        <v>629976</v>
      </c>
      <c r="H3067" s="59">
        <v>11705</v>
      </c>
      <c r="I3067" s="60">
        <v>0</v>
      </c>
      <c r="J3067" s="58">
        <v>-56817</v>
      </c>
      <c r="K3067" s="61"/>
      <c r="L3067" s="61"/>
      <c r="M3067" s="61"/>
      <c r="N3067" s="61"/>
      <c r="O3067" s="61"/>
      <c r="P3067" s="61"/>
      <c r="Q3067" s="61"/>
      <c r="R3067" s="61"/>
      <c r="S3067" s="61"/>
      <c r="T3067" s="61"/>
      <c r="U3067" s="61"/>
      <c r="V3067" s="61"/>
      <c r="W3067" s="61"/>
      <c r="X3067" s="61"/>
      <c r="Y3067" s="61"/>
      <c r="Z3067" s="61"/>
      <c r="AA3067" s="62">
        <v>470270</v>
      </c>
      <c r="AB3067" s="61"/>
      <c r="AC3067" s="61"/>
      <c r="AD3067" s="62">
        <v>11205</v>
      </c>
      <c r="AE3067" s="61"/>
      <c r="AF3067" s="62">
        <v>108102</v>
      </c>
      <c r="AG3067" s="61"/>
      <c r="AH3067" s="61"/>
      <c r="AI3067" s="62">
        <v>40399</v>
      </c>
      <c r="AJ3067" s="61"/>
      <c r="AK3067" s="61"/>
      <c r="AL3067" s="61"/>
      <c r="AM3067" s="61"/>
      <c r="AN3067" s="61"/>
      <c r="AO3067" s="61"/>
      <c r="AP3067" s="62">
        <v>3653</v>
      </c>
      <c r="AQ3067" s="61"/>
      <c r="AR3067" s="62">
        <v>5000</v>
      </c>
      <c r="AS3067" s="61"/>
      <c r="AT3067" s="61"/>
      <c r="AU3067" s="61"/>
      <c r="AV3067" s="61"/>
      <c r="AW3067" s="61"/>
      <c r="AX3067" s="61"/>
      <c r="AY3067" s="61">
        <v>360</v>
      </c>
      <c r="AZ3067" s="61"/>
      <c r="BA3067" s="62">
        <v>2550</v>
      </c>
      <c r="BB3067" s="61"/>
      <c r="BC3067" s="61"/>
      <c r="BD3067" s="61"/>
      <c r="BE3067" s="61"/>
      <c r="BF3067" s="61"/>
      <c r="BG3067" s="61"/>
      <c r="BH3067" s="61"/>
      <c r="BI3067" s="61"/>
      <c r="BJ3067" s="61"/>
      <c r="BK3067" s="61">
        <v>142</v>
      </c>
      <c r="BL3067" s="61"/>
      <c r="BM3067" s="61"/>
      <c r="BN3067" s="61"/>
      <c r="BO3067" s="62">
        <v>-56817</v>
      </c>
    </row>
    <row r="3068" spans="1:67" x14ac:dyDescent="0.2">
      <c r="A3068" s="57" t="s">
        <v>58</v>
      </c>
      <c r="B3068" s="56" t="s">
        <v>58</v>
      </c>
      <c r="C3068" s="56" t="s">
        <v>179</v>
      </c>
      <c r="D3068" s="56">
        <v>1990</v>
      </c>
      <c r="E3068" s="58">
        <v>672458</v>
      </c>
      <c r="F3068" s="58">
        <v>615641</v>
      </c>
      <c r="G3068" s="59">
        <v>662340</v>
      </c>
      <c r="H3068" s="59">
        <v>10118</v>
      </c>
      <c r="I3068" s="60">
        <v>0</v>
      </c>
      <c r="J3068" s="58">
        <v>-56817</v>
      </c>
      <c r="K3068" s="61"/>
      <c r="L3068" s="61"/>
      <c r="M3068" s="61"/>
      <c r="N3068" s="61"/>
      <c r="O3068" s="61"/>
      <c r="P3068" s="61"/>
      <c r="Q3068" s="61"/>
      <c r="R3068" s="61"/>
      <c r="S3068" s="61"/>
      <c r="T3068" s="61"/>
      <c r="U3068" s="61"/>
      <c r="V3068" s="61"/>
      <c r="W3068" s="61"/>
      <c r="X3068" s="61"/>
      <c r="Y3068" s="61"/>
      <c r="Z3068" s="61"/>
      <c r="AA3068" s="62">
        <v>482952</v>
      </c>
      <c r="AB3068" s="61"/>
      <c r="AC3068" s="61"/>
      <c r="AD3068" s="62">
        <v>12969</v>
      </c>
      <c r="AE3068" s="61"/>
      <c r="AF3068" s="62">
        <v>122292</v>
      </c>
      <c r="AG3068" s="61"/>
      <c r="AH3068" s="61"/>
      <c r="AI3068" s="62">
        <v>44127</v>
      </c>
      <c r="AJ3068" s="61"/>
      <c r="AK3068" s="61"/>
      <c r="AL3068" s="61"/>
      <c r="AM3068" s="61"/>
      <c r="AN3068" s="61"/>
      <c r="AO3068" s="61"/>
      <c r="AP3068" s="62">
        <v>4616</v>
      </c>
      <c r="AQ3068" s="61"/>
      <c r="AR3068" s="62">
        <v>5000</v>
      </c>
      <c r="AS3068" s="61"/>
      <c r="AT3068" s="61"/>
      <c r="AU3068" s="61"/>
      <c r="AV3068" s="61"/>
      <c r="AW3068" s="61"/>
      <c r="AX3068" s="61"/>
      <c r="AY3068" s="61">
        <v>360</v>
      </c>
      <c r="AZ3068" s="61"/>
      <c r="BA3068" s="61"/>
      <c r="BB3068" s="61"/>
      <c r="BC3068" s="61"/>
      <c r="BD3068" s="61"/>
      <c r="BE3068" s="61"/>
      <c r="BF3068" s="61"/>
      <c r="BG3068" s="61"/>
      <c r="BH3068" s="61"/>
      <c r="BI3068" s="61"/>
      <c r="BJ3068" s="61"/>
      <c r="BK3068" s="61">
        <v>142</v>
      </c>
      <c r="BL3068" s="61"/>
      <c r="BM3068" s="61"/>
      <c r="BN3068" s="61"/>
      <c r="BO3068" s="62">
        <v>-56817</v>
      </c>
    </row>
    <row r="3069" spans="1:67" x14ac:dyDescent="0.2">
      <c r="A3069" s="57" t="s">
        <v>58</v>
      </c>
      <c r="B3069" s="56" t="s">
        <v>58</v>
      </c>
      <c r="C3069" s="56" t="s">
        <v>179</v>
      </c>
      <c r="D3069" s="56">
        <v>1991</v>
      </c>
      <c r="E3069" s="58">
        <v>540098</v>
      </c>
      <c r="F3069" s="58">
        <v>483281</v>
      </c>
      <c r="G3069" s="59">
        <v>529980</v>
      </c>
      <c r="H3069" s="59">
        <v>10118</v>
      </c>
      <c r="I3069" s="60">
        <v>0</v>
      </c>
      <c r="J3069" s="58">
        <v>-56817</v>
      </c>
      <c r="K3069" s="61"/>
      <c r="L3069" s="61"/>
      <c r="M3069" s="61"/>
      <c r="N3069" s="61"/>
      <c r="O3069" s="61"/>
      <c r="P3069" s="61"/>
      <c r="Q3069" s="61"/>
      <c r="R3069" s="61"/>
      <c r="S3069" s="61"/>
      <c r="T3069" s="61"/>
      <c r="U3069" s="61"/>
      <c r="V3069" s="61"/>
      <c r="W3069" s="61"/>
      <c r="X3069" s="61"/>
      <c r="Y3069" s="61"/>
      <c r="Z3069" s="61"/>
      <c r="AA3069" s="62">
        <v>344241</v>
      </c>
      <c r="AB3069" s="61"/>
      <c r="AC3069" s="61"/>
      <c r="AD3069" s="62">
        <v>12969</v>
      </c>
      <c r="AE3069" s="61"/>
      <c r="AF3069" s="62">
        <v>125892</v>
      </c>
      <c r="AG3069" s="61"/>
      <c r="AH3069" s="61"/>
      <c r="AI3069" s="62">
        <v>46878</v>
      </c>
      <c r="AJ3069" s="61"/>
      <c r="AK3069" s="61"/>
      <c r="AL3069" s="61"/>
      <c r="AM3069" s="61"/>
      <c r="AN3069" s="61"/>
      <c r="AO3069" s="61"/>
      <c r="AP3069" s="62">
        <v>4616</v>
      </c>
      <c r="AQ3069" s="61"/>
      <c r="AR3069" s="62">
        <v>5000</v>
      </c>
      <c r="AS3069" s="61"/>
      <c r="AT3069" s="61"/>
      <c r="AU3069" s="61"/>
      <c r="AV3069" s="61"/>
      <c r="AW3069" s="61"/>
      <c r="AX3069" s="61"/>
      <c r="AY3069" s="61">
        <v>360</v>
      </c>
      <c r="AZ3069" s="61"/>
      <c r="BA3069" s="61"/>
      <c r="BB3069" s="61"/>
      <c r="BC3069" s="61"/>
      <c r="BD3069" s="61"/>
      <c r="BE3069" s="61"/>
      <c r="BF3069" s="61"/>
      <c r="BG3069" s="61"/>
      <c r="BH3069" s="61"/>
      <c r="BI3069" s="61"/>
      <c r="BJ3069" s="61"/>
      <c r="BK3069" s="61">
        <v>142</v>
      </c>
      <c r="BL3069" s="61"/>
      <c r="BM3069" s="61"/>
      <c r="BN3069" s="61"/>
      <c r="BO3069" s="62">
        <v>-56817</v>
      </c>
    </row>
    <row r="3070" spans="1:67" x14ac:dyDescent="0.2">
      <c r="A3070" s="57" t="s">
        <v>58</v>
      </c>
      <c r="B3070" s="56" t="s">
        <v>58</v>
      </c>
      <c r="C3070" s="56" t="s">
        <v>179</v>
      </c>
      <c r="D3070" s="56">
        <v>1992</v>
      </c>
      <c r="E3070" s="58">
        <v>561582</v>
      </c>
      <c r="F3070" s="58">
        <v>504765</v>
      </c>
      <c r="G3070" s="59">
        <v>551464</v>
      </c>
      <c r="H3070" s="59">
        <v>10118</v>
      </c>
      <c r="I3070" s="60">
        <v>0</v>
      </c>
      <c r="J3070" s="58">
        <v>-56817</v>
      </c>
      <c r="K3070" s="61"/>
      <c r="L3070" s="61"/>
      <c r="M3070" s="61"/>
      <c r="N3070" s="61"/>
      <c r="O3070" s="61"/>
      <c r="P3070" s="61"/>
      <c r="Q3070" s="61"/>
      <c r="R3070" s="61"/>
      <c r="S3070" s="61"/>
      <c r="T3070" s="61"/>
      <c r="U3070" s="61"/>
      <c r="V3070" s="61"/>
      <c r="W3070" s="61"/>
      <c r="X3070" s="61"/>
      <c r="Y3070" s="61"/>
      <c r="Z3070" s="61"/>
      <c r="AA3070" s="62">
        <v>360093</v>
      </c>
      <c r="AB3070" s="61"/>
      <c r="AC3070" s="61"/>
      <c r="AD3070" s="62">
        <v>12969</v>
      </c>
      <c r="AE3070" s="61"/>
      <c r="AF3070" s="62">
        <v>127641</v>
      </c>
      <c r="AG3070" s="61"/>
      <c r="AH3070" s="61"/>
      <c r="AI3070" s="62">
        <v>50761</v>
      </c>
      <c r="AJ3070" s="61"/>
      <c r="AK3070" s="61"/>
      <c r="AL3070" s="61"/>
      <c r="AM3070" s="61"/>
      <c r="AN3070" s="61"/>
      <c r="AO3070" s="61"/>
      <c r="AP3070" s="62">
        <v>4616</v>
      </c>
      <c r="AQ3070" s="61"/>
      <c r="AR3070" s="62">
        <v>5000</v>
      </c>
      <c r="AS3070" s="61"/>
      <c r="AT3070" s="61"/>
      <c r="AU3070" s="61"/>
      <c r="AV3070" s="61"/>
      <c r="AW3070" s="61"/>
      <c r="AX3070" s="61"/>
      <c r="AY3070" s="61">
        <v>360</v>
      </c>
      <c r="AZ3070" s="61"/>
      <c r="BA3070" s="61"/>
      <c r="BB3070" s="61"/>
      <c r="BC3070" s="61"/>
      <c r="BD3070" s="61"/>
      <c r="BE3070" s="61"/>
      <c r="BF3070" s="61"/>
      <c r="BG3070" s="61"/>
      <c r="BH3070" s="61"/>
      <c r="BI3070" s="61"/>
      <c r="BJ3070" s="61"/>
      <c r="BK3070" s="61">
        <v>142</v>
      </c>
      <c r="BL3070" s="61"/>
      <c r="BM3070" s="61"/>
      <c r="BN3070" s="61"/>
      <c r="BO3070" s="62">
        <v>-56817</v>
      </c>
    </row>
    <row r="3071" spans="1:67" x14ac:dyDescent="0.2">
      <c r="A3071" s="57" t="s">
        <v>58</v>
      </c>
      <c r="B3071" s="56" t="s">
        <v>58</v>
      </c>
      <c r="C3071" s="56" t="s">
        <v>179</v>
      </c>
      <c r="D3071" s="56">
        <v>1993</v>
      </c>
      <c r="E3071" s="58">
        <v>591423</v>
      </c>
      <c r="F3071" s="58">
        <v>534606</v>
      </c>
      <c r="G3071" s="59">
        <v>581305</v>
      </c>
      <c r="H3071" s="59">
        <v>10118</v>
      </c>
      <c r="I3071" s="60">
        <v>0</v>
      </c>
      <c r="J3071" s="58">
        <v>-56817</v>
      </c>
      <c r="K3071" s="61"/>
      <c r="L3071" s="61"/>
      <c r="M3071" s="61"/>
      <c r="N3071" s="61"/>
      <c r="O3071" s="61"/>
      <c r="P3071" s="61"/>
      <c r="Q3071" s="61"/>
      <c r="R3071" s="61"/>
      <c r="S3071" s="61"/>
      <c r="T3071" s="61"/>
      <c r="U3071" s="61"/>
      <c r="V3071" s="61"/>
      <c r="W3071" s="61"/>
      <c r="X3071" s="61"/>
      <c r="Y3071" s="61"/>
      <c r="Z3071" s="61"/>
      <c r="AA3071" s="62">
        <v>387994</v>
      </c>
      <c r="AB3071" s="61"/>
      <c r="AC3071" s="61"/>
      <c r="AD3071" s="62">
        <v>13269</v>
      </c>
      <c r="AE3071" s="61"/>
      <c r="AF3071" s="62">
        <v>128841</v>
      </c>
      <c r="AG3071" s="61"/>
      <c r="AH3071" s="61"/>
      <c r="AI3071" s="62">
        <v>51201</v>
      </c>
      <c r="AJ3071" s="61"/>
      <c r="AK3071" s="61"/>
      <c r="AL3071" s="61"/>
      <c r="AM3071" s="61"/>
      <c r="AN3071" s="61"/>
      <c r="AO3071" s="61"/>
      <c r="AP3071" s="62">
        <v>4616</v>
      </c>
      <c r="AQ3071" s="61"/>
      <c r="AR3071" s="62">
        <v>5000</v>
      </c>
      <c r="AS3071" s="61"/>
      <c r="AT3071" s="61"/>
      <c r="AU3071" s="61"/>
      <c r="AV3071" s="61"/>
      <c r="AW3071" s="61"/>
      <c r="AX3071" s="61"/>
      <c r="AY3071" s="61">
        <v>360</v>
      </c>
      <c r="AZ3071" s="61"/>
      <c r="BA3071" s="61"/>
      <c r="BB3071" s="61"/>
      <c r="BC3071" s="61"/>
      <c r="BD3071" s="61"/>
      <c r="BE3071" s="61"/>
      <c r="BF3071" s="61"/>
      <c r="BG3071" s="61"/>
      <c r="BH3071" s="61"/>
      <c r="BI3071" s="61"/>
      <c r="BJ3071" s="61"/>
      <c r="BK3071" s="61">
        <v>142</v>
      </c>
      <c r="BL3071" s="61"/>
      <c r="BM3071" s="61"/>
      <c r="BN3071" s="61"/>
      <c r="BO3071" s="62">
        <v>-56817</v>
      </c>
    </row>
    <row r="3072" spans="1:67" x14ac:dyDescent="0.2">
      <c r="A3072" s="57" t="s">
        <v>58</v>
      </c>
      <c r="B3072" s="56" t="s">
        <v>58</v>
      </c>
      <c r="C3072" s="56" t="s">
        <v>179</v>
      </c>
      <c r="D3072" s="56">
        <v>1994</v>
      </c>
      <c r="E3072" s="58">
        <v>544428</v>
      </c>
      <c r="F3072" s="58">
        <v>482336</v>
      </c>
      <c r="G3072" s="59">
        <v>533573</v>
      </c>
      <c r="H3072" s="59">
        <v>10855</v>
      </c>
      <c r="I3072" s="60">
        <v>0</v>
      </c>
      <c r="J3072" s="58">
        <v>-62092</v>
      </c>
      <c r="K3072" s="61"/>
      <c r="L3072" s="61"/>
      <c r="M3072" s="61"/>
      <c r="N3072" s="61"/>
      <c r="O3072" s="61"/>
      <c r="P3072" s="61"/>
      <c r="Q3072" s="61"/>
      <c r="R3072" s="61"/>
      <c r="S3072" s="61"/>
      <c r="T3072" s="61"/>
      <c r="U3072" s="61"/>
      <c r="V3072" s="61"/>
      <c r="W3072" s="61"/>
      <c r="X3072" s="61"/>
      <c r="Y3072" s="61"/>
      <c r="Z3072" s="61"/>
      <c r="AA3072" s="62">
        <v>336162</v>
      </c>
      <c r="AB3072" s="61"/>
      <c r="AC3072" s="61"/>
      <c r="AD3072" s="62">
        <v>13269</v>
      </c>
      <c r="AE3072" s="61"/>
      <c r="AF3072" s="62">
        <v>130840</v>
      </c>
      <c r="AG3072" s="61"/>
      <c r="AH3072" s="61"/>
      <c r="AI3072" s="62">
        <v>53302</v>
      </c>
      <c r="AJ3072" s="61"/>
      <c r="AK3072" s="61"/>
      <c r="AL3072" s="61"/>
      <c r="AM3072" s="61"/>
      <c r="AN3072" s="61"/>
      <c r="AO3072" s="61"/>
      <c r="AP3072" s="62">
        <v>5353</v>
      </c>
      <c r="AQ3072" s="61"/>
      <c r="AR3072" s="62">
        <v>5000</v>
      </c>
      <c r="AS3072" s="61"/>
      <c r="AT3072" s="61"/>
      <c r="AU3072" s="61"/>
      <c r="AV3072" s="61"/>
      <c r="AW3072" s="61"/>
      <c r="AX3072" s="61"/>
      <c r="AY3072" s="61">
        <v>360</v>
      </c>
      <c r="AZ3072" s="61"/>
      <c r="BA3072" s="61"/>
      <c r="BB3072" s="61"/>
      <c r="BC3072" s="61"/>
      <c r="BD3072" s="61"/>
      <c r="BE3072" s="61"/>
      <c r="BF3072" s="61"/>
      <c r="BG3072" s="61"/>
      <c r="BH3072" s="61"/>
      <c r="BI3072" s="61"/>
      <c r="BJ3072" s="61"/>
      <c r="BK3072" s="61">
        <v>142</v>
      </c>
      <c r="BL3072" s="61"/>
      <c r="BM3072" s="61"/>
      <c r="BN3072" s="61"/>
      <c r="BO3072" s="62">
        <v>-62092</v>
      </c>
    </row>
    <row r="3073" spans="1:67" ht="12" customHeight="1" x14ac:dyDescent="0.2">
      <c r="A3073" s="57" t="s">
        <v>58</v>
      </c>
      <c r="B3073" s="56" t="s">
        <v>58</v>
      </c>
      <c r="C3073" s="56" t="s">
        <v>179</v>
      </c>
      <c r="D3073" s="56">
        <v>1995</v>
      </c>
      <c r="E3073" s="58">
        <v>588606</v>
      </c>
      <c r="F3073" s="58">
        <v>526514</v>
      </c>
      <c r="G3073" s="59">
        <v>573823</v>
      </c>
      <c r="H3073" s="59">
        <v>14783</v>
      </c>
      <c r="I3073" s="60">
        <v>0</v>
      </c>
      <c r="J3073" s="58">
        <v>-62092</v>
      </c>
      <c r="K3073" s="61"/>
      <c r="L3073" s="61"/>
      <c r="M3073" s="61"/>
      <c r="N3073" s="61"/>
      <c r="O3073" s="61"/>
      <c r="P3073" s="61"/>
      <c r="Q3073" s="61"/>
      <c r="R3073" s="61"/>
      <c r="S3073" s="61"/>
      <c r="T3073" s="61"/>
      <c r="U3073" s="61"/>
      <c r="V3073" s="61"/>
      <c r="W3073" s="61"/>
      <c r="X3073" s="61"/>
      <c r="Y3073" s="61"/>
      <c r="Z3073" s="61"/>
      <c r="AA3073" s="62">
        <v>364283</v>
      </c>
      <c r="AB3073" s="61"/>
      <c r="AC3073" s="61"/>
      <c r="AD3073" s="62">
        <v>13269</v>
      </c>
      <c r="AE3073" s="61"/>
      <c r="AF3073" s="62">
        <v>139058</v>
      </c>
      <c r="AG3073" s="61"/>
      <c r="AH3073" s="61"/>
      <c r="AI3073" s="62">
        <v>57213</v>
      </c>
      <c r="AJ3073" s="61"/>
      <c r="AK3073" s="61"/>
      <c r="AL3073" s="61"/>
      <c r="AM3073" s="61"/>
      <c r="AN3073" s="61"/>
      <c r="AO3073" s="61"/>
      <c r="AP3073" s="62">
        <v>5353</v>
      </c>
      <c r="AQ3073" s="61"/>
      <c r="AR3073" s="62">
        <v>8928</v>
      </c>
      <c r="AS3073" s="61"/>
      <c r="AT3073" s="61"/>
      <c r="AU3073" s="61"/>
      <c r="AV3073" s="61"/>
      <c r="AW3073" s="61"/>
      <c r="AX3073" s="61"/>
      <c r="AY3073" s="61">
        <v>360</v>
      </c>
      <c r="AZ3073" s="61"/>
      <c r="BA3073" s="61"/>
      <c r="BB3073" s="61"/>
      <c r="BC3073" s="61"/>
      <c r="BD3073" s="61"/>
      <c r="BE3073" s="61"/>
      <c r="BF3073" s="61"/>
      <c r="BG3073" s="61"/>
      <c r="BH3073" s="61"/>
      <c r="BI3073" s="61"/>
      <c r="BJ3073" s="61"/>
      <c r="BK3073" s="61">
        <v>142</v>
      </c>
      <c r="BL3073" s="61"/>
      <c r="BM3073" s="61"/>
      <c r="BN3073" s="61"/>
      <c r="BO3073" s="62">
        <v>-62092</v>
      </c>
    </row>
    <row r="3074" spans="1:67" x14ac:dyDescent="0.2">
      <c r="A3074" s="57" t="s">
        <v>58</v>
      </c>
      <c r="B3074" s="56" t="s">
        <v>58</v>
      </c>
      <c r="C3074" s="56" t="s">
        <v>179</v>
      </c>
      <c r="D3074" s="56">
        <v>1996</v>
      </c>
      <c r="E3074" s="58">
        <v>693515</v>
      </c>
      <c r="F3074" s="58">
        <v>631423</v>
      </c>
      <c r="G3074" s="59">
        <v>678732</v>
      </c>
      <c r="H3074" s="59">
        <v>14783</v>
      </c>
      <c r="I3074" s="60">
        <v>0</v>
      </c>
      <c r="J3074" s="58">
        <v>-62092</v>
      </c>
      <c r="K3074" s="61"/>
      <c r="L3074" s="61"/>
      <c r="M3074" s="61"/>
      <c r="N3074" s="61"/>
      <c r="O3074" s="61"/>
      <c r="P3074" s="61"/>
      <c r="Q3074" s="61"/>
      <c r="R3074" s="61"/>
      <c r="S3074" s="61"/>
      <c r="T3074" s="61"/>
      <c r="U3074" s="61"/>
      <c r="V3074" s="61"/>
      <c r="W3074" s="61"/>
      <c r="X3074" s="61"/>
      <c r="Y3074" s="61"/>
      <c r="Z3074" s="61"/>
      <c r="AA3074" s="62">
        <v>466098</v>
      </c>
      <c r="AB3074" s="61"/>
      <c r="AC3074" s="61"/>
      <c r="AD3074" s="62">
        <v>13269</v>
      </c>
      <c r="AE3074" s="61"/>
      <c r="AF3074" s="62">
        <v>139408</v>
      </c>
      <c r="AG3074" s="61"/>
      <c r="AH3074" s="61"/>
      <c r="AI3074" s="62">
        <v>59957</v>
      </c>
      <c r="AJ3074" s="61"/>
      <c r="AK3074" s="61"/>
      <c r="AL3074" s="61"/>
      <c r="AM3074" s="61"/>
      <c r="AN3074" s="61"/>
      <c r="AO3074" s="61"/>
      <c r="AP3074" s="62">
        <v>5353</v>
      </c>
      <c r="AQ3074" s="61"/>
      <c r="AR3074" s="62">
        <v>8928</v>
      </c>
      <c r="AS3074" s="61"/>
      <c r="AT3074" s="61"/>
      <c r="AU3074" s="61"/>
      <c r="AV3074" s="61"/>
      <c r="AW3074" s="61"/>
      <c r="AX3074" s="61"/>
      <c r="AY3074" s="61">
        <v>360</v>
      </c>
      <c r="AZ3074" s="61"/>
      <c r="BA3074" s="61"/>
      <c r="BB3074" s="61"/>
      <c r="BC3074" s="61"/>
      <c r="BD3074" s="61"/>
      <c r="BE3074" s="61"/>
      <c r="BF3074" s="61"/>
      <c r="BG3074" s="61"/>
      <c r="BH3074" s="61"/>
      <c r="BI3074" s="61"/>
      <c r="BJ3074" s="61"/>
      <c r="BK3074" s="61">
        <v>142</v>
      </c>
      <c r="BL3074" s="61"/>
      <c r="BM3074" s="61"/>
      <c r="BN3074" s="61"/>
      <c r="BO3074" s="62">
        <v>-62092</v>
      </c>
    </row>
    <row r="3075" spans="1:67" x14ac:dyDescent="0.2">
      <c r="A3075" s="57" t="s">
        <v>58</v>
      </c>
      <c r="B3075" s="56" t="s">
        <v>58</v>
      </c>
      <c r="C3075" s="56" t="s">
        <v>179</v>
      </c>
      <c r="D3075" s="56">
        <v>1997</v>
      </c>
      <c r="E3075" s="58">
        <v>715248</v>
      </c>
      <c r="F3075" s="58">
        <v>653156</v>
      </c>
      <c r="G3075" s="59">
        <v>700465</v>
      </c>
      <c r="H3075" s="59">
        <v>14783</v>
      </c>
      <c r="I3075" s="60">
        <v>0</v>
      </c>
      <c r="J3075" s="58">
        <v>-62092</v>
      </c>
      <c r="K3075" s="61"/>
      <c r="L3075" s="61"/>
      <c r="M3075" s="61"/>
      <c r="N3075" s="61"/>
      <c r="O3075" s="61"/>
      <c r="P3075" s="61"/>
      <c r="Q3075" s="61"/>
      <c r="R3075" s="61"/>
      <c r="S3075" s="61"/>
      <c r="T3075" s="61"/>
      <c r="U3075" s="61"/>
      <c r="V3075" s="61"/>
      <c r="W3075" s="61"/>
      <c r="X3075" s="61"/>
      <c r="Y3075" s="61"/>
      <c r="Z3075" s="61"/>
      <c r="AA3075" s="62">
        <v>485096</v>
      </c>
      <c r="AB3075" s="61"/>
      <c r="AC3075" s="61"/>
      <c r="AD3075" s="62">
        <v>13269</v>
      </c>
      <c r="AE3075" s="61"/>
      <c r="AF3075" s="62">
        <v>139408</v>
      </c>
      <c r="AG3075" s="61"/>
      <c r="AH3075" s="61"/>
      <c r="AI3075" s="62">
        <v>62692</v>
      </c>
      <c r="AJ3075" s="61"/>
      <c r="AK3075" s="61"/>
      <c r="AL3075" s="61"/>
      <c r="AM3075" s="61"/>
      <c r="AN3075" s="61"/>
      <c r="AO3075" s="61"/>
      <c r="AP3075" s="62">
        <v>5353</v>
      </c>
      <c r="AQ3075" s="61"/>
      <c r="AR3075" s="62">
        <v>8928</v>
      </c>
      <c r="AS3075" s="61"/>
      <c r="AT3075" s="61"/>
      <c r="AU3075" s="61"/>
      <c r="AV3075" s="61"/>
      <c r="AW3075" s="61"/>
      <c r="AX3075" s="61"/>
      <c r="AY3075" s="61">
        <v>360</v>
      </c>
      <c r="AZ3075" s="61"/>
      <c r="BA3075" s="61"/>
      <c r="BB3075" s="61"/>
      <c r="BC3075" s="61"/>
      <c r="BD3075" s="61"/>
      <c r="BE3075" s="61"/>
      <c r="BF3075" s="61"/>
      <c r="BG3075" s="61"/>
      <c r="BH3075" s="61"/>
      <c r="BI3075" s="61"/>
      <c r="BJ3075" s="61"/>
      <c r="BK3075" s="61">
        <v>142</v>
      </c>
      <c r="BL3075" s="61"/>
      <c r="BM3075" s="61"/>
      <c r="BN3075" s="61"/>
      <c r="BO3075" s="62">
        <v>-62092</v>
      </c>
    </row>
    <row r="3076" spans="1:67" x14ac:dyDescent="0.2">
      <c r="A3076" s="57" t="s">
        <v>58</v>
      </c>
      <c r="B3076" s="56" t="s">
        <v>58</v>
      </c>
      <c r="C3076" s="56" t="s">
        <v>179</v>
      </c>
      <c r="D3076" s="56">
        <v>1998</v>
      </c>
      <c r="E3076" s="58">
        <v>734879</v>
      </c>
      <c r="F3076" s="58">
        <v>672787</v>
      </c>
      <c r="G3076" s="59">
        <v>720096</v>
      </c>
      <c r="H3076" s="59">
        <v>14783</v>
      </c>
      <c r="I3076" s="60">
        <v>0</v>
      </c>
      <c r="J3076" s="58">
        <v>-62092</v>
      </c>
      <c r="K3076" s="61"/>
      <c r="L3076" s="61"/>
      <c r="M3076" s="61"/>
      <c r="N3076" s="61"/>
      <c r="O3076" s="61"/>
      <c r="P3076" s="61"/>
      <c r="Q3076" s="61"/>
      <c r="R3076" s="61"/>
      <c r="S3076" s="61"/>
      <c r="T3076" s="61"/>
      <c r="U3076" s="61"/>
      <c r="V3076" s="61"/>
      <c r="W3076" s="61"/>
      <c r="X3076" s="61"/>
      <c r="Y3076" s="61"/>
      <c r="Z3076" s="61"/>
      <c r="AA3076" s="62">
        <v>498216</v>
      </c>
      <c r="AB3076" s="61"/>
      <c r="AC3076" s="61"/>
      <c r="AD3076" s="62">
        <v>14247</v>
      </c>
      <c r="AE3076" s="61"/>
      <c r="AF3076" s="62">
        <v>142349</v>
      </c>
      <c r="AG3076" s="61"/>
      <c r="AH3076" s="61"/>
      <c r="AI3076" s="62">
        <v>65284</v>
      </c>
      <c r="AJ3076" s="61"/>
      <c r="AK3076" s="61"/>
      <c r="AL3076" s="61"/>
      <c r="AM3076" s="61"/>
      <c r="AN3076" s="61"/>
      <c r="AO3076" s="61"/>
      <c r="AP3076" s="62">
        <v>5353</v>
      </c>
      <c r="AQ3076" s="61"/>
      <c r="AR3076" s="62">
        <v>8928</v>
      </c>
      <c r="AS3076" s="61"/>
      <c r="AT3076" s="61"/>
      <c r="AU3076" s="61"/>
      <c r="AV3076" s="61"/>
      <c r="AW3076" s="61"/>
      <c r="AX3076" s="61"/>
      <c r="AY3076" s="61">
        <v>360</v>
      </c>
      <c r="AZ3076" s="61"/>
      <c r="BA3076" s="61"/>
      <c r="BB3076" s="61"/>
      <c r="BC3076" s="61"/>
      <c r="BD3076" s="61"/>
      <c r="BE3076" s="61"/>
      <c r="BF3076" s="61"/>
      <c r="BG3076" s="61"/>
      <c r="BH3076" s="61"/>
      <c r="BI3076" s="61"/>
      <c r="BJ3076" s="61"/>
      <c r="BK3076" s="61">
        <v>142</v>
      </c>
      <c r="BL3076" s="61"/>
      <c r="BM3076" s="61"/>
      <c r="BN3076" s="61"/>
      <c r="BO3076" s="62">
        <v>-62092</v>
      </c>
    </row>
    <row r="3077" spans="1:67" x14ac:dyDescent="0.2">
      <c r="A3077" s="57" t="s">
        <v>58</v>
      </c>
      <c r="B3077" s="56" t="s">
        <v>58</v>
      </c>
      <c r="C3077" s="56" t="s">
        <v>179</v>
      </c>
      <c r="D3077" s="56">
        <v>2002</v>
      </c>
      <c r="E3077" s="58">
        <v>422985</v>
      </c>
      <c r="F3077" s="58">
        <v>422985</v>
      </c>
      <c r="G3077" s="59">
        <v>422985</v>
      </c>
      <c r="H3077" s="59">
        <v>0</v>
      </c>
      <c r="I3077" s="60">
        <v>0</v>
      </c>
      <c r="J3077" s="58">
        <v>0</v>
      </c>
      <c r="K3077" s="61"/>
      <c r="L3077" s="61">
        <v>446</v>
      </c>
      <c r="M3077" s="61"/>
      <c r="N3077" s="61">
        <v>0</v>
      </c>
      <c r="O3077" s="61">
        <v>0</v>
      </c>
      <c r="P3077" s="61"/>
      <c r="Q3077" s="61"/>
      <c r="R3077" s="61"/>
      <c r="S3077" s="61">
        <v>0</v>
      </c>
      <c r="T3077" s="61">
        <v>0</v>
      </c>
      <c r="U3077" s="61"/>
      <c r="V3077" s="61">
        <v>0</v>
      </c>
      <c r="W3077" s="61"/>
      <c r="X3077" s="61">
        <v>0</v>
      </c>
      <c r="Y3077" s="62">
        <v>129217</v>
      </c>
      <c r="Z3077" s="62">
        <v>181342</v>
      </c>
      <c r="AA3077" s="61"/>
      <c r="AB3077" s="61">
        <v>853</v>
      </c>
      <c r="AC3077" s="61">
        <v>0</v>
      </c>
      <c r="AD3077" s="61"/>
      <c r="AE3077" s="62">
        <v>77432</v>
      </c>
      <c r="AF3077" s="61"/>
      <c r="AG3077" s="61">
        <v>0</v>
      </c>
      <c r="AH3077" s="62">
        <v>33695</v>
      </c>
      <c r="AI3077" s="61"/>
      <c r="AJ3077" s="61">
        <v>0</v>
      </c>
      <c r="AK3077" s="61">
        <v>0</v>
      </c>
      <c r="AL3077" s="61">
        <v>0</v>
      </c>
      <c r="AM3077" s="61">
        <v>0</v>
      </c>
      <c r="AN3077" s="61">
        <v>0</v>
      </c>
      <c r="AO3077" s="61">
        <v>0</v>
      </c>
      <c r="AP3077" s="61"/>
      <c r="AQ3077" s="61">
        <v>0</v>
      </c>
      <c r="AR3077" s="61"/>
      <c r="AS3077" s="61">
        <v>0</v>
      </c>
      <c r="AT3077" s="61">
        <v>0</v>
      </c>
      <c r="AU3077" s="61">
        <v>0</v>
      </c>
      <c r="AV3077" s="61"/>
      <c r="AW3077" s="61">
        <v>0</v>
      </c>
      <c r="AX3077" s="61">
        <v>0</v>
      </c>
      <c r="AY3077" s="61"/>
      <c r="AZ3077" s="61">
        <v>0</v>
      </c>
      <c r="BA3077" s="61"/>
      <c r="BB3077" s="61">
        <v>0</v>
      </c>
      <c r="BC3077" s="61">
        <v>0</v>
      </c>
      <c r="BD3077" s="61">
        <v>0</v>
      </c>
      <c r="BE3077" s="61"/>
      <c r="BF3077" s="61">
        <v>0</v>
      </c>
      <c r="BG3077" s="61"/>
      <c r="BH3077" s="61">
        <v>0</v>
      </c>
      <c r="BI3077" s="61"/>
      <c r="BJ3077" s="61">
        <v>0</v>
      </c>
      <c r="BK3077" s="61"/>
      <c r="BL3077" s="61">
        <v>0</v>
      </c>
      <c r="BM3077" s="61">
        <v>0</v>
      </c>
      <c r="BN3077" s="61">
        <v>0</v>
      </c>
      <c r="BO3077" s="61"/>
    </row>
    <row r="3078" spans="1:67" x14ac:dyDescent="0.2">
      <c r="A3078" s="57" t="s">
        <v>58</v>
      </c>
      <c r="B3078" s="56" t="s">
        <v>58</v>
      </c>
      <c r="C3078" s="56" t="s">
        <v>179</v>
      </c>
      <c r="D3078" s="56">
        <v>2003</v>
      </c>
      <c r="E3078" s="58">
        <v>480994</v>
      </c>
      <c r="F3078" s="58">
        <v>480994</v>
      </c>
      <c r="G3078" s="59">
        <v>480994</v>
      </c>
      <c r="H3078" s="59">
        <v>0</v>
      </c>
      <c r="I3078" s="60">
        <v>0</v>
      </c>
      <c r="J3078" s="58">
        <v>0</v>
      </c>
      <c r="K3078" s="61"/>
      <c r="L3078" s="61">
        <v>446</v>
      </c>
      <c r="M3078" s="61"/>
      <c r="N3078" s="61">
        <v>0</v>
      </c>
      <c r="O3078" s="61">
        <v>0</v>
      </c>
      <c r="P3078" s="61"/>
      <c r="Q3078" s="61"/>
      <c r="R3078" s="61"/>
      <c r="S3078" s="61">
        <v>0</v>
      </c>
      <c r="T3078" s="61">
        <v>0</v>
      </c>
      <c r="U3078" s="61"/>
      <c r="V3078" s="61">
        <v>0</v>
      </c>
      <c r="W3078" s="61"/>
      <c r="X3078" s="61">
        <v>0</v>
      </c>
      <c r="Y3078" s="62">
        <v>152290</v>
      </c>
      <c r="Z3078" s="62">
        <v>207108</v>
      </c>
      <c r="AA3078" s="61"/>
      <c r="AB3078" s="62">
        <v>2755</v>
      </c>
      <c r="AC3078" s="61">
        <v>0</v>
      </c>
      <c r="AD3078" s="61"/>
      <c r="AE3078" s="62">
        <v>84668</v>
      </c>
      <c r="AF3078" s="61"/>
      <c r="AG3078" s="61">
        <v>0</v>
      </c>
      <c r="AH3078" s="62">
        <v>33727</v>
      </c>
      <c r="AI3078" s="61"/>
      <c r="AJ3078" s="61">
        <v>0</v>
      </c>
      <c r="AK3078" s="61">
        <v>0</v>
      </c>
      <c r="AL3078" s="61">
        <v>0</v>
      </c>
      <c r="AM3078" s="61">
        <v>0</v>
      </c>
      <c r="AN3078" s="61">
        <v>0</v>
      </c>
      <c r="AO3078" s="61">
        <v>0</v>
      </c>
      <c r="AP3078" s="61"/>
      <c r="AQ3078" s="61">
        <v>0</v>
      </c>
      <c r="AR3078" s="61"/>
      <c r="AS3078" s="61">
        <v>0</v>
      </c>
      <c r="AT3078" s="61">
        <v>0</v>
      </c>
      <c r="AU3078" s="61">
        <v>0</v>
      </c>
      <c r="AV3078" s="61"/>
      <c r="AW3078" s="61">
        <v>0</v>
      </c>
      <c r="AX3078" s="61">
        <v>0</v>
      </c>
      <c r="AY3078" s="61"/>
      <c r="AZ3078" s="61">
        <v>0</v>
      </c>
      <c r="BA3078" s="61"/>
      <c r="BB3078" s="61">
        <v>0</v>
      </c>
      <c r="BC3078" s="61">
        <v>0</v>
      </c>
      <c r="BD3078" s="61">
        <v>0</v>
      </c>
      <c r="BE3078" s="61"/>
      <c r="BF3078" s="61">
        <v>0</v>
      </c>
      <c r="BG3078" s="61"/>
      <c r="BH3078" s="61">
        <v>0</v>
      </c>
      <c r="BI3078" s="61"/>
      <c r="BJ3078" s="61">
        <v>0</v>
      </c>
      <c r="BK3078" s="61"/>
      <c r="BL3078" s="61">
        <v>0</v>
      </c>
      <c r="BM3078" s="61">
        <v>0</v>
      </c>
      <c r="BN3078" s="61">
        <v>0</v>
      </c>
      <c r="BO3078" s="61"/>
    </row>
    <row r="3079" spans="1:67" x14ac:dyDescent="0.2">
      <c r="A3079" s="57" t="s">
        <v>58</v>
      </c>
      <c r="B3079" s="56" t="s">
        <v>58</v>
      </c>
      <c r="C3079" s="56" t="s">
        <v>179</v>
      </c>
      <c r="D3079" s="56">
        <v>2004</v>
      </c>
      <c r="E3079" s="58">
        <v>489299</v>
      </c>
      <c r="F3079" s="58">
        <v>489299</v>
      </c>
      <c r="G3079" s="59">
        <v>489299</v>
      </c>
      <c r="H3079" s="59">
        <v>0</v>
      </c>
      <c r="I3079" s="60">
        <v>0</v>
      </c>
      <c r="J3079" s="58">
        <v>0</v>
      </c>
      <c r="K3079" s="61"/>
      <c r="L3079" s="61">
        <v>446</v>
      </c>
      <c r="M3079" s="61"/>
      <c r="N3079" s="61">
        <v>0</v>
      </c>
      <c r="O3079" s="61">
        <v>0</v>
      </c>
      <c r="P3079" s="61"/>
      <c r="Q3079" s="61"/>
      <c r="R3079" s="61"/>
      <c r="S3079" s="61">
        <v>0</v>
      </c>
      <c r="T3079" s="61">
        <v>0</v>
      </c>
      <c r="U3079" s="61"/>
      <c r="V3079" s="61">
        <v>0</v>
      </c>
      <c r="W3079" s="61"/>
      <c r="X3079" s="61">
        <v>0</v>
      </c>
      <c r="Y3079" s="62">
        <v>158024</v>
      </c>
      <c r="Z3079" s="62">
        <v>207108</v>
      </c>
      <c r="AA3079" s="61"/>
      <c r="AB3079" s="62">
        <v>4148</v>
      </c>
      <c r="AC3079" s="61">
        <v>0</v>
      </c>
      <c r="AD3079" s="61"/>
      <c r="AE3079" s="62">
        <v>85482</v>
      </c>
      <c r="AF3079" s="61"/>
      <c r="AG3079" s="61">
        <v>0</v>
      </c>
      <c r="AH3079" s="62">
        <v>34091</v>
      </c>
      <c r="AI3079" s="61"/>
      <c r="AJ3079" s="61">
        <v>0</v>
      </c>
      <c r="AK3079" s="61">
        <v>0</v>
      </c>
      <c r="AL3079" s="61">
        <v>0</v>
      </c>
      <c r="AM3079" s="61">
        <v>0</v>
      </c>
      <c r="AN3079" s="61">
        <v>0</v>
      </c>
      <c r="AO3079" s="61">
        <v>0</v>
      </c>
      <c r="AP3079" s="61"/>
      <c r="AQ3079" s="61">
        <v>0</v>
      </c>
      <c r="AR3079" s="61"/>
      <c r="AS3079" s="61">
        <v>0</v>
      </c>
      <c r="AT3079" s="61">
        <v>0</v>
      </c>
      <c r="AU3079" s="61">
        <v>0</v>
      </c>
      <c r="AV3079" s="61"/>
      <c r="AW3079" s="61">
        <v>0</v>
      </c>
      <c r="AX3079" s="61">
        <v>0</v>
      </c>
      <c r="AY3079" s="61"/>
      <c r="AZ3079" s="61">
        <v>0</v>
      </c>
      <c r="BA3079" s="61"/>
      <c r="BB3079" s="61">
        <v>0</v>
      </c>
      <c r="BC3079" s="61">
        <v>0</v>
      </c>
      <c r="BD3079" s="61">
        <v>0</v>
      </c>
      <c r="BE3079" s="61"/>
      <c r="BF3079" s="61">
        <v>0</v>
      </c>
      <c r="BG3079" s="61"/>
      <c r="BH3079" s="61">
        <v>0</v>
      </c>
      <c r="BI3079" s="61"/>
      <c r="BJ3079" s="61">
        <v>0</v>
      </c>
      <c r="BK3079" s="61"/>
      <c r="BL3079" s="61">
        <v>0</v>
      </c>
      <c r="BM3079" s="61">
        <v>0</v>
      </c>
      <c r="BN3079" s="61">
        <v>0</v>
      </c>
      <c r="BO3079" s="61"/>
    </row>
    <row r="3080" spans="1:67" x14ac:dyDescent="0.2">
      <c r="A3080" s="57" t="s">
        <v>58</v>
      </c>
      <c r="B3080" s="56" t="s">
        <v>58</v>
      </c>
      <c r="C3080" s="56" t="s">
        <v>180</v>
      </c>
      <c r="D3080" s="56">
        <v>1989</v>
      </c>
      <c r="E3080" s="58">
        <v>1523335</v>
      </c>
      <c r="F3080" s="58">
        <v>1427425</v>
      </c>
      <c r="G3080" s="59">
        <v>1431949</v>
      </c>
      <c r="H3080" s="59">
        <v>91386</v>
      </c>
      <c r="I3080" s="60">
        <v>0</v>
      </c>
      <c r="J3080" s="58">
        <v>-95910</v>
      </c>
      <c r="K3080" s="62">
        <v>6991</v>
      </c>
      <c r="L3080" s="61"/>
      <c r="M3080" s="61"/>
      <c r="N3080" s="61"/>
      <c r="O3080" s="61"/>
      <c r="P3080" s="62">
        <v>29593</v>
      </c>
      <c r="Q3080" s="61"/>
      <c r="R3080" s="61"/>
      <c r="S3080" s="61"/>
      <c r="T3080" s="61"/>
      <c r="U3080" s="61"/>
      <c r="V3080" s="61"/>
      <c r="W3080" s="62">
        <v>164377</v>
      </c>
      <c r="X3080" s="61"/>
      <c r="Y3080" s="61"/>
      <c r="Z3080" s="61"/>
      <c r="AA3080" s="62">
        <v>714229</v>
      </c>
      <c r="AB3080" s="61"/>
      <c r="AC3080" s="61"/>
      <c r="AD3080" s="62">
        <v>172177</v>
      </c>
      <c r="AE3080" s="61"/>
      <c r="AF3080" s="62">
        <v>233085</v>
      </c>
      <c r="AG3080" s="61"/>
      <c r="AH3080" s="61"/>
      <c r="AI3080" s="62">
        <v>111497</v>
      </c>
      <c r="AJ3080" s="61"/>
      <c r="AK3080" s="61"/>
      <c r="AL3080" s="61"/>
      <c r="AM3080" s="61"/>
      <c r="AN3080" s="61"/>
      <c r="AO3080" s="61"/>
      <c r="AP3080" s="62">
        <v>16510</v>
      </c>
      <c r="AQ3080" s="61"/>
      <c r="AR3080" s="62">
        <v>7688</v>
      </c>
      <c r="AS3080" s="61"/>
      <c r="AT3080" s="61"/>
      <c r="AU3080" s="61"/>
      <c r="AV3080" s="61"/>
      <c r="AW3080" s="61"/>
      <c r="AX3080" s="61"/>
      <c r="AY3080" s="62">
        <v>10900</v>
      </c>
      <c r="AZ3080" s="61"/>
      <c r="BA3080" s="62">
        <v>55740</v>
      </c>
      <c r="BB3080" s="61"/>
      <c r="BC3080" s="61"/>
      <c r="BD3080" s="61"/>
      <c r="BE3080" s="61"/>
      <c r="BF3080" s="61"/>
      <c r="BG3080" s="61"/>
      <c r="BH3080" s="61"/>
      <c r="BI3080" s="61"/>
      <c r="BJ3080" s="61"/>
      <c r="BK3080" s="61">
        <v>548</v>
      </c>
      <c r="BL3080" s="61"/>
      <c r="BM3080" s="61"/>
      <c r="BN3080" s="61"/>
      <c r="BO3080" s="62">
        <v>-95910</v>
      </c>
    </row>
    <row r="3081" spans="1:67" x14ac:dyDescent="0.2">
      <c r="A3081" s="57" t="s">
        <v>58</v>
      </c>
      <c r="B3081" s="56" t="s">
        <v>58</v>
      </c>
      <c r="C3081" s="56" t="s">
        <v>180</v>
      </c>
      <c r="D3081" s="56">
        <v>1990</v>
      </c>
      <c r="E3081" s="58">
        <v>1694785</v>
      </c>
      <c r="F3081" s="58">
        <v>1598875</v>
      </c>
      <c r="G3081" s="59">
        <v>1489514</v>
      </c>
      <c r="H3081" s="59">
        <v>205271</v>
      </c>
      <c r="I3081" s="60">
        <v>0</v>
      </c>
      <c r="J3081" s="58">
        <v>-95910</v>
      </c>
      <c r="K3081" s="62">
        <v>6991</v>
      </c>
      <c r="L3081" s="61"/>
      <c r="M3081" s="61"/>
      <c r="N3081" s="61"/>
      <c r="O3081" s="61"/>
      <c r="P3081" s="62">
        <v>33500</v>
      </c>
      <c r="Q3081" s="61"/>
      <c r="R3081" s="61"/>
      <c r="S3081" s="61"/>
      <c r="T3081" s="61"/>
      <c r="U3081" s="61"/>
      <c r="V3081" s="61"/>
      <c r="W3081" s="62">
        <v>165519</v>
      </c>
      <c r="X3081" s="61"/>
      <c r="Y3081" s="61"/>
      <c r="Z3081" s="61"/>
      <c r="AA3081" s="62">
        <v>751021</v>
      </c>
      <c r="AB3081" s="61"/>
      <c r="AC3081" s="61"/>
      <c r="AD3081" s="62">
        <v>177593</v>
      </c>
      <c r="AE3081" s="61"/>
      <c r="AF3081" s="62">
        <v>243518</v>
      </c>
      <c r="AG3081" s="61"/>
      <c r="AH3081" s="61"/>
      <c r="AI3081" s="62">
        <v>111372</v>
      </c>
      <c r="AJ3081" s="61"/>
      <c r="AK3081" s="61"/>
      <c r="AL3081" s="61"/>
      <c r="AM3081" s="61"/>
      <c r="AN3081" s="61"/>
      <c r="AO3081" s="61"/>
      <c r="AP3081" s="62">
        <v>17805</v>
      </c>
      <c r="AQ3081" s="61"/>
      <c r="AR3081" s="62">
        <v>23964</v>
      </c>
      <c r="AS3081" s="61"/>
      <c r="AT3081" s="61"/>
      <c r="AU3081" s="61"/>
      <c r="AV3081" s="61"/>
      <c r="AW3081" s="61"/>
      <c r="AX3081" s="61"/>
      <c r="AY3081" s="62">
        <v>12771</v>
      </c>
      <c r="AZ3081" s="61"/>
      <c r="BA3081" s="62">
        <v>150183</v>
      </c>
      <c r="BB3081" s="61"/>
      <c r="BC3081" s="61"/>
      <c r="BD3081" s="61"/>
      <c r="BE3081" s="61"/>
      <c r="BF3081" s="61"/>
      <c r="BG3081" s="61"/>
      <c r="BH3081" s="61"/>
      <c r="BI3081" s="61"/>
      <c r="BJ3081" s="61"/>
      <c r="BK3081" s="61">
        <v>548</v>
      </c>
      <c r="BL3081" s="61"/>
      <c r="BM3081" s="61"/>
      <c r="BN3081" s="61"/>
      <c r="BO3081" s="62">
        <v>-95910</v>
      </c>
    </row>
    <row r="3082" spans="1:67" x14ac:dyDescent="0.2">
      <c r="A3082" s="57" t="s">
        <v>58</v>
      </c>
      <c r="B3082" s="56" t="s">
        <v>58</v>
      </c>
      <c r="C3082" s="56" t="s">
        <v>180</v>
      </c>
      <c r="D3082" s="56">
        <v>1991</v>
      </c>
      <c r="E3082" s="58">
        <v>1767358</v>
      </c>
      <c r="F3082" s="58">
        <v>1671448</v>
      </c>
      <c r="G3082" s="59">
        <v>1560015</v>
      </c>
      <c r="H3082" s="59">
        <v>207343</v>
      </c>
      <c r="I3082" s="60">
        <v>0</v>
      </c>
      <c r="J3082" s="58">
        <v>-95910</v>
      </c>
      <c r="K3082" s="62">
        <v>6991</v>
      </c>
      <c r="L3082" s="61"/>
      <c r="M3082" s="61"/>
      <c r="N3082" s="61"/>
      <c r="O3082" s="61"/>
      <c r="P3082" s="62">
        <v>42157</v>
      </c>
      <c r="Q3082" s="61"/>
      <c r="R3082" s="61"/>
      <c r="S3082" s="61"/>
      <c r="T3082" s="61"/>
      <c r="U3082" s="61"/>
      <c r="V3082" s="61"/>
      <c r="W3082" s="62">
        <v>165626</v>
      </c>
      <c r="X3082" s="61"/>
      <c r="Y3082" s="61"/>
      <c r="Z3082" s="61"/>
      <c r="AA3082" s="62">
        <v>799649</v>
      </c>
      <c r="AB3082" s="61"/>
      <c r="AC3082" s="61"/>
      <c r="AD3082" s="62">
        <v>178303</v>
      </c>
      <c r="AE3082" s="61"/>
      <c r="AF3082" s="62">
        <v>250053</v>
      </c>
      <c r="AG3082" s="61"/>
      <c r="AH3082" s="61"/>
      <c r="AI3082" s="62">
        <v>117236</v>
      </c>
      <c r="AJ3082" s="61"/>
      <c r="AK3082" s="61"/>
      <c r="AL3082" s="61"/>
      <c r="AM3082" s="61"/>
      <c r="AN3082" s="61"/>
      <c r="AO3082" s="61"/>
      <c r="AP3082" s="62">
        <v>18692</v>
      </c>
      <c r="AQ3082" s="61"/>
      <c r="AR3082" s="62">
        <v>22971</v>
      </c>
      <c r="AS3082" s="61"/>
      <c r="AT3082" s="61"/>
      <c r="AU3082" s="61"/>
      <c r="AV3082" s="61"/>
      <c r="AW3082" s="61"/>
      <c r="AX3082" s="61"/>
      <c r="AY3082" s="62">
        <v>14949</v>
      </c>
      <c r="AZ3082" s="61"/>
      <c r="BA3082" s="62">
        <v>150183</v>
      </c>
      <c r="BB3082" s="61"/>
      <c r="BC3082" s="61"/>
      <c r="BD3082" s="61"/>
      <c r="BE3082" s="61"/>
      <c r="BF3082" s="61"/>
      <c r="BG3082" s="61"/>
      <c r="BH3082" s="61"/>
      <c r="BI3082" s="61"/>
      <c r="BJ3082" s="61"/>
      <c r="BK3082" s="61">
        <v>548</v>
      </c>
      <c r="BL3082" s="61"/>
      <c r="BM3082" s="61"/>
      <c r="BN3082" s="61"/>
      <c r="BO3082" s="62">
        <v>-95910</v>
      </c>
    </row>
    <row r="3083" spans="1:67" x14ac:dyDescent="0.2">
      <c r="A3083" s="57" t="s">
        <v>58</v>
      </c>
      <c r="B3083" s="56" t="s">
        <v>58</v>
      </c>
      <c r="C3083" s="56" t="s">
        <v>180</v>
      </c>
      <c r="D3083" s="56">
        <v>1992</v>
      </c>
      <c r="E3083" s="58">
        <v>1885639</v>
      </c>
      <c r="F3083" s="58">
        <v>1789729</v>
      </c>
      <c r="G3083" s="59">
        <v>1669644</v>
      </c>
      <c r="H3083" s="59">
        <v>215995</v>
      </c>
      <c r="I3083" s="60">
        <v>0</v>
      </c>
      <c r="J3083" s="58">
        <v>-95910</v>
      </c>
      <c r="K3083" s="62">
        <v>6991</v>
      </c>
      <c r="L3083" s="61"/>
      <c r="M3083" s="61"/>
      <c r="N3083" s="61"/>
      <c r="O3083" s="61"/>
      <c r="P3083" s="62">
        <v>73084</v>
      </c>
      <c r="Q3083" s="61"/>
      <c r="R3083" s="61"/>
      <c r="S3083" s="61"/>
      <c r="T3083" s="61"/>
      <c r="U3083" s="61"/>
      <c r="V3083" s="61"/>
      <c r="W3083" s="62">
        <v>169367</v>
      </c>
      <c r="X3083" s="61"/>
      <c r="Y3083" s="61"/>
      <c r="Z3083" s="61"/>
      <c r="AA3083" s="62">
        <v>849052</v>
      </c>
      <c r="AB3083" s="61"/>
      <c r="AC3083" s="61"/>
      <c r="AD3083" s="62">
        <v>198228</v>
      </c>
      <c r="AE3083" s="61"/>
      <c r="AF3083" s="62">
        <v>251550</v>
      </c>
      <c r="AG3083" s="61"/>
      <c r="AH3083" s="61"/>
      <c r="AI3083" s="62">
        <v>121372</v>
      </c>
      <c r="AJ3083" s="61"/>
      <c r="AK3083" s="61"/>
      <c r="AL3083" s="61"/>
      <c r="AM3083" s="61"/>
      <c r="AN3083" s="61"/>
      <c r="AO3083" s="61"/>
      <c r="AP3083" s="62">
        <v>23354</v>
      </c>
      <c r="AQ3083" s="61"/>
      <c r="AR3083" s="62">
        <v>23349</v>
      </c>
      <c r="AS3083" s="61"/>
      <c r="AT3083" s="61"/>
      <c r="AU3083" s="61"/>
      <c r="AV3083" s="61"/>
      <c r="AW3083" s="61"/>
      <c r="AX3083" s="61"/>
      <c r="AY3083" s="62">
        <v>18561</v>
      </c>
      <c r="AZ3083" s="61"/>
      <c r="BA3083" s="62">
        <v>150183</v>
      </c>
      <c r="BB3083" s="61"/>
      <c r="BC3083" s="61"/>
      <c r="BD3083" s="61"/>
      <c r="BE3083" s="61"/>
      <c r="BF3083" s="61"/>
      <c r="BG3083" s="61"/>
      <c r="BH3083" s="61"/>
      <c r="BI3083" s="61"/>
      <c r="BJ3083" s="61"/>
      <c r="BK3083" s="61">
        <v>548</v>
      </c>
      <c r="BL3083" s="61"/>
      <c r="BM3083" s="61"/>
      <c r="BN3083" s="61"/>
      <c r="BO3083" s="62">
        <v>-95910</v>
      </c>
    </row>
    <row r="3084" spans="1:67" x14ac:dyDescent="0.2">
      <c r="A3084" s="57" t="s">
        <v>58</v>
      </c>
      <c r="B3084" s="56" t="s">
        <v>58</v>
      </c>
      <c r="C3084" s="56" t="s">
        <v>180</v>
      </c>
      <c r="D3084" s="56">
        <v>1993</v>
      </c>
      <c r="E3084" s="58">
        <v>1786104</v>
      </c>
      <c r="F3084" s="58">
        <v>1690194</v>
      </c>
      <c r="G3084" s="59">
        <v>1566326</v>
      </c>
      <c r="H3084" s="59">
        <v>219778</v>
      </c>
      <c r="I3084" s="60">
        <v>0</v>
      </c>
      <c r="J3084" s="58">
        <v>-95910</v>
      </c>
      <c r="K3084" s="62">
        <v>6991</v>
      </c>
      <c r="L3084" s="61"/>
      <c r="M3084" s="61"/>
      <c r="N3084" s="61"/>
      <c r="O3084" s="61"/>
      <c r="P3084" s="62">
        <v>81548</v>
      </c>
      <c r="Q3084" s="61"/>
      <c r="R3084" s="61"/>
      <c r="S3084" s="61"/>
      <c r="T3084" s="61"/>
      <c r="U3084" s="61"/>
      <c r="V3084" s="61"/>
      <c r="W3084" s="62">
        <v>169367</v>
      </c>
      <c r="X3084" s="61"/>
      <c r="Y3084" s="61"/>
      <c r="Z3084" s="61"/>
      <c r="AA3084" s="62">
        <v>734467</v>
      </c>
      <c r="AB3084" s="61"/>
      <c r="AC3084" s="61"/>
      <c r="AD3084" s="62">
        <v>198560</v>
      </c>
      <c r="AE3084" s="61"/>
      <c r="AF3084" s="62">
        <v>250772</v>
      </c>
      <c r="AG3084" s="61"/>
      <c r="AH3084" s="61"/>
      <c r="AI3084" s="62">
        <v>124621</v>
      </c>
      <c r="AJ3084" s="61"/>
      <c r="AK3084" s="61"/>
      <c r="AL3084" s="61"/>
      <c r="AM3084" s="61"/>
      <c r="AN3084" s="61"/>
      <c r="AO3084" s="61"/>
      <c r="AP3084" s="62">
        <v>23489</v>
      </c>
      <c r="AQ3084" s="61"/>
      <c r="AR3084" s="62">
        <v>23349</v>
      </c>
      <c r="AS3084" s="61"/>
      <c r="AT3084" s="61"/>
      <c r="AU3084" s="61"/>
      <c r="AV3084" s="61"/>
      <c r="AW3084" s="61"/>
      <c r="AX3084" s="61"/>
      <c r="AY3084" s="62">
        <v>18983</v>
      </c>
      <c r="AZ3084" s="61"/>
      <c r="BA3084" s="62">
        <v>153314</v>
      </c>
      <c r="BB3084" s="61"/>
      <c r="BC3084" s="61"/>
      <c r="BD3084" s="61"/>
      <c r="BE3084" s="61"/>
      <c r="BF3084" s="61"/>
      <c r="BG3084" s="61"/>
      <c r="BH3084" s="61"/>
      <c r="BI3084" s="61"/>
      <c r="BJ3084" s="61"/>
      <c r="BK3084" s="61">
        <v>643</v>
      </c>
      <c r="BL3084" s="61"/>
      <c r="BM3084" s="61"/>
      <c r="BN3084" s="61"/>
      <c r="BO3084" s="62">
        <v>-95910</v>
      </c>
    </row>
    <row r="3085" spans="1:67" x14ac:dyDescent="0.2">
      <c r="A3085" s="57" t="s">
        <v>58</v>
      </c>
      <c r="B3085" s="56" t="s">
        <v>58</v>
      </c>
      <c r="C3085" s="56" t="s">
        <v>180</v>
      </c>
      <c r="D3085" s="56">
        <v>1994</v>
      </c>
      <c r="E3085" s="58">
        <v>1862686</v>
      </c>
      <c r="F3085" s="58">
        <v>1703908</v>
      </c>
      <c r="G3085" s="59">
        <v>1635086</v>
      </c>
      <c r="H3085" s="59">
        <v>227600</v>
      </c>
      <c r="I3085" s="60">
        <v>0</v>
      </c>
      <c r="J3085" s="58">
        <v>-158778</v>
      </c>
      <c r="K3085" s="62">
        <v>6991</v>
      </c>
      <c r="L3085" s="61"/>
      <c r="M3085" s="61"/>
      <c r="N3085" s="61"/>
      <c r="O3085" s="61"/>
      <c r="P3085" s="62">
        <v>85147</v>
      </c>
      <c r="Q3085" s="61"/>
      <c r="R3085" s="61"/>
      <c r="S3085" s="61"/>
      <c r="T3085" s="61"/>
      <c r="U3085" s="61"/>
      <c r="V3085" s="61"/>
      <c r="W3085" s="62">
        <v>169367</v>
      </c>
      <c r="X3085" s="61"/>
      <c r="Y3085" s="61"/>
      <c r="Z3085" s="61"/>
      <c r="AA3085" s="62">
        <v>788012</v>
      </c>
      <c r="AB3085" s="61"/>
      <c r="AC3085" s="61"/>
      <c r="AD3085" s="62">
        <v>200966</v>
      </c>
      <c r="AE3085" s="61"/>
      <c r="AF3085" s="62">
        <v>255307</v>
      </c>
      <c r="AG3085" s="61"/>
      <c r="AH3085" s="61"/>
      <c r="AI3085" s="62">
        <v>129296</v>
      </c>
      <c r="AJ3085" s="61"/>
      <c r="AK3085" s="61"/>
      <c r="AL3085" s="61"/>
      <c r="AM3085" s="61"/>
      <c r="AN3085" s="61"/>
      <c r="AO3085" s="61"/>
      <c r="AP3085" s="62">
        <v>23721</v>
      </c>
      <c r="AQ3085" s="61"/>
      <c r="AR3085" s="62">
        <v>29043</v>
      </c>
      <c r="AS3085" s="61"/>
      <c r="AT3085" s="61"/>
      <c r="AU3085" s="61"/>
      <c r="AV3085" s="61"/>
      <c r="AW3085" s="61"/>
      <c r="AX3085" s="61"/>
      <c r="AY3085" s="62">
        <v>20879</v>
      </c>
      <c r="AZ3085" s="61"/>
      <c r="BA3085" s="62">
        <v>153314</v>
      </c>
      <c r="BB3085" s="61"/>
      <c r="BC3085" s="61"/>
      <c r="BD3085" s="61"/>
      <c r="BE3085" s="61"/>
      <c r="BF3085" s="61"/>
      <c r="BG3085" s="61"/>
      <c r="BH3085" s="61"/>
      <c r="BI3085" s="61"/>
      <c r="BJ3085" s="61"/>
      <c r="BK3085" s="61">
        <v>643</v>
      </c>
      <c r="BL3085" s="61"/>
      <c r="BM3085" s="61"/>
      <c r="BN3085" s="61"/>
      <c r="BO3085" s="62">
        <v>-158778</v>
      </c>
    </row>
    <row r="3086" spans="1:67" x14ac:dyDescent="0.2">
      <c r="A3086" s="57" t="s">
        <v>58</v>
      </c>
      <c r="B3086" s="56" t="s">
        <v>58</v>
      </c>
      <c r="C3086" s="56" t="s">
        <v>180</v>
      </c>
      <c r="D3086" s="56">
        <v>1995</v>
      </c>
      <c r="E3086" s="58">
        <v>1960953</v>
      </c>
      <c r="F3086" s="58">
        <v>1802175</v>
      </c>
      <c r="G3086" s="59">
        <v>1730572</v>
      </c>
      <c r="H3086" s="59">
        <v>230381</v>
      </c>
      <c r="I3086" s="60">
        <v>0</v>
      </c>
      <c r="J3086" s="58">
        <v>-158778</v>
      </c>
      <c r="K3086" s="62">
        <v>33011</v>
      </c>
      <c r="L3086" s="61"/>
      <c r="M3086" s="61"/>
      <c r="N3086" s="61"/>
      <c r="O3086" s="61"/>
      <c r="P3086" s="62">
        <v>87947</v>
      </c>
      <c r="Q3086" s="61"/>
      <c r="R3086" s="61"/>
      <c r="S3086" s="61"/>
      <c r="T3086" s="61"/>
      <c r="U3086" s="61"/>
      <c r="V3086" s="61"/>
      <c r="W3086" s="62">
        <v>169367</v>
      </c>
      <c r="X3086" s="61"/>
      <c r="Y3086" s="61"/>
      <c r="Z3086" s="61"/>
      <c r="AA3086" s="62">
        <v>841767</v>
      </c>
      <c r="AB3086" s="61"/>
      <c r="AC3086" s="61"/>
      <c r="AD3086" s="62">
        <v>202155</v>
      </c>
      <c r="AE3086" s="61"/>
      <c r="AF3086" s="62">
        <v>265908</v>
      </c>
      <c r="AG3086" s="61"/>
      <c r="AH3086" s="61"/>
      <c r="AI3086" s="62">
        <v>130417</v>
      </c>
      <c r="AJ3086" s="61"/>
      <c r="AK3086" s="61"/>
      <c r="AL3086" s="61"/>
      <c r="AM3086" s="61"/>
      <c r="AN3086" s="61"/>
      <c r="AO3086" s="61"/>
      <c r="AP3086" s="62">
        <v>23850</v>
      </c>
      <c r="AQ3086" s="61"/>
      <c r="AR3086" s="62">
        <v>30361</v>
      </c>
      <c r="AS3086" s="61"/>
      <c r="AT3086" s="61"/>
      <c r="AU3086" s="61"/>
      <c r="AV3086" s="61"/>
      <c r="AW3086" s="61"/>
      <c r="AX3086" s="61"/>
      <c r="AY3086" s="62">
        <v>22213</v>
      </c>
      <c r="AZ3086" s="61"/>
      <c r="BA3086" s="62">
        <v>153314</v>
      </c>
      <c r="BB3086" s="61"/>
      <c r="BC3086" s="61"/>
      <c r="BD3086" s="61"/>
      <c r="BE3086" s="61"/>
      <c r="BF3086" s="61"/>
      <c r="BG3086" s="61"/>
      <c r="BH3086" s="61"/>
      <c r="BI3086" s="61"/>
      <c r="BJ3086" s="61"/>
      <c r="BK3086" s="61">
        <v>643</v>
      </c>
      <c r="BL3086" s="61"/>
      <c r="BM3086" s="61"/>
      <c r="BN3086" s="61"/>
      <c r="BO3086" s="62">
        <v>-158778</v>
      </c>
    </row>
    <row r="3087" spans="1:67" x14ac:dyDescent="0.2">
      <c r="A3087" s="57" t="s">
        <v>58</v>
      </c>
      <c r="B3087" s="56" t="s">
        <v>58</v>
      </c>
      <c r="C3087" s="56" t="s">
        <v>180</v>
      </c>
      <c r="D3087" s="56">
        <v>1996</v>
      </c>
      <c r="E3087" s="58">
        <v>2026724</v>
      </c>
      <c r="F3087" s="58">
        <v>1867946</v>
      </c>
      <c r="G3087" s="59">
        <v>1791142</v>
      </c>
      <c r="H3087" s="59">
        <v>235582</v>
      </c>
      <c r="I3087" s="60">
        <v>0</v>
      </c>
      <c r="J3087" s="58">
        <v>-158778</v>
      </c>
      <c r="K3087" s="62">
        <v>33442</v>
      </c>
      <c r="L3087" s="61"/>
      <c r="M3087" s="61"/>
      <c r="N3087" s="61"/>
      <c r="O3087" s="61"/>
      <c r="P3087" s="62">
        <v>87947</v>
      </c>
      <c r="Q3087" s="61"/>
      <c r="R3087" s="61"/>
      <c r="S3087" s="61"/>
      <c r="T3087" s="61"/>
      <c r="U3087" s="61"/>
      <c r="V3087" s="61"/>
      <c r="W3087" s="62">
        <v>169718</v>
      </c>
      <c r="X3087" s="61"/>
      <c r="Y3087" s="61"/>
      <c r="Z3087" s="61"/>
      <c r="AA3087" s="62">
        <v>900032</v>
      </c>
      <c r="AB3087" s="61"/>
      <c r="AC3087" s="61"/>
      <c r="AD3087" s="62">
        <v>205038</v>
      </c>
      <c r="AE3087" s="61"/>
      <c r="AF3087" s="62">
        <v>264979</v>
      </c>
      <c r="AG3087" s="61"/>
      <c r="AH3087" s="61"/>
      <c r="AI3087" s="62">
        <v>129986</v>
      </c>
      <c r="AJ3087" s="61"/>
      <c r="AK3087" s="61"/>
      <c r="AL3087" s="61"/>
      <c r="AM3087" s="61"/>
      <c r="AN3087" s="61"/>
      <c r="AO3087" s="61"/>
      <c r="AP3087" s="62">
        <v>28429</v>
      </c>
      <c r="AQ3087" s="61"/>
      <c r="AR3087" s="62">
        <v>31232</v>
      </c>
      <c r="AS3087" s="61"/>
      <c r="AT3087" s="61"/>
      <c r="AU3087" s="61"/>
      <c r="AV3087" s="61"/>
      <c r="AW3087" s="61"/>
      <c r="AX3087" s="61"/>
      <c r="AY3087" s="62">
        <v>21641</v>
      </c>
      <c r="AZ3087" s="61"/>
      <c r="BA3087" s="62">
        <v>153314</v>
      </c>
      <c r="BB3087" s="61"/>
      <c r="BC3087" s="61"/>
      <c r="BD3087" s="61"/>
      <c r="BE3087" s="61"/>
      <c r="BF3087" s="61"/>
      <c r="BG3087" s="61"/>
      <c r="BH3087" s="61"/>
      <c r="BI3087" s="61"/>
      <c r="BJ3087" s="61"/>
      <c r="BK3087" s="61">
        <v>966</v>
      </c>
      <c r="BL3087" s="61"/>
      <c r="BM3087" s="61"/>
      <c r="BN3087" s="61"/>
      <c r="BO3087" s="62">
        <v>-158778</v>
      </c>
    </row>
    <row r="3088" spans="1:67" x14ac:dyDescent="0.2">
      <c r="A3088" s="57" t="s">
        <v>58</v>
      </c>
      <c r="B3088" s="56" t="s">
        <v>58</v>
      </c>
      <c r="C3088" s="56" t="s">
        <v>180</v>
      </c>
      <c r="D3088" s="56">
        <v>1997</v>
      </c>
      <c r="E3088" s="58">
        <v>2246100</v>
      </c>
      <c r="F3088" s="58">
        <v>1964822</v>
      </c>
      <c r="G3088" s="59">
        <v>2007981</v>
      </c>
      <c r="H3088" s="59">
        <v>238119</v>
      </c>
      <c r="I3088" s="60">
        <v>0</v>
      </c>
      <c r="J3088" s="58">
        <v>-281278</v>
      </c>
      <c r="K3088" s="62">
        <v>33442</v>
      </c>
      <c r="L3088" s="61"/>
      <c r="M3088" s="61"/>
      <c r="N3088" s="61"/>
      <c r="O3088" s="61"/>
      <c r="P3088" s="62">
        <v>89352</v>
      </c>
      <c r="Q3088" s="61"/>
      <c r="R3088" s="61"/>
      <c r="S3088" s="61"/>
      <c r="T3088" s="61"/>
      <c r="U3088" s="61"/>
      <c r="V3088" s="61"/>
      <c r="W3088" s="62">
        <v>169718</v>
      </c>
      <c r="X3088" s="61"/>
      <c r="Y3088" s="61"/>
      <c r="Z3088" s="61"/>
      <c r="AA3088" s="62">
        <v>968533</v>
      </c>
      <c r="AB3088" s="61"/>
      <c r="AC3088" s="61"/>
      <c r="AD3088" s="62">
        <v>288931</v>
      </c>
      <c r="AE3088" s="61"/>
      <c r="AF3088" s="62">
        <v>324598</v>
      </c>
      <c r="AG3088" s="61"/>
      <c r="AH3088" s="61"/>
      <c r="AI3088" s="62">
        <v>133407</v>
      </c>
      <c r="AJ3088" s="61"/>
      <c r="AK3088" s="61"/>
      <c r="AL3088" s="61"/>
      <c r="AM3088" s="61"/>
      <c r="AN3088" s="61"/>
      <c r="AO3088" s="61"/>
      <c r="AP3088" s="62">
        <v>26547</v>
      </c>
      <c r="AQ3088" s="61"/>
      <c r="AR3088" s="62">
        <v>34595</v>
      </c>
      <c r="AS3088" s="61"/>
      <c r="AT3088" s="61"/>
      <c r="AU3088" s="61"/>
      <c r="AV3088" s="61"/>
      <c r="AW3088" s="61"/>
      <c r="AX3088" s="61"/>
      <c r="AY3088" s="62">
        <v>22149</v>
      </c>
      <c r="AZ3088" s="61"/>
      <c r="BA3088" s="62">
        <v>153314</v>
      </c>
      <c r="BB3088" s="61"/>
      <c r="BC3088" s="61"/>
      <c r="BD3088" s="61"/>
      <c r="BE3088" s="61"/>
      <c r="BF3088" s="61"/>
      <c r="BG3088" s="61"/>
      <c r="BH3088" s="61"/>
      <c r="BI3088" s="61"/>
      <c r="BJ3088" s="61"/>
      <c r="BK3088" s="62">
        <v>1514</v>
      </c>
      <c r="BL3088" s="61"/>
      <c r="BM3088" s="61"/>
      <c r="BN3088" s="61"/>
      <c r="BO3088" s="62">
        <v>-281278</v>
      </c>
    </row>
    <row r="3089" spans="1:67" x14ac:dyDescent="0.2">
      <c r="A3089" s="57" t="s">
        <v>58</v>
      </c>
      <c r="B3089" s="56" t="s">
        <v>58</v>
      </c>
      <c r="C3089" s="56" t="s">
        <v>180</v>
      </c>
      <c r="D3089" s="56">
        <v>1998</v>
      </c>
      <c r="E3089" s="58">
        <v>2336849</v>
      </c>
      <c r="F3089" s="58">
        <v>2055571</v>
      </c>
      <c r="G3089" s="59">
        <v>2095722</v>
      </c>
      <c r="H3089" s="59">
        <v>241127</v>
      </c>
      <c r="I3089" s="60">
        <v>0</v>
      </c>
      <c r="J3089" s="58">
        <v>-281278</v>
      </c>
      <c r="K3089" s="62">
        <v>33442</v>
      </c>
      <c r="L3089" s="61"/>
      <c r="M3089" s="61"/>
      <c r="N3089" s="61"/>
      <c r="O3089" s="61"/>
      <c r="P3089" s="62">
        <v>89352</v>
      </c>
      <c r="Q3089" s="61"/>
      <c r="R3089" s="61"/>
      <c r="S3089" s="61"/>
      <c r="T3089" s="61"/>
      <c r="U3089" s="61"/>
      <c r="V3089" s="61"/>
      <c r="W3089" s="62">
        <v>170141</v>
      </c>
      <c r="X3089" s="61"/>
      <c r="Y3089" s="61"/>
      <c r="Z3089" s="61"/>
      <c r="AA3089" s="62">
        <v>1040392</v>
      </c>
      <c r="AB3089" s="61"/>
      <c r="AC3089" s="61"/>
      <c r="AD3089" s="62">
        <v>293005</v>
      </c>
      <c r="AE3089" s="61"/>
      <c r="AF3089" s="62">
        <v>331039</v>
      </c>
      <c r="AG3089" s="61"/>
      <c r="AH3089" s="61"/>
      <c r="AI3089" s="62">
        <v>138351</v>
      </c>
      <c r="AJ3089" s="61"/>
      <c r="AK3089" s="61"/>
      <c r="AL3089" s="61"/>
      <c r="AM3089" s="61"/>
      <c r="AN3089" s="61"/>
      <c r="AO3089" s="61"/>
      <c r="AP3089" s="62">
        <v>25136</v>
      </c>
      <c r="AQ3089" s="61"/>
      <c r="AR3089" s="62">
        <v>36048</v>
      </c>
      <c r="AS3089" s="61"/>
      <c r="AT3089" s="61"/>
      <c r="AU3089" s="61"/>
      <c r="AV3089" s="61"/>
      <c r="AW3089" s="61"/>
      <c r="AX3089" s="61"/>
      <c r="AY3089" s="62">
        <v>25115</v>
      </c>
      <c r="AZ3089" s="61"/>
      <c r="BA3089" s="62">
        <v>153314</v>
      </c>
      <c r="BB3089" s="61"/>
      <c r="BC3089" s="61"/>
      <c r="BD3089" s="61"/>
      <c r="BE3089" s="61"/>
      <c r="BF3089" s="61"/>
      <c r="BG3089" s="61"/>
      <c r="BH3089" s="61"/>
      <c r="BI3089" s="61"/>
      <c r="BJ3089" s="61"/>
      <c r="BK3089" s="62">
        <v>1514</v>
      </c>
      <c r="BL3089" s="61"/>
      <c r="BM3089" s="61"/>
      <c r="BN3089" s="61"/>
      <c r="BO3089" s="62">
        <v>-281278</v>
      </c>
    </row>
    <row r="3090" spans="1:67" x14ac:dyDescent="0.2">
      <c r="A3090" s="57" t="s">
        <v>58</v>
      </c>
      <c r="B3090" s="56" t="s">
        <v>58</v>
      </c>
      <c r="C3090" s="56" t="s">
        <v>180</v>
      </c>
      <c r="D3090" s="56">
        <v>2002</v>
      </c>
      <c r="E3090" s="58">
        <v>1327591</v>
      </c>
      <c r="F3090" s="58">
        <v>1405687</v>
      </c>
      <c r="G3090" s="59">
        <v>1390078</v>
      </c>
      <c r="H3090" s="59">
        <v>15609</v>
      </c>
      <c r="I3090" s="60">
        <v>78096</v>
      </c>
      <c r="J3090" s="58">
        <v>0</v>
      </c>
      <c r="K3090" s="61"/>
      <c r="L3090" s="62">
        <v>33442</v>
      </c>
      <c r="M3090" s="61"/>
      <c r="N3090" s="61">
        <v>0</v>
      </c>
      <c r="O3090" s="62">
        <v>64992</v>
      </c>
      <c r="P3090" s="61"/>
      <c r="Q3090" s="61"/>
      <c r="R3090" s="61"/>
      <c r="S3090" s="61">
        <v>0</v>
      </c>
      <c r="T3090" s="62">
        <v>78096</v>
      </c>
      <c r="U3090" s="61"/>
      <c r="V3090" s="61">
        <v>0</v>
      </c>
      <c r="W3090" s="61"/>
      <c r="X3090" s="61">
        <v>0</v>
      </c>
      <c r="Y3090" s="62">
        <v>643813</v>
      </c>
      <c r="Z3090" s="62">
        <v>172660</v>
      </c>
      <c r="AA3090" s="61"/>
      <c r="AB3090" s="62">
        <v>158529</v>
      </c>
      <c r="AC3090" s="62">
        <v>11921</v>
      </c>
      <c r="AD3090" s="61"/>
      <c r="AE3090" s="62">
        <v>164770</v>
      </c>
      <c r="AF3090" s="61"/>
      <c r="AG3090" s="61">
        <v>0</v>
      </c>
      <c r="AH3090" s="62">
        <v>61855</v>
      </c>
      <c r="AI3090" s="61"/>
      <c r="AJ3090" s="61">
        <v>0</v>
      </c>
      <c r="AK3090" s="61">
        <v>0</v>
      </c>
      <c r="AL3090" s="61">
        <v>0</v>
      </c>
      <c r="AM3090" s="61">
        <v>0</v>
      </c>
      <c r="AN3090" s="61">
        <v>0</v>
      </c>
      <c r="AO3090" s="61">
        <v>0</v>
      </c>
      <c r="AP3090" s="61"/>
      <c r="AQ3090" s="62">
        <v>4160</v>
      </c>
      <c r="AR3090" s="61"/>
      <c r="AS3090" s="62">
        <v>4109</v>
      </c>
      <c r="AT3090" s="61">
        <v>0</v>
      </c>
      <c r="AU3090" s="61">
        <v>0</v>
      </c>
      <c r="AV3090" s="61"/>
      <c r="AW3090" s="61">
        <v>0</v>
      </c>
      <c r="AX3090" s="62">
        <v>7340</v>
      </c>
      <c r="AY3090" s="61"/>
      <c r="AZ3090" s="61">
        <v>0</v>
      </c>
      <c r="BA3090" s="61"/>
      <c r="BB3090" s="61">
        <v>0</v>
      </c>
      <c r="BC3090" s="61">
        <v>0</v>
      </c>
      <c r="BD3090" s="61">
        <v>0</v>
      </c>
      <c r="BE3090" s="61"/>
      <c r="BF3090" s="61">
        <v>0</v>
      </c>
      <c r="BG3090" s="61"/>
      <c r="BH3090" s="61">
        <v>0</v>
      </c>
      <c r="BI3090" s="61"/>
      <c r="BJ3090" s="61">
        <v>0</v>
      </c>
      <c r="BK3090" s="61"/>
      <c r="BL3090" s="61">
        <v>0</v>
      </c>
      <c r="BM3090" s="61">
        <v>0</v>
      </c>
      <c r="BN3090" s="61">
        <v>0</v>
      </c>
      <c r="BO3090" s="61"/>
    </row>
    <row r="3091" spans="1:67" x14ac:dyDescent="0.2">
      <c r="A3091" s="57" t="s">
        <v>58</v>
      </c>
      <c r="B3091" s="56" t="s">
        <v>58</v>
      </c>
      <c r="C3091" s="56" t="s">
        <v>180</v>
      </c>
      <c r="D3091" s="56">
        <v>2003</v>
      </c>
      <c r="E3091" s="58">
        <v>1358790</v>
      </c>
      <c r="F3091" s="58">
        <v>1436886</v>
      </c>
      <c r="G3091" s="59">
        <v>1436886</v>
      </c>
      <c r="H3091" s="59">
        <v>0</v>
      </c>
      <c r="I3091" s="60">
        <v>78096</v>
      </c>
      <c r="J3091" s="58">
        <v>0</v>
      </c>
      <c r="K3091" s="61"/>
      <c r="L3091" s="62">
        <v>33442</v>
      </c>
      <c r="M3091" s="61"/>
      <c r="N3091" s="61">
        <v>0</v>
      </c>
      <c r="O3091" s="62">
        <v>64992</v>
      </c>
      <c r="P3091" s="61"/>
      <c r="Q3091" s="61"/>
      <c r="R3091" s="61"/>
      <c r="S3091" s="61">
        <v>0</v>
      </c>
      <c r="T3091" s="62">
        <v>78096</v>
      </c>
      <c r="U3091" s="61"/>
      <c r="V3091" s="61">
        <v>0</v>
      </c>
      <c r="W3091" s="61"/>
      <c r="X3091" s="61">
        <v>0</v>
      </c>
      <c r="Y3091" s="62">
        <v>663308</v>
      </c>
      <c r="Z3091" s="62">
        <v>187626</v>
      </c>
      <c r="AA3091" s="61"/>
      <c r="AB3091" s="62">
        <v>160657</v>
      </c>
      <c r="AC3091" s="62">
        <v>11921</v>
      </c>
      <c r="AD3091" s="61"/>
      <c r="AE3091" s="62">
        <v>174608</v>
      </c>
      <c r="AF3091" s="61"/>
      <c r="AG3091" s="61">
        <v>0</v>
      </c>
      <c r="AH3091" s="62">
        <v>62236</v>
      </c>
      <c r="AI3091" s="61"/>
      <c r="AJ3091" s="61">
        <v>0</v>
      </c>
      <c r="AK3091" s="61">
        <v>0</v>
      </c>
      <c r="AL3091" s="61">
        <v>0</v>
      </c>
      <c r="AM3091" s="61">
        <v>0</v>
      </c>
      <c r="AN3091" s="61">
        <v>0</v>
      </c>
      <c r="AO3091" s="61">
        <v>0</v>
      </c>
      <c r="AP3091" s="61"/>
      <c r="AQ3091" s="61">
        <v>0</v>
      </c>
      <c r="AR3091" s="61"/>
      <c r="AS3091" s="61">
        <v>0</v>
      </c>
      <c r="AT3091" s="61">
        <v>0</v>
      </c>
      <c r="AU3091" s="61">
        <v>0</v>
      </c>
      <c r="AV3091" s="61"/>
      <c r="AW3091" s="61">
        <v>0</v>
      </c>
      <c r="AX3091" s="61">
        <v>0</v>
      </c>
      <c r="AY3091" s="61"/>
      <c r="AZ3091" s="61">
        <v>0</v>
      </c>
      <c r="BA3091" s="61"/>
      <c r="BB3091" s="61">
        <v>0</v>
      </c>
      <c r="BC3091" s="61">
        <v>0</v>
      </c>
      <c r="BD3091" s="61">
        <v>0</v>
      </c>
      <c r="BE3091" s="61"/>
      <c r="BF3091" s="61">
        <v>0</v>
      </c>
      <c r="BG3091" s="61"/>
      <c r="BH3091" s="61">
        <v>0</v>
      </c>
      <c r="BI3091" s="61"/>
      <c r="BJ3091" s="61">
        <v>0</v>
      </c>
      <c r="BK3091" s="61"/>
      <c r="BL3091" s="61">
        <v>0</v>
      </c>
      <c r="BM3091" s="61">
        <v>0</v>
      </c>
      <c r="BN3091" s="61">
        <v>0</v>
      </c>
      <c r="BO3091" s="61"/>
    </row>
    <row r="3092" spans="1:67" x14ac:dyDescent="0.2">
      <c r="A3092" s="57" t="s">
        <v>58</v>
      </c>
      <c r="B3092" s="56" t="s">
        <v>58</v>
      </c>
      <c r="C3092" s="56" t="s">
        <v>180</v>
      </c>
      <c r="D3092" s="56">
        <v>2004</v>
      </c>
      <c r="E3092" s="58">
        <v>1660106</v>
      </c>
      <c r="F3092" s="58">
        <v>1738202</v>
      </c>
      <c r="G3092" s="59">
        <v>1738202</v>
      </c>
      <c r="H3092" s="59">
        <v>0</v>
      </c>
      <c r="I3092" s="60">
        <v>78096</v>
      </c>
      <c r="J3092" s="58">
        <v>0</v>
      </c>
      <c r="K3092" s="61"/>
      <c r="L3092" s="62">
        <v>33442</v>
      </c>
      <c r="M3092" s="61"/>
      <c r="N3092" s="61">
        <v>0</v>
      </c>
      <c r="O3092" s="62">
        <v>64992</v>
      </c>
      <c r="P3092" s="61"/>
      <c r="Q3092" s="61"/>
      <c r="R3092" s="61"/>
      <c r="S3092" s="61">
        <v>0</v>
      </c>
      <c r="T3092" s="62">
        <v>78096</v>
      </c>
      <c r="U3092" s="61"/>
      <c r="V3092" s="61">
        <v>0</v>
      </c>
      <c r="W3092" s="61"/>
      <c r="X3092" s="61">
        <v>0</v>
      </c>
      <c r="Y3092" s="62">
        <v>700349</v>
      </c>
      <c r="Z3092" s="62">
        <v>228119</v>
      </c>
      <c r="AA3092" s="61"/>
      <c r="AB3092" s="62">
        <v>258279</v>
      </c>
      <c r="AC3092" s="62">
        <v>17705</v>
      </c>
      <c r="AD3092" s="61"/>
      <c r="AE3092" s="62">
        <v>196387</v>
      </c>
      <c r="AF3092" s="61"/>
      <c r="AG3092" s="61">
        <v>0</v>
      </c>
      <c r="AH3092" s="62">
        <v>160833</v>
      </c>
      <c r="AI3092" s="61"/>
      <c r="AJ3092" s="61">
        <v>0</v>
      </c>
      <c r="AK3092" s="61">
        <v>0</v>
      </c>
      <c r="AL3092" s="61">
        <v>0</v>
      </c>
      <c r="AM3092" s="61">
        <v>0</v>
      </c>
      <c r="AN3092" s="61">
        <v>0</v>
      </c>
      <c r="AO3092" s="61">
        <v>0</v>
      </c>
      <c r="AP3092" s="61"/>
      <c r="AQ3092" s="61">
        <v>0</v>
      </c>
      <c r="AR3092" s="61"/>
      <c r="AS3092" s="61">
        <v>0</v>
      </c>
      <c r="AT3092" s="61">
        <v>0</v>
      </c>
      <c r="AU3092" s="61">
        <v>0</v>
      </c>
      <c r="AV3092" s="61"/>
      <c r="AW3092" s="61">
        <v>0</v>
      </c>
      <c r="AX3092" s="61">
        <v>0</v>
      </c>
      <c r="AY3092" s="61"/>
      <c r="AZ3092" s="61">
        <v>0</v>
      </c>
      <c r="BA3092" s="61"/>
      <c r="BB3092" s="61">
        <v>0</v>
      </c>
      <c r="BC3092" s="61">
        <v>0</v>
      </c>
      <c r="BD3092" s="61">
        <v>0</v>
      </c>
      <c r="BE3092" s="61"/>
      <c r="BF3092" s="61">
        <v>0</v>
      </c>
      <c r="BG3092" s="61"/>
      <c r="BH3092" s="61">
        <v>0</v>
      </c>
      <c r="BI3092" s="61"/>
      <c r="BJ3092" s="61">
        <v>0</v>
      </c>
      <c r="BK3092" s="61"/>
      <c r="BL3092" s="61">
        <v>0</v>
      </c>
      <c r="BM3092" s="61">
        <v>0</v>
      </c>
      <c r="BN3092" s="61">
        <v>0</v>
      </c>
      <c r="BO3092" s="61"/>
    </row>
    <row r="3093" spans="1:67" x14ac:dyDescent="0.2">
      <c r="A3093" s="57" t="s">
        <v>58</v>
      </c>
      <c r="B3093" s="56" t="s">
        <v>58</v>
      </c>
      <c r="C3093" s="56" t="s">
        <v>58</v>
      </c>
      <c r="D3093" s="56">
        <v>2002</v>
      </c>
      <c r="E3093" s="58">
        <v>43697012</v>
      </c>
      <c r="F3093" s="58">
        <v>45038046</v>
      </c>
      <c r="G3093" s="59">
        <v>43562175</v>
      </c>
      <c r="H3093" s="59">
        <v>1475871</v>
      </c>
      <c r="I3093" s="60">
        <v>1341034</v>
      </c>
      <c r="J3093" s="58">
        <v>0</v>
      </c>
      <c r="K3093" s="61"/>
      <c r="L3093" s="62">
        <v>101080</v>
      </c>
      <c r="M3093" s="61"/>
      <c r="N3093" s="61">
        <v>0</v>
      </c>
      <c r="O3093" s="62">
        <v>142637</v>
      </c>
      <c r="P3093" s="61"/>
      <c r="Q3093" s="61"/>
      <c r="R3093" s="61"/>
      <c r="S3093" s="61">
        <v>0</v>
      </c>
      <c r="T3093" s="62">
        <v>1341034</v>
      </c>
      <c r="U3093" s="61"/>
      <c r="V3093" s="61">
        <v>0</v>
      </c>
      <c r="W3093" s="61"/>
      <c r="X3093" s="61">
        <v>0</v>
      </c>
      <c r="Y3093" s="62">
        <v>13730334</v>
      </c>
      <c r="Z3093" s="62">
        <v>2156166</v>
      </c>
      <c r="AA3093" s="61"/>
      <c r="AB3093" s="62">
        <v>14036783</v>
      </c>
      <c r="AC3093" s="62">
        <v>442220</v>
      </c>
      <c r="AD3093" s="61"/>
      <c r="AE3093" s="62">
        <v>9355501</v>
      </c>
      <c r="AF3093" s="61"/>
      <c r="AG3093" s="61">
        <v>0</v>
      </c>
      <c r="AH3093" s="62">
        <v>2256420</v>
      </c>
      <c r="AI3093" s="61"/>
      <c r="AJ3093" s="61">
        <v>0</v>
      </c>
      <c r="AK3093" s="61">
        <v>0</v>
      </c>
      <c r="AL3093" s="61">
        <v>0</v>
      </c>
      <c r="AM3093" s="61">
        <v>0</v>
      </c>
      <c r="AN3093" s="61">
        <v>0</v>
      </c>
      <c r="AO3093" s="61">
        <v>0</v>
      </c>
      <c r="AP3093" s="61"/>
      <c r="AQ3093" s="61">
        <v>0</v>
      </c>
      <c r="AR3093" s="61"/>
      <c r="AS3093" s="61">
        <v>0</v>
      </c>
      <c r="AT3093" s="61">
        <v>0</v>
      </c>
      <c r="AU3093" s="61">
        <v>0</v>
      </c>
      <c r="AV3093" s="61"/>
      <c r="AW3093" s="61">
        <v>0</v>
      </c>
      <c r="AX3093" s="61">
        <v>0</v>
      </c>
      <c r="AY3093" s="61"/>
      <c r="AZ3093" s="61">
        <v>0</v>
      </c>
      <c r="BA3093" s="61"/>
      <c r="BB3093" s="61">
        <v>0</v>
      </c>
      <c r="BC3093" s="61">
        <v>0</v>
      </c>
      <c r="BD3093" s="61">
        <v>0</v>
      </c>
      <c r="BE3093" s="61"/>
      <c r="BF3093" s="62">
        <v>1475871</v>
      </c>
      <c r="BG3093" s="61"/>
      <c r="BH3093" s="61">
        <v>0</v>
      </c>
      <c r="BI3093" s="61"/>
      <c r="BJ3093" s="61">
        <v>0</v>
      </c>
      <c r="BK3093" s="61"/>
      <c r="BL3093" s="61">
        <v>0</v>
      </c>
      <c r="BM3093" s="61">
        <v>0</v>
      </c>
      <c r="BN3093" s="61">
        <v>0</v>
      </c>
      <c r="BO3093" s="61"/>
    </row>
    <row r="3094" spans="1:67" x14ac:dyDescent="0.2">
      <c r="A3094" s="57" t="s">
        <v>58</v>
      </c>
      <c r="B3094" s="56" t="s">
        <v>58</v>
      </c>
      <c r="C3094" s="56" t="s">
        <v>58</v>
      </c>
      <c r="D3094" s="56">
        <v>2003</v>
      </c>
      <c r="E3094" s="58">
        <v>46578670</v>
      </c>
      <c r="F3094" s="58">
        <v>48104835</v>
      </c>
      <c r="G3094" s="59">
        <v>46565669</v>
      </c>
      <c r="H3094" s="59">
        <v>1539166</v>
      </c>
      <c r="I3094" s="60">
        <v>1526165</v>
      </c>
      <c r="J3094" s="58">
        <v>0</v>
      </c>
      <c r="K3094" s="61"/>
      <c r="L3094" s="62">
        <v>101080</v>
      </c>
      <c r="M3094" s="61"/>
      <c r="N3094" s="61">
        <v>0</v>
      </c>
      <c r="O3094" s="62">
        <v>142637</v>
      </c>
      <c r="P3094" s="61"/>
      <c r="Q3094" s="61"/>
      <c r="R3094" s="61"/>
      <c r="S3094" s="61">
        <v>0</v>
      </c>
      <c r="T3094" s="62">
        <v>1526165</v>
      </c>
      <c r="U3094" s="61"/>
      <c r="V3094" s="61">
        <v>0</v>
      </c>
      <c r="W3094" s="61"/>
      <c r="X3094" s="61">
        <v>0</v>
      </c>
      <c r="Y3094" s="62">
        <v>14317003</v>
      </c>
      <c r="Z3094" s="62">
        <v>2948660</v>
      </c>
      <c r="AA3094" s="61"/>
      <c r="AB3094" s="62">
        <v>14402294</v>
      </c>
      <c r="AC3094" s="62">
        <v>685400</v>
      </c>
      <c r="AD3094" s="61"/>
      <c r="AE3094" s="62">
        <v>9999485</v>
      </c>
      <c r="AF3094" s="61"/>
      <c r="AG3094" s="61">
        <v>0</v>
      </c>
      <c r="AH3094" s="62">
        <v>2442945</v>
      </c>
      <c r="AI3094" s="61"/>
      <c r="AJ3094" s="61">
        <v>0</v>
      </c>
      <c r="AK3094" s="61">
        <v>0</v>
      </c>
      <c r="AL3094" s="61">
        <v>0</v>
      </c>
      <c r="AM3094" s="61">
        <v>0</v>
      </c>
      <c r="AN3094" s="61">
        <v>0</v>
      </c>
      <c r="AO3094" s="61">
        <v>0</v>
      </c>
      <c r="AP3094" s="61"/>
      <c r="AQ3094" s="61">
        <v>0</v>
      </c>
      <c r="AR3094" s="61"/>
      <c r="AS3094" s="61">
        <v>0</v>
      </c>
      <c r="AT3094" s="62">
        <v>57347</v>
      </c>
      <c r="AU3094" s="61">
        <v>0</v>
      </c>
      <c r="AV3094" s="61"/>
      <c r="AW3094" s="61">
        <v>0</v>
      </c>
      <c r="AX3094" s="61">
        <v>0</v>
      </c>
      <c r="AY3094" s="61"/>
      <c r="AZ3094" s="61">
        <v>0</v>
      </c>
      <c r="BA3094" s="61"/>
      <c r="BB3094" s="61">
        <v>0</v>
      </c>
      <c r="BC3094" s="61">
        <v>0</v>
      </c>
      <c r="BD3094" s="61">
        <v>0</v>
      </c>
      <c r="BE3094" s="61"/>
      <c r="BF3094" s="62">
        <v>1481819</v>
      </c>
      <c r="BG3094" s="61"/>
      <c r="BH3094" s="61">
        <v>0</v>
      </c>
      <c r="BI3094" s="61"/>
      <c r="BJ3094" s="61">
        <v>0</v>
      </c>
      <c r="BK3094" s="61"/>
      <c r="BL3094" s="61">
        <v>0</v>
      </c>
      <c r="BM3094" s="61">
        <v>0</v>
      </c>
      <c r="BN3094" s="61">
        <v>0</v>
      </c>
      <c r="BO3094" s="61"/>
    </row>
    <row r="3095" spans="1:67" x14ac:dyDescent="0.2">
      <c r="A3095" s="57" t="s">
        <v>58</v>
      </c>
      <c r="B3095" s="56" t="s">
        <v>58</v>
      </c>
      <c r="C3095" s="56" t="s">
        <v>58</v>
      </c>
      <c r="D3095" s="56">
        <v>2004</v>
      </c>
      <c r="E3095" s="58">
        <v>50553026</v>
      </c>
      <c r="F3095" s="58">
        <v>52142315</v>
      </c>
      <c r="G3095" s="59">
        <v>49511456</v>
      </c>
      <c r="H3095" s="59">
        <v>2630859</v>
      </c>
      <c r="I3095" s="60">
        <v>1589289</v>
      </c>
      <c r="J3095" s="58">
        <v>0</v>
      </c>
      <c r="K3095" s="61"/>
      <c r="L3095" s="62">
        <v>101080</v>
      </c>
      <c r="M3095" s="61"/>
      <c r="N3095" s="61">
        <v>0</v>
      </c>
      <c r="O3095" s="62">
        <v>142637</v>
      </c>
      <c r="P3095" s="61"/>
      <c r="Q3095" s="61"/>
      <c r="R3095" s="61"/>
      <c r="S3095" s="61">
        <v>0</v>
      </c>
      <c r="T3095" s="62">
        <v>1589289</v>
      </c>
      <c r="U3095" s="61"/>
      <c r="V3095" s="61">
        <v>0</v>
      </c>
      <c r="W3095" s="61"/>
      <c r="X3095" s="61">
        <v>0</v>
      </c>
      <c r="Y3095" s="62">
        <v>14928880</v>
      </c>
      <c r="Z3095" s="62">
        <v>3663343</v>
      </c>
      <c r="AA3095" s="61"/>
      <c r="AB3095" s="62">
        <v>14327672</v>
      </c>
      <c r="AC3095" s="62">
        <v>1336176</v>
      </c>
      <c r="AD3095" s="61"/>
      <c r="AE3095" s="62">
        <v>10356932</v>
      </c>
      <c r="AF3095" s="61"/>
      <c r="AG3095" s="61">
        <v>0</v>
      </c>
      <c r="AH3095" s="62">
        <v>3065447</v>
      </c>
      <c r="AI3095" s="61"/>
      <c r="AJ3095" s="61">
        <v>0</v>
      </c>
      <c r="AK3095" s="61">
        <v>0</v>
      </c>
      <c r="AL3095" s="61">
        <v>0</v>
      </c>
      <c r="AM3095" s="61">
        <v>0</v>
      </c>
      <c r="AN3095" s="61">
        <v>0</v>
      </c>
      <c r="AO3095" s="61">
        <v>0</v>
      </c>
      <c r="AP3095" s="61"/>
      <c r="AQ3095" s="61">
        <v>0</v>
      </c>
      <c r="AR3095" s="61"/>
      <c r="AS3095" s="61">
        <v>0</v>
      </c>
      <c r="AT3095" s="62">
        <v>57747</v>
      </c>
      <c r="AU3095" s="61">
        <v>0</v>
      </c>
      <c r="AV3095" s="61"/>
      <c r="AW3095" s="61">
        <v>0</v>
      </c>
      <c r="AX3095" s="61">
        <v>0</v>
      </c>
      <c r="AY3095" s="61"/>
      <c r="AZ3095" s="61">
        <v>0</v>
      </c>
      <c r="BA3095" s="61"/>
      <c r="BB3095" s="61">
        <v>0</v>
      </c>
      <c r="BC3095" s="61">
        <v>0</v>
      </c>
      <c r="BD3095" s="61">
        <v>0</v>
      </c>
      <c r="BE3095" s="61"/>
      <c r="BF3095" s="62">
        <v>1483329</v>
      </c>
      <c r="BG3095" s="61"/>
      <c r="BH3095" s="62">
        <v>1089783</v>
      </c>
      <c r="BI3095" s="61"/>
      <c r="BJ3095" s="61">
        <v>0</v>
      </c>
      <c r="BK3095" s="61"/>
      <c r="BL3095" s="61">
        <v>0</v>
      </c>
      <c r="BM3095" s="61">
        <v>0</v>
      </c>
      <c r="BN3095" s="61">
        <v>0</v>
      </c>
      <c r="BO3095" s="61"/>
    </row>
    <row r="3096" spans="1:67" x14ac:dyDescent="0.2">
      <c r="A3096" s="57" t="s">
        <v>58</v>
      </c>
      <c r="B3096" s="56" t="s">
        <v>58</v>
      </c>
      <c r="C3096" s="56" t="s">
        <v>58</v>
      </c>
      <c r="D3096" s="56">
        <v>2005</v>
      </c>
      <c r="E3096" s="58">
        <v>54794676</v>
      </c>
      <c r="F3096" s="58">
        <v>56535699</v>
      </c>
      <c r="G3096" s="59">
        <v>54994554</v>
      </c>
      <c r="H3096" s="59">
        <v>1541145</v>
      </c>
      <c r="I3096" s="60">
        <v>1741023</v>
      </c>
      <c r="J3096" s="58">
        <v>0</v>
      </c>
      <c r="K3096" s="61"/>
      <c r="L3096" s="62">
        <v>134968</v>
      </c>
      <c r="M3096" s="61"/>
      <c r="N3096" s="61">
        <v>0</v>
      </c>
      <c r="O3096" s="62">
        <v>207629</v>
      </c>
      <c r="P3096" s="61"/>
      <c r="Q3096" s="61"/>
      <c r="R3096" s="61"/>
      <c r="S3096" s="61">
        <v>0</v>
      </c>
      <c r="T3096" s="62">
        <v>1741023</v>
      </c>
      <c r="U3096" s="61"/>
      <c r="V3096" s="61">
        <v>0</v>
      </c>
      <c r="W3096" s="61"/>
      <c r="X3096" s="61">
        <v>0</v>
      </c>
      <c r="Y3096" s="62">
        <v>16157181</v>
      </c>
      <c r="Z3096" s="62">
        <v>4335293</v>
      </c>
      <c r="AA3096" s="61"/>
      <c r="AB3096" s="62">
        <v>15744160</v>
      </c>
      <c r="AC3096" s="62">
        <v>1841257</v>
      </c>
      <c r="AD3096" s="61"/>
      <c r="AE3096" s="62">
        <v>11281569</v>
      </c>
      <c r="AF3096" s="61"/>
      <c r="AG3096" s="61">
        <v>0</v>
      </c>
      <c r="AH3096" s="62">
        <v>3551474</v>
      </c>
      <c r="AI3096" s="61"/>
      <c r="AJ3096" s="61">
        <v>0</v>
      </c>
      <c r="AK3096" s="61">
        <v>0</v>
      </c>
      <c r="AL3096" s="61">
        <v>0</v>
      </c>
      <c r="AM3096" s="61">
        <v>0</v>
      </c>
      <c r="AN3096" s="61">
        <v>0</v>
      </c>
      <c r="AO3096" s="61">
        <v>0</v>
      </c>
      <c r="AP3096" s="61"/>
      <c r="AQ3096" s="61">
        <v>0</v>
      </c>
      <c r="AR3096" s="61"/>
      <c r="AS3096" s="61">
        <v>0</v>
      </c>
      <c r="AT3096" s="62">
        <v>57747</v>
      </c>
      <c r="AU3096" s="61">
        <v>0</v>
      </c>
      <c r="AV3096" s="61"/>
      <c r="AW3096" s="61">
        <v>0</v>
      </c>
      <c r="AX3096" s="61">
        <v>0</v>
      </c>
      <c r="AY3096" s="61"/>
      <c r="AZ3096" s="61">
        <v>0</v>
      </c>
      <c r="BA3096" s="61"/>
      <c r="BB3096" s="61">
        <v>0</v>
      </c>
      <c r="BC3096" s="61">
        <v>0</v>
      </c>
      <c r="BD3096" s="61">
        <v>0</v>
      </c>
      <c r="BE3096" s="61"/>
      <c r="BF3096" s="62">
        <v>1483398</v>
      </c>
      <c r="BG3096" s="61"/>
      <c r="BH3096" s="61">
        <v>0</v>
      </c>
      <c r="BI3096" s="61"/>
      <c r="BJ3096" s="61">
        <v>0</v>
      </c>
      <c r="BK3096" s="61"/>
      <c r="BL3096" s="61">
        <v>0</v>
      </c>
      <c r="BM3096" s="61">
        <v>0</v>
      </c>
      <c r="BN3096" s="61">
        <v>0</v>
      </c>
      <c r="BO3096" s="61"/>
    </row>
    <row r="3097" spans="1:67" x14ac:dyDescent="0.2">
      <c r="A3097" s="57" t="s">
        <v>58</v>
      </c>
      <c r="B3097" s="56" t="s">
        <v>58</v>
      </c>
      <c r="C3097" s="56" t="s">
        <v>58</v>
      </c>
      <c r="D3097" s="56">
        <v>2006</v>
      </c>
      <c r="E3097" s="58">
        <v>59418095</v>
      </c>
      <c r="F3097" s="58">
        <v>59418095</v>
      </c>
      <c r="G3097" s="59">
        <v>57658660</v>
      </c>
      <c r="H3097" s="59">
        <v>1759435</v>
      </c>
      <c r="I3097" s="60">
        <v>0</v>
      </c>
      <c r="J3097" s="58">
        <v>0</v>
      </c>
      <c r="K3097" s="61"/>
      <c r="L3097" s="62">
        <v>134968</v>
      </c>
      <c r="M3097" s="61"/>
      <c r="N3097" s="61">
        <v>0</v>
      </c>
      <c r="O3097" s="62">
        <v>207629</v>
      </c>
      <c r="P3097" s="61"/>
      <c r="Q3097" s="61"/>
      <c r="R3097" s="61"/>
      <c r="S3097" s="61">
        <v>0</v>
      </c>
      <c r="T3097" s="61">
        <v>0</v>
      </c>
      <c r="U3097" s="61"/>
      <c r="V3097" s="62">
        <v>1887669</v>
      </c>
      <c r="W3097" s="61"/>
      <c r="X3097" s="61">
        <v>0</v>
      </c>
      <c r="Y3097" s="62">
        <v>17298045</v>
      </c>
      <c r="Z3097" s="62">
        <v>4689899</v>
      </c>
      <c r="AA3097" s="61"/>
      <c r="AB3097" s="62">
        <v>5734824</v>
      </c>
      <c r="AC3097" s="62">
        <v>2566541</v>
      </c>
      <c r="AD3097" s="61"/>
      <c r="AE3097" s="62">
        <v>11740858</v>
      </c>
      <c r="AF3097" s="61"/>
      <c r="AG3097" s="62">
        <v>9200884</v>
      </c>
      <c r="AH3097" s="62">
        <v>4197343</v>
      </c>
      <c r="AI3097" s="61"/>
      <c r="AJ3097" s="61">
        <v>0</v>
      </c>
      <c r="AK3097" s="61">
        <v>0</v>
      </c>
      <c r="AL3097" s="61">
        <v>0</v>
      </c>
      <c r="AM3097" s="61">
        <v>0</v>
      </c>
      <c r="AN3097" s="61">
        <v>0</v>
      </c>
      <c r="AO3097" s="61">
        <v>0</v>
      </c>
      <c r="AP3097" s="61"/>
      <c r="AQ3097" s="61">
        <v>0</v>
      </c>
      <c r="AR3097" s="61"/>
      <c r="AS3097" s="61">
        <v>0</v>
      </c>
      <c r="AT3097" s="62">
        <v>57747</v>
      </c>
      <c r="AU3097" s="61">
        <v>0</v>
      </c>
      <c r="AV3097" s="61"/>
      <c r="AW3097" s="61">
        <v>0</v>
      </c>
      <c r="AX3097" s="61">
        <v>0</v>
      </c>
      <c r="AY3097" s="61"/>
      <c r="AZ3097" s="61">
        <v>0</v>
      </c>
      <c r="BA3097" s="61"/>
      <c r="BB3097" s="61">
        <v>0</v>
      </c>
      <c r="BC3097" s="61">
        <v>0</v>
      </c>
      <c r="BD3097" s="62">
        <v>82385</v>
      </c>
      <c r="BE3097" s="61"/>
      <c r="BF3097" s="62">
        <v>1619303</v>
      </c>
      <c r="BG3097" s="61"/>
      <c r="BH3097" s="61">
        <v>0</v>
      </c>
      <c r="BI3097" s="61"/>
      <c r="BJ3097" s="61">
        <v>0</v>
      </c>
      <c r="BK3097" s="61"/>
      <c r="BL3097" s="61">
        <v>0</v>
      </c>
      <c r="BM3097" s="61">
        <v>0</v>
      </c>
      <c r="BN3097" s="61">
        <v>0</v>
      </c>
      <c r="BO3097" s="61"/>
    </row>
    <row r="3098" spans="1:67" x14ac:dyDescent="0.2">
      <c r="A3098" s="57" t="s">
        <v>58</v>
      </c>
      <c r="B3098" s="56" t="s">
        <v>58</v>
      </c>
      <c r="C3098" s="56" t="s">
        <v>58</v>
      </c>
      <c r="D3098" s="56">
        <v>2007</v>
      </c>
      <c r="E3098" s="58">
        <v>64788301</v>
      </c>
      <c r="F3098" s="58">
        <v>64788301</v>
      </c>
      <c r="G3098" s="59">
        <v>63014950</v>
      </c>
      <c r="H3098" s="59">
        <v>1773351</v>
      </c>
      <c r="I3098" s="60">
        <v>0</v>
      </c>
      <c r="J3098" s="58">
        <v>0</v>
      </c>
      <c r="K3098" s="61"/>
      <c r="L3098" s="62">
        <v>134968</v>
      </c>
      <c r="M3098" s="61"/>
      <c r="N3098" s="61">
        <v>0</v>
      </c>
      <c r="O3098" s="62">
        <v>296412</v>
      </c>
      <c r="P3098" s="61"/>
      <c r="Q3098" s="61"/>
      <c r="R3098" s="61"/>
      <c r="S3098" s="61">
        <v>0</v>
      </c>
      <c r="T3098" s="61">
        <v>0</v>
      </c>
      <c r="U3098" s="61"/>
      <c r="V3098" s="62">
        <v>1917054</v>
      </c>
      <c r="W3098" s="61"/>
      <c r="X3098" s="61">
        <v>0</v>
      </c>
      <c r="Y3098" s="62">
        <v>17964531</v>
      </c>
      <c r="Z3098" s="62">
        <v>5688366</v>
      </c>
      <c r="AA3098" s="61"/>
      <c r="AB3098" s="62">
        <v>6373067</v>
      </c>
      <c r="AC3098" s="62">
        <v>3325023</v>
      </c>
      <c r="AD3098" s="61"/>
      <c r="AE3098" s="62">
        <v>12846288</v>
      </c>
      <c r="AF3098" s="61"/>
      <c r="AG3098" s="62">
        <v>10108783</v>
      </c>
      <c r="AH3098" s="62">
        <v>4360458</v>
      </c>
      <c r="AI3098" s="61"/>
      <c r="AJ3098" s="61">
        <v>0</v>
      </c>
      <c r="AK3098" s="61">
        <v>0</v>
      </c>
      <c r="AL3098" s="61">
        <v>0</v>
      </c>
      <c r="AM3098" s="61">
        <v>0</v>
      </c>
      <c r="AN3098" s="61">
        <v>0</v>
      </c>
      <c r="AO3098" s="61">
        <v>0</v>
      </c>
      <c r="AP3098" s="61"/>
      <c r="AQ3098" s="61">
        <v>0</v>
      </c>
      <c r="AR3098" s="61"/>
      <c r="AS3098" s="61">
        <v>0</v>
      </c>
      <c r="AT3098" s="62">
        <v>57747</v>
      </c>
      <c r="AU3098" s="61">
        <v>0</v>
      </c>
      <c r="AV3098" s="61"/>
      <c r="AW3098" s="61">
        <v>0</v>
      </c>
      <c r="AX3098" s="61">
        <v>0</v>
      </c>
      <c r="AY3098" s="61"/>
      <c r="AZ3098" s="61">
        <v>0</v>
      </c>
      <c r="BA3098" s="61"/>
      <c r="BB3098" s="61">
        <v>0</v>
      </c>
      <c r="BC3098" s="61">
        <v>0</v>
      </c>
      <c r="BD3098" s="62">
        <v>82385</v>
      </c>
      <c r="BE3098" s="61"/>
      <c r="BF3098" s="62">
        <v>1633219</v>
      </c>
      <c r="BG3098" s="61"/>
      <c r="BH3098" s="61">
        <v>0</v>
      </c>
      <c r="BI3098" s="61"/>
      <c r="BJ3098" s="61">
        <v>0</v>
      </c>
      <c r="BK3098" s="61"/>
      <c r="BL3098" s="61">
        <v>0</v>
      </c>
      <c r="BM3098" s="61">
        <v>0</v>
      </c>
      <c r="BN3098" s="61">
        <v>0</v>
      </c>
      <c r="BO3098" s="61"/>
    </row>
    <row r="3099" spans="1:67" x14ac:dyDescent="0.2">
      <c r="A3099" s="57" t="s">
        <v>58</v>
      </c>
      <c r="B3099" s="56" t="s">
        <v>58</v>
      </c>
      <c r="C3099" s="56" t="s">
        <v>58</v>
      </c>
      <c r="D3099" s="56">
        <v>2008</v>
      </c>
      <c r="E3099" s="58">
        <v>76523045</v>
      </c>
      <c r="F3099" s="58">
        <v>68338644</v>
      </c>
      <c r="G3099" s="59">
        <v>74749694</v>
      </c>
      <c r="H3099" s="59">
        <v>1773351</v>
      </c>
      <c r="I3099" s="60">
        <v>0</v>
      </c>
      <c r="J3099" s="58">
        <v>-8184401</v>
      </c>
      <c r="K3099" s="61"/>
      <c r="L3099" s="62">
        <v>134968</v>
      </c>
      <c r="M3099" s="61"/>
      <c r="N3099" s="61">
        <v>0</v>
      </c>
      <c r="O3099" s="62">
        <v>296412</v>
      </c>
      <c r="P3099" s="61"/>
      <c r="Q3099" s="61"/>
      <c r="R3099" s="61"/>
      <c r="S3099" s="61">
        <v>0</v>
      </c>
      <c r="T3099" s="61">
        <v>0</v>
      </c>
      <c r="U3099" s="61"/>
      <c r="V3099" s="62">
        <v>2004278</v>
      </c>
      <c r="W3099" s="61"/>
      <c r="X3099" s="61">
        <v>0</v>
      </c>
      <c r="Y3099" s="62">
        <v>19274297</v>
      </c>
      <c r="Z3099" s="62">
        <v>6132245</v>
      </c>
      <c r="AA3099" s="61"/>
      <c r="AB3099" s="62">
        <v>12905907</v>
      </c>
      <c r="AC3099" s="62">
        <v>3630276</v>
      </c>
      <c r="AD3099" s="61"/>
      <c r="AE3099" s="62">
        <v>15008971</v>
      </c>
      <c r="AF3099" s="61"/>
      <c r="AG3099" s="62">
        <v>11072442</v>
      </c>
      <c r="AH3099" s="62">
        <v>4289898</v>
      </c>
      <c r="AI3099" s="61"/>
      <c r="AJ3099" s="61">
        <v>0</v>
      </c>
      <c r="AK3099" s="61">
        <v>0</v>
      </c>
      <c r="AL3099" s="61">
        <v>0</v>
      </c>
      <c r="AM3099" s="61">
        <v>0</v>
      </c>
      <c r="AN3099" s="61">
        <v>0</v>
      </c>
      <c r="AO3099" s="61">
        <v>0</v>
      </c>
      <c r="AP3099" s="61"/>
      <c r="AQ3099" s="61">
        <v>0</v>
      </c>
      <c r="AR3099" s="61"/>
      <c r="AS3099" s="61">
        <v>0</v>
      </c>
      <c r="AT3099" s="62">
        <v>57747</v>
      </c>
      <c r="AU3099" s="61">
        <v>0</v>
      </c>
      <c r="AV3099" s="61"/>
      <c r="AW3099" s="61">
        <v>0</v>
      </c>
      <c r="AX3099" s="61">
        <v>0</v>
      </c>
      <c r="AY3099" s="61"/>
      <c r="AZ3099" s="61">
        <v>0</v>
      </c>
      <c r="BA3099" s="61"/>
      <c r="BB3099" s="61">
        <v>0</v>
      </c>
      <c r="BC3099" s="61">
        <v>0</v>
      </c>
      <c r="BD3099" s="62">
        <v>82385</v>
      </c>
      <c r="BE3099" s="61"/>
      <c r="BF3099" s="62">
        <v>1633219</v>
      </c>
      <c r="BG3099" s="61"/>
      <c r="BH3099" s="61">
        <v>0</v>
      </c>
      <c r="BI3099" s="61"/>
      <c r="BJ3099" s="61">
        <v>0</v>
      </c>
      <c r="BK3099" s="61"/>
      <c r="BL3099" s="61">
        <v>0</v>
      </c>
      <c r="BM3099" s="61">
        <v>0</v>
      </c>
      <c r="BN3099" s="62">
        <v>-8184401</v>
      </c>
      <c r="BO3099" s="61"/>
    </row>
    <row r="3100" spans="1:67" x14ac:dyDescent="0.2">
      <c r="A3100" s="57" t="s">
        <v>58</v>
      </c>
      <c r="B3100" s="56" t="s">
        <v>58</v>
      </c>
      <c r="C3100" s="56" t="s">
        <v>58</v>
      </c>
      <c r="D3100" s="56">
        <v>2009</v>
      </c>
      <c r="E3100" s="58">
        <v>79263290</v>
      </c>
      <c r="F3100" s="58">
        <v>70178534</v>
      </c>
      <c r="G3100" s="59">
        <v>77489939</v>
      </c>
      <c r="H3100" s="59">
        <v>1773351</v>
      </c>
      <c r="I3100" s="60">
        <v>0</v>
      </c>
      <c r="J3100" s="58">
        <v>-9084756</v>
      </c>
      <c r="K3100" s="61"/>
      <c r="L3100" s="62">
        <v>134968</v>
      </c>
      <c r="M3100" s="61"/>
      <c r="N3100" s="61">
        <v>0</v>
      </c>
      <c r="O3100" s="62">
        <v>296412</v>
      </c>
      <c r="P3100" s="61"/>
      <c r="Q3100" s="61"/>
      <c r="R3100" s="61"/>
      <c r="S3100" s="61">
        <v>0</v>
      </c>
      <c r="T3100" s="61">
        <v>0</v>
      </c>
      <c r="U3100" s="61"/>
      <c r="V3100" s="62">
        <v>2057618</v>
      </c>
      <c r="W3100" s="61"/>
      <c r="X3100" s="61">
        <v>0</v>
      </c>
      <c r="Y3100" s="62">
        <v>19855078</v>
      </c>
      <c r="Z3100" s="62">
        <v>6765541</v>
      </c>
      <c r="AA3100" s="61"/>
      <c r="AB3100" s="62">
        <v>13487771</v>
      </c>
      <c r="AC3100" s="62">
        <v>4222951</v>
      </c>
      <c r="AD3100" s="61"/>
      <c r="AE3100" s="62">
        <v>15968593</v>
      </c>
      <c r="AF3100" s="61"/>
      <c r="AG3100" s="62">
        <v>11688773</v>
      </c>
      <c r="AH3100" s="62">
        <v>3012234</v>
      </c>
      <c r="AI3100" s="61"/>
      <c r="AJ3100" s="61">
        <v>0</v>
      </c>
      <c r="AK3100" s="61">
        <v>0</v>
      </c>
      <c r="AL3100" s="61">
        <v>0</v>
      </c>
      <c r="AM3100" s="61">
        <v>0</v>
      </c>
      <c r="AN3100" s="61">
        <v>0</v>
      </c>
      <c r="AO3100" s="61">
        <v>0</v>
      </c>
      <c r="AP3100" s="61"/>
      <c r="AQ3100" s="61">
        <v>0</v>
      </c>
      <c r="AR3100" s="61"/>
      <c r="AS3100" s="61">
        <v>0</v>
      </c>
      <c r="AT3100" s="62">
        <v>57747</v>
      </c>
      <c r="AU3100" s="61">
        <v>0</v>
      </c>
      <c r="AV3100" s="61"/>
      <c r="AW3100" s="61">
        <v>0</v>
      </c>
      <c r="AX3100" s="61">
        <v>0</v>
      </c>
      <c r="AY3100" s="61"/>
      <c r="AZ3100" s="61">
        <v>0</v>
      </c>
      <c r="BA3100" s="61"/>
      <c r="BB3100" s="61">
        <v>0</v>
      </c>
      <c r="BC3100" s="61">
        <v>0</v>
      </c>
      <c r="BD3100" s="62">
        <v>82385</v>
      </c>
      <c r="BE3100" s="61"/>
      <c r="BF3100" s="62">
        <v>1633219</v>
      </c>
      <c r="BG3100" s="61"/>
      <c r="BH3100" s="61">
        <v>0</v>
      </c>
      <c r="BI3100" s="61"/>
      <c r="BJ3100" s="61">
        <v>0</v>
      </c>
      <c r="BK3100" s="61"/>
      <c r="BL3100" s="61">
        <v>0</v>
      </c>
      <c r="BM3100" s="61">
        <v>0</v>
      </c>
      <c r="BN3100" s="62">
        <v>-9084756</v>
      </c>
      <c r="BO3100" s="61"/>
    </row>
    <row r="3101" spans="1:67" x14ac:dyDescent="0.2">
      <c r="A3101" s="57" t="s">
        <v>58</v>
      </c>
      <c r="B3101" s="56" t="s">
        <v>58</v>
      </c>
      <c r="C3101" s="56" t="s">
        <v>58</v>
      </c>
      <c r="D3101" s="56">
        <v>2010</v>
      </c>
      <c r="E3101" s="58">
        <v>84677270</v>
      </c>
      <c r="F3101" s="58">
        <v>74143968</v>
      </c>
      <c r="G3101" s="59">
        <v>82903919</v>
      </c>
      <c r="H3101" s="59">
        <v>1773351</v>
      </c>
      <c r="I3101" s="60">
        <v>0</v>
      </c>
      <c r="J3101" s="58">
        <v>-10533302</v>
      </c>
      <c r="K3101" s="61"/>
      <c r="L3101" s="62">
        <v>134968</v>
      </c>
      <c r="M3101" s="61"/>
      <c r="N3101" s="61">
        <v>0</v>
      </c>
      <c r="O3101" s="62">
        <v>411558</v>
      </c>
      <c r="P3101" s="61"/>
      <c r="Q3101" s="61"/>
      <c r="R3101" s="61"/>
      <c r="S3101" s="61">
        <v>0</v>
      </c>
      <c r="T3101" s="61">
        <v>0</v>
      </c>
      <c r="U3101" s="61"/>
      <c r="V3101" s="62">
        <v>3455930</v>
      </c>
      <c r="W3101" s="61"/>
      <c r="X3101" s="61">
        <v>0</v>
      </c>
      <c r="Y3101" s="62">
        <v>21577605</v>
      </c>
      <c r="Z3101" s="62">
        <v>7919256</v>
      </c>
      <c r="AA3101" s="61"/>
      <c r="AB3101" s="62">
        <v>14269729</v>
      </c>
      <c r="AC3101" s="62">
        <v>4613930</v>
      </c>
      <c r="AD3101" s="61"/>
      <c r="AE3101" s="62">
        <v>17515719</v>
      </c>
      <c r="AF3101" s="61"/>
      <c r="AG3101" s="62">
        <v>12473871</v>
      </c>
      <c r="AH3101" s="62">
        <v>531353</v>
      </c>
      <c r="AI3101" s="61"/>
      <c r="AJ3101" s="61">
        <v>0</v>
      </c>
      <c r="AK3101" s="61">
        <v>0</v>
      </c>
      <c r="AL3101" s="61">
        <v>0</v>
      </c>
      <c r="AM3101" s="61">
        <v>0</v>
      </c>
      <c r="AN3101" s="61">
        <v>0</v>
      </c>
      <c r="AO3101" s="61">
        <v>0</v>
      </c>
      <c r="AP3101" s="61"/>
      <c r="AQ3101" s="61">
        <v>0</v>
      </c>
      <c r="AR3101" s="61"/>
      <c r="AS3101" s="61">
        <v>0</v>
      </c>
      <c r="AT3101" s="62">
        <v>57747</v>
      </c>
      <c r="AU3101" s="61">
        <v>0</v>
      </c>
      <c r="AV3101" s="61"/>
      <c r="AW3101" s="61">
        <v>0</v>
      </c>
      <c r="AX3101" s="61">
        <v>0</v>
      </c>
      <c r="AY3101" s="61"/>
      <c r="AZ3101" s="61">
        <v>0</v>
      </c>
      <c r="BA3101" s="61"/>
      <c r="BB3101" s="61">
        <v>0</v>
      </c>
      <c r="BC3101" s="61">
        <v>0</v>
      </c>
      <c r="BD3101" s="62">
        <v>82385</v>
      </c>
      <c r="BE3101" s="61"/>
      <c r="BF3101" s="62">
        <v>1633219</v>
      </c>
      <c r="BG3101" s="61"/>
      <c r="BH3101" s="61">
        <v>0</v>
      </c>
      <c r="BI3101" s="61"/>
      <c r="BJ3101" s="61">
        <v>0</v>
      </c>
      <c r="BK3101" s="61"/>
      <c r="BL3101" s="61">
        <v>0</v>
      </c>
      <c r="BM3101" s="61">
        <v>0</v>
      </c>
      <c r="BN3101" s="62">
        <v>-10533302</v>
      </c>
      <c r="BO3101" s="61"/>
    </row>
    <row r="3102" spans="1:67" x14ac:dyDescent="0.2">
      <c r="A3102" s="57" t="s">
        <v>58</v>
      </c>
      <c r="B3102" s="56" t="s">
        <v>58</v>
      </c>
      <c r="C3102" s="56" t="s">
        <v>58</v>
      </c>
      <c r="D3102" s="56">
        <v>2011</v>
      </c>
      <c r="E3102" s="58">
        <v>90945336</v>
      </c>
      <c r="F3102" s="58">
        <v>79001224</v>
      </c>
      <c r="G3102" s="59">
        <v>89171985</v>
      </c>
      <c r="H3102" s="59">
        <v>1773351</v>
      </c>
      <c r="I3102" s="60">
        <v>0</v>
      </c>
      <c r="J3102" s="58">
        <v>-11944112</v>
      </c>
      <c r="K3102" s="61"/>
      <c r="L3102" s="62">
        <v>134968</v>
      </c>
      <c r="M3102" s="61"/>
      <c r="N3102" s="61">
        <v>0</v>
      </c>
      <c r="O3102" s="62">
        <v>444814</v>
      </c>
      <c r="P3102" s="61"/>
      <c r="Q3102" s="61"/>
      <c r="R3102" s="61"/>
      <c r="S3102" s="61">
        <v>0</v>
      </c>
      <c r="T3102" s="61">
        <v>0</v>
      </c>
      <c r="U3102" s="61"/>
      <c r="V3102" s="62">
        <v>3466251</v>
      </c>
      <c r="W3102" s="61"/>
      <c r="X3102" s="61">
        <v>0</v>
      </c>
      <c r="Y3102" s="62">
        <v>22740551</v>
      </c>
      <c r="Z3102" s="62">
        <v>9165810</v>
      </c>
      <c r="AA3102" s="61"/>
      <c r="AB3102" s="62">
        <v>15031740</v>
      </c>
      <c r="AC3102" s="62">
        <v>5158093</v>
      </c>
      <c r="AD3102" s="61"/>
      <c r="AE3102" s="62">
        <v>18572094</v>
      </c>
      <c r="AF3102" s="61"/>
      <c r="AG3102" s="62">
        <v>13546400</v>
      </c>
      <c r="AH3102" s="62">
        <v>911264</v>
      </c>
      <c r="AI3102" s="61"/>
      <c r="AJ3102" s="61">
        <v>0</v>
      </c>
      <c r="AK3102" s="61">
        <v>0</v>
      </c>
      <c r="AL3102" s="61">
        <v>0</v>
      </c>
      <c r="AM3102" s="61">
        <v>0</v>
      </c>
      <c r="AN3102" s="61">
        <v>0</v>
      </c>
      <c r="AO3102" s="61">
        <v>0</v>
      </c>
      <c r="AP3102" s="61"/>
      <c r="AQ3102" s="61">
        <v>0</v>
      </c>
      <c r="AR3102" s="61"/>
      <c r="AS3102" s="61">
        <v>0</v>
      </c>
      <c r="AT3102" s="62">
        <v>57747</v>
      </c>
      <c r="AU3102" s="61">
        <v>0</v>
      </c>
      <c r="AV3102" s="61"/>
      <c r="AW3102" s="61">
        <v>0</v>
      </c>
      <c r="AX3102" s="61">
        <v>0</v>
      </c>
      <c r="AY3102" s="61"/>
      <c r="AZ3102" s="61">
        <v>0</v>
      </c>
      <c r="BA3102" s="61"/>
      <c r="BB3102" s="61">
        <v>0</v>
      </c>
      <c r="BC3102" s="61">
        <v>0</v>
      </c>
      <c r="BD3102" s="62">
        <v>82385</v>
      </c>
      <c r="BE3102" s="61"/>
      <c r="BF3102" s="62">
        <v>1633219</v>
      </c>
      <c r="BG3102" s="61"/>
      <c r="BH3102" s="61">
        <v>0</v>
      </c>
      <c r="BI3102" s="61"/>
      <c r="BJ3102" s="61">
        <v>0</v>
      </c>
      <c r="BK3102" s="61"/>
      <c r="BL3102" s="61">
        <v>0</v>
      </c>
      <c r="BM3102" s="61">
        <v>0</v>
      </c>
      <c r="BN3102" s="62">
        <v>-11944112</v>
      </c>
      <c r="BO3102" s="61"/>
    </row>
    <row r="3103" spans="1:67" x14ac:dyDescent="0.2">
      <c r="A3103" s="57" t="s">
        <v>58</v>
      </c>
      <c r="B3103" s="56" t="s">
        <v>58</v>
      </c>
      <c r="C3103" s="56" t="s">
        <v>583</v>
      </c>
      <c r="D3103" s="56">
        <v>1989</v>
      </c>
      <c r="E3103" s="58">
        <v>46065090</v>
      </c>
      <c r="F3103" s="58">
        <v>44880558</v>
      </c>
      <c r="G3103" s="59">
        <v>39288631</v>
      </c>
      <c r="H3103" s="59">
        <v>6776459</v>
      </c>
      <c r="I3103" s="60">
        <v>0</v>
      </c>
      <c r="J3103" s="58">
        <v>-1184532</v>
      </c>
      <c r="K3103" s="62">
        <v>329749</v>
      </c>
      <c r="L3103" s="61"/>
      <c r="M3103" s="61"/>
      <c r="N3103" s="61"/>
      <c r="O3103" s="61"/>
      <c r="P3103" s="62">
        <v>3448669</v>
      </c>
      <c r="Q3103" s="61"/>
      <c r="R3103" s="61"/>
      <c r="S3103" s="61"/>
      <c r="T3103" s="61"/>
      <c r="U3103" s="61"/>
      <c r="V3103" s="61"/>
      <c r="W3103" s="62">
        <v>3533237</v>
      </c>
      <c r="X3103" s="61"/>
      <c r="Y3103" s="61"/>
      <c r="Z3103" s="61"/>
      <c r="AA3103" s="62">
        <v>12888673</v>
      </c>
      <c r="AB3103" s="61"/>
      <c r="AC3103" s="61"/>
      <c r="AD3103" s="62">
        <v>10514429</v>
      </c>
      <c r="AE3103" s="61"/>
      <c r="AF3103" s="62">
        <v>5842336</v>
      </c>
      <c r="AG3103" s="61"/>
      <c r="AH3103" s="61"/>
      <c r="AI3103" s="62">
        <v>2731538</v>
      </c>
      <c r="AJ3103" s="61"/>
      <c r="AK3103" s="61"/>
      <c r="AL3103" s="61"/>
      <c r="AM3103" s="61"/>
      <c r="AN3103" s="61"/>
      <c r="AO3103" s="61"/>
      <c r="AP3103" s="62">
        <v>217109</v>
      </c>
      <c r="AQ3103" s="61"/>
      <c r="AR3103" s="62">
        <v>1438035</v>
      </c>
      <c r="AS3103" s="61"/>
      <c r="AT3103" s="61"/>
      <c r="AU3103" s="61"/>
      <c r="AV3103" s="61"/>
      <c r="AW3103" s="61"/>
      <c r="AX3103" s="61"/>
      <c r="AY3103" s="62">
        <v>1969642</v>
      </c>
      <c r="AZ3103" s="61"/>
      <c r="BA3103" s="62">
        <v>1070333</v>
      </c>
      <c r="BB3103" s="61"/>
      <c r="BC3103" s="61"/>
      <c r="BD3103" s="61"/>
      <c r="BE3103" s="62">
        <v>1646106</v>
      </c>
      <c r="BF3103" s="61"/>
      <c r="BG3103" s="61"/>
      <c r="BH3103" s="61"/>
      <c r="BI3103" s="61"/>
      <c r="BJ3103" s="61"/>
      <c r="BK3103" s="62">
        <v>435234</v>
      </c>
      <c r="BL3103" s="61"/>
      <c r="BM3103" s="61"/>
      <c r="BN3103" s="61"/>
      <c r="BO3103" s="62">
        <v>-1184532</v>
      </c>
    </row>
    <row r="3104" spans="1:67" x14ac:dyDescent="0.2">
      <c r="A3104" s="57" t="s">
        <v>58</v>
      </c>
      <c r="B3104" s="56" t="s">
        <v>58</v>
      </c>
      <c r="C3104" s="56" t="s">
        <v>583</v>
      </c>
      <c r="D3104" s="56">
        <v>1990</v>
      </c>
      <c r="E3104" s="58">
        <v>49922398</v>
      </c>
      <c r="F3104" s="58">
        <v>48737866</v>
      </c>
      <c r="G3104" s="59">
        <v>42692168</v>
      </c>
      <c r="H3104" s="59">
        <v>7230230</v>
      </c>
      <c r="I3104" s="60">
        <v>0</v>
      </c>
      <c r="J3104" s="58">
        <v>-1184532</v>
      </c>
      <c r="K3104" s="62">
        <v>333866</v>
      </c>
      <c r="L3104" s="61"/>
      <c r="M3104" s="61"/>
      <c r="N3104" s="61"/>
      <c r="O3104" s="61"/>
      <c r="P3104" s="62">
        <v>3486106</v>
      </c>
      <c r="Q3104" s="61"/>
      <c r="R3104" s="61"/>
      <c r="S3104" s="61"/>
      <c r="T3104" s="61"/>
      <c r="U3104" s="61"/>
      <c r="V3104" s="61"/>
      <c r="W3104" s="62">
        <v>3551096</v>
      </c>
      <c r="X3104" s="61"/>
      <c r="Y3104" s="61"/>
      <c r="Z3104" s="61"/>
      <c r="AA3104" s="62">
        <v>14259623</v>
      </c>
      <c r="AB3104" s="61"/>
      <c r="AC3104" s="61"/>
      <c r="AD3104" s="62">
        <v>11385120</v>
      </c>
      <c r="AE3104" s="61"/>
      <c r="AF3104" s="62">
        <v>6709189</v>
      </c>
      <c r="AG3104" s="61"/>
      <c r="AH3104" s="61"/>
      <c r="AI3104" s="62">
        <v>2967168</v>
      </c>
      <c r="AJ3104" s="61"/>
      <c r="AK3104" s="61"/>
      <c r="AL3104" s="61"/>
      <c r="AM3104" s="61"/>
      <c r="AN3104" s="61"/>
      <c r="AO3104" s="61"/>
      <c r="AP3104" s="62">
        <v>251335</v>
      </c>
      <c r="AQ3104" s="61"/>
      <c r="AR3104" s="62">
        <v>1478677</v>
      </c>
      <c r="AS3104" s="61"/>
      <c r="AT3104" s="61"/>
      <c r="AU3104" s="61"/>
      <c r="AV3104" s="61"/>
      <c r="AW3104" s="61"/>
      <c r="AX3104" s="61"/>
      <c r="AY3104" s="62">
        <v>1993431</v>
      </c>
      <c r="AZ3104" s="61"/>
      <c r="BA3104" s="62">
        <v>1219942</v>
      </c>
      <c r="BB3104" s="61"/>
      <c r="BC3104" s="61"/>
      <c r="BD3104" s="61"/>
      <c r="BE3104" s="62">
        <v>1823650</v>
      </c>
      <c r="BF3104" s="61"/>
      <c r="BG3104" s="61"/>
      <c r="BH3104" s="61"/>
      <c r="BI3104" s="61"/>
      <c r="BJ3104" s="61"/>
      <c r="BK3104" s="62">
        <v>463195</v>
      </c>
      <c r="BL3104" s="61"/>
      <c r="BM3104" s="61"/>
      <c r="BN3104" s="61"/>
      <c r="BO3104" s="62">
        <v>-1184532</v>
      </c>
    </row>
    <row r="3105" spans="1:67" x14ac:dyDescent="0.2">
      <c r="A3105" s="57" t="s">
        <v>58</v>
      </c>
      <c r="B3105" s="56" t="s">
        <v>58</v>
      </c>
      <c r="C3105" s="56" t="s">
        <v>583</v>
      </c>
      <c r="D3105" s="56">
        <v>1991</v>
      </c>
      <c r="E3105" s="58">
        <v>52138910</v>
      </c>
      <c r="F3105" s="58">
        <v>50954378</v>
      </c>
      <c r="G3105" s="59">
        <v>44331262</v>
      </c>
      <c r="H3105" s="59">
        <v>7807648</v>
      </c>
      <c r="I3105" s="60">
        <v>0</v>
      </c>
      <c r="J3105" s="58">
        <v>-1184532</v>
      </c>
      <c r="K3105" s="62">
        <v>333866</v>
      </c>
      <c r="L3105" s="61"/>
      <c r="M3105" s="61"/>
      <c r="N3105" s="61"/>
      <c r="O3105" s="61"/>
      <c r="P3105" s="62">
        <v>3486494</v>
      </c>
      <c r="Q3105" s="61"/>
      <c r="R3105" s="61"/>
      <c r="S3105" s="61"/>
      <c r="T3105" s="61"/>
      <c r="U3105" s="61"/>
      <c r="V3105" s="61"/>
      <c r="W3105" s="62">
        <v>3579260</v>
      </c>
      <c r="X3105" s="61"/>
      <c r="Y3105" s="61"/>
      <c r="Z3105" s="61"/>
      <c r="AA3105" s="62">
        <v>14942998</v>
      </c>
      <c r="AB3105" s="61"/>
      <c r="AC3105" s="61"/>
      <c r="AD3105" s="62">
        <v>11747278</v>
      </c>
      <c r="AE3105" s="61"/>
      <c r="AF3105" s="62">
        <v>7098423</v>
      </c>
      <c r="AG3105" s="61"/>
      <c r="AH3105" s="61"/>
      <c r="AI3105" s="62">
        <v>3142943</v>
      </c>
      <c r="AJ3105" s="61"/>
      <c r="AK3105" s="61"/>
      <c r="AL3105" s="61"/>
      <c r="AM3105" s="61"/>
      <c r="AN3105" s="61"/>
      <c r="AO3105" s="61"/>
      <c r="AP3105" s="62">
        <v>259715</v>
      </c>
      <c r="AQ3105" s="61"/>
      <c r="AR3105" s="62">
        <v>1740786</v>
      </c>
      <c r="AS3105" s="61"/>
      <c r="AT3105" s="61"/>
      <c r="AU3105" s="61"/>
      <c r="AV3105" s="61"/>
      <c r="AW3105" s="61"/>
      <c r="AX3105" s="61"/>
      <c r="AY3105" s="62">
        <v>2001759</v>
      </c>
      <c r="AZ3105" s="61"/>
      <c r="BA3105" s="62">
        <v>1291962</v>
      </c>
      <c r="BB3105" s="61"/>
      <c r="BC3105" s="61"/>
      <c r="BD3105" s="61"/>
      <c r="BE3105" s="62">
        <v>2042954</v>
      </c>
      <c r="BF3105" s="61"/>
      <c r="BG3105" s="61"/>
      <c r="BH3105" s="61"/>
      <c r="BI3105" s="61"/>
      <c r="BJ3105" s="61"/>
      <c r="BK3105" s="62">
        <v>470472</v>
      </c>
      <c r="BL3105" s="61"/>
      <c r="BM3105" s="61"/>
      <c r="BN3105" s="61"/>
      <c r="BO3105" s="62">
        <v>-1184532</v>
      </c>
    </row>
    <row r="3106" spans="1:67" x14ac:dyDescent="0.2">
      <c r="A3106" s="57" t="s">
        <v>58</v>
      </c>
      <c r="B3106" s="56" t="s">
        <v>58</v>
      </c>
      <c r="C3106" s="56" t="s">
        <v>583</v>
      </c>
      <c r="D3106" s="56">
        <v>1992</v>
      </c>
      <c r="E3106" s="58">
        <v>56489513</v>
      </c>
      <c r="F3106" s="58">
        <v>55304981</v>
      </c>
      <c r="G3106" s="59">
        <v>48876356</v>
      </c>
      <c r="H3106" s="59">
        <v>7613157</v>
      </c>
      <c r="I3106" s="60">
        <v>0</v>
      </c>
      <c r="J3106" s="58">
        <v>-1184532</v>
      </c>
      <c r="K3106" s="62">
        <v>333866</v>
      </c>
      <c r="L3106" s="61"/>
      <c r="M3106" s="61"/>
      <c r="N3106" s="61"/>
      <c r="O3106" s="61"/>
      <c r="P3106" s="62">
        <v>3722169</v>
      </c>
      <c r="Q3106" s="61"/>
      <c r="R3106" s="61"/>
      <c r="S3106" s="61"/>
      <c r="T3106" s="61"/>
      <c r="U3106" s="61"/>
      <c r="V3106" s="61"/>
      <c r="W3106" s="62">
        <v>3747142</v>
      </c>
      <c r="X3106" s="61"/>
      <c r="Y3106" s="61"/>
      <c r="Z3106" s="61"/>
      <c r="AA3106" s="62">
        <v>16911288</v>
      </c>
      <c r="AB3106" s="61"/>
      <c r="AC3106" s="61"/>
      <c r="AD3106" s="62">
        <v>12782703</v>
      </c>
      <c r="AE3106" s="61"/>
      <c r="AF3106" s="62">
        <v>8127543</v>
      </c>
      <c r="AG3106" s="61"/>
      <c r="AH3106" s="61"/>
      <c r="AI3106" s="62">
        <v>3251645</v>
      </c>
      <c r="AJ3106" s="61"/>
      <c r="AK3106" s="61"/>
      <c r="AL3106" s="61"/>
      <c r="AM3106" s="61"/>
      <c r="AN3106" s="61"/>
      <c r="AO3106" s="61"/>
      <c r="AP3106" s="62">
        <v>272148</v>
      </c>
      <c r="AQ3106" s="61"/>
      <c r="AR3106" s="62">
        <v>1765123</v>
      </c>
      <c r="AS3106" s="61"/>
      <c r="AT3106" s="61"/>
      <c r="AU3106" s="61"/>
      <c r="AV3106" s="61"/>
      <c r="AW3106" s="61"/>
      <c r="AX3106" s="61"/>
      <c r="AY3106" s="62">
        <v>1793320</v>
      </c>
      <c r="AZ3106" s="61"/>
      <c r="BA3106" s="62">
        <v>1296843</v>
      </c>
      <c r="BB3106" s="61"/>
      <c r="BC3106" s="61"/>
      <c r="BD3106" s="61"/>
      <c r="BE3106" s="62">
        <v>2285902</v>
      </c>
      <c r="BF3106" s="61"/>
      <c r="BG3106" s="61"/>
      <c r="BH3106" s="61"/>
      <c r="BI3106" s="61"/>
      <c r="BJ3106" s="61"/>
      <c r="BK3106" s="62">
        <v>199821</v>
      </c>
      <c r="BL3106" s="61"/>
      <c r="BM3106" s="61"/>
      <c r="BN3106" s="61"/>
      <c r="BO3106" s="62">
        <v>-1184532</v>
      </c>
    </row>
    <row r="3107" spans="1:67" x14ac:dyDescent="0.2">
      <c r="A3107" s="57" t="s">
        <v>58</v>
      </c>
      <c r="B3107" s="56" t="s">
        <v>58</v>
      </c>
      <c r="C3107" s="56" t="s">
        <v>583</v>
      </c>
      <c r="D3107" s="56">
        <v>1993</v>
      </c>
      <c r="E3107" s="58">
        <v>60519868</v>
      </c>
      <c r="F3107" s="58">
        <v>59335336</v>
      </c>
      <c r="G3107" s="59">
        <v>52473874</v>
      </c>
      <c r="H3107" s="59">
        <v>8045994</v>
      </c>
      <c r="I3107" s="60">
        <v>0</v>
      </c>
      <c r="J3107" s="58">
        <v>-1184532</v>
      </c>
      <c r="K3107" s="62">
        <v>333866</v>
      </c>
      <c r="L3107" s="61"/>
      <c r="M3107" s="61"/>
      <c r="N3107" s="61"/>
      <c r="O3107" s="61"/>
      <c r="P3107" s="62">
        <v>3835463</v>
      </c>
      <c r="Q3107" s="61"/>
      <c r="R3107" s="61"/>
      <c r="S3107" s="61"/>
      <c r="T3107" s="61"/>
      <c r="U3107" s="61"/>
      <c r="V3107" s="61"/>
      <c r="W3107" s="62">
        <v>3896763</v>
      </c>
      <c r="X3107" s="61"/>
      <c r="Y3107" s="61"/>
      <c r="Z3107" s="61"/>
      <c r="AA3107" s="62">
        <v>18545919</v>
      </c>
      <c r="AB3107" s="61"/>
      <c r="AC3107" s="61"/>
      <c r="AD3107" s="62">
        <v>13661998</v>
      </c>
      <c r="AE3107" s="61"/>
      <c r="AF3107" s="62">
        <v>8839926</v>
      </c>
      <c r="AG3107" s="61"/>
      <c r="AH3107" s="61"/>
      <c r="AI3107" s="62">
        <v>3359939</v>
      </c>
      <c r="AJ3107" s="61"/>
      <c r="AK3107" s="61"/>
      <c r="AL3107" s="61"/>
      <c r="AM3107" s="61"/>
      <c r="AN3107" s="61"/>
      <c r="AO3107" s="61"/>
      <c r="AP3107" s="62">
        <v>133055</v>
      </c>
      <c r="AQ3107" s="61"/>
      <c r="AR3107" s="62">
        <v>1907186</v>
      </c>
      <c r="AS3107" s="61"/>
      <c r="AT3107" s="61"/>
      <c r="AU3107" s="61"/>
      <c r="AV3107" s="61"/>
      <c r="AW3107" s="61"/>
      <c r="AX3107" s="61"/>
      <c r="AY3107" s="62">
        <v>1816096</v>
      </c>
      <c r="AZ3107" s="61"/>
      <c r="BA3107" s="62">
        <v>1534528</v>
      </c>
      <c r="BB3107" s="61"/>
      <c r="BC3107" s="61"/>
      <c r="BD3107" s="61"/>
      <c r="BE3107" s="62">
        <v>2464130</v>
      </c>
      <c r="BF3107" s="61"/>
      <c r="BG3107" s="61"/>
      <c r="BH3107" s="61"/>
      <c r="BI3107" s="61"/>
      <c r="BJ3107" s="61"/>
      <c r="BK3107" s="62">
        <v>190999</v>
      </c>
      <c r="BL3107" s="61"/>
      <c r="BM3107" s="61"/>
      <c r="BN3107" s="61"/>
      <c r="BO3107" s="62">
        <v>-1184532</v>
      </c>
    </row>
    <row r="3108" spans="1:67" x14ac:dyDescent="0.2">
      <c r="A3108" s="57" t="s">
        <v>58</v>
      </c>
      <c r="B3108" s="56" t="s">
        <v>58</v>
      </c>
      <c r="C3108" s="56" t="s">
        <v>583</v>
      </c>
      <c r="D3108" s="56">
        <v>1994</v>
      </c>
      <c r="E3108" s="58">
        <v>62115314</v>
      </c>
      <c r="F3108" s="58">
        <v>56619960</v>
      </c>
      <c r="G3108" s="59">
        <v>53958187</v>
      </c>
      <c r="H3108" s="59">
        <v>8157127</v>
      </c>
      <c r="I3108" s="60">
        <v>0</v>
      </c>
      <c r="J3108" s="58">
        <v>-5495354</v>
      </c>
      <c r="K3108" s="62">
        <v>333866</v>
      </c>
      <c r="L3108" s="61"/>
      <c r="M3108" s="61"/>
      <c r="N3108" s="61"/>
      <c r="O3108" s="61"/>
      <c r="P3108" s="62">
        <v>3888739</v>
      </c>
      <c r="Q3108" s="61"/>
      <c r="R3108" s="61"/>
      <c r="S3108" s="61"/>
      <c r="T3108" s="61"/>
      <c r="U3108" s="61"/>
      <c r="V3108" s="61"/>
      <c r="W3108" s="62">
        <v>3971386</v>
      </c>
      <c r="X3108" s="61"/>
      <c r="Y3108" s="61"/>
      <c r="Z3108" s="61"/>
      <c r="AA3108" s="62">
        <v>19211599</v>
      </c>
      <c r="AB3108" s="61"/>
      <c r="AC3108" s="61"/>
      <c r="AD3108" s="62">
        <v>13935491</v>
      </c>
      <c r="AE3108" s="61"/>
      <c r="AF3108" s="62">
        <v>9146217</v>
      </c>
      <c r="AG3108" s="61"/>
      <c r="AH3108" s="61"/>
      <c r="AI3108" s="62">
        <v>3470889</v>
      </c>
      <c r="AJ3108" s="61"/>
      <c r="AK3108" s="61"/>
      <c r="AL3108" s="61"/>
      <c r="AM3108" s="61"/>
      <c r="AN3108" s="61"/>
      <c r="AO3108" s="61"/>
      <c r="AP3108" s="62">
        <v>144089</v>
      </c>
      <c r="AQ3108" s="61"/>
      <c r="AR3108" s="62">
        <v>1866417</v>
      </c>
      <c r="AS3108" s="61"/>
      <c r="AT3108" s="61"/>
      <c r="AU3108" s="61"/>
      <c r="AV3108" s="61"/>
      <c r="AW3108" s="61"/>
      <c r="AX3108" s="61"/>
      <c r="AY3108" s="62">
        <v>1813486</v>
      </c>
      <c r="AZ3108" s="61"/>
      <c r="BA3108" s="62">
        <v>1491456</v>
      </c>
      <c r="BB3108" s="61"/>
      <c r="BC3108" s="61"/>
      <c r="BD3108" s="61"/>
      <c r="BE3108" s="62">
        <v>2647099</v>
      </c>
      <c r="BF3108" s="61"/>
      <c r="BG3108" s="61"/>
      <c r="BH3108" s="61"/>
      <c r="BI3108" s="61"/>
      <c r="BJ3108" s="61"/>
      <c r="BK3108" s="62">
        <v>194580</v>
      </c>
      <c r="BL3108" s="61"/>
      <c r="BM3108" s="61"/>
      <c r="BN3108" s="61"/>
      <c r="BO3108" s="62">
        <v>-5495354</v>
      </c>
    </row>
    <row r="3109" spans="1:67" x14ac:dyDescent="0.2">
      <c r="A3109" s="57" t="s">
        <v>58</v>
      </c>
      <c r="B3109" s="56" t="s">
        <v>58</v>
      </c>
      <c r="C3109" s="56" t="s">
        <v>583</v>
      </c>
      <c r="D3109" s="56">
        <v>1995</v>
      </c>
      <c r="E3109" s="58">
        <v>65468501</v>
      </c>
      <c r="F3109" s="58">
        <v>59580634</v>
      </c>
      <c r="G3109" s="59">
        <v>57391189</v>
      </c>
      <c r="H3109" s="59">
        <v>8077312</v>
      </c>
      <c r="I3109" s="60">
        <v>0</v>
      </c>
      <c r="J3109" s="58">
        <v>-5887867</v>
      </c>
      <c r="K3109" s="62">
        <v>333866</v>
      </c>
      <c r="L3109" s="61"/>
      <c r="M3109" s="61"/>
      <c r="N3109" s="61"/>
      <c r="O3109" s="61"/>
      <c r="P3109" s="62">
        <v>3923088</v>
      </c>
      <c r="Q3109" s="61"/>
      <c r="R3109" s="61"/>
      <c r="S3109" s="61"/>
      <c r="T3109" s="61"/>
      <c r="U3109" s="61"/>
      <c r="V3109" s="61"/>
      <c r="W3109" s="62">
        <v>4228900</v>
      </c>
      <c r="X3109" s="61"/>
      <c r="Y3109" s="61"/>
      <c r="Z3109" s="61"/>
      <c r="AA3109" s="62">
        <v>20836264</v>
      </c>
      <c r="AB3109" s="61"/>
      <c r="AC3109" s="61"/>
      <c r="AD3109" s="62">
        <v>14628399</v>
      </c>
      <c r="AE3109" s="61"/>
      <c r="AF3109" s="62">
        <v>9793805</v>
      </c>
      <c r="AG3109" s="61"/>
      <c r="AH3109" s="61"/>
      <c r="AI3109" s="62">
        <v>3646867</v>
      </c>
      <c r="AJ3109" s="61"/>
      <c r="AK3109" s="61"/>
      <c r="AL3109" s="61"/>
      <c r="AM3109" s="61"/>
      <c r="AN3109" s="61"/>
      <c r="AO3109" s="61"/>
      <c r="AP3109" s="62">
        <v>150845</v>
      </c>
      <c r="AQ3109" s="61"/>
      <c r="AR3109" s="62">
        <v>2005234</v>
      </c>
      <c r="AS3109" s="61"/>
      <c r="AT3109" s="61"/>
      <c r="AU3109" s="61"/>
      <c r="AV3109" s="61"/>
      <c r="AW3109" s="61"/>
      <c r="AX3109" s="61"/>
      <c r="AY3109" s="62">
        <v>1536218</v>
      </c>
      <c r="AZ3109" s="61"/>
      <c r="BA3109" s="62">
        <v>1515873</v>
      </c>
      <c r="BB3109" s="61"/>
      <c r="BC3109" s="61"/>
      <c r="BD3109" s="61"/>
      <c r="BE3109" s="62">
        <v>2669067</v>
      </c>
      <c r="BF3109" s="61"/>
      <c r="BG3109" s="61"/>
      <c r="BH3109" s="61"/>
      <c r="BI3109" s="61"/>
      <c r="BJ3109" s="61"/>
      <c r="BK3109" s="62">
        <v>200075</v>
      </c>
      <c r="BL3109" s="61"/>
      <c r="BM3109" s="61"/>
      <c r="BN3109" s="61"/>
      <c r="BO3109" s="62">
        <v>-5887867</v>
      </c>
    </row>
    <row r="3110" spans="1:67" x14ac:dyDescent="0.2">
      <c r="A3110" s="57" t="s">
        <v>58</v>
      </c>
      <c r="B3110" s="56" t="s">
        <v>58</v>
      </c>
      <c r="C3110" s="56" t="s">
        <v>583</v>
      </c>
      <c r="D3110" s="56">
        <v>1996</v>
      </c>
      <c r="E3110" s="58">
        <v>67929502</v>
      </c>
      <c r="F3110" s="58">
        <v>60881750</v>
      </c>
      <c r="G3110" s="59">
        <v>60831371</v>
      </c>
      <c r="H3110" s="59">
        <v>7098131</v>
      </c>
      <c r="I3110" s="60">
        <v>0</v>
      </c>
      <c r="J3110" s="58">
        <v>-7047752</v>
      </c>
      <c r="K3110" s="62">
        <v>333866</v>
      </c>
      <c r="L3110" s="61"/>
      <c r="M3110" s="61"/>
      <c r="N3110" s="61"/>
      <c r="O3110" s="61"/>
      <c r="P3110" s="62">
        <v>3934178</v>
      </c>
      <c r="Q3110" s="61"/>
      <c r="R3110" s="61"/>
      <c r="S3110" s="61"/>
      <c r="T3110" s="61"/>
      <c r="U3110" s="61"/>
      <c r="V3110" s="61"/>
      <c r="W3110" s="62">
        <v>4349231</v>
      </c>
      <c r="X3110" s="61"/>
      <c r="Y3110" s="61"/>
      <c r="Z3110" s="61"/>
      <c r="AA3110" s="62">
        <v>21683749</v>
      </c>
      <c r="AB3110" s="61"/>
      <c r="AC3110" s="61"/>
      <c r="AD3110" s="62">
        <v>16165904</v>
      </c>
      <c r="AE3110" s="61"/>
      <c r="AF3110" s="62">
        <v>10574240</v>
      </c>
      <c r="AG3110" s="61"/>
      <c r="AH3110" s="61"/>
      <c r="AI3110" s="62">
        <v>3790203</v>
      </c>
      <c r="AJ3110" s="61"/>
      <c r="AK3110" s="61"/>
      <c r="AL3110" s="61"/>
      <c r="AM3110" s="61"/>
      <c r="AN3110" s="61"/>
      <c r="AO3110" s="61"/>
      <c r="AP3110" s="62">
        <v>153468</v>
      </c>
      <c r="AQ3110" s="61"/>
      <c r="AR3110" s="62">
        <v>1969672</v>
      </c>
      <c r="AS3110" s="61"/>
      <c r="AT3110" s="61"/>
      <c r="AU3110" s="61"/>
      <c r="AV3110" s="61"/>
      <c r="AW3110" s="61"/>
      <c r="AX3110" s="61"/>
      <c r="AY3110" s="62">
        <v>261858</v>
      </c>
      <c r="AZ3110" s="61"/>
      <c r="BA3110" s="62">
        <v>1628818</v>
      </c>
      <c r="BB3110" s="61"/>
      <c r="BC3110" s="61"/>
      <c r="BD3110" s="61"/>
      <c r="BE3110" s="62">
        <v>2871046</v>
      </c>
      <c r="BF3110" s="61"/>
      <c r="BG3110" s="61"/>
      <c r="BH3110" s="61"/>
      <c r="BI3110" s="61"/>
      <c r="BJ3110" s="61"/>
      <c r="BK3110" s="62">
        <v>213269</v>
      </c>
      <c r="BL3110" s="61"/>
      <c r="BM3110" s="61"/>
      <c r="BN3110" s="61"/>
      <c r="BO3110" s="62">
        <v>-7047752</v>
      </c>
    </row>
    <row r="3111" spans="1:67" x14ac:dyDescent="0.2">
      <c r="A3111" s="57" t="s">
        <v>58</v>
      </c>
      <c r="B3111" s="56" t="s">
        <v>58</v>
      </c>
      <c r="C3111" s="56" t="s">
        <v>583</v>
      </c>
      <c r="D3111" s="56">
        <v>1997</v>
      </c>
      <c r="E3111" s="58">
        <v>70699773</v>
      </c>
      <c r="F3111" s="58">
        <v>62460384</v>
      </c>
      <c r="G3111" s="59">
        <v>63439337</v>
      </c>
      <c r="H3111" s="59">
        <v>7260436</v>
      </c>
      <c r="I3111" s="60">
        <v>0</v>
      </c>
      <c r="J3111" s="58">
        <v>-8239389</v>
      </c>
      <c r="K3111" s="62">
        <v>333866</v>
      </c>
      <c r="L3111" s="61"/>
      <c r="M3111" s="61"/>
      <c r="N3111" s="61"/>
      <c r="O3111" s="61"/>
      <c r="P3111" s="62">
        <v>3934178</v>
      </c>
      <c r="Q3111" s="61"/>
      <c r="R3111" s="61"/>
      <c r="S3111" s="61"/>
      <c r="T3111" s="61"/>
      <c r="U3111" s="61"/>
      <c r="V3111" s="61"/>
      <c r="W3111" s="62">
        <v>4349231</v>
      </c>
      <c r="X3111" s="61"/>
      <c r="Y3111" s="61"/>
      <c r="Z3111" s="61"/>
      <c r="AA3111" s="62">
        <v>22620711</v>
      </c>
      <c r="AB3111" s="61"/>
      <c r="AC3111" s="61"/>
      <c r="AD3111" s="62">
        <v>17101348</v>
      </c>
      <c r="AE3111" s="61"/>
      <c r="AF3111" s="62">
        <v>11184446</v>
      </c>
      <c r="AG3111" s="61"/>
      <c r="AH3111" s="61"/>
      <c r="AI3111" s="62">
        <v>3915557</v>
      </c>
      <c r="AJ3111" s="61"/>
      <c r="AK3111" s="61"/>
      <c r="AL3111" s="61"/>
      <c r="AM3111" s="61"/>
      <c r="AN3111" s="61"/>
      <c r="AO3111" s="61"/>
      <c r="AP3111" s="62">
        <v>155258</v>
      </c>
      <c r="AQ3111" s="61"/>
      <c r="AR3111" s="62">
        <v>1971094</v>
      </c>
      <c r="AS3111" s="61"/>
      <c r="AT3111" s="61"/>
      <c r="AU3111" s="61"/>
      <c r="AV3111" s="61"/>
      <c r="AW3111" s="61"/>
      <c r="AX3111" s="61"/>
      <c r="AY3111" s="62">
        <v>329000</v>
      </c>
      <c r="AZ3111" s="61"/>
      <c r="BA3111" s="62">
        <v>1638917</v>
      </c>
      <c r="BB3111" s="61"/>
      <c r="BC3111" s="61"/>
      <c r="BD3111" s="61"/>
      <c r="BE3111" s="62">
        <v>2938381</v>
      </c>
      <c r="BF3111" s="61"/>
      <c r="BG3111" s="61"/>
      <c r="BH3111" s="61"/>
      <c r="BI3111" s="61"/>
      <c r="BJ3111" s="61"/>
      <c r="BK3111" s="62">
        <v>227786</v>
      </c>
      <c r="BL3111" s="61"/>
      <c r="BM3111" s="61"/>
      <c r="BN3111" s="61"/>
      <c r="BO3111" s="62">
        <v>-8239389</v>
      </c>
    </row>
    <row r="3112" spans="1:67" x14ac:dyDescent="0.2">
      <c r="A3112" s="57" t="s">
        <v>58</v>
      </c>
      <c r="B3112" s="56" t="s">
        <v>58</v>
      </c>
      <c r="C3112" s="56" t="s">
        <v>583</v>
      </c>
      <c r="D3112" s="56">
        <v>1998</v>
      </c>
      <c r="E3112" s="58">
        <v>73631879</v>
      </c>
      <c r="F3112" s="58">
        <v>64617012</v>
      </c>
      <c r="G3112" s="59">
        <v>66033802</v>
      </c>
      <c r="H3112" s="59">
        <v>7598077</v>
      </c>
      <c r="I3112" s="60">
        <v>0</v>
      </c>
      <c r="J3112" s="58">
        <v>-9014867</v>
      </c>
      <c r="K3112" s="62">
        <v>333866</v>
      </c>
      <c r="L3112" s="61"/>
      <c r="M3112" s="61"/>
      <c r="N3112" s="61"/>
      <c r="O3112" s="61"/>
      <c r="P3112" s="62">
        <v>4042183</v>
      </c>
      <c r="Q3112" s="61"/>
      <c r="R3112" s="61"/>
      <c r="S3112" s="61"/>
      <c r="T3112" s="61"/>
      <c r="U3112" s="61"/>
      <c r="V3112" s="61"/>
      <c r="W3112" s="62">
        <v>4408561</v>
      </c>
      <c r="X3112" s="61"/>
      <c r="Y3112" s="61"/>
      <c r="Z3112" s="61"/>
      <c r="AA3112" s="62">
        <v>23645216</v>
      </c>
      <c r="AB3112" s="61"/>
      <c r="AC3112" s="61"/>
      <c r="AD3112" s="62">
        <v>17757703</v>
      </c>
      <c r="AE3112" s="61"/>
      <c r="AF3112" s="62">
        <v>11869565</v>
      </c>
      <c r="AG3112" s="61"/>
      <c r="AH3112" s="61"/>
      <c r="AI3112" s="62">
        <v>3976708</v>
      </c>
      <c r="AJ3112" s="61"/>
      <c r="AK3112" s="61"/>
      <c r="AL3112" s="61"/>
      <c r="AM3112" s="61"/>
      <c r="AN3112" s="61"/>
      <c r="AO3112" s="61"/>
      <c r="AP3112" s="62">
        <v>153007</v>
      </c>
      <c r="AQ3112" s="61"/>
      <c r="AR3112" s="62">
        <v>2005624</v>
      </c>
      <c r="AS3112" s="61"/>
      <c r="AT3112" s="61"/>
      <c r="AU3112" s="61"/>
      <c r="AV3112" s="61"/>
      <c r="AW3112" s="61"/>
      <c r="AX3112" s="61"/>
      <c r="AY3112" s="62">
        <v>341990</v>
      </c>
      <c r="AZ3112" s="61"/>
      <c r="BA3112" s="62">
        <v>1643800</v>
      </c>
      <c r="BB3112" s="61"/>
      <c r="BC3112" s="61"/>
      <c r="BD3112" s="61"/>
      <c r="BE3112" s="62">
        <v>3246150</v>
      </c>
      <c r="BF3112" s="61"/>
      <c r="BG3112" s="61"/>
      <c r="BH3112" s="61"/>
      <c r="BI3112" s="61"/>
      <c r="BJ3112" s="61"/>
      <c r="BK3112" s="62">
        <v>207506</v>
      </c>
      <c r="BL3112" s="61"/>
      <c r="BM3112" s="61"/>
      <c r="BN3112" s="61"/>
      <c r="BO3112" s="62">
        <v>-9014867</v>
      </c>
    </row>
    <row r="3113" spans="1:67" x14ac:dyDescent="0.2">
      <c r="A3113" s="57" t="s">
        <v>59</v>
      </c>
      <c r="B3113" s="56" t="s">
        <v>59</v>
      </c>
      <c r="C3113" s="56" t="s">
        <v>584</v>
      </c>
      <c r="D3113" s="56">
        <v>1989</v>
      </c>
      <c r="E3113" s="58">
        <v>2540548</v>
      </c>
      <c r="F3113" s="58">
        <v>2427133</v>
      </c>
      <c r="G3113" s="59">
        <v>2150976</v>
      </c>
      <c r="H3113" s="59">
        <v>389572</v>
      </c>
      <c r="I3113" s="60">
        <v>0</v>
      </c>
      <c r="J3113" s="58">
        <v>-113415</v>
      </c>
      <c r="K3113" s="62">
        <v>7789</v>
      </c>
      <c r="L3113" s="61"/>
      <c r="M3113" s="62">
        <v>12480</v>
      </c>
      <c r="N3113" s="61"/>
      <c r="O3113" s="61"/>
      <c r="P3113" s="62">
        <v>33348</v>
      </c>
      <c r="Q3113" s="62">
        <v>10244</v>
      </c>
      <c r="R3113" s="61"/>
      <c r="S3113" s="61"/>
      <c r="T3113" s="61"/>
      <c r="U3113" s="61"/>
      <c r="V3113" s="61"/>
      <c r="W3113" s="62">
        <v>127192</v>
      </c>
      <c r="X3113" s="61"/>
      <c r="Y3113" s="61"/>
      <c r="Z3113" s="61"/>
      <c r="AA3113" s="62">
        <v>1004372</v>
      </c>
      <c r="AB3113" s="61"/>
      <c r="AC3113" s="61"/>
      <c r="AD3113" s="62">
        <v>293288</v>
      </c>
      <c r="AE3113" s="61"/>
      <c r="AF3113" s="62">
        <v>412838</v>
      </c>
      <c r="AG3113" s="61"/>
      <c r="AH3113" s="61"/>
      <c r="AI3113" s="62">
        <v>249425</v>
      </c>
      <c r="AJ3113" s="61"/>
      <c r="AK3113" s="61"/>
      <c r="AL3113" s="61"/>
      <c r="AM3113" s="61"/>
      <c r="AN3113" s="61"/>
      <c r="AO3113" s="61"/>
      <c r="AP3113" s="62">
        <v>30567</v>
      </c>
      <c r="AQ3113" s="61"/>
      <c r="AR3113" s="62">
        <v>20704</v>
      </c>
      <c r="AS3113" s="61"/>
      <c r="AT3113" s="61"/>
      <c r="AU3113" s="61"/>
      <c r="AV3113" s="61"/>
      <c r="AW3113" s="61"/>
      <c r="AX3113" s="61"/>
      <c r="AY3113" s="62">
        <v>60432</v>
      </c>
      <c r="AZ3113" s="61"/>
      <c r="BA3113" s="62">
        <v>277473</v>
      </c>
      <c r="BB3113" s="61"/>
      <c r="BC3113" s="61"/>
      <c r="BD3113" s="61"/>
      <c r="BE3113" s="61"/>
      <c r="BF3113" s="61"/>
      <c r="BG3113" s="61"/>
      <c r="BH3113" s="61"/>
      <c r="BI3113" s="61"/>
      <c r="BJ3113" s="61"/>
      <c r="BK3113" s="61">
        <v>396</v>
      </c>
      <c r="BL3113" s="61"/>
      <c r="BM3113" s="61"/>
      <c r="BN3113" s="61"/>
      <c r="BO3113" s="62">
        <v>-113415</v>
      </c>
    </row>
    <row r="3114" spans="1:67" x14ac:dyDescent="0.2">
      <c r="A3114" s="57" t="s">
        <v>59</v>
      </c>
      <c r="B3114" s="56" t="s">
        <v>59</v>
      </c>
      <c r="C3114" s="56" t="s">
        <v>584</v>
      </c>
      <c r="D3114" s="56">
        <v>1990</v>
      </c>
      <c r="E3114" s="58">
        <v>3185387</v>
      </c>
      <c r="F3114" s="58">
        <v>3071972</v>
      </c>
      <c r="G3114" s="59">
        <v>2748000</v>
      </c>
      <c r="H3114" s="59">
        <v>437387</v>
      </c>
      <c r="I3114" s="60">
        <v>0</v>
      </c>
      <c r="J3114" s="58">
        <v>-113415</v>
      </c>
      <c r="K3114" s="62">
        <v>7789</v>
      </c>
      <c r="L3114" s="61"/>
      <c r="M3114" s="62">
        <v>12480</v>
      </c>
      <c r="N3114" s="61"/>
      <c r="O3114" s="61"/>
      <c r="P3114" s="62">
        <v>33348</v>
      </c>
      <c r="Q3114" s="62">
        <v>10244</v>
      </c>
      <c r="R3114" s="61"/>
      <c r="S3114" s="61"/>
      <c r="T3114" s="61"/>
      <c r="U3114" s="61"/>
      <c r="V3114" s="61"/>
      <c r="W3114" s="62">
        <v>127192</v>
      </c>
      <c r="X3114" s="61"/>
      <c r="Y3114" s="61"/>
      <c r="Z3114" s="61"/>
      <c r="AA3114" s="62">
        <v>1126931</v>
      </c>
      <c r="AB3114" s="61"/>
      <c r="AC3114" s="61"/>
      <c r="AD3114" s="62">
        <v>519702</v>
      </c>
      <c r="AE3114" s="61"/>
      <c r="AF3114" s="62">
        <v>638540</v>
      </c>
      <c r="AG3114" s="61"/>
      <c r="AH3114" s="61"/>
      <c r="AI3114" s="62">
        <v>271774</v>
      </c>
      <c r="AJ3114" s="61"/>
      <c r="AK3114" s="61"/>
      <c r="AL3114" s="61"/>
      <c r="AM3114" s="61"/>
      <c r="AN3114" s="61"/>
      <c r="AO3114" s="61"/>
      <c r="AP3114" s="62">
        <v>31472</v>
      </c>
      <c r="AQ3114" s="61"/>
      <c r="AR3114" s="62">
        <v>20704</v>
      </c>
      <c r="AS3114" s="61"/>
      <c r="AT3114" s="61"/>
      <c r="AU3114" s="61"/>
      <c r="AV3114" s="61"/>
      <c r="AW3114" s="61"/>
      <c r="AX3114" s="61"/>
      <c r="AY3114" s="62">
        <v>75004</v>
      </c>
      <c r="AZ3114" s="61"/>
      <c r="BA3114" s="62">
        <v>309811</v>
      </c>
      <c r="BB3114" s="61"/>
      <c r="BC3114" s="61"/>
      <c r="BD3114" s="61"/>
      <c r="BE3114" s="61"/>
      <c r="BF3114" s="61"/>
      <c r="BG3114" s="61"/>
      <c r="BH3114" s="61"/>
      <c r="BI3114" s="61"/>
      <c r="BJ3114" s="61"/>
      <c r="BK3114" s="61">
        <v>396</v>
      </c>
      <c r="BL3114" s="61"/>
      <c r="BM3114" s="61"/>
      <c r="BN3114" s="61"/>
      <c r="BO3114" s="62">
        <v>-113415</v>
      </c>
    </row>
    <row r="3115" spans="1:67" x14ac:dyDescent="0.2">
      <c r="A3115" s="57" t="s">
        <v>59</v>
      </c>
      <c r="B3115" s="56" t="s">
        <v>59</v>
      </c>
      <c r="C3115" s="56" t="s">
        <v>181</v>
      </c>
      <c r="D3115" s="56">
        <v>1989</v>
      </c>
      <c r="E3115" s="58">
        <v>18644899</v>
      </c>
      <c r="F3115" s="58">
        <v>17580255</v>
      </c>
      <c r="G3115" s="59">
        <v>17626445</v>
      </c>
      <c r="H3115" s="59">
        <v>1018454</v>
      </c>
      <c r="I3115" s="60">
        <v>0</v>
      </c>
      <c r="J3115" s="58">
        <v>-1064644</v>
      </c>
      <c r="K3115" s="62">
        <v>258588</v>
      </c>
      <c r="L3115" s="61"/>
      <c r="M3115" s="61"/>
      <c r="N3115" s="61"/>
      <c r="O3115" s="61"/>
      <c r="P3115" s="62">
        <v>1498114</v>
      </c>
      <c r="Q3115" s="61"/>
      <c r="R3115" s="61"/>
      <c r="S3115" s="61"/>
      <c r="T3115" s="61"/>
      <c r="U3115" s="61"/>
      <c r="V3115" s="61"/>
      <c r="W3115" s="62">
        <v>842857</v>
      </c>
      <c r="X3115" s="61"/>
      <c r="Y3115" s="61"/>
      <c r="Z3115" s="61"/>
      <c r="AA3115" s="62">
        <v>4127419</v>
      </c>
      <c r="AB3115" s="61"/>
      <c r="AC3115" s="61"/>
      <c r="AD3115" s="62">
        <v>6747789</v>
      </c>
      <c r="AE3115" s="61"/>
      <c r="AF3115" s="62">
        <v>2992211</v>
      </c>
      <c r="AG3115" s="61"/>
      <c r="AH3115" s="61"/>
      <c r="AI3115" s="62">
        <v>1159467</v>
      </c>
      <c r="AJ3115" s="61"/>
      <c r="AK3115" s="61"/>
      <c r="AL3115" s="61"/>
      <c r="AM3115" s="61"/>
      <c r="AN3115" s="61"/>
      <c r="AO3115" s="61"/>
      <c r="AP3115" s="62">
        <v>90576</v>
      </c>
      <c r="AQ3115" s="61"/>
      <c r="AR3115" s="62">
        <v>118911</v>
      </c>
      <c r="AS3115" s="61"/>
      <c r="AT3115" s="61"/>
      <c r="AU3115" s="61"/>
      <c r="AV3115" s="62">
        <v>38747</v>
      </c>
      <c r="AW3115" s="61"/>
      <c r="AX3115" s="61"/>
      <c r="AY3115" s="62">
        <v>152220</v>
      </c>
      <c r="AZ3115" s="61"/>
      <c r="BA3115" s="62">
        <v>618000</v>
      </c>
      <c r="BB3115" s="61"/>
      <c r="BC3115" s="61"/>
      <c r="BD3115" s="61"/>
      <c r="BE3115" s="61"/>
      <c r="BF3115" s="61"/>
      <c r="BG3115" s="61"/>
      <c r="BH3115" s="61"/>
      <c r="BI3115" s="61"/>
      <c r="BJ3115" s="61"/>
      <c r="BK3115" s="61"/>
      <c r="BL3115" s="61"/>
      <c r="BM3115" s="61"/>
      <c r="BN3115" s="61"/>
      <c r="BO3115" s="62">
        <v>-1064644</v>
      </c>
    </row>
    <row r="3116" spans="1:67" x14ac:dyDescent="0.2">
      <c r="A3116" s="57" t="s">
        <v>59</v>
      </c>
      <c r="B3116" s="56" t="s">
        <v>59</v>
      </c>
      <c r="C3116" s="56" t="s">
        <v>181</v>
      </c>
      <c r="D3116" s="56">
        <v>1990</v>
      </c>
      <c r="E3116" s="58">
        <v>20663564</v>
      </c>
      <c r="F3116" s="58">
        <v>19598920</v>
      </c>
      <c r="G3116" s="59">
        <v>19587377</v>
      </c>
      <c r="H3116" s="59">
        <v>1076187</v>
      </c>
      <c r="I3116" s="60">
        <v>0</v>
      </c>
      <c r="J3116" s="58">
        <v>-1064644</v>
      </c>
      <c r="K3116" s="65">
        <v>282864</v>
      </c>
      <c r="L3116" s="64"/>
      <c r="M3116" s="64"/>
      <c r="N3116" s="64"/>
      <c r="O3116" s="64"/>
      <c r="P3116" s="65">
        <v>1498114</v>
      </c>
      <c r="Q3116" s="64"/>
      <c r="R3116" s="64"/>
      <c r="S3116" s="64"/>
      <c r="T3116" s="64"/>
      <c r="U3116" s="64"/>
      <c r="V3116" s="64"/>
      <c r="W3116" s="65">
        <v>1343566</v>
      </c>
      <c r="X3116" s="64"/>
      <c r="Y3116" s="64"/>
      <c r="Z3116" s="64"/>
      <c r="AA3116" s="65">
        <v>4580806</v>
      </c>
      <c r="AB3116" s="64"/>
      <c r="AC3116" s="64"/>
      <c r="AD3116" s="65">
        <v>7480207</v>
      </c>
      <c r="AE3116" s="64"/>
      <c r="AF3116" s="65">
        <v>3157489</v>
      </c>
      <c r="AG3116" s="64"/>
      <c r="AH3116" s="64"/>
      <c r="AI3116" s="65">
        <v>1244331</v>
      </c>
      <c r="AJ3116" s="64"/>
      <c r="AK3116" s="64"/>
      <c r="AL3116" s="64"/>
      <c r="AM3116" s="64"/>
      <c r="AN3116" s="64"/>
      <c r="AO3116" s="64"/>
      <c r="AP3116" s="65">
        <v>112591</v>
      </c>
      <c r="AQ3116" s="64"/>
      <c r="AR3116" s="65">
        <v>111425</v>
      </c>
      <c r="AS3116" s="64"/>
      <c r="AT3116" s="64"/>
      <c r="AU3116" s="64"/>
      <c r="AV3116" s="65">
        <v>38747</v>
      </c>
      <c r="AW3116" s="64"/>
      <c r="AX3116" s="64"/>
      <c r="AY3116" s="65">
        <v>164710</v>
      </c>
      <c r="AZ3116" s="64"/>
      <c r="BA3116" s="65">
        <v>648714</v>
      </c>
      <c r="BB3116" s="64"/>
      <c r="BC3116" s="64"/>
      <c r="BD3116" s="64"/>
      <c r="BE3116" s="64"/>
      <c r="BF3116" s="64"/>
      <c r="BG3116" s="64"/>
      <c r="BH3116" s="64"/>
      <c r="BI3116" s="64"/>
      <c r="BJ3116" s="64"/>
      <c r="BK3116" s="64"/>
      <c r="BL3116" s="64"/>
      <c r="BM3116" s="64"/>
      <c r="BN3116" s="64"/>
      <c r="BO3116" s="65">
        <v>-1064644</v>
      </c>
    </row>
    <row r="3117" spans="1:67" x14ac:dyDescent="0.2">
      <c r="A3117" s="57" t="s">
        <v>59</v>
      </c>
      <c r="B3117" s="56" t="s">
        <v>59</v>
      </c>
      <c r="C3117" s="56" t="s">
        <v>181</v>
      </c>
      <c r="D3117" s="56">
        <v>1991</v>
      </c>
      <c r="E3117" s="58">
        <v>24146451</v>
      </c>
      <c r="F3117" s="58">
        <v>23081807</v>
      </c>
      <c r="G3117" s="59">
        <v>22850008</v>
      </c>
      <c r="H3117" s="59">
        <v>1296443</v>
      </c>
      <c r="I3117" s="60">
        <v>0</v>
      </c>
      <c r="J3117" s="58">
        <v>-1064644</v>
      </c>
      <c r="K3117" s="62">
        <v>282864</v>
      </c>
      <c r="L3117" s="61"/>
      <c r="M3117" s="61"/>
      <c r="N3117" s="61"/>
      <c r="O3117" s="61"/>
      <c r="P3117" s="62">
        <v>1498114</v>
      </c>
      <c r="Q3117" s="61"/>
      <c r="R3117" s="61"/>
      <c r="S3117" s="61"/>
      <c r="T3117" s="61"/>
      <c r="U3117" s="61"/>
      <c r="V3117" s="61"/>
      <c r="W3117" s="62">
        <v>1343566</v>
      </c>
      <c r="X3117" s="61"/>
      <c r="Y3117" s="61"/>
      <c r="Z3117" s="61"/>
      <c r="AA3117" s="62">
        <v>5243334</v>
      </c>
      <c r="AB3117" s="61"/>
      <c r="AC3117" s="61"/>
      <c r="AD3117" s="62">
        <v>9395049</v>
      </c>
      <c r="AE3117" s="61"/>
      <c r="AF3117" s="62">
        <v>3692015</v>
      </c>
      <c r="AG3117" s="61"/>
      <c r="AH3117" s="61"/>
      <c r="AI3117" s="62">
        <v>1395066</v>
      </c>
      <c r="AJ3117" s="61"/>
      <c r="AK3117" s="61"/>
      <c r="AL3117" s="61"/>
      <c r="AM3117" s="61"/>
      <c r="AN3117" s="61"/>
      <c r="AO3117" s="61"/>
      <c r="AP3117" s="62">
        <v>116894</v>
      </c>
      <c r="AQ3117" s="61"/>
      <c r="AR3117" s="62">
        <v>117112</v>
      </c>
      <c r="AS3117" s="61"/>
      <c r="AT3117" s="61"/>
      <c r="AU3117" s="61"/>
      <c r="AV3117" s="62">
        <v>70179</v>
      </c>
      <c r="AW3117" s="61"/>
      <c r="AX3117" s="61"/>
      <c r="AY3117" s="62">
        <v>199826</v>
      </c>
      <c r="AZ3117" s="61"/>
      <c r="BA3117" s="62">
        <v>792432</v>
      </c>
      <c r="BB3117" s="61"/>
      <c r="BC3117" s="61"/>
      <c r="BD3117" s="61"/>
      <c r="BE3117" s="61"/>
      <c r="BF3117" s="61"/>
      <c r="BG3117" s="61"/>
      <c r="BH3117" s="61"/>
      <c r="BI3117" s="61"/>
      <c r="BJ3117" s="61"/>
      <c r="BK3117" s="61"/>
      <c r="BL3117" s="61"/>
      <c r="BM3117" s="61"/>
      <c r="BN3117" s="61"/>
      <c r="BO3117" s="62">
        <v>-1064644</v>
      </c>
    </row>
    <row r="3118" spans="1:67" x14ac:dyDescent="0.2">
      <c r="A3118" s="57" t="s">
        <v>59</v>
      </c>
      <c r="B3118" s="56" t="s">
        <v>59</v>
      </c>
      <c r="C3118" s="56" t="s">
        <v>181</v>
      </c>
      <c r="D3118" s="56">
        <v>1992</v>
      </c>
      <c r="E3118" s="58">
        <v>25463875</v>
      </c>
      <c r="F3118" s="58">
        <v>24399231</v>
      </c>
      <c r="G3118" s="59">
        <v>24140795</v>
      </c>
      <c r="H3118" s="59">
        <v>1323080</v>
      </c>
      <c r="I3118" s="60">
        <v>0</v>
      </c>
      <c r="J3118" s="58">
        <v>-1064644</v>
      </c>
      <c r="K3118" s="62">
        <v>282864</v>
      </c>
      <c r="L3118" s="61"/>
      <c r="M3118" s="61"/>
      <c r="N3118" s="61"/>
      <c r="O3118" s="61"/>
      <c r="P3118" s="62">
        <v>1498114</v>
      </c>
      <c r="Q3118" s="61"/>
      <c r="R3118" s="61"/>
      <c r="S3118" s="61"/>
      <c r="T3118" s="61"/>
      <c r="U3118" s="61"/>
      <c r="V3118" s="61"/>
      <c r="W3118" s="62">
        <v>1343566</v>
      </c>
      <c r="X3118" s="61"/>
      <c r="Y3118" s="61"/>
      <c r="Z3118" s="61"/>
      <c r="AA3118" s="62">
        <v>5942293</v>
      </c>
      <c r="AB3118" s="61"/>
      <c r="AC3118" s="61"/>
      <c r="AD3118" s="62">
        <v>9776170</v>
      </c>
      <c r="AE3118" s="61"/>
      <c r="AF3118" s="62">
        <v>3771916</v>
      </c>
      <c r="AG3118" s="61"/>
      <c r="AH3118" s="61"/>
      <c r="AI3118" s="62">
        <v>1525872</v>
      </c>
      <c r="AJ3118" s="61"/>
      <c r="AK3118" s="61"/>
      <c r="AL3118" s="61"/>
      <c r="AM3118" s="61"/>
      <c r="AN3118" s="61"/>
      <c r="AO3118" s="61"/>
      <c r="AP3118" s="62">
        <v>117591</v>
      </c>
      <c r="AQ3118" s="61"/>
      <c r="AR3118" s="62">
        <v>127378</v>
      </c>
      <c r="AS3118" s="61"/>
      <c r="AT3118" s="61"/>
      <c r="AU3118" s="61"/>
      <c r="AV3118" s="62">
        <v>70179</v>
      </c>
      <c r="AW3118" s="61"/>
      <c r="AX3118" s="61"/>
      <c r="AY3118" s="62">
        <v>208138</v>
      </c>
      <c r="AZ3118" s="61"/>
      <c r="BA3118" s="62">
        <v>799794</v>
      </c>
      <c r="BB3118" s="61"/>
      <c r="BC3118" s="61"/>
      <c r="BD3118" s="61"/>
      <c r="BE3118" s="61"/>
      <c r="BF3118" s="61"/>
      <c r="BG3118" s="61"/>
      <c r="BH3118" s="61"/>
      <c r="BI3118" s="61"/>
      <c r="BJ3118" s="61"/>
      <c r="BK3118" s="61"/>
      <c r="BL3118" s="61"/>
      <c r="BM3118" s="61"/>
      <c r="BN3118" s="61"/>
      <c r="BO3118" s="62">
        <v>-1064644</v>
      </c>
    </row>
    <row r="3119" spans="1:67" x14ac:dyDescent="0.2">
      <c r="A3119" s="57" t="s">
        <v>59</v>
      </c>
      <c r="B3119" s="56" t="s">
        <v>59</v>
      </c>
      <c r="C3119" s="56" t="s">
        <v>181</v>
      </c>
      <c r="D3119" s="56">
        <v>1993</v>
      </c>
      <c r="E3119" s="58">
        <v>26447839</v>
      </c>
      <c r="F3119" s="58">
        <v>25383195</v>
      </c>
      <c r="G3119" s="59">
        <v>24981304</v>
      </c>
      <c r="H3119" s="59">
        <v>1466535</v>
      </c>
      <c r="I3119" s="60">
        <v>0</v>
      </c>
      <c r="J3119" s="58">
        <v>-1064644</v>
      </c>
      <c r="K3119" s="62">
        <v>282864</v>
      </c>
      <c r="L3119" s="61"/>
      <c r="M3119" s="61"/>
      <c r="N3119" s="61"/>
      <c r="O3119" s="61"/>
      <c r="P3119" s="62">
        <v>1498114</v>
      </c>
      <c r="Q3119" s="61"/>
      <c r="R3119" s="61"/>
      <c r="S3119" s="61"/>
      <c r="T3119" s="61"/>
      <c r="U3119" s="61"/>
      <c r="V3119" s="61"/>
      <c r="W3119" s="62">
        <v>1349909</v>
      </c>
      <c r="X3119" s="61"/>
      <c r="Y3119" s="61"/>
      <c r="Z3119" s="61"/>
      <c r="AA3119" s="62">
        <v>6308039</v>
      </c>
      <c r="AB3119" s="61"/>
      <c r="AC3119" s="61"/>
      <c r="AD3119" s="62">
        <v>10136408</v>
      </c>
      <c r="AE3119" s="61"/>
      <c r="AF3119" s="62">
        <v>3813469</v>
      </c>
      <c r="AG3119" s="61"/>
      <c r="AH3119" s="61"/>
      <c r="AI3119" s="62">
        <v>1592501</v>
      </c>
      <c r="AJ3119" s="61"/>
      <c r="AK3119" s="61"/>
      <c r="AL3119" s="61"/>
      <c r="AM3119" s="61"/>
      <c r="AN3119" s="61"/>
      <c r="AO3119" s="61"/>
      <c r="AP3119" s="62">
        <v>120032</v>
      </c>
      <c r="AQ3119" s="61"/>
      <c r="AR3119" s="62">
        <v>154436</v>
      </c>
      <c r="AS3119" s="61"/>
      <c r="AT3119" s="61"/>
      <c r="AU3119" s="61"/>
      <c r="AV3119" s="62">
        <v>73693</v>
      </c>
      <c r="AW3119" s="61"/>
      <c r="AX3119" s="61"/>
      <c r="AY3119" s="62">
        <v>216633</v>
      </c>
      <c r="AZ3119" s="61"/>
      <c r="BA3119" s="62">
        <v>901741</v>
      </c>
      <c r="BB3119" s="61"/>
      <c r="BC3119" s="61"/>
      <c r="BD3119" s="61"/>
      <c r="BE3119" s="61"/>
      <c r="BF3119" s="61"/>
      <c r="BG3119" s="61"/>
      <c r="BH3119" s="61"/>
      <c r="BI3119" s="61"/>
      <c r="BJ3119" s="61"/>
      <c r="BK3119" s="61"/>
      <c r="BL3119" s="61"/>
      <c r="BM3119" s="61"/>
      <c r="BN3119" s="61"/>
      <c r="BO3119" s="62">
        <v>-1064644</v>
      </c>
    </row>
    <row r="3120" spans="1:67" x14ac:dyDescent="0.2">
      <c r="A3120" s="57" t="s">
        <v>59</v>
      </c>
      <c r="B3120" s="56" t="s">
        <v>59</v>
      </c>
      <c r="C3120" s="56" t="s">
        <v>181</v>
      </c>
      <c r="D3120" s="56">
        <v>1994</v>
      </c>
      <c r="E3120" s="58">
        <v>28804694</v>
      </c>
      <c r="F3120" s="58">
        <v>17283036</v>
      </c>
      <c r="G3120" s="59">
        <v>27288847</v>
      </c>
      <c r="H3120" s="59">
        <v>1515847</v>
      </c>
      <c r="I3120" s="60">
        <v>0</v>
      </c>
      <c r="J3120" s="58">
        <v>-11521658</v>
      </c>
      <c r="K3120" s="62">
        <v>282864</v>
      </c>
      <c r="L3120" s="61"/>
      <c r="M3120" s="61"/>
      <c r="N3120" s="61"/>
      <c r="O3120" s="61"/>
      <c r="P3120" s="62">
        <v>1967394</v>
      </c>
      <c r="Q3120" s="61"/>
      <c r="R3120" s="61"/>
      <c r="S3120" s="61"/>
      <c r="T3120" s="61"/>
      <c r="U3120" s="61"/>
      <c r="V3120" s="61"/>
      <c r="W3120" s="62">
        <v>1811225</v>
      </c>
      <c r="X3120" s="61"/>
      <c r="Y3120" s="61"/>
      <c r="Z3120" s="61"/>
      <c r="AA3120" s="62">
        <v>6809530</v>
      </c>
      <c r="AB3120" s="61"/>
      <c r="AC3120" s="61"/>
      <c r="AD3120" s="62">
        <v>10597406</v>
      </c>
      <c r="AE3120" s="61"/>
      <c r="AF3120" s="62">
        <v>4161068</v>
      </c>
      <c r="AG3120" s="61"/>
      <c r="AH3120" s="61"/>
      <c r="AI3120" s="62">
        <v>1659360</v>
      </c>
      <c r="AJ3120" s="61"/>
      <c r="AK3120" s="61"/>
      <c r="AL3120" s="61"/>
      <c r="AM3120" s="61"/>
      <c r="AN3120" s="61"/>
      <c r="AO3120" s="61"/>
      <c r="AP3120" s="62">
        <v>141921</v>
      </c>
      <c r="AQ3120" s="61"/>
      <c r="AR3120" s="62">
        <v>157676</v>
      </c>
      <c r="AS3120" s="61"/>
      <c r="AT3120" s="61"/>
      <c r="AU3120" s="61"/>
      <c r="AV3120" s="62">
        <v>73693</v>
      </c>
      <c r="AW3120" s="61"/>
      <c r="AX3120" s="61"/>
      <c r="AY3120" s="62">
        <v>223383</v>
      </c>
      <c r="AZ3120" s="61"/>
      <c r="BA3120" s="62">
        <v>919174</v>
      </c>
      <c r="BB3120" s="61"/>
      <c r="BC3120" s="61"/>
      <c r="BD3120" s="61"/>
      <c r="BE3120" s="61"/>
      <c r="BF3120" s="61"/>
      <c r="BG3120" s="61"/>
      <c r="BH3120" s="61"/>
      <c r="BI3120" s="61"/>
      <c r="BJ3120" s="61"/>
      <c r="BK3120" s="61"/>
      <c r="BL3120" s="61"/>
      <c r="BM3120" s="61"/>
      <c r="BN3120" s="61"/>
      <c r="BO3120" s="62">
        <v>-11521658</v>
      </c>
    </row>
    <row r="3121" spans="1:67" x14ac:dyDescent="0.2">
      <c r="A3121" s="57" t="s">
        <v>59</v>
      </c>
      <c r="B3121" s="56" t="s">
        <v>59</v>
      </c>
      <c r="C3121" s="56" t="s">
        <v>181</v>
      </c>
      <c r="D3121" s="56">
        <v>1995</v>
      </c>
      <c r="E3121" s="58">
        <v>30264713</v>
      </c>
      <c r="F3121" s="58">
        <v>18480502</v>
      </c>
      <c r="G3121" s="59">
        <v>28604088</v>
      </c>
      <c r="H3121" s="59">
        <v>1660625</v>
      </c>
      <c r="I3121" s="60">
        <v>0</v>
      </c>
      <c r="J3121" s="58">
        <v>-11784211</v>
      </c>
      <c r="K3121" s="62">
        <v>282864</v>
      </c>
      <c r="L3121" s="61"/>
      <c r="M3121" s="61"/>
      <c r="N3121" s="61"/>
      <c r="O3121" s="61"/>
      <c r="P3121" s="62">
        <v>1975967</v>
      </c>
      <c r="Q3121" s="61"/>
      <c r="R3121" s="61"/>
      <c r="S3121" s="61"/>
      <c r="T3121" s="61"/>
      <c r="U3121" s="61"/>
      <c r="V3121" s="61"/>
      <c r="W3121" s="62">
        <v>1859102</v>
      </c>
      <c r="X3121" s="61"/>
      <c r="Y3121" s="61"/>
      <c r="Z3121" s="61"/>
      <c r="AA3121" s="62">
        <v>7365201</v>
      </c>
      <c r="AB3121" s="61"/>
      <c r="AC3121" s="61"/>
      <c r="AD3121" s="62">
        <v>11093121</v>
      </c>
      <c r="AE3121" s="61"/>
      <c r="AF3121" s="62">
        <v>4265151</v>
      </c>
      <c r="AG3121" s="61"/>
      <c r="AH3121" s="61"/>
      <c r="AI3121" s="62">
        <v>1762682</v>
      </c>
      <c r="AJ3121" s="61"/>
      <c r="AK3121" s="61"/>
      <c r="AL3121" s="61"/>
      <c r="AM3121" s="61"/>
      <c r="AN3121" s="61"/>
      <c r="AO3121" s="61"/>
      <c r="AP3121" s="62">
        <v>199755</v>
      </c>
      <c r="AQ3121" s="61"/>
      <c r="AR3121" s="62">
        <v>224391</v>
      </c>
      <c r="AS3121" s="61"/>
      <c r="AT3121" s="61"/>
      <c r="AU3121" s="61"/>
      <c r="AV3121" s="62">
        <v>75468</v>
      </c>
      <c r="AW3121" s="61"/>
      <c r="AX3121" s="61"/>
      <c r="AY3121" s="62">
        <v>234779</v>
      </c>
      <c r="AZ3121" s="61"/>
      <c r="BA3121" s="62">
        <v>926232</v>
      </c>
      <c r="BB3121" s="61"/>
      <c r="BC3121" s="61"/>
      <c r="BD3121" s="61"/>
      <c r="BE3121" s="61"/>
      <c r="BF3121" s="61"/>
      <c r="BG3121" s="61"/>
      <c r="BH3121" s="61"/>
      <c r="BI3121" s="61"/>
      <c r="BJ3121" s="61"/>
      <c r="BK3121" s="61"/>
      <c r="BL3121" s="61"/>
      <c r="BM3121" s="61"/>
      <c r="BN3121" s="61"/>
      <c r="BO3121" s="62">
        <v>-11784211</v>
      </c>
    </row>
    <row r="3122" spans="1:67" x14ac:dyDescent="0.2">
      <c r="A3122" s="57" t="s">
        <v>59</v>
      </c>
      <c r="B3122" s="56" t="s">
        <v>59</v>
      </c>
      <c r="C3122" s="56" t="s">
        <v>181</v>
      </c>
      <c r="D3122" s="56">
        <v>1996</v>
      </c>
      <c r="E3122" s="58">
        <v>31924872</v>
      </c>
      <c r="F3122" s="58">
        <v>19302238</v>
      </c>
      <c r="G3122" s="59">
        <v>29942566</v>
      </c>
      <c r="H3122" s="59">
        <v>1982306</v>
      </c>
      <c r="I3122" s="60">
        <v>0</v>
      </c>
      <c r="J3122" s="58">
        <v>-12622634</v>
      </c>
      <c r="K3122" s="62">
        <v>282893</v>
      </c>
      <c r="L3122" s="61"/>
      <c r="M3122" s="61"/>
      <c r="N3122" s="61"/>
      <c r="O3122" s="61"/>
      <c r="P3122" s="62">
        <v>2102523</v>
      </c>
      <c r="Q3122" s="61"/>
      <c r="R3122" s="61"/>
      <c r="S3122" s="61"/>
      <c r="T3122" s="61"/>
      <c r="U3122" s="61"/>
      <c r="V3122" s="61"/>
      <c r="W3122" s="62">
        <v>1859102</v>
      </c>
      <c r="X3122" s="61"/>
      <c r="Y3122" s="61"/>
      <c r="Z3122" s="61"/>
      <c r="AA3122" s="62">
        <v>7762621</v>
      </c>
      <c r="AB3122" s="61"/>
      <c r="AC3122" s="61"/>
      <c r="AD3122" s="62">
        <v>11666019</v>
      </c>
      <c r="AE3122" s="61"/>
      <c r="AF3122" s="62">
        <v>4402113</v>
      </c>
      <c r="AG3122" s="61"/>
      <c r="AH3122" s="61"/>
      <c r="AI3122" s="62">
        <v>1867295</v>
      </c>
      <c r="AJ3122" s="61"/>
      <c r="AK3122" s="61"/>
      <c r="AL3122" s="61"/>
      <c r="AM3122" s="61"/>
      <c r="AN3122" s="61"/>
      <c r="AO3122" s="61"/>
      <c r="AP3122" s="62">
        <v>218494</v>
      </c>
      <c r="AQ3122" s="61"/>
      <c r="AR3122" s="62">
        <v>256182</v>
      </c>
      <c r="AS3122" s="61"/>
      <c r="AT3122" s="61"/>
      <c r="AU3122" s="61"/>
      <c r="AV3122" s="62">
        <v>75468</v>
      </c>
      <c r="AW3122" s="61"/>
      <c r="AX3122" s="61"/>
      <c r="AY3122" s="62">
        <v>254730</v>
      </c>
      <c r="AZ3122" s="61"/>
      <c r="BA3122" s="62">
        <v>1177432</v>
      </c>
      <c r="BB3122" s="61"/>
      <c r="BC3122" s="61"/>
      <c r="BD3122" s="61"/>
      <c r="BE3122" s="61"/>
      <c r="BF3122" s="61"/>
      <c r="BG3122" s="61"/>
      <c r="BH3122" s="61"/>
      <c r="BI3122" s="61"/>
      <c r="BJ3122" s="61"/>
      <c r="BK3122" s="61"/>
      <c r="BL3122" s="61"/>
      <c r="BM3122" s="61"/>
      <c r="BN3122" s="61"/>
      <c r="BO3122" s="62">
        <v>-12622634</v>
      </c>
    </row>
    <row r="3123" spans="1:67" x14ac:dyDescent="0.2">
      <c r="A3123" s="57" t="s">
        <v>59</v>
      </c>
      <c r="B3123" s="56" t="s">
        <v>59</v>
      </c>
      <c r="C3123" s="56" t="s">
        <v>181</v>
      </c>
      <c r="D3123" s="56">
        <v>1997</v>
      </c>
      <c r="E3123" s="58">
        <v>33562839</v>
      </c>
      <c r="F3123" s="58">
        <v>19951740</v>
      </c>
      <c r="G3123" s="59">
        <v>31516586</v>
      </c>
      <c r="H3123" s="59">
        <v>2046253</v>
      </c>
      <c r="I3123" s="60">
        <v>0</v>
      </c>
      <c r="J3123" s="58">
        <v>-13611099</v>
      </c>
      <c r="K3123" s="62">
        <v>319893</v>
      </c>
      <c r="L3123" s="61"/>
      <c r="M3123" s="61"/>
      <c r="N3123" s="61"/>
      <c r="O3123" s="61"/>
      <c r="P3123" s="62">
        <v>2102528</v>
      </c>
      <c r="Q3123" s="61"/>
      <c r="R3123" s="61"/>
      <c r="S3123" s="61"/>
      <c r="T3123" s="61"/>
      <c r="U3123" s="61"/>
      <c r="V3123" s="61"/>
      <c r="W3123" s="62">
        <v>2356156</v>
      </c>
      <c r="X3123" s="61"/>
      <c r="Y3123" s="61"/>
      <c r="Z3123" s="61"/>
      <c r="AA3123" s="62">
        <v>8183120</v>
      </c>
      <c r="AB3123" s="61"/>
      <c r="AC3123" s="61"/>
      <c r="AD3123" s="62">
        <v>12066190</v>
      </c>
      <c r="AE3123" s="61"/>
      <c r="AF3123" s="62">
        <v>4504069</v>
      </c>
      <c r="AG3123" s="61"/>
      <c r="AH3123" s="61"/>
      <c r="AI3123" s="62">
        <v>1984630</v>
      </c>
      <c r="AJ3123" s="61"/>
      <c r="AK3123" s="61"/>
      <c r="AL3123" s="61"/>
      <c r="AM3123" s="61"/>
      <c r="AN3123" s="61"/>
      <c r="AO3123" s="61"/>
      <c r="AP3123" s="62">
        <v>226547</v>
      </c>
      <c r="AQ3123" s="61"/>
      <c r="AR3123" s="62">
        <v>268589</v>
      </c>
      <c r="AS3123" s="61"/>
      <c r="AT3123" s="61"/>
      <c r="AU3123" s="61"/>
      <c r="AV3123" s="62">
        <v>75743</v>
      </c>
      <c r="AW3123" s="61"/>
      <c r="AX3123" s="61"/>
      <c r="AY3123" s="62">
        <v>270394</v>
      </c>
      <c r="AZ3123" s="61"/>
      <c r="BA3123" s="62">
        <v>1177432</v>
      </c>
      <c r="BB3123" s="61"/>
      <c r="BC3123" s="61"/>
      <c r="BD3123" s="61"/>
      <c r="BE3123" s="61"/>
      <c r="BF3123" s="61"/>
      <c r="BG3123" s="61"/>
      <c r="BH3123" s="61"/>
      <c r="BI3123" s="62">
        <v>27548</v>
      </c>
      <c r="BJ3123" s="61"/>
      <c r="BK3123" s="61"/>
      <c r="BL3123" s="61"/>
      <c r="BM3123" s="61"/>
      <c r="BN3123" s="61"/>
      <c r="BO3123" s="62">
        <v>-13611099</v>
      </c>
    </row>
    <row r="3124" spans="1:67" x14ac:dyDescent="0.2">
      <c r="A3124" s="57" t="s">
        <v>59</v>
      </c>
      <c r="B3124" s="56" t="s">
        <v>59</v>
      </c>
      <c r="C3124" s="56" t="s">
        <v>181</v>
      </c>
      <c r="D3124" s="56">
        <v>1998</v>
      </c>
      <c r="E3124" s="58">
        <v>35679972</v>
      </c>
      <c r="F3124" s="58">
        <v>21381691</v>
      </c>
      <c r="G3124" s="59">
        <v>33260616</v>
      </c>
      <c r="H3124" s="59">
        <v>2419356</v>
      </c>
      <c r="I3124" s="60">
        <v>0</v>
      </c>
      <c r="J3124" s="58">
        <v>-14298281</v>
      </c>
      <c r="K3124" s="62">
        <v>319893</v>
      </c>
      <c r="L3124" s="61"/>
      <c r="M3124" s="61"/>
      <c r="N3124" s="61"/>
      <c r="O3124" s="61"/>
      <c r="P3124" s="62">
        <v>2136822</v>
      </c>
      <c r="Q3124" s="61"/>
      <c r="R3124" s="61"/>
      <c r="S3124" s="61"/>
      <c r="T3124" s="61"/>
      <c r="U3124" s="61"/>
      <c r="V3124" s="61"/>
      <c r="W3124" s="62">
        <v>3047841</v>
      </c>
      <c r="X3124" s="61"/>
      <c r="Y3124" s="61"/>
      <c r="Z3124" s="61"/>
      <c r="AA3124" s="62">
        <v>8669097</v>
      </c>
      <c r="AB3124" s="61"/>
      <c r="AC3124" s="61"/>
      <c r="AD3124" s="62">
        <v>12395800</v>
      </c>
      <c r="AE3124" s="61"/>
      <c r="AF3124" s="62">
        <v>4620633</v>
      </c>
      <c r="AG3124" s="61"/>
      <c r="AH3124" s="61"/>
      <c r="AI3124" s="62">
        <v>2070530</v>
      </c>
      <c r="AJ3124" s="61"/>
      <c r="AK3124" s="61"/>
      <c r="AL3124" s="61"/>
      <c r="AM3124" s="61"/>
      <c r="AN3124" s="61"/>
      <c r="AO3124" s="61"/>
      <c r="AP3124" s="62">
        <v>230358</v>
      </c>
      <c r="AQ3124" s="61"/>
      <c r="AR3124" s="62">
        <v>459059</v>
      </c>
      <c r="AS3124" s="61"/>
      <c r="AT3124" s="61"/>
      <c r="AU3124" s="61"/>
      <c r="AV3124" s="62">
        <v>76651</v>
      </c>
      <c r="AW3124" s="61"/>
      <c r="AX3124" s="61"/>
      <c r="AY3124" s="62">
        <v>275129</v>
      </c>
      <c r="AZ3124" s="61"/>
      <c r="BA3124" s="62">
        <v>1185808</v>
      </c>
      <c r="BB3124" s="61"/>
      <c r="BC3124" s="61"/>
      <c r="BD3124" s="61"/>
      <c r="BE3124" s="61"/>
      <c r="BF3124" s="61"/>
      <c r="BG3124" s="61"/>
      <c r="BH3124" s="61"/>
      <c r="BI3124" s="62">
        <v>192351</v>
      </c>
      <c r="BJ3124" s="61"/>
      <c r="BK3124" s="61"/>
      <c r="BL3124" s="61"/>
      <c r="BM3124" s="61"/>
      <c r="BN3124" s="61"/>
      <c r="BO3124" s="62">
        <v>-14298281</v>
      </c>
    </row>
    <row r="3125" spans="1:67" x14ac:dyDescent="0.2">
      <c r="A3125" s="57" t="s">
        <v>59</v>
      </c>
      <c r="B3125" s="56" t="s">
        <v>59</v>
      </c>
      <c r="C3125" s="56" t="s">
        <v>181</v>
      </c>
      <c r="D3125" s="56">
        <v>2002</v>
      </c>
      <c r="E3125" s="58">
        <v>40615169</v>
      </c>
      <c r="F3125" s="58">
        <v>40615169</v>
      </c>
      <c r="G3125" s="59">
        <v>37653057</v>
      </c>
      <c r="H3125" s="59">
        <v>2962112</v>
      </c>
      <c r="I3125" s="60">
        <v>0</v>
      </c>
      <c r="J3125" s="58">
        <v>0</v>
      </c>
      <c r="K3125" s="61"/>
      <c r="L3125" s="61">
        <v>0</v>
      </c>
      <c r="M3125" s="61"/>
      <c r="N3125" s="61">
        <v>0</v>
      </c>
      <c r="O3125" s="61">
        <v>0</v>
      </c>
      <c r="P3125" s="61"/>
      <c r="Q3125" s="61"/>
      <c r="R3125" s="61"/>
      <c r="S3125" s="61">
        <v>0</v>
      </c>
      <c r="T3125" s="61">
        <v>0</v>
      </c>
      <c r="U3125" s="61"/>
      <c r="V3125" s="62">
        <v>3200181</v>
      </c>
      <c r="W3125" s="61"/>
      <c r="X3125" s="61">
        <v>0</v>
      </c>
      <c r="Y3125" s="61">
        <v>0</v>
      </c>
      <c r="Z3125" s="62">
        <v>10638994</v>
      </c>
      <c r="AA3125" s="61"/>
      <c r="AB3125" s="61">
        <v>0</v>
      </c>
      <c r="AC3125" s="62">
        <v>15863869</v>
      </c>
      <c r="AD3125" s="61"/>
      <c r="AE3125" s="62">
        <v>5430106</v>
      </c>
      <c r="AF3125" s="61"/>
      <c r="AG3125" s="61">
        <v>0</v>
      </c>
      <c r="AH3125" s="62">
        <v>2519907</v>
      </c>
      <c r="AI3125" s="61"/>
      <c r="AJ3125" s="61">
        <v>0</v>
      </c>
      <c r="AK3125" s="61">
        <v>0</v>
      </c>
      <c r="AL3125" s="61">
        <v>0</v>
      </c>
      <c r="AM3125" s="61">
        <v>0</v>
      </c>
      <c r="AN3125" s="61">
        <v>0</v>
      </c>
      <c r="AO3125" s="61">
        <v>0</v>
      </c>
      <c r="AP3125" s="61"/>
      <c r="AQ3125" s="62">
        <v>245857</v>
      </c>
      <c r="AR3125" s="61"/>
      <c r="AS3125" s="62">
        <v>684987</v>
      </c>
      <c r="AT3125" s="61">
        <v>0</v>
      </c>
      <c r="AU3125" s="62">
        <v>1194689</v>
      </c>
      <c r="AV3125" s="61"/>
      <c r="AW3125" s="62">
        <v>76651</v>
      </c>
      <c r="AX3125" s="62">
        <v>358498</v>
      </c>
      <c r="AY3125" s="61"/>
      <c r="AZ3125" s="61">
        <v>0</v>
      </c>
      <c r="BA3125" s="61"/>
      <c r="BB3125" s="61">
        <v>0</v>
      </c>
      <c r="BC3125" s="61">
        <v>0</v>
      </c>
      <c r="BD3125" s="61">
        <v>0</v>
      </c>
      <c r="BE3125" s="61"/>
      <c r="BF3125" s="61">
        <v>0</v>
      </c>
      <c r="BG3125" s="61"/>
      <c r="BH3125" s="61">
        <v>0</v>
      </c>
      <c r="BI3125" s="61"/>
      <c r="BJ3125" s="62">
        <v>401430</v>
      </c>
      <c r="BK3125" s="61"/>
      <c r="BL3125" s="61">
        <v>0</v>
      </c>
      <c r="BM3125" s="61">
        <v>0</v>
      </c>
      <c r="BN3125" s="61">
        <v>0</v>
      </c>
      <c r="BO3125" s="61"/>
    </row>
    <row r="3126" spans="1:67" x14ac:dyDescent="0.2">
      <c r="A3126" s="57" t="s">
        <v>59</v>
      </c>
      <c r="B3126" s="56" t="s">
        <v>59</v>
      </c>
      <c r="C3126" s="56" t="s">
        <v>181</v>
      </c>
      <c r="D3126" s="56">
        <v>2003</v>
      </c>
      <c r="E3126" s="58">
        <v>43218722</v>
      </c>
      <c r="F3126" s="58">
        <v>43218722</v>
      </c>
      <c r="G3126" s="59">
        <v>40067642</v>
      </c>
      <c r="H3126" s="59">
        <v>3151080</v>
      </c>
      <c r="I3126" s="60">
        <v>0</v>
      </c>
      <c r="J3126" s="58">
        <v>0</v>
      </c>
      <c r="K3126" s="61"/>
      <c r="L3126" s="62">
        <v>2500</v>
      </c>
      <c r="M3126" s="61"/>
      <c r="N3126" s="61">
        <v>0</v>
      </c>
      <c r="O3126" s="61">
        <v>0</v>
      </c>
      <c r="P3126" s="61"/>
      <c r="Q3126" s="61"/>
      <c r="R3126" s="61"/>
      <c r="S3126" s="61">
        <v>0</v>
      </c>
      <c r="T3126" s="61">
        <v>0</v>
      </c>
      <c r="U3126" s="61"/>
      <c r="V3126" s="62">
        <v>3915122</v>
      </c>
      <c r="W3126" s="61"/>
      <c r="X3126" s="61">
        <v>0</v>
      </c>
      <c r="Y3126" s="61">
        <v>0</v>
      </c>
      <c r="Z3126" s="62">
        <v>10913069</v>
      </c>
      <c r="AA3126" s="61"/>
      <c r="AB3126" s="61">
        <v>0</v>
      </c>
      <c r="AC3126" s="62">
        <v>16730852</v>
      </c>
      <c r="AD3126" s="61"/>
      <c r="AE3126" s="62">
        <v>5876388</v>
      </c>
      <c r="AF3126" s="61"/>
      <c r="AG3126" s="61">
        <v>0</v>
      </c>
      <c r="AH3126" s="62">
        <v>2629711</v>
      </c>
      <c r="AI3126" s="61"/>
      <c r="AJ3126" s="61">
        <v>0</v>
      </c>
      <c r="AK3126" s="61">
        <v>0</v>
      </c>
      <c r="AL3126" s="61">
        <v>0</v>
      </c>
      <c r="AM3126" s="61">
        <v>0</v>
      </c>
      <c r="AN3126" s="61">
        <v>0</v>
      </c>
      <c r="AO3126" s="61">
        <v>0</v>
      </c>
      <c r="AP3126" s="61"/>
      <c r="AQ3126" s="62">
        <v>271509</v>
      </c>
      <c r="AR3126" s="61"/>
      <c r="AS3126" s="62">
        <v>724936</v>
      </c>
      <c r="AT3126" s="62">
        <v>27119</v>
      </c>
      <c r="AU3126" s="62">
        <v>1229442</v>
      </c>
      <c r="AV3126" s="61"/>
      <c r="AW3126" s="62">
        <v>77461</v>
      </c>
      <c r="AX3126" s="62">
        <v>394848</v>
      </c>
      <c r="AY3126" s="61"/>
      <c r="AZ3126" s="61">
        <v>0</v>
      </c>
      <c r="BA3126" s="61"/>
      <c r="BB3126" s="61">
        <v>0</v>
      </c>
      <c r="BC3126" s="61">
        <v>0</v>
      </c>
      <c r="BD3126" s="61">
        <v>0</v>
      </c>
      <c r="BE3126" s="61"/>
      <c r="BF3126" s="61">
        <v>0</v>
      </c>
      <c r="BG3126" s="61"/>
      <c r="BH3126" s="61">
        <v>0</v>
      </c>
      <c r="BI3126" s="61"/>
      <c r="BJ3126" s="62">
        <v>425765</v>
      </c>
      <c r="BK3126" s="61"/>
      <c r="BL3126" s="61">
        <v>0</v>
      </c>
      <c r="BM3126" s="61">
        <v>0</v>
      </c>
      <c r="BN3126" s="61">
        <v>0</v>
      </c>
      <c r="BO3126" s="61"/>
    </row>
    <row r="3127" spans="1:67" x14ac:dyDescent="0.2">
      <c r="A3127" s="57" t="s">
        <v>59</v>
      </c>
      <c r="B3127" s="56" t="s">
        <v>59</v>
      </c>
      <c r="C3127" s="56" t="s">
        <v>181</v>
      </c>
      <c r="D3127" s="56">
        <v>2004</v>
      </c>
      <c r="E3127" s="58">
        <v>44155546</v>
      </c>
      <c r="F3127" s="58">
        <v>44162546</v>
      </c>
      <c r="G3127" s="59">
        <v>40969069</v>
      </c>
      <c r="H3127" s="59">
        <v>3193477</v>
      </c>
      <c r="I3127" s="60">
        <v>7000</v>
      </c>
      <c r="J3127" s="58">
        <v>0</v>
      </c>
      <c r="K3127" s="61"/>
      <c r="L3127" s="62">
        <v>2500</v>
      </c>
      <c r="M3127" s="61"/>
      <c r="N3127" s="61">
        <v>0</v>
      </c>
      <c r="O3127" s="61">
        <v>0</v>
      </c>
      <c r="P3127" s="61"/>
      <c r="Q3127" s="61"/>
      <c r="R3127" s="61"/>
      <c r="S3127" s="61">
        <v>0</v>
      </c>
      <c r="T3127" s="62">
        <v>7000</v>
      </c>
      <c r="U3127" s="61"/>
      <c r="V3127" s="62">
        <v>3972116</v>
      </c>
      <c r="W3127" s="61"/>
      <c r="X3127" s="61">
        <v>0</v>
      </c>
      <c r="Y3127" s="62">
        <v>76026</v>
      </c>
      <c r="Z3127" s="62">
        <v>11517039</v>
      </c>
      <c r="AA3127" s="61"/>
      <c r="AB3127" s="61">
        <v>0</v>
      </c>
      <c r="AC3127" s="62">
        <v>16707429</v>
      </c>
      <c r="AD3127" s="61"/>
      <c r="AE3127" s="62">
        <v>5969646</v>
      </c>
      <c r="AF3127" s="61"/>
      <c r="AG3127" s="61">
        <v>0</v>
      </c>
      <c r="AH3127" s="62">
        <v>2717313</v>
      </c>
      <c r="AI3127" s="61"/>
      <c r="AJ3127" s="61">
        <v>0</v>
      </c>
      <c r="AK3127" s="61">
        <v>0</v>
      </c>
      <c r="AL3127" s="61">
        <v>0</v>
      </c>
      <c r="AM3127" s="61">
        <v>0</v>
      </c>
      <c r="AN3127" s="61">
        <v>0</v>
      </c>
      <c r="AO3127" s="61">
        <v>0</v>
      </c>
      <c r="AP3127" s="61"/>
      <c r="AQ3127" s="62">
        <v>271763</v>
      </c>
      <c r="AR3127" s="61"/>
      <c r="AS3127" s="62">
        <v>738149</v>
      </c>
      <c r="AT3127" s="62">
        <v>29369</v>
      </c>
      <c r="AU3127" s="62">
        <v>1229442</v>
      </c>
      <c r="AV3127" s="61"/>
      <c r="AW3127" s="62">
        <v>77461</v>
      </c>
      <c r="AX3127" s="62">
        <v>403435</v>
      </c>
      <c r="AY3127" s="61"/>
      <c r="AZ3127" s="61">
        <v>0</v>
      </c>
      <c r="BA3127" s="61"/>
      <c r="BB3127" s="61">
        <v>0</v>
      </c>
      <c r="BC3127" s="61">
        <v>0</v>
      </c>
      <c r="BD3127" s="61">
        <v>0</v>
      </c>
      <c r="BE3127" s="61"/>
      <c r="BF3127" s="61">
        <v>0</v>
      </c>
      <c r="BG3127" s="61"/>
      <c r="BH3127" s="61">
        <v>0</v>
      </c>
      <c r="BI3127" s="61"/>
      <c r="BJ3127" s="62">
        <v>443858</v>
      </c>
      <c r="BK3127" s="61"/>
      <c r="BL3127" s="61">
        <v>0</v>
      </c>
      <c r="BM3127" s="61">
        <v>0</v>
      </c>
      <c r="BN3127" s="61">
        <v>0</v>
      </c>
      <c r="BO3127" s="61"/>
    </row>
    <row r="3128" spans="1:67" x14ac:dyDescent="0.2">
      <c r="A3128" s="57" t="s">
        <v>59</v>
      </c>
      <c r="B3128" s="56" t="s">
        <v>59</v>
      </c>
      <c r="C3128" s="56" t="s">
        <v>181</v>
      </c>
      <c r="D3128" s="56">
        <v>2005</v>
      </c>
      <c r="E3128" s="58">
        <v>40704354</v>
      </c>
      <c r="F3128" s="58">
        <v>40711354</v>
      </c>
      <c r="G3128" s="59">
        <v>39757200</v>
      </c>
      <c r="H3128" s="59">
        <v>954154</v>
      </c>
      <c r="I3128" s="60">
        <v>7000</v>
      </c>
      <c r="J3128" s="58">
        <v>0</v>
      </c>
      <c r="K3128" s="61"/>
      <c r="L3128" s="62">
        <v>2500</v>
      </c>
      <c r="M3128" s="61"/>
      <c r="N3128" s="61">
        <v>0</v>
      </c>
      <c r="O3128" s="61">
        <v>0</v>
      </c>
      <c r="P3128" s="61"/>
      <c r="Q3128" s="61"/>
      <c r="R3128" s="61"/>
      <c r="S3128" s="61">
        <v>0</v>
      </c>
      <c r="T3128" s="62">
        <v>7000</v>
      </c>
      <c r="U3128" s="61"/>
      <c r="V3128" s="62">
        <v>4022591</v>
      </c>
      <c r="W3128" s="61"/>
      <c r="X3128" s="61">
        <v>0</v>
      </c>
      <c r="Y3128" s="62">
        <v>353231</v>
      </c>
      <c r="Z3128" s="62">
        <v>10602543</v>
      </c>
      <c r="AA3128" s="61"/>
      <c r="AB3128" s="61">
        <v>0</v>
      </c>
      <c r="AC3128" s="62">
        <v>16610561</v>
      </c>
      <c r="AD3128" s="61"/>
      <c r="AE3128" s="62">
        <v>5493041</v>
      </c>
      <c r="AF3128" s="61"/>
      <c r="AG3128" s="61">
        <v>0</v>
      </c>
      <c r="AH3128" s="62">
        <v>2665733</v>
      </c>
      <c r="AI3128" s="61"/>
      <c r="AJ3128" s="61">
        <v>0</v>
      </c>
      <c r="AK3128" s="61">
        <v>0</v>
      </c>
      <c r="AL3128" s="61">
        <v>0</v>
      </c>
      <c r="AM3128" s="61">
        <v>0</v>
      </c>
      <c r="AN3128" s="61">
        <v>0</v>
      </c>
      <c r="AO3128" s="61">
        <v>0</v>
      </c>
      <c r="AP3128" s="61"/>
      <c r="AQ3128" s="62">
        <v>79386</v>
      </c>
      <c r="AR3128" s="61"/>
      <c r="AS3128" s="62">
        <v>60076</v>
      </c>
      <c r="AT3128" s="62">
        <v>4542</v>
      </c>
      <c r="AU3128" s="62">
        <v>172926</v>
      </c>
      <c r="AV3128" s="61"/>
      <c r="AW3128" s="62">
        <v>1993</v>
      </c>
      <c r="AX3128" s="62">
        <v>168657</v>
      </c>
      <c r="AY3128" s="61"/>
      <c r="AZ3128" s="61">
        <v>0</v>
      </c>
      <c r="BA3128" s="61"/>
      <c r="BB3128" s="61">
        <v>0</v>
      </c>
      <c r="BC3128" s="61">
        <v>0</v>
      </c>
      <c r="BD3128" s="61">
        <v>0</v>
      </c>
      <c r="BE3128" s="61"/>
      <c r="BF3128" s="61">
        <v>0</v>
      </c>
      <c r="BG3128" s="61"/>
      <c r="BH3128" s="61">
        <v>0</v>
      </c>
      <c r="BI3128" s="61"/>
      <c r="BJ3128" s="62">
        <v>466574</v>
      </c>
      <c r="BK3128" s="61"/>
      <c r="BL3128" s="61">
        <v>0</v>
      </c>
      <c r="BM3128" s="61">
        <v>0</v>
      </c>
      <c r="BN3128" s="61">
        <v>0</v>
      </c>
      <c r="BO3128" s="61"/>
    </row>
    <row r="3129" spans="1:67" x14ac:dyDescent="0.2">
      <c r="A3129" s="57" t="s">
        <v>59</v>
      </c>
      <c r="B3129" s="56" t="s">
        <v>59</v>
      </c>
      <c r="C3129" s="56" t="s">
        <v>182</v>
      </c>
      <c r="D3129" s="56">
        <v>2002</v>
      </c>
      <c r="E3129" s="58">
        <v>160853656</v>
      </c>
      <c r="F3129" s="58">
        <v>152300084</v>
      </c>
      <c r="G3129" s="59">
        <v>151167529</v>
      </c>
      <c r="H3129" s="59">
        <v>9686127</v>
      </c>
      <c r="I3129" s="60">
        <v>0</v>
      </c>
      <c r="J3129" s="58">
        <v>-8553572</v>
      </c>
      <c r="K3129" s="61"/>
      <c r="L3129" s="62">
        <v>1553927</v>
      </c>
      <c r="M3129" s="61"/>
      <c r="N3129" s="62">
        <v>75274</v>
      </c>
      <c r="O3129" s="62">
        <v>14623191</v>
      </c>
      <c r="P3129" s="61"/>
      <c r="Q3129" s="61"/>
      <c r="R3129" s="61"/>
      <c r="S3129" s="61">
        <v>0</v>
      </c>
      <c r="T3129" s="61">
        <v>0</v>
      </c>
      <c r="U3129" s="61"/>
      <c r="V3129" s="62">
        <v>16604955</v>
      </c>
      <c r="W3129" s="61"/>
      <c r="X3129" s="61">
        <v>0</v>
      </c>
      <c r="Y3129" s="62">
        <v>14349246</v>
      </c>
      <c r="Z3129" s="62">
        <v>16181064</v>
      </c>
      <c r="AA3129" s="61"/>
      <c r="AB3129" s="62">
        <v>32586931</v>
      </c>
      <c r="AC3129" s="62">
        <v>22645155</v>
      </c>
      <c r="AD3129" s="61"/>
      <c r="AE3129" s="62">
        <v>25679992</v>
      </c>
      <c r="AF3129" s="61"/>
      <c r="AG3129" s="61">
        <v>0</v>
      </c>
      <c r="AH3129" s="62">
        <v>6867794</v>
      </c>
      <c r="AI3129" s="61"/>
      <c r="AJ3129" s="61">
        <v>0</v>
      </c>
      <c r="AK3129" s="61">
        <v>0</v>
      </c>
      <c r="AL3129" s="61">
        <v>0</v>
      </c>
      <c r="AM3129" s="61">
        <v>0</v>
      </c>
      <c r="AN3129" s="61">
        <v>0</v>
      </c>
      <c r="AO3129" s="61">
        <v>0</v>
      </c>
      <c r="AP3129" s="61"/>
      <c r="AQ3129" s="62">
        <v>1200544</v>
      </c>
      <c r="AR3129" s="61"/>
      <c r="AS3129" s="62">
        <v>2445833</v>
      </c>
      <c r="AT3129" s="62">
        <v>121451</v>
      </c>
      <c r="AU3129" s="62">
        <v>2793908</v>
      </c>
      <c r="AV3129" s="61"/>
      <c r="AW3129" s="62">
        <v>190895</v>
      </c>
      <c r="AX3129" s="62">
        <v>860964</v>
      </c>
      <c r="AY3129" s="61"/>
      <c r="AZ3129" s="61">
        <v>0</v>
      </c>
      <c r="BA3129" s="61"/>
      <c r="BB3129" s="61">
        <v>0</v>
      </c>
      <c r="BC3129" s="62">
        <v>211497</v>
      </c>
      <c r="BD3129" s="61">
        <v>0</v>
      </c>
      <c r="BE3129" s="61"/>
      <c r="BF3129" s="61">
        <v>0</v>
      </c>
      <c r="BG3129" s="61"/>
      <c r="BH3129" s="61">
        <v>0</v>
      </c>
      <c r="BI3129" s="61"/>
      <c r="BJ3129" s="62">
        <v>1861035</v>
      </c>
      <c r="BK3129" s="61"/>
      <c r="BL3129" s="61">
        <v>0</v>
      </c>
      <c r="BM3129" s="61">
        <v>0</v>
      </c>
      <c r="BN3129" s="62">
        <v>-8553572</v>
      </c>
      <c r="BO3129" s="61"/>
    </row>
    <row r="3130" spans="1:67" x14ac:dyDescent="0.2">
      <c r="A3130" s="57" t="s">
        <v>59</v>
      </c>
      <c r="B3130" s="56" t="s">
        <v>59</v>
      </c>
      <c r="C3130" s="56" t="s">
        <v>182</v>
      </c>
      <c r="D3130" s="56">
        <v>2003</v>
      </c>
      <c r="E3130" s="58">
        <v>173858917</v>
      </c>
      <c r="F3130" s="58">
        <v>163472144</v>
      </c>
      <c r="G3130" s="59">
        <v>162519935</v>
      </c>
      <c r="H3130" s="59">
        <v>11338982</v>
      </c>
      <c r="I3130" s="60">
        <v>0</v>
      </c>
      <c r="J3130" s="58">
        <v>-10386773</v>
      </c>
      <c r="K3130" s="61"/>
      <c r="L3130" s="62">
        <v>1553927</v>
      </c>
      <c r="M3130" s="61"/>
      <c r="N3130" s="62">
        <v>75274</v>
      </c>
      <c r="O3130" s="62">
        <v>15324266</v>
      </c>
      <c r="P3130" s="61"/>
      <c r="Q3130" s="61"/>
      <c r="R3130" s="61"/>
      <c r="S3130" s="61">
        <v>0</v>
      </c>
      <c r="T3130" s="61">
        <v>0</v>
      </c>
      <c r="U3130" s="61"/>
      <c r="V3130" s="62">
        <v>18293199</v>
      </c>
      <c r="W3130" s="61"/>
      <c r="X3130" s="61">
        <v>0</v>
      </c>
      <c r="Y3130" s="62">
        <v>15063212</v>
      </c>
      <c r="Z3130" s="62">
        <v>16986176</v>
      </c>
      <c r="AA3130" s="61"/>
      <c r="AB3130" s="62">
        <v>36294229</v>
      </c>
      <c r="AC3130" s="62">
        <v>25221413</v>
      </c>
      <c r="AD3130" s="61"/>
      <c r="AE3130" s="62">
        <v>26513206</v>
      </c>
      <c r="AF3130" s="61"/>
      <c r="AG3130" s="61">
        <v>0</v>
      </c>
      <c r="AH3130" s="62">
        <v>7195033</v>
      </c>
      <c r="AI3130" s="61"/>
      <c r="AJ3130" s="61">
        <v>0</v>
      </c>
      <c r="AK3130" s="61">
        <v>0</v>
      </c>
      <c r="AL3130" s="61">
        <v>0</v>
      </c>
      <c r="AM3130" s="61">
        <v>0</v>
      </c>
      <c r="AN3130" s="61">
        <v>0</v>
      </c>
      <c r="AO3130" s="61">
        <v>0</v>
      </c>
      <c r="AP3130" s="61"/>
      <c r="AQ3130" s="62">
        <v>1215607</v>
      </c>
      <c r="AR3130" s="61"/>
      <c r="AS3130" s="62">
        <v>3183186</v>
      </c>
      <c r="AT3130" s="62">
        <v>375124</v>
      </c>
      <c r="AU3130" s="62">
        <v>3229947</v>
      </c>
      <c r="AV3130" s="61"/>
      <c r="AW3130" s="62">
        <v>190895</v>
      </c>
      <c r="AX3130" s="62">
        <v>921853</v>
      </c>
      <c r="AY3130" s="61"/>
      <c r="AZ3130" s="61">
        <v>0</v>
      </c>
      <c r="BA3130" s="61"/>
      <c r="BB3130" s="61">
        <v>0</v>
      </c>
      <c r="BC3130" s="62">
        <v>227768</v>
      </c>
      <c r="BD3130" s="61">
        <v>0</v>
      </c>
      <c r="BE3130" s="61"/>
      <c r="BF3130" s="61">
        <v>0</v>
      </c>
      <c r="BG3130" s="61"/>
      <c r="BH3130" s="61">
        <v>0</v>
      </c>
      <c r="BI3130" s="61"/>
      <c r="BJ3130" s="62">
        <v>1994602</v>
      </c>
      <c r="BK3130" s="61"/>
      <c r="BL3130" s="61">
        <v>0</v>
      </c>
      <c r="BM3130" s="61">
        <v>0</v>
      </c>
      <c r="BN3130" s="62">
        <v>-10386773</v>
      </c>
      <c r="BO3130" s="61"/>
    </row>
    <row r="3131" spans="1:67" x14ac:dyDescent="0.2">
      <c r="A3131" s="57" t="s">
        <v>59</v>
      </c>
      <c r="B3131" s="56" t="s">
        <v>59</v>
      </c>
      <c r="C3131" s="56" t="s">
        <v>182</v>
      </c>
      <c r="D3131" s="56">
        <v>2004</v>
      </c>
      <c r="E3131" s="58">
        <v>180424018</v>
      </c>
      <c r="F3131" s="58">
        <v>169392675</v>
      </c>
      <c r="G3131" s="59">
        <v>168003930</v>
      </c>
      <c r="H3131" s="59">
        <v>12420088</v>
      </c>
      <c r="I3131" s="60">
        <v>0</v>
      </c>
      <c r="J3131" s="58">
        <v>-11031343</v>
      </c>
      <c r="K3131" s="61"/>
      <c r="L3131" s="62">
        <v>1553927</v>
      </c>
      <c r="M3131" s="61"/>
      <c r="N3131" s="62">
        <v>75274</v>
      </c>
      <c r="O3131" s="62">
        <v>15500314</v>
      </c>
      <c r="P3131" s="61"/>
      <c r="Q3131" s="61"/>
      <c r="R3131" s="61"/>
      <c r="S3131" s="61">
        <v>0</v>
      </c>
      <c r="T3131" s="61">
        <v>0</v>
      </c>
      <c r="U3131" s="61"/>
      <c r="V3131" s="62">
        <v>19190203</v>
      </c>
      <c r="W3131" s="61"/>
      <c r="X3131" s="61">
        <v>0</v>
      </c>
      <c r="Y3131" s="62">
        <v>15982542</v>
      </c>
      <c r="Z3131" s="62">
        <v>18022866</v>
      </c>
      <c r="AA3131" s="61"/>
      <c r="AB3131" s="62">
        <v>37362782</v>
      </c>
      <c r="AC3131" s="62">
        <v>25963967</v>
      </c>
      <c r="AD3131" s="61"/>
      <c r="AE3131" s="62">
        <v>27027224</v>
      </c>
      <c r="AF3131" s="61"/>
      <c r="AG3131" s="61">
        <v>0</v>
      </c>
      <c r="AH3131" s="62">
        <v>7324831</v>
      </c>
      <c r="AI3131" s="61"/>
      <c r="AJ3131" s="61">
        <v>0</v>
      </c>
      <c r="AK3131" s="61">
        <v>0</v>
      </c>
      <c r="AL3131" s="61">
        <v>0</v>
      </c>
      <c r="AM3131" s="61">
        <v>0</v>
      </c>
      <c r="AN3131" s="61">
        <v>0</v>
      </c>
      <c r="AO3131" s="61">
        <v>0</v>
      </c>
      <c r="AP3131" s="61"/>
      <c r="AQ3131" s="62">
        <v>1229135</v>
      </c>
      <c r="AR3131" s="61"/>
      <c r="AS3131" s="62">
        <v>3446507</v>
      </c>
      <c r="AT3131" s="62">
        <v>742688</v>
      </c>
      <c r="AU3131" s="62">
        <v>3479349</v>
      </c>
      <c r="AV3131" s="61"/>
      <c r="AW3131" s="62">
        <v>190895</v>
      </c>
      <c r="AX3131" s="62">
        <v>1047463</v>
      </c>
      <c r="AY3131" s="61"/>
      <c r="AZ3131" s="61">
        <v>0</v>
      </c>
      <c r="BA3131" s="61"/>
      <c r="BB3131" s="61">
        <v>0</v>
      </c>
      <c r="BC3131" s="62">
        <v>275271</v>
      </c>
      <c r="BD3131" s="61">
        <v>0</v>
      </c>
      <c r="BE3131" s="61"/>
      <c r="BF3131" s="61">
        <v>0</v>
      </c>
      <c r="BG3131" s="61"/>
      <c r="BH3131" s="61">
        <v>0</v>
      </c>
      <c r="BI3131" s="61"/>
      <c r="BJ3131" s="62">
        <v>2008780</v>
      </c>
      <c r="BK3131" s="61"/>
      <c r="BL3131" s="61">
        <v>0</v>
      </c>
      <c r="BM3131" s="61">
        <v>0</v>
      </c>
      <c r="BN3131" s="62">
        <v>-11031343</v>
      </c>
      <c r="BO3131" s="61"/>
    </row>
    <row r="3132" spans="1:67" x14ac:dyDescent="0.2">
      <c r="A3132" s="57" t="s">
        <v>59</v>
      </c>
      <c r="B3132" s="56" t="s">
        <v>59</v>
      </c>
      <c r="C3132" s="56" t="s">
        <v>182</v>
      </c>
      <c r="D3132" s="56">
        <v>2005</v>
      </c>
      <c r="E3132" s="58">
        <v>211010371</v>
      </c>
      <c r="F3132" s="58">
        <v>193979030</v>
      </c>
      <c r="G3132" s="59">
        <v>195782011</v>
      </c>
      <c r="H3132" s="59">
        <v>15228360</v>
      </c>
      <c r="I3132" s="60">
        <v>0</v>
      </c>
      <c r="J3132" s="58">
        <v>-17031341</v>
      </c>
      <c r="K3132" s="61"/>
      <c r="L3132" s="62">
        <v>1856641</v>
      </c>
      <c r="M3132" s="61"/>
      <c r="N3132" s="62">
        <v>75274</v>
      </c>
      <c r="O3132" s="62">
        <v>16671546</v>
      </c>
      <c r="P3132" s="61"/>
      <c r="Q3132" s="61"/>
      <c r="R3132" s="61"/>
      <c r="S3132" s="61">
        <v>0</v>
      </c>
      <c r="T3132" s="61">
        <v>0</v>
      </c>
      <c r="U3132" s="61"/>
      <c r="V3132" s="62">
        <v>21881676</v>
      </c>
      <c r="W3132" s="61"/>
      <c r="X3132" s="61">
        <v>0</v>
      </c>
      <c r="Y3132" s="62">
        <v>20927891</v>
      </c>
      <c r="Z3132" s="62">
        <v>23599537</v>
      </c>
      <c r="AA3132" s="61"/>
      <c r="AB3132" s="62">
        <v>43615163</v>
      </c>
      <c r="AC3132" s="62">
        <v>30308842</v>
      </c>
      <c r="AD3132" s="61"/>
      <c r="AE3132" s="62">
        <v>29311531</v>
      </c>
      <c r="AF3132" s="61"/>
      <c r="AG3132" s="61">
        <v>0</v>
      </c>
      <c r="AH3132" s="62">
        <v>7533910</v>
      </c>
      <c r="AI3132" s="61"/>
      <c r="AJ3132" s="61">
        <v>0</v>
      </c>
      <c r="AK3132" s="61">
        <v>0</v>
      </c>
      <c r="AL3132" s="61">
        <v>0</v>
      </c>
      <c r="AM3132" s="61">
        <v>0</v>
      </c>
      <c r="AN3132" s="61">
        <v>0</v>
      </c>
      <c r="AO3132" s="61">
        <v>0</v>
      </c>
      <c r="AP3132" s="61"/>
      <c r="AQ3132" s="62">
        <v>1275362</v>
      </c>
      <c r="AR3132" s="61"/>
      <c r="AS3132" s="62">
        <v>4916036</v>
      </c>
      <c r="AT3132" s="62">
        <v>1472337</v>
      </c>
      <c r="AU3132" s="62">
        <v>3372870</v>
      </c>
      <c r="AV3132" s="61"/>
      <c r="AW3132" s="62">
        <v>190895</v>
      </c>
      <c r="AX3132" s="62">
        <v>1174370</v>
      </c>
      <c r="AY3132" s="61"/>
      <c r="AZ3132" s="61">
        <v>0</v>
      </c>
      <c r="BA3132" s="61"/>
      <c r="BB3132" s="61">
        <v>0</v>
      </c>
      <c r="BC3132" s="62">
        <v>285035</v>
      </c>
      <c r="BD3132" s="61">
        <v>0</v>
      </c>
      <c r="BE3132" s="61"/>
      <c r="BF3132" s="61">
        <v>0</v>
      </c>
      <c r="BG3132" s="61"/>
      <c r="BH3132" s="61">
        <v>0</v>
      </c>
      <c r="BI3132" s="61"/>
      <c r="BJ3132" s="62">
        <v>2541455</v>
      </c>
      <c r="BK3132" s="61"/>
      <c r="BL3132" s="61">
        <v>0</v>
      </c>
      <c r="BM3132" s="61">
        <v>0</v>
      </c>
      <c r="BN3132" s="62">
        <v>-17031341</v>
      </c>
      <c r="BO3132" s="61"/>
    </row>
    <row r="3133" spans="1:67" x14ac:dyDescent="0.2">
      <c r="A3133" s="57" t="s">
        <v>59</v>
      </c>
      <c r="B3133" s="56" t="s">
        <v>59</v>
      </c>
      <c r="C3133" s="56" t="s">
        <v>182</v>
      </c>
      <c r="D3133" s="56">
        <v>2006</v>
      </c>
      <c r="E3133" s="58">
        <v>229904509</v>
      </c>
      <c r="F3133" s="58">
        <v>210220903</v>
      </c>
      <c r="G3133" s="59">
        <v>212778754</v>
      </c>
      <c r="H3133" s="59">
        <v>17125755</v>
      </c>
      <c r="I3133" s="60">
        <v>0</v>
      </c>
      <c r="J3133" s="58">
        <v>-19683606</v>
      </c>
      <c r="K3133" s="61"/>
      <c r="L3133" s="62">
        <v>1856641</v>
      </c>
      <c r="M3133" s="61"/>
      <c r="N3133" s="62">
        <v>75274</v>
      </c>
      <c r="O3133" s="62">
        <v>17303742</v>
      </c>
      <c r="P3133" s="61"/>
      <c r="Q3133" s="61"/>
      <c r="R3133" s="61"/>
      <c r="S3133" s="61">
        <v>0</v>
      </c>
      <c r="T3133" s="61">
        <v>0</v>
      </c>
      <c r="U3133" s="61"/>
      <c r="V3133" s="62">
        <v>22346611</v>
      </c>
      <c r="W3133" s="61"/>
      <c r="X3133" s="61">
        <v>0</v>
      </c>
      <c r="Y3133" s="62">
        <v>23475994</v>
      </c>
      <c r="Z3133" s="62">
        <v>26472929</v>
      </c>
      <c r="AA3133" s="61"/>
      <c r="AB3133" s="62">
        <v>48032056</v>
      </c>
      <c r="AC3133" s="62">
        <v>33378208</v>
      </c>
      <c r="AD3133" s="61"/>
      <c r="AE3133" s="62">
        <v>32091824</v>
      </c>
      <c r="AF3133" s="61"/>
      <c r="AG3133" s="61">
        <v>0</v>
      </c>
      <c r="AH3133" s="62">
        <v>7745475</v>
      </c>
      <c r="AI3133" s="61"/>
      <c r="AJ3133" s="61">
        <v>0</v>
      </c>
      <c r="AK3133" s="61">
        <v>0</v>
      </c>
      <c r="AL3133" s="61">
        <v>0</v>
      </c>
      <c r="AM3133" s="61">
        <v>0</v>
      </c>
      <c r="AN3133" s="61">
        <v>0</v>
      </c>
      <c r="AO3133" s="61">
        <v>0</v>
      </c>
      <c r="AP3133" s="61"/>
      <c r="AQ3133" s="62">
        <v>1276900</v>
      </c>
      <c r="AR3133" s="61"/>
      <c r="AS3133" s="62">
        <v>5189734</v>
      </c>
      <c r="AT3133" s="62">
        <v>2085797</v>
      </c>
      <c r="AU3133" s="62">
        <v>3878133</v>
      </c>
      <c r="AV3133" s="61"/>
      <c r="AW3133" s="62">
        <v>190895</v>
      </c>
      <c r="AX3133" s="62">
        <v>1257974</v>
      </c>
      <c r="AY3133" s="61"/>
      <c r="AZ3133" s="61">
        <v>0</v>
      </c>
      <c r="BA3133" s="61"/>
      <c r="BB3133" s="61">
        <v>0</v>
      </c>
      <c r="BC3133" s="62">
        <v>286921</v>
      </c>
      <c r="BD3133" s="61">
        <v>0</v>
      </c>
      <c r="BE3133" s="61"/>
      <c r="BF3133" s="61">
        <v>0</v>
      </c>
      <c r="BG3133" s="61"/>
      <c r="BH3133" s="61">
        <v>0</v>
      </c>
      <c r="BI3133" s="61"/>
      <c r="BJ3133" s="62">
        <v>2959401</v>
      </c>
      <c r="BK3133" s="61"/>
      <c r="BL3133" s="61">
        <v>0</v>
      </c>
      <c r="BM3133" s="61">
        <v>0</v>
      </c>
      <c r="BN3133" s="62">
        <v>-19683606</v>
      </c>
      <c r="BO3133" s="61"/>
    </row>
    <row r="3134" spans="1:67" x14ac:dyDescent="0.2">
      <c r="A3134" s="57" t="s">
        <v>59</v>
      </c>
      <c r="B3134" s="56" t="s">
        <v>59</v>
      </c>
      <c r="C3134" s="56" t="s">
        <v>182</v>
      </c>
      <c r="D3134" s="56">
        <v>2007</v>
      </c>
      <c r="E3134" s="58">
        <v>245832752</v>
      </c>
      <c r="F3134" s="58">
        <v>223965285</v>
      </c>
      <c r="G3134" s="59">
        <v>227322729</v>
      </c>
      <c r="H3134" s="59">
        <v>18510023</v>
      </c>
      <c r="I3134" s="60">
        <v>0</v>
      </c>
      <c r="J3134" s="58">
        <v>-21867467</v>
      </c>
      <c r="K3134" s="61"/>
      <c r="L3134" s="62">
        <v>1856641</v>
      </c>
      <c r="M3134" s="61"/>
      <c r="N3134" s="62">
        <v>75274</v>
      </c>
      <c r="O3134" s="62">
        <v>17388836</v>
      </c>
      <c r="P3134" s="61"/>
      <c r="Q3134" s="61"/>
      <c r="R3134" s="61"/>
      <c r="S3134" s="61">
        <v>0</v>
      </c>
      <c r="T3134" s="61">
        <v>0</v>
      </c>
      <c r="U3134" s="61"/>
      <c r="V3134" s="62">
        <v>23101322</v>
      </c>
      <c r="W3134" s="61"/>
      <c r="X3134" s="61">
        <v>0</v>
      </c>
      <c r="Y3134" s="62">
        <v>26281567</v>
      </c>
      <c r="Z3134" s="62">
        <v>29636660</v>
      </c>
      <c r="AA3134" s="61"/>
      <c r="AB3134" s="62">
        <v>51074533</v>
      </c>
      <c r="AC3134" s="62">
        <v>35492472</v>
      </c>
      <c r="AD3134" s="61"/>
      <c r="AE3134" s="62">
        <v>34574080</v>
      </c>
      <c r="AF3134" s="61"/>
      <c r="AG3134" s="61">
        <v>0</v>
      </c>
      <c r="AH3134" s="62">
        <v>7841344</v>
      </c>
      <c r="AI3134" s="61"/>
      <c r="AJ3134" s="61">
        <v>0</v>
      </c>
      <c r="AK3134" s="61">
        <v>0</v>
      </c>
      <c r="AL3134" s="61">
        <v>0</v>
      </c>
      <c r="AM3134" s="61">
        <v>0</v>
      </c>
      <c r="AN3134" s="61">
        <v>0</v>
      </c>
      <c r="AO3134" s="61">
        <v>0</v>
      </c>
      <c r="AP3134" s="61"/>
      <c r="AQ3134" s="62">
        <v>1311451</v>
      </c>
      <c r="AR3134" s="61"/>
      <c r="AS3134" s="62">
        <v>5427331</v>
      </c>
      <c r="AT3134" s="62">
        <v>2360501</v>
      </c>
      <c r="AU3134" s="62">
        <v>4532773</v>
      </c>
      <c r="AV3134" s="61"/>
      <c r="AW3134" s="62">
        <v>190895</v>
      </c>
      <c r="AX3134" s="62">
        <v>1440750</v>
      </c>
      <c r="AY3134" s="61"/>
      <c r="AZ3134" s="61">
        <v>0</v>
      </c>
      <c r="BA3134" s="61"/>
      <c r="BB3134" s="61">
        <v>0</v>
      </c>
      <c r="BC3134" s="62">
        <v>286921</v>
      </c>
      <c r="BD3134" s="61">
        <v>0</v>
      </c>
      <c r="BE3134" s="61"/>
      <c r="BF3134" s="61">
        <v>0</v>
      </c>
      <c r="BG3134" s="61"/>
      <c r="BH3134" s="61">
        <v>0</v>
      </c>
      <c r="BI3134" s="61"/>
      <c r="BJ3134" s="62">
        <v>2959401</v>
      </c>
      <c r="BK3134" s="61"/>
      <c r="BL3134" s="61">
        <v>0</v>
      </c>
      <c r="BM3134" s="61">
        <v>0</v>
      </c>
      <c r="BN3134" s="62">
        <v>-21867467</v>
      </c>
      <c r="BO3134" s="61"/>
    </row>
    <row r="3135" spans="1:67" x14ac:dyDescent="0.2">
      <c r="A3135" s="57" t="s">
        <v>59</v>
      </c>
      <c r="B3135" s="56" t="s">
        <v>59</v>
      </c>
      <c r="C3135" s="56" t="s">
        <v>182</v>
      </c>
      <c r="D3135" s="56">
        <v>2008</v>
      </c>
      <c r="E3135" s="58">
        <v>263590306</v>
      </c>
      <c r="F3135" s="58">
        <v>226580674</v>
      </c>
      <c r="G3135" s="59">
        <v>244272139</v>
      </c>
      <c r="H3135" s="59">
        <v>19318167</v>
      </c>
      <c r="I3135" s="60">
        <v>0</v>
      </c>
      <c r="J3135" s="58">
        <v>-37009632</v>
      </c>
      <c r="K3135" s="61"/>
      <c r="L3135" s="62">
        <v>1853761</v>
      </c>
      <c r="M3135" s="61"/>
      <c r="N3135" s="62">
        <v>75274</v>
      </c>
      <c r="O3135" s="62">
        <v>17511562</v>
      </c>
      <c r="P3135" s="61"/>
      <c r="Q3135" s="61"/>
      <c r="R3135" s="61"/>
      <c r="S3135" s="61">
        <v>0</v>
      </c>
      <c r="T3135" s="61">
        <v>0</v>
      </c>
      <c r="U3135" s="61"/>
      <c r="V3135" s="62">
        <v>23490545</v>
      </c>
      <c r="W3135" s="61"/>
      <c r="X3135" s="61">
        <v>0</v>
      </c>
      <c r="Y3135" s="62">
        <v>29686603</v>
      </c>
      <c r="Z3135" s="62">
        <v>33476382</v>
      </c>
      <c r="AA3135" s="61"/>
      <c r="AB3135" s="62">
        <v>55325407</v>
      </c>
      <c r="AC3135" s="62">
        <v>38446470</v>
      </c>
      <c r="AD3135" s="61"/>
      <c r="AE3135" s="62">
        <v>36459620</v>
      </c>
      <c r="AF3135" s="61"/>
      <c r="AG3135" s="61">
        <v>0</v>
      </c>
      <c r="AH3135" s="62">
        <v>7946515</v>
      </c>
      <c r="AI3135" s="61"/>
      <c r="AJ3135" s="61">
        <v>0</v>
      </c>
      <c r="AK3135" s="61">
        <v>0</v>
      </c>
      <c r="AL3135" s="61">
        <v>0</v>
      </c>
      <c r="AM3135" s="61">
        <v>0</v>
      </c>
      <c r="AN3135" s="61">
        <v>0</v>
      </c>
      <c r="AO3135" s="61">
        <v>0</v>
      </c>
      <c r="AP3135" s="61"/>
      <c r="AQ3135" s="62">
        <v>1344581</v>
      </c>
      <c r="AR3135" s="61"/>
      <c r="AS3135" s="62">
        <v>5501805</v>
      </c>
      <c r="AT3135" s="62">
        <v>2477047</v>
      </c>
      <c r="AU3135" s="62">
        <v>5007073</v>
      </c>
      <c r="AV3135" s="61"/>
      <c r="AW3135" s="62">
        <v>190895</v>
      </c>
      <c r="AX3135" s="62">
        <v>1534364</v>
      </c>
      <c r="AY3135" s="61"/>
      <c r="AZ3135" s="61">
        <v>0</v>
      </c>
      <c r="BA3135" s="61"/>
      <c r="BB3135" s="61">
        <v>0</v>
      </c>
      <c r="BC3135" s="62">
        <v>286921</v>
      </c>
      <c r="BD3135" s="61">
        <v>0</v>
      </c>
      <c r="BE3135" s="61"/>
      <c r="BF3135" s="61">
        <v>0</v>
      </c>
      <c r="BG3135" s="61"/>
      <c r="BH3135" s="61">
        <v>0</v>
      </c>
      <c r="BI3135" s="61"/>
      <c r="BJ3135" s="62">
        <v>2975481</v>
      </c>
      <c r="BK3135" s="61"/>
      <c r="BL3135" s="61">
        <v>0</v>
      </c>
      <c r="BM3135" s="61">
        <v>0</v>
      </c>
      <c r="BN3135" s="62">
        <v>-37009632</v>
      </c>
      <c r="BO3135" s="61"/>
    </row>
    <row r="3136" spans="1:67" x14ac:dyDescent="0.2">
      <c r="A3136" s="57" t="s">
        <v>59</v>
      </c>
      <c r="B3136" s="56" t="s">
        <v>59</v>
      </c>
      <c r="C3136" s="56" t="s">
        <v>585</v>
      </c>
      <c r="D3136" s="56">
        <v>1989</v>
      </c>
      <c r="E3136" s="58">
        <v>910367</v>
      </c>
      <c r="F3136" s="58">
        <v>909143</v>
      </c>
      <c r="G3136" s="59">
        <v>792682</v>
      </c>
      <c r="H3136" s="59">
        <v>117685</v>
      </c>
      <c r="I3136" s="60">
        <v>0</v>
      </c>
      <c r="J3136" s="58">
        <v>-1224</v>
      </c>
      <c r="K3136" s="61"/>
      <c r="L3136" s="61"/>
      <c r="M3136" s="61">
        <v>645</v>
      </c>
      <c r="N3136" s="61"/>
      <c r="O3136" s="61"/>
      <c r="P3136" s="61"/>
      <c r="Q3136" s="61"/>
      <c r="R3136" s="61"/>
      <c r="S3136" s="61"/>
      <c r="T3136" s="61"/>
      <c r="U3136" s="61"/>
      <c r="V3136" s="61"/>
      <c r="W3136" s="62">
        <v>2481</v>
      </c>
      <c r="X3136" s="61"/>
      <c r="Y3136" s="61"/>
      <c r="Z3136" s="61"/>
      <c r="AA3136" s="62">
        <v>511219</v>
      </c>
      <c r="AB3136" s="61"/>
      <c r="AC3136" s="61"/>
      <c r="AD3136" s="62">
        <v>89425</v>
      </c>
      <c r="AE3136" s="61"/>
      <c r="AF3136" s="62">
        <v>133069</v>
      </c>
      <c r="AG3136" s="61"/>
      <c r="AH3136" s="61"/>
      <c r="AI3136" s="62">
        <v>55843</v>
      </c>
      <c r="AJ3136" s="61"/>
      <c r="AK3136" s="61"/>
      <c r="AL3136" s="61"/>
      <c r="AM3136" s="61"/>
      <c r="AN3136" s="61"/>
      <c r="AO3136" s="61"/>
      <c r="AP3136" s="62">
        <v>6486</v>
      </c>
      <c r="AQ3136" s="61"/>
      <c r="AR3136" s="62">
        <v>20148</v>
      </c>
      <c r="AS3136" s="61"/>
      <c r="AT3136" s="61"/>
      <c r="AU3136" s="61"/>
      <c r="AV3136" s="61">
        <v>377</v>
      </c>
      <c r="AW3136" s="61"/>
      <c r="AX3136" s="61"/>
      <c r="AY3136" s="62">
        <v>41785</v>
      </c>
      <c r="AZ3136" s="61"/>
      <c r="BA3136" s="62">
        <v>48889</v>
      </c>
      <c r="BB3136" s="61"/>
      <c r="BC3136" s="61"/>
      <c r="BD3136" s="61"/>
      <c r="BE3136" s="61"/>
      <c r="BF3136" s="61"/>
      <c r="BG3136" s="61"/>
      <c r="BH3136" s="61"/>
      <c r="BI3136" s="61"/>
      <c r="BJ3136" s="61"/>
      <c r="BK3136" s="61"/>
      <c r="BL3136" s="61"/>
      <c r="BM3136" s="61"/>
      <c r="BN3136" s="61"/>
      <c r="BO3136" s="62">
        <v>-1224</v>
      </c>
    </row>
    <row r="3137" spans="1:67" x14ac:dyDescent="0.2">
      <c r="A3137" s="57" t="s">
        <v>59</v>
      </c>
      <c r="B3137" s="56" t="s">
        <v>59</v>
      </c>
      <c r="C3137" s="56" t="s">
        <v>585</v>
      </c>
      <c r="D3137" s="56">
        <v>1990</v>
      </c>
      <c r="E3137" s="58">
        <v>1067089</v>
      </c>
      <c r="F3137" s="58">
        <v>1065865</v>
      </c>
      <c r="G3137" s="59">
        <v>949404</v>
      </c>
      <c r="H3137" s="59">
        <v>117685</v>
      </c>
      <c r="I3137" s="60">
        <v>0</v>
      </c>
      <c r="J3137" s="58">
        <v>-1224</v>
      </c>
      <c r="K3137" s="61"/>
      <c r="L3137" s="61"/>
      <c r="M3137" s="61">
        <v>645</v>
      </c>
      <c r="N3137" s="61"/>
      <c r="O3137" s="61"/>
      <c r="P3137" s="61"/>
      <c r="Q3137" s="61"/>
      <c r="R3137" s="61"/>
      <c r="S3137" s="61"/>
      <c r="T3137" s="61"/>
      <c r="U3137" s="61"/>
      <c r="V3137" s="61"/>
      <c r="W3137" s="61"/>
      <c r="X3137" s="61"/>
      <c r="Y3137" s="61"/>
      <c r="Z3137" s="61"/>
      <c r="AA3137" s="62">
        <v>636037</v>
      </c>
      <c r="AB3137" s="61"/>
      <c r="AC3137" s="61"/>
      <c r="AD3137" s="62">
        <v>118048</v>
      </c>
      <c r="AE3137" s="61"/>
      <c r="AF3137" s="62">
        <v>137942</v>
      </c>
      <c r="AG3137" s="61"/>
      <c r="AH3137" s="61"/>
      <c r="AI3137" s="62">
        <v>56732</v>
      </c>
      <c r="AJ3137" s="61"/>
      <c r="AK3137" s="61"/>
      <c r="AL3137" s="61"/>
      <c r="AM3137" s="61"/>
      <c r="AN3137" s="61"/>
      <c r="AO3137" s="61"/>
      <c r="AP3137" s="62">
        <v>6486</v>
      </c>
      <c r="AQ3137" s="61"/>
      <c r="AR3137" s="62">
        <v>20148</v>
      </c>
      <c r="AS3137" s="61"/>
      <c r="AT3137" s="61"/>
      <c r="AU3137" s="61"/>
      <c r="AV3137" s="61">
        <v>377</v>
      </c>
      <c r="AW3137" s="61"/>
      <c r="AX3137" s="61"/>
      <c r="AY3137" s="62">
        <v>41785</v>
      </c>
      <c r="AZ3137" s="61"/>
      <c r="BA3137" s="62">
        <v>48889</v>
      </c>
      <c r="BB3137" s="61"/>
      <c r="BC3137" s="61"/>
      <c r="BD3137" s="61"/>
      <c r="BE3137" s="61"/>
      <c r="BF3137" s="61"/>
      <c r="BG3137" s="61"/>
      <c r="BH3137" s="61"/>
      <c r="BI3137" s="61"/>
      <c r="BJ3137" s="61"/>
      <c r="BK3137" s="61"/>
      <c r="BL3137" s="61"/>
      <c r="BM3137" s="61"/>
      <c r="BN3137" s="61"/>
      <c r="BO3137" s="62">
        <v>-1224</v>
      </c>
    </row>
    <row r="3138" spans="1:67" x14ac:dyDescent="0.2">
      <c r="A3138" s="57" t="s">
        <v>59</v>
      </c>
      <c r="B3138" s="56" t="s">
        <v>59</v>
      </c>
      <c r="C3138" s="56" t="s">
        <v>586</v>
      </c>
      <c r="D3138" s="56">
        <v>1989</v>
      </c>
      <c r="E3138" s="58">
        <v>5320673</v>
      </c>
      <c r="F3138" s="58">
        <v>4838402</v>
      </c>
      <c r="G3138" s="59">
        <v>4893786</v>
      </c>
      <c r="H3138" s="59">
        <v>426887</v>
      </c>
      <c r="I3138" s="60">
        <v>0</v>
      </c>
      <c r="J3138" s="58">
        <v>-482271</v>
      </c>
      <c r="K3138" s="62">
        <v>26495</v>
      </c>
      <c r="L3138" s="61"/>
      <c r="M3138" s="61"/>
      <c r="N3138" s="61"/>
      <c r="O3138" s="61"/>
      <c r="P3138" s="62">
        <v>47383</v>
      </c>
      <c r="Q3138" s="61"/>
      <c r="R3138" s="61"/>
      <c r="S3138" s="61"/>
      <c r="T3138" s="61"/>
      <c r="U3138" s="61"/>
      <c r="V3138" s="61"/>
      <c r="W3138" s="62">
        <v>420083</v>
      </c>
      <c r="X3138" s="61"/>
      <c r="Y3138" s="61"/>
      <c r="Z3138" s="61"/>
      <c r="AA3138" s="62">
        <v>1039382</v>
      </c>
      <c r="AB3138" s="61"/>
      <c r="AC3138" s="61"/>
      <c r="AD3138" s="62">
        <v>1739562</v>
      </c>
      <c r="AE3138" s="61"/>
      <c r="AF3138" s="62">
        <v>1328588</v>
      </c>
      <c r="AG3138" s="61"/>
      <c r="AH3138" s="61"/>
      <c r="AI3138" s="62">
        <v>292293</v>
      </c>
      <c r="AJ3138" s="61"/>
      <c r="AK3138" s="61"/>
      <c r="AL3138" s="61"/>
      <c r="AM3138" s="61"/>
      <c r="AN3138" s="61"/>
      <c r="AO3138" s="61"/>
      <c r="AP3138" s="62">
        <v>16995</v>
      </c>
      <c r="AQ3138" s="61"/>
      <c r="AR3138" s="62">
        <v>25181</v>
      </c>
      <c r="AS3138" s="61"/>
      <c r="AT3138" s="61"/>
      <c r="AU3138" s="61"/>
      <c r="AV3138" s="61"/>
      <c r="AW3138" s="61"/>
      <c r="AX3138" s="61"/>
      <c r="AY3138" s="62">
        <v>77696</v>
      </c>
      <c r="AZ3138" s="61"/>
      <c r="BA3138" s="62">
        <v>307015</v>
      </c>
      <c r="BB3138" s="61"/>
      <c r="BC3138" s="61"/>
      <c r="BD3138" s="61"/>
      <c r="BE3138" s="61"/>
      <c r="BF3138" s="61"/>
      <c r="BG3138" s="61"/>
      <c r="BH3138" s="61"/>
      <c r="BI3138" s="61"/>
      <c r="BJ3138" s="61"/>
      <c r="BK3138" s="61"/>
      <c r="BL3138" s="61"/>
      <c r="BM3138" s="61"/>
      <c r="BN3138" s="61"/>
      <c r="BO3138" s="62">
        <v>-482271</v>
      </c>
    </row>
    <row r="3139" spans="1:67" x14ac:dyDescent="0.2">
      <c r="A3139" s="57" t="s">
        <v>59</v>
      </c>
      <c r="B3139" s="56" t="s">
        <v>59</v>
      </c>
      <c r="C3139" s="56" t="s">
        <v>586</v>
      </c>
      <c r="D3139" s="56">
        <v>1990</v>
      </c>
      <c r="E3139" s="58">
        <v>6094201</v>
      </c>
      <c r="F3139" s="58">
        <v>5611930</v>
      </c>
      <c r="G3139" s="59">
        <v>5609447</v>
      </c>
      <c r="H3139" s="59">
        <v>484754</v>
      </c>
      <c r="I3139" s="60">
        <v>0</v>
      </c>
      <c r="J3139" s="58">
        <v>-482271</v>
      </c>
      <c r="K3139" s="62">
        <v>26495</v>
      </c>
      <c r="L3139" s="61"/>
      <c r="M3139" s="61"/>
      <c r="N3139" s="61"/>
      <c r="O3139" s="61"/>
      <c r="P3139" s="62">
        <v>47383</v>
      </c>
      <c r="Q3139" s="61"/>
      <c r="R3139" s="61"/>
      <c r="S3139" s="61"/>
      <c r="T3139" s="61"/>
      <c r="U3139" s="61"/>
      <c r="V3139" s="61"/>
      <c r="W3139" s="62">
        <v>1012257</v>
      </c>
      <c r="X3139" s="61"/>
      <c r="Y3139" s="61"/>
      <c r="Z3139" s="61"/>
      <c r="AA3139" s="62">
        <v>1106399</v>
      </c>
      <c r="AB3139" s="61"/>
      <c r="AC3139" s="61"/>
      <c r="AD3139" s="62">
        <v>1764003</v>
      </c>
      <c r="AE3139" s="61"/>
      <c r="AF3139" s="62">
        <v>1392720</v>
      </c>
      <c r="AG3139" s="61"/>
      <c r="AH3139" s="61"/>
      <c r="AI3139" s="62">
        <v>260190</v>
      </c>
      <c r="AJ3139" s="61"/>
      <c r="AK3139" s="61"/>
      <c r="AL3139" s="61"/>
      <c r="AM3139" s="61"/>
      <c r="AN3139" s="61"/>
      <c r="AO3139" s="61"/>
      <c r="AP3139" s="62">
        <v>18769</v>
      </c>
      <c r="AQ3139" s="61"/>
      <c r="AR3139" s="62">
        <v>30617</v>
      </c>
      <c r="AS3139" s="61"/>
      <c r="AT3139" s="61"/>
      <c r="AU3139" s="61"/>
      <c r="AV3139" s="61"/>
      <c r="AW3139" s="61"/>
      <c r="AX3139" s="61"/>
      <c r="AY3139" s="62">
        <v>89424</v>
      </c>
      <c r="AZ3139" s="61"/>
      <c r="BA3139" s="62">
        <v>345944</v>
      </c>
      <c r="BB3139" s="61"/>
      <c r="BC3139" s="61"/>
      <c r="BD3139" s="61"/>
      <c r="BE3139" s="61"/>
      <c r="BF3139" s="61"/>
      <c r="BG3139" s="61"/>
      <c r="BH3139" s="61"/>
      <c r="BI3139" s="61"/>
      <c r="BJ3139" s="61"/>
      <c r="BK3139" s="61"/>
      <c r="BL3139" s="61"/>
      <c r="BM3139" s="61"/>
      <c r="BN3139" s="61"/>
      <c r="BO3139" s="62">
        <v>-482271</v>
      </c>
    </row>
    <row r="3140" spans="1:67" x14ac:dyDescent="0.2">
      <c r="A3140" s="57" t="s">
        <v>59</v>
      </c>
      <c r="B3140" s="56" t="s">
        <v>59</v>
      </c>
      <c r="C3140" s="56" t="s">
        <v>586</v>
      </c>
      <c r="D3140" s="56">
        <v>1991</v>
      </c>
      <c r="E3140" s="58">
        <v>6430158</v>
      </c>
      <c r="F3140" s="58">
        <v>5947887</v>
      </c>
      <c r="G3140" s="59">
        <v>5853933</v>
      </c>
      <c r="H3140" s="59">
        <v>576225</v>
      </c>
      <c r="I3140" s="60">
        <v>0</v>
      </c>
      <c r="J3140" s="58">
        <v>-482271</v>
      </c>
      <c r="K3140" s="62">
        <v>26495</v>
      </c>
      <c r="L3140" s="61"/>
      <c r="M3140" s="61"/>
      <c r="N3140" s="61"/>
      <c r="O3140" s="61"/>
      <c r="P3140" s="62">
        <v>48313</v>
      </c>
      <c r="Q3140" s="61"/>
      <c r="R3140" s="61"/>
      <c r="S3140" s="61"/>
      <c r="T3140" s="61"/>
      <c r="U3140" s="61"/>
      <c r="V3140" s="61"/>
      <c r="W3140" s="62">
        <v>1009166</v>
      </c>
      <c r="X3140" s="61"/>
      <c r="Y3140" s="61"/>
      <c r="Z3140" s="61"/>
      <c r="AA3140" s="62">
        <v>1244781</v>
      </c>
      <c r="AB3140" s="61"/>
      <c r="AC3140" s="61"/>
      <c r="AD3140" s="62">
        <v>1792488</v>
      </c>
      <c r="AE3140" s="61"/>
      <c r="AF3140" s="62">
        <v>1426027</v>
      </c>
      <c r="AG3140" s="61"/>
      <c r="AH3140" s="61"/>
      <c r="AI3140" s="62">
        <v>306663</v>
      </c>
      <c r="AJ3140" s="61"/>
      <c r="AK3140" s="61"/>
      <c r="AL3140" s="61"/>
      <c r="AM3140" s="61"/>
      <c r="AN3140" s="61"/>
      <c r="AO3140" s="61"/>
      <c r="AP3140" s="62">
        <v>51014</v>
      </c>
      <c r="AQ3140" s="61"/>
      <c r="AR3140" s="62">
        <v>32788</v>
      </c>
      <c r="AS3140" s="61"/>
      <c r="AT3140" s="61"/>
      <c r="AU3140" s="61"/>
      <c r="AV3140" s="62">
        <v>11729</v>
      </c>
      <c r="AW3140" s="61"/>
      <c r="AX3140" s="61"/>
      <c r="AY3140" s="62">
        <v>99435</v>
      </c>
      <c r="AZ3140" s="61"/>
      <c r="BA3140" s="62">
        <v>381259</v>
      </c>
      <c r="BB3140" s="61"/>
      <c r="BC3140" s="61"/>
      <c r="BD3140" s="61"/>
      <c r="BE3140" s="61"/>
      <c r="BF3140" s="61"/>
      <c r="BG3140" s="61"/>
      <c r="BH3140" s="61"/>
      <c r="BI3140" s="61"/>
      <c r="BJ3140" s="61"/>
      <c r="BK3140" s="61"/>
      <c r="BL3140" s="61"/>
      <c r="BM3140" s="61"/>
      <c r="BN3140" s="61"/>
      <c r="BO3140" s="62">
        <v>-482271</v>
      </c>
    </row>
    <row r="3141" spans="1:67" x14ac:dyDescent="0.2">
      <c r="A3141" s="57" t="s">
        <v>59</v>
      </c>
      <c r="B3141" s="56" t="s">
        <v>59</v>
      </c>
      <c r="C3141" s="56" t="s">
        <v>586</v>
      </c>
      <c r="D3141" s="56">
        <v>1992</v>
      </c>
      <c r="E3141" s="58">
        <v>6927131</v>
      </c>
      <c r="F3141" s="58">
        <v>6444860</v>
      </c>
      <c r="G3141" s="59">
        <v>6309063</v>
      </c>
      <c r="H3141" s="59">
        <v>618068</v>
      </c>
      <c r="I3141" s="60">
        <v>0</v>
      </c>
      <c r="J3141" s="58">
        <v>-482271</v>
      </c>
      <c r="K3141" s="62">
        <v>26495</v>
      </c>
      <c r="L3141" s="61"/>
      <c r="M3141" s="61"/>
      <c r="N3141" s="61"/>
      <c r="O3141" s="61"/>
      <c r="P3141" s="62">
        <v>48313</v>
      </c>
      <c r="Q3141" s="61"/>
      <c r="R3141" s="61"/>
      <c r="S3141" s="61"/>
      <c r="T3141" s="61"/>
      <c r="U3141" s="61"/>
      <c r="V3141" s="61"/>
      <c r="W3141" s="62">
        <v>1009166</v>
      </c>
      <c r="X3141" s="61"/>
      <c r="Y3141" s="61"/>
      <c r="Z3141" s="61"/>
      <c r="AA3141" s="62">
        <v>1435352</v>
      </c>
      <c r="AB3141" s="61"/>
      <c r="AC3141" s="61"/>
      <c r="AD3141" s="62">
        <v>2001444</v>
      </c>
      <c r="AE3141" s="61"/>
      <c r="AF3141" s="62">
        <v>1454639</v>
      </c>
      <c r="AG3141" s="61"/>
      <c r="AH3141" s="61"/>
      <c r="AI3141" s="62">
        <v>333654</v>
      </c>
      <c r="AJ3141" s="61"/>
      <c r="AK3141" s="61"/>
      <c r="AL3141" s="61"/>
      <c r="AM3141" s="61"/>
      <c r="AN3141" s="61"/>
      <c r="AO3141" s="61"/>
      <c r="AP3141" s="62">
        <v>53334</v>
      </c>
      <c r="AQ3141" s="61"/>
      <c r="AR3141" s="62">
        <v>32788</v>
      </c>
      <c r="AS3141" s="61"/>
      <c r="AT3141" s="61"/>
      <c r="AU3141" s="61"/>
      <c r="AV3141" s="62">
        <v>28337</v>
      </c>
      <c r="AW3141" s="61"/>
      <c r="AX3141" s="61"/>
      <c r="AY3141" s="62">
        <v>109838</v>
      </c>
      <c r="AZ3141" s="61"/>
      <c r="BA3141" s="62">
        <v>393771</v>
      </c>
      <c r="BB3141" s="61"/>
      <c r="BC3141" s="61"/>
      <c r="BD3141" s="61"/>
      <c r="BE3141" s="61"/>
      <c r="BF3141" s="61"/>
      <c r="BG3141" s="61"/>
      <c r="BH3141" s="61"/>
      <c r="BI3141" s="61"/>
      <c r="BJ3141" s="61"/>
      <c r="BK3141" s="61"/>
      <c r="BL3141" s="61"/>
      <c r="BM3141" s="61"/>
      <c r="BN3141" s="61"/>
      <c r="BO3141" s="62">
        <v>-482271</v>
      </c>
    </row>
    <row r="3142" spans="1:67" x14ac:dyDescent="0.2">
      <c r="A3142" s="57" t="s">
        <v>59</v>
      </c>
      <c r="B3142" s="56" t="s">
        <v>59</v>
      </c>
      <c r="C3142" s="56" t="s">
        <v>586</v>
      </c>
      <c r="D3142" s="56">
        <v>1993</v>
      </c>
      <c r="E3142" s="58">
        <v>7396539</v>
      </c>
      <c r="F3142" s="58">
        <v>6914268</v>
      </c>
      <c r="G3142" s="59">
        <v>6731932</v>
      </c>
      <c r="H3142" s="59">
        <v>664607</v>
      </c>
      <c r="I3142" s="60">
        <v>0</v>
      </c>
      <c r="J3142" s="58">
        <v>-482271</v>
      </c>
      <c r="K3142" s="62">
        <v>26495</v>
      </c>
      <c r="L3142" s="61"/>
      <c r="M3142" s="61"/>
      <c r="N3142" s="61"/>
      <c r="O3142" s="61"/>
      <c r="P3142" s="62">
        <v>62313</v>
      </c>
      <c r="Q3142" s="61"/>
      <c r="R3142" s="61"/>
      <c r="S3142" s="61"/>
      <c r="T3142" s="61"/>
      <c r="U3142" s="61"/>
      <c r="V3142" s="61"/>
      <c r="W3142" s="62">
        <v>1009166</v>
      </c>
      <c r="X3142" s="61"/>
      <c r="Y3142" s="61"/>
      <c r="Z3142" s="61"/>
      <c r="AA3142" s="62">
        <v>1534214</v>
      </c>
      <c r="AB3142" s="61"/>
      <c r="AC3142" s="61"/>
      <c r="AD3142" s="62">
        <v>2254854</v>
      </c>
      <c r="AE3142" s="61"/>
      <c r="AF3142" s="62">
        <v>1494631</v>
      </c>
      <c r="AG3142" s="61"/>
      <c r="AH3142" s="61"/>
      <c r="AI3142" s="62">
        <v>350259</v>
      </c>
      <c r="AJ3142" s="61"/>
      <c r="AK3142" s="61"/>
      <c r="AL3142" s="61"/>
      <c r="AM3142" s="61"/>
      <c r="AN3142" s="61"/>
      <c r="AO3142" s="61"/>
      <c r="AP3142" s="62">
        <v>53587</v>
      </c>
      <c r="AQ3142" s="61"/>
      <c r="AR3142" s="62">
        <v>32788</v>
      </c>
      <c r="AS3142" s="61"/>
      <c r="AT3142" s="61"/>
      <c r="AU3142" s="61"/>
      <c r="AV3142" s="62">
        <v>28337</v>
      </c>
      <c r="AW3142" s="61"/>
      <c r="AX3142" s="61"/>
      <c r="AY3142" s="62">
        <v>119110</v>
      </c>
      <c r="AZ3142" s="61"/>
      <c r="BA3142" s="62">
        <v>430785</v>
      </c>
      <c r="BB3142" s="61"/>
      <c r="BC3142" s="61"/>
      <c r="BD3142" s="61"/>
      <c r="BE3142" s="61"/>
      <c r="BF3142" s="61"/>
      <c r="BG3142" s="61"/>
      <c r="BH3142" s="61"/>
      <c r="BI3142" s="61"/>
      <c r="BJ3142" s="61"/>
      <c r="BK3142" s="61"/>
      <c r="BL3142" s="61"/>
      <c r="BM3142" s="61"/>
      <c r="BN3142" s="61"/>
      <c r="BO3142" s="62">
        <v>-482271</v>
      </c>
    </row>
    <row r="3143" spans="1:67" x14ac:dyDescent="0.2">
      <c r="A3143" s="57" t="s">
        <v>59</v>
      </c>
      <c r="B3143" s="56" t="s">
        <v>59</v>
      </c>
      <c r="C3143" s="56" t="s">
        <v>586</v>
      </c>
      <c r="D3143" s="56">
        <v>1994</v>
      </c>
      <c r="E3143" s="58">
        <v>7637236</v>
      </c>
      <c r="F3143" s="58">
        <v>5109208</v>
      </c>
      <c r="G3143" s="59">
        <v>6951730</v>
      </c>
      <c r="H3143" s="59">
        <v>685506</v>
      </c>
      <c r="I3143" s="60">
        <v>0</v>
      </c>
      <c r="J3143" s="58">
        <v>-2528028</v>
      </c>
      <c r="K3143" s="62">
        <v>26495</v>
      </c>
      <c r="L3143" s="61"/>
      <c r="M3143" s="61"/>
      <c r="N3143" s="61"/>
      <c r="O3143" s="61"/>
      <c r="P3143" s="62">
        <v>74283</v>
      </c>
      <c r="Q3143" s="61"/>
      <c r="R3143" s="61"/>
      <c r="S3143" s="61"/>
      <c r="T3143" s="61"/>
      <c r="U3143" s="61"/>
      <c r="V3143" s="61"/>
      <c r="W3143" s="62">
        <v>1009166</v>
      </c>
      <c r="X3143" s="61"/>
      <c r="Y3143" s="61"/>
      <c r="Z3143" s="61"/>
      <c r="AA3143" s="62">
        <v>1604623</v>
      </c>
      <c r="AB3143" s="61"/>
      <c r="AC3143" s="61"/>
      <c r="AD3143" s="62">
        <v>2350986</v>
      </c>
      <c r="AE3143" s="61"/>
      <c r="AF3143" s="62">
        <v>1513757</v>
      </c>
      <c r="AG3143" s="61"/>
      <c r="AH3143" s="61"/>
      <c r="AI3143" s="62">
        <v>372420</v>
      </c>
      <c r="AJ3143" s="61"/>
      <c r="AK3143" s="61"/>
      <c r="AL3143" s="61"/>
      <c r="AM3143" s="61"/>
      <c r="AN3143" s="61"/>
      <c r="AO3143" s="61"/>
      <c r="AP3143" s="62">
        <v>53587</v>
      </c>
      <c r="AQ3143" s="61"/>
      <c r="AR3143" s="62">
        <v>41752</v>
      </c>
      <c r="AS3143" s="61"/>
      <c r="AT3143" s="61"/>
      <c r="AU3143" s="61"/>
      <c r="AV3143" s="62">
        <v>28337</v>
      </c>
      <c r="AW3143" s="61"/>
      <c r="AX3143" s="61"/>
      <c r="AY3143" s="62">
        <v>131045</v>
      </c>
      <c r="AZ3143" s="61"/>
      <c r="BA3143" s="62">
        <v>430785</v>
      </c>
      <c r="BB3143" s="61"/>
      <c r="BC3143" s="61"/>
      <c r="BD3143" s="61"/>
      <c r="BE3143" s="61"/>
      <c r="BF3143" s="61"/>
      <c r="BG3143" s="61"/>
      <c r="BH3143" s="61"/>
      <c r="BI3143" s="61"/>
      <c r="BJ3143" s="61"/>
      <c r="BK3143" s="61"/>
      <c r="BL3143" s="61"/>
      <c r="BM3143" s="61"/>
      <c r="BN3143" s="61"/>
      <c r="BO3143" s="62">
        <v>-2528028</v>
      </c>
    </row>
    <row r="3144" spans="1:67" x14ac:dyDescent="0.2">
      <c r="A3144" s="57" t="s">
        <v>59</v>
      </c>
      <c r="B3144" s="56" t="s">
        <v>59</v>
      </c>
      <c r="C3144" s="56" t="s">
        <v>586</v>
      </c>
      <c r="D3144" s="56">
        <v>1995</v>
      </c>
      <c r="E3144" s="58">
        <v>7941653</v>
      </c>
      <c r="F3144" s="58">
        <v>5396912</v>
      </c>
      <c r="G3144" s="59">
        <v>7250013</v>
      </c>
      <c r="H3144" s="59">
        <v>691640</v>
      </c>
      <c r="I3144" s="60">
        <v>0</v>
      </c>
      <c r="J3144" s="58">
        <v>-2544741</v>
      </c>
      <c r="K3144" s="62">
        <v>26495</v>
      </c>
      <c r="L3144" s="61"/>
      <c r="M3144" s="61"/>
      <c r="N3144" s="61"/>
      <c r="O3144" s="61"/>
      <c r="P3144" s="62">
        <v>165978</v>
      </c>
      <c r="Q3144" s="61"/>
      <c r="R3144" s="61"/>
      <c r="S3144" s="61"/>
      <c r="T3144" s="61"/>
      <c r="U3144" s="61"/>
      <c r="V3144" s="61"/>
      <c r="W3144" s="62">
        <v>1013009</v>
      </c>
      <c r="X3144" s="61"/>
      <c r="Y3144" s="61"/>
      <c r="Z3144" s="61"/>
      <c r="AA3144" s="62">
        <v>1734467</v>
      </c>
      <c r="AB3144" s="61"/>
      <c r="AC3144" s="61"/>
      <c r="AD3144" s="62">
        <v>2405481</v>
      </c>
      <c r="AE3144" s="61"/>
      <c r="AF3144" s="62">
        <v>1522000</v>
      </c>
      <c r="AG3144" s="61"/>
      <c r="AH3144" s="61"/>
      <c r="AI3144" s="62">
        <v>382583</v>
      </c>
      <c r="AJ3144" s="61"/>
      <c r="AK3144" s="61"/>
      <c r="AL3144" s="61"/>
      <c r="AM3144" s="61"/>
      <c r="AN3144" s="61"/>
      <c r="AO3144" s="61"/>
      <c r="AP3144" s="62">
        <v>53962</v>
      </c>
      <c r="AQ3144" s="61"/>
      <c r="AR3144" s="62">
        <v>42614</v>
      </c>
      <c r="AS3144" s="61"/>
      <c r="AT3144" s="61"/>
      <c r="AU3144" s="61"/>
      <c r="AV3144" s="62">
        <v>28337</v>
      </c>
      <c r="AW3144" s="61"/>
      <c r="AX3144" s="61"/>
      <c r="AY3144" s="62">
        <v>135942</v>
      </c>
      <c r="AZ3144" s="61"/>
      <c r="BA3144" s="62">
        <v>430785</v>
      </c>
      <c r="BB3144" s="61"/>
      <c r="BC3144" s="61"/>
      <c r="BD3144" s="61"/>
      <c r="BE3144" s="61"/>
      <c r="BF3144" s="61"/>
      <c r="BG3144" s="61"/>
      <c r="BH3144" s="61"/>
      <c r="BI3144" s="61"/>
      <c r="BJ3144" s="61"/>
      <c r="BK3144" s="61"/>
      <c r="BL3144" s="61"/>
      <c r="BM3144" s="61"/>
      <c r="BN3144" s="61"/>
      <c r="BO3144" s="62">
        <v>-2544741</v>
      </c>
    </row>
    <row r="3145" spans="1:67" x14ac:dyDescent="0.2">
      <c r="A3145" s="57" t="s">
        <v>59</v>
      </c>
      <c r="B3145" s="56" t="s">
        <v>59</v>
      </c>
      <c r="C3145" s="56" t="s">
        <v>586</v>
      </c>
      <c r="D3145" s="56">
        <v>1996</v>
      </c>
      <c r="E3145" s="58">
        <v>8702479</v>
      </c>
      <c r="F3145" s="58">
        <v>6119911</v>
      </c>
      <c r="G3145" s="59">
        <v>7962832</v>
      </c>
      <c r="H3145" s="59">
        <v>739647</v>
      </c>
      <c r="I3145" s="60">
        <v>0</v>
      </c>
      <c r="J3145" s="58">
        <v>-2582568</v>
      </c>
      <c r="K3145" s="62">
        <v>26495</v>
      </c>
      <c r="L3145" s="61"/>
      <c r="M3145" s="61"/>
      <c r="N3145" s="61"/>
      <c r="O3145" s="61"/>
      <c r="P3145" s="62">
        <v>259414</v>
      </c>
      <c r="Q3145" s="61"/>
      <c r="R3145" s="61"/>
      <c r="S3145" s="61"/>
      <c r="T3145" s="61"/>
      <c r="U3145" s="61"/>
      <c r="V3145" s="61"/>
      <c r="W3145" s="62">
        <v>1015476</v>
      </c>
      <c r="X3145" s="61"/>
      <c r="Y3145" s="61"/>
      <c r="Z3145" s="61"/>
      <c r="AA3145" s="62">
        <v>2185426</v>
      </c>
      <c r="AB3145" s="61"/>
      <c r="AC3145" s="61"/>
      <c r="AD3145" s="62">
        <v>2528987</v>
      </c>
      <c r="AE3145" s="61"/>
      <c r="AF3145" s="62">
        <v>1546947</v>
      </c>
      <c r="AG3145" s="61"/>
      <c r="AH3145" s="61"/>
      <c r="AI3145" s="62">
        <v>400087</v>
      </c>
      <c r="AJ3145" s="61"/>
      <c r="AK3145" s="61"/>
      <c r="AL3145" s="61"/>
      <c r="AM3145" s="61"/>
      <c r="AN3145" s="61"/>
      <c r="AO3145" s="61"/>
      <c r="AP3145" s="62">
        <v>69073</v>
      </c>
      <c r="AQ3145" s="61"/>
      <c r="AR3145" s="62">
        <v>46266</v>
      </c>
      <c r="AS3145" s="61"/>
      <c r="AT3145" s="61"/>
      <c r="AU3145" s="61"/>
      <c r="AV3145" s="62">
        <v>28337</v>
      </c>
      <c r="AW3145" s="61"/>
      <c r="AX3145" s="61"/>
      <c r="AY3145" s="62">
        <v>143715</v>
      </c>
      <c r="AZ3145" s="61"/>
      <c r="BA3145" s="62">
        <v>452256</v>
      </c>
      <c r="BB3145" s="61"/>
      <c r="BC3145" s="61"/>
      <c r="BD3145" s="61"/>
      <c r="BE3145" s="61"/>
      <c r="BF3145" s="61"/>
      <c r="BG3145" s="61"/>
      <c r="BH3145" s="61"/>
      <c r="BI3145" s="61"/>
      <c r="BJ3145" s="61"/>
      <c r="BK3145" s="61"/>
      <c r="BL3145" s="61"/>
      <c r="BM3145" s="61"/>
      <c r="BN3145" s="61"/>
      <c r="BO3145" s="62">
        <v>-2582568</v>
      </c>
    </row>
    <row r="3146" spans="1:67" x14ac:dyDescent="0.2">
      <c r="A3146" s="57" t="s">
        <v>59</v>
      </c>
      <c r="B3146" s="56" t="s">
        <v>59</v>
      </c>
      <c r="C3146" s="56" t="s">
        <v>586</v>
      </c>
      <c r="D3146" s="56">
        <v>1997</v>
      </c>
      <c r="E3146" s="58">
        <v>9188927</v>
      </c>
      <c r="F3146" s="58">
        <v>6505136</v>
      </c>
      <c r="G3146" s="59">
        <v>8412855</v>
      </c>
      <c r="H3146" s="59">
        <v>776072</v>
      </c>
      <c r="I3146" s="60">
        <v>0</v>
      </c>
      <c r="J3146" s="58">
        <v>-2683791</v>
      </c>
      <c r="K3146" s="62">
        <v>26495</v>
      </c>
      <c r="L3146" s="61"/>
      <c r="M3146" s="61"/>
      <c r="N3146" s="61"/>
      <c r="O3146" s="61"/>
      <c r="P3146" s="62">
        <v>278890</v>
      </c>
      <c r="Q3146" s="61"/>
      <c r="R3146" s="61"/>
      <c r="S3146" s="61"/>
      <c r="T3146" s="61"/>
      <c r="U3146" s="61"/>
      <c r="V3146" s="61"/>
      <c r="W3146" s="62">
        <v>1114993</v>
      </c>
      <c r="X3146" s="61"/>
      <c r="Y3146" s="61"/>
      <c r="Z3146" s="61"/>
      <c r="AA3146" s="62">
        <v>2344296</v>
      </c>
      <c r="AB3146" s="61"/>
      <c r="AC3146" s="61"/>
      <c r="AD3146" s="62">
        <v>2617043</v>
      </c>
      <c r="AE3146" s="61"/>
      <c r="AF3146" s="62">
        <v>1609832</v>
      </c>
      <c r="AG3146" s="61"/>
      <c r="AH3146" s="61"/>
      <c r="AI3146" s="62">
        <v>421306</v>
      </c>
      <c r="AJ3146" s="61"/>
      <c r="AK3146" s="61"/>
      <c r="AL3146" s="61"/>
      <c r="AM3146" s="61"/>
      <c r="AN3146" s="61"/>
      <c r="AO3146" s="61"/>
      <c r="AP3146" s="62">
        <v>70833</v>
      </c>
      <c r="AQ3146" s="61"/>
      <c r="AR3146" s="62">
        <v>48589</v>
      </c>
      <c r="AS3146" s="61"/>
      <c r="AT3146" s="61"/>
      <c r="AU3146" s="61"/>
      <c r="AV3146" s="62">
        <v>29692</v>
      </c>
      <c r="AW3146" s="61"/>
      <c r="AX3146" s="61"/>
      <c r="AY3146" s="62">
        <v>154999</v>
      </c>
      <c r="AZ3146" s="61"/>
      <c r="BA3146" s="62">
        <v>471959</v>
      </c>
      <c r="BB3146" s="61"/>
      <c r="BC3146" s="61"/>
      <c r="BD3146" s="61"/>
      <c r="BE3146" s="61"/>
      <c r="BF3146" s="61"/>
      <c r="BG3146" s="61"/>
      <c r="BH3146" s="61"/>
      <c r="BI3146" s="61"/>
      <c r="BJ3146" s="61"/>
      <c r="BK3146" s="61"/>
      <c r="BL3146" s="61"/>
      <c r="BM3146" s="61"/>
      <c r="BN3146" s="61"/>
      <c r="BO3146" s="62">
        <v>-2683791</v>
      </c>
    </row>
    <row r="3147" spans="1:67" x14ac:dyDescent="0.2">
      <c r="A3147" s="57" t="s">
        <v>59</v>
      </c>
      <c r="B3147" s="56" t="s">
        <v>59</v>
      </c>
      <c r="C3147" s="56" t="s">
        <v>586</v>
      </c>
      <c r="D3147" s="56">
        <v>1998</v>
      </c>
      <c r="E3147" s="58">
        <v>9662917</v>
      </c>
      <c r="F3147" s="58">
        <v>6883621</v>
      </c>
      <c r="G3147" s="59">
        <v>8911362</v>
      </c>
      <c r="H3147" s="59">
        <v>751555</v>
      </c>
      <c r="I3147" s="60">
        <v>0</v>
      </c>
      <c r="J3147" s="58">
        <v>-2779296</v>
      </c>
      <c r="K3147" s="62">
        <v>26495</v>
      </c>
      <c r="L3147" s="61"/>
      <c r="M3147" s="61"/>
      <c r="N3147" s="61"/>
      <c r="O3147" s="61"/>
      <c r="P3147" s="62">
        <v>292687</v>
      </c>
      <c r="Q3147" s="61"/>
      <c r="R3147" s="61"/>
      <c r="S3147" s="61"/>
      <c r="T3147" s="61"/>
      <c r="U3147" s="61"/>
      <c r="V3147" s="61"/>
      <c r="W3147" s="62">
        <v>1165424</v>
      </c>
      <c r="X3147" s="61"/>
      <c r="Y3147" s="61"/>
      <c r="Z3147" s="61"/>
      <c r="AA3147" s="62">
        <v>2447461</v>
      </c>
      <c r="AB3147" s="61"/>
      <c r="AC3147" s="61"/>
      <c r="AD3147" s="62">
        <v>2794771</v>
      </c>
      <c r="AE3147" s="61"/>
      <c r="AF3147" s="62">
        <v>1712061</v>
      </c>
      <c r="AG3147" s="61"/>
      <c r="AH3147" s="61"/>
      <c r="AI3147" s="62">
        <v>472463</v>
      </c>
      <c r="AJ3147" s="61"/>
      <c r="AK3147" s="61"/>
      <c r="AL3147" s="61"/>
      <c r="AM3147" s="61"/>
      <c r="AN3147" s="61"/>
      <c r="AO3147" s="61"/>
      <c r="AP3147" s="62">
        <v>75741</v>
      </c>
      <c r="AQ3147" s="61"/>
      <c r="AR3147" s="62">
        <v>84774</v>
      </c>
      <c r="AS3147" s="61"/>
      <c r="AT3147" s="61"/>
      <c r="AU3147" s="61"/>
      <c r="AV3147" s="62">
        <v>29692</v>
      </c>
      <c r="AW3147" s="61"/>
      <c r="AX3147" s="61"/>
      <c r="AY3147" s="62">
        <v>162231</v>
      </c>
      <c r="AZ3147" s="61"/>
      <c r="BA3147" s="62">
        <v>399117</v>
      </c>
      <c r="BB3147" s="61"/>
      <c r="BC3147" s="61"/>
      <c r="BD3147" s="61"/>
      <c r="BE3147" s="61"/>
      <c r="BF3147" s="61"/>
      <c r="BG3147" s="61"/>
      <c r="BH3147" s="61"/>
      <c r="BI3147" s="61"/>
      <c r="BJ3147" s="61"/>
      <c r="BK3147" s="61"/>
      <c r="BL3147" s="61"/>
      <c r="BM3147" s="61"/>
      <c r="BN3147" s="61"/>
      <c r="BO3147" s="62">
        <v>-2779296</v>
      </c>
    </row>
    <row r="3148" spans="1:67" x14ac:dyDescent="0.2">
      <c r="A3148" s="57" t="s">
        <v>59</v>
      </c>
      <c r="B3148" s="56" t="s">
        <v>59</v>
      </c>
      <c r="C3148" s="56" t="s">
        <v>587</v>
      </c>
      <c r="D3148" s="56">
        <v>1989</v>
      </c>
      <c r="E3148" s="58">
        <v>48682271</v>
      </c>
      <c r="F3148" s="58">
        <v>54237296</v>
      </c>
      <c r="G3148" s="59">
        <v>51943663</v>
      </c>
      <c r="H3148" s="59">
        <v>4739393</v>
      </c>
      <c r="I3148" s="60">
        <v>8000785</v>
      </c>
      <c r="J3148" s="58">
        <v>-2445760</v>
      </c>
      <c r="K3148" s="62">
        <v>485081</v>
      </c>
      <c r="L3148" s="61"/>
      <c r="M3148" s="61"/>
      <c r="N3148" s="61"/>
      <c r="O3148" s="61"/>
      <c r="P3148" s="61"/>
      <c r="Q3148" s="61"/>
      <c r="R3148" s="62">
        <v>463668</v>
      </c>
      <c r="S3148" s="61"/>
      <c r="T3148" s="61"/>
      <c r="U3148" s="62">
        <v>8000785</v>
      </c>
      <c r="V3148" s="61"/>
      <c r="W3148" s="62">
        <v>726478</v>
      </c>
      <c r="X3148" s="61"/>
      <c r="Y3148" s="61"/>
      <c r="Z3148" s="61"/>
      <c r="AA3148" s="62">
        <v>4468364</v>
      </c>
      <c r="AB3148" s="61"/>
      <c r="AC3148" s="61"/>
      <c r="AD3148" s="62">
        <v>8003937</v>
      </c>
      <c r="AE3148" s="61"/>
      <c r="AF3148" s="62">
        <v>23898666</v>
      </c>
      <c r="AG3148" s="61"/>
      <c r="AH3148" s="61"/>
      <c r="AI3148" s="62">
        <v>5896684</v>
      </c>
      <c r="AJ3148" s="61"/>
      <c r="AK3148" s="61"/>
      <c r="AL3148" s="61"/>
      <c r="AM3148" s="61"/>
      <c r="AN3148" s="61"/>
      <c r="AO3148" s="61"/>
      <c r="AP3148" s="62">
        <v>471627</v>
      </c>
      <c r="AQ3148" s="61"/>
      <c r="AR3148" s="62">
        <v>521138</v>
      </c>
      <c r="AS3148" s="61"/>
      <c r="AT3148" s="61"/>
      <c r="AU3148" s="61"/>
      <c r="AV3148" s="62">
        <v>70715</v>
      </c>
      <c r="AW3148" s="61"/>
      <c r="AX3148" s="61"/>
      <c r="AY3148" s="62">
        <v>537238</v>
      </c>
      <c r="AZ3148" s="61"/>
      <c r="BA3148" s="62">
        <v>2476530</v>
      </c>
      <c r="BB3148" s="61"/>
      <c r="BC3148" s="61"/>
      <c r="BD3148" s="61"/>
      <c r="BE3148" s="61"/>
      <c r="BF3148" s="61"/>
      <c r="BG3148" s="61"/>
      <c r="BH3148" s="61"/>
      <c r="BI3148" s="62">
        <v>633584</v>
      </c>
      <c r="BJ3148" s="61"/>
      <c r="BK3148" s="62">
        <v>28561</v>
      </c>
      <c r="BL3148" s="61"/>
      <c r="BM3148" s="61"/>
      <c r="BN3148" s="61"/>
      <c r="BO3148" s="62">
        <v>-2445760</v>
      </c>
    </row>
    <row r="3149" spans="1:67" x14ac:dyDescent="0.2">
      <c r="A3149" s="57" t="s">
        <v>59</v>
      </c>
      <c r="B3149" s="56" t="s">
        <v>59</v>
      </c>
      <c r="C3149" s="56" t="s">
        <v>587</v>
      </c>
      <c r="D3149" s="56">
        <v>1990</v>
      </c>
      <c r="E3149" s="58">
        <v>53214048</v>
      </c>
      <c r="F3149" s="58">
        <v>59237881</v>
      </c>
      <c r="G3149" s="59">
        <v>55871798</v>
      </c>
      <c r="H3149" s="59">
        <v>5811843</v>
      </c>
      <c r="I3149" s="60">
        <v>8469593</v>
      </c>
      <c r="J3149" s="58">
        <v>-2445760</v>
      </c>
      <c r="K3149" s="62">
        <v>485081</v>
      </c>
      <c r="L3149" s="61"/>
      <c r="M3149" s="61"/>
      <c r="N3149" s="61"/>
      <c r="O3149" s="61"/>
      <c r="P3149" s="61"/>
      <c r="Q3149" s="61"/>
      <c r="R3149" s="62">
        <v>469773</v>
      </c>
      <c r="S3149" s="61"/>
      <c r="T3149" s="61"/>
      <c r="U3149" s="62">
        <v>8469593</v>
      </c>
      <c r="V3149" s="61"/>
      <c r="W3149" s="62">
        <v>726478</v>
      </c>
      <c r="X3149" s="61"/>
      <c r="Y3149" s="61"/>
      <c r="Z3149" s="61"/>
      <c r="AA3149" s="62">
        <v>4629734</v>
      </c>
      <c r="AB3149" s="61"/>
      <c r="AC3149" s="61"/>
      <c r="AD3149" s="62">
        <v>8323148</v>
      </c>
      <c r="AE3149" s="61"/>
      <c r="AF3149" s="62">
        <v>26099331</v>
      </c>
      <c r="AG3149" s="61"/>
      <c r="AH3149" s="61"/>
      <c r="AI3149" s="62">
        <v>6668660</v>
      </c>
      <c r="AJ3149" s="61"/>
      <c r="AK3149" s="61"/>
      <c r="AL3149" s="61"/>
      <c r="AM3149" s="61"/>
      <c r="AN3149" s="61"/>
      <c r="AO3149" s="61"/>
      <c r="AP3149" s="62">
        <v>525982</v>
      </c>
      <c r="AQ3149" s="61"/>
      <c r="AR3149" s="62">
        <v>710874</v>
      </c>
      <c r="AS3149" s="61"/>
      <c r="AT3149" s="61"/>
      <c r="AU3149" s="61"/>
      <c r="AV3149" s="62">
        <v>63993</v>
      </c>
      <c r="AW3149" s="61"/>
      <c r="AX3149" s="61"/>
      <c r="AY3149" s="62">
        <v>616155</v>
      </c>
      <c r="AZ3149" s="61"/>
      <c r="BA3149" s="62">
        <v>2823288</v>
      </c>
      <c r="BB3149" s="61"/>
      <c r="BC3149" s="61"/>
      <c r="BD3149" s="61"/>
      <c r="BE3149" s="61"/>
      <c r="BF3149" s="61"/>
      <c r="BG3149" s="61"/>
      <c r="BH3149" s="61"/>
      <c r="BI3149" s="62">
        <v>1036760</v>
      </c>
      <c r="BJ3149" s="61"/>
      <c r="BK3149" s="62">
        <v>34791</v>
      </c>
      <c r="BL3149" s="61"/>
      <c r="BM3149" s="61"/>
      <c r="BN3149" s="61"/>
      <c r="BO3149" s="62">
        <v>-2445760</v>
      </c>
    </row>
    <row r="3150" spans="1:67" x14ac:dyDescent="0.2">
      <c r="A3150" s="57" t="s">
        <v>59</v>
      </c>
      <c r="B3150" s="56" t="s">
        <v>59</v>
      </c>
      <c r="C3150" s="56" t="s">
        <v>587</v>
      </c>
      <c r="D3150" s="56">
        <v>1991</v>
      </c>
      <c r="E3150" s="58">
        <v>57213148</v>
      </c>
      <c r="F3150" s="58">
        <v>63038993</v>
      </c>
      <c r="G3150" s="59">
        <v>58492625</v>
      </c>
      <c r="H3150" s="59">
        <v>6992128</v>
      </c>
      <c r="I3150" s="60">
        <v>8271605</v>
      </c>
      <c r="J3150" s="58">
        <v>-2445760</v>
      </c>
      <c r="K3150" s="62">
        <v>485081</v>
      </c>
      <c r="L3150" s="61"/>
      <c r="M3150" s="61"/>
      <c r="N3150" s="61"/>
      <c r="O3150" s="61"/>
      <c r="P3150" s="61"/>
      <c r="Q3150" s="61"/>
      <c r="R3150" s="62">
        <v>156855</v>
      </c>
      <c r="S3150" s="61"/>
      <c r="T3150" s="61"/>
      <c r="U3150" s="62">
        <v>8271605</v>
      </c>
      <c r="V3150" s="61"/>
      <c r="W3150" s="62">
        <v>726478</v>
      </c>
      <c r="X3150" s="61"/>
      <c r="Y3150" s="61"/>
      <c r="Z3150" s="61"/>
      <c r="AA3150" s="62">
        <v>4910748</v>
      </c>
      <c r="AB3150" s="61"/>
      <c r="AC3150" s="61"/>
      <c r="AD3150" s="62">
        <v>8806715</v>
      </c>
      <c r="AE3150" s="61"/>
      <c r="AF3150" s="62">
        <v>28058919</v>
      </c>
      <c r="AG3150" s="61"/>
      <c r="AH3150" s="61"/>
      <c r="AI3150" s="62">
        <v>7076224</v>
      </c>
      <c r="AJ3150" s="61"/>
      <c r="AK3150" s="61"/>
      <c r="AL3150" s="61"/>
      <c r="AM3150" s="61"/>
      <c r="AN3150" s="61"/>
      <c r="AO3150" s="61"/>
      <c r="AP3150" s="62">
        <v>538667</v>
      </c>
      <c r="AQ3150" s="61"/>
      <c r="AR3150" s="62">
        <v>1433708</v>
      </c>
      <c r="AS3150" s="61"/>
      <c r="AT3150" s="61"/>
      <c r="AU3150" s="61"/>
      <c r="AV3150" s="62">
        <v>78597</v>
      </c>
      <c r="AW3150" s="61"/>
      <c r="AX3150" s="61"/>
      <c r="AY3150" s="62">
        <v>627108</v>
      </c>
      <c r="AZ3150" s="61"/>
      <c r="BA3150" s="62">
        <v>2975231</v>
      </c>
      <c r="BB3150" s="61"/>
      <c r="BC3150" s="61"/>
      <c r="BD3150" s="61"/>
      <c r="BE3150" s="61"/>
      <c r="BF3150" s="61"/>
      <c r="BG3150" s="61"/>
      <c r="BH3150" s="61"/>
      <c r="BI3150" s="62">
        <v>1299837</v>
      </c>
      <c r="BJ3150" s="61"/>
      <c r="BK3150" s="62">
        <v>38980</v>
      </c>
      <c r="BL3150" s="61"/>
      <c r="BM3150" s="61"/>
      <c r="BN3150" s="61"/>
      <c r="BO3150" s="62">
        <v>-2445760</v>
      </c>
    </row>
    <row r="3151" spans="1:67" x14ac:dyDescent="0.2">
      <c r="A3151" s="57" t="s">
        <v>59</v>
      </c>
      <c r="B3151" s="56" t="s">
        <v>59</v>
      </c>
      <c r="C3151" s="56" t="s">
        <v>587</v>
      </c>
      <c r="D3151" s="56">
        <v>1992</v>
      </c>
      <c r="E3151" s="58">
        <v>60426031</v>
      </c>
      <c r="F3151" s="58">
        <v>78131835</v>
      </c>
      <c r="G3151" s="59">
        <v>72338811</v>
      </c>
      <c r="H3151" s="59">
        <v>8238784</v>
      </c>
      <c r="I3151" s="60">
        <v>20151564</v>
      </c>
      <c r="J3151" s="58">
        <v>-2445760</v>
      </c>
      <c r="K3151" s="62">
        <v>485081</v>
      </c>
      <c r="L3151" s="61"/>
      <c r="M3151" s="61"/>
      <c r="N3151" s="61"/>
      <c r="O3151" s="61"/>
      <c r="P3151" s="61"/>
      <c r="Q3151" s="61"/>
      <c r="R3151" s="62">
        <v>248751</v>
      </c>
      <c r="S3151" s="61"/>
      <c r="T3151" s="61"/>
      <c r="U3151" s="62">
        <v>20151564</v>
      </c>
      <c r="V3151" s="61"/>
      <c r="W3151" s="62">
        <v>726478</v>
      </c>
      <c r="X3151" s="61"/>
      <c r="Y3151" s="61"/>
      <c r="Z3151" s="61"/>
      <c r="AA3151" s="62">
        <v>3515288</v>
      </c>
      <c r="AB3151" s="61"/>
      <c r="AC3151" s="61"/>
      <c r="AD3151" s="62">
        <v>9215021</v>
      </c>
      <c r="AE3151" s="61"/>
      <c r="AF3151" s="62">
        <v>30315054</v>
      </c>
      <c r="AG3151" s="61"/>
      <c r="AH3151" s="61"/>
      <c r="AI3151" s="62">
        <v>7681574</v>
      </c>
      <c r="AJ3151" s="61"/>
      <c r="AK3151" s="61"/>
      <c r="AL3151" s="61"/>
      <c r="AM3151" s="61"/>
      <c r="AN3151" s="61"/>
      <c r="AO3151" s="61"/>
      <c r="AP3151" s="62">
        <v>548758</v>
      </c>
      <c r="AQ3151" s="61"/>
      <c r="AR3151" s="62">
        <v>2256921</v>
      </c>
      <c r="AS3151" s="61"/>
      <c r="AT3151" s="61"/>
      <c r="AU3151" s="61"/>
      <c r="AV3151" s="62">
        <v>85879</v>
      </c>
      <c r="AW3151" s="61"/>
      <c r="AX3151" s="61"/>
      <c r="AY3151" s="62">
        <v>713846</v>
      </c>
      <c r="AZ3151" s="61"/>
      <c r="BA3151" s="62">
        <v>3198157</v>
      </c>
      <c r="BB3151" s="61"/>
      <c r="BC3151" s="61"/>
      <c r="BD3151" s="61"/>
      <c r="BE3151" s="61"/>
      <c r="BF3151" s="61"/>
      <c r="BG3151" s="61"/>
      <c r="BH3151" s="61"/>
      <c r="BI3151" s="62">
        <v>1400334</v>
      </c>
      <c r="BJ3151" s="61"/>
      <c r="BK3151" s="62">
        <v>34889</v>
      </c>
      <c r="BL3151" s="61"/>
      <c r="BM3151" s="61"/>
      <c r="BN3151" s="61"/>
      <c r="BO3151" s="62">
        <v>-2445760</v>
      </c>
    </row>
    <row r="3152" spans="1:67" x14ac:dyDescent="0.2">
      <c r="A3152" s="57" t="s">
        <v>59</v>
      </c>
      <c r="B3152" s="56" t="s">
        <v>59</v>
      </c>
      <c r="C3152" s="56" t="s">
        <v>587</v>
      </c>
      <c r="D3152" s="56">
        <v>1993</v>
      </c>
      <c r="E3152" s="58">
        <v>64771293</v>
      </c>
      <c r="F3152" s="58">
        <v>82527010</v>
      </c>
      <c r="G3152" s="59">
        <v>75811323</v>
      </c>
      <c r="H3152" s="59">
        <v>9161447</v>
      </c>
      <c r="I3152" s="60">
        <v>20201477</v>
      </c>
      <c r="J3152" s="58">
        <v>-2445760</v>
      </c>
      <c r="K3152" s="62">
        <v>485081</v>
      </c>
      <c r="L3152" s="61"/>
      <c r="M3152" s="61"/>
      <c r="N3152" s="61"/>
      <c r="O3152" s="61"/>
      <c r="P3152" s="61"/>
      <c r="Q3152" s="61"/>
      <c r="R3152" s="62">
        <v>107011</v>
      </c>
      <c r="S3152" s="61"/>
      <c r="T3152" s="61"/>
      <c r="U3152" s="62">
        <v>20201477</v>
      </c>
      <c r="V3152" s="61"/>
      <c r="W3152" s="62">
        <v>726478</v>
      </c>
      <c r="X3152" s="61"/>
      <c r="Y3152" s="61"/>
      <c r="Z3152" s="61"/>
      <c r="AA3152" s="62">
        <v>3615278</v>
      </c>
      <c r="AB3152" s="61"/>
      <c r="AC3152" s="61"/>
      <c r="AD3152" s="62">
        <v>9503922</v>
      </c>
      <c r="AE3152" s="61"/>
      <c r="AF3152" s="62">
        <v>33036742</v>
      </c>
      <c r="AG3152" s="61"/>
      <c r="AH3152" s="61"/>
      <c r="AI3152" s="62">
        <v>8135334</v>
      </c>
      <c r="AJ3152" s="61"/>
      <c r="AK3152" s="61"/>
      <c r="AL3152" s="61"/>
      <c r="AM3152" s="61"/>
      <c r="AN3152" s="61"/>
      <c r="AO3152" s="61"/>
      <c r="AP3152" s="62">
        <v>528957</v>
      </c>
      <c r="AQ3152" s="61"/>
      <c r="AR3152" s="62">
        <v>2605932</v>
      </c>
      <c r="AS3152" s="61"/>
      <c r="AT3152" s="61"/>
      <c r="AU3152" s="61"/>
      <c r="AV3152" s="62">
        <v>89821</v>
      </c>
      <c r="AW3152" s="61"/>
      <c r="AX3152" s="61"/>
      <c r="AY3152" s="62">
        <v>797686</v>
      </c>
      <c r="AZ3152" s="61"/>
      <c r="BA3152" s="62">
        <v>3229876</v>
      </c>
      <c r="BB3152" s="61"/>
      <c r="BC3152" s="61"/>
      <c r="BD3152" s="61"/>
      <c r="BE3152" s="61"/>
      <c r="BF3152" s="61"/>
      <c r="BG3152" s="61"/>
      <c r="BH3152" s="61"/>
      <c r="BI3152" s="62">
        <v>1874043</v>
      </c>
      <c r="BJ3152" s="61"/>
      <c r="BK3152" s="62">
        <v>35132</v>
      </c>
      <c r="BL3152" s="61"/>
      <c r="BM3152" s="61"/>
      <c r="BN3152" s="61"/>
      <c r="BO3152" s="62">
        <v>-2445760</v>
      </c>
    </row>
    <row r="3153" spans="1:67" x14ac:dyDescent="0.2">
      <c r="A3153" s="57" t="s">
        <v>59</v>
      </c>
      <c r="B3153" s="56" t="s">
        <v>59</v>
      </c>
      <c r="C3153" s="56" t="s">
        <v>587</v>
      </c>
      <c r="D3153" s="56">
        <v>1994</v>
      </c>
      <c r="E3153" s="58">
        <v>71514451</v>
      </c>
      <c r="F3153" s="58">
        <v>18174323</v>
      </c>
      <c r="G3153" s="59">
        <v>82573323</v>
      </c>
      <c r="H3153" s="59">
        <v>9142605</v>
      </c>
      <c r="I3153" s="60">
        <v>20201477</v>
      </c>
      <c r="J3153" s="58">
        <v>-73541605</v>
      </c>
      <c r="K3153" s="62">
        <v>4135335</v>
      </c>
      <c r="L3153" s="61"/>
      <c r="M3153" s="61"/>
      <c r="N3153" s="61"/>
      <c r="O3153" s="61"/>
      <c r="P3153" s="62">
        <v>92018</v>
      </c>
      <c r="Q3153" s="61"/>
      <c r="R3153" s="62">
        <v>10239</v>
      </c>
      <c r="S3153" s="61"/>
      <c r="T3153" s="61"/>
      <c r="U3153" s="62">
        <v>20201477</v>
      </c>
      <c r="V3153" s="61"/>
      <c r="W3153" s="62">
        <v>726478</v>
      </c>
      <c r="X3153" s="61"/>
      <c r="Y3153" s="61"/>
      <c r="Z3153" s="61"/>
      <c r="AA3153" s="62">
        <v>3690497</v>
      </c>
      <c r="AB3153" s="61"/>
      <c r="AC3153" s="61"/>
      <c r="AD3153" s="62">
        <v>9938077</v>
      </c>
      <c r="AE3153" s="61"/>
      <c r="AF3153" s="62">
        <v>34945455</v>
      </c>
      <c r="AG3153" s="61"/>
      <c r="AH3153" s="61"/>
      <c r="AI3153" s="62">
        <v>8833747</v>
      </c>
      <c r="AJ3153" s="61"/>
      <c r="AK3153" s="61"/>
      <c r="AL3153" s="61"/>
      <c r="AM3153" s="61"/>
      <c r="AN3153" s="61"/>
      <c r="AO3153" s="61"/>
      <c r="AP3153" s="62">
        <v>527818</v>
      </c>
      <c r="AQ3153" s="61"/>
      <c r="AR3153" s="62">
        <v>2508487</v>
      </c>
      <c r="AS3153" s="61"/>
      <c r="AT3153" s="61"/>
      <c r="AU3153" s="61"/>
      <c r="AV3153" s="62">
        <v>83110</v>
      </c>
      <c r="AW3153" s="61"/>
      <c r="AX3153" s="61"/>
      <c r="AY3153" s="62">
        <v>880133</v>
      </c>
      <c r="AZ3153" s="61"/>
      <c r="BA3153" s="62">
        <v>3181651</v>
      </c>
      <c r="BB3153" s="61"/>
      <c r="BC3153" s="61"/>
      <c r="BD3153" s="61"/>
      <c r="BE3153" s="61"/>
      <c r="BF3153" s="61"/>
      <c r="BG3153" s="61"/>
      <c r="BH3153" s="61"/>
      <c r="BI3153" s="62">
        <v>1928155</v>
      </c>
      <c r="BJ3153" s="61"/>
      <c r="BK3153" s="62">
        <v>33251</v>
      </c>
      <c r="BL3153" s="61"/>
      <c r="BM3153" s="61"/>
      <c r="BN3153" s="61"/>
      <c r="BO3153" s="62">
        <v>-73541605</v>
      </c>
    </row>
    <row r="3154" spans="1:67" x14ac:dyDescent="0.2">
      <c r="A3154" s="57" t="s">
        <v>59</v>
      </c>
      <c r="B3154" s="56" t="s">
        <v>59</v>
      </c>
      <c r="C3154" s="56" t="s">
        <v>587</v>
      </c>
      <c r="D3154" s="56">
        <v>1995</v>
      </c>
      <c r="E3154" s="58">
        <v>77119302</v>
      </c>
      <c r="F3154" s="58">
        <v>17160939</v>
      </c>
      <c r="G3154" s="59">
        <v>88251315</v>
      </c>
      <c r="H3154" s="59">
        <v>9069464</v>
      </c>
      <c r="I3154" s="60">
        <v>20201477</v>
      </c>
      <c r="J3154" s="58">
        <v>-80159840</v>
      </c>
      <c r="K3154" s="62">
        <v>4493334</v>
      </c>
      <c r="L3154" s="61"/>
      <c r="M3154" s="61"/>
      <c r="N3154" s="61"/>
      <c r="O3154" s="61"/>
      <c r="P3154" s="62">
        <v>1200363</v>
      </c>
      <c r="Q3154" s="61"/>
      <c r="R3154" s="62">
        <v>46228</v>
      </c>
      <c r="S3154" s="61"/>
      <c r="T3154" s="61"/>
      <c r="U3154" s="62">
        <v>20201477</v>
      </c>
      <c r="V3154" s="61"/>
      <c r="W3154" s="62">
        <v>726478</v>
      </c>
      <c r="X3154" s="61"/>
      <c r="Y3154" s="61"/>
      <c r="Z3154" s="61"/>
      <c r="AA3154" s="62">
        <v>3838631</v>
      </c>
      <c r="AB3154" s="61"/>
      <c r="AC3154" s="61"/>
      <c r="AD3154" s="62">
        <v>10290867</v>
      </c>
      <c r="AE3154" s="61"/>
      <c r="AF3154" s="62">
        <v>37827880</v>
      </c>
      <c r="AG3154" s="61"/>
      <c r="AH3154" s="61"/>
      <c r="AI3154" s="62">
        <v>9626057</v>
      </c>
      <c r="AJ3154" s="61"/>
      <c r="AK3154" s="61"/>
      <c r="AL3154" s="61"/>
      <c r="AM3154" s="61"/>
      <c r="AN3154" s="61"/>
      <c r="AO3154" s="61"/>
      <c r="AP3154" s="62">
        <v>509544</v>
      </c>
      <c r="AQ3154" s="61"/>
      <c r="AR3154" s="62">
        <v>2452064</v>
      </c>
      <c r="AS3154" s="61"/>
      <c r="AT3154" s="61"/>
      <c r="AU3154" s="61"/>
      <c r="AV3154" s="62">
        <v>93424</v>
      </c>
      <c r="AW3154" s="61"/>
      <c r="AX3154" s="61"/>
      <c r="AY3154" s="62">
        <v>858809</v>
      </c>
      <c r="AZ3154" s="61"/>
      <c r="BA3154" s="62">
        <v>3188278</v>
      </c>
      <c r="BB3154" s="61"/>
      <c r="BC3154" s="61"/>
      <c r="BD3154" s="61"/>
      <c r="BE3154" s="61"/>
      <c r="BF3154" s="61"/>
      <c r="BG3154" s="61"/>
      <c r="BH3154" s="61"/>
      <c r="BI3154" s="62">
        <v>1928155</v>
      </c>
      <c r="BJ3154" s="61"/>
      <c r="BK3154" s="62">
        <v>39190</v>
      </c>
      <c r="BL3154" s="61"/>
      <c r="BM3154" s="61"/>
      <c r="BN3154" s="61"/>
      <c r="BO3154" s="62">
        <v>-80159840</v>
      </c>
    </row>
    <row r="3155" spans="1:67" x14ac:dyDescent="0.2">
      <c r="A3155" s="57" t="s">
        <v>59</v>
      </c>
      <c r="B3155" s="56" t="s">
        <v>59</v>
      </c>
      <c r="C3155" s="56" t="s">
        <v>587</v>
      </c>
      <c r="D3155" s="56">
        <v>1996</v>
      </c>
      <c r="E3155" s="58">
        <v>81506461</v>
      </c>
      <c r="F3155" s="58">
        <v>18393162</v>
      </c>
      <c r="G3155" s="59">
        <v>92516876</v>
      </c>
      <c r="H3155" s="59">
        <v>9342906</v>
      </c>
      <c r="I3155" s="60">
        <v>20353321</v>
      </c>
      <c r="J3155" s="58">
        <v>-83466620</v>
      </c>
      <c r="K3155" s="62">
        <v>4415720</v>
      </c>
      <c r="L3155" s="61"/>
      <c r="M3155" s="61"/>
      <c r="N3155" s="61"/>
      <c r="O3155" s="61"/>
      <c r="P3155" s="62">
        <v>1499543</v>
      </c>
      <c r="Q3155" s="61"/>
      <c r="R3155" s="62">
        <v>66684</v>
      </c>
      <c r="S3155" s="61"/>
      <c r="T3155" s="61"/>
      <c r="U3155" s="62">
        <v>20353321</v>
      </c>
      <c r="V3155" s="61"/>
      <c r="W3155" s="62">
        <v>815010</v>
      </c>
      <c r="X3155" s="61"/>
      <c r="Y3155" s="61"/>
      <c r="Z3155" s="61"/>
      <c r="AA3155" s="62">
        <v>5650580</v>
      </c>
      <c r="AB3155" s="61"/>
      <c r="AC3155" s="61"/>
      <c r="AD3155" s="62">
        <v>9448642</v>
      </c>
      <c r="AE3155" s="61"/>
      <c r="AF3155" s="62">
        <v>39761020</v>
      </c>
      <c r="AG3155" s="61"/>
      <c r="AH3155" s="61"/>
      <c r="AI3155" s="62">
        <v>10506356</v>
      </c>
      <c r="AJ3155" s="61"/>
      <c r="AK3155" s="61"/>
      <c r="AL3155" s="61"/>
      <c r="AM3155" s="61"/>
      <c r="AN3155" s="61"/>
      <c r="AO3155" s="61"/>
      <c r="AP3155" s="62">
        <v>494093</v>
      </c>
      <c r="AQ3155" s="61"/>
      <c r="AR3155" s="62">
        <v>1914810</v>
      </c>
      <c r="AS3155" s="61"/>
      <c r="AT3155" s="61"/>
      <c r="AU3155" s="61"/>
      <c r="AV3155" s="62">
        <v>154440</v>
      </c>
      <c r="AW3155" s="61"/>
      <c r="AX3155" s="61"/>
      <c r="AY3155" s="62">
        <v>821653</v>
      </c>
      <c r="AZ3155" s="61"/>
      <c r="BA3155" s="62">
        <v>3520468</v>
      </c>
      <c r="BB3155" s="61"/>
      <c r="BC3155" s="61"/>
      <c r="BD3155" s="61"/>
      <c r="BE3155" s="61"/>
      <c r="BF3155" s="61"/>
      <c r="BG3155" s="61"/>
      <c r="BH3155" s="61"/>
      <c r="BI3155" s="62">
        <v>2400527</v>
      </c>
      <c r="BJ3155" s="61"/>
      <c r="BK3155" s="62">
        <v>36915</v>
      </c>
      <c r="BL3155" s="61"/>
      <c r="BM3155" s="61"/>
      <c r="BN3155" s="61"/>
      <c r="BO3155" s="62">
        <v>-83466620</v>
      </c>
    </row>
    <row r="3156" spans="1:67" x14ac:dyDescent="0.2">
      <c r="A3156" s="57" t="s">
        <v>59</v>
      </c>
      <c r="B3156" s="56" t="s">
        <v>59</v>
      </c>
      <c r="C3156" s="56" t="s">
        <v>587</v>
      </c>
      <c r="D3156" s="56">
        <v>1997</v>
      </c>
      <c r="E3156" s="58">
        <v>85982085</v>
      </c>
      <c r="F3156" s="58">
        <v>19285676</v>
      </c>
      <c r="G3156" s="59">
        <v>96973271</v>
      </c>
      <c r="H3156" s="59">
        <v>9522090</v>
      </c>
      <c r="I3156" s="60">
        <v>20513276</v>
      </c>
      <c r="J3156" s="58">
        <v>-87209685</v>
      </c>
      <c r="K3156" s="62">
        <v>4593293</v>
      </c>
      <c r="L3156" s="61"/>
      <c r="M3156" s="61"/>
      <c r="N3156" s="61"/>
      <c r="O3156" s="61"/>
      <c r="P3156" s="62">
        <v>1694916</v>
      </c>
      <c r="Q3156" s="61"/>
      <c r="R3156" s="62">
        <v>25957</v>
      </c>
      <c r="S3156" s="61"/>
      <c r="T3156" s="61"/>
      <c r="U3156" s="62">
        <v>20513276</v>
      </c>
      <c r="V3156" s="61"/>
      <c r="W3156" s="62">
        <v>821626</v>
      </c>
      <c r="X3156" s="61"/>
      <c r="Y3156" s="61"/>
      <c r="Z3156" s="61"/>
      <c r="AA3156" s="62">
        <v>5858668</v>
      </c>
      <c r="AB3156" s="61"/>
      <c r="AC3156" s="61"/>
      <c r="AD3156" s="62">
        <v>10237185</v>
      </c>
      <c r="AE3156" s="61"/>
      <c r="AF3156" s="62">
        <v>41852830</v>
      </c>
      <c r="AG3156" s="61"/>
      <c r="AH3156" s="61"/>
      <c r="AI3156" s="62">
        <v>11375520</v>
      </c>
      <c r="AJ3156" s="61"/>
      <c r="AK3156" s="61"/>
      <c r="AL3156" s="61"/>
      <c r="AM3156" s="61"/>
      <c r="AN3156" s="61"/>
      <c r="AO3156" s="61"/>
      <c r="AP3156" s="62">
        <v>339114</v>
      </c>
      <c r="AQ3156" s="61"/>
      <c r="AR3156" s="62">
        <v>1388195</v>
      </c>
      <c r="AS3156" s="61"/>
      <c r="AT3156" s="61"/>
      <c r="AU3156" s="61"/>
      <c r="AV3156" s="62">
        <v>158867</v>
      </c>
      <c r="AW3156" s="61"/>
      <c r="AX3156" s="61"/>
      <c r="AY3156" s="62">
        <v>881660</v>
      </c>
      <c r="AZ3156" s="61"/>
      <c r="BA3156" s="62">
        <v>3792030</v>
      </c>
      <c r="BB3156" s="61"/>
      <c r="BC3156" s="61"/>
      <c r="BD3156" s="61"/>
      <c r="BE3156" s="61"/>
      <c r="BF3156" s="61"/>
      <c r="BG3156" s="61"/>
      <c r="BH3156" s="61"/>
      <c r="BI3156" s="62">
        <v>2926273</v>
      </c>
      <c r="BJ3156" s="61"/>
      <c r="BK3156" s="62">
        <v>35951</v>
      </c>
      <c r="BL3156" s="61"/>
      <c r="BM3156" s="61"/>
      <c r="BN3156" s="61"/>
      <c r="BO3156" s="62">
        <v>-87209685</v>
      </c>
    </row>
    <row r="3157" spans="1:67" x14ac:dyDescent="0.2">
      <c r="A3157" s="57" t="s">
        <v>59</v>
      </c>
      <c r="B3157" s="56" t="s">
        <v>59</v>
      </c>
      <c r="C3157" s="56" t="s">
        <v>587</v>
      </c>
      <c r="D3157" s="56">
        <v>1998</v>
      </c>
      <c r="E3157" s="58">
        <v>91199791</v>
      </c>
      <c r="F3157" s="58">
        <v>20745538</v>
      </c>
      <c r="G3157" s="59">
        <v>101964504</v>
      </c>
      <c r="H3157" s="59">
        <v>10005800</v>
      </c>
      <c r="I3157" s="60">
        <v>20770513</v>
      </c>
      <c r="J3157" s="58">
        <v>-91224766</v>
      </c>
      <c r="K3157" s="62">
        <v>4679162</v>
      </c>
      <c r="L3157" s="61"/>
      <c r="M3157" s="61"/>
      <c r="N3157" s="61"/>
      <c r="O3157" s="61"/>
      <c r="P3157" s="62">
        <v>1693864</v>
      </c>
      <c r="Q3157" s="61"/>
      <c r="R3157" s="62">
        <v>9288</v>
      </c>
      <c r="S3157" s="61"/>
      <c r="T3157" s="61"/>
      <c r="U3157" s="62">
        <v>20770513</v>
      </c>
      <c r="V3157" s="61"/>
      <c r="W3157" s="62">
        <v>916917</v>
      </c>
      <c r="X3157" s="61"/>
      <c r="Y3157" s="61"/>
      <c r="Z3157" s="61"/>
      <c r="AA3157" s="62">
        <v>6072544</v>
      </c>
      <c r="AB3157" s="61"/>
      <c r="AC3157" s="61"/>
      <c r="AD3157" s="62">
        <v>10924869</v>
      </c>
      <c r="AE3157" s="61"/>
      <c r="AF3157" s="62">
        <v>44779984</v>
      </c>
      <c r="AG3157" s="61"/>
      <c r="AH3157" s="61"/>
      <c r="AI3157" s="62">
        <v>12117363</v>
      </c>
      <c r="AJ3157" s="61"/>
      <c r="AK3157" s="61"/>
      <c r="AL3157" s="61"/>
      <c r="AM3157" s="61"/>
      <c r="AN3157" s="61"/>
      <c r="AO3157" s="61"/>
      <c r="AP3157" s="62">
        <v>289453</v>
      </c>
      <c r="AQ3157" s="61"/>
      <c r="AR3157" s="62">
        <v>1586260</v>
      </c>
      <c r="AS3157" s="61"/>
      <c r="AT3157" s="61"/>
      <c r="AU3157" s="61"/>
      <c r="AV3157" s="62">
        <v>146554</v>
      </c>
      <c r="AW3157" s="61"/>
      <c r="AX3157" s="61"/>
      <c r="AY3157" s="62">
        <v>929203</v>
      </c>
      <c r="AZ3157" s="61"/>
      <c r="BA3157" s="62">
        <v>4031532</v>
      </c>
      <c r="BB3157" s="61"/>
      <c r="BC3157" s="61"/>
      <c r="BD3157" s="61"/>
      <c r="BE3157" s="61"/>
      <c r="BF3157" s="61"/>
      <c r="BG3157" s="61"/>
      <c r="BH3157" s="61"/>
      <c r="BI3157" s="62">
        <v>2989639</v>
      </c>
      <c r="BJ3157" s="61"/>
      <c r="BK3157" s="62">
        <v>33159</v>
      </c>
      <c r="BL3157" s="61"/>
      <c r="BM3157" s="61"/>
      <c r="BN3157" s="61"/>
      <c r="BO3157" s="62">
        <v>-91224766</v>
      </c>
    </row>
    <row r="3158" spans="1:67" x14ac:dyDescent="0.2">
      <c r="A3158" s="57" t="s">
        <v>59</v>
      </c>
      <c r="B3158" s="56" t="s">
        <v>59</v>
      </c>
      <c r="C3158" s="56" t="s">
        <v>588</v>
      </c>
      <c r="D3158" s="56">
        <v>1989</v>
      </c>
      <c r="E3158" s="58">
        <v>213210</v>
      </c>
      <c r="F3158" s="58">
        <v>206010</v>
      </c>
      <c r="G3158" s="59">
        <v>213160</v>
      </c>
      <c r="H3158" s="59">
        <v>50</v>
      </c>
      <c r="I3158" s="60">
        <v>0</v>
      </c>
      <c r="J3158" s="58">
        <v>-7200</v>
      </c>
      <c r="K3158" s="61"/>
      <c r="L3158" s="61"/>
      <c r="M3158" s="61"/>
      <c r="N3158" s="61"/>
      <c r="O3158" s="61"/>
      <c r="P3158" s="61"/>
      <c r="Q3158" s="61"/>
      <c r="R3158" s="62">
        <v>3082</v>
      </c>
      <c r="S3158" s="61"/>
      <c r="T3158" s="61"/>
      <c r="U3158" s="61"/>
      <c r="V3158" s="61"/>
      <c r="W3158" s="61"/>
      <c r="X3158" s="61"/>
      <c r="Y3158" s="61"/>
      <c r="Z3158" s="61"/>
      <c r="AA3158" s="62">
        <v>74591</v>
      </c>
      <c r="AB3158" s="61"/>
      <c r="AC3158" s="61"/>
      <c r="AD3158" s="62">
        <v>54154</v>
      </c>
      <c r="AE3158" s="61"/>
      <c r="AF3158" s="62">
        <v>67854</v>
      </c>
      <c r="AG3158" s="61"/>
      <c r="AH3158" s="61"/>
      <c r="AI3158" s="62">
        <v>13479</v>
      </c>
      <c r="AJ3158" s="61"/>
      <c r="AK3158" s="61"/>
      <c r="AL3158" s="61"/>
      <c r="AM3158" s="61"/>
      <c r="AN3158" s="61"/>
      <c r="AO3158" s="61"/>
      <c r="AP3158" s="61">
        <v>50</v>
      </c>
      <c r="AQ3158" s="61"/>
      <c r="AR3158" s="61"/>
      <c r="AS3158" s="61"/>
      <c r="AT3158" s="61"/>
      <c r="AU3158" s="61"/>
      <c r="AV3158" s="61"/>
      <c r="AW3158" s="61"/>
      <c r="AX3158" s="61"/>
      <c r="AY3158" s="61"/>
      <c r="AZ3158" s="61"/>
      <c r="BA3158" s="61"/>
      <c r="BB3158" s="61"/>
      <c r="BC3158" s="61"/>
      <c r="BD3158" s="61"/>
      <c r="BE3158" s="61"/>
      <c r="BF3158" s="61"/>
      <c r="BG3158" s="61"/>
      <c r="BH3158" s="61"/>
      <c r="BI3158" s="61"/>
      <c r="BJ3158" s="61"/>
      <c r="BK3158" s="61"/>
      <c r="BL3158" s="61"/>
      <c r="BM3158" s="61"/>
      <c r="BN3158" s="61"/>
      <c r="BO3158" s="62">
        <v>-7200</v>
      </c>
    </row>
    <row r="3159" spans="1:67" x14ac:dyDescent="0.2">
      <c r="A3159" s="57" t="s">
        <v>59</v>
      </c>
      <c r="B3159" s="56" t="s">
        <v>59</v>
      </c>
      <c r="C3159" s="56" t="s">
        <v>588</v>
      </c>
      <c r="D3159" s="56">
        <v>1990</v>
      </c>
      <c r="E3159" s="58">
        <v>215795</v>
      </c>
      <c r="F3159" s="58">
        <v>208595</v>
      </c>
      <c r="G3159" s="59">
        <v>215745</v>
      </c>
      <c r="H3159" s="59">
        <v>50</v>
      </c>
      <c r="I3159" s="60">
        <v>0</v>
      </c>
      <c r="J3159" s="58">
        <v>-7200</v>
      </c>
      <c r="K3159" s="61"/>
      <c r="L3159" s="61"/>
      <c r="M3159" s="61"/>
      <c r="N3159" s="61"/>
      <c r="O3159" s="61"/>
      <c r="P3159" s="61"/>
      <c r="Q3159" s="61"/>
      <c r="R3159" s="62">
        <v>3082</v>
      </c>
      <c r="S3159" s="61"/>
      <c r="T3159" s="61"/>
      <c r="U3159" s="61"/>
      <c r="V3159" s="61"/>
      <c r="W3159" s="61"/>
      <c r="X3159" s="61"/>
      <c r="Y3159" s="61"/>
      <c r="Z3159" s="61"/>
      <c r="AA3159" s="62">
        <v>75482</v>
      </c>
      <c r="AB3159" s="61"/>
      <c r="AC3159" s="61"/>
      <c r="AD3159" s="62">
        <v>54582</v>
      </c>
      <c r="AE3159" s="61"/>
      <c r="AF3159" s="62">
        <v>67854</v>
      </c>
      <c r="AG3159" s="61"/>
      <c r="AH3159" s="61"/>
      <c r="AI3159" s="62">
        <v>14745</v>
      </c>
      <c r="AJ3159" s="61"/>
      <c r="AK3159" s="61"/>
      <c r="AL3159" s="61"/>
      <c r="AM3159" s="61"/>
      <c r="AN3159" s="61"/>
      <c r="AO3159" s="61"/>
      <c r="AP3159" s="61">
        <v>50</v>
      </c>
      <c r="AQ3159" s="61"/>
      <c r="AR3159" s="61"/>
      <c r="AS3159" s="61"/>
      <c r="AT3159" s="61"/>
      <c r="AU3159" s="61"/>
      <c r="AV3159" s="61"/>
      <c r="AW3159" s="61"/>
      <c r="AX3159" s="61"/>
      <c r="AY3159" s="61"/>
      <c r="AZ3159" s="61"/>
      <c r="BA3159" s="61"/>
      <c r="BB3159" s="61"/>
      <c r="BC3159" s="61"/>
      <c r="BD3159" s="61"/>
      <c r="BE3159" s="61"/>
      <c r="BF3159" s="61"/>
      <c r="BG3159" s="61"/>
      <c r="BH3159" s="61"/>
      <c r="BI3159" s="61"/>
      <c r="BJ3159" s="61"/>
      <c r="BK3159" s="61"/>
      <c r="BL3159" s="61"/>
      <c r="BM3159" s="61"/>
      <c r="BN3159" s="61"/>
      <c r="BO3159" s="62">
        <v>-7200</v>
      </c>
    </row>
    <row r="3160" spans="1:67" x14ac:dyDescent="0.2">
      <c r="A3160" s="57" t="s">
        <v>59</v>
      </c>
      <c r="B3160" s="56" t="s">
        <v>59</v>
      </c>
      <c r="C3160" s="56" t="s">
        <v>588</v>
      </c>
      <c r="D3160" s="56">
        <v>1991</v>
      </c>
      <c r="E3160" s="58">
        <v>235686</v>
      </c>
      <c r="F3160" s="58">
        <v>228486</v>
      </c>
      <c r="G3160" s="59">
        <v>235636</v>
      </c>
      <c r="H3160" s="59">
        <v>50</v>
      </c>
      <c r="I3160" s="60">
        <v>0</v>
      </c>
      <c r="J3160" s="58">
        <v>-7200</v>
      </c>
      <c r="K3160" s="61"/>
      <c r="L3160" s="61"/>
      <c r="M3160" s="61"/>
      <c r="N3160" s="61"/>
      <c r="O3160" s="61"/>
      <c r="P3160" s="61"/>
      <c r="Q3160" s="61"/>
      <c r="R3160" s="62">
        <v>3082</v>
      </c>
      <c r="S3160" s="61"/>
      <c r="T3160" s="61"/>
      <c r="U3160" s="61"/>
      <c r="V3160" s="61"/>
      <c r="W3160" s="61"/>
      <c r="X3160" s="61"/>
      <c r="Y3160" s="61"/>
      <c r="Z3160" s="61"/>
      <c r="AA3160" s="62">
        <v>89532</v>
      </c>
      <c r="AB3160" s="61"/>
      <c r="AC3160" s="61"/>
      <c r="AD3160" s="62">
        <v>54582</v>
      </c>
      <c r="AE3160" s="61"/>
      <c r="AF3160" s="62">
        <v>73002</v>
      </c>
      <c r="AG3160" s="61"/>
      <c r="AH3160" s="61"/>
      <c r="AI3160" s="62">
        <v>15438</v>
      </c>
      <c r="AJ3160" s="61"/>
      <c r="AK3160" s="61"/>
      <c r="AL3160" s="61"/>
      <c r="AM3160" s="61"/>
      <c r="AN3160" s="61"/>
      <c r="AO3160" s="61"/>
      <c r="AP3160" s="61">
        <v>50</v>
      </c>
      <c r="AQ3160" s="61"/>
      <c r="AR3160" s="61"/>
      <c r="AS3160" s="61"/>
      <c r="AT3160" s="61"/>
      <c r="AU3160" s="61"/>
      <c r="AV3160" s="61"/>
      <c r="AW3160" s="61"/>
      <c r="AX3160" s="61"/>
      <c r="AY3160" s="61"/>
      <c r="AZ3160" s="61"/>
      <c r="BA3160" s="61"/>
      <c r="BB3160" s="61"/>
      <c r="BC3160" s="61"/>
      <c r="BD3160" s="61"/>
      <c r="BE3160" s="61"/>
      <c r="BF3160" s="61"/>
      <c r="BG3160" s="61"/>
      <c r="BH3160" s="61"/>
      <c r="BI3160" s="61"/>
      <c r="BJ3160" s="61"/>
      <c r="BK3160" s="61"/>
      <c r="BL3160" s="61"/>
      <c r="BM3160" s="61"/>
      <c r="BN3160" s="61"/>
      <c r="BO3160" s="62">
        <v>-7200</v>
      </c>
    </row>
    <row r="3161" spans="1:67" x14ac:dyDescent="0.2">
      <c r="A3161" s="57" t="s">
        <v>59</v>
      </c>
      <c r="B3161" s="56" t="s">
        <v>59</v>
      </c>
      <c r="C3161" s="56" t="s">
        <v>588</v>
      </c>
      <c r="D3161" s="56">
        <v>1992</v>
      </c>
      <c r="E3161" s="58">
        <v>245737</v>
      </c>
      <c r="F3161" s="58">
        <v>238537</v>
      </c>
      <c r="G3161" s="59">
        <v>245687</v>
      </c>
      <c r="H3161" s="59">
        <v>50</v>
      </c>
      <c r="I3161" s="60">
        <v>0</v>
      </c>
      <c r="J3161" s="58">
        <v>-7200</v>
      </c>
      <c r="K3161" s="61"/>
      <c r="L3161" s="61"/>
      <c r="M3161" s="61"/>
      <c r="N3161" s="61"/>
      <c r="O3161" s="61"/>
      <c r="P3161" s="61"/>
      <c r="Q3161" s="61"/>
      <c r="R3161" s="62">
        <v>3082</v>
      </c>
      <c r="S3161" s="61"/>
      <c r="T3161" s="61"/>
      <c r="U3161" s="61"/>
      <c r="V3161" s="61"/>
      <c r="W3161" s="61"/>
      <c r="X3161" s="61"/>
      <c r="Y3161" s="61"/>
      <c r="Z3161" s="61"/>
      <c r="AA3161" s="62">
        <v>99583</v>
      </c>
      <c r="AB3161" s="61"/>
      <c r="AC3161" s="61"/>
      <c r="AD3161" s="62">
        <v>54582</v>
      </c>
      <c r="AE3161" s="61"/>
      <c r="AF3161" s="62">
        <v>73002</v>
      </c>
      <c r="AG3161" s="61"/>
      <c r="AH3161" s="61"/>
      <c r="AI3161" s="62">
        <v>15438</v>
      </c>
      <c r="AJ3161" s="61"/>
      <c r="AK3161" s="61"/>
      <c r="AL3161" s="61"/>
      <c r="AM3161" s="61"/>
      <c r="AN3161" s="61"/>
      <c r="AO3161" s="61"/>
      <c r="AP3161" s="61">
        <v>50</v>
      </c>
      <c r="AQ3161" s="61"/>
      <c r="AR3161" s="61"/>
      <c r="AS3161" s="61"/>
      <c r="AT3161" s="61"/>
      <c r="AU3161" s="61"/>
      <c r="AV3161" s="61"/>
      <c r="AW3161" s="61"/>
      <c r="AX3161" s="61"/>
      <c r="AY3161" s="61"/>
      <c r="AZ3161" s="61"/>
      <c r="BA3161" s="61"/>
      <c r="BB3161" s="61"/>
      <c r="BC3161" s="61"/>
      <c r="BD3161" s="61"/>
      <c r="BE3161" s="61"/>
      <c r="BF3161" s="61"/>
      <c r="BG3161" s="61"/>
      <c r="BH3161" s="61"/>
      <c r="BI3161" s="61"/>
      <c r="BJ3161" s="61"/>
      <c r="BK3161" s="61"/>
      <c r="BL3161" s="61"/>
      <c r="BM3161" s="61"/>
      <c r="BN3161" s="61"/>
      <c r="BO3161" s="62">
        <v>-7200</v>
      </c>
    </row>
    <row r="3162" spans="1:67" x14ac:dyDescent="0.2">
      <c r="A3162" s="57" t="s">
        <v>59</v>
      </c>
      <c r="B3162" s="56" t="s">
        <v>59</v>
      </c>
      <c r="C3162" s="56" t="s">
        <v>588</v>
      </c>
      <c r="D3162" s="56">
        <v>1993</v>
      </c>
      <c r="E3162" s="58">
        <v>255354</v>
      </c>
      <c r="F3162" s="58">
        <v>248154</v>
      </c>
      <c r="G3162" s="59">
        <v>253320</v>
      </c>
      <c r="H3162" s="59">
        <v>2034</v>
      </c>
      <c r="I3162" s="60">
        <v>0</v>
      </c>
      <c r="J3162" s="58">
        <v>-7200</v>
      </c>
      <c r="K3162" s="61"/>
      <c r="L3162" s="61"/>
      <c r="M3162" s="61"/>
      <c r="N3162" s="61"/>
      <c r="O3162" s="61"/>
      <c r="P3162" s="61"/>
      <c r="Q3162" s="61"/>
      <c r="R3162" s="62">
        <v>3082</v>
      </c>
      <c r="S3162" s="61"/>
      <c r="T3162" s="61"/>
      <c r="U3162" s="61"/>
      <c r="V3162" s="61"/>
      <c r="W3162" s="61"/>
      <c r="X3162" s="61"/>
      <c r="Y3162" s="61"/>
      <c r="Z3162" s="61"/>
      <c r="AA3162" s="62">
        <v>102214</v>
      </c>
      <c r="AB3162" s="61"/>
      <c r="AC3162" s="61"/>
      <c r="AD3162" s="62">
        <v>55394</v>
      </c>
      <c r="AE3162" s="61"/>
      <c r="AF3162" s="62">
        <v>77192</v>
      </c>
      <c r="AG3162" s="61"/>
      <c r="AH3162" s="61"/>
      <c r="AI3162" s="62">
        <v>15438</v>
      </c>
      <c r="AJ3162" s="61"/>
      <c r="AK3162" s="61"/>
      <c r="AL3162" s="61"/>
      <c r="AM3162" s="61"/>
      <c r="AN3162" s="61"/>
      <c r="AO3162" s="61"/>
      <c r="AP3162" s="61">
        <v>50</v>
      </c>
      <c r="AQ3162" s="61"/>
      <c r="AR3162" s="62">
        <v>1984</v>
      </c>
      <c r="AS3162" s="61"/>
      <c r="AT3162" s="61"/>
      <c r="AU3162" s="61"/>
      <c r="AV3162" s="61"/>
      <c r="AW3162" s="61"/>
      <c r="AX3162" s="61"/>
      <c r="AY3162" s="61"/>
      <c r="AZ3162" s="61"/>
      <c r="BA3162" s="61"/>
      <c r="BB3162" s="61"/>
      <c r="BC3162" s="61"/>
      <c r="BD3162" s="61"/>
      <c r="BE3162" s="61"/>
      <c r="BF3162" s="61"/>
      <c r="BG3162" s="61"/>
      <c r="BH3162" s="61"/>
      <c r="BI3162" s="61"/>
      <c r="BJ3162" s="61"/>
      <c r="BK3162" s="61"/>
      <c r="BL3162" s="61"/>
      <c r="BM3162" s="61"/>
      <c r="BN3162" s="61"/>
      <c r="BO3162" s="62">
        <v>-7200</v>
      </c>
    </row>
    <row r="3163" spans="1:67" x14ac:dyDescent="0.2">
      <c r="A3163" s="57" t="s">
        <v>59</v>
      </c>
      <c r="B3163" s="56" t="s">
        <v>59</v>
      </c>
      <c r="C3163" s="56" t="s">
        <v>588</v>
      </c>
      <c r="D3163" s="56">
        <v>1994</v>
      </c>
      <c r="E3163" s="58">
        <v>256005</v>
      </c>
      <c r="F3163" s="58">
        <v>164211</v>
      </c>
      <c r="G3163" s="59">
        <v>253320</v>
      </c>
      <c r="H3163" s="59">
        <v>2685</v>
      </c>
      <c r="I3163" s="60">
        <v>0</v>
      </c>
      <c r="J3163" s="58">
        <v>-91794</v>
      </c>
      <c r="K3163" s="61"/>
      <c r="L3163" s="61"/>
      <c r="M3163" s="61"/>
      <c r="N3163" s="61"/>
      <c r="O3163" s="61"/>
      <c r="P3163" s="61"/>
      <c r="Q3163" s="61"/>
      <c r="R3163" s="62">
        <v>3082</v>
      </c>
      <c r="S3163" s="61"/>
      <c r="T3163" s="61"/>
      <c r="U3163" s="61"/>
      <c r="V3163" s="61"/>
      <c r="W3163" s="61"/>
      <c r="X3163" s="61"/>
      <c r="Y3163" s="61"/>
      <c r="Z3163" s="61"/>
      <c r="AA3163" s="62">
        <v>102214</v>
      </c>
      <c r="AB3163" s="61"/>
      <c r="AC3163" s="61"/>
      <c r="AD3163" s="62">
        <v>55394</v>
      </c>
      <c r="AE3163" s="61"/>
      <c r="AF3163" s="62">
        <v>77192</v>
      </c>
      <c r="AG3163" s="61"/>
      <c r="AH3163" s="61"/>
      <c r="AI3163" s="62">
        <v>15438</v>
      </c>
      <c r="AJ3163" s="61"/>
      <c r="AK3163" s="61"/>
      <c r="AL3163" s="61"/>
      <c r="AM3163" s="61"/>
      <c r="AN3163" s="61"/>
      <c r="AO3163" s="61"/>
      <c r="AP3163" s="61">
        <v>50</v>
      </c>
      <c r="AQ3163" s="61"/>
      <c r="AR3163" s="62">
        <v>1984</v>
      </c>
      <c r="AS3163" s="61"/>
      <c r="AT3163" s="61"/>
      <c r="AU3163" s="61"/>
      <c r="AV3163" s="61"/>
      <c r="AW3163" s="61"/>
      <c r="AX3163" s="61"/>
      <c r="AY3163" s="61"/>
      <c r="AZ3163" s="61"/>
      <c r="BA3163" s="61"/>
      <c r="BB3163" s="61"/>
      <c r="BC3163" s="61"/>
      <c r="BD3163" s="61"/>
      <c r="BE3163" s="61">
        <v>651</v>
      </c>
      <c r="BF3163" s="61"/>
      <c r="BG3163" s="61"/>
      <c r="BH3163" s="61"/>
      <c r="BI3163" s="61"/>
      <c r="BJ3163" s="61"/>
      <c r="BK3163" s="61"/>
      <c r="BL3163" s="61"/>
      <c r="BM3163" s="61"/>
      <c r="BN3163" s="61"/>
      <c r="BO3163" s="62">
        <v>-91794</v>
      </c>
    </row>
    <row r="3164" spans="1:67" x14ac:dyDescent="0.2">
      <c r="A3164" s="57" t="s">
        <v>59</v>
      </c>
      <c r="B3164" s="56" t="s">
        <v>59</v>
      </c>
      <c r="C3164" s="56" t="s">
        <v>588</v>
      </c>
      <c r="D3164" s="56">
        <v>1995</v>
      </c>
      <c r="E3164" s="58">
        <v>262498</v>
      </c>
      <c r="F3164" s="58">
        <v>170704</v>
      </c>
      <c r="G3164" s="59">
        <v>259863</v>
      </c>
      <c r="H3164" s="59">
        <v>2635</v>
      </c>
      <c r="I3164" s="60">
        <v>0</v>
      </c>
      <c r="J3164" s="58">
        <v>-91794</v>
      </c>
      <c r="K3164" s="61"/>
      <c r="L3164" s="61"/>
      <c r="M3164" s="61"/>
      <c r="N3164" s="61"/>
      <c r="O3164" s="61"/>
      <c r="P3164" s="61"/>
      <c r="Q3164" s="61"/>
      <c r="R3164" s="62">
        <v>3082</v>
      </c>
      <c r="S3164" s="61"/>
      <c r="T3164" s="61"/>
      <c r="U3164" s="61"/>
      <c r="V3164" s="61"/>
      <c r="W3164" s="61"/>
      <c r="X3164" s="61"/>
      <c r="Y3164" s="61"/>
      <c r="Z3164" s="61"/>
      <c r="AA3164" s="62">
        <v>102214</v>
      </c>
      <c r="AB3164" s="61"/>
      <c r="AC3164" s="61"/>
      <c r="AD3164" s="62">
        <v>55394</v>
      </c>
      <c r="AE3164" s="61"/>
      <c r="AF3164" s="62">
        <v>83735</v>
      </c>
      <c r="AG3164" s="61"/>
      <c r="AH3164" s="61"/>
      <c r="AI3164" s="62">
        <v>15438</v>
      </c>
      <c r="AJ3164" s="61"/>
      <c r="AK3164" s="61"/>
      <c r="AL3164" s="61"/>
      <c r="AM3164" s="61"/>
      <c r="AN3164" s="61"/>
      <c r="AO3164" s="61"/>
      <c r="AP3164" s="61"/>
      <c r="AQ3164" s="61"/>
      <c r="AR3164" s="62">
        <v>1984</v>
      </c>
      <c r="AS3164" s="61"/>
      <c r="AT3164" s="61"/>
      <c r="AU3164" s="61"/>
      <c r="AV3164" s="61"/>
      <c r="AW3164" s="61"/>
      <c r="AX3164" s="61"/>
      <c r="AY3164" s="61"/>
      <c r="AZ3164" s="61"/>
      <c r="BA3164" s="61"/>
      <c r="BB3164" s="61"/>
      <c r="BC3164" s="61"/>
      <c r="BD3164" s="61"/>
      <c r="BE3164" s="61">
        <v>651</v>
      </c>
      <c r="BF3164" s="61"/>
      <c r="BG3164" s="61"/>
      <c r="BH3164" s="61"/>
      <c r="BI3164" s="61"/>
      <c r="BJ3164" s="61"/>
      <c r="BK3164" s="61"/>
      <c r="BL3164" s="61"/>
      <c r="BM3164" s="61"/>
      <c r="BN3164" s="61"/>
      <c r="BO3164" s="62">
        <v>-91794</v>
      </c>
    </row>
    <row r="3165" spans="1:67" x14ac:dyDescent="0.2">
      <c r="A3165" s="57" t="s">
        <v>59</v>
      </c>
      <c r="B3165" s="56" t="s">
        <v>59</v>
      </c>
      <c r="C3165" s="56" t="s">
        <v>588</v>
      </c>
      <c r="D3165" s="56">
        <v>1996</v>
      </c>
      <c r="E3165" s="58">
        <v>281065</v>
      </c>
      <c r="F3165" s="58">
        <v>189271</v>
      </c>
      <c r="G3165" s="59">
        <v>278430</v>
      </c>
      <c r="H3165" s="59">
        <v>2635</v>
      </c>
      <c r="I3165" s="60">
        <v>0</v>
      </c>
      <c r="J3165" s="58">
        <v>-91794</v>
      </c>
      <c r="K3165" s="61"/>
      <c r="L3165" s="61"/>
      <c r="M3165" s="61"/>
      <c r="N3165" s="61"/>
      <c r="O3165" s="61"/>
      <c r="P3165" s="61"/>
      <c r="Q3165" s="61"/>
      <c r="R3165" s="62">
        <v>3082</v>
      </c>
      <c r="S3165" s="61"/>
      <c r="T3165" s="61"/>
      <c r="U3165" s="61"/>
      <c r="V3165" s="61"/>
      <c r="W3165" s="61"/>
      <c r="X3165" s="61"/>
      <c r="Y3165" s="61"/>
      <c r="Z3165" s="61"/>
      <c r="AA3165" s="62">
        <v>105281</v>
      </c>
      <c r="AB3165" s="61"/>
      <c r="AC3165" s="61"/>
      <c r="AD3165" s="62">
        <v>55394</v>
      </c>
      <c r="AE3165" s="61"/>
      <c r="AF3165" s="62">
        <v>99235</v>
      </c>
      <c r="AG3165" s="61"/>
      <c r="AH3165" s="61"/>
      <c r="AI3165" s="62">
        <v>15438</v>
      </c>
      <c r="AJ3165" s="61"/>
      <c r="AK3165" s="61"/>
      <c r="AL3165" s="61"/>
      <c r="AM3165" s="61"/>
      <c r="AN3165" s="61"/>
      <c r="AO3165" s="61"/>
      <c r="AP3165" s="61"/>
      <c r="AQ3165" s="61"/>
      <c r="AR3165" s="62">
        <v>1984</v>
      </c>
      <c r="AS3165" s="61"/>
      <c r="AT3165" s="61"/>
      <c r="AU3165" s="61"/>
      <c r="AV3165" s="61"/>
      <c r="AW3165" s="61"/>
      <c r="AX3165" s="61"/>
      <c r="AY3165" s="61"/>
      <c r="AZ3165" s="61"/>
      <c r="BA3165" s="61"/>
      <c r="BB3165" s="61"/>
      <c r="BC3165" s="61"/>
      <c r="BD3165" s="61"/>
      <c r="BE3165" s="61">
        <v>651</v>
      </c>
      <c r="BF3165" s="61"/>
      <c r="BG3165" s="61"/>
      <c r="BH3165" s="61"/>
      <c r="BI3165" s="61"/>
      <c r="BJ3165" s="61"/>
      <c r="BK3165" s="61"/>
      <c r="BL3165" s="61"/>
      <c r="BM3165" s="61"/>
      <c r="BN3165" s="61"/>
      <c r="BO3165" s="62">
        <v>-91794</v>
      </c>
    </row>
    <row r="3166" spans="1:67" x14ac:dyDescent="0.2">
      <c r="A3166" s="57" t="s">
        <v>59</v>
      </c>
      <c r="B3166" s="56" t="s">
        <v>59</v>
      </c>
      <c r="C3166" s="56" t="s">
        <v>588</v>
      </c>
      <c r="D3166" s="56">
        <v>1997</v>
      </c>
      <c r="E3166" s="58">
        <v>293392</v>
      </c>
      <c r="F3166" s="58">
        <v>201598</v>
      </c>
      <c r="G3166" s="59">
        <v>290757</v>
      </c>
      <c r="H3166" s="59">
        <v>2635</v>
      </c>
      <c r="I3166" s="60">
        <v>0</v>
      </c>
      <c r="J3166" s="58">
        <v>-91794</v>
      </c>
      <c r="K3166" s="61"/>
      <c r="L3166" s="61"/>
      <c r="M3166" s="61"/>
      <c r="N3166" s="61"/>
      <c r="O3166" s="61"/>
      <c r="P3166" s="61"/>
      <c r="Q3166" s="61"/>
      <c r="R3166" s="62">
        <v>3082</v>
      </c>
      <c r="S3166" s="61"/>
      <c r="T3166" s="61"/>
      <c r="U3166" s="61"/>
      <c r="V3166" s="61"/>
      <c r="W3166" s="61"/>
      <c r="X3166" s="61"/>
      <c r="Y3166" s="61"/>
      <c r="Z3166" s="61"/>
      <c r="AA3166" s="62">
        <v>115047</v>
      </c>
      <c r="AB3166" s="61"/>
      <c r="AC3166" s="61"/>
      <c r="AD3166" s="62">
        <v>55394</v>
      </c>
      <c r="AE3166" s="61"/>
      <c r="AF3166" s="62">
        <v>101796</v>
      </c>
      <c r="AG3166" s="61"/>
      <c r="AH3166" s="61"/>
      <c r="AI3166" s="62">
        <v>15438</v>
      </c>
      <c r="AJ3166" s="61"/>
      <c r="AK3166" s="61"/>
      <c r="AL3166" s="61"/>
      <c r="AM3166" s="61"/>
      <c r="AN3166" s="61"/>
      <c r="AO3166" s="61"/>
      <c r="AP3166" s="61"/>
      <c r="AQ3166" s="61"/>
      <c r="AR3166" s="62">
        <v>1984</v>
      </c>
      <c r="AS3166" s="61"/>
      <c r="AT3166" s="61"/>
      <c r="AU3166" s="61"/>
      <c r="AV3166" s="61"/>
      <c r="AW3166" s="61"/>
      <c r="AX3166" s="61"/>
      <c r="AY3166" s="61"/>
      <c r="AZ3166" s="61"/>
      <c r="BA3166" s="61"/>
      <c r="BB3166" s="61"/>
      <c r="BC3166" s="61"/>
      <c r="BD3166" s="61"/>
      <c r="BE3166" s="61">
        <v>651</v>
      </c>
      <c r="BF3166" s="61"/>
      <c r="BG3166" s="61"/>
      <c r="BH3166" s="61"/>
      <c r="BI3166" s="61"/>
      <c r="BJ3166" s="61"/>
      <c r="BK3166" s="61"/>
      <c r="BL3166" s="61"/>
      <c r="BM3166" s="61"/>
      <c r="BN3166" s="61"/>
      <c r="BO3166" s="62">
        <v>-91794</v>
      </c>
    </row>
    <row r="3167" spans="1:67" x14ac:dyDescent="0.2">
      <c r="A3167" s="57" t="s">
        <v>59</v>
      </c>
      <c r="B3167" s="56" t="s">
        <v>59</v>
      </c>
      <c r="C3167" s="56" t="s">
        <v>588</v>
      </c>
      <c r="D3167" s="56">
        <v>1998</v>
      </c>
      <c r="E3167" s="58">
        <v>294735</v>
      </c>
      <c r="F3167" s="58">
        <v>202941</v>
      </c>
      <c r="G3167" s="59">
        <v>292100</v>
      </c>
      <c r="H3167" s="59">
        <v>2635</v>
      </c>
      <c r="I3167" s="60">
        <v>0</v>
      </c>
      <c r="J3167" s="58">
        <v>-91794</v>
      </c>
      <c r="K3167" s="61"/>
      <c r="L3167" s="61"/>
      <c r="M3167" s="61"/>
      <c r="N3167" s="61"/>
      <c r="O3167" s="61"/>
      <c r="P3167" s="61"/>
      <c r="Q3167" s="61"/>
      <c r="R3167" s="62">
        <v>3082</v>
      </c>
      <c r="S3167" s="61"/>
      <c r="T3167" s="61"/>
      <c r="U3167" s="61"/>
      <c r="V3167" s="61"/>
      <c r="W3167" s="61"/>
      <c r="X3167" s="61"/>
      <c r="Y3167" s="61"/>
      <c r="Z3167" s="61"/>
      <c r="AA3167" s="62">
        <v>115047</v>
      </c>
      <c r="AB3167" s="61"/>
      <c r="AC3167" s="61"/>
      <c r="AD3167" s="62">
        <v>55394</v>
      </c>
      <c r="AE3167" s="61"/>
      <c r="AF3167" s="62">
        <v>101797</v>
      </c>
      <c r="AG3167" s="61"/>
      <c r="AH3167" s="61"/>
      <c r="AI3167" s="62">
        <v>16780</v>
      </c>
      <c r="AJ3167" s="61"/>
      <c r="AK3167" s="61"/>
      <c r="AL3167" s="61"/>
      <c r="AM3167" s="61"/>
      <c r="AN3167" s="61"/>
      <c r="AO3167" s="61"/>
      <c r="AP3167" s="61"/>
      <c r="AQ3167" s="61"/>
      <c r="AR3167" s="62">
        <v>1984</v>
      </c>
      <c r="AS3167" s="61"/>
      <c r="AT3167" s="61"/>
      <c r="AU3167" s="61"/>
      <c r="AV3167" s="61"/>
      <c r="AW3167" s="61"/>
      <c r="AX3167" s="61"/>
      <c r="AY3167" s="61"/>
      <c r="AZ3167" s="61"/>
      <c r="BA3167" s="61"/>
      <c r="BB3167" s="61"/>
      <c r="BC3167" s="61"/>
      <c r="BD3167" s="61"/>
      <c r="BE3167" s="61">
        <v>651</v>
      </c>
      <c r="BF3167" s="61"/>
      <c r="BG3167" s="61"/>
      <c r="BH3167" s="61"/>
      <c r="BI3167" s="61"/>
      <c r="BJ3167" s="61"/>
      <c r="BK3167" s="61"/>
      <c r="BL3167" s="61"/>
      <c r="BM3167" s="61"/>
      <c r="BN3167" s="61"/>
      <c r="BO3167" s="62">
        <v>-91794</v>
      </c>
    </row>
    <row r="3168" spans="1:67" x14ac:dyDescent="0.2">
      <c r="A3168" s="57" t="s">
        <v>59</v>
      </c>
      <c r="B3168" s="56" t="s">
        <v>59</v>
      </c>
      <c r="C3168" s="56" t="s">
        <v>589</v>
      </c>
      <c r="D3168" s="56">
        <v>1989</v>
      </c>
      <c r="E3168" s="58">
        <v>108421466</v>
      </c>
      <c r="F3168" s="58">
        <v>112677523</v>
      </c>
      <c r="G3168" s="59">
        <v>109533829</v>
      </c>
      <c r="H3168" s="59">
        <v>6568657</v>
      </c>
      <c r="I3168" s="60">
        <v>7681020</v>
      </c>
      <c r="J3168" s="58">
        <v>-3424963</v>
      </c>
      <c r="K3168" s="62">
        <v>2129300</v>
      </c>
      <c r="L3168" s="61"/>
      <c r="M3168" s="61"/>
      <c r="N3168" s="61"/>
      <c r="O3168" s="61"/>
      <c r="P3168" s="62">
        <v>7383788</v>
      </c>
      <c r="Q3168" s="61"/>
      <c r="R3168" s="61"/>
      <c r="S3168" s="61"/>
      <c r="T3168" s="61"/>
      <c r="U3168" s="62">
        <v>7681020</v>
      </c>
      <c r="V3168" s="61"/>
      <c r="W3168" s="62">
        <v>1910124</v>
      </c>
      <c r="X3168" s="61"/>
      <c r="Y3168" s="61"/>
      <c r="Z3168" s="61"/>
      <c r="AA3168" s="62">
        <v>18392799</v>
      </c>
      <c r="AB3168" s="61"/>
      <c r="AC3168" s="61"/>
      <c r="AD3168" s="62">
        <v>42550124</v>
      </c>
      <c r="AE3168" s="61"/>
      <c r="AF3168" s="62">
        <v>23719787</v>
      </c>
      <c r="AG3168" s="61"/>
      <c r="AH3168" s="61"/>
      <c r="AI3168" s="62">
        <v>5766887</v>
      </c>
      <c r="AJ3168" s="61"/>
      <c r="AK3168" s="61"/>
      <c r="AL3168" s="61"/>
      <c r="AM3168" s="61"/>
      <c r="AN3168" s="61"/>
      <c r="AO3168" s="61"/>
      <c r="AP3168" s="62">
        <v>856485</v>
      </c>
      <c r="AQ3168" s="61"/>
      <c r="AR3168" s="62">
        <v>1027302</v>
      </c>
      <c r="AS3168" s="61"/>
      <c r="AT3168" s="61"/>
      <c r="AU3168" s="61"/>
      <c r="AV3168" s="62">
        <v>73109</v>
      </c>
      <c r="AW3168" s="61"/>
      <c r="AX3168" s="61"/>
      <c r="AY3168" s="62">
        <v>875793</v>
      </c>
      <c r="AZ3168" s="61"/>
      <c r="BA3168" s="62">
        <v>2179666</v>
      </c>
      <c r="BB3168" s="61"/>
      <c r="BC3168" s="61"/>
      <c r="BD3168" s="61"/>
      <c r="BE3168" s="61"/>
      <c r="BF3168" s="61"/>
      <c r="BG3168" s="61"/>
      <c r="BH3168" s="61"/>
      <c r="BI3168" s="62">
        <v>1556302</v>
      </c>
      <c r="BJ3168" s="61"/>
      <c r="BK3168" s="61"/>
      <c r="BL3168" s="61"/>
      <c r="BM3168" s="61"/>
      <c r="BN3168" s="61"/>
      <c r="BO3168" s="62">
        <v>-3424963</v>
      </c>
    </row>
    <row r="3169" spans="1:67" ht="12" customHeight="1" x14ac:dyDescent="0.2">
      <c r="A3169" s="57" t="s">
        <v>59</v>
      </c>
      <c r="B3169" s="56" t="s">
        <v>59</v>
      </c>
      <c r="C3169" s="56" t="s">
        <v>589</v>
      </c>
      <c r="D3169" s="56">
        <v>1990</v>
      </c>
      <c r="E3169" s="58">
        <v>118690873</v>
      </c>
      <c r="F3169" s="58">
        <v>122965039</v>
      </c>
      <c r="G3169" s="59">
        <v>119259058</v>
      </c>
      <c r="H3169" s="59">
        <v>7130944</v>
      </c>
      <c r="I3169" s="60">
        <v>7699129</v>
      </c>
      <c r="J3169" s="58">
        <v>-3424963</v>
      </c>
      <c r="K3169" s="62">
        <v>2129300</v>
      </c>
      <c r="L3169" s="61"/>
      <c r="M3169" s="61"/>
      <c r="N3169" s="61"/>
      <c r="O3169" s="61"/>
      <c r="P3169" s="62">
        <v>7392968</v>
      </c>
      <c r="Q3169" s="61"/>
      <c r="R3169" s="61"/>
      <c r="S3169" s="61"/>
      <c r="T3169" s="61"/>
      <c r="U3169" s="62">
        <v>7699129</v>
      </c>
      <c r="V3169" s="61"/>
      <c r="W3169" s="62">
        <v>2045596</v>
      </c>
      <c r="X3169" s="61"/>
      <c r="Y3169" s="61"/>
      <c r="Z3169" s="61"/>
      <c r="AA3169" s="62">
        <v>20506869</v>
      </c>
      <c r="AB3169" s="61"/>
      <c r="AC3169" s="61"/>
      <c r="AD3169" s="62">
        <v>47252729</v>
      </c>
      <c r="AE3169" s="61"/>
      <c r="AF3169" s="62">
        <v>25920832</v>
      </c>
      <c r="AG3169" s="61"/>
      <c r="AH3169" s="61"/>
      <c r="AI3169" s="62">
        <v>6311635</v>
      </c>
      <c r="AJ3169" s="61"/>
      <c r="AK3169" s="61"/>
      <c r="AL3169" s="61"/>
      <c r="AM3169" s="61"/>
      <c r="AN3169" s="61"/>
      <c r="AO3169" s="61"/>
      <c r="AP3169" s="62">
        <v>1031407</v>
      </c>
      <c r="AQ3169" s="61"/>
      <c r="AR3169" s="62">
        <v>1244594</v>
      </c>
      <c r="AS3169" s="61"/>
      <c r="AT3169" s="61"/>
      <c r="AU3169" s="61"/>
      <c r="AV3169" s="62">
        <v>79960</v>
      </c>
      <c r="AW3169" s="61"/>
      <c r="AX3169" s="61"/>
      <c r="AY3169" s="62">
        <v>931936</v>
      </c>
      <c r="AZ3169" s="61"/>
      <c r="BA3169" s="62">
        <v>2215839</v>
      </c>
      <c r="BB3169" s="61"/>
      <c r="BC3169" s="61"/>
      <c r="BD3169" s="61"/>
      <c r="BE3169" s="61"/>
      <c r="BF3169" s="61"/>
      <c r="BG3169" s="61"/>
      <c r="BH3169" s="61"/>
      <c r="BI3169" s="62">
        <v>1627208</v>
      </c>
      <c r="BJ3169" s="61"/>
      <c r="BK3169" s="61"/>
      <c r="BL3169" s="61"/>
      <c r="BM3169" s="61"/>
      <c r="BN3169" s="61"/>
      <c r="BO3169" s="62">
        <v>-3424963</v>
      </c>
    </row>
    <row r="3170" spans="1:67" x14ac:dyDescent="0.2">
      <c r="A3170" s="57" t="s">
        <v>59</v>
      </c>
      <c r="B3170" s="56" t="s">
        <v>59</v>
      </c>
      <c r="C3170" s="56" t="s">
        <v>589</v>
      </c>
      <c r="D3170" s="56">
        <v>1991</v>
      </c>
      <c r="E3170" s="58">
        <v>127236064</v>
      </c>
      <c r="F3170" s="58">
        <v>131536474</v>
      </c>
      <c r="G3170" s="59">
        <v>127302967</v>
      </c>
      <c r="H3170" s="59">
        <v>7658470</v>
      </c>
      <c r="I3170" s="60">
        <v>7725373</v>
      </c>
      <c r="J3170" s="58">
        <v>-3424963</v>
      </c>
      <c r="K3170" s="62">
        <v>2972133</v>
      </c>
      <c r="L3170" s="61"/>
      <c r="M3170" s="61"/>
      <c r="N3170" s="61"/>
      <c r="O3170" s="61"/>
      <c r="P3170" s="62">
        <v>7440548</v>
      </c>
      <c r="Q3170" s="61"/>
      <c r="R3170" s="61"/>
      <c r="S3170" s="61"/>
      <c r="T3170" s="61"/>
      <c r="U3170" s="62">
        <v>7725373</v>
      </c>
      <c r="V3170" s="61"/>
      <c r="W3170" s="62">
        <v>2097010</v>
      </c>
      <c r="X3170" s="61"/>
      <c r="Y3170" s="61"/>
      <c r="Z3170" s="61"/>
      <c r="AA3170" s="62">
        <v>22762477</v>
      </c>
      <c r="AB3170" s="61"/>
      <c r="AC3170" s="61"/>
      <c r="AD3170" s="62">
        <v>50411589</v>
      </c>
      <c r="AE3170" s="61"/>
      <c r="AF3170" s="62">
        <v>27348881</v>
      </c>
      <c r="AG3170" s="61"/>
      <c r="AH3170" s="61"/>
      <c r="AI3170" s="62">
        <v>6544956</v>
      </c>
      <c r="AJ3170" s="61"/>
      <c r="AK3170" s="61"/>
      <c r="AL3170" s="61"/>
      <c r="AM3170" s="61"/>
      <c r="AN3170" s="61"/>
      <c r="AO3170" s="61"/>
      <c r="AP3170" s="62">
        <v>1079049</v>
      </c>
      <c r="AQ3170" s="61"/>
      <c r="AR3170" s="62">
        <v>1381611</v>
      </c>
      <c r="AS3170" s="61"/>
      <c r="AT3170" s="61"/>
      <c r="AU3170" s="61"/>
      <c r="AV3170" s="62">
        <v>90769</v>
      </c>
      <c r="AW3170" s="61"/>
      <c r="AX3170" s="61"/>
      <c r="AY3170" s="62">
        <v>918826</v>
      </c>
      <c r="AZ3170" s="61"/>
      <c r="BA3170" s="62">
        <v>2484806</v>
      </c>
      <c r="BB3170" s="61"/>
      <c r="BC3170" s="61"/>
      <c r="BD3170" s="61"/>
      <c r="BE3170" s="61"/>
      <c r="BF3170" s="61"/>
      <c r="BG3170" s="61"/>
      <c r="BH3170" s="61"/>
      <c r="BI3170" s="62">
        <v>1703409</v>
      </c>
      <c r="BJ3170" s="61"/>
      <c r="BK3170" s="61"/>
      <c r="BL3170" s="61"/>
      <c r="BM3170" s="61"/>
      <c r="BN3170" s="61"/>
      <c r="BO3170" s="62">
        <v>-3424963</v>
      </c>
    </row>
    <row r="3171" spans="1:67" x14ac:dyDescent="0.2">
      <c r="A3171" s="57" t="s">
        <v>59</v>
      </c>
      <c r="B3171" s="56" t="s">
        <v>59</v>
      </c>
      <c r="C3171" s="56" t="s">
        <v>589</v>
      </c>
      <c r="D3171" s="56">
        <v>1992</v>
      </c>
      <c r="E3171" s="58">
        <v>134567401</v>
      </c>
      <c r="F3171" s="58">
        <v>144571843</v>
      </c>
      <c r="G3171" s="59">
        <v>140055405</v>
      </c>
      <c r="H3171" s="59">
        <v>7941401</v>
      </c>
      <c r="I3171" s="60">
        <v>13429405</v>
      </c>
      <c r="J3171" s="58">
        <v>-3424963</v>
      </c>
      <c r="K3171" s="62">
        <v>2972133</v>
      </c>
      <c r="L3171" s="61"/>
      <c r="M3171" s="61"/>
      <c r="N3171" s="61"/>
      <c r="O3171" s="61"/>
      <c r="P3171" s="62">
        <v>7548775</v>
      </c>
      <c r="Q3171" s="61"/>
      <c r="R3171" s="61"/>
      <c r="S3171" s="61"/>
      <c r="T3171" s="61"/>
      <c r="U3171" s="62">
        <v>13429405</v>
      </c>
      <c r="V3171" s="61"/>
      <c r="W3171" s="62">
        <v>2098358</v>
      </c>
      <c r="X3171" s="61"/>
      <c r="Y3171" s="61"/>
      <c r="Z3171" s="61"/>
      <c r="AA3171" s="62">
        <v>24650655</v>
      </c>
      <c r="AB3171" s="61"/>
      <c r="AC3171" s="61"/>
      <c r="AD3171" s="62">
        <v>54076174</v>
      </c>
      <c r="AE3171" s="61"/>
      <c r="AF3171" s="62">
        <v>28531501</v>
      </c>
      <c r="AG3171" s="61"/>
      <c r="AH3171" s="61"/>
      <c r="AI3171" s="62">
        <v>6748404</v>
      </c>
      <c r="AJ3171" s="61"/>
      <c r="AK3171" s="61"/>
      <c r="AL3171" s="61"/>
      <c r="AM3171" s="61"/>
      <c r="AN3171" s="61"/>
      <c r="AO3171" s="61"/>
      <c r="AP3171" s="62">
        <v>914586</v>
      </c>
      <c r="AQ3171" s="61"/>
      <c r="AR3171" s="62">
        <v>1495710</v>
      </c>
      <c r="AS3171" s="61"/>
      <c r="AT3171" s="61"/>
      <c r="AU3171" s="61"/>
      <c r="AV3171" s="62">
        <v>92041</v>
      </c>
      <c r="AW3171" s="61"/>
      <c r="AX3171" s="61"/>
      <c r="AY3171" s="62">
        <v>1124358</v>
      </c>
      <c r="AZ3171" s="61"/>
      <c r="BA3171" s="62">
        <v>2466411</v>
      </c>
      <c r="BB3171" s="61"/>
      <c r="BC3171" s="61"/>
      <c r="BD3171" s="61"/>
      <c r="BE3171" s="61"/>
      <c r="BF3171" s="61"/>
      <c r="BG3171" s="61"/>
      <c r="BH3171" s="61"/>
      <c r="BI3171" s="62">
        <v>1848295</v>
      </c>
      <c r="BJ3171" s="61"/>
      <c r="BK3171" s="61"/>
      <c r="BL3171" s="61"/>
      <c r="BM3171" s="61"/>
      <c r="BN3171" s="61"/>
      <c r="BO3171" s="62">
        <v>-3424963</v>
      </c>
    </row>
    <row r="3172" spans="1:67" x14ac:dyDescent="0.2">
      <c r="A3172" s="57" t="s">
        <v>59</v>
      </c>
      <c r="B3172" s="56" t="s">
        <v>59</v>
      </c>
      <c r="C3172" s="56" t="s">
        <v>589</v>
      </c>
      <c r="D3172" s="56">
        <v>1993</v>
      </c>
      <c r="E3172" s="58">
        <v>141725576</v>
      </c>
      <c r="F3172" s="58">
        <v>151752616</v>
      </c>
      <c r="G3172" s="59">
        <v>146648621</v>
      </c>
      <c r="H3172" s="59">
        <v>8528958</v>
      </c>
      <c r="I3172" s="60">
        <v>13452003</v>
      </c>
      <c r="J3172" s="58">
        <v>-3424963</v>
      </c>
      <c r="K3172" s="62">
        <v>2972133</v>
      </c>
      <c r="L3172" s="61"/>
      <c r="M3172" s="61"/>
      <c r="N3172" s="61"/>
      <c r="O3172" s="61"/>
      <c r="P3172" s="62">
        <v>7548775</v>
      </c>
      <c r="Q3172" s="61"/>
      <c r="R3172" s="61"/>
      <c r="S3172" s="61"/>
      <c r="T3172" s="61"/>
      <c r="U3172" s="62">
        <v>13452003</v>
      </c>
      <c r="V3172" s="61"/>
      <c r="W3172" s="62">
        <v>2145195</v>
      </c>
      <c r="X3172" s="61"/>
      <c r="Y3172" s="61"/>
      <c r="Z3172" s="61"/>
      <c r="AA3172" s="62">
        <v>26415047</v>
      </c>
      <c r="AB3172" s="61"/>
      <c r="AC3172" s="61"/>
      <c r="AD3172" s="62">
        <v>57096285</v>
      </c>
      <c r="AE3172" s="61"/>
      <c r="AF3172" s="62">
        <v>30072725</v>
      </c>
      <c r="AG3172" s="61"/>
      <c r="AH3172" s="61"/>
      <c r="AI3172" s="62">
        <v>6946458</v>
      </c>
      <c r="AJ3172" s="61"/>
      <c r="AK3172" s="61"/>
      <c r="AL3172" s="61"/>
      <c r="AM3172" s="61"/>
      <c r="AN3172" s="61"/>
      <c r="AO3172" s="61"/>
      <c r="AP3172" s="62">
        <v>978169</v>
      </c>
      <c r="AQ3172" s="61"/>
      <c r="AR3172" s="62">
        <v>1669076</v>
      </c>
      <c r="AS3172" s="61"/>
      <c r="AT3172" s="61"/>
      <c r="AU3172" s="61"/>
      <c r="AV3172" s="62">
        <v>96335</v>
      </c>
      <c r="AW3172" s="61"/>
      <c r="AX3172" s="61"/>
      <c r="AY3172" s="62">
        <v>1164438</v>
      </c>
      <c r="AZ3172" s="61"/>
      <c r="BA3172" s="62">
        <v>2364319</v>
      </c>
      <c r="BB3172" s="61"/>
      <c r="BC3172" s="61"/>
      <c r="BD3172" s="61"/>
      <c r="BE3172" s="61"/>
      <c r="BF3172" s="61"/>
      <c r="BG3172" s="61"/>
      <c r="BH3172" s="61"/>
      <c r="BI3172" s="62">
        <v>2256621</v>
      </c>
      <c r="BJ3172" s="61"/>
      <c r="BK3172" s="61"/>
      <c r="BL3172" s="61"/>
      <c r="BM3172" s="61"/>
      <c r="BN3172" s="61"/>
      <c r="BO3172" s="62">
        <v>-3424963</v>
      </c>
    </row>
    <row r="3173" spans="1:67" x14ac:dyDescent="0.2">
      <c r="A3173" s="57" t="s">
        <v>59</v>
      </c>
      <c r="B3173" s="56" t="s">
        <v>59</v>
      </c>
      <c r="C3173" s="56" t="s">
        <v>589</v>
      </c>
      <c r="D3173" s="56">
        <v>1994</v>
      </c>
      <c r="E3173" s="58">
        <v>149160535</v>
      </c>
      <c r="F3173" s="58">
        <v>106849542</v>
      </c>
      <c r="G3173" s="59">
        <v>153893799</v>
      </c>
      <c r="H3173" s="59">
        <v>8775323</v>
      </c>
      <c r="I3173" s="60">
        <v>13508587</v>
      </c>
      <c r="J3173" s="58">
        <v>-55819580</v>
      </c>
      <c r="K3173" s="62">
        <v>2972133</v>
      </c>
      <c r="L3173" s="61"/>
      <c r="M3173" s="61"/>
      <c r="N3173" s="61"/>
      <c r="O3173" s="61"/>
      <c r="P3173" s="62">
        <v>7672810</v>
      </c>
      <c r="Q3173" s="61"/>
      <c r="R3173" s="61"/>
      <c r="S3173" s="61"/>
      <c r="T3173" s="61"/>
      <c r="U3173" s="62">
        <v>13508587</v>
      </c>
      <c r="V3173" s="61"/>
      <c r="W3173" s="62">
        <v>2068765</v>
      </c>
      <c r="X3173" s="61"/>
      <c r="Y3173" s="61"/>
      <c r="Z3173" s="61"/>
      <c r="AA3173" s="62">
        <v>27712998</v>
      </c>
      <c r="AB3173" s="61"/>
      <c r="AC3173" s="61"/>
      <c r="AD3173" s="62">
        <v>60949710</v>
      </c>
      <c r="AE3173" s="61"/>
      <c r="AF3173" s="62">
        <v>31776302</v>
      </c>
      <c r="AG3173" s="61"/>
      <c r="AH3173" s="61"/>
      <c r="AI3173" s="62">
        <v>7232494</v>
      </c>
      <c r="AJ3173" s="61"/>
      <c r="AK3173" s="61"/>
      <c r="AL3173" s="61"/>
      <c r="AM3173" s="61"/>
      <c r="AN3173" s="61"/>
      <c r="AO3173" s="61"/>
      <c r="AP3173" s="62">
        <v>928213</v>
      </c>
      <c r="AQ3173" s="61"/>
      <c r="AR3173" s="62">
        <v>1644091</v>
      </c>
      <c r="AS3173" s="61"/>
      <c r="AT3173" s="61"/>
      <c r="AU3173" s="61"/>
      <c r="AV3173" s="62">
        <v>96335</v>
      </c>
      <c r="AW3173" s="61"/>
      <c r="AX3173" s="61"/>
      <c r="AY3173" s="62">
        <v>1209177</v>
      </c>
      <c r="AZ3173" s="61"/>
      <c r="BA3173" s="62">
        <v>2374920</v>
      </c>
      <c r="BB3173" s="61"/>
      <c r="BC3173" s="61"/>
      <c r="BD3173" s="61"/>
      <c r="BE3173" s="61"/>
      <c r="BF3173" s="61"/>
      <c r="BG3173" s="61"/>
      <c r="BH3173" s="61"/>
      <c r="BI3173" s="62">
        <v>2522587</v>
      </c>
      <c r="BJ3173" s="61"/>
      <c r="BK3173" s="61"/>
      <c r="BL3173" s="61"/>
      <c r="BM3173" s="61"/>
      <c r="BN3173" s="61"/>
      <c r="BO3173" s="62">
        <v>-55819580</v>
      </c>
    </row>
    <row r="3174" spans="1:67" x14ac:dyDescent="0.2">
      <c r="A3174" s="57" t="s">
        <v>59</v>
      </c>
      <c r="B3174" s="56" t="s">
        <v>59</v>
      </c>
      <c r="C3174" s="56" t="s">
        <v>589</v>
      </c>
      <c r="D3174" s="56">
        <v>1995</v>
      </c>
      <c r="E3174" s="58">
        <v>155536284</v>
      </c>
      <c r="F3174" s="58">
        <v>109634926</v>
      </c>
      <c r="G3174" s="59">
        <v>160597552</v>
      </c>
      <c r="H3174" s="59">
        <v>8462711</v>
      </c>
      <c r="I3174" s="60">
        <v>13523979</v>
      </c>
      <c r="J3174" s="58">
        <v>-59425337</v>
      </c>
      <c r="K3174" s="62">
        <v>2946617</v>
      </c>
      <c r="L3174" s="61"/>
      <c r="M3174" s="61"/>
      <c r="N3174" s="61"/>
      <c r="O3174" s="61"/>
      <c r="P3174" s="62">
        <v>7574905</v>
      </c>
      <c r="Q3174" s="62">
        <v>151257</v>
      </c>
      <c r="R3174" s="61"/>
      <c r="S3174" s="61"/>
      <c r="T3174" s="61"/>
      <c r="U3174" s="62">
        <v>13523979</v>
      </c>
      <c r="V3174" s="61"/>
      <c r="W3174" s="62">
        <v>2068765</v>
      </c>
      <c r="X3174" s="61"/>
      <c r="Y3174" s="61"/>
      <c r="Z3174" s="61"/>
      <c r="AA3174" s="62">
        <v>29062504</v>
      </c>
      <c r="AB3174" s="61"/>
      <c r="AC3174" s="61"/>
      <c r="AD3174" s="62">
        <v>64488643</v>
      </c>
      <c r="AE3174" s="61"/>
      <c r="AF3174" s="62">
        <v>33321924</v>
      </c>
      <c r="AG3174" s="61"/>
      <c r="AH3174" s="61"/>
      <c r="AI3174" s="62">
        <v>7458958</v>
      </c>
      <c r="AJ3174" s="61"/>
      <c r="AK3174" s="61"/>
      <c r="AL3174" s="61"/>
      <c r="AM3174" s="61"/>
      <c r="AN3174" s="61"/>
      <c r="AO3174" s="61"/>
      <c r="AP3174" s="62">
        <v>963686</v>
      </c>
      <c r="AQ3174" s="61"/>
      <c r="AR3174" s="62">
        <v>1053577</v>
      </c>
      <c r="AS3174" s="61"/>
      <c r="AT3174" s="61"/>
      <c r="AU3174" s="61"/>
      <c r="AV3174" s="62">
        <v>96335</v>
      </c>
      <c r="AW3174" s="61"/>
      <c r="AX3174" s="61"/>
      <c r="AY3174" s="62">
        <v>1272547</v>
      </c>
      <c r="AZ3174" s="61"/>
      <c r="BA3174" s="62">
        <v>2384109</v>
      </c>
      <c r="BB3174" s="61"/>
      <c r="BC3174" s="61"/>
      <c r="BD3174" s="61"/>
      <c r="BE3174" s="61"/>
      <c r="BF3174" s="61"/>
      <c r="BG3174" s="61"/>
      <c r="BH3174" s="61"/>
      <c r="BI3174" s="62">
        <v>2692457</v>
      </c>
      <c r="BJ3174" s="61"/>
      <c r="BK3174" s="61"/>
      <c r="BL3174" s="61"/>
      <c r="BM3174" s="61"/>
      <c r="BN3174" s="61"/>
      <c r="BO3174" s="62">
        <v>-59425337</v>
      </c>
    </row>
    <row r="3175" spans="1:67" x14ac:dyDescent="0.2">
      <c r="A3175" s="57" t="s">
        <v>59</v>
      </c>
      <c r="B3175" s="56" t="s">
        <v>59</v>
      </c>
      <c r="C3175" s="56" t="s">
        <v>589</v>
      </c>
      <c r="D3175" s="56">
        <v>1996</v>
      </c>
      <c r="E3175" s="58">
        <v>162297598</v>
      </c>
      <c r="F3175" s="58">
        <v>112765772</v>
      </c>
      <c r="G3175" s="59">
        <v>167100001</v>
      </c>
      <c r="H3175" s="59">
        <v>8721576</v>
      </c>
      <c r="I3175" s="60">
        <v>13523979</v>
      </c>
      <c r="J3175" s="58">
        <v>-63055805</v>
      </c>
      <c r="K3175" s="62">
        <v>2946617</v>
      </c>
      <c r="L3175" s="61"/>
      <c r="M3175" s="61"/>
      <c r="N3175" s="61"/>
      <c r="O3175" s="61"/>
      <c r="P3175" s="62">
        <v>7740941</v>
      </c>
      <c r="Q3175" s="62">
        <v>151257</v>
      </c>
      <c r="R3175" s="61"/>
      <c r="S3175" s="61"/>
      <c r="T3175" s="61"/>
      <c r="U3175" s="62">
        <v>13523979</v>
      </c>
      <c r="V3175" s="61"/>
      <c r="W3175" s="62">
        <v>2068765</v>
      </c>
      <c r="X3175" s="61"/>
      <c r="Y3175" s="61"/>
      <c r="Z3175" s="61"/>
      <c r="AA3175" s="62">
        <v>30390968</v>
      </c>
      <c r="AB3175" s="61"/>
      <c r="AC3175" s="61"/>
      <c r="AD3175" s="62">
        <v>67658917</v>
      </c>
      <c r="AE3175" s="61"/>
      <c r="AF3175" s="62">
        <v>34950437</v>
      </c>
      <c r="AG3175" s="61"/>
      <c r="AH3175" s="61"/>
      <c r="AI3175" s="62">
        <v>7668120</v>
      </c>
      <c r="AJ3175" s="61"/>
      <c r="AK3175" s="61"/>
      <c r="AL3175" s="61"/>
      <c r="AM3175" s="61"/>
      <c r="AN3175" s="61"/>
      <c r="AO3175" s="61"/>
      <c r="AP3175" s="62">
        <v>969810</v>
      </c>
      <c r="AQ3175" s="61"/>
      <c r="AR3175" s="62">
        <v>1121175</v>
      </c>
      <c r="AS3175" s="61"/>
      <c r="AT3175" s="61"/>
      <c r="AU3175" s="61"/>
      <c r="AV3175" s="62">
        <v>136193</v>
      </c>
      <c r="AW3175" s="61"/>
      <c r="AX3175" s="61"/>
      <c r="AY3175" s="62">
        <v>1304189</v>
      </c>
      <c r="AZ3175" s="61"/>
      <c r="BA3175" s="62">
        <v>2368981</v>
      </c>
      <c r="BB3175" s="61"/>
      <c r="BC3175" s="61"/>
      <c r="BD3175" s="61"/>
      <c r="BE3175" s="61"/>
      <c r="BF3175" s="61"/>
      <c r="BG3175" s="61"/>
      <c r="BH3175" s="61"/>
      <c r="BI3175" s="62">
        <v>2821228</v>
      </c>
      <c r="BJ3175" s="61"/>
      <c r="BK3175" s="61"/>
      <c r="BL3175" s="61"/>
      <c r="BM3175" s="61"/>
      <c r="BN3175" s="61"/>
      <c r="BO3175" s="62">
        <v>-63055805</v>
      </c>
    </row>
    <row r="3176" spans="1:67" x14ac:dyDescent="0.2">
      <c r="A3176" s="57" t="s">
        <v>59</v>
      </c>
      <c r="B3176" s="56" t="s">
        <v>59</v>
      </c>
      <c r="C3176" s="56" t="s">
        <v>589</v>
      </c>
      <c r="D3176" s="56">
        <v>1997</v>
      </c>
      <c r="E3176" s="58">
        <v>170810477</v>
      </c>
      <c r="F3176" s="58">
        <v>114375065</v>
      </c>
      <c r="G3176" s="59">
        <v>175414150</v>
      </c>
      <c r="H3176" s="59">
        <v>9007893</v>
      </c>
      <c r="I3176" s="60">
        <v>13611566</v>
      </c>
      <c r="J3176" s="58">
        <v>-70046978</v>
      </c>
      <c r="K3176" s="62">
        <v>2946617</v>
      </c>
      <c r="L3176" s="61"/>
      <c r="M3176" s="61"/>
      <c r="N3176" s="61"/>
      <c r="O3176" s="61"/>
      <c r="P3176" s="62">
        <v>7791852</v>
      </c>
      <c r="Q3176" s="62">
        <v>151257</v>
      </c>
      <c r="R3176" s="61"/>
      <c r="S3176" s="61"/>
      <c r="T3176" s="61"/>
      <c r="U3176" s="62">
        <v>13611566</v>
      </c>
      <c r="V3176" s="61"/>
      <c r="W3176" s="62">
        <v>2105765</v>
      </c>
      <c r="X3176" s="61"/>
      <c r="Y3176" s="61"/>
      <c r="Z3176" s="61"/>
      <c r="AA3176" s="62">
        <v>31600293</v>
      </c>
      <c r="AB3176" s="61"/>
      <c r="AC3176" s="61"/>
      <c r="AD3176" s="62">
        <v>72340887</v>
      </c>
      <c r="AE3176" s="61"/>
      <c r="AF3176" s="62">
        <v>36983911</v>
      </c>
      <c r="AG3176" s="61"/>
      <c r="AH3176" s="61"/>
      <c r="AI3176" s="62">
        <v>7882002</v>
      </c>
      <c r="AJ3176" s="61"/>
      <c r="AK3176" s="61"/>
      <c r="AL3176" s="61"/>
      <c r="AM3176" s="61"/>
      <c r="AN3176" s="61"/>
      <c r="AO3176" s="61"/>
      <c r="AP3176" s="62">
        <v>992021</v>
      </c>
      <c r="AQ3176" s="61"/>
      <c r="AR3176" s="62">
        <v>1155966</v>
      </c>
      <c r="AS3176" s="61"/>
      <c r="AT3176" s="61"/>
      <c r="AU3176" s="61"/>
      <c r="AV3176" s="62">
        <v>113433</v>
      </c>
      <c r="AW3176" s="61"/>
      <c r="AX3176" s="61"/>
      <c r="AY3176" s="62">
        <v>1333243</v>
      </c>
      <c r="AZ3176" s="61"/>
      <c r="BA3176" s="62">
        <v>2527565</v>
      </c>
      <c r="BB3176" s="61"/>
      <c r="BC3176" s="61"/>
      <c r="BD3176" s="61"/>
      <c r="BE3176" s="61"/>
      <c r="BF3176" s="61"/>
      <c r="BG3176" s="61"/>
      <c r="BH3176" s="61"/>
      <c r="BI3176" s="62">
        <v>2885665</v>
      </c>
      <c r="BJ3176" s="61"/>
      <c r="BK3176" s="61"/>
      <c r="BL3176" s="61"/>
      <c r="BM3176" s="61"/>
      <c r="BN3176" s="61"/>
      <c r="BO3176" s="62">
        <v>-70046978</v>
      </c>
    </row>
    <row r="3177" spans="1:67" x14ac:dyDescent="0.2">
      <c r="A3177" s="57" t="s">
        <v>59</v>
      </c>
      <c r="B3177" s="56" t="s">
        <v>59</v>
      </c>
      <c r="C3177" s="56" t="s">
        <v>589</v>
      </c>
      <c r="D3177" s="56">
        <v>1998</v>
      </c>
      <c r="E3177" s="58">
        <v>180362257</v>
      </c>
      <c r="F3177" s="58">
        <v>117173584</v>
      </c>
      <c r="G3177" s="59">
        <v>184749038</v>
      </c>
      <c r="H3177" s="59">
        <v>9289033</v>
      </c>
      <c r="I3177" s="60">
        <v>13675814</v>
      </c>
      <c r="J3177" s="58">
        <v>-76864487</v>
      </c>
      <c r="K3177" s="62">
        <v>2946617</v>
      </c>
      <c r="L3177" s="61"/>
      <c r="M3177" s="61"/>
      <c r="N3177" s="61"/>
      <c r="O3177" s="61"/>
      <c r="P3177" s="62">
        <v>7883006</v>
      </c>
      <c r="Q3177" s="62">
        <v>151257</v>
      </c>
      <c r="R3177" s="61"/>
      <c r="S3177" s="61"/>
      <c r="T3177" s="61"/>
      <c r="U3177" s="62">
        <v>13675814</v>
      </c>
      <c r="V3177" s="61"/>
      <c r="W3177" s="62">
        <v>2182086</v>
      </c>
      <c r="X3177" s="61"/>
      <c r="Y3177" s="61"/>
      <c r="Z3177" s="61"/>
      <c r="AA3177" s="62">
        <v>32651281</v>
      </c>
      <c r="AB3177" s="61"/>
      <c r="AC3177" s="61"/>
      <c r="AD3177" s="62">
        <v>78037036</v>
      </c>
      <c r="AE3177" s="61"/>
      <c r="AF3177" s="62">
        <v>39002078</v>
      </c>
      <c r="AG3177" s="61"/>
      <c r="AH3177" s="61"/>
      <c r="AI3177" s="62">
        <v>8219863</v>
      </c>
      <c r="AJ3177" s="61"/>
      <c r="AK3177" s="61"/>
      <c r="AL3177" s="61"/>
      <c r="AM3177" s="61"/>
      <c r="AN3177" s="61"/>
      <c r="AO3177" s="61"/>
      <c r="AP3177" s="62">
        <v>1042486</v>
      </c>
      <c r="AQ3177" s="61"/>
      <c r="AR3177" s="62">
        <v>1262235</v>
      </c>
      <c r="AS3177" s="61"/>
      <c r="AT3177" s="61"/>
      <c r="AU3177" s="61"/>
      <c r="AV3177" s="62">
        <v>114007</v>
      </c>
      <c r="AW3177" s="61"/>
      <c r="AX3177" s="61"/>
      <c r="AY3177" s="62">
        <v>1404026</v>
      </c>
      <c r="AZ3177" s="61"/>
      <c r="BA3177" s="62">
        <v>2392333</v>
      </c>
      <c r="BB3177" s="61"/>
      <c r="BC3177" s="61"/>
      <c r="BD3177" s="61"/>
      <c r="BE3177" s="61"/>
      <c r="BF3177" s="61"/>
      <c r="BG3177" s="61"/>
      <c r="BH3177" s="61"/>
      <c r="BI3177" s="62">
        <v>3073946</v>
      </c>
      <c r="BJ3177" s="61"/>
      <c r="BK3177" s="61"/>
      <c r="BL3177" s="61"/>
      <c r="BM3177" s="61"/>
      <c r="BN3177" s="61"/>
      <c r="BO3177" s="62">
        <v>-76864487</v>
      </c>
    </row>
    <row r="3178" spans="1:67" x14ac:dyDescent="0.2">
      <c r="A3178" s="57" t="s">
        <v>59</v>
      </c>
      <c r="B3178" s="56" t="s">
        <v>59</v>
      </c>
      <c r="C3178" s="56" t="s">
        <v>590</v>
      </c>
      <c r="D3178" s="56">
        <v>1991</v>
      </c>
      <c r="E3178" s="58">
        <v>6578435</v>
      </c>
      <c r="F3178" s="58">
        <v>6400507</v>
      </c>
      <c r="G3178" s="59">
        <v>5761344</v>
      </c>
      <c r="H3178" s="59">
        <v>817091</v>
      </c>
      <c r="I3178" s="60">
        <v>0</v>
      </c>
      <c r="J3178" s="58">
        <v>-177928</v>
      </c>
      <c r="K3178" s="62">
        <v>41186</v>
      </c>
      <c r="L3178" s="61"/>
      <c r="M3178" s="62">
        <v>13125</v>
      </c>
      <c r="N3178" s="61"/>
      <c r="O3178" s="61"/>
      <c r="P3178" s="62">
        <v>33348</v>
      </c>
      <c r="Q3178" s="62">
        <v>10244</v>
      </c>
      <c r="R3178" s="62">
        <v>30546</v>
      </c>
      <c r="S3178" s="61"/>
      <c r="T3178" s="61"/>
      <c r="U3178" s="61"/>
      <c r="V3178" s="61"/>
      <c r="W3178" s="62">
        <v>764574</v>
      </c>
      <c r="X3178" s="61"/>
      <c r="Y3178" s="61"/>
      <c r="Z3178" s="61"/>
      <c r="AA3178" s="62">
        <v>2469685</v>
      </c>
      <c r="AB3178" s="61"/>
      <c r="AC3178" s="61"/>
      <c r="AD3178" s="62">
        <v>915554</v>
      </c>
      <c r="AE3178" s="61"/>
      <c r="AF3178" s="62">
        <v>1003355</v>
      </c>
      <c r="AG3178" s="61"/>
      <c r="AH3178" s="61"/>
      <c r="AI3178" s="62">
        <v>479727</v>
      </c>
      <c r="AJ3178" s="61"/>
      <c r="AK3178" s="61"/>
      <c r="AL3178" s="61"/>
      <c r="AM3178" s="61"/>
      <c r="AN3178" s="61"/>
      <c r="AO3178" s="61"/>
      <c r="AP3178" s="62">
        <v>62328</v>
      </c>
      <c r="AQ3178" s="61"/>
      <c r="AR3178" s="62">
        <v>37990</v>
      </c>
      <c r="AS3178" s="61"/>
      <c r="AT3178" s="61"/>
      <c r="AU3178" s="61"/>
      <c r="AV3178" s="62">
        <v>1197</v>
      </c>
      <c r="AW3178" s="61"/>
      <c r="AX3178" s="61"/>
      <c r="AY3178" s="62">
        <v>130205</v>
      </c>
      <c r="AZ3178" s="61"/>
      <c r="BA3178" s="62">
        <v>582446</v>
      </c>
      <c r="BB3178" s="61"/>
      <c r="BC3178" s="61"/>
      <c r="BD3178" s="61"/>
      <c r="BE3178" s="61"/>
      <c r="BF3178" s="61"/>
      <c r="BG3178" s="61"/>
      <c r="BH3178" s="61"/>
      <c r="BI3178" s="61"/>
      <c r="BJ3178" s="61"/>
      <c r="BK3178" s="62">
        <v>2925</v>
      </c>
      <c r="BL3178" s="61"/>
      <c r="BM3178" s="61"/>
      <c r="BN3178" s="61"/>
      <c r="BO3178" s="62">
        <v>-177928</v>
      </c>
    </row>
    <row r="3179" spans="1:67" x14ac:dyDescent="0.2">
      <c r="A3179" s="57" t="s">
        <v>59</v>
      </c>
      <c r="B3179" s="56" t="s">
        <v>59</v>
      </c>
      <c r="C3179" s="56" t="s">
        <v>590</v>
      </c>
      <c r="D3179" s="56">
        <v>1992</v>
      </c>
      <c r="E3179" s="58">
        <v>9404512</v>
      </c>
      <c r="F3179" s="58">
        <v>9226584</v>
      </c>
      <c r="G3179" s="59">
        <v>8555021</v>
      </c>
      <c r="H3179" s="59">
        <v>849491</v>
      </c>
      <c r="I3179" s="60">
        <v>0</v>
      </c>
      <c r="J3179" s="58">
        <v>-177928</v>
      </c>
      <c r="K3179" s="62">
        <v>41186</v>
      </c>
      <c r="L3179" s="61"/>
      <c r="M3179" s="62">
        <v>56953</v>
      </c>
      <c r="N3179" s="61"/>
      <c r="O3179" s="61"/>
      <c r="P3179" s="62">
        <v>73348</v>
      </c>
      <c r="Q3179" s="62">
        <v>10244</v>
      </c>
      <c r="R3179" s="62">
        <v>30546</v>
      </c>
      <c r="S3179" s="61"/>
      <c r="T3179" s="61"/>
      <c r="U3179" s="61"/>
      <c r="V3179" s="61"/>
      <c r="W3179" s="62">
        <v>1421428</v>
      </c>
      <c r="X3179" s="61"/>
      <c r="Y3179" s="61"/>
      <c r="Z3179" s="61"/>
      <c r="AA3179" s="62">
        <v>3597015</v>
      </c>
      <c r="AB3179" s="61"/>
      <c r="AC3179" s="61"/>
      <c r="AD3179" s="62">
        <v>1047113</v>
      </c>
      <c r="AE3179" s="61"/>
      <c r="AF3179" s="62">
        <v>1638131</v>
      </c>
      <c r="AG3179" s="61"/>
      <c r="AH3179" s="61"/>
      <c r="AI3179" s="62">
        <v>639057</v>
      </c>
      <c r="AJ3179" s="61"/>
      <c r="AK3179" s="61"/>
      <c r="AL3179" s="61"/>
      <c r="AM3179" s="61"/>
      <c r="AN3179" s="61"/>
      <c r="AO3179" s="61"/>
      <c r="AP3179" s="62">
        <v>75560</v>
      </c>
      <c r="AQ3179" s="61"/>
      <c r="AR3179" s="62">
        <v>44499</v>
      </c>
      <c r="AS3179" s="61"/>
      <c r="AT3179" s="61"/>
      <c r="AU3179" s="61"/>
      <c r="AV3179" s="62">
        <v>1197</v>
      </c>
      <c r="AW3179" s="61"/>
      <c r="AX3179" s="61"/>
      <c r="AY3179" s="62">
        <v>161851</v>
      </c>
      <c r="AZ3179" s="61"/>
      <c r="BA3179" s="62">
        <v>554568</v>
      </c>
      <c r="BB3179" s="61"/>
      <c r="BC3179" s="61"/>
      <c r="BD3179" s="61"/>
      <c r="BE3179" s="61"/>
      <c r="BF3179" s="61"/>
      <c r="BG3179" s="61"/>
      <c r="BH3179" s="61"/>
      <c r="BI3179" s="61"/>
      <c r="BJ3179" s="61"/>
      <c r="BK3179" s="62">
        <v>11816</v>
      </c>
      <c r="BL3179" s="61"/>
      <c r="BM3179" s="61"/>
      <c r="BN3179" s="61"/>
      <c r="BO3179" s="62">
        <v>-177928</v>
      </c>
    </row>
    <row r="3180" spans="1:67" x14ac:dyDescent="0.2">
      <c r="A3180" s="57" t="s">
        <v>59</v>
      </c>
      <c r="B3180" s="56" t="s">
        <v>59</v>
      </c>
      <c r="C3180" s="56" t="s">
        <v>590</v>
      </c>
      <c r="D3180" s="56">
        <v>1993</v>
      </c>
      <c r="E3180" s="58">
        <v>10085599</v>
      </c>
      <c r="F3180" s="58">
        <v>9907671</v>
      </c>
      <c r="G3180" s="59">
        <v>9207350</v>
      </c>
      <c r="H3180" s="59">
        <v>878249</v>
      </c>
      <c r="I3180" s="60">
        <v>0</v>
      </c>
      <c r="J3180" s="58">
        <v>-177928</v>
      </c>
      <c r="K3180" s="62">
        <v>41186</v>
      </c>
      <c r="L3180" s="61"/>
      <c r="M3180" s="62">
        <v>56953</v>
      </c>
      <c r="N3180" s="61"/>
      <c r="O3180" s="61"/>
      <c r="P3180" s="62">
        <v>73348</v>
      </c>
      <c r="Q3180" s="62">
        <v>10244</v>
      </c>
      <c r="R3180" s="62">
        <v>30546</v>
      </c>
      <c r="S3180" s="61"/>
      <c r="T3180" s="61"/>
      <c r="U3180" s="61"/>
      <c r="V3180" s="61"/>
      <c r="W3180" s="62">
        <v>1444128</v>
      </c>
      <c r="X3180" s="61"/>
      <c r="Y3180" s="61"/>
      <c r="Z3180" s="61"/>
      <c r="AA3180" s="62">
        <v>3983357</v>
      </c>
      <c r="AB3180" s="61"/>
      <c r="AC3180" s="61"/>
      <c r="AD3180" s="62">
        <v>1233532</v>
      </c>
      <c r="AE3180" s="61"/>
      <c r="AF3180" s="62">
        <v>1679018</v>
      </c>
      <c r="AG3180" s="61"/>
      <c r="AH3180" s="61"/>
      <c r="AI3180" s="62">
        <v>655038</v>
      </c>
      <c r="AJ3180" s="61"/>
      <c r="AK3180" s="61"/>
      <c r="AL3180" s="61"/>
      <c r="AM3180" s="61"/>
      <c r="AN3180" s="61"/>
      <c r="AO3180" s="61"/>
      <c r="AP3180" s="62">
        <v>89639</v>
      </c>
      <c r="AQ3180" s="61"/>
      <c r="AR3180" s="62">
        <v>82922</v>
      </c>
      <c r="AS3180" s="61"/>
      <c r="AT3180" s="61"/>
      <c r="AU3180" s="61"/>
      <c r="AV3180" s="62">
        <v>1197</v>
      </c>
      <c r="AW3180" s="61"/>
      <c r="AX3180" s="61"/>
      <c r="AY3180" s="62">
        <v>179676</v>
      </c>
      <c r="AZ3180" s="61"/>
      <c r="BA3180" s="62">
        <v>512999</v>
      </c>
      <c r="BB3180" s="61"/>
      <c r="BC3180" s="61"/>
      <c r="BD3180" s="61"/>
      <c r="BE3180" s="61"/>
      <c r="BF3180" s="61"/>
      <c r="BG3180" s="61"/>
      <c r="BH3180" s="61"/>
      <c r="BI3180" s="61"/>
      <c r="BJ3180" s="61"/>
      <c r="BK3180" s="62">
        <v>11816</v>
      </c>
      <c r="BL3180" s="61"/>
      <c r="BM3180" s="61"/>
      <c r="BN3180" s="61"/>
      <c r="BO3180" s="62">
        <v>-177928</v>
      </c>
    </row>
    <row r="3181" spans="1:67" x14ac:dyDescent="0.2">
      <c r="A3181" s="57" t="s">
        <v>59</v>
      </c>
      <c r="B3181" s="56" t="s">
        <v>59</v>
      </c>
      <c r="C3181" s="56" t="s">
        <v>590</v>
      </c>
      <c r="D3181" s="56">
        <v>1994</v>
      </c>
      <c r="E3181" s="58">
        <v>10946620</v>
      </c>
      <c r="F3181" s="58">
        <v>8939076</v>
      </c>
      <c r="G3181" s="59">
        <v>10011227</v>
      </c>
      <c r="H3181" s="59">
        <v>935393</v>
      </c>
      <c r="I3181" s="60">
        <v>0</v>
      </c>
      <c r="J3181" s="58">
        <v>-2007544</v>
      </c>
      <c r="K3181" s="62">
        <v>41186</v>
      </c>
      <c r="L3181" s="61"/>
      <c r="M3181" s="62">
        <v>56953</v>
      </c>
      <c r="N3181" s="61"/>
      <c r="O3181" s="61"/>
      <c r="P3181" s="62">
        <v>73348</v>
      </c>
      <c r="Q3181" s="62">
        <v>10244</v>
      </c>
      <c r="R3181" s="62">
        <v>30546</v>
      </c>
      <c r="S3181" s="61"/>
      <c r="T3181" s="61"/>
      <c r="U3181" s="61"/>
      <c r="V3181" s="61"/>
      <c r="W3181" s="62">
        <v>1444128</v>
      </c>
      <c r="X3181" s="61"/>
      <c r="Y3181" s="61"/>
      <c r="Z3181" s="61"/>
      <c r="AA3181" s="62">
        <v>4249213</v>
      </c>
      <c r="AB3181" s="61"/>
      <c r="AC3181" s="61"/>
      <c r="AD3181" s="62">
        <v>1523664</v>
      </c>
      <c r="AE3181" s="61"/>
      <c r="AF3181" s="62">
        <v>1886479</v>
      </c>
      <c r="AG3181" s="61"/>
      <c r="AH3181" s="61"/>
      <c r="AI3181" s="62">
        <v>695466</v>
      </c>
      <c r="AJ3181" s="61"/>
      <c r="AK3181" s="61"/>
      <c r="AL3181" s="61"/>
      <c r="AM3181" s="61"/>
      <c r="AN3181" s="61"/>
      <c r="AO3181" s="61"/>
      <c r="AP3181" s="62">
        <v>82971</v>
      </c>
      <c r="AQ3181" s="61"/>
      <c r="AR3181" s="62">
        <v>103741</v>
      </c>
      <c r="AS3181" s="61"/>
      <c r="AT3181" s="61"/>
      <c r="AU3181" s="61"/>
      <c r="AV3181" s="62">
        <v>1197</v>
      </c>
      <c r="AW3181" s="61"/>
      <c r="AX3181" s="61"/>
      <c r="AY3181" s="62">
        <v>190269</v>
      </c>
      <c r="AZ3181" s="61"/>
      <c r="BA3181" s="62">
        <v>545399</v>
      </c>
      <c r="BB3181" s="61"/>
      <c r="BC3181" s="61"/>
      <c r="BD3181" s="61"/>
      <c r="BE3181" s="61"/>
      <c r="BF3181" s="61"/>
      <c r="BG3181" s="61"/>
      <c r="BH3181" s="61"/>
      <c r="BI3181" s="61"/>
      <c r="BJ3181" s="61"/>
      <c r="BK3181" s="62">
        <v>11816</v>
      </c>
      <c r="BL3181" s="61"/>
      <c r="BM3181" s="61"/>
      <c r="BN3181" s="61"/>
      <c r="BO3181" s="62">
        <v>-2007544</v>
      </c>
    </row>
    <row r="3182" spans="1:67" x14ac:dyDescent="0.2">
      <c r="A3182" s="57" t="s">
        <v>59</v>
      </c>
      <c r="B3182" s="56" t="s">
        <v>59</v>
      </c>
      <c r="C3182" s="56" t="s">
        <v>590</v>
      </c>
      <c r="D3182" s="56">
        <v>1995</v>
      </c>
      <c r="E3182" s="58">
        <v>11762875</v>
      </c>
      <c r="F3182" s="58">
        <v>9720747</v>
      </c>
      <c r="G3182" s="59">
        <v>10802772</v>
      </c>
      <c r="H3182" s="59">
        <v>960103</v>
      </c>
      <c r="I3182" s="60">
        <v>0</v>
      </c>
      <c r="J3182" s="58">
        <v>-2042128</v>
      </c>
      <c r="K3182" s="62">
        <v>281397</v>
      </c>
      <c r="L3182" s="61"/>
      <c r="M3182" s="62">
        <v>56953</v>
      </c>
      <c r="N3182" s="61"/>
      <c r="O3182" s="61"/>
      <c r="P3182" s="62">
        <v>41311</v>
      </c>
      <c r="Q3182" s="61"/>
      <c r="R3182" s="62">
        <v>30546</v>
      </c>
      <c r="S3182" s="61"/>
      <c r="T3182" s="61"/>
      <c r="U3182" s="61"/>
      <c r="V3182" s="61"/>
      <c r="W3182" s="62">
        <v>1444128</v>
      </c>
      <c r="X3182" s="61"/>
      <c r="Y3182" s="61"/>
      <c r="Z3182" s="61"/>
      <c r="AA3182" s="62">
        <v>4573699</v>
      </c>
      <c r="AB3182" s="61"/>
      <c r="AC3182" s="61"/>
      <c r="AD3182" s="62">
        <v>1633171</v>
      </c>
      <c r="AE3182" s="61"/>
      <c r="AF3182" s="62">
        <v>2022880</v>
      </c>
      <c r="AG3182" s="61"/>
      <c r="AH3182" s="61"/>
      <c r="AI3182" s="62">
        <v>718687</v>
      </c>
      <c r="AJ3182" s="61"/>
      <c r="AK3182" s="61"/>
      <c r="AL3182" s="61"/>
      <c r="AM3182" s="61"/>
      <c r="AN3182" s="61"/>
      <c r="AO3182" s="61"/>
      <c r="AP3182" s="62">
        <v>83280</v>
      </c>
      <c r="AQ3182" s="61"/>
      <c r="AR3182" s="62">
        <v>98951</v>
      </c>
      <c r="AS3182" s="61"/>
      <c r="AT3182" s="61"/>
      <c r="AU3182" s="61"/>
      <c r="AV3182" s="62">
        <v>1197</v>
      </c>
      <c r="AW3182" s="61"/>
      <c r="AX3182" s="61"/>
      <c r="AY3182" s="62">
        <v>202550</v>
      </c>
      <c r="AZ3182" s="61"/>
      <c r="BA3182" s="62">
        <v>562309</v>
      </c>
      <c r="BB3182" s="61"/>
      <c r="BC3182" s="61"/>
      <c r="BD3182" s="61"/>
      <c r="BE3182" s="61"/>
      <c r="BF3182" s="61"/>
      <c r="BG3182" s="61"/>
      <c r="BH3182" s="61"/>
      <c r="BI3182" s="61"/>
      <c r="BJ3182" s="61"/>
      <c r="BK3182" s="62">
        <v>11816</v>
      </c>
      <c r="BL3182" s="61"/>
      <c r="BM3182" s="61"/>
      <c r="BN3182" s="61"/>
      <c r="BO3182" s="62">
        <v>-2042128</v>
      </c>
    </row>
    <row r="3183" spans="1:67" x14ac:dyDescent="0.2">
      <c r="A3183" s="57" t="s">
        <v>59</v>
      </c>
      <c r="B3183" s="56" t="s">
        <v>59</v>
      </c>
      <c r="C3183" s="56" t="s">
        <v>590</v>
      </c>
      <c r="D3183" s="56">
        <v>1996</v>
      </c>
      <c r="E3183" s="58">
        <v>13919959</v>
      </c>
      <c r="F3183" s="58">
        <v>11551631</v>
      </c>
      <c r="G3183" s="59">
        <v>12903979</v>
      </c>
      <c r="H3183" s="59">
        <v>1015980</v>
      </c>
      <c r="I3183" s="60">
        <v>0</v>
      </c>
      <c r="J3183" s="58">
        <v>-2368328</v>
      </c>
      <c r="K3183" s="62">
        <v>281397</v>
      </c>
      <c r="L3183" s="61"/>
      <c r="M3183" s="62">
        <v>56953</v>
      </c>
      <c r="N3183" s="61"/>
      <c r="O3183" s="61"/>
      <c r="P3183" s="62">
        <v>1277976</v>
      </c>
      <c r="Q3183" s="61"/>
      <c r="R3183" s="62">
        <v>30546</v>
      </c>
      <c r="S3183" s="61"/>
      <c r="T3183" s="61"/>
      <c r="U3183" s="61"/>
      <c r="V3183" s="61"/>
      <c r="W3183" s="62">
        <v>1488502</v>
      </c>
      <c r="X3183" s="61"/>
      <c r="Y3183" s="61"/>
      <c r="Z3183" s="61"/>
      <c r="AA3183" s="62">
        <v>5016331</v>
      </c>
      <c r="AB3183" s="61"/>
      <c r="AC3183" s="61"/>
      <c r="AD3183" s="62">
        <v>1830651</v>
      </c>
      <c r="AE3183" s="61"/>
      <c r="AF3183" s="62">
        <v>2181184</v>
      </c>
      <c r="AG3183" s="61"/>
      <c r="AH3183" s="61"/>
      <c r="AI3183" s="62">
        <v>740439</v>
      </c>
      <c r="AJ3183" s="61"/>
      <c r="AK3183" s="61"/>
      <c r="AL3183" s="61"/>
      <c r="AM3183" s="61"/>
      <c r="AN3183" s="61"/>
      <c r="AO3183" s="61"/>
      <c r="AP3183" s="62">
        <v>119675</v>
      </c>
      <c r="AQ3183" s="61"/>
      <c r="AR3183" s="62">
        <v>103473</v>
      </c>
      <c r="AS3183" s="61"/>
      <c r="AT3183" s="61"/>
      <c r="AU3183" s="61"/>
      <c r="AV3183" s="62">
        <v>7260</v>
      </c>
      <c r="AW3183" s="61"/>
      <c r="AX3183" s="61"/>
      <c r="AY3183" s="62">
        <v>211447</v>
      </c>
      <c r="AZ3183" s="61"/>
      <c r="BA3183" s="62">
        <v>562309</v>
      </c>
      <c r="BB3183" s="61"/>
      <c r="BC3183" s="61"/>
      <c r="BD3183" s="61"/>
      <c r="BE3183" s="61"/>
      <c r="BF3183" s="61"/>
      <c r="BG3183" s="61"/>
      <c r="BH3183" s="61"/>
      <c r="BI3183" s="61"/>
      <c r="BJ3183" s="61"/>
      <c r="BK3183" s="62">
        <v>11816</v>
      </c>
      <c r="BL3183" s="61"/>
      <c r="BM3183" s="61"/>
      <c r="BN3183" s="61"/>
      <c r="BO3183" s="62">
        <v>-2368328</v>
      </c>
    </row>
    <row r="3184" spans="1:67" x14ac:dyDescent="0.2">
      <c r="A3184" s="57" t="s">
        <v>59</v>
      </c>
      <c r="B3184" s="56" t="s">
        <v>59</v>
      </c>
      <c r="C3184" s="56" t="s">
        <v>590</v>
      </c>
      <c r="D3184" s="56">
        <v>1997</v>
      </c>
      <c r="E3184" s="58">
        <v>14622176</v>
      </c>
      <c r="F3184" s="58">
        <v>12079159</v>
      </c>
      <c r="G3184" s="59">
        <v>13737564</v>
      </c>
      <c r="H3184" s="59">
        <v>884612</v>
      </c>
      <c r="I3184" s="60">
        <v>0</v>
      </c>
      <c r="J3184" s="58">
        <v>-2543017</v>
      </c>
      <c r="K3184" s="62">
        <v>281397</v>
      </c>
      <c r="L3184" s="61"/>
      <c r="M3184" s="62">
        <v>56953</v>
      </c>
      <c r="N3184" s="61"/>
      <c r="O3184" s="61"/>
      <c r="P3184" s="62">
        <v>1322356</v>
      </c>
      <c r="Q3184" s="61"/>
      <c r="R3184" s="62">
        <v>30546</v>
      </c>
      <c r="S3184" s="61"/>
      <c r="T3184" s="61"/>
      <c r="U3184" s="61"/>
      <c r="V3184" s="61"/>
      <c r="W3184" s="62">
        <v>1550643</v>
      </c>
      <c r="X3184" s="61"/>
      <c r="Y3184" s="61"/>
      <c r="Z3184" s="61"/>
      <c r="AA3184" s="62">
        <v>5359600</v>
      </c>
      <c r="AB3184" s="61"/>
      <c r="AC3184" s="61"/>
      <c r="AD3184" s="62">
        <v>2017808</v>
      </c>
      <c r="AE3184" s="61"/>
      <c r="AF3184" s="62">
        <v>2336531</v>
      </c>
      <c r="AG3184" s="61"/>
      <c r="AH3184" s="61"/>
      <c r="AI3184" s="62">
        <v>781730</v>
      </c>
      <c r="AJ3184" s="61"/>
      <c r="AK3184" s="61"/>
      <c r="AL3184" s="61"/>
      <c r="AM3184" s="61"/>
      <c r="AN3184" s="61"/>
      <c r="AO3184" s="61"/>
      <c r="AP3184" s="62">
        <v>155433</v>
      </c>
      <c r="AQ3184" s="61"/>
      <c r="AR3184" s="62">
        <v>122336</v>
      </c>
      <c r="AS3184" s="61"/>
      <c r="AT3184" s="61"/>
      <c r="AU3184" s="61"/>
      <c r="AV3184" s="62">
        <v>13562</v>
      </c>
      <c r="AW3184" s="61"/>
      <c r="AX3184" s="61"/>
      <c r="AY3184" s="62">
        <v>219826</v>
      </c>
      <c r="AZ3184" s="61"/>
      <c r="BA3184" s="62">
        <v>361293</v>
      </c>
      <c r="BB3184" s="61"/>
      <c r="BC3184" s="61"/>
      <c r="BD3184" s="61"/>
      <c r="BE3184" s="61"/>
      <c r="BF3184" s="61"/>
      <c r="BG3184" s="61"/>
      <c r="BH3184" s="61"/>
      <c r="BI3184" s="61"/>
      <c r="BJ3184" s="61"/>
      <c r="BK3184" s="62">
        <v>12162</v>
      </c>
      <c r="BL3184" s="61"/>
      <c r="BM3184" s="61"/>
      <c r="BN3184" s="61"/>
      <c r="BO3184" s="62">
        <v>-2543017</v>
      </c>
    </row>
    <row r="3185" spans="1:67" x14ac:dyDescent="0.2">
      <c r="A3185" s="57" t="s">
        <v>59</v>
      </c>
      <c r="B3185" s="56" t="s">
        <v>59</v>
      </c>
      <c r="C3185" s="56" t="s">
        <v>590</v>
      </c>
      <c r="D3185" s="56">
        <v>1998</v>
      </c>
      <c r="E3185" s="58">
        <v>15917224</v>
      </c>
      <c r="F3185" s="58">
        <v>13047424</v>
      </c>
      <c r="G3185" s="59">
        <v>14958161</v>
      </c>
      <c r="H3185" s="59">
        <v>959063</v>
      </c>
      <c r="I3185" s="60">
        <v>0</v>
      </c>
      <c r="J3185" s="58">
        <v>-2869800</v>
      </c>
      <c r="K3185" s="62">
        <v>281397</v>
      </c>
      <c r="L3185" s="61"/>
      <c r="M3185" s="62">
        <v>56953</v>
      </c>
      <c r="N3185" s="61"/>
      <c r="O3185" s="61"/>
      <c r="P3185" s="62">
        <v>1325014</v>
      </c>
      <c r="Q3185" s="61"/>
      <c r="R3185" s="61"/>
      <c r="S3185" s="61"/>
      <c r="T3185" s="61"/>
      <c r="U3185" s="61"/>
      <c r="V3185" s="61"/>
      <c r="W3185" s="62">
        <v>1938181</v>
      </c>
      <c r="X3185" s="61"/>
      <c r="Y3185" s="61"/>
      <c r="Z3185" s="61"/>
      <c r="AA3185" s="62">
        <v>5775718</v>
      </c>
      <c r="AB3185" s="61"/>
      <c r="AC3185" s="61"/>
      <c r="AD3185" s="62">
        <v>2215159</v>
      </c>
      <c r="AE3185" s="61"/>
      <c r="AF3185" s="62">
        <v>2544969</v>
      </c>
      <c r="AG3185" s="61"/>
      <c r="AH3185" s="61"/>
      <c r="AI3185" s="62">
        <v>820770</v>
      </c>
      <c r="AJ3185" s="61"/>
      <c r="AK3185" s="61"/>
      <c r="AL3185" s="61"/>
      <c r="AM3185" s="61"/>
      <c r="AN3185" s="61"/>
      <c r="AO3185" s="61"/>
      <c r="AP3185" s="62">
        <v>155606</v>
      </c>
      <c r="AQ3185" s="61"/>
      <c r="AR3185" s="62">
        <v>180672</v>
      </c>
      <c r="AS3185" s="61"/>
      <c r="AT3185" s="61"/>
      <c r="AU3185" s="61"/>
      <c r="AV3185" s="62">
        <v>13562</v>
      </c>
      <c r="AW3185" s="61"/>
      <c r="AX3185" s="61"/>
      <c r="AY3185" s="62">
        <v>233068</v>
      </c>
      <c r="AZ3185" s="61"/>
      <c r="BA3185" s="62">
        <v>363993</v>
      </c>
      <c r="BB3185" s="61"/>
      <c r="BC3185" s="61"/>
      <c r="BD3185" s="61"/>
      <c r="BE3185" s="61"/>
      <c r="BF3185" s="61"/>
      <c r="BG3185" s="61"/>
      <c r="BH3185" s="61"/>
      <c r="BI3185" s="61"/>
      <c r="BJ3185" s="61"/>
      <c r="BK3185" s="62">
        <v>12162</v>
      </c>
      <c r="BL3185" s="61"/>
      <c r="BM3185" s="61"/>
      <c r="BN3185" s="61"/>
      <c r="BO3185" s="62">
        <v>-2869800</v>
      </c>
    </row>
    <row r="3186" spans="1:67" x14ac:dyDescent="0.2">
      <c r="A3186" s="57" t="s">
        <v>59</v>
      </c>
      <c r="B3186" s="56" t="s">
        <v>59</v>
      </c>
      <c r="C3186" s="56" t="s">
        <v>59</v>
      </c>
      <c r="D3186" s="56">
        <v>2002</v>
      </c>
      <c r="E3186" s="58">
        <v>626645578</v>
      </c>
      <c r="F3186" s="58">
        <v>623640185</v>
      </c>
      <c r="G3186" s="59">
        <v>662178264</v>
      </c>
      <c r="H3186" s="59">
        <v>31406174</v>
      </c>
      <c r="I3186" s="60">
        <v>66938860</v>
      </c>
      <c r="J3186" s="58">
        <v>-69944253</v>
      </c>
      <c r="K3186" s="61"/>
      <c r="L3186" s="62">
        <v>2457538</v>
      </c>
      <c r="M3186" s="61"/>
      <c r="N3186" s="62">
        <v>198882</v>
      </c>
      <c r="O3186" s="62">
        <v>1241460</v>
      </c>
      <c r="P3186" s="61"/>
      <c r="Q3186" s="61"/>
      <c r="R3186" s="61"/>
      <c r="S3186" s="61">
        <v>0</v>
      </c>
      <c r="T3186" s="62">
        <v>66938860</v>
      </c>
      <c r="U3186" s="61"/>
      <c r="V3186" s="62">
        <v>2693540</v>
      </c>
      <c r="W3186" s="61"/>
      <c r="X3186" s="62">
        <v>6977</v>
      </c>
      <c r="Y3186" s="62">
        <v>22898248</v>
      </c>
      <c r="Z3186" s="62">
        <v>108323675</v>
      </c>
      <c r="AA3186" s="61"/>
      <c r="AB3186" s="62">
        <v>36810805</v>
      </c>
      <c r="AC3186" s="62">
        <v>209450000</v>
      </c>
      <c r="AD3186" s="61"/>
      <c r="AE3186" s="62">
        <v>148843435</v>
      </c>
      <c r="AF3186" s="61"/>
      <c r="AG3186" s="62">
        <v>29270735</v>
      </c>
      <c r="AH3186" s="62">
        <v>33044109</v>
      </c>
      <c r="AI3186" s="61"/>
      <c r="AJ3186" s="61">
        <v>0</v>
      </c>
      <c r="AK3186" s="61">
        <v>0</v>
      </c>
      <c r="AL3186" s="61">
        <v>0</v>
      </c>
      <c r="AM3186" s="61">
        <v>0</v>
      </c>
      <c r="AN3186" s="62">
        <v>6715</v>
      </c>
      <c r="AO3186" s="62">
        <v>1099438</v>
      </c>
      <c r="AP3186" s="61"/>
      <c r="AQ3186" s="62">
        <v>2439421</v>
      </c>
      <c r="AR3186" s="61"/>
      <c r="AS3186" s="62">
        <v>3805264</v>
      </c>
      <c r="AT3186" s="62">
        <v>1008213</v>
      </c>
      <c r="AU3186" s="62">
        <v>10009323</v>
      </c>
      <c r="AV3186" s="61"/>
      <c r="AW3186" s="62">
        <v>396317</v>
      </c>
      <c r="AX3186" s="62">
        <v>2418471</v>
      </c>
      <c r="AY3186" s="61"/>
      <c r="AZ3186" s="62">
        <v>190752</v>
      </c>
      <c r="BA3186" s="61"/>
      <c r="BB3186" s="61">
        <v>0</v>
      </c>
      <c r="BC3186" s="62">
        <v>841849</v>
      </c>
      <c r="BD3186" s="62">
        <v>2909</v>
      </c>
      <c r="BE3186" s="61"/>
      <c r="BF3186" s="61">
        <v>0</v>
      </c>
      <c r="BG3186" s="61"/>
      <c r="BH3186" s="61">
        <v>0</v>
      </c>
      <c r="BI3186" s="61"/>
      <c r="BJ3186" s="62">
        <v>9169179</v>
      </c>
      <c r="BK3186" s="61"/>
      <c r="BL3186" s="62">
        <v>18323</v>
      </c>
      <c r="BM3186" s="61">
        <v>0</v>
      </c>
      <c r="BN3186" s="62">
        <v>-69944253</v>
      </c>
      <c r="BO3186" s="61"/>
    </row>
    <row r="3187" spans="1:67" x14ac:dyDescent="0.2">
      <c r="A3187" s="57" t="s">
        <v>59</v>
      </c>
      <c r="B3187" s="56" t="s">
        <v>59</v>
      </c>
      <c r="C3187" s="56" t="s">
        <v>59</v>
      </c>
      <c r="D3187" s="56">
        <v>2003</v>
      </c>
      <c r="E3187" s="58">
        <v>666172658</v>
      </c>
      <c r="F3187" s="58">
        <v>642552479</v>
      </c>
      <c r="G3187" s="59">
        <v>698022424</v>
      </c>
      <c r="H3187" s="59">
        <v>35770025</v>
      </c>
      <c r="I3187" s="60">
        <v>67619791</v>
      </c>
      <c r="J3187" s="58">
        <v>-91239970</v>
      </c>
      <c r="K3187" s="61"/>
      <c r="L3187" s="62">
        <v>2457538</v>
      </c>
      <c r="M3187" s="61"/>
      <c r="N3187" s="62">
        <v>200315</v>
      </c>
      <c r="O3187" s="62">
        <v>1241460</v>
      </c>
      <c r="P3187" s="61"/>
      <c r="Q3187" s="61"/>
      <c r="R3187" s="61"/>
      <c r="S3187" s="61">
        <v>0</v>
      </c>
      <c r="T3187" s="62">
        <v>67619791</v>
      </c>
      <c r="U3187" s="61"/>
      <c r="V3187" s="62">
        <v>2764715</v>
      </c>
      <c r="W3187" s="61"/>
      <c r="X3187" s="62">
        <v>6977</v>
      </c>
      <c r="Y3187" s="62">
        <v>24798090</v>
      </c>
      <c r="Z3187" s="62">
        <v>116853517</v>
      </c>
      <c r="AA3187" s="61"/>
      <c r="AB3187" s="62">
        <v>38986499</v>
      </c>
      <c r="AC3187" s="62">
        <v>218301399</v>
      </c>
      <c r="AD3187" s="61"/>
      <c r="AE3187" s="62">
        <v>157991011</v>
      </c>
      <c r="AF3187" s="61"/>
      <c r="AG3187" s="62">
        <v>32125448</v>
      </c>
      <c r="AH3187" s="62">
        <v>34675664</v>
      </c>
      <c r="AI3187" s="61"/>
      <c r="AJ3187" s="61">
        <v>0</v>
      </c>
      <c r="AK3187" s="61">
        <v>0</v>
      </c>
      <c r="AL3187" s="61">
        <v>0</v>
      </c>
      <c r="AM3187" s="61">
        <v>0</v>
      </c>
      <c r="AN3187" s="62">
        <v>6715</v>
      </c>
      <c r="AO3187" s="62">
        <v>1385652</v>
      </c>
      <c r="AP3187" s="61"/>
      <c r="AQ3187" s="62">
        <v>2775655</v>
      </c>
      <c r="AR3187" s="61"/>
      <c r="AS3187" s="62">
        <v>3842746</v>
      </c>
      <c r="AT3187" s="62">
        <v>1340577</v>
      </c>
      <c r="AU3187" s="62">
        <v>10535521</v>
      </c>
      <c r="AV3187" s="61"/>
      <c r="AW3187" s="62">
        <v>380107</v>
      </c>
      <c r="AX3187" s="62">
        <v>2569515</v>
      </c>
      <c r="AY3187" s="61"/>
      <c r="AZ3187" s="62">
        <v>180079</v>
      </c>
      <c r="BA3187" s="61"/>
      <c r="BB3187" s="61">
        <v>0</v>
      </c>
      <c r="BC3187" s="62">
        <v>934331</v>
      </c>
      <c r="BD3187" s="62">
        <v>2909</v>
      </c>
      <c r="BE3187" s="61"/>
      <c r="BF3187" s="61">
        <v>0</v>
      </c>
      <c r="BG3187" s="61"/>
      <c r="BH3187" s="61">
        <v>0</v>
      </c>
      <c r="BI3187" s="61"/>
      <c r="BJ3187" s="62">
        <v>10613808</v>
      </c>
      <c r="BK3187" s="61"/>
      <c r="BL3187" s="62">
        <v>746829</v>
      </c>
      <c r="BM3187" s="62">
        <v>455581</v>
      </c>
      <c r="BN3187" s="62">
        <v>-91239970</v>
      </c>
      <c r="BO3187" s="61"/>
    </row>
    <row r="3188" spans="1:67" x14ac:dyDescent="0.2">
      <c r="A3188" s="57" t="s">
        <v>59</v>
      </c>
      <c r="B3188" s="56" t="s">
        <v>59</v>
      </c>
      <c r="C3188" s="56" t="s">
        <v>59</v>
      </c>
      <c r="D3188" s="56">
        <v>2004</v>
      </c>
      <c r="E3188" s="58">
        <v>704491438</v>
      </c>
      <c r="F3188" s="58">
        <v>672945797</v>
      </c>
      <c r="G3188" s="59">
        <v>743565194</v>
      </c>
      <c r="H3188" s="59">
        <v>38928586</v>
      </c>
      <c r="I3188" s="60">
        <v>78002342</v>
      </c>
      <c r="J3188" s="58">
        <v>-109547983</v>
      </c>
      <c r="K3188" s="61"/>
      <c r="L3188" s="62">
        <v>2396788</v>
      </c>
      <c r="M3188" s="61"/>
      <c r="N3188" s="62">
        <v>252563</v>
      </c>
      <c r="O3188" s="62">
        <v>1884202</v>
      </c>
      <c r="P3188" s="61"/>
      <c r="Q3188" s="61"/>
      <c r="R3188" s="61"/>
      <c r="S3188" s="61">
        <v>0</v>
      </c>
      <c r="T3188" s="62">
        <v>78002342</v>
      </c>
      <c r="U3188" s="61"/>
      <c r="V3188" s="62">
        <v>2791867</v>
      </c>
      <c r="W3188" s="61"/>
      <c r="X3188" s="62">
        <v>6977</v>
      </c>
      <c r="Y3188" s="62">
        <v>28027995</v>
      </c>
      <c r="Z3188" s="62">
        <v>125417371</v>
      </c>
      <c r="AA3188" s="61"/>
      <c r="AB3188" s="62">
        <v>41174954</v>
      </c>
      <c r="AC3188" s="62">
        <v>226991600</v>
      </c>
      <c r="AD3188" s="61"/>
      <c r="AE3188" s="62">
        <v>166273606</v>
      </c>
      <c r="AF3188" s="61"/>
      <c r="AG3188" s="62">
        <v>34599830</v>
      </c>
      <c r="AH3188" s="62">
        <v>35745099</v>
      </c>
      <c r="AI3188" s="61"/>
      <c r="AJ3188" s="61">
        <v>0</v>
      </c>
      <c r="AK3188" s="61">
        <v>0</v>
      </c>
      <c r="AL3188" s="61">
        <v>0</v>
      </c>
      <c r="AM3188" s="62">
        <v>24100</v>
      </c>
      <c r="AN3188" s="61">
        <v>0</v>
      </c>
      <c r="AO3188" s="62">
        <v>1331654</v>
      </c>
      <c r="AP3188" s="61"/>
      <c r="AQ3188" s="62">
        <v>2925056</v>
      </c>
      <c r="AR3188" s="61"/>
      <c r="AS3188" s="62">
        <v>4400329</v>
      </c>
      <c r="AT3188" s="62">
        <v>2050758</v>
      </c>
      <c r="AU3188" s="62">
        <v>10206454</v>
      </c>
      <c r="AV3188" s="61"/>
      <c r="AW3188" s="62">
        <v>398422</v>
      </c>
      <c r="AX3188" s="62">
        <v>2902479</v>
      </c>
      <c r="AY3188" s="61"/>
      <c r="AZ3188" s="61">
        <v>0</v>
      </c>
      <c r="BA3188" s="61"/>
      <c r="BB3188" s="61">
        <v>0</v>
      </c>
      <c r="BC3188" s="62">
        <v>1221934</v>
      </c>
      <c r="BD3188" s="62">
        <v>2909</v>
      </c>
      <c r="BE3188" s="61"/>
      <c r="BF3188" s="61">
        <v>0</v>
      </c>
      <c r="BG3188" s="61"/>
      <c r="BH3188" s="61">
        <v>0</v>
      </c>
      <c r="BI3188" s="61"/>
      <c r="BJ3188" s="62">
        <v>11503998</v>
      </c>
      <c r="BK3188" s="61"/>
      <c r="BL3188" s="62">
        <v>898813</v>
      </c>
      <c r="BM3188" s="62">
        <v>1061680</v>
      </c>
      <c r="BN3188" s="62">
        <v>-109547983</v>
      </c>
      <c r="BO3188" s="61"/>
    </row>
    <row r="3189" spans="1:67" x14ac:dyDescent="0.2">
      <c r="A3189" s="57" t="s">
        <v>59</v>
      </c>
      <c r="B3189" s="56" t="s">
        <v>59</v>
      </c>
      <c r="C3189" s="56" t="s">
        <v>59</v>
      </c>
      <c r="D3189" s="56">
        <v>2005</v>
      </c>
      <c r="E3189" s="58">
        <v>793585145</v>
      </c>
      <c r="F3189" s="58">
        <v>737719349</v>
      </c>
      <c r="G3189" s="59">
        <v>829962616</v>
      </c>
      <c r="H3189" s="59">
        <v>41169647</v>
      </c>
      <c r="I3189" s="60">
        <v>77547118</v>
      </c>
      <c r="J3189" s="58">
        <v>-133412914</v>
      </c>
      <c r="K3189" s="61"/>
      <c r="L3189" s="62">
        <v>2911588</v>
      </c>
      <c r="M3189" s="61"/>
      <c r="N3189" s="62">
        <v>581621</v>
      </c>
      <c r="O3189" s="62">
        <v>1881053</v>
      </c>
      <c r="P3189" s="61"/>
      <c r="Q3189" s="61"/>
      <c r="R3189" s="61"/>
      <c r="S3189" s="61">
        <v>0</v>
      </c>
      <c r="T3189" s="62">
        <v>77547118</v>
      </c>
      <c r="U3189" s="61"/>
      <c r="V3189" s="62">
        <v>7272544</v>
      </c>
      <c r="W3189" s="61"/>
      <c r="X3189" s="62">
        <v>6977</v>
      </c>
      <c r="Y3189" s="62">
        <v>31234448</v>
      </c>
      <c r="Z3189" s="62">
        <v>141550998</v>
      </c>
      <c r="AA3189" s="61"/>
      <c r="AB3189" s="62">
        <v>43849269</v>
      </c>
      <c r="AC3189" s="62">
        <v>260825792</v>
      </c>
      <c r="AD3189" s="61"/>
      <c r="AE3189" s="62">
        <v>180292925</v>
      </c>
      <c r="AF3189" s="61"/>
      <c r="AG3189" s="62">
        <v>41027033</v>
      </c>
      <c r="AH3189" s="62">
        <v>40316080</v>
      </c>
      <c r="AI3189" s="61"/>
      <c r="AJ3189" s="61">
        <v>0</v>
      </c>
      <c r="AK3189" s="61">
        <v>0</v>
      </c>
      <c r="AL3189" s="62">
        <v>665170</v>
      </c>
      <c r="AM3189" s="61">
        <v>0</v>
      </c>
      <c r="AN3189" s="61">
        <v>0</v>
      </c>
      <c r="AO3189" s="62">
        <v>1596354</v>
      </c>
      <c r="AP3189" s="61"/>
      <c r="AQ3189" s="62">
        <v>3031002</v>
      </c>
      <c r="AR3189" s="61"/>
      <c r="AS3189" s="62">
        <v>5301003</v>
      </c>
      <c r="AT3189" s="62">
        <v>3363861</v>
      </c>
      <c r="AU3189" s="62">
        <v>10648629</v>
      </c>
      <c r="AV3189" s="61"/>
      <c r="AW3189" s="62">
        <v>410665</v>
      </c>
      <c r="AX3189" s="62">
        <v>3243041</v>
      </c>
      <c r="AY3189" s="61"/>
      <c r="AZ3189" s="61">
        <v>0</v>
      </c>
      <c r="BA3189" s="61"/>
      <c r="BB3189" s="61">
        <v>0</v>
      </c>
      <c r="BC3189" s="62">
        <v>1221934</v>
      </c>
      <c r="BD3189" s="61">
        <v>0</v>
      </c>
      <c r="BE3189" s="61"/>
      <c r="BF3189" s="61">
        <v>0</v>
      </c>
      <c r="BG3189" s="61"/>
      <c r="BH3189" s="61">
        <v>0</v>
      </c>
      <c r="BI3189" s="61"/>
      <c r="BJ3189" s="62">
        <v>12337919</v>
      </c>
      <c r="BK3189" s="61"/>
      <c r="BL3189" s="62">
        <v>15239</v>
      </c>
      <c r="BM3189" s="61">
        <v>0</v>
      </c>
      <c r="BN3189" s="62">
        <v>-133412914</v>
      </c>
      <c r="BO3189" s="61"/>
    </row>
    <row r="3190" spans="1:67" x14ac:dyDescent="0.2">
      <c r="A3190" s="57" t="s">
        <v>59</v>
      </c>
      <c r="B3190" s="56" t="s">
        <v>59</v>
      </c>
      <c r="C3190" s="56" t="s">
        <v>59</v>
      </c>
      <c r="D3190" s="56">
        <v>2006</v>
      </c>
      <c r="E3190" s="58">
        <v>841608315</v>
      </c>
      <c r="F3190" s="58">
        <v>774959907</v>
      </c>
      <c r="G3190" s="59">
        <v>875650768</v>
      </c>
      <c r="H3190" s="59">
        <v>48341700</v>
      </c>
      <c r="I3190" s="60">
        <v>82384153</v>
      </c>
      <c r="J3190" s="58">
        <v>-149032561</v>
      </c>
      <c r="K3190" s="61"/>
      <c r="L3190" s="62">
        <v>6451088</v>
      </c>
      <c r="M3190" s="61"/>
      <c r="N3190" s="62">
        <v>581621</v>
      </c>
      <c r="O3190" s="62">
        <v>3843560</v>
      </c>
      <c r="P3190" s="61"/>
      <c r="Q3190" s="61"/>
      <c r="R3190" s="61"/>
      <c r="S3190" s="61">
        <v>0</v>
      </c>
      <c r="T3190" s="62">
        <v>82384153</v>
      </c>
      <c r="U3190" s="61"/>
      <c r="V3190" s="62">
        <v>8795025</v>
      </c>
      <c r="W3190" s="61"/>
      <c r="X3190" s="61">
        <v>0</v>
      </c>
      <c r="Y3190" s="62">
        <v>33844555</v>
      </c>
      <c r="Z3190" s="62">
        <v>146350460</v>
      </c>
      <c r="AA3190" s="61"/>
      <c r="AB3190" s="62">
        <v>45158897</v>
      </c>
      <c r="AC3190" s="62">
        <v>270370236</v>
      </c>
      <c r="AD3190" s="61"/>
      <c r="AE3190" s="62">
        <v>190070758</v>
      </c>
      <c r="AF3190" s="61"/>
      <c r="AG3190" s="62">
        <v>43757349</v>
      </c>
      <c r="AH3190" s="62">
        <v>43344341</v>
      </c>
      <c r="AI3190" s="61"/>
      <c r="AJ3190" s="61">
        <v>0</v>
      </c>
      <c r="AK3190" s="61">
        <v>0</v>
      </c>
      <c r="AL3190" s="62">
        <v>698725</v>
      </c>
      <c r="AM3190" s="61">
        <v>0</v>
      </c>
      <c r="AN3190" s="62">
        <v>1532021</v>
      </c>
      <c r="AO3190" s="62">
        <v>1639305</v>
      </c>
      <c r="AP3190" s="61"/>
      <c r="AQ3190" s="62">
        <v>3042817</v>
      </c>
      <c r="AR3190" s="61"/>
      <c r="AS3190" s="62">
        <v>6580061</v>
      </c>
      <c r="AT3190" s="62">
        <v>5791831</v>
      </c>
      <c r="AU3190" s="62">
        <v>11713269</v>
      </c>
      <c r="AV3190" s="61"/>
      <c r="AW3190" s="62">
        <v>426465</v>
      </c>
      <c r="AX3190" s="62">
        <v>3418826</v>
      </c>
      <c r="AY3190" s="61"/>
      <c r="AZ3190" s="61">
        <v>0</v>
      </c>
      <c r="BA3190" s="61"/>
      <c r="BB3190" s="61">
        <v>0</v>
      </c>
      <c r="BC3190" s="62">
        <v>1304252</v>
      </c>
      <c r="BD3190" s="61">
        <v>0</v>
      </c>
      <c r="BE3190" s="61"/>
      <c r="BF3190" s="61">
        <v>0</v>
      </c>
      <c r="BG3190" s="61"/>
      <c r="BH3190" s="61">
        <v>0</v>
      </c>
      <c r="BI3190" s="61"/>
      <c r="BJ3190" s="62">
        <v>12877614</v>
      </c>
      <c r="BK3190" s="61"/>
      <c r="BL3190" s="62">
        <v>15239</v>
      </c>
      <c r="BM3190" s="61">
        <v>0</v>
      </c>
      <c r="BN3190" s="62">
        <v>-149032561</v>
      </c>
      <c r="BO3190" s="61"/>
    </row>
    <row r="3191" spans="1:67" x14ac:dyDescent="0.2">
      <c r="A3191" s="57" t="s">
        <v>59</v>
      </c>
      <c r="B3191" s="56" t="s">
        <v>59</v>
      </c>
      <c r="C3191" s="56" t="s">
        <v>59</v>
      </c>
      <c r="D3191" s="56">
        <v>2007</v>
      </c>
      <c r="E3191" s="58">
        <v>884625077</v>
      </c>
      <c r="F3191" s="58">
        <v>814119995</v>
      </c>
      <c r="G3191" s="59">
        <v>918895079</v>
      </c>
      <c r="H3191" s="59">
        <v>53784587</v>
      </c>
      <c r="I3191" s="60">
        <v>88054589</v>
      </c>
      <c r="J3191" s="58">
        <v>-158559671</v>
      </c>
      <c r="K3191" s="61"/>
      <c r="L3191" s="62">
        <v>6723719</v>
      </c>
      <c r="M3191" s="61"/>
      <c r="N3191" s="62">
        <v>581621</v>
      </c>
      <c r="O3191" s="62">
        <v>3845612</v>
      </c>
      <c r="P3191" s="61"/>
      <c r="Q3191" s="61"/>
      <c r="R3191" s="61"/>
      <c r="S3191" s="61">
        <v>0</v>
      </c>
      <c r="T3191" s="62">
        <v>88054589</v>
      </c>
      <c r="U3191" s="61"/>
      <c r="V3191" s="62">
        <v>10089562</v>
      </c>
      <c r="W3191" s="61"/>
      <c r="X3191" s="61">
        <v>0</v>
      </c>
      <c r="Y3191" s="62">
        <v>43784927</v>
      </c>
      <c r="Z3191" s="62">
        <v>151816178</v>
      </c>
      <c r="AA3191" s="61"/>
      <c r="AB3191" s="62">
        <v>48247996</v>
      </c>
      <c r="AC3191" s="62">
        <v>279912893</v>
      </c>
      <c r="AD3191" s="61"/>
      <c r="AE3191" s="62">
        <v>199285370</v>
      </c>
      <c r="AF3191" s="61"/>
      <c r="AG3191" s="62">
        <v>46396890</v>
      </c>
      <c r="AH3191" s="62">
        <v>39443502</v>
      </c>
      <c r="AI3191" s="61"/>
      <c r="AJ3191" s="61">
        <v>0</v>
      </c>
      <c r="AK3191" s="61">
        <v>0</v>
      </c>
      <c r="AL3191" s="62">
        <v>712220</v>
      </c>
      <c r="AM3191" s="61">
        <v>0</v>
      </c>
      <c r="AN3191" s="62">
        <v>1187931</v>
      </c>
      <c r="AO3191" s="62">
        <v>1649160</v>
      </c>
      <c r="AP3191" s="61"/>
      <c r="AQ3191" s="62">
        <v>3043498</v>
      </c>
      <c r="AR3191" s="61"/>
      <c r="AS3191" s="62">
        <v>7725124</v>
      </c>
      <c r="AT3191" s="62">
        <v>8547978</v>
      </c>
      <c r="AU3191" s="62">
        <v>12741760</v>
      </c>
      <c r="AV3191" s="61"/>
      <c r="AW3191" s="62">
        <v>439538</v>
      </c>
      <c r="AX3191" s="62">
        <v>3725120</v>
      </c>
      <c r="AY3191" s="61"/>
      <c r="AZ3191" s="61">
        <v>0</v>
      </c>
      <c r="BA3191" s="61"/>
      <c r="BB3191" s="61">
        <v>0</v>
      </c>
      <c r="BC3191" s="62">
        <v>1305740</v>
      </c>
      <c r="BD3191" s="61">
        <v>0</v>
      </c>
      <c r="BE3191" s="61"/>
      <c r="BF3191" s="61">
        <v>0</v>
      </c>
      <c r="BG3191" s="61"/>
      <c r="BH3191" s="61">
        <v>0</v>
      </c>
      <c r="BI3191" s="61"/>
      <c r="BJ3191" s="62">
        <v>13403499</v>
      </c>
      <c r="BK3191" s="61"/>
      <c r="BL3191" s="62">
        <v>15239</v>
      </c>
      <c r="BM3191" s="61">
        <v>0</v>
      </c>
      <c r="BN3191" s="62">
        <v>-158559671</v>
      </c>
      <c r="BO3191" s="61"/>
    </row>
    <row r="3192" spans="1:67" x14ac:dyDescent="0.2">
      <c r="A3192" s="57" t="s">
        <v>59</v>
      </c>
      <c r="B3192" s="56" t="s">
        <v>59</v>
      </c>
      <c r="C3192" s="56" t="s">
        <v>59</v>
      </c>
      <c r="D3192" s="56">
        <v>2008</v>
      </c>
      <c r="E3192" s="58">
        <v>962945024</v>
      </c>
      <c r="F3192" s="58">
        <v>877988346</v>
      </c>
      <c r="G3192" s="59">
        <v>970334843</v>
      </c>
      <c r="H3192" s="59">
        <v>88377363</v>
      </c>
      <c r="I3192" s="60">
        <v>95767182</v>
      </c>
      <c r="J3192" s="58">
        <v>-180723860</v>
      </c>
      <c r="K3192" s="61"/>
      <c r="L3192" s="62">
        <v>6727181</v>
      </c>
      <c r="M3192" s="61"/>
      <c r="N3192" s="62">
        <v>581621</v>
      </c>
      <c r="O3192" s="62">
        <v>3845612</v>
      </c>
      <c r="P3192" s="61"/>
      <c r="Q3192" s="61"/>
      <c r="R3192" s="61"/>
      <c r="S3192" s="61">
        <v>0</v>
      </c>
      <c r="T3192" s="62">
        <v>95767182</v>
      </c>
      <c r="U3192" s="61"/>
      <c r="V3192" s="62">
        <v>10981045</v>
      </c>
      <c r="W3192" s="61"/>
      <c r="X3192" s="61">
        <v>0</v>
      </c>
      <c r="Y3192" s="62">
        <v>51023303</v>
      </c>
      <c r="Z3192" s="62">
        <v>156081733</v>
      </c>
      <c r="AA3192" s="61"/>
      <c r="AB3192" s="62">
        <v>52319771</v>
      </c>
      <c r="AC3192" s="62">
        <v>291892004</v>
      </c>
      <c r="AD3192" s="61"/>
      <c r="AE3192" s="62">
        <v>212515716</v>
      </c>
      <c r="AF3192" s="61"/>
      <c r="AG3192" s="62">
        <v>48873876</v>
      </c>
      <c r="AH3192" s="62">
        <v>38797200</v>
      </c>
      <c r="AI3192" s="61"/>
      <c r="AJ3192" s="61">
        <v>0</v>
      </c>
      <c r="AK3192" s="61">
        <v>0</v>
      </c>
      <c r="AL3192" s="62">
        <v>928599</v>
      </c>
      <c r="AM3192" s="61">
        <v>0</v>
      </c>
      <c r="AN3192" s="62">
        <v>26544669</v>
      </c>
      <c r="AO3192" s="62">
        <v>2170602</v>
      </c>
      <c r="AP3192" s="61"/>
      <c r="AQ3192" s="62">
        <v>5331167</v>
      </c>
      <c r="AR3192" s="61"/>
      <c r="AS3192" s="62">
        <v>9625060</v>
      </c>
      <c r="AT3192" s="62">
        <v>10237851</v>
      </c>
      <c r="AU3192" s="62">
        <v>14314313</v>
      </c>
      <c r="AV3192" s="61"/>
      <c r="AW3192" s="62">
        <v>464379</v>
      </c>
      <c r="AX3192" s="62">
        <v>3985545</v>
      </c>
      <c r="AY3192" s="61"/>
      <c r="AZ3192" s="61">
        <v>0</v>
      </c>
      <c r="BA3192" s="61"/>
      <c r="BB3192" s="61">
        <v>0</v>
      </c>
      <c r="BC3192" s="62">
        <v>998930</v>
      </c>
      <c r="BD3192" s="61">
        <v>0</v>
      </c>
      <c r="BE3192" s="61"/>
      <c r="BF3192" s="61">
        <v>0</v>
      </c>
      <c r="BG3192" s="61"/>
      <c r="BH3192" s="61">
        <v>0</v>
      </c>
      <c r="BI3192" s="61"/>
      <c r="BJ3192" s="62">
        <v>14689608</v>
      </c>
      <c r="BK3192" s="61"/>
      <c r="BL3192" s="62">
        <v>15239</v>
      </c>
      <c r="BM3192" s="61">
        <v>0</v>
      </c>
      <c r="BN3192" s="62">
        <v>-180723860</v>
      </c>
      <c r="BO3192" s="61"/>
    </row>
    <row r="3193" spans="1:67" x14ac:dyDescent="0.2">
      <c r="A3193" s="57" t="s">
        <v>59</v>
      </c>
      <c r="B3193" s="56" t="s">
        <v>59</v>
      </c>
      <c r="C3193" s="56" t="s">
        <v>59</v>
      </c>
      <c r="D3193" s="56">
        <v>2009</v>
      </c>
      <c r="E3193" s="58">
        <v>1299712340</v>
      </c>
      <c r="F3193" s="58">
        <v>1141506242</v>
      </c>
      <c r="G3193" s="59">
        <v>1278249495</v>
      </c>
      <c r="H3193" s="59">
        <v>117230026</v>
      </c>
      <c r="I3193" s="60">
        <v>95767181</v>
      </c>
      <c r="J3193" s="58">
        <v>-253973279</v>
      </c>
      <c r="K3193" s="61"/>
      <c r="L3193" s="62">
        <v>8922838</v>
      </c>
      <c r="M3193" s="61"/>
      <c r="N3193" s="62">
        <v>729260</v>
      </c>
      <c r="O3193" s="62">
        <v>43966713</v>
      </c>
      <c r="P3193" s="61"/>
      <c r="Q3193" s="61"/>
      <c r="R3193" s="61"/>
      <c r="S3193" s="61">
        <v>0</v>
      </c>
      <c r="T3193" s="62">
        <v>95767181</v>
      </c>
      <c r="U3193" s="61"/>
      <c r="V3193" s="62">
        <v>11661945</v>
      </c>
      <c r="W3193" s="61"/>
      <c r="X3193" s="61">
        <v>0</v>
      </c>
      <c r="Y3193" s="62">
        <v>124750314</v>
      </c>
      <c r="Z3193" s="62">
        <v>158206148</v>
      </c>
      <c r="AA3193" s="61"/>
      <c r="AB3193" s="62">
        <v>154310302</v>
      </c>
      <c r="AC3193" s="62">
        <v>316488726</v>
      </c>
      <c r="AD3193" s="61"/>
      <c r="AE3193" s="62">
        <v>259238167</v>
      </c>
      <c r="AF3193" s="61"/>
      <c r="AG3193" s="62">
        <v>51541582</v>
      </c>
      <c r="AH3193" s="62">
        <v>51130788</v>
      </c>
      <c r="AI3193" s="61"/>
      <c r="AJ3193" s="61">
        <v>0</v>
      </c>
      <c r="AK3193" s="62">
        <v>575421</v>
      </c>
      <c r="AL3193" s="62">
        <v>960110</v>
      </c>
      <c r="AM3193" s="61">
        <v>0</v>
      </c>
      <c r="AN3193" s="62">
        <v>27216526</v>
      </c>
      <c r="AO3193" s="62">
        <v>2170602</v>
      </c>
      <c r="AP3193" s="61"/>
      <c r="AQ3193" s="62">
        <v>6959087</v>
      </c>
      <c r="AR3193" s="61"/>
      <c r="AS3193" s="62">
        <v>16942854</v>
      </c>
      <c r="AT3193" s="62">
        <v>15580358</v>
      </c>
      <c r="AU3193" s="62">
        <v>21669847</v>
      </c>
      <c r="AV3193" s="61"/>
      <c r="AW3193" s="62">
        <v>655273</v>
      </c>
      <c r="AX3193" s="62">
        <v>5930756</v>
      </c>
      <c r="AY3193" s="61"/>
      <c r="AZ3193" s="61">
        <v>0</v>
      </c>
      <c r="BA3193" s="61"/>
      <c r="BB3193" s="61">
        <v>0</v>
      </c>
      <c r="BC3193" s="62">
        <v>1876539</v>
      </c>
      <c r="BD3193" s="61">
        <v>0</v>
      </c>
      <c r="BE3193" s="61"/>
      <c r="BF3193" s="61">
        <v>0</v>
      </c>
      <c r="BG3193" s="61"/>
      <c r="BH3193" s="61">
        <v>0</v>
      </c>
      <c r="BI3193" s="61"/>
      <c r="BJ3193" s="62">
        <v>18212946</v>
      </c>
      <c r="BK3193" s="61"/>
      <c r="BL3193" s="62">
        <v>15238</v>
      </c>
      <c r="BM3193" s="61">
        <v>0</v>
      </c>
      <c r="BN3193" s="62">
        <v>-253973279</v>
      </c>
      <c r="BO3193" s="61"/>
    </row>
    <row r="3194" spans="1:67" x14ac:dyDescent="0.2">
      <c r="A3194" s="57" t="s">
        <v>59</v>
      </c>
      <c r="B3194" s="56" t="s">
        <v>59</v>
      </c>
      <c r="C3194" s="56" t="s">
        <v>59</v>
      </c>
      <c r="D3194" s="56">
        <v>2010</v>
      </c>
      <c r="E3194" s="58">
        <v>1374526155</v>
      </c>
      <c r="F3194" s="58">
        <v>1219193258</v>
      </c>
      <c r="G3194" s="59">
        <v>1355522370</v>
      </c>
      <c r="H3194" s="59">
        <v>140680814</v>
      </c>
      <c r="I3194" s="60">
        <v>121677029</v>
      </c>
      <c r="J3194" s="58">
        <v>-277009926</v>
      </c>
      <c r="K3194" s="61"/>
      <c r="L3194" s="62">
        <v>10874534</v>
      </c>
      <c r="M3194" s="61"/>
      <c r="N3194" s="62">
        <v>730285</v>
      </c>
      <c r="O3194" s="62">
        <v>7170856</v>
      </c>
      <c r="P3194" s="61"/>
      <c r="Q3194" s="61"/>
      <c r="R3194" s="61"/>
      <c r="S3194" s="62">
        <v>8404300</v>
      </c>
      <c r="T3194" s="62">
        <v>121677029</v>
      </c>
      <c r="U3194" s="61"/>
      <c r="V3194" s="62">
        <v>34257415</v>
      </c>
      <c r="W3194" s="61"/>
      <c r="X3194" s="61">
        <v>0</v>
      </c>
      <c r="Y3194" s="62">
        <v>140109147</v>
      </c>
      <c r="Z3194" s="62">
        <v>171619194</v>
      </c>
      <c r="AA3194" s="61"/>
      <c r="AB3194" s="62">
        <v>112414030</v>
      </c>
      <c r="AC3194" s="62">
        <v>334305608</v>
      </c>
      <c r="AD3194" s="61"/>
      <c r="AE3194" s="62">
        <v>262409813</v>
      </c>
      <c r="AF3194" s="61"/>
      <c r="AG3194" s="62">
        <v>105268496</v>
      </c>
      <c r="AH3194" s="62">
        <v>44499270</v>
      </c>
      <c r="AI3194" s="61"/>
      <c r="AJ3194" s="61">
        <v>0</v>
      </c>
      <c r="AK3194" s="62">
        <v>575421</v>
      </c>
      <c r="AL3194" s="62">
        <v>1206972</v>
      </c>
      <c r="AM3194" s="61">
        <v>0</v>
      </c>
      <c r="AN3194" s="62">
        <v>21987989</v>
      </c>
      <c r="AO3194" s="62">
        <v>24065921</v>
      </c>
      <c r="AP3194" s="61"/>
      <c r="AQ3194" s="62">
        <v>5738480</v>
      </c>
      <c r="AR3194" s="61"/>
      <c r="AS3194" s="62">
        <v>18154188</v>
      </c>
      <c r="AT3194" s="62">
        <v>20321325</v>
      </c>
      <c r="AU3194" s="62">
        <v>22887553</v>
      </c>
      <c r="AV3194" s="61"/>
      <c r="AW3194" s="62">
        <v>190895</v>
      </c>
      <c r="AX3194" s="62">
        <v>6326503</v>
      </c>
      <c r="AY3194" s="61"/>
      <c r="AZ3194" s="61">
        <v>0</v>
      </c>
      <c r="BA3194" s="61"/>
      <c r="BB3194" s="61">
        <v>0</v>
      </c>
      <c r="BC3194" s="62">
        <v>2128785</v>
      </c>
      <c r="BD3194" s="61">
        <v>0</v>
      </c>
      <c r="BE3194" s="61"/>
      <c r="BF3194" s="61">
        <v>0</v>
      </c>
      <c r="BG3194" s="61"/>
      <c r="BH3194" s="61">
        <v>0</v>
      </c>
      <c r="BI3194" s="61"/>
      <c r="BJ3194" s="62">
        <v>18863936</v>
      </c>
      <c r="BK3194" s="61"/>
      <c r="BL3194" s="62">
        <v>15239</v>
      </c>
      <c r="BM3194" s="61">
        <v>0</v>
      </c>
      <c r="BN3194" s="62">
        <v>-277009926</v>
      </c>
      <c r="BO3194" s="61"/>
    </row>
    <row r="3195" spans="1:67" x14ac:dyDescent="0.2">
      <c r="A3195" s="57" t="s">
        <v>59</v>
      </c>
      <c r="B3195" s="56" t="s">
        <v>59</v>
      </c>
      <c r="C3195" s="56" t="s">
        <v>59</v>
      </c>
      <c r="D3195" s="56">
        <v>2011</v>
      </c>
      <c r="E3195" s="58">
        <v>1476847843</v>
      </c>
      <c r="F3195" s="58">
        <v>1302570379</v>
      </c>
      <c r="G3195" s="59">
        <v>1456290198</v>
      </c>
      <c r="H3195" s="59">
        <v>147152359</v>
      </c>
      <c r="I3195" s="60">
        <v>126594714</v>
      </c>
      <c r="J3195" s="58">
        <v>-300872178</v>
      </c>
      <c r="K3195" s="61"/>
      <c r="L3195" s="62">
        <v>11367506</v>
      </c>
      <c r="M3195" s="61"/>
      <c r="N3195" s="62">
        <v>760235</v>
      </c>
      <c r="O3195" s="62">
        <v>7325202</v>
      </c>
      <c r="P3195" s="61"/>
      <c r="Q3195" s="61"/>
      <c r="R3195" s="61"/>
      <c r="S3195" s="62">
        <v>9183889</v>
      </c>
      <c r="T3195" s="62">
        <v>126594714</v>
      </c>
      <c r="U3195" s="61"/>
      <c r="V3195" s="62">
        <v>36905865</v>
      </c>
      <c r="W3195" s="61"/>
      <c r="X3195" s="61">
        <v>0</v>
      </c>
      <c r="Y3195" s="62">
        <v>153665789</v>
      </c>
      <c r="Z3195" s="62">
        <v>179002897</v>
      </c>
      <c r="AA3195" s="61"/>
      <c r="AB3195" s="62">
        <v>125695627</v>
      </c>
      <c r="AC3195" s="62">
        <v>348930255</v>
      </c>
      <c r="AD3195" s="61"/>
      <c r="AE3195" s="62">
        <v>275086991</v>
      </c>
      <c r="AF3195" s="61"/>
      <c r="AG3195" s="62">
        <v>110209173</v>
      </c>
      <c r="AH3195" s="62">
        <v>69246334</v>
      </c>
      <c r="AI3195" s="61"/>
      <c r="AJ3195" s="61">
        <v>0</v>
      </c>
      <c r="AK3195" s="62">
        <v>575421</v>
      </c>
      <c r="AL3195" s="62">
        <v>1740300</v>
      </c>
      <c r="AM3195" s="61">
        <v>0</v>
      </c>
      <c r="AN3195" s="62">
        <v>22076669</v>
      </c>
      <c r="AO3195" s="62">
        <v>24128443</v>
      </c>
      <c r="AP3195" s="61"/>
      <c r="AQ3195" s="62">
        <v>5838570</v>
      </c>
      <c r="AR3195" s="61"/>
      <c r="AS3195" s="62">
        <v>19383680</v>
      </c>
      <c r="AT3195" s="62">
        <v>24646044</v>
      </c>
      <c r="AU3195" s="62">
        <v>22265889</v>
      </c>
      <c r="AV3195" s="61"/>
      <c r="AW3195" s="62">
        <v>190895</v>
      </c>
      <c r="AX3195" s="62">
        <v>6885305</v>
      </c>
      <c r="AY3195" s="61"/>
      <c r="AZ3195" s="61">
        <v>0</v>
      </c>
      <c r="BA3195" s="61"/>
      <c r="BB3195" s="61">
        <v>0</v>
      </c>
      <c r="BC3195" s="62">
        <v>2407753</v>
      </c>
      <c r="BD3195" s="61">
        <v>0</v>
      </c>
      <c r="BE3195" s="61"/>
      <c r="BF3195" s="61">
        <v>0</v>
      </c>
      <c r="BG3195" s="61"/>
      <c r="BH3195" s="61">
        <v>0</v>
      </c>
      <c r="BI3195" s="61"/>
      <c r="BJ3195" s="62">
        <v>19313872</v>
      </c>
      <c r="BK3195" s="61"/>
      <c r="BL3195" s="62">
        <v>15239</v>
      </c>
      <c r="BM3195" s="61">
        <v>0</v>
      </c>
      <c r="BN3195" s="62">
        <v>-300872178</v>
      </c>
      <c r="BO3195" s="61"/>
    </row>
    <row r="3196" spans="1:67" x14ac:dyDescent="0.2">
      <c r="A3196" s="57" t="s">
        <v>59</v>
      </c>
      <c r="B3196" s="56" t="s">
        <v>59</v>
      </c>
      <c r="C3196" s="56" t="s">
        <v>591</v>
      </c>
      <c r="D3196" s="56">
        <v>1989</v>
      </c>
      <c r="E3196" s="58">
        <v>45554535</v>
      </c>
      <c r="F3196" s="58">
        <v>41981415</v>
      </c>
      <c r="G3196" s="59">
        <v>42987513</v>
      </c>
      <c r="H3196" s="59">
        <v>2567022</v>
      </c>
      <c r="I3196" s="60">
        <v>0</v>
      </c>
      <c r="J3196" s="58">
        <v>-3573120</v>
      </c>
      <c r="K3196" s="62">
        <v>1094581</v>
      </c>
      <c r="L3196" s="61"/>
      <c r="M3196" s="62">
        <v>49616</v>
      </c>
      <c r="N3196" s="61"/>
      <c r="O3196" s="61"/>
      <c r="P3196" s="62">
        <v>1173154</v>
      </c>
      <c r="Q3196" s="62">
        <v>181478</v>
      </c>
      <c r="R3196" s="61"/>
      <c r="S3196" s="61"/>
      <c r="T3196" s="61"/>
      <c r="U3196" s="61"/>
      <c r="V3196" s="61"/>
      <c r="W3196" s="62">
        <v>5934005</v>
      </c>
      <c r="X3196" s="61"/>
      <c r="Y3196" s="61"/>
      <c r="Z3196" s="61"/>
      <c r="AA3196" s="62">
        <v>6615226</v>
      </c>
      <c r="AB3196" s="61"/>
      <c r="AC3196" s="61"/>
      <c r="AD3196" s="62">
        <v>17252781</v>
      </c>
      <c r="AE3196" s="61"/>
      <c r="AF3196" s="62">
        <v>8187060</v>
      </c>
      <c r="AG3196" s="61"/>
      <c r="AH3196" s="61"/>
      <c r="AI3196" s="62">
        <v>2499612</v>
      </c>
      <c r="AJ3196" s="61"/>
      <c r="AK3196" s="61"/>
      <c r="AL3196" s="61"/>
      <c r="AM3196" s="61"/>
      <c r="AN3196" s="61"/>
      <c r="AO3196" s="61"/>
      <c r="AP3196" s="62">
        <v>302908</v>
      </c>
      <c r="AQ3196" s="61"/>
      <c r="AR3196" s="62">
        <v>359856</v>
      </c>
      <c r="AS3196" s="61"/>
      <c r="AT3196" s="61"/>
      <c r="AU3196" s="61"/>
      <c r="AV3196" s="62">
        <v>91281</v>
      </c>
      <c r="AW3196" s="61"/>
      <c r="AX3196" s="61"/>
      <c r="AY3196" s="62">
        <v>490351</v>
      </c>
      <c r="AZ3196" s="61"/>
      <c r="BA3196" s="62">
        <v>1318061</v>
      </c>
      <c r="BB3196" s="61"/>
      <c r="BC3196" s="61"/>
      <c r="BD3196" s="61"/>
      <c r="BE3196" s="61"/>
      <c r="BF3196" s="61"/>
      <c r="BG3196" s="61"/>
      <c r="BH3196" s="61"/>
      <c r="BI3196" s="61"/>
      <c r="BJ3196" s="61"/>
      <c r="BK3196" s="62">
        <v>4565</v>
      </c>
      <c r="BL3196" s="61"/>
      <c r="BM3196" s="61"/>
      <c r="BN3196" s="61"/>
      <c r="BO3196" s="62">
        <v>-3573120</v>
      </c>
    </row>
    <row r="3197" spans="1:67" x14ac:dyDescent="0.2">
      <c r="A3197" s="57" t="s">
        <v>59</v>
      </c>
      <c r="B3197" s="56" t="s">
        <v>59</v>
      </c>
      <c r="C3197" s="56" t="s">
        <v>591</v>
      </c>
      <c r="D3197" s="56">
        <v>1990</v>
      </c>
      <c r="E3197" s="58">
        <v>67645917</v>
      </c>
      <c r="F3197" s="58">
        <v>64072797</v>
      </c>
      <c r="G3197" s="59">
        <v>64423788</v>
      </c>
      <c r="H3197" s="59">
        <v>3222129</v>
      </c>
      <c r="I3197" s="60">
        <v>0</v>
      </c>
      <c r="J3197" s="58">
        <v>-3573120</v>
      </c>
      <c r="K3197" s="62">
        <v>1102895</v>
      </c>
      <c r="L3197" s="61"/>
      <c r="M3197" s="62">
        <v>49616</v>
      </c>
      <c r="N3197" s="61"/>
      <c r="O3197" s="61"/>
      <c r="P3197" s="62">
        <v>11535774</v>
      </c>
      <c r="Q3197" s="62">
        <v>157292</v>
      </c>
      <c r="R3197" s="61"/>
      <c r="S3197" s="61"/>
      <c r="T3197" s="61"/>
      <c r="U3197" s="61"/>
      <c r="V3197" s="61"/>
      <c r="W3197" s="62">
        <v>7741036</v>
      </c>
      <c r="X3197" s="61"/>
      <c r="Y3197" s="61"/>
      <c r="Z3197" s="61"/>
      <c r="AA3197" s="62">
        <v>8110022</v>
      </c>
      <c r="AB3197" s="61"/>
      <c r="AC3197" s="61"/>
      <c r="AD3197" s="62">
        <v>22813846</v>
      </c>
      <c r="AE3197" s="61"/>
      <c r="AF3197" s="62">
        <v>9983295</v>
      </c>
      <c r="AG3197" s="61"/>
      <c r="AH3197" s="61"/>
      <c r="AI3197" s="62">
        <v>2930012</v>
      </c>
      <c r="AJ3197" s="61"/>
      <c r="AK3197" s="61"/>
      <c r="AL3197" s="61"/>
      <c r="AM3197" s="61"/>
      <c r="AN3197" s="61"/>
      <c r="AO3197" s="61"/>
      <c r="AP3197" s="62">
        <v>666274</v>
      </c>
      <c r="AQ3197" s="61"/>
      <c r="AR3197" s="62">
        <v>404259</v>
      </c>
      <c r="AS3197" s="61"/>
      <c r="AT3197" s="61"/>
      <c r="AU3197" s="61"/>
      <c r="AV3197" s="62">
        <v>119420</v>
      </c>
      <c r="AW3197" s="61"/>
      <c r="AX3197" s="61"/>
      <c r="AY3197" s="62">
        <v>527359</v>
      </c>
      <c r="AZ3197" s="61"/>
      <c r="BA3197" s="62">
        <v>1500252</v>
      </c>
      <c r="BB3197" s="61"/>
      <c r="BC3197" s="61"/>
      <c r="BD3197" s="61"/>
      <c r="BE3197" s="61"/>
      <c r="BF3197" s="61"/>
      <c r="BG3197" s="61"/>
      <c r="BH3197" s="61"/>
      <c r="BI3197" s="61"/>
      <c r="BJ3197" s="61"/>
      <c r="BK3197" s="62">
        <v>4565</v>
      </c>
      <c r="BL3197" s="61"/>
      <c r="BM3197" s="61"/>
      <c r="BN3197" s="61"/>
      <c r="BO3197" s="62">
        <v>-3573120</v>
      </c>
    </row>
    <row r="3198" spans="1:67" x14ac:dyDescent="0.2">
      <c r="A3198" s="57" t="s">
        <v>59</v>
      </c>
      <c r="B3198" s="56" t="s">
        <v>59</v>
      </c>
      <c r="C3198" s="56" t="s">
        <v>591</v>
      </c>
      <c r="D3198" s="56">
        <v>1991</v>
      </c>
      <c r="E3198" s="58">
        <v>73425999</v>
      </c>
      <c r="F3198" s="58">
        <v>69852879</v>
      </c>
      <c r="G3198" s="59">
        <v>69750683</v>
      </c>
      <c r="H3198" s="59">
        <v>3675316</v>
      </c>
      <c r="I3198" s="60">
        <v>0</v>
      </c>
      <c r="J3198" s="58">
        <v>-3573120</v>
      </c>
      <c r="K3198" s="62">
        <v>1103334</v>
      </c>
      <c r="L3198" s="61"/>
      <c r="M3198" s="62">
        <v>49616</v>
      </c>
      <c r="N3198" s="61"/>
      <c r="O3198" s="61"/>
      <c r="P3198" s="62">
        <v>11535774</v>
      </c>
      <c r="Q3198" s="62">
        <v>157292</v>
      </c>
      <c r="R3198" s="61"/>
      <c r="S3198" s="61"/>
      <c r="T3198" s="61"/>
      <c r="U3198" s="61"/>
      <c r="V3198" s="61"/>
      <c r="W3198" s="62">
        <v>7733696</v>
      </c>
      <c r="X3198" s="61"/>
      <c r="Y3198" s="61"/>
      <c r="Z3198" s="61"/>
      <c r="AA3198" s="62">
        <v>9214175</v>
      </c>
      <c r="AB3198" s="61"/>
      <c r="AC3198" s="61"/>
      <c r="AD3198" s="62">
        <v>25779122</v>
      </c>
      <c r="AE3198" s="61"/>
      <c r="AF3198" s="62">
        <v>10904476</v>
      </c>
      <c r="AG3198" s="61"/>
      <c r="AH3198" s="61"/>
      <c r="AI3198" s="62">
        <v>3273198</v>
      </c>
      <c r="AJ3198" s="61"/>
      <c r="AK3198" s="61"/>
      <c r="AL3198" s="61"/>
      <c r="AM3198" s="61"/>
      <c r="AN3198" s="61"/>
      <c r="AO3198" s="61"/>
      <c r="AP3198" s="62">
        <v>736603</v>
      </c>
      <c r="AQ3198" s="61"/>
      <c r="AR3198" s="62">
        <v>464601</v>
      </c>
      <c r="AS3198" s="61"/>
      <c r="AT3198" s="61"/>
      <c r="AU3198" s="61"/>
      <c r="AV3198" s="62">
        <v>135308</v>
      </c>
      <c r="AW3198" s="61"/>
      <c r="AX3198" s="61"/>
      <c r="AY3198" s="62">
        <v>550449</v>
      </c>
      <c r="AZ3198" s="61"/>
      <c r="BA3198" s="62">
        <v>1767013</v>
      </c>
      <c r="BB3198" s="61"/>
      <c r="BC3198" s="61"/>
      <c r="BD3198" s="61"/>
      <c r="BE3198" s="61"/>
      <c r="BF3198" s="61"/>
      <c r="BG3198" s="61"/>
      <c r="BH3198" s="61"/>
      <c r="BI3198" s="62">
        <v>16777</v>
      </c>
      <c r="BJ3198" s="61"/>
      <c r="BK3198" s="62">
        <v>4565</v>
      </c>
      <c r="BL3198" s="61"/>
      <c r="BM3198" s="61"/>
      <c r="BN3198" s="61"/>
      <c r="BO3198" s="62">
        <v>-3573120</v>
      </c>
    </row>
    <row r="3199" spans="1:67" x14ac:dyDescent="0.2">
      <c r="A3199" s="57" t="s">
        <v>59</v>
      </c>
      <c r="B3199" s="56" t="s">
        <v>59</v>
      </c>
      <c r="C3199" s="56" t="s">
        <v>591</v>
      </c>
      <c r="D3199" s="56">
        <v>1992</v>
      </c>
      <c r="E3199" s="58">
        <v>77101627</v>
      </c>
      <c r="F3199" s="58">
        <v>73528507</v>
      </c>
      <c r="G3199" s="59">
        <v>73327027</v>
      </c>
      <c r="H3199" s="59">
        <v>3774600</v>
      </c>
      <c r="I3199" s="60">
        <v>0</v>
      </c>
      <c r="J3199" s="58">
        <v>-3573120</v>
      </c>
      <c r="K3199" s="62">
        <v>1103334</v>
      </c>
      <c r="L3199" s="61"/>
      <c r="M3199" s="62">
        <v>49616</v>
      </c>
      <c r="N3199" s="61"/>
      <c r="O3199" s="61"/>
      <c r="P3199" s="62">
        <v>11627115</v>
      </c>
      <c r="Q3199" s="62">
        <v>248140</v>
      </c>
      <c r="R3199" s="61"/>
      <c r="S3199" s="61"/>
      <c r="T3199" s="61"/>
      <c r="U3199" s="61"/>
      <c r="V3199" s="61"/>
      <c r="W3199" s="62">
        <v>7978852</v>
      </c>
      <c r="X3199" s="61"/>
      <c r="Y3199" s="61"/>
      <c r="Z3199" s="61"/>
      <c r="AA3199" s="62">
        <v>10107958</v>
      </c>
      <c r="AB3199" s="61"/>
      <c r="AC3199" s="61"/>
      <c r="AD3199" s="62">
        <v>27105019</v>
      </c>
      <c r="AE3199" s="61"/>
      <c r="AF3199" s="62">
        <v>11546204</v>
      </c>
      <c r="AG3199" s="61"/>
      <c r="AH3199" s="61"/>
      <c r="AI3199" s="62">
        <v>3560789</v>
      </c>
      <c r="AJ3199" s="61"/>
      <c r="AK3199" s="61"/>
      <c r="AL3199" s="61"/>
      <c r="AM3199" s="61"/>
      <c r="AN3199" s="61"/>
      <c r="AO3199" s="61"/>
      <c r="AP3199" s="62">
        <v>750552</v>
      </c>
      <c r="AQ3199" s="61"/>
      <c r="AR3199" s="62">
        <v>564951</v>
      </c>
      <c r="AS3199" s="61"/>
      <c r="AT3199" s="61"/>
      <c r="AU3199" s="61"/>
      <c r="AV3199" s="62">
        <v>137133</v>
      </c>
      <c r="AW3199" s="61"/>
      <c r="AX3199" s="61"/>
      <c r="AY3199" s="62">
        <v>553599</v>
      </c>
      <c r="AZ3199" s="61"/>
      <c r="BA3199" s="62">
        <v>1747023</v>
      </c>
      <c r="BB3199" s="61"/>
      <c r="BC3199" s="61"/>
      <c r="BD3199" s="61"/>
      <c r="BE3199" s="61"/>
      <c r="BF3199" s="61"/>
      <c r="BG3199" s="61"/>
      <c r="BH3199" s="61"/>
      <c r="BI3199" s="62">
        <v>16777</v>
      </c>
      <c r="BJ3199" s="61"/>
      <c r="BK3199" s="62">
        <v>4565</v>
      </c>
      <c r="BL3199" s="61"/>
      <c r="BM3199" s="61"/>
      <c r="BN3199" s="61"/>
      <c r="BO3199" s="62">
        <v>-3573120</v>
      </c>
    </row>
    <row r="3200" spans="1:67" x14ac:dyDescent="0.2">
      <c r="A3200" s="57" t="s">
        <v>59</v>
      </c>
      <c r="B3200" s="56" t="s">
        <v>59</v>
      </c>
      <c r="C3200" s="56" t="s">
        <v>591</v>
      </c>
      <c r="D3200" s="56">
        <v>1993</v>
      </c>
      <c r="E3200" s="58">
        <v>79507528</v>
      </c>
      <c r="F3200" s="58">
        <v>75934408</v>
      </c>
      <c r="G3200" s="59">
        <v>75667904</v>
      </c>
      <c r="H3200" s="59">
        <v>3839624</v>
      </c>
      <c r="I3200" s="60">
        <v>0</v>
      </c>
      <c r="J3200" s="58">
        <v>-3573120</v>
      </c>
      <c r="K3200" s="62">
        <v>1103334</v>
      </c>
      <c r="L3200" s="61"/>
      <c r="M3200" s="62">
        <v>49616</v>
      </c>
      <c r="N3200" s="61"/>
      <c r="O3200" s="61"/>
      <c r="P3200" s="62">
        <v>11633124</v>
      </c>
      <c r="Q3200" s="62">
        <v>248140</v>
      </c>
      <c r="R3200" s="61"/>
      <c r="S3200" s="61"/>
      <c r="T3200" s="61"/>
      <c r="U3200" s="61"/>
      <c r="V3200" s="61"/>
      <c r="W3200" s="62">
        <v>8006636</v>
      </c>
      <c r="X3200" s="61"/>
      <c r="Y3200" s="61"/>
      <c r="Z3200" s="61"/>
      <c r="AA3200" s="62">
        <v>10467661</v>
      </c>
      <c r="AB3200" s="61"/>
      <c r="AC3200" s="61"/>
      <c r="AD3200" s="62">
        <v>28168086</v>
      </c>
      <c r="AE3200" s="61"/>
      <c r="AF3200" s="62">
        <v>12063388</v>
      </c>
      <c r="AG3200" s="61"/>
      <c r="AH3200" s="61"/>
      <c r="AI3200" s="62">
        <v>3927919</v>
      </c>
      <c r="AJ3200" s="61"/>
      <c r="AK3200" s="61"/>
      <c r="AL3200" s="61"/>
      <c r="AM3200" s="61"/>
      <c r="AN3200" s="61"/>
      <c r="AO3200" s="61"/>
      <c r="AP3200" s="62">
        <v>750552</v>
      </c>
      <c r="AQ3200" s="61"/>
      <c r="AR3200" s="62">
        <v>629219</v>
      </c>
      <c r="AS3200" s="61"/>
      <c r="AT3200" s="61"/>
      <c r="AU3200" s="61"/>
      <c r="AV3200" s="62">
        <v>137133</v>
      </c>
      <c r="AW3200" s="61"/>
      <c r="AX3200" s="61"/>
      <c r="AY3200" s="62">
        <v>554355</v>
      </c>
      <c r="AZ3200" s="61"/>
      <c r="BA3200" s="62">
        <v>1747023</v>
      </c>
      <c r="BB3200" s="61"/>
      <c r="BC3200" s="61"/>
      <c r="BD3200" s="61"/>
      <c r="BE3200" s="61"/>
      <c r="BF3200" s="61"/>
      <c r="BG3200" s="61"/>
      <c r="BH3200" s="61"/>
      <c r="BI3200" s="62">
        <v>16777</v>
      </c>
      <c r="BJ3200" s="61"/>
      <c r="BK3200" s="62">
        <v>4565</v>
      </c>
      <c r="BL3200" s="61"/>
      <c r="BM3200" s="61"/>
      <c r="BN3200" s="61"/>
      <c r="BO3200" s="62">
        <v>-3573120</v>
      </c>
    </row>
    <row r="3201" spans="1:67" x14ac:dyDescent="0.2">
      <c r="A3201" s="57" t="s">
        <v>59</v>
      </c>
      <c r="B3201" s="56" t="s">
        <v>59</v>
      </c>
      <c r="C3201" s="56" t="s">
        <v>591</v>
      </c>
      <c r="D3201" s="56">
        <v>1994</v>
      </c>
      <c r="E3201" s="58">
        <v>81736154</v>
      </c>
      <c r="F3201" s="58">
        <v>52544098</v>
      </c>
      <c r="G3201" s="59">
        <v>77528220</v>
      </c>
      <c r="H3201" s="59">
        <v>4207934</v>
      </c>
      <c r="I3201" s="60">
        <v>0</v>
      </c>
      <c r="J3201" s="58">
        <v>-29192056</v>
      </c>
      <c r="K3201" s="62">
        <v>1103334</v>
      </c>
      <c r="L3201" s="61"/>
      <c r="M3201" s="62">
        <v>49616</v>
      </c>
      <c r="N3201" s="61"/>
      <c r="O3201" s="61"/>
      <c r="P3201" s="62">
        <v>11633124</v>
      </c>
      <c r="Q3201" s="62">
        <v>248140</v>
      </c>
      <c r="R3201" s="61"/>
      <c r="S3201" s="61"/>
      <c r="T3201" s="61"/>
      <c r="U3201" s="61"/>
      <c r="V3201" s="61"/>
      <c r="W3201" s="62">
        <v>8004704</v>
      </c>
      <c r="X3201" s="61"/>
      <c r="Y3201" s="61"/>
      <c r="Z3201" s="61"/>
      <c r="AA3201" s="62">
        <v>11008606</v>
      </c>
      <c r="AB3201" s="61"/>
      <c r="AC3201" s="61"/>
      <c r="AD3201" s="62">
        <v>28623345</v>
      </c>
      <c r="AE3201" s="61"/>
      <c r="AF3201" s="62">
        <v>12628989</v>
      </c>
      <c r="AG3201" s="61"/>
      <c r="AH3201" s="61"/>
      <c r="AI3201" s="62">
        <v>4228362</v>
      </c>
      <c r="AJ3201" s="61"/>
      <c r="AK3201" s="61"/>
      <c r="AL3201" s="61"/>
      <c r="AM3201" s="61"/>
      <c r="AN3201" s="61"/>
      <c r="AO3201" s="61"/>
      <c r="AP3201" s="62">
        <v>762938</v>
      </c>
      <c r="AQ3201" s="61"/>
      <c r="AR3201" s="62">
        <v>905514</v>
      </c>
      <c r="AS3201" s="61"/>
      <c r="AT3201" s="61"/>
      <c r="AU3201" s="61"/>
      <c r="AV3201" s="62">
        <v>137133</v>
      </c>
      <c r="AW3201" s="61"/>
      <c r="AX3201" s="61"/>
      <c r="AY3201" s="62">
        <v>565144</v>
      </c>
      <c r="AZ3201" s="61"/>
      <c r="BA3201" s="62">
        <v>1815863</v>
      </c>
      <c r="BB3201" s="61"/>
      <c r="BC3201" s="61"/>
      <c r="BD3201" s="61"/>
      <c r="BE3201" s="61"/>
      <c r="BF3201" s="61"/>
      <c r="BG3201" s="61"/>
      <c r="BH3201" s="61"/>
      <c r="BI3201" s="62">
        <v>16777</v>
      </c>
      <c r="BJ3201" s="61"/>
      <c r="BK3201" s="62">
        <v>4565</v>
      </c>
      <c r="BL3201" s="61"/>
      <c r="BM3201" s="61"/>
      <c r="BN3201" s="61"/>
      <c r="BO3201" s="62">
        <v>-29192056</v>
      </c>
    </row>
    <row r="3202" spans="1:67" x14ac:dyDescent="0.2">
      <c r="A3202" s="57" t="s">
        <v>59</v>
      </c>
      <c r="B3202" s="56" t="s">
        <v>59</v>
      </c>
      <c r="C3202" s="56" t="s">
        <v>591</v>
      </c>
      <c r="D3202" s="56">
        <v>1995</v>
      </c>
      <c r="E3202" s="58">
        <v>85783464</v>
      </c>
      <c r="F3202" s="58">
        <v>54134083</v>
      </c>
      <c r="G3202" s="59">
        <v>81382379</v>
      </c>
      <c r="H3202" s="59">
        <v>4401085</v>
      </c>
      <c r="I3202" s="60">
        <v>0</v>
      </c>
      <c r="J3202" s="58">
        <v>-31649381</v>
      </c>
      <c r="K3202" s="62">
        <v>1453376</v>
      </c>
      <c r="L3202" s="61"/>
      <c r="M3202" s="62">
        <v>49616</v>
      </c>
      <c r="N3202" s="61"/>
      <c r="O3202" s="61"/>
      <c r="P3202" s="62">
        <v>11694798</v>
      </c>
      <c r="Q3202" s="62">
        <v>248140</v>
      </c>
      <c r="R3202" s="61"/>
      <c r="S3202" s="61"/>
      <c r="T3202" s="61"/>
      <c r="U3202" s="61"/>
      <c r="V3202" s="61"/>
      <c r="W3202" s="62">
        <v>8010100</v>
      </c>
      <c r="X3202" s="61"/>
      <c r="Y3202" s="61"/>
      <c r="Z3202" s="61"/>
      <c r="AA3202" s="62">
        <v>11922618</v>
      </c>
      <c r="AB3202" s="61"/>
      <c r="AC3202" s="61"/>
      <c r="AD3202" s="62">
        <v>30161379</v>
      </c>
      <c r="AE3202" s="61"/>
      <c r="AF3202" s="62">
        <v>13433301</v>
      </c>
      <c r="AG3202" s="61"/>
      <c r="AH3202" s="61"/>
      <c r="AI3202" s="62">
        <v>4409051</v>
      </c>
      <c r="AJ3202" s="61"/>
      <c r="AK3202" s="61"/>
      <c r="AL3202" s="61"/>
      <c r="AM3202" s="61"/>
      <c r="AN3202" s="61"/>
      <c r="AO3202" s="61"/>
      <c r="AP3202" s="62">
        <v>765883</v>
      </c>
      <c r="AQ3202" s="61"/>
      <c r="AR3202" s="62">
        <v>1137714</v>
      </c>
      <c r="AS3202" s="61"/>
      <c r="AT3202" s="61"/>
      <c r="AU3202" s="61"/>
      <c r="AV3202" s="62">
        <v>153299</v>
      </c>
      <c r="AW3202" s="61"/>
      <c r="AX3202" s="61"/>
      <c r="AY3202" s="62">
        <v>573209</v>
      </c>
      <c r="AZ3202" s="61"/>
      <c r="BA3202" s="62">
        <v>1749638</v>
      </c>
      <c r="BB3202" s="61"/>
      <c r="BC3202" s="61"/>
      <c r="BD3202" s="61"/>
      <c r="BE3202" s="61"/>
      <c r="BF3202" s="61"/>
      <c r="BG3202" s="61"/>
      <c r="BH3202" s="61"/>
      <c r="BI3202" s="62">
        <v>16777</v>
      </c>
      <c r="BJ3202" s="61"/>
      <c r="BK3202" s="62">
        <v>4565</v>
      </c>
      <c r="BL3202" s="61"/>
      <c r="BM3202" s="61"/>
      <c r="BN3202" s="61"/>
      <c r="BO3202" s="62">
        <v>-31649381</v>
      </c>
    </row>
    <row r="3203" spans="1:67" x14ac:dyDescent="0.2">
      <c r="A3203" s="57" t="s">
        <v>59</v>
      </c>
      <c r="B3203" s="56" t="s">
        <v>59</v>
      </c>
      <c r="C3203" s="56" t="s">
        <v>591</v>
      </c>
      <c r="D3203" s="56">
        <v>1996</v>
      </c>
      <c r="E3203" s="58">
        <v>90066790</v>
      </c>
      <c r="F3203" s="58">
        <v>56646036</v>
      </c>
      <c r="G3203" s="59">
        <v>85301215</v>
      </c>
      <c r="H3203" s="59">
        <v>4765575</v>
      </c>
      <c r="I3203" s="60">
        <v>0</v>
      </c>
      <c r="J3203" s="58">
        <v>-33420754</v>
      </c>
      <c r="K3203" s="62">
        <v>1453376</v>
      </c>
      <c r="L3203" s="61"/>
      <c r="M3203" s="62">
        <v>49616</v>
      </c>
      <c r="N3203" s="61"/>
      <c r="O3203" s="61"/>
      <c r="P3203" s="62">
        <v>12111973</v>
      </c>
      <c r="Q3203" s="62">
        <v>248140</v>
      </c>
      <c r="R3203" s="61"/>
      <c r="S3203" s="61"/>
      <c r="T3203" s="61"/>
      <c r="U3203" s="61"/>
      <c r="V3203" s="61"/>
      <c r="W3203" s="62">
        <v>8728035</v>
      </c>
      <c r="X3203" s="61"/>
      <c r="Y3203" s="61"/>
      <c r="Z3203" s="61"/>
      <c r="AA3203" s="62">
        <v>12616830</v>
      </c>
      <c r="AB3203" s="61"/>
      <c r="AC3203" s="61"/>
      <c r="AD3203" s="62">
        <v>31582856</v>
      </c>
      <c r="AE3203" s="61"/>
      <c r="AF3203" s="62">
        <v>13998962</v>
      </c>
      <c r="AG3203" s="61"/>
      <c r="AH3203" s="61"/>
      <c r="AI3203" s="62">
        <v>4511427</v>
      </c>
      <c r="AJ3203" s="61"/>
      <c r="AK3203" s="61"/>
      <c r="AL3203" s="61"/>
      <c r="AM3203" s="61"/>
      <c r="AN3203" s="61"/>
      <c r="AO3203" s="61"/>
      <c r="AP3203" s="62">
        <v>825552</v>
      </c>
      <c r="AQ3203" s="61"/>
      <c r="AR3203" s="62">
        <v>1347718</v>
      </c>
      <c r="AS3203" s="61"/>
      <c r="AT3203" s="61"/>
      <c r="AU3203" s="61"/>
      <c r="AV3203" s="62">
        <v>153299</v>
      </c>
      <c r="AW3203" s="61"/>
      <c r="AX3203" s="61"/>
      <c r="AY3203" s="62">
        <v>609897</v>
      </c>
      <c r="AZ3203" s="61"/>
      <c r="BA3203" s="62">
        <v>1807767</v>
      </c>
      <c r="BB3203" s="61"/>
      <c r="BC3203" s="61"/>
      <c r="BD3203" s="61"/>
      <c r="BE3203" s="61"/>
      <c r="BF3203" s="61"/>
      <c r="BG3203" s="61"/>
      <c r="BH3203" s="61"/>
      <c r="BI3203" s="62">
        <v>16777</v>
      </c>
      <c r="BJ3203" s="61"/>
      <c r="BK3203" s="62">
        <v>4565</v>
      </c>
      <c r="BL3203" s="61"/>
      <c r="BM3203" s="61"/>
      <c r="BN3203" s="61"/>
      <c r="BO3203" s="62">
        <v>-33420754</v>
      </c>
    </row>
    <row r="3204" spans="1:67" x14ac:dyDescent="0.2">
      <c r="A3204" s="57" t="s">
        <v>59</v>
      </c>
      <c r="B3204" s="56" t="s">
        <v>59</v>
      </c>
      <c r="C3204" s="56" t="s">
        <v>591</v>
      </c>
      <c r="D3204" s="56">
        <v>1997</v>
      </c>
      <c r="E3204" s="58">
        <v>96180841</v>
      </c>
      <c r="F3204" s="58">
        <v>58721906</v>
      </c>
      <c r="G3204" s="59">
        <v>91080262</v>
      </c>
      <c r="H3204" s="59">
        <v>5100579</v>
      </c>
      <c r="I3204" s="60">
        <v>0</v>
      </c>
      <c r="J3204" s="58">
        <v>-37458935</v>
      </c>
      <c r="K3204" s="62">
        <v>1453376</v>
      </c>
      <c r="L3204" s="61"/>
      <c r="M3204" s="62">
        <v>49616</v>
      </c>
      <c r="N3204" s="61"/>
      <c r="O3204" s="61"/>
      <c r="P3204" s="62">
        <v>12111973</v>
      </c>
      <c r="Q3204" s="62">
        <v>248140</v>
      </c>
      <c r="R3204" s="61"/>
      <c r="S3204" s="61"/>
      <c r="T3204" s="61"/>
      <c r="U3204" s="61"/>
      <c r="V3204" s="61"/>
      <c r="W3204" s="62">
        <v>8736547</v>
      </c>
      <c r="X3204" s="61"/>
      <c r="Y3204" s="61"/>
      <c r="Z3204" s="61"/>
      <c r="AA3204" s="62">
        <v>13415133</v>
      </c>
      <c r="AB3204" s="61"/>
      <c r="AC3204" s="61"/>
      <c r="AD3204" s="62">
        <v>35184928</v>
      </c>
      <c r="AE3204" s="61"/>
      <c r="AF3204" s="62">
        <v>15268266</v>
      </c>
      <c r="AG3204" s="61"/>
      <c r="AH3204" s="61"/>
      <c r="AI3204" s="62">
        <v>4612283</v>
      </c>
      <c r="AJ3204" s="61"/>
      <c r="AK3204" s="61"/>
      <c r="AL3204" s="61"/>
      <c r="AM3204" s="61"/>
      <c r="AN3204" s="61"/>
      <c r="AO3204" s="61"/>
      <c r="AP3204" s="62">
        <v>828238</v>
      </c>
      <c r="AQ3204" s="61"/>
      <c r="AR3204" s="62">
        <v>1567870</v>
      </c>
      <c r="AS3204" s="61"/>
      <c r="AT3204" s="61"/>
      <c r="AU3204" s="61"/>
      <c r="AV3204" s="62">
        <v>183208</v>
      </c>
      <c r="AW3204" s="61"/>
      <c r="AX3204" s="61"/>
      <c r="AY3204" s="62">
        <v>619484</v>
      </c>
      <c r="AZ3204" s="61"/>
      <c r="BA3204" s="62">
        <v>1880437</v>
      </c>
      <c r="BB3204" s="61"/>
      <c r="BC3204" s="61"/>
      <c r="BD3204" s="61"/>
      <c r="BE3204" s="61"/>
      <c r="BF3204" s="61"/>
      <c r="BG3204" s="61"/>
      <c r="BH3204" s="61"/>
      <c r="BI3204" s="62">
        <v>16777</v>
      </c>
      <c r="BJ3204" s="61"/>
      <c r="BK3204" s="62">
        <v>4565</v>
      </c>
      <c r="BL3204" s="61"/>
      <c r="BM3204" s="61"/>
      <c r="BN3204" s="61"/>
      <c r="BO3204" s="62">
        <v>-37458935</v>
      </c>
    </row>
    <row r="3205" spans="1:67" x14ac:dyDescent="0.2">
      <c r="A3205" s="57" t="s">
        <v>59</v>
      </c>
      <c r="B3205" s="56" t="s">
        <v>59</v>
      </c>
      <c r="C3205" s="56" t="s">
        <v>591</v>
      </c>
      <c r="D3205" s="56">
        <v>1998</v>
      </c>
      <c r="E3205" s="58">
        <v>102610647</v>
      </c>
      <c r="F3205" s="58">
        <v>60665913</v>
      </c>
      <c r="G3205" s="59">
        <v>96727103</v>
      </c>
      <c r="H3205" s="59">
        <v>5883544</v>
      </c>
      <c r="I3205" s="60">
        <v>0</v>
      </c>
      <c r="J3205" s="58">
        <v>-41944734</v>
      </c>
      <c r="K3205" s="62">
        <v>1453376</v>
      </c>
      <c r="L3205" s="61"/>
      <c r="M3205" s="62">
        <v>49616</v>
      </c>
      <c r="N3205" s="61"/>
      <c r="O3205" s="61"/>
      <c r="P3205" s="62">
        <v>12111973</v>
      </c>
      <c r="Q3205" s="62">
        <v>248140</v>
      </c>
      <c r="R3205" s="61"/>
      <c r="S3205" s="61"/>
      <c r="T3205" s="61"/>
      <c r="U3205" s="61"/>
      <c r="V3205" s="61"/>
      <c r="W3205" s="62">
        <v>8736835</v>
      </c>
      <c r="X3205" s="61"/>
      <c r="Y3205" s="61"/>
      <c r="Z3205" s="61"/>
      <c r="AA3205" s="62">
        <v>14071385</v>
      </c>
      <c r="AB3205" s="61"/>
      <c r="AC3205" s="61"/>
      <c r="AD3205" s="62">
        <v>38856594</v>
      </c>
      <c r="AE3205" s="61"/>
      <c r="AF3205" s="62">
        <v>16459076</v>
      </c>
      <c r="AG3205" s="61"/>
      <c r="AH3205" s="61"/>
      <c r="AI3205" s="62">
        <v>4740108</v>
      </c>
      <c r="AJ3205" s="61"/>
      <c r="AK3205" s="61"/>
      <c r="AL3205" s="61"/>
      <c r="AM3205" s="61"/>
      <c r="AN3205" s="61"/>
      <c r="AO3205" s="61"/>
      <c r="AP3205" s="62">
        <v>926409</v>
      </c>
      <c r="AQ3205" s="61"/>
      <c r="AR3205" s="62">
        <v>2093910</v>
      </c>
      <c r="AS3205" s="61"/>
      <c r="AT3205" s="61"/>
      <c r="AU3205" s="61"/>
      <c r="AV3205" s="62">
        <v>183208</v>
      </c>
      <c r="AW3205" s="61"/>
      <c r="AX3205" s="61"/>
      <c r="AY3205" s="62">
        <v>669278</v>
      </c>
      <c r="AZ3205" s="61"/>
      <c r="BA3205" s="62">
        <v>1940729</v>
      </c>
      <c r="BB3205" s="61"/>
      <c r="BC3205" s="61"/>
      <c r="BD3205" s="61"/>
      <c r="BE3205" s="61"/>
      <c r="BF3205" s="61"/>
      <c r="BG3205" s="61"/>
      <c r="BH3205" s="61"/>
      <c r="BI3205" s="62">
        <v>65445</v>
      </c>
      <c r="BJ3205" s="61"/>
      <c r="BK3205" s="62">
        <v>4565</v>
      </c>
      <c r="BL3205" s="61"/>
      <c r="BM3205" s="61"/>
      <c r="BN3205" s="61"/>
      <c r="BO3205" s="62">
        <v>-41944734</v>
      </c>
    </row>
    <row r="3206" spans="1:67" x14ac:dyDescent="0.2">
      <c r="A3206" s="57" t="s">
        <v>59</v>
      </c>
      <c r="B3206" s="56" t="s">
        <v>59</v>
      </c>
      <c r="C3206" s="56" t="s">
        <v>592</v>
      </c>
      <c r="D3206" s="56">
        <v>1989</v>
      </c>
      <c r="E3206" s="58">
        <v>60566620</v>
      </c>
      <c r="F3206" s="58">
        <v>59258937</v>
      </c>
      <c r="G3206" s="59">
        <v>57120629</v>
      </c>
      <c r="H3206" s="59">
        <v>3518149</v>
      </c>
      <c r="I3206" s="60">
        <v>72158</v>
      </c>
      <c r="J3206" s="58">
        <v>-1379841</v>
      </c>
      <c r="K3206" s="62">
        <v>169541</v>
      </c>
      <c r="L3206" s="61"/>
      <c r="M3206" s="62">
        <v>18458</v>
      </c>
      <c r="N3206" s="61"/>
      <c r="O3206" s="61"/>
      <c r="P3206" s="62">
        <v>2796284</v>
      </c>
      <c r="Q3206" s="61"/>
      <c r="R3206" s="61"/>
      <c r="S3206" s="61"/>
      <c r="T3206" s="61"/>
      <c r="U3206" s="62">
        <v>72158</v>
      </c>
      <c r="V3206" s="61"/>
      <c r="W3206" s="62">
        <v>549994</v>
      </c>
      <c r="X3206" s="61"/>
      <c r="Y3206" s="61"/>
      <c r="Z3206" s="61"/>
      <c r="AA3206" s="62">
        <v>10948584</v>
      </c>
      <c r="AB3206" s="61"/>
      <c r="AC3206" s="61"/>
      <c r="AD3206" s="62">
        <v>25415639</v>
      </c>
      <c r="AE3206" s="61"/>
      <c r="AF3206" s="62">
        <v>14109220</v>
      </c>
      <c r="AG3206" s="61"/>
      <c r="AH3206" s="61"/>
      <c r="AI3206" s="62">
        <v>3040751</v>
      </c>
      <c r="AJ3206" s="61"/>
      <c r="AK3206" s="61"/>
      <c r="AL3206" s="61"/>
      <c r="AM3206" s="61"/>
      <c r="AN3206" s="61"/>
      <c r="AO3206" s="61"/>
      <c r="AP3206" s="62">
        <v>329736</v>
      </c>
      <c r="AQ3206" s="61"/>
      <c r="AR3206" s="62">
        <v>643372</v>
      </c>
      <c r="AS3206" s="61"/>
      <c r="AT3206" s="61"/>
      <c r="AU3206" s="61"/>
      <c r="AV3206" s="62">
        <v>59722</v>
      </c>
      <c r="AW3206" s="61"/>
      <c r="AX3206" s="61"/>
      <c r="AY3206" s="62">
        <v>454265</v>
      </c>
      <c r="AZ3206" s="61"/>
      <c r="BA3206" s="62">
        <v>1456344</v>
      </c>
      <c r="BB3206" s="61"/>
      <c r="BC3206" s="61"/>
      <c r="BD3206" s="61"/>
      <c r="BE3206" s="61"/>
      <c r="BF3206" s="61"/>
      <c r="BG3206" s="61"/>
      <c r="BH3206" s="61"/>
      <c r="BI3206" s="62">
        <v>574331</v>
      </c>
      <c r="BJ3206" s="61"/>
      <c r="BK3206" s="61">
        <v>379</v>
      </c>
      <c r="BL3206" s="61"/>
      <c r="BM3206" s="61"/>
      <c r="BN3206" s="61"/>
      <c r="BO3206" s="62">
        <v>-1379841</v>
      </c>
    </row>
    <row r="3207" spans="1:67" x14ac:dyDescent="0.2">
      <c r="A3207" s="57" t="s">
        <v>59</v>
      </c>
      <c r="B3207" s="56" t="s">
        <v>59</v>
      </c>
      <c r="C3207" s="56" t="s">
        <v>592</v>
      </c>
      <c r="D3207" s="56">
        <v>1990</v>
      </c>
      <c r="E3207" s="58">
        <v>70656120</v>
      </c>
      <c r="F3207" s="58">
        <v>69434017</v>
      </c>
      <c r="G3207" s="59">
        <v>66725999</v>
      </c>
      <c r="H3207" s="59">
        <v>4087859</v>
      </c>
      <c r="I3207" s="60">
        <v>157738</v>
      </c>
      <c r="J3207" s="58">
        <v>-1379841</v>
      </c>
      <c r="K3207" s="62">
        <v>174091</v>
      </c>
      <c r="L3207" s="61"/>
      <c r="M3207" s="62">
        <v>43826</v>
      </c>
      <c r="N3207" s="61"/>
      <c r="O3207" s="61"/>
      <c r="P3207" s="62">
        <v>2976280</v>
      </c>
      <c r="Q3207" s="61"/>
      <c r="R3207" s="61"/>
      <c r="S3207" s="61"/>
      <c r="T3207" s="61"/>
      <c r="U3207" s="62">
        <v>157738</v>
      </c>
      <c r="V3207" s="61"/>
      <c r="W3207" s="62">
        <v>569363</v>
      </c>
      <c r="X3207" s="61"/>
      <c r="Y3207" s="61"/>
      <c r="Z3207" s="61"/>
      <c r="AA3207" s="62">
        <v>11944874</v>
      </c>
      <c r="AB3207" s="61"/>
      <c r="AC3207" s="61"/>
      <c r="AD3207" s="62">
        <v>30443404</v>
      </c>
      <c r="AE3207" s="61"/>
      <c r="AF3207" s="62">
        <v>16761775</v>
      </c>
      <c r="AG3207" s="61"/>
      <c r="AH3207" s="61"/>
      <c r="AI3207" s="62">
        <v>3654648</v>
      </c>
      <c r="AJ3207" s="61"/>
      <c r="AK3207" s="61"/>
      <c r="AL3207" s="61"/>
      <c r="AM3207" s="61"/>
      <c r="AN3207" s="61"/>
      <c r="AO3207" s="61"/>
      <c r="AP3207" s="62">
        <v>330286</v>
      </c>
      <c r="AQ3207" s="61"/>
      <c r="AR3207" s="62">
        <v>712321</v>
      </c>
      <c r="AS3207" s="61"/>
      <c r="AT3207" s="61"/>
      <c r="AU3207" s="61"/>
      <c r="AV3207" s="62">
        <v>61960</v>
      </c>
      <c r="AW3207" s="61"/>
      <c r="AX3207" s="61"/>
      <c r="AY3207" s="62">
        <v>622173</v>
      </c>
      <c r="AZ3207" s="61"/>
      <c r="BA3207" s="62">
        <v>1587636</v>
      </c>
      <c r="BB3207" s="61"/>
      <c r="BC3207" s="61"/>
      <c r="BD3207" s="61"/>
      <c r="BE3207" s="61"/>
      <c r="BF3207" s="61"/>
      <c r="BG3207" s="61"/>
      <c r="BH3207" s="61"/>
      <c r="BI3207" s="62">
        <v>772674</v>
      </c>
      <c r="BJ3207" s="61"/>
      <c r="BK3207" s="61">
        <v>809</v>
      </c>
      <c r="BL3207" s="61"/>
      <c r="BM3207" s="61"/>
      <c r="BN3207" s="61"/>
      <c r="BO3207" s="62">
        <v>-1379841</v>
      </c>
    </row>
    <row r="3208" spans="1:67" x14ac:dyDescent="0.2">
      <c r="A3208" s="57" t="s">
        <v>59</v>
      </c>
      <c r="B3208" s="56" t="s">
        <v>59</v>
      </c>
      <c r="C3208" s="56" t="s">
        <v>592</v>
      </c>
      <c r="D3208" s="56">
        <v>1991</v>
      </c>
      <c r="E3208" s="58">
        <v>78633715</v>
      </c>
      <c r="F3208" s="58">
        <v>77253874</v>
      </c>
      <c r="G3208" s="59">
        <v>73762849</v>
      </c>
      <c r="H3208" s="59">
        <v>4870866</v>
      </c>
      <c r="I3208" s="60">
        <v>0</v>
      </c>
      <c r="J3208" s="58">
        <v>-1379841</v>
      </c>
      <c r="K3208" s="62">
        <v>174091</v>
      </c>
      <c r="L3208" s="61"/>
      <c r="M3208" s="62">
        <v>68990</v>
      </c>
      <c r="N3208" s="61"/>
      <c r="O3208" s="61"/>
      <c r="P3208" s="62">
        <v>2976280</v>
      </c>
      <c r="Q3208" s="61"/>
      <c r="R3208" s="61"/>
      <c r="S3208" s="61"/>
      <c r="T3208" s="61"/>
      <c r="U3208" s="61"/>
      <c r="V3208" s="61"/>
      <c r="W3208" s="62">
        <v>491291</v>
      </c>
      <c r="X3208" s="61"/>
      <c r="Y3208" s="61"/>
      <c r="Z3208" s="61"/>
      <c r="AA3208" s="62">
        <v>13213362</v>
      </c>
      <c r="AB3208" s="61"/>
      <c r="AC3208" s="61"/>
      <c r="AD3208" s="62">
        <v>34546384</v>
      </c>
      <c r="AE3208" s="61"/>
      <c r="AF3208" s="62">
        <v>18133242</v>
      </c>
      <c r="AG3208" s="61"/>
      <c r="AH3208" s="61"/>
      <c r="AI3208" s="62">
        <v>4159209</v>
      </c>
      <c r="AJ3208" s="61"/>
      <c r="AK3208" s="61"/>
      <c r="AL3208" s="61"/>
      <c r="AM3208" s="61"/>
      <c r="AN3208" s="61"/>
      <c r="AO3208" s="61"/>
      <c r="AP3208" s="62">
        <v>338336</v>
      </c>
      <c r="AQ3208" s="61"/>
      <c r="AR3208" s="62">
        <v>769116</v>
      </c>
      <c r="AS3208" s="61"/>
      <c r="AT3208" s="61"/>
      <c r="AU3208" s="61"/>
      <c r="AV3208" s="62">
        <v>61739</v>
      </c>
      <c r="AW3208" s="61"/>
      <c r="AX3208" s="61"/>
      <c r="AY3208" s="62">
        <v>649404</v>
      </c>
      <c r="AZ3208" s="61"/>
      <c r="BA3208" s="62">
        <v>1710139</v>
      </c>
      <c r="BB3208" s="61"/>
      <c r="BC3208" s="61"/>
      <c r="BD3208" s="61"/>
      <c r="BE3208" s="61"/>
      <c r="BF3208" s="61"/>
      <c r="BG3208" s="61"/>
      <c r="BH3208" s="61"/>
      <c r="BI3208" s="62">
        <v>1341323</v>
      </c>
      <c r="BJ3208" s="61"/>
      <c r="BK3208" s="61">
        <v>809</v>
      </c>
      <c r="BL3208" s="61"/>
      <c r="BM3208" s="61"/>
      <c r="BN3208" s="61"/>
      <c r="BO3208" s="62">
        <v>-1379841</v>
      </c>
    </row>
    <row r="3209" spans="1:67" x14ac:dyDescent="0.2">
      <c r="A3209" s="57" t="s">
        <v>59</v>
      </c>
      <c r="B3209" s="56" t="s">
        <v>59</v>
      </c>
      <c r="C3209" s="56" t="s">
        <v>592</v>
      </c>
      <c r="D3209" s="56">
        <v>1992</v>
      </c>
      <c r="E3209" s="58">
        <v>92048993</v>
      </c>
      <c r="F3209" s="58">
        <v>98734917</v>
      </c>
      <c r="G3209" s="59">
        <v>94739332</v>
      </c>
      <c r="H3209" s="59">
        <v>5375426</v>
      </c>
      <c r="I3209" s="60">
        <v>8065765</v>
      </c>
      <c r="J3209" s="58">
        <v>-1379841</v>
      </c>
      <c r="K3209" s="62">
        <v>641527</v>
      </c>
      <c r="L3209" s="61"/>
      <c r="M3209" s="62">
        <v>96077</v>
      </c>
      <c r="N3209" s="61"/>
      <c r="O3209" s="61"/>
      <c r="P3209" s="62">
        <v>9181579</v>
      </c>
      <c r="Q3209" s="61"/>
      <c r="R3209" s="61"/>
      <c r="S3209" s="61"/>
      <c r="T3209" s="61"/>
      <c r="U3209" s="62">
        <v>8065765</v>
      </c>
      <c r="V3209" s="61"/>
      <c r="W3209" s="62">
        <v>491291</v>
      </c>
      <c r="X3209" s="61"/>
      <c r="Y3209" s="61"/>
      <c r="Z3209" s="61"/>
      <c r="AA3209" s="62">
        <v>14811046</v>
      </c>
      <c r="AB3209" s="61"/>
      <c r="AC3209" s="61"/>
      <c r="AD3209" s="62">
        <v>37484136</v>
      </c>
      <c r="AE3209" s="61"/>
      <c r="AF3209" s="62">
        <v>19368239</v>
      </c>
      <c r="AG3209" s="61"/>
      <c r="AH3209" s="61"/>
      <c r="AI3209" s="62">
        <v>4599672</v>
      </c>
      <c r="AJ3209" s="61"/>
      <c r="AK3209" s="61"/>
      <c r="AL3209" s="61"/>
      <c r="AM3209" s="61"/>
      <c r="AN3209" s="61"/>
      <c r="AO3209" s="61"/>
      <c r="AP3209" s="62">
        <v>556841</v>
      </c>
      <c r="AQ3209" s="61"/>
      <c r="AR3209" s="62">
        <v>606529</v>
      </c>
      <c r="AS3209" s="61"/>
      <c r="AT3209" s="61"/>
      <c r="AU3209" s="61"/>
      <c r="AV3209" s="62">
        <v>71968</v>
      </c>
      <c r="AW3209" s="61"/>
      <c r="AX3209" s="61"/>
      <c r="AY3209" s="62">
        <v>702253</v>
      </c>
      <c r="AZ3209" s="61"/>
      <c r="BA3209" s="62">
        <v>1800595</v>
      </c>
      <c r="BB3209" s="61"/>
      <c r="BC3209" s="61"/>
      <c r="BD3209" s="61"/>
      <c r="BE3209" s="61"/>
      <c r="BF3209" s="61"/>
      <c r="BG3209" s="61"/>
      <c r="BH3209" s="61"/>
      <c r="BI3209" s="62">
        <v>1637240</v>
      </c>
      <c r="BJ3209" s="61"/>
      <c r="BK3209" s="61"/>
      <c r="BL3209" s="61"/>
      <c r="BM3209" s="61"/>
      <c r="BN3209" s="61"/>
      <c r="BO3209" s="62">
        <v>-1379841</v>
      </c>
    </row>
    <row r="3210" spans="1:67" x14ac:dyDescent="0.2">
      <c r="A3210" s="57" t="s">
        <v>59</v>
      </c>
      <c r="B3210" s="56" t="s">
        <v>59</v>
      </c>
      <c r="C3210" s="56" t="s">
        <v>592</v>
      </c>
      <c r="D3210" s="56">
        <v>1993</v>
      </c>
      <c r="E3210" s="58">
        <v>98549033</v>
      </c>
      <c r="F3210" s="58">
        <v>105420575</v>
      </c>
      <c r="G3210" s="59">
        <v>101022232</v>
      </c>
      <c r="H3210" s="59">
        <v>5778184</v>
      </c>
      <c r="I3210" s="60">
        <v>8251383</v>
      </c>
      <c r="J3210" s="58">
        <v>-1379841</v>
      </c>
      <c r="K3210" s="62">
        <v>653027</v>
      </c>
      <c r="L3210" s="61"/>
      <c r="M3210" s="62">
        <v>99123</v>
      </c>
      <c r="N3210" s="61"/>
      <c r="O3210" s="61"/>
      <c r="P3210" s="62">
        <v>9567061</v>
      </c>
      <c r="Q3210" s="61"/>
      <c r="R3210" s="61"/>
      <c r="S3210" s="61"/>
      <c r="T3210" s="61"/>
      <c r="U3210" s="62">
        <v>8251383</v>
      </c>
      <c r="V3210" s="61"/>
      <c r="W3210" s="62">
        <v>491291</v>
      </c>
      <c r="X3210" s="61"/>
      <c r="Y3210" s="61"/>
      <c r="Z3210" s="61"/>
      <c r="AA3210" s="62">
        <v>16159532</v>
      </c>
      <c r="AB3210" s="61"/>
      <c r="AC3210" s="61"/>
      <c r="AD3210" s="62">
        <v>40033204</v>
      </c>
      <c r="AE3210" s="61"/>
      <c r="AF3210" s="62">
        <v>20773236</v>
      </c>
      <c r="AG3210" s="61"/>
      <c r="AH3210" s="61"/>
      <c r="AI3210" s="62">
        <v>4994375</v>
      </c>
      <c r="AJ3210" s="61"/>
      <c r="AK3210" s="61"/>
      <c r="AL3210" s="61"/>
      <c r="AM3210" s="61"/>
      <c r="AN3210" s="61"/>
      <c r="AO3210" s="61"/>
      <c r="AP3210" s="62">
        <v>702448</v>
      </c>
      <c r="AQ3210" s="61"/>
      <c r="AR3210" s="62">
        <v>557091</v>
      </c>
      <c r="AS3210" s="61"/>
      <c r="AT3210" s="61"/>
      <c r="AU3210" s="61"/>
      <c r="AV3210" s="62">
        <v>84236</v>
      </c>
      <c r="AW3210" s="61"/>
      <c r="AX3210" s="61"/>
      <c r="AY3210" s="62">
        <v>723185</v>
      </c>
      <c r="AZ3210" s="61"/>
      <c r="BA3210" s="62">
        <v>1836089</v>
      </c>
      <c r="BB3210" s="61"/>
      <c r="BC3210" s="61"/>
      <c r="BD3210" s="61"/>
      <c r="BE3210" s="61"/>
      <c r="BF3210" s="61"/>
      <c r="BG3210" s="61"/>
      <c r="BH3210" s="61"/>
      <c r="BI3210" s="62">
        <v>1875135</v>
      </c>
      <c r="BJ3210" s="61"/>
      <c r="BK3210" s="61"/>
      <c r="BL3210" s="61"/>
      <c r="BM3210" s="61"/>
      <c r="BN3210" s="61"/>
      <c r="BO3210" s="62">
        <v>-1379841</v>
      </c>
    </row>
    <row r="3211" spans="1:67" x14ac:dyDescent="0.2">
      <c r="A3211" s="57" t="s">
        <v>59</v>
      </c>
      <c r="B3211" s="56" t="s">
        <v>59</v>
      </c>
      <c r="C3211" s="56" t="s">
        <v>592</v>
      </c>
      <c r="D3211" s="56">
        <v>1994</v>
      </c>
      <c r="E3211" s="58">
        <v>102267950</v>
      </c>
      <c r="F3211" s="58">
        <v>67186473</v>
      </c>
      <c r="G3211" s="59">
        <v>105010816</v>
      </c>
      <c r="H3211" s="59">
        <v>5508517</v>
      </c>
      <c r="I3211" s="60">
        <v>8251383</v>
      </c>
      <c r="J3211" s="58">
        <v>-43332860</v>
      </c>
      <c r="K3211" s="62">
        <v>653027</v>
      </c>
      <c r="L3211" s="61"/>
      <c r="M3211" s="62">
        <v>100723</v>
      </c>
      <c r="N3211" s="61"/>
      <c r="O3211" s="61"/>
      <c r="P3211" s="62">
        <v>9643230</v>
      </c>
      <c r="Q3211" s="61"/>
      <c r="R3211" s="61"/>
      <c r="S3211" s="61"/>
      <c r="T3211" s="61"/>
      <c r="U3211" s="62">
        <v>8251383</v>
      </c>
      <c r="V3211" s="61"/>
      <c r="W3211" s="62">
        <v>334944</v>
      </c>
      <c r="X3211" s="61"/>
      <c r="Y3211" s="61"/>
      <c r="Z3211" s="61"/>
      <c r="AA3211" s="62">
        <v>17371105</v>
      </c>
      <c r="AB3211" s="61"/>
      <c r="AC3211" s="61"/>
      <c r="AD3211" s="62">
        <v>41820905</v>
      </c>
      <c r="AE3211" s="61"/>
      <c r="AF3211" s="62">
        <v>21542394</v>
      </c>
      <c r="AG3211" s="61"/>
      <c r="AH3211" s="61"/>
      <c r="AI3211" s="62">
        <v>5293105</v>
      </c>
      <c r="AJ3211" s="61"/>
      <c r="AK3211" s="61"/>
      <c r="AL3211" s="61"/>
      <c r="AM3211" s="61"/>
      <c r="AN3211" s="61"/>
      <c r="AO3211" s="61"/>
      <c r="AP3211" s="62">
        <v>591920</v>
      </c>
      <c r="AQ3211" s="61"/>
      <c r="AR3211" s="62">
        <v>481731</v>
      </c>
      <c r="AS3211" s="61"/>
      <c r="AT3211" s="61"/>
      <c r="AU3211" s="61"/>
      <c r="AV3211" s="62">
        <v>47322</v>
      </c>
      <c r="AW3211" s="61"/>
      <c r="AX3211" s="61"/>
      <c r="AY3211" s="62">
        <v>715379</v>
      </c>
      <c r="AZ3211" s="61"/>
      <c r="BA3211" s="62">
        <v>1788381</v>
      </c>
      <c r="BB3211" s="61"/>
      <c r="BC3211" s="61"/>
      <c r="BD3211" s="61"/>
      <c r="BE3211" s="61"/>
      <c r="BF3211" s="61"/>
      <c r="BG3211" s="61"/>
      <c r="BH3211" s="61"/>
      <c r="BI3211" s="62">
        <v>1883784</v>
      </c>
      <c r="BJ3211" s="61"/>
      <c r="BK3211" s="61"/>
      <c r="BL3211" s="61"/>
      <c r="BM3211" s="61"/>
      <c r="BN3211" s="61"/>
      <c r="BO3211" s="62">
        <v>-43332860</v>
      </c>
    </row>
    <row r="3212" spans="1:67" x14ac:dyDescent="0.2">
      <c r="A3212" s="57" t="s">
        <v>59</v>
      </c>
      <c r="B3212" s="56" t="s">
        <v>59</v>
      </c>
      <c r="C3212" s="56" t="s">
        <v>592</v>
      </c>
      <c r="D3212" s="56">
        <v>1995</v>
      </c>
      <c r="E3212" s="58">
        <v>106566261</v>
      </c>
      <c r="F3212" s="58">
        <v>69891908</v>
      </c>
      <c r="G3212" s="59">
        <v>109388280</v>
      </c>
      <c r="H3212" s="59">
        <v>5437864</v>
      </c>
      <c r="I3212" s="60">
        <v>8259883</v>
      </c>
      <c r="J3212" s="58">
        <v>-44934236</v>
      </c>
      <c r="K3212" s="65">
        <v>656027</v>
      </c>
      <c r="L3212" s="64"/>
      <c r="M3212" s="65">
        <v>103668</v>
      </c>
      <c r="N3212" s="64"/>
      <c r="O3212" s="64"/>
      <c r="P3212" s="65">
        <v>9655480</v>
      </c>
      <c r="Q3212" s="64"/>
      <c r="R3212" s="64"/>
      <c r="S3212" s="64"/>
      <c r="T3212" s="64"/>
      <c r="U3212" s="65">
        <v>8259883</v>
      </c>
      <c r="V3212" s="64"/>
      <c r="W3212" s="65">
        <v>334944</v>
      </c>
      <c r="X3212" s="64"/>
      <c r="Y3212" s="64"/>
      <c r="Z3212" s="64"/>
      <c r="AA3212" s="65">
        <v>18608506</v>
      </c>
      <c r="AB3212" s="64"/>
      <c r="AC3212" s="64"/>
      <c r="AD3212" s="65">
        <v>43669963</v>
      </c>
      <c r="AE3212" s="64"/>
      <c r="AF3212" s="65">
        <v>22494879</v>
      </c>
      <c r="AG3212" s="64"/>
      <c r="AH3212" s="64"/>
      <c r="AI3212" s="65">
        <v>5604930</v>
      </c>
      <c r="AJ3212" s="64"/>
      <c r="AK3212" s="64"/>
      <c r="AL3212" s="64"/>
      <c r="AM3212" s="64"/>
      <c r="AN3212" s="64"/>
      <c r="AO3212" s="64"/>
      <c r="AP3212" s="65">
        <v>592243</v>
      </c>
      <c r="AQ3212" s="64"/>
      <c r="AR3212" s="65">
        <v>420707</v>
      </c>
      <c r="AS3212" s="64"/>
      <c r="AT3212" s="64"/>
      <c r="AU3212" s="64"/>
      <c r="AV3212" s="65">
        <v>38045</v>
      </c>
      <c r="AW3212" s="64"/>
      <c r="AX3212" s="64"/>
      <c r="AY3212" s="65">
        <v>678526</v>
      </c>
      <c r="AZ3212" s="64"/>
      <c r="BA3212" s="65">
        <v>1815698</v>
      </c>
      <c r="BB3212" s="64"/>
      <c r="BC3212" s="64"/>
      <c r="BD3212" s="64"/>
      <c r="BE3212" s="64"/>
      <c r="BF3212" s="64"/>
      <c r="BG3212" s="64"/>
      <c r="BH3212" s="64"/>
      <c r="BI3212" s="65">
        <v>1892645</v>
      </c>
      <c r="BJ3212" s="64"/>
      <c r="BK3212" s="64"/>
      <c r="BL3212" s="64"/>
      <c r="BM3212" s="64"/>
      <c r="BN3212" s="64"/>
      <c r="BO3212" s="65">
        <v>-44934236</v>
      </c>
    </row>
    <row r="3213" spans="1:67" x14ac:dyDescent="0.2">
      <c r="A3213" s="57" t="s">
        <v>59</v>
      </c>
      <c r="B3213" s="56" t="s">
        <v>59</v>
      </c>
      <c r="C3213" s="56" t="s">
        <v>592</v>
      </c>
      <c r="D3213" s="56">
        <v>1996</v>
      </c>
      <c r="E3213" s="58">
        <v>112581626</v>
      </c>
      <c r="F3213" s="58">
        <v>72150388</v>
      </c>
      <c r="G3213" s="59">
        <v>115288145</v>
      </c>
      <c r="H3213" s="59">
        <v>5559864</v>
      </c>
      <c r="I3213" s="60">
        <v>8266383</v>
      </c>
      <c r="J3213" s="58">
        <v>-48697621</v>
      </c>
      <c r="K3213" s="62">
        <v>624161</v>
      </c>
      <c r="L3213" s="61"/>
      <c r="M3213" s="62">
        <v>103988</v>
      </c>
      <c r="N3213" s="61"/>
      <c r="O3213" s="61"/>
      <c r="P3213" s="62">
        <v>9659295</v>
      </c>
      <c r="Q3213" s="61"/>
      <c r="R3213" s="61"/>
      <c r="S3213" s="61"/>
      <c r="T3213" s="61"/>
      <c r="U3213" s="62">
        <v>8266383</v>
      </c>
      <c r="V3213" s="61"/>
      <c r="W3213" s="62">
        <v>334944</v>
      </c>
      <c r="X3213" s="61"/>
      <c r="Y3213" s="61"/>
      <c r="Z3213" s="61"/>
      <c r="AA3213" s="62">
        <v>19999428</v>
      </c>
      <c r="AB3213" s="61"/>
      <c r="AC3213" s="61"/>
      <c r="AD3213" s="62">
        <v>46673144</v>
      </c>
      <c r="AE3213" s="61"/>
      <c r="AF3213" s="62">
        <v>23859520</v>
      </c>
      <c r="AG3213" s="61"/>
      <c r="AH3213" s="61"/>
      <c r="AI3213" s="62">
        <v>5767282</v>
      </c>
      <c r="AJ3213" s="61"/>
      <c r="AK3213" s="61"/>
      <c r="AL3213" s="61"/>
      <c r="AM3213" s="61"/>
      <c r="AN3213" s="61"/>
      <c r="AO3213" s="61"/>
      <c r="AP3213" s="62">
        <v>576977</v>
      </c>
      <c r="AQ3213" s="61"/>
      <c r="AR3213" s="62">
        <v>481951</v>
      </c>
      <c r="AS3213" s="61"/>
      <c r="AT3213" s="61"/>
      <c r="AU3213" s="61"/>
      <c r="AV3213" s="62">
        <v>35367</v>
      </c>
      <c r="AW3213" s="61"/>
      <c r="AX3213" s="61"/>
      <c r="AY3213" s="62">
        <v>694926</v>
      </c>
      <c r="AZ3213" s="61"/>
      <c r="BA3213" s="62">
        <v>1838834</v>
      </c>
      <c r="BB3213" s="61"/>
      <c r="BC3213" s="61"/>
      <c r="BD3213" s="61"/>
      <c r="BE3213" s="61"/>
      <c r="BF3213" s="61"/>
      <c r="BG3213" s="61"/>
      <c r="BH3213" s="61"/>
      <c r="BI3213" s="62">
        <v>1931809</v>
      </c>
      <c r="BJ3213" s="61"/>
      <c r="BK3213" s="61"/>
      <c r="BL3213" s="61"/>
      <c r="BM3213" s="61"/>
      <c r="BN3213" s="61"/>
      <c r="BO3213" s="62">
        <v>-48697621</v>
      </c>
    </row>
    <row r="3214" spans="1:67" x14ac:dyDescent="0.2">
      <c r="A3214" s="57" t="s">
        <v>59</v>
      </c>
      <c r="B3214" s="56" t="s">
        <v>59</v>
      </c>
      <c r="C3214" s="56" t="s">
        <v>592</v>
      </c>
      <c r="D3214" s="56">
        <v>1997</v>
      </c>
      <c r="E3214" s="58">
        <v>120948533</v>
      </c>
      <c r="F3214" s="58">
        <v>72896078</v>
      </c>
      <c r="G3214" s="59">
        <v>124014925</v>
      </c>
      <c r="H3214" s="59">
        <v>5199991</v>
      </c>
      <c r="I3214" s="60">
        <v>8266383</v>
      </c>
      <c r="J3214" s="58">
        <v>-56318838</v>
      </c>
      <c r="K3214" s="62">
        <v>624161</v>
      </c>
      <c r="L3214" s="61"/>
      <c r="M3214" s="62">
        <v>104188</v>
      </c>
      <c r="N3214" s="61"/>
      <c r="O3214" s="61"/>
      <c r="P3214" s="62">
        <v>9924658</v>
      </c>
      <c r="Q3214" s="61"/>
      <c r="R3214" s="61"/>
      <c r="S3214" s="61"/>
      <c r="T3214" s="61"/>
      <c r="U3214" s="62">
        <v>8266383</v>
      </c>
      <c r="V3214" s="61"/>
      <c r="W3214" s="62">
        <v>334944</v>
      </c>
      <c r="X3214" s="61"/>
      <c r="Y3214" s="61"/>
      <c r="Z3214" s="61"/>
      <c r="AA3214" s="62">
        <v>20807526</v>
      </c>
      <c r="AB3214" s="61"/>
      <c r="AC3214" s="61"/>
      <c r="AD3214" s="62">
        <v>52332390</v>
      </c>
      <c r="AE3214" s="61"/>
      <c r="AF3214" s="62">
        <v>25651985</v>
      </c>
      <c r="AG3214" s="61"/>
      <c r="AH3214" s="61"/>
      <c r="AI3214" s="62">
        <v>5968690</v>
      </c>
      <c r="AJ3214" s="61"/>
      <c r="AK3214" s="61"/>
      <c r="AL3214" s="61"/>
      <c r="AM3214" s="61"/>
      <c r="AN3214" s="61"/>
      <c r="AO3214" s="61"/>
      <c r="AP3214" s="62">
        <v>512744</v>
      </c>
      <c r="AQ3214" s="61"/>
      <c r="AR3214" s="62">
        <v>299283</v>
      </c>
      <c r="AS3214" s="61"/>
      <c r="AT3214" s="61"/>
      <c r="AU3214" s="61"/>
      <c r="AV3214" s="62">
        <v>33448</v>
      </c>
      <c r="AW3214" s="61"/>
      <c r="AX3214" s="61"/>
      <c r="AY3214" s="62">
        <v>618963</v>
      </c>
      <c r="AZ3214" s="61"/>
      <c r="BA3214" s="62">
        <v>1831441</v>
      </c>
      <c r="BB3214" s="61"/>
      <c r="BC3214" s="61"/>
      <c r="BD3214" s="61"/>
      <c r="BE3214" s="61"/>
      <c r="BF3214" s="61"/>
      <c r="BG3214" s="61"/>
      <c r="BH3214" s="61"/>
      <c r="BI3214" s="62">
        <v>1904112</v>
      </c>
      <c r="BJ3214" s="61"/>
      <c r="BK3214" s="61"/>
      <c r="BL3214" s="61"/>
      <c r="BM3214" s="61"/>
      <c r="BN3214" s="61"/>
      <c r="BO3214" s="62">
        <v>-56318838</v>
      </c>
    </row>
    <row r="3215" spans="1:67" x14ac:dyDescent="0.2">
      <c r="A3215" s="57" t="s">
        <v>59</v>
      </c>
      <c r="B3215" s="56" t="s">
        <v>59</v>
      </c>
      <c r="C3215" s="56" t="s">
        <v>592</v>
      </c>
      <c r="D3215" s="56">
        <v>1998</v>
      </c>
      <c r="E3215" s="58">
        <v>128810307</v>
      </c>
      <c r="F3215" s="58">
        <v>73535908</v>
      </c>
      <c r="G3215" s="59">
        <v>132201661</v>
      </c>
      <c r="H3215" s="59">
        <v>4875029</v>
      </c>
      <c r="I3215" s="60">
        <v>8266383</v>
      </c>
      <c r="J3215" s="58">
        <v>-63540782</v>
      </c>
      <c r="K3215" s="62">
        <v>624161</v>
      </c>
      <c r="L3215" s="61"/>
      <c r="M3215" s="62">
        <v>106149</v>
      </c>
      <c r="N3215" s="61"/>
      <c r="O3215" s="61"/>
      <c r="P3215" s="62">
        <v>10043449</v>
      </c>
      <c r="Q3215" s="61"/>
      <c r="R3215" s="61"/>
      <c r="S3215" s="61"/>
      <c r="T3215" s="61"/>
      <c r="U3215" s="62">
        <v>8266383</v>
      </c>
      <c r="V3215" s="61"/>
      <c r="W3215" s="61"/>
      <c r="X3215" s="61"/>
      <c r="Y3215" s="61"/>
      <c r="Z3215" s="61"/>
      <c r="AA3215" s="62">
        <v>21458554</v>
      </c>
      <c r="AB3215" s="61"/>
      <c r="AC3215" s="61"/>
      <c r="AD3215" s="62">
        <v>58314186</v>
      </c>
      <c r="AE3215" s="61"/>
      <c r="AF3215" s="62">
        <v>27225894</v>
      </c>
      <c r="AG3215" s="61"/>
      <c r="AH3215" s="61"/>
      <c r="AI3215" s="62">
        <v>6162885</v>
      </c>
      <c r="AJ3215" s="61"/>
      <c r="AK3215" s="61"/>
      <c r="AL3215" s="61"/>
      <c r="AM3215" s="61"/>
      <c r="AN3215" s="61"/>
      <c r="AO3215" s="61"/>
      <c r="AP3215" s="62">
        <v>470521</v>
      </c>
      <c r="AQ3215" s="61"/>
      <c r="AR3215" s="62">
        <v>375239</v>
      </c>
      <c r="AS3215" s="61"/>
      <c r="AT3215" s="61"/>
      <c r="AU3215" s="61"/>
      <c r="AV3215" s="62">
        <v>35140</v>
      </c>
      <c r="AW3215" s="61"/>
      <c r="AX3215" s="61"/>
      <c r="AY3215" s="62">
        <v>606391</v>
      </c>
      <c r="AZ3215" s="61"/>
      <c r="BA3215" s="62">
        <v>1809614</v>
      </c>
      <c r="BB3215" s="61"/>
      <c r="BC3215" s="61"/>
      <c r="BD3215" s="61"/>
      <c r="BE3215" s="61"/>
      <c r="BF3215" s="61"/>
      <c r="BG3215" s="61"/>
      <c r="BH3215" s="61"/>
      <c r="BI3215" s="62">
        <v>1578124</v>
      </c>
      <c r="BJ3215" s="61"/>
      <c r="BK3215" s="61"/>
      <c r="BL3215" s="61"/>
      <c r="BM3215" s="61"/>
      <c r="BN3215" s="61"/>
      <c r="BO3215" s="62">
        <v>-63540782</v>
      </c>
    </row>
    <row r="3216" spans="1:67" x14ac:dyDescent="0.2">
      <c r="A3216" s="57" t="s">
        <v>59</v>
      </c>
      <c r="B3216" s="56" t="s">
        <v>59</v>
      </c>
      <c r="C3216" s="56" t="s">
        <v>593</v>
      </c>
      <c r="D3216" s="56">
        <v>1989</v>
      </c>
      <c r="E3216" s="58">
        <v>3178611</v>
      </c>
      <c r="F3216" s="58">
        <v>2965215</v>
      </c>
      <c r="G3216" s="59">
        <v>2955007</v>
      </c>
      <c r="H3216" s="59">
        <v>223604</v>
      </c>
      <c r="I3216" s="60">
        <v>0</v>
      </c>
      <c r="J3216" s="58">
        <v>-213396</v>
      </c>
      <c r="K3216" s="62">
        <v>3374</v>
      </c>
      <c r="L3216" s="61"/>
      <c r="M3216" s="61"/>
      <c r="N3216" s="61"/>
      <c r="O3216" s="61"/>
      <c r="P3216" s="62">
        <v>49186</v>
      </c>
      <c r="Q3216" s="61"/>
      <c r="R3216" s="61"/>
      <c r="S3216" s="61"/>
      <c r="T3216" s="61"/>
      <c r="U3216" s="61"/>
      <c r="V3216" s="61"/>
      <c r="W3216" s="62">
        <v>342225</v>
      </c>
      <c r="X3216" s="61"/>
      <c r="Y3216" s="61"/>
      <c r="Z3216" s="61"/>
      <c r="AA3216" s="62">
        <v>943552</v>
      </c>
      <c r="AB3216" s="61"/>
      <c r="AC3216" s="61"/>
      <c r="AD3216" s="62">
        <v>867199</v>
      </c>
      <c r="AE3216" s="61"/>
      <c r="AF3216" s="62">
        <v>526675</v>
      </c>
      <c r="AG3216" s="61"/>
      <c r="AH3216" s="61"/>
      <c r="AI3216" s="62">
        <v>222796</v>
      </c>
      <c r="AJ3216" s="61"/>
      <c r="AK3216" s="61"/>
      <c r="AL3216" s="61"/>
      <c r="AM3216" s="61"/>
      <c r="AN3216" s="61"/>
      <c r="AO3216" s="61"/>
      <c r="AP3216" s="62">
        <v>6093</v>
      </c>
      <c r="AQ3216" s="61"/>
      <c r="AR3216" s="62">
        <v>5891</v>
      </c>
      <c r="AS3216" s="61"/>
      <c r="AT3216" s="61"/>
      <c r="AU3216" s="61"/>
      <c r="AV3216" s="62">
        <v>2664</v>
      </c>
      <c r="AW3216" s="61"/>
      <c r="AX3216" s="61"/>
      <c r="AY3216" s="62">
        <v>39529</v>
      </c>
      <c r="AZ3216" s="61"/>
      <c r="BA3216" s="62">
        <v>168030</v>
      </c>
      <c r="BB3216" s="61"/>
      <c r="BC3216" s="61"/>
      <c r="BD3216" s="61"/>
      <c r="BE3216" s="61"/>
      <c r="BF3216" s="61"/>
      <c r="BG3216" s="61"/>
      <c r="BH3216" s="61"/>
      <c r="BI3216" s="61"/>
      <c r="BJ3216" s="61"/>
      <c r="BK3216" s="62">
        <v>1397</v>
      </c>
      <c r="BL3216" s="61"/>
      <c r="BM3216" s="61"/>
      <c r="BN3216" s="61"/>
      <c r="BO3216" s="62">
        <v>-213396</v>
      </c>
    </row>
    <row r="3217" spans="1:67" x14ac:dyDescent="0.2">
      <c r="A3217" s="57" t="s">
        <v>59</v>
      </c>
      <c r="B3217" s="56" t="s">
        <v>59</v>
      </c>
      <c r="C3217" s="56" t="s">
        <v>593</v>
      </c>
      <c r="D3217" s="56">
        <v>1990</v>
      </c>
      <c r="E3217" s="58">
        <v>3357271</v>
      </c>
      <c r="F3217" s="58">
        <v>3143875</v>
      </c>
      <c r="G3217" s="59">
        <v>3119156</v>
      </c>
      <c r="H3217" s="59">
        <v>238115</v>
      </c>
      <c r="I3217" s="60">
        <v>0</v>
      </c>
      <c r="J3217" s="58">
        <v>-213396</v>
      </c>
      <c r="K3217" s="62">
        <v>3374</v>
      </c>
      <c r="L3217" s="61"/>
      <c r="M3217" s="61"/>
      <c r="N3217" s="61"/>
      <c r="O3217" s="61"/>
      <c r="P3217" s="62">
        <v>49186</v>
      </c>
      <c r="Q3217" s="61"/>
      <c r="R3217" s="61"/>
      <c r="S3217" s="61"/>
      <c r="T3217" s="61"/>
      <c r="U3217" s="61"/>
      <c r="V3217" s="61"/>
      <c r="W3217" s="62">
        <v>342225</v>
      </c>
      <c r="X3217" s="61"/>
      <c r="Y3217" s="61"/>
      <c r="Z3217" s="61"/>
      <c r="AA3217" s="62">
        <v>1030450</v>
      </c>
      <c r="AB3217" s="61"/>
      <c r="AC3217" s="61"/>
      <c r="AD3217" s="62">
        <v>907282</v>
      </c>
      <c r="AE3217" s="61"/>
      <c r="AF3217" s="62">
        <v>545818</v>
      </c>
      <c r="AG3217" s="61"/>
      <c r="AH3217" s="61"/>
      <c r="AI3217" s="62">
        <v>240821</v>
      </c>
      <c r="AJ3217" s="61"/>
      <c r="AK3217" s="61"/>
      <c r="AL3217" s="61"/>
      <c r="AM3217" s="61"/>
      <c r="AN3217" s="61"/>
      <c r="AO3217" s="61"/>
      <c r="AP3217" s="62">
        <v>7151</v>
      </c>
      <c r="AQ3217" s="61"/>
      <c r="AR3217" s="62">
        <v>7858</v>
      </c>
      <c r="AS3217" s="61"/>
      <c r="AT3217" s="61"/>
      <c r="AU3217" s="61"/>
      <c r="AV3217" s="62">
        <v>2777</v>
      </c>
      <c r="AW3217" s="61"/>
      <c r="AX3217" s="61"/>
      <c r="AY3217" s="62">
        <v>50902</v>
      </c>
      <c r="AZ3217" s="61"/>
      <c r="BA3217" s="62">
        <v>168030</v>
      </c>
      <c r="BB3217" s="61"/>
      <c r="BC3217" s="61"/>
      <c r="BD3217" s="61"/>
      <c r="BE3217" s="61"/>
      <c r="BF3217" s="61"/>
      <c r="BG3217" s="61"/>
      <c r="BH3217" s="61"/>
      <c r="BI3217" s="61"/>
      <c r="BJ3217" s="61"/>
      <c r="BK3217" s="62">
        <v>1397</v>
      </c>
      <c r="BL3217" s="61"/>
      <c r="BM3217" s="61"/>
      <c r="BN3217" s="61"/>
      <c r="BO3217" s="62">
        <v>-213396</v>
      </c>
    </row>
    <row r="3218" spans="1:67" x14ac:dyDescent="0.2">
      <c r="A3218" s="57" t="s">
        <v>59</v>
      </c>
      <c r="B3218" s="56" t="s">
        <v>59</v>
      </c>
      <c r="C3218" s="56" t="s">
        <v>593</v>
      </c>
      <c r="D3218" s="56">
        <v>1991</v>
      </c>
      <c r="E3218" s="58">
        <v>3770229</v>
      </c>
      <c r="F3218" s="58">
        <v>3556833</v>
      </c>
      <c r="G3218" s="59">
        <v>3404121</v>
      </c>
      <c r="H3218" s="59">
        <v>366108</v>
      </c>
      <c r="I3218" s="60">
        <v>0</v>
      </c>
      <c r="J3218" s="58">
        <v>-213396</v>
      </c>
      <c r="K3218" s="62">
        <v>3374</v>
      </c>
      <c r="L3218" s="61"/>
      <c r="M3218" s="61"/>
      <c r="N3218" s="61"/>
      <c r="O3218" s="61"/>
      <c r="P3218" s="62">
        <v>49186</v>
      </c>
      <c r="Q3218" s="61"/>
      <c r="R3218" s="61"/>
      <c r="S3218" s="61"/>
      <c r="T3218" s="61"/>
      <c r="U3218" s="61"/>
      <c r="V3218" s="61"/>
      <c r="W3218" s="62">
        <v>342225</v>
      </c>
      <c r="X3218" s="61"/>
      <c r="Y3218" s="61"/>
      <c r="Z3218" s="61"/>
      <c r="AA3218" s="62">
        <v>1121907</v>
      </c>
      <c r="AB3218" s="61"/>
      <c r="AC3218" s="61"/>
      <c r="AD3218" s="62">
        <v>1046882</v>
      </c>
      <c r="AE3218" s="61"/>
      <c r="AF3218" s="62">
        <v>591632</v>
      </c>
      <c r="AG3218" s="61"/>
      <c r="AH3218" s="61"/>
      <c r="AI3218" s="62">
        <v>248915</v>
      </c>
      <c r="AJ3218" s="61"/>
      <c r="AK3218" s="61"/>
      <c r="AL3218" s="61"/>
      <c r="AM3218" s="61"/>
      <c r="AN3218" s="61"/>
      <c r="AO3218" s="61"/>
      <c r="AP3218" s="62">
        <v>7301</v>
      </c>
      <c r="AQ3218" s="61"/>
      <c r="AR3218" s="62">
        <v>7858</v>
      </c>
      <c r="AS3218" s="61"/>
      <c r="AT3218" s="61"/>
      <c r="AU3218" s="61"/>
      <c r="AV3218" s="62">
        <v>2777</v>
      </c>
      <c r="AW3218" s="61"/>
      <c r="AX3218" s="61"/>
      <c r="AY3218" s="62">
        <v>56195</v>
      </c>
      <c r="AZ3218" s="61"/>
      <c r="BA3218" s="62">
        <v>290580</v>
      </c>
      <c r="BB3218" s="61"/>
      <c r="BC3218" s="61"/>
      <c r="BD3218" s="61"/>
      <c r="BE3218" s="61"/>
      <c r="BF3218" s="61"/>
      <c r="BG3218" s="61"/>
      <c r="BH3218" s="61"/>
      <c r="BI3218" s="61"/>
      <c r="BJ3218" s="61"/>
      <c r="BK3218" s="62">
        <v>1397</v>
      </c>
      <c r="BL3218" s="61"/>
      <c r="BM3218" s="61"/>
      <c r="BN3218" s="61"/>
      <c r="BO3218" s="62">
        <v>-213396</v>
      </c>
    </row>
    <row r="3219" spans="1:67" x14ac:dyDescent="0.2">
      <c r="A3219" s="57" t="s">
        <v>59</v>
      </c>
      <c r="B3219" s="56" t="s">
        <v>59</v>
      </c>
      <c r="C3219" s="56" t="s">
        <v>593</v>
      </c>
      <c r="D3219" s="56">
        <v>1992</v>
      </c>
      <c r="E3219" s="58">
        <v>4046184</v>
      </c>
      <c r="F3219" s="58">
        <v>3832788</v>
      </c>
      <c r="G3219" s="59">
        <v>3564838</v>
      </c>
      <c r="H3219" s="59">
        <v>481346</v>
      </c>
      <c r="I3219" s="60">
        <v>0</v>
      </c>
      <c r="J3219" s="58">
        <v>-213396</v>
      </c>
      <c r="K3219" s="62">
        <v>3374</v>
      </c>
      <c r="L3219" s="61"/>
      <c r="M3219" s="61"/>
      <c r="N3219" s="61"/>
      <c r="O3219" s="61"/>
      <c r="P3219" s="62">
        <v>49186</v>
      </c>
      <c r="Q3219" s="61"/>
      <c r="R3219" s="61"/>
      <c r="S3219" s="61"/>
      <c r="T3219" s="61"/>
      <c r="U3219" s="61"/>
      <c r="V3219" s="61"/>
      <c r="W3219" s="62">
        <v>342225</v>
      </c>
      <c r="X3219" s="61"/>
      <c r="Y3219" s="61"/>
      <c r="Z3219" s="61"/>
      <c r="AA3219" s="62">
        <v>1223660</v>
      </c>
      <c r="AB3219" s="61"/>
      <c r="AC3219" s="61"/>
      <c r="AD3219" s="62">
        <v>1098541</v>
      </c>
      <c r="AE3219" s="61"/>
      <c r="AF3219" s="62">
        <v>582305</v>
      </c>
      <c r="AG3219" s="61"/>
      <c r="AH3219" s="61"/>
      <c r="AI3219" s="62">
        <v>265547</v>
      </c>
      <c r="AJ3219" s="61"/>
      <c r="AK3219" s="61"/>
      <c r="AL3219" s="61"/>
      <c r="AM3219" s="61"/>
      <c r="AN3219" s="61"/>
      <c r="AO3219" s="61"/>
      <c r="AP3219" s="62">
        <v>7301</v>
      </c>
      <c r="AQ3219" s="61"/>
      <c r="AR3219" s="62">
        <v>8333</v>
      </c>
      <c r="AS3219" s="61"/>
      <c r="AT3219" s="61"/>
      <c r="AU3219" s="61"/>
      <c r="AV3219" s="62">
        <v>2777</v>
      </c>
      <c r="AW3219" s="61"/>
      <c r="AX3219" s="61"/>
      <c r="AY3219" s="62">
        <v>58952</v>
      </c>
      <c r="AZ3219" s="61"/>
      <c r="BA3219" s="62">
        <v>402586</v>
      </c>
      <c r="BB3219" s="61"/>
      <c r="BC3219" s="61"/>
      <c r="BD3219" s="61"/>
      <c r="BE3219" s="61"/>
      <c r="BF3219" s="61"/>
      <c r="BG3219" s="61"/>
      <c r="BH3219" s="61"/>
      <c r="BI3219" s="61"/>
      <c r="BJ3219" s="61"/>
      <c r="BK3219" s="62">
        <v>1397</v>
      </c>
      <c r="BL3219" s="61"/>
      <c r="BM3219" s="61"/>
      <c r="BN3219" s="61"/>
      <c r="BO3219" s="62">
        <v>-213396</v>
      </c>
    </row>
    <row r="3220" spans="1:67" x14ac:dyDescent="0.2">
      <c r="A3220" s="57" t="s">
        <v>59</v>
      </c>
      <c r="B3220" s="56" t="s">
        <v>59</v>
      </c>
      <c r="C3220" s="56" t="s">
        <v>593</v>
      </c>
      <c r="D3220" s="56">
        <v>1993</v>
      </c>
      <c r="E3220" s="58">
        <v>4279962</v>
      </c>
      <c r="F3220" s="58">
        <v>4066566</v>
      </c>
      <c r="G3220" s="59">
        <v>3744650</v>
      </c>
      <c r="H3220" s="59">
        <v>535312</v>
      </c>
      <c r="I3220" s="60">
        <v>0</v>
      </c>
      <c r="J3220" s="58">
        <v>-213396</v>
      </c>
      <c r="K3220" s="62">
        <v>3374</v>
      </c>
      <c r="L3220" s="61"/>
      <c r="M3220" s="61"/>
      <c r="N3220" s="61"/>
      <c r="O3220" s="61"/>
      <c r="P3220" s="62">
        <v>49186</v>
      </c>
      <c r="Q3220" s="61"/>
      <c r="R3220" s="61"/>
      <c r="S3220" s="61"/>
      <c r="T3220" s="61"/>
      <c r="U3220" s="61"/>
      <c r="V3220" s="61"/>
      <c r="W3220" s="62">
        <v>342225</v>
      </c>
      <c r="X3220" s="61"/>
      <c r="Y3220" s="61"/>
      <c r="Z3220" s="61"/>
      <c r="AA3220" s="62">
        <v>1361969</v>
      </c>
      <c r="AB3220" s="61"/>
      <c r="AC3220" s="61"/>
      <c r="AD3220" s="62">
        <v>1109662</v>
      </c>
      <c r="AE3220" s="61"/>
      <c r="AF3220" s="62">
        <v>593940</v>
      </c>
      <c r="AG3220" s="61"/>
      <c r="AH3220" s="61"/>
      <c r="AI3220" s="62">
        <v>284294</v>
      </c>
      <c r="AJ3220" s="61"/>
      <c r="AK3220" s="61"/>
      <c r="AL3220" s="61"/>
      <c r="AM3220" s="61"/>
      <c r="AN3220" s="61"/>
      <c r="AO3220" s="61"/>
      <c r="AP3220" s="62">
        <v>12257</v>
      </c>
      <c r="AQ3220" s="61"/>
      <c r="AR3220" s="62">
        <v>22793</v>
      </c>
      <c r="AS3220" s="61"/>
      <c r="AT3220" s="61"/>
      <c r="AU3220" s="61"/>
      <c r="AV3220" s="62">
        <v>2777</v>
      </c>
      <c r="AW3220" s="61"/>
      <c r="AX3220" s="61"/>
      <c r="AY3220" s="62">
        <v>70100</v>
      </c>
      <c r="AZ3220" s="61"/>
      <c r="BA3220" s="62">
        <v>425988</v>
      </c>
      <c r="BB3220" s="61"/>
      <c r="BC3220" s="61"/>
      <c r="BD3220" s="61"/>
      <c r="BE3220" s="61"/>
      <c r="BF3220" s="61"/>
      <c r="BG3220" s="61"/>
      <c r="BH3220" s="61"/>
      <c r="BI3220" s="61"/>
      <c r="BJ3220" s="61"/>
      <c r="BK3220" s="62">
        <v>1397</v>
      </c>
      <c r="BL3220" s="61"/>
      <c r="BM3220" s="61"/>
      <c r="BN3220" s="61"/>
      <c r="BO3220" s="62">
        <v>-213396</v>
      </c>
    </row>
    <row r="3221" spans="1:67" x14ac:dyDescent="0.2">
      <c r="A3221" s="57" t="s">
        <v>59</v>
      </c>
      <c r="B3221" s="56" t="s">
        <v>59</v>
      </c>
      <c r="C3221" s="56" t="s">
        <v>593</v>
      </c>
      <c r="D3221" s="56">
        <v>1994</v>
      </c>
      <c r="E3221" s="58">
        <v>4436640</v>
      </c>
      <c r="F3221" s="58">
        <v>3395144</v>
      </c>
      <c r="G3221" s="59">
        <v>3890415</v>
      </c>
      <c r="H3221" s="59">
        <v>546225</v>
      </c>
      <c r="I3221" s="60">
        <v>0</v>
      </c>
      <c r="J3221" s="58">
        <v>-1041496</v>
      </c>
      <c r="K3221" s="62">
        <v>3374</v>
      </c>
      <c r="L3221" s="61"/>
      <c r="M3221" s="61"/>
      <c r="N3221" s="61"/>
      <c r="O3221" s="61"/>
      <c r="P3221" s="62">
        <v>51311</v>
      </c>
      <c r="Q3221" s="61"/>
      <c r="R3221" s="61"/>
      <c r="S3221" s="61"/>
      <c r="T3221" s="61"/>
      <c r="U3221" s="61"/>
      <c r="V3221" s="61"/>
      <c r="W3221" s="62">
        <v>342225</v>
      </c>
      <c r="X3221" s="61"/>
      <c r="Y3221" s="61"/>
      <c r="Z3221" s="61"/>
      <c r="AA3221" s="62">
        <v>1478964</v>
      </c>
      <c r="AB3221" s="61"/>
      <c r="AC3221" s="61"/>
      <c r="AD3221" s="62">
        <v>1121407</v>
      </c>
      <c r="AE3221" s="61"/>
      <c r="AF3221" s="62">
        <v>603348</v>
      </c>
      <c r="AG3221" s="61"/>
      <c r="AH3221" s="61"/>
      <c r="AI3221" s="62">
        <v>289786</v>
      </c>
      <c r="AJ3221" s="61"/>
      <c r="AK3221" s="61"/>
      <c r="AL3221" s="61"/>
      <c r="AM3221" s="61"/>
      <c r="AN3221" s="61"/>
      <c r="AO3221" s="61"/>
      <c r="AP3221" s="62">
        <v>12257</v>
      </c>
      <c r="AQ3221" s="61"/>
      <c r="AR3221" s="62">
        <v>23142</v>
      </c>
      <c r="AS3221" s="61"/>
      <c r="AT3221" s="61"/>
      <c r="AU3221" s="61"/>
      <c r="AV3221" s="62">
        <v>4278</v>
      </c>
      <c r="AW3221" s="61"/>
      <c r="AX3221" s="61"/>
      <c r="AY3221" s="62">
        <v>79163</v>
      </c>
      <c r="AZ3221" s="61"/>
      <c r="BA3221" s="62">
        <v>425988</v>
      </c>
      <c r="BB3221" s="61"/>
      <c r="BC3221" s="61"/>
      <c r="BD3221" s="61"/>
      <c r="BE3221" s="61"/>
      <c r="BF3221" s="61"/>
      <c r="BG3221" s="61"/>
      <c r="BH3221" s="61"/>
      <c r="BI3221" s="61"/>
      <c r="BJ3221" s="61"/>
      <c r="BK3221" s="62">
        <v>1397</v>
      </c>
      <c r="BL3221" s="61"/>
      <c r="BM3221" s="61"/>
      <c r="BN3221" s="61"/>
      <c r="BO3221" s="62">
        <v>-1041496</v>
      </c>
    </row>
    <row r="3222" spans="1:67" x14ac:dyDescent="0.2">
      <c r="A3222" s="57" t="s">
        <v>59</v>
      </c>
      <c r="B3222" s="56" t="s">
        <v>59</v>
      </c>
      <c r="C3222" s="56" t="s">
        <v>593</v>
      </c>
      <c r="D3222" s="56">
        <v>1995</v>
      </c>
      <c r="E3222" s="58">
        <v>4842229</v>
      </c>
      <c r="F3222" s="58">
        <v>3800833</v>
      </c>
      <c r="G3222" s="59">
        <v>4242626</v>
      </c>
      <c r="H3222" s="59">
        <v>599603</v>
      </c>
      <c r="I3222" s="60">
        <v>0</v>
      </c>
      <c r="J3222" s="58">
        <v>-1041396</v>
      </c>
      <c r="K3222" s="62">
        <v>3374</v>
      </c>
      <c r="L3222" s="61"/>
      <c r="M3222" s="61"/>
      <c r="N3222" s="61"/>
      <c r="O3222" s="61"/>
      <c r="P3222" s="62">
        <v>215356</v>
      </c>
      <c r="Q3222" s="61"/>
      <c r="R3222" s="61"/>
      <c r="S3222" s="61"/>
      <c r="T3222" s="61"/>
      <c r="U3222" s="61"/>
      <c r="V3222" s="61"/>
      <c r="W3222" s="62">
        <v>342225</v>
      </c>
      <c r="X3222" s="61"/>
      <c r="Y3222" s="61"/>
      <c r="Z3222" s="61"/>
      <c r="AA3222" s="62">
        <v>1627756</v>
      </c>
      <c r="AB3222" s="61"/>
      <c r="AC3222" s="61"/>
      <c r="AD3222" s="62">
        <v>1138189</v>
      </c>
      <c r="AE3222" s="61"/>
      <c r="AF3222" s="62">
        <v>618298</v>
      </c>
      <c r="AG3222" s="61"/>
      <c r="AH3222" s="61"/>
      <c r="AI3222" s="62">
        <v>297428</v>
      </c>
      <c r="AJ3222" s="61"/>
      <c r="AK3222" s="61"/>
      <c r="AL3222" s="61"/>
      <c r="AM3222" s="61"/>
      <c r="AN3222" s="61"/>
      <c r="AO3222" s="61"/>
      <c r="AP3222" s="62">
        <v>42844</v>
      </c>
      <c r="AQ3222" s="61"/>
      <c r="AR3222" s="62">
        <v>31763</v>
      </c>
      <c r="AS3222" s="61"/>
      <c r="AT3222" s="61"/>
      <c r="AU3222" s="61"/>
      <c r="AV3222" s="62">
        <v>4683</v>
      </c>
      <c r="AW3222" s="61"/>
      <c r="AX3222" s="61"/>
      <c r="AY3222" s="62">
        <v>92928</v>
      </c>
      <c r="AZ3222" s="61"/>
      <c r="BA3222" s="62">
        <v>425988</v>
      </c>
      <c r="BB3222" s="61"/>
      <c r="BC3222" s="61"/>
      <c r="BD3222" s="61"/>
      <c r="BE3222" s="61"/>
      <c r="BF3222" s="61"/>
      <c r="BG3222" s="61"/>
      <c r="BH3222" s="61"/>
      <c r="BI3222" s="61"/>
      <c r="BJ3222" s="61"/>
      <c r="BK3222" s="62">
        <v>1397</v>
      </c>
      <c r="BL3222" s="61"/>
      <c r="BM3222" s="61"/>
      <c r="BN3222" s="61"/>
      <c r="BO3222" s="62">
        <v>-1041396</v>
      </c>
    </row>
    <row r="3223" spans="1:67" x14ac:dyDescent="0.2">
      <c r="A3223" s="57" t="s">
        <v>59</v>
      </c>
      <c r="B3223" s="56" t="s">
        <v>59</v>
      </c>
      <c r="C3223" s="56" t="s">
        <v>593</v>
      </c>
      <c r="D3223" s="56">
        <v>1996</v>
      </c>
      <c r="E3223" s="58">
        <v>5176935</v>
      </c>
      <c r="F3223" s="58">
        <v>4093458</v>
      </c>
      <c r="G3223" s="59">
        <v>4568691</v>
      </c>
      <c r="H3223" s="59">
        <v>608244</v>
      </c>
      <c r="I3223" s="60">
        <v>0</v>
      </c>
      <c r="J3223" s="58">
        <v>-1083477</v>
      </c>
      <c r="K3223" s="62">
        <v>3374</v>
      </c>
      <c r="L3223" s="61"/>
      <c r="M3223" s="61"/>
      <c r="N3223" s="61"/>
      <c r="O3223" s="61"/>
      <c r="P3223" s="62">
        <v>218473</v>
      </c>
      <c r="Q3223" s="61"/>
      <c r="R3223" s="61"/>
      <c r="S3223" s="61"/>
      <c r="T3223" s="61"/>
      <c r="U3223" s="61"/>
      <c r="V3223" s="61"/>
      <c r="W3223" s="62">
        <v>421750</v>
      </c>
      <c r="X3223" s="61"/>
      <c r="Y3223" s="61"/>
      <c r="Z3223" s="61"/>
      <c r="AA3223" s="62">
        <v>1829509</v>
      </c>
      <c r="AB3223" s="61"/>
      <c r="AC3223" s="61"/>
      <c r="AD3223" s="62">
        <v>1157236</v>
      </c>
      <c r="AE3223" s="61"/>
      <c r="AF3223" s="62">
        <v>628736</v>
      </c>
      <c r="AG3223" s="61"/>
      <c r="AH3223" s="61"/>
      <c r="AI3223" s="62">
        <v>309613</v>
      </c>
      <c r="AJ3223" s="61"/>
      <c r="AK3223" s="61"/>
      <c r="AL3223" s="61"/>
      <c r="AM3223" s="61"/>
      <c r="AN3223" s="61"/>
      <c r="AO3223" s="61"/>
      <c r="AP3223" s="62">
        <v>43491</v>
      </c>
      <c r="AQ3223" s="61"/>
      <c r="AR3223" s="62">
        <v>32344</v>
      </c>
      <c r="AS3223" s="61"/>
      <c r="AT3223" s="61"/>
      <c r="AU3223" s="61"/>
      <c r="AV3223" s="62">
        <v>4683</v>
      </c>
      <c r="AW3223" s="61"/>
      <c r="AX3223" s="61"/>
      <c r="AY3223" s="62">
        <v>100341</v>
      </c>
      <c r="AZ3223" s="61"/>
      <c r="BA3223" s="62">
        <v>425988</v>
      </c>
      <c r="BB3223" s="61"/>
      <c r="BC3223" s="61"/>
      <c r="BD3223" s="61"/>
      <c r="BE3223" s="61"/>
      <c r="BF3223" s="61"/>
      <c r="BG3223" s="61"/>
      <c r="BH3223" s="61"/>
      <c r="BI3223" s="61"/>
      <c r="BJ3223" s="61"/>
      <c r="BK3223" s="62">
        <v>1397</v>
      </c>
      <c r="BL3223" s="61"/>
      <c r="BM3223" s="61"/>
      <c r="BN3223" s="61"/>
      <c r="BO3223" s="62">
        <v>-1083477</v>
      </c>
    </row>
    <row r="3224" spans="1:67" x14ac:dyDescent="0.2">
      <c r="A3224" s="57" t="s">
        <v>59</v>
      </c>
      <c r="B3224" s="56" t="s">
        <v>59</v>
      </c>
      <c r="C3224" s="56" t="s">
        <v>593</v>
      </c>
      <c r="D3224" s="56">
        <v>1997</v>
      </c>
      <c r="E3224" s="58">
        <v>5534292</v>
      </c>
      <c r="F3224" s="58">
        <v>4413778</v>
      </c>
      <c r="G3224" s="59">
        <v>4864129</v>
      </c>
      <c r="H3224" s="59">
        <v>670163</v>
      </c>
      <c r="I3224" s="60">
        <v>0</v>
      </c>
      <c r="J3224" s="58">
        <v>-1120514</v>
      </c>
      <c r="K3224" s="62">
        <v>3374</v>
      </c>
      <c r="L3224" s="61"/>
      <c r="M3224" s="61"/>
      <c r="N3224" s="61"/>
      <c r="O3224" s="61"/>
      <c r="P3224" s="62">
        <v>218473</v>
      </c>
      <c r="Q3224" s="61"/>
      <c r="R3224" s="61"/>
      <c r="S3224" s="61"/>
      <c r="T3224" s="61"/>
      <c r="U3224" s="61"/>
      <c r="V3224" s="61"/>
      <c r="W3224" s="62">
        <v>560370</v>
      </c>
      <c r="X3224" s="61"/>
      <c r="Y3224" s="61"/>
      <c r="Z3224" s="61"/>
      <c r="AA3224" s="62">
        <v>1923208</v>
      </c>
      <c r="AB3224" s="61"/>
      <c r="AC3224" s="61"/>
      <c r="AD3224" s="62">
        <v>1182139</v>
      </c>
      <c r="AE3224" s="61"/>
      <c r="AF3224" s="62">
        <v>665776</v>
      </c>
      <c r="AG3224" s="61"/>
      <c r="AH3224" s="61"/>
      <c r="AI3224" s="62">
        <v>310789</v>
      </c>
      <c r="AJ3224" s="61"/>
      <c r="AK3224" s="61"/>
      <c r="AL3224" s="61"/>
      <c r="AM3224" s="61"/>
      <c r="AN3224" s="61"/>
      <c r="AO3224" s="61"/>
      <c r="AP3224" s="62">
        <v>44876</v>
      </c>
      <c r="AQ3224" s="61"/>
      <c r="AR3224" s="62">
        <v>32344</v>
      </c>
      <c r="AS3224" s="61"/>
      <c r="AT3224" s="61"/>
      <c r="AU3224" s="61"/>
      <c r="AV3224" s="62">
        <v>4683</v>
      </c>
      <c r="AW3224" s="61"/>
      <c r="AX3224" s="61"/>
      <c r="AY3224" s="62">
        <v>117098</v>
      </c>
      <c r="AZ3224" s="61"/>
      <c r="BA3224" s="62">
        <v>469765</v>
      </c>
      <c r="BB3224" s="61"/>
      <c r="BC3224" s="61"/>
      <c r="BD3224" s="61"/>
      <c r="BE3224" s="61"/>
      <c r="BF3224" s="61"/>
      <c r="BG3224" s="61"/>
      <c r="BH3224" s="61"/>
      <c r="BI3224" s="61"/>
      <c r="BJ3224" s="61"/>
      <c r="BK3224" s="62">
        <v>1397</v>
      </c>
      <c r="BL3224" s="61"/>
      <c r="BM3224" s="61"/>
      <c r="BN3224" s="61"/>
      <c r="BO3224" s="62">
        <v>-1120514</v>
      </c>
    </row>
    <row r="3225" spans="1:67" x14ac:dyDescent="0.2">
      <c r="A3225" s="57" t="s">
        <v>59</v>
      </c>
      <c r="B3225" s="56" t="s">
        <v>59</v>
      </c>
      <c r="C3225" s="56" t="s">
        <v>593</v>
      </c>
      <c r="D3225" s="56">
        <v>1998</v>
      </c>
      <c r="E3225" s="58">
        <v>5492356</v>
      </c>
      <c r="F3225" s="58">
        <v>4317803</v>
      </c>
      <c r="G3225" s="59">
        <v>4762846</v>
      </c>
      <c r="H3225" s="59">
        <v>729510</v>
      </c>
      <c r="I3225" s="60">
        <v>0</v>
      </c>
      <c r="J3225" s="58">
        <v>-1174553</v>
      </c>
      <c r="K3225" s="62">
        <v>3374</v>
      </c>
      <c r="L3225" s="61"/>
      <c r="M3225" s="61"/>
      <c r="N3225" s="61"/>
      <c r="O3225" s="61"/>
      <c r="P3225" s="62">
        <v>247145</v>
      </c>
      <c r="Q3225" s="61"/>
      <c r="R3225" s="61"/>
      <c r="S3225" s="61"/>
      <c r="T3225" s="61"/>
      <c r="U3225" s="61"/>
      <c r="V3225" s="61"/>
      <c r="W3225" s="62">
        <v>593927</v>
      </c>
      <c r="X3225" s="61"/>
      <c r="Y3225" s="61"/>
      <c r="Z3225" s="61"/>
      <c r="AA3225" s="62">
        <v>1795589</v>
      </c>
      <c r="AB3225" s="61"/>
      <c r="AC3225" s="61"/>
      <c r="AD3225" s="62">
        <v>1238735</v>
      </c>
      <c r="AE3225" s="61"/>
      <c r="AF3225" s="62">
        <v>567042</v>
      </c>
      <c r="AG3225" s="61"/>
      <c r="AH3225" s="61"/>
      <c r="AI3225" s="62">
        <v>317034</v>
      </c>
      <c r="AJ3225" s="61"/>
      <c r="AK3225" s="61"/>
      <c r="AL3225" s="61"/>
      <c r="AM3225" s="61"/>
      <c r="AN3225" s="61"/>
      <c r="AO3225" s="61"/>
      <c r="AP3225" s="62">
        <v>47527</v>
      </c>
      <c r="AQ3225" s="61"/>
      <c r="AR3225" s="62">
        <v>32794</v>
      </c>
      <c r="AS3225" s="61"/>
      <c r="AT3225" s="61"/>
      <c r="AU3225" s="61"/>
      <c r="AV3225" s="62">
        <v>4683</v>
      </c>
      <c r="AW3225" s="61"/>
      <c r="AX3225" s="61"/>
      <c r="AY3225" s="62">
        <v>122142</v>
      </c>
      <c r="AZ3225" s="61"/>
      <c r="BA3225" s="62">
        <v>520967</v>
      </c>
      <c r="BB3225" s="61"/>
      <c r="BC3225" s="61"/>
      <c r="BD3225" s="61"/>
      <c r="BE3225" s="61"/>
      <c r="BF3225" s="61"/>
      <c r="BG3225" s="61"/>
      <c r="BH3225" s="61"/>
      <c r="BI3225" s="61"/>
      <c r="BJ3225" s="61"/>
      <c r="BK3225" s="62">
        <v>1397</v>
      </c>
      <c r="BL3225" s="61"/>
      <c r="BM3225" s="61"/>
      <c r="BN3225" s="61"/>
      <c r="BO3225" s="62">
        <v>-1174553</v>
      </c>
    </row>
    <row r="3226" spans="1:67" x14ac:dyDescent="0.2">
      <c r="A3226" s="57" t="s">
        <v>59</v>
      </c>
      <c r="B3226" s="56" t="s">
        <v>59</v>
      </c>
      <c r="C3226" s="56" t="s">
        <v>594</v>
      </c>
      <c r="D3226" s="56">
        <v>1989</v>
      </c>
      <c r="E3226" s="58">
        <v>932063</v>
      </c>
      <c r="F3226" s="58">
        <v>868774</v>
      </c>
      <c r="G3226" s="59">
        <v>850672</v>
      </c>
      <c r="H3226" s="59">
        <v>81391</v>
      </c>
      <c r="I3226" s="60">
        <v>0</v>
      </c>
      <c r="J3226" s="58">
        <v>-63289</v>
      </c>
      <c r="K3226" s="61"/>
      <c r="L3226" s="61"/>
      <c r="M3226" s="61"/>
      <c r="N3226" s="61"/>
      <c r="O3226" s="61"/>
      <c r="P3226" s="61"/>
      <c r="Q3226" s="61"/>
      <c r="R3226" s="61"/>
      <c r="S3226" s="61"/>
      <c r="T3226" s="61"/>
      <c r="U3226" s="61"/>
      <c r="V3226" s="61"/>
      <c r="W3226" s="62">
        <v>87207</v>
      </c>
      <c r="X3226" s="61"/>
      <c r="Y3226" s="61"/>
      <c r="Z3226" s="61"/>
      <c r="AA3226" s="62">
        <v>389053</v>
      </c>
      <c r="AB3226" s="61"/>
      <c r="AC3226" s="61"/>
      <c r="AD3226" s="62">
        <v>187809</v>
      </c>
      <c r="AE3226" s="61"/>
      <c r="AF3226" s="62">
        <v>97947</v>
      </c>
      <c r="AG3226" s="61"/>
      <c r="AH3226" s="61"/>
      <c r="AI3226" s="62">
        <v>88656</v>
      </c>
      <c r="AJ3226" s="61"/>
      <c r="AK3226" s="61"/>
      <c r="AL3226" s="61"/>
      <c r="AM3226" s="61"/>
      <c r="AN3226" s="61"/>
      <c r="AO3226" s="61"/>
      <c r="AP3226" s="62">
        <v>9014</v>
      </c>
      <c r="AQ3226" s="61"/>
      <c r="AR3226" s="62">
        <v>22500</v>
      </c>
      <c r="AS3226" s="61"/>
      <c r="AT3226" s="61"/>
      <c r="AU3226" s="61"/>
      <c r="AV3226" s="61"/>
      <c r="AW3226" s="61"/>
      <c r="AX3226" s="61"/>
      <c r="AY3226" s="62">
        <v>11391</v>
      </c>
      <c r="AZ3226" s="61"/>
      <c r="BA3226" s="62">
        <v>38486</v>
      </c>
      <c r="BB3226" s="61"/>
      <c r="BC3226" s="61"/>
      <c r="BD3226" s="61"/>
      <c r="BE3226" s="61"/>
      <c r="BF3226" s="61"/>
      <c r="BG3226" s="61"/>
      <c r="BH3226" s="61"/>
      <c r="BI3226" s="61"/>
      <c r="BJ3226" s="61"/>
      <c r="BK3226" s="61"/>
      <c r="BL3226" s="61"/>
      <c r="BM3226" s="61"/>
      <c r="BN3226" s="61"/>
      <c r="BO3226" s="62">
        <v>-63289</v>
      </c>
    </row>
    <row r="3227" spans="1:67" x14ac:dyDescent="0.2">
      <c r="A3227" s="57" t="s">
        <v>59</v>
      </c>
      <c r="B3227" s="56" t="s">
        <v>59</v>
      </c>
      <c r="C3227" s="56" t="s">
        <v>594</v>
      </c>
      <c r="D3227" s="56">
        <v>1990</v>
      </c>
      <c r="E3227" s="58">
        <v>1165387</v>
      </c>
      <c r="F3227" s="58">
        <v>1102098</v>
      </c>
      <c r="G3227" s="59">
        <v>907178</v>
      </c>
      <c r="H3227" s="59">
        <v>258209</v>
      </c>
      <c r="I3227" s="60">
        <v>0</v>
      </c>
      <c r="J3227" s="58">
        <v>-63289</v>
      </c>
      <c r="K3227" s="61"/>
      <c r="L3227" s="61"/>
      <c r="M3227" s="61"/>
      <c r="N3227" s="61"/>
      <c r="O3227" s="61"/>
      <c r="P3227" s="61"/>
      <c r="Q3227" s="61"/>
      <c r="R3227" s="61"/>
      <c r="S3227" s="61"/>
      <c r="T3227" s="61"/>
      <c r="U3227" s="61"/>
      <c r="V3227" s="61"/>
      <c r="W3227" s="62">
        <v>87207</v>
      </c>
      <c r="X3227" s="61"/>
      <c r="Y3227" s="61"/>
      <c r="Z3227" s="61"/>
      <c r="AA3227" s="62">
        <v>393914</v>
      </c>
      <c r="AB3227" s="61"/>
      <c r="AC3227" s="61"/>
      <c r="AD3227" s="62">
        <v>214255</v>
      </c>
      <c r="AE3227" s="61"/>
      <c r="AF3227" s="62">
        <v>100900</v>
      </c>
      <c r="AG3227" s="61"/>
      <c r="AH3227" s="61"/>
      <c r="AI3227" s="62">
        <v>110902</v>
      </c>
      <c r="AJ3227" s="61"/>
      <c r="AK3227" s="61"/>
      <c r="AL3227" s="61"/>
      <c r="AM3227" s="61"/>
      <c r="AN3227" s="61"/>
      <c r="AO3227" s="61"/>
      <c r="AP3227" s="62">
        <v>9014</v>
      </c>
      <c r="AQ3227" s="61"/>
      <c r="AR3227" s="62">
        <v>22500</v>
      </c>
      <c r="AS3227" s="61"/>
      <c r="AT3227" s="61"/>
      <c r="AU3227" s="61"/>
      <c r="AV3227" s="61"/>
      <c r="AW3227" s="61"/>
      <c r="AX3227" s="61"/>
      <c r="AY3227" s="62">
        <v>11391</v>
      </c>
      <c r="AZ3227" s="61"/>
      <c r="BA3227" s="62">
        <v>215304</v>
      </c>
      <c r="BB3227" s="61"/>
      <c r="BC3227" s="61"/>
      <c r="BD3227" s="61"/>
      <c r="BE3227" s="61"/>
      <c r="BF3227" s="61"/>
      <c r="BG3227" s="61"/>
      <c r="BH3227" s="61"/>
      <c r="BI3227" s="61"/>
      <c r="BJ3227" s="61"/>
      <c r="BK3227" s="61"/>
      <c r="BL3227" s="61"/>
      <c r="BM3227" s="61"/>
      <c r="BN3227" s="61"/>
      <c r="BO3227" s="62">
        <v>-63289</v>
      </c>
    </row>
    <row r="3228" spans="1:67" x14ac:dyDescent="0.2">
      <c r="A3228" s="57" t="s">
        <v>60</v>
      </c>
      <c r="B3228" s="56" t="s">
        <v>60</v>
      </c>
      <c r="C3228" s="56" t="s">
        <v>60</v>
      </c>
      <c r="D3228" s="56">
        <v>2002</v>
      </c>
      <c r="E3228" s="58">
        <v>60178708</v>
      </c>
      <c r="F3228" s="58">
        <v>63830878</v>
      </c>
      <c r="G3228" s="59">
        <v>61669897</v>
      </c>
      <c r="H3228" s="59">
        <v>2942698</v>
      </c>
      <c r="I3228" s="60">
        <v>4433887</v>
      </c>
      <c r="J3228" s="58">
        <v>-781717</v>
      </c>
      <c r="K3228" s="61"/>
      <c r="L3228" s="61">
        <v>0</v>
      </c>
      <c r="M3228" s="61"/>
      <c r="N3228" s="62">
        <v>4178</v>
      </c>
      <c r="O3228" s="62">
        <v>1157109</v>
      </c>
      <c r="P3228" s="61"/>
      <c r="Q3228" s="61"/>
      <c r="R3228" s="61"/>
      <c r="S3228" s="61">
        <v>0</v>
      </c>
      <c r="T3228" s="62">
        <v>4433887</v>
      </c>
      <c r="U3228" s="61"/>
      <c r="V3228" s="62">
        <v>7125630</v>
      </c>
      <c r="W3228" s="61"/>
      <c r="X3228" s="61">
        <v>0</v>
      </c>
      <c r="Y3228" s="62">
        <v>11375503</v>
      </c>
      <c r="Z3228" s="62">
        <v>311356</v>
      </c>
      <c r="AA3228" s="61"/>
      <c r="AB3228" s="62">
        <v>19237391</v>
      </c>
      <c r="AC3228" s="62">
        <v>375011</v>
      </c>
      <c r="AD3228" s="61"/>
      <c r="AE3228" s="62">
        <v>12992913</v>
      </c>
      <c r="AF3228" s="61"/>
      <c r="AG3228" s="62">
        <v>434876</v>
      </c>
      <c r="AH3228" s="62">
        <v>4222043</v>
      </c>
      <c r="AI3228" s="61"/>
      <c r="AJ3228" s="61">
        <v>0</v>
      </c>
      <c r="AK3228" s="61">
        <v>0</v>
      </c>
      <c r="AL3228" s="61">
        <v>0</v>
      </c>
      <c r="AM3228" s="61">
        <v>0</v>
      </c>
      <c r="AN3228" s="61">
        <v>0</v>
      </c>
      <c r="AO3228" s="61">
        <v>0</v>
      </c>
      <c r="AP3228" s="61"/>
      <c r="AQ3228" s="61">
        <v>0</v>
      </c>
      <c r="AR3228" s="61"/>
      <c r="AS3228" s="61">
        <v>0</v>
      </c>
      <c r="AT3228" s="61">
        <v>0</v>
      </c>
      <c r="AU3228" s="61">
        <v>0</v>
      </c>
      <c r="AV3228" s="61"/>
      <c r="AW3228" s="61">
        <v>0</v>
      </c>
      <c r="AX3228" s="61">
        <v>0</v>
      </c>
      <c r="AY3228" s="61"/>
      <c r="AZ3228" s="61">
        <v>0</v>
      </c>
      <c r="BA3228" s="61"/>
      <c r="BB3228" s="61">
        <v>0</v>
      </c>
      <c r="BC3228" s="61">
        <v>0</v>
      </c>
      <c r="BD3228" s="61">
        <v>0</v>
      </c>
      <c r="BE3228" s="61"/>
      <c r="BF3228" s="61">
        <v>0</v>
      </c>
      <c r="BG3228" s="61"/>
      <c r="BH3228" s="61">
        <v>0</v>
      </c>
      <c r="BI3228" s="61"/>
      <c r="BJ3228" s="62">
        <v>2942698</v>
      </c>
      <c r="BK3228" s="61"/>
      <c r="BL3228" s="61">
        <v>0</v>
      </c>
      <c r="BM3228" s="61">
        <v>0</v>
      </c>
      <c r="BN3228" s="62">
        <v>-781717</v>
      </c>
      <c r="BO3228" s="61"/>
    </row>
    <row r="3229" spans="1:67" x14ac:dyDescent="0.2">
      <c r="A3229" s="57" t="s">
        <v>60</v>
      </c>
      <c r="B3229" s="56" t="s">
        <v>60</v>
      </c>
      <c r="C3229" s="56" t="s">
        <v>60</v>
      </c>
      <c r="D3229" s="56">
        <v>2003</v>
      </c>
      <c r="E3229" s="58">
        <v>61046415</v>
      </c>
      <c r="F3229" s="58">
        <v>64611752</v>
      </c>
      <c r="G3229" s="59">
        <v>62235607</v>
      </c>
      <c r="H3229" s="59">
        <v>3244695</v>
      </c>
      <c r="I3229" s="60">
        <v>4433887</v>
      </c>
      <c r="J3229" s="58">
        <v>-868550</v>
      </c>
      <c r="K3229" s="61"/>
      <c r="L3229" s="61">
        <v>0</v>
      </c>
      <c r="M3229" s="61"/>
      <c r="N3229" s="62">
        <v>6669</v>
      </c>
      <c r="O3229" s="62">
        <v>1157109</v>
      </c>
      <c r="P3229" s="61"/>
      <c r="Q3229" s="61"/>
      <c r="R3229" s="61"/>
      <c r="S3229" s="61">
        <v>0</v>
      </c>
      <c r="T3229" s="62">
        <v>4433887</v>
      </c>
      <c r="U3229" s="61"/>
      <c r="V3229" s="62">
        <v>7136868</v>
      </c>
      <c r="W3229" s="61"/>
      <c r="X3229" s="61">
        <v>0</v>
      </c>
      <c r="Y3229" s="62">
        <v>11339081</v>
      </c>
      <c r="Z3229" s="62">
        <v>374481</v>
      </c>
      <c r="AA3229" s="61"/>
      <c r="AB3229" s="62">
        <v>19401657</v>
      </c>
      <c r="AC3229" s="62">
        <v>494377</v>
      </c>
      <c r="AD3229" s="61"/>
      <c r="AE3229" s="62">
        <v>12979125</v>
      </c>
      <c r="AF3229" s="61"/>
      <c r="AG3229" s="62">
        <v>654164</v>
      </c>
      <c r="AH3229" s="62">
        <v>4258189</v>
      </c>
      <c r="AI3229" s="61"/>
      <c r="AJ3229" s="61">
        <v>0</v>
      </c>
      <c r="AK3229" s="61">
        <v>0</v>
      </c>
      <c r="AL3229" s="61">
        <v>0</v>
      </c>
      <c r="AM3229" s="61">
        <v>0</v>
      </c>
      <c r="AN3229" s="61">
        <v>0</v>
      </c>
      <c r="AO3229" s="61">
        <v>0</v>
      </c>
      <c r="AP3229" s="61"/>
      <c r="AQ3229" s="61">
        <v>0</v>
      </c>
      <c r="AR3229" s="61"/>
      <c r="AS3229" s="61">
        <v>0</v>
      </c>
      <c r="AT3229" s="61">
        <v>0</v>
      </c>
      <c r="AU3229" s="61">
        <v>0</v>
      </c>
      <c r="AV3229" s="61"/>
      <c r="AW3229" s="61">
        <v>0</v>
      </c>
      <c r="AX3229" s="61">
        <v>0</v>
      </c>
      <c r="AY3229" s="61"/>
      <c r="AZ3229" s="61">
        <v>0</v>
      </c>
      <c r="BA3229" s="61"/>
      <c r="BB3229" s="61">
        <v>0</v>
      </c>
      <c r="BC3229" s="61">
        <v>0</v>
      </c>
      <c r="BD3229" s="61">
        <v>0</v>
      </c>
      <c r="BE3229" s="61"/>
      <c r="BF3229" s="61">
        <v>0</v>
      </c>
      <c r="BG3229" s="61"/>
      <c r="BH3229" s="61">
        <v>0</v>
      </c>
      <c r="BI3229" s="61"/>
      <c r="BJ3229" s="62">
        <v>3244695</v>
      </c>
      <c r="BK3229" s="61"/>
      <c r="BL3229" s="61">
        <v>0</v>
      </c>
      <c r="BM3229" s="61">
        <v>0</v>
      </c>
      <c r="BN3229" s="62">
        <v>-868550</v>
      </c>
      <c r="BO3229" s="61"/>
    </row>
    <row r="3230" spans="1:67" x14ac:dyDescent="0.2">
      <c r="A3230" s="57" t="s">
        <v>60</v>
      </c>
      <c r="B3230" s="56" t="s">
        <v>60</v>
      </c>
      <c r="C3230" s="56" t="s">
        <v>60</v>
      </c>
      <c r="D3230" s="56">
        <v>2004</v>
      </c>
      <c r="E3230" s="58">
        <v>62831233</v>
      </c>
      <c r="F3230" s="58">
        <v>66154530</v>
      </c>
      <c r="G3230" s="59">
        <v>63760088</v>
      </c>
      <c r="H3230" s="59">
        <v>3505032</v>
      </c>
      <c r="I3230" s="60">
        <v>4433887</v>
      </c>
      <c r="J3230" s="58">
        <v>-1110590</v>
      </c>
      <c r="K3230" s="61"/>
      <c r="L3230" s="61">
        <v>0</v>
      </c>
      <c r="M3230" s="61"/>
      <c r="N3230" s="62">
        <v>10488</v>
      </c>
      <c r="O3230" s="62">
        <v>1157109</v>
      </c>
      <c r="P3230" s="61"/>
      <c r="Q3230" s="61"/>
      <c r="R3230" s="61"/>
      <c r="S3230" s="61">
        <v>0</v>
      </c>
      <c r="T3230" s="62">
        <v>4433887</v>
      </c>
      <c r="U3230" s="61"/>
      <c r="V3230" s="62">
        <v>7136868</v>
      </c>
      <c r="W3230" s="61"/>
      <c r="X3230" s="61">
        <v>0</v>
      </c>
      <c r="Y3230" s="62">
        <v>12305407</v>
      </c>
      <c r="Z3230" s="62">
        <v>458461</v>
      </c>
      <c r="AA3230" s="61"/>
      <c r="AB3230" s="62">
        <v>19383770</v>
      </c>
      <c r="AC3230" s="62">
        <v>710362</v>
      </c>
      <c r="AD3230" s="61"/>
      <c r="AE3230" s="62">
        <v>13009995</v>
      </c>
      <c r="AF3230" s="61"/>
      <c r="AG3230" s="62">
        <v>877246</v>
      </c>
      <c r="AH3230" s="62">
        <v>4276495</v>
      </c>
      <c r="AI3230" s="61"/>
      <c r="AJ3230" s="61">
        <v>0</v>
      </c>
      <c r="AK3230" s="61">
        <v>0</v>
      </c>
      <c r="AL3230" s="61">
        <v>0</v>
      </c>
      <c r="AM3230" s="61">
        <v>0</v>
      </c>
      <c r="AN3230" s="61">
        <v>0</v>
      </c>
      <c r="AO3230" s="61">
        <v>0</v>
      </c>
      <c r="AP3230" s="61"/>
      <c r="AQ3230" s="61">
        <v>0</v>
      </c>
      <c r="AR3230" s="61"/>
      <c r="AS3230" s="61">
        <v>0</v>
      </c>
      <c r="AT3230" s="61">
        <v>0</v>
      </c>
      <c r="AU3230" s="61">
        <v>0</v>
      </c>
      <c r="AV3230" s="61"/>
      <c r="AW3230" s="61">
        <v>0</v>
      </c>
      <c r="AX3230" s="61">
        <v>0</v>
      </c>
      <c r="AY3230" s="61"/>
      <c r="AZ3230" s="61">
        <v>0</v>
      </c>
      <c r="BA3230" s="61"/>
      <c r="BB3230" s="61">
        <v>0</v>
      </c>
      <c r="BC3230" s="61">
        <v>0</v>
      </c>
      <c r="BD3230" s="61">
        <v>0</v>
      </c>
      <c r="BE3230" s="61"/>
      <c r="BF3230" s="61">
        <v>0</v>
      </c>
      <c r="BG3230" s="61"/>
      <c r="BH3230" s="61">
        <v>0</v>
      </c>
      <c r="BI3230" s="61"/>
      <c r="BJ3230" s="62">
        <v>3505032</v>
      </c>
      <c r="BK3230" s="61"/>
      <c r="BL3230" s="61">
        <v>0</v>
      </c>
      <c r="BM3230" s="61">
        <v>0</v>
      </c>
      <c r="BN3230" s="62">
        <v>-1110590</v>
      </c>
      <c r="BO3230" s="61"/>
    </row>
    <row r="3231" spans="1:67" x14ac:dyDescent="0.2">
      <c r="A3231" s="57" t="s">
        <v>60</v>
      </c>
      <c r="B3231" s="56" t="s">
        <v>60</v>
      </c>
      <c r="C3231" s="56" t="s">
        <v>60</v>
      </c>
      <c r="D3231" s="56">
        <v>2005</v>
      </c>
      <c r="E3231" s="58">
        <v>65480837</v>
      </c>
      <c r="F3231" s="58">
        <v>68619770</v>
      </c>
      <c r="G3231" s="59">
        <v>66407611</v>
      </c>
      <c r="H3231" s="59">
        <v>3751450</v>
      </c>
      <c r="I3231" s="60">
        <v>4678224</v>
      </c>
      <c r="J3231" s="58">
        <v>-1539291</v>
      </c>
      <c r="K3231" s="61"/>
      <c r="L3231" s="61">
        <v>0</v>
      </c>
      <c r="M3231" s="61"/>
      <c r="N3231" s="62">
        <v>21638</v>
      </c>
      <c r="O3231" s="62">
        <v>1157109</v>
      </c>
      <c r="P3231" s="61"/>
      <c r="Q3231" s="61"/>
      <c r="R3231" s="61"/>
      <c r="S3231" s="61">
        <v>0</v>
      </c>
      <c r="T3231" s="62">
        <v>4678224</v>
      </c>
      <c r="U3231" s="61"/>
      <c r="V3231" s="62">
        <v>7238959</v>
      </c>
      <c r="W3231" s="61"/>
      <c r="X3231" s="62">
        <v>8216</v>
      </c>
      <c r="Y3231" s="62">
        <v>13343617</v>
      </c>
      <c r="Z3231" s="62">
        <v>665854</v>
      </c>
      <c r="AA3231" s="61"/>
      <c r="AB3231" s="62">
        <v>19497477</v>
      </c>
      <c r="AC3231" s="62">
        <v>1238663</v>
      </c>
      <c r="AD3231" s="61"/>
      <c r="AE3231" s="62">
        <v>13060601</v>
      </c>
      <c r="AF3231" s="61"/>
      <c r="AG3231" s="62">
        <v>1152756</v>
      </c>
      <c r="AH3231" s="62">
        <v>4344497</v>
      </c>
      <c r="AI3231" s="61"/>
      <c r="AJ3231" s="61">
        <v>0</v>
      </c>
      <c r="AK3231" s="61">
        <v>0</v>
      </c>
      <c r="AL3231" s="61">
        <v>0</v>
      </c>
      <c r="AM3231" s="61">
        <v>0</v>
      </c>
      <c r="AN3231" s="61">
        <v>0</v>
      </c>
      <c r="AO3231" s="61">
        <v>0</v>
      </c>
      <c r="AP3231" s="61"/>
      <c r="AQ3231" s="61">
        <v>0</v>
      </c>
      <c r="AR3231" s="61"/>
      <c r="AS3231" s="62">
        <v>2936</v>
      </c>
      <c r="AT3231" s="61">
        <v>0</v>
      </c>
      <c r="AU3231" s="61">
        <v>0</v>
      </c>
      <c r="AV3231" s="61"/>
      <c r="AW3231" s="61">
        <v>0</v>
      </c>
      <c r="AX3231" s="61">
        <v>0</v>
      </c>
      <c r="AY3231" s="61"/>
      <c r="AZ3231" s="61">
        <v>0</v>
      </c>
      <c r="BA3231" s="61"/>
      <c r="BB3231" s="61">
        <v>0</v>
      </c>
      <c r="BC3231" s="61">
        <v>0</v>
      </c>
      <c r="BD3231" s="61">
        <v>0</v>
      </c>
      <c r="BE3231" s="61"/>
      <c r="BF3231" s="62">
        <v>21167</v>
      </c>
      <c r="BG3231" s="61"/>
      <c r="BH3231" s="61">
        <v>0</v>
      </c>
      <c r="BI3231" s="61"/>
      <c r="BJ3231" s="62">
        <v>3727347</v>
      </c>
      <c r="BK3231" s="61"/>
      <c r="BL3231" s="61">
        <v>0</v>
      </c>
      <c r="BM3231" s="61">
        <v>0</v>
      </c>
      <c r="BN3231" s="62">
        <v>-1539291</v>
      </c>
      <c r="BO3231" s="61"/>
    </row>
    <row r="3232" spans="1:67" x14ac:dyDescent="0.2">
      <c r="A3232" s="57" t="s">
        <v>60</v>
      </c>
      <c r="B3232" s="56" t="s">
        <v>60</v>
      </c>
      <c r="C3232" s="56" t="s">
        <v>60</v>
      </c>
      <c r="D3232" s="56">
        <v>2006</v>
      </c>
      <c r="E3232" s="58">
        <v>68023715</v>
      </c>
      <c r="F3232" s="58">
        <v>70839619</v>
      </c>
      <c r="G3232" s="59">
        <v>68987474</v>
      </c>
      <c r="H3232" s="59">
        <v>3814195</v>
      </c>
      <c r="I3232" s="60">
        <v>4777954</v>
      </c>
      <c r="J3232" s="58">
        <v>-1962050</v>
      </c>
      <c r="K3232" s="61"/>
      <c r="L3232" s="62">
        <v>9674</v>
      </c>
      <c r="M3232" s="61"/>
      <c r="N3232" s="62">
        <v>46202</v>
      </c>
      <c r="O3232" s="62">
        <v>1157109</v>
      </c>
      <c r="P3232" s="61"/>
      <c r="Q3232" s="61"/>
      <c r="R3232" s="61"/>
      <c r="S3232" s="61">
        <v>0</v>
      </c>
      <c r="T3232" s="62">
        <v>4777954</v>
      </c>
      <c r="U3232" s="61"/>
      <c r="V3232" s="62">
        <v>7409524</v>
      </c>
      <c r="W3232" s="61"/>
      <c r="X3232" s="62">
        <v>22929</v>
      </c>
      <c r="Y3232" s="62">
        <v>7096266</v>
      </c>
      <c r="Z3232" s="62">
        <v>7867106</v>
      </c>
      <c r="AA3232" s="61"/>
      <c r="AB3232" s="62">
        <v>9815413</v>
      </c>
      <c r="AC3232" s="62">
        <v>11184745</v>
      </c>
      <c r="AD3232" s="61"/>
      <c r="AE3232" s="62">
        <v>13714424</v>
      </c>
      <c r="AF3232" s="61"/>
      <c r="AG3232" s="62">
        <v>1496938</v>
      </c>
      <c r="AH3232" s="62">
        <v>4389190</v>
      </c>
      <c r="AI3232" s="61"/>
      <c r="AJ3232" s="61">
        <v>0</v>
      </c>
      <c r="AK3232" s="61">
        <v>0</v>
      </c>
      <c r="AL3232" s="61">
        <v>0</v>
      </c>
      <c r="AM3232" s="61">
        <v>0</v>
      </c>
      <c r="AN3232" s="61">
        <v>0</v>
      </c>
      <c r="AO3232" s="61">
        <v>0</v>
      </c>
      <c r="AP3232" s="61"/>
      <c r="AQ3232" s="61">
        <v>0</v>
      </c>
      <c r="AR3232" s="61"/>
      <c r="AS3232" s="62">
        <v>2936</v>
      </c>
      <c r="AT3232" s="62">
        <v>12500</v>
      </c>
      <c r="AU3232" s="61">
        <v>0</v>
      </c>
      <c r="AV3232" s="61"/>
      <c r="AW3232" s="61">
        <v>0</v>
      </c>
      <c r="AX3232" s="61">
        <v>0</v>
      </c>
      <c r="AY3232" s="61"/>
      <c r="AZ3232" s="61">
        <v>0</v>
      </c>
      <c r="BA3232" s="61"/>
      <c r="BB3232" s="61">
        <v>0</v>
      </c>
      <c r="BC3232" s="61">
        <v>0</v>
      </c>
      <c r="BD3232" s="61">
        <v>0</v>
      </c>
      <c r="BE3232" s="61"/>
      <c r="BF3232" s="62">
        <v>27814</v>
      </c>
      <c r="BG3232" s="61"/>
      <c r="BH3232" s="61">
        <v>0</v>
      </c>
      <c r="BI3232" s="61"/>
      <c r="BJ3232" s="62">
        <v>3770945</v>
      </c>
      <c r="BK3232" s="61"/>
      <c r="BL3232" s="61">
        <v>0</v>
      </c>
      <c r="BM3232" s="61">
        <v>0</v>
      </c>
      <c r="BN3232" s="62">
        <v>-1962050</v>
      </c>
      <c r="BO3232" s="61"/>
    </row>
    <row r="3233" spans="1:67" x14ac:dyDescent="0.2">
      <c r="A3233" s="57" t="s">
        <v>60</v>
      </c>
      <c r="B3233" s="56" t="s">
        <v>60</v>
      </c>
      <c r="C3233" s="56" t="s">
        <v>60</v>
      </c>
      <c r="D3233" s="56">
        <v>2007</v>
      </c>
      <c r="E3233" s="58">
        <v>71128127</v>
      </c>
      <c r="F3233" s="58">
        <v>73193891</v>
      </c>
      <c r="G3233" s="59">
        <v>72060992</v>
      </c>
      <c r="H3233" s="59">
        <v>3938163</v>
      </c>
      <c r="I3233" s="60">
        <v>4871028</v>
      </c>
      <c r="J3233" s="58">
        <v>-2805264</v>
      </c>
      <c r="K3233" s="61"/>
      <c r="L3233" s="62">
        <v>89124</v>
      </c>
      <c r="M3233" s="61"/>
      <c r="N3233" s="62">
        <v>50959</v>
      </c>
      <c r="O3233" s="62">
        <v>1157109</v>
      </c>
      <c r="P3233" s="61"/>
      <c r="Q3233" s="61"/>
      <c r="R3233" s="61"/>
      <c r="S3233" s="61">
        <v>0</v>
      </c>
      <c r="T3233" s="62">
        <v>4871028</v>
      </c>
      <c r="U3233" s="61"/>
      <c r="V3233" s="62">
        <v>7679988</v>
      </c>
      <c r="W3233" s="61"/>
      <c r="X3233" s="62">
        <v>19229</v>
      </c>
      <c r="Y3233" s="62">
        <v>7446931</v>
      </c>
      <c r="Z3233" s="62">
        <v>8484743</v>
      </c>
      <c r="AA3233" s="61"/>
      <c r="AB3233" s="62">
        <v>9994438</v>
      </c>
      <c r="AC3233" s="62">
        <v>11693632</v>
      </c>
      <c r="AD3233" s="61"/>
      <c r="AE3233" s="62">
        <v>14196879</v>
      </c>
      <c r="AF3233" s="61"/>
      <c r="AG3233" s="62">
        <v>1889474</v>
      </c>
      <c r="AH3233" s="62">
        <v>4487458</v>
      </c>
      <c r="AI3233" s="61"/>
      <c r="AJ3233" s="61">
        <v>0</v>
      </c>
      <c r="AK3233" s="61">
        <v>0</v>
      </c>
      <c r="AL3233" s="61">
        <v>0</v>
      </c>
      <c r="AM3233" s="61">
        <v>0</v>
      </c>
      <c r="AN3233" s="61">
        <v>0</v>
      </c>
      <c r="AO3233" s="61">
        <v>0</v>
      </c>
      <c r="AP3233" s="61"/>
      <c r="AQ3233" s="61">
        <v>0</v>
      </c>
      <c r="AR3233" s="61"/>
      <c r="AS3233" s="62">
        <v>2936</v>
      </c>
      <c r="AT3233" s="62">
        <v>38372</v>
      </c>
      <c r="AU3233" s="61">
        <v>0</v>
      </c>
      <c r="AV3233" s="61"/>
      <c r="AW3233" s="61">
        <v>0</v>
      </c>
      <c r="AX3233" s="61">
        <v>0</v>
      </c>
      <c r="AY3233" s="61"/>
      <c r="AZ3233" s="61">
        <v>0</v>
      </c>
      <c r="BA3233" s="61"/>
      <c r="BB3233" s="61">
        <v>0</v>
      </c>
      <c r="BC3233" s="61">
        <v>0</v>
      </c>
      <c r="BD3233" s="62">
        <v>89981</v>
      </c>
      <c r="BE3233" s="61"/>
      <c r="BF3233" s="62">
        <v>27814</v>
      </c>
      <c r="BG3233" s="61"/>
      <c r="BH3233" s="61">
        <v>0</v>
      </c>
      <c r="BI3233" s="61"/>
      <c r="BJ3233" s="62">
        <v>3779060</v>
      </c>
      <c r="BK3233" s="61"/>
      <c r="BL3233" s="61">
        <v>0</v>
      </c>
      <c r="BM3233" s="61">
        <v>0</v>
      </c>
      <c r="BN3233" s="62">
        <v>-2805264</v>
      </c>
      <c r="BO3233" s="61"/>
    </row>
    <row r="3234" spans="1:67" x14ac:dyDescent="0.2">
      <c r="A3234" s="57" t="s">
        <v>60</v>
      </c>
      <c r="B3234" s="56" t="s">
        <v>60</v>
      </c>
      <c r="C3234" s="56" t="s">
        <v>60</v>
      </c>
      <c r="D3234" s="56">
        <v>2008</v>
      </c>
      <c r="E3234" s="58">
        <v>74455689</v>
      </c>
      <c r="F3234" s="58">
        <v>77065458</v>
      </c>
      <c r="G3234" s="59">
        <v>76121407</v>
      </c>
      <c r="H3234" s="59">
        <v>3869694</v>
      </c>
      <c r="I3234" s="60">
        <v>5535412</v>
      </c>
      <c r="J3234" s="58">
        <v>-2925643</v>
      </c>
      <c r="K3234" s="61"/>
      <c r="L3234" s="62">
        <v>89124</v>
      </c>
      <c r="M3234" s="61"/>
      <c r="N3234" s="62">
        <v>73312</v>
      </c>
      <c r="O3234" s="62">
        <v>1157109</v>
      </c>
      <c r="P3234" s="61"/>
      <c r="Q3234" s="61"/>
      <c r="R3234" s="61"/>
      <c r="S3234" s="61">
        <v>0</v>
      </c>
      <c r="T3234" s="62">
        <v>5535412</v>
      </c>
      <c r="U3234" s="61"/>
      <c r="V3234" s="62">
        <v>7842611</v>
      </c>
      <c r="W3234" s="61"/>
      <c r="X3234" s="62">
        <v>19229</v>
      </c>
      <c r="Y3234" s="62">
        <v>8076545</v>
      </c>
      <c r="Z3234" s="62">
        <v>9133421</v>
      </c>
      <c r="AA3234" s="61"/>
      <c r="AB3234" s="62">
        <v>10279432</v>
      </c>
      <c r="AC3234" s="62">
        <v>12325338</v>
      </c>
      <c r="AD3234" s="61"/>
      <c r="AE3234" s="62">
        <v>14745409</v>
      </c>
      <c r="AF3234" s="61"/>
      <c r="AG3234" s="62">
        <v>2271285</v>
      </c>
      <c r="AH3234" s="62">
        <v>4573180</v>
      </c>
      <c r="AI3234" s="61"/>
      <c r="AJ3234" s="61">
        <v>0</v>
      </c>
      <c r="AK3234" s="61">
        <v>0</v>
      </c>
      <c r="AL3234" s="61">
        <v>0</v>
      </c>
      <c r="AM3234" s="61">
        <v>0</v>
      </c>
      <c r="AN3234" s="61">
        <v>0</v>
      </c>
      <c r="AO3234" s="61">
        <v>0</v>
      </c>
      <c r="AP3234" s="61"/>
      <c r="AQ3234" s="61">
        <v>0</v>
      </c>
      <c r="AR3234" s="61"/>
      <c r="AS3234" s="62">
        <v>2936</v>
      </c>
      <c r="AT3234" s="62">
        <v>38372</v>
      </c>
      <c r="AU3234" s="61">
        <v>0</v>
      </c>
      <c r="AV3234" s="61"/>
      <c r="AW3234" s="61">
        <v>0</v>
      </c>
      <c r="AX3234" s="61">
        <v>0</v>
      </c>
      <c r="AY3234" s="61"/>
      <c r="AZ3234" s="61">
        <v>0</v>
      </c>
      <c r="BA3234" s="61"/>
      <c r="BB3234" s="61">
        <v>0</v>
      </c>
      <c r="BC3234" s="61">
        <v>0</v>
      </c>
      <c r="BD3234" s="62">
        <v>5714</v>
      </c>
      <c r="BE3234" s="61"/>
      <c r="BF3234" s="62">
        <v>27814</v>
      </c>
      <c r="BG3234" s="61"/>
      <c r="BH3234" s="61">
        <v>0</v>
      </c>
      <c r="BI3234" s="61"/>
      <c r="BJ3234" s="62">
        <v>3794858</v>
      </c>
      <c r="BK3234" s="61"/>
      <c r="BL3234" s="61">
        <v>0</v>
      </c>
      <c r="BM3234" s="61">
        <v>0</v>
      </c>
      <c r="BN3234" s="62">
        <v>-2925643</v>
      </c>
      <c r="BO3234" s="61"/>
    </row>
    <row r="3235" spans="1:67" x14ac:dyDescent="0.2">
      <c r="A3235" s="57" t="s">
        <v>60</v>
      </c>
      <c r="B3235" s="56" t="s">
        <v>60</v>
      </c>
      <c r="C3235" s="56" t="s">
        <v>60</v>
      </c>
      <c r="D3235" s="56">
        <v>2009</v>
      </c>
      <c r="E3235" s="58">
        <v>79276787</v>
      </c>
      <c r="F3235" s="58">
        <v>81238184</v>
      </c>
      <c r="G3235" s="59">
        <v>81332793</v>
      </c>
      <c r="H3235" s="59">
        <v>3874613</v>
      </c>
      <c r="I3235" s="60">
        <v>5930619</v>
      </c>
      <c r="J3235" s="58">
        <v>-3969222</v>
      </c>
      <c r="K3235" s="61"/>
      <c r="L3235" s="62">
        <v>89124</v>
      </c>
      <c r="M3235" s="61"/>
      <c r="N3235" s="62">
        <v>178074</v>
      </c>
      <c r="O3235" s="62">
        <v>1157109</v>
      </c>
      <c r="P3235" s="61"/>
      <c r="Q3235" s="61"/>
      <c r="R3235" s="61"/>
      <c r="S3235" s="61">
        <v>0</v>
      </c>
      <c r="T3235" s="62">
        <v>5930619</v>
      </c>
      <c r="U3235" s="61"/>
      <c r="V3235" s="62">
        <v>8224460</v>
      </c>
      <c r="W3235" s="61"/>
      <c r="X3235" s="62">
        <v>19229</v>
      </c>
      <c r="Y3235" s="62">
        <v>9030471</v>
      </c>
      <c r="Z3235" s="62">
        <v>10261017</v>
      </c>
      <c r="AA3235" s="61"/>
      <c r="AB3235" s="62">
        <v>10474001</v>
      </c>
      <c r="AC3235" s="62">
        <v>12969371</v>
      </c>
      <c r="AD3235" s="61"/>
      <c r="AE3235" s="62">
        <v>15731363</v>
      </c>
      <c r="AF3235" s="61"/>
      <c r="AG3235" s="62">
        <v>2694753</v>
      </c>
      <c r="AH3235" s="62">
        <v>4573202</v>
      </c>
      <c r="AI3235" s="61"/>
      <c r="AJ3235" s="61">
        <v>0</v>
      </c>
      <c r="AK3235" s="61">
        <v>0</v>
      </c>
      <c r="AL3235" s="61">
        <v>0</v>
      </c>
      <c r="AM3235" s="61">
        <v>0</v>
      </c>
      <c r="AN3235" s="61">
        <v>0</v>
      </c>
      <c r="AO3235" s="61">
        <v>0</v>
      </c>
      <c r="AP3235" s="61"/>
      <c r="AQ3235" s="61">
        <v>0</v>
      </c>
      <c r="AR3235" s="61"/>
      <c r="AS3235" s="62">
        <v>13569</v>
      </c>
      <c r="AT3235" s="62">
        <v>38372</v>
      </c>
      <c r="AU3235" s="61">
        <v>0</v>
      </c>
      <c r="AV3235" s="61"/>
      <c r="AW3235" s="61">
        <v>0</v>
      </c>
      <c r="AX3235" s="61">
        <v>0</v>
      </c>
      <c r="AY3235" s="61"/>
      <c r="AZ3235" s="61">
        <v>0</v>
      </c>
      <c r="BA3235" s="61"/>
      <c r="BB3235" s="61">
        <v>0</v>
      </c>
      <c r="BC3235" s="61">
        <v>0</v>
      </c>
      <c r="BD3235" s="61">
        <v>0</v>
      </c>
      <c r="BE3235" s="61"/>
      <c r="BF3235" s="62">
        <v>27814</v>
      </c>
      <c r="BG3235" s="61"/>
      <c r="BH3235" s="61">
        <v>0</v>
      </c>
      <c r="BI3235" s="61"/>
      <c r="BJ3235" s="62">
        <v>3794858</v>
      </c>
      <c r="BK3235" s="61"/>
      <c r="BL3235" s="61">
        <v>0</v>
      </c>
      <c r="BM3235" s="61">
        <v>0</v>
      </c>
      <c r="BN3235" s="62">
        <v>-3969222</v>
      </c>
      <c r="BO3235" s="61"/>
    </row>
    <row r="3236" spans="1:67" x14ac:dyDescent="0.2">
      <c r="A3236" s="57" t="s">
        <v>60</v>
      </c>
      <c r="B3236" s="56" t="s">
        <v>60</v>
      </c>
      <c r="C3236" s="56" t="s">
        <v>60</v>
      </c>
      <c r="D3236" s="56">
        <v>2010</v>
      </c>
      <c r="E3236" s="58">
        <v>83189158</v>
      </c>
      <c r="F3236" s="58">
        <v>83904236</v>
      </c>
      <c r="G3236" s="59">
        <v>85397094</v>
      </c>
      <c r="H3236" s="59">
        <v>3877147</v>
      </c>
      <c r="I3236" s="60">
        <v>6085083</v>
      </c>
      <c r="J3236" s="58">
        <v>-5370005</v>
      </c>
      <c r="K3236" s="61"/>
      <c r="L3236" s="62">
        <v>89182</v>
      </c>
      <c r="M3236" s="61"/>
      <c r="N3236" s="62">
        <v>227886</v>
      </c>
      <c r="O3236" s="62">
        <v>1157866</v>
      </c>
      <c r="P3236" s="61"/>
      <c r="Q3236" s="61"/>
      <c r="R3236" s="61"/>
      <c r="S3236" s="61">
        <v>0</v>
      </c>
      <c r="T3236" s="62">
        <v>6085083</v>
      </c>
      <c r="U3236" s="61"/>
      <c r="V3236" s="62">
        <v>8808041</v>
      </c>
      <c r="W3236" s="61"/>
      <c r="X3236" s="62">
        <v>19241</v>
      </c>
      <c r="Y3236" s="62">
        <v>10575548</v>
      </c>
      <c r="Z3236" s="62">
        <v>11265568</v>
      </c>
      <c r="AA3236" s="61"/>
      <c r="AB3236" s="62">
        <v>10476821</v>
      </c>
      <c r="AC3236" s="62">
        <v>13212317</v>
      </c>
      <c r="AD3236" s="61"/>
      <c r="AE3236" s="62">
        <v>15606171</v>
      </c>
      <c r="AF3236" s="61"/>
      <c r="AG3236" s="62">
        <v>3210072</v>
      </c>
      <c r="AH3236" s="62">
        <v>4663298</v>
      </c>
      <c r="AI3236" s="61"/>
      <c r="AJ3236" s="61">
        <v>0</v>
      </c>
      <c r="AK3236" s="61">
        <v>0</v>
      </c>
      <c r="AL3236" s="61">
        <v>0</v>
      </c>
      <c r="AM3236" s="61">
        <v>0</v>
      </c>
      <c r="AN3236" s="61">
        <v>0</v>
      </c>
      <c r="AO3236" s="61">
        <v>0</v>
      </c>
      <c r="AP3236" s="61"/>
      <c r="AQ3236" s="61">
        <v>0</v>
      </c>
      <c r="AR3236" s="61"/>
      <c r="AS3236" s="62">
        <v>13578</v>
      </c>
      <c r="AT3236" s="62">
        <v>38397</v>
      </c>
      <c r="AU3236" s="61">
        <v>0</v>
      </c>
      <c r="AV3236" s="61"/>
      <c r="AW3236" s="61">
        <v>0</v>
      </c>
      <c r="AX3236" s="61">
        <v>0</v>
      </c>
      <c r="AY3236" s="61"/>
      <c r="AZ3236" s="61">
        <v>0</v>
      </c>
      <c r="BA3236" s="61"/>
      <c r="BB3236" s="61">
        <v>0</v>
      </c>
      <c r="BC3236" s="61">
        <v>0</v>
      </c>
      <c r="BD3236" s="61">
        <v>0</v>
      </c>
      <c r="BE3236" s="61"/>
      <c r="BF3236" s="62">
        <v>27832</v>
      </c>
      <c r="BG3236" s="61"/>
      <c r="BH3236" s="61">
        <v>0</v>
      </c>
      <c r="BI3236" s="61"/>
      <c r="BJ3236" s="62">
        <v>3797340</v>
      </c>
      <c r="BK3236" s="61"/>
      <c r="BL3236" s="61">
        <v>0</v>
      </c>
      <c r="BM3236" s="61">
        <v>0</v>
      </c>
      <c r="BN3236" s="62">
        <v>-5370005</v>
      </c>
      <c r="BO3236" s="61"/>
    </row>
    <row r="3237" spans="1:67" x14ac:dyDescent="0.2">
      <c r="A3237" s="57" t="s">
        <v>60</v>
      </c>
      <c r="B3237" s="56" t="s">
        <v>60</v>
      </c>
      <c r="C3237" s="56" t="s">
        <v>60</v>
      </c>
      <c r="D3237" s="56">
        <v>2011</v>
      </c>
      <c r="E3237" s="58">
        <v>91370134</v>
      </c>
      <c r="F3237" s="58">
        <v>90084182</v>
      </c>
      <c r="G3237" s="59">
        <v>95714918</v>
      </c>
      <c r="H3237" s="59">
        <v>3967702</v>
      </c>
      <c r="I3237" s="60">
        <v>8312486</v>
      </c>
      <c r="J3237" s="58">
        <v>-9598438</v>
      </c>
      <c r="K3237" s="61"/>
      <c r="L3237" s="62">
        <v>89159</v>
      </c>
      <c r="M3237" s="61"/>
      <c r="N3237" s="62">
        <v>234275</v>
      </c>
      <c r="O3237" s="62">
        <v>1242326</v>
      </c>
      <c r="P3237" s="61"/>
      <c r="Q3237" s="61"/>
      <c r="R3237" s="61"/>
      <c r="S3237" s="61">
        <v>0</v>
      </c>
      <c r="T3237" s="62">
        <v>8312486</v>
      </c>
      <c r="U3237" s="61"/>
      <c r="V3237" s="62">
        <v>9490317</v>
      </c>
      <c r="W3237" s="61"/>
      <c r="X3237" s="62">
        <v>19241</v>
      </c>
      <c r="Y3237" s="62">
        <v>11395067</v>
      </c>
      <c r="Z3237" s="62">
        <v>11820056</v>
      </c>
      <c r="AA3237" s="61"/>
      <c r="AB3237" s="62">
        <v>10185020</v>
      </c>
      <c r="AC3237" s="62">
        <v>19164688</v>
      </c>
      <c r="AD3237" s="61"/>
      <c r="AE3237" s="62">
        <v>15659948</v>
      </c>
      <c r="AF3237" s="61"/>
      <c r="AG3237" s="62">
        <v>3623556</v>
      </c>
      <c r="AH3237" s="62">
        <v>4478779</v>
      </c>
      <c r="AI3237" s="61"/>
      <c r="AJ3237" s="61">
        <v>0</v>
      </c>
      <c r="AK3237" s="61">
        <v>0</v>
      </c>
      <c r="AL3237" s="61">
        <v>0</v>
      </c>
      <c r="AM3237" s="61">
        <v>0</v>
      </c>
      <c r="AN3237" s="61">
        <v>0</v>
      </c>
      <c r="AO3237" s="61">
        <v>0</v>
      </c>
      <c r="AP3237" s="61"/>
      <c r="AQ3237" s="61">
        <v>0</v>
      </c>
      <c r="AR3237" s="61"/>
      <c r="AS3237" s="62">
        <v>13578</v>
      </c>
      <c r="AT3237" s="62">
        <v>38397</v>
      </c>
      <c r="AU3237" s="61">
        <v>0</v>
      </c>
      <c r="AV3237" s="61"/>
      <c r="AW3237" s="61">
        <v>0</v>
      </c>
      <c r="AX3237" s="61">
        <v>0</v>
      </c>
      <c r="AY3237" s="61"/>
      <c r="AZ3237" s="61">
        <v>0</v>
      </c>
      <c r="BA3237" s="61"/>
      <c r="BB3237" s="61">
        <v>0</v>
      </c>
      <c r="BC3237" s="61">
        <v>0</v>
      </c>
      <c r="BD3237" s="61">
        <v>0</v>
      </c>
      <c r="BE3237" s="61"/>
      <c r="BF3237" s="62">
        <v>27832</v>
      </c>
      <c r="BG3237" s="61"/>
      <c r="BH3237" s="61">
        <v>0</v>
      </c>
      <c r="BI3237" s="61"/>
      <c r="BJ3237" s="62">
        <v>3887895</v>
      </c>
      <c r="BK3237" s="61"/>
      <c r="BL3237" s="61">
        <v>0</v>
      </c>
      <c r="BM3237" s="61">
        <v>0</v>
      </c>
      <c r="BN3237" s="62">
        <v>-9598438</v>
      </c>
      <c r="BO3237" s="61"/>
    </row>
    <row r="3238" spans="1:67" x14ac:dyDescent="0.2">
      <c r="A3238" s="57" t="s">
        <v>61</v>
      </c>
      <c r="B3238" s="56" t="s">
        <v>61</v>
      </c>
      <c r="C3238" s="56" t="s">
        <v>61</v>
      </c>
      <c r="D3238" s="56">
        <v>1989</v>
      </c>
      <c r="E3238" s="58">
        <v>4813705</v>
      </c>
      <c r="F3238" s="58">
        <v>4768489</v>
      </c>
      <c r="G3238" s="59">
        <v>4346250</v>
      </c>
      <c r="H3238" s="59">
        <v>467455</v>
      </c>
      <c r="I3238" s="60">
        <v>0</v>
      </c>
      <c r="J3238" s="58">
        <v>-45216</v>
      </c>
      <c r="K3238" s="62">
        <v>169475</v>
      </c>
      <c r="L3238" s="61"/>
      <c r="M3238" s="62">
        <v>13886</v>
      </c>
      <c r="N3238" s="61"/>
      <c r="O3238" s="61"/>
      <c r="P3238" s="62">
        <v>184173</v>
      </c>
      <c r="Q3238" s="62">
        <v>192088</v>
      </c>
      <c r="R3238" s="61"/>
      <c r="S3238" s="61"/>
      <c r="T3238" s="61"/>
      <c r="U3238" s="61"/>
      <c r="V3238" s="61"/>
      <c r="W3238" s="62">
        <v>292692</v>
      </c>
      <c r="X3238" s="61"/>
      <c r="Y3238" s="61"/>
      <c r="Z3238" s="61"/>
      <c r="AA3238" s="62">
        <v>2213525</v>
      </c>
      <c r="AB3238" s="61"/>
      <c r="AC3238" s="61"/>
      <c r="AD3238" s="62">
        <v>70248</v>
      </c>
      <c r="AE3238" s="61"/>
      <c r="AF3238" s="62">
        <v>866695</v>
      </c>
      <c r="AG3238" s="61"/>
      <c r="AH3238" s="61"/>
      <c r="AI3238" s="62">
        <v>343468</v>
      </c>
      <c r="AJ3238" s="61"/>
      <c r="AK3238" s="61"/>
      <c r="AL3238" s="61"/>
      <c r="AM3238" s="61"/>
      <c r="AN3238" s="61"/>
      <c r="AO3238" s="61"/>
      <c r="AP3238" s="62">
        <v>19369</v>
      </c>
      <c r="AQ3238" s="61"/>
      <c r="AR3238" s="62">
        <v>46138</v>
      </c>
      <c r="AS3238" s="61"/>
      <c r="AT3238" s="61"/>
      <c r="AU3238" s="61"/>
      <c r="AV3238" s="62">
        <v>3559</v>
      </c>
      <c r="AW3238" s="61"/>
      <c r="AX3238" s="61"/>
      <c r="AY3238" s="62">
        <v>97749</v>
      </c>
      <c r="AZ3238" s="61"/>
      <c r="BA3238" s="62">
        <v>300640</v>
      </c>
      <c r="BB3238" s="61"/>
      <c r="BC3238" s="61"/>
      <c r="BD3238" s="61"/>
      <c r="BE3238" s="61"/>
      <c r="BF3238" s="61"/>
      <c r="BG3238" s="61"/>
      <c r="BH3238" s="61"/>
      <c r="BI3238" s="61"/>
      <c r="BJ3238" s="61"/>
      <c r="BK3238" s="61"/>
      <c r="BL3238" s="61"/>
      <c r="BM3238" s="61"/>
      <c r="BN3238" s="61"/>
      <c r="BO3238" s="62">
        <v>-45216</v>
      </c>
    </row>
    <row r="3239" spans="1:67" x14ac:dyDescent="0.2">
      <c r="A3239" s="57" t="s">
        <v>61</v>
      </c>
      <c r="B3239" s="56" t="s">
        <v>61</v>
      </c>
      <c r="C3239" s="56" t="s">
        <v>61</v>
      </c>
      <c r="D3239" s="56">
        <v>1990</v>
      </c>
      <c r="E3239" s="58">
        <v>5308346</v>
      </c>
      <c r="F3239" s="58">
        <v>5263130</v>
      </c>
      <c r="G3239" s="59">
        <v>4820935</v>
      </c>
      <c r="H3239" s="59">
        <v>487411</v>
      </c>
      <c r="I3239" s="60">
        <v>0</v>
      </c>
      <c r="J3239" s="58">
        <v>-45216</v>
      </c>
      <c r="K3239" s="62">
        <v>170475</v>
      </c>
      <c r="L3239" s="61"/>
      <c r="M3239" s="62">
        <v>13886</v>
      </c>
      <c r="N3239" s="61"/>
      <c r="O3239" s="61"/>
      <c r="P3239" s="62">
        <v>184173</v>
      </c>
      <c r="Q3239" s="62">
        <v>192088</v>
      </c>
      <c r="R3239" s="61"/>
      <c r="S3239" s="61"/>
      <c r="T3239" s="61"/>
      <c r="U3239" s="61"/>
      <c r="V3239" s="61"/>
      <c r="W3239" s="62">
        <v>551495</v>
      </c>
      <c r="X3239" s="61"/>
      <c r="Y3239" s="61"/>
      <c r="Z3239" s="61"/>
      <c r="AA3239" s="62">
        <v>2391244</v>
      </c>
      <c r="AB3239" s="61"/>
      <c r="AC3239" s="61"/>
      <c r="AD3239" s="62">
        <v>73835</v>
      </c>
      <c r="AE3239" s="61"/>
      <c r="AF3239" s="62">
        <v>892503</v>
      </c>
      <c r="AG3239" s="61"/>
      <c r="AH3239" s="61"/>
      <c r="AI3239" s="62">
        <v>351236</v>
      </c>
      <c r="AJ3239" s="61"/>
      <c r="AK3239" s="61"/>
      <c r="AL3239" s="61"/>
      <c r="AM3239" s="61"/>
      <c r="AN3239" s="61"/>
      <c r="AO3239" s="61"/>
      <c r="AP3239" s="62">
        <v>22560</v>
      </c>
      <c r="AQ3239" s="61"/>
      <c r="AR3239" s="62">
        <v>46138</v>
      </c>
      <c r="AS3239" s="61"/>
      <c r="AT3239" s="61"/>
      <c r="AU3239" s="61"/>
      <c r="AV3239" s="62">
        <v>3559</v>
      </c>
      <c r="AW3239" s="61"/>
      <c r="AX3239" s="61"/>
      <c r="AY3239" s="62">
        <v>98575</v>
      </c>
      <c r="AZ3239" s="61"/>
      <c r="BA3239" s="62">
        <v>316579</v>
      </c>
      <c r="BB3239" s="61"/>
      <c r="BC3239" s="61"/>
      <c r="BD3239" s="61"/>
      <c r="BE3239" s="61"/>
      <c r="BF3239" s="61"/>
      <c r="BG3239" s="61"/>
      <c r="BH3239" s="61"/>
      <c r="BI3239" s="61"/>
      <c r="BJ3239" s="61"/>
      <c r="BK3239" s="61"/>
      <c r="BL3239" s="61"/>
      <c r="BM3239" s="61"/>
      <c r="BN3239" s="61"/>
      <c r="BO3239" s="62">
        <v>-45216</v>
      </c>
    </row>
    <row r="3240" spans="1:67" x14ac:dyDescent="0.2">
      <c r="A3240" s="57" t="s">
        <v>61</v>
      </c>
      <c r="B3240" s="56" t="s">
        <v>61</v>
      </c>
      <c r="C3240" s="56" t="s">
        <v>61</v>
      </c>
      <c r="D3240" s="56">
        <v>1991</v>
      </c>
      <c r="E3240" s="58">
        <v>5647183</v>
      </c>
      <c r="F3240" s="58">
        <v>5601967</v>
      </c>
      <c r="G3240" s="59">
        <v>5100740</v>
      </c>
      <c r="H3240" s="59">
        <v>546443</v>
      </c>
      <c r="I3240" s="60">
        <v>0</v>
      </c>
      <c r="J3240" s="58">
        <v>-45216</v>
      </c>
      <c r="K3240" s="62">
        <v>170475</v>
      </c>
      <c r="L3240" s="61"/>
      <c r="M3240" s="62">
        <v>13886</v>
      </c>
      <c r="N3240" s="61"/>
      <c r="O3240" s="61"/>
      <c r="P3240" s="62">
        <v>187544</v>
      </c>
      <c r="Q3240" s="62">
        <v>192088</v>
      </c>
      <c r="R3240" s="61"/>
      <c r="S3240" s="61"/>
      <c r="T3240" s="61"/>
      <c r="U3240" s="61"/>
      <c r="V3240" s="61"/>
      <c r="W3240" s="62">
        <v>559091</v>
      </c>
      <c r="X3240" s="61"/>
      <c r="Y3240" s="61"/>
      <c r="Z3240" s="61"/>
      <c r="AA3240" s="62">
        <v>2623550</v>
      </c>
      <c r="AB3240" s="61"/>
      <c r="AC3240" s="61"/>
      <c r="AD3240" s="62">
        <v>75782</v>
      </c>
      <c r="AE3240" s="61"/>
      <c r="AF3240" s="62">
        <v>918801</v>
      </c>
      <c r="AG3240" s="61"/>
      <c r="AH3240" s="61"/>
      <c r="AI3240" s="62">
        <v>359523</v>
      </c>
      <c r="AJ3240" s="61"/>
      <c r="AK3240" s="61"/>
      <c r="AL3240" s="61"/>
      <c r="AM3240" s="61"/>
      <c r="AN3240" s="61"/>
      <c r="AO3240" s="61"/>
      <c r="AP3240" s="62">
        <v>23143</v>
      </c>
      <c r="AQ3240" s="61"/>
      <c r="AR3240" s="62">
        <v>84674</v>
      </c>
      <c r="AS3240" s="61"/>
      <c r="AT3240" s="61"/>
      <c r="AU3240" s="61"/>
      <c r="AV3240" s="62">
        <v>3559</v>
      </c>
      <c r="AW3240" s="61"/>
      <c r="AX3240" s="61"/>
      <c r="AY3240" s="62">
        <v>102103</v>
      </c>
      <c r="AZ3240" s="61"/>
      <c r="BA3240" s="62">
        <v>332964</v>
      </c>
      <c r="BB3240" s="61"/>
      <c r="BC3240" s="61"/>
      <c r="BD3240" s="61"/>
      <c r="BE3240" s="61"/>
      <c r="BF3240" s="61"/>
      <c r="BG3240" s="61"/>
      <c r="BH3240" s="61"/>
      <c r="BI3240" s="61"/>
      <c r="BJ3240" s="61"/>
      <c r="BK3240" s="61"/>
      <c r="BL3240" s="61"/>
      <c r="BM3240" s="61"/>
      <c r="BN3240" s="61"/>
      <c r="BO3240" s="62">
        <v>-45216</v>
      </c>
    </row>
    <row r="3241" spans="1:67" x14ac:dyDescent="0.2">
      <c r="A3241" s="57" t="s">
        <v>61</v>
      </c>
      <c r="B3241" s="56" t="s">
        <v>61</v>
      </c>
      <c r="C3241" s="56" t="s">
        <v>61</v>
      </c>
      <c r="D3241" s="56">
        <v>1992</v>
      </c>
      <c r="E3241" s="58">
        <v>6007898</v>
      </c>
      <c r="F3241" s="58">
        <v>5962682</v>
      </c>
      <c r="G3241" s="59">
        <v>5456275</v>
      </c>
      <c r="H3241" s="59">
        <v>551623</v>
      </c>
      <c r="I3241" s="60">
        <v>0</v>
      </c>
      <c r="J3241" s="58">
        <v>-45216</v>
      </c>
      <c r="K3241" s="62">
        <v>170475</v>
      </c>
      <c r="L3241" s="61"/>
      <c r="M3241" s="62">
        <v>15636</v>
      </c>
      <c r="N3241" s="61"/>
      <c r="O3241" s="61"/>
      <c r="P3241" s="62">
        <v>187544</v>
      </c>
      <c r="Q3241" s="62">
        <v>192088</v>
      </c>
      <c r="R3241" s="61"/>
      <c r="S3241" s="61"/>
      <c r="T3241" s="61"/>
      <c r="U3241" s="61"/>
      <c r="V3241" s="61"/>
      <c r="W3241" s="62">
        <v>559091</v>
      </c>
      <c r="X3241" s="61"/>
      <c r="Y3241" s="61"/>
      <c r="Z3241" s="61"/>
      <c r="AA3241" s="62">
        <v>2888748</v>
      </c>
      <c r="AB3241" s="61"/>
      <c r="AC3241" s="61"/>
      <c r="AD3241" s="62">
        <v>85015</v>
      </c>
      <c r="AE3241" s="61"/>
      <c r="AF3241" s="62">
        <v>956103</v>
      </c>
      <c r="AG3241" s="61"/>
      <c r="AH3241" s="61"/>
      <c r="AI3241" s="62">
        <v>401575</v>
      </c>
      <c r="AJ3241" s="61"/>
      <c r="AK3241" s="61"/>
      <c r="AL3241" s="61"/>
      <c r="AM3241" s="61"/>
      <c r="AN3241" s="61"/>
      <c r="AO3241" s="61"/>
      <c r="AP3241" s="62">
        <v>23143</v>
      </c>
      <c r="AQ3241" s="61"/>
      <c r="AR3241" s="62">
        <v>86867</v>
      </c>
      <c r="AS3241" s="61"/>
      <c r="AT3241" s="61"/>
      <c r="AU3241" s="61"/>
      <c r="AV3241" s="62">
        <v>3559</v>
      </c>
      <c r="AW3241" s="61"/>
      <c r="AX3241" s="61"/>
      <c r="AY3241" s="62">
        <v>105090</v>
      </c>
      <c r="AZ3241" s="61"/>
      <c r="BA3241" s="62">
        <v>332964</v>
      </c>
      <c r="BB3241" s="61"/>
      <c r="BC3241" s="61"/>
      <c r="BD3241" s="61"/>
      <c r="BE3241" s="61"/>
      <c r="BF3241" s="61"/>
      <c r="BG3241" s="61"/>
      <c r="BH3241" s="61"/>
      <c r="BI3241" s="61"/>
      <c r="BJ3241" s="61"/>
      <c r="BK3241" s="61"/>
      <c r="BL3241" s="61"/>
      <c r="BM3241" s="61"/>
      <c r="BN3241" s="61"/>
      <c r="BO3241" s="62">
        <v>-45216</v>
      </c>
    </row>
    <row r="3242" spans="1:67" x14ac:dyDescent="0.2">
      <c r="A3242" s="57" t="s">
        <v>61</v>
      </c>
      <c r="B3242" s="56" t="s">
        <v>61</v>
      </c>
      <c r="C3242" s="56" t="s">
        <v>61</v>
      </c>
      <c r="D3242" s="56">
        <v>1993</v>
      </c>
      <c r="E3242" s="58">
        <v>6242206</v>
      </c>
      <c r="F3242" s="58">
        <v>6196990</v>
      </c>
      <c r="G3242" s="59">
        <v>5711894</v>
      </c>
      <c r="H3242" s="59">
        <v>530312</v>
      </c>
      <c r="I3242" s="60">
        <v>0</v>
      </c>
      <c r="J3242" s="58">
        <v>-45216</v>
      </c>
      <c r="K3242" s="62">
        <v>170475</v>
      </c>
      <c r="L3242" s="61"/>
      <c r="M3242" s="62">
        <v>16174</v>
      </c>
      <c r="N3242" s="61"/>
      <c r="O3242" s="61"/>
      <c r="P3242" s="62">
        <v>187544</v>
      </c>
      <c r="Q3242" s="62">
        <v>192088</v>
      </c>
      <c r="R3242" s="61"/>
      <c r="S3242" s="61"/>
      <c r="T3242" s="61"/>
      <c r="U3242" s="61"/>
      <c r="V3242" s="61"/>
      <c r="W3242" s="62">
        <v>559091</v>
      </c>
      <c r="X3242" s="61"/>
      <c r="Y3242" s="61"/>
      <c r="Z3242" s="61"/>
      <c r="AA3242" s="62">
        <v>3125807</v>
      </c>
      <c r="AB3242" s="61"/>
      <c r="AC3242" s="61"/>
      <c r="AD3242" s="62">
        <v>85015</v>
      </c>
      <c r="AE3242" s="61"/>
      <c r="AF3242" s="62">
        <v>972208</v>
      </c>
      <c r="AG3242" s="61"/>
      <c r="AH3242" s="61"/>
      <c r="AI3242" s="62">
        <v>403492</v>
      </c>
      <c r="AJ3242" s="61"/>
      <c r="AK3242" s="61"/>
      <c r="AL3242" s="61"/>
      <c r="AM3242" s="61"/>
      <c r="AN3242" s="61"/>
      <c r="AO3242" s="61"/>
      <c r="AP3242" s="62">
        <v>25837</v>
      </c>
      <c r="AQ3242" s="61"/>
      <c r="AR3242" s="62">
        <v>47347</v>
      </c>
      <c r="AS3242" s="61"/>
      <c r="AT3242" s="61"/>
      <c r="AU3242" s="61"/>
      <c r="AV3242" s="62">
        <v>3559</v>
      </c>
      <c r="AW3242" s="61"/>
      <c r="AX3242" s="61"/>
      <c r="AY3242" s="62">
        <v>110431</v>
      </c>
      <c r="AZ3242" s="61"/>
      <c r="BA3242" s="62">
        <v>343138</v>
      </c>
      <c r="BB3242" s="61"/>
      <c r="BC3242" s="61"/>
      <c r="BD3242" s="61"/>
      <c r="BE3242" s="61"/>
      <c r="BF3242" s="61"/>
      <c r="BG3242" s="61"/>
      <c r="BH3242" s="61"/>
      <c r="BI3242" s="61"/>
      <c r="BJ3242" s="61"/>
      <c r="BK3242" s="61"/>
      <c r="BL3242" s="61"/>
      <c r="BM3242" s="61"/>
      <c r="BN3242" s="61"/>
      <c r="BO3242" s="62">
        <v>-45216</v>
      </c>
    </row>
    <row r="3243" spans="1:67" x14ac:dyDescent="0.2">
      <c r="A3243" s="57" t="s">
        <v>61</v>
      </c>
      <c r="B3243" s="56" t="s">
        <v>61</v>
      </c>
      <c r="C3243" s="56" t="s">
        <v>61</v>
      </c>
      <c r="D3243" s="56">
        <v>1994</v>
      </c>
      <c r="E3243" s="58">
        <v>6575816</v>
      </c>
      <c r="F3243" s="58">
        <v>6477172</v>
      </c>
      <c r="G3243" s="59">
        <v>6019562</v>
      </c>
      <c r="H3243" s="59">
        <v>556254</v>
      </c>
      <c r="I3243" s="60">
        <v>0</v>
      </c>
      <c r="J3243" s="58">
        <v>-98644</v>
      </c>
      <c r="K3243" s="62">
        <v>170475</v>
      </c>
      <c r="L3243" s="61"/>
      <c r="M3243" s="62">
        <v>16174</v>
      </c>
      <c r="N3243" s="61"/>
      <c r="O3243" s="61"/>
      <c r="P3243" s="62">
        <v>196378</v>
      </c>
      <c r="Q3243" s="62">
        <v>192088</v>
      </c>
      <c r="R3243" s="61"/>
      <c r="S3243" s="61"/>
      <c r="T3243" s="61"/>
      <c r="U3243" s="61"/>
      <c r="V3243" s="61"/>
      <c r="W3243" s="62">
        <v>559091</v>
      </c>
      <c r="X3243" s="61"/>
      <c r="Y3243" s="61"/>
      <c r="Z3243" s="61"/>
      <c r="AA3243" s="62">
        <v>3347927</v>
      </c>
      <c r="AB3243" s="61"/>
      <c r="AC3243" s="61"/>
      <c r="AD3243" s="62">
        <v>121963</v>
      </c>
      <c r="AE3243" s="61"/>
      <c r="AF3243" s="62">
        <v>1003997</v>
      </c>
      <c r="AG3243" s="61"/>
      <c r="AH3243" s="61"/>
      <c r="AI3243" s="62">
        <v>411469</v>
      </c>
      <c r="AJ3243" s="61"/>
      <c r="AK3243" s="61"/>
      <c r="AL3243" s="61"/>
      <c r="AM3243" s="61"/>
      <c r="AN3243" s="61"/>
      <c r="AO3243" s="61"/>
      <c r="AP3243" s="62">
        <v>26870</v>
      </c>
      <c r="AQ3243" s="61"/>
      <c r="AR3243" s="62">
        <v>55274</v>
      </c>
      <c r="AS3243" s="61"/>
      <c r="AT3243" s="61"/>
      <c r="AU3243" s="61"/>
      <c r="AV3243" s="62">
        <v>3559</v>
      </c>
      <c r="AW3243" s="61"/>
      <c r="AX3243" s="61"/>
      <c r="AY3243" s="62">
        <v>123438</v>
      </c>
      <c r="AZ3243" s="61"/>
      <c r="BA3243" s="62">
        <v>347113</v>
      </c>
      <c r="BB3243" s="61"/>
      <c r="BC3243" s="61"/>
      <c r="BD3243" s="61"/>
      <c r="BE3243" s="61"/>
      <c r="BF3243" s="61"/>
      <c r="BG3243" s="61"/>
      <c r="BH3243" s="61"/>
      <c r="BI3243" s="61"/>
      <c r="BJ3243" s="61"/>
      <c r="BK3243" s="61"/>
      <c r="BL3243" s="61"/>
      <c r="BM3243" s="61"/>
      <c r="BN3243" s="61"/>
      <c r="BO3243" s="62">
        <v>-98644</v>
      </c>
    </row>
    <row r="3244" spans="1:67" x14ac:dyDescent="0.2">
      <c r="A3244" s="57" t="s">
        <v>61</v>
      </c>
      <c r="B3244" s="56" t="s">
        <v>61</v>
      </c>
      <c r="C3244" s="56" t="s">
        <v>61</v>
      </c>
      <c r="D3244" s="56">
        <v>1995</v>
      </c>
      <c r="E3244" s="58">
        <v>7057061</v>
      </c>
      <c r="F3244" s="58">
        <v>6958417</v>
      </c>
      <c r="G3244" s="59">
        <v>6417337</v>
      </c>
      <c r="H3244" s="59">
        <v>639724</v>
      </c>
      <c r="I3244" s="60">
        <v>0</v>
      </c>
      <c r="J3244" s="58">
        <v>-98644</v>
      </c>
      <c r="K3244" s="62">
        <v>53245</v>
      </c>
      <c r="L3244" s="61"/>
      <c r="M3244" s="62">
        <v>117230</v>
      </c>
      <c r="N3244" s="61"/>
      <c r="O3244" s="61"/>
      <c r="P3244" s="62">
        <v>309220</v>
      </c>
      <c r="Q3244" s="62">
        <v>192088</v>
      </c>
      <c r="R3244" s="62">
        <v>16174</v>
      </c>
      <c r="S3244" s="61"/>
      <c r="T3244" s="61"/>
      <c r="U3244" s="61"/>
      <c r="V3244" s="61"/>
      <c r="W3244" s="62">
        <v>559091</v>
      </c>
      <c r="X3244" s="61"/>
      <c r="Y3244" s="61"/>
      <c r="Z3244" s="61"/>
      <c r="AA3244" s="62">
        <v>3547524</v>
      </c>
      <c r="AB3244" s="61"/>
      <c r="AC3244" s="61"/>
      <c r="AD3244" s="62">
        <v>150396</v>
      </c>
      <c r="AE3244" s="61"/>
      <c r="AF3244" s="62">
        <v>1054931</v>
      </c>
      <c r="AG3244" s="61"/>
      <c r="AH3244" s="61"/>
      <c r="AI3244" s="62">
        <v>417438</v>
      </c>
      <c r="AJ3244" s="61"/>
      <c r="AK3244" s="61"/>
      <c r="AL3244" s="61"/>
      <c r="AM3244" s="61"/>
      <c r="AN3244" s="61"/>
      <c r="AO3244" s="61"/>
      <c r="AP3244" s="62">
        <v>27630</v>
      </c>
      <c r="AQ3244" s="61"/>
      <c r="AR3244" s="62">
        <v>60046</v>
      </c>
      <c r="AS3244" s="61"/>
      <c r="AT3244" s="61"/>
      <c r="AU3244" s="61"/>
      <c r="AV3244" s="62">
        <v>3559</v>
      </c>
      <c r="AW3244" s="61"/>
      <c r="AX3244" s="61"/>
      <c r="AY3244" s="62">
        <v>171405</v>
      </c>
      <c r="AZ3244" s="61"/>
      <c r="BA3244" s="62">
        <v>377084</v>
      </c>
      <c r="BB3244" s="61"/>
      <c r="BC3244" s="61"/>
      <c r="BD3244" s="61"/>
      <c r="BE3244" s="61"/>
      <c r="BF3244" s="61"/>
      <c r="BG3244" s="61"/>
      <c r="BH3244" s="61"/>
      <c r="BI3244" s="61"/>
      <c r="BJ3244" s="61"/>
      <c r="BK3244" s="61"/>
      <c r="BL3244" s="61"/>
      <c r="BM3244" s="61"/>
      <c r="BN3244" s="61"/>
      <c r="BO3244" s="62">
        <v>-98644</v>
      </c>
    </row>
    <row r="3245" spans="1:67" x14ac:dyDescent="0.2">
      <c r="A3245" s="57" t="s">
        <v>61</v>
      </c>
      <c r="B3245" s="56" t="s">
        <v>61</v>
      </c>
      <c r="C3245" s="56" t="s">
        <v>61</v>
      </c>
      <c r="D3245" s="56">
        <v>1996</v>
      </c>
      <c r="E3245" s="58">
        <v>7227894</v>
      </c>
      <c r="F3245" s="58">
        <v>7129250</v>
      </c>
      <c r="G3245" s="59">
        <v>6575956</v>
      </c>
      <c r="H3245" s="59">
        <v>651938</v>
      </c>
      <c r="I3245" s="60">
        <v>0</v>
      </c>
      <c r="J3245" s="58">
        <v>-98644</v>
      </c>
      <c r="K3245" s="62">
        <v>53245</v>
      </c>
      <c r="L3245" s="61"/>
      <c r="M3245" s="62">
        <v>117230</v>
      </c>
      <c r="N3245" s="61"/>
      <c r="O3245" s="61"/>
      <c r="P3245" s="62">
        <v>309520</v>
      </c>
      <c r="Q3245" s="62">
        <v>192088</v>
      </c>
      <c r="R3245" s="62">
        <v>16174</v>
      </c>
      <c r="S3245" s="61"/>
      <c r="T3245" s="61"/>
      <c r="U3245" s="61"/>
      <c r="V3245" s="61"/>
      <c r="W3245" s="62">
        <v>559091</v>
      </c>
      <c r="X3245" s="61"/>
      <c r="Y3245" s="61"/>
      <c r="Z3245" s="61"/>
      <c r="AA3245" s="62">
        <v>3658457</v>
      </c>
      <c r="AB3245" s="61"/>
      <c r="AC3245" s="61"/>
      <c r="AD3245" s="62">
        <v>163649</v>
      </c>
      <c r="AE3245" s="61"/>
      <c r="AF3245" s="62">
        <v>1081399</v>
      </c>
      <c r="AG3245" s="61"/>
      <c r="AH3245" s="61"/>
      <c r="AI3245" s="62">
        <v>425103</v>
      </c>
      <c r="AJ3245" s="61"/>
      <c r="AK3245" s="61"/>
      <c r="AL3245" s="61"/>
      <c r="AM3245" s="61"/>
      <c r="AN3245" s="61"/>
      <c r="AO3245" s="61"/>
      <c r="AP3245" s="62">
        <v>28374</v>
      </c>
      <c r="AQ3245" s="61"/>
      <c r="AR3245" s="62">
        <v>65775</v>
      </c>
      <c r="AS3245" s="61"/>
      <c r="AT3245" s="61"/>
      <c r="AU3245" s="61"/>
      <c r="AV3245" s="62">
        <v>3559</v>
      </c>
      <c r="AW3245" s="61"/>
      <c r="AX3245" s="61"/>
      <c r="AY3245" s="62">
        <v>177146</v>
      </c>
      <c r="AZ3245" s="61"/>
      <c r="BA3245" s="62">
        <v>377084</v>
      </c>
      <c r="BB3245" s="61"/>
      <c r="BC3245" s="61"/>
      <c r="BD3245" s="61"/>
      <c r="BE3245" s="61"/>
      <c r="BF3245" s="61"/>
      <c r="BG3245" s="61"/>
      <c r="BH3245" s="61"/>
      <c r="BI3245" s="61"/>
      <c r="BJ3245" s="61"/>
      <c r="BK3245" s="61"/>
      <c r="BL3245" s="61"/>
      <c r="BM3245" s="61"/>
      <c r="BN3245" s="61"/>
      <c r="BO3245" s="62">
        <v>-98644</v>
      </c>
    </row>
    <row r="3246" spans="1:67" x14ac:dyDescent="0.2">
      <c r="A3246" s="57" t="s">
        <v>61</v>
      </c>
      <c r="B3246" s="56" t="s">
        <v>61</v>
      </c>
      <c r="C3246" s="56" t="s">
        <v>61</v>
      </c>
      <c r="D3246" s="56">
        <v>1997</v>
      </c>
      <c r="E3246" s="58">
        <v>7661261</v>
      </c>
      <c r="F3246" s="58">
        <v>7562617</v>
      </c>
      <c r="G3246" s="59">
        <v>6985428</v>
      </c>
      <c r="H3246" s="59">
        <v>675833</v>
      </c>
      <c r="I3246" s="60">
        <v>0</v>
      </c>
      <c r="J3246" s="58">
        <v>-98644</v>
      </c>
      <c r="K3246" s="62">
        <v>53245</v>
      </c>
      <c r="L3246" s="61"/>
      <c r="M3246" s="62">
        <v>117380</v>
      </c>
      <c r="N3246" s="61"/>
      <c r="O3246" s="61"/>
      <c r="P3246" s="62">
        <v>309520</v>
      </c>
      <c r="Q3246" s="62">
        <v>194578</v>
      </c>
      <c r="R3246" s="62">
        <v>17374</v>
      </c>
      <c r="S3246" s="61"/>
      <c r="T3246" s="61"/>
      <c r="U3246" s="61"/>
      <c r="V3246" s="61"/>
      <c r="W3246" s="62">
        <v>718445</v>
      </c>
      <c r="X3246" s="61"/>
      <c r="Y3246" s="61"/>
      <c r="Z3246" s="61"/>
      <c r="AA3246" s="62">
        <v>3852883</v>
      </c>
      <c r="AB3246" s="61"/>
      <c r="AC3246" s="61"/>
      <c r="AD3246" s="62">
        <v>180067</v>
      </c>
      <c r="AE3246" s="61"/>
      <c r="AF3246" s="62">
        <v>1103676</v>
      </c>
      <c r="AG3246" s="61"/>
      <c r="AH3246" s="61"/>
      <c r="AI3246" s="62">
        <v>438260</v>
      </c>
      <c r="AJ3246" s="61"/>
      <c r="AK3246" s="61"/>
      <c r="AL3246" s="61"/>
      <c r="AM3246" s="61"/>
      <c r="AN3246" s="61"/>
      <c r="AO3246" s="61"/>
      <c r="AP3246" s="62">
        <v>28720</v>
      </c>
      <c r="AQ3246" s="61"/>
      <c r="AR3246" s="62">
        <v>72078</v>
      </c>
      <c r="AS3246" s="61"/>
      <c r="AT3246" s="61"/>
      <c r="AU3246" s="61"/>
      <c r="AV3246" s="62">
        <v>3559</v>
      </c>
      <c r="AW3246" s="61"/>
      <c r="AX3246" s="61"/>
      <c r="AY3246" s="62">
        <v>184471</v>
      </c>
      <c r="AZ3246" s="61"/>
      <c r="BA3246" s="62">
        <v>387005</v>
      </c>
      <c r="BB3246" s="61"/>
      <c r="BC3246" s="61"/>
      <c r="BD3246" s="61"/>
      <c r="BE3246" s="61"/>
      <c r="BF3246" s="61"/>
      <c r="BG3246" s="61"/>
      <c r="BH3246" s="61"/>
      <c r="BI3246" s="61"/>
      <c r="BJ3246" s="61"/>
      <c r="BK3246" s="61"/>
      <c r="BL3246" s="61"/>
      <c r="BM3246" s="61"/>
      <c r="BN3246" s="61"/>
      <c r="BO3246" s="62">
        <v>-98644</v>
      </c>
    </row>
    <row r="3247" spans="1:67" x14ac:dyDescent="0.2">
      <c r="A3247" s="57" t="s">
        <v>61</v>
      </c>
      <c r="B3247" s="56" t="s">
        <v>61</v>
      </c>
      <c r="C3247" s="56" t="s">
        <v>61</v>
      </c>
      <c r="D3247" s="56">
        <v>1998</v>
      </c>
      <c r="E3247" s="58">
        <v>7930977</v>
      </c>
      <c r="F3247" s="58">
        <v>7832333</v>
      </c>
      <c r="G3247" s="59">
        <v>7221999</v>
      </c>
      <c r="H3247" s="59">
        <v>708978</v>
      </c>
      <c r="I3247" s="60">
        <v>0</v>
      </c>
      <c r="J3247" s="58">
        <v>-98644</v>
      </c>
      <c r="K3247" s="62">
        <v>53245</v>
      </c>
      <c r="L3247" s="61"/>
      <c r="M3247" s="62">
        <v>117380</v>
      </c>
      <c r="N3247" s="61"/>
      <c r="O3247" s="61"/>
      <c r="P3247" s="62">
        <v>327434</v>
      </c>
      <c r="Q3247" s="62">
        <v>193763</v>
      </c>
      <c r="R3247" s="62">
        <v>17374</v>
      </c>
      <c r="S3247" s="61"/>
      <c r="T3247" s="61"/>
      <c r="U3247" s="61"/>
      <c r="V3247" s="61"/>
      <c r="W3247" s="62">
        <v>718445</v>
      </c>
      <c r="X3247" s="61"/>
      <c r="Y3247" s="61"/>
      <c r="Z3247" s="61"/>
      <c r="AA3247" s="62">
        <v>4027564</v>
      </c>
      <c r="AB3247" s="61"/>
      <c r="AC3247" s="61"/>
      <c r="AD3247" s="62">
        <v>180067</v>
      </c>
      <c r="AE3247" s="61"/>
      <c r="AF3247" s="62">
        <v>1129292</v>
      </c>
      <c r="AG3247" s="61"/>
      <c r="AH3247" s="61"/>
      <c r="AI3247" s="62">
        <v>457435</v>
      </c>
      <c r="AJ3247" s="61"/>
      <c r="AK3247" s="61"/>
      <c r="AL3247" s="61"/>
      <c r="AM3247" s="61"/>
      <c r="AN3247" s="61"/>
      <c r="AO3247" s="61"/>
      <c r="AP3247" s="62">
        <v>28919</v>
      </c>
      <c r="AQ3247" s="61"/>
      <c r="AR3247" s="62">
        <v>94026</v>
      </c>
      <c r="AS3247" s="61"/>
      <c r="AT3247" s="61"/>
      <c r="AU3247" s="61"/>
      <c r="AV3247" s="62">
        <v>3559</v>
      </c>
      <c r="AW3247" s="61"/>
      <c r="AX3247" s="61"/>
      <c r="AY3247" s="62">
        <v>200032</v>
      </c>
      <c r="AZ3247" s="61"/>
      <c r="BA3247" s="62">
        <v>382442</v>
      </c>
      <c r="BB3247" s="61"/>
      <c r="BC3247" s="61"/>
      <c r="BD3247" s="61"/>
      <c r="BE3247" s="61"/>
      <c r="BF3247" s="61"/>
      <c r="BG3247" s="61"/>
      <c r="BH3247" s="61"/>
      <c r="BI3247" s="61"/>
      <c r="BJ3247" s="61"/>
      <c r="BK3247" s="61"/>
      <c r="BL3247" s="61"/>
      <c r="BM3247" s="61"/>
      <c r="BN3247" s="61"/>
      <c r="BO3247" s="62">
        <v>-98644</v>
      </c>
    </row>
    <row r="3248" spans="1:67" x14ac:dyDescent="0.2">
      <c r="A3248" s="57" t="s">
        <v>61</v>
      </c>
      <c r="B3248" s="56" t="s">
        <v>61</v>
      </c>
      <c r="C3248" s="56" t="s">
        <v>61</v>
      </c>
      <c r="D3248" s="56">
        <v>2002</v>
      </c>
      <c r="E3248" s="58">
        <v>9490385</v>
      </c>
      <c r="F3248" s="58">
        <v>9490385</v>
      </c>
      <c r="G3248" s="59">
        <v>8528848</v>
      </c>
      <c r="H3248" s="59">
        <v>961537</v>
      </c>
      <c r="I3248" s="60">
        <v>0</v>
      </c>
      <c r="J3248" s="58">
        <v>0</v>
      </c>
      <c r="K3248" s="61"/>
      <c r="L3248" s="62">
        <v>22895</v>
      </c>
      <c r="M3248" s="61"/>
      <c r="N3248" s="62">
        <v>17374</v>
      </c>
      <c r="O3248" s="62">
        <v>153561</v>
      </c>
      <c r="P3248" s="61"/>
      <c r="Q3248" s="61"/>
      <c r="R3248" s="61"/>
      <c r="S3248" s="61">
        <v>0</v>
      </c>
      <c r="T3248" s="61">
        <v>0</v>
      </c>
      <c r="U3248" s="61"/>
      <c r="V3248" s="62">
        <v>820810</v>
      </c>
      <c r="W3248" s="61"/>
      <c r="X3248" s="61">
        <v>0</v>
      </c>
      <c r="Y3248" s="62">
        <v>1361341</v>
      </c>
      <c r="Z3248" s="62">
        <v>2815201</v>
      </c>
      <c r="AA3248" s="61"/>
      <c r="AB3248" s="62">
        <v>17604</v>
      </c>
      <c r="AC3248" s="62">
        <v>156203</v>
      </c>
      <c r="AD3248" s="61"/>
      <c r="AE3248" s="62">
        <v>1291873</v>
      </c>
      <c r="AF3248" s="61"/>
      <c r="AG3248" s="62">
        <v>1325245</v>
      </c>
      <c r="AH3248" s="62">
        <v>546741</v>
      </c>
      <c r="AI3248" s="61"/>
      <c r="AJ3248" s="61">
        <v>0</v>
      </c>
      <c r="AK3248" s="61">
        <v>0</v>
      </c>
      <c r="AL3248" s="61">
        <v>0</v>
      </c>
      <c r="AM3248" s="61">
        <v>0</v>
      </c>
      <c r="AN3248" s="61">
        <v>0</v>
      </c>
      <c r="AO3248" s="61">
        <v>0</v>
      </c>
      <c r="AP3248" s="61"/>
      <c r="AQ3248" s="62">
        <v>30841</v>
      </c>
      <c r="AR3248" s="61"/>
      <c r="AS3248" s="62">
        <v>145352</v>
      </c>
      <c r="AT3248" s="61">
        <v>0</v>
      </c>
      <c r="AU3248" s="62">
        <v>614771</v>
      </c>
      <c r="AV3248" s="61"/>
      <c r="AW3248" s="62">
        <v>3559</v>
      </c>
      <c r="AX3248" s="62">
        <v>167014</v>
      </c>
      <c r="AY3248" s="61"/>
      <c r="AZ3248" s="61">
        <v>0</v>
      </c>
      <c r="BA3248" s="61"/>
      <c r="BB3248" s="61">
        <v>0</v>
      </c>
      <c r="BC3248" s="61">
        <v>0</v>
      </c>
      <c r="BD3248" s="61">
        <v>0</v>
      </c>
      <c r="BE3248" s="61"/>
      <c r="BF3248" s="61">
        <v>0</v>
      </c>
      <c r="BG3248" s="61"/>
      <c r="BH3248" s="61">
        <v>0</v>
      </c>
      <c r="BI3248" s="61"/>
      <c r="BJ3248" s="61">
        <v>0</v>
      </c>
      <c r="BK3248" s="61"/>
      <c r="BL3248" s="61">
        <v>0</v>
      </c>
      <c r="BM3248" s="61">
        <v>0</v>
      </c>
      <c r="BN3248" s="61">
        <v>0</v>
      </c>
      <c r="BO3248" s="61"/>
    </row>
    <row r="3249" spans="1:67" x14ac:dyDescent="0.2">
      <c r="A3249" s="57" t="s">
        <v>61</v>
      </c>
      <c r="B3249" s="56" t="s">
        <v>61</v>
      </c>
      <c r="C3249" s="56" t="s">
        <v>61</v>
      </c>
      <c r="D3249" s="56">
        <v>2003</v>
      </c>
      <c r="E3249" s="58">
        <v>9586590</v>
      </c>
      <c r="F3249" s="58">
        <v>9586590</v>
      </c>
      <c r="G3249" s="59">
        <v>8709593</v>
      </c>
      <c r="H3249" s="59">
        <v>876997</v>
      </c>
      <c r="I3249" s="60">
        <v>0</v>
      </c>
      <c r="J3249" s="58">
        <v>0</v>
      </c>
      <c r="K3249" s="61"/>
      <c r="L3249" s="62">
        <v>22895</v>
      </c>
      <c r="M3249" s="61"/>
      <c r="N3249" s="62">
        <v>17374</v>
      </c>
      <c r="O3249" s="62">
        <v>153561</v>
      </c>
      <c r="P3249" s="61"/>
      <c r="Q3249" s="61"/>
      <c r="R3249" s="61"/>
      <c r="S3249" s="61">
        <v>0</v>
      </c>
      <c r="T3249" s="61">
        <v>0</v>
      </c>
      <c r="U3249" s="61"/>
      <c r="V3249" s="62">
        <v>820810</v>
      </c>
      <c r="W3249" s="61"/>
      <c r="X3249" s="61">
        <v>0</v>
      </c>
      <c r="Y3249" s="62">
        <v>1420236</v>
      </c>
      <c r="Z3249" s="62">
        <v>2888057</v>
      </c>
      <c r="AA3249" s="61"/>
      <c r="AB3249" s="62">
        <v>19787</v>
      </c>
      <c r="AC3249" s="62">
        <v>161802</v>
      </c>
      <c r="AD3249" s="61"/>
      <c r="AE3249" s="62">
        <v>1314025</v>
      </c>
      <c r="AF3249" s="61"/>
      <c r="AG3249" s="62">
        <v>1345879</v>
      </c>
      <c r="AH3249" s="62">
        <v>545167</v>
      </c>
      <c r="AI3249" s="61"/>
      <c r="AJ3249" s="61">
        <v>0</v>
      </c>
      <c r="AK3249" s="61">
        <v>0</v>
      </c>
      <c r="AL3249" s="61">
        <v>0</v>
      </c>
      <c r="AM3249" s="61">
        <v>0</v>
      </c>
      <c r="AN3249" s="61">
        <v>0</v>
      </c>
      <c r="AO3249" s="61">
        <v>0</v>
      </c>
      <c r="AP3249" s="61"/>
      <c r="AQ3249" s="62">
        <v>30841</v>
      </c>
      <c r="AR3249" s="61"/>
      <c r="AS3249" s="62">
        <v>59219</v>
      </c>
      <c r="AT3249" s="61">
        <v>0</v>
      </c>
      <c r="AU3249" s="62">
        <v>614771</v>
      </c>
      <c r="AV3249" s="61"/>
      <c r="AW3249" s="62">
        <v>3559</v>
      </c>
      <c r="AX3249" s="62">
        <v>168607</v>
      </c>
      <c r="AY3249" s="61"/>
      <c r="AZ3249" s="61">
        <v>0</v>
      </c>
      <c r="BA3249" s="61"/>
      <c r="BB3249" s="61">
        <v>0</v>
      </c>
      <c r="BC3249" s="61">
        <v>0</v>
      </c>
      <c r="BD3249" s="61">
        <v>0</v>
      </c>
      <c r="BE3249" s="61"/>
      <c r="BF3249" s="61">
        <v>0</v>
      </c>
      <c r="BG3249" s="61"/>
      <c r="BH3249" s="61">
        <v>0</v>
      </c>
      <c r="BI3249" s="61"/>
      <c r="BJ3249" s="61">
        <v>0</v>
      </c>
      <c r="BK3249" s="61"/>
      <c r="BL3249" s="61">
        <v>0</v>
      </c>
      <c r="BM3249" s="61">
        <v>0</v>
      </c>
      <c r="BN3249" s="61">
        <v>0</v>
      </c>
      <c r="BO3249" s="61"/>
    </row>
    <row r="3250" spans="1:67" x14ac:dyDescent="0.2">
      <c r="A3250" s="57" t="s">
        <v>61</v>
      </c>
      <c r="B3250" s="56" t="s">
        <v>61</v>
      </c>
      <c r="C3250" s="56" t="s">
        <v>61</v>
      </c>
      <c r="D3250" s="56">
        <v>2004</v>
      </c>
      <c r="E3250" s="58">
        <v>9972705</v>
      </c>
      <c r="F3250" s="58">
        <v>9972705</v>
      </c>
      <c r="G3250" s="59">
        <v>9087263</v>
      </c>
      <c r="H3250" s="59">
        <v>885442</v>
      </c>
      <c r="I3250" s="60">
        <v>0</v>
      </c>
      <c r="J3250" s="58">
        <v>0</v>
      </c>
      <c r="K3250" s="61"/>
      <c r="L3250" s="62">
        <v>22895</v>
      </c>
      <c r="M3250" s="61"/>
      <c r="N3250" s="62">
        <v>17374</v>
      </c>
      <c r="O3250" s="62">
        <v>154129</v>
      </c>
      <c r="P3250" s="61"/>
      <c r="Q3250" s="61"/>
      <c r="R3250" s="61"/>
      <c r="S3250" s="61">
        <v>0</v>
      </c>
      <c r="T3250" s="61">
        <v>0</v>
      </c>
      <c r="U3250" s="61"/>
      <c r="V3250" s="62">
        <v>934336</v>
      </c>
      <c r="W3250" s="61"/>
      <c r="X3250" s="61">
        <v>0</v>
      </c>
      <c r="Y3250" s="62">
        <v>1538165</v>
      </c>
      <c r="Z3250" s="62">
        <v>2967902</v>
      </c>
      <c r="AA3250" s="61"/>
      <c r="AB3250" s="62">
        <v>20544</v>
      </c>
      <c r="AC3250" s="62">
        <v>182047</v>
      </c>
      <c r="AD3250" s="61"/>
      <c r="AE3250" s="62">
        <v>1340260</v>
      </c>
      <c r="AF3250" s="61"/>
      <c r="AG3250" s="62">
        <v>1363993</v>
      </c>
      <c r="AH3250" s="62">
        <v>545618</v>
      </c>
      <c r="AI3250" s="61"/>
      <c r="AJ3250" s="61">
        <v>0</v>
      </c>
      <c r="AK3250" s="61">
        <v>0</v>
      </c>
      <c r="AL3250" s="61">
        <v>0</v>
      </c>
      <c r="AM3250" s="61">
        <v>0</v>
      </c>
      <c r="AN3250" s="61">
        <v>0</v>
      </c>
      <c r="AO3250" s="61">
        <v>0</v>
      </c>
      <c r="AP3250" s="61"/>
      <c r="AQ3250" s="62">
        <v>30841</v>
      </c>
      <c r="AR3250" s="61"/>
      <c r="AS3250" s="62">
        <v>61772</v>
      </c>
      <c r="AT3250" s="62">
        <v>3348</v>
      </c>
      <c r="AU3250" s="62">
        <v>614771</v>
      </c>
      <c r="AV3250" s="61"/>
      <c r="AW3250" s="62">
        <v>3559</v>
      </c>
      <c r="AX3250" s="62">
        <v>171151</v>
      </c>
      <c r="AY3250" s="61"/>
      <c r="AZ3250" s="61">
        <v>0</v>
      </c>
      <c r="BA3250" s="61"/>
      <c r="BB3250" s="61">
        <v>0</v>
      </c>
      <c r="BC3250" s="61">
        <v>0</v>
      </c>
      <c r="BD3250" s="61">
        <v>0</v>
      </c>
      <c r="BE3250" s="61"/>
      <c r="BF3250" s="61">
        <v>0</v>
      </c>
      <c r="BG3250" s="61"/>
      <c r="BH3250" s="61">
        <v>0</v>
      </c>
      <c r="BI3250" s="61"/>
      <c r="BJ3250" s="61">
        <v>0</v>
      </c>
      <c r="BK3250" s="61"/>
      <c r="BL3250" s="61">
        <v>0</v>
      </c>
      <c r="BM3250" s="61">
        <v>0</v>
      </c>
      <c r="BN3250" s="61">
        <v>0</v>
      </c>
      <c r="BO3250" s="61"/>
    </row>
    <row r="3251" spans="1:67" x14ac:dyDescent="0.2">
      <c r="A3251" s="57" t="s">
        <v>61</v>
      </c>
      <c r="B3251" s="56" t="s">
        <v>61</v>
      </c>
      <c r="C3251" s="56" t="s">
        <v>61</v>
      </c>
      <c r="D3251" s="56">
        <v>2005</v>
      </c>
      <c r="E3251" s="58">
        <v>10381000</v>
      </c>
      <c r="F3251" s="58">
        <v>10381000</v>
      </c>
      <c r="G3251" s="59">
        <v>9491126</v>
      </c>
      <c r="H3251" s="59">
        <v>889874</v>
      </c>
      <c r="I3251" s="60">
        <v>0</v>
      </c>
      <c r="J3251" s="58">
        <v>0</v>
      </c>
      <c r="K3251" s="61"/>
      <c r="L3251" s="62">
        <v>22895</v>
      </c>
      <c r="M3251" s="61"/>
      <c r="N3251" s="62">
        <v>17374</v>
      </c>
      <c r="O3251" s="62">
        <v>154129</v>
      </c>
      <c r="P3251" s="61"/>
      <c r="Q3251" s="61"/>
      <c r="R3251" s="61"/>
      <c r="S3251" s="61">
        <v>0</v>
      </c>
      <c r="T3251" s="61">
        <v>0</v>
      </c>
      <c r="U3251" s="61"/>
      <c r="V3251" s="62">
        <v>1031863</v>
      </c>
      <c r="W3251" s="61"/>
      <c r="X3251" s="61">
        <v>0</v>
      </c>
      <c r="Y3251" s="62">
        <v>1607350</v>
      </c>
      <c r="Z3251" s="62">
        <v>3103652</v>
      </c>
      <c r="AA3251" s="61"/>
      <c r="AB3251" s="62">
        <v>29557</v>
      </c>
      <c r="AC3251" s="62">
        <v>230083</v>
      </c>
      <c r="AD3251" s="61"/>
      <c r="AE3251" s="62">
        <v>1354141</v>
      </c>
      <c r="AF3251" s="61"/>
      <c r="AG3251" s="62">
        <v>1383938</v>
      </c>
      <c r="AH3251" s="62">
        <v>556144</v>
      </c>
      <c r="AI3251" s="61"/>
      <c r="AJ3251" s="61">
        <v>0</v>
      </c>
      <c r="AK3251" s="61">
        <v>0</v>
      </c>
      <c r="AL3251" s="61">
        <v>0</v>
      </c>
      <c r="AM3251" s="61">
        <v>0</v>
      </c>
      <c r="AN3251" s="61">
        <v>0</v>
      </c>
      <c r="AO3251" s="61">
        <v>0</v>
      </c>
      <c r="AP3251" s="61"/>
      <c r="AQ3251" s="62">
        <v>30841</v>
      </c>
      <c r="AR3251" s="61"/>
      <c r="AS3251" s="62">
        <v>64346</v>
      </c>
      <c r="AT3251" s="62">
        <v>3348</v>
      </c>
      <c r="AU3251" s="62">
        <v>614771</v>
      </c>
      <c r="AV3251" s="61"/>
      <c r="AW3251" s="62">
        <v>3559</v>
      </c>
      <c r="AX3251" s="62">
        <v>173009</v>
      </c>
      <c r="AY3251" s="61"/>
      <c r="AZ3251" s="61">
        <v>0</v>
      </c>
      <c r="BA3251" s="61"/>
      <c r="BB3251" s="61">
        <v>0</v>
      </c>
      <c r="BC3251" s="61">
        <v>0</v>
      </c>
      <c r="BD3251" s="61">
        <v>0</v>
      </c>
      <c r="BE3251" s="61"/>
      <c r="BF3251" s="61">
        <v>0</v>
      </c>
      <c r="BG3251" s="61"/>
      <c r="BH3251" s="61">
        <v>0</v>
      </c>
      <c r="BI3251" s="61"/>
      <c r="BJ3251" s="61">
        <v>0</v>
      </c>
      <c r="BK3251" s="61"/>
      <c r="BL3251" s="61">
        <v>0</v>
      </c>
      <c r="BM3251" s="61">
        <v>0</v>
      </c>
      <c r="BN3251" s="61">
        <v>0</v>
      </c>
      <c r="BO3251" s="61"/>
    </row>
    <row r="3252" spans="1:67" x14ac:dyDescent="0.2">
      <c r="A3252" s="57" t="s">
        <v>61</v>
      </c>
      <c r="B3252" s="56" t="s">
        <v>61</v>
      </c>
      <c r="C3252" s="56" t="s">
        <v>61</v>
      </c>
      <c r="D3252" s="56">
        <v>2006</v>
      </c>
      <c r="E3252" s="58">
        <v>10667662</v>
      </c>
      <c r="F3252" s="58">
        <v>10667662</v>
      </c>
      <c r="G3252" s="59">
        <v>9728131</v>
      </c>
      <c r="H3252" s="59">
        <v>939531</v>
      </c>
      <c r="I3252" s="60">
        <v>0</v>
      </c>
      <c r="J3252" s="58">
        <v>0</v>
      </c>
      <c r="K3252" s="61"/>
      <c r="L3252" s="62">
        <v>22895</v>
      </c>
      <c r="M3252" s="61"/>
      <c r="N3252" s="62">
        <v>17374</v>
      </c>
      <c r="O3252" s="62">
        <v>154129</v>
      </c>
      <c r="P3252" s="61"/>
      <c r="Q3252" s="61"/>
      <c r="R3252" s="61"/>
      <c r="S3252" s="61">
        <v>0</v>
      </c>
      <c r="T3252" s="61">
        <v>0</v>
      </c>
      <c r="U3252" s="61"/>
      <c r="V3252" s="62">
        <v>1048112</v>
      </c>
      <c r="W3252" s="61"/>
      <c r="X3252" s="61">
        <v>0</v>
      </c>
      <c r="Y3252" s="62">
        <v>1678536</v>
      </c>
      <c r="Z3252" s="62">
        <v>3161539</v>
      </c>
      <c r="AA3252" s="61"/>
      <c r="AB3252" s="62">
        <v>38414</v>
      </c>
      <c r="AC3252" s="62">
        <v>263762</v>
      </c>
      <c r="AD3252" s="61"/>
      <c r="AE3252" s="62">
        <v>1385824</v>
      </c>
      <c r="AF3252" s="61"/>
      <c r="AG3252" s="62">
        <v>1396823</v>
      </c>
      <c r="AH3252" s="62">
        <v>560723</v>
      </c>
      <c r="AI3252" s="61"/>
      <c r="AJ3252" s="61">
        <v>0</v>
      </c>
      <c r="AK3252" s="61">
        <v>0</v>
      </c>
      <c r="AL3252" s="61">
        <v>0</v>
      </c>
      <c r="AM3252" s="61">
        <v>0</v>
      </c>
      <c r="AN3252" s="61">
        <v>0</v>
      </c>
      <c r="AO3252" s="61">
        <v>0</v>
      </c>
      <c r="AP3252" s="61"/>
      <c r="AQ3252" s="62">
        <v>30841</v>
      </c>
      <c r="AR3252" s="61"/>
      <c r="AS3252" s="62">
        <v>78636</v>
      </c>
      <c r="AT3252" s="62">
        <v>3348</v>
      </c>
      <c r="AU3252" s="62">
        <v>647471</v>
      </c>
      <c r="AV3252" s="61"/>
      <c r="AW3252" s="62">
        <v>3559</v>
      </c>
      <c r="AX3252" s="62">
        <v>175676</v>
      </c>
      <c r="AY3252" s="61"/>
      <c r="AZ3252" s="61">
        <v>0</v>
      </c>
      <c r="BA3252" s="61"/>
      <c r="BB3252" s="61">
        <v>0</v>
      </c>
      <c r="BC3252" s="61">
        <v>0</v>
      </c>
      <c r="BD3252" s="61">
        <v>0</v>
      </c>
      <c r="BE3252" s="61"/>
      <c r="BF3252" s="61">
        <v>0</v>
      </c>
      <c r="BG3252" s="61"/>
      <c r="BH3252" s="61">
        <v>0</v>
      </c>
      <c r="BI3252" s="61"/>
      <c r="BJ3252" s="61">
        <v>0</v>
      </c>
      <c r="BK3252" s="61"/>
      <c r="BL3252" s="61">
        <v>0</v>
      </c>
      <c r="BM3252" s="61">
        <v>0</v>
      </c>
      <c r="BN3252" s="61">
        <v>0</v>
      </c>
      <c r="BO3252" s="61"/>
    </row>
    <row r="3253" spans="1:67" x14ac:dyDescent="0.2">
      <c r="A3253" s="57" t="s">
        <v>61</v>
      </c>
      <c r="B3253" s="56" t="s">
        <v>61</v>
      </c>
      <c r="C3253" s="56" t="s">
        <v>61</v>
      </c>
      <c r="D3253" s="56">
        <v>2007</v>
      </c>
      <c r="E3253" s="58">
        <v>11176446</v>
      </c>
      <c r="F3253" s="58">
        <v>11176446</v>
      </c>
      <c r="G3253" s="59">
        <v>10118127</v>
      </c>
      <c r="H3253" s="59">
        <v>1058319</v>
      </c>
      <c r="I3253" s="60">
        <v>0</v>
      </c>
      <c r="J3253" s="58">
        <v>0</v>
      </c>
      <c r="K3253" s="61"/>
      <c r="L3253" s="62">
        <v>22895</v>
      </c>
      <c r="M3253" s="61"/>
      <c r="N3253" s="62">
        <v>17374</v>
      </c>
      <c r="O3253" s="62">
        <v>154129</v>
      </c>
      <c r="P3253" s="61"/>
      <c r="Q3253" s="61"/>
      <c r="R3253" s="61"/>
      <c r="S3253" s="61">
        <v>0</v>
      </c>
      <c r="T3253" s="61">
        <v>0</v>
      </c>
      <c r="U3253" s="61"/>
      <c r="V3253" s="62">
        <v>1061356</v>
      </c>
      <c r="W3253" s="61"/>
      <c r="X3253" s="61">
        <v>0</v>
      </c>
      <c r="Y3253" s="62">
        <v>1822626</v>
      </c>
      <c r="Z3253" s="62">
        <v>3274395</v>
      </c>
      <c r="AA3253" s="61"/>
      <c r="AB3253" s="62">
        <v>41592</v>
      </c>
      <c r="AC3253" s="62">
        <v>272945</v>
      </c>
      <c r="AD3253" s="61"/>
      <c r="AE3253" s="62">
        <v>1440480</v>
      </c>
      <c r="AF3253" s="61"/>
      <c r="AG3253" s="62">
        <v>1428567</v>
      </c>
      <c r="AH3253" s="62">
        <v>581768</v>
      </c>
      <c r="AI3253" s="61"/>
      <c r="AJ3253" s="61">
        <v>0</v>
      </c>
      <c r="AK3253" s="61">
        <v>0</v>
      </c>
      <c r="AL3253" s="61">
        <v>0</v>
      </c>
      <c r="AM3253" s="61">
        <v>0</v>
      </c>
      <c r="AN3253" s="61">
        <v>0</v>
      </c>
      <c r="AO3253" s="61">
        <v>0</v>
      </c>
      <c r="AP3253" s="61"/>
      <c r="AQ3253" s="62">
        <v>30841</v>
      </c>
      <c r="AR3253" s="61"/>
      <c r="AS3253" s="62">
        <v>84471</v>
      </c>
      <c r="AT3253" s="62">
        <v>114260</v>
      </c>
      <c r="AU3253" s="62">
        <v>649512</v>
      </c>
      <c r="AV3253" s="61"/>
      <c r="AW3253" s="62">
        <v>3559</v>
      </c>
      <c r="AX3253" s="62">
        <v>175676</v>
      </c>
      <c r="AY3253" s="61"/>
      <c r="AZ3253" s="61">
        <v>0</v>
      </c>
      <c r="BA3253" s="61"/>
      <c r="BB3253" s="61">
        <v>0</v>
      </c>
      <c r="BC3253" s="61">
        <v>0</v>
      </c>
      <c r="BD3253" s="61">
        <v>0</v>
      </c>
      <c r="BE3253" s="61"/>
      <c r="BF3253" s="61">
        <v>0</v>
      </c>
      <c r="BG3253" s="61"/>
      <c r="BH3253" s="61">
        <v>0</v>
      </c>
      <c r="BI3253" s="61"/>
      <c r="BJ3253" s="61">
        <v>0</v>
      </c>
      <c r="BK3253" s="61"/>
      <c r="BL3253" s="61">
        <v>0</v>
      </c>
      <c r="BM3253" s="61">
        <v>0</v>
      </c>
      <c r="BN3253" s="61">
        <v>0</v>
      </c>
      <c r="BO3253" s="61"/>
    </row>
    <row r="3254" spans="1:67" x14ac:dyDescent="0.2">
      <c r="A3254" s="57" t="s">
        <v>61</v>
      </c>
      <c r="B3254" s="56" t="s">
        <v>61</v>
      </c>
      <c r="C3254" s="56" t="s">
        <v>61</v>
      </c>
      <c r="D3254" s="56">
        <v>2008</v>
      </c>
      <c r="E3254" s="58">
        <v>11544650</v>
      </c>
      <c r="F3254" s="58">
        <v>11544650</v>
      </c>
      <c r="G3254" s="59">
        <v>10475153</v>
      </c>
      <c r="H3254" s="59">
        <v>1069497</v>
      </c>
      <c r="I3254" s="60">
        <v>0</v>
      </c>
      <c r="J3254" s="58">
        <v>0</v>
      </c>
      <c r="K3254" s="61"/>
      <c r="L3254" s="62">
        <v>22895</v>
      </c>
      <c r="M3254" s="61"/>
      <c r="N3254" s="62">
        <v>17374</v>
      </c>
      <c r="O3254" s="62">
        <v>154129</v>
      </c>
      <c r="P3254" s="61"/>
      <c r="Q3254" s="61"/>
      <c r="R3254" s="61"/>
      <c r="S3254" s="61">
        <v>0</v>
      </c>
      <c r="T3254" s="61">
        <v>0</v>
      </c>
      <c r="U3254" s="61"/>
      <c r="V3254" s="62">
        <v>1116385</v>
      </c>
      <c r="W3254" s="61"/>
      <c r="X3254" s="61">
        <v>0</v>
      </c>
      <c r="Y3254" s="62">
        <v>1917637</v>
      </c>
      <c r="Z3254" s="62">
        <v>3402289</v>
      </c>
      <c r="AA3254" s="61"/>
      <c r="AB3254" s="62">
        <v>45129</v>
      </c>
      <c r="AC3254" s="62">
        <v>296124</v>
      </c>
      <c r="AD3254" s="61"/>
      <c r="AE3254" s="62">
        <v>1467610</v>
      </c>
      <c r="AF3254" s="61"/>
      <c r="AG3254" s="62">
        <v>1447868</v>
      </c>
      <c r="AH3254" s="62">
        <v>587713</v>
      </c>
      <c r="AI3254" s="61"/>
      <c r="AJ3254" s="61">
        <v>0</v>
      </c>
      <c r="AK3254" s="61">
        <v>0</v>
      </c>
      <c r="AL3254" s="61">
        <v>0</v>
      </c>
      <c r="AM3254" s="61">
        <v>0</v>
      </c>
      <c r="AN3254" s="61">
        <v>0</v>
      </c>
      <c r="AO3254" s="61">
        <v>0</v>
      </c>
      <c r="AP3254" s="61"/>
      <c r="AQ3254" s="62">
        <v>30841</v>
      </c>
      <c r="AR3254" s="61"/>
      <c r="AS3254" s="62">
        <v>84471</v>
      </c>
      <c r="AT3254" s="62">
        <v>114260</v>
      </c>
      <c r="AU3254" s="62">
        <v>649512</v>
      </c>
      <c r="AV3254" s="61"/>
      <c r="AW3254" s="62">
        <v>3559</v>
      </c>
      <c r="AX3254" s="62">
        <v>186854</v>
      </c>
      <c r="AY3254" s="61"/>
      <c r="AZ3254" s="61">
        <v>0</v>
      </c>
      <c r="BA3254" s="61"/>
      <c r="BB3254" s="61">
        <v>0</v>
      </c>
      <c r="BC3254" s="61">
        <v>0</v>
      </c>
      <c r="BD3254" s="61">
        <v>0</v>
      </c>
      <c r="BE3254" s="61"/>
      <c r="BF3254" s="61">
        <v>0</v>
      </c>
      <c r="BG3254" s="61"/>
      <c r="BH3254" s="61">
        <v>0</v>
      </c>
      <c r="BI3254" s="61"/>
      <c r="BJ3254" s="61">
        <v>0</v>
      </c>
      <c r="BK3254" s="61"/>
      <c r="BL3254" s="61">
        <v>0</v>
      </c>
      <c r="BM3254" s="61">
        <v>0</v>
      </c>
      <c r="BN3254" s="61">
        <v>0</v>
      </c>
      <c r="BO3254" s="61"/>
    </row>
    <row r="3255" spans="1:67" x14ac:dyDescent="0.2">
      <c r="A3255" s="57" t="s">
        <v>61</v>
      </c>
      <c r="B3255" s="56" t="s">
        <v>61</v>
      </c>
      <c r="C3255" s="56" t="s">
        <v>61</v>
      </c>
      <c r="D3255" s="56">
        <v>2009</v>
      </c>
      <c r="E3255" s="58">
        <v>12178306</v>
      </c>
      <c r="F3255" s="58">
        <v>12178306</v>
      </c>
      <c r="G3255" s="59">
        <v>10848915</v>
      </c>
      <c r="H3255" s="59">
        <v>1329391</v>
      </c>
      <c r="I3255" s="60">
        <v>0</v>
      </c>
      <c r="J3255" s="58">
        <v>0</v>
      </c>
      <c r="K3255" s="61"/>
      <c r="L3255" s="62">
        <v>22895</v>
      </c>
      <c r="M3255" s="61"/>
      <c r="N3255" s="62">
        <v>17374</v>
      </c>
      <c r="O3255" s="62">
        <v>154129</v>
      </c>
      <c r="P3255" s="61"/>
      <c r="Q3255" s="61"/>
      <c r="R3255" s="61"/>
      <c r="S3255" s="61">
        <v>0</v>
      </c>
      <c r="T3255" s="61">
        <v>0</v>
      </c>
      <c r="U3255" s="61"/>
      <c r="V3255" s="62">
        <v>1146264</v>
      </c>
      <c r="W3255" s="61"/>
      <c r="X3255" s="61">
        <v>0</v>
      </c>
      <c r="Y3255" s="62">
        <v>2023798</v>
      </c>
      <c r="Z3255" s="62">
        <v>3501362</v>
      </c>
      <c r="AA3255" s="61"/>
      <c r="AB3255" s="62">
        <v>45129</v>
      </c>
      <c r="AC3255" s="62">
        <v>345189</v>
      </c>
      <c r="AD3255" s="61"/>
      <c r="AE3255" s="62">
        <v>1530498</v>
      </c>
      <c r="AF3255" s="61"/>
      <c r="AG3255" s="62">
        <v>1474564</v>
      </c>
      <c r="AH3255" s="62">
        <v>587713</v>
      </c>
      <c r="AI3255" s="61"/>
      <c r="AJ3255" s="61">
        <v>0</v>
      </c>
      <c r="AK3255" s="61">
        <v>0</v>
      </c>
      <c r="AL3255" s="61">
        <v>0</v>
      </c>
      <c r="AM3255" s="61">
        <v>0</v>
      </c>
      <c r="AN3255" s="61">
        <v>0</v>
      </c>
      <c r="AO3255" s="61">
        <v>0</v>
      </c>
      <c r="AP3255" s="61"/>
      <c r="AQ3255" s="62">
        <v>30841</v>
      </c>
      <c r="AR3255" s="61"/>
      <c r="AS3255" s="62">
        <v>84471</v>
      </c>
      <c r="AT3255" s="62">
        <v>114260</v>
      </c>
      <c r="AU3255" s="62">
        <v>909406</v>
      </c>
      <c r="AV3255" s="61"/>
      <c r="AW3255" s="62">
        <v>3559</v>
      </c>
      <c r="AX3255" s="62">
        <v>186854</v>
      </c>
      <c r="AY3255" s="61"/>
      <c r="AZ3255" s="61">
        <v>0</v>
      </c>
      <c r="BA3255" s="61"/>
      <c r="BB3255" s="61">
        <v>0</v>
      </c>
      <c r="BC3255" s="61">
        <v>0</v>
      </c>
      <c r="BD3255" s="61">
        <v>0</v>
      </c>
      <c r="BE3255" s="61"/>
      <c r="BF3255" s="61">
        <v>0</v>
      </c>
      <c r="BG3255" s="61"/>
      <c r="BH3255" s="61">
        <v>0</v>
      </c>
      <c r="BI3255" s="61"/>
      <c r="BJ3255" s="61">
        <v>0</v>
      </c>
      <c r="BK3255" s="61"/>
      <c r="BL3255" s="61">
        <v>0</v>
      </c>
      <c r="BM3255" s="61">
        <v>0</v>
      </c>
      <c r="BN3255" s="61">
        <v>0</v>
      </c>
      <c r="BO3255" s="61"/>
    </row>
    <row r="3256" spans="1:67" x14ac:dyDescent="0.2">
      <c r="A3256" s="57" t="s">
        <v>61</v>
      </c>
      <c r="B3256" s="56" t="s">
        <v>61</v>
      </c>
      <c r="C3256" s="56" t="s">
        <v>61</v>
      </c>
      <c r="D3256" s="56">
        <v>2010</v>
      </c>
      <c r="E3256" s="58">
        <v>12711555</v>
      </c>
      <c r="F3256" s="58">
        <v>12711555</v>
      </c>
      <c r="G3256" s="59">
        <v>11371271</v>
      </c>
      <c r="H3256" s="59">
        <v>1340284</v>
      </c>
      <c r="I3256" s="60">
        <v>0</v>
      </c>
      <c r="J3256" s="58">
        <v>0</v>
      </c>
      <c r="K3256" s="61"/>
      <c r="L3256" s="62">
        <v>22895</v>
      </c>
      <c r="M3256" s="61"/>
      <c r="N3256" s="62">
        <v>23981</v>
      </c>
      <c r="O3256" s="62">
        <v>165297</v>
      </c>
      <c r="P3256" s="61"/>
      <c r="Q3256" s="61"/>
      <c r="R3256" s="61"/>
      <c r="S3256" s="61">
        <v>0</v>
      </c>
      <c r="T3256" s="61">
        <v>0</v>
      </c>
      <c r="U3256" s="61"/>
      <c r="V3256" s="62">
        <v>1288197</v>
      </c>
      <c r="W3256" s="61"/>
      <c r="X3256" s="61">
        <v>0</v>
      </c>
      <c r="Y3256" s="62">
        <v>2154663</v>
      </c>
      <c r="Z3256" s="62">
        <v>3640433</v>
      </c>
      <c r="AA3256" s="61"/>
      <c r="AB3256" s="62">
        <v>52588</v>
      </c>
      <c r="AC3256" s="62">
        <v>387211</v>
      </c>
      <c r="AD3256" s="61"/>
      <c r="AE3256" s="62">
        <v>1545938</v>
      </c>
      <c r="AF3256" s="61"/>
      <c r="AG3256" s="62">
        <v>1495739</v>
      </c>
      <c r="AH3256" s="62">
        <v>594329</v>
      </c>
      <c r="AI3256" s="61"/>
      <c r="AJ3256" s="61">
        <v>0</v>
      </c>
      <c r="AK3256" s="61">
        <v>0</v>
      </c>
      <c r="AL3256" s="61">
        <v>0</v>
      </c>
      <c r="AM3256" s="61">
        <v>0</v>
      </c>
      <c r="AN3256" s="61">
        <v>0</v>
      </c>
      <c r="AO3256" s="61">
        <v>0</v>
      </c>
      <c r="AP3256" s="61"/>
      <c r="AQ3256" s="62">
        <v>30841</v>
      </c>
      <c r="AR3256" s="61"/>
      <c r="AS3256" s="62">
        <v>88919</v>
      </c>
      <c r="AT3256" s="62">
        <v>120705</v>
      </c>
      <c r="AU3256" s="62">
        <v>909406</v>
      </c>
      <c r="AV3256" s="61"/>
      <c r="AW3256" s="62">
        <v>3559</v>
      </c>
      <c r="AX3256" s="62">
        <v>186854</v>
      </c>
      <c r="AY3256" s="61"/>
      <c r="AZ3256" s="61">
        <v>0</v>
      </c>
      <c r="BA3256" s="61"/>
      <c r="BB3256" s="61">
        <v>0</v>
      </c>
      <c r="BC3256" s="61">
        <v>0</v>
      </c>
      <c r="BD3256" s="61">
        <v>0</v>
      </c>
      <c r="BE3256" s="61"/>
      <c r="BF3256" s="61">
        <v>0</v>
      </c>
      <c r="BG3256" s="61"/>
      <c r="BH3256" s="61">
        <v>0</v>
      </c>
      <c r="BI3256" s="61"/>
      <c r="BJ3256" s="61">
        <v>0</v>
      </c>
      <c r="BK3256" s="61"/>
      <c r="BL3256" s="61">
        <v>0</v>
      </c>
      <c r="BM3256" s="61">
        <v>0</v>
      </c>
      <c r="BN3256" s="61">
        <v>0</v>
      </c>
      <c r="BO3256" s="61"/>
    </row>
    <row r="3257" spans="1:67" x14ac:dyDescent="0.2">
      <c r="A3257" s="57" t="s">
        <v>61</v>
      </c>
      <c r="B3257" s="56" t="s">
        <v>61</v>
      </c>
      <c r="C3257" s="56" t="s">
        <v>61</v>
      </c>
      <c r="D3257" s="56">
        <v>2011</v>
      </c>
      <c r="E3257" s="58">
        <v>13229839</v>
      </c>
      <c r="F3257" s="58">
        <v>13229839</v>
      </c>
      <c r="G3257" s="59">
        <v>11849351</v>
      </c>
      <c r="H3257" s="59">
        <v>1380488</v>
      </c>
      <c r="I3257" s="60">
        <v>0</v>
      </c>
      <c r="J3257" s="58">
        <v>0</v>
      </c>
      <c r="K3257" s="61"/>
      <c r="L3257" s="62">
        <v>22895</v>
      </c>
      <c r="M3257" s="61"/>
      <c r="N3257" s="62">
        <v>23981</v>
      </c>
      <c r="O3257" s="62">
        <v>201834</v>
      </c>
      <c r="P3257" s="61"/>
      <c r="Q3257" s="61"/>
      <c r="R3257" s="61"/>
      <c r="S3257" s="61">
        <v>0</v>
      </c>
      <c r="T3257" s="61">
        <v>0</v>
      </c>
      <c r="U3257" s="61"/>
      <c r="V3257" s="62">
        <v>1288197</v>
      </c>
      <c r="W3257" s="61"/>
      <c r="X3257" s="61">
        <v>0</v>
      </c>
      <c r="Y3257" s="62">
        <v>2322583</v>
      </c>
      <c r="Z3257" s="62">
        <v>3826390</v>
      </c>
      <c r="AA3257" s="61"/>
      <c r="AB3257" s="62">
        <v>54570</v>
      </c>
      <c r="AC3257" s="62">
        <v>389514</v>
      </c>
      <c r="AD3257" s="61"/>
      <c r="AE3257" s="62">
        <v>1605215</v>
      </c>
      <c r="AF3257" s="61"/>
      <c r="AG3257" s="62">
        <v>1519843</v>
      </c>
      <c r="AH3257" s="62">
        <v>594329</v>
      </c>
      <c r="AI3257" s="61"/>
      <c r="AJ3257" s="61">
        <v>0</v>
      </c>
      <c r="AK3257" s="61">
        <v>0</v>
      </c>
      <c r="AL3257" s="61">
        <v>0</v>
      </c>
      <c r="AM3257" s="61">
        <v>0</v>
      </c>
      <c r="AN3257" s="61">
        <v>0</v>
      </c>
      <c r="AO3257" s="61">
        <v>0</v>
      </c>
      <c r="AP3257" s="61"/>
      <c r="AQ3257" s="62">
        <v>30841</v>
      </c>
      <c r="AR3257" s="61"/>
      <c r="AS3257" s="62">
        <v>88919</v>
      </c>
      <c r="AT3257" s="62">
        <v>120705</v>
      </c>
      <c r="AU3257" s="62">
        <v>949610</v>
      </c>
      <c r="AV3257" s="61"/>
      <c r="AW3257" s="62">
        <v>3559</v>
      </c>
      <c r="AX3257" s="62">
        <v>186854</v>
      </c>
      <c r="AY3257" s="61"/>
      <c r="AZ3257" s="61">
        <v>0</v>
      </c>
      <c r="BA3257" s="61"/>
      <c r="BB3257" s="61">
        <v>0</v>
      </c>
      <c r="BC3257" s="61">
        <v>0</v>
      </c>
      <c r="BD3257" s="61">
        <v>0</v>
      </c>
      <c r="BE3257" s="61"/>
      <c r="BF3257" s="61">
        <v>0</v>
      </c>
      <c r="BG3257" s="61"/>
      <c r="BH3257" s="61">
        <v>0</v>
      </c>
      <c r="BI3257" s="61"/>
      <c r="BJ3257" s="61">
        <v>0</v>
      </c>
      <c r="BK3257" s="61"/>
      <c r="BL3257" s="61">
        <v>0</v>
      </c>
      <c r="BM3257" s="61">
        <v>0</v>
      </c>
      <c r="BN3257" s="61">
        <v>0</v>
      </c>
      <c r="BO3257" s="61"/>
    </row>
    <row r="3258" spans="1:67" x14ac:dyDescent="0.2">
      <c r="A3258" s="57" t="s">
        <v>62</v>
      </c>
      <c r="B3258" s="56" t="s">
        <v>62</v>
      </c>
      <c r="C3258" s="56" t="s">
        <v>595</v>
      </c>
      <c r="D3258" s="56">
        <v>1989</v>
      </c>
      <c r="E3258" s="58">
        <v>1484965</v>
      </c>
      <c r="F3258" s="58">
        <v>1384614</v>
      </c>
      <c r="G3258" s="59">
        <v>1430262</v>
      </c>
      <c r="H3258" s="59">
        <v>54703</v>
      </c>
      <c r="I3258" s="60">
        <v>0</v>
      </c>
      <c r="J3258" s="58">
        <v>-100351</v>
      </c>
      <c r="K3258" s="62">
        <v>30314</v>
      </c>
      <c r="L3258" s="61"/>
      <c r="M3258" s="61"/>
      <c r="N3258" s="61"/>
      <c r="O3258" s="61"/>
      <c r="P3258" s="61"/>
      <c r="Q3258" s="62">
        <v>31844</v>
      </c>
      <c r="R3258" s="61"/>
      <c r="S3258" s="61"/>
      <c r="T3258" s="61"/>
      <c r="U3258" s="61"/>
      <c r="V3258" s="61"/>
      <c r="W3258" s="62">
        <v>275699</v>
      </c>
      <c r="X3258" s="61"/>
      <c r="Y3258" s="61"/>
      <c r="Z3258" s="61"/>
      <c r="AA3258" s="62">
        <v>643662</v>
      </c>
      <c r="AB3258" s="61"/>
      <c r="AC3258" s="61"/>
      <c r="AD3258" s="62">
        <v>149555</v>
      </c>
      <c r="AE3258" s="61"/>
      <c r="AF3258" s="62">
        <v>199270</v>
      </c>
      <c r="AG3258" s="61"/>
      <c r="AH3258" s="61"/>
      <c r="AI3258" s="62">
        <v>99918</v>
      </c>
      <c r="AJ3258" s="61"/>
      <c r="AK3258" s="61"/>
      <c r="AL3258" s="61"/>
      <c r="AM3258" s="61"/>
      <c r="AN3258" s="61"/>
      <c r="AO3258" s="61"/>
      <c r="AP3258" s="62">
        <v>7591</v>
      </c>
      <c r="AQ3258" s="61"/>
      <c r="AR3258" s="61"/>
      <c r="AS3258" s="61"/>
      <c r="AT3258" s="61"/>
      <c r="AU3258" s="61"/>
      <c r="AV3258" s="61"/>
      <c r="AW3258" s="61"/>
      <c r="AX3258" s="61"/>
      <c r="AY3258" s="62">
        <v>21455</v>
      </c>
      <c r="AZ3258" s="61"/>
      <c r="BA3258" s="62">
        <v>25657</v>
      </c>
      <c r="BB3258" s="61"/>
      <c r="BC3258" s="61"/>
      <c r="BD3258" s="61"/>
      <c r="BE3258" s="61"/>
      <c r="BF3258" s="61"/>
      <c r="BG3258" s="61"/>
      <c r="BH3258" s="61"/>
      <c r="BI3258" s="61"/>
      <c r="BJ3258" s="61"/>
      <c r="BK3258" s="61"/>
      <c r="BL3258" s="61"/>
      <c r="BM3258" s="61"/>
      <c r="BN3258" s="61"/>
      <c r="BO3258" s="62">
        <v>-100351</v>
      </c>
    </row>
    <row r="3259" spans="1:67" x14ac:dyDescent="0.2">
      <c r="A3259" s="57" t="s">
        <v>62</v>
      </c>
      <c r="B3259" s="56" t="s">
        <v>62</v>
      </c>
      <c r="C3259" s="56" t="s">
        <v>595</v>
      </c>
      <c r="D3259" s="56">
        <v>1990</v>
      </c>
      <c r="E3259" s="58">
        <v>1554005</v>
      </c>
      <c r="F3259" s="58">
        <v>1453654</v>
      </c>
      <c r="G3259" s="59">
        <v>1492434</v>
      </c>
      <c r="H3259" s="59">
        <v>61571</v>
      </c>
      <c r="I3259" s="60">
        <v>0</v>
      </c>
      <c r="J3259" s="58">
        <v>-100351</v>
      </c>
      <c r="K3259" s="62">
        <v>30314</v>
      </c>
      <c r="L3259" s="61"/>
      <c r="M3259" s="61"/>
      <c r="N3259" s="61"/>
      <c r="O3259" s="61"/>
      <c r="P3259" s="61"/>
      <c r="Q3259" s="62">
        <v>31844</v>
      </c>
      <c r="R3259" s="61"/>
      <c r="S3259" s="61"/>
      <c r="T3259" s="61"/>
      <c r="U3259" s="61"/>
      <c r="V3259" s="61"/>
      <c r="W3259" s="62">
        <v>275699</v>
      </c>
      <c r="X3259" s="61"/>
      <c r="Y3259" s="61"/>
      <c r="Z3259" s="61"/>
      <c r="AA3259" s="62">
        <v>673450</v>
      </c>
      <c r="AB3259" s="61"/>
      <c r="AC3259" s="61"/>
      <c r="AD3259" s="62">
        <v>158970</v>
      </c>
      <c r="AE3259" s="61"/>
      <c r="AF3259" s="62">
        <v>218764</v>
      </c>
      <c r="AG3259" s="61"/>
      <c r="AH3259" s="61"/>
      <c r="AI3259" s="62">
        <v>103393</v>
      </c>
      <c r="AJ3259" s="61"/>
      <c r="AK3259" s="61"/>
      <c r="AL3259" s="61"/>
      <c r="AM3259" s="61"/>
      <c r="AN3259" s="61"/>
      <c r="AO3259" s="61"/>
      <c r="AP3259" s="62">
        <v>7979</v>
      </c>
      <c r="AQ3259" s="61"/>
      <c r="AR3259" s="62">
        <v>6480</v>
      </c>
      <c r="AS3259" s="61"/>
      <c r="AT3259" s="61"/>
      <c r="AU3259" s="61"/>
      <c r="AV3259" s="61"/>
      <c r="AW3259" s="61"/>
      <c r="AX3259" s="61"/>
      <c r="AY3259" s="62">
        <v>21455</v>
      </c>
      <c r="AZ3259" s="61"/>
      <c r="BA3259" s="62">
        <v>25657</v>
      </c>
      <c r="BB3259" s="61"/>
      <c r="BC3259" s="61"/>
      <c r="BD3259" s="61"/>
      <c r="BE3259" s="61"/>
      <c r="BF3259" s="61"/>
      <c r="BG3259" s="61"/>
      <c r="BH3259" s="61"/>
      <c r="BI3259" s="61"/>
      <c r="BJ3259" s="61"/>
      <c r="BK3259" s="61"/>
      <c r="BL3259" s="61"/>
      <c r="BM3259" s="61"/>
      <c r="BN3259" s="61"/>
      <c r="BO3259" s="62">
        <v>-100351</v>
      </c>
    </row>
    <row r="3260" spans="1:67" x14ac:dyDescent="0.2">
      <c r="A3260" s="57" t="s">
        <v>62</v>
      </c>
      <c r="B3260" s="56" t="s">
        <v>62</v>
      </c>
      <c r="C3260" s="56" t="s">
        <v>595</v>
      </c>
      <c r="D3260" s="56">
        <v>1991</v>
      </c>
      <c r="E3260" s="58">
        <v>1742976</v>
      </c>
      <c r="F3260" s="58">
        <v>1642625</v>
      </c>
      <c r="G3260" s="59">
        <v>1551339</v>
      </c>
      <c r="H3260" s="59">
        <v>191637</v>
      </c>
      <c r="I3260" s="60">
        <v>0</v>
      </c>
      <c r="J3260" s="58">
        <v>-100351</v>
      </c>
      <c r="K3260" s="62">
        <v>30314</v>
      </c>
      <c r="L3260" s="61"/>
      <c r="M3260" s="61"/>
      <c r="N3260" s="61"/>
      <c r="O3260" s="61"/>
      <c r="P3260" s="61"/>
      <c r="Q3260" s="62">
        <v>31844</v>
      </c>
      <c r="R3260" s="61"/>
      <c r="S3260" s="61"/>
      <c r="T3260" s="61"/>
      <c r="U3260" s="61"/>
      <c r="V3260" s="61"/>
      <c r="W3260" s="62">
        <v>275699</v>
      </c>
      <c r="X3260" s="61"/>
      <c r="Y3260" s="61"/>
      <c r="Z3260" s="61"/>
      <c r="AA3260" s="62">
        <v>712091</v>
      </c>
      <c r="AB3260" s="61"/>
      <c r="AC3260" s="61"/>
      <c r="AD3260" s="62">
        <v>177120</v>
      </c>
      <c r="AE3260" s="61"/>
      <c r="AF3260" s="62">
        <v>219093</v>
      </c>
      <c r="AG3260" s="61"/>
      <c r="AH3260" s="61"/>
      <c r="AI3260" s="62">
        <v>105178</v>
      </c>
      <c r="AJ3260" s="61"/>
      <c r="AK3260" s="61"/>
      <c r="AL3260" s="61"/>
      <c r="AM3260" s="61"/>
      <c r="AN3260" s="61"/>
      <c r="AO3260" s="61"/>
      <c r="AP3260" s="62">
        <v>15701</v>
      </c>
      <c r="AQ3260" s="61"/>
      <c r="AR3260" s="62">
        <v>7560</v>
      </c>
      <c r="AS3260" s="61"/>
      <c r="AT3260" s="61"/>
      <c r="AU3260" s="61"/>
      <c r="AV3260" s="61"/>
      <c r="AW3260" s="61"/>
      <c r="AX3260" s="61"/>
      <c r="AY3260" s="62">
        <v>21455</v>
      </c>
      <c r="AZ3260" s="61"/>
      <c r="BA3260" s="62">
        <v>146921</v>
      </c>
      <c r="BB3260" s="61"/>
      <c r="BC3260" s="61"/>
      <c r="BD3260" s="61"/>
      <c r="BE3260" s="61"/>
      <c r="BF3260" s="61"/>
      <c r="BG3260" s="61"/>
      <c r="BH3260" s="61"/>
      <c r="BI3260" s="61"/>
      <c r="BJ3260" s="61"/>
      <c r="BK3260" s="61"/>
      <c r="BL3260" s="61"/>
      <c r="BM3260" s="61"/>
      <c r="BN3260" s="61"/>
      <c r="BO3260" s="62">
        <v>-100351</v>
      </c>
    </row>
    <row r="3261" spans="1:67" x14ac:dyDescent="0.2">
      <c r="A3261" s="57" t="s">
        <v>62</v>
      </c>
      <c r="B3261" s="56" t="s">
        <v>62</v>
      </c>
      <c r="C3261" s="56" t="s">
        <v>595</v>
      </c>
      <c r="D3261" s="56">
        <v>1992</v>
      </c>
      <c r="E3261" s="58">
        <v>1840852</v>
      </c>
      <c r="F3261" s="58">
        <v>1740501</v>
      </c>
      <c r="G3261" s="59">
        <v>1646724</v>
      </c>
      <c r="H3261" s="59">
        <v>194128</v>
      </c>
      <c r="I3261" s="60">
        <v>0</v>
      </c>
      <c r="J3261" s="58">
        <v>-100351</v>
      </c>
      <c r="K3261" s="62">
        <v>30314</v>
      </c>
      <c r="L3261" s="61"/>
      <c r="M3261" s="61"/>
      <c r="N3261" s="61"/>
      <c r="O3261" s="61"/>
      <c r="P3261" s="61"/>
      <c r="Q3261" s="62">
        <v>33467</v>
      </c>
      <c r="R3261" s="61"/>
      <c r="S3261" s="61"/>
      <c r="T3261" s="61"/>
      <c r="U3261" s="61"/>
      <c r="V3261" s="61"/>
      <c r="W3261" s="62">
        <v>275699</v>
      </c>
      <c r="X3261" s="61"/>
      <c r="Y3261" s="61"/>
      <c r="Z3261" s="61"/>
      <c r="AA3261" s="62">
        <v>777347</v>
      </c>
      <c r="AB3261" s="61"/>
      <c r="AC3261" s="61"/>
      <c r="AD3261" s="62">
        <v>188058</v>
      </c>
      <c r="AE3261" s="61"/>
      <c r="AF3261" s="62">
        <v>227640</v>
      </c>
      <c r="AG3261" s="61"/>
      <c r="AH3261" s="61"/>
      <c r="AI3261" s="62">
        <v>114199</v>
      </c>
      <c r="AJ3261" s="61"/>
      <c r="AK3261" s="61"/>
      <c r="AL3261" s="61"/>
      <c r="AM3261" s="61"/>
      <c r="AN3261" s="61"/>
      <c r="AO3261" s="61"/>
      <c r="AP3261" s="62">
        <v>17297</v>
      </c>
      <c r="AQ3261" s="61"/>
      <c r="AR3261" s="62">
        <v>7560</v>
      </c>
      <c r="AS3261" s="61"/>
      <c r="AT3261" s="61"/>
      <c r="AU3261" s="61"/>
      <c r="AV3261" s="61"/>
      <c r="AW3261" s="61"/>
      <c r="AX3261" s="61"/>
      <c r="AY3261" s="62">
        <v>22122</v>
      </c>
      <c r="AZ3261" s="61"/>
      <c r="BA3261" s="62">
        <v>147149</v>
      </c>
      <c r="BB3261" s="61"/>
      <c r="BC3261" s="61"/>
      <c r="BD3261" s="61"/>
      <c r="BE3261" s="61"/>
      <c r="BF3261" s="61"/>
      <c r="BG3261" s="61"/>
      <c r="BH3261" s="61"/>
      <c r="BI3261" s="61"/>
      <c r="BJ3261" s="61"/>
      <c r="BK3261" s="61"/>
      <c r="BL3261" s="61"/>
      <c r="BM3261" s="61"/>
      <c r="BN3261" s="61"/>
      <c r="BO3261" s="62">
        <v>-100351</v>
      </c>
    </row>
    <row r="3262" spans="1:67" x14ac:dyDescent="0.2">
      <c r="A3262" s="57" t="s">
        <v>62</v>
      </c>
      <c r="B3262" s="56" t="s">
        <v>62</v>
      </c>
      <c r="C3262" s="56" t="s">
        <v>595</v>
      </c>
      <c r="D3262" s="56">
        <v>1993</v>
      </c>
      <c r="E3262" s="58">
        <v>1777172</v>
      </c>
      <c r="F3262" s="58">
        <v>1676821</v>
      </c>
      <c r="G3262" s="59">
        <v>1563423</v>
      </c>
      <c r="H3262" s="59">
        <v>213749</v>
      </c>
      <c r="I3262" s="60">
        <v>0</v>
      </c>
      <c r="J3262" s="58">
        <v>-100351</v>
      </c>
      <c r="K3262" s="62">
        <v>30314</v>
      </c>
      <c r="L3262" s="61"/>
      <c r="M3262" s="61"/>
      <c r="N3262" s="61"/>
      <c r="O3262" s="61"/>
      <c r="P3262" s="61"/>
      <c r="Q3262" s="62">
        <v>33467</v>
      </c>
      <c r="R3262" s="61"/>
      <c r="S3262" s="61"/>
      <c r="T3262" s="61"/>
      <c r="U3262" s="61"/>
      <c r="V3262" s="61"/>
      <c r="W3262" s="62">
        <v>275699</v>
      </c>
      <c r="X3262" s="61"/>
      <c r="Y3262" s="61"/>
      <c r="Z3262" s="61"/>
      <c r="AA3262" s="62">
        <v>669227</v>
      </c>
      <c r="AB3262" s="61"/>
      <c r="AC3262" s="61"/>
      <c r="AD3262" s="62">
        <v>207451</v>
      </c>
      <c r="AE3262" s="61"/>
      <c r="AF3262" s="62">
        <v>227798</v>
      </c>
      <c r="AG3262" s="61"/>
      <c r="AH3262" s="61"/>
      <c r="AI3262" s="62">
        <v>119467</v>
      </c>
      <c r="AJ3262" s="61"/>
      <c r="AK3262" s="61"/>
      <c r="AL3262" s="61"/>
      <c r="AM3262" s="61"/>
      <c r="AN3262" s="61"/>
      <c r="AO3262" s="61"/>
      <c r="AP3262" s="62">
        <v>17297</v>
      </c>
      <c r="AQ3262" s="61"/>
      <c r="AR3262" s="62">
        <v>7560</v>
      </c>
      <c r="AS3262" s="61"/>
      <c r="AT3262" s="61"/>
      <c r="AU3262" s="61"/>
      <c r="AV3262" s="61"/>
      <c r="AW3262" s="61"/>
      <c r="AX3262" s="61"/>
      <c r="AY3262" s="62">
        <v>26162</v>
      </c>
      <c r="AZ3262" s="61"/>
      <c r="BA3262" s="62">
        <v>162730</v>
      </c>
      <c r="BB3262" s="61"/>
      <c r="BC3262" s="61"/>
      <c r="BD3262" s="61"/>
      <c r="BE3262" s="61"/>
      <c r="BF3262" s="61"/>
      <c r="BG3262" s="61"/>
      <c r="BH3262" s="61"/>
      <c r="BI3262" s="61"/>
      <c r="BJ3262" s="61"/>
      <c r="BK3262" s="61"/>
      <c r="BL3262" s="61"/>
      <c r="BM3262" s="61"/>
      <c r="BN3262" s="61"/>
      <c r="BO3262" s="62">
        <v>-100351</v>
      </c>
    </row>
    <row r="3263" spans="1:67" x14ac:dyDescent="0.2">
      <c r="A3263" s="57" t="s">
        <v>62</v>
      </c>
      <c r="B3263" s="56" t="s">
        <v>62</v>
      </c>
      <c r="C3263" s="56" t="s">
        <v>595</v>
      </c>
      <c r="D3263" s="56">
        <v>1994</v>
      </c>
      <c r="E3263" s="58">
        <v>1759486</v>
      </c>
      <c r="F3263" s="58">
        <v>1580312</v>
      </c>
      <c r="G3263" s="59">
        <v>1556897</v>
      </c>
      <c r="H3263" s="59">
        <v>202589</v>
      </c>
      <c r="I3263" s="60">
        <v>0</v>
      </c>
      <c r="J3263" s="58">
        <v>-179174</v>
      </c>
      <c r="K3263" s="62">
        <v>30314</v>
      </c>
      <c r="L3263" s="61"/>
      <c r="M3263" s="61"/>
      <c r="N3263" s="61"/>
      <c r="O3263" s="61"/>
      <c r="P3263" s="61"/>
      <c r="Q3263" s="62">
        <v>33467</v>
      </c>
      <c r="R3263" s="61"/>
      <c r="S3263" s="61"/>
      <c r="T3263" s="61"/>
      <c r="U3263" s="61"/>
      <c r="V3263" s="61"/>
      <c r="W3263" s="62">
        <v>275699</v>
      </c>
      <c r="X3263" s="61"/>
      <c r="Y3263" s="61"/>
      <c r="Z3263" s="61"/>
      <c r="AA3263" s="62">
        <v>638860</v>
      </c>
      <c r="AB3263" s="61"/>
      <c r="AC3263" s="61"/>
      <c r="AD3263" s="62">
        <v>220325</v>
      </c>
      <c r="AE3263" s="61"/>
      <c r="AF3263" s="62">
        <v>232107</v>
      </c>
      <c r="AG3263" s="61"/>
      <c r="AH3263" s="61"/>
      <c r="AI3263" s="62">
        <v>126125</v>
      </c>
      <c r="AJ3263" s="61"/>
      <c r="AK3263" s="61"/>
      <c r="AL3263" s="61"/>
      <c r="AM3263" s="61"/>
      <c r="AN3263" s="61"/>
      <c r="AO3263" s="61"/>
      <c r="AP3263" s="62">
        <v>17767</v>
      </c>
      <c r="AQ3263" s="61"/>
      <c r="AR3263" s="62">
        <v>7560</v>
      </c>
      <c r="AS3263" s="61"/>
      <c r="AT3263" s="61"/>
      <c r="AU3263" s="61"/>
      <c r="AV3263" s="61"/>
      <c r="AW3263" s="61"/>
      <c r="AX3263" s="61"/>
      <c r="AY3263" s="62">
        <v>14532</v>
      </c>
      <c r="AZ3263" s="61"/>
      <c r="BA3263" s="62">
        <v>162730</v>
      </c>
      <c r="BB3263" s="61"/>
      <c r="BC3263" s="61"/>
      <c r="BD3263" s="61"/>
      <c r="BE3263" s="61"/>
      <c r="BF3263" s="61"/>
      <c r="BG3263" s="61"/>
      <c r="BH3263" s="61"/>
      <c r="BI3263" s="61"/>
      <c r="BJ3263" s="61"/>
      <c r="BK3263" s="61"/>
      <c r="BL3263" s="61"/>
      <c r="BM3263" s="61"/>
      <c r="BN3263" s="61"/>
      <c r="BO3263" s="62">
        <v>-179174</v>
      </c>
    </row>
    <row r="3264" spans="1:67" x14ac:dyDescent="0.2">
      <c r="A3264" s="57" t="s">
        <v>62</v>
      </c>
      <c r="B3264" s="56" t="s">
        <v>62</v>
      </c>
      <c r="C3264" s="56" t="s">
        <v>595</v>
      </c>
      <c r="D3264" s="56">
        <v>1995</v>
      </c>
      <c r="E3264" s="58">
        <v>1780260</v>
      </c>
      <c r="F3264" s="58">
        <v>1600597</v>
      </c>
      <c r="G3264" s="59">
        <v>1574194</v>
      </c>
      <c r="H3264" s="59">
        <v>206066</v>
      </c>
      <c r="I3264" s="60">
        <v>0</v>
      </c>
      <c r="J3264" s="58">
        <v>-179663</v>
      </c>
      <c r="K3264" s="62">
        <v>30314</v>
      </c>
      <c r="L3264" s="61"/>
      <c r="M3264" s="61"/>
      <c r="N3264" s="61"/>
      <c r="O3264" s="61"/>
      <c r="P3264" s="61"/>
      <c r="Q3264" s="62">
        <v>33467</v>
      </c>
      <c r="R3264" s="61"/>
      <c r="S3264" s="61"/>
      <c r="T3264" s="61"/>
      <c r="U3264" s="61"/>
      <c r="V3264" s="61"/>
      <c r="W3264" s="62">
        <v>275699</v>
      </c>
      <c r="X3264" s="61"/>
      <c r="Y3264" s="61"/>
      <c r="Z3264" s="61"/>
      <c r="AA3264" s="62">
        <v>646084</v>
      </c>
      <c r="AB3264" s="61"/>
      <c r="AC3264" s="61"/>
      <c r="AD3264" s="62">
        <v>225341</v>
      </c>
      <c r="AE3264" s="61"/>
      <c r="AF3264" s="62">
        <v>234671</v>
      </c>
      <c r="AG3264" s="61"/>
      <c r="AH3264" s="61"/>
      <c r="AI3264" s="62">
        <v>128618</v>
      </c>
      <c r="AJ3264" s="61"/>
      <c r="AK3264" s="61"/>
      <c r="AL3264" s="61"/>
      <c r="AM3264" s="61"/>
      <c r="AN3264" s="61"/>
      <c r="AO3264" s="61"/>
      <c r="AP3264" s="62">
        <v>18951</v>
      </c>
      <c r="AQ3264" s="61"/>
      <c r="AR3264" s="62">
        <v>7560</v>
      </c>
      <c r="AS3264" s="61"/>
      <c r="AT3264" s="61"/>
      <c r="AU3264" s="61"/>
      <c r="AV3264" s="61"/>
      <c r="AW3264" s="61"/>
      <c r="AX3264" s="61"/>
      <c r="AY3264" s="62">
        <v>16825</v>
      </c>
      <c r="AZ3264" s="61"/>
      <c r="BA3264" s="62">
        <v>162730</v>
      </c>
      <c r="BB3264" s="61"/>
      <c r="BC3264" s="61"/>
      <c r="BD3264" s="61"/>
      <c r="BE3264" s="61"/>
      <c r="BF3264" s="61"/>
      <c r="BG3264" s="61"/>
      <c r="BH3264" s="61"/>
      <c r="BI3264" s="61"/>
      <c r="BJ3264" s="61"/>
      <c r="BK3264" s="61"/>
      <c r="BL3264" s="61"/>
      <c r="BM3264" s="61"/>
      <c r="BN3264" s="61"/>
      <c r="BO3264" s="62">
        <v>-179663</v>
      </c>
    </row>
    <row r="3265" spans="1:67" ht="12" customHeight="1" x14ac:dyDescent="0.2">
      <c r="A3265" s="57" t="s">
        <v>62</v>
      </c>
      <c r="B3265" s="56" t="s">
        <v>62</v>
      </c>
      <c r="C3265" s="56" t="s">
        <v>595</v>
      </c>
      <c r="D3265" s="56">
        <v>1996</v>
      </c>
      <c r="E3265" s="58">
        <v>1823462</v>
      </c>
      <c r="F3265" s="58">
        <v>1639499</v>
      </c>
      <c r="G3265" s="59">
        <v>1607190</v>
      </c>
      <c r="H3265" s="59">
        <v>216272</v>
      </c>
      <c r="I3265" s="60">
        <v>0</v>
      </c>
      <c r="J3265" s="58">
        <v>-183963</v>
      </c>
      <c r="K3265" s="62">
        <v>30314</v>
      </c>
      <c r="L3265" s="61"/>
      <c r="M3265" s="61"/>
      <c r="N3265" s="61"/>
      <c r="O3265" s="61"/>
      <c r="P3265" s="62">
        <v>1167</v>
      </c>
      <c r="Q3265" s="62">
        <v>32301</v>
      </c>
      <c r="R3265" s="61"/>
      <c r="S3265" s="61"/>
      <c r="T3265" s="61"/>
      <c r="U3265" s="61"/>
      <c r="V3265" s="61"/>
      <c r="W3265" s="62">
        <v>275699</v>
      </c>
      <c r="X3265" s="61"/>
      <c r="Y3265" s="61"/>
      <c r="Z3265" s="61"/>
      <c r="AA3265" s="62">
        <v>669312</v>
      </c>
      <c r="AB3265" s="61"/>
      <c r="AC3265" s="61"/>
      <c r="AD3265" s="62">
        <v>232425</v>
      </c>
      <c r="AE3265" s="61"/>
      <c r="AF3265" s="62">
        <v>235307</v>
      </c>
      <c r="AG3265" s="61"/>
      <c r="AH3265" s="61"/>
      <c r="AI3265" s="62">
        <v>130665</v>
      </c>
      <c r="AJ3265" s="61"/>
      <c r="AK3265" s="61"/>
      <c r="AL3265" s="61"/>
      <c r="AM3265" s="61"/>
      <c r="AN3265" s="61"/>
      <c r="AO3265" s="61"/>
      <c r="AP3265" s="62">
        <v>19155</v>
      </c>
      <c r="AQ3265" s="61"/>
      <c r="AR3265" s="62">
        <v>10880</v>
      </c>
      <c r="AS3265" s="61"/>
      <c r="AT3265" s="61"/>
      <c r="AU3265" s="61"/>
      <c r="AV3265" s="61"/>
      <c r="AW3265" s="61"/>
      <c r="AX3265" s="61"/>
      <c r="AY3265" s="62">
        <v>23507</v>
      </c>
      <c r="AZ3265" s="61"/>
      <c r="BA3265" s="62">
        <v>162730</v>
      </c>
      <c r="BB3265" s="61"/>
      <c r="BC3265" s="61"/>
      <c r="BD3265" s="61"/>
      <c r="BE3265" s="61"/>
      <c r="BF3265" s="61"/>
      <c r="BG3265" s="61"/>
      <c r="BH3265" s="61"/>
      <c r="BI3265" s="61"/>
      <c r="BJ3265" s="61"/>
      <c r="BK3265" s="61"/>
      <c r="BL3265" s="61"/>
      <c r="BM3265" s="61"/>
      <c r="BN3265" s="61"/>
      <c r="BO3265" s="62">
        <v>-183963</v>
      </c>
    </row>
    <row r="3266" spans="1:67" x14ac:dyDescent="0.2">
      <c r="A3266" s="57" t="s">
        <v>62</v>
      </c>
      <c r="B3266" s="56" t="s">
        <v>62</v>
      </c>
      <c r="C3266" s="56" t="s">
        <v>595</v>
      </c>
      <c r="D3266" s="56">
        <v>1997</v>
      </c>
      <c r="E3266" s="58">
        <v>1815760</v>
      </c>
      <c r="F3266" s="58">
        <v>1633280</v>
      </c>
      <c r="G3266" s="59">
        <v>1598818</v>
      </c>
      <c r="H3266" s="59">
        <v>216942</v>
      </c>
      <c r="I3266" s="60">
        <v>0</v>
      </c>
      <c r="J3266" s="58">
        <v>-182480</v>
      </c>
      <c r="K3266" s="62">
        <v>30314</v>
      </c>
      <c r="L3266" s="61"/>
      <c r="M3266" s="61"/>
      <c r="N3266" s="61"/>
      <c r="O3266" s="61"/>
      <c r="P3266" s="61"/>
      <c r="Q3266" s="62">
        <v>33871</v>
      </c>
      <c r="R3266" s="61"/>
      <c r="S3266" s="61"/>
      <c r="T3266" s="61"/>
      <c r="U3266" s="61"/>
      <c r="V3266" s="61"/>
      <c r="W3266" s="62">
        <v>275699</v>
      </c>
      <c r="X3266" s="61"/>
      <c r="Y3266" s="61"/>
      <c r="Z3266" s="61"/>
      <c r="AA3266" s="62">
        <v>656970</v>
      </c>
      <c r="AB3266" s="61"/>
      <c r="AC3266" s="61"/>
      <c r="AD3266" s="62">
        <v>233047</v>
      </c>
      <c r="AE3266" s="61"/>
      <c r="AF3266" s="62">
        <v>235021</v>
      </c>
      <c r="AG3266" s="61"/>
      <c r="AH3266" s="61"/>
      <c r="AI3266" s="62">
        <v>133896</v>
      </c>
      <c r="AJ3266" s="61"/>
      <c r="AK3266" s="61"/>
      <c r="AL3266" s="61"/>
      <c r="AM3266" s="61"/>
      <c r="AN3266" s="61"/>
      <c r="AO3266" s="61"/>
      <c r="AP3266" s="62">
        <v>19695</v>
      </c>
      <c r="AQ3266" s="61"/>
      <c r="AR3266" s="62">
        <v>10880</v>
      </c>
      <c r="AS3266" s="61"/>
      <c r="AT3266" s="61"/>
      <c r="AU3266" s="61"/>
      <c r="AV3266" s="61"/>
      <c r="AW3266" s="61"/>
      <c r="AX3266" s="61"/>
      <c r="AY3266" s="62">
        <v>23637</v>
      </c>
      <c r="AZ3266" s="61"/>
      <c r="BA3266" s="62">
        <v>162730</v>
      </c>
      <c r="BB3266" s="61"/>
      <c r="BC3266" s="61"/>
      <c r="BD3266" s="61"/>
      <c r="BE3266" s="61"/>
      <c r="BF3266" s="61"/>
      <c r="BG3266" s="61"/>
      <c r="BH3266" s="61"/>
      <c r="BI3266" s="61"/>
      <c r="BJ3266" s="61"/>
      <c r="BK3266" s="61"/>
      <c r="BL3266" s="61"/>
      <c r="BM3266" s="61"/>
      <c r="BN3266" s="61"/>
      <c r="BO3266" s="62">
        <v>-182480</v>
      </c>
    </row>
    <row r="3267" spans="1:67" x14ac:dyDescent="0.2">
      <c r="A3267" s="57" t="s">
        <v>62</v>
      </c>
      <c r="B3267" s="56" t="s">
        <v>62</v>
      </c>
      <c r="C3267" s="56" t="s">
        <v>596</v>
      </c>
      <c r="D3267" s="56">
        <v>1989</v>
      </c>
      <c r="E3267" s="58">
        <v>1302487</v>
      </c>
      <c r="F3267" s="58">
        <v>1268847</v>
      </c>
      <c r="G3267" s="59">
        <v>1217677</v>
      </c>
      <c r="H3267" s="59">
        <v>84810</v>
      </c>
      <c r="I3267" s="60">
        <v>0</v>
      </c>
      <c r="J3267" s="58">
        <v>-33640</v>
      </c>
      <c r="K3267" s="62">
        <v>6361</v>
      </c>
      <c r="L3267" s="61"/>
      <c r="M3267" s="61"/>
      <c r="N3267" s="61"/>
      <c r="O3267" s="61"/>
      <c r="P3267" s="62">
        <v>91140</v>
      </c>
      <c r="Q3267" s="61"/>
      <c r="R3267" s="61"/>
      <c r="S3267" s="61"/>
      <c r="T3267" s="61"/>
      <c r="U3267" s="61"/>
      <c r="V3267" s="61"/>
      <c r="W3267" s="62">
        <v>108698</v>
      </c>
      <c r="X3267" s="61"/>
      <c r="Y3267" s="61"/>
      <c r="Z3267" s="61"/>
      <c r="AA3267" s="62">
        <v>528134</v>
      </c>
      <c r="AB3267" s="61"/>
      <c r="AC3267" s="61"/>
      <c r="AD3267" s="62">
        <v>104161</v>
      </c>
      <c r="AE3267" s="61"/>
      <c r="AF3267" s="62">
        <v>222934</v>
      </c>
      <c r="AG3267" s="61"/>
      <c r="AH3267" s="61"/>
      <c r="AI3267" s="62">
        <v>156249</v>
      </c>
      <c r="AJ3267" s="61"/>
      <c r="AK3267" s="61"/>
      <c r="AL3267" s="61"/>
      <c r="AM3267" s="61"/>
      <c r="AN3267" s="61"/>
      <c r="AO3267" s="61"/>
      <c r="AP3267" s="62">
        <v>12051</v>
      </c>
      <c r="AQ3267" s="61"/>
      <c r="AR3267" s="61"/>
      <c r="AS3267" s="61"/>
      <c r="AT3267" s="61"/>
      <c r="AU3267" s="61"/>
      <c r="AV3267" s="61"/>
      <c r="AW3267" s="61"/>
      <c r="AX3267" s="61"/>
      <c r="AY3267" s="62">
        <v>32529</v>
      </c>
      <c r="AZ3267" s="61"/>
      <c r="BA3267" s="62">
        <v>40230</v>
      </c>
      <c r="BB3267" s="61"/>
      <c r="BC3267" s="61"/>
      <c r="BD3267" s="61"/>
      <c r="BE3267" s="61"/>
      <c r="BF3267" s="61"/>
      <c r="BG3267" s="61"/>
      <c r="BH3267" s="61"/>
      <c r="BI3267" s="61"/>
      <c r="BJ3267" s="61"/>
      <c r="BK3267" s="61"/>
      <c r="BL3267" s="61"/>
      <c r="BM3267" s="61"/>
      <c r="BN3267" s="61"/>
      <c r="BO3267" s="62">
        <v>-33640</v>
      </c>
    </row>
    <row r="3268" spans="1:67" x14ac:dyDescent="0.2">
      <c r="A3268" s="57" t="s">
        <v>62</v>
      </c>
      <c r="B3268" s="56" t="s">
        <v>62</v>
      </c>
      <c r="C3268" s="56" t="s">
        <v>596</v>
      </c>
      <c r="D3268" s="56">
        <v>1990</v>
      </c>
      <c r="E3268" s="58">
        <v>1521396</v>
      </c>
      <c r="F3268" s="58">
        <v>1487756</v>
      </c>
      <c r="G3268" s="59">
        <v>1284953</v>
      </c>
      <c r="H3268" s="59">
        <v>236443</v>
      </c>
      <c r="I3268" s="60">
        <v>0</v>
      </c>
      <c r="J3268" s="58">
        <v>-33640</v>
      </c>
      <c r="K3268" s="62">
        <v>6361</v>
      </c>
      <c r="L3268" s="61"/>
      <c r="M3268" s="61"/>
      <c r="N3268" s="61"/>
      <c r="O3268" s="61"/>
      <c r="P3268" s="62">
        <v>91140</v>
      </c>
      <c r="Q3268" s="61"/>
      <c r="R3268" s="61"/>
      <c r="S3268" s="61"/>
      <c r="T3268" s="61"/>
      <c r="U3268" s="61"/>
      <c r="V3268" s="61"/>
      <c r="W3268" s="62">
        <v>108698</v>
      </c>
      <c r="X3268" s="61"/>
      <c r="Y3268" s="61"/>
      <c r="Z3268" s="61"/>
      <c r="AA3268" s="62">
        <v>564079</v>
      </c>
      <c r="AB3268" s="61"/>
      <c r="AC3268" s="61"/>
      <c r="AD3268" s="62">
        <v>118109</v>
      </c>
      <c r="AE3268" s="61"/>
      <c r="AF3268" s="62">
        <v>231479</v>
      </c>
      <c r="AG3268" s="61"/>
      <c r="AH3268" s="61"/>
      <c r="AI3268" s="62">
        <v>165087</v>
      </c>
      <c r="AJ3268" s="61"/>
      <c r="AK3268" s="61"/>
      <c r="AL3268" s="61"/>
      <c r="AM3268" s="61"/>
      <c r="AN3268" s="61"/>
      <c r="AO3268" s="61"/>
      <c r="AP3268" s="62">
        <v>12307</v>
      </c>
      <c r="AQ3268" s="61"/>
      <c r="AR3268" s="61"/>
      <c r="AS3268" s="61"/>
      <c r="AT3268" s="61"/>
      <c r="AU3268" s="61"/>
      <c r="AV3268" s="61"/>
      <c r="AW3268" s="61"/>
      <c r="AX3268" s="61"/>
      <c r="AY3268" s="62">
        <v>35725</v>
      </c>
      <c r="AZ3268" s="61"/>
      <c r="BA3268" s="62">
        <v>188411</v>
      </c>
      <c r="BB3268" s="61"/>
      <c r="BC3268" s="61"/>
      <c r="BD3268" s="61"/>
      <c r="BE3268" s="61"/>
      <c r="BF3268" s="61"/>
      <c r="BG3268" s="61"/>
      <c r="BH3268" s="61"/>
      <c r="BI3268" s="61"/>
      <c r="BJ3268" s="61"/>
      <c r="BK3268" s="61"/>
      <c r="BL3268" s="61"/>
      <c r="BM3268" s="61"/>
      <c r="BN3268" s="61"/>
      <c r="BO3268" s="62">
        <v>-33640</v>
      </c>
    </row>
    <row r="3269" spans="1:67" x14ac:dyDescent="0.2">
      <c r="A3269" s="57" t="s">
        <v>62</v>
      </c>
      <c r="B3269" s="56" t="s">
        <v>62</v>
      </c>
      <c r="C3269" s="56" t="s">
        <v>596</v>
      </c>
      <c r="D3269" s="56">
        <v>1991</v>
      </c>
      <c r="E3269" s="58">
        <v>1828538</v>
      </c>
      <c r="F3269" s="58">
        <v>1794898</v>
      </c>
      <c r="G3269" s="59">
        <v>1568192</v>
      </c>
      <c r="H3269" s="59">
        <v>260346</v>
      </c>
      <c r="I3269" s="60">
        <v>0</v>
      </c>
      <c r="J3269" s="58">
        <v>-33640</v>
      </c>
      <c r="K3269" s="62">
        <v>28040</v>
      </c>
      <c r="L3269" s="61"/>
      <c r="M3269" s="61"/>
      <c r="N3269" s="61"/>
      <c r="O3269" s="61"/>
      <c r="P3269" s="62">
        <v>91140</v>
      </c>
      <c r="Q3269" s="61"/>
      <c r="R3269" s="61"/>
      <c r="S3269" s="61"/>
      <c r="T3269" s="61"/>
      <c r="U3269" s="61"/>
      <c r="V3269" s="61"/>
      <c r="W3269" s="62">
        <v>266254</v>
      </c>
      <c r="X3269" s="61"/>
      <c r="Y3269" s="61"/>
      <c r="Z3269" s="61"/>
      <c r="AA3269" s="62">
        <v>644018</v>
      </c>
      <c r="AB3269" s="61"/>
      <c r="AC3269" s="61"/>
      <c r="AD3269" s="62">
        <v>131688</v>
      </c>
      <c r="AE3269" s="61"/>
      <c r="AF3269" s="62">
        <v>235715</v>
      </c>
      <c r="AG3269" s="61"/>
      <c r="AH3269" s="61"/>
      <c r="AI3269" s="62">
        <v>171337</v>
      </c>
      <c r="AJ3269" s="61"/>
      <c r="AK3269" s="61"/>
      <c r="AL3269" s="61"/>
      <c r="AM3269" s="61"/>
      <c r="AN3269" s="61"/>
      <c r="AO3269" s="61"/>
      <c r="AP3269" s="62">
        <v>12496</v>
      </c>
      <c r="AQ3269" s="61"/>
      <c r="AR3269" s="62">
        <v>11742</v>
      </c>
      <c r="AS3269" s="61"/>
      <c r="AT3269" s="61"/>
      <c r="AU3269" s="61"/>
      <c r="AV3269" s="61"/>
      <c r="AW3269" s="61"/>
      <c r="AX3269" s="61"/>
      <c r="AY3269" s="62">
        <v>37167</v>
      </c>
      <c r="AZ3269" s="61"/>
      <c r="BA3269" s="62">
        <v>198941</v>
      </c>
      <c r="BB3269" s="61"/>
      <c r="BC3269" s="61"/>
      <c r="BD3269" s="61"/>
      <c r="BE3269" s="61"/>
      <c r="BF3269" s="61"/>
      <c r="BG3269" s="61"/>
      <c r="BH3269" s="61"/>
      <c r="BI3269" s="61"/>
      <c r="BJ3269" s="61"/>
      <c r="BK3269" s="61"/>
      <c r="BL3269" s="61"/>
      <c r="BM3269" s="61"/>
      <c r="BN3269" s="61"/>
      <c r="BO3269" s="62">
        <v>-33640</v>
      </c>
    </row>
    <row r="3270" spans="1:67" x14ac:dyDescent="0.2">
      <c r="A3270" s="57" t="s">
        <v>62</v>
      </c>
      <c r="B3270" s="56" t="s">
        <v>62</v>
      </c>
      <c r="C3270" s="56" t="s">
        <v>596</v>
      </c>
      <c r="D3270" s="56">
        <v>1992</v>
      </c>
      <c r="E3270" s="58">
        <v>1900753</v>
      </c>
      <c r="F3270" s="58">
        <v>1867113</v>
      </c>
      <c r="G3270" s="59">
        <v>1634826</v>
      </c>
      <c r="H3270" s="59">
        <v>265927</v>
      </c>
      <c r="I3270" s="60">
        <v>0</v>
      </c>
      <c r="J3270" s="58">
        <v>-33640</v>
      </c>
      <c r="K3270" s="62">
        <v>41221</v>
      </c>
      <c r="L3270" s="61"/>
      <c r="M3270" s="61"/>
      <c r="N3270" s="61"/>
      <c r="O3270" s="61"/>
      <c r="P3270" s="62">
        <v>118688</v>
      </c>
      <c r="Q3270" s="61"/>
      <c r="R3270" s="61"/>
      <c r="S3270" s="61"/>
      <c r="T3270" s="61"/>
      <c r="U3270" s="61"/>
      <c r="V3270" s="61"/>
      <c r="W3270" s="62">
        <v>237972</v>
      </c>
      <c r="X3270" s="61"/>
      <c r="Y3270" s="61"/>
      <c r="Z3270" s="61"/>
      <c r="AA3270" s="62">
        <v>677548</v>
      </c>
      <c r="AB3270" s="61"/>
      <c r="AC3270" s="61"/>
      <c r="AD3270" s="62">
        <v>136276</v>
      </c>
      <c r="AE3270" s="61"/>
      <c r="AF3270" s="62">
        <v>245044</v>
      </c>
      <c r="AG3270" s="61"/>
      <c r="AH3270" s="61"/>
      <c r="AI3270" s="62">
        <v>178077</v>
      </c>
      <c r="AJ3270" s="61"/>
      <c r="AK3270" s="61"/>
      <c r="AL3270" s="61"/>
      <c r="AM3270" s="61"/>
      <c r="AN3270" s="61"/>
      <c r="AO3270" s="61"/>
      <c r="AP3270" s="62">
        <v>13303</v>
      </c>
      <c r="AQ3270" s="61"/>
      <c r="AR3270" s="62">
        <v>11742</v>
      </c>
      <c r="AS3270" s="61"/>
      <c r="AT3270" s="61"/>
      <c r="AU3270" s="61"/>
      <c r="AV3270" s="61"/>
      <c r="AW3270" s="61"/>
      <c r="AX3270" s="61"/>
      <c r="AY3270" s="62">
        <v>41941</v>
      </c>
      <c r="AZ3270" s="61"/>
      <c r="BA3270" s="62">
        <v>198941</v>
      </c>
      <c r="BB3270" s="61"/>
      <c r="BC3270" s="61"/>
      <c r="BD3270" s="61"/>
      <c r="BE3270" s="61"/>
      <c r="BF3270" s="61"/>
      <c r="BG3270" s="61"/>
      <c r="BH3270" s="61"/>
      <c r="BI3270" s="61"/>
      <c r="BJ3270" s="61"/>
      <c r="BK3270" s="61"/>
      <c r="BL3270" s="61"/>
      <c r="BM3270" s="61"/>
      <c r="BN3270" s="61"/>
      <c r="BO3270" s="62">
        <v>-33640</v>
      </c>
    </row>
    <row r="3271" spans="1:67" x14ac:dyDescent="0.2">
      <c r="A3271" s="57" t="s">
        <v>62</v>
      </c>
      <c r="B3271" s="56" t="s">
        <v>62</v>
      </c>
      <c r="C3271" s="56" t="s">
        <v>596</v>
      </c>
      <c r="D3271" s="56">
        <v>1993</v>
      </c>
      <c r="E3271" s="58">
        <v>1483341</v>
      </c>
      <c r="F3271" s="58">
        <v>1449701</v>
      </c>
      <c r="G3271" s="59">
        <v>1236666</v>
      </c>
      <c r="H3271" s="59">
        <v>246675</v>
      </c>
      <c r="I3271" s="60">
        <v>0</v>
      </c>
      <c r="J3271" s="58">
        <v>-33640</v>
      </c>
      <c r="K3271" s="62">
        <v>41221</v>
      </c>
      <c r="L3271" s="61"/>
      <c r="M3271" s="61"/>
      <c r="N3271" s="61"/>
      <c r="O3271" s="61"/>
      <c r="P3271" s="62">
        <v>118688</v>
      </c>
      <c r="Q3271" s="61"/>
      <c r="R3271" s="61"/>
      <c r="S3271" s="61"/>
      <c r="T3271" s="61"/>
      <c r="U3271" s="61"/>
      <c r="V3271" s="61"/>
      <c r="W3271" s="62">
        <v>241616</v>
      </c>
      <c r="X3271" s="61"/>
      <c r="Y3271" s="61"/>
      <c r="Z3271" s="61"/>
      <c r="AA3271" s="62">
        <v>476124</v>
      </c>
      <c r="AB3271" s="61"/>
      <c r="AC3271" s="61"/>
      <c r="AD3271" s="62">
        <v>137434</v>
      </c>
      <c r="AE3271" s="61"/>
      <c r="AF3271" s="62">
        <v>111995</v>
      </c>
      <c r="AG3271" s="61"/>
      <c r="AH3271" s="61"/>
      <c r="AI3271" s="62">
        <v>109588</v>
      </c>
      <c r="AJ3271" s="61"/>
      <c r="AK3271" s="61"/>
      <c r="AL3271" s="61"/>
      <c r="AM3271" s="61"/>
      <c r="AN3271" s="61"/>
      <c r="AO3271" s="61"/>
      <c r="AP3271" s="62">
        <v>4979</v>
      </c>
      <c r="AQ3271" s="61"/>
      <c r="AR3271" s="62">
        <v>13078</v>
      </c>
      <c r="AS3271" s="61"/>
      <c r="AT3271" s="61"/>
      <c r="AU3271" s="61"/>
      <c r="AV3271" s="61"/>
      <c r="AW3271" s="61"/>
      <c r="AX3271" s="61"/>
      <c r="AY3271" s="62">
        <v>21749</v>
      </c>
      <c r="AZ3271" s="61"/>
      <c r="BA3271" s="62">
        <v>206869</v>
      </c>
      <c r="BB3271" s="61"/>
      <c r="BC3271" s="61"/>
      <c r="BD3271" s="61"/>
      <c r="BE3271" s="61"/>
      <c r="BF3271" s="61"/>
      <c r="BG3271" s="61"/>
      <c r="BH3271" s="61"/>
      <c r="BI3271" s="61"/>
      <c r="BJ3271" s="61"/>
      <c r="BK3271" s="61"/>
      <c r="BL3271" s="61"/>
      <c r="BM3271" s="61"/>
      <c r="BN3271" s="61"/>
      <c r="BO3271" s="62">
        <v>-33640</v>
      </c>
    </row>
    <row r="3272" spans="1:67" x14ac:dyDescent="0.2">
      <c r="A3272" s="57" t="s">
        <v>62</v>
      </c>
      <c r="B3272" s="56" t="s">
        <v>62</v>
      </c>
      <c r="C3272" s="56" t="s">
        <v>596</v>
      </c>
      <c r="D3272" s="56">
        <v>1994</v>
      </c>
      <c r="E3272" s="58">
        <v>1560389</v>
      </c>
      <c r="F3272" s="58">
        <v>1483682</v>
      </c>
      <c r="G3272" s="59">
        <v>1284737</v>
      </c>
      <c r="H3272" s="59">
        <v>275652</v>
      </c>
      <c r="I3272" s="60">
        <v>0</v>
      </c>
      <c r="J3272" s="58">
        <v>-76707</v>
      </c>
      <c r="K3272" s="62">
        <v>40479</v>
      </c>
      <c r="L3272" s="61"/>
      <c r="M3272" s="61"/>
      <c r="N3272" s="61"/>
      <c r="O3272" s="61"/>
      <c r="P3272" s="62">
        <v>136234</v>
      </c>
      <c r="Q3272" s="61"/>
      <c r="R3272" s="61"/>
      <c r="S3272" s="61"/>
      <c r="T3272" s="61"/>
      <c r="U3272" s="61"/>
      <c r="V3272" s="61"/>
      <c r="W3272" s="62">
        <v>240110</v>
      </c>
      <c r="X3272" s="61"/>
      <c r="Y3272" s="61"/>
      <c r="Z3272" s="61"/>
      <c r="AA3272" s="62">
        <v>484566</v>
      </c>
      <c r="AB3272" s="61"/>
      <c r="AC3272" s="61"/>
      <c r="AD3272" s="62">
        <v>145424</v>
      </c>
      <c r="AE3272" s="61"/>
      <c r="AF3272" s="62">
        <v>115243</v>
      </c>
      <c r="AG3272" s="61"/>
      <c r="AH3272" s="61"/>
      <c r="AI3272" s="62">
        <v>122681</v>
      </c>
      <c r="AJ3272" s="61"/>
      <c r="AK3272" s="61"/>
      <c r="AL3272" s="61"/>
      <c r="AM3272" s="61"/>
      <c r="AN3272" s="61"/>
      <c r="AO3272" s="61"/>
      <c r="AP3272" s="62">
        <v>4979</v>
      </c>
      <c r="AQ3272" s="61"/>
      <c r="AR3272" s="62">
        <v>17106</v>
      </c>
      <c r="AS3272" s="61"/>
      <c r="AT3272" s="61"/>
      <c r="AU3272" s="61"/>
      <c r="AV3272" s="61"/>
      <c r="AW3272" s="61"/>
      <c r="AX3272" s="61"/>
      <c r="AY3272" s="62">
        <v>41428</v>
      </c>
      <c r="AZ3272" s="61"/>
      <c r="BA3272" s="62">
        <v>212139</v>
      </c>
      <c r="BB3272" s="61"/>
      <c r="BC3272" s="61"/>
      <c r="BD3272" s="61"/>
      <c r="BE3272" s="61"/>
      <c r="BF3272" s="61"/>
      <c r="BG3272" s="61"/>
      <c r="BH3272" s="61"/>
      <c r="BI3272" s="61"/>
      <c r="BJ3272" s="61"/>
      <c r="BK3272" s="61"/>
      <c r="BL3272" s="61"/>
      <c r="BM3272" s="61"/>
      <c r="BN3272" s="61"/>
      <c r="BO3272" s="62">
        <v>-76707</v>
      </c>
    </row>
    <row r="3273" spans="1:67" x14ac:dyDescent="0.2">
      <c r="A3273" s="57" t="s">
        <v>62</v>
      </c>
      <c r="B3273" s="56" t="s">
        <v>62</v>
      </c>
      <c r="C3273" s="56" t="s">
        <v>596</v>
      </c>
      <c r="D3273" s="56">
        <v>1995</v>
      </c>
      <c r="E3273" s="58">
        <v>1614434</v>
      </c>
      <c r="F3273" s="58">
        <v>1537727</v>
      </c>
      <c r="G3273" s="59">
        <v>1322855</v>
      </c>
      <c r="H3273" s="59">
        <v>291579</v>
      </c>
      <c r="I3273" s="60">
        <v>0</v>
      </c>
      <c r="J3273" s="58">
        <v>-76707</v>
      </c>
      <c r="K3273" s="62">
        <v>40479</v>
      </c>
      <c r="L3273" s="61"/>
      <c r="M3273" s="61"/>
      <c r="N3273" s="61"/>
      <c r="O3273" s="61"/>
      <c r="P3273" s="62">
        <v>136234</v>
      </c>
      <c r="Q3273" s="61"/>
      <c r="R3273" s="61"/>
      <c r="S3273" s="61"/>
      <c r="T3273" s="61"/>
      <c r="U3273" s="61"/>
      <c r="V3273" s="61"/>
      <c r="W3273" s="62">
        <v>240110</v>
      </c>
      <c r="X3273" s="61"/>
      <c r="Y3273" s="61"/>
      <c r="Z3273" s="61"/>
      <c r="AA3273" s="62">
        <v>509072</v>
      </c>
      <c r="AB3273" s="61"/>
      <c r="AC3273" s="61"/>
      <c r="AD3273" s="62">
        <v>147333</v>
      </c>
      <c r="AE3273" s="61"/>
      <c r="AF3273" s="62">
        <v>118527</v>
      </c>
      <c r="AG3273" s="61"/>
      <c r="AH3273" s="61"/>
      <c r="AI3273" s="62">
        <v>131100</v>
      </c>
      <c r="AJ3273" s="61"/>
      <c r="AK3273" s="61"/>
      <c r="AL3273" s="61"/>
      <c r="AM3273" s="61"/>
      <c r="AN3273" s="61"/>
      <c r="AO3273" s="61"/>
      <c r="AP3273" s="62">
        <v>4979</v>
      </c>
      <c r="AQ3273" s="61"/>
      <c r="AR3273" s="62">
        <v>17756</v>
      </c>
      <c r="AS3273" s="61"/>
      <c r="AT3273" s="61"/>
      <c r="AU3273" s="61"/>
      <c r="AV3273" s="61"/>
      <c r="AW3273" s="61"/>
      <c r="AX3273" s="61"/>
      <c r="AY3273" s="62">
        <v>56705</v>
      </c>
      <c r="AZ3273" s="61"/>
      <c r="BA3273" s="62">
        <v>212139</v>
      </c>
      <c r="BB3273" s="61"/>
      <c r="BC3273" s="61"/>
      <c r="BD3273" s="61"/>
      <c r="BE3273" s="61"/>
      <c r="BF3273" s="61"/>
      <c r="BG3273" s="61"/>
      <c r="BH3273" s="61"/>
      <c r="BI3273" s="61"/>
      <c r="BJ3273" s="61"/>
      <c r="BK3273" s="61"/>
      <c r="BL3273" s="61"/>
      <c r="BM3273" s="61"/>
      <c r="BN3273" s="61"/>
      <c r="BO3273" s="62">
        <v>-76707</v>
      </c>
    </row>
    <row r="3274" spans="1:67" x14ac:dyDescent="0.2">
      <c r="A3274" s="57" t="s">
        <v>62</v>
      </c>
      <c r="B3274" s="56" t="s">
        <v>62</v>
      </c>
      <c r="C3274" s="56" t="s">
        <v>596</v>
      </c>
      <c r="D3274" s="56">
        <v>1996</v>
      </c>
      <c r="E3274" s="58">
        <v>1980574</v>
      </c>
      <c r="F3274" s="58">
        <v>1903867</v>
      </c>
      <c r="G3274" s="59">
        <v>1664952</v>
      </c>
      <c r="H3274" s="59">
        <v>315622</v>
      </c>
      <c r="I3274" s="60">
        <v>0</v>
      </c>
      <c r="J3274" s="58">
        <v>-76707</v>
      </c>
      <c r="K3274" s="62">
        <v>100479</v>
      </c>
      <c r="L3274" s="61"/>
      <c r="M3274" s="61"/>
      <c r="N3274" s="61"/>
      <c r="O3274" s="61"/>
      <c r="P3274" s="62">
        <v>136234</v>
      </c>
      <c r="Q3274" s="62">
        <v>208408</v>
      </c>
      <c r="R3274" s="61"/>
      <c r="S3274" s="61"/>
      <c r="T3274" s="61"/>
      <c r="U3274" s="61"/>
      <c r="V3274" s="61"/>
      <c r="W3274" s="62">
        <v>251971</v>
      </c>
      <c r="X3274" s="61"/>
      <c r="Y3274" s="61"/>
      <c r="Z3274" s="61"/>
      <c r="AA3274" s="62">
        <v>527179</v>
      </c>
      <c r="AB3274" s="61"/>
      <c r="AC3274" s="61"/>
      <c r="AD3274" s="62">
        <v>150208</v>
      </c>
      <c r="AE3274" s="61"/>
      <c r="AF3274" s="62">
        <v>148115</v>
      </c>
      <c r="AG3274" s="61"/>
      <c r="AH3274" s="61"/>
      <c r="AI3274" s="62">
        <v>142358</v>
      </c>
      <c r="AJ3274" s="61"/>
      <c r="AK3274" s="61"/>
      <c r="AL3274" s="61"/>
      <c r="AM3274" s="61"/>
      <c r="AN3274" s="61"/>
      <c r="AO3274" s="61"/>
      <c r="AP3274" s="62">
        <v>10167</v>
      </c>
      <c r="AQ3274" s="61"/>
      <c r="AR3274" s="62">
        <v>21185</v>
      </c>
      <c r="AS3274" s="61"/>
      <c r="AT3274" s="61"/>
      <c r="AU3274" s="61"/>
      <c r="AV3274" s="61"/>
      <c r="AW3274" s="61"/>
      <c r="AX3274" s="61"/>
      <c r="AY3274" s="62">
        <v>72131</v>
      </c>
      <c r="AZ3274" s="61"/>
      <c r="BA3274" s="62">
        <v>212139</v>
      </c>
      <c r="BB3274" s="61"/>
      <c r="BC3274" s="61"/>
      <c r="BD3274" s="61"/>
      <c r="BE3274" s="61"/>
      <c r="BF3274" s="61"/>
      <c r="BG3274" s="61"/>
      <c r="BH3274" s="61"/>
      <c r="BI3274" s="61"/>
      <c r="BJ3274" s="61"/>
      <c r="BK3274" s="61"/>
      <c r="BL3274" s="61"/>
      <c r="BM3274" s="61"/>
      <c r="BN3274" s="61"/>
      <c r="BO3274" s="62">
        <v>-76707</v>
      </c>
    </row>
    <row r="3275" spans="1:67" x14ac:dyDescent="0.2">
      <c r="A3275" s="57" t="s">
        <v>62</v>
      </c>
      <c r="B3275" s="56" t="s">
        <v>62</v>
      </c>
      <c r="C3275" s="56" t="s">
        <v>596</v>
      </c>
      <c r="D3275" s="56">
        <v>1997</v>
      </c>
      <c r="E3275" s="58">
        <v>1940348</v>
      </c>
      <c r="F3275" s="58">
        <v>1863641</v>
      </c>
      <c r="G3275" s="59">
        <v>1606796</v>
      </c>
      <c r="H3275" s="59">
        <v>333552</v>
      </c>
      <c r="I3275" s="60">
        <v>0</v>
      </c>
      <c r="J3275" s="58">
        <v>-76707</v>
      </c>
      <c r="K3275" s="62">
        <v>98479</v>
      </c>
      <c r="L3275" s="61"/>
      <c r="M3275" s="61"/>
      <c r="N3275" s="61"/>
      <c r="O3275" s="61"/>
      <c r="P3275" s="62">
        <v>9450</v>
      </c>
      <c r="Q3275" s="62">
        <v>208408</v>
      </c>
      <c r="R3275" s="61"/>
      <c r="S3275" s="61"/>
      <c r="T3275" s="61"/>
      <c r="U3275" s="61"/>
      <c r="V3275" s="61"/>
      <c r="W3275" s="62">
        <v>256016</v>
      </c>
      <c r="X3275" s="61"/>
      <c r="Y3275" s="61"/>
      <c r="Z3275" s="61"/>
      <c r="AA3275" s="62">
        <v>581383</v>
      </c>
      <c r="AB3275" s="61"/>
      <c r="AC3275" s="61"/>
      <c r="AD3275" s="62">
        <v>150208</v>
      </c>
      <c r="AE3275" s="61"/>
      <c r="AF3275" s="62">
        <v>156606</v>
      </c>
      <c r="AG3275" s="61"/>
      <c r="AH3275" s="61"/>
      <c r="AI3275" s="62">
        <v>146246</v>
      </c>
      <c r="AJ3275" s="61"/>
      <c r="AK3275" s="61"/>
      <c r="AL3275" s="61"/>
      <c r="AM3275" s="61"/>
      <c r="AN3275" s="61"/>
      <c r="AO3275" s="61"/>
      <c r="AP3275" s="62">
        <v>10372</v>
      </c>
      <c r="AQ3275" s="61"/>
      <c r="AR3275" s="62">
        <v>24221</v>
      </c>
      <c r="AS3275" s="61"/>
      <c r="AT3275" s="61"/>
      <c r="AU3275" s="61"/>
      <c r="AV3275" s="61"/>
      <c r="AW3275" s="61"/>
      <c r="AX3275" s="61"/>
      <c r="AY3275" s="62">
        <v>78539</v>
      </c>
      <c r="AZ3275" s="61"/>
      <c r="BA3275" s="62">
        <v>220420</v>
      </c>
      <c r="BB3275" s="61"/>
      <c r="BC3275" s="61"/>
      <c r="BD3275" s="61"/>
      <c r="BE3275" s="61"/>
      <c r="BF3275" s="61"/>
      <c r="BG3275" s="61"/>
      <c r="BH3275" s="61"/>
      <c r="BI3275" s="61"/>
      <c r="BJ3275" s="61"/>
      <c r="BK3275" s="61"/>
      <c r="BL3275" s="61"/>
      <c r="BM3275" s="61"/>
      <c r="BN3275" s="61"/>
      <c r="BO3275" s="62">
        <v>-76707</v>
      </c>
    </row>
    <row r="3276" spans="1:67" x14ac:dyDescent="0.2">
      <c r="A3276" s="57" t="s">
        <v>62</v>
      </c>
      <c r="B3276" s="56" t="s">
        <v>62</v>
      </c>
      <c r="C3276" s="56" t="s">
        <v>596</v>
      </c>
      <c r="D3276" s="56">
        <v>1998</v>
      </c>
      <c r="E3276" s="58">
        <v>2031159</v>
      </c>
      <c r="F3276" s="58">
        <v>1954452</v>
      </c>
      <c r="G3276" s="59">
        <v>1682537</v>
      </c>
      <c r="H3276" s="59">
        <v>348622</v>
      </c>
      <c r="I3276" s="60">
        <v>0</v>
      </c>
      <c r="J3276" s="58">
        <v>-76707</v>
      </c>
      <c r="K3276" s="62">
        <v>98479</v>
      </c>
      <c r="L3276" s="61"/>
      <c r="M3276" s="61"/>
      <c r="N3276" s="61"/>
      <c r="O3276" s="61"/>
      <c r="P3276" s="62">
        <v>9450</v>
      </c>
      <c r="Q3276" s="62">
        <v>220499</v>
      </c>
      <c r="R3276" s="61"/>
      <c r="S3276" s="61"/>
      <c r="T3276" s="61"/>
      <c r="U3276" s="61"/>
      <c r="V3276" s="61"/>
      <c r="W3276" s="62">
        <v>256016</v>
      </c>
      <c r="X3276" s="61"/>
      <c r="Y3276" s="61"/>
      <c r="Z3276" s="61"/>
      <c r="AA3276" s="62">
        <v>637358</v>
      </c>
      <c r="AB3276" s="61"/>
      <c r="AC3276" s="61"/>
      <c r="AD3276" s="62">
        <v>150434</v>
      </c>
      <c r="AE3276" s="61"/>
      <c r="AF3276" s="62">
        <v>163538</v>
      </c>
      <c r="AG3276" s="61"/>
      <c r="AH3276" s="61"/>
      <c r="AI3276" s="62">
        <v>146763</v>
      </c>
      <c r="AJ3276" s="61"/>
      <c r="AK3276" s="61"/>
      <c r="AL3276" s="61"/>
      <c r="AM3276" s="61"/>
      <c r="AN3276" s="61"/>
      <c r="AO3276" s="61"/>
      <c r="AP3276" s="62">
        <v>10372</v>
      </c>
      <c r="AQ3276" s="61"/>
      <c r="AR3276" s="62">
        <v>27091</v>
      </c>
      <c r="AS3276" s="61"/>
      <c r="AT3276" s="61"/>
      <c r="AU3276" s="61"/>
      <c r="AV3276" s="61"/>
      <c r="AW3276" s="61"/>
      <c r="AX3276" s="61"/>
      <c r="AY3276" s="62">
        <v>90739</v>
      </c>
      <c r="AZ3276" s="61"/>
      <c r="BA3276" s="62">
        <v>220420</v>
      </c>
      <c r="BB3276" s="61"/>
      <c r="BC3276" s="61"/>
      <c r="BD3276" s="61"/>
      <c r="BE3276" s="61"/>
      <c r="BF3276" s="61"/>
      <c r="BG3276" s="61"/>
      <c r="BH3276" s="61"/>
      <c r="BI3276" s="61"/>
      <c r="BJ3276" s="61"/>
      <c r="BK3276" s="61"/>
      <c r="BL3276" s="61"/>
      <c r="BM3276" s="61"/>
      <c r="BN3276" s="61"/>
      <c r="BO3276" s="62">
        <v>-76707</v>
      </c>
    </row>
    <row r="3277" spans="1:67" x14ac:dyDescent="0.2">
      <c r="A3277" s="57" t="s">
        <v>62</v>
      </c>
      <c r="B3277" s="56" t="s">
        <v>62</v>
      </c>
      <c r="C3277" s="56" t="s">
        <v>597</v>
      </c>
      <c r="D3277" s="56">
        <v>1989</v>
      </c>
      <c r="E3277" s="58">
        <v>515630</v>
      </c>
      <c r="F3277" s="58">
        <v>515066</v>
      </c>
      <c r="G3277" s="59">
        <v>512985</v>
      </c>
      <c r="H3277" s="59">
        <v>2645</v>
      </c>
      <c r="I3277" s="60">
        <v>0</v>
      </c>
      <c r="J3277" s="58">
        <v>-564</v>
      </c>
      <c r="K3277" s="61"/>
      <c r="L3277" s="61"/>
      <c r="M3277" s="61"/>
      <c r="N3277" s="61"/>
      <c r="O3277" s="61"/>
      <c r="P3277" s="62">
        <v>4937</v>
      </c>
      <c r="Q3277" s="61"/>
      <c r="R3277" s="61"/>
      <c r="S3277" s="61"/>
      <c r="T3277" s="61"/>
      <c r="U3277" s="61"/>
      <c r="V3277" s="61"/>
      <c r="W3277" s="61"/>
      <c r="X3277" s="61"/>
      <c r="Y3277" s="61"/>
      <c r="Z3277" s="61"/>
      <c r="AA3277" s="62">
        <v>377366</v>
      </c>
      <c r="AB3277" s="61"/>
      <c r="AC3277" s="61"/>
      <c r="AD3277" s="62">
        <v>14580</v>
      </c>
      <c r="AE3277" s="61"/>
      <c r="AF3277" s="62">
        <v>84078</v>
      </c>
      <c r="AG3277" s="61"/>
      <c r="AH3277" s="61"/>
      <c r="AI3277" s="62">
        <v>32024</v>
      </c>
      <c r="AJ3277" s="61"/>
      <c r="AK3277" s="61"/>
      <c r="AL3277" s="61"/>
      <c r="AM3277" s="61"/>
      <c r="AN3277" s="61"/>
      <c r="AO3277" s="61"/>
      <c r="AP3277" s="62">
        <v>2535</v>
      </c>
      <c r="AQ3277" s="61"/>
      <c r="AR3277" s="61"/>
      <c r="AS3277" s="61"/>
      <c r="AT3277" s="61"/>
      <c r="AU3277" s="61"/>
      <c r="AV3277" s="61"/>
      <c r="AW3277" s="61"/>
      <c r="AX3277" s="61"/>
      <c r="AY3277" s="61">
        <v>110</v>
      </c>
      <c r="AZ3277" s="61"/>
      <c r="BA3277" s="61"/>
      <c r="BB3277" s="61"/>
      <c r="BC3277" s="61"/>
      <c r="BD3277" s="61"/>
      <c r="BE3277" s="61"/>
      <c r="BF3277" s="61"/>
      <c r="BG3277" s="61"/>
      <c r="BH3277" s="61"/>
      <c r="BI3277" s="61"/>
      <c r="BJ3277" s="61"/>
      <c r="BK3277" s="61"/>
      <c r="BL3277" s="61"/>
      <c r="BM3277" s="61"/>
      <c r="BN3277" s="61"/>
      <c r="BO3277" s="61">
        <v>-564</v>
      </c>
    </row>
    <row r="3278" spans="1:67" x14ac:dyDescent="0.2">
      <c r="A3278" s="57" t="s">
        <v>62</v>
      </c>
      <c r="B3278" s="56" t="s">
        <v>62</v>
      </c>
      <c r="C3278" s="56" t="s">
        <v>597</v>
      </c>
      <c r="D3278" s="56">
        <v>1990</v>
      </c>
      <c r="E3278" s="58">
        <v>541668</v>
      </c>
      <c r="F3278" s="58">
        <v>541104</v>
      </c>
      <c r="G3278" s="59">
        <v>539023</v>
      </c>
      <c r="H3278" s="59">
        <v>2645</v>
      </c>
      <c r="I3278" s="60">
        <v>0</v>
      </c>
      <c r="J3278" s="58">
        <v>-564</v>
      </c>
      <c r="K3278" s="61"/>
      <c r="L3278" s="61"/>
      <c r="M3278" s="61"/>
      <c r="N3278" s="61"/>
      <c r="O3278" s="61"/>
      <c r="P3278" s="62">
        <v>4937</v>
      </c>
      <c r="Q3278" s="61"/>
      <c r="R3278" s="61"/>
      <c r="S3278" s="61"/>
      <c r="T3278" s="61"/>
      <c r="U3278" s="61"/>
      <c r="V3278" s="61"/>
      <c r="W3278" s="61"/>
      <c r="X3278" s="61"/>
      <c r="Y3278" s="61"/>
      <c r="Z3278" s="61"/>
      <c r="AA3278" s="62">
        <v>396373</v>
      </c>
      <c r="AB3278" s="61"/>
      <c r="AC3278" s="61"/>
      <c r="AD3278" s="62">
        <v>14580</v>
      </c>
      <c r="AE3278" s="61"/>
      <c r="AF3278" s="62">
        <v>90460</v>
      </c>
      <c r="AG3278" s="61"/>
      <c r="AH3278" s="61"/>
      <c r="AI3278" s="62">
        <v>32673</v>
      </c>
      <c r="AJ3278" s="61"/>
      <c r="AK3278" s="61"/>
      <c r="AL3278" s="61"/>
      <c r="AM3278" s="61"/>
      <c r="AN3278" s="61"/>
      <c r="AO3278" s="61"/>
      <c r="AP3278" s="62">
        <v>2535</v>
      </c>
      <c r="AQ3278" s="61"/>
      <c r="AR3278" s="61"/>
      <c r="AS3278" s="61"/>
      <c r="AT3278" s="61"/>
      <c r="AU3278" s="61"/>
      <c r="AV3278" s="61"/>
      <c r="AW3278" s="61"/>
      <c r="AX3278" s="61"/>
      <c r="AY3278" s="61">
        <v>110</v>
      </c>
      <c r="AZ3278" s="61"/>
      <c r="BA3278" s="61"/>
      <c r="BB3278" s="61"/>
      <c r="BC3278" s="61"/>
      <c r="BD3278" s="61"/>
      <c r="BE3278" s="61"/>
      <c r="BF3278" s="61"/>
      <c r="BG3278" s="61"/>
      <c r="BH3278" s="61"/>
      <c r="BI3278" s="61"/>
      <c r="BJ3278" s="61"/>
      <c r="BK3278" s="61"/>
      <c r="BL3278" s="61"/>
      <c r="BM3278" s="61"/>
      <c r="BN3278" s="61"/>
      <c r="BO3278" s="61">
        <v>-564</v>
      </c>
    </row>
    <row r="3279" spans="1:67" x14ac:dyDescent="0.2">
      <c r="A3279" s="57" t="s">
        <v>62</v>
      </c>
      <c r="B3279" s="56" t="s">
        <v>62</v>
      </c>
      <c r="C3279" s="56" t="s">
        <v>597</v>
      </c>
      <c r="D3279" s="56">
        <v>1991</v>
      </c>
      <c r="E3279" s="58">
        <v>545536</v>
      </c>
      <c r="F3279" s="58">
        <v>544972</v>
      </c>
      <c r="G3279" s="59">
        <v>542891</v>
      </c>
      <c r="H3279" s="59">
        <v>2645</v>
      </c>
      <c r="I3279" s="60">
        <v>0</v>
      </c>
      <c r="J3279" s="58">
        <v>-564</v>
      </c>
      <c r="K3279" s="61"/>
      <c r="L3279" s="61"/>
      <c r="M3279" s="61"/>
      <c r="N3279" s="61"/>
      <c r="O3279" s="61"/>
      <c r="P3279" s="62">
        <v>4937</v>
      </c>
      <c r="Q3279" s="61"/>
      <c r="R3279" s="61"/>
      <c r="S3279" s="61"/>
      <c r="T3279" s="61"/>
      <c r="U3279" s="61"/>
      <c r="V3279" s="61"/>
      <c r="W3279" s="61"/>
      <c r="X3279" s="61"/>
      <c r="Y3279" s="61"/>
      <c r="Z3279" s="61"/>
      <c r="AA3279" s="62">
        <v>400051</v>
      </c>
      <c r="AB3279" s="61"/>
      <c r="AC3279" s="61"/>
      <c r="AD3279" s="62">
        <v>14580</v>
      </c>
      <c r="AE3279" s="61"/>
      <c r="AF3279" s="62">
        <v>90460</v>
      </c>
      <c r="AG3279" s="61"/>
      <c r="AH3279" s="61"/>
      <c r="AI3279" s="62">
        <v>32863</v>
      </c>
      <c r="AJ3279" s="61"/>
      <c r="AK3279" s="61"/>
      <c r="AL3279" s="61"/>
      <c r="AM3279" s="61"/>
      <c r="AN3279" s="61"/>
      <c r="AO3279" s="61"/>
      <c r="AP3279" s="62">
        <v>2535</v>
      </c>
      <c r="AQ3279" s="61"/>
      <c r="AR3279" s="61"/>
      <c r="AS3279" s="61"/>
      <c r="AT3279" s="61"/>
      <c r="AU3279" s="61"/>
      <c r="AV3279" s="61"/>
      <c r="AW3279" s="61"/>
      <c r="AX3279" s="61"/>
      <c r="AY3279" s="61">
        <v>110</v>
      </c>
      <c r="AZ3279" s="61"/>
      <c r="BA3279" s="61"/>
      <c r="BB3279" s="61"/>
      <c r="BC3279" s="61"/>
      <c r="BD3279" s="61"/>
      <c r="BE3279" s="61"/>
      <c r="BF3279" s="61"/>
      <c r="BG3279" s="61"/>
      <c r="BH3279" s="61"/>
      <c r="BI3279" s="61"/>
      <c r="BJ3279" s="61"/>
      <c r="BK3279" s="61"/>
      <c r="BL3279" s="61"/>
      <c r="BM3279" s="61"/>
      <c r="BN3279" s="61"/>
      <c r="BO3279" s="61">
        <v>-564</v>
      </c>
    </row>
    <row r="3280" spans="1:67" x14ac:dyDescent="0.2">
      <c r="A3280" s="57" t="s">
        <v>62</v>
      </c>
      <c r="B3280" s="56" t="s">
        <v>62</v>
      </c>
      <c r="C3280" s="56" t="s">
        <v>597</v>
      </c>
      <c r="D3280" s="56">
        <v>1992</v>
      </c>
      <c r="E3280" s="58">
        <v>580582</v>
      </c>
      <c r="F3280" s="58">
        <v>580018</v>
      </c>
      <c r="G3280" s="59">
        <v>577506</v>
      </c>
      <c r="H3280" s="59">
        <v>3076</v>
      </c>
      <c r="I3280" s="60">
        <v>0</v>
      </c>
      <c r="J3280" s="58">
        <v>-564</v>
      </c>
      <c r="K3280" s="61"/>
      <c r="L3280" s="61"/>
      <c r="M3280" s="61"/>
      <c r="N3280" s="61"/>
      <c r="O3280" s="61"/>
      <c r="P3280" s="62">
        <v>25194</v>
      </c>
      <c r="Q3280" s="61"/>
      <c r="R3280" s="61"/>
      <c r="S3280" s="61"/>
      <c r="T3280" s="61"/>
      <c r="U3280" s="61"/>
      <c r="V3280" s="61"/>
      <c r="W3280" s="61"/>
      <c r="X3280" s="61"/>
      <c r="Y3280" s="61"/>
      <c r="Z3280" s="61"/>
      <c r="AA3280" s="62">
        <v>413318</v>
      </c>
      <c r="AB3280" s="61"/>
      <c r="AC3280" s="61"/>
      <c r="AD3280" s="62">
        <v>14580</v>
      </c>
      <c r="AE3280" s="61"/>
      <c r="AF3280" s="62">
        <v>90460</v>
      </c>
      <c r="AG3280" s="61"/>
      <c r="AH3280" s="61"/>
      <c r="AI3280" s="62">
        <v>33954</v>
      </c>
      <c r="AJ3280" s="61"/>
      <c r="AK3280" s="61"/>
      <c r="AL3280" s="61"/>
      <c r="AM3280" s="61"/>
      <c r="AN3280" s="61"/>
      <c r="AO3280" s="61"/>
      <c r="AP3280" s="62">
        <v>2966</v>
      </c>
      <c r="AQ3280" s="61"/>
      <c r="AR3280" s="61"/>
      <c r="AS3280" s="61"/>
      <c r="AT3280" s="61"/>
      <c r="AU3280" s="61"/>
      <c r="AV3280" s="61"/>
      <c r="AW3280" s="61"/>
      <c r="AX3280" s="61"/>
      <c r="AY3280" s="61">
        <v>110</v>
      </c>
      <c r="AZ3280" s="61"/>
      <c r="BA3280" s="61"/>
      <c r="BB3280" s="61"/>
      <c r="BC3280" s="61"/>
      <c r="BD3280" s="61"/>
      <c r="BE3280" s="61"/>
      <c r="BF3280" s="61"/>
      <c r="BG3280" s="61"/>
      <c r="BH3280" s="61"/>
      <c r="BI3280" s="61"/>
      <c r="BJ3280" s="61"/>
      <c r="BK3280" s="61"/>
      <c r="BL3280" s="61"/>
      <c r="BM3280" s="61"/>
      <c r="BN3280" s="61"/>
      <c r="BO3280" s="61">
        <v>-564</v>
      </c>
    </row>
    <row r="3281" spans="1:67" x14ac:dyDescent="0.2">
      <c r="A3281" s="57" t="s">
        <v>62</v>
      </c>
      <c r="B3281" s="56" t="s">
        <v>62</v>
      </c>
      <c r="C3281" s="56" t="s">
        <v>597</v>
      </c>
      <c r="D3281" s="56">
        <v>1993</v>
      </c>
      <c r="E3281" s="58">
        <v>647218</v>
      </c>
      <c r="F3281" s="58">
        <v>646654</v>
      </c>
      <c r="G3281" s="59">
        <v>638841</v>
      </c>
      <c r="H3281" s="59">
        <v>8377</v>
      </c>
      <c r="I3281" s="60">
        <v>0</v>
      </c>
      <c r="J3281" s="58">
        <v>-564</v>
      </c>
      <c r="K3281" s="61"/>
      <c r="L3281" s="61"/>
      <c r="M3281" s="61"/>
      <c r="N3281" s="61"/>
      <c r="O3281" s="61"/>
      <c r="P3281" s="62">
        <v>25194</v>
      </c>
      <c r="Q3281" s="61"/>
      <c r="R3281" s="61"/>
      <c r="S3281" s="61"/>
      <c r="T3281" s="61"/>
      <c r="U3281" s="61"/>
      <c r="V3281" s="61"/>
      <c r="W3281" s="61"/>
      <c r="X3281" s="61"/>
      <c r="Y3281" s="61"/>
      <c r="Z3281" s="61"/>
      <c r="AA3281" s="62">
        <v>450850</v>
      </c>
      <c r="AB3281" s="61"/>
      <c r="AC3281" s="61"/>
      <c r="AD3281" s="62">
        <v>15597</v>
      </c>
      <c r="AE3281" s="61"/>
      <c r="AF3281" s="62">
        <v>109515</v>
      </c>
      <c r="AG3281" s="61"/>
      <c r="AH3281" s="61"/>
      <c r="AI3281" s="62">
        <v>37685</v>
      </c>
      <c r="AJ3281" s="61"/>
      <c r="AK3281" s="61"/>
      <c r="AL3281" s="61"/>
      <c r="AM3281" s="61"/>
      <c r="AN3281" s="61"/>
      <c r="AO3281" s="61"/>
      <c r="AP3281" s="62">
        <v>2966</v>
      </c>
      <c r="AQ3281" s="61"/>
      <c r="AR3281" s="62">
        <v>5301</v>
      </c>
      <c r="AS3281" s="61"/>
      <c r="AT3281" s="61"/>
      <c r="AU3281" s="61"/>
      <c r="AV3281" s="61"/>
      <c r="AW3281" s="61"/>
      <c r="AX3281" s="61"/>
      <c r="AY3281" s="61">
        <v>110</v>
      </c>
      <c r="AZ3281" s="61"/>
      <c r="BA3281" s="61"/>
      <c r="BB3281" s="61"/>
      <c r="BC3281" s="61"/>
      <c r="BD3281" s="61"/>
      <c r="BE3281" s="61"/>
      <c r="BF3281" s="61"/>
      <c r="BG3281" s="61"/>
      <c r="BH3281" s="61"/>
      <c r="BI3281" s="61"/>
      <c r="BJ3281" s="61"/>
      <c r="BK3281" s="61"/>
      <c r="BL3281" s="61"/>
      <c r="BM3281" s="61"/>
      <c r="BN3281" s="61"/>
      <c r="BO3281" s="61">
        <v>-564</v>
      </c>
    </row>
    <row r="3282" spans="1:67" x14ac:dyDescent="0.2">
      <c r="A3282" s="57" t="s">
        <v>62</v>
      </c>
      <c r="B3282" s="56" t="s">
        <v>62</v>
      </c>
      <c r="C3282" s="56" t="s">
        <v>597</v>
      </c>
      <c r="D3282" s="56">
        <v>1994</v>
      </c>
      <c r="E3282" s="58">
        <v>663192</v>
      </c>
      <c r="F3282" s="58">
        <v>579850</v>
      </c>
      <c r="G3282" s="59">
        <v>654590</v>
      </c>
      <c r="H3282" s="59">
        <v>8602</v>
      </c>
      <c r="I3282" s="60">
        <v>0</v>
      </c>
      <c r="J3282" s="58">
        <v>-83342</v>
      </c>
      <c r="K3282" s="61"/>
      <c r="L3282" s="61"/>
      <c r="M3282" s="61"/>
      <c r="N3282" s="61"/>
      <c r="O3282" s="61"/>
      <c r="P3282" s="62">
        <v>25194</v>
      </c>
      <c r="Q3282" s="61"/>
      <c r="R3282" s="61"/>
      <c r="S3282" s="61"/>
      <c r="T3282" s="61"/>
      <c r="U3282" s="61"/>
      <c r="V3282" s="61"/>
      <c r="W3282" s="61"/>
      <c r="X3282" s="61"/>
      <c r="Y3282" s="61"/>
      <c r="Z3282" s="61"/>
      <c r="AA3282" s="62">
        <v>454415</v>
      </c>
      <c r="AB3282" s="61"/>
      <c r="AC3282" s="61"/>
      <c r="AD3282" s="62">
        <v>17262</v>
      </c>
      <c r="AE3282" s="61"/>
      <c r="AF3282" s="62">
        <v>120034</v>
      </c>
      <c r="AG3282" s="61"/>
      <c r="AH3282" s="61"/>
      <c r="AI3282" s="62">
        <v>37685</v>
      </c>
      <c r="AJ3282" s="61"/>
      <c r="AK3282" s="61"/>
      <c r="AL3282" s="61"/>
      <c r="AM3282" s="61"/>
      <c r="AN3282" s="61"/>
      <c r="AO3282" s="61"/>
      <c r="AP3282" s="62">
        <v>3191</v>
      </c>
      <c r="AQ3282" s="61"/>
      <c r="AR3282" s="62">
        <v>5301</v>
      </c>
      <c r="AS3282" s="61"/>
      <c r="AT3282" s="61"/>
      <c r="AU3282" s="61"/>
      <c r="AV3282" s="61"/>
      <c r="AW3282" s="61"/>
      <c r="AX3282" s="61"/>
      <c r="AY3282" s="61">
        <v>110</v>
      </c>
      <c r="AZ3282" s="61"/>
      <c r="BA3282" s="61"/>
      <c r="BB3282" s="61"/>
      <c r="BC3282" s="61"/>
      <c r="BD3282" s="61"/>
      <c r="BE3282" s="61"/>
      <c r="BF3282" s="61"/>
      <c r="BG3282" s="61"/>
      <c r="BH3282" s="61"/>
      <c r="BI3282" s="61"/>
      <c r="BJ3282" s="61"/>
      <c r="BK3282" s="61"/>
      <c r="BL3282" s="61"/>
      <c r="BM3282" s="61"/>
      <c r="BN3282" s="61"/>
      <c r="BO3282" s="62">
        <v>-83342</v>
      </c>
    </row>
    <row r="3283" spans="1:67" x14ac:dyDescent="0.2">
      <c r="A3283" s="57" t="s">
        <v>62</v>
      </c>
      <c r="B3283" s="56" t="s">
        <v>62</v>
      </c>
      <c r="C3283" s="56" t="s">
        <v>597</v>
      </c>
      <c r="D3283" s="56">
        <v>1995</v>
      </c>
      <c r="E3283" s="58">
        <v>673491</v>
      </c>
      <c r="F3283" s="58">
        <v>590149</v>
      </c>
      <c r="G3283" s="59">
        <v>664889</v>
      </c>
      <c r="H3283" s="59">
        <v>8602</v>
      </c>
      <c r="I3283" s="60">
        <v>0</v>
      </c>
      <c r="J3283" s="58">
        <v>-83342</v>
      </c>
      <c r="K3283" s="61"/>
      <c r="L3283" s="61"/>
      <c r="M3283" s="61"/>
      <c r="N3283" s="61"/>
      <c r="O3283" s="61"/>
      <c r="P3283" s="62">
        <v>25194</v>
      </c>
      <c r="Q3283" s="61"/>
      <c r="R3283" s="61"/>
      <c r="S3283" s="61"/>
      <c r="T3283" s="61"/>
      <c r="U3283" s="61"/>
      <c r="V3283" s="61"/>
      <c r="W3283" s="61"/>
      <c r="X3283" s="61"/>
      <c r="Y3283" s="61"/>
      <c r="Z3283" s="61"/>
      <c r="AA3283" s="62">
        <v>464714</v>
      </c>
      <c r="AB3283" s="61"/>
      <c r="AC3283" s="61"/>
      <c r="AD3283" s="62">
        <v>17262</v>
      </c>
      <c r="AE3283" s="61"/>
      <c r="AF3283" s="62">
        <v>120034</v>
      </c>
      <c r="AG3283" s="61"/>
      <c r="AH3283" s="61"/>
      <c r="AI3283" s="62">
        <v>37685</v>
      </c>
      <c r="AJ3283" s="61"/>
      <c r="AK3283" s="61"/>
      <c r="AL3283" s="61"/>
      <c r="AM3283" s="61"/>
      <c r="AN3283" s="61"/>
      <c r="AO3283" s="61"/>
      <c r="AP3283" s="62">
        <v>3191</v>
      </c>
      <c r="AQ3283" s="61"/>
      <c r="AR3283" s="62">
        <v>5301</v>
      </c>
      <c r="AS3283" s="61"/>
      <c r="AT3283" s="61"/>
      <c r="AU3283" s="61"/>
      <c r="AV3283" s="61"/>
      <c r="AW3283" s="61"/>
      <c r="AX3283" s="61"/>
      <c r="AY3283" s="61">
        <v>110</v>
      </c>
      <c r="AZ3283" s="61"/>
      <c r="BA3283" s="61"/>
      <c r="BB3283" s="61"/>
      <c r="BC3283" s="61"/>
      <c r="BD3283" s="61"/>
      <c r="BE3283" s="61"/>
      <c r="BF3283" s="61"/>
      <c r="BG3283" s="61"/>
      <c r="BH3283" s="61"/>
      <c r="BI3283" s="61"/>
      <c r="BJ3283" s="61"/>
      <c r="BK3283" s="61"/>
      <c r="BL3283" s="61"/>
      <c r="BM3283" s="61"/>
      <c r="BN3283" s="61"/>
      <c r="BO3283" s="62">
        <v>-83342</v>
      </c>
    </row>
    <row r="3284" spans="1:67" x14ac:dyDescent="0.2">
      <c r="A3284" s="57" t="s">
        <v>62</v>
      </c>
      <c r="B3284" s="56" t="s">
        <v>62</v>
      </c>
      <c r="C3284" s="56" t="s">
        <v>597</v>
      </c>
      <c r="D3284" s="56">
        <v>1996</v>
      </c>
      <c r="E3284" s="58">
        <v>703571</v>
      </c>
      <c r="F3284" s="58">
        <v>620229</v>
      </c>
      <c r="G3284" s="59">
        <v>695079</v>
      </c>
      <c r="H3284" s="59">
        <v>8492</v>
      </c>
      <c r="I3284" s="60">
        <v>0</v>
      </c>
      <c r="J3284" s="58">
        <v>-83342</v>
      </c>
      <c r="K3284" s="61"/>
      <c r="L3284" s="61"/>
      <c r="M3284" s="61"/>
      <c r="N3284" s="61"/>
      <c r="O3284" s="61"/>
      <c r="P3284" s="62">
        <v>25194</v>
      </c>
      <c r="Q3284" s="61"/>
      <c r="R3284" s="61"/>
      <c r="S3284" s="61"/>
      <c r="T3284" s="61"/>
      <c r="U3284" s="61"/>
      <c r="V3284" s="61"/>
      <c r="W3284" s="61"/>
      <c r="X3284" s="61"/>
      <c r="Y3284" s="61"/>
      <c r="Z3284" s="61"/>
      <c r="AA3284" s="62">
        <v>490314</v>
      </c>
      <c r="AB3284" s="61"/>
      <c r="AC3284" s="61"/>
      <c r="AD3284" s="62">
        <v>17262</v>
      </c>
      <c r="AE3284" s="61"/>
      <c r="AF3284" s="62">
        <v>123734</v>
      </c>
      <c r="AG3284" s="61"/>
      <c r="AH3284" s="61"/>
      <c r="AI3284" s="62">
        <v>38575</v>
      </c>
      <c r="AJ3284" s="61"/>
      <c r="AK3284" s="61"/>
      <c r="AL3284" s="61"/>
      <c r="AM3284" s="61"/>
      <c r="AN3284" s="61"/>
      <c r="AO3284" s="61"/>
      <c r="AP3284" s="62">
        <v>3191</v>
      </c>
      <c r="AQ3284" s="61"/>
      <c r="AR3284" s="62">
        <v>5301</v>
      </c>
      <c r="AS3284" s="61"/>
      <c r="AT3284" s="61"/>
      <c r="AU3284" s="61"/>
      <c r="AV3284" s="61"/>
      <c r="AW3284" s="61"/>
      <c r="AX3284" s="61"/>
      <c r="AY3284" s="61"/>
      <c r="AZ3284" s="61"/>
      <c r="BA3284" s="61"/>
      <c r="BB3284" s="61"/>
      <c r="BC3284" s="61"/>
      <c r="BD3284" s="61"/>
      <c r="BE3284" s="61"/>
      <c r="BF3284" s="61"/>
      <c r="BG3284" s="61"/>
      <c r="BH3284" s="61"/>
      <c r="BI3284" s="61"/>
      <c r="BJ3284" s="61"/>
      <c r="BK3284" s="61"/>
      <c r="BL3284" s="61"/>
      <c r="BM3284" s="61"/>
      <c r="BN3284" s="61"/>
      <c r="BO3284" s="62">
        <v>-83342</v>
      </c>
    </row>
    <row r="3285" spans="1:67" x14ac:dyDescent="0.2">
      <c r="A3285" s="57" t="s">
        <v>62</v>
      </c>
      <c r="B3285" s="56" t="s">
        <v>62</v>
      </c>
      <c r="C3285" s="56" t="s">
        <v>597</v>
      </c>
      <c r="D3285" s="56">
        <v>1997</v>
      </c>
      <c r="E3285" s="58">
        <v>755896</v>
      </c>
      <c r="F3285" s="58">
        <v>672554</v>
      </c>
      <c r="G3285" s="59">
        <v>747404</v>
      </c>
      <c r="H3285" s="59">
        <v>8492</v>
      </c>
      <c r="I3285" s="60">
        <v>0</v>
      </c>
      <c r="J3285" s="58">
        <v>-83342</v>
      </c>
      <c r="K3285" s="61"/>
      <c r="L3285" s="61"/>
      <c r="M3285" s="61"/>
      <c r="N3285" s="61"/>
      <c r="O3285" s="61"/>
      <c r="P3285" s="62">
        <v>25194</v>
      </c>
      <c r="Q3285" s="61"/>
      <c r="R3285" s="61"/>
      <c r="S3285" s="61"/>
      <c r="T3285" s="61"/>
      <c r="U3285" s="61"/>
      <c r="V3285" s="61"/>
      <c r="W3285" s="61"/>
      <c r="X3285" s="61"/>
      <c r="Y3285" s="61"/>
      <c r="Z3285" s="61"/>
      <c r="AA3285" s="62">
        <v>541731</v>
      </c>
      <c r="AB3285" s="61"/>
      <c r="AC3285" s="61"/>
      <c r="AD3285" s="62">
        <v>17262</v>
      </c>
      <c r="AE3285" s="61"/>
      <c r="AF3285" s="62">
        <v>123734</v>
      </c>
      <c r="AG3285" s="61"/>
      <c r="AH3285" s="61"/>
      <c r="AI3285" s="62">
        <v>39483</v>
      </c>
      <c r="AJ3285" s="61"/>
      <c r="AK3285" s="61"/>
      <c r="AL3285" s="61"/>
      <c r="AM3285" s="61"/>
      <c r="AN3285" s="61"/>
      <c r="AO3285" s="61"/>
      <c r="AP3285" s="62">
        <v>3191</v>
      </c>
      <c r="AQ3285" s="61"/>
      <c r="AR3285" s="62">
        <v>5301</v>
      </c>
      <c r="AS3285" s="61"/>
      <c r="AT3285" s="61"/>
      <c r="AU3285" s="61"/>
      <c r="AV3285" s="61"/>
      <c r="AW3285" s="61"/>
      <c r="AX3285" s="61"/>
      <c r="AY3285" s="61"/>
      <c r="AZ3285" s="61"/>
      <c r="BA3285" s="61"/>
      <c r="BB3285" s="61"/>
      <c r="BC3285" s="61"/>
      <c r="BD3285" s="61"/>
      <c r="BE3285" s="61"/>
      <c r="BF3285" s="61"/>
      <c r="BG3285" s="61"/>
      <c r="BH3285" s="61"/>
      <c r="BI3285" s="61"/>
      <c r="BJ3285" s="61"/>
      <c r="BK3285" s="61"/>
      <c r="BL3285" s="61"/>
      <c r="BM3285" s="61"/>
      <c r="BN3285" s="61"/>
      <c r="BO3285" s="62">
        <v>-83342</v>
      </c>
    </row>
    <row r="3286" spans="1:67" x14ac:dyDescent="0.2">
      <c r="A3286" s="57" t="s">
        <v>62</v>
      </c>
      <c r="B3286" s="56" t="s">
        <v>62</v>
      </c>
      <c r="C3286" s="56" t="s">
        <v>597</v>
      </c>
      <c r="D3286" s="56">
        <v>1998</v>
      </c>
      <c r="E3286" s="58">
        <v>781990</v>
      </c>
      <c r="F3286" s="58">
        <v>698648</v>
      </c>
      <c r="G3286" s="59">
        <v>773498</v>
      </c>
      <c r="H3286" s="59">
        <v>8492</v>
      </c>
      <c r="I3286" s="60">
        <v>0</v>
      </c>
      <c r="J3286" s="58">
        <v>-83342</v>
      </c>
      <c r="K3286" s="61"/>
      <c r="L3286" s="61"/>
      <c r="M3286" s="61"/>
      <c r="N3286" s="61"/>
      <c r="O3286" s="61"/>
      <c r="P3286" s="62">
        <v>25194</v>
      </c>
      <c r="Q3286" s="61"/>
      <c r="R3286" s="61"/>
      <c r="S3286" s="61"/>
      <c r="T3286" s="61"/>
      <c r="U3286" s="61"/>
      <c r="V3286" s="61"/>
      <c r="W3286" s="61"/>
      <c r="X3286" s="61"/>
      <c r="Y3286" s="61"/>
      <c r="Z3286" s="61"/>
      <c r="AA3286" s="62">
        <v>567531</v>
      </c>
      <c r="AB3286" s="61"/>
      <c r="AC3286" s="61"/>
      <c r="AD3286" s="62">
        <v>17262</v>
      </c>
      <c r="AE3286" s="61"/>
      <c r="AF3286" s="62">
        <v>123734</v>
      </c>
      <c r="AG3286" s="61"/>
      <c r="AH3286" s="61"/>
      <c r="AI3286" s="62">
        <v>39777</v>
      </c>
      <c r="AJ3286" s="61"/>
      <c r="AK3286" s="61"/>
      <c r="AL3286" s="61"/>
      <c r="AM3286" s="61"/>
      <c r="AN3286" s="61"/>
      <c r="AO3286" s="61"/>
      <c r="AP3286" s="62">
        <v>3191</v>
      </c>
      <c r="AQ3286" s="61"/>
      <c r="AR3286" s="62">
        <v>5301</v>
      </c>
      <c r="AS3286" s="61"/>
      <c r="AT3286" s="61"/>
      <c r="AU3286" s="61"/>
      <c r="AV3286" s="61"/>
      <c r="AW3286" s="61"/>
      <c r="AX3286" s="61"/>
      <c r="AY3286" s="61"/>
      <c r="AZ3286" s="61"/>
      <c r="BA3286" s="61"/>
      <c r="BB3286" s="61"/>
      <c r="BC3286" s="61"/>
      <c r="BD3286" s="61"/>
      <c r="BE3286" s="61"/>
      <c r="BF3286" s="61"/>
      <c r="BG3286" s="61"/>
      <c r="BH3286" s="61"/>
      <c r="BI3286" s="61"/>
      <c r="BJ3286" s="61"/>
      <c r="BK3286" s="61"/>
      <c r="BL3286" s="61"/>
      <c r="BM3286" s="61"/>
      <c r="BN3286" s="61"/>
      <c r="BO3286" s="62">
        <v>-83342</v>
      </c>
    </row>
    <row r="3287" spans="1:67" x14ac:dyDescent="0.2">
      <c r="A3287" s="57" t="s">
        <v>62</v>
      </c>
      <c r="B3287" s="56" t="s">
        <v>62</v>
      </c>
      <c r="C3287" s="56" t="s">
        <v>62</v>
      </c>
      <c r="D3287" s="56">
        <v>2002</v>
      </c>
      <c r="E3287" s="58">
        <v>3589849</v>
      </c>
      <c r="F3287" s="58">
        <v>3493526</v>
      </c>
      <c r="G3287" s="59">
        <v>3532307</v>
      </c>
      <c r="H3287" s="59">
        <v>57542</v>
      </c>
      <c r="I3287" s="60">
        <v>0</v>
      </c>
      <c r="J3287" s="58">
        <v>-96323</v>
      </c>
      <c r="K3287" s="61"/>
      <c r="L3287" s="62">
        <v>84205</v>
      </c>
      <c r="M3287" s="61"/>
      <c r="N3287" s="61">
        <v>0</v>
      </c>
      <c r="O3287" s="62">
        <v>16328</v>
      </c>
      <c r="P3287" s="61"/>
      <c r="Q3287" s="61"/>
      <c r="R3287" s="61"/>
      <c r="S3287" s="61">
        <v>0</v>
      </c>
      <c r="T3287" s="61">
        <v>0</v>
      </c>
      <c r="U3287" s="61"/>
      <c r="V3287" s="62">
        <v>298015</v>
      </c>
      <c r="W3287" s="61"/>
      <c r="X3287" s="61">
        <v>0</v>
      </c>
      <c r="Y3287" s="62">
        <v>57916</v>
      </c>
      <c r="Z3287" s="62">
        <v>1487719</v>
      </c>
      <c r="AA3287" s="61"/>
      <c r="AB3287" s="62">
        <v>432196</v>
      </c>
      <c r="AC3287" s="62">
        <v>213687</v>
      </c>
      <c r="AD3287" s="61"/>
      <c r="AE3287" s="62">
        <v>566715</v>
      </c>
      <c r="AF3287" s="61"/>
      <c r="AG3287" s="62">
        <v>31176</v>
      </c>
      <c r="AH3287" s="62">
        <v>332753</v>
      </c>
      <c r="AI3287" s="61"/>
      <c r="AJ3287" s="62">
        <v>11597</v>
      </c>
      <c r="AK3287" s="61">
        <v>0</v>
      </c>
      <c r="AL3287" s="61">
        <v>0</v>
      </c>
      <c r="AM3287" s="61">
        <v>0</v>
      </c>
      <c r="AN3287" s="61">
        <v>0</v>
      </c>
      <c r="AO3287" s="61">
        <v>0</v>
      </c>
      <c r="AP3287" s="61"/>
      <c r="AQ3287" s="61">
        <v>0</v>
      </c>
      <c r="AR3287" s="61"/>
      <c r="AS3287" s="62">
        <v>53675</v>
      </c>
      <c r="AT3287" s="62">
        <v>3867</v>
      </c>
      <c r="AU3287" s="61">
        <v>0</v>
      </c>
      <c r="AV3287" s="61"/>
      <c r="AW3287" s="61">
        <v>0</v>
      </c>
      <c r="AX3287" s="61">
        <v>0</v>
      </c>
      <c r="AY3287" s="61"/>
      <c r="AZ3287" s="61">
        <v>0</v>
      </c>
      <c r="BA3287" s="61"/>
      <c r="BB3287" s="61">
        <v>0</v>
      </c>
      <c r="BC3287" s="61">
        <v>0</v>
      </c>
      <c r="BD3287" s="61">
        <v>0</v>
      </c>
      <c r="BE3287" s="61"/>
      <c r="BF3287" s="61">
        <v>0</v>
      </c>
      <c r="BG3287" s="61"/>
      <c r="BH3287" s="61">
        <v>0</v>
      </c>
      <c r="BI3287" s="61"/>
      <c r="BJ3287" s="61">
        <v>0</v>
      </c>
      <c r="BK3287" s="61"/>
      <c r="BL3287" s="61">
        <v>0</v>
      </c>
      <c r="BM3287" s="61">
        <v>0</v>
      </c>
      <c r="BN3287" s="62">
        <v>-96323</v>
      </c>
      <c r="BO3287" s="61"/>
    </row>
    <row r="3288" spans="1:67" x14ac:dyDescent="0.2">
      <c r="A3288" s="57" t="s">
        <v>62</v>
      </c>
      <c r="B3288" s="56" t="s">
        <v>62</v>
      </c>
      <c r="C3288" s="56" t="s">
        <v>62</v>
      </c>
      <c r="D3288" s="56">
        <v>2003</v>
      </c>
      <c r="E3288" s="58">
        <v>3745668</v>
      </c>
      <c r="F3288" s="58">
        <v>3586948</v>
      </c>
      <c r="G3288" s="59">
        <v>3664786</v>
      </c>
      <c r="H3288" s="59">
        <v>80882</v>
      </c>
      <c r="I3288" s="60">
        <v>0</v>
      </c>
      <c r="J3288" s="58">
        <v>-158720</v>
      </c>
      <c r="K3288" s="61"/>
      <c r="L3288" s="62">
        <v>84205</v>
      </c>
      <c r="M3288" s="61"/>
      <c r="N3288" s="61">
        <v>0</v>
      </c>
      <c r="O3288" s="62">
        <v>16328</v>
      </c>
      <c r="P3288" s="61"/>
      <c r="Q3288" s="61"/>
      <c r="R3288" s="61"/>
      <c r="S3288" s="61">
        <v>0</v>
      </c>
      <c r="T3288" s="61">
        <v>0</v>
      </c>
      <c r="U3288" s="61"/>
      <c r="V3288" s="62">
        <v>306243</v>
      </c>
      <c r="W3288" s="61"/>
      <c r="X3288" s="61">
        <v>0</v>
      </c>
      <c r="Y3288" s="62">
        <v>95804</v>
      </c>
      <c r="Z3288" s="62">
        <v>1505708</v>
      </c>
      <c r="AA3288" s="61"/>
      <c r="AB3288" s="62">
        <v>435159</v>
      </c>
      <c r="AC3288" s="62">
        <v>236762</v>
      </c>
      <c r="AD3288" s="61"/>
      <c r="AE3288" s="62">
        <v>586389</v>
      </c>
      <c r="AF3288" s="61"/>
      <c r="AG3288" s="62">
        <v>47790</v>
      </c>
      <c r="AH3288" s="62">
        <v>338801</v>
      </c>
      <c r="AI3288" s="61"/>
      <c r="AJ3288" s="62">
        <v>11597</v>
      </c>
      <c r="AK3288" s="61">
        <v>0</v>
      </c>
      <c r="AL3288" s="61">
        <v>0</v>
      </c>
      <c r="AM3288" s="61">
        <v>0</v>
      </c>
      <c r="AN3288" s="61">
        <v>0</v>
      </c>
      <c r="AO3288" s="61">
        <v>0</v>
      </c>
      <c r="AP3288" s="61"/>
      <c r="AQ3288" s="61">
        <v>0</v>
      </c>
      <c r="AR3288" s="61"/>
      <c r="AS3288" s="62">
        <v>74063</v>
      </c>
      <c r="AT3288" s="62">
        <v>6819</v>
      </c>
      <c r="AU3288" s="61">
        <v>0</v>
      </c>
      <c r="AV3288" s="61"/>
      <c r="AW3288" s="61">
        <v>0</v>
      </c>
      <c r="AX3288" s="61">
        <v>0</v>
      </c>
      <c r="AY3288" s="61"/>
      <c r="AZ3288" s="61">
        <v>0</v>
      </c>
      <c r="BA3288" s="61"/>
      <c r="BB3288" s="61">
        <v>0</v>
      </c>
      <c r="BC3288" s="61">
        <v>0</v>
      </c>
      <c r="BD3288" s="61">
        <v>0</v>
      </c>
      <c r="BE3288" s="61"/>
      <c r="BF3288" s="61">
        <v>0</v>
      </c>
      <c r="BG3288" s="61"/>
      <c r="BH3288" s="61">
        <v>0</v>
      </c>
      <c r="BI3288" s="61"/>
      <c r="BJ3288" s="61">
        <v>0</v>
      </c>
      <c r="BK3288" s="61"/>
      <c r="BL3288" s="61">
        <v>0</v>
      </c>
      <c r="BM3288" s="61">
        <v>0</v>
      </c>
      <c r="BN3288" s="62">
        <v>-158720</v>
      </c>
      <c r="BO3288" s="61"/>
    </row>
    <row r="3289" spans="1:67" x14ac:dyDescent="0.2">
      <c r="A3289" s="57" t="s">
        <v>62</v>
      </c>
      <c r="B3289" s="56" t="s">
        <v>62</v>
      </c>
      <c r="C3289" s="56" t="s">
        <v>62</v>
      </c>
      <c r="D3289" s="56">
        <v>2004</v>
      </c>
      <c r="E3289" s="58">
        <v>4126482</v>
      </c>
      <c r="F3289" s="58">
        <v>3966088</v>
      </c>
      <c r="G3289" s="59">
        <v>3929488</v>
      </c>
      <c r="H3289" s="59">
        <v>203574</v>
      </c>
      <c r="I3289" s="60">
        <v>6580</v>
      </c>
      <c r="J3289" s="58">
        <v>-166974</v>
      </c>
      <c r="K3289" s="61"/>
      <c r="L3289" s="62">
        <v>84205</v>
      </c>
      <c r="M3289" s="61"/>
      <c r="N3289" s="61">
        <v>0</v>
      </c>
      <c r="O3289" s="62">
        <v>16400</v>
      </c>
      <c r="P3289" s="61"/>
      <c r="Q3289" s="61"/>
      <c r="R3289" s="61"/>
      <c r="S3289" s="61">
        <v>0</v>
      </c>
      <c r="T3289" s="62">
        <v>6580</v>
      </c>
      <c r="U3289" s="61"/>
      <c r="V3289" s="62">
        <v>326021</v>
      </c>
      <c r="W3289" s="61"/>
      <c r="X3289" s="61">
        <v>0</v>
      </c>
      <c r="Y3289" s="62">
        <v>172176</v>
      </c>
      <c r="Z3289" s="62">
        <v>1566830</v>
      </c>
      <c r="AA3289" s="61"/>
      <c r="AB3289" s="62">
        <v>460784</v>
      </c>
      <c r="AC3289" s="62">
        <v>261643</v>
      </c>
      <c r="AD3289" s="61"/>
      <c r="AE3289" s="62">
        <v>606908</v>
      </c>
      <c r="AF3289" s="61"/>
      <c r="AG3289" s="62">
        <v>71816</v>
      </c>
      <c r="AH3289" s="62">
        <v>344528</v>
      </c>
      <c r="AI3289" s="61"/>
      <c r="AJ3289" s="62">
        <v>11597</v>
      </c>
      <c r="AK3289" s="61">
        <v>0</v>
      </c>
      <c r="AL3289" s="61">
        <v>0</v>
      </c>
      <c r="AM3289" s="61">
        <v>0</v>
      </c>
      <c r="AN3289" s="61">
        <v>0</v>
      </c>
      <c r="AO3289" s="61">
        <v>0</v>
      </c>
      <c r="AP3289" s="61"/>
      <c r="AQ3289" s="61">
        <v>0</v>
      </c>
      <c r="AR3289" s="61"/>
      <c r="AS3289" s="62">
        <v>90560</v>
      </c>
      <c r="AT3289" s="62">
        <v>11121</v>
      </c>
      <c r="AU3289" s="61">
        <v>0</v>
      </c>
      <c r="AV3289" s="61"/>
      <c r="AW3289" s="61">
        <v>0</v>
      </c>
      <c r="AX3289" s="62">
        <v>101893</v>
      </c>
      <c r="AY3289" s="61"/>
      <c r="AZ3289" s="61">
        <v>0</v>
      </c>
      <c r="BA3289" s="61"/>
      <c r="BB3289" s="61">
        <v>0</v>
      </c>
      <c r="BC3289" s="61">
        <v>0</v>
      </c>
      <c r="BD3289" s="61">
        <v>0</v>
      </c>
      <c r="BE3289" s="61"/>
      <c r="BF3289" s="61">
        <v>0</v>
      </c>
      <c r="BG3289" s="61"/>
      <c r="BH3289" s="61">
        <v>0</v>
      </c>
      <c r="BI3289" s="61"/>
      <c r="BJ3289" s="61">
        <v>0</v>
      </c>
      <c r="BK3289" s="61"/>
      <c r="BL3289" s="61">
        <v>0</v>
      </c>
      <c r="BM3289" s="61">
        <v>0</v>
      </c>
      <c r="BN3289" s="62">
        <v>-166974</v>
      </c>
      <c r="BO3289" s="61"/>
    </row>
    <row r="3290" spans="1:67" x14ac:dyDescent="0.2">
      <c r="A3290" s="57" t="s">
        <v>62</v>
      </c>
      <c r="B3290" s="56" t="s">
        <v>62</v>
      </c>
      <c r="C3290" s="56" t="s">
        <v>62</v>
      </c>
      <c r="D3290" s="56">
        <v>2005</v>
      </c>
      <c r="E3290" s="58">
        <v>4393502</v>
      </c>
      <c r="F3290" s="58">
        <v>4226528</v>
      </c>
      <c r="G3290" s="59">
        <v>4194539</v>
      </c>
      <c r="H3290" s="59">
        <v>198963</v>
      </c>
      <c r="I3290" s="60">
        <v>0</v>
      </c>
      <c r="J3290" s="58">
        <v>-166974</v>
      </c>
      <c r="K3290" s="61"/>
      <c r="L3290" s="62">
        <v>84205</v>
      </c>
      <c r="M3290" s="61"/>
      <c r="N3290" s="61">
        <v>0</v>
      </c>
      <c r="O3290" s="62">
        <v>16400</v>
      </c>
      <c r="P3290" s="61"/>
      <c r="Q3290" s="61"/>
      <c r="R3290" s="61"/>
      <c r="S3290" s="61">
        <v>0</v>
      </c>
      <c r="T3290" s="61">
        <v>0</v>
      </c>
      <c r="U3290" s="61"/>
      <c r="V3290" s="62">
        <v>443245</v>
      </c>
      <c r="W3290" s="61"/>
      <c r="X3290" s="61">
        <v>0</v>
      </c>
      <c r="Y3290" s="62">
        <v>217622</v>
      </c>
      <c r="Z3290" s="62">
        <v>1604050</v>
      </c>
      <c r="AA3290" s="61"/>
      <c r="AB3290" s="62">
        <v>460784</v>
      </c>
      <c r="AC3290" s="62">
        <v>270707</v>
      </c>
      <c r="AD3290" s="61"/>
      <c r="AE3290" s="62">
        <v>640625</v>
      </c>
      <c r="AF3290" s="61"/>
      <c r="AG3290" s="62">
        <v>93976</v>
      </c>
      <c r="AH3290" s="62">
        <v>351328</v>
      </c>
      <c r="AI3290" s="61"/>
      <c r="AJ3290" s="62">
        <v>11597</v>
      </c>
      <c r="AK3290" s="61">
        <v>0</v>
      </c>
      <c r="AL3290" s="61">
        <v>0</v>
      </c>
      <c r="AM3290" s="61">
        <v>0</v>
      </c>
      <c r="AN3290" s="61">
        <v>0</v>
      </c>
      <c r="AO3290" s="61">
        <v>0</v>
      </c>
      <c r="AP3290" s="61"/>
      <c r="AQ3290" s="61">
        <v>0</v>
      </c>
      <c r="AR3290" s="61"/>
      <c r="AS3290" s="62">
        <v>85524</v>
      </c>
      <c r="AT3290" s="62">
        <v>11546</v>
      </c>
      <c r="AU3290" s="61">
        <v>0</v>
      </c>
      <c r="AV3290" s="61"/>
      <c r="AW3290" s="61">
        <v>0</v>
      </c>
      <c r="AX3290" s="62">
        <v>101893</v>
      </c>
      <c r="AY3290" s="61"/>
      <c r="AZ3290" s="61">
        <v>0</v>
      </c>
      <c r="BA3290" s="61"/>
      <c r="BB3290" s="61">
        <v>0</v>
      </c>
      <c r="BC3290" s="61">
        <v>0</v>
      </c>
      <c r="BD3290" s="61">
        <v>0</v>
      </c>
      <c r="BE3290" s="61"/>
      <c r="BF3290" s="61">
        <v>0</v>
      </c>
      <c r="BG3290" s="61"/>
      <c r="BH3290" s="61">
        <v>0</v>
      </c>
      <c r="BI3290" s="61"/>
      <c r="BJ3290" s="61">
        <v>0</v>
      </c>
      <c r="BK3290" s="61"/>
      <c r="BL3290" s="61">
        <v>0</v>
      </c>
      <c r="BM3290" s="61">
        <v>0</v>
      </c>
      <c r="BN3290" s="62">
        <v>-166974</v>
      </c>
      <c r="BO3290" s="61"/>
    </row>
    <row r="3291" spans="1:67" x14ac:dyDescent="0.2">
      <c r="A3291" s="57" t="s">
        <v>62</v>
      </c>
      <c r="B3291" s="56" t="s">
        <v>62</v>
      </c>
      <c r="C3291" s="56" t="s">
        <v>62</v>
      </c>
      <c r="D3291" s="56">
        <v>2006</v>
      </c>
      <c r="E3291" s="58">
        <v>4730402</v>
      </c>
      <c r="F3291" s="58">
        <v>4485531</v>
      </c>
      <c r="G3291" s="59">
        <v>4522847</v>
      </c>
      <c r="H3291" s="59">
        <v>207555</v>
      </c>
      <c r="I3291" s="60">
        <v>0</v>
      </c>
      <c r="J3291" s="58">
        <v>-244871</v>
      </c>
      <c r="K3291" s="61"/>
      <c r="L3291" s="62">
        <v>84205</v>
      </c>
      <c r="M3291" s="61"/>
      <c r="N3291" s="61">
        <v>0</v>
      </c>
      <c r="O3291" s="62">
        <v>16600</v>
      </c>
      <c r="P3291" s="61"/>
      <c r="Q3291" s="61"/>
      <c r="R3291" s="61"/>
      <c r="S3291" s="61">
        <v>0</v>
      </c>
      <c r="T3291" s="61">
        <v>0</v>
      </c>
      <c r="U3291" s="61"/>
      <c r="V3291" s="62">
        <v>542030</v>
      </c>
      <c r="W3291" s="61"/>
      <c r="X3291" s="61">
        <v>0</v>
      </c>
      <c r="Y3291" s="62">
        <v>248028</v>
      </c>
      <c r="Z3291" s="62">
        <v>1625734</v>
      </c>
      <c r="AA3291" s="61"/>
      <c r="AB3291" s="62">
        <v>460784</v>
      </c>
      <c r="AC3291" s="62">
        <v>295954</v>
      </c>
      <c r="AD3291" s="61"/>
      <c r="AE3291" s="62">
        <v>761150</v>
      </c>
      <c r="AF3291" s="61"/>
      <c r="AG3291" s="62">
        <v>120825</v>
      </c>
      <c r="AH3291" s="62">
        <v>355940</v>
      </c>
      <c r="AI3291" s="61"/>
      <c r="AJ3291" s="62">
        <v>11597</v>
      </c>
      <c r="AK3291" s="61">
        <v>0</v>
      </c>
      <c r="AL3291" s="61">
        <v>0</v>
      </c>
      <c r="AM3291" s="61">
        <v>0</v>
      </c>
      <c r="AN3291" s="61">
        <v>0</v>
      </c>
      <c r="AO3291" s="61">
        <v>0</v>
      </c>
      <c r="AP3291" s="61"/>
      <c r="AQ3291" s="61">
        <v>0</v>
      </c>
      <c r="AR3291" s="61"/>
      <c r="AS3291" s="62">
        <v>92556</v>
      </c>
      <c r="AT3291" s="62">
        <v>11546</v>
      </c>
      <c r="AU3291" s="61">
        <v>0</v>
      </c>
      <c r="AV3291" s="61"/>
      <c r="AW3291" s="61">
        <v>0</v>
      </c>
      <c r="AX3291" s="62">
        <v>103453</v>
      </c>
      <c r="AY3291" s="61"/>
      <c r="AZ3291" s="61">
        <v>0</v>
      </c>
      <c r="BA3291" s="61"/>
      <c r="BB3291" s="61">
        <v>0</v>
      </c>
      <c r="BC3291" s="61">
        <v>0</v>
      </c>
      <c r="BD3291" s="61">
        <v>0</v>
      </c>
      <c r="BE3291" s="61"/>
      <c r="BF3291" s="61">
        <v>0</v>
      </c>
      <c r="BG3291" s="61"/>
      <c r="BH3291" s="61">
        <v>0</v>
      </c>
      <c r="BI3291" s="61"/>
      <c r="BJ3291" s="61">
        <v>0</v>
      </c>
      <c r="BK3291" s="61"/>
      <c r="BL3291" s="61">
        <v>0</v>
      </c>
      <c r="BM3291" s="61">
        <v>0</v>
      </c>
      <c r="BN3291" s="62">
        <v>-244871</v>
      </c>
      <c r="BO3291" s="61"/>
    </row>
    <row r="3292" spans="1:67" x14ac:dyDescent="0.2">
      <c r="A3292" s="57" t="s">
        <v>62</v>
      </c>
      <c r="B3292" s="56" t="s">
        <v>62</v>
      </c>
      <c r="C3292" s="56" t="s">
        <v>62</v>
      </c>
      <c r="D3292" s="56">
        <v>2007</v>
      </c>
      <c r="E3292" s="58">
        <v>4898252</v>
      </c>
      <c r="F3292" s="58">
        <v>4639530</v>
      </c>
      <c r="G3292" s="59">
        <v>4669800</v>
      </c>
      <c r="H3292" s="59">
        <v>228452</v>
      </c>
      <c r="I3292" s="60">
        <v>0</v>
      </c>
      <c r="J3292" s="58">
        <v>-258722</v>
      </c>
      <c r="K3292" s="61"/>
      <c r="L3292" s="62">
        <v>84205</v>
      </c>
      <c r="M3292" s="61"/>
      <c r="N3292" s="61">
        <v>0</v>
      </c>
      <c r="O3292" s="62">
        <v>16600</v>
      </c>
      <c r="P3292" s="61"/>
      <c r="Q3292" s="61"/>
      <c r="R3292" s="61"/>
      <c r="S3292" s="61">
        <v>0</v>
      </c>
      <c r="T3292" s="61">
        <v>0</v>
      </c>
      <c r="U3292" s="61"/>
      <c r="V3292" s="62">
        <v>546819</v>
      </c>
      <c r="W3292" s="61"/>
      <c r="X3292" s="61">
        <v>0</v>
      </c>
      <c r="Y3292" s="62">
        <v>290928</v>
      </c>
      <c r="Z3292" s="62">
        <v>1646734</v>
      </c>
      <c r="AA3292" s="61"/>
      <c r="AB3292" s="62">
        <v>461238</v>
      </c>
      <c r="AC3292" s="62">
        <v>311876</v>
      </c>
      <c r="AD3292" s="61"/>
      <c r="AE3292" s="62">
        <v>797580</v>
      </c>
      <c r="AF3292" s="61"/>
      <c r="AG3292" s="62">
        <v>154098</v>
      </c>
      <c r="AH3292" s="62">
        <v>359722</v>
      </c>
      <c r="AI3292" s="61"/>
      <c r="AJ3292" s="61">
        <v>0</v>
      </c>
      <c r="AK3292" s="61">
        <v>0</v>
      </c>
      <c r="AL3292" s="61">
        <v>0</v>
      </c>
      <c r="AM3292" s="61">
        <v>0</v>
      </c>
      <c r="AN3292" s="61">
        <v>0</v>
      </c>
      <c r="AO3292" s="61">
        <v>0</v>
      </c>
      <c r="AP3292" s="61"/>
      <c r="AQ3292" s="61">
        <v>0</v>
      </c>
      <c r="AR3292" s="61"/>
      <c r="AS3292" s="62">
        <v>99275</v>
      </c>
      <c r="AT3292" s="62">
        <v>17425</v>
      </c>
      <c r="AU3292" s="61">
        <v>0</v>
      </c>
      <c r="AV3292" s="61"/>
      <c r="AW3292" s="61">
        <v>0</v>
      </c>
      <c r="AX3292" s="62">
        <v>111752</v>
      </c>
      <c r="AY3292" s="61"/>
      <c r="AZ3292" s="61">
        <v>0</v>
      </c>
      <c r="BA3292" s="61"/>
      <c r="BB3292" s="61">
        <v>0</v>
      </c>
      <c r="BC3292" s="61">
        <v>0</v>
      </c>
      <c r="BD3292" s="61">
        <v>0</v>
      </c>
      <c r="BE3292" s="61"/>
      <c r="BF3292" s="61">
        <v>0</v>
      </c>
      <c r="BG3292" s="61"/>
      <c r="BH3292" s="61">
        <v>0</v>
      </c>
      <c r="BI3292" s="61"/>
      <c r="BJ3292" s="61">
        <v>0</v>
      </c>
      <c r="BK3292" s="61"/>
      <c r="BL3292" s="61">
        <v>0</v>
      </c>
      <c r="BM3292" s="61">
        <v>0</v>
      </c>
      <c r="BN3292" s="62">
        <v>-258722</v>
      </c>
      <c r="BO3292" s="61"/>
    </row>
    <row r="3293" spans="1:67" x14ac:dyDescent="0.2">
      <c r="A3293" s="57" t="s">
        <v>62</v>
      </c>
      <c r="B3293" s="56" t="s">
        <v>62</v>
      </c>
      <c r="C3293" s="56" t="s">
        <v>62</v>
      </c>
      <c r="D3293" s="56">
        <v>2008</v>
      </c>
      <c r="E3293" s="58">
        <v>5577282</v>
      </c>
      <c r="F3293" s="58">
        <v>5216078</v>
      </c>
      <c r="G3293" s="59">
        <v>5208511</v>
      </c>
      <c r="H3293" s="59">
        <v>368771</v>
      </c>
      <c r="I3293" s="60">
        <v>0</v>
      </c>
      <c r="J3293" s="58">
        <v>-361204</v>
      </c>
      <c r="K3293" s="61"/>
      <c r="L3293" s="62">
        <v>84205</v>
      </c>
      <c r="M3293" s="61"/>
      <c r="N3293" s="61">
        <v>0</v>
      </c>
      <c r="O3293" s="62">
        <v>75720</v>
      </c>
      <c r="P3293" s="61"/>
      <c r="Q3293" s="61"/>
      <c r="R3293" s="61"/>
      <c r="S3293" s="61">
        <v>0</v>
      </c>
      <c r="T3293" s="61">
        <v>0</v>
      </c>
      <c r="U3293" s="61"/>
      <c r="V3293" s="62">
        <v>662340</v>
      </c>
      <c r="W3293" s="61"/>
      <c r="X3293" s="61">
        <v>0</v>
      </c>
      <c r="Y3293" s="62">
        <v>370493</v>
      </c>
      <c r="Z3293" s="62">
        <v>1688815</v>
      </c>
      <c r="AA3293" s="61"/>
      <c r="AB3293" s="62">
        <v>461238</v>
      </c>
      <c r="AC3293" s="62">
        <v>340747</v>
      </c>
      <c r="AD3293" s="61"/>
      <c r="AE3293" s="62">
        <v>904492</v>
      </c>
      <c r="AF3293" s="61"/>
      <c r="AG3293" s="62">
        <v>211087</v>
      </c>
      <c r="AH3293" s="62">
        <v>409374</v>
      </c>
      <c r="AI3293" s="61"/>
      <c r="AJ3293" s="61">
        <v>0</v>
      </c>
      <c r="AK3293" s="61">
        <v>0</v>
      </c>
      <c r="AL3293" s="61">
        <v>0</v>
      </c>
      <c r="AM3293" s="61">
        <v>0</v>
      </c>
      <c r="AN3293" s="61">
        <v>0</v>
      </c>
      <c r="AO3293" s="62">
        <v>8796</v>
      </c>
      <c r="AP3293" s="61"/>
      <c r="AQ3293" s="61">
        <v>0</v>
      </c>
      <c r="AR3293" s="61"/>
      <c r="AS3293" s="62">
        <v>134070</v>
      </c>
      <c r="AT3293" s="62">
        <v>81210</v>
      </c>
      <c r="AU3293" s="62">
        <v>22126</v>
      </c>
      <c r="AV3293" s="61"/>
      <c r="AW3293" s="61">
        <v>0</v>
      </c>
      <c r="AX3293" s="62">
        <v>122569</v>
      </c>
      <c r="AY3293" s="61"/>
      <c r="AZ3293" s="61">
        <v>0</v>
      </c>
      <c r="BA3293" s="61"/>
      <c r="BB3293" s="61">
        <v>0</v>
      </c>
      <c r="BC3293" s="61">
        <v>0</v>
      </c>
      <c r="BD3293" s="61">
        <v>0</v>
      </c>
      <c r="BE3293" s="61"/>
      <c r="BF3293" s="61">
        <v>0</v>
      </c>
      <c r="BG3293" s="61"/>
      <c r="BH3293" s="61">
        <v>0</v>
      </c>
      <c r="BI3293" s="61"/>
      <c r="BJ3293" s="61">
        <v>0</v>
      </c>
      <c r="BK3293" s="61"/>
      <c r="BL3293" s="61">
        <v>0</v>
      </c>
      <c r="BM3293" s="61">
        <v>0</v>
      </c>
      <c r="BN3293" s="62">
        <v>-361204</v>
      </c>
      <c r="BO3293" s="61"/>
    </row>
    <row r="3294" spans="1:67" x14ac:dyDescent="0.2">
      <c r="A3294" s="57" t="s">
        <v>62</v>
      </c>
      <c r="B3294" s="56" t="s">
        <v>62</v>
      </c>
      <c r="C3294" s="56" t="s">
        <v>62</v>
      </c>
      <c r="D3294" s="56">
        <v>2009</v>
      </c>
      <c r="E3294" s="58">
        <v>6120076</v>
      </c>
      <c r="F3294" s="58">
        <v>5759089</v>
      </c>
      <c r="G3294" s="59">
        <v>5421924</v>
      </c>
      <c r="H3294" s="59">
        <v>698152</v>
      </c>
      <c r="I3294" s="60">
        <v>0</v>
      </c>
      <c r="J3294" s="58">
        <v>-360987</v>
      </c>
      <c r="K3294" s="61"/>
      <c r="L3294" s="62">
        <v>84205</v>
      </c>
      <c r="M3294" s="61"/>
      <c r="N3294" s="61">
        <v>0</v>
      </c>
      <c r="O3294" s="62">
        <v>82287</v>
      </c>
      <c r="P3294" s="61"/>
      <c r="Q3294" s="61"/>
      <c r="R3294" s="61"/>
      <c r="S3294" s="61">
        <v>0</v>
      </c>
      <c r="T3294" s="61">
        <v>0</v>
      </c>
      <c r="U3294" s="61"/>
      <c r="V3294" s="62">
        <v>663461</v>
      </c>
      <c r="W3294" s="61"/>
      <c r="X3294" s="61">
        <v>0</v>
      </c>
      <c r="Y3294" s="62">
        <v>427684</v>
      </c>
      <c r="Z3294" s="62">
        <v>1744679</v>
      </c>
      <c r="AA3294" s="61"/>
      <c r="AB3294" s="62">
        <v>463826</v>
      </c>
      <c r="AC3294" s="62">
        <v>351174</v>
      </c>
      <c r="AD3294" s="61"/>
      <c r="AE3294" s="62">
        <v>946852</v>
      </c>
      <c r="AF3294" s="61"/>
      <c r="AG3294" s="62">
        <v>244898</v>
      </c>
      <c r="AH3294" s="62">
        <v>412858</v>
      </c>
      <c r="AI3294" s="61"/>
      <c r="AJ3294" s="61">
        <v>0</v>
      </c>
      <c r="AK3294" s="61">
        <v>0</v>
      </c>
      <c r="AL3294" s="61">
        <v>0</v>
      </c>
      <c r="AM3294" s="61">
        <v>0</v>
      </c>
      <c r="AN3294" s="61">
        <v>0</v>
      </c>
      <c r="AO3294" s="62">
        <v>8796</v>
      </c>
      <c r="AP3294" s="61"/>
      <c r="AQ3294" s="61">
        <v>0</v>
      </c>
      <c r="AR3294" s="61"/>
      <c r="AS3294" s="62">
        <v>151383</v>
      </c>
      <c r="AT3294" s="62">
        <v>119603</v>
      </c>
      <c r="AU3294" s="62">
        <v>289161</v>
      </c>
      <c r="AV3294" s="61"/>
      <c r="AW3294" s="61">
        <v>0</v>
      </c>
      <c r="AX3294" s="62">
        <v>129209</v>
      </c>
      <c r="AY3294" s="61"/>
      <c r="AZ3294" s="61">
        <v>0</v>
      </c>
      <c r="BA3294" s="61"/>
      <c r="BB3294" s="61">
        <v>0</v>
      </c>
      <c r="BC3294" s="61">
        <v>0</v>
      </c>
      <c r="BD3294" s="61">
        <v>0</v>
      </c>
      <c r="BE3294" s="61"/>
      <c r="BF3294" s="61">
        <v>0</v>
      </c>
      <c r="BG3294" s="61"/>
      <c r="BH3294" s="61">
        <v>0</v>
      </c>
      <c r="BI3294" s="61"/>
      <c r="BJ3294" s="61">
        <v>0</v>
      </c>
      <c r="BK3294" s="61"/>
      <c r="BL3294" s="61">
        <v>0</v>
      </c>
      <c r="BM3294" s="61">
        <v>0</v>
      </c>
      <c r="BN3294" s="62">
        <v>-360987</v>
      </c>
      <c r="BO3294" s="61"/>
    </row>
    <row r="3295" spans="1:67" x14ac:dyDescent="0.2">
      <c r="A3295" s="57" t="s">
        <v>62</v>
      </c>
      <c r="B3295" s="56" t="s">
        <v>62</v>
      </c>
      <c r="C3295" s="56" t="s">
        <v>62</v>
      </c>
      <c r="D3295" s="56">
        <v>2010</v>
      </c>
      <c r="E3295" s="58">
        <v>6389185</v>
      </c>
      <c r="F3295" s="58">
        <v>6028198</v>
      </c>
      <c r="G3295" s="59">
        <v>5611795</v>
      </c>
      <c r="H3295" s="59">
        <v>777390</v>
      </c>
      <c r="I3295" s="60">
        <v>0</v>
      </c>
      <c r="J3295" s="58">
        <v>-360987</v>
      </c>
      <c r="K3295" s="61"/>
      <c r="L3295" s="62">
        <v>84205</v>
      </c>
      <c r="M3295" s="61"/>
      <c r="N3295" s="61">
        <v>0</v>
      </c>
      <c r="O3295" s="62">
        <v>82287</v>
      </c>
      <c r="P3295" s="61"/>
      <c r="Q3295" s="61"/>
      <c r="R3295" s="61"/>
      <c r="S3295" s="61">
        <v>0</v>
      </c>
      <c r="T3295" s="61">
        <v>0</v>
      </c>
      <c r="U3295" s="61"/>
      <c r="V3295" s="62">
        <v>689884</v>
      </c>
      <c r="W3295" s="61"/>
      <c r="X3295" s="61">
        <v>0</v>
      </c>
      <c r="Y3295" s="62">
        <v>452092</v>
      </c>
      <c r="Z3295" s="62">
        <v>1794430</v>
      </c>
      <c r="AA3295" s="61"/>
      <c r="AB3295" s="62">
        <v>463826</v>
      </c>
      <c r="AC3295" s="62">
        <v>360285</v>
      </c>
      <c r="AD3295" s="61"/>
      <c r="AE3295" s="62">
        <v>991223</v>
      </c>
      <c r="AF3295" s="61"/>
      <c r="AG3295" s="62">
        <v>261637</v>
      </c>
      <c r="AH3295" s="62">
        <v>431926</v>
      </c>
      <c r="AI3295" s="61"/>
      <c r="AJ3295" s="61">
        <v>0</v>
      </c>
      <c r="AK3295" s="61">
        <v>0</v>
      </c>
      <c r="AL3295" s="61">
        <v>0</v>
      </c>
      <c r="AM3295" s="61">
        <v>0</v>
      </c>
      <c r="AN3295" s="61">
        <v>0</v>
      </c>
      <c r="AO3295" s="62">
        <v>8796</v>
      </c>
      <c r="AP3295" s="61"/>
      <c r="AQ3295" s="61">
        <v>0</v>
      </c>
      <c r="AR3295" s="61"/>
      <c r="AS3295" s="62">
        <v>153688</v>
      </c>
      <c r="AT3295" s="62">
        <v>154827</v>
      </c>
      <c r="AU3295" s="62">
        <v>327095</v>
      </c>
      <c r="AV3295" s="61"/>
      <c r="AW3295" s="61">
        <v>0</v>
      </c>
      <c r="AX3295" s="62">
        <v>132984</v>
      </c>
      <c r="AY3295" s="61"/>
      <c r="AZ3295" s="61">
        <v>0</v>
      </c>
      <c r="BA3295" s="61"/>
      <c r="BB3295" s="61">
        <v>0</v>
      </c>
      <c r="BC3295" s="61">
        <v>0</v>
      </c>
      <c r="BD3295" s="61">
        <v>0</v>
      </c>
      <c r="BE3295" s="61"/>
      <c r="BF3295" s="61">
        <v>0</v>
      </c>
      <c r="BG3295" s="61"/>
      <c r="BH3295" s="61">
        <v>0</v>
      </c>
      <c r="BI3295" s="61"/>
      <c r="BJ3295" s="61">
        <v>0</v>
      </c>
      <c r="BK3295" s="61"/>
      <c r="BL3295" s="61">
        <v>0</v>
      </c>
      <c r="BM3295" s="61">
        <v>0</v>
      </c>
      <c r="BN3295" s="62">
        <v>-360987</v>
      </c>
      <c r="BO3295" s="61"/>
    </row>
    <row r="3296" spans="1:67" x14ac:dyDescent="0.2">
      <c r="A3296" s="57" t="s">
        <v>62</v>
      </c>
      <c r="B3296" s="56" t="s">
        <v>62</v>
      </c>
      <c r="C3296" s="56" t="s">
        <v>62</v>
      </c>
      <c r="D3296" s="56">
        <v>2011</v>
      </c>
      <c r="E3296" s="58">
        <v>6974954</v>
      </c>
      <c r="F3296" s="58">
        <v>6544775</v>
      </c>
      <c r="G3296" s="59">
        <v>5889166</v>
      </c>
      <c r="H3296" s="59">
        <v>1085788</v>
      </c>
      <c r="I3296" s="60">
        <v>0</v>
      </c>
      <c r="J3296" s="58">
        <v>-430179</v>
      </c>
      <c r="K3296" s="61"/>
      <c r="L3296" s="62">
        <v>84205</v>
      </c>
      <c r="M3296" s="61"/>
      <c r="N3296" s="61">
        <v>0</v>
      </c>
      <c r="O3296" s="62">
        <v>82287</v>
      </c>
      <c r="P3296" s="61"/>
      <c r="Q3296" s="61"/>
      <c r="R3296" s="61"/>
      <c r="S3296" s="61">
        <v>0</v>
      </c>
      <c r="T3296" s="61">
        <v>0</v>
      </c>
      <c r="U3296" s="61"/>
      <c r="V3296" s="62">
        <v>702468</v>
      </c>
      <c r="W3296" s="61"/>
      <c r="X3296" s="61">
        <v>0</v>
      </c>
      <c r="Y3296" s="62">
        <v>554656</v>
      </c>
      <c r="Z3296" s="62">
        <v>1829103</v>
      </c>
      <c r="AA3296" s="61"/>
      <c r="AB3296" s="62">
        <v>36862</v>
      </c>
      <c r="AC3296" s="62">
        <v>823263</v>
      </c>
      <c r="AD3296" s="61"/>
      <c r="AE3296" s="62">
        <v>1041343</v>
      </c>
      <c r="AF3296" s="61"/>
      <c r="AG3296" s="62">
        <v>271027</v>
      </c>
      <c r="AH3296" s="62">
        <v>463952</v>
      </c>
      <c r="AI3296" s="61"/>
      <c r="AJ3296" s="61">
        <v>0</v>
      </c>
      <c r="AK3296" s="61">
        <v>0</v>
      </c>
      <c r="AL3296" s="61">
        <v>0</v>
      </c>
      <c r="AM3296" s="61">
        <v>0</v>
      </c>
      <c r="AN3296" s="61">
        <v>0</v>
      </c>
      <c r="AO3296" s="62">
        <v>8796</v>
      </c>
      <c r="AP3296" s="61"/>
      <c r="AQ3296" s="61">
        <v>0</v>
      </c>
      <c r="AR3296" s="61"/>
      <c r="AS3296" s="62">
        <v>163216</v>
      </c>
      <c r="AT3296" s="62">
        <v>153359</v>
      </c>
      <c r="AU3296" s="62">
        <v>624946</v>
      </c>
      <c r="AV3296" s="61"/>
      <c r="AW3296" s="61">
        <v>0</v>
      </c>
      <c r="AX3296" s="62">
        <v>135456</v>
      </c>
      <c r="AY3296" s="61"/>
      <c r="AZ3296" s="61">
        <v>0</v>
      </c>
      <c r="BA3296" s="61"/>
      <c r="BB3296" s="61">
        <v>0</v>
      </c>
      <c r="BC3296" s="61">
        <v>15</v>
      </c>
      <c r="BD3296" s="61">
        <v>0</v>
      </c>
      <c r="BE3296" s="61"/>
      <c r="BF3296" s="61">
        <v>0</v>
      </c>
      <c r="BG3296" s="61"/>
      <c r="BH3296" s="61">
        <v>0</v>
      </c>
      <c r="BI3296" s="61"/>
      <c r="BJ3296" s="61">
        <v>0</v>
      </c>
      <c r="BK3296" s="61"/>
      <c r="BL3296" s="61">
        <v>0</v>
      </c>
      <c r="BM3296" s="61">
        <v>0</v>
      </c>
      <c r="BN3296" s="62">
        <v>-430179</v>
      </c>
      <c r="BO3296" s="61"/>
    </row>
    <row r="3297" spans="1:67" x14ac:dyDescent="0.2">
      <c r="A3297" s="57" t="s">
        <v>62</v>
      </c>
      <c r="B3297" s="56" t="s">
        <v>62</v>
      </c>
      <c r="C3297" s="56" t="s">
        <v>598</v>
      </c>
      <c r="D3297" s="56">
        <v>1989</v>
      </c>
      <c r="E3297" s="58">
        <v>544552</v>
      </c>
      <c r="F3297" s="58">
        <v>543534</v>
      </c>
      <c r="G3297" s="59">
        <v>540163</v>
      </c>
      <c r="H3297" s="59">
        <v>4389</v>
      </c>
      <c r="I3297" s="60">
        <v>0</v>
      </c>
      <c r="J3297" s="58">
        <v>-1018</v>
      </c>
      <c r="K3297" s="61"/>
      <c r="L3297" s="61"/>
      <c r="M3297" s="61"/>
      <c r="N3297" s="61"/>
      <c r="O3297" s="61"/>
      <c r="P3297" s="61"/>
      <c r="Q3297" s="61"/>
      <c r="R3297" s="61"/>
      <c r="S3297" s="61"/>
      <c r="T3297" s="61"/>
      <c r="U3297" s="61"/>
      <c r="V3297" s="61"/>
      <c r="W3297" s="62">
        <v>79310</v>
      </c>
      <c r="X3297" s="61"/>
      <c r="Y3297" s="61"/>
      <c r="Z3297" s="61"/>
      <c r="AA3297" s="62">
        <v>271908</v>
      </c>
      <c r="AB3297" s="61"/>
      <c r="AC3297" s="61"/>
      <c r="AD3297" s="62">
        <v>63080</v>
      </c>
      <c r="AE3297" s="61"/>
      <c r="AF3297" s="62">
        <v>81117</v>
      </c>
      <c r="AG3297" s="61"/>
      <c r="AH3297" s="61"/>
      <c r="AI3297" s="62">
        <v>44748</v>
      </c>
      <c r="AJ3297" s="61"/>
      <c r="AK3297" s="61"/>
      <c r="AL3297" s="61"/>
      <c r="AM3297" s="61"/>
      <c r="AN3297" s="61"/>
      <c r="AO3297" s="61"/>
      <c r="AP3297" s="62">
        <v>2488</v>
      </c>
      <c r="AQ3297" s="61"/>
      <c r="AR3297" s="61"/>
      <c r="AS3297" s="61"/>
      <c r="AT3297" s="61"/>
      <c r="AU3297" s="61"/>
      <c r="AV3297" s="61"/>
      <c r="AW3297" s="61"/>
      <c r="AX3297" s="61"/>
      <c r="AY3297" s="62">
        <v>1901</v>
      </c>
      <c r="AZ3297" s="61"/>
      <c r="BA3297" s="61"/>
      <c r="BB3297" s="61"/>
      <c r="BC3297" s="61"/>
      <c r="BD3297" s="61"/>
      <c r="BE3297" s="61"/>
      <c r="BF3297" s="61"/>
      <c r="BG3297" s="61"/>
      <c r="BH3297" s="61"/>
      <c r="BI3297" s="61"/>
      <c r="BJ3297" s="61"/>
      <c r="BK3297" s="61"/>
      <c r="BL3297" s="61"/>
      <c r="BM3297" s="61"/>
      <c r="BN3297" s="61"/>
      <c r="BO3297" s="62">
        <v>-1018</v>
      </c>
    </row>
    <row r="3298" spans="1:67" x14ac:dyDescent="0.2">
      <c r="A3298" s="57" t="s">
        <v>62</v>
      </c>
      <c r="B3298" s="56" t="s">
        <v>62</v>
      </c>
      <c r="C3298" s="56" t="s">
        <v>598</v>
      </c>
      <c r="D3298" s="56">
        <v>1990</v>
      </c>
      <c r="E3298" s="58">
        <v>572894</v>
      </c>
      <c r="F3298" s="58">
        <v>571876</v>
      </c>
      <c r="G3298" s="59">
        <v>568505</v>
      </c>
      <c r="H3298" s="59">
        <v>4389</v>
      </c>
      <c r="I3298" s="60">
        <v>0</v>
      </c>
      <c r="J3298" s="58">
        <v>-1018</v>
      </c>
      <c r="K3298" s="61"/>
      <c r="L3298" s="61"/>
      <c r="M3298" s="61"/>
      <c r="N3298" s="61"/>
      <c r="O3298" s="61"/>
      <c r="P3298" s="61"/>
      <c r="Q3298" s="61"/>
      <c r="R3298" s="61"/>
      <c r="S3298" s="61"/>
      <c r="T3298" s="61"/>
      <c r="U3298" s="61"/>
      <c r="V3298" s="61"/>
      <c r="W3298" s="62">
        <v>79310</v>
      </c>
      <c r="X3298" s="61"/>
      <c r="Y3298" s="61"/>
      <c r="Z3298" s="61"/>
      <c r="AA3298" s="62">
        <v>289354</v>
      </c>
      <c r="AB3298" s="61"/>
      <c r="AC3298" s="61"/>
      <c r="AD3298" s="62">
        <v>70557</v>
      </c>
      <c r="AE3298" s="61"/>
      <c r="AF3298" s="62">
        <v>85060</v>
      </c>
      <c r="AG3298" s="61"/>
      <c r="AH3298" s="61"/>
      <c r="AI3298" s="62">
        <v>44224</v>
      </c>
      <c r="AJ3298" s="61"/>
      <c r="AK3298" s="61"/>
      <c r="AL3298" s="61"/>
      <c r="AM3298" s="61"/>
      <c r="AN3298" s="61"/>
      <c r="AO3298" s="61"/>
      <c r="AP3298" s="62">
        <v>2488</v>
      </c>
      <c r="AQ3298" s="61"/>
      <c r="AR3298" s="61"/>
      <c r="AS3298" s="61"/>
      <c r="AT3298" s="61"/>
      <c r="AU3298" s="61"/>
      <c r="AV3298" s="61"/>
      <c r="AW3298" s="61"/>
      <c r="AX3298" s="61"/>
      <c r="AY3298" s="62">
        <v>1901</v>
      </c>
      <c r="AZ3298" s="61"/>
      <c r="BA3298" s="61"/>
      <c r="BB3298" s="61"/>
      <c r="BC3298" s="61"/>
      <c r="BD3298" s="61"/>
      <c r="BE3298" s="61"/>
      <c r="BF3298" s="61"/>
      <c r="BG3298" s="61"/>
      <c r="BH3298" s="61"/>
      <c r="BI3298" s="61"/>
      <c r="BJ3298" s="61"/>
      <c r="BK3298" s="61"/>
      <c r="BL3298" s="61"/>
      <c r="BM3298" s="61"/>
      <c r="BN3298" s="61"/>
      <c r="BO3298" s="62">
        <v>-1018</v>
      </c>
    </row>
    <row r="3299" spans="1:67" x14ac:dyDescent="0.2">
      <c r="A3299" s="57" t="s">
        <v>62</v>
      </c>
      <c r="B3299" s="56" t="s">
        <v>62</v>
      </c>
      <c r="C3299" s="56" t="s">
        <v>598</v>
      </c>
      <c r="D3299" s="56">
        <v>1991</v>
      </c>
      <c r="E3299" s="58">
        <v>593784</v>
      </c>
      <c r="F3299" s="58">
        <v>592766</v>
      </c>
      <c r="G3299" s="59">
        <v>589395</v>
      </c>
      <c r="H3299" s="59">
        <v>4389</v>
      </c>
      <c r="I3299" s="60">
        <v>0</v>
      </c>
      <c r="J3299" s="58">
        <v>-1018</v>
      </c>
      <c r="K3299" s="61"/>
      <c r="L3299" s="61"/>
      <c r="M3299" s="61"/>
      <c r="N3299" s="61"/>
      <c r="O3299" s="61"/>
      <c r="P3299" s="61"/>
      <c r="Q3299" s="61"/>
      <c r="R3299" s="61"/>
      <c r="S3299" s="61"/>
      <c r="T3299" s="61"/>
      <c r="U3299" s="61"/>
      <c r="V3299" s="61"/>
      <c r="W3299" s="62">
        <v>79310</v>
      </c>
      <c r="X3299" s="61"/>
      <c r="Y3299" s="61"/>
      <c r="Z3299" s="61"/>
      <c r="AA3299" s="62">
        <v>305294</v>
      </c>
      <c r="AB3299" s="61"/>
      <c r="AC3299" s="61"/>
      <c r="AD3299" s="62">
        <v>73020</v>
      </c>
      <c r="AE3299" s="61"/>
      <c r="AF3299" s="62">
        <v>85060</v>
      </c>
      <c r="AG3299" s="61"/>
      <c r="AH3299" s="61"/>
      <c r="AI3299" s="62">
        <v>46711</v>
      </c>
      <c r="AJ3299" s="61"/>
      <c r="AK3299" s="61"/>
      <c r="AL3299" s="61"/>
      <c r="AM3299" s="61"/>
      <c r="AN3299" s="61"/>
      <c r="AO3299" s="61"/>
      <c r="AP3299" s="62">
        <v>2488</v>
      </c>
      <c r="AQ3299" s="61"/>
      <c r="AR3299" s="61"/>
      <c r="AS3299" s="61"/>
      <c r="AT3299" s="61"/>
      <c r="AU3299" s="61"/>
      <c r="AV3299" s="61"/>
      <c r="AW3299" s="61"/>
      <c r="AX3299" s="61"/>
      <c r="AY3299" s="62">
        <v>1901</v>
      </c>
      <c r="AZ3299" s="61"/>
      <c r="BA3299" s="61"/>
      <c r="BB3299" s="61"/>
      <c r="BC3299" s="61"/>
      <c r="BD3299" s="61"/>
      <c r="BE3299" s="61"/>
      <c r="BF3299" s="61"/>
      <c r="BG3299" s="61"/>
      <c r="BH3299" s="61"/>
      <c r="BI3299" s="61"/>
      <c r="BJ3299" s="61"/>
      <c r="BK3299" s="61"/>
      <c r="BL3299" s="61"/>
      <c r="BM3299" s="61"/>
      <c r="BN3299" s="61"/>
      <c r="BO3299" s="62">
        <v>-1018</v>
      </c>
    </row>
    <row r="3300" spans="1:67" x14ac:dyDescent="0.2">
      <c r="A3300" s="57" t="s">
        <v>62</v>
      </c>
      <c r="B3300" s="56" t="s">
        <v>62</v>
      </c>
      <c r="C3300" s="56" t="s">
        <v>598</v>
      </c>
      <c r="D3300" s="56">
        <v>1992</v>
      </c>
      <c r="E3300" s="58">
        <v>633342</v>
      </c>
      <c r="F3300" s="58">
        <v>632324</v>
      </c>
      <c r="G3300" s="59">
        <v>628953</v>
      </c>
      <c r="H3300" s="59">
        <v>4389</v>
      </c>
      <c r="I3300" s="60">
        <v>0</v>
      </c>
      <c r="J3300" s="58">
        <v>-1018</v>
      </c>
      <c r="K3300" s="61"/>
      <c r="L3300" s="61"/>
      <c r="M3300" s="61"/>
      <c r="N3300" s="61"/>
      <c r="O3300" s="61"/>
      <c r="P3300" s="61"/>
      <c r="Q3300" s="61"/>
      <c r="R3300" s="61"/>
      <c r="S3300" s="61"/>
      <c r="T3300" s="61"/>
      <c r="U3300" s="61"/>
      <c r="V3300" s="61"/>
      <c r="W3300" s="62">
        <v>79310</v>
      </c>
      <c r="X3300" s="61"/>
      <c r="Y3300" s="61"/>
      <c r="Z3300" s="61"/>
      <c r="AA3300" s="62">
        <v>337571</v>
      </c>
      <c r="AB3300" s="61"/>
      <c r="AC3300" s="61"/>
      <c r="AD3300" s="62">
        <v>77750</v>
      </c>
      <c r="AE3300" s="61"/>
      <c r="AF3300" s="62">
        <v>85060</v>
      </c>
      <c r="AG3300" s="61"/>
      <c r="AH3300" s="61"/>
      <c r="AI3300" s="62">
        <v>49262</v>
      </c>
      <c r="AJ3300" s="61"/>
      <c r="AK3300" s="61"/>
      <c r="AL3300" s="61"/>
      <c r="AM3300" s="61"/>
      <c r="AN3300" s="61"/>
      <c r="AO3300" s="61"/>
      <c r="AP3300" s="62">
        <v>2488</v>
      </c>
      <c r="AQ3300" s="61"/>
      <c r="AR3300" s="61"/>
      <c r="AS3300" s="61"/>
      <c r="AT3300" s="61"/>
      <c r="AU3300" s="61"/>
      <c r="AV3300" s="61"/>
      <c r="AW3300" s="61"/>
      <c r="AX3300" s="61"/>
      <c r="AY3300" s="62">
        <v>1901</v>
      </c>
      <c r="AZ3300" s="61"/>
      <c r="BA3300" s="61"/>
      <c r="BB3300" s="61"/>
      <c r="BC3300" s="61"/>
      <c r="BD3300" s="61"/>
      <c r="BE3300" s="61"/>
      <c r="BF3300" s="61"/>
      <c r="BG3300" s="61"/>
      <c r="BH3300" s="61"/>
      <c r="BI3300" s="61"/>
      <c r="BJ3300" s="61"/>
      <c r="BK3300" s="61"/>
      <c r="BL3300" s="61"/>
      <c r="BM3300" s="61"/>
      <c r="BN3300" s="61"/>
      <c r="BO3300" s="62">
        <v>-1018</v>
      </c>
    </row>
    <row r="3301" spans="1:67" x14ac:dyDescent="0.2">
      <c r="A3301" s="57" t="s">
        <v>62</v>
      </c>
      <c r="B3301" s="56" t="s">
        <v>62</v>
      </c>
      <c r="C3301" s="56" t="s">
        <v>598</v>
      </c>
      <c r="D3301" s="56">
        <v>1993</v>
      </c>
      <c r="E3301" s="58">
        <v>696758</v>
      </c>
      <c r="F3301" s="58">
        <v>695740</v>
      </c>
      <c r="G3301" s="59">
        <v>692369</v>
      </c>
      <c r="H3301" s="59">
        <v>4389</v>
      </c>
      <c r="I3301" s="60">
        <v>0</v>
      </c>
      <c r="J3301" s="58">
        <v>-1018</v>
      </c>
      <c r="K3301" s="61"/>
      <c r="L3301" s="61"/>
      <c r="M3301" s="61"/>
      <c r="N3301" s="61"/>
      <c r="O3301" s="61"/>
      <c r="P3301" s="61"/>
      <c r="Q3301" s="61"/>
      <c r="R3301" s="61"/>
      <c r="S3301" s="61"/>
      <c r="T3301" s="61"/>
      <c r="U3301" s="61"/>
      <c r="V3301" s="61"/>
      <c r="W3301" s="62">
        <v>79310</v>
      </c>
      <c r="X3301" s="61"/>
      <c r="Y3301" s="61"/>
      <c r="Z3301" s="61"/>
      <c r="AA3301" s="62">
        <v>353993</v>
      </c>
      <c r="AB3301" s="61"/>
      <c r="AC3301" s="61"/>
      <c r="AD3301" s="62">
        <v>119856</v>
      </c>
      <c r="AE3301" s="61"/>
      <c r="AF3301" s="62">
        <v>88540</v>
      </c>
      <c r="AG3301" s="61"/>
      <c r="AH3301" s="61"/>
      <c r="AI3301" s="62">
        <v>50670</v>
      </c>
      <c r="AJ3301" s="61"/>
      <c r="AK3301" s="61"/>
      <c r="AL3301" s="61"/>
      <c r="AM3301" s="61"/>
      <c r="AN3301" s="61"/>
      <c r="AO3301" s="61"/>
      <c r="AP3301" s="62">
        <v>2488</v>
      </c>
      <c r="AQ3301" s="61"/>
      <c r="AR3301" s="61"/>
      <c r="AS3301" s="61"/>
      <c r="AT3301" s="61"/>
      <c r="AU3301" s="61"/>
      <c r="AV3301" s="61"/>
      <c r="AW3301" s="61"/>
      <c r="AX3301" s="61"/>
      <c r="AY3301" s="62">
        <v>1901</v>
      </c>
      <c r="AZ3301" s="61"/>
      <c r="BA3301" s="61"/>
      <c r="BB3301" s="61"/>
      <c r="BC3301" s="61"/>
      <c r="BD3301" s="61"/>
      <c r="BE3301" s="61"/>
      <c r="BF3301" s="61"/>
      <c r="BG3301" s="61"/>
      <c r="BH3301" s="61"/>
      <c r="BI3301" s="61"/>
      <c r="BJ3301" s="61"/>
      <c r="BK3301" s="61"/>
      <c r="BL3301" s="61"/>
      <c r="BM3301" s="61"/>
      <c r="BN3301" s="61"/>
      <c r="BO3301" s="62">
        <v>-1018</v>
      </c>
    </row>
    <row r="3302" spans="1:67" x14ac:dyDescent="0.2">
      <c r="A3302" s="57" t="s">
        <v>62</v>
      </c>
      <c r="B3302" s="56" t="s">
        <v>62</v>
      </c>
      <c r="C3302" s="56" t="s">
        <v>598</v>
      </c>
      <c r="D3302" s="56">
        <v>1994</v>
      </c>
      <c r="E3302" s="58">
        <v>572216</v>
      </c>
      <c r="F3302" s="58">
        <v>482772</v>
      </c>
      <c r="G3302" s="59">
        <v>572216</v>
      </c>
      <c r="H3302" s="59">
        <v>0</v>
      </c>
      <c r="I3302" s="60">
        <v>0</v>
      </c>
      <c r="J3302" s="58">
        <v>-89444</v>
      </c>
      <c r="K3302" s="61"/>
      <c r="L3302" s="61"/>
      <c r="M3302" s="61"/>
      <c r="N3302" s="61"/>
      <c r="O3302" s="61"/>
      <c r="P3302" s="61"/>
      <c r="Q3302" s="61"/>
      <c r="R3302" s="61"/>
      <c r="S3302" s="61"/>
      <c r="T3302" s="61"/>
      <c r="U3302" s="61"/>
      <c r="V3302" s="61"/>
      <c r="W3302" s="62">
        <v>33160</v>
      </c>
      <c r="X3302" s="61"/>
      <c r="Y3302" s="61"/>
      <c r="Z3302" s="61"/>
      <c r="AA3302" s="62">
        <v>247426</v>
      </c>
      <c r="AB3302" s="61"/>
      <c r="AC3302" s="61"/>
      <c r="AD3302" s="62">
        <v>152154</v>
      </c>
      <c r="AE3302" s="61"/>
      <c r="AF3302" s="62">
        <v>88540</v>
      </c>
      <c r="AG3302" s="61"/>
      <c r="AH3302" s="61"/>
      <c r="AI3302" s="62">
        <v>50936</v>
      </c>
      <c r="AJ3302" s="61"/>
      <c r="AK3302" s="61"/>
      <c r="AL3302" s="61"/>
      <c r="AM3302" s="61"/>
      <c r="AN3302" s="61"/>
      <c r="AO3302" s="61"/>
      <c r="AP3302" s="61"/>
      <c r="AQ3302" s="61"/>
      <c r="AR3302" s="61"/>
      <c r="AS3302" s="61"/>
      <c r="AT3302" s="61"/>
      <c r="AU3302" s="61"/>
      <c r="AV3302" s="61"/>
      <c r="AW3302" s="61"/>
      <c r="AX3302" s="61"/>
      <c r="AY3302" s="61"/>
      <c r="AZ3302" s="61"/>
      <c r="BA3302" s="61"/>
      <c r="BB3302" s="61"/>
      <c r="BC3302" s="61"/>
      <c r="BD3302" s="61"/>
      <c r="BE3302" s="61"/>
      <c r="BF3302" s="61"/>
      <c r="BG3302" s="61"/>
      <c r="BH3302" s="61"/>
      <c r="BI3302" s="61"/>
      <c r="BJ3302" s="61"/>
      <c r="BK3302" s="61"/>
      <c r="BL3302" s="61"/>
      <c r="BM3302" s="61"/>
      <c r="BN3302" s="61"/>
      <c r="BO3302" s="62">
        <v>-89444</v>
      </c>
    </row>
    <row r="3303" spans="1:67" x14ac:dyDescent="0.2">
      <c r="A3303" s="57" t="s">
        <v>62</v>
      </c>
      <c r="B3303" s="56" t="s">
        <v>62</v>
      </c>
      <c r="C3303" s="56" t="s">
        <v>598</v>
      </c>
      <c r="D3303" s="56">
        <v>1995</v>
      </c>
      <c r="E3303" s="58">
        <v>599599</v>
      </c>
      <c r="F3303" s="58">
        <v>510155</v>
      </c>
      <c r="G3303" s="59">
        <v>599599</v>
      </c>
      <c r="H3303" s="59">
        <v>0</v>
      </c>
      <c r="I3303" s="60">
        <v>0</v>
      </c>
      <c r="J3303" s="58">
        <v>-89444</v>
      </c>
      <c r="K3303" s="61"/>
      <c r="L3303" s="61"/>
      <c r="M3303" s="61"/>
      <c r="N3303" s="61"/>
      <c r="O3303" s="61"/>
      <c r="P3303" s="61"/>
      <c r="Q3303" s="61"/>
      <c r="R3303" s="61"/>
      <c r="S3303" s="61"/>
      <c r="T3303" s="61"/>
      <c r="U3303" s="61"/>
      <c r="V3303" s="61"/>
      <c r="W3303" s="62">
        <v>33160</v>
      </c>
      <c r="X3303" s="61"/>
      <c r="Y3303" s="61"/>
      <c r="Z3303" s="61"/>
      <c r="AA3303" s="62">
        <v>257444</v>
      </c>
      <c r="AB3303" s="61"/>
      <c r="AC3303" s="61"/>
      <c r="AD3303" s="62">
        <v>163838</v>
      </c>
      <c r="AE3303" s="61"/>
      <c r="AF3303" s="62">
        <v>91370</v>
      </c>
      <c r="AG3303" s="61"/>
      <c r="AH3303" s="61"/>
      <c r="AI3303" s="62">
        <v>53787</v>
      </c>
      <c r="AJ3303" s="61"/>
      <c r="AK3303" s="61"/>
      <c r="AL3303" s="61"/>
      <c r="AM3303" s="61"/>
      <c r="AN3303" s="61"/>
      <c r="AO3303" s="61"/>
      <c r="AP3303" s="61"/>
      <c r="AQ3303" s="61"/>
      <c r="AR3303" s="61"/>
      <c r="AS3303" s="61"/>
      <c r="AT3303" s="61"/>
      <c r="AU3303" s="61"/>
      <c r="AV3303" s="61"/>
      <c r="AW3303" s="61"/>
      <c r="AX3303" s="61"/>
      <c r="AY3303" s="61"/>
      <c r="AZ3303" s="61"/>
      <c r="BA3303" s="61"/>
      <c r="BB3303" s="61"/>
      <c r="BC3303" s="61"/>
      <c r="BD3303" s="61"/>
      <c r="BE3303" s="61"/>
      <c r="BF3303" s="61"/>
      <c r="BG3303" s="61"/>
      <c r="BH3303" s="61"/>
      <c r="BI3303" s="61"/>
      <c r="BJ3303" s="61"/>
      <c r="BK3303" s="61"/>
      <c r="BL3303" s="61"/>
      <c r="BM3303" s="61"/>
      <c r="BN3303" s="61"/>
      <c r="BO3303" s="62">
        <v>-89444</v>
      </c>
    </row>
    <row r="3304" spans="1:67" x14ac:dyDescent="0.2">
      <c r="A3304" s="57" t="s">
        <v>62</v>
      </c>
      <c r="B3304" s="56" t="s">
        <v>62</v>
      </c>
      <c r="C3304" s="56" t="s">
        <v>598</v>
      </c>
      <c r="D3304" s="56">
        <v>1996</v>
      </c>
      <c r="E3304" s="58">
        <v>621434</v>
      </c>
      <c r="F3304" s="58">
        <v>531990</v>
      </c>
      <c r="G3304" s="59">
        <v>621434</v>
      </c>
      <c r="H3304" s="59">
        <v>0</v>
      </c>
      <c r="I3304" s="60">
        <v>0</v>
      </c>
      <c r="J3304" s="58">
        <v>-89444</v>
      </c>
      <c r="K3304" s="61"/>
      <c r="L3304" s="61"/>
      <c r="M3304" s="61"/>
      <c r="N3304" s="61"/>
      <c r="O3304" s="61"/>
      <c r="P3304" s="61"/>
      <c r="Q3304" s="61"/>
      <c r="R3304" s="61"/>
      <c r="S3304" s="61"/>
      <c r="T3304" s="61"/>
      <c r="U3304" s="61"/>
      <c r="V3304" s="61"/>
      <c r="W3304" s="62">
        <v>33160</v>
      </c>
      <c r="X3304" s="61"/>
      <c r="Y3304" s="61"/>
      <c r="Z3304" s="61"/>
      <c r="AA3304" s="62">
        <v>261467</v>
      </c>
      <c r="AB3304" s="61"/>
      <c r="AC3304" s="61"/>
      <c r="AD3304" s="62">
        <v>178296</v>
      </c>
      <c r="AE3304" s="61"/>
      <c r="AF3304" s="62">
        <v>92649</v>
      </c>
      <c r="AG3304" s="61"/>
      <c r="AH3304" s="61"/>
      <c r="AI3304" s="62">
        <v>55862</v>
      </c>
      <c r="AJ3304" s="61"/>
      <c r="AK3304" s="61"/>
      <c r="AL3304" s="61"/>
      <c r="AM3304" s="61"/>
      <c r="AN3304" s="61"/>
      <c r="AO3304" s="61"/>
      <c r="AP3304" s="61"/>
      <c r="AQ3304" s="61"/>
      <c r="AR3304" s="61"/>
      <c r="AS3304" s="61"/>
      <c r="AT3304" s="61"/>
      <c r="AU3304" s="61"/>
      <c r="AV3304" s="61"/>
      <c r="AW3304" s="61"/>
      <c r="AX3304" s="61"/>
      <c r="AY3304" s="61"/>
      <c r="AZ3304" s="61"/>
      <c r="BA3304" s="61"/>
      <c r="BB3304" s="61"/>
      <c r="BC3304" s="61"/>
      <c r="BD3304" s="61"/>
      <c r="BE3304" s="61"/>
      <c r="BF3304" s="61"/>
      <c r="BG3304" s="61"/>
      <c r="BH3304" s="61"/>
      <c r="BI3304" s="61"/>
      <c r="BJ3304" s="61"/>
      <c r="BK3304" s="61"/>
      <c r="BL3304" s="61"/>
      <c r="BM3304" s="61"/>
      <c r="BN3304" s="61"/>
      <c r="BO3304" s="62">
        <v>-89444</v>
      </c>
    </row>
    <row r="3305" spans="1:67" x14ac:dyDescent="0.2">
      <c r="A3305" s="57" t="s">
        <v>62</v>
      </c>
      <c r="B3305" s="56" t="s">
        <v>62</v>
      </c>
      <c r="C3305" s="56" t="s">
        <v>598</v>
      </c>
      <c r="D3305" s="56">
        <v>1997</v>
      </c>
      <c r="E3305" s="58">
        <v>816766</v>
      </c>
      <c r="F3305" s="58">
        <v>574445</v>
      </c>
      <c r="G3305" s="59">
        <v>816766</v>
      </c>
      <c r="H3305" s="59">
        <v>0</v>
      </c>
      <c r="I3305" s="60">
        <v>0</v>
      </c>
      <c r="J3305" s="58">
        <v>-242321</v>
      </c>
      <c r="K3305" s="61"/>
      <c r="L3305" s="61"/>
      <c r="M3305" s="61"/>
      <c r="N3305" s="61"/>
      <c r="O3305" s="61"/>
      <c r="P3305" s="61"/>
      <c r="Q3305" s="61"/>
      <c r="R3305" s="61"/>
      <c r="S3305" s="61"/>
      <c r="T3305" s="61"/>
      <c r="U3305" s="61"/>
      <c r="V3305" s="61"/>
      <c r="W3305" s="62">
        <v>216785</v>
      </c>
      <c r="X3305" s="61"/>
      <c r="Y3305" s="61"/>
      <c r="Z3305" s="61"/>
      <c r="AA3305" s="62">
        <v>267201</v>
      </c>
      <c r="AB3305" s="61"/>
      <c r="AC3305" s="61"/>
      <c r="AD3305" s="62">
        <v>180766</v>
      </c>
      <c r="AE3305" s="61"/>
      <c r="AF3305" s="62">
        <v>92649</v>
      </c>
      <c r="AG3305" s="61"/>
      <c r="AH3305" s="61"/>
      <c r="AI3305" s="62">
        <v>59365</v>
      </c>
      <c r="AJ3305" s="61"/>
      <c r="AK3305" s="61"/>
      <c r="AL3305" s="61"/>
      <c r="AM3305" s="61"/>
      <c r="AN3305" s="61"/>
      <c r="AO3305" s="61"/>
      <c r="AP3305" s="61"/>
      <c r="AQ3305" s="61"/>
      <c r="AR3305" s="61"/>
      <c r="AS3305" s="61"/>
      <c r="AT3305" s="61"/>
      <c r="AU3305" s="61"/>
      <c r="AV3305" s="61"/>
      <c r="AW3305" s="61"/>
      <c r="AX3305" s="61"/>
      <c r="AY3305" s="61"/>
      <c r="AZ3305" s="61"/>
      <c r="BA3305" s="61"/>
      <c r="BB3305" s="61"/>
      <c r="BC3305" s="61"/>
      <c r="BD3305" s="61"/>
      <c r="BE3305" s="61"/>
      <c r="BF3305" s="61"/>
      <c r="BG3305" s="61"/>
      <c r="BH3305" s="61"/>
      <c r="BI3305" s="61"/>
      <c r="BJ3305" s="61"/>
      <c r="BK3305" s="61"/>
      <c r="BL3305" s="61"/>
      <c r="BM3305" s="61"/>
      <c r="BN3305" s="61"/>
      <c r="BO3305" s="62">
        <v>-242321</v>
      </c>
    </row>
    <row r="3306" spans="1:67" x14ac:dyDescent="0.2">
      <c r="A3306" s="57" t="s">
        <v>62</v>
      </c>
      <c r="B3306" s="56" t="s">
        <v>62</v>
      </c>
      <c r="C3306" s="56" t="s">
        <v>598</v>
      </c>
      <c r="D3306" s="56">
        <v>1998</v>
      </c>
      <c r="E3306" s="58">
        <v>663271</v>
      </c>
      <c r="F3306" s="58">
        <v>663271</v>
      </c>
      <c r="G3306" s="59">
        <v>663271</v>
      </c>
      <c r="H3306" s="59">
        <v>0</v>
      </c>
      <c r="I3306" s="60">
        <v>0</v>
      </c>
      <c r="J3306" s="58">
        <v>0</v>
      </c>
      <c r="K3306" s="61"/>
      <c r="L3306" s="61"/>
      <c r="M3306" s="61"/>
      <c r="N3306" s="61"/>
      <c r="O3306" s="61"/>
      <c r="P3306" s="61"/>
      <c r="Q3306" s="61"/>
      <c r="R3306" s="61"/>
      <c r="S3306" s="61"/>
      <c r="T3306" s="61"/>
      <c r="U3306" s="61"/>
      <c r="V3306" s="61"/>
      <c r="W3306" s="62">
        <v>35611</v>
      </c>
      <c r="X3306" s="61"/>
      <c r="Y3306" s="61"/>
      <c r="Z3306" s="61"/>
      <c r="AA3306" s="62">
        <v>291314</v>
      </c>
      <c r="AB3306" s="61"/>
      <c r="AC3306" s="61"/>
      <c r="AD3306" s="62">
        <v>184275</v>
      </c>
      <c r="AE3306" s="61"/>
      <c r="AF3306" s="62">
        <v>92649</v>
      </c>
      <c r="AG3306" s="61"/>
      <c r="AH3306" s="61"/>
      <c r="AI3306" s="62">
        <v>59422</v>
      </c>
      <c r="AJ3306" s="61"/>
      <c r="AK3306" s="61"/>
      <c r="AL3306" s="61"/>
      <c r="AM3306" s="61"/>
      <c r="AN3306" s="61"/>
      <c r="AO3306" s="61"/>
      <c r="AP3306" s="61"/>
      <c r="AQ3306" s="61"/>
      <c r="AR3306" s="61"/>
      <c r="AS3306" s="61"/>
      <c r="AT3306" s="61"/>
      <c r="AU3306" s="61"/>
      <c r="AV3306" s="61"/>
      <c r="AW3306" s="61"/>
      <c r="AX3306" s="61"/>
      <c r="AY3306" s="61"/>
      <c r="AZ3306" s="61"/>
      <c r="BA3306" s="61"/>
      <c r="BB3306" s="61"/>
      <c r="BC3306" s="61"/>
      <c r="BD3306" s="61"/>
      <c r="BE3306" s="61"/>
      <c r="BF3306" s="61"/>
      <c r="BG3306" s="61"/>
      <c r="BH3306" s="61"/>
      <c r="BI3306" s="61"/>
      <c r="BJ3306" s="61"/>
      <c r="BK3306" s="61"/>
      <c r="BL3306" s="61"/>
      <c r="BM3306" s="61"/>
      <c r="BN3306" s="61"/>
      <c r="BO3306" s="61"/>
    </row>
    <row r="3307" spans="1:67" x14ac:dyDescent="0.2">
      <c r="A3307" s="57" t="s">
        <v>62</v>
      </c>
      <c r="B3307" s="56" t="s">
        <v>62</v>
      </c>
      <c r="C3307" s="56" t="s">
        <v>599</v>
      </c>
      <c r="D3307" s="56">
        <v>1989</v>
      </c>
      <c r="E3307" s="58">
        <v>590934</v>
      </c>
      <c r="F3307" s="58">
        <v>463381</v>
      </c>
      <c r="G3307" s="59">
        <v>564875</v>
      </c>
      <c r="H3307" s="59">
        <v>26059</v>
      </c>
      <c r="I3307" s="60">
        <v>0</v>
      </c>
      <c r="J3307" s="58">
        <v>-127553</v>
      </c>
      <c r="K3307" s="61"/>
      <c r="L3307" s="61"/>
      <c r="M3307" s="61"/>
      <c r="N3307" s="61"/>
      <c r="O3307" s="61"/>
      <c r="P3307" s="61"/>
      <c r="Q3307" s="61"/>
      <c r="R3307" s="61"/>
      <c r="S3307" s="61"/>
      <c r="T3307" s="61"/>
      <c r="U3307" s="61"/>
      <c r="V3307" s="61"/>
      <c r="W3307" s="62">
        <v>84163</v>
      </c>
      <c r="X3307" s="61"/>
      <c r="Y3307" s="61"/>
      <c r="Z3307" s="61"/>
      <c r="AA3307" s="62">
        <v>179922</v>
      </c>
      <c r="AB3307" s="61"/>
      <c r="AC3307" s="61"/>
      <c r="AD3307" s="62">
        <v>101746</v>
      </c>
      <c r="AE3307" s="61"/>
      <c r="AF3307" s="62">
        <v>131901</v>
      </c>
      <c r="AG3307" s="61"/>
      <c r="AH3307" s="61"/>
      <c r="AI3307" s="62">
        <v>67143</v>
      </c>
      <c r="AJ3307" s="61"/>
      <c r="AK3307" s="61"/>
      <c r="AL3307" s="61"/>
      <c r="AM3307" s="61"/>
      <c r="AN3307" s="61"/>
      <c r="AO3307" s="61"/>
      <c r="AP3307" s="62">
        <v>6748</v>
      </c>
      <c r="AQ3307" s="61"/>
      <c r="AR3307" s="61"/>
      <c r="AS3307" s="61"/>
      <c r="AT3307" s="61"/>
      <c r="AU3307" s="61"/>
      <c r="AV3307" s="61"/>
      <c r="AW3307" s="61"/>
      <c r="AX3307" s="61"/>
      <c r="AY3307" s="62">
        <v>10311</v>
      </c>
      <c r="AZ3307" s="61"/>
      <c r="BA3307" s="62">
        <v>9000</v>
      </c>
      <c r="BB3307" s="61"/>
      <c r="BC3307" s="61"/>
      <c r="BD3307" s="61"/>
      <c r="BE3307" s="61"/>
      <c r="BF3307" s="61"/>
      <c r="BG3307" s="61"/>
      <c r="BH3307" s="61"/>
      <c r="BI3307" s="61"/>
      <c r="BJ3307" s="61"/>
      <c r="BK3307" s="61"/>
      <c r="BL3307" s="61"/>
      <c r="BM3307" s="61"/>
      <c r="BN3307" s="61"/>
      <c r="BO3307" s="62">
        <v>-127553</v>
      </c>
    </row>
    <row r="3308" spans="1:67" x14ac:dyDescent="0.2">
      <c r="A3308" s="57" t="s">
        <v>62</v>
      </c>
      <c r="B3308" s="56" t="s">
        <v>62</v>
      </c>
      <c r="C3308" s="56" t="s">
        <v>599</v>
      </c>
      <c r="D3308" s="56">
        <v>1990</v>
      </c>
      <c r="E3308" s="58">
        <v>745390</v>
      </c>
      <c r="F3308" s="58">
        <v>617837</v>
      </c>
      <c r="G3308" s="59">
        <v>709176</v>
      </c>
      <c r="H3308" s="59">
        <v>36214</v>
      </c>
      <c r="I3308" s="60">
        <v>0</v>
      </c>
      <c r="J3308" s="58">
        <v>-127553</v>
      </c>
      <c r="K3308" s="64"/>
      <c r="L3308" s="64"/>
      <c r="M3308" s="64"/>
      <c r="N3308" s="64"/>
      <c r="O3308" s="64"/>
      <c r="P3308" s="64"/>
      <c r="Q3308" s="64"/>
      <c r="R3308" s="64"/>
      <c r="S3308" s="64"/>
      <c r="T3308" s="64"/>
      <c r="U3308" s="64"/>
      <c r="V3308" s="64"/>
      <c r="W3308" s="65">
        <v>90248</v>
      </c>
      <c r="X3308" s="64"/>
      <c r="Y3308" s="64"/>
      <c r="Z3308" s="64"/>
      <c r="AA3308" s="65">
        <v>270058</v>
      </c>
      <c r="AB3308" s="64"/>
      <c r="AC3308" s="64"/>
      <c r="AD3308" s="65">
        <v>111437</v>
      </c>
      <c r="AE3308" s="64"/>
      <c r="AF3308" s="65">
        <v>167187</v>
      </c>
      <c r="AG3308" s="64"/>
      <c r="AH3308" s="64"/>
      <c r="AI3308" s="65">
        <v>70246</v>
      </c>
      <c r="AJ3308" s="64"/>
      <c r="AK3308" s="64"/>
      <c r="AL3308" s="64"/>
      <c r="AM3308" s="64"/>
      <c r="AN3308" s="64"/>
      <c r="AO3308" s="64"/>
      <c r="AP3308" s="65">
        <v>7318</v>
      </c>
      <c r="AQ3308" s="64"/>
      <c r="AR3308" s="64"/>
      <c r="AS3308" s="64"/>
      <c r="AT3308" s="64"/>
      <c r="AU3308" s="64"/>
      <c r="AV3308" s="64"/>
      <c r="AW3308" s="64"/>
      <c r="AX3308" s="64"/>
      <c r="AY3308" s="65">
        <v>19896</v>
      </c>
      <c r="AZ3308" s="64"/>
      <c r="BA3308" s="65">
        <v>9000</v>
      </c>
      <c r="BB3308" s="64"/>
      <c r="BC3308" s="64"/>
      <c r="BD3308" s="64"/>
      <c r="BE3308" s="64"/>
      <c r="BF3308" s="64"/>
      <c r="BG3308" s="64"/>
      <c r="BH3308" s="64"/>
      <c r="BI3308" s="64"/>
      <c r="BJ3308" s="64"/>
      <c r="BK3308" s="64"/>
      <c r="BL3308" s="64"/>
      <c r="BM3308" s="64"/>
      <c r="BN3308" s="64"/>
      <c r="BO3308" s="65">
        <v>-127553</v>
      </c>
    </row>
    <row r="3309" spans="1:67" x14ac:dyDescent="0.2">
      <c r="A3309" s="57" t="s">
        <v>62</v>
      </c>
      <c r="B3309" s="56" t="s">
        <v>62</v>
      </c>
      <c r="C3309" s="56" t="s">
        <v>599</v>
      </c>
      <c r="D3309" s="56">
        <v>1991</v>
      </c>
      <c r="E3309" s="58">
        <v>770570</v>
      </c>
      <c r="F3309" s="58">
        <v>643017</v>
      </c>
      <c r="G3309" s="59">
        <v>732486</v>
      </c>
      <c r="H3309" s="59">
        <v>38084</v>
      </c>
      <c r="I3309" s="60">
        <v>0</v>
      </c>
      <c r="J3309" s="58">
        <v>-127553</v>
      </c>
      <c r="K3309" s="61"/>
      <c r="L3309" s="61"/>
      <c r="M3309" s="61"/>
      <c r="N3309" s="61"/>
      <c r="O3309" s="61"/>
      <c r="P3309" s="61"/>
      <c r="Q3309" s="61"/>
      <c r="R3309" s="61"/>
      <c r="S3309" s="61"/>
      <c r="T3309" s="61"/>
      <c r="U3309" s="61"/>
      <c r="V3309" s="61"/>
      <c r="W3309" s="62">
        <v>90248</v>
      </c>
      <c r="X3309" s="61"/>
      <c r="Y3309" s="61"/>
      <c r="Z3309" s="61"/>
      <c r="AA3309" s="62">
        <v>286780</v>
      </c>
      <c r="AB3309" s="61"/>
      <c r="AC3309" s="61"/>
      <c r="AD3309" s="62">
        <v>113858</v>
      </c>
      <c r="AE3309" s="61"/>
      <c r="AF3309" s="62">
        <v>172245</v>
      </c>
      <c r="AG3309" s="61"/>
      <c r="AH3309" s="61"/>
      <c r="AI3309" s="62">
        <v>69355</v>
      </c>
      <c r="AJ3309" s="61"/>
      <c r="AK3309" s="61"/>
      <c r="AL3309" s="61"/>
      <c r="AM3309" s="61"/>
      <c r="AN3309" s="61"/>
      <c r="AO3309" s="61"/>
      <c r="AP3309" s="62">
        <v>7318</v>
      </c>
      <c r="AQ3309" s="61"/>
      <c r="AR3309" s="61"/>
      <c r="AS3309" s="61"/>
      <c r="AT3309" s="61"/>
      <c r="AU3309" s="61"/>
      <c r="AV3309" s="61"/>
      <c r="AW3309" s="61"/>
      <c r="AX3309" s="61"/>
      <c r="AY3309" s="62">
        <v>21766</v>
      </c>
      <c r="AZ3309" s="61"/>
      <c r="BA3309" s="62">
        <v>9000</v>
      </c>
      <c r="BB3309" s="61"/>
      <c r="BC3309" s="61"/>
      <c r="BD3309" s="61"/>
      <c r="BE3309" s="61"/>
      <c r="BF3309" s="61"/>
      <c r="BG3309" s="61"/>
      <c r="BH3309" s="61"/>
      <c r="BI3309" s="61"/>
      <c r="BJ3309" s="61"/>
      <c r="BK3309" s="61"/>
      <c r="BL3309" s="61"/>
      <c r="BM3309" s="61"/>
      <c r="BN3309" s="61"/>
      <c r="BO3309" s="62">
        <v>-127553</v>
      </c>
    </row>
    <row r="3310" spans="1:67" x14ac:dyDescent="0.2">
      <c r="A3310" s="57" t="s">
        <v>62</v>
      </c>
      <c r="B3310" s="56" t="s">
        <v>62</v>
      </c>
      <c r="C3310" s="56" t="s">
        <v>599</v>
      </c>
      <c r="D3310" s="56">
        <v>1992</v>
      </c>
      <c r="E3310" s="58">
        <v>806682</v>
      </c>
      <c r="F3310" s="58">
        <v>679129</v>
      </c>
      <c r="G3310" s="59">
        <v>743788</v>
      </c>
      <c r="H3310" s="59">
        <v>62894</v>
      </c>
      <c r="I3310" s="60">
        <v>0</v>
      </c>
      <c r="J3310" s="58">
        <v>-127553</v>
      </c>
      <c r="K3310" s="61"/>
      <c r="L3310" s="61"/>
      <c r="M3310" s="61"/>
      <c r="N3310" s="61"/>
      <c r="O3310" s="61"/>
      <c r="P3310" s="61"/>
      <c r="Q3310" s="61"/>
      <c r="R3310" s="61"/>
      <c r="S3310" s="61"/>
      <c r="T3310" s="61"/>
      <c r="U3310" s="61"/>
      <c r="V3310" s="61"/>
      <c r="W3310" s="62">
        <v>90248</v>
      </c>
      <c r="X3310" s="61"/>
      <c r="Y3310" s="61"/>
      <c r="Z3310" s="61"/>
      <c r="AA3310" s="62">
        <v>291131</v>
      </c>
      <c r="AB3310" s="61"/>
      <c r="AC3310" s="61"/>
      <c r="AD3310" s="62">
        <v>116789</v>
      </c>
      <c r="AE3310" s="61"/>
      <c r="AF3310" s="62">
        <v>172245</v>
      </c>
      <c r="AG3310" s="61"/>
      <c r="AH3310" s="61"/>
      <c r="AI3310" s="62">
        <v>73375</v>
      </c>
      <c r="AJ3310" s="61"/>
      <c r="AK3310" s="61"/>
      <c r="AL3310" s="61"/>
      <c r="AM3310" s="61"/>
      <c r="AN3310" s="61"/>
      <c r="AO3310" s="61"/>
      <c r="AP3310" s="62">
        <v>7318</v>
      </c>
      <c r="AQ3310" s="61"/>
      <c r="AR3310" s="61"/>
      <c r="AS3310" s="61"/>
      <c r="AT3310" s="61"/>
      <c r="AU3310" s="61"/>
      <c r="AV3310" s="61"/>
      <c r="AW3310" s="61"/>
      <c r="AX3310" s="61"/>
      <c r="AY3310" s="62">
        <v>21766</v>
      </c>
      <c r="AZ3310" s="61"/>
      <c r="BA3310" s="62">
        <v>33810</v>
      </c>
      <c r="BB3310" s="61"/>
      <c r="BC3310" s="61"/>
      <c r="BD3310" s="61"/>
      <c r="BE3310" s="61"/>
      <c r="BF3310" s="61"/>
      <c r="BG3310" s="61"/>
      <c r="BH3310" s="61"/>
      <c r="BI3310" s="61"/>
      <c r="BJ3310" s="61"/>
      <c r="BK3310" s="61"/>
      <c r="BL3310" s="61"/>
      <c r="BM3310" s="61"/>
      <c r="BN3310" s="61"/>
      <c r="BO3310" s="62">
        <v>-127553</v>
      </c>
    </row>
    <row r="3311" spans="1:67" x14ac:dyDescent="0.2">
      <c r="A3311" s="57" t="s">
        <v>62</v>
      </c>
      <c r="B3311" s="56" t="s">
        <v>62</v>
      </c>
      <c r="C3311" s="56" t="s">
        <v>599</v>
      </c>
      <c r="D3311" s="56">
        <v>1993</v>
      </c>
      <c r="E3311" s="58">
        <v>773525</v>
      </c>
      <c r="F3311" s="58">
        <v>645972</v>
      </c>
      <c r="G3311" s="59">
        <v>710631</v>
      </c>
      <c r="H3311" s="59">
        <v>62894</v>
      </c>
      <c r="I3311" s="60">
        <v>0</v>
      </c>
      <c r="J3311" s="58">
        <v>-127553</v>
      </c>
      <c r="K3311" s="61"/>
      <c r="L3311" s="61"/>
      <c r="M3311" s="61"/>
      <c r="N3311" s="61"/>
      <c r="O3311" s="61"/>
      <c r="P3311" s="61"/>
      <c r="Q3311" s="61"/>
      <c r="R3311" s="61"/>
      <c r="S3311" s="61"/>
      <c r="T3311" s="61"/>
      <c r="U3311" s="61"/>
      <c r="V3311" s="61"/>
      <c r="W3311" s="62">
        <v>90248</v>
      </c>
      <c r="X3311" s="61"/>
      <c r="Y3311" s="61"/>
      <c r="Z3311" s="61"/>
      <c r="AA3311" s="62">
        <v>295820</v>
      </c>
      <c r="AB3311" s="61"/>
      <c r="AC3311" s="61"/>
      <c r="AD3311" s="62">
        <v>120591</v>
      </c>
      <c r="AE3311" s="61"/>
      <c r="AF3311" s="62">
        <v>128622</v>
      </c>
      <c r="AG3311" s="61"/>
      <c r="AH3311" s="61"/>
      <c r="AI3311" s="62">
        <v>75350</v>
      </c>
      <c r="AJ3311" s="61"/>
      <c r="AK3311" s="61"/>
      <c r="AL3311" s="61"/>
      <c r="AM3311" s="61"/>
      <c r="AN3311" s="61"/>
      <c r="AO3311" s="61"/>
      <c r="AP3311" s="62">
        <v>7318</v>
      </c>
      <c r="AQ3311" s="61"/>
      <c r="AR3311" s="61"/>
      <c r="AS3311" s="61"/>
      <c r="AT3311" s="61"/>
      <c r="AU3311" s="61"/>
      <c r="AV3311" s="61"/>
      <c r="AW3311" s="61"/>
      <c r="AX3311" s="61"/>
      <c r="AY3311" s="62">
        <v>21766</v>
      </c>
      <c r="AZ3311" s="61"/>
      <c r="BA3311" s="62">
        <v>33810</v>
      </c>
      <c r="BB3311" s="61"/>
      <c r="BC3311" s="61"/>
      <c r="BD3311" s="61"/>
      <c r="BE3311" s="61"/>
      <c r="BF3311" s="61"/>
      <c r="BG3311" s="61"/>
      <c r="BH3311" s="61"/>
      <c r="BI3311" s="61"/>
      <c r="BJ3311" s="61"/>
      <c r="BK3311" s="61"/>
      <c r="BL3311" s="61"/>
      <c r="BM3311" s="61"/>
      <c r="BN3311" s="61"/>
      <c r="BO3311" s="62">
        <v>-127553</v>
      </c>
    </row>
    <row r="3312" spans="1:67" x14ac:dyDescent="0.2">
      <c r="A3312" s="57" t="s">
        <v>62</v>
      </c>
      <c r="B3312" s="56" t="s">
        <v>62</v>
      </c>
      <c r="C3312" s="56" t="s">
        <v>599</v>
      </c>
      <c r="D3312" s="56">
        <v>1994</v>
      </c>
      <c r="E3312" s="58">
        <v>793104</v>
      </c>
      <c r="F3312" s="58">
        <v>638541</v>
      </c>
      <c r="G3312" s="59">
        <v>724719</v>
      </c>
      <c r="H3312" s="59">
        <v>68385</v>
      </c>
      <c r="I3312" s="60">
        <v>0</v>
      </c>
      <c r="J3312" s="58">
        <v>-154563</v>
      </c>
      <c r="K3312" s="61"/>
      <c r="L3312" s="61"/>
      <c r="M3312" s="61"/>
      <c r="N3312" s="61"/>
      <c r="O3312" s="61"/>
      <c r="P3312" s="61"/>
      <c r="Q3312" s="61"/>
      <c r="R3312" s="61"/>
      <c r="S3312" s="61"/>
      <c r="T3312" s="61"/>
      <c r="U3312" s="61"/>
      <c r="V3312" s="61"/>
      <c r="W3312" s="62">
        <v>90248</v>
      </c>
      <c r="X3312" s="61"/>
      <c r="Y3312" s="61"/>
      <c r="Z3312" s="61"/>
      <c r="AA3312" s="62">
        <v>298482</v>
      </c>
      <c r="AB3312" s="61"/>
      <c r="AC3312" s="61"/>
      <c r="AD3312" s="62">
        <v>125255</v>
      </c>
      <c r="AE3312" s="61"/>
      <c r="AF3312" s="62">
        <v>130205</v>
      </c>
      <c r="AG3312" s="61"/>
      <c r="AH3312" s="61"/>
      <c r="AI3312" s="62">
        <v>80529</v>
      </c>
      <c r="AJ3312" s="61"/>
      <c r="AK3312" s="61"/>
      <c r="AL3312" s="61"/>
      <c r="AM3312" s="61"/>
      <c r="AN3312" s="61"/>
      <c r="AO3312" s="61"/>
      <c r="AP3312" s="62">
        <v>7835</v>
      </c>
      <c r="AQ3312" s="61"/>
      <c r="AR3312" s="61"/>
      <c r="AS3312" s="61"/>
      <c r="AT3312" s="61"/>
      <c r="AU3312" s="61"/>
      <c r="AV3312" s="61"/>
      <c r="AW3312" s="61"/>
      <c r="AX3312" s="61"/>
      <c r="AY3312" s="62">
        <v>26740</v>
      </c>
      <c r="AZ3312" s="61"/>
      <c r="BA3312" s="62">
        <v>33810</v>
      </c>
      <c r="BB3312" s="61"/>
      <c r="BC3312" s="61"/>
      <c r="BD3312" s="61"/>
      <c r="BE3312" s="61"/>
      <c r="BF3312" s="61"/>
      <c r="BG3312" s="61"/>
      <c r="BH3312" s="61"/>
      <c r="BI3312" s="61"/>
      <c r="BJ3312" s="61"/>
      <c r="BK3312" s="61"/>
      <c r="BL3312" s="61"/>
      <c r="BM3312" s="61"/>
      <c r="BN3312" s="61"/>
      <c r="BO3312" s="62">
        <v>-154563</v>
      </c>
    </row>
    <row r="3313" spans="1:67" x14ac:dyDescent="0.2">
      <c r="A3313" s="57" t="s">
        <v>62</v>
      </c>
      <c r="B3313" s="56" t="s">
        <v>62</v>
      </c>
      <c r="C3313" s="56" t="s">
        <v>599</v>
      </c>
      <c r="D3313" s="56">
        <v>1995</v>
      </c>
      <c r="E3313" s="58">
        <v>816169</v>
      </c>
      <c r="F3313" s="58">
        <v>661606</v>
      </c>
      <c r="G3313" s="59">
        <v>748420</v>
      </c>
      <c r="H3313" s="59">
        <v>67749</v>
      </c>
      <c r="I3313" s="60">
        <v>0</v>
      </c>
      <c r="J3313" s="58">
        <v>-154563</v>
      </c>
      <c r="K3313" s="61"/>
      <c r="L3313" s="61"/>
      <c r="M3313" s="61"/>
      <c r="N3313" s="61"/>
      <c r="O3313" s="61"/>
      <c r="P3313" s="61"/>
      <c r="Q3313" s="61"/>
      <c r="R3313" s="61"/>
      <c r="S3313" s="61"/>
      <c r="T3313" s="61"/>
      <c r="U3313" s="61"/>
      <c r="V3313" s="61"/>
      <c r="W3313" s="62">
        <v>90248</v>
      </c>
      <c r="X3313" s="61"/>
      <c r="Y3313" s="61"/>
      <c r="Z3313" s="61"/>
      <c r="AA3313" s="62">
        <v>302919</v>
      </c>
      <c r="AB3313" s="61"/>
      <c r="AC3313" s="61"/>
      <c r="AD3313" s="62">
        <v>137391</v>
      </c>
      <c r="AE3313" s="61"/>
      <c r="AF3313" s="62">
        <v>131772</v>
      </c>
      <c r="AG3313" s="61"/>
      <c r="AH3313" s="61"/>
      <c r="AI3313" s="62">
        <v>86090</v>
      </c>
      <c r="AJ3313" s="61"/>
      <c r="AK3313" s="61"/>
      <c r="AL3313" s="61"/>
      <c r="AM3313" s="61"/>
      <c r="AN3313" s="61"/>
      <c r="AO3313" s="61"/>
      <c r="AP3313" s="62">
        <v>7835</v>
      </c>
      <c r="AQ3313" s="61"/>
      <c r="AR3313" s="61"/>
      <c r="AS3313" s="61"/>
      <c r="AT3313" s="61"/>
      <c r="AU3313" s="61"/>
      <c r="AV3313" s="61"/>
      <c r="AW3313" s="61"/>
      <c r="AX3313" s="61"/>
      <c r="AY3313" s="62">
        <v>26104</v>
      </c>
      <c r="AZ3313" s="61"/>
      <c r="BA3313" s="62">
        <v>33810</v>
      </c>
      <c r="BB3313" s="61"/>
      <c r="BC3313" s="61"/>
      <c r="BD3313" s="61"/>
      <c r="BE3313" s="61"/>
      <c r="BF3313" s="61"/>
      <c r="BG3313" s="61"/>
      <c r="BH3313" s="61"/>
      <c r="BI3313" s="61"/>
      <c r="BJ3313" s="61"/>
      <c r="BK3313" s="61"/>
      <c r="BL3313" s="61"/>
      <c r="BM3313" s="61"/>
      <c r="BN3313" s="61"/>
      <c r="BO3313" s="62">
        <v>-154563</v>
      </c>
    </row>
    <row r="3314" spans="1:67" x14ac:dyDescent="0.2">
      <c r="A3314" s="57" t="s">
        <v>62</v>
      </c>
      <c r="B3314" s="56" t="s">
        <v>62</v>
      </c>
      <c r="C3314" s="56" t="s">
        <v>599</v>
      </c>
      <c r="D3314" s="56">
        <v>1996</v>
      </c>
      <c r="E3314" s="58">
        <v>674243</v>
      </c>
      <c r="F3314" s="58">
        <v>519050</v>
      </c>
      <c r="G3314" s="59">
        <v>629800</v>
      </c>
      <c r="H3314" s="59">
        <v>44443</v>
      </c>
      <c r="I3314" s="60">
        <v>0</v>
      </c>
      <c r="J3314" s="58">
        <v>-155193</v>
      </c>
      <c r="K3314" s="61"/>
      <c r="L3314" s="61"/>
      <c r="M3314" s="61"/>
      <c r="N3314" s="61"/>
      <c r="O3314" s="61"/>
      <c r="P3314" s="61"/>
      <c r="Q3314" s="61"/>
      <c r="R3314" s="61"/>
      <c r="S3314" s="61"/>
      <c r="T3314" s="61"/>
      <c r="U3314" s="61"/>
      <c r="V3314" s="61"/>
      <c r="W3314" s="62">
        <v>90248</v>
      </c>
      <c r="X3314" s="61"/>
      <c r="Y3314" s="61"/>
      <c r="Z3314" s="61"/>
      <c r="AA3314" s="62">
        <v>237911</v>
      </c>
      <c r="AB3314" s="61"/>
      <c r="AC3314" s="61"/>
      <c r="AD3314" s="62">
        <v>137704</v>
      </c>
      <c r="AE3314" s="61"/>
      <c r="AF3314" s="62">
        <v>100425</v>
      </c>
      <c r="AG3314" s="61"/>
      <c r="AH3314" s="61"/>
      <c r="AI3314" s="62">
        <v>63512</v>
      </c>
      <c r="AJ3314" s="61"/>
      <c r="AK3314" s="61"/>
      <c r="AL3314" s="61"/>
      <c r="AM3314" s="61"/>
      <c r="AN3314" s="61"/>
      <c r="AO3314" s="61"/>
      <c r="AP3314" s="62">
        <v>1087</v>
      </c>
      <c r="AQ3314" s="61"/>
      <c r="AR3314" s="61"/>
      <c r="AS3314" s="61"/>
      <c r="AT3314" s="61"/>
      <c r="AU3314" s="61"/>
      <c r="AV3314" s="61"/>
      <c r="AW3314" s="61"/>
      <c r="AX3314" s="61"/>
      <c r="AY3314" s="62">
        <v>18546</v>
      </c>
      <c r="AZ3314" s="61"/>
      <c r="BA3314" s="62">
        <v>24810</v>
      </c>
      <c r="BB3314" s="61"/>
      <c r="BC3314" s="61"/>
      <c r="BD3314" s="61"/>
      <c r="BE3314" s="61"/>
      <c r="BF3314" s="61"/>
      <c r="BG3314" s="61"/>
      <c r="BH3314" s="61"/>
      <c r="BI3314" s="61"/>
      <c r="BJ3314" s="61"/>
      <c r="BK3314" s="61"/>
      <c r="BL3314" s="61"/>
      <c r="BM3314" s="61"/>
      <c r="BN3314" s="61"/>
      <c r="BO3314" s="62">
        <v>-155193</v>
      </c>
    </row>
    <row r="3315" spans="1:67" x14ac:dyDescent="0.2">
      <c r="A3315" s="57" t="s">
        <v>62</v>
      </c>
      <c r="B3315" s="56" t="s">
        <v>62</v>
      </c>
      <c r="C3315" s="56" t="s">
        <v>599</v>
      </c>
      <c r="D3315" s="56">
        <v>1997</v>
      </c>
      <c r="E3315" s="58">
        <v>675408</v>
      </c>
      <c r="F3315" s="58">
        <v>519153</v>
      </c>
      <c r="G3315" s="59">
        <v>655546</v>
      </c>
      <c r="H3315" s="59">
        <v>19862</v>
      </c>
      <c r="I3315" s="60">
        <v>0</v>
      </c>
      <c r="J3315" s="58">
        <v>-156255</v>
      </c>
      <c r="K3315" s="61"/>
      <c r="L3315" s="61"/>
      <c r="M3315" s="61"/>
      <c r="N3315" s="61"/>
      <c r="O3315" s="61"/>
      <c r="P3315" s="61"/>
      <c r="Q3315" s="61"/>
      <c r="R3315" s="61"/>
      <c r="S3315" s="61"/>
      <c r="T3315" s="61"/>
      <c r="U3315" s="61"/>
      <c r="V3315" s="61"/>
      <c r="W3315" s="62">
        <v>90248</v>
      </c>
      <c r="X3315" s="61"/>
      <c r="Y3315" s="61"/>
      <c r="Z3315" s="61"/>
      <c r="AA3315" s="62">
        <v>253864</v>
      </c>
      <c r="AB3315" s="61"/>
      <c r="AC3315" s="61"/>
      <c r="AD3315" s="62">
        <v>144556</v>
      </c>
      <c r="AE3315" s="61"/>
      <c r="AF3315" s="62">
        <v>103366</v>
      </c>
      <c r="AG3315" s="61"/>
      <c r="AH3315" s="61"/>
      <c r="AI3315" s="62">
        <v>63512</v>
      </c>
      <c r="AJ3315" s="61"/>
      <c r="AK3315" s="61"/>
      <c r="AL3315" s="61"/>
      <c r="AM3315" s="61"/>
      <c r="AN3315" s="61"/>
      <c r="AO3315" s="61"/>
      <c r="AP3315" s="62">
        <v>1087</v>
      </c>
      <c r="AQ3315" s="61"/>
      <c r="AR3315" s="61"/>
      <c r="AS3315" s="61"/>
      <c r="AT3315" s="61"/>
      <c r="AU3315" s="61"/>
      <c r="AV3315" s="61"/>
      <c r="AW3315" s="61"/>
      <c r="AX3315" s="61"/>
      <c r="AY3315" s="62">
        <v>18775</v>
      </c>
      <c r="AZ3315" s="61"/>
      <c r="BA3315" s="61"/>
      <c r="BB3315" s="61"/>
      <c r="BC3315" s="61"/>
      <c r="BD3315" s="61"/>
      <c r="BE3315" s="61"/>
      <c r="BF3315" s="61"/>
      <c r="BG3315" s="61"/>
      <c r="BH3315" s="61"/>
      <c r="BI3315" s="61"/>
      <c r="BJ3315" s="61"/>
      <c r="BK3315" s="61"/>
      <c r="BL3315" s="61"/>
      <c r="BM3315" s="61"/>
      <c r="BN3315" s="61"/>
      <c r="BO3315" s="62">
        <v>-156255</v>
      </c>
    </row>
    <row r="3316" spans="1:67" x14ac:dyDescent="0.2">
      <c r="A3316" s="57" t="s">
        <v>62</v>
      </c>
      <c r="B3316" s="56" t="s">
        <v>62</v>
      </c>
      <c r="C3316" s="56" t="s">
        <v>600</v>
      </c>
      <c r="D3316" s="56">
        <v>1989</v>
      </c>
      <c r="E3316" s="58">
        <v>124452</v>
      </c>
      <c r="F3316" s="58">
        <v>124452</v>
      </c>
      <c r="G3316" s="59">
        <v>123573</v>
      </c>
      <c r="H3316" s="59">
        <v>879</v>
      </c>
      <c r="I3316" s="60">
        <v>0</v>
      </c>
      <c r="J3316" s="58">
        <v>0</v>
      </c>
      <c r="K3316" s="61"/>
      <c r="L3316" s="61"/>
      <c r="M3316" s="61"/>
      <c r="N3316" s="61"/>
      <c r="O3316" s="61"/>
      <c r="P3316" s="61"/>
      <c r="Q3316" s="61"/>
      <c r="R3316" s="61"/>
      <c r="S3316" s="61"/>
      <c r="T3316" s="61"/>
      <c r="U3316" s="61"/>
      <c r="V3316" s="61"/>
      <c r="W3316" s="61"/>
      <c r="X3316" s="61"/>
      <c r="Y3316" s="61"/>
      <c r="Z3316" s="61"/>
      <c r="AA3316" s="62">
        <v>61312</v>
      </c>
      <c r="AB3316" s="61"/>
      <c r="AC3316" s="61"/>
      <c r="AD3316" s="62">
        <v>6651</v>
      </c>
      <c r="AE3316" s="61"/>
      <c r="AF3316" s="62">
        <v>37788</v>
      </c>
      <c r="AG3316" s="61"/>
      <c r="AH3316" s="61"/>
      <c r="AI3316" s="62">
        <v>17822</v>
      </c>
      <c r="AJ3316" s="61"/>
      <c r="AK3316" s="61"/>
      <c r="AL3316" s="61"/>
      <c r="AM3316" s="61"/>
      <c r="AN3316" s="61"/>
      <c r="AO3316" s="61"/>
      <c r="AP3316" s="61">
        <v>879</v>
      </c>
      <c r="AQ3316" s="61"/>
      <c r="AR3316" s="61"/>
      <c r="AS3316" s="61"/>
      <c r="AT3316" s="61"/>
      <c r="AU3316" s="61"/>
      <c r="AV3316" s="61"/>
      <c r="AW3316" s="61"/>
      <c r="AX3316" s="61"/>
      <c r="AY3316" s="61"/>
      <c r="AZ3316" s="61"/>
      <c r="BA3316" s="61"/>
      <c r="BB3316" s="61"/>
      <c r="BC3316" s="61"/>
      <c r="BD3316" s="61"/>
      <c r="BE3316" s="61"/>
      <c r="BF3316" s="61"/>
      <c r="BG3316" s="61"/>
      <c r="BH3316" s="61"/>
      <c r="BI3316" s="61"/>
      <c r="BJ3316" s="61"/>
      <c r="BK3316" s="61"/>
      <c r="BL3316" s="61"/>
      <c r="BM3316" s="61"/>
      <c r="BN3316" s="61"/>
      <c r="BO3316" s="61"/>
    </row>
    <row r="3317" spans="1:67" x14ac:dyDescent="0.2">
      <c r="A3317" s="57" t="s">
        <v>62</v>
      </c>
      <c r="B3317" s="56" t="s">
        <v>62</v>
      </c>
      <c r="C3317" s="56" t="s">
        <v>600</v>
      </c>
      <c r="D3317" s="56">
        <v>1990</v>
      </c>
      <c r="E3317" s="58">
        <v>132119</v>
      </c>
      <c r="F3317" s="58">
        <v>132119</v>
      </c>
      <c r="G3317" s="59">
        <v>131240</v>
      </c>
      <c r="H3317" s="59">
        <v>879</v>
      </c>
      <c r="I3317" s="60">
        <v>0</v>
      </c>
      <c r="J3317" s="58">
        <v>0</v>
      </c>
      <c r="K3317" s="61"/>
      <c r="L3317" s="61"/>
      <c r="M3317" s="61"/>
      <c r="N3317" s="61"/>
      <c r="O3317" s="61"/>
      <c r="P3317" s="61"/>
      <c r="Q3317" s="61"/>
      <c r="R3317" s="61"/>
      <c r="S3317" s="61"/>
      <c r="T3317" s="61"/>
      <c r="U3317" s="61"/>
      <c r="V3317" s="61"/>
      <c r="W3317" s="61"/>
      <c r="X3317" s="61"/>
      <c r="Y3317" s="61"/>
      <c r="Z3317" s="61"/>
      <c r="AA3317" s="62">
        <v>66308</v>
      </c>
      <c r="AB3317" s="61"/>
      <c r="AC3317" s="61"/>
      <c r="AD3317" s="62">
        <v>6651</v>
      </c>
      <c r="AE3317" s="61"/>
      <c r="AF3317" s="62">
        <v>37788</v>
      </c>
      <c r="AG3317" s="61"/>
      <c r="AH3317" s="61"/>
      <c r="AI3317" s="62">
        <v>20493</v>
      </c>
      <c r="AJ3317" s="61"/>
      <c r="AK3317" s="61"/>
      <c r="AL3317" s="61"/>
      <c r="AM3317" s="61"/>
      <c r="AN3317" s="61"/>
      <c r="AO3317" s="61"/>
      <c r="AP3317" s="61">
        <v>879</v>
      </c>
      <c r="AQ3317" s="61"/>
      <c r="AR3317" s="61"/>
      <c r="AS3317" s="61"/>
      <c r="AT3317" s="61"/>
      <c r="AU3317" s="61"/>
      <c r="AV3317" s="61"/>
      <c r="AW3317" s="61"/>
      <c r="AX3317" s="61"/>
      <c r="AY3317" s="61"/>
      <c r="AZ3317" s="61"/>
      <c r="BA3317" s="61"/>
      <c r="BB3317" s="61"/>
      <c r="BC3317" s="61"/>
      <c r="BD3317" s="61"/>
      <c r="BE3317" s="61"/>
      <c r="BF3317" s="61"/>
      <c r="BG3317" s="61"/>
      <c r="BH3317" s="61"/>
      <c r="BI3317" s="61"/>
      <c r="BJ3317" s="61"/>
      <c r="BK3317" s="61"/>
      <c r="BL3317" s="61"/>
      <c r="BM3317" s="61"/>
      <c r="BN3317" s="61"/>
      <c r="BO3317" s="61"/>
    </row>
    <row r="3318" spans="1:67" x14ac:dyDescent="0.2">
      <c r="A3318" s="57" t="s">
        <v>62</v>
      </c>
      <c r="B3318" s="56" t="s">
        <v>62</v>
      </c>
      <c r="C3318" s="56" t="s">
        <v>600</v>
      </c>
      <c r="D3318" s="56">
        <v>1991</v>
      </c>
      <c r="E3318" s="58">
        <v>160417</v>
      </c>
      <c r="F3318" s="58">
        <v>160417</v>
      </c>
      <c r="G3318" s="59">
        <v>159538</v>
      </c>
      <c r="H3318" s="59">
        <v>879</v>
      </c>
      <c r="I3318" s="60">
        <v>0</v>
      </c>
      <c r="J3318" s="58">
        <v>0</v>
      </c>
      <c r="K3318" s="61"/>
      <c r="L3318" s="61"/>
      <c r="M3318" s="61"/>
      <c r="N3318" s="61"/>
      <c r="O3318" s="61"/>
      <c r="P3318" s="61"/>
      <c r="Q3318" s="61"/>
      <c r="R3318" s="61"/>
      <c r="S3318" s="61"/>
      <c r="T3318" s="61"/>
      <c r="U3318" s="61"/>
      <c r="V3318" s="61"/>
      <c r="W3318" s="61"/>
      <c r="X3318" s="61"/>
      <c r="Y3318" s="61"/>
      <c r="Z3318" s="61"/>
      <c r="AA3318" s="62">
        <v>84591</v>
      </c>
      <c r="AB3318" s="61"/>
      <c r="AC3318" s="61"/>
      <c r="AD3318" s="62">
        <v>14478</v>
      </c>
      <c r="AE3318" s="61"/>
      <c r="AF3318" s="62">
        <v>37788</v>
      </c>
      <c r="AG3318" s="61"/>
      <c r="AH3318" s="61"/>
      <c r="AI3318" s="62">
        <v>22681</v>
      </c>
      <c r="AJ3318" s="61"/>
      <c r="AK3318" s="61"/>
      <c r="AL3318" s="61"/>
      <c r="AM3318" s="61"/>
      <c r="AN3318" s="61"/>
      <c r="AO3318" s="61"/>
      <c r="AP3318" s="61">
        <v>879</v>
      </c>
      <c r="AQ3318" s="61"/>
      <c r="AR3318" s="61"/>
      <c r="AS3318" s="61"/>
      <c r="AT3318" s="61"/>
      <c r="AU3318" s="61"/>
      <c r="AV3318" s="61"/>
      <c r="AW3318" s="61"/>
      <c r="AX3318" s="61"/>
      <c r="AY3318" s="61"/>
      <c r="AZ3318" s="61"/>
      <c r="BA3318" s="61"/>
      <c r="BB3318" s="61"/>
      <c r="BC3318" s="61"/>
      <c r="BD3318" s="61"/>
      <c r="BE3318" s="61"/>
      <c r="BF3318" s="61"/>
      <c r="BG3318" s="61"/>
      <c r="BH3318" s="61"/>
      <c r="BI3318" s="61"/>
      <c r="BJ3318" s="61"/>
      <c r="BK3318" s="61"/>
      <c r="BL3318" s="61"/>
      <c r="BM3318" s="61"/>
      <c r="BN3318" s="61"/>
      <c r="BO3318" s="61"/>
    </row>
    <row r="3319" spans="1:67" x14ac:dyDescent="0.2">
      <c r="A3319" s="57" t="s">
        <v>62</v>
      </c>
      <c r="B3319" s="56" t="s">
        <v>62</v>
      </c>
      <c r="C3319" s="56" t="s">
        <v>600</v>
      </c>
      <c r="D3319" s="56">
        <v>1992</v>
      </c>
      <c r="E3319" s="58">
        <v>200741</v>
      </c>
      <c r="F3319" s="58">
        <v>200741</v>
      </c>
      <c r="G3319" s="59">
        <v>199862</v>
      </c>
      <c r="H3319" s="59">
        <v>879</v>
      </c>
      <c r="I3319" s="60">
        <v>0</v>
      </c>
      <c r="J3319" s="58">
        <v>0</v>
      </c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  <c r="V3319" s="61"/>
      <c r="W3319" s="61"/>
      <c r="X3319" s="61"/>
      <c r="Y3319" s="61"/>
      <c r="Z3319" s="61"/>
      <c r="AA3319" s="62">
        <v>119814</v>
      </c>
      <c r="AB3319" s="61"/>
      <c r="AC3319" s="61"/>
      <c r="AD3319" s="62">
        <v>15594</v>
      </c>
      <c r="AE3319" s="61"/>
      <c r="AF3319" s="62">
        <v>41322</v>
      </c>
      <c r="AG3319" s="61"/>
      <c r="AH3319" s="61"/>
      <c r="AI3319" s="62">
        <v>23132</v>
      </c>
      <c r="AJ3319" s="61"/>
      <c r="AK3319" s="61"/>
      <c r="AL3319" s="61"/>
      <c r="AM3319" s="61"/>
      <c r="AN3319" s="61"/>
      <c r="AO3319" s="61"/>
      <c r="AP3319" s="61">
        <v>879</v>
      </c>
      <c r="AQ3319" s="61"/>
      <c r="AR3319" s="61"/>
      <c r="AS3319" s="61"/>
      <c r="AT3319" s="61"/>
      <c r="AU3319" s="61"/>
      <c r="AV3319" s="61"/>
      <c r="AW3319" s="61"/>
      <c r="AX3319" s="61"/>
      <c r="AY3319" s="61"/>
      <c r="AZ3319" s="61"/>
      <c r="BA3319" s="61"/>
      <c r="BB3319" s="61"/>
      <c r="BC3319" s="61"/>
      <c r="BD3319" s="61"/>
      <c r="BE3319" s="61"/>
      <c r="BF3319" s="61"/>
      <c r="BG3319" s="61"/>
      <c r="BH3319" s="61"/>
      <c r="BI3319" s="61"/>
      <c r="BJ3319" s="61"/>
      <c r="BK3319" s="61"/>
      <c r="BL3319" s="61"/>
      <c r="BM3319" s="61"/>
      <c r="BN3319" s="61"/>
      <c r="BO3319" s="61"/>
    </row>
    <row r="3320" spans="1:67" x14ac:dyDescent="0.2">
      <c r="A3320" s="57" t="s">
        <v>62</v>
      </c>
      <c r="B3320" s="56" t="s">
        <v>62</v>
      </c>
      <c r="C3320" s="56" t="s">
        <v>600</v>
      </c>
      <c r="D3320" s="56">
        <v>1993</v>
      </c>
      <c r="E3320" s="58">
        <v>172010</v>
      </c>
      <c r="F3320" s="58">
        <v>172010</v>
      </c>
      <c r="G3320" s="59">
        <v>171635</v>
      </c>
      <c r="H3320" s="59">
        <v>375</v>
      </c>
      <c r="I3320" s="60">
        <v>0</v>
      </c>
      <c r="J3320" s="58">
        <v>0</v>
      </c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  <c r="Y3320" s="61"/>
      <c r="Z3320" s="61"/>
      <c r="AA3320" s="62">
        <v>114312</v>
      </c>
      <c r="AB3320" s="61"/>
      <c r="AC3320" s="61"/>
      <c r="AD3320" s="62">
        <v>15594</v>
      </c>
      <c r="AE3320" s="61"/>
      <c r="AF3320" s="62">
        <v>23636</v>
      </c>
      <c r="AG3320" s="61"/>
      <c r="AH3320" s="61"/>
      <c r="AI3320" s="62">
        <v>18093</v>
      </c>
      <c r="AJ3320" s="61"/>
      <c r="AK3320" s="61"/>
      <c r="AL3320" s="61"/>
      <c r="AM3320" s="61"/>
      <c r="AN3320" s="61"/>
      <c r="AO3320" s="61"/>
      <c r="AP3320" s="61">
        <v>375</v>
      </c>
      <c r="AQ3320" s="61"/>
      <c r="AR3320" s="61"/>
      <c r="AS3320" s="61"/>
      <c r="AT3320" s="61"/>
      <c r="AU3320" s="61"/>
      <c r="AV3320" s="61"/>
      <c r="AW3320" s="61"/>
      <c r="AX3320" s="61"/>
      <c r="AY3320" s="61"/>
      <c r="AZ3320" s="61"/>
      <c r="BA3320" s="61"/>
      <c r="BB3320" s="61"/>
      <c r="BC3320" s="61"/>
      <c r="BD3320" s="61"/>
      <c r="BE3320" s="61"/>
      <c r="BF3320" s="61"/>
      <c r="BG3320" s="61"/>
      <c r="BH3320" s="61"/>
      <c r="BI3320" s="61"/>
      <c r="BJ3320" s="61"/>
      <c r="BK3320" s="61"/>
      <c r="BL3320" s="61"/>
      <c r="BM3320" s="61"/>
      <c r="BN3320" s="61"/>
      <c r="BO3320" s="61"/>
    </row>
    <row r="3321" spans="1:67" x14ac:dyDescent="0.2">
      <c r="A3321" s="57" t="s">
        <v>62</v>
      </c>
      <c r="B3321" s="56" t="s">
        <v>62</v>
      </c>
      <c r="C3321" s="56" t="s">
        <v>600</v>
      </c>
      <c r="D3321" s="56">
        <v>1994</v>
      </c>
      <c r="E3321" s="58">
        <v>172692</v>
      </c>
      <c r="F3321" s="58">
        <v>148768</v>
      </c>
      <c r="G3321" s="59">
        <v>172317</v>
      </c>
      <c r="H3321" s="59">
        <v>375</v>
      </c>
      <c r="I3321" s="60">
        <v>0</v>
      </c>
      <c r="J3321" s="58">
        <v>-23924</v>
      </c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  <c r="Y3321" s="61"/>
      <c r="Z3321" s="61"/>
      <c r="AA3321" s="62">
        <v>112816</v>
      </c>
      <c r="AB3321" s="61"/>
      <c r="AC3321" s="61"/>
      <c r="AD3321" s="62">
        <v>15594</v>
      </c>
      <c r="AE3321" s="61"/>
      <c r="AF3321" s="62">
        <v>25354</v>
      </c>
      <c r="AG3321" s="61"/>
      <c r="AH3321" s="61"/>
      <c r="AI3321" s="62">
        <v>18553</v>
      </c>
      <c r="AJ3321" s="61"/>
      <c r="AK3321" s="61"/>
      <c r="AL3321" s="61"/>
      <c r="AM3321" s="61"/>
      <c r="AN3321" s="61"/>
      <c r="AO3321" s="61"/>
      <c r="AP3321" s="61">
        <v>375</v>
      </c>
      <c r="AQ3321" s="61"/>
      <c r="AR3321" s="61"/>
      <c r="AS3321" s="61"/>
      <c r="AT3321" s="61"/>
      <c r="AU3321" s="61"/>
      <c r="AV3321" s="61"/>
      <c r="AW3321" s="61"/>
      <c r="AX3321" s="61"/>
      <c r="AY3321" s="61"/>
      <c r="AZ3321" s="61"/>
      <c r="BA3321" s="61"/>
      <c r="BB3321" s="61"/>
      <c r="BC3321" s="61"/>
      <c r="BD3321" s="61"/>
      <c r="BE3321" s="61"/>
      <c r="BF3321" s="61"/>
      <c r="BG3321" s="61"/>
      <c r="BH3321" s="61"/>
      <c r="BI3321" s="61"/>
      <c r="BJ3321" s="61"/>
      <c r="BK3321" s="61"/>
      <c r="BL3321" s="61"/>
      <c r="BM3321" s="61"/>
      <c r="BN3321" s="61"/>
      <c r="BO3321" s="62">
        <v>-23924</v>
      </c>
    </row>
    <row r="3322" spans="1:67" x14ac:dyDescent="0.2">
      <c r="A3322" s="57" t="s">
        <v>62</v>
      </c>
      <c r="B3322" s="56" t="s">
        <v>62</v>
      </c>
      <c r="C3322" s="56" t="s">
        <v>600</v>
      </c>
      <c r="D3322" s="56">
        <v>1995</v>
      </c>
      <c r="E3322" s="58">
        <v>179951</v>
      </c>
      <c r="F3322" s="58">
        <v>151763</v>
      </c>
      <c r="G3322" s="59">
        <v>179576</v>
      </c>
      <c r="H3322" s="59">
        <v>375</v>
      </c>
      <c r="I3322" s="60">
        <v>0</v>
      </c>
      <c r="J3322" s="58">
        <v>-28188</v>
      </c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  <c r="V3322" s="61"/>
      <c r="W3322" s="61"/>
      <c r="X3322" s="61"/>
      <c r="Y3322" s="61"/>
      <c r="Z3322" s="61"/>
      <c r="AA3322" s="62">
        <v>114461</v>
      </c>
      <c r="AB3322" s="61"/>
      <c r="AC3322" s="61"/>
      <c r="AD3322" s="62">
        <v>16771</v>
      </c>
      <c r="AE3322" s="61"/>
      <c r="AF3322" s="62">
        <v>27966</v>
      </c>
      <c r="AG3322" s="61"/>
      <c r="AH3322" s="61"/>
      <c r="AI3322" s="62">
        <v>20378</v>
      </c>
      <c r="AJ3322" s="61"/>
      <c r="AK3322" s="61"/>
      <c r="AL3322" s="61"/>
      <c r="AM3322" s="61"/>
      <c r="AN3322" s="61"/>
      <c r="AO3322" s="61"/>
      <c r="AP3322" s="61">
        <v>375</v>
      </c>
      <c r="AQ3322" s="61"/>
      <c r="AR3322" s="61"/>
      <c r="AS3322" s="61"/>
      <c r="AT3322" s="61"/>
      <c r="AU3322" s="61"/>
      <c r="AV3322" s="61"/>
      <c r="AW3322" s="61"/>
      <c r="AX3322" s="61"/>
      <c r="AY3322" s="61"/>
      <c r="AZ3322" s="61"/>
      <c r="BA3322" s="61"/>
      <c r="BB3322" s="61"/>
      <c r="BC3322" s="61"/>
      <c r="BD3322" s="61"/>
      <c r="BE3322" s="61"/>
      <c r="BF3322" s="61"/>
      <c r="BG3322" s="61"/>
      <c r="BH3322" s="61"/>
      <c r="BI3322" s="61"/>
      <c r="BJ3322" s="61"/>
      <c r="BK3322" s="61"/>
      <c r="BL3322" s="61"/>
      <c r="BM3322" s="61"/>
      <c r="BN3322" s="61"/>
      <c r="BO3322" s="62">
        <v>-28188</v>
      </c>
    </row>
    <row r="3323" spans="1:67" x14ac:dyDescent="0.2">
      <c r="A3323" s="57" t="s">
        <v>62</v>
      </c>
      <c r="B3323" s="56" t="s">
        <v>62</v>
      </c>
      <c r="C3323" s="56" t="s">
        <v>600</v>
      </c>
      <c r="D3323" s="56">
        <v>1996</v>
      </c>
      <c r="E3323" s="58">
        <v>178877</v>
      </c>
      <c r="F3323" s="58">
        <v>151414</v>
      </c>
      <c r="G3323" s="59">
        <v>178502</v>
      </c>
      <c r="H3323" s="59">
        <v>375</v>
      </c>
      <c r="I3323" s="60">
        <v>0</v>
      </c>
      <c r="J3323" s="58">
        <v>-27463</v>
      </c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  <c r="Y3323" s="61"/>
      <c r="Z3323" s="61"/>
      <c r="AA3323" s="62">
        <v>114461</v>
      </c>
      <c r="AB3323" s="61"/>
      <c r="AC3323" s="61"/>
      <c r="AD3323" s="62">
        <v>16127</v>
      </c>
      <c r="AE3323" s="61"/>
      <c r="AF3323" s="62">
        <v>27966</v>
      </c>
      <c r="AG3323" s="61"/>
      <c r="AH3323" s="61"/>
      <c r="AI3323" s="62">
        <v>19948</v>
      </c>
      <c r="AJ3323" s="61"/>
      <c r="AK3323" s="61"/>
      <c r="AL3323" s="61"/>
      <c r="AM3323" s="61"/>
      <c r="AN3323" s="61"/>
      <c r="AO3323" s="61"/>
      <c r="AP3323" s="61">
        <v>375</v>
      </c>
      <c r="AQ3323" s="61"/>
      <c r="AR3323" s="61"/>
      <c r="AS3323" s="61"/>
      <c r="AT3323" s="61"/>
      <c r="AU3323" s="61"/>
      <c r="AV3323" s="61"/>
      <c r="AW3323" s="61"/>
      <c r="AX3323" s="61"/>
      <c r="AY3323" s="61"/>
      <c r="AZ3323" s="61"/>
      <c r="BA3323" s="61"/>
      <c r="BB3323" s="61"/>
      <c r="BC3323" s="61"/>
      <c r="BD3323" s="61"/>
      <c r="BE3323" s="61"/>
      <c r="BF3323" s="61"/>
      <c r="BG3323" s="61"/>
      <c r="BH3323" s="61"/>
      <c r="BI3323" s="61"/>
      <c r="BJ3323" s="61"/>
      <c r="BK3323" s="61"/>
      <c r="BL3323" s="61"/>
      <c r="BM3323" s="61"/>
      <c r="BN3323" s="61"/>
      <c r="BO3323" s="62">
        <v>-27463</v>
      </c>
    </row>
    <row r="3324" spans="1:67" x14ac:dyDescent="0.2">
      <c r="A3324" s="57" t="s">
        <v>62</v>
      </c>
      <c r="B3324" s="56" t="s">
        <v>62</v>
      </c>
      <c r="C3324" s="56" t="s">
        <v>600</v>
      </c>
      <c r="D3324" s="56">
        <v>1997</v>
      </c>
      <c r="E3324" s="58">
        <v>178877</v>
      </c>
      <c r="F3324" s="58">
        <v>151414</v>
      </c>
      <c r="G3324" s="59">
        <v>178502</v>
      </c>
      <c r="H3324" s="59">
        <v>375</v>
      </c>
      <c r="I3324" s="60">
        <v>0</v>
      </c>
      <c r="J3324" s="58">
        <v>-27463</v>
      </c>
      <c r="K3324" s="61"/>
      <c r="L3324" s="61"/>
      <c r="M3324" s="61"/>
      <c r="N3324" s="61"/>
      <c r="O3324" s="61"/>
      <c r="P3324" s="61"/>
      <c r="Q3324" s="61"/>
      <c r="R3324" s="61"/>
      <c r="S3324" s="61"/>
      <c r="T3324" s="61"/>
      <c r="U3324" s="61"/>
      <c r="V3324" s="61"/>
      <c r="W3324" s="61"/>
      <c r="X3324" s="61"/>
      <c r="Y3324" s="61"/>
      <c r="Z3324" s="61"/>
      <c r="AA3324" s="62">
        <v>114461</v>
      </c>
      <c r="AB3324" s="61"/>
      <c r="AC3324" s="61"/>
      <c r="AD3324" s="62">
        <v>16127</v>
      </c>
      <c r="AE3324" s="61"/>
      <c r="AF3324" s="62">
        <v>27966</v>
      </c>
      <c r="AG3324" s="61"/>
      <c r="AH3324" s="61"/>
      <c r="AI3324" s="62">
        <v>19948</v>
      </c>
      <c r="AJ3324" s="61"/>
      <c r="AK3324" s="61"/>
      <c r="AL3324" s="61"/>
      <c r="AM3324" s="61"/>
      <c r="AN3324" s="61"/>
      <c r="AO3324" s="61"/>
      <c r="AP3324" s="61">
        <v>375</v>
      </c>
      <c r="AQ3324" s="61"/>
      <c r="AR3324" s="61"/>
      <c r="AS3324" s="61"/>
      <c r="AT3324" s="61"/>
      <c r="AU3324" s="61"/>
      <c r="AV3324" s="61"/>
      <c r="AW3324" s="61"/>
      <c r="AX3324" s="61"/>
      <c r="AY3324" s="61"/>
      <c r="AZ3324" s="61"/>
      <c r="BA3324" s="61"/>
      <c r="BB3324" s="61"/>
      <c r="BC3324" s="61"/>
      <c r="BD3324" s="61"/>
      <c r="BE3324" s="61"/>
      <c r="BF3324" s="61"/>
      <c r="BG3324" s="61"/>
      <c r="BH3324" s="61"/>
      <c r="BI3324" s="61"/>
      <c r="BJ3324" s="61"/>
      <c r="BK3324" s="61"/>
      <c r="BL3324" s="61"/>
      <c r="BM3324" s="61"/>
      <c r="BN3324" s="61"/>
      <c r="BO3324" s="62">
        <v>-27463</v>
      </c>
    </row>
    <row r="3325" spans="1:67" x14ac:dyDescent="0.2">
      <c r="A3325" s="57" t="s">
        <v>63</v>
      </c>
      <c r="B3325" s="56" t="s">
        <v>63</v>
      </c>
      <c r="C3325" s="56" t="s">
        <v>63</v>
      </c>
      <c r="D3325" s="56">
        <v>1989</v>
      </c>
      <c r="E3325" s="58">
        <v>2547287</v>
      </c>
      <c r="F3325" s="58">
        <v>2513140</v>
      </c>
      <c r="G3325" s="59">
        <v>2393914</v>
      </c>
      <c r="H3325" s="59">
        <v>153373</v>
      </c>
      <c r="I3325" s="60">
        <v>0</v>
      </c>
      <c r="J3325" s="58">
        <v>-34147</v>
      </c>
      <c r="K3325" s="61"/>
      <c r="L3325" s="61"/>
      <c r="M3325" s="61"/>
      <c r="N3325" s="61"/>
      <c r="O3325" s="61"/>
      <c r="P3325" s="62">
        <v>19499</v>
      </c>
      <c r="Q3325" s="62">
        <v>150125</v>
      </c>
      <c r="R3325" s="61"/>
      <c r="S3325" s="61"/>
      <c r="T3325" s="61"/>
      <c r="U3325" s="61"/>
      <c r="V3325" s="61"/>
      <c r="W3325" s="61"/>
      <c r="X3325" s="61"/>
      <c r="Y3325" s="61"/>
      <c r="Z3325" s="61"/>
      <c r="AA3325" s="62">
        <v>1102689</v>
      </c>
      <c r="AB3325" s="61"/>
      <c r="AC3325" s="61"/>
      <c r="AD3325" s="62">
        <v>343626</v>
      </c>
      <c r="AE3325" s="61"/>
      <c r="AF3325" s="62">
        <v>636914</v>
      </c>
      <c r="AG3325" s="61"/>
      <c r="AH3325" s="61"/>
      <c r="AI3325" s="62">
        <v>141061</v>
      </c>
      <c r="AJ3325" s="61"/>
      <c r="AK3325" s="61"/>
      <c r="AL3325" s="61"/>
      <c r="AM3325" s="61"/>
      <c r="AN3325" s="61"/>
      <c r="AO3325" s="61"/>
      <c r="AP3325" s="62">
        <v>9536</v>
      </c>
      <c r="AQ3325" s="61"/>
      <c r="AR3325" s="61"/>
      <c r="AS3325" s="61"/>
      <c r="AT3325" s="61"/>
      <c r="AU3325" s="61"/>
      <c r="AV3325" s="61"/>
      <c r="AW3325" s="61"/>
      <c r="AX3325" s="61"/>
      <c r="AY3325" s="62">
        <v>26333</v>
      </c>
      <c r="AZ3325" s="61"/>
      <c r="BA3325" s="62">
        <v>115164</v>
      </c>
      <c r="BB3325" s="61"/>
      <c r="BC3325" s="61"/>
      <c r="BD3325" s="61"/>
      <c r="BE3325" s="61"/>
      <c r="BF3325" s="61"/>
      <c r="BG3325" s="61"/>
      <c r="BH3325" s="61"/>
      <c r="BI3325" s="61"/>
      <c r="BJ3325" s="61"/>
      <c r="BK3325" s="62">
        <v>2340</v>
      </c>
      <c r="BL3325" s="61"/>
      <c r="BM3325" s="61"/>
      <c r="BN3325" s="61"/>
      <c r="BO3325" s="62">
        <v>-34147</v>
      </c>
    </row>
    <row r="3326" spans="1:67" x14ac:dyDescent="0.2">
      <c r="A3326" s="57" t="s">
        <v>63</v>
      </c>
      <c r="B3326" s="56" t="s">
        <v>63</v>
      </c>
      <c r="C3326" s="56" t="s">
        <v>63</v>
      </c>
      <c r="D3326" s="56">
        <v>1990</v>
      </c>
      <c r="E3326" s="58">
        <v>2884784</v>
      </c>
      <c r="F3326" s="58">
        <v>2850637</v>
      </c>
      <c r="G3326" s="59">
        <v>2726627</v>
      </c>
      <c r="H3326" s="59">
        <v>158157</v>
      </c>
      <c r="I3326" s="60">
        <v>0</v>
      </c>
      <c r="J3326" s="58">
        <v>-34147</v>
      </c>
      <c r="K3326" s="61"/>
      <c r="L3326" s="61"/>
      <c r="M3326" s="61"/>
      <c r="N3326" s="61"/>
      <c r="O3326" s="61"/>
      <c r="P3326" s="62">
        <v>19499</v>
      </c>
      <c r="Q3326" s="62">
        <v>150125</v>
      </c>
      <c r="R3326" s="61"/>
      <c r="S3326" s="61"/>
      <c r="T3326" s="61"/>
      <c r="U3326" s="61"/>
      <c r="V3326" s="61"/>
      <c r="W3326" s="61"/>
      <c r="X3326" s="61"/>
      <c r="Y3326" s="61"/>
      <c r="Z3326" s="61"/>
      <c r="AA3326" s="62">
        <v>1227252</v>
      </c>
      <c r="AB3326" s="61"/>
      <c r="AC3326" s="61"/>
      <c r="AD3326" s="62">
        <v>373110</v>
      </c>
      <c r="AE3326" s="61"/>
      <c r="AF3326" s="62">
        <v>793605</v>
      </c>
      <c r="AG3326" s="61"/>
      <c r="AH3326" s="61"/>
      <c r="AI3326" s="62">
        <v>163036</v>
      </c>
      <c r="AJ3326" s="61"/>
      <c r="AK3326" s="61"/>
      <c r="AL3326" s="61"/>
      <c r="AM3326" s="61"/>
      <c r="AN3326" s="61"/>
      <c r="AO3326" s="61"/>
      <c r="AP3326" s="62">
        <v>12367</v>
      </c>
      <c r="AQ3326" s="61"/>
      <c r="AR3326" s="61"/>
      <c r="AS3326" s="61"/>
      <c r="AT3326" s="61"/>
      <c r="AU3326" s="61"/>
      <c r="AV3326" s="61"/>
      <c r="AW3326" s="61"/>
      <c r="AX3326" s="61"/>
      <c r="AY3326" s="62">
        <v>27422</v>
      </c>
      <c r="AZ3326" s="61"/>
      <c r="BA3326" s="62">
        <v>116028</v>
      </c>
      <c r="BB3326" s="61"/>
      <c r="BC3326" s="61"/>
      <c r="BD3326" s="61"/>
      <c r="BE3326" s="61"/>
      <c r="BF3326" s="61"/>
      <c r="BG3326" s="61"/>
      <c r="BH3326" s="61"/>
      <c r="BI3326" s="61"/>
      <c r="BJ3326" s="61"/>
      <c r="BK3326" s="62">
        <v>2340</v>
      </c>
      <c r="BL3326" s="61"/>
      <c r="BM3326" s="61"/>
      <c r="BN3326" s="61"/>
      <c r="BO3326" s="62">
        <v>-34147</v>
      </c>
    </row>
    <row r="3327" spans="1:67" x14ac:dyDescent="0.2">
      <c r="A3327" s="57" t="s">
        <v>63</v>
      </c>
      <c r="B3327" s="56" t="s">
        <v>63</v>
      </c>
      <c r="C3327" s="56" t="s">
        <v>63</v>
      </c>
      <c r="D3327" s="56">
        <v>1991</v>
      </c>
      <c r="E3327" s="58">
        <v>3087528</v>
      </c>
      <c r="F3327" s="58">
        <v>3053381</v>
      </c>
      <c r="G3327" s="59">
        <v>2887549</v>
      </c>
      <c r="H3327" s="59">
        <v>199979</v>
      </c>
      <c r="I3327" s="60">
        <v>0</v>
      </c>
      <c r="J3327" s="58">
        <v>-34147</v>
      </c>
      <c r="K3327" s="61"/>
      <c r="L3327" s="61"/>
      <c r="M3327" s="61"/>
      <c r="N3327" s="61"/>
      <c r="O3327" s="61"/>
      <c r="P3327" s="62">
        <v>19499</v>
      </c>
      <c r="Q3327" s="62">
        <v>150125</v>
      </c>
      <c r="R3327" s="61"/>
      <c r="S3327" s="61"/>
      <c r="T3327" s="61"/>
      <c r="U3327" s="61"/>
      <c r="V3327" s="61"/>
      <c r="W3327" s="61"/>
      <c r="X3327" s="61"/>
      <c r="Y3327" s="61"/>
      <c r="Z3327" s="61"/>
      <c r="AA3327" s="62">
        <v>1311722</v>
      </c>
      <c r="AB3327" s="61"/>
      <c r="AC3327" s="61"/>
      <c r="AD3327" s="62">
        <v>389134</v>
      </c>
      <c r="AE3327" s="61"/>
      <c r="AF3327" s="62">
        <v>843250</v>
      </c>
      <c r="AG3327" s="61"/>
      <c r="AH3327" s="61"/>
      <c r="AI3327" s="62">
        <v>173819</v>
      </c>
      <c r="AJ3327" s="61"/>
      <c r="AK3327" s="61"/>
      <c r="AL3327" s="61"/>
      <c r="AM3327" s="61"/>
      <c r="AN3327" s="61"/>
      <c r="AO3327" s="61"/>
      <c r="AP3327" s="62">
        <v>22251</v>
      </c>
      <c r="AQ3327" s="61"/>
      <c r="AR3327" s="61"/>
      <c r="AS3327" s="61"/>
      <c r="AT3327" s="61"/>
      <c r="AU3327" s="61"/>
      <c r="AV3327" s="61"/>
      <c r="AW3327" s="61"/>
      <c r="AX3327" s="61"/>
      <c r="AY3327" s="62">
        <v>36680</v>
      </c>
      <c r="AZ3327" s="61"/>
      <c r="BA3327" s="62">
        <v>138708</v>
      </c>
      <c r="BB3327" s="61"/>
      <c r="BC3327" s="61"/>
      <c r="BD3327" s="61"/>
      <c r="BE3327" s="61"/>
      <c r="BF3327" s="61"/>
      <c r="BG3327" s="61"/>
      <c r="BH3327" s="61"/>
      <c r="BI3327" s="61"/>
      <c r="BJ3327" s="61"/>
      <c r="BK3327" s="62">
        <v>2340</v>
      </c>
      <c r="BL3327" s="61"/>
      <c r="BM3327" s="61"/>
      <c r="BN3327" s="61"/>
      <c r="BO3327" s="62">
        <v>-34147</v>
      </c>
    </row>
    <row r="3328" spans="1:67" x14ac:dyDescent="0.2">
      <c r="A3328" s="57" t="s">
        <v>63</v>
      </c>
      <c r="B3328" s="56" t="s">
        <v>63</v>
      </c>
      <c r="C3328" s="56" t="s">
        <v>63</v>
      </c>
      <c r="D3328" s="56">
        <v>1992</v>
      </c>
      <c r="E3328" s="58">
        <v>3203758</v>
      </c>
      <c r="F3328" s="58">
        <v>3169611</v>
      </c>
      <c r="G3328" s="59">
        <v>2973836</v>
      </c>
      <c r="H3328" s="59">
        <v>229922</v>
      </c>
      <c r="I3328" s="60">
        <v>0</v>
      </c>
      <c r="J3328" s="58">
        <v>-34147</v>
      </c>
      <c r="K3328" s="61"/>
      <c r="L3328" s="61"/>
      <c r="M3328" s="61"/>
      <c r="N3328" s="61"/>
      <c r="O3328" s="61"/>
      <c r="P3328" s="62">
        <v>19499</v>
      </c>
      <c r="Q3328" s="62">
        <v>158838</v>
      </c>
      <c r="R3328" s="61"/>
      <c r="S3328" s="61"/>
      <c r="T3328" s="61"/>
      <c r="U3328" s="61"/>
      <c r="V3328" s="61"/>
      <c r="W3328" s="61"/>
      <c r="X3328" s="61"/>
      <c r="Y3328" s="61"/>
      <c r="Z3328" s="61"/>
      <c r="AA3328" s="62">
        <v>1359169</v>
      </c>
      <c r="AB3328" s="61"/>
      <c r="AC3328" s="61"/>
      <c r="AD3328" s="62">
        <v>404132</v>
      </c>
      <c r="AE3328" s="61"/>
      <c r="AF3328" s="62">
        <v>882811</v>
      </c>
      <c r="AG3328" s="61"/>
      <c r="AH3328" s="61"/>
      <c r="AI3328" s="62">
        <v>149387</v>
      </c>
      <c r="AJ3328" s="61"/>
      <c r="AK3328" s="61"/>
      <c r="AL3328" s="61"/>
      <c r="AM3328" s="61"/>
      <c r="AN3328" s="61"/>
      <c r="AO3328" s="61"/>
      <c r="AP3328" s="62">
        <v>24304</v>
      </c>
      <c r="AQ3328" s="61"/>
      <c r="AR3328" s="61"/>
      <c r="AS3328" s="61"/>
      <c r="AT3328" s="61"/>
      <c r="AU3328" s="61"/>
      <c r="AV3328" s="61"/>
      <c r="AW3328" s="61"/>
      <c r="AX3328" s="61"/>
      <c r="AY3328" s="62">
        <v>44894</v>
      </c>
      <c r="AZ3328" s="61"/>
      <c r="BA3328" s="62">
        <v>158384</v>
      </c>
      <c r="BB3328" s="61"/>
      <c r="BC3328" s="61"/>
      <c r="BD3328" s="61"/>
      <c r="BE3328" s="61"/>
      <c r="BF3328" s="61"/>
      <c r="BG3328" s="61"/>
      <c r="BH3328" s="61"/>
      <c r="BI3328" s="61"/>
      <c r="BJ3328" s="61"/>
      <c r="BK3328" s="62">
        <v>2340</v>
      </c>
      <c r="BL3328" s="61"/>
      <c r="BM3328" s="61"/>
      <c r="BN3328" s="61"/>
      <c r="BO3328" s="62">
        <v>-34147</v>
      </c>
    </row>
    <row r="3329" spans="1:67" x14ac:dyDescent="0.2">
      <c r="A3329" s="57" t="s">
        <v>63</v>
      </c>
      <c r="B3329" s="56" t="s">
        <v>63</v>
      </c>
      <c r="C3329" s="56" t="s">
        <v>63</v>
      </c>
      <c r="D3329" s="56">
        <v>1993</v>
      </c>
      <c r="E3329" s="58">
        <v>3382553</v>
      </c>
      <c r="F3329" s="58">
        <v>3348406</v>
      </c>
      <c r="G3329" s="59">
        <v>3119927</v>
      </c>
      <c r="H3329" s="59">
        <v>262626</v>
      </c>
      <c r="I3329" s="60">
        <v>0</v>
      </c>
      <c r="J3329" s="58">
        <v>-34147</v>
      </c>
      <c r="K3329" s="61"/>
      <c r="L3329" s="61"/>
      <c r="M3329" s="61"/>
      <c r="N3329" s="61"/>
      <c r="O3329" s="61"/>
      <c r="P3329" s="62">
        <v>19499</v>
      </c>
      <c r="Q3329" s="62">
        <v>158838</v>
      </c>
      <c r="R3329" s="61"/>
      <c r="S3329" s="61"/>
      <c r="T3329" s="61"/>
      <c r="U3329" s="61"/>
      <c r="V3329" s="61"/>
      <c r="W3329" s="61"/>
      <c r="X3329" s="61"/>
      <c r="Y3329" s="61"/>
      <c r="Z3329" s="61"/>
      <c r="AA3329" s="62">
        <v>1448768</v>
      </c>
      <c r="AB3329" s="61"/>
      <c r="AC3329" s="61"/>
      <c r="AD3329" s="62">
        <v>430062</v>
      </c>
      <c r="AE3329" s="61"/>
      <c r="AF3329" s="62">
        <v>926431</v>
      </c>
      <c r="AG3329" s="61"/>
      <c r="AH3329" s="61"/>
      <c r="AI3329" s="62">
        <v>136329</v>
      </c>
      <c r="AJ3329" s="61"/>
      <c r="AK3329" s="61"/>
      <c r="AL3329" s="61"/>
      <c r="AM3329" s="61"/>
      <c r="AN3329" s="61"/>
      <c r="AO3329" s="61"/>
      <c r="AP3329" s="62">
        <v>26500</v>
      </c>
      <c r="AQ3329" s="61"/>
      <c r="AR3329" s="62">
        <v>1399</v>
      </c>
      <c r="AS3329" s="61"/>
      <c r="AT3329" s="61"/>
      <c r="AU3329" s="61"/>
      <c r="AV3329" s="61"/>
      <c r="AW3329" s="61"/>
      <c r="AX3329" s="61"/>
      <c r="AY3329" s="62">
        <v>54833</v>
      </c>
      <c r="AZ3329" s="61"/>
      <c r="BA3329" s="62">
        <v>177554</v>
      </c>
      <c r="BB3329" s="61"/>
      <c r="BC3329" s="61"/>
      <c r="BD3329" s="61"/>
      <c r="BE3329" s="61"/>
      <c r="BF3329" s="61"/>
      <c r="BG3329" s="61"/>
      <c r="BH3329" s="61"/>
      <c r="BI3329" s="61"/>
      <c r="BJ3329" s="61"/>
      <c r="BK3329" s="62">
        <v>2340</v>
      </c>
      <c r="BL3329" s="61"/>
      <c r="BM3329" s="61"/>
      <c r="BN3329" s="61"/>
      <c r="BO3329" s="62">
        <v>-34147</v>
      </c>
    </row>
    <row r="3330" spans="1:67" x14ac:dyDescent="0.2">
      <c r="A3330" s="57" t="s">
        <v>63</v>
      </c>
      <c r="B3330" s="56" t="s">
        <v>63</v>
      </c>
      <c r="C3330" s="56" t="s">
        <v>63</v>
      </c>
      <c r="D3330" s="56">
        <v>1994</v>
      </c>
      <c r="E3330" s="58">
        <v>3580724</v>
      </c>
      <c r="F3330" s="58">
        <v>2604409</v>
      </c>
      <c r="G3330" s="59">
        <v>3227610</v>
      </c>
      <c r="H3330" s="59">
        <v>353114</v>
      </c>
      <c r="I3330" s="60">
        <v>0</v>
      </c>
      <c r="J3330" s="58">
        <v>-976315</v>
      </c>
      <c r="K3330" s="61"/>
      <c r="L3330" s="61"/>
      <c r="M3330" s="61"/>
      <c r="N3330" s="61"/>
      <c r="O3330" s="61"/>
      <c r="P3330" s="62">
        <v>19499</v>
      </c>
      <c r="Q3330" s="62">
        <v>158838</v>
      </c>
      <c r="R3330" s="61"/>
      <c r="S3330" s="61"/>
      <c r="T3330" s="61"/>
      <c r="U3330" s="61"/>
      <c r="V3330" s="61"/>
      <c r="W3330" s="61"/>
      <c r="X3330" s="61"/>
      <c r="Y3330" s="61"/>
      <c r="Z3330" s="61"/>
      <c r="AA3330" s="62">
        <v>1515208</v>
      </c>
      <c r="AB3330" s="61"/>
      <c r="AC3330" s="61"/>
      <c r="AD3330" s="62">
        <v>448247</v>
      </c>
      <c r="AE3330" s="61"/>
      <c r="AF3330" s="62">
        <v>935572</v>
      </c>
      <c r="AG3330" s="61"/>
      <c r="AH3330" s="61"/>
      <c r="AI3330" s="62">
        <v>150246</v>
      </c>
      <c r="AJ3330" s="61"/>
      <c r="AK3330" s="61"/>
      <c r="AL3330" s="61"/>
      <c r="AM3330" s="61"/>
      <c r="AN3330" s="61"/>
      <c r="AO3330" s="61"/>
      <c r="AP3330" s="62">
        <v>22685</v>
      </c>
      <c r="AQ3330" s="61"/>
      <c r="AR3330" s="62">
        <v>7516</v>
      </c>
      <c r="AS3330" s="61"/>
      <c r="AT3330" s="61"/>
      <c r="AU3330" s="61"/>
      <c r="AV3330" s="61"/>
      <c r="AW3330" s="61"/>
      <c r="AX3330" s="61"/>
      <c r="AY3330" s="62">
        <v>55404</v>
      </c>
      <c r="AZ3330" s="61"/>
      <c r="BA3330" s="62">
        <v>265169</v>
      </c>
      <c r="BB3330" s="61"/>
      <c r="BC3330" s="61"/>
      <c r="BD3330" s="61"/>
      <c r="BE3330" s="61"/>
      <c r="BF3330" s="61"/>
      <c r="BG3330" s="61"/>
      <c r="BH3330" s="61"/>
      <c r="BI3330" s="61"/>
      <c r="BJ3330" s="61"/>
      <c r="BK3330" s="62">
        <v>2340</v>
      </c>
      <c r="BL3330" s="61"/>
      <c r="BM3330" s="61"/>
      <c r="BN3330" s="61"/>
      <c r="BO3330" s="62">
        <v>-976315</v>
      </c>
    </row>
    <row r="3331" spans="1:67" x14ac:dyDescent="0.2">
      <c r="A3331" s="57" t="s">
        <v>63</v>
      </c>
      <c r="B3331" s="56" t="s">
        <v>63</v>
      </c>
      <c r="C3331" s="56" t="s">
        <v>63</v>
      </c>
      <c r="D3331" s="56">
        <v>1995</v>
      </c>
      <c r="E3331" s="58">
        <v>3715154</v>
      </c>
      <c r="F3331" s="58">
        <v>2720656</v>
      </c>
      <c r="G3331" s="59">
        <v>3346068</v>
      </c>
      <c r="H3331" s="59">
        <v>369086</v>
      </c>
      <c r="I3331" s="60">
        <v>0</v>
      </c>
      <c r="J3331" s="58">
        <v>-994498</v>
      </c>
      <c r="K3331" s="61"/>
      <c r="L3331" s="61"/>
      <c r="M3331" s="61"/>
      <c r="N3331" s="61"/>
      <c r="O3331" s="61"/>
      <c r="P3331" s="61"/>
      <c r="Q3331" s="62">
        <v>158838</v>
      </c>
      <c r="R3331" s="61"/>
      <c r="S3331" s="61"/>
      <c r="T3331" s="61"/>
      <c r="U3331" s="61"/>
      <c r="V3331" s="61"/>
      <c r="W3331" s="61"/>
      <c r="X3331" s="61"/>
      <c r="Y3331" s="61"/>
      <c r="Z3331" s="61"/>
      <c r="AA3331" s="62">
        <v>1593820</v>
      </c>
      <c r="AB3331" s="61"/>
      <c r="AC3331" s="61"/>
      <c r="AD3331" s="62">
        <v>453461</v>
      </c>
      <c r="AE3331" s="61"/>
      <c r="AF3331" s="62">
        <v>964269</v>
      </c>
      <c r="AG3331" s="61"/>
      <c r="AH3331" s="61"/>
      <c r="AI3331" s="62">
        <v>175680</v>
      </c>
      <c r="AJ3331" s="61"/>
      <c r="AK3331" s="61"/>
      <c r="AL3331" s="61"/>
      <c r="AM3331" s="61"/>
      <c r="AN3331" s="61"/>
      <c r="AO3331" s="61"/>
      <c r="AP3331" s="62">
        <v>26394</v>
      </c>
      <c r="AQ3331" s="61"/>
      <c r="AR3331" s="62">
        <v>7516</v>
      </c>
      <c r="AS3331" s="61"/>
      <c r="AT3331" s="61"/>
      <c r="AU3331" s="61"/>
      <c r="AV3331" s="61"/>
      <c r="AW3331" s="61"/>
      <c r="AX3331" s="61"/>
      <c r="AY3331" s="62">
        <v>61451</v>
      </c>
      <c r="AZ3331" s="61"/>
      <c r="BA3331" s="62">
        <v>271385</v>
      </c>
      <c r="BB3331" s="61"/>
      <c r="BC3331" s="61"/>
      <c r="BD3331" s="61"/>
      <c r="BE3331" s="61"/>
      <c r="BF3331" s="61"/>
      <c r="BG3331" s="61"/>
      <c r="BH3331" s="61"/>
      <c r="BI3331" s="61"/>
      <c r="BJ3331" s="61"/>
      <c r="BK3331" s="62">
        <v>2340</v>
      </c>
      <c r="BL3331" s="61"/>
      <c r="BM3331" s="61"/>
      <c r="BN3331" s="61"/>
      <c r="BO3331" s="62">
        <v>-994498</v>
      </c>
    </row>
    <row r="3332" spans="1:67" x14ac:dyDescent="0.2">
      <c r="A3332" s="57" t="s">
        <v>63</v>
      </c>
      <c r="B3332" s="56" t="s">
        <v>63</v>
      </c>
      <c r="C3332" s="56" t="s">
        <v>63</v>
      </c>
      <c r="D3332" s="56">
        <v>1996</v>
      </c>
      <c r="E3332" s="58">
        <v>3839436</v>
      </c>
      <c r="F3332" s="58">
        <v>2809352</v>
      </c>
      <c r="G3332" s="59">
        <v>3458208</v>
      </c>
      <c r="H3332" s="59">
        <v>381228</v>
      </c>
      <c r="I3332" s="60">
        <v>0</v>
      </c>
      <c r="J3332" s="58">
        <v>-1030084</v>
      </c>
      <c r="K3332" s="61"/>
      <c r="L3332" s="61"/>
      <c r="M3332" s="61"/>
      <c r="N3332" s="61"/>
      <c r="O3332" s="61"/>
      <c r="P3332" s="61"/>
      <c r="Q3332" s="62">
        <v>158838</v>
      </c>
      <c r="R3332" s="61"/>
      <c r="S3332" s="61"/>
      <c r="T3332" s="61"/>
      <c r="U3332" s="61"/>
      <c r="V3332" s="61"/>
      <c r="W3332" s="61"/>
      <c r="X3332" s="61"/>
      <c r="Y3332" s="61"/>
      <c r="Z3332" s="61"/>
      <c r="AA3332" s="62">
        <v>1638971</v>
      </c>
      <c r="AB3332" s="61"/>
      <c r="AC3332" s="61"/>
      <c r="AD3332" s="62">
        <v>491130</v>
      </c>
      <c r="AE3332" s="61"/>
      <c r="AF3332" s="62">
        <v>984792</v>
      </c>
      <c r="AG3332" s="61"/>
      <c r="AH3332" s="61"/>
      <c r="AI3332" s="62">
        <v>184477</v>
      </c>
      <c r="AJ3332" s="61"/>
      <c r="AK3332" s="61"/>
      <c r="AL3332" s="61"/>
      <c r="AM3332" s="61"/>
      <c r="AN3332" s="61"/>
      <c r="AO3332" s="61"/>
      <c r="AP3332" s="62">
        <v>27096</v>
      </c>
      <c r="AQ3332" s="61"/>
      <c r="AR3332" s="62">
        <v>13373</v>
      </c>
      <c r="AS3332" s="61"/>
      <c r="AT3332" s="61"/>
      <c r="AU3332" s="61"/>
      <c r="AV3332" s="61"/>
      <c r="AW3332" s="61"/>
      <c r="AX3332" s="61"/>
      <c r="AY3332" s="62">
        <v>65791</v>
      </c>
      <c r="AZ3332" s="61"/>
      <c r="BA3332" s="62">
        <v>272628</v>
      </c>
      <c r="BB3332" s="61"/>
      <c r="BC3332" s="61"/>
      <c r="BD3332" s="61"/>
      <c r="BE3332" s="61"/>
      <c r="BF3332" s="61"/>
      <c r="BG3332" s="61"/>
      <c r="BH3332" s="61"/>
      <c r="BI3332" s="61"/>
      <c r="BJ3332" s="61"/>
      <c r="BK3332" s="62">
        <v>2340</v>
      </c>
      <c r="BL3332" s="61"/>
      <c r="BM3332" s="61"/>
      <c r="BN3332" s="61"/>
      <c r="BO3332" s="62">
        <v>-1030084</v>
      </c>
    </row>
    <row r="3333" spans="1:67" x14ac:dyDescent="0.2">
      <c r="A3333" s="57" t="s">
        <v>63</v>
      </c>
      <c r="B3333" s="56" t="s">
        <v>63</v>
      </c>
      <c r="C3333" s="56" t="s">
        <v>63</v>
      </c>
      <c r="D3333" s="56">
        <v>1997</v>
      </c>
      <c r="E3333" s="58">
        <v>4053452</v>
      </c>
      <c r="F3333" s="58">
        <v>2976268</v>
      </c>
      <c r="G3333" s="59">
        <v>3551582</v>
      </c>
      <c r="H3333" s="59">
        <v>501870</v>
      </c>
      <c r="I3333" s="60">
        <v>0</v>
      </c>
      <c r="J3333" s="58">
        <v>-1077184</v>
      </c>
      <c r="K3333" s="61"/>
      <c r="L3333" s="61"/>
      <c r="M3333" s="61"/>
      <c r="N3333" s="61"/>
      <c r="O3333" s="61"/>
      <c r="P3333" s="61"/>
      <c r="Q3333" s="62">
        <v>158838</v>
      </c>
      <c r="R3333" s="61"/>
      <c r="S3333" s="61"/>
      <c r="T3333" s="61"/>
      <c r="U3333" s="61"/>
      <c r="V3333" s="61"/>
      <c r="W3333" s="61"/>
      <c r="X3333" s="61"/>
      <c r="Y3333" s="61"/>
      <c r="Z3333" s="61"/>
      <c r="AA3333" s="62">
        <v>1690724</v>
      </c>
      <c r="AB3333" s="61"/>
      <c r="AC3333" s="61"/>
      <c r="AD3333" s="62">
        <v>541452</v>
      </c>
      <c r="AE3333" s="61"/>
      <c r="AF3333" s="62">
        <v>977991</v>
      </c>
      <c r="AG3333" s="61"/>
      <c r="AH3333" s="61"/>
      <c r="AI3333" s="62">
        <v>182577</v>
      </c>
      <c r="AJ3333" s="61"/>
      <c r="AK3333" s="61"/>
      <c r="AL3333" s="61"/>
      <c r="AM3333" s="61"/>
      <c r="AN3333" s="61"/>
      <c r="AO3333" s="61"/>
      <c r="AP3333" s="62">
        <v>27255</v>
      </c>
      <c r="AQ3333" s="61"/>
      <c r="AR3333" s="62">
        <v>16190</v>
      </c>
      <c r="AS3333" s="61"/>
      <c r="AT3333" s="61"/>
      <c r="AU3333" s="61"/>
      <c r="AV3333" s="61"/>
      <c r="AW3333" s="61"/>
      <c r="AX3333" s="61"/>
      <c r="AY3333" s="62">
        <v>68869</v>
      </c>
      <c r="AZ3333" s="61"/>
      <c r="BA3333" s="62">
        <v>387216</v>
      </c>
      <c r="BB3333" s="61"/>
      <c r="BC3333" s="61"/>
      <c r="BD3333" s="61"/>
      <c r="BE3333" s="61"/>
      <c r="BF3333" s="61"/>
      <c r="BG3333" s="61"/>
      <c r="BH3333" s="61"/>
      <c r="BI3333" s="61"/>
      <c r="BJ3333" s="61"/>
      <c r="BK3333" s="62">
        <v>2340</v>
      </c>
      <c r="BL3333" s="61"/>
      <c r="BM3333" s="61"/>
      <c r="BN3333" s="61"/>
      <c r="BO3333" s="62">
        <v>-1077184</v>
      </c>
    </row>
    <row r="3334" spans="1:67" x14ac:dyDescent="0.2">
      <c r="A3334" s="57" t="s">
        <v>63</v>
      </c>
      <c r="B3334" s="56" t="s">
        <v>63</v>
      </c>
      <c r="C3334" s="56" t="s">
        <v>63</v>
      </c>
      <c r="D3334" s="56">
        <v>1998</v>
      </c>
      <c r="E3334" s="58">
        <v>4289381</v>
      </c>
      <c r="F3334" s="58">
        <v>3191937</v>
      </c>
      <c r="G3334" s="59">
        <v>3682760</v>
      </c>
      <c r="H3334" s="59">
        <v>606621</v>
      </c>
      <c r="I3334" s="60">
        <v>0</v>
      </c>
      <c r="J3334" s="58">
        <v>-1097444</v>
      </c>
      <c r="K3334" s="61"/>
      <c r="L3334" s="61"/>
      <c r="M3334" s="61"/>
      <c r="N3334" s="61"/>
      <c r="O3334" s="61"/>
      <c r="P3334" s="61"/>
      <c r="Q3334" s="62">
        <v>159039</v>
      </c>
      <c r="R3334" s="61"/>
      <c r="S3334" s="61"/>
      <c r="T3334" s="61"/>
      <c r="U3334" s="61"/>
      <c r="V3334" s="61"/>
      <c r="W3334" s="61"/>
      <c r="X3334" s="61"/>
      <c r="Y3334" s="61"/>
      <c r="Z3334" s="61"/>
      <c r="AA3334" s="62">
        <v>1729131</v>
      </c>
      <c r="AB3334" s="61"/>
      <c r="AC3334" s="61"/>
      <c r="AD3334" s="62">
        <v>580666</v>
      </c>
      <c r="AE3334" s="61"/>
      <c r="AF3334" s="62">
        <v>1029912</v>
      </c>
      <c r="AG3334" s="61"/>
      <c r="AH3334" s="61"/>
      <c r="AI3334" s="62">
        <v>184012</v>
      </c>
      <c r="AJ3334" s="61"/>
      <c r="AK3334" s="61"/>
      <c r="AL3334" s="61"/>
      <c r="AM3334" s="61"/>
      <c r="AN3334" s="61"/>
      <c r="AO3334" s="61"/>
      <c r="AP3334" s="62">
        <v>27621</v>
      </c>
      <c r="AQ3334" s="61"/>
      <c r="AR3334" s="62">
        <v>16384</v>
      </c>
      <c r="AS3334" s="61"/>
      <c r="AT3334" s="61"/>
      <c r="AU3334" s="61"/>
      <c r="AV3334" s="61"/>
      <c r="AW3334" s="61"/>
      <c r="AX3334" s="61"/>
      <c r="AY3334" s="62">
        <v>85371</v>
      </c>
      <c r="AZ3334" s="61"/>
      <c r="BA3334" s="62">
        <v>474905</v>
      </c>
      <c r="BB3334" s="61"/>
      <c r="BC3334" s="61"/>
      <c r="BD3334" s="61"/>
      <c r="BE3334" s="61"/>
      <c r="BF3334" s="61"/>
      <c r="BG3334" s="61"/>
      <c r="BH3334" s="61"/>
      <c r="BI3334" s="61"/>
      <c r="BJ3334" s="61"/>
      <c r="BK3334" s="62">
        <v>2340</v>
      </c>
      <c r="BL3334" s="61"/>
      <c r="BM3334" s="61"/>
      <c r="BN3334" s="61"/>
      <c r="BO3334" s="62">
        <v>-1097444</v>
      </c>
    </row>
    <row r="3335" spans="1:67" x14ac:dyDescent="0.2">
      <c r="A3335" s="57" t="s">
        <v>63</v>
      </c>
      <c r="B3335" s="56" t="s">
        <v>63</v>
      </c>
      <c r="C3335" s="56" t="s">
        <v>63</v>
      </c>
      <c r="D3335" s="56">
        <v>2002</v>
      </c>
      <c r="E3335" s="58">
        <v>5562696</v>
      </c>
      <c r="F3335" s="58">
        <v>5422966</v>
      </c>
      <c r="G3335" s="59">
        <v>5018689</v>
      </c>
      <c r="H3335" s="59">
        <v>544007</v>
      </c>
      <c r="I3335" s="60">
        <v>0</v>
      </c>
      <c r="J3335" s="58">
        <v>-139730</v>
      </c>
      <c r="K3335" s="61"/>
      <c r="L3335" s="61">
        <v>0</v>
      </c>
      <c r="M3335" s="61"/>
      <c r="N3335" s="61">
        <v>0</v>
      </c>
      <c r="O3335" s="62">
        <v>87230</v>
      </c>
      <c r="P3335" s="61"/>
      <c r="Q3335" s="61"/>
      <c r="R3335" s="61"/>
      <c r="S3335" s="61">
        <v>0</v>
      </c>
      <c r="T3335" s="61">
        <v>0</v>
      </c>
      <c r="U3335" s="61"/>
      <c r="V3335" s="61">
        <v>0</v>
      </c>
      <c r="W3335" s="61"/>
      <c r="X3335" s="61">
        <v>0</v>
      </c>
      <c r="Y3335" s="62">
        <v>2974762</v>
      </c>
      <c r="Z3335" s="61">
        <v>0</v>
      </c>
      <c r="AA3335" s="61"/>
      <c r="AB3335" s="61">
        <v>0</v>
      </c>
      <c r="AC3335" s="62">
        <v>656977</v>
      </c>
      <c r="AD3335" s="61"/>
      <c r="AE3335" s="62">
        <v>1031178</v>
      </c>
      <c r="AF3335" s="61"/>
      <c r="AG3335" s="61">
        <v>0</v>
      </c>
      <c r="AH3335" s="62">
        <v>268542</v>
      </c>
      <c r="AI3335" s="61"/>
      <c r="AJ3335" s="61">
        <v>0</v>
      </c>
      <c r="AK3335" s="61">
        <v>0</v>
      </c>
      <c r="AL3335" s="61">
        <v>0</v>
      </c>
      <c r="AM3335" s="61">
        <v>0</v>
      </c>
      <c r="AN3335" s="61">
        <v>0</v>
      </c>
      <c r="AO3335" s="61">
        <v>0</v>
      </c>
      <c r="AP3335" s="61"/>
      <c r="AQ3335" s="62">
        <v>4986</v>
      </c>
      <c r="AR3335" s="61"/>
      <c r="AS3335" s="62">
        <v>20001</v>
      </c>
      <c r="AT3335" s="61">
        <v>0</v>
      </c>
      <c r="AU3335" s="62">
        <v>350521</v>
      </c>
      <c r="AV3335" s="61"/>
      <c r="AW3335" s="61">
        <v>0</v>
      </c>
      <c r="AX3335" s="62">
        <v>31307</v>
      </c>
      <c r="AY3335" s="61"/>
      <c r="AZ3335" s="62">
        <v>1805</v>
      </c>
      <c r="BA3335" s="61"/>
      <c r="BB3335" s="62">
        <v>98332</v>
      </c>
      <c r="BC3335" s="62">
        <v>23602</v>
      </c>
      <c r="BD3335" s="61">
        <v>0</v>
      </c>
      <c r="BE3335" s="61"/>
      <c r="BF3335" s="61">
        <v>0</v>
      </c>
      <c r="BG3335" s="61"/>
      <c r="BH3335" s="61">
        <v>0</v>
      </c>
      <c r="BI3335" s="61"/>
      <c r="BJ3335" s="61">
        <v>0</v>
      </c>
      <c r="BK3335" s="61"/>
      <c r="BL3335" s="62">
        <v>13453</v>
      </c>
      <c r="BM3335" s="61">
        <v>0</v>
      </c>
      <c r="BN3335" s="62">
        <v>-139730</v>
      </c>
      <c r="BO3335" s="61"/>
    </row>
    <row r="3336" spans="1:67" x14ac:dyDescent="0.2">
      <c r="A3336" s="57" t="s">
        <v>63</v>
      </c>
      <c r="B3336" s="56" t="s">
        <v>63</v>
      </c>
      <c r="C3336" s="56" t="s">
        <v>63</v>
      </c>
      <c r="D3336" s="56">
        <v>2003</v>
      </c>
      <c r="E3336" s="58">
        <v>5972606</v>
      </c>
      <c r="F3336" s="58">
        <v>5703969</v>
      </c>
      <c r="G3336" s="59">
        <v>5457669</v>
      </c>
      <c r="H3336" s="59">
        <v>514937</v>
      </c>
      <c r="I3336" s="60">
        <v>0</v>
      </c>
      <c r="J3336" s="58">
        <v>-268637</v>
      </c>
      <c r="K3336" s="61"/>
      <c r="L3336" s="61">
        <v>0</v>
      </c>
      <c r="M3336" s="61"/>
      <c r="N3336" s="61">
        <v>0</v>
      </c>
      <c r="O3336" s="62">
        <v>91864</v>
      </c>
      <c r="P3336" s="61"/>
      <c r="Q3336" s="61"/>
      <c r="R3336" s="61"/>
      <c r="S3336" s="61">
        <v>0</v>
      </c>
      <c r="T3336" s="61">
        <v>0</v>
      </c>
      <c r="U3336" s="61"/>
      <c r="V3336" s="61">
        <v>0</v>
      </c>
      <c r="W3336" s="61"/>
      <c r="X3336" s="61">
        <v>0</v>
      </c>
      <c r="Y3336" s="62">
        <v>3225175</v>
      </c>
      <c r="Z3336" s="61">
        <v>0</v>
      </c>
      <c r="AA3336" s="61"/>
      <c r="AB3336" s="62">
        <v>701825</v>
      </c>
      <c r="AC3336" s="61">
        <v>0</v>
      </c>
      <c r="AD3336" s="61"/>
      <c r="AE3336" s="62">
        <v>1155482</v>
      </c>
      <c r="AF3336" s="61"/>
      <c r="AG3336" s="61">
        <v>0</v>
      </c>
      <c r="AH3336" s="62">
        <v>283323</v>
      </c>
      <c r="AI3336" s="61"/>
      <c r="AJ3336" s="61">
        <v>0</v>
      </c>
      <c r="AK3336" s="61">
        <v>0</v>
      </c>
      <c r="AL3336" s="61">
        <v>0</v>
      </c>
      <c r="AM3336" s="61">
        <v>0</v>
      </c>
      <c r="AN3336" s="61">
        <v>0</v>
      </c>
      <c r="AO3336" s="61">
        <v>0</v>
      </c>
      <c r="AP3336" s="61"/>
      <c r="AQ3336" s="62">
        <v>5089</v>
      </c>
      <c r="AR3336" s="61"/>
      <c r="AS3336" s="62">
        <v>20558</v>
      </c>
      <c r="AT3336" s="61">
        <v>0</v>
      </c>
      <c r="AU3336" s="62">
        <v>310588</v>
      </c>
      <c r="AV3336" s="61"/>
      <c r="AW3336" s="61">
        <v>0</v>
      </c>
      <c r="AX3336" s="62">
        <v>37453</v>
      </c>
      <c r="AY3336" s="61"/>
      <c r="AZ3336" s="62">
        <v>3240</v>
      </c>
      <c r="BA3336" s="61"/>
      <c r="BB3336" s="62">
        <v>98332</v>
      </c>
      <c r="BC3336" s="62">
        <v>23899</v>
      </c>
      <c r="BD3336" s="61">
        <v>0</v>
      </c>
      <c r="BE3336" s="61"/>
      <c r="BF3336" s="61">
        <v>0</v>
      </c>
      <c r="BG3336" s="61"/>
      <c r="BH3336" s="61">
        <v>0</v>
      </c>
      <c r="BI3336" s="61"/>
      <c r="BJ3336" s="61">
        <v>0</v>
      </c>
      <c r="BK3336" s="61"/>
      <c r="BL3336" s="62">
        <v>15778</v>
      </c>
      <c r="BM3336" s="61">
        <v>0</v>
      </c>
      <c r="BN3336" s="62">
        <v>-268637</v>
      </c>
      <c r="BO3336" s="61"/>
    </row>
    <row r="3337" spans="1:67" x14ac:dyDescent="0.2">
      <c r="A3337" s="57" t="s">
        <v>63</v>
      </c>
      <c r="B3337" s="56" t="s">
        <v>63</v>
      </c>
      <c r="C3337" s="56" t="s">
        <v>63</v>
      </c>
      <c r="D3337" s="56">
        <v>2004</v>
      </c>
      <c r="E3337" s="58">
        <v>6350356</v>
      </c>
      <c r="F3337" s="58">
        <v>5998386</v>
      </c>
      <c r="G3337" s="59">
        <v>5800090</v>
      </c>
      <c r="H3337" s="59">
        <v>550266</v>
      </c>
      <c r="I3337" s="60">
        <v>0</v>
      </c>
      <c r="J3337" s="58">
        <v>-351970</v>
      </c>
      <c r="K3337" s="61"/>
      <c r="L3337" s="61">
        <v>0</v>
      </c>
      <c r="M3337" s="61"/>
      <c r="N3337" s="61">
        <v>0</v>
      </c>
      <c r="O3337" s="62">
        <v>91864</v>
      </c>
      <c r="P3337" s="61"/>
      <c r="Q3337" s="61"/>
      <c r="R3337" s="61"/>
      <c r="S3337" s="61">
        <v>0</v>
      </c>
      <c r="T3337" s="61">
        <v>0</v>
      </c>
      <c r="U3337" s="61"/>
      <c r="V3337" s="61">
        <v>0</v>
      </c>
      <c r="W3337" s="61"/>
      <c r="X3337" s="61">
        <v>0</v>
      </c>
      <c r="Y3337" s="62">
        <v>2328264</v>
      </c>
      <c r="Z3337" s="62">
        <v>1075832</v>
      </c>
      <c r="AA3337" s="61"/>
      <c r="AB3337" s="62">
        <v>148260</v>
      </c>
      <c r="AC3337" s="62">
        <v>611448</v>
      </c>
      <c r="AD3337" s="61"/>
      <c r="AE3337" s="62">
        <v>1255583</v>
      </c>
      <c r="AF3337" s="61"/>
      <c r="AG3337" s="61">
        <v>0</v>
      </c>
      <c r="AH3337" s="62">
        <v>288839</v>
      </c>
      <c r="AI3337" s="61"/>
      <c r="AJ3337" s="61">
        <v>0</v>
      </c>
      <c r="AK3337" s="61">
        <v>0</v>
      </c>
      <c r="AL3337" s="61">
        <v>0</v>
      </c>
      <c r="AM3337" s="61">
        <v>0</v>
      </c>
      <c r="AN3337" s="61">
        <v>0</v>
      </c>
      <c r="AO3337" s="61">
        <v>0</v>
      </c>
      <c r="AP3337" s="61"/>
      <c r="AQ3337" s="62">
        <v>5953</v>
      </c>
      <c r="AR3337" s="61"/>
      <c r="AS3337" s="62">
        <v>22869</v>
      </c>
      <c r="AT3337" s="61">
        <v>0</v>
      </c>
      <c r="AU3337" s="62">
        <v>331868</v>
      </c>
      <c r="AV3337" s="61"/>
      <c r="AW3337" s="61">
        <v>0</v>
      </c>
      <c r="AX3337" s="62">
        <v>41835</v>
      </c>
      <c r="AY3337" s="61"/>
      <c r="AZ3337" s="62">
        <v>9351</v>
      </c>
      <c r="BA3337" s="61"/>
      <c r="BB3337" s="62">
        <v>98332</v>
      </c>
      <c r="BC3337" s="62">
        <v>22597</v>
      </c>
      <c r="BD3337" s="61">
        <v>0</v>
      </c>
      <c r="BE3337" s="61"/>
      <c r="BF3337" s="61">
        <v>0</v>
      </c>
      <c r="BG3337" s="61"/>
      <c r="BH3337" s="61">
        <v>0</v>
      </c>
      <c r="BI3337" s="61"/>
      <c r="BJ3337" s="61">
        <v>0</v>
      </c>
      <c r="BK3337" s="61"/>
      <c r="BL3337" s="62">
        <v>17461</v>
      </c>
      <c r="BM3337" s="61">
        <v>0</v>
      </c>
      <c r="BN3337" s="62">
        <v>-351970</v>
      </c>
      <c r="BO3337" s="61"/>
    </row>
    <row r="3338" spans="1:67" x14ac:dyDescent="0.2">
      <c r="A3338" s="57" t="s">
        <v>63</v>
      </c>
      <c r="B3338" s="56" t="s">
        <v>63</v>
      </c>
      <c r="C3338" s="56" t="s">
        <v>63</v>
      </c>
      <c r="D3338" s="56">
        <v>2005</v>
      </c>
      <c r="E3338" s="58">
        <v>6642520</v>
      </c>
      <c r="F3338" s="58">
        <v>6258314</v>
      </c>
      <c r="G3338" s="59">
        <v>6041556</v>
      </c>
      <c r="H3338" s="59">
        <v>600964</v>
      </c>
      <c r="I3338" s="60">
        <v>0</v>
      </c>
      <c r="J3338" s="58">
        <v>-384206</v>
      </c>
      <c r="K3338" s="61"/>
      <c r="L3338" s="61">
        <v>0</v>
      </c>
      <c r="M3338" s="61"/>
      <c r="N3338" s="61">
        <v>0</v>
      </c>
      <c r="O3338" s="62">
        <v>91864</v>
      </c>
      <c r="P3338" s="61"/>
      <c r="Q3338" s="61"/>
      <c r="R3338" s="61"/>
      <c r="S3338" s="61">
        <v>0</v>
      </c>
      <c r="T3338" s="61">
        <v>0</v>
      </c>
      <c r="U3338" s="61"/>
      <c r="V3338" s="61">
        <v>0</v>
      </c>
      <c r="W3338" s="61"/>
      <c r="X3338" s="61">
        <v>0</v>
      </c>
      <c r="Y3338" s="62">
        <v>2512523</v>
      </c>
      <c r="Z3338" s="62">
        <v>1079172</v>
      </c>
      <c r="AA3338" s="61"/>
      <c r="AB3338" s="62">
        <v>150428</v>
      </c>
      <c r="AC3338" s="62">
        <v>641114</v>
      </c>
      <c r="AD3338" s="61"/>
      <c r="AE3338" s="62">
        <v>1281875</v>
      </c>
      <c r="AF3338" s="61"/>
      <c r="AG3338" s="61">
        <v>0</v>
      </c>
      <c r="AH3338" s="62">
        <v>284580</v>
      </c>
      <c r="AI3338" s="61"/>
      <c r="AJ3338" s="61">
        <v>0</v>
      </c>
      <c r="AK3338" s="61">
        <v>0</v>
      </c>
      <c r="AL3338" s="61">
        <v>0</v>
      </c>
      <c r="AM3338" s="61">
        <v>0</v>
      </c>
      <c r="AN3338" s="61">
        <v>0</v>
      </c>
      <c r="AO3338" s="61">
        <v>0</v>
      </c>
      <c r="AP3338" s="61"/>
      <c r="AQ3338" s="62">
        <v>6707</v>
      </c>
      <c r="AR3338" s="61"/>
      <c r="AS3338" s="62">
        <v>19833</v>
      </c>
      <c r="AT3338" s="61">
        <v>0</v>
      </c>
      <c r="AU3338" s="62">
        <v>365286</v>
      </c>
      <c r="AV3338" s="61"/>
      <c r="AW3338" s="61">
        <v>0</v>
      </c>
      <c r="AX3338" s="62">
        <v>46723</v>
      </c>
      <c r="AY3338" s="61"/>
      <c r="AZ3338" s="62">
        <v>9351</v>
      </c>
      <c r="BA3338" s="61"/>
      <c r="BB3338" s="62">
        <v>109996</v>
      </c>
      <c r="BC3338" s="62">
        <v>24251</v>
      </c>
      <c r="BD3338" s="61">
        <v>0</v>
      </c>
      <c r="BE3338" s="61"/>
      <c r="BF3338" s="61">
        <v>0</v>
      </c>
      <c r="BG3338" s="61"/>
      <c r="BH3338" s="61">
        <v>0</v>
      </c>
      <c r="BI3338" s="61"/>
      <c r="BJ3338" s="61">
        <v>0</v>
      </c>
      <c r="BK3338" s="61"/>
      <c r="BL3338" s="62">
        <v>18817</v>
      </c>
      <c r="BM3338" s="61">
        <v>0</v>
      </c>
      <c r="BN3338" s="62">
        <v>-384206</v>
      </c>
      <c r="BO3338" s="61"/>
    </row>
    <row r="3339" spans="1:67" x14ac:dyDescent="0.2">
      <c r="A3339" s="57" t="s">
        <v>63</v>
      </c>
      <c r="B3339" s="56" t="s">
        <v>63</v>
      </c>
      <c r="C3339" s="56" t="s">
        <v>63</v>
      </c>
      <c r="D3339" s="56">
        <v>2006</v>
      </c>
      <c r="E3339" s="58">
        <v>6848050</v>
      </c>
      <c r="F3339" s="58">
        <v>6373663</v>
      </c>
      <c r="G3339" s="59">
        <v>6240347</v>
      </c>
      <c r="H3339" s="59">
        <v>607703</v>
      </c>
      <c r="I3339" s="60">
        <v>0</v>
      </c>
      <c r="J3339" s="58">
        <v>-474387</v>
      </c>
      <c r="K3339" s="61"/>
      <c r="L3339" s="61">
        <v>0</v>
      </c>
      <c r="M3339" s="61"/>
      <c r="N3339" s="61">
        <v>0</v>
      </c>
      <c r="O3339" s="62">
        <v>91864</v>
      </c>
      <c r="P3339" s="61"/>
      <c r="Q3339" s="61"/>
      <c r="R3339" s="61"/>
      <c r="S3339" s="61">
        <v>0</v>
      </c>
      <c r="T3339" s="61">
        <v>0</v>
      </c>
      <c r="U3339" s="61"/>
      <c r="V3339" s="61">
        <v>0</v>
      </c>
      <c r="W3339" s="61"/>
      <c r="X3339" s="61">
        <v>0</v>
      </c>
      <c r="Y3339" s="62">
        <v>2628662</v>
      </c>
      <c r="Z3339" s="62">
        <v>1079172</v>
      </c>
      <c r="AA3339" s="61"/>
      <c r="AB3339" s="62">
        <v>152957</v>
      </c>
      <c r="AC3339" s="62">
        <v>666614</v>
      </c>
      <c r="AD3339" s="61"/>
      <c r="AE3339" s="62">
        <v>1294176</v>
      </c>
      <c r="AF3339" s="61"/>
      <c r="AG3339" s="61">
        <v>0</v>
      </c>
      <c r="AH3339" s="62">
        <v>326902</v>
      </c>
      <c r="AI3339" s="61"/>
      <c r="AJ3339" s="61">
        <v>0</v>
      </c>
      <c r="AK3339" s="61">
        <v>0</v>
      </c>
      <c r="AL3339" s="61">
        <v>0</v>
      </c>
      <c r="AM3339" s="61">
        <v>0</v>
      </c>
      <c r="AN3339" s="61">
        <v>0</v>
      </c>
      <c r="AO3339" s="61">
        <v>0</v>
      </c>
      <c r="AP3339" s="61"/>
      <c r="AQ3339" s="62">
        <v>6707</v>
      </c>
      <c r="AR3339" s="61"/>
      <c r="AS3339" s="62">
        <v>20944</v>
      </c>
      <c r="AT3339" s="61">
        <v>0</v>
      </c>
      <c r="AU3339" s="62">
        <v>365286</v>
      </c>
      <c r="AV3339" s="61"/>
      <c r="AW3339" s="61">
        <v>0</v>
      </c>
      <c r="AX3339" s="62">
        <v>48493</v>
      </c>
      <c r="AY3339" s="61"/>
      <c r="AZ3339" s="62">
        <v>12188</v>
      </c>
      <c r="BA3339" s="61"/>
      <c r="BB3339" s="62">
        <v>108187</v>
      </c>
      <c r="BC3339" s="62">
        <v>26092</v>
      </c>
      <c r="BD3339" s="61">
        <v>0</v>
      </c>
      <c r="BE3339" s="61"/>
      <c r="BF3339" s="61">
        <v>0</v>
      </c>
      <c r="BG3339" s="61"/>
      <c r="BH3339" s="61">
        <v>0</v>
      </c>
      <c r="BI3339" s="61"/>
      <c r="BJ3339" s="61">
        <v>0</v>
      </c>
      <c r="BK3339" s="61"/>
      <c r="BL3339" s="62">
        <v>19806</v>
      </c>
      <c r="BM3339" s="61">
        <v>0</v>
      </c>
      <c r="BN3339" s="62">
        <v>-474387</v>
      </c>
      <c r="BO3339" s="61"/>
    </row>
    <row r="3340" spans="1:67" x14ac:dyDescent="0.2">
      <c r="A3340" s="57" t="s">
        <v>63</v>
      </c>
      <c r="B3340" s="56" t="s">
        <v>63</v>
      </c>
      <c r="C3340" s="56" t="s">
        <v>63</v>
      </c>
      <c r="D3340" s="56">
        <v>2007</v>
      </c>
      <c r="E3340" s="58">
        <v>7093667</v>
      </c>
      <c r="F3340" s="58">
        <v>6569139</v>
      </c>
      <c r="G3340" s="59">
        <v>6477847</v>
      </c>
      <c r="H3340" s="59">
        <v>615820</v>
      </c>
      <c r="I3340" s="60">
        <v>0</v>
      </c>
      <c r="J3340" s="58">
        <v>-524528</v>
      </c>
      <c r="K3340" s="61"/>
      <c r="L3340" s="61">
        <v>0</v>
      </c>
      <c r="M3340" s="61"/>
      <c r="N3340" s="61">
        <v>0</v>
      </c>
      <c r="O3340" s="62">
        <v>91864</v>
      </c>
      <c r="P3340" s="61"/>
      <c r="Q3340" s="61"/>
      <c r="R3340" s="61"/>
      <c r="S3340" s="61">
        <v>0</v>
      </c>
      <c r="T3340" s="61">
        <v>0</v>
      </c>
      <c r="U3340" s="61"/>
      <c r="V3340" s="61">
        <v>0</v>
      </c>
      <c r="W3340" s="61"/>
      <c r="X3340" s="61">
        <v>0</v>
      </c>
      <c r="Y3340" s="62">
        <v>2779548</v>
      </c>
      <c r="Z3340" s="62">
        <v>1079172</v>
      </c>
      <c r="AA3340" s="61"/>
      <c r="AB3340" s="62">
        <v>155512</v>
      </c>
      <c r="AC3340" s="62">
        <v>716556</v>
      </c>
      <c r="AD3340" s="61"/>
      <c r="AE3340" s="62">
        <v>1336479</v>
      </c>
      <c r="AF3340" s="61"/>
      <c r="AG3340" s="61">
        <v>0</v>
      </c>
      <c r="AH3340" s="62">
        <v>318716</v>
      </c>
      <c r="AI3340" s="61"/>
      <c r="AJ3340" s="61">
        <v>0</v>
      </c>
      <c r="AK3340" s="61">
        <v>0</v>
      </c>
      <c r="AL3340" s="61">
        <v>0</v>
      </c>
      <c r="AM3340" s="61">
        <v>0</v>
      </c>
      <c r="AN3340" s="61">
        <v>0</v>
      </c>
      <c r="AO3340" s="61">
        <v>0</v>
      </c>
      <c r="AP3340" s="61"/>
      <c r="AQ3340" s="62">
        <v>7801</v>
      </c>
      <c r="AR3340" s="61"/>
      <c r="AS3340" s="62">
        <v>11997</v>
      </c>
      <c r="AT3340" s="62">
        <v>2090</v>
      </c>
      <c r="AU3340" s="62">
        <v>365286</v>
      </c>
      <c r="AV3340" s="61"/>
      <c r="AW3340" s="61">
        <v>0</v>
      </c>
      <c r="AX3340" s="62">
        <v>52484</v>
      </c>
      <c r="AY3340" s="61"/>
      <c r="AZ3340" s="62">
        <v>12188</v>
      </c>
      <c r="BA3340" s="61"/>
      <c r="BB3340" s="62">
        <v>108187</v>
      </c>
      <c r="BC3340" s="62">
        <v>33911</v>
      </c>
      <c r="BD3340" s="61">
        <v>0</v>
      </c>
      <c r="BE3340" s="61"/>
      <c r="BF3340" s="61">
        <v>0</v>
      </c>
      <c r="BG3340" s="61"/>
      <c r="BH3340" s="61">
        <v>0</v>
      </c>
      <c r="BI3340" s="61"/>
      <c r="BJ3340" s="61">
        <v>0</v>
      </c>
      <c r="BK3340" s="61"/>
      <c r="BL3340" s="62">
        <v>21876</v>
      </c>
      <c r="BM3340" s="61">
        <v>0</v>
      </c>
      <c r="BN3340" s="62">
        <v>-524528</v>
      </c>
      <c r="BO3340" s="61"/>
    </row>
    <row r="3341" spans="1:67" x14ac:dyDescent="0.2">
      <c r="A3341" s="57" t="s">
        <v>63</v>
      </c>
      <c r="B3341" s="56" t="s">
        <v>63</v>
      </c>
      <c r="C3341" s="56" t="s">
        <v>63</v>
      </c>
      <c r="D3341" s="56">
        <v>2008</v>
      </c>
      <c r="E3341" s="58">
        <v>7503916</v>
      </c>
      <c r="F3341" s="58">
        <v>6895708</v>
      </c>
      <c r="G3341" s="59">
        <v>6832145</v>
      </c>
      <c r="H3341" s="59">
        <v>671771</v>
      </c>
      <c r="I3341" s="60">
        <v>0</v>
      </c>
      <c r="J3341" s="58">
        <v>-608208</v>
      </c>
      <c r="K3341" s="61"/>
      <c r="L3341" s="61">
        <v>0</v>
      </c>
      <c r="M3341" s="61"/>
      <c r="N3341" s="61">
        <v>0</v>
      </c>
      <c r="O3341" s="62">
        <v>91864</v>
      </c>
      <c r="P3341" s="61"/>
      <c r="Q3341" s="61"/>
      <c r="R3341" s="61"/>
      <c r="S3341" s="61">
        <v>0</v>
      </c>
      <c r="T3341" s="61">
        <v>0</v>
      </c>
      <c r="U3341" s="61"/>
      <c r="V3341" s="61">
        <v>0</v>
      </c>
      <c r="W3341" s="61"/>
      <c r="X3341" s="61">
        <v>0</v>
      </c>
      <c r="Y3341" s="62">
        <v>2936921</v>
      </c>
      <c r="Z3341" s="62">
        <v>1079172</v>
      </c>
      <c r="AA3341" s="61"/>
      <c r="AB3341" s="62">
        <v>163101</v>
      </c>
      <c r="AC3341" s="62">
        <v>770586</v>
      </c>
      <c r="AD3341" s="61"/>
      <c r="AE3341" s="62">
        <v>1470153</v>
      </c>
      <c r="AF3341" s="61"/>
      <c r="AG3341" s="61">
        <v>0</v>
      </c>
      <c r="AH3341" s="62">
        <v>320348</v>
      </c>
      <c r="AI3341" s="61"/>
      <c r="AJ3341" s="61">
        <v>0</v>
      </c>
      <c r="AK3341" s="61">
        <v>0</v>
      </c>
      <c r="AL3341" s="61">
        <v>0</v>
      </c>
      <c r="AM3341" s="61">
        <v>0</v>
      </c>
      <c r="AN3341" s="61">
        <v>0</v>
      </c>
      <c r="AO3341" s="61">
        <v>0</v>
      </c>
      <c r="AP3341" s="61"/>
      <c r="AQ3341" s="62">
        <v>8719</v>
      </c>
      <c r="AR3341" s="61"/>
      <c r="AS3341" s="62">
        <v>13750</v>
      </c>
      <c r="AT3341" s="62">
        <v>4250</v>
      </c>
      <c r="AU3341" s="62">
        <v>406680</v>
      </c>
      <c r="AV3341" s="61"/>
      <c r="AW3341" s="61">
        <v>0</v>
      </c>
      <c r="AX3341" s="62">
        <v>58661</v>
      </c>
      <c r="AY3341" s="61"/>
      <c r="AZ3341" s="62">
        <v>13060</v>
      </c>
      <c r="BA3341" s="61"/>
      <c r="BB3341" s="62">
        <v>108187</v>
      </c>
      <c r="BC3341" s="62">
        <v>35179</v>
      </c>
      <c r="BD3341" s="61">
        <v>0</v>
      </c>
      <c r="BE3341" s="61"/>
      <c r="BF3341" s="61">
        <v>0</v>
      </c>
      <c r="BG3341" s="61"/>
      <c r="BH3341" s="61">
        <v>0</v>
      </c>
      <c r="BI3341" s="61"/>
      <c r="BJ3341" s="61">
        <v>0</v>
      </c>
      <c r="BK3341" s="61"/>
      <c r="BL3341" s="62">
        <v>23285</v>
      </c>
      <c r="BM3341" s="61">
        <v>0</v>
      </c>
      <c r="BN3341" s="62">
        <v>-608208</v>
      </c>
      <c r="BO3341" s="61"/>
    </row>
    <row r="3342" spans="1:67" x14ac:dyDescent="0.2">
      <c r="A3342" s="57" t="s">
        <v>63</v>
      </c>
      <c r="B3342" s="56" t="s">
        <v>63</v>
      </c>
      <c r="C3342" s="56" t="s">
        <v>63</v>
      </c>
      <c r="D3342" s="56">
        <v>2009</v>
      </c>
      <c r="E3342" s="58">
        <v>7865641</v>
      </c>
      <c r="F3342" s="58">
        <v>7161224</v>
      </c>
      <c r="G3342" s="59">
        <v>7119421</v>
      </c>
      <c r="H3342" s="59">
        <v>746220</v>
      </c>
      <c r="I3342" s="60">
        <v>0</v>
      </c>
      <c r="J3342" s="58">
        <v>-704417</v>
      </c>
      <c r="K3342" s="61"/>
      <c r="L3342" s="61">
        <v>0</v>
      </c>
      <c r="M3342" s="61"/>
      <c r="N3342" s="61">
        <v>0</v>
      </c>
      <c r="O3342" s="62">
        <v>91864</v>
      </c>
      <c r="P3342" s="61"/>
      <c r="Q3342" s="61"/>
      <c r="R3342" s="61"/>
      <c r="S3342" s="61">
        <v>0</v>
      </c>
      <c r="T3342" s="61">
        <v>0</v>
      </c>
      <c r="U3342" s="61"/>
      <c r="V3342" s="61">
        <v>0</v>
      </c>
      <c r="W3342" s="61"/>
      <c r="X3342" s="61">
        <v>0</v>
      </c>
      <c r="Y3342" s="62">
        <v>3109635</v>
      </c>
      <c r="Z3342" s="62">
        <v>1079172</v>
      </c>
      <c r="AA3342" s="61"/>
      <c r="AB3342" s="62">
        <v>165710</v>
      </c>
      <c r="AC3342" s="62">
        <v>805900</v>
      </c>
      <c r="AD3342" s="61"/>
      <c r="AE3342" s="62">
        <v>1476743</v>
      </c>
      <c r="AF3342" s="61"/>
      <c r="AG3342" s="61">
        <v>0</v>
      </c>
      <c r="AH3342" s="62">
        <v>390397</v>
      </c>
      <c r="AI3342" s="61"/>
      <c r="AJ3342" s="61">
        <v>0</v>
      </c>
      <c r="AK3342" s="61">
        <v>0</v>
      </c>
      <c r="AL3342" s="61">
        <v>0</v>
      </c>
      <c r="AM3342" s="61">
        <v>0</v>
      </c>
      <c r="AN3342" s="61">
        <v>0</v>
      </c>
      <c r="AO3342" s="61">
        <v>0</v>
      </c>
      <c r="AP3342" s="61"/>
      <c r="AQ3342" s="62">
        <v>13378</v>
      </c>
      <c r="AR3342" s="61"/>
      <c r="AS3342" s="62">
        <v>39560</v>
      </c>
      <c r="AT3342" s="62">
        <v>4250</v>
      </c>
      <c r="AU3342" s="62">
        <v>437863</v>
      </c>
      <c r="AV3342" s="61"/>
      <c r="AW3342" s="61">
        <v>0</v>
      </c>
      <c r="AX3342" s="62">
        <v>63645</v>
      </c>
      <c r="AY3342" s="61"/>
      <c r="AZ3342" s="62">
        <v>12693</v>
      </c>
      <c r="BA3342" s="61"/>
      <c r="BB3342" s="62">
        <v>112402</v>
      </c>
      <c r="BC3342" s="62">
        <v>37334</v>
      </c>
      <c r="BD3342" s="61">
        <v>0</v>
      </c>
      <c r="BE3342" s="61"/>
      <c r="BF3342" s="61">
        <v>0</v>
      </c>
      <c r="BG3342" s="61"/>
      <c r="BH3342" s="61">
        <v>0</v>
      </c>
      <c r="BI3342" s="61"/>
      <c r="BJ3342" s="61">
        <v>0</v>
      </c>
      <c r="BK3342" s="61"/>
      <c r="BL3342" s="62">
        <v>25095</v>
      </c>
      <c r="BM3342" s="61">
        <v>0</v>
      </c>
      <c r="BN3342" s="62">
        <v>-704417</v>
      </c>
      <c r="BO3342" s="61"/>
    </row>
    <row r="3343" spans="1:67" x14ac:dyDescent="0.2">
      <c r="A3343" s="57" t="s">
        <v>63</v>
      </c>
      <c r="B3343" s="56" t="s">
        <v>63</v>
      </c>
      <c r="C3343" s="56" t="s">
        <v>63</v>
      </c>
      <c r="D3343" s="56">
        <v>2010</v>
      </c>
      <c r="E3343" s="58">
        <v>8249249</v>
      </c>
      <c r="F3343" s="58">
        <v>7432033</v>
      </c>
      <c r="G3343" s="59">
        <v>7474659</v>
      </c>
      <c r="H3343" s="59">
        <v>774590</v>
      </c>
      <c r="I3343" s="60">
        <v>0</v>
      </c>
      <c r="J3343" s="58">
        <v>-817216</v>
      </c>
      <c r="K3343" s="61"/>
      <c r="L3343" s="61">
        <v>0</v>
      </c>
      <c r="M3343" s="61"/>
      <c r="N3343" s="61">
        <v>0</v>
      </c>
      <c r="O3343" s="62">
        <v>91864</v>
      </c>
      <c r="P3343" s="61"/>
      <c r="Q3343" s="61"/>
      <c r="R3343" s="61"/>
      <c r="S3343" s="61">
        <v>0</v>
      </c>
      <c r="T3343" s="61">
        <v>0</v>
      </c>
      <c r="U3343" s="61"/>
      <c r="V3343" s="61">
        <v>0</v>
      </c>
      <c r="W3343" s="61"/>
      <c r="X3343" s="61">
        <v>0</v>
      </c>
      <c r="Y3343" s="62">
        <v>3308410</v>
      </c>
      <c r="Z3343" s="62">
        <v>1079982</v>
      </c>
      <c r="AA3343" s="61"/>
      <c r="AB3343" s="62">
        <v>167449</v>
      </c>
      <c r="AC3343" s="62">
        <v>833738</v>
      </c>
      <c r="AD3343" s="61"/>
      <c r="AE3343" s="62">
        <v>1545612</v>
      </c>
      <c r="AF3343" s="61"/>
      <c r="AG3343" s="61">
        <v>0</v>
      </c>
      <c r="AH3343" s="62">
        <v>447604</v>
      </c>
      <c r="AI3343" s="61"/>
      <c r="AJ3343" s="61">
        <v>0</v>
      </c>
      <c r="AK3343" s="61">
        <v>0</v>
      </c>
      <c r="AL3343" s="61">
        <v>0</v>
      </c>
      <c r="AM3343" s="61">
        <v>0</v>
      </c>
      <c r="AN3343" s="61">
        <v>0</v>
      </c>
      <c r="AO3343" s="61">
        <v>0</v>
      </c>
      <c r="AP3343" s="61"/>
      <c r="AQ3343" s="62">
        <v>13734</v>
      </c>
      <c r="AR3343" s="61"/>
      <c r="AS3343" s="62">
        <v>39324</v>
      </c>
      <c r="AT3343" s="62">
        <v>6545</v>
      </c>
      <c r="AU3343" s="62">
        <v>437863</v>
      </c>
      <c r="AV3343" s="61"/>
      <c r="AW3343" s="61">
        <v>0</v>
      </c>
      <c r="AX3343" s="62">
        <v>64775</v>
      </c>
      <c r="AY3343" s="61"/>
      <c r="AZ3343" s="62">
        <v>12693</v>
      </c>
      <c r="BA3343" s="61"/>
      <c r="BB3343" s="62">
        <v>135802</v>
      </c>
      <c r="BC3343" s="62">
        <v>37334</v>
      </c>
      <c r="BD3343" s="61">
        <v>0</v>
      </c>
      <c r="BE3343" s="61"/>
      <c r="BF3343" s="61">
        <v>0</v>
      </c>
      <c r="BG3343" s="61"/>
      <c r="BH3343" s="61">
        <v>0</v>
      </c>
      <c r="BI3343" s="61"/>
      <c r="BJ3343" s="61">
        <v>0</v>
      </c>
      <c r="BK3343" s="61"/>
      <c r="BL3343" s="62">
        <v>26520</v>
      </c>
      <c r="BM3343" s="61">
        <v>0</v>
      </c>
      <c r="BN3343" s="62">
        <v>-817216</v>
      </c>
      <c r="BO3343" s="61"/>
    </row>
    <row r="3344" spans="1:67" x14ac:dyDescent="0.2">
      <c r="A3344" s="57" t="s">
        <v>63</v>
      </c>
      <c r="B3344" s="56" t="s">
        <v>63</v>
      </c>
      <c r="C3344" s="56" t="s">
        <v>63</v>
      </c>
      <c r="D3344" s="56">
        <v>2011</v>
      </c>
      <c r="E3344" s="58">
        <v>8575068</v>
      </c>
      <c r="F3344" s="58">
        <v>7683877</v>
      </c>
      <c r="G3344" s="59">
        <v>7768238</v>
      </c>
      <c r="H3344" s="59">
        <v>806830</v>
      </c>
      <c r="I3344" s="60">
        <v>0</v>
      </c>
      <c r="J3344" s="58">
        <v>-891191</v>
      </c>
      <c r="K3344" s="61"/>
      <c r="L3344" s="61">
        <v>0</v>
      </c>
      <c r="M3344" s="61"/>
      <c r="N3344" s="61">
        <v>0</v>
      </c>
      <c r="O3344" s="62">
        <v>91864</v>
      </c>
      <c r="P3344" s="61"/>
      <c r="Q3344" s="61"/>
      <c r="R3344" s="61"/>
      <c r="S3344" s="61">
        <v>0</v>
      </c>
      <c r="T3344" s="61">
        <v>0</v>
      </c>
      <c r="U3344" s="61"/>
      <c r="V3344" s="61">
        <v>0</v>
      </c>
      <c r="W3344" s="61"/>
      <c r="X3344" s="61">
        <v>0</v>
      </c>
      <c r="Y3344" s="62">
        <v>3473474</v>
      </c>
      <c r="Z3344" s="62">
        <v>1079982</v>
      </c>
      <c r="AA3344" s="61"/>
      <c r="AB3344" s="62">
        <v>173393</v>
      </c>
      <c r="AC3344" s="62">
        <v>887702</v>
      </c>
      <c r="AD3344" s="61"/>
      <c r="AE3344" s="62">
        <v>1607741</v>
      </c>
      <c r="AF3344" s="61"/>
      <c r="AG3344" s="61">
        <v>0</v>
      </c>
      <c r="AH3344" s="62">
        <v>454082</v>
      </c>
      <c r="AI3344" s="61"/>
      <c r="AJ3344" s="61">
        <v>0</v>
      </c>
      <c r="AK3344" s="61">
        <v>0</v>
      </c>
      <c r="AL3344" s="61">
        <v>0</v>
      </c>
      <c r="AM3344" s="61">
        <v>0</v>
      </c>
      <c r="AN3344" s="61">
        <v>0</v>
      </c>
      <c r="AO3344" s="61">
        <v>0</v>
      </c>
      <c r="AP3344" s="61"/>
      <c r="AQ3344" s="62">
        <v>17532</v>
      </c>
      <c r="AR3344" s="61"/>
      <c r="AS3344" s="62">
        <v>41661</v>
      </c>
      <c r="AT3344" s="62">
        <v>29045</v>
      </c>
      <c r="AU3344" s="62">
        <v>437863</v>
      </c>
      <c r="AV3344" s="61"/>
      <c r="AW3344" s="61">
        <v>0</v>
      </c>
      <c r="AX3344" s="62">
        <v>67211</v>
      </c>
      <c r="AY3344" s="61"/>
      <c r="AZ3344" s="62">
        <v>12693</v>
      </c>
      <c r="BA3344" s="61"/>
      <c r="BB3344" s="62">
        <v>135802</v>
      </c>
      <c r="BC3344" s="62">
        <v>37334</v>
      </c>
      <c r="BD3344" s="61">
        <v>0</v>
      </c>
      <c r="BE3344" s="61"/>
      <c r="BF3344" s="61">
        <v>0</v>
      </c>
      <c r="BG3344" s="61"/>
      <c r="BH3344" s="61">
        <v>0</v>
      </c>
      <c r="BI3344" s="61"/>
      <c r="BJ3344" s="61">
        <v>0</v>
      </c>
      <c r="BK3344" s="61"/>
      <c r="BL3344" s="62">
        <v>27689</v>
      </c>
      <c r="BM3344" s="61">
        <v>0</v>
      </c>
      <c r="BN3344" s="62">
        <v>-891191</v>
      </c>
      <c r="BO3344" s="61"/>
    </row>
    <row r="3345" spans="1:67" x14ac:dyDescent="0.2">
      <c r="A3345" s="57" t="s">
        <v>64</v>
      </c>
      <c r="B3345" s="56" t="s">
        <v>64</v>
      </c>
      <c r="C3345" s="56" t="s">
        <v>64</v>
      </c>
      <c r="D3345" s="56">
        <v>1989</v>
      </c>
      <c r="E3345" s="58">
        <v>11130098</v>
      </c>
      <c r="F3345" s="58">
        <v>10889885</v>
      </c>
      <c r="G3345" s="59">
        <v>9940077</v>
      </c>
      <c r="H3345" s="59">
        <v>1190021</v>
      </c>
      <c r="I3345" s="60">
        <v>0</v>
      </c>
      <c r="J3345" s="58">
        <v>-240213</v>
      </c>
      <c r="K3345" s="62">
        <v>204157</v>
      </c>
      <c r="L3345" s="61"/>
      <c r="M3345" s="61"/>
      <c r="N3345" s="61"/>
      <c r="O3345" s="61"/>
      <c r="P3345" s="62">
        <v>197916</v>
      </c>
      <c r="Q3345" s="62">
        <v>114484</v>
      </c>
      <c r="R3345" s="61"/>
      <c r="S3345" s="61"/>
      <c r="T3345" s="61"/>
      <c r="U3345" s="61"/>
      <c r="V3345" s="61"/>
      <c r="W3345" s="62">
        <v>1081282</v>
      </c>
      <c r="X3345" s="61"/>
      <c r="Y3345" s="61"/>
      <c r="Z3345" s="61"/>
      <c r="AA3345" s="62">
        <v>4611781</v>
      </c>
      <c r="AB3345" s="61"/>
      <c r="AC3345" s="61"/>
      <c r="AD3345" s="62">
        <v>1660146</v>
      </c>
      <c r="AE3345" s="61"/>
      <c r="AF3345" s="62">
        <v>1352889</v>
      </c>
      <c r="AG3345" s="61"/>
      <c r="AH3345" s="61"/>
      <c r="AI3345" s="62">
        <v>717422</v>
      </c>
      <c r="AJ3345" s="61"/>
      <c r="AK3345" s="61"/>
      <c r="AL3345" s="61"/>
      <c r="AM3345" s="61"/>
      <c r="AN3345" s="61"/>
      <c r="AO3345" s="61"/>
      <c r="AP3345" s="62">
        <v>148868</v>
      </c>
      <c r="AQ3345" s="61"/>
      <c r="AR3345" s="62">
        <v>194085</v>
      </c>
      <c r="AS3345" s="61"/>
      <c r="AT3345" s="61"/>
      <c r="AU3345" s="61"/>
      <c r="AV3345" s="61"/>
      <c r="AW3345" s="61"/>
      <c r="AX3345" s="61"/>
      <c r="AY3345" s="62">
        <v>358957</v>
      </c>
      <c r="AZ3345" s="61"/>
      <c r="BA3345" s="62">
        <v>488111</v>
      </c>
      <c r="BB3345" s="61"/>
      <c r="BC3345" s="61"/>
      <c r="BD3345" s="61"/>
      <c r="BE3345" s="61"/>
      <c r="BF3345" s="61"/>
      <c r="BG3345" s="61"/>
      <c r="BH3345" s="61"/>
      <c r="BI3345" s="61"/>
      <c r="BJ3345" s="61"/>
      <c r="BK3345" s="61"/>
      <c r="BL3345" s="61"/>
      <c r="BM3345" s="61"/>
      <c r="BN3345" s="61"/>
      <c r="BO3345" s="62">
        <v>-240213</v>
      </c>
    </row>
    <row r="3346" spans="1:67" x14ac:dyDescent="0.2">
      <c r="A3346" s="57" t="s">
        <v>64</v>
      </c>
      <c r="B3346" s="56" t="s">
        <v>64</v>
      </c>
      <c r="C3346" s="56" t="s">
        <v>64</v>
      </c>
      <c r="D3346" s="56">
        <v>1990</v>
      </c>
      <c r="E3346" s="58">
        <v>12163261</v>
      </c>
      <c r="F3346" s="58">
        <v>11923048</v>
      </c>
      <c r="G3346" s="59">
        <v>10922253</v>
      </c>
      <c r="H3346" s="59">
        <v>1241008</v>
      </c>
      <c r="I3346" s="60">
        <v>0</v>
      </c>
      <c r="J3346" s="58">
        <v>-240213</v>
      </c>
      <c r="K3346" s="62">
        <v>204157</v>
      </c>
      <c r="L3346" s="61"/>
      <c r="M3346" s="61"/>
      <c r="N3346" s="61"/>
      <c r="O3346" s="61"/>
      <c r="P3346" s="62">
        <v>197916</v>
      </c>
      <c r="Q3346" s="62">
        <v>114484</v>
      </c>
      <c r="R3346" s="61"/>
      <c r="S3346" s="61"/>
      <c r="T3346" s="61"/>
      <c r="U3346" s="61"/>
      <c r="V3346" s="61"/>
      <c r="W3346" s="62">
        <v>1081282</v>
      </c>
      <c r="X3346" s="61"/>
      <c r="Y3346" s="61"/>
      <c r="Z3346" s="61"/>
      <c r="AA3346" s="62">
        <v>4991366</v>
      </c>
      <c r="AB3346" s="61"/>
      <c r="AC3346" s="61"/>
      <c r="AD3346" s="62">
        <v>1912477</v>
      </c>
      <c r="AE3346" s="61"/>
      <c r="AF3346" s="62">
        <v>1620191</v>
      </c>
      <c r="AG3346" s="61"/>
      <c r="AH3346" s="61"/>
      <c r="AI3346" s="62">
        <v>800380</v>
      </c>
      <c r="AJ3346" s="61"/>
      <c r="AK3346" s="61"/>
      <c r="AL3346" s="61"/>
      <c r="AM3346" s="61"/>
      <c r="AN3346" s="61"/>
      <c r="AO3346" s="61"/>
      <c r="AP3346" s="62">
        <v>159026</v>
      </c>
      <c r="AQ3346" s="61"/>
      <c r="AR3346" s="62">
        <v>187059</v>
      </c>
      <c r="AS3346" s="61"/>
      <c r="AT3346" s="61"/>
      <c r="AU3346" s="61"/>
      <c r="AV3346" s="61"/>
      <c r="AW3346" s="61"/>
      <c r="AX3346" s="61"/>
      <c r="AY3346" s="62">
        <v>400701</v>
      </c>
      <c r="AZ3346" s="61"/>
      <c r="BA3346" s="62">
        <v>494222</v>
      </c>
      <c r="BB3346" s="61"/>
      <c r="BC3346" s="61"/>
      <c r="BD3346" s="61"/>
      <c r="BE3346" s="61"/>
      <c r="BF3346" s="61"/>
      <c r="BG3346" s="61"/>
      <c r="BH3346" s="61"/>
      <c r="BI3346" s="61"/>
      <c r="BJ3346" s="61"/>
      <c r="BK3346" s="61"/>
      <c r="BL3346" s="61"/>
      <c r="BM3346" s="61"/>
      <c r="BN3346" s="61"/>
      <c r="BO3346" s="62">
        <v>-240213</v>
      </c>
    </row>
    <row r="3347" spans="1:67" x14ac:dyDescent="0.2">
      <c r="A3347" s="57" t="s">
        <v>64</v>
      </c>
      <c r="B3347" s="56" t="s">
        <v>64</v>
      </c>
      <c r="C3347" s="56" t="s">
        <v>64</v>
      </c>
      <c r="D3347" s="56">
        <v>1991</v>
      </c>
      <c r="E3347" s="58">
        <v>13428648</v>
      </c>
      <c r="F3347" s="58">
        <v>13188435</v>
      </c>
      <c r="G3347" s="59">
        <v>12027271</v>
      </c>
      <c r="H3347" s="59">
        <v>1401377</v>
      </c>
      <c r="I3347" s="60">
        <v>0</v>
      </c>
      <c r="J3347" s="58">
        <v>-240213</v>
      </c>
      <c r="K3347" s="62">
        <v>204157</v>
      </c>
      <c r="L3347" s="61"/>
      <c r="M3347" s="61"/>
      <c r="N3347" s="61"/>
      <c r="O3347" s="61"/>
      <c r="P3347" s="62">
        <v>197916</v>
      </c>
      <c r="Q3347" s="62">
        <v>114484</v>
      </c>
      <c r="R3347" s="61"/>
      <c r="S3347" s="61"/>
      <c r="T3347" s="61"/>
      <c r="U3347" s="61"/>
      <c r="V3347" s="61"/>
      <c r="W3347" s="62">
        <v>1081282</v>
      </c>
      <c r="X3347" s="61"/>
      <c r="Y3347" s="61"/>
      <c r="Z3347" s="61"/>
      <c r="AA3347" s="62">
        <v>5513464</v>
      </c>
      <c r="AB3347" s="61"/>
      <c r="AC3347" s="61"/>
      <c r="AD3347" s="62">
        <v>2068300</v>
      </c>
      <c r="AE3347" s="61"/>
      <c r="AF3347" s="62">
        <v>1922705</v>
      </c>
      <c r="AG3347" s="61"/>
      <c r="AH3347" s="61"/>
      <c r="AI3347" s="62">
        <v>924963</v>
      </c>
      <c r="AJ3347" s="61"/>
      <c r="AK3347" s="61"/>
      <c r="AL3347" s="61"/>
      <c r="AM3347" s="61"/>
      <c r="AN3347" s="61"/>
      <c r="AO3347" s="61"/>
      <c r="AP3347" s="62">
        <v>160373</v>
      </c>
      <c r="AQ3347" s="61"/>
      <c r="AR3347" s="62">
        <v>212739</v>
      </c>
      <c r="AS3347" s="61"/>
      <c r="AT3347" s="61"/>
      <c r="AU3347" s="61"/>
      <c r="AV3347" s="61"/>
      <c r="AW3347" s="61"/>
      <c r="AX3347" s="61"/>
      <c r="AY3347" s="62">
        <v>423275</v>
      </c>
      <c r="AZ3347" s="61"/>
      <c r="BA3347" s="62">
        <v>604990</v>
      </c>
      <c r="BB3347" s="61"/>
      <c r="BC3347" s="61"/>
      <c r="BD3347" s="61"/>
      <c r="BE3347" s="61"/>
      <c r="BF3347" s="61"/>
      <c r="BG3347" s="61"/>
      <c r="BH3347" s="61"/>
      <c r="BI3347" s="61"/>
      <c r="BJ3347" s="61"/>
      <c r="BK3347" s="61"/>
      <c r="BL3347" s="61"/>
      <c r="BM3347" s="61"/>
      <c r="BN3347" s="61"/>
      <c r="BO3347" s="62">
        <v>-240213</v>
      </c>
    </row>
    <row r="3348" spans="1:67" x14ac:dyDescent="0.2">
      <c r="A3348" s="57" t="s">
        <v>64</v>
      </c>
      <c r="B3348" s="56" t="s">
        <v>64</v>
      </c>
      <c r="C3348" s="56" t="s">
        <v>64</v>
      </c>
      <c r="D3348" s="56">
        <v>1992</v>
      </c>
      <c r="E3348" s="58">
        <v>12554626</v>
      </c>
      <c r="F3348" s="58">
        <v>12314413</v>
      </c>
      <c r="G3348" s="59">
        <v>11091184</v>
      </c>
      <c r="H3348" s="59">
        <v>1463442</v>
      </c>
      <c r="I3348" s="60">
        <v>0</v>
      </c>
      <c r="J3348" s="58">
        <v>-240213</v>
      </c>
      <c r="K3348" s="62">
        <v>204157</v>
      </c>
      <c r="L3348" s="61"/>
      <c r="M3348" s="61"/>
      <c r="N3348" s="61"/>
      <c r="O3348" s="61"/>
      <c r="P3348" s="62">
        <v>197916</v>
      </c>
      <c r="Q3348" s="62">
        <v>114484</v>
      </c>
      <c r="R3348" s="61"/>
      <c r="S3348" s="61"/>
      <c r="T3348" s="61"/>
      <c r="U3348" s="61"/>
      <c r="V3348" s="61"/>
      <c r="W3348" s="62">
        <v>1081282</v>
      </c>
      <c r="X3348" s="61"/>
      <c r="Y3348" s="61"/>
      <c r="Z3348" s="61"/>
      <c r="AA3348" s="62">
        <v>4031686</v>
      </c>
      <c r="AB3348" s="61"/>
      <c r="AC3348" s="61"/>
      <c r="AD3348" s="62">
        <v>2215101</v>
      </c>
      <c r="AE3348" s="61"/>
      <c r="AF3348" s="62">
        <v>2257527</v>
      </c>
      <c r="AG3348" s="61"/>
      <c r="AH3348" s="61"/>
      <c r="AI3348" s="62">
        <v>989031</v>
      </c>
      <c r="AJ3348" s="61"/>
      <c r="AK3348" s="61"/>
      <c r="AL3348" s="61"/>
      <c r="AM3348" s="61"/>
      <c r="AN3348" s="61"/>
      <c r="AO3348" s="61"/>
      <c r="AP3348" s="62">
        <v>162735</v>
      </c>
      <c r="AQ3348" s="61"/>
      <c r="AR3348" s="62">
        <v>217522</v>
      </c>
      <c r="AS3348" s="61"/>
      <c r="AT3348" s="61"/>
      <c r="AU3348" s="61"/>
      <c r="AV3348" s="61"/>
      <c r="AW3348" s="61"/>
      <c r="AX3348" s="61"/>
      <c r="AY3348" s="62">
        <v>461250</v>
      </c>
      <c r="AZ3348" s="61"/>
      <c r="BA3348" s="62">
        <v>621935</v>
      </c>
      <c r="BB3348" s="61"/>
      <c r="BC3348" s="61"/>
      <c r="BD3348" s="61"/>
      <c r="BE3348" s="61"/>
      <c r="BF3348" s="61"/>
      <c r="BG3348" s="61"/>
      <c r="BH3348" s="61"/>
      <c r="BI3348" s="61"/>
      <c r="BJ3348" s="61"/>
      <c r="BK3348" s="61"/>
      <c r="BL3348" s="61"/>
      <c r="BM3348" s="61"/>
      <c r="BN3348" s="61"/>
      <c r="BO3348" s="62">
        <v>-240213</v>
      </c>
    </row>
    <row r="3349" spans="1:67" x14ac:dyDescent="0.2">
      <c r="A3349" s="57" t="s">
        <v>64</v>
      </c>
      <c r="B3349" s="56" t="s">
        <v>64</v>
      </c>
      <c r="C3349" s="56" t="s">
        <v>64</v>
      </c>
      <c r="D3349" s="56">
        <v>1993</v>
      </c>
      <c r="E3349" s="58">
        <v>14148440</v>
      </c>
      <c r="F3349" s="58">
        <v>13908227</v>
      </c>
      <c r="G3349" s="59">
        <v>12412014</v>
      </c>
      <c r="H3349" s="59">
        <v>1736426</v>
      </c>
      <c r="I3349" s="60">
        <v>0</v>
      </c>
      <c r="J3349" s="58">
        <v>-240213</v>
      </c>
      <c r="K3349" s="62">
        <v>204157</v>
      </c>
      <c r="L3349" s="61"/>
      <c r="M3349" s="61"/>
      <c r="N3349" s="61"/>
      <c r="O3349" s="61"/>
      <c r="P3349" s="62">
        <v>197916</v>
      </c>
      <c r="Q3349" s="62">
        <v>114484</v>
      </c>
      <c r="R3349" s="61"/>
      <c r="S3349" s="61"/>
      <c r="T3349" s="61"/>
      <c r="U3349" s="61"/>
      <c r="V3349" s="61"/>
      <c r="W3349" s="62">
        <v>1081282</v>
      </c>
      <c r="X3349" s="61"/>
      <c r="Y3349" s="61"/>
      <c r="Z3349" s="61"/>
      <c r="AA3349" s="62">
        <v>4525689</v>
      </c>
      <c r="AB3349" s="61"/>
      <c r="AC3349" s="61"/>
      <c r="AD3349" s="62">
        <v>2627836</v>
      </c>
      <c r="AE3349" s="61"/>
      <c r="AF3349" s="62">
        <v>2615151</v>
      </c>
      <c r="AG3349" s="61"/>
      <c r="AH3349" s="61"/>
      <c r="AI3349" s="62">
        <v>1045499</v>
      </c>
      <c r="AJ3349" s="61"/>
      <c r="AK3349" s="61"/>
      <c r="AL3349" s="61"/>
      <c r="AM3349" s="61"/>
      <c r="AN3349" s="61"/>
      <c r="AO3349" s="61"/>
      <c r="AP3349" s="62">
        <v>162692</v>
      </c>
      <c r="AQ3349" s="61"/>
      <c r="AR3349" s="62">
        <v>228946</v>
      </c>
      <c r="AS3349" s="61"/>
      <c r="AT3349" s="61"/>
      <c r="AU3349" s="61"/>
      <c r="AV3349" s="61"/>
      <c r="AW3349" s="61"/>
      <c r="AX3349" s="61"/>
      <c r="AY3349" s="62">
        <v>558615</v>
      </c>
      <c r="AZ3349" s="61"/>
      <c r="BA3349" s="62">
        <v>777580</v>
      </c>
      <c r="BB3349" s="61"/>
      <c r="BC3349" s="61"/>
      <c r="BD3349" s="61"/>
      <c r="BE3349" s="62">
        <v>8593</v>
      </c>
      <c r="BF3349" s="61"/>
      <c r="BG3349" s="61"/>
      <c r="BH3349" s="61"/>
      <c r="BI3349" s="61"/>
      <c r="BJ3349" s="61"/>
      <c r="BK3349" s="61"/>
      <c r="BL3349" s="61"/>
      <c r="BM3349" s="61"/>
      <c r="BN3349" s="61"/>
      <c r="BO3349" s="62">
        <v>-240213</v>
      </c>
    </row>
    <row r="3350" spans="1:67" x14ac:dyDescent="0.2">
      <c r="A3350" s="57" t="s">
        <v>64</v>
      </c>
      <c r="B3350" s="56" t="s">
        <v>64</v>
      </c>
      <c r="C3350" s="56" t="s">
        <v>64</v>
      </c>
      <c r="D3350" s="56">
        <v>1994</v>
      </c>
      <c r="E3350" s="58">
        <v>17531632</v>
      </c>
      <c r="F3350" s="58">
        <v>15764500</v>
      </c>
      <c r="G3350" s="59">
        <v>15753734</v>
      </c>
      <c r="H3350" s="59">
        <v>1777898</v>
      </c>
      <c r="I3350" s="60">
        <v>0</v>
      </c>
      <c r="J3350" s="58">
        <v>-1767132</v>
      </c>
      <c r="K3350" s="62">
        <v>204157</v>
      </c>
      <c r="L3350" s="61"/>
      <c r="M3350" s="61"/>
      <c r="N3350" s="61"/>
      <c r="O3350" s="61"/>
      <c r="P3350" s="62">
        <v>2274970</v>
      </c>
      <c r="Q3350" s="62">
        <v>114484</v>
      </c>
      <c r="R3350" s="61"/>
      <c r="S3350" s="61"/>
      <c r="T3350" s="61"/>
      <c r="U3350" s="61"/>
      <c r="V3350" s="61"/>
      <c r="W3350" s="62">
        <v>941448</v>
      </c>
      <c r="X3350" s="61"/>
      <c r="Y3350" s="61"/>
      <c r="Z3350" s="61"/>
      <c r="AA3350" s="62">
        <v>5134346</v>
      </c>
      <c r="AB3350" s="61"/>
      <c r="AC3350" s="61"/>
      <c r="AD3350" s="62">
        <v>2936564</v>
      </c>
      <c r="AE3350" s="61"/>
      <c r="AF3350" s="62">
        <v>3067978</v>
      </c>
      <c r="AG3350" s="61"/>
      <c r="AH3350" s="61"/>
      <c r="AI3350" s="62">
        <v>1079787</v>
      </c>
      <c r="AJ3350" s="61"/>
      <c r="AK3350" s="61"/>
      <c r="AL3350" s="61"/>
      <c r="AM3350" s="61"/>
      <c r="AN3350" s="61"/>
      <c r="AO3350" s="61"/>
      <c r="AP3350" s="62">
        <v>120500</v>
      </c>
      <c r="AQ3350" s="61"/>
      <c r="AR3350" s="62">
        <v>290950</v>
      </c>
      <c r="AS3350" s="61"/>
      <c r="AT3350" s="61"/>
      <c r="AU3350" s="61"/>
      <c r="AV3350" s="61"/>
      <c r="AW3350" s="61"/>
      <c r="AX3350" s="61"/>
      <c r="AY3350" s="62">
        <v>507180</v>
      </c>
      <c r="AZ3350" s="61"/>
      <c r="BA3350" s="62">
        <v>786659</v>
      </c>
      <c r="BB3350" s="61"/>
      <c r="BC3350" s="61"/>
      <c r="BD3350" s="61"/>
      <c r="BE3350" s="62">
        <v>72609</v>
      </c>
      <c r="BF3350" s="61"/>
      <c r="BG3350" s="61"/>
      <c r="BH3350" s="61"/>
      <c r="BI3350" s="61"/>
      <c r="BJ3350" s="61"/>
      <c r="BK3350" s="61"/>
      <c r="BL3350" s="61"/>
      <c r="BM3350" s="61"/>
      <c r="BN3350" s="61"/>
      <c r="BO3350" s="62">
        <v>-1767132</v>
      </c>
    </row>
    <row r="3351" spans="1:67" x14ac:dyDescent="0.2">
      <c r="A3351" s="57" t="s">
        <v>64</v>
      </c>
      <c r="B3351" s="56" t="s">
        <v>64</v>
      </c>
      <c r="C3351" s="56" t="s">
        <v>64</v>
      </c>
      <c r="D3351" s="56">
        <v>1995</v>
      </c>
      <c r="E3351" s="58">
        <v>19581907</v>
      </c>
      <c r="F3351" s="58">
        <v>17603854</v>
      </c>
      <c r="G3351" s="59">
        <v>17561433</v>
      </c>
      <c r="H3351" s="59">
        <v>2020474</v>
      </c>
      <c r="I3351" s="60">
        <v>0</v>
      </c>
      <c r="J3351" s="58">
        <v>-1978053</v>
      </c>
      <c r="K3351" s="62">
        <v>204157</v>
      </c>
      <c r="L3351" s="61"/>
      <c r="M3351" s="61"/>
      <c r="N3351" s="61"/>
      <c r="O3351" s="61"/>
      <c r="P3351" s="62">
        <v>2359560</v>
      </c>
      <c r="Q3351" s="62">
        <v>114484</v>
      </c>
      <c r="R3351" s="61"/>
      <c r="S3351" s="61"/>
      <c r="T3351" s="61"/>
      <c r="U3351" s="61"/>
      <c r="V3351" s="61"/>
      <c r="W3351" s="62">
        <v>941448</v>
      </c>
      <c r="X3351" s="61"/>
      <c r="Y3351" s="61"/>
      <c r="Z3351" s="61"/>
      <c r="AA3351" s="62">
        <v>6132286</v>
      </c>
      <c r="AB3351" s="61"/>
      <c r="AC3351" s="61"/>
      <c r="AD3351" s="62">
        <v>3076347</v>
      </c>
      <c r="AE3351" s="61"/>
      <c r="AF3351" s="62">
        <v>3583272</v>
      </c>
      <c r="AG3351" s="61"/>
      <c r="AH3351" s="61"/>
      <c r="AI3351" s="62">
        <v>1149879</v>
      </c>
      <c r="AJ3351" s="61"/>
      <c r="AK3351" s="61"/>
      <c r="AL3351" s="61"/>
      <c r="AM3351" s="61"/>
      <c r="AN3351" s="61"/>
      <c r="AO3351" s="61"/>
      <c r="AP3351" s="62">
        <v>169116</v>
      </c>
      <c r="AQ3351" s="61"/>
      <c r="AR3351" s="62">
        <v>337426</v>
      </c>
      <c r="AS3351" s="61"/>
      <c r="AT3351" s="61"/>
      <c r="AU3351" s="61"/>
      <c r="AV3351" s="61"/>
      <c r="AW3351" s="61"/>
      <c r="AX3351" s="61"/>
      <c r="AY3351" s="62">
        <v>541403</v>
      </c>
      <c r="AZ3351" s="61"/>
      <c r="BA3351" s="62">
        <v>826725</v>
      </c>
      <c r="BB3351" s="61"/>
      <c r="BC3351" s="61"/>
      <c r="BD3351" s="61"/>
      <c r="BE3351" s="62">
        <v>143888</v>
      </c>
      <c r="BF3351" s="61"/>
      <c r="BG3351" s="61"/>
      <c r="BH3351" s="61"/>
      <c r="BI3351" s="61"/>
      <c r="BJ3351" s="61"/>
      <c r="BK3351" s="62">
        <v>1916</v>
      </c>
      <c r="BL3351" s="61"/>
      <c r="BM3351" s="61"/>
      <c r="BN3351" s="61"/>
      <c r="BO3351" s="62">
        <v>-1978053</v>
      </c>
    </row>
    <row r="3352" spans="1:67" x14ac:dyDescent="0.2">
      <c r="A3352" s="57" t="s">
        <v>64</v>
      </c>
      <c r="B3352" s="56" t="s">
        <v>64</v>
      </c>
      <c r="C3352" s="56" t="s">
        <v>64</v>
      </c>
      <c r="D3352" s="56">
        <v>1996</v>
      </c>
      <c r="E3352" s="58">
        <v>20995843</v>
      </c>
      <c r="F3352" s="58">
        <v>18838603</v>
      </c>
      <c r="G3352" s="59">
        <v>18734682</v>
      </c>
      <c r="H3352" s="59">
        <v>2261161</v>
      </c>
      <c r="I3352" s="60">
        <v>0</v>
      </c>
      <c r="J3352" s="58">
        <v>-2157240</v>
      </c>
      <c r="K3352" s="62">
        <v>279788</v>
      </c>
      <c r="L3352" s="61"/>
      <c r="M3352" s="61"/>
      <c r="N3352" s="61"/>
      <c r="O3352" s="61"/>
      <c r="P3352" s="62">
        <v>2183817</v>
      </c>
      <c r="Q3352" s="62">
        <v>114484</v>
      </c>
      <c r="R3352" s="61"/>
      <c r="S3352" s="61"/>
      <c r="T3352" s="61"/>
      <c r="U3352" s="61"/>
      <c r="V3352" s="61"/>
      <c r="W3352" s="62">
        <v>766889</v>
      </c>
      <c r="X3352" s="61"/>
      <c r="Y3352" s="61"/>
      <c r="Z3352" s="61"/>
      <c r="AA3352" s="62">
        <v>6904786</v>
      </c>
      <c r="AB3352" s="61"/>
      <c r="AC3352" s="61"/>
      <c r="AD3352" s="62">
        <v>3250202</v>
      </c>
      <c r="AE3352" s="61"/>
      <c r="AF3352" s="62">
        <v>4017534</v>
      </c>
      <c r="AG3352" s="61"/>
      <c r="AH3352" s="61"/>
      <c r="AI3352" s="62">
        <v>1217182</v>
      </c>
      <c r="AJ3352" s="61"/>
      <c r="AK3352" s="61"/>
      <c r="AL3352" s="61"/>
      <c r="AM3352" s="61"/>
      <c r="AN3352" s="61"/>
      <c r="AO3352" s="61"/>
      <c r="AP3352" s="62">
        <v>194266</v>
      </c>
      <c r="AQ3352" s="61"/>
      <c r="AR3352" s="62">
        <v>369910</v>
      </c>
      <c r="AS3352" s="61"/>
      <c r="AT3352" s="61"/>
      <c r="AU3352" s="61"/>
      <c r="AV3352" s="61"/>
      <c r="AW3352" s="61"/>
      <c r="AX3352" s="61"/>
      <c r="AY3352" s="62">
        <v>558634</v>
      </c>
      <c r="AZ3352" s="61"/>
      <c r="BA3352" s="62">
        <v>967417</v>
      </c>
      <c r="BB3352" s="61"/>
      <c r="BC3352" s="61"/>
      <c r="BD3352" s="61"/>
      <c r="BE3352" s="62">
        <v>165962</v>
      </c>
      <c r="BF3352" s="61"/>
      <c r="BG3352" s="61"/>
      <c r="BH3352" s="61"/>
      <c r="BI3352" s="62">
        <v>4972</v>
      </c>
      <c r="BJ3352" s="61"/>
      <c r="BK3352" s="61"/>
      <c r="BL3352" s="61"/>
      <c r="BM3352" s="61"/>
      <c r="BN3352" s="61"/>
      <c r="BO3352" s="62">
        <v>-2157240</v>
      </c>
    </row>
    <row r="3353" spans="1:67" x14ac:dyDescent="0.2">
      <c r="A3353" s="57" t="s">
        <v>64</v>
      </c>
      <c r="B3353" s="56" t="s">
        <v>64</v>
      </c>
      <c r="C3353" s="56" t="s">
        <v>64</v>
      </c>
      <c r="D3353" s="56">
        <v>1997</v>
      </c>
      <c r="E3353" s="58">
        <v>23278624</v>
      </c>
      <c r="F3353" s="58">
        <v>20872071</v>
      </c>
      <c r="G3353" s="59">
        <v>20885583</v>
      </c>
      <c r="H3353" s="59">
        <v>2393041</v>
      </c>
      <c r="I3353" s="60">
        <v>0</v>
      </c>
      <c r="J3353" s="58">
        <v>-2406553</v>
      </c>
      <c r="K3353" s="62">
        <v>279788</v>
      </c>
      <c r="L3353" s="61"/>
      <c r="M3353" s="61"/>
      <c r="N3353" s="61"/>
      <c r="O3353" s="61"/>
      <c r="P3353" s="62">
        <v>2227947</v>
      </c>
      <c r="Q3353" s="62">
        <v>114484</v>
      </c>
      <c r="R3353" s="61"/>
      <c r="S3353" s="61"/>
      <c r="T3353" s="61"/>
      <c r="U3353" s="61"/>
      <c r="V3353" s="61"/>
      <c r="W3353" s="62">
        <v>1140269</v>
      </c>
      <c r="X3353" s="61"/>
      <c r="Y3353" s="61"/>
      <c r="Z3353" s="61"/>
      <c r="AA3353" s="62">
        <v>8016463</v>
      </c>
      <c r="AB3353" s="61"/>
      <c r="AC3353" s="61"/>
      <c r="AD3353" s="62">
        <v>3569392</v>
      </c>
      <c r="AE3353" s="61"/>
      <c r="AF3353" s="62">
        <v>4248384</v>
      </c>
      <c r="AG3353" s="61"/>
      <c r="AH3353" s="61"/>
      <c r="AI3353" s="62">
        <v>1288856</v>
      </c>
      <c r="AJ3353" s="61"/>
      <c r="AK3353" s="61"/>
      <c r="AL3353" s="61"/>
      <c r="AM3353" s="61"/>
      <c r="AN3353" s="61"/>
      <c r="AO3353" s="61"/>
      <c r="AP3353" s="62">
        <v>212066</v>
      </c>
      <c r="AQ3353" s="61"/>
      <c r="AR3353" s="62">
        <v>409607</v>
      </c>
      <c r="AS3353" s="61"/>
      <c r="AT3353" s="61"/>
      <c r="AU3353" s="61"/>
      <c r="AV3353" s="61"/>
      <c r="AW3353" s="61"/>
      <c r="AX3353" s="61"/>
      <c r="AY3353" s="62">
        <v>581156</v>
      </c>
      <c r="AZ3353" s="61"/>
      <c r="BA3353" s="62">
        <v>957256</v>
      </c>
      <c r="BB3353" s="61"/>
      <c r="BC3353" s="61"/>
      <c r="BD3353" s="61"/>
      <c r="BE3353" s="62">
        <v>176444</v>
      </c>
      <c r="BF3353" s="61"/>
      <c r="BG3353" s="61"/>
      <c r="BH3353" s="61"/>
      <c r="BI3353" s="62">
        <v>56512</v>
      </c>
      <c r="BJ3353" s="61"/>
      <c r="BK3353" s="61"/>
      <c r="BL3353" s="61"/>
      <c r="BM3353" s="61"/>
      <c r="BN3353" s="61"/>
      <c r="BO3353" s="62">
        <v>-2406553</v>
      </c>
    </row>
    <row r="3354" spans="1:67" x14ac:dyDescent="0.2">
      <c r="A3354" s="57" t="s">
        <v>64</v>
      </c>
      <c r="B3354" s="56" t="s">
        <v>64</v>
      </c>
      <c r="C3354" s="56" t="s">
        <v>64</v>
      </c>
      <c r="D3354" s="56">
        <v>1998</v>
      </c>
      <c r="E3354" s="58">
        <v>26111095</v>
      </c>
      <c r="F3354" s="58">
        <v>22853324</v>
      </c>
      <c r="G3354" s="59">
        <v>23064300</v>
      </c>
      <c r="H3354" s="59">
        <v>3046795</v>
      </c>
      <c r="I3354" s="60">
        <v>0</v>
      </c>
      <c r="J3354" s="58">
        <v>-3257771</v>
      </c>
      <c r="K3354" s="62">
        <v>322563</v>
      </c>
      <c r="L3354" s="61"/>
      <c r="M3354" s="61"/>
      <c r="N3354" s="61"/>
      <c r="O3354" s="61"/>
      <c r="P3354" s="62">
        <v>2240664</v>
      </c>
      <c r="Q3354" s="62">
        <v>114484</v>
      </c>
      <c r="R3354" s="61"/>
      <c r="S3354" s="61"/>
      <c r="T3354" s="61"/>
      <c r="U3354" s="61"/>
      <c r="V3354" s="61"/>
      <c r="W3354" s="62">
        <v>1528602</v>
      </c>
      <c r="X3354" s="61"/>
      <c r="Y3354" s="61"/>
      <c r="Z3354" s="61"/>
      <c r="AA3354" s="62">
        <v>8791627</v>
      </c>
      <c r="AB3354" s="61"/>
      <c r="AC3354" s="61"/>
      <c r="AD3354" s="62">
        <v>4224482</v>
      </c>
      <c r="AE3354" s="61"/>
      <c r="AF3354" s="62">
        <v>4514575</v>
      </c>
      <c r="AG3354" s="61"/>
      <c r="AH3354" s="61"/>
      <c r="AI3354" s="62">
        <v>1327303</v>
      </c>
      <c r="AJ3354" s="61"/>
      <c r="AK3354" s="61"/>
      <c r="AL3354" s="61"/>
      <c r="AM3354" s="61"/>
      <c r="AN3354" s="61"/>
      <c r="AO3354" s="61"/>
      <c r="AP3354" s="62">
        <v>212066</v>
      </c>
      <c r="AQ3354" s="61"/>
      <c r="AR3354" s="62">
        <v>523116</v>
      </c>
      <c r="AS3354" s="61"/>
      <c r="AT3354" s="61"/>
      <c r="AU3354" s="61"/>
      <c r="AV3354" s="61"/>
      <c r="AW3354" s="61"/>
      <c r="AX3354" s="61"/>
      <c r="AY3354" s="62">
        <v>597814</v>
      </c>
      <c r="AZ3354" s="61"/>
      <c r="BA3354" s="62">
        <v>1470933</v>
      </c>
      <c r="BB3354" s="61"/>
      <c r="BC3354" s="61"/>
      <c r="BD3354" s="61"/>
      <c r="BE3354" s="62">
        <v>176444</v>
      </c>
      <c r="BF3354" s="61"/>
      <c r="BG3354" s="61"/>
      <c r="BH3354" s="61"/>
      <c r="BI3354" s="62">
        <v>66422</v>
      </c>
      <c r="BJ3354" s="61"/>
      <c r="BK3354" s="61"/>
      <c r="BL3354" s="61"/>
      <c r="BM3354" s="61"/>
      <c r="BN3354" s="61"/>
      <c r="BO3354" s="62">
        <v>-3257771</v>
      </c>
    </row>
    <row r="3355" spans="1:67" x14ac:dyDescent="0.2">
      <c r="A3355" s="57" t="s">
        <v>64</v>
      </c>
      <c r="B3355" s="56" t="s">
        <v>64</v>
      </c>
      <c r="C3355" s="56" t="s">
        <v>64</v>
      </c>
      <c r="D3355" s="56">
        <v>2002</v>
      </c>
      <c r="E3355" s="58">
        <v>29425533</v>
      </c>
      <c r="F3355" s="58">
        <v>27567502</v>
      </c>
      <c r="G3355" s="59">
        <v>26675493</v>
      </c>
      <c r="H3355" s="59">
        <v>2750040</v>
      </c>
      <c r="I3355" s="60">
        <v>0</v>
      </c>
      <c r="J3355" s="58">
        <v>-1858031</v>
      </c>
      <c r="K3355" s="61"/>
      <c r="L3355" s="61">
        <v>0</v>
      </c>
      <c r="M3355" s="61"/>
      <c r="N3355" s="61">
        <v>200</v>
      </c>
      <c r="O3355" s="61">
        <v>0</v>
      </c>
      <c r="P3355" s="61"/>
      <c r="Q3355" s="61"/>
      <c r="R3355" s="61"/>
      <c r="S3355" s="61">
        <v>0</v>
      </c>
      <c r="T3355" s="61">
        <v>0</v>
      </c>
      <c r="U3355" s="61"/>
      <c r="V3355" s="62">
        <v>850125</v>
      </c>
      <c r="W3355" s="61"/>
      <c r="X3355" s="61">
        <v>0</v>
      </c>
      <c r="Y3355" s="62">
        <v>4955054</v>
      </c>
      <c r="Z3355" s="62">
        <v>4858199</v>
      </c>
      <c r="AA3355" s="61"/>
      <c r="AB3355" s="62">
        <v>2065314</v>
      </c>
      <c r="AC3355" s="62">
        <v>3847100</v>
      </c>
      <c r="AD3355" s="61"/>
      <c r="AE3355" s="62">
        <v>5795945</v>
      </c>
      <c r="AF3355" s="61"/>
      <c r="AG3355" s="62">
        <v>2650374</v>
      </c>
      <c r="AH3355" s="62">
        <v>1653182</v>
      </c>
      <c r="AI3355" s="61"/>
      <c r="AJ3355" s="61">
        <v>0</v>
      </c>
      <c r="AK3355" s="61">
        <v>0</v>
      </c>
      <c r="AL3355" s="61">
        <v>0</v>
      </c>
      <c r="AM3355" s="62">
        <v>322563</v>
      </c>
      <c r="AN3355" s="62">
        <v>2385250</v>
      </c>
      <c r="AO3355" s="61">
        <v>0</v>
      </c>
      <c r="AP3355" s="61"/>
      <c r="AQ3355" s="61">
        <v>0</v>
      </c>
      <c r="AR3355" s="61"/>
      <c r="AS3355" s="61">
        <v>0</v>
      </c>
      <c r="AT3355" s="61">
        <v>0</v>
      </c>
      <c r="AU3355" s="61">
        <v>0</v>
      </c>
      <c r="AV3355" s="61"/>
      <c r="AW3355" s="61">
        <v>0</v>
      </c>
      <c r="AX3355" s="61">
        <v>0</v>
      </c>
      <c r="AY3355" s="61"/>
      <c r="AZ3355" s="61">
        <v>0</v>
      </c>
      <c r="BA3355" s="61"/>
      <c r="BB3355" s="61">
        <v>0</v>
      </c>
      <c r="BC3355" s="61">
        <v>0</v>
      </c>
      <c r="BD3355" s="61">
        <v>0</v>
      </c>
      <c r="BE3355" s="61"/>
      <c r="BF3355" s="61">
        <v>0</v>
      </c>
      <c r="BG3355" s="61"/>
      <c r="BH3355" s="61">
        <v>0</v>
      </c>
      <c r="BI3355" s="61"/>
      <c r="BJ3355" s="62">
        <v>42227</v>
      </c>
      <c r="BK3355" s="61"/>
      <c r="BL3355" s="61">
        <v>0</v>
      </c>
      <c r="BM3355" s="61">
        <v>0</v>
      </c>
      <c r="BN3355" s="62">
        <v>-1858031</v>
      </c>
      <c r="BO3355" s="61"/>
    </row>
    <row r="3356" spans="1:67" x14ac:dyDescent="0.2">
      <c r="A3356" s="57" t="s">
        <v>64</v>
      </c>
      <c r="B3356" s="56" t="s">
        <v>64</v>
      </c>
      <c r="C3356" s="56" t="s">
        <v>64</v>
      </c>
      <c r="D3356" s="56">
        <v>2003</v>
      </c>
      <c r="E3356" s="58">
        <v>32009088</v>
      </c>
      <c r="F3356" s="58">
        <v>29497143</v>
      </c>
      <c r="G3356" s="59">
        <v>29259048</v>
      </c>
      <c r="H3356" s="59">
        <v>2750040</v>
      </c>
      <c r="I3356" s="60">
        <v>0</v>
      </c>
      <c r="J3356" s="58">
        <v>-2511945</v>
      </c>
      <c r="K3356" s="61"/>
      <c r="L3356" s="61">
        <v>0</v>
      </c>
      <c r="M3356" s="61"/>
      <c r="N3356" s="61">
        <v>200</v>
      </c>
      <c r="O3356" s="61">
        <v>0</v>
      </c>
      <c r="P3356" s="61"/>
      <c r="Q3356" s="61"/>
      <c r="R3356" s="61"/>
      <c r="S3356" s="61">
        <v>0</v>
      </c>
      <c r="T3356" s="61">
        <v>0</v>
      </c>
      <c r="U3356" s="61"/>
      <c r="V3356" s="62">
        <v>850125</v>
      </c>
      <c r="W3356" s="61"/>
      <c r="X3356" s="61">
        <v>0</v>
      </c>
      <c r="Y3356" s="62">
        <v>5257407</v>
      </c>
      <c r="Z3356" s="62">
        <v>5161610</v>
      </c>
      <c r="AA3356" s="61"/>
      <c r="AB3356" s="62">
        <v>2271201</v>
      </c>
      <c r="AC3356" s="62">
        <v>4664242</v>
      </c>
      <c r="AD3356" s="61"/>
      <c r="AE3356" s="62">
        <v>6156387</v>
      </c>
      <c r="AF3356" s="61"/>
      <c r="AG3356" s="62">
        <v>2912267</v>
      </c>
      <c r="AH3356" s="62">
        <v>1985609</v>
      </c>
      <c r="AI3356" s="61"/>
      <c r="AJ3356" s="61">
        <v>0</v>
      </c>
      <c r="AK3356" s="61">
        <v>0</v>
      </c>
      <c r="AL3356" s="61">
        <v>0</v>
      </c>
      <c r="AM3356" s="62">
        <v>322563</v>
      </c>
      <c r="AN3356" s="62">
        <v>2385250</v>
      </c>
      <c r="AO3356" s="61">
        <v>0</v>
      </c>
      <c r="AP3356" s="61"/>
      <c r="AQ3356" s="61">
        <v>0</v>
      </c>
      <c r="AR3356" s="61"/>
      <c r="AS3356" s="61">
        <v>0</v>
      </c>
      <c r="AT3356" s="61">
        <v>0</v>
      </c>
      <c r="AU3356" s="61">
        <v>0</v>
      </c>
      <c r="AV3356" s="61"/>
      <c r="AW3356" s="61">
        <v>0</v>
      </c>
      <c r="AX3356" s="61">
        <v>0</v>
      </c>
      <c r="AY3356" s="61"/>
      <c r="AZ3356" s="61">
        <v>0</v>
      </c>
      <c r="BA3356" s="61"/>
      <c r="BB3356" s="61">
        <v>0</v>
      </c>
      <c r="BC3356" s="61">
        <v>0</v>
      </c>
      <c r="BD3356" s="61">
        <v>0</v>
      </c>
      <c r="BE3356" s="61"/>
      <c r="BF3356" s="61">
        <v>0</v>
      </c>
      <c r="BG3356" s="61"/>
      <c r="BH3356" s="61">
        <v>0</v>
      </c>
      <c r="BI3356" s="61"/>
      <c r="BJ3356" s="62">
        <v>42227</v>
      </c>
      <c r="BK3356" s="61"/>
      <c r="BL3356" s="61">
        <v>0</v>
      </c>
      <c r="BM3356" s="61">
        <v>0</v>
      </c>
      <c r="BN3356" s="62">
        <v>-2511945</v>
      </c>
      <c r="BO3356" s="61"/>
    </row>
    <row r="3357" spans="1:67" x14ac:dyDescent="0.2">
      <c r="A3357" s="57" t="s">
        <v>64</v>
      </c>
      <c r="B3357" s="56" t="s">
        <v>64</v>
      </c>
      <c r="C3357" s="56" t="s">
        <v>64</v>
      </c>
      <c r="D3357" s="56">
        <v>2004</v>
      </c>
      <c r="E3357" s="58">
        <v>33671298</v>
      </c>
      <c r="F3357" s="58">
        <v>30508611</v>
      </c>
      <c r="G3357" s="59">
        <v>31068268</v>
      </c>
      <c r="H3357" s="59">
        <v>2603030</v>
      </c>
      <c r="I3357" s="60">
        <v>0</v>
      </c>
      <c r="J3357" s="58">
        <v>-3162687</v>
      </c>
      <c r="K3357" s="61"/>
      <c r="L3357" s="61">
        <v>0</v>
      </c>
      <c r="M3357" s="61"/>
      <c r="N3357" s="62">
        <v>6211</v>
      </c>
      <c r="O3357" s="61">
        <v>0</v>
      </c>
      <c r="P3357" s="61"/>
      <c r="Q3357" s="61"/>
      <c r="R3357" s="61"/>
      <c r="S3357" s="61">
        <v>0</v>
      </c>
      <c r="T3357" s="61">
        <v>0</v>
      </c>
      <c r="U3357" s="61"/>
      <c r="V3357" s="62">
        <v>850125</v>
      </c>
      <c r="W3357" s="61"/>
      <c r="X3357" s="61">
        <v>0</v>
      </c>
      <c r="Y3357" s="62">
        <v>5456209</v>
      </c>
      <c r="Z3357" s="62">
        <v>5420371</v>
      </c>
      <c r="AA3357" s="61"/>
      <c r="AB3357" s="62">
        <v>2434223</v>
      </c>
      <c r="AC3357" s="62">
        <v>5209556</v>
      </c>
      <c r="AD3357" s="61"/>
      <c r="AE3357" s="62">
        <v>6488346</v>
      </c>
      <c r="AF3357" s="61"/>
      <c r="AG3357" s="62">
        <v>3144087</v>
      </c>
      <c r="AH3357" s="62">
        <v>2059140</v>
      </c>
      <c r="AI3357" s="61"/>
      <c r="AJ3357" s="61">
        <v>0</v>
      </c>
      <c r="AK3357" s="61">
        <v>0</v>
      </c>
      <c r="AL3357" s="61">
        <v>0</v>
      </c>
      <c r="AM3357" s="62">
        <v>174188</v>
      </c>
      <c r="AN3357" s="62">
        <v>2385250</v>
      </c>
      <c r="AO3357" s="61">
        <v>0</v>
      </c>
      <c r="AP3357" s="61"/>
      <c r="AQ3357" s="61">
        <v>0</v>
      </c>
      <c r="AR3357" s="61"/>
      <c r="AS3357" s="61">
        <v>0</v>
      </c>
      <c r="AT3357" s="61">
        <v>0</v>
      </c>
      <c r="AU3357" s="61">
        <v>0</v>
      </c>
      <c r="AV3357" s="61"/>
      <c r="AW3357" s="61">
        <v>0</v>
      </c>
      <c r="AX3357" s="61">
        <v>0</v>
      </c>
      <c r="AY3357" s="61"/>
      <c r="AZ3357" s="61">
        <v>0</v>
      </c>
      <c r="BA3357" s="61"/>
      <c r="BB3357" s="61">
        <v>0</v>
      </c>
      <c r="BC3357" s="61">
        <v>0</v>
      </c>
      <c r="BD3357" s="61">
        <v>0</v>
      </c>
      <c r="BE3357" s="61"/>
      <c r="BF3357" s="61">
        <v>0</v>
      </c>
      <c r="BG3357" s="61"/>
      <c r="BH3357" s="61">
        <v>0</v>
      </c>
      <c r="BI3357" s="61"/>
      <c r="BJ3357" s="62">
        <v>43592</v>
      </c>
      <c r="BK3357" s="61"/>
      <c r="BL3357" s="61">
        <v>0</v>
      </c>
      <c r="BM3357" s="61">
        <v>0</v>
      </c>
      <c r="BN3357" s="62">
        <v>-3162687</v>
      </c>
      <c r="BO3357" s="61"/>
    </row>
    <row r="3358" spans="1:67" x14ac:dyDescent="0.2">
      <c r="A3358" s="57" t="s">
        <v>64</v>
      </c>
      <c r="B3358" s="56" t="s">
        <v>64</v>
      </c>
      <c r="C3358" s="56" t="s">
        <v>64</v>
      </c>
      <c r="D3358" s="56">
        <v>2005</v>
      </c>
      <c r="E3358" s="58">
        <v>36059640</v>
      </c>
      <c r="F3358" s="58">
        <v>32581765</v>
      </c>
      <c r="G3358" s="59">
        <v>33456610</v>
      </c>
      <c r="H3358" s="59">
        <v>2603030</v>
      </c>
      <c r="I3358" s="60">
        <v>0</v>
      </c>
      <c r="J3358" s="58">
        <v>-3477875</v>
      </c>
      <c r="K3358" s="61"/>
      <c r="L3358" s="61">
        <v>0</v>
      </c>
      <c r="M3358" s="61"/>
      <c r="N3358" s="62">
        <v>6211</v>
      </c>
      <c r="O3358" s="61">
        <v>0</v>
      </c>
      <c r="P3358" s="61"/>
      <c r="Q3358" s="61"/>
      <c r="R3358" s="61"/>
      <c r="S3358" s="61">
        <v>0</v>
      </c>
      <c r="T3358" s="61">
        <v>0</v>
      </c>
      <c r="U3358" s="61"/>
      <c r="V3358" s="62">
        <v>850125</v>
      </c>
      <c r="W3358" s="61"/>
      <c r="X3358" s="61">
        <v>0</v>
      </c>
      <c r="Y3358" s="62">
        <v>5805073</v>
      </c>
      <c r="Z3358" s="62">
        <v>5766275</v>
      </c>
      <c r="AA3358" s="61"/>
      <c r="AB3358" s="62">
        <v>2829060</v>
      </c>
      <c r="AC3358" s="62">
        <v>5817358</v>
      </c>
      <c r="AD3358" s="61"/>
      <c r="AE3358" s="62">
        <v>6916739</v>
      </c>
      <c r="AF3358" s="61"/>
      <c r="AG3358" s="62">
        <v>3355721</v>
      </c>
      <c r="AH3358" s="62">
        <v>2110048</v>
      </c>
      <c r="AI3358" s="61"/>
      <c r="AJ3358" s="61">
        <v>0</v>
      </c>
      <c r="AK3358" s="61">
        <v>0</v>
      </c>
      <c r="AL3358" s="61">
        <v>0</v>
      </c>
      <c r="AM3358" s="62">
        <v>174188</v>
      </c>
      <c r="AN3358" s="62">
        <v>2385250</v>
      </c>
      <c r="AO3358" s="61">
        <v>0</v>
      </c>
      <c r="AP3358" s="61"/>
      <c r="AQ3358" s="61">
        <v>0</v>
      </c>
      <c r="AR3358" s="61"/>
      <c r="AS3358" s="61">
        <v>0</v>
      </c>
      <c r="AT3358" s="61">
        <v>0</v>
      </c>
      <c r="AU3358" s="61">
        <v>0</v>
      </c>
      <c r="AV3358" s="61"/>
      <c r="AW3358" s="61">
        <v>0</v>
      </c>
      <c r="AX3358" s="61">
        <v>0</v>
      </c>
      <c r="AY3358" s="61"/>
      <c r="AZ3358" s="61">
        <v>0</v>
      </c>
      <c r="BA3358" s="61"/>
      <c r="BB3358" s="61">
        <v>0</v>
      </c>
      <c r="BC3358" s="61">
        <v>0</v>
      </c>
      <c r="BD3358" s="61">
        <v>0</v>
      </c>
      <c r="BE3358" s="61"/>
      <c r="BF3358" s="61">
        <v>0</v>
      </c>
      <c r="BG3358" s="61"/>
      <c r="BH3358" s="61">
        <v>0</v>
      </c>
      <c r="BI3358" s="61"/>
      <c r="BJ3358" s="62">
        <v>43592</v>
      </c>
      <c r="BK3358" s="61"/>
      <c r="BL3358" s="61">
        <v>0</v>
      </c>
      <c r="BM3358" s="61">
        <v>0</v>
      </c>
      <c r="BN3358" s="62">
        <v>-3477875</v>
      </c>
      <c r="BO3358" s="61"/>
    </row>
    <row r="3359" spans="1:67" x14ac:dyDescent="0.2">
      <c r="A3359" s="57" t="s">
        <v>64</v>
      </c>
      <c r="B3359" s="56" t="s">
        <v>64</v>
      </c>
      <c r="C3359" s="56" t="s">
        <v>64</v>
      </c>
      <c r="D3359" s="56">
        <v>2006</v>
      </c>
      <c r="E3359" s="58">
        <v>38243873</v>
      </c>
      <c r="F3359" s="58">
        <v>34068502</v>
      </c>
      <c r="G3359" s="59">
        <v>35640843</v>
      </c>
      <c r="H3359" s="59">
        <v>2603030</v>
      </c>
      <c r="I3359" s="60">
        <v>0</v>
      </c>
      <c r="J3359" s="58">
        <v>-4175371</v>
      </c>
      <c r="K3359" s="61"/>
      <c r="L3359" s="61">
        <v>0</v>
      </c>
      <c r="M3359" s="61"/>
      <c r="N3359" s="62">
        <v>6734</v>
      </c>
      <c r="O3359" s="61">
        <v>0</v>
      </c>
      <c r="P3359" s="61"/>
      <c r="Q3359" s="61"/>
      <c r="R3359" s="61"/>
      <c r="S3359" s="61">
        <v>0</v>
      </c>
      <c r="T3359" s="61">
        <v>0</v>
      </c>
      <c r="U3359" s="61"/>
      <c r="V3359" s="62">
        <v>850125</v>
      </c>
      <c r="W3359" s="61"/>
      <c r="X3359" s="61">
        <v>0</v>
      </c>
      <c r="Y3359" s="62">
        <v>6137981</v>
      </c>
      <c r="Z3359" s="62">
        <v>6023892</v>
      </c>
      <c r="AA3359" s="61"/>
      <c r="AB3359" s="62">
        <v>3073653</v>
      </c>
      <c r="AC3359" s="62">
        <v>6479692</v>
      </c>
      <c r="AD3359" s="61"/>
      <c r="AE3359" s="62">
        <v>7302629</v>
      </c>
      <c r="AF3359" s="61"/>
      <c r="AG3359" s="62">
        <v>3601838</v>
      </c>
      <c r="AH3359" s="62">
        <v>2164299</v>
      </c>
      <c r="AI3359" s="61"/>
      <c r="AJ3359" s="61">
        <v>0</v>
      </c>
      <c r="AK3359" s="61">
        <v>0</v>
      </c>
      <c r="AL3359" s="61">
        <v>0</v>
      </c>
      <c r="AM3359" s="62">
        <v>174188</v>
      </c>
      <c r="AN3359" s="62">
        <v>2385250</v>
      </c>
      <c r="AO3359" s="61">
        <v>0</v>
      </c>
      <c r="AP3359" s="61"/>
      <c r="AQ3359" s="61">
        <v>0</v>
      </c>
      <c r="AR3359" s="61"/>
      <c r="AS3359" s="61">
        <v>0</v>
      </c>
      <c r="AT3359" s="61">
        <v>0</v>
      </c>
      <c r="AU3359" s="61">
        <v>0</v>
      </c>
      <c r="AV3359" s="61"/>
      <c r="AW3359" s="61">
        <v>0</v>
      </c>
      <c r="AX3359" s="61">
        <v>0</v>
      </c>
      <c r="AY3359" s="61"/>
      <c r="AZ3359" s="61">
        <v>0</v>
      </c>
      <c r="BA3359" s="61"/>
      <c r="BB3359" s="61">
        <v>0</v>
      </c>
      <c r="BC3359" s="61">
        <v>0</v>
      </c>
      <c r="BD3359" s="61">
        <v>0</v>
      </c>
      <c r="BE3359" s="61"/>
      <c r="BF3359" s="61">
        <v>0</v>
      </c>
      <c r="BG3359" s="61"/>
      <c r="BH3359" s="61">
        <v>0</v>
      </c>
      <c r="BI3359" s="61"/>
      <c r="BJ3359" s="62">
        <v>43592</v>
      </c>
      <c r="BK3359" s="61"/>
      <c r="BL3359" s="61">
        <v>0</v>
      </c>
      <c r="BM3359" s="61">
        <v>0</v>
      </c>
      <c r="BN3359" s="62">
        <v>-4175371</v>
      </c>
      <c r="BO3359" s="61"/>
    </row>
    <row r="3360" spans="1:67" ht="12" customHeight="1" x14ac:dyDescent="0.2">
      <c r="A3360" s="57" t="s">
        <v>64</v>
      </c>
      <c r="B3360" s="56" t="s">
        <v>64</v>
      </c>
      <c r="C3360" s="56" t="s">
        <v>64</v>
      </c>
      <c r="D3360" s="56">
        <v>2007</v>
      </c>
      <c r="E3360" s="58">
        <v>40931049</v>
      </c>
      <c r="F3360" s="58">
        <v>35397292</v>
      </c>
      <c r="G3360" s="59">
        <v>38328019</v>
      </c>
      <c r="H3360" s="59">
        <v>2603030</v>
      </c>
      <c r="I3360" s="60">
        <v>0</v>
      </c>
      <c r="J3360" s="58">
        <v>-5533757</v>
      </c>
      <c r="K3360" s="61"/>
      <c r="L3360" s="61">
        <v>0</v>
      </c>
      <c r="M3360" s="61"/>
      <c r="N3360" s="62">
        <v>6734</v>
      </c>
      <c r="O3360" s="61">
        <v>0</v>
      </c>
      <c r="P3360" s="61"/>
      <c r="Q3360" s="61"/>
      <c r="R3360" s="61"/>
      <c r="S3360" s="61">
        <v>0</v>
      </c>
      <c r="T3360" s="61">
        <v>0</v>
      </c>
      <c r="U3360" s="61"/>
      <c r="V3360" s="62">
        <v>850125</v>
      </c>
      <c r="W3360" s="61"/>
      <c r="X3360" s="61">
        <v>0</v>
      </c>
      <c r="Y3360" s="62">
        <v>6700801</v>
      </c>
      <c r="Z3360" s="62">
        <v>6419184</v>
      </c>
      <c r="AA3360" s="61"/>
      <c r="AB3360" s="62">
        <v>3325106</v>
      </c>
      <c r="AC3360" s="62">
        <v>6907792</v>
      </c>
      <c r="AD3360" s="61"/>
      <c r="AE3360" s="62">
        <v>7823809</v>
      </c>
      <c r="AF3360" s="61"/>
      <c r="AG3360" s="62">
        <v>4062112</v>
      </c>
      <c r="AH3360" s="62">
        <v>2232356</v>
      </c>
      <c r="AI3360" s="61"/>
      <c r="AJ3360" s="61">
        <v>0</v>
      </c>
      <c r="AK3360" s="61">
        <v>0</v>
      </c>
      <c r="AL3360" s="61">
        <v>0</v>
      </c>
      <c r="AM3360" s="62">
        <v>174188</v>
      </c>
      <c r="AN3360" s="62">
        <v>2385250</v>
      </c>
      <c r="AO3360" s="61">
        <v>0</v>
      </c>
      <c r="AP3360" s="61"/>
      <c r="AQ3360" s="61">
        <v>0</v>
      </c>
      <c r="AR3360" s="61"/>
      <c r="AS3360" s="61">
        <v>0</v>
      </c>
      <c r="AT3360" s="61">
        <v>0</v>
      </c>
      <c r="AU3360" s="61">
        <v>0</v>
      </c>
      <c r="AV3360" s="61"/>
      <c r="AW3360" s="61">
        <v>0</v>
      </c>
      <c r="AX3360" s="61">
        <v>0</v>
      </c>
      <c r="AY3360" s="61"/>
      <c r="AZ3360" s="61">
        <v>0</v>
      </c>
      <c r="BA3360" s="61"/>
      <c r="BB3360" s="61">
        <v>0</v>
      </c>
      <c r="BC3360" s="61">
        <v>0</v>
      </c>
      <c r="BD3360" s="61">
        <v>0</v>
      </c>
      <c r="BE3360" s="61"/>
      <c r="BF3360" s="61">
        <v>0</v>
      </c>
      <c r="BG3360" s="61"/>
      <c r="BH3360" s="61">
        <v>0</v>
      </c>
      <c r="BI3360" s="61"/>
      <c r="BJ3360" s="62">
        <v>43592</v>
      </c>
      <c r="BK3360" s="61"/>
      <c r="BL3360" s="61">
        <v>0</v>
      </c>
      <c r="BM3360" s="61">
        <v>0</v>
      </c>
      <c r="BN3360" s="62">
        <v>-5533757</v>
      </c>
      <c r="BO3360" s="61"/>
    </row>
    <row r="3361" spans="1:67" x14ac:dyDescent="0.2">
      <c r="A3361" s="57" t="s">
        <v>64</v>
      </c>
      <c r="B3361" s="56" t="s">
        <v>64</v>
      </c>
      <c r="C3361" s="56" t="s">
        <v>64</v>
      </c>
      <c r="D3361" s="56">
        <v>2008</v>
      </c>
      <c r="E3361" s="58">
        <v>43489841</v>
      </c>
      <c r="F3361" s="58">
        <v>37228663</v>
      </c>
      <c r="G3361" s="59">
        <v>40886811</v>
      </c>
      <c r="H3361" s="59">
        <v>2603030</v>
      </c>
      <c r="I3361" s="60">
        <v>0</v>
      </c>
      <c r="J3361" s="58">
        <v>-6261178</v>
      </c>
      <c r="K3361" s="61"/>
      <c r="L3361" s="61">
        <v>0</v>
      </c>
      <c r="M3361" s="61"/>
      <c r="N3361" s="62">
        <v>6734</v>
      </c>
      <c r="O3361" s="61">
        <v>0</v>
      </c>
      <c r="P3361" s="61"/>
      <c r="Q3361" s="61"/>
      <c r="R3361" s="61"/>
      <c r="S3361" s="61">
        <v>0</v>
      </c>
      <c r="T3361" s="61">
        <v>0</v>
      </c>
      <c r="U3361" s="61"/>
      <c r="V3361" s="62">
        <v>850125</v>
      </c>
      <c r="W3361" s="61"/>
      <c r="X3361" s="61">
        <v>0</v>
      </c>
      <c r="Y3361" s="62">
        <v>7037990</v>
      </c>
      <c r="Z3361" s="62">
        <v>6640324</v>
      </c>
      <c r="AA3361" s="61"/>
      <c r="AB3361" s="62">
        <v>3655035</v>
      </c>
      <c r="AC3361" s="62">
        <v>7432653</v>
      </c>
      <c r="AD3361" s="61"/>
      <c r="AE3361" s="62">
        <v>8369830</v>
      </c>
      <c r="AF3361" s="61"/>
      <c r="AG3361" s="62">
        <v>4552684</v>
      </c>
      <c r="AH3361" s="62">
        <v>2341436</v>
      </c>
      <c r="AI3361" s="61"/>
      <c r="AJ3361" s="61">
        <v>0</v>
      </c>
      <c r="AK3361" s="61">
        <v>0</v>
      </c>
      <c r="AL3361" s="61">
        <v>0</v>
      </c>
      <c r="AM3361" s="62">
        <v>174188</v>
      </c>
      <c r="AN3361" s="62">
        <v>2385250</v>
      </c>
      <c r="AO3361" s="61">
        <v>0</v>
      </c>
      <c r="AP3361" s="61"/>
      <c r="AQ3361" s="61">
        <v>0</v>
      </c>
      <c r="AR3361" s="61"/>
      <c r="AS3361" s="61">
        <v>0</v>
      </c>
      <c r="AT3361" s="61">
        <v>0</v>
      </c>
      <c r="AU3361" s="61">
        <v>0</v>
      </c>
      <c r="AV3361" s="61"/>
      <c r="AW3361" s="61">
        <v>0</v>
      </c>
      <c r="AX3361" s="61">
        <v>0</v>
      </c>
      <c r="AY3361" s="61"/>
      <c r="AZ3361" s="61">
        <v>0</v>
      </c>
      <c r="BA3361" s="61"/>
      <c r="BB3361" s="61">
        <v>0</v>
      </c>
      <c r="BC3361" s="61">
        <v>0</v>
      </c>
      <c r="BD3361" s="61">
        <v>0</v>
      </c>
      <c r="BE3361" s="61"/>
      <c r="BF3361" s="61">
        <v>0</v>
      </c>
      <c r="BG3361" s="61"/>
      <c r="BH3361" s="61">
        <v>0</v>
      </c>
      <c r="BI3361" s="61"/>
      <c r="BJ3361" s="62">
        <v>43592</v>
      </c>
      <c r="BK3361" s="61"/>
      <c r="BL3361" s="61">
        <v>0</v>
      </c>
      <c r="BM3361" s="61">
        <v>0</v>
      </c>
      <c r="BN3361" s="62">
        <v>-6261178</v>
      </c>
      <c r="BO3361" s="61"/>
    </row>
    <row r="3362" spans="1:67" x14ac:dyDescent="0.2">
      <c r="A3362" s="57" t="s">
        <v>64</v>
      </c>
      <c r="B3362" s="56" t="s">
        <v>64</v>
      </c>
      <c r="C3362" s="56" t="s">
        <v>64</v>
      </c>
      <c r="D3362" s="56">
        <v>2009</v>
      </c>
      <c r="E3362" s="58">
        <v>44756021</v>
      </c>
      <c r="F3362" s="58">
        <v>38229411</v>
      </c>
      <c r="G3362" s="59">
        <v>42152991</v>
      </c>
      <c r="H3362" s="59">
        <v>2603030</v>
      </c>
      <c r="I3362" s="60">
        <v>0</v>
      </c>
      <c r="J3362" s="58">
        <v>-6526610</v>
      </c>
      <c r="K3362" s="61"/>
      <c r="L3362" s="61">
        <v>0</v>
      </c>
      <c r="M3362" s="61"/>
      <c r="N3362" s="62">
        <v>6734</v>
      </c>
      <c r="O3362" s="61">
        <v>0</v>
      </c>
      <c r="P3362" s="61"/>
      <c r="Q3362" s="61"/>
      <c r="R3362" s="61"/>
      <c r="S3362" s="61">
        <v>0</v>
      </c>
      <c r="T3362" s="61">
        <v>0</v>
      </c>
      <c r="U3362" s="61"/>
      <c r="V3362" s="62">
        <v>850125</v>
      </c>
      <c r="W3362" s="61"/>
      <c r="X3362" s="61">
        <v>0</v>
      </c>
      <c r="Y3362" s="62">
        <v>7448428</v>
      </c>
      <c r="Z3362" s="62">
        <v>6850610</v>
      </c>
      <c r="AA3362" s="61"/>
      <c r="AB3362" s="62">
        <v>3661790</v>
      </c>
      <c r="AC3362" s="62">
        <v>7503625</v>
      </c>
      <c r="AD3362" s="61"/>
      <c r="AE3362" s="62">
        <v>8634357</v>
      </c>
      <c r="AF3362" s="61"/>
      <c r="AG3362" s="62">
        <v>4777809</v>
      </c>
      <c r="AH3362" s="62">
        <v>2419513</v>
      </c>
      <c r="AI3362" s="61"/>
      <c r="AJ3362" s="61">
        <v>0</v>
      </c>
      <c r="AK3362" s="61">
        <v>0</v>
      </c>
      <c r="AL3362" s="61">
        <v>0</v>
      </c>
      <c r="AM3362" s="62">
        <v>174188</v>
      </c>
      <c r="AN3362" s="62">
        <v>2385250</v>
      </c>
      <c r="AO3362" s="61">
        <v>0</v>
      </c>
      <c r="AP3362" s="61"/>
      <c r="AQ3362" s="61">
        <v>0</v>
      </c>
      <c r="AR3362" s="61"/>
      <c r="AS3362" s="61">
        <v>0</v>
      </c>
      <c r="AT3362" s="61">
        <v>0</v>
      </c>
      <c r="AU3362" s="61">
        <v>0</v>
      </c>
      <c r="AV3362" s="61"/>
      <c r="AW3362" s="61">
        <v>0</v>
      </c>
      <c r="AX3362" s="61">
        <v>0</v>
      </c>
      <c r="AY3362" s="61"/>
      <c r="AZ3362" s="61">
        <v>0</v>
      </c>
      <c r="BA3362" s="61"/>
      <c r="BB3362" s="61">
        <v>0</v>
      </c>
      <c r="BC3362" s="61">
        <v>0</v>
      </c>
      <c r="BD3362" s="61">
        <v>0</v>
      </c>
      <c r="BE3362" s="61"/>
      <c r="BF3362" s="61">
        <v>0</v>
      </c>
      <c r="BG3362" s="61"/>
      <c r="BH3362" s="61">
        <v>0</v>
      </c>
      <c r="BI3362" s="61"/>
      <c r="BJ3362" s="62">
        <v>43592</v>
      </c>
      <c r="BK3362" s="61"/>
      <c r="BL3362" s="61">
        <v>0</v>
      </c>
      <c r="BM3362" s="61">
        <v>0</v>
      </c>
      <c r="BN3362" s="62">
        <v>-6526610</v>
      </c>
      <c r="BO3362" s="61"/>
    </row>
    <row r="3363" spans="1:67" x14ac:dyDescent="0.2">
      <c r="A3363" s="57" t="s">
        <v>64</v>
      </c>
      <c r="B3363" s="56" t="s">
        <v>64</v>
      </c>
      <c r="C3363" s="56" t="s">
        <v>64</v>
      </c>
      <c r="D3363" s="56">
        <v>2010</v>
      </c>
      <c r="E3363" s="58">
        <v>46273438</v>
      </c>
      <c r="F3363" s="58">
        <v>39362299</v>
      </c>
      <c r="G3363" s="59">
        <v>43670408</v>
      </c>
      <c r="H3363" s="59">
        <v>2603030</v>
      </c>
      <c r="I3363" s="60">
        <v>0</v>
      </c>
      <c r="J3363" s="58">
        <v>-6911139</v>
      </c>
      <c r="K3363" s="61"/>
      <c r="L3363" s="61">
        <v>0</v>
      </c>
      <c r="M3363" s="61"/>
      <c r="N3363" s="62">
        <v>6734</v>
      </c>
      <c r="O3363" s="61">
        <v>0</v>
      </c>
      <c r="P3363" s="61"/>
      <c r="Q3363" s="61"/>
      <c r="R3363" s="61"/>
      <c r="S3363" s="61">
        <v>0</v>
      </c>
      <c r="T3363" s="61">
        <v>0</v>
      </c>
      <c r="U3363" s="61"/>
      <c r="V3363" s="62">
        <v>850125</v>
      </c>
      <c r="W3363" s="61"/>
      <c r="X3363" s="61">
        <v>0</v>
      </c>
      <c r="Y3363" s="62">
        <v>7783183</v>
      </c>
      <c r="Z3363" s="62">
        <v>7161739</v>
      </c>
      <c r="AA3363" s="61"/>
      <c r="AB3363" s="62">
        <v>3822469</v>
      </c>
      <c r="AC3363" s="62">
        <v>7760134</v>
      </c>
      <c r="AD3363" s="61"/>
      <c r="AE3363" s="62">
        <v>8846369</v>
      </c>
      <c r="AF3363" s="61"/>
      <c r="AG3363" s="62">
        <v>5010730</v>
      </c>
      <c r="AH3363" s="62">
        <v>2428925</v>
      </c>
      <c r="AI3363" s="61"/>
      <c r="AJ3363" s="61">
        <v>0</v>
      </c>
      <c r="AK3363" s="61">
        <v>0</v>
      </c>
      <c r="AL3363" s="61">
        <v>0</v>
      </c>
      <c r="AM3363" s="62">
        <v>174188</v>
      </c>
      <c r="AN3363" s="62">
        <v>2385250</v>
      </c>
      <c r="AO3363" s="61">
        <v>0</v>
      </c>
      <c r="AP3363" s="61"/>
      <c r="AQ3363" s="61">
        <v>0</v>
      </c>
      <c r="AR3363" s="61"/>
      <c r="AS3363" s="61">
        <v>0</v>
      </c>
      <c r="AT3363" s="61">
        <v>0</v>
      </c>
      <c r="AU3363" s="61">
        <v>0</v>
      </c>
      <c r="AV3363" s="61"/>
      <c r="AW3363" s="61">
        <v>0</v>
      </c>
      <c r="AX3363" s="61">
        <v>0</v>
      </c>
      <c r="AY3363" s="61"/>
      <c r="AZ3363" s="61">
        <v>0</v>
      </c>
      <c r="BA3363" s="61"/>
      <c r="BB3363" s="61">
        <v>0</v>
      </c>
      <c r="BC3363" s="61">
        <v>0</v>
      </c>
      <c r="BD3363" s="61">
        <v>0</v>
      </c>
      <c r="BE3363" s="61"/>
      <c r="BF3363" s="61">
        <v>0</v>
      </c>
      <c r="BG3363" s="61"/>
      <c r="BH3363" s="61">
        <v>0</v>
      </c>
      <c r="BI3363" s="61"/>
      <c r="BJ3363" s="62">
        <v>43592</v>
      </c>
      <c r="BK3363" s="61"/>
      <c r="BL3363" s="61">
        <v>0</v>
      </c>
      <c r="BM3363" s="61">
        <v>0</v>
      </c>
      <c r="BN3363" s="62">
        <v>-6911139</v>
      </c>
      <c r="BO3363" s="61"/>
    </row>
    <row r="3364" spans="1:67" x14ac:dyDescent="0.2">
      <c r="A3364" s="57" t="s">
        <v>64</v>
      </c>
      <c r="B3364" s="56" t="s">
        <v>64</v>
      </c>
      <c r="C3364" s="56" t="s">
        <v>64</v>
      </c>
      <c r="D3364" s="56">
        <v>2011</v>
      </c>
      <c r="E3364" s="58">
        <v>48155192</v>
      </c>
      <c r="F3364" s="58">
        <v>40972188</v>
      </c>
      <c r="G3364" s="59">
        <v>45552162</v>
      </c>
      <c r="H3364" s="59">
        <v>2603030</v>
      </c>
      <c r="I3364" s="60">
        <v>0</v>
      </c>
      <c r="J3364" s="58">
        <v>-7183004</v>
      </c>
      <c r="K3364" s="61"/>
      <c r="L3364" s="61">
        <v>0</v>
      </c>
      <c r="M3364" s="61"/>
      <c r="N3364" s="62">
        <v>6734</v>
      </c>
      <c r="O3364" s="61">
        <v>0</v>
      </c>
      <c r="P3364" s="61"/>
      <c r="Q3364" s="61"/>
      <c r="R3364" s="61"/>
      <c r="S3364" s="61">
        <v>0</v>
      </c>
      <c r="T3364" s="61">
        <v>0</v>
      </c>
      <c r="U3364" s="61"/>
      <c r="V3364" s="62">
        <v>850125</v>
      </c>
      <c r="W3364" s="61"/>
      <c r="X3364" s="61">
        <v>0</v>
      </c>
      <c r="Y3364" s="62">
        <v>8458646</v>
      </c>
      <c r="Z3364" s="62">
        <v>7482814</v>
      </c>
      <c r="AA3364" s="61"/>
      <c r="AB3364" s="62">
        <v>3936612</v>
      </c>
      <c r="AC3364" s="62">
        <v>8017557</v>
      </c>
      <c r="AD3364" s="61"/>
      <c r="AE3364" s="62">
        <v>9153189</v>
      </c>
      <c r="AF3364" s="61"/>
      <c r="AG3364" s="62">
        <v>5204841</v>
      </c>
      <c r="AH3364" s="62">
        <v>2441644</v>
      </c>
      <c r="AI3364" s="61"/>
      <c r="AJ3364" s="61">
        <v>0</v>
      </c>
      <c r="AK3364" s="61">
        <v>0</v>
      </c>
      <c r="AL3364" s="61">
        <v>0</v>
      </c>
      <c r="AM3364" s="62">
        <v>174188</v>
      </c>
      <c r="AN3364" s="62">
        <v>2385250</v>
      </c>
      <c r="AO3364" s="61">
        <v>0</v>
      </c>
      <c r="AP3364" s="61"/>
      <c r="AQ3364" s="61">
        <v>0</v>
      </c>
      <c r="AR3364" s="61"/>
      <c r="AS3364" s="61">
        <v>0</v>
      </c>
      <c r="AT3364" s="61">
        <v>0</v>
      </c>
      <c r="AU3364" s="61">
        <v>0</v>
      </c>
      <c r="AV3364" s="61"/>
      <c r="AW3364" s="61">
        <v>0</v>
      </c>
      <c r="AX3364" s="61">
        <v>0</v>
      </c>
      <c r="AY3364" s="61"/>
      <c r="AZ3364" s="61">
        <v>0</v>
      </c>
      <c r="BA3364" s="61"/>
      <c r="BB3364" s="61">
        <v>0</v>
      </c>
      <c r="BC3364" s="61">
        <v>0</v>
      </c>
      <c r="BD3364" s="61">
        <v>0</v>
      </c>
      <c r="BE3364" s="61"/>
      <c r="BF3364" s="61">
        <v>0</v>
      </c>
      <c r="BG3364" s="61"/>
      <c r="BH3364" s="61">
        <v>0</v>
      </c>
      <c r="BI3364" s="61"/>
      <c r="BJ3364" s="62">
        <v>43592</v>
      </c>
      <c r="BK3364" s="61"/>
      <c r="BL3364" s="61">
        <v>0</v>
      </c>
      <c r="BM3364" s="61">
        <v>0</v>
      </c>
      <c r="BN3364" s="62">
        <v>-7183004</v>
      </c>
      <c r="BO3364" s="61"/>
    </row>
    <row r="3365" spans="1:67" x14ac:dyDescent="0.2">
      <c r="A3365" s="57" t="s">
        <v>65</v>
      </c>
      <c r="B3365" s="56" t="s">
        <v>65</v>
      </c>
      <c r="C3365" s="56" t="s">
        <v>65</v>
      </c>
      <c r="D3365" s="56">
        <v>1989</v>
      </c>
      <c r="E3365" s="58">
        <v>61668840</v>
      </c>
      <c r="F3365" s="58">
        <v>57022585</v>
      </c>
      <c r="G3365" s="59">
        <v>57645796</v>
      </c>
      <c r="H3365" s="59">
        <v>4023044</v>
      </c>
      <c r="I3365" s="60">
        <v>0</v>
      </c>
      <c r="J3365" s="58">
        <v>-4646255</v>
      </c>
      <c r="K3365" s="62">
        <v>162232</v>
      </c>
      <c r="L3365" s="61"/>
      <c r="M3365" s="61"/>
      <c r="N3365" s="61"/>
      <c r="O3365" s="61"/>
      <c r="P3365" s="62">
        <v>4640598</v>
      </c>
      <c r="Q3365" s="61"/>
      <c r="R3365" s="61"/>
      <c r="S3365" s="61"/>
      <c r="T3365" s="61"/>
      <c r="U3365" s="61"/>
      <c r="V3365" s="61"/>
      <c r="W3365" s="62">
        <v>4031514</v>
      </c>
      <c r="X3365" s="61"/>
      <c r="Y3365" s="61"/>
      <c r="Z3365" s="61"/>
      <c r="AA3365" s="62">
        <v>21128339</v>
      </c>
      <c r="AB3365" s="61"/>
      <c r="AC3365" s="61"/>
      <c r="AD3365" s="62">
        <v>13600093</v>
      </c>
      <c r="AE3365" s="61"/>
      <c r="AF3365" s="62">
        <v>10443877</v>
      </c>
      <c r="AG3365" s="61"/>
      <c r="AH3365" s="61"/>
      <c r="AI3365" s="62">
        <v>3639143</v>
      </c>
      <c r="AJ3365" s="61"/>
      <c r="AK3365" s="61"/>
      <c r="AL3365" s="61"/>
      <c r="AM3365" s="61"/>
      <c r="AN3365" s="61"/>
      <c r="AO3365" s="61"/>
      <c r="AP3365" s="62">
        <v>542568</v>
      </c>
      <c r="AQ3365" s="61"/>
      <c r="AR3365" s="62">
        <v>872021</v>
      </c>
      <c r="AS3365" s="61"/>
      <c r="AT3365" s="61"/>
      <c r="AU3365" s="61"/>
      <c r="AV3365" s="62">
        <v>52465</v>
      </c>
      <c r="AW3365" s="61"/>
      <c r="AX3365" s="61"/>
      <c r="AY3365" s="62">
        <v>639851</v>
      </c>
      <c r="AZ3365" s="61"/>
      <c r="BA3365" s="62">
        <v>1916139</v>
      </c>
      <c r="BB3365" s="61"/>
      <c r="BC3365" s="61"/>
      <c r="BD3365" s="61"/>
      <c r="BE3365" s="61"/>
      <c r="BF3365" s="61"/>
      <c r="BG3365" s="61"/>
      <c r="BH3365" s="61"/>
      <c r="BI3365" s="61"/>
      <c r="BJ3365" s="61"/>
      <c r="BK3365" s="61"/>
      <c r="BL3365" s="61"/>
      <c r="BM3365" s="61"/>
      <c r="BN3365" s="61"/>
      <c r="BO3365" s="62">
        <v>-4646255</v>
      </c>
    </row>
    <row r="3366" spans="1:67" x14ac:dyDescent="0.2">
      <c r="A3366" s="57" t="s">
        <v>65</v>
      </c>
      <c r="B3366" s="56" t="s">
        <v>65</v>
      </c>
      <c r="C3366" s="56" t="s">
        <v>65</v>
      </c>
      <c r="D3366" s="56">
        <v>1990</v>
      </c>
      <c r="E3366" s="58">
        <v>65690994</v>
      </c>
      <c r="F3366" s="58">
        <v>61044739</v>
      </c>
      <c r="G3366" s="59">
        <v>62067157</v>
      </c>
      <c r="H3366" s="59">
        <v>3623837</v>
      </c>
      <c r="I3366" s="60">
        <v>0</v>
      </c>
      <c r="J3366" s="58">
        <v>-4646255</v>
      </c>
      <c r="K3366" s="62">
        <v>162232</v>
      </c>
      <c r="L3366" s="61"/>
      <c r="M3366" s="61"/>
      <c r="N3366" s="61"/>
      <c r="O3366" s="61"/>
      <c r="P3366" s="62">
        <v>4961075</v>
      </c>
      <c r="Q3366" s="61"/>
      <c r="R3366" s="61"/>
      <c r="S3366" s="61"/>
      <c r="T3366" s="61"/>
      <c r="U3366" s="61"/>
      <c r="V3366" s="61"/>
      <c r="W3366" s="62">
        <v>4289060</v>
      </c>
      <c r="X3366" s="61"/>
      <c r="Y3366" s="61"/>
      <c r="Z3366" s="61"/>
      <c r="AA3366" s="62">
        <v>22471605</v>
      </c>
      <c r="AB3366" s="61"/>
      <c r="AC3366" s="61"/>
      <c r="AD3366" s="62">
        <v>15147483</v>
      </c>
      <c r="AE3366" s="61"/>
      <c r="AF3366" s="62">
        <v>11192608</v>
      </c>
      <c r="AG3366" s="61"/>
      <c r="AH3366" s="61"/>
      <c r="AI3366" s="62">
        <v>3843094</v>
      </c>
      <c r="AJ3366" s="61"/>
      <c r="AK3366" s="61"/>
      <c r="AL3366" s="61"/>
      <c r="AM3366" s="61"/>
      <c r="AN3366" s="61"/>
      <c r="AO3366" s="61"/>
      <c r="AP3366" s="62">
        <v>557459</v>
      </c>
      <c r="AQ3366" s="61"/>
      <c r="AR3366" s="62">
        <v>331072</v>
      </c>
      <c r="AS3366" s="61"/>
      <c r="AT3366" s="61"/>
      <c r="AU3366" s="61"/>
      <c r="AV3366" s="62">
        <v>57025</v>
      </c>
      <c r="AW3366" s="61"/>
      <c r="AX3366" s="61"/>
      <c r="AY3366" s="62">
        <v>740831</v>
      </c>
      <c r="AZ3366" s="61"/>
      <c r="BA3366" s="62">
        <v>1937450</v>
      </c>
      <c r="BB3366" s="61"/>
      <c r="BC3366" s="61"/>
      <c r="BD3366" s="61"/>
      <c r="BE3366" s="61"/>
      <c r="BF3366" s="61"/>
      <c r="BG3366" s="61"/>
      <c r="BH3366" s="61"/>
      <c r="BI3366" s="61"/>
      <c r="BJ3366" s="61"/>
      <c r="BK3366" s="61"/>
      <c r="BL3366" s="61"/>
      <c r="BM3366" s="61"/>
      <c r="BN3366" s="61"/>
      <c r="BO3366" s="62">
        <v>-4646255</v>
      </c>
    </row>
    <row r="3367" spans="1:67" x14ac:dyDescent="0.2">
      <c r="A3367" s="57" t="s">
        <v>65</v>
      </c>
      <c r="B3367" s="56" t="s">
        <v>65</v>
      </c>
      <c r="C3367" s="56" t="s">
        <v>65</v>
      </c>
      <c r="D3367" s="56">
        <v>1991</v>
      </c>
      <c r="E3367" s="58">
        <v>69900003</v>
      </c>
      <c r="F3367" s="58">
        <v>65253748</v>
      </c>
      <c r="G3367" s="59">
        <v>65780031</v>
      </c>
      <c r="H3367" s="59">
        <v>4119972</v>
      </c>
      <c r="I3367" s="60">
        <v>0</v>
      </c>
      <c r="J3367" s="58">
        <v>-4646255</v>
      </c>
      <c r="K3367" s="62">
        <v>162232</v>
      </c>
      <c r="L3367" s="61"/>
      <c r="M3367" s="61"/>
      <c r="N3367" s="61"/>
      <c r="O3367" s="61"/>
      <c r="P3367" s="62">
        <v>5228820</v>
      </c>
      <c r="Q3367" s="61"/>
      <c r="R3367" s="61"/>
      <c r="S3367" s="61"/>
      <c r="T3367" s="61"/>
      <c r="U3367" s="61"/>
      <c r="V3367" s="61"/>
      <c r="W3367" s="62">
        <v>4572297</v>
      </c>
      <c r="X3367" s="61"/>
      <c r="Y3367" s="61"/>
      <c r="Z3367" s="61"/>
      <c r="AA3367" s="62">
        <v>23871088</v>
      </c>
      <c r="AB3367" s="61"/>
      <c r="AC3367" s="61"/>
      <c r="AD3367" s="62">
        <v>15943906</v>
      </c>
      <c r="AE3367" s="61"/>
      <c r="AF3367" s="62">
        <v>11804293</v>
      </c>
      <c r="AG3367" s="61"/>
      <c r="AH3367" s="61"/>
      <c r="AI3367" s="62">
        <v>4197395</v>
      </c>
      <c r="AJ3367" s="61"/>
      <c r="AK3367" s="61"/>
      <c r="AL3367" s="61"/>
      <c r="AM3367" s="61"/>
      <c r="AN3367" s="61"/>
      <c r="AO3367" s="61"/>
      <c r="AP3367" s="62">
        <v>636398</v>
      </c>
      <c r="AQ3367" s="61"/>
      <c r="AR3367" s="62">
        <v>355188</v>
      </c>
      <c r="AS3367" s="61"/>
      <c r="AT3367" s="61"/>
      <c r="AU3367" s="61"/>
      <c r="AV3367" s="62">
        <v>59603</v>
      </c>
      <c r="AW3367" s="61"/>
      <c r="AX3367" s="61"/>
      <c r="AY3367" s="62">
        <v>827794</v>
      </c>
      <c r="AZ3367" s="61"/>
      <c r="BA3367" s="62">
        <v>2240989</v>
      </c>
      <c r="BB3367" s="61"/>
      <c r="BC3367" s="61"/>
      <c r="BD3367" s="61"/>
      <c r="BE3367" s="61"/>
      <c r="BF3367" s="61"/>
      <c r="BG3367" s="61"/>
      <c r="BH3367" s="61"/>
      <c r="BI3367" s="61"/>
      <c r="BJ3367" s="61"/>
      <c r="BK3367" s="61"/>
      <c r="BL3367" s="61"/>
      <c r="BM3367" s="61"/>
      <c r="BN3367" s="61"/>
      <c r="BO3367" s="62">
        <v>-4646255</v>
      </c>
    </row>
    <row r="3368" spans="1:67" x14ac:dyDescent="0.2">
      <c r="A3368" s="57" t="s">
        <v>65</v>
      </c>
      <c r="B3368" s="56" t="s">
        <v>65</v>
      </c>
      <c r="C3368" s="56" t="s">
        <v>65</v>
      </c>
      <c r="D3368" s="56">
        <v>1992</v>
      </c>
      <c r="E3368" s="58">
        <v>74936975</v>
      </c>
      <c r="F3368" s="58">
        <v>70290720</v>
      </c>
      <c r="G3368" s="59">
        <v>70636937</v>
      </c>
      <c r="H3368" s="59">
        <v>4300038</v>
      </c>
      <c r="I3368" s="60">
        <v>0</v>
      </c>
      <c r="J3368" s="58">
        <v>-4646255</v>
      </c>
      <c r="K3368" s="62">
        <v>162232</v>
      </c>
      <c r="L3368" s="61"/>
      <c r="M3368" s="61"/>
      <c r="N3368" s="61"/>
      <c r="O3368" s="61"/>
      <c r="P3368" s="62">
        <v>6154731</v>
      </c>
      <c r="Q3368" s="61"/>
      <c r="R3368" s="61"/>
      <c r="S3368" s="61"/>
      <c r="T3368" s="61"/>
      <c r="U3368" s="61"/>
      <c r="V3368" s="61"/>
      <c r="W3368" s="62">
        <v>4771798</v>
      </c>
      <c r="X3368" s="61"/>
      <c r="Y3368" s="61"/>
      <c r="Z3368" s="61"/>
      <c r="AA3368" s="62">
        <v>25657684</v>
      </c>
      <c r="AB3368" s="61"/>
      <c r="AC3368" s="61"/>
      <c r="AD3368" s="62">
        <v>17039933</v>
      </c>
      <c r="AE3368" s="61"/>
      <c r="AF3368" s="62">
        <v>12464341</v>
      </c>
      <c r="AG3368" s="61"/>
      <c r="AH3368" s="61"/>
      <c r="AI3368" s="62">
        <v>4386218</v>
      </c>
      <c r="AJ3368" s="61"/>
      <c r="AK3368" s="61"/>
      <c r="AL3368" s="61"/>
      <c r="AM3368" s="61"/>
      <c r="AN3368" s="61"/>
      <c r="AO3368" s="61"/>
      <c r="AP3368" s="62">
        <v>685601</v>
      </c>
      <c r="AQ3368" s="61"/>
      <c r="AR3368" s="62">
        <v>355301</v>
      </c>
      <c r="AS3368" s="61"/>
      <c r="AT3368" s="61"/>
      <c r="AU3368" s="61"/>
      <c r="AV3368" s="62">
        <v>60017</v>
      </c>
      <c r="AW3368" s="61"/>
      <c r="AX3368" s="61"/>
      <c r="AY3368" s="62">
        <v>941417</v>
      </c>
      <c r="AZ3368" s="61"/>
      <c r="BA3368" s="62">
        <v>2257702</v>
      </c>
      <c r="BB3368" s="61"/>
      <c r="BC3368" s="61"/>
      <c r="BD3368" s="61"/>
      <c r="BE3368" s="61"/>
      <c r="BF3368" s="61"/>
      <c r="BG3368" s="61"/>
      <c r="BH3368" s="61"/>
      <c r="BI3368" s="61"/>
      <c r="BJ3368" s="61"/>
      <c r="BK3368" s="61"/>
      <c r="BL3368" s="61"/>
      <c r="BM3368" s="61"/>
      <c r="BN3368" s="61"/>
      <c r="BO3368" s="62">
        <v>-4646255</v>
      </c>
    </row>
    <row r="3369" spans="1:67" x14ac:dyDescent="0.2">
      <c r="A3369" s="57" t="s">
        <v>65</v>
      </c>
      <c r="B3369" s="56" t="s">
        <v>65</v>
      </c>
      <c r="C3369" s="56" t="s">
        <v>65</v>
      </c>
      <c r="D3369" s="56">
        <v>1993</v>
      </c>
      <c r="E3369" s="58">
        <v>81729210</v>
      </c>
      <c r="F3369" s="58">
        <v>77082955</v>
      </c>
      <c r="G3369" s="59">
        <v>76788877</v>
      </c>
      <c r="H3369" s="59">
        <v>4940333</v>
      </c>
      <c r="I3369" s="60">
        <v>0</v>
      </c>
      <c r="J3369" s="58">
        <v>-4646255</v>
      </c>
      <c r="K3369" s="62">
        <v>162232</v>
      </c>
      <c r="L3369" s="61"/>
      <c r="M3369" s="61"/>
      <c r="N3369" s="61"/>
      <c r="O3369" s="61"/>
      <c r="P3369" s="62">
        <v>6854147</v>
      </c>
      <c r="Q3369" s="61"/>
      <c r="R3369" s="61"/>
      <c r="S3369" s="61"/>
      <c r="T3369" s="61"/>
      <c r="U3369" s="61"/>
      <c r="V3369" s="61"/>
      <c r="W3369" s="62">
        <v>5258513</v>
      </c>
      <c r="X3369" s="61"/>
      <c r="Y3369" s="61"/>
      <c r="Z3369" s="61"/>
      <c r="AA3369" s="62">
        <v>27650691</v>
      </c>
      <c r="AB3369" s="61"/>
      <c r="AC3369" s="61"/>
      <c r="AD3369" s="62">
        <v>18914453</v>
      </c>
      <c r="AE3369" s="61"/>
      <c r="AF3369" s="62">
        <v>13311313</v>
      </c>
      <c r="AG3369" s="61"/>
      <c r="AH3369" s="61"/>
      <c r="AI3369" s="62">
        <v>4637528</v>
      </c>
      <c r="AJ3369" s="61"/>
      <c r="AK3369" s="61"/>
      <c r="AL3369" s="61"/>
      <c r="AM3369" s="61"/>
      <c r="AN3369" s="61"/>
      <c r="AO3369" s="61"/>
      <c r="AP3369" s="62">
        <v>780726</v>
      </c>
      <c r="AQ3369" s="61"/>
      <c r="AR3369" s="62">
        <v>403998</v>
      </c>
      <c r="AS3369" s="61"/>
      <c r="AT3369" s="61"/>
      <c r="AU3369" s="61"/>
      <c r="AV3369" s="62">
        <v>61911</v>
      </c>
      <c r="AW3369" s="61"/>
      <c r="AX3369" s="61"/>
      <c r="AY3369" s="62">
        <v>1205126</v>
      </c>
      <c r="AZ3369" s="61"/>
      <c r="BA3369" s="62">
        <v>2488572</v>
      </c>
      <c r="BB3369" s="61"/>
      <c r="BC3369" s="61"/>
      <c r="BD3369" s="61"/>
      <c r="BE3369" s="61"/>
      <c r="BF3369" s="61"/>
      <c r="BG3369" s="61"/>
      <c r="BH3369" s="61"/>
      <c r="BI3369" s="61"/>
      <c r="BJ3369" s="61"/>
      <c r="BK3369" s="61"/>
      <c r="BL3369" s="61"/>
      <c r="BM3369" s="61"/>
      <c r="BN3369" s="61"/>
      <c r="BO3369" s="62">
        <v>-4646255</v>
      </c>
    </row>
    <row r="3370" spans="1:67" x14ac:dyDescent="0.2">
      <c r="A3370" s="57" t="s">
        <v>65</v>
      </c>
      <c r="B3370" s="56" t="s">
        <v>65</v>
      </c>
      <c r="C3370" s="56" t="s">
        <v>65</v>
      </c>
      <c r="D3370" s="56">
        <v>1994</v>
      </c>
      <c r="E3370" s="58">
        <v>87935518</v>
      </c>
      <c r="F3370" s="58">
        <v>74305040</v>
      </c>
      <c r="G3370" s="59">
        <v>82190124</v>
      </c>
      <c r="H3370" s="59">
        <v>5745394</v>
      </c>
      <c r="I3370" s="60">
        <v>0</v>
      </c>
      <c r="J3370" s="58">
        <v>-13630478</v>
      </c>
      <c r="K3370" s="62">
        <v>162232</v>
      </c>
      <c r="L3370" s="61"/>
      <c r="M3370" s="61"/>
      <c r="N3370" s="61"/>
      <c r="O3370" s="61"/>
      <c r="P3370" s="62">
        <v>7158462</v>
      </c>
      <c r="Q3370" s="61"/>
      <c r="R3370" s="61"/>
      <c r="S3370" s="61"/>
      <c r="T3370" s="61"/>
      <c r="U3370" s="61"/>
      <c r="V3370" s="61"/>
      <c r="W3370" s="62">
        <v>5525527</v>
      </c>
      <c r="X3370" s="61"/>
      <c r="Y3370" s="61"/>
      <c r="Z3370" s="61"/>
      <c r="AA3370" s="62">
        <v>30021700</v>
      </c>
      <c r="AB3370" s="61"/>
      <c r="AC3370" s="61"/>
      <c r="AD3370" s="62">
        <v>20525468</v>
      </c>
      <c r="AE3370" s="61"/>
      <c r="AF3370" s="62">
        <v>14053870</v>
      </c>
      <c r="AG3370" s="61"/>
      <c r="AH3370" s="61"/>
      <c r="AI3370" s="62">
        <v>4742865</v>
      </c>
      <c r="AJ3370" s="61"/>
      <c r="AK3370" s="61"/>
      <c r="AL3370" s="61"/>
      <c r="AM3370" s="61"/>
      <c r="AN3370" s="61"/>
      <c r="AO3370" s="61"/>
      <c r="AP3370" s="62">
        <v>918893</v>
      </c>
      <c r="AQ3370" s="61"/>
      <c r="AR3370" s="62">
        <v>505304</v>
      </c>
      <c r="AS3370" s="61"/>
      <c r="AT3370" s="61"/>
      <c r="AU3370" s="61"/>
      <c r="AV3370" s="62">
        <v>61911</v>
      </c>
      <c r="AW3370" s="61"/>
      <c r="AX3370" s="61"/>
      <c r="AY3370" s="62">
        <v>1488452</v>
      </c>
      <c r="AZ3370" s="61"/>
      <c r="BA3370" s="62">
        <v>2770834</v>
      </c>
      <c r="BB3370" s="61"/>
      <c r="BC3370" s="61"/>
      <c r="BD3370" s="61"/>
      <c r="BE3370" s="61"/>
      <c r="BF3370" s="61"/>
      <c r="BG3370" s="61"/>
      <c r="BH3370" s="61"/>
      <c r="BI3370" s="61"/>
      <c r="BJ3370" s="61"/>
      <c r="BK3370" s="61"/>
      <c r="BL3370" s="61"/>
      <c r="BM3370" s="61"/>
      <c r="BN3370" s="61"/>
      <c r="BO3370" s="62">
        <v>-13630478</v>
      </c>
    </row>
    <row r="3371" spans="1:67" x14ac:dyDescent="0.2">
      <c r="A3371" s="57" t="s">
        <v>65</v>
      </c>
      <c r="B3371" s="56" t="s">
        <v>65</v>
      </c>
      <c r="C3371" s="56" t="s">
        <v>65</v>
      </c>
      <c r="D3371" s="56">
        <v>1995</v>
      </c>
      <c r="E3371" s="58">
        <v>93481730</v>
      </c>
      <c r="F3371" s="58">
        <v>78977181</v>
      </c>
      <c r="G3371" s="59">
        <v>87177749</v>
      </c>
      <c r="H3371" s="59">
        <v>6303981</v>
      </c>
      <c r="I3371" s="60">
        <v>0</v>
      </c>
      <c r="J3371" s="58">
        <v>-14504549</v>
      </c>
      <c r="K3371" s="62">
        <v>162232</v>
      </c>
      <c r="L3371" s="61"/>
      <c r="M3371" s="61"/>
      <c r="N3371" s="61"/>
      <c r="O3371" s="61"/>
      <c r="P3371" s="62">
        <v>7747487</v>
      </c>
      <c r="Q3371" s="61"/>
      <c r="R3371" s="61"/>
      <c r="S3371" s="61"/>
      <c r="T3371" s="61"/>
      <c r="U3371" s="61"/>
      <c r="V3371" s="61"/>
      <c r="W3371" s="62">
        <v>5647113</v>
      </c>
      <c r="X3371" s="61"/>
      <c r="Y3371" s="61"/>
      <c r="Z3371" s="61"/>
      <c r="AA3371" s="62">
        <v>31752642</v>
      </c>
      <c r="AB3371" s="61"/>
      <c r="AC3371" s="61"/>
      <c r="AD3371" s="62">
        <v>22195051</v>
      </c>
      <c r="AE3371" s="61"/>
      <c r="AF3371" s="62">
        <v>14712422</v>
      </c>
      <c r="AG3371" s="61"/>
      <c r="AH3371" s="61"/>
      <c r="AI3371" s="62">
        <v>4960802</v>
      </c>
      <c r="AJ3371" s="61"/>
      <c r="AK3371" s="61"/>
      <c r="AL3371" s="61"/>
      <c r="AM3371" s="61"/>
      <c r="AN3371" s="61"/>
      <c r="AO3371" s="61"/>
      <c r="AP3371" s="62">
        <v>1012832</v>
      </c>
      <c r="AQ3371" s="61"/>
      <c r="AR3371" s="62">
        <v>773365</v>
      </c>
      <c r="AS3371" s="61"/>
      <c r="AT3371" s="61"/>
      <c r="AU3371" s="61"/>
      <c r="AV3371" s="62">
        <v>61911</v>
      </c>
      <c r="AW3371" s="61"/>
      <c r="AX3371" s="61"/>
      <c r="AY3371" s="62">
        <v>1651039</v>
      </c>
      <c r="AZ3371" s="61"/>
      <c r="BA3371" s="62">
        <v>2804834</v>
      </c>
      <c r="BB3371" s="61"/>
      <c r="BC3371" s="61"/>
      <c r="BD3371" s="61"/>
      <c r="BE3371" s="61"/>
      <c r="BF3371" s="61"/>
      <c r="BG3371" s="61"/>
      <c r="BH3371" s="61"/>
      <c r="BI3371" s="61"/>
      <c r="BJ3371" s="61"/>
      <c r="BK3371" s="61"/>
      <c r="BL3371" s="61"/>
      <c r="BM3371" s="61"/>
      <c r="BN3371" s="61"/>
      <c r="BO3371" s="62">
        <v>-14504549</v>
      </c>
    </row>
    <row r="3372" spans="1:67" x14ac:dyDescent="0.2">
      <c r="A3372" s="57" t="s">
        <v>65</v>
      </c>
      <c r="B3372" s="56" t="s">
        <v>65</v>
      </c>
      <c r="C3372" s="56" t="s">
        <v>65</v>
      </c>
      <c r="D3372" s="56">
        <v>1996</v>
      </c>
      <c r="E3372" s="58">
        <v>98339821</v>
      </c>
      <c r="F3372" s="58">
        <v>82961943</v>
      </c>
      <c r="G3372" s="59">
        <v>91304646</v>
      </c>
      <c r="H3372" s="59">
        <v>7035175</v>
      </c>
      <c r="I3372" s="60">
        <v>0</v>
      </c>
      <c r="J3372" s="58">
        <v>-15377878</v>
      </c>
      <c r="K3372" s="62">
        <v>162232</v>
      </c>
      <c r="L3372" s="61"/>
      <c r="M3372" s="61"/>
      <c r="N3372" s="61"/>
      <c r="O3372" s="61"/>
      <c r="P3372" s="62">
        <v>8213689</v>
      </c>
      <c r="Q3372" s="61"/>
      <c r="R3372" s="61"/>
      <c r="S3372" s="61"/>
      <c r="T3372" s="61"/>
      <c r="U3372" s="61"/>
      <c r="V3372" s="61"/>
      <c r="W3372" s="62">
        <v>5877613</v>
      </c>
      <c r="X3372" s="61"/>
      <c r="Y3372" s="61"/>
      <c r="Z3372" s="61"/>
      <c r="AA3372" s="62">
        <v>33407599</v>
      </c>
      <c r="AB3372" s="61"/>
      <c r="AC3372" s="61"/>
      <c r="AD3372" s="62">
        <v>23211599</v>
      </c>
      <c r="AE3372" s="61"/>
      <c r="AF3372" s="62">
        <v>15306380</v>
      </c>
      <c r="AG3372" s="61"/>
      <c r="AH3372" s="61"/>
      <c r="AI3372" s="62">
        <v>5125534</v>
      </c>
      <c r="AJ3372" s="61"/>
      <c r="AK3372" s="61"/>
      <c r="AL3372" s="61"/>
      <c r="AM3372" s="61"/>
      <c r="AN3372" s="61"/>
      <c r="AO3372" s="61"/>
      <c r="AP3372" s="62">
        <v>1049778</v>
      </c>
      <c r="AQ3372" s="61"/>
      <c r="AR3372" s="62">
        <v>1082901</v>
      </c>
      <c r="AS3372" s="61"/>
      <c r="AT3372" s="61"/>
      <c r="AU3372" s="61"/>
      <c r="AV3372" s="62">
        <v>63417</v>
      </c>
      <c r="AW3372" s="61"/>
      <c r="AX3372" s="61"/>
      <c r="AY3372" s="62">
        <v>1702763</v>
      </c>
      <c r="AZ3372" s="61"/>
      <c r="BA3372" s="62">
        <v>3136316</v>
      </c>
      <c r="BB3372" s="61"/>
      <c r="BC3372" s="61"/>
      <c r="BD3372" s="61"/>
      <c r="BE3372" s="61"/>
      <c r="BF3372" s="61"/>
      <c r="BG3372" s="61"/>
      <c r="BH3372" s="61"/>
      <c r="BI3372" s="61"/>
      <c r="BJ3372" s="61"/>
      <c r="BK3372" s="61"/>
      <c r="BL3372" s="61"/>
      <c r="BM3372" s="61"/>
      <c r="BN3372" s="61"/>
      <c r="BO3372" s="62">
        <v>-15377878</v>
      </c>
    </row>
    <row r="3373" spans="1:67" x14ac:dyDescent="0.2">
      <c r="A3373" s="57" t="s">
        <v>65</v>
      </c>
      <c r="B3373" s="56" t="s">
        <v>65</v>
      </c>
      <c r="C3373" s="56" t="s">
        <v>65</v>
      </c>
      <c r="D3373" s="56">
        <v>1997</v>
      </c>
      <c r="E3373" s="58">
        <v>103542161</v>
      </c>
      <c r="F3373" s="58">
        <v>87641776</v>
      </c>
      <c r="G3373" s="59">
        <v>96151713</v>
      </c>
      <c r="H3373" s="59">
        <v>7390448</v>
      </c>
      <c r="I3373" s="60">
        <v>0</v>
      </c>
      <c r="J3373" s="58">
        <v>-15900385</v>
      </c>
      <c r="K3373" s="62">
        <v>162232</v>
      </c>
      <c r="L3373" s="61"/>
      <c r="M3373" s="61"/>
      <c r="N3373" s="61"/>
      <c r="O3373" s="61"/>
      <c r="P3373" s="62">
        <v>8998947</v>
      </c>
      <c r="Q3373" s="61"/>
      <c r="R3373" s="61"/>
      <c r="S3373" s="61"/>
      <c r="T3373" s="61"/>
      <c r="U3373" s="61"/>
      <c r="V3373" s="61"/>
      <c r="W3373" s="62">
        <v>6022650</v>
      </c>
      <c r="X3373" s="61"/>
      <c r="Y3373" s="61"/>
      <c r="Z3373" s="61"/>
      <c r="AA3373" s="62">
        <v>35380283</v>
      </c>
      <c r="AB3373" s="61"/>
      <c r="AC3373" s="61"/>
      <c r="AD3373" s="62">
        <v>24597812</v>
      </c>
      <c r="AE3373" s="61"/>
      <c r="AF3373" s="62">
        <v>15860297</v>
      </c>
      <c r="AG3373" s="61"/>
      <c r="AH3373" s="61"/>
      <c r="AI3373" s="62">
        <v>5129492</v>
      </c>
      <c r="AJ3373" s="61"/>
      <c r="AK3373" s="61"/>
      <c r="AL3373" s="61"/>
      <c r="AM3373" s="61"/>
      <c r="AN3373" s="61"/>
      <c r="AO3373" s="61"/>
      <c r="AP3373" s="62">
        <v>1056950</v>
      </c>
      <c r="AQ3373" s="61"/>
      <c r="AR3373" s="62">
        <v>1306848</v>
      </c>
      <c r="AS3373" s="61"/>
      <c r="AT3373" s="61"/>
      <c r="AU3373" s="61"/>
      <c r="AV3373" s="62">
        <v>63417</v>
      </c>
      <c r="AW3373" s="61"/>
      <c r="AX3373" s="61"/>
      <c r="AY3373" s="62">
        <v>1741717</v>
      </c>
      <c r="AZ3373" s="61"/>
      <c r="BA3373" s="62">
        <v>3221516</v>
      </c>
      <c r="BB3373" s="61"/>
      <c r="BC3373" s="61"/>
      <c r="BD3373" s="61"/>
      <c r="BE3373" s="61"/>
      <c r="BF3373" s="61"/>
      <c r="BG3373" s="61"/>
      <c r="BH3373" s="61"/>
      <c r="BI3373" s="61"/>
      <c r="BJ3373" s="61"/>
      <c r="BK3373" s="61"/>
      <c r="BL3373" s="61"/>
      <c r="BM3373" s="61"/>
      <c r="BN3373" s="61"/>
      <c r="BO3373" s="62">
        <v>-15900385</v>
      </c>
    </row>
    <row r="3374" spans="1:67" x14ac:dyDescent="0.2">
      <c r="A3374" s="57" t="s">
        <v>65</v>
      </c>
      <c r="B3374" s="56" t="s">
        <v>65</v>
      </c>
      <c r="C3374" s="56" t="s">
        <v>65</v>
      </c>
      <c r="D3374" s="56">
        <v>1998</v>
      </c>
      <c r="E3374" s="58">
        <v>97366441</v>
      </c>
      <c r="F3374" s="58">
        <v>80917352</v>
      </c>
      <c r="G3374" s="59">
        <v>89543754</v>
      </c>
      <c r="H3374" s="59">
        <v>7822687</v>
      </c>
      <c r="I3374" s="60">
        <v>0</v>
      </c>
      <c r="J3374" s="58">
        <v>-16449089</v>
      </c>
      <c r="K3374" s="62">
        <v>162232</v>
      </c>
      <c r="L3374" s="61"/>
      <c r="M3374" s="61"/>
      <c r="N3374" s="61"/>
      <c r="O3374" s="61"/>
      <c r="P3374" s="62">
        <v>9386334</v>
      </c>
      <c r="Q3374" s="61"/>
      <c r="R3374" s="61"/>
      <c r="S3374" s="61"/>
      <c r="T3374" s="61"/>
      <c r="U3374" s="61"/>
      <c r="V3374" s="61"/>
      <c r="W3374" s="62">
        <v>6236234</v>
      </c>
      <c r="X3374" s="61"/>
      <c r="Y3374" s="61"/>
      <c r="Z3374" s="61"/>
      <c r="AA3374" s="62">
        <v>26780859</v>
      </c>
      <c r="AB3374" s="61"/>
      <c r="AC3374" s="61"/>
      <c r="AD3374" s="62">
        <v>25497233</v>
      </c>
      <c r="AE3374" s="61"/>
      <c r="AF3374" s="62">
        <v>16216052</v>
      </c>
      <c r="AG3374" s="61"/>
      <c r="AH3374" s="61"/>
      <c r="AI3374" s="62">
        <v>5264810</v>
      </c>
      <c r="AJ3374" s="61"/>
      <c r="AK3374" s="61"/>
      <c r="AL3374" s="61"/>
      <c r="AM3374" s="61"/>
      <c r="AN3374" s="61"/>
      <c r="AO3374" s="61"/>
      <c r="AP3374" s="62">
        <v>1095425</v>
      </c>
      <c r="AQ3374" s="61"/>
      <c r="AR3374" s="62">
        <v>1466539</v>
      </c>
      <c r="AS3374" s="61"/>
      <c r="AT3374" s="61"/>
      <c r="AU3374" s="61"/>
      <c r="AV3374" s="62">
        <v>63417</v>
      </c>
      <c r="AW3374" s="61"/>
      <c r="AX3374" s="61"/>
      <c r="AY3374" s="62">
        <v>1901917</v>
      </c>
      <c r="AZ3374" s="61"/>
      <c r="BA3374" s="62">
        <v>3295389</v>
      </c>
      <c r="BB3374" s="61"/>
      <c r="BC3374" s="61"/>
      <c r="BD3374" s="61"/>
      <c r="BE3374" s="61"/>
      <c r="BF3374" s="61"/>
      <c r="BG3374" s="61"/>
      <c r="BH3374" s="61"/>
      <c r="BI3374" s="61"/>
      <c r="BJ3374" s="61"/>
      <c r="BK3374" s="61"/>
      <c r="BL3374" s="61"/>
      <c r="BM3374" s="61"/>
      <c r="BN3374" s="61"/>
      <c r="BO3374" s="62">
        <v>-16449089</v>
      </c>
    </row>
    <row r="3375" spans="1:67" x14ac:dyDescent="0.2">
      <c r="A3375" s="57" t="s">
        <v>65</v>
      </c>
      <c r="B3375" s="56" t="s">
        <v>65</v>
      </c>
      <c r="C3375" s="56" t="s">
        <v>65</v>
      </c>
      <c r="D3375" s="56">
        <v>2002</v>
      </c>
      <c r="E3375" s="58">
        <v>113867983</v>
      </c>
      <c r="F3375" s="58">
        <v>111306014</v>
      </c>
      <c r="G3375" s="59">
        <v>103474203</v>
      </c>
      <c r="H3375" s="59">
        <v>10393780</v>
      </c>
      <c r="I3375" s="60">
        <v>0</v>
      </c>
      <c r="J3375" s="58">
        <v>-2561969</v>
      </c>
      <c r="K3375" s="61"/>
      <c r="L3375" s="62">
        <v>133038</v>
      </c>
      <c r="M3375" s="61"/>
      <c r="N3375" s="61">
        <v>0</v>
      </c>
      <c r="O3375" s="62">
        <v>3813795</v>
      </c>
      <c r="P3375" s="61"/>
      <c r="Q3375" s="61"/>
      <c r="R3375" s="61"/>
      <c r="S3375" s="61">
        <v>0</v>
      </c>
      <c r="T3375" s="61">
        <v>0</v>
      </c>
      <c r="U3375" s="61"/>
      <c r="V3375" s="62">
        <v>7387957</v>
      </c>
      <c r="W3375" s="61"/>
      <c r="X3375" s="61">
        <v>0</v>
      </c>
      <c r="Y3375" s="62">
        <v>13389220</v>
      </c>
      <c r="Z3375" s="62">
        <v>17073518</v>
      </c>
      <c r="AA3375" s="61"/>
      <c r="AB3375" s="62">
        <v>10020671</v>
      </c>
      <c r="AC3375" s="62">
        <v>11423461</v>
      </c>
      <c r="AD3375" s="61"/>
      <c r="AE3375" s="62">
        <v>19695019</v>
      </c>
      <c r="AF3375" s="61"/>
      <c r="AG3375" s="62">
        <v>14615550</v>
      </c>
      <c r="AH3375" s="62">
        <v>5921974</v>
      </c>
      <c r="AI3375" s="61"/>
      <c r="AJ3375" s="61">
        <v>0</v>
      </c>
      <c r="AK3375" s="61">
        <v>0</v>
      </c>
      <c r="AL3375" s="61">
        <v>0</v>
      </c>
      <c r="AM3375" s="61">
        <v>0</v>
      </c>
      <c r="AN3375" s="61">
        <v>0</v>
      </c>
      <c r="AO3375" s="61">
        <v>0</v>
      </c>
      <c r="AP3375" s="61"/>
      <c r="AQ3375" s="62">
        <v>1221057</v>
      </c>
      <c r="AR3375" s="61"/>
      <c r="AS3375" s="62">
        <v>2099426</v>
      </c>
      <c r="AT3375" s="62">
        <v>280979</v>
      </c>
      <c r="AU3375" s="62">
        <v>4144690</v>
      </c>
      <c r="AV3375" s="61"/>
      <c r="AW3375" s="62">
        <v>63417</v>
      </c>
      <c r="AX3375" s="62">
        <v>2026695</v>
      </c>
      <c r="AY3375" s="61"/>
      <c r="AZ3375" s="62">
        <v>30110</v>
      </c>
      <c r="BA3375" s="61"/>
      <c r="BB3375" s="62">
        <v>3583</v>
      </c>
      <c r="BC3375" s="62">
        <v>153632</v>
      </c>
      <c r="BD3375" s="61">
        <v>0</v>
      </c>
      <c r="BE3375" s="61"/>
      <c r="BF3375" s="61">
        <v>0</v>
      </c>
      <c r="BG3375" s="61"/>
      <c r="BH3375" s="61">
        <v>0</v>
      </c>
      <c r="BI3375" s="61"/>
      <c r="BJ3375" s="62">
        <v>345833</v>
      </c>
      <c r="BK3375" s="61"/>
      <c r="BL3375" s="62">
        <v>24358</v>
      </c>
      <c r="BM3375" s="61">
        <v>0</v>
      </c>
      <c r="BN3375" s="62">
        <v>-2561969</v>
      </c>
      <c r="BO3375" s="61"/>
    </row>
    <row r="3376" spans="1:67" x14ac:dyDescent="0.2">
      <c r="A3376" s="57" t="s">
        <v>65</v>
      </c>
      <c r="B3376" s="56" t="s">
        <v>65</v>
      </c>
      <c r="C3376" s="56" t="s">
        <v>65</v>
      </c>
      <c r="D3376" s="56">
        <v>2003</v>
      </c>
      <c r="E3376" s="58">
        <v>118588869</v>
      </c>
      <c r="F3376" s="58">
        <v>115172954</v>
      </c>
      <c r="G3376" s="59">
        <v>107853523</v>
      </c>
      <c r="H3376" s="59">
        <v>10735346</v>
      </c>
      <c r="I3376" s="60">
        <v>0</v>
      </c>
      <c r="J3376" s="58">
        <v>-3415915</v>
      </c>
      <c r="K3376" s="61"/>
      <c r="L3376" s="62">
        <v>133038</v>
      </c>
      <c r="M3376" s="61"/>
      <c r="N3376" s="61">
        <v>0</v>
      </c>
      <c r="O3376" s="62">
        <v>3894355</v>
      </c>
      <c r="P3376" s="61"/>
      <c r="Q3376" s="61"/>
      <c r="R3376" s="61"/>
      <c r="S3376" s="61">
        <v>0</v>
      </c>
      <c r="T3376" s="61">
        <v>0</v>
      </c>
      <c r="U3376" s="61"/>
      <c r="V3376" s="62">
        <v>7771630</v>
      </c>
      <c r="W3376" s="61"/>
      <c r="X3376" s="61">
        <v>0</v>
      </c>
      <c r="Y3376" s="62">
        <v>14302898</v>
      </c>
      <c r="Z3376" s="62">
        <v>18035452</v>
      </c>
      <c r="AA3376" s="61"/>
      <c r="AB3376" s="62">
        <v>10333235</v>
      </c>
      <c r="AC3376" s="62">
        <v>11975146</v>
      </c>
      <c r="AD3376" s="61"/>
      <c r="AE3376" s="62">
        <v>20251444</v>
      </c>
      <c r="AF3376" s="61"/>
      <c r="AG3376" s="62">
        <v>15119271</v>
      </c>
      <c r="AH3376" s="62">
        <v>6037054</v>
      </c>
      <c r="AI3376" s="61"/>
      <c r="AJ3376" s="61">
        <v>0</v>
      </c>
      <c r="AK3376" s="61">
        <v>0</v>
      </c>
      <c r="AL3376" s="61">
        <v>0</v>
      </c>
      <c r="AM3376" s="61">
        <v>0</v>
      </c>
      <c r="AN3376" s="61">
        <v>0</v>
      </c>
      <c r="AO3376" s="61">
        <v>0</v>
      </c>
      <c r="AP3376" s="61"/>
      <c r="AQ3376" s="62">
        <v>1146059</v>
      </c>
      <c r="AR3376" s="61"/>
      <c r="AS3376" s="62">
        <v>2205644</v>
      </c>
      <c r="AT3376" s="62">
        <v>327934</v>
      </c>
      <c r="AU3376" s="62">
        <v>4296977</v>
      </c>
      <c r="AV3376" s="61"/>
      <c r="AW3376" s="62">
        <v>63417</v>
      </c>
      <c r="AX3376" s="62">
        <v>2050998</v>
      </c>
      <c r="AY3376" s="61"/>
      <c r="AZ3376" s="62">
        <v>74301</v>
      </c>
      <c r="BA3376" s="61"/>
      <c r="BB3376" s="62">
        <v>3583</v>
      </c>
      <c r="BC3376" s="62">
        <v>163724</v>
      </c>
      <c r="BD3376" s="61">
        <v>0</v>
      </c>
      <c r="BE3376" s="61"/>
      <c r="BF3376" s="61">
        <v>0</v>
      </c>
      <c r="BG3376" s="61"/>
      <c r="BH3376" s="61">
        <v>0</v>
      </c>
      <c r="BI3376" s="61"/>
      <c r="BJ3376" s="62">
        <v>369183</v>
      </c>
      <c r="BK3376" s="61"/>
      <c r="BL3376" s="62">
        <v>33526</v>
      </c>
      <c r="BM3376" s="61">
        <v>0</v>
      </c>
      <c r="BN3376" s="62">
        <v>-3415915</v>
      </c>
      <c r="BO3376" s="61"/>
    </row>
    <row r="3377" spans="1:67" x14ac:dyDescent="0.2">
      <c r="A3377" s="57" t="s">
        <v>65</v>
      </c>
      <c r="B3377" s="56" t="s">
        <v>65</v>
      </c>
      <c r="C3377" s="56" t="s">
        <v>65</v>
      </c>
      <c r="D3377" s="56">
        <v>2004</v>
      </c>
      <c r="E3377" s="58">
        <v>123058888</v>
      </c>
      <c r="F3377" s="58">
        <v>119085201</v>
      </c>
      <c r="G3377" s="59">
        <v>112090950</v>
      </c>
      <c r="H3377" s="59">
        <v>10967938</v>
      </c>
      <c r="I3377" s="60">
        <v>0</v>
      </c>
      <c r="J3377" s="58">
        <v>-3973687</v>
      </c>
      <c r="K3377" s="61"/>
      <c r="L3377" s="62">
        <v>133038</v>
      </c>
      <c r="M3377" s="61"/>
      <c r="N3377" s="61">
        <v>0</v>
      </c>
      <c r="O3377" s="62">
        <v>3894355</v>
      </c>
      <c r="P3377" s="61"/>
      <c r="Q3377" s="61"/>
      <c r="R3377" s="61"/>
      <c r="S3377" s="61">
        <v>0</v>
      </c>
      <c r="T3377" s="61">
        <v>0</v>
      </c>
      <c r="U3377" s="61"/>
      <c r="V3377" s="62">
        <v>7856459</v>
      </c>
      <c r="W3377" s="61"/>
      <c r="X3377" s="61">
        <v>0</v>
      </c>
      <c r="Y3377" s="62">
        <v>15658044</v>
      </c>
      <c r="Z3377" s="62">
        <v>18806177</v>
      </c>
      <c r="AA3377" s="61"/>
      <c r="AB3377" s="62">
        <v>10663551</v>
      </c>
      <c r="AC3377" s="62">
        <v>12726843</v>
      </c>
      <c r="AD3377" s="61"/>
      <c r="AE3377" s="62">
        <v>20690635</v>
      </c>
      <c r="AF3377" s="61"/>
      <c r="AG3377" s="62">
        <v>15533158</v>
      </c>
      <c r="AH3377" s="62">
        <v>6128690</v>
      </c>
      <c r="AI3377" s="61"/>
      <c r="AJ3377" s="61">
        <v>0</v>
      </c>
      <c r="AK3377" s="61">
        <v>0</v>
      </c>
      <c r="AL3377" s="61">
        <v>0</v>
      </c>
      <c r="AM3377" s="61">
        <v>0</v>
      </c>
      <c r="AN3377" s="61">
        <v>0</v>
      </c>
      <c r="AO3377" s="61">
        <v>0</v>
      </c>
      <c r="AP3377" s="61"/>
      <c r="AQ3377" s="62">
        <v>1158832</v>
      </c>
      <c r="AR3377" s="61"/>
      <c r="AS3377" s="62">
        <v>2345067</v>
      </c>
      <c r="AT3377" s="62">
        <v>333100</v>
      </c>
      <c r="AU3377" s="62">
        <v>4322768</v>
      </c>
      <c r="AV3377" s="61"/>
      <c r="AW3377" s="62">
        <v>63417</v>
      </c>
      <c r="AX3377" s="62">
        <v>2074915</v>
      </c>
      <c r="AY3377" s="61"/>
      <c r="AZ3377" s="62">
        <v>87241</v>
      </c>
      <c r="BA3377" s="61"/>
      <c r="BB3377" s="62">
        <v>3583</v>
      </c>
      <c r="BC3377" s="62">
        <v>160387</v>
      </c>
      <c r="BD3377" s="61">
        <v>0</v>
      </c>
      <c r="BE3377" s="61"/>
      <c r="BF3377" s="61">
        <v>0</v>
      </c>
      <c r="BG3377" s="61"/>
      <c r="BH3377" s="61">
        <v>0</v>
      </c>
      <c r="BI3377" s="61"/>
      <c r="BJ3377" s="62">
        <v>377156</v>
      </c>
      <c r="BK3377" s="61"/>
      <c r="BL3377" s="62">
        <v>41472</v>
      </c>
      <c r="BM3377" s="61">
        <v>0</v>
      </c>
      <c r="BN3377" s="62">
        <v>-3973687</v>
      </c>
      <c r="BO3377" s="61"/>
    </row>
    <row r="3378" spans="1:67" x14ac:dyDescent="0.2">
      <c r="A3378" s="57" t="s">
        <v>65</v>
      </c>
      <c r="B3378" s="56" t="s">
        <v>65</v>
      </c>
      <c r="C3378" s="56" t="s">
        <v>65</v>
      </c>
      <c r="D3378" s="56">
        <v>2005</v>
      </c>
      <c r="E3378" s="58">
        <v>128237152</v>
      </c>
      <c r="F3378" s="58">
        <v>123304271</v>
      </c>
      <c r="G3378" s="59">
        <v>116869465</v>
      </c>
      <c r="H3378" s="59">
        <v>11367687</v>
      </c>
      <c r="I3378" s="60">
        <v>0</v>
      </c>
      <c r="J3378" s="58">
        <v>-4932881</v>
      </c>
      <c r="K3378" s="61"/>
      <c r="L3378" s="62">
        <v>133038</v>
      </c>
      <c r="M3378" s="61"/>
      <c r="N3378" s="61">
        <v>0</v>
      </c>
      <c r="O3378" s="62">
        <v>3894355</v>
      </c>
      <c r="P3378" s="61"/>
      <c r="Q3378" s="61"/>
      <c r="R3378" s="61"/>
      <c r="S3378" s="61">
        <v>0</v>
      </c>
      <c r="T3378" s="61">
        <v>0</v>
      </c>
      <c r="U3378" s="61"/>
      <c r="V3378" s="62">
        <v>7986952</v>
      </c>
      <c r="W3378" s="61"/>
      <c r="X3378" s="61">
        <v>0</v>
      </c>
      <c r="Y3378" s="62">
        <v>16910541</v>
      </c>
      <c r="Z3378" s="62">
        <v>19906204</v>
      </c>
      <c r="AA3378" s="61"/>
      <c r="AB3378" s="62">
        <v>10937555</v>
      </c>
      <c r="AC3378" s="62">
        <v>13539794</v>
      </c>
      <c r="AD3378" s="61"/>
      <c r="AE3378" s="62">
        <v>21466817</v>
      </c>
      <c r="AF3378" s="61"/>
      <c r="AG3378" s="62">
        <v>16051257</v>
      </c>
      <c r="AH3378" s="62">
        <v>6042952</v>
      </c>
      <c r="AI3378" s="61"/>
      <c r="AJ3378" s="61">
        <v>0</v>
      </c>
      <c r="AK3378" s="61">
        <v>0</v>
      </c>
      <c r="AL3378" s="61">
        <v>0</v>
      </c>
      <c r="AM3378" s="61">
        <v>0</v>
      </c>
      <c r="AN3378" s="61">
        <v>0</v>
      </c>
      <c r="AO3378" s="61">
        <v>0</v>
      </c>
      <c r="AP3378" s="61"/>
      <c r="AQ3378" s="62">
        <v>1193697</v>
      </c>
      <c r="AR3378" s="61"/>
      <c r="AS3378" s="62">
        <v>2420836</v>
      </c>
      <c r="AT3378" s="62">
        <v>429550</v>
      </c>
      <c r="AU3378" s="62">
        <v>4418756</v>
      </c>
      <c r="AV3378" s="61"/>
      <c r="AW3378" s="62">
        <v>63417</v>
      </c>
      <c r="AX3378" s="62">
        <v>2114853</v>
      </c>
      <c r="AY3378" s="61"/>
      <c r="AZ3378" s="62">
        <v>101380</v>
      </c>
      <c r="BA3378" s="61"/>
      <c r="BB3378" s="62">
        <v>3583</v>
      </c>
      <c r="BC3378" s="62">
        <v>160387</v>
      </c>
      <c r="BD3378" s="61">
        <v>0</v>
      </c>
      <c r="BE3378" s="61"/>
      <c r="BF3378" s="61">
        <v>0</v>
      </c>
      <c r="BG3378" s="61"/>
      <c r="BH3378" s="61">
        <v>0</v>
      </c>
      <c r="BI3378" s="61"/>
      <c r="BJ3378" s="62">
        <v>416575</v>
      </c>
      <c r="BK3378" s="61"/>
      <c r="BL3378" s="62">
        <v>44653</v>
      </c>
      <c r="BM3378" s="61">
        <v>0</v>
      </c>
      <c r="BN3378" s="62">
        <v>-4932881</v>
      </c>
      <c r="BO3378" s="61"/>
    </row>
    <row r="3379" spans="1:67" x14ac:dyDescent="0.2">
      <c r="A3379" s="57" t="s">
        <v>65</v>
      </c>
      <c r="B3379" s="56" t="s">
        <v>65</v>
      </c>
      <c r="C3379" s="56" t="s">
        <v>65</v>
      </c>
      <c r="D3379" s="56">
        <v>2006</v>
      </c>
      <c r="E3379" s="58">
        <v>134983187</v>
      </c>
      <c r="F3379" s="58">
        <v>129255237</v>
      </c>
      <c r="G3379" s="59">
        <v>122720204</v>
      </c>
      <c r="H3379" s="59">
        <v>12262983</v>
      </c>
      <c r="I3379" s="60">
        <v>0</v>
      </c>
      <c r="J3379" s="58">
        <v>-5727950</v>
      </c>
      <c r="K3379" s="61"/>
      <c r="L3379" s="62">
        <v>133038</v>
      </c>
      <c r="M3379" s="61"/>
      <c r="N3379" s="61">
        <v>0</v>
      </c>
      <c r="O3379" s="62">
        <v>3894355</v>
      </c>
      <c r="P3379" s="61"/>
      <c r="Q3379" s="61"/>
      <c r="R3379" s="61"/>
      <c r="S3379" s="61">
        <v>0</v>
      </c>
      <c r="T3379" s="61">
        <v>0</v>
      </c>
      <c r="U3379" s="61"/>
      <c r="V3379" s="62">
        <v>8092535</v>
      </c>
      <c r="W3379" s="61"/>
      <c r="X3379" s="61">
        <v>0</v>
      </c>
      <c r="Y3379" s="62">
        <v>18819502</v>
      </c>
      <c r="Z3379" s="62">
        <v>21656801</v>
      </c>
      <c r="AA3379" s="61"/>
      <c r="AB3379" s="62">
        <v>11285597</v>
      </c>
      <c r="AC3379" s="62">
        <v>14233209</v>
      </c>
      <c r="AD3379" s="61"/>
      <c r="AE3379" s="62">
        <v>22206276</v>
      </c>
      <c r="AF3379" s="61"/>
      <c r="AG3379" s="62">
        <v>16434487</v>
      </c>
      <c r="AH3379" s="62">
        <v>5964404</v>
      </c>
      <c r="AI3379" s="61"/>
      <c r="AJ3379" s="61">
        <v>0</v>
      </c>
      <c r="AK3379" s="61">
        <v>0</v>
      </c>
      <c r="AL3379" s="61">
        <v>0</v>
      </c>
      <c r="AM3379" s="61">
        <v>0</v>
      </c>
      <c r="AN3379" s="61">
        <v>0</v>
      </c>
      <c r="AO3379" s="61">
        <v>0</v>
      </c>
      <c r="AP3379" s="61"/>
      <c r="AQ3379" s="62">
        <v>1205196</v>
      </c>
      <c r="AR3379" s="61"/>
      <c r="AS3379" s="62">
        <v>2488021</v>
      </c>
      <c r="AT3379" s="62">
        <v>514637</v>
      </c>
      <c r="AU3379" s="62">
        <v>5039357</v>
      </c>
      <c r="AV3379" s="61"/>
      <c r="AW3379" s="62">
        <v>63417</v>
      </c>
      <c r="AX3379" s="62">
        <v>2154442</v>
      </c>
      <c r="AY3379" s="61"/>
      <c r="AZ3379" s="62">
        <v>111942</v>
      </c>
      <c r="BA3379" s="61"/>
      <c r="BB3379" s="62">
        <v>3583</v>
      </c>
      <c r="BC3379" s="62">
        <v>160387</v>
      </c>
      <c r="BD3379" s="61">
        <v>0</v>
      </c>
      <c r="BE3379" s="61"/>
      <c r="BF3379" s="61">
        <v>0</v>
      </c>
      <c r="BG3379" s="61"/>
      <c r="BH3379" s="61">
        <v>0</v>
      </c>
      <c r="BI3379" s="61"/>
      <c r="BJ3379" s="62">
        <v>470187</v>
      </c>
      <c r="BK3379" s="61"/>
      <c r="BL3379" s="62">
        <v>51814</v>
      </c>
      <c r="BM3379" s="61">
        <v>0</v>
      </c>
      <c r="BN3379" s="62">
        <v>-5727950</v>
      </c>
      <c r="BO3379" s="61"/>
    </row>
    <row r="3380" spans="1:67" x14ac:dyDescent="0.2">
      <c r="A3380" s="57" t="s">
        <v>65</v>
      </c>
      <c r="B3380" s="56" t="s">
        <v>65</v>
      </c>
      <c r="C3380" s="56" t="s">
        <v>65</v>
      </c>
      <c r="D3380" s="56">
        <v>2007</v>
      </c>
      <c r="E3380" s="58">
        <v>140142278</v>
      </c>
      <c r="F3380" s="58">
        <v>133740954</v>
      </c>
      <c r="G3380" s="59">
        <v>127671857</v>
      </c>
      <c r="H3380" s="59">
        <v>12470421</v>
      </c>
      <c r="I3380" s="60">
        <v>0</v>
      </c>
      <c r="J3380" s="58">
        <v>-6401324</v>
      </c>
      <c r="K3380" s="61"/>
      <c r="L3380" s="62">
        <v>133038</v>
      </c>
      <c r="M3380" s="61"/>
      <c r="N3380" s="61">
        <v>0</v>
      </c>
      <c r="O3380" s="62">
        <v>3894355</v>
      </c>
      <c r="P3380" s="61"/>
      <c r="Q3380" s="61"/>
      <c r="R3380" s="61"/>
      <c r="S3380" s="61">
        <v>0</v>
      </c>
      <c r="T3380" s="61">
        <v>0</v>
      </c>
      <c r="U3380" s="61"/>
      <c r="V3380" s="62">
        <v>8099698</v>
      </c>
      <c r="W3380" s="61"/>
      <c r="X3380" s="61">
        <v>0</v>
      </c>
      <c r="Y3380" s="62">
        <v>20384492</v>
      </c>
      <c r="Z3380" s="62">
        <v>22952456</v>
      </c>
      <c r="AA3380" s="61"/>
      <c r="AB3380" s="62">
        <v>11532765</v>
      </c>
      <c r="AC3380" s="62">
        <v>14741945</v>
      </c>
      <c r="AD3380" s="61"/>
      <c r="AE3380" s="62">
        <v>22913835</v>
      </c>
      <c r="AF3380" s="61"/>
      <c r="AG3380" s="62">
        <v>17081930</v>
      </c>
      <c r="AH3380" s="62">
        <v>5937343</v>
      </c>
      <c r="AI3380" s="61"/>
      <c r="AJ3380" s="61">
        <v>0</v>
      </c>
      <c r="AK3380" s="61">
        <v>0</v>
      </c>
      <c r="AL3380" s="61">
        <v>0</v>
      </c>
      <c r="AM3380" s="61">
        <v>0</v>
      </c>
      <c r="AN3380" s="61">
        <v>0</v>
      </c>
      <c r="AO3380" s="61">
        <v>0</v>
      </c>
      <c r="AP3380" s="61"/>
      <c r="AQ3380" s="62">
        <v>1221530</v>
      </c>
      <c r="AR3380" s="61"/>
      <c r="AS3380" s="62">
        <v>2529298</v>
      </c>
      <c r="AT3380" s="62">
        <v>610529</v>
      </c>
      <c r="AU3380" s="62">
        <v>4959296</v>
      </c>
      <c r="AV3380" s="61"/>
      <c r="AW3380" s="62">
        <v>63417</v>
      </c>
      <c r="AX3380" s="62">
        <v>2250849</v>
      </c>
      <c r="AY3380" s="61"/>
      <c r="AZ3380" s="62">
        <v>129824</v>
      </c>
      <c r="BA3380" s="61"/>
      <c r="BB3380" s="62">
        <v>3583</v>
      </c>
      <c r="BC3380" s="62">
        <v>163392</v>
      </c>
      <c r="BD3380" s="61">
        <v>0</v>
      </c>
      <c r="BE3380" s="61"/>
      <c r="BF3380" s="61">
        <v>0</v>
      </c>
      <c r="BG3380" s="61"/>
      <c r="BH3380" s="61">
        <v>0</v>
      </c>
      <c r="BI3380" s="61"/>
      <c r="BJ3380" s="62">
        <v>480879</v>
      </c>
      <c r="BK3380" s="61"/>
      <c r="BL3380" s="62">
        <v>57824</v>
      </c>
      <c r="BM3380" s="61">
        <v>0</v>
      </c>
      <c r="BN3380" s="62">
        <v>-6401324</v>
      </c>
      <c r="BO3380" s="61"/>
    </row>
    <row r="3381" spans="1:67" x14ac:dyDescent="0.2">
      <c r="A3381" s="57" t="s">
        <v>65</v>
      </c>
      <c r="B3381" s="56" t="s">
        <v>65</v>
      </c>
      <c r="C3381" s="56" t="s">
        <v>65</v>
      </c>
      <c r="D3381" s="56">
        <v>2008</v>
      </c>
      <c r="E3381" s="58">
        <v>146718335</v>
      </c>
      <c r="F3381" s="58">
        <v>139224307</v>
      </c>
      <c r="G3381" s="59">
        <v>133538403</v>
      </c>
      <c r="H3381" s="59">
        <v>13179932</v>
      </c>
      <c r="I3381" s="60">
        <v>0</v>
      </c>
      <c r="J3381" s="58">
        <v>-7494028</v>
      </c>
      <c r="K3381" s="61"/>
      <c r="L3381" s="62">
        <v>133038</v>
      </c>
      <c r="M3381" s="61"/>
      <c r="N3381" s="61">
        <v>0</v>
      </c>
      <c r="O3381" s="62">
        <v>3895055</v>
      </c>
      <c r="P3381" s="61"/>
      <c r="Q3381" s="61"/>
      <c r="R3381" s="61"/>
      <c r="S3381" s="61">
        <v>0</v>
      </c>
      <c r="T3381" s="61">
        <v>0</v>
      </c>
      <c r="U3381" s="61"/>
      <c r="V3381" s="62">
        <v>8099698</v>
      </c>
      <c r="W3381" s="61"/>
      <c r="X3381" s="61">
        <v>0</v>
      </c>
      <c r="Y3381" s="62">
        <v>22328417</v>
      </c>
      <c r="Z3381" s="62">
        <v>24469680</v>
      </c>
      <c r="AA3381" s="61"/>
      <c r="AB3381" s="62">
        <v>11697672</v>
      </c>
      <c r="AC3381" s="62">
        <v>15121377</v>
      </c>
      <c r="AD3381" s="61"/>
      <c r="AE3381" s="62">
        <v>24304542</v>
      </c>
      <c r="AF3381" s="61"/>
      <c r="AG3381" s="62">
        <v>17652429</v>
      </c>
      <c r="AH3381" s="62">
        <v>5836495</v>
      </c>
      <c r="AI3381" s="61"/>
      <c r="AJ3381" s="61">
        <v>0</v>
      </c>
      <c r="AK3381" s="61">
        <v>0</v>
      </c>
      <c r="AL3381" s="61">
        <v>0</v>
      </c>
      <c r="AM3381" s="61">
        <v>0</v>
      </c>
      <c r="AN3381" s="61">
        <v>0</v>
      </c>
      <c r="AO3381" s="61">
        <v>0</v>
      </c>
      <c r="AP3381" s="61"/>
      <c r="AQ3381" s="62">
        <v>1248800</v>
      </c>
      <c r="AR3381" s="61"/>
      <c r="AS3381" s="62">
        <v>2596573</v>
      </c>
      <c r="AT3381" s="62">
        <v>765366</v>
      </c>
      <c r="AU3381" s="62">
        <v>5205581</v>
      </c>
      <c r="AV3381" s="61"/>
      <c r="AW3381" s="62">
        <v>63417</v>
      </c>
      <c r="AX3381" s="62">
        <v>2335062</v>
      </c>
      <c r="AY3381" s="61"/>
      <c r="AZ3381" s="62">
        <v>221991</v>
      </c>
      <c r="BA3381" s="61"/>
      <c r="BB3381" s="62">
        <v>3583</v>
      </c>
      <c r="BC3381" s="62">
        <v>163392</v>
      </c>
      <c r="BD3381" s="61">
        <v>0</v>
      </c>
      <c r="BE3381" s="61"/>
      <c r="BF3381" s="61">
        <v>0</v>
      </c>
      <c r="BG3381" s="61"/>
      <c r="BH3381" s="61">
        <v>0</v>
      </c>
      <c r="BI3381" s="61"/>
      <c r="BJ3381" s="62">
        <v>515152</v>
      </c>
      <c r="BK3381" s="61"/>
      <c r="BL3381" s="62">
        <v>61015</v>
      </c>
      <c r="BM3381" s="61">
        <v>0</v>
      </c>
      <c r="BN3381" s="62">
        <v>-7494028</v>
      </c>
      <c r="BO3381" s="61"/>
    </row>
    <row r="3382" spans="1:67" x14ac:dyDescent="0.2">
      <c r="A3382" s="57" t="s">
        <v>65</v>
      </c>
      <c r="B3382" s="56" t="s">
        <v>65</v>
      </c>
      <c r="C3382" s="56" t="s">
        <v>65</v>
      </c>
      <c r="D3382" s="56">
        <v>2009</v>
      </c>
      <c r="E3382" s="58">
        <v>149038853</v>
      </c>
      <c r="F3382" s="58">
        <v>140723850</v>
      </c>
      <c r="G3382" s="59">
        <v>135285821</v>
      </c>
      <c r="H3382" s="59">
        <v>13753032</v>
      </c>
      <c r="I3382" s="60">
        <v>0</v>
      </c>
      <c r="J3382" s="58">
        <v>-8315003</v>
      </c>
      <c r="K3382" s="61"/>
      <c r="L3382" s="62">
        <v>133038</v>
      </c>
      <c r="M3382" s="61"/>
      <c r="N3382" s="61">
        <v>0</v>
      </c>
      <c r="O3382" s="62">
        <v>3932848</v>
      </c>
      <c r="P3382" s="61"/>
      <c r="Q3382" s="61"/>
      <c r="R3382" s="61"/>
      <c r="S3382" s="61">
        <v>33</v>
      </c>
      <c r="T3382" s="61">
        <v>0</v>
      </c>
      <c r="U3382" s="61"/>
      <c r="V3382" s="62">
        <v>8099698</v>
      </c>
      <c r="W3382" s="61"/>
      <c r="X3382" s="61">
        <v>0</v>
      </c>
      <c r="Y3382" s="62">
        <v>24189852</v>
      </c>
      <c r="Z3382" s="62">
        <v>25985369</v>
      </c>
      <c r="AA3382" s="61"/>
      <c r="AB3382" s="62">
        <v>12313195</v>
      </c>
      <c r="AC3382" s="62">
        <v>15959949</v>
      </c>
      <c r="AD3382" s="61"/>
      <c r="AE3382" s="62">
        <v>24972459</v>
      </c>
      <c r="AF3382" s="61"/>
      <c r="AG3382" s="62">
        <v>18689755</v>
      </c>
      <c r="AH3382" s="62">
        <v>1009625</v>
      </c>
      <c r="AI3382" s="61"/>
      <c r="AJ3382" s="61">
        <v>0</v>
      </c>
      <c r="AK3382" s="61">
        <v>0</v>
      </c>
      <c r="AL3382" s="61">
        <v>0</v>
      </c>
      <c r="AM3382" s="61">
        <v>0</v>
      </c>
      <c r="AN3382" s="61">
        <v>0</v>
      </c>
      <c r="AO3382" s="61">
        <v>0</v>
      </c>
      <c r="AP3382" s="61"/>
      <c r="AQ3382" s="62">
        <v>1278837</v>
      </c>
      <c r="AR3382" s="61"/>
      <c r="AS3382" s="62">
        <v>2675299</v>
      </c>
      <c r="AT3382" s="62">
        <v>765366</v>
      </c>
      <c r="AU3382" s="62">
        <v>5456943</v>
      </c>
      <c r="AV3382" s="61"/>
      <c r="AW3382" s="62">
        <v>63417</v>
      </c>
      <c r="AX3382" s="62">
        <v>2418534</v>
      </c>
      <c r="AY3382" s="61"/>
      <c r="AZ3382" s="62">
        <v>221991</v>
      </c>
      <c r="BA3382" s="61"/>
      <c r="BB3382" s="62">
        <v>127817</v>
      </c>
      <c r="BC3382" s="62">
        <v>163392</v>
      </c>
      <c r="BD3382" s="61">
        <v>0</v>
      </c>
      <c r="BE3382" s="61"/>
      <c r="BF3382" s="61">
        <v>0</v>
      </c>
      <c r="BG3382" s="61"/>
      <c r="BH3382" s="61">
        <v>0</v>
      </c>
      <c r="BI3382" s="61"/>
      <c r="BJ3382" s="62">
        <v>515152</v>
      </c>
      <c r="BK3382" s="61"/>
      <c r="BL3382" s="62">
        <v>66284</v>
      </c>
      <c r="BM3382" s="61">
        <v>0</v>
      </c>
      <c r="BN3382" s="62">
        <v>-8315003</v>
      </c>
      <c r="BO3382" s="61"/>
    </row>
    <row r="3383" spans="1:67" x14ac:dyDescent="0.2">
      <c r="A3383" s="57" t="s">
        <v>65</v>
      </c>
      <c r="B3383" s="56" t="s">
        <v>65</v>
      </c>
      <c r="C3383" s="56" t="s">
        <v>65</v>
      </c>
      <c r="D3383" s="56">
        <v>2010</v>
      </c>
      <c r="E3383" s="58">
        <v>157431305</v>
      </c>
      <c r="F3383" s="58">
        <v>147126285</v>
      </c>
      <c r="G3383" s="59">
        <v>142659531</v>
      </c>
      <c r="H3383" s="59">
        <v>14771774</v>
      </c>
      <c r="I3383" s="60">
        <v>0</v>
      </c>
      <c r="J3383" s="58">
        <v>-10305020</v>
      </c>
      <c r="K3383" s="61"/>
      <c r="L3383" s="62">
        <v>133038</v>
      </c>
      <c r="M3383" s="61"/>
      <c r="N3383" s="61">
        <v>0</v>
      </c>
      <c r="O3383" s="62">
        <v>3932848</v>
      </c>
      <c r="P3383" s="61"/>
      <c r="Q3383" s="61"/>
      <c r="R3383" s="61"/>
      <c r="S3383" s="61">
        <v>33</v>
      </c>
      <c r="T3383" s="61">
        <v>0</v>
      </c>
      <c r="U3383" s="61"/>
      <c r="V3383" s="62">
        <v>8124042</v>
      </c>
      <c r="W3383" s="61"/>
      <c r="X3383" s="61">
        <v>0</v>
      </c>
      <c r="Y3383" s="62">
        <v>26463586</v>
      </c>
      <c r="Z3383" s="62">
        <v>27698210</v>
      </c>
      <c r="AA3383" s="61"/>
      <c r="AB3383" s="62">
        <v>12688093</v>
      </c>
      <c r="AC3383" s="62">
        <v>16994271</v>
      </c>
      <c r="AD3383" s="61"/>
      <c r="AE3383" s="62">
        <v>26028575</v>
      </c>
      <c r="AF3383" s="61"/>
      <c r="AG3383" s="62">
        <v>19519438</v>
      </c>
      <c r="AH3383" s="62">
        <v>1077397</v>
      </c>
      <c r="AI3383" s="61"/>
      <c r="AJ3383" s="61">
        <v>0</v>
      </c>
      <c r="AK3383" s="61">
        <v>0</v>
      </c>
      <c r="AL3383" s="61">
        <v>0</v>
      </c>
      <c r="AM3383" s="61">
        <v>0</v>
      </c>
      <c r="AN3383" s="61">
        <v>0</v>
      </c>
      <c r="AO3383" s="61">
        <v>0</v>
      </c>
      <c r="AP3383" s="61"/>
      <c r="AQ3383" s="62">
        <v>1344490</v>
      </c>
      <c r="AR3383" s="61"/>
      <c r="AS3383" s="62">
        <v>2698325</v>
      </c>
      <c r="AT3383" s="62">
        <v>779512</v>
      </c>
      <c r="AU3383" s="62">
        <v>6219429</v>
      </c>
      <c r="AV3383" s="61"/>
      <c r="AW3383" s="62">
        <v>63417</v>
      </c>
      <c r="AX3383" s="62">
        <v>2441738</v>
      </c>
      <c r="AY3383" s="61"/>
      <c r="AZ3383" s="62">
        <v>256825</v>
      </c>
      <c r="BA3383" s="61"/>
      <c r="BB3383" s="62">
        <v>194622</v>
      </c>
      <c r="BC3383" s="62">
        <v>186533</v>
      </c>
      <c r="BD3383" s="61">
        <v>0</v>
      </c>
      <c r="BE3383" s="61"/>
      <c r="BF3383" s="61">
        <v>0</v>
      </c>
      <c r="BG3383" s="61"/>
      <c r="BH3383" s="61">
        <v>0</v>
      </c>
      <c r="BI3383" s="61"/>
      <c r="BJ3383" s="62">
        <v>515152</v>
      </c>
      <c r="BK3383" s="61"/>
      <c r="BL3383" s="62">
        <v>71731</v>
      </c>
      <c r="BM3383" s="61">
        <v>0</v>
      </c>
      <c r="BN3383" s="62">
        <v>-10305020</v>
      </c>
      <c r="BO3383" s="61"/>
    </row>
    <row r="3384" spans="1:67" x14ac:dyDescent="0.2">
      <c r="A3384" s="57" t="s">
        <v>65</v>
      </c>
      <c r="B3384" s="56" t="s">
        <v>65</v>
      </c>
      <c r="C3384" s="56" t="s">
        <v>65</v>
      </c>
      <c r="D3384" s="56">
        <v>2011</v>
      </c>
      <c r="E3384" s="58">
        <v>166583885</v>
      </c>
      <c r="F3384" s="58">
        <v>153948908</v>
      </c>
      <c r="G3384" s="59">
        <v>151204350</v>
      </c>
      <c r="H3384" s="59">
        <v>15379535</v>
      </c>
      <c r="I3384" s="60">
        <v>0</v>
      </c>
      <c r="J3384" s="58">
        <v>-12634977</v>
      </c>
      <c r="K3384" s="61"/>
      <c r="L3384" s="62">
        <v>133038</v>
      </c>
      <c r="M3384" s="61"/>
      <c r="N3384" s="61">
        <v>0</v>
      </c>
      <c r="O3384" s="62">
        <v>3932848</v>
      </c>
      <c r="P3384" s="61"/>
      <c r="Q3384" s="61"/>
      <c r="R3384" s="61"/>
      <c r="S3384" s="62">
        <v>2507</v>
      </c>
      <c r="T3384" s="61">
        <v>0</v>
      </c>
      <c r="U3384" s="61"/>
      <c r="V3384" s="62">
        <v>8124042</v>
      </c>
      <c r="W3384" s="61"/>
      <c r="X3384" s="61">
        <v>0</v>
      </c>
      <c r="Y3384" s="62">
        <v>29146086</v>
      </c>
      <c r="Z3384" s="62">
        <v>29835514</v>
      </c>
      <c r="AA3384" s="61"/>
      <c r="AB3384" s="62">
        <v>13614955</v>
      </c>
      <c r="AC3384" s="62">
        <v>17920134</v>
      </c>
      <c r="AD3384" s="61"/>
      <c r="AE3384" s="62">
        <v>27092375</v>
      </c>
      <c r="AF3384" s="61"/>
      <c r="AG3384" s="62">
        <v>20225035</v>
      </c>
      <c r="AH3384" s="62">
        <v>1177816</v>
      </c>
      <c r="AI3384" s="61"/>
      <c r="AJ3384" s="61">
        <v>0</v>
      </c>
      <c r="AK3384" s="61">
        <v>0</v>
      </c>
      <c r="AL3384" s="61">
        <v>0</v>
      </c>
      <c r="AM3384" s="61">
        <v>0</v>
      </c>
      <c r="AN3384" s="61">
        <v>0</v>
      </c>
      <c r="AO3384" s="61">
        <v>0</v>
      </c>
      <c r="AP3384" s="61"/>
      <c r="AQ3384" s="62">
        <v>1429255</v>
      </c>
      <c r="AR3384" s="61"/>
      <c r="AS3384" s="62">
        <v>2795925</v>
      </c>
      <c r="AT3384" s="62">
        <v>819829</v>
      </c>
      <c r="AU3384" s="62">
        <v>6536995</v>
      </c>
      <c r="AV3384" s="61"/>
      <c r="AW3384" s="62">
        <v>63417</v>
      </c>
      <c r="AX3384" s="62">
        <v>2464872</v>
      </c>
      <c r="AY3384" s="61"/>
      <c r="AZ3384" s="62">
        <v>270461</v>
      </c>
      <c r="BA3384" s="61"/>
      <c r="BB3384" s="62">
        <v>194622</v>
      </c>
      <c r="BC3384" s="62">
        <v>212477</v>
      </c>
      <c r="BD3384" s="61">
        <v>0</v>
      </c>
      <c r="BE3384" s="61"/>
      <c r="BF3384" s="61">
        <v>0</v>
      </c>
      <c r="BG3384" s="61"/>
      <c r="BH3384" s="61">
        <v>0</v>
      </c>
      <c r="BI3384" s="61"/>
      <c r="BJ3384" s="62">
        <v>515152</v>
      </c>
      <c r="BK3384" s="61"/>
      <c r="BL3384" s="62">
        <v>76530</v>
      </c>
      <c r="BM3384" s="61">
        <v>0</v>
      </c>
      <c r="BN3384" s="62">
        <v>-12634977</v>
      </c>
      <c r="BO3384" s="61"/>
    </row>
    <row r="3385" spans="1:67" x14ac:dyDescent="0.2">
      <c r="A3385" s="57" t="s">
        <v>66</v>
      </c>
      <c r="B3385" s="56" t="s">
        <v>66</v>
      </c>
      <c r="C3385" s="56" t="s">
        <v>66</v>
      </c>
      <c r="D3385" s="56">
        <v>1989</v>
      </c>
      <c r="E3385" s="58">
        <v>6686667</v>
      </c>
      <c r="F3385" s="58">
        <v>6315261</v>
      </c>
      <c r="G3385" s="59">
        <v>5940070</v>
      </c>
      <c r="H3385" s="59">
        <v>746597</v>
      </c>
      <c r="I3385" s="60">
        <v>0</v>
      </c>
      <c r="J3385" s="58">
        <v>-371406</v>
      </c>
      <c r="K3385" s="62">
        <v>85434</v>
      </c>
      <c r="L3385" s="61"/>
      <c r="M3385" s="61"/>
      <c r="N3385" s="61"/>
      <c r="O3385" s="61"/>
      <c r="P3385" s="62">
        <v>595185</v>
      </c>
      <c r="Q3385" s="61"/>
      <c r="R3385" s="61"/>
      <c r="S3385" s="61"/>
      <c r="T3385" s="61"/>
      <c r="U3385" s="61"/>
      <c r="V3385" s="61"/>
      <c r="W3385" s="62">
        <v>386976</v>
      </c>
      <c r="X3385" s="61"/>
      <c r="Y3385" s="61"/>
      <c r="Z3385" s="61"/>
      <c r="AA3385" s="62">
        <v>2037984</v>
      </c>
      <c r="AB3385" s="61"/>
      <c r="AC3385" s="61"/>
      <c r="AD3385" s="62">
        <v>1353204</v>
      </c>
      <c r="AE3385" s="61"/>
      <c r="AF3385" s="62">
        <v>1088688</v>
      </c>
      <c r="AG3385" s="61"/>
      <c r="AH3385" s="61"/>
      <c r="AI3385" s="62">
        <v>392599</v>
      </c>
      <c r="AJ3385" s="61"/>
      <c r="AK3385" s="61"/>
      <c r="AL3385" s="61"/>
      <c r="AM3385" s="61"/>
      <c r="AN3385" s="61"/>
      <c r="AO3385" s="61"/>
      <c r="AP3385" s="62">
        <v>41681</v>
      </c>
      <c r="AQ3385" s="61"/>
      <c r="AR3385" s="62">
        <v>157348</v>
      </c>
      <c r="AS3385" s="61"/>
      <c r="AT3385" s="61"/>
      <c r="AU3385" s="61"/>
      <c r="AV3385" s="61">
        <v>663</v>
      </c>
      <c r="AW3385" s="61"/>
      <c r="AX3385" s="61"/>
      <c r="AY3385" s="62">
        <v>102632</v>
      </c>
      <c r="AZ3385" s="61"/>
      <c r="BA3385" s="62">
        <v>425642</v>
      </c>
      <c r="BB3385" s="61"/>
      <c r="BC3385" s="61"/>
      <c r="BD3385" s="61"/>
      <c r="BE3385" s="61"/>
      <c r="BF3385" s="61"/>
      <c r="BG3385" s="61"/>
      <c r="BH3385" s="61"/>
      <c r="BI3385" s="61"/>
      <c r="BJ3385" s="61"/>
      <c r="BK3385" s="62">
        <v>18631</v>
      </c>
      <c r="BL3385" s="61"/>
      <c r="BM3385" s="61"/>
      <c r="BN3385" s="61"/>
      <c r="BO3385" s="62">
        <v>-371406</v>
      </c>
    </row>
    <row r="3386" spans="1:67" x14ac:dyDescent="0.2">
      <c r="A3386" s="57" t="s">
        <v>66</v>
      </c>
      <c r="B3386" s="56" t="s">
        <v>66</v>
      </c>
      <c r="C3386" s="56" t="s">
        <v>66</v>
      </c>
      <c r="D3386" s="56">
        <v>1990</v>
      </c>
      <c r="E3386" s="58">
        <v>7296334</v>
      </c>
      <c r="F3386" s="58">
        <v>6924928</v>
      </c>
      <c r="G3386" s="59">
        <v>6419426</v>
      </c>
      <c r="H3386" s="59">
        <v>876908</v>
      </c>
      <c r="I3386" s="60">
        <v>0</v>
      </c>
      <c r="J3386" s="58">
        <v>-371406</v>
      </c>
      <c r="K3386" s="62">
        <v>85434</v>
      </c>
      <c r="L3386" s="61"/>
      <c r="M3386" s="61"/>
      <c r="N3386" s="61"/>
      <c r="O3386" s="61"/>
      <c r="P3386" s="62">
        <v>595185</v>
      </c>
      <c r="Q3386" s="61"/>
      <c r="R3386" s="61"/>
      <c r="S3386" s="61"/>
      <c r="T3386" s="61"/>
      <c r="U3386" s="61"/>
      <c r="V3386" s="61"/>
      <c r="W3386" s="62">
        <v>386976</v>
      </c>
      <c r="X3386" s="61"/>
      <c r="Y3386" s="61"/>
      <c r="Z3386" s="61"/>
      <c r="AA3386" s="62">
        <v>2259831</v>
      </c>
      <c r="AB3386" s="61"/>
      <c r="AC3386" s="61"/>
      <c r="AD3386" s="62">
        <v>1486719</v>
      </c>
      <c r="AE3386" s="61"/>
      <c r="AF3386" s="62">
        <v>1183413</v>
      </c>
      <c r="AG3386" s="61"/>
      <c r="AH3386" s="61"/>
      <c r="AI3386" s="62">
        <v>421868</v>
      </c>
      <c r="AJ3386" s="61"/>
      <c r="AK3386" s="61"/>
      <c r="AL3386" s="61"/>
      <c r="AM3386" s="61"/>
      <c r="AN3386" s="61"/>
      <c r="AO3386" s="61"/>
      <c r="AP3386" s="62">
        <v>46199</v>
      </c>
      <c r="AQ3386" s="61"/>
      <c r="AR3386" s="62">
        <v>160264</v>
      </c>
      <c r="AS3386" s="61"/>
      <c r="AT3386" s="61"/>
      <c r="AU3386" s="61"/>
      <c r="AV3386" s="61">
        <v>663</v>
      </c>
      <c r="AW3386" s="61"/>
      <c r="AX3386" s="61"/>
      <c r="AY3386" s="62">
        <v>109264</v>
      </c>
      <c r="AZ3386" s="61"/>
      <c r="BA3386" s="62">
        <v>541097</v>
      </c>
      <c r="BB3386" s="61"/>
      <c r="BC3386" s="61"/>
      <c r="BD3386" s="61"/>
      <c r="BE3386" s="61"/>
      <c r="BF3386" s="61"/>
      <c r="BG3386" s="61"/>
      <c r="BH3386" s="61"/>
      <c r="BI3386" s="61"/>
      <c r="BJ3386" s="61"/>
      <c r="BK3386" s="62">
        <v>19421</v>
      </c>
      <c r="BL3386" s="61"/>
      <c r="BM3386" s="61"/>
      <c r="BN3386" s="61"/>
      <c r="BO3386" s="62">
        <v>-371406</v>
      </c>
    </row>
    <row r="3387" spans="1:67" x14ac:dyDescent="0.2">
      <c r="A3387" s="57" t="s">
        <v>66</v>
      </c>
      <c r="B3387" s="56" t="s">
        <v>66</v>
      </c>
      <c r="C3387" s="56" t="s">
        <v>66</v>
      </c>
      <c r="D3387" s="56">
        <v>1991</v>
      </c>
      <c r="E3387" s="58">
        <v>7875592</v>
      </c>
      <c r="F3387" s="58">
        <v>7504186</v>
      </c>
      <c r="G3387" s="59">
        <v>6989391</v>
      </c>
      <c r="H3387" s="59">
        <v>886201</v>
      </c>
      <c r="I3387" s="60">
        <v>0</v>
      </c>
      <c r="J3387" s="58">
        <v>-371406</v>
      </c>
      <c r="K3387" s="62">
        <v>85434</v>
      </c>
      <c r="L3387" s="61"/>
      <c r="M3387" s="61"/>
      <c r="N3387" s="61"/>
      <c r="O3387" s="61"/>
      <c r="P3387" s="62">
        <v>595185</v>
      </c>
      <c r="Q3387" s="61"/>
      <c r="R3387" s="61"/>
      <c r="S3387" s="61"/>
      <c r="T3387" s="61"/>
      <c r="U3387" s="61"/>
      <c r="V3387" s="61"/>
      <c r="W3387" s="62">
        <v>386976</v>
      </c>
      <c r="X3387" s="61"/>
      <c r="Y3387" s="61"/>
      <c r="Z3387" s="61"/>
      <c r="AA3387" s="62">
        <v>2561262</v>
      </c>
      <c r="AB3387" s="61"/>
      <c r="AC3387" s="61"/>
      <c r="AD3387" s="62">
        <v>1665251</v>
      </c>
      <c r="AE3387" s="61"/>
      <c r="AF3387" s="62">
        <v>1255785</v>
      </c>
      <c r="AG3387" s="61"/>
      <c r="AH3387" s="61"/>
      <c r="AI3387" s="62">
        <v>439498</v>
      </c>
      <c r="AJ3387" s="61"/>
      <c r="AK3387" s="61"/>
      <c r="AL3387" s="61"/>
      <c r="AM3387" s="61"/>
      <c r="AN3387" s="61"/>
      <c r="AO3387" s="61"/>
      <c r="AP3387" s="62">
        <v>51054</v>
      </c>
      <c r="AQ3387" s="61"/>
      <c r="AR3387" s="62">
        <v>163502</v>
      </c>
      <c r="AS3387" s="61"/>
      <c r="AT3387" s="61"/>
      <c r="AU3387" s="61"/>
      <c r="AV3387" s="61">
        <v>663</v>
      </c>
      <c r="AW3387" s="61"/>
      <c r="AX3387" s="61"/>
      <c r="AY3387" s="62">
        <v>109940</v>
      </c>
      <c r="AZ3387" s="61"/>
      <c r="BA3387" s="62">
        <v>541097</v>
      </c>
      <c r="BB3387" s="61"/>
      <c r="BC3387" s="61"/>
      <c r="BD3387" s="61"/>
      <c r="BE3387" s="61"/>
      <c r="BF3387" s="61"/>
      <c r="BG3387" s="61"/>
      <c r="BH3387" s="61"/>
      <c r="BI3387" s="61"/>
      <c r="BJ3387" s="61"/>
      <c r="BK3387" s="62">
        <v>19945</v>
      </c>
      <c r="BL3387" s="61"/>
      <c r="BM3387" s="61"/>
      <c r="BN3387" s="61"/>
      <c r="BO3387" s="62">
        <v>-371406</v>
      </c>
    </row>
    <row r="3388" spans="1:67" x14ac:dyDescent="0.2">
      <c r="A3388" s="57" t="s">
        <v>66</v>
      </c>
      <c r="B3388" s="56" t="s">
        <v>66</v>
      </c>
      <c r="C3388" s="56" t="s">
        <v>66</v>
      </c>
      <c r="D3388" s="56">
        <v>1992</v>
      </c>
      <c r="E3388" s="58">
        <v>8179218</v>
      </c>
      <c r="F3388" s="58">
        <v>7807812</v>
      </c>
      <c r="G3388" s="59">
        <v>7243881</v>
      </c>
      <c r="H3388" s="59">
        <v>935337</v>
      </c>
      <c r="I3388" s="60">
        <v>0</v>
      </c>
      <c r="J3388" s="58">
        <v>-371406</v>
      </c>
      <c r="K3388" s="62">
        <v>85434</v>
      </c>
      <c r="L3388" s="61"/>
      <c r="M3388" s="61"/>
      <c r="N3388" s="61"/>
      <c r="O3388" s="61"/>
      <c r="P3388" s="62">
        <v>595185</v>
      </c>
      <c r="Q3388" s="61"/>
      <c r="R3388" s="61"/>
      <c r="S3388" s="61"/>
      <c r="T3388" s="61"/>
      <c r="U3388" s="61"/>
      <c r="V3388" s="61"/>
      <c r="W3388" s="62">
        <v>386976</v>
      </c>
      <c r="X3388" s="61"/>
      <c r="Y3388" s="61"/>
      <c r="Z3388" s="61"/>
      <c r="AA3388" s="62">
        <v>2688222</v>
      </c>
      <c r="AB3388" s="61"/>
      <c r="AC3388" s="61"/>
      <c r="AD3388" s="62">
        <v>1734590</v>
      </c>
      <c r="AE3388" s="61"/>
      <c r="AF3388" s="62">
        <v>1304392</v>
      </c>
      <c r="AG3388" s="61"/>
      <c r="AH3388" s="61"/>
      <c r="AI3388" s="62">
        <v>449082</v>
      </c>
      <c r="AJ3388" s="61"/>
      <c r="AK3388" s="61"/>
      <c r="AL3388" s="61"/>
      <c r="AM3388" s="61"/>
      <c r="AN3388" s="61"/>
      <c r="AO3388" s="61"/>
      <c r="AP3388" s="62">
        <v>63360</v>
      </c>
      <c r="AQ3388" s="61"/>
      <c r="AR3388" s="62">
        <v>180913</v>
      </c>
      <c r="AS3388" s="61"/>
      <c r="AT3388" s="61"/>
      <c r="AU3388" s="61"/>
      <c r="AV3388" s="61">
        <v>663</v>
      </c>
      <c r="AW3388" s="61"/>
      <c r="AX3388" s="61"/>
      <c r="AY3388" s="62">
        <v>126719</v>
      </c>
      <c r="AZ3388" s="61"/>
      <c r="BA3388" s="62">
        <v>541097</v>
      </c>
      <c r="BB3388" s="61"/>
      <c r="BC3388" s="61"/>
      <c r="BD3388" s="61"/>
      <c r="BE3388" s="61"/>
      <c r="BF3388" s="61"/>
      <c r="BG3388" s="61"/>
      <c r="BH3388" s="61"/>
      <c r="BI3388" s="61"/>
      <c r="BJ3388" s="61"/>
      <c r="BK3388" s="62">
        <v>22585</v>
      </c>
      <c r="BL3388" s="61"/>
      <c r="BM3388" s="61"/>
      <c r="BN3388" s="61"/>
      <c r="BO3388" s="62">
        <v>-371406</v>
      </c>
    </row>
    <row r="3389" spans="1:67" x14ac:dyDescent="0.2">
      <c r="A3389" s="57" t="s">
        <v>66</v>
      </c>
      <c r="B3389" s="56" t="s">
        <v>66</v>
      </c>
      <c r="C3389" s="56" t="s">
        <v>66</v>
      </c>
      <c r="D3389" s="56">
        <v>1993</v>
      </c>
      <c r="E3389" s="58">
        <v>8735185</v>
      </c>
      <c r="F3389" s="58">
        <v>8363779</v>
      </c>
      <c r="G3389" s="59">
        <v>7765358</v>
      </c>
      <c r="H3389" s="59">
        <v>969827</v>
      </c>
      <c r="I3389" s="60">
        <v>0</v>
      </c>
      <c r="J3389" s="58">
        <v>-371406</v>
      </c>
      <c r="K3389" s="62">
        <v>85434</v>
      </c>
      <c r="L3389" s="61"/>
      <c r="M3389" s="61"/>
      <c r="N3389" s="61"/>
      <c r="O3389" s="61"/>
      <c r="P3389" s="62">
        <v>595185</v>
      </c>
      <c r="Q3389" s="61"/>
      <c r="R3389" s="61"/>
      <c r="S3389" s="61"/>
      <c r="T3389" s="61"/>
      <c r="U3389" s="61"/>
      <c r="V3389" s="61"/>
      <c r="W3389" s="62">
        <v>386976</v>
      </c>
      <c r="X3389" s="61"/>
      <c r="Y3389" s="61"/>
      <c r="Z3389" s="61"/>
      <c r="AA3389" s="62">
        <v>2873929</v>
      </c>
      <c r="AB3389" s="61"/>
      <c r="AC3389" s="61"/>
      <c r="AD3389" s="62">
        <v>1943670</v>
      </c>
      <c r="AE3389" s="61"/>
      <c r="AF3389" s="62">
        <v>1409312</v>
      </c>
      <c r="AG3389" s="61"/>
      <c r="AH3389" s="61"/>
      <c r="AI3389" s="62">
        <v>470852</v>
      </c>
      <c r="AJ3389" s="61"/>
      <c r="AK3389" s="61"/>
      <c r="AL3389" s="61"/>
      <c r="AM3389" s="61"/>
      <c r="AN3389" s="61"/>
      <c r="AO3389" s="61"/>
      <c r="AP3389" s="62">
        <v>68607</v>
      </c>
      <c r="AQ3389" s="61"/>
      <c r="AR3389" s="62">
        <v>193034</v>
      </c>
      <c r="AS3389" s="61"/>
      <c r="AT3389" s="61"/>
      <c r="AU3389" s="61"/>
      <c r="AV3389" s="61">
        <v>663</v>
      </c>
      <c r="AW3389" s="61"/>
      <c r="AX3389" s="61"/>
      <c r="AY3389" s="62">
        <v>131829</v>
      </c>
      <c r="AZ3389" s="61"/>
      <c r="BA3389" s="62">
        <v>549557</v>
      </c>
      <c r="BB3389" s="61"/>
      <c r="BC3389" s="61"/>
      <c r="BD3389" s="61"/>
      <c r="BE3389" s="61"/>
      <c r="BF3389" s="61"/>
      <c r="BG3389" s="61"/>
      <c r="BH3389" s="61"/>
      <c r="BI3389" s="61"/>
      <c r="BJ3389" s="61"/>
      <c r="BK3389" s="62">
        <v>26137</v>
      </c>
      <c r="BL3389" s="61"/>
      <c r="BM3389" s="61"/>
      <c r="BN3389" s="61"/>
      <c r="BO3389" s="62">
        <v>-371406</v>
      </c>
    </row>
    <row r="3390" spans="1:67" x14ac:dyDescent="0.2">
      <c r="A3390" s="57" t="s">
        <v>66</v>
      </c>
      <c r="B3390" s="56" t="s">
        <v>66</v>
      </c>
      <c r="C3390" s="56" t="s">
        <v>66</v>
      </c>
      <c r="D3390" s="56">
        <v>1994</v>
      </c>
      <c r="E3390" s="58">
        <v>8936117</v>
      </c>
      <c r="F3390" s="58">
        <v>6706033</v>
      </c>
      <c r="G3390" s="59">
        <v>8138571</v>
      </c>
      <c r="H3390" s="59">
        <v>797546</v>
      </c>
      <c r="I3390" s="60">
        <v>0</v>
      </c>
      <c r="J3390" s="58">
        <v>-2230084</v>
      </c>
      <c r="K3390" s="62">
        <v>85434</v>
      </c>
      <c r="L3390" s="61"/>
      <c r="M3390" s="61"/>
      <c r="N3390" s="61"/>
      <c r="O3390" s="61"/>
      <c r="P3390" s="62">
        <v>595185</v>
      </c>
      <c r="Q3390" s="61"/>
      <c r="R3390" s="61"/>
      <c r="S3390" s="61"/>
      <c r="T3390" s="61"/>
      <c r="U3390" s="61"/>
      <c r="V3390" s="61"/>
      <c r="W3390" s="62">
        <v>386976</v>
      </c>
      <c r="X3390" s="61"/>
      <c r="Y3390" s="61"/>
      <c r="Z3390" s="61"/>
      <c r="AA3390" s="62">
        <v>2959146</v>
      </c>
      <c r="AB3390" s="61"/>
      <c r="AC3390" s="61"/>
      <c r="AD3390" s="62">
        <v>2149050</v>
      </c>
      <c r="AE3390" s="61"/>
      <c r="AF3390" s="62">
        <v>1467422</v>
      </c>
      <c r="AG3390" s="61"/>
      <c r="AH3390" s="61"/>
      <c r="AI3390" s="62">
        <v>495358</v>
      </c>
      <c r="AJ3390" s="61"/>
      <c r="AK3390" s="61"/>
      <c r="AL3390" s="61"/>
      <c r="AM3390" s="61"/>
      <c r="AN3390" s="61"/>
      <c r="AO3390" s="61"/>
      <c r="AP3390" s="62">
        <v>38029</v>
      </c>
      <c r="AQ3390" s="61"/>
      <c r="AR3390" s="62">
        <v>73421</v>
      </c>
      <c r="AS3390" s="61"/>
      <c r="AT3390" s="61"/>
      <c r="AU3390" s="61"/>
      <c r="AV3390" s="61"/>
      <c r="AW3390" s="61"/>
      <c r="AX3390" s="61"/>
      <c r="AY3390" s="62">
        <v>111955</v>
      </c>
      <c r="AZ3390" s="61"/>
      <c r="BA3390" s="62">
        <v>558742</v>
      </c>
      <c r="BB3390" s="61"/>
      <c r="BC3390" s="61"/>
      <c r="BD3390" s="61"/>
      <c r="BE3390" s="61"/>
      <c r="BF3390" s="61"/>
      <c r="BG3390" s="61"/>
      <c r="BH3390" s="61"/>
      <c r="BI3390" s="61"/>
      <c r="BJ3390" s="61"/>
      <c r="BK3390" s="62">
        <v>15399</v>
      </c>
      <c r="BL3390" s="61"/>
      <c r="BM3390" s="61"/>
      <c r="BN3390" s="61"/>
      <c r="BO3390" s="62">
        <v>-2230084</v>
      </c>
    </row>
    <row r="3391" spans="1:67" x14ac:dyDescent="0.2">
      <c r="A3391" s="57" t="s">
        <v>66</v>
      </c>
      <c r="B3391" s="56" t="s">
        <v>66</v>
      </c>
      <c r="C3391" s="56" t="s">
        <v>66</v>
      </c>
      <c r="D3391" s="56">
        <v>1995</v>
      </c>
      <c r="E3391" s="58">
        <v>9004293</v>
      </c>
      <c r="F3391" s="58">
        <v>6478021</v>
      </c>
      <c r="G3391" s="59">
        <v>8176272</v>
      </c>
      <c r="H3391" s="59">
        <v>828021</v>
      </c>
      <c r="I3391" s="60">
        <v>0</v>
      </c>
      <c r="J3391" s="58">
        <v>-2526272</v>
      </c>
      <c r="K3391" s="62">
        <v>85434</v>
      </c>
      <c r="L3391" s="61"/>
      <c r="M3391" s="61"/>
      <c r="N3391" s="61"/>
      <c r="O3391" s="61"/>
      <c r="P3391" s="62">
        <v>595185</v>
      </c>
      <c r="Q3391" s="61"/>
      <c r="R3391" s="61"/>
      <c r="S3391" s="61"/>
      <c r="T3391" s="61"/>
      <c r="U3391" s="61"/>
      <c r="V3391" s="61"/>
      <c r="W3391" s="62">
        <v>386976</v>
      </c>
      <c r="X3391" s="61"/>
      <c r="Y3391" s="61"/>
      <c r="Z3391" s="61"/>
      <c r="AA3391" s="62">
        <v>2566345</v>
      </c>
      <c r="AB3391" s="61"/>
      <c r="AC3391" s="61"/>
      <c r="AD3391" s="62">
        <v>2435725</v>
      </c>
      <c r="AE3391" s="61"/>
      <c r="AF3391" s="62">
        <v>1577126</v>
      </c>
      <c r="AG3391" s="61"/>
      <c r="AH3391" s="61"/>
      <c r="AI3391" s="62">
        <v>529481</v>
      </c>
      <c r="AJ3391" s="61"/>
      <c r="AK3391" s="61"/>
      <c r="AL3391" s="61"/>
      <c r="AM3391" s="61"/>
      <c r="AN3391" s="61"/>
      <c r="AO3391" s="61"/>
      <c r="AP3391" s="62">
        <v>44896</v>
      </c>
      <c r="AQ3391" s="61"/>
      <c r="AR3391" s="62">
        <v>72196</v>
      </c>
      <c r="AS3391" s="61"/>
      <c r="AT3391" s="61"/>
      <c r="AU3391" s="61"/>
      <c r="AV3391" s="62">
        <v>21327</v>
      </c>
      <c r="AW3391" s="61"/>
      <c r="AX3391" s="61"/>
      <c r="AY3391" s="62">
        <v>105728</v>
      </c>
      <c r="AZ3391" s="61"/>
      <c r="BA3391" s="62">
        <v>568516</v>
      </c>
      <c r="BB3391" s="61"/>
      <c r="BC3391" s="61"/>
      <c r="BD3391" s="61"/>
      <c r="BE3391" s="61"/>
      <c r="BF3391" s="61"/>
      <c r="BG3391" s="61"/>
      <c r="BH3391" s="61"/>
      <c r="BI3391" s="61"/>
      <c r="BJ3391" s="61"/>
      <c r="BK3391" s="62">
        <v>15358</v>
      </c>
      <c r="BL3391" s="61"/>
      <c r="BM3391" s="61"/>
      <c r="BN3391" s="61"/>
      <c r="BO3391" s="62">
        <v>-2526272</v>
      </c>
    </row>
    <row r="3392" spans="1:67" x14ac:dyDescent="0.2">
      <c r="A3392" s="57" t="s">
        <v>66</v>
      </c>
      <c r="B3392" s="56" t="s">
        <v>66</v>
      </c>
      <c r="C3392" s="56" t="s">
        <v>66</v>
      </c>
      <c r="D3392" s="56">
        <v>1996</v>
      </c>
      <c r="E3392" s="58">
        <v>9362352</v>
      </c>
      <c r="F3392" s="58">
        <v>6811198</v>
      </c>
      <c r="G3392" s="59">
        <v>8518465</v>
      </c>
      <c r="H3392" s="59">
        <v>843887</v>
      </c>
      <c r="I3392" s="60">
        <v>0</v>
      </c>
      <c r="J3392" s="58">
        <v>-2551154</v>
      </c>
      <c r="K3392" s="62">
        <v>85434</v>
      </c>
      <c r="L3392" s="61"/>
      <c r="M3392" s="61"/>
      <c r="N3392" s="61"/>
      <c r="O3392" s="61"/>
      <c r="P3392" s="62">
        <v>595185</v>
      </c>
      <c r="Q3392" s="61"/>
      <c r="R3392" s="61"/>
      <c r="S3392" s="61"/>
      <c r="T3392" s="61"/>
      <c r="U3392" s="61"/>
      <c r="V3392" s="61"/>
      <c r="W3392" s="62">
        <v>386976</v>
      </c>
      <c r="X3392" s="61"/>
      <c r="Y3392" s="61"/>
      <c r="Z3392" s="61"/>
      <c r="AA3392" s="62">
        <v>2838538</v>
      </c>
      <c r="AB3392" s="61"/>
      <c r="AC3392" s="61"/>
      <c r="AD3392" s="62">
        <v>2463826</v>
      </c>
      <c r="AE3392" s="61"/>
      <c r="AF3392" s="62">
        <v>1604072</v>
      </c>
      <c r="AG3392" s="61"/>
      <c r="AH3392" s="61"/>
      <c r="AI3392" s="62">
        <v>544434</v>
      </c>
      <c r="AJ3392" s="61"/>
      <c r="AK3392" s="61"/>
      <c r="AL3392" s="61"/>
      <c r="AM3392" s="61"/>
      <c r="AN3392" s="61"/>
      <c r="AO3392" s="61"/>
      <c r="AP3392" s="62">
        <v>43791</v>
      </c>
      <c r="AQ3392" s="61"/>
      <c r="AR3392" s="62">
        <v>82334</v>
      </c>
      <c r="AS3392" s="61"/>
      <c r="AT3392" s="61"/>
      <c r="AU3392" s="61"/>
      <c r="AV3392" s="62">
        <v>21327</v>
      </c>
      <c r="AW3392" s="61"/>
      <c r="AX3392" s="61"/>
      <c r="AY3392" s="62">
        <v>102300</v>
      </c>
      <c r="AZ3392" s="61"/>
      <c r="BA3392" s="62">
        <v>579019</v>
      </c>
      <c r="BB3392" s="61"/>
      <c r="BC3392" s="61"/>
      <c r="BD3392" s="61"/>
      <c r="BE3392" s="61"/>
      <c r="BF3392" s="61"/>
      <c r="BG3392" s="61"/>
      <c r="BH3392" s="61"/>
      <c r="BI3392" s="61"/>
      <c r="BJ3392" s="61"/>
      <c r="BK3392" s="62">
        <v>15116</v>
      </c>
      <c r="BL3392" s="61"/>
      <c r="BM3392" s="61"/>
      <c r="BN3392" s="61"/>
      <c r="BO3392" s="62">
        <v>-2551154</v>
      </c>
    </row>
    <row r="3393" spans="1:67" x14ac:dyDescent="0.2">
      <c r="A3393" s="57" t="s">
        <v>66</v>
      </c>
      <c r="B3393" s="56" t="s">
        <v>66</v>
      </c>
      <c r="C3393" s="56" t="s">
        <v>66</v>
      </c>
      <c r="D3393" s="56">
        <v>1997</v>
      </c>
      <c r="E3393" s="58">
        <v>9944248</v>
      </c>
      <c r="F3393" s="58">
        <v>7007464</v>
      </c>
      <c r="G3393" s="59">
        <v>9069863</v>
      </c>
      <c r="H3393" s="59">
        <v>874385</v>
      </c>
      <c r="I3393" s="60">
        <v>0</v>
      </c>
      <c r="J3393" s="58">
        <v>-2936784</v>
      </c>
      <c r="K3393" s="62">
        <v>85434</v>
      </c>
      <c r="L3393" s="61"/>
      <c r="M3393" s="61"/>
      <c r="N3393" s="61"/>
      <c r="O3393" s="61"/>
      <c r="P3393" s="62">
        <v>595185</v>
      </c>
      <c r="Q3393" s="61"/>
      <c r="R3393" s="61"/>
      <c r="S3393" s="61"/>
      <c r="T3393" s="61"/>
      <c r="U3393" s="61"/>
      <c r="V3393" s="61"/>
      <c r="W3393" s="62">
        <v>386976</v>
      </c>
      <c r="X3393" s="61"/>
      <c r="Y3393" s="61"/>
      <c r="Z3393" s="61"/>
      <c r="AA3393" s="62">
        <v>2955698</v>
      </c>
      <c r="AB3393" s="61"/>
      <c r="AC3393" s="61"/>
      <c r="AD3393" s="62">
        <v>2714510</v>
      </c>
      <c r="AE3393" s="61"/>
      <c r="AF3393" s="62">
        <v>1772122</v>
      </c>
      <c r="AG3393" s="61"/>
      <c r="AH3393" s="61"/>
      <c r="AI3393" s="62">
        <v>559938</v>
      </c>
      <c r="AJ3393" s="61"/>
      <c r="AK3393" s="61"/>
      <c r="AL3393" s="61"/>
      <c r="AM3393" s="61"/>
      <c r="AN3393" s="61"/>
      <c r="AO3393" s="61"/>
      <c r="AP3393" s="62">
        <v>42647</v>
      </c>
      <c r="AQ3393" s="61"/>
      <c r="AR3393" s="62">
        <v>68115</v>
      </c>
      <c r="AS3393" s="61"/>
      <c r="AT3393" s="61"/>
      <c r="AU3393" s="61"/>
      <c r="AV3393" s="62">
        <v>22585</v>
      </c>
      <c r="AW3393" s="61"/>
      <c r="AX3393" s="61"/>
      <c r="AY3393" s="62">
        <v>95617</v>
      </c>
      <c r="AZ3393" s="61"/>
      <c r="BA3393" s="62">
        <v>627920</v>
      </c>
      <c r="BB3393" s="61"/>
      <c r="BC3393" s="61"/>
      <c r="BD3393" s="61"/>
      <c r="BE3393" s="61"/>
      <c r="BF3393" s="61"/>
      <c r="BG3393" s="61"/>
      <c r="BH3393" s="61"/>
      <c r="BI3393" s="61"/>
      <c r="BJ3393" s="61"/>
      <c r="BK3393" s="62">
        <v>17501</v>
      </c>
      <c r="BL3393" s="61"/>
      <c r="BM3393" s="61"/>
      <c r="BN3393" s="61"/>
      <c r="BO3393" s="62">
        <v>-2936784</v>
      </c>
    </row>
    <row r="3394" spans="1:67" x14ac:dyDescent="0.2">
      <c r="A3394" s="57" t="s">
        <v>66</v>
      </c>
      <c r="B3394" s="56" t="s">
        <v>66</v>
      </c>
      <c r="C3394" s="56" t="s">
        <v>66</v>
      </c>
      <c r="D3394" s="56">
        <v>1998</v>
      </c>
      <c r="E3394" s="58">
        <v>10342505</v>
      </c>
      <c r="F3394" s="58">
        <v>7230654</v>
      </c>
      <c r="G3394" s="59">
        <v>9444394</v>
      </c>
      <c r="H3394" s="59">
        <v>898111</v>
      </c>
      <c r="I3394" s="60">
        <v>0</v>
      </c>
      <c r="J3394" s="58">
        <v>-3111851</v>
      </c>
      <c r="K3394" s="62">
        <v>85434</v>
      </c>
      <c r="L3394" s="61"/>
      <c r="M3394" s="61"/>
      <c r="N3394" s="61"/>
      <c r="O3394" s="61"/>
      <c r="P3394" s="62">
        <v>595185</v>
      </c>
      <c r="Q3394" s="61"/>
      <c r="R3394" s="61"/>
      <c r="S3394" s="61"/>
      <c r="T3394" s="61"/>
      <c r="U3394" s="61"/>
      <c r="V3394" s="61"/>
      <c r="W3394" s="62">
        <v>386976</v>
      </c>
      <c r="X3394" s="61"/>
      <c r="Y3394" s="61"/>
      <c r="Z3394" s="61"/>
      <c r="AA3394" s="62">
        <v>3092671</v>
      </c>
      <c r="AB3394" s="61"/>
      <c r="AC3394" s="61"/>
      <c r="AD3394" s="62">
        <v>2810663</v>
      </c>
      <c r="AE3394" s="61"/>
      <c r="AF3394" s="62">
        <v>1889550</v>
      </c>
      <c r="AG3394" s="61"/>
      <c r="AH3394" s="61"/>
      <c r="AI3394" s="62">
        <v>583915</v>
      </c>
      <c r="AJ3394" s="61"/>
      <c r="AK3394" s="61"/>
      <c r="AL3394" s="61"/>
      <c r="AM3394" s="61"/>
      <c r="AN3394" s="61"/>
      <c r="AO3394" s="61"/>
      <c r="AP3394" s="62">
        <v>41643</v>
      </c>
      <c r="AQ3394" s="61"/>
      <c r="AR3394" s="62">
        <v>82775</v>
      </c>
      <c r="AS3394" s="61"/>
      <c r="AT3394" s="61"/>
      <c r="AU3394" s="61"/>
      <c r="AV3394" s="62">
        <v>22585</v>
      </c>
      <c r="AW3394" s="61"/>
      <c r="AX3394" s="61"/>
      <c r="AY3394" s="62">
        <v>95266</v>
      </c>
      <c r="AZ3394" s="61"/>
      <c r="BA3394" s="62">
        <v>639890</v>
      </c>
      <c r="BB3394" s="61"/>
      <c r="BC3394" s="61"/>
      <c r="BD3394" s="61"/>
      <c r="BE3394" s="61"/>
      <c r="BF3394" s="61"/>
      <c r="BG3394" s="61"/>
      <c r="BH3394" s="61"/>
      <c r="BI3394" s="61"/>
      <c r="BJ3394" s="61"/>
      <c r="BK3394" s="62">
        <v>15952</v>
      </c>
      <c r="BL3394" s="61"/>
      <c r="BM3394" s="61"/>
      <c r="BN3394" s="61"/>
      <c r="BO3394" s="62">
        <v>-3111851</v>
      </c>
    </row>
    <row r="3395" spans="1:67" x14ac:dyDescent="0.2">
      <c r="A3395" s="57" t="s">
        <v>66</v>
      </c>
      <c r="B3395" s="56" t="s">
        <v>66</v>
      </c>
      <c r="C3395" s="56" t="s">
        <v>66</v>
      </c>
      <c r="D3395" s="56">
        <v>2002</v>
      </c>
      <c r="E3395" s="58">
        <v>6329758</v>
      </c>
      <c r="F3395" s="58">
        <v>6329758</v>
      </c>
      <c r="G3395" s="59">
        <v>6329758</v>
      </c>
      <c r="H3395" s="59">
        <v>0</v>
      </c>
      <c r="I3395" s="60">
        <v>0</v>
      </c>
      <c r="J3395" s="58">
        <v>0</v>
      </c>
      <c r="K3395" s="61"/>
      <c r="L3395" s="62">
        <v>11520</v>
      </c>
      <c r="M3395" s="61"/>
      <c r="N3395" s="61">
        <v>0</v>
      </c>
      <c r="O3395" s="61">
        <v>0</v>
      </c>
      <c r="P3395" s="61"/>
      <c r="Q3395" s="61"/>
      <c r="R3395" s="61"/>
      <c r="S3395" s="61">
        <v>0</v>
      </c>
      <c r="T3395" s="61">
        <v>0</v>
      </c>
      <c r="U3395" s="61"/>
      <c r="V3395" s="62">
        <v>82808</v>
      </c>
      <c r="W3395" s="61"/>
      <c r="X3395" s="61">
        <v>0</v>
      </c>
      <c r="Y3395" s="62">
        <v>2245858</v>
      </c>
      <c r="Z3395" s="62">
        <v>287624</v>
      </c>
      <c r="AA3395" s="61"/>
      <c r="AB3395" s="62">
        <v>1972280</v>
      </c>
      <c r="AC3395" s="62">
        <v>149412</v>
      </c>
      <c r="AD3395" s="61"/>
      <c r="AE3395" s="62">
        <v>1104928</v>
      </c>
      <c r="AF3395" s="61"/>
      <c r="AG3395" s="62">
        <v>149386</v>
      </c>
      <c r="AH3395" s="62">
        <v>325942</v>
      </c>
      <c r="AI3395" s="61"/>
      <c r="AJ3395" s="61">
        <v>0</v>
      </c>
      <c r="AK3395" s="61">
        <v>0</v>
      </c>
      <c r="AL3395" s="61">
        <v>0</v>
      </c>
      <c r="AM3395" s="61">
        <v>0</v>
      </c>
      <c r="AN3395" s="61">
        <v>0</v>
      </c>
      <c r="AO3395" s="61">
        <v>0</v>
      </c>
      <c r="AP3395" s="61"/>
      <c r="AQ3395" s="61">
        <v>0</v>
      </c>
      <c r="AR3395" s="61"/>
      <c r="AS3395" s="61">
        <v>0</v>
      </c>
      <c r="AT3395" s="61">
        <v>0</v>
      </c>
      <c r="AU3395" s="61">
        <v>0</v>
      </c>
      <c r="AV3395" s="61"/>
      <c r="AW3395" s="61">
        <v>0</v>
      </c>
      <c r="AX3395" s="61">
        <v>0</v>
      </c>
      <c r="AY3395" s="61"/>
      <c r="AZ3395" s="61">
        <v>0</v>
      </c>
      <c r="BA3395" s="61"/>
      <c r="BB3395" s="61">
        <v>0</v>
      </c>
      <c r="BC3395" s="61">
        <v>0</v>
      </c>
      <c r="BD3395" s="61">
        <v>0</v>
      </c>
      <c r="BE3395" s="61"/>
      <c r="BF3395" s="61">
        <v>0</v>
      </c>
      <c r="BG3395" s="61"/>
      <c r="BH3395" s="61">
        <v>0</v>
      </c>
      <c r="BI3395" s="61"/>
      <c r="BJ3395" s="61">
        <v>0</v>
      </c>
      <c r="BK3395" s="61"/>
      <c r="BL3395" s="61">
        <v>0</v>
      </c>
      <c r="BM3395" s="61">
        <v>0</v>
      </c>
      <c r="BN3395" s="61">
        <v>0</v>
      </c>
      <c r="BO3395" s="61"/>
    </row>
    <row r="3396" spans="1:67" x14ac:dyDescent="0.2">
      <c r="A3396" s="57" t="s">
        <v>66</v>
      </c>
      <c r="B3396" s="56" t="s">
        <v>66</v>
      </c>
      <c r="C3396" s="56" t="s">
        <v>66</v>
      </c>
      <c r="D3396" s="56">
        <v>2003</v>
      </c>
      <c r="E3396" s="58">
        <v>6896518</v>
      </c>
      <c r="F3396" s="58">
        <v>6896518</v>
      </c>
      <c r="G3396" s="59">
        <v>6896518</v>
      </c>
      <c r="H3396" s="59">
        <v>0</v>
      </c>
      <c r="I3396" s="60">
        <v>0</v>
      </c>
      <c r="J3396" s="58">
        <v>0</v>
      </c>
      <c r="K3396" s="61"/>
      <c r="L3396" s="62">
        <v>11520</v>
      </c>
      <c r="M3396" s="61"/>
      <c r="N3396" s="61">
        <v>0</v>
      </c>
      <c r="O3396" s="61">
        <v>0</v>
      </c>
      <c r="P3396" s="61"/>
      <c r="Q3396" s="61"/>
      <c r="R3396" s="61"/>
      <c r="S3396" s="61">
        <v>0</v>
      </c>
      <c r="T3396" s="61">
        <v>0</v>
      </c>
      <c r="U3396" s="61"/>
      <c r="V3396" s="62">
        <v>82808</v>
      </c>
      <c r="W3396" s="61"/>
      <c r="X3396" s="61">
        <v>0</v>
      </c>
      <c r="Y3396" s="62">
        <v>2323110</v>
      </c>
      <c r="Z3396" s="62">
        <v>383827</v>
      </c>
      <c r="AA3396" s="61"/>
      <c r="AB3396" s="62">
        <v>2036522</v>
      </c>
      <c r="AC3396" s="62">
        <v>214734</v>
      </c>
      <c r="AD3396" s="61"/>
      <c r="AE3396" s="62">
        <v>1308989</v>
      </c>
      <c r="AF3396" s="61"/>
      <c r="AG3396" s="62">
        <v>194594</v>
      </c>
      <c r="AH3396" s="62">
        <v>340414</v>
      </c>
      <c r="AI3396" s="61"/>
      <c r="AJ3396" s="61">
        <v>0</v>
      </c>
      <c r="AK3396" s="61">
        <v>0</v>
      </c>
      <c r="AL3396" s="61">
        <v>0</v>
      </c>
      <c r="AM3396" s="61">
        <v>0</v>
      </c>
      <c r="AN3396" s="61">
        <v>0</v>
      </c>
      <c r="AO3396" s="61">
        <v>0</v>
      </c>
      <c r="AP3396" s="61"/>
      <c r="AQ3396" s="61">
        <v>0</v>
      </c>
      <c r="AR3396" s="61"/>
      <c r="AS3396" s="61">
        <v>0</v>
      </c>
      <c r="AT3396" s="61">
        <v>0</v>
      </c>
      <c r="AU3396" s="61">
        <v>0</v>
      </c>
      <c r="AV3396" s="61"/>
      <c r="AW3396" s="61">
        <v>0</v>
      </c>
      <c r="AX3396" s="61">
        <v>0</v>
      </c>
      <c r="AY3396" s="61"/>
      <c r="AZ3396" s="61">
        <v>0</v>
      </c>
      <c r="BA3396" s="61"/>
      <c r="BB3396" s="61">
        <v>0</v>
      </c>
      <c r="BC3396" s="61">
        <v>0</v>
      </c>
      <c r="BD3396" s="61">
        <v>0</v>
      </c>
      <c r="BE3396" s="61"/>
      <c r="BF3396" s="61">
        <v>0</v>
      </c>
      <c r="BG3396" s="61"/>
      <c r="BH3396" s="61">
        <v>0</v>
      </c>
      <c r="BI3396" s="61"/>
      <c r="BJ3396" s="61">
        <v>0</v>
      </c>
      <c r="BK3396" s="61"/>
      <c r="BL3396" s="61">
        <v>0</v>
      </c>
      <c r="BM3396" s="61">
        <v>0</v>
      </c>
      <c r="BN3396" s="61">
        <v>0</v>
      </c>
      <c r="BO3396" s="61"/>
    </row>
    <row r="3397" spans="1:67" x14ac:dyDescent="0.2">
      <c r="A3397" s="57" t="s">
        <v>66</v>
      </c>
      <c r="B3397" s="56" t="s">
        <v>66</v>
      </c>
      <c r="C3397" s="56" t="s">
        <v>66</v>
      </c>
      <c r="D3397" s="56">
        <v>2004</v>
      </c>
      <c r="E3397" s="58">
        <v>7821210</v>
      </c>
      <c r="F3397" s="58">
        <v>6744210</v>
      </c>
      <c r="G3397" s="59">
        <v>7821210</v>
      </c>
      <c r="H3397" s="59">
        <v>0</v>
      </c>
      <c r="I3397" s="60">
        <v>0</v>
      </c>
      <c r="J3397" s="58">
        <v>-1077000</v>
      </c>
      <c r="K3397" s="61"/>
      <c r="L3397" s="62">
        <v>11520</v>
      </c>
      <c r="M3397" s="61"/>
      <c r="N3397" s="61">
        <v>0</v>
      </c>
      <c r="O3397" s="61">
        <v>0</v>
      </c>
      <c r="P3397" s="61"/>
      <c r="Q3397" s="61"/>
      <c r="R3397" s="61"/>
      <c r="S3397" s="61">
        <v>0</v>
      </c>
      <c r="T3397" s="61">
        <v>0</v>
      </c>
      <c r="U3397" s="61"/>
      <c r="V3397" s="62">
        <v>82808</v>
      </c>
      <c r="W3397" s="61"/>
      <c r="X3397" s="61">
        <v>0</v>
      </c>
      <c r="Y3397" s="62">
        <v>2409169</v>
      </c>
      <c r="Z3397" s="62">
        <v>514743</v>
      </c>
      <c r="AA3397" s="61"/>
      <c r="AB3397" s="62">
        <v>2133928</v>
      </c>
      <c r="AC3397" s="62">
        <v>507117</v>
      </c>
      <c r="AD3397" s="61"/>
      <c r="AE3397" s="62">
        <v>1539210</v>
      </c>
      <c r="AF3397" s="61"/>
      <c r="AG3397" s="62">
        <v>273043</v>
      </c>
      <c r="AH3397" s="62">
        <v>349672</v>
      </c>
      <c r="AI3397" s="61"/>
      <c r="AJ3397" s="61">
        <v>0</v>
      </c>
      <c r="AK3397" s="61">
        <v>0</v>
      </c>
      <c r="AL3397" s="61">
        <v>0</v>
      </c>
      <c r="AM3397" s="61">
        <v>0</v>
      </c>
      <c r="AN3397" s="61">
        <v>0</v>
      </c>
      <c r="AO3397" s="61">
        <v>0</v>
      </c>
      <c r="AP3397" s="61"/>
      <c r="AQ3397" s="61">
        <v>0</v>
      </c>
      <c r="AR3397" s="61"/>
      <c r="AS3397" s="61">
        <v>0</v>
      </c>
      <c r="AT3397" s="61">
        <v>0</v>
      </c>
      <c r="AU3397" s="61">
        <v>0</v>
      </c>
      <c r="AV3397" s="61"/>
      <c r="AW3397" s="61">
        <v>0</v>
      </c>
      <c r="AX3397" s="61">
        <v>0</v>
      </c>
      <c r="AY3397" s="61"/>
      <c r="AZ3397" s="61">
        <v>0</v>
      </c>
      <c r="BA3397" s="61"/>
      <c r="BB3397" s="61">
        <v>0</v>
      </c>
      <c r="BC3397" s="61">
        <v>0</v>
      </c>
      <c r="BD3397" s="61">
        <v>0</v>
      </c>
      <c r="BE3397" s="61"/>
      <c r="BF3397" s="61">
        <v>0</v>
      </c>
      <c r="BG3397" s="61"/>
      <c r="BH3397" s="61">
        <v>0</v>
      </c>
      <c r="BI3397" s="61"/>
      <c r="BJ3397" s="61">
        <v>0</v>
      </c>
      <c r="BK3397" s="61"/>
      <c r="BL3397" s="61">
        <v>0</v>
      </c>
      <c r="BM3397" s="61">
        <v>0</v>
      </c>
      <c r="BN3397" s="62">
        <v>-1077000</v>
      </c>
      <c r="BO3397" s="61"/>
    </row>
    <row r="3398" spans="1:67" x14ac:dyDescent="0.2">
      <c r="A3398" s="57" t="s">
        <v>66</v>
      </c>
      <c r="B3398" s="56" t="s">
        <v>66</v>
      </c>
      <c r="C3398" s="56" t="s">
        <v>66</v>
      </c>
      <c r="D3398" s="56">
        <v>2005</v>
      </c>
      <c r="E3398" s="58">
        <v>12702386</v>
      </c>
      <c r="F3398" s="58">
        <v>11457504</v>
      </c>
      <c r="G3398" s="59">
        <v>12702386</v>
      </c>
      <c r="H3398" s="59">
        <v>0</v>
      </c>
      <c r="I3398" s="60">
        <v>0</v>
      </c>
      <c r="J3398" s="58">
        <v>-1244882</v>
      </c>
      <c r="K3398" s="61"/>
      <c r="L3398" s="62">
        <v>11520</v>
      </c>
      <c r="M3398" s="61"/>
      <c r="N3398" s="61">
        <v>0</v>
      </c>
      <c r="O3398" s="61">
        <v>0</v>
      </c>
      <c r="P3398" s="61"/>
      <c r="Q3398" s="61"/>
      <c r="R3398" s="61"/>
      <c r="S3398" s="61">
        <v>0</v>
      </c>
      <c r="T3398" s="61">
        <v>0</v>
      </c>
      <c r="U3398" s="61"/>
      <c r="V3398" s="62">
        <v>472814</v>
      </c>
      <c r="W3398" s="61"/>
      <c r="X3398" s="61">
        <v>0</v>
      </c>
      <c r="Y3398" s="62">
        <v>3931560</v>
      </c>
      <c r="Z3398" s="62">
        <v>674050</v>
      </c>
      <c r="AA3398" s="61"/>
      <c r="AB3398" s="62">
        <v>3232465</v>
      </c>
      <c r="AC3398" s="62">
        <v>594374</v>
      </c>
      <c r="AD3398" s="61"/>
      <c r="AE3398" s="62">
        <v>2833083</v>
      </c>
      <c r="AF3398" s="61"/>
      <c r="AG3398" s="62">
        <v>366000</v>
      </c>
      <c r="AH3398" s="62">
        <v>586520</v>
      </c>
      <c r="AI3398" s="61"/>
      <c r="AJ3398" s="61">
        <v>0</v>
      </c>
      <c r="AK3398" s="61">
        <v>0</v>
      </c>
      <c r="AL3398" s="61">
        <v>0</v>
      </c>
      <c r="AM3398" s="61">
        <v>0</v>
      </c>
      <c r="AN3398" s="61">
        <v>0</v>
      </c>
      <c r="AO3398" s="61">
        <v>0</v>
      </c>
      <c r="AP3398" s="61"/>
      <c r="AQ3398" s="61">
        <v>0</v>
      </c>
      <c r="AR3398" s="61"/>
      <c r="AS3398" s="61">
        <v>0</v>
      </c>
      <c r="AT3398" s="61">
        <v>0</v>
      </c>
      <c r="AU3398" s="61">
        <v>0</v>
      </c>
      <c r="AV3398" s="61"/>
      <c r="AW3398" s="61">
        <v>0</v>
      </c>
      <c r="AX3398" s="61">
        <v>0</v>
      </c>
      <c r="AY3398" s="61"/>
      <c r="AZ3398" s="61">
        <v>0</v>
      </c>
      <c r="BA3398" s="61"/>
      <c r="BB3398" s="61">
        <v>0</v>
      </c>
      <c r="BC3398" s="61">
        <v>0</v>
      </c>
      <c r="BD3398" s="61">
        <v>0</v>
      </c>
      <c r="BE3398" s="61"/>
      <c r="BF3398" s="61">
        <v>0</v>
      </c>
      <c r="BG3398" s="61"/>
      <c r="BH3398" s="61">
        <v>0</v>
      </c>
      <c r="BI3398" s="61"/>
      <c r="BJ3398" s="61">
        <v>0</v>
      </c>
      <c r="BK3398" s="61"/>
      <c r="BL3398" s="61">
        <v>0</v>
      </c>
      <c r="BM3398" s="61">
        <v>0</v>
      </c>
      <c r="BN3398" s="62">
        <v>-1244882</v>
      </c>
      <c r="BO3398" s="61"/>
    </row>
    <row r="3399" spans="1:67" x14ac:dyDescent="0.2">
      <c r="A3399" s="57" t="s">
        <v>66</v>
      </c>
      <c r="B3399" s="56" t="s">
        <v>66</v>
      </c>
      <c r="C3399" s="56" t="s">
        <v>66</v>
      </c>
      <c r="D3399" s="56">
        <v>2006</v>
      </c>
      <c r="E3399" s="58">
        <v>13626136</v>
      </c>
      <c r="F3399" s="58">
        <v>12105621</v>
      </c>
      <c r="G3399" s="59">
        <v>13626136</v>
      </c>
      <c r="H3399" s="59">
        <v>0</v>
      </c>
      <c r="I3399" s="60">
        <v>0</v>
      </c>
      <c r="J3399" s="58">
        <v>-1520515</v>
      </c>
      <c r="K3399" s="61"/>
      <c r="L3399" s="62">
        <v>11520</v>
      </c>
      <c r="M3399" s="61"/>
      <c r="N3399" s="61">
        <v>0</v>
      </c>
      <c r="O3399" s="61">
        <v>0</v>
      </c>
      <c r="P3399" s="61"/>
      <c r="Q3399" s="61"/>
      <c r="R3399" s="61"/>
      <c r="S3399" s="61">
        <v>0</v>
      </c>
      <c r="T3399" s="61">
        <v>0</v>
      </c>
      <c r="U3399" s="61"/>
      <c r="V3399" s="62">
        <v>400152</v>
      </c>
      <c r="W3399" s="61"/>
      <c r="X3399" s="61">
        <v>0</v>
      </c>
      <c r="Y3399" s="62">
        <v>4089029</v>
      </c>
      <c r="Z3399" s="62">
        <v>917593</v>
      </c>
      <c r="AA3399" s="61"/>
      <c r="AB3399" s="62">
        <v>3273575</v>
      </c>
      <c r="AC3399" s="62">
        <v>750700</v>
      </c>
      <c r="AD3399" s="61"/>
      <c r="AE3399" s="62">
        <v>3043958</v>
      </c>
      <c r="AF3399" s="61"/>
      <c r="AG3399" s="62">
        <v>454856</v>
      </c>
      <c r="AH3399" s="62">
        <v>684753</v>
      </c>
      <c r="AI3399" s="61"/>
      <c r="AJ3399" s="61">
        <v>0</v>
      </c>
      <c r="AK3399" s="61">
        <v>0</v>
      </c>
      <c r="AL3399" s="61">
        <v>0</v>
      </c>
      <c r="AM3399" s="61">
        <v>0</v>
      </c>
      <c r="AN3399" s="61">
        <v>0</v>
      </c>
      <c r="AO3399" s="61">
        <v>0</v>
      </c>
      <c r="AP3399" s="61"/>
      <c r="AQ3399" s="61">
        <v>0</v>
      </c>
      <c r="AR3399" s="61"/>
      <c r="AS3399" s="61">
        <v>0</v>
      </c>
      <c r="AT3399" s="61">
        <v>0</v>
      </c>
      <c r="AU3399" s="61">
        <v>0</v>
      </c>
      <c r="AV3399" s="61"/>
      <c r="AW3399" s="61">
        <v>0</v>
      </c>
      <c r="AX3399" s="61">
        <v>0</v>
      </c>
      <c r="AY3399" s="61"/>
      <c r="AZ3399" s="61">
        <v>0</v>
      </c>
      <c r="BA3399" s="61"/>
      <c r="BB3399" s="61">
        <v>0</v>
      </c>
      <c r="BC3399" s="61">
        <v>0</v>
      </c>
      <c r="BD3399" s="61">
        <v>0</v>
      </c>
      <c r="BE3399" s="61"/>
      <c r="BF3399" s="61">
        <v>0</v>
      </c>
      <c r="BG3399" s="61"/>
      <c r="BH3399" s="61">
        <v>0</v>
      </c>
      <c r="BI3399" s="61"/>
      <c r="BJ3399" s="61">
        <v>0</v>
      </c>
      <c r="BK3399" s="61"/>
      <c r="BL3399" s="61">
        <v>0</v>
      </c>
      <c r="BM3399" s="61">
        <v>0</v>
      </c>
      <c r="BN3399" s="62">
        <v>-1520515</v>
      </c>
      <c r="BO3399" s="61"/>
    </row>
    <row r="3400" spans="1:67" x14ac:dyDescent="0.2">
      <c r="A3400" s="57" t="s">
        <v>66</v>
      </c>
      <c r="B3400" s="56" t="s">
        <v>66</v>
      </c>
      <c r="C3400" s="56" t="s">
        <v>66</v>
      </c>
      <c r="D3400" s="56">
        <v>2007</v>
      </c>
      <c r="E3400" s="58">
        <v>14567656</v>
      </c>
      <c r="F3400" s="58">
        <v>12908756</v>
      </c>
      <c r="G3400" s="59">
        <v>14567656</v>
      </c>
      <c r="H3400" s="59">
        <v>0</v>
      </c>
      <c r="I3400" s="60">
        <v>0</v>
      </c>
      <c r="J3400" s="58">
        <v>-1658900</v>
      </c>
      <c r="K3400" s="61"/>
      <c r="L3400" s="62">
        <v>11520</v>
      </c>
      <c r="M3400" s="61"/>
      <c r="N3400" s="61">
        <v>0</v>
      </c>
      <c r="O3400" s="61">
        <v>0</v>
      </c>
      <c r="P3400" s="61"/>
      <c r="Q3400" s="61"/>
      <c r="R3400" s="61"/>
      <c r="S3400" s="61">
        <v>0</v>
      </c>
      <c r="T3400" s="61">
        <v>0</v>
      </c>
      <c r="U3400" s="61"/>
      <c r="V3400" s="62">
        <v>400152</v>
      </c>
      <c r="W3400" s="61"/>
      <c r="X3400" s="61">
        <v>0</v>
      </c>
      <c r="Y3400" s="62">
        <v>4172500</v>
      </c>
      <c r="Z3400" s="62">
        <v>1037671</v>
      </c>
      <c r="AA3400" s="61"/>
      <c r="AB3400" s="62">
        <v>3299066</v>
      </c>
      <c r="AC3400" s="62">
        <v>976769</v>
      </c>
      <c r="AD3400" s="61"/>
      <c r="AE3400" s="62">
        <v>3319194</v>
      </c>
      <c r="AF3400" s="61"/>
      <c r="AG3400" s="62">
        <v>633604</v>
      </c>
      <c r="AH3400" s="62">
        <v>717180</v>
      </c>
      <c r="AI3400" s="61"/>
      <c r="AJ3400" s="61">
        <v>0</v>
      </c>
      <c r="AK3400" s="61">
        <v>0</v>
      </c>
      <c r="AL3400" s="61">
        <v>0</v>
      </c>
      <c r="AM3400" s="61">
        <v>0</v>
      </c>
      <c r="AN3400" s="61">
        <v>0</v>
      </c>
      <c r="AO3400" s="61">
        <v>0</v>
      </c>
      <c r="AP3400" s="61"/>
      <c r="AQ3400" s="61">
        <v>0</v>
      </c>
      <c r="AR3400" s="61"/>
      <c r="AS3400" s="61">
        <v>0</v>
      </c>
      <c r="AT3400" s="61">
        <v>0</v>
      </c>
      <c r="AU3400" s="61">
        <v>0</v>
      </c>
      <c r="AV3400" s="61"/>
      <c r="AW3400" s="61">
        <v>0</v>
      </c>
      <c r="AX3400" s="61">
        <v>0</v>
      </c>
      <c r="AY3400" s="61"/>
      <c r="AZ3400" s="61">
        <v>0</v>
      </c>
      <c r="BA3400" s="61"/>
      <c r="BB3400" s="61">
        <v>0</v>
      </c>
      <c r="BC3400" s="61">
        <v>0</v>
      </c>
      <c r="BD3400" s="61">
        <v>0</v>
      </c>
      <c r="BE3400" s="61"/>
      <c r="BF3400" s="61">
        <v>0</v>
      </c>
      <c r="BG3400" s="61"/>
      <c r="BH3400" s="61">
        <v>0</v>
      </c>
      <c r="BI3400" s="61"/>
      <c r="BJ3400" s="61">
        <v>0</v>
      </c>
      <c r="BK3400" s="61"/>
      <c r="BL3400" s="61">
        <v>0</v>
      </c>
      <c r="BM3400" s="61">
        <v>0</v>
      </c>
      <c r="BN3400" s="62">
        <v>-1658900</v>
      </c>
      <c r="BO3400" s="61"/>
    </row>
    <row r="3401" spans="1:67" x14ac:dyDescent="0.2">
      <c r="A3401" s="57" t="s">
        <v>66</v>
      </c>
      <c r="B3401" s="56" t="s">
        <v>66</v>
      </c>
      <c r="C3401" s="56" t="s">
        <v>66</v>
      </c>
      <c r="D3401" s="56">
        <v>2008</v>
      </c>
      <c r="E3401" s="58">
        <v>15618792</v>
      </c>
      <c r="F3401" s="58">
        <v>13191435</v>
      </c>
      <c r="G3401" s="59">
        <v>15618792</v>
      </c>
      <c r="H3401" s="59">
        <v>0</v>
      </c>
      <c r="I3401" s="60">
        <v>0</v>
      </c>
      <c r="J3401" s="58">
        <v>-2427357</v>
      </c>
      <c r="K3401" s="64"/>
      <c r="L3401" s="65">
        <v>11520</v>
      </c>
      <c r="M3401" s="64"/>
      <c r="N3401" s="64">
        <v>0</v>
      </c>
      <c r="O3401" s="64">
        <v>0</v>
      </c>
      <c r="P3401" s="64"/>
      <c r="Q3401" s="64"/>
      <c r="R3401" s="64"/>
      <c r="S3401" s="64">
        <v>0</v>
      </c>
      <c r="T3401" s="64">
        <v>0</v>
      </c>
      <c r="U3401" s="64"/>
      <c r="V3401" s="65">
        <v>400152</v>
      </c>
      <c r="W3401" s="64"/>
      <c r="X3401" s="64">
        <v>0</v>
      </c>
      <c r="Y3401" s="65">
        <v>4227340</v>
      </c>
      <c r="Z3401" s="65">
        <v>1191641</v>
      </c>
      <c r="AA3401" s="64"/>
      <c r="AB3401" s="65">
        <v>3347859</v>
      </c>
      <c r="AC3401" s="65">
        <v>1342468</v>
      </c>
      <c r="AD3401" s="64"/>
      <c r="AE3401" s="65">
        <v>3619465</v>
      </c>
      <c r="AF3401" s="64"/>
      <c r="AG3401" s="65">
        <v>747283</v>
      </c>
      <c r="AH3401" s="65">
        <v>731064</v>
      </c>
      <c r="AI3401" s="64"/>
      <c r="AJ3401" s="64">
        <v>0</v>
      </c>
      <c r="AK3401" s="64">
        <v>0</v>
      </c>
      <c r="AL3401" s="64">
        <v>0</v>
      </c>
      <c r="AM3401" s="64">
        <v>0</v>
      </c>
      <c r="AN3401" s="64">
        <v>0</v>
      </c>
      <c r="AO3401" s="64">
        <v>0</v>
      </c>
      <c r="AP3401" s="64"/>
      <c r="AQ3401" s="64">
        <v>0</v>
      </c>
      <c r="AR3401" s="64"/>
      <c r="AS3401" s="64">
        <v>0</v>
      </c>
      <c r="AT3401" s="64">
        <v>0</v>
      </c>
      <c r="AU3401" s="64">
        <v>0</v>
      </c>
      <c r="AV3401" s="64"/>
      <c r="AW3401" s="64">
        <v>0</v>
      </c>
      <c r="AX3401" s="64">
        <v>0</v>
      </c>
      <c r="AY3401" s="64"/>
      <c r="AZ3401" s="64">
        <v>0</v>
      </c>
      <c r="BA3401" s="64"/>
      <c r="BB3401" s="64">
        <v>0</v>
      </c>
      <c r="BC3401" s="64">
        <v>0</v>
      </c>
      <c r="BD3401" s="64">
        <v>0</v>
      </c>
      <c r="BE3401" s="64"/>
      <c r="BF3401" s="64">
        <v>0</v>
      </c>
      <c r="BG3401" s="64"/>
      <c r="BH3401" s="64">
        <v>0</v>
      </c>
      <c r="BI3401" s="64"/>
      <c r="BJ3401" s="64">
        <v>0</v>
      </c>
      <c r="BK3401" s="64"/>
      <c r="BL3401" s="64">
        <v>0</v>
      </c>
      <c r="BM3401" s="64">
        <v>0</v>
      </c>
      <c r="BN3401" s="65">
        <v>-2427357</v>
      </c>
      <c r="BO3401" s="64"/>
    </row>
    <row r="3402" spans="1:67" x14ac:dyDescent="0.2">
      <c r="A3402" s="57" t="s">
        <v>66</v>
      </c>
      <c r="B3402" s="56" t="s">
        <v>66</v>
      </c>
      <c r="C3402" s="56" t="s">
        <v>66</v>
      </c>
      <c r="D3402" s="56">
        <v>2009</v>
      </c>
      <c r="E3402" s="58">
        <v>16639616</v>
      </c>
      <c r="F3402" s="58">
        <v>14120412</v>
      </c>
      <c r="G3402" s="59">
        <v>16331441</v>
      </c>
      <c r="H3402" s="59">
        <v>308175</v>
      </c>
      <c r="I3402" s="60">
        <v>0</v>
      </c>
      <c r="J3402" s="58">
        <v>-2519204</v>
      </c>
      <c r="K3402" s="61"/>
      <c r="L3402" s="62">
        <v>11520</v>
      </c>
      <c r="M3402" s="61"/>
      <c r="N3402" s="61">
        <v>0</v>
      </c>
      <c r="O3402" s="61">
        <v>0</v>
      </c>
      <c r="P3402" s="61"/>
      <c r="Q3402" s="61"/>
      <c r="R3402" s="61"/>
      <c r="S3402" s="61">
        <v>0</v>
      </c>
      <c r="T3402" s="61">
        <v>0</v>
      </c>
      <c r="U3402" s="61"/>
      <c r="V3402" s="62">
        <v>400152</v>
      </c>
      <c r="W3402" s="61"/>
      <c r="X3402" s="61">
        <v>0</v>
      </c>
      <c r="Y3402" s="62">
        <v>4378633</v>
      </c>
      <c r="Z3402" s="62">
        <v>1394537</v>
      </c>
      <c r="AA3402" s="61"/>
      <c r="AB3402" s="62">
        <v>3352470</v>
      </c>
      <c r="AC3402" s="62">
        <v>1370472</v>
      </c>
      <c r="AD3402" s="61"/>
      <c r="AE3402" s="62">
        <v>3833266</v>
      </c>
      <c r="AF3402" s="61"/>
      <c r="AG3402" s="62">
        <v>846866</v>
      </c>
      <c r="AH3402" s="62">
        <v>743525</v>
      </c>
      <c r="AI3402" s="61"/>
      <c r="AJ3402" s="61">
        <v>0</v>
      </c>
      <c r="AK3402" s="61">
        <v>0</v>
      </c>
      <c r="AL3402" s="61">
        <v>0</v>
      </c>
      <c r="AM3402" s="61">
        <v>0</v>
      </c>
      <c r="AN3402" s="61">
        <v>0</v>
      </c>
      <c r="AO3402" s="61">
        <v>0</v>
      </c>
      <c r="AP3402" s="61"/>
      <c r="AQ3402" s="61">
        <v>0</v>
      </c>
      <c r="AR3402" s="61"/>
      <c r="AS3402" s="62">
        <v>11532</v>
      </c>
      <c r="AT3402" s="62">
        <v>296643</v>
      </c>
      <c r="AU3402" s="61">
        <v>0</v>
      </c>
      <c r="AV3402" s="61"/>
      <c r="AW3402" s="61">
        <v>0</v>
      </c>
      <c r="AX3402" s="61">
        <v>0</v>
      </c>
      <c r="AY3402" s="61"/>
      <c r="AZ3402" s="61">
        <v>0</v>
      </c>
      <c r="BA3402" s="61"/>
      <c r="BB3402" s="61">
        <v>0</v>
      </c>
      <c r="BC3402" s="61">
        <v>0</v>
      </c>
      <c r="BD3402" s="61">
        <v>0</v>
      </c>
      <c r="BE3402" s="61"/>
      <c r="BF3402" s="61">
        <v>0</v>
      </c>
      <c r="BG3402" s="61"/>
      <c r="BH3402" s="61">
        <v>0</v>
      </c>
      <c r="BI3402" s="61"/>
      <c r="BJ3402" s="61">
        <v>0</v>
      </c>
      <c r="BK3402" s="61"/>
      <c r="BL3402" s="61">
        <v>0</v>
      </c>
      <c r="BM3402" s="61">
        <v>0</v>
      </c>
      <c r="BN3402" s="62">
        <v>-2519204</v>
      </c>
      <c r="BO3402" s="61"/>
    </row>
    <row r="3403" spans="1:67" x14ac:dyDescent="0.2">
      <c r="A3403" s="57" t="s">
        <v>66</v>
      </c>
      <c r="B3403" s="56" t="s">
        <v>66</v>
      </c>
      <c r="C3403" s="56" t="s">
        <v>66</v>
      </c>
      <c r="D3403" s="56">
        <v>2010</v>
      </c>
      <c r="E3403" s="58">
        <v>17329314</v>
      </c>
      <c r="F3403" s="58">
        <v>14719785</v>
      </c>
      <c r="G3403" s="59">
        <v>17021139</v>
      </c>
      <c r="H3403" s="59">
        <v>308175</v>
      </c>
      <c r="I3403" s="60">
        <v>0</v>
      </c>
      <c r="J3403" s="58">
        <v>-2609529</v>
      </c>
      <c r="K3403" s="61"/>
      <c r="L3403" s="62">
        <v>11520</v>
      </c>
      <c r="M3403" s="61"/>
      <c r="N3403" s="61">
        <v>0</v>
      </c>
      <c r="O3403" s="61">
        <v>0</v>
      </c>
      <c r="P3403" s="61"/>
      <c r="Q3403" s="61"/>
      <c r="R3403" s="61"/>
      <c r="S3403" s="61">
        <v>0</v>
      </c>
      <c r="T3403" s="61">
        <v>0</v>
      </c>
      <c r="U3403" s="61"/>
      <c r="V3403" s="62">
        <v>400152</v>
      </c>
      <c r="W3403" s="61"/>
      <c r="X3403" s="61">
        <v>0</v>
      </c>
      <c r="Y3403" s="62">
        <v>4523817</v>
      </c>
      <c r="Z3403" s="62">
        <v>1481954</v>
      </c>
      <c r="AA3403" s="61"/>
      <c r="AB3403" s="62">
        <v>3399850</v>
      </c>
      <c r="AC3403" s="62">
        <v>1442148</v>
      </c>
      <c r="AD3403" s="61"/>
      <c r="AE3403" s="62">
        <v>4079507</v>
      </c>
      <c r="AF3403" s="61"/>
      <c r="AG3403" s="62">
        <v>930559</v>
      </c>
      <c r="AH3403" s="62">
        <v>751632</v>
      </c>
      <c r="AI3403" s="61"/>
      <c r="AJ3403" s="61">
        <v>0</v>
      </c>
      <c r="AK3403" s="61">
        <v>0</v>
      </c>
      <c r="AL3403" s="61">
        <v>0</v>
      </c>
      <c r="AM3403" s="61">
        <v>0</v>
      </c>
      <c r="AN3403" s="61">
        <v>0</v>
      </c>
      <c r="AO3403" s="61">
        <v>0</v>
      </c>
      <c r="AP3403" s="61"/>
      <c r="AQ3403" s="61">
        <v>0</v>
      </c>
      <c r="AR3403" s="61"/>
      <c r="AS3403" s="62">
        <v>11532</v>
      </c>
      <c r="AT3403" s="62">
        <v>296643</v>
      </c>
      <c r="AU3403" s="61">
        <v>0</v>
      </c>
      <c r="AV3403" s="61"/>
      <c r="AW3403" s="61">
        <v>0</v>
      </c>
      <c r="AX3403" s="61">
        <v>0</v>
      </c>
      <c r="AY3403" s="61"/>
      <c r="AZ3403" s="61">
        <v>0</v>
      </c>
      <c r="BA3403" s="61"/>
      <c r="BB3403" s="61">
        <v>0</v>
      </c>
      <c r="BC3403" s="61">
        <v>0</v>
      </c>
      <c r="BD3403" s="61">
        <v>0</v>
      </c>
      <c r="BE3403" s="61"/>
      <c r="BF3403" s="61">
        <v>0</v>
      </c>
      <c r="BG3403" s="61"/>
      <c r="BH3403" s="61">
        <v>0</v>
      </c>
      <c r="BI3403" s="61"/>
      <c r="BJ3403" s="61">
        <v>0</v>
      </c>
      <c r="BK3403" s="61"/>
      <c r="BL3403" s="61">
        <v>0</v>
      </c>
      <c r="BM3403" s="61">
        <v>0</v>
      </c>
      <c r="BN3403" s="62">
        <v>-2609529</v>
      </c>
      <c r="BO3403" s="61"/>
    </row>
    <row r="3404" spans="1:67" x14ac:dyDescent="0.2">
      <c r="A3404" s="57" t="s">
        <v>66</v>
      </c>
      <c r="B3404" s="56" t="s">
        <v>66</v>
      </c>
      <c r="C3404" s="56" t="s">
        <v>66</v>
      </c>
      <c r="D3404" s="56">
        <v>2011</v>
      </c>
      <c r="E3404" s="58">
        <v>18150569</v>
      </c>
      <c r="F3404" s="58">
        <v>15368248</v>
      </c>
      <c r="G3404" s="59">
        <v>17842394</v>
      </c>
      <c r="H3404" s="59">
        <v>308175</v>
      </c>
      <c r="I3404" s="60">
        <v>0</v>
      </c>
      <c r="J3404" s="58">
        <v>-2782321</v>
      </c>
      <c r="K3404" s="61"/>
      <c r="L3404" s="62">
        <v>11520</v>
      </c>
      <c r="M3404" s="61"/>
      <c r="N3404" s="61">
        <v>0</v>
      </c>
      <c r="O3404" s="61">
        <v>0</v>
      </c>
      <c r="P3404" s="61"/>
      <c r="Q3404" s="61"/>
      <c r="R3404" s="61"/>
      <c r="S3404" s="61">
        <v>0</v>
      </c>
      <c r="T3404" s="61">
        <v>0</v>
      </c>
      <c r="U3404" s="61"/>
      <c r="V3404" s="62">
        <v>400152</v>
      </c>
      <c r="W3404" s="61"/>
      <c r="X3404" s="61">
        <v>0</v>
      </c>
      <c r="Y3404" s="62">
        <v>4679038</v>
      </c>
      <c r="Z3404" s="62">
        <v>1560341</v>
      </c>
      <c r="AA3404" s="61"/>
      <c r="AB3404" s="62">
        <v>3508077</v>
      </c>
      <c r="AC3404" s="62">
        <v>1529810</v>
      </c>
      <c r="AD3404" s="61"/>
      <c r="AE3404" s="62">
        <v>4286676</v>
      </c>
      <c r="AF3404" s="61"/>
      <c r="AG3404" s="62">
        <v>1083344</v>
      </c>
      <c r="AH3404" s="62">
        <v>783436</v>
      </c>
      <c r="AI3404" s="61"/>
      <c r="AJ3404" s="61">
        <v>0</v>
      </c>
      <c r="AK3404" s="61">
        <v>0</v>
      </c>
      <c r="AL3404" s="61">
        <v>0</v>
      </c>
      <c r="AM3404" s="61">
        <v>0</v>
      </c>
      <c r="AN3404" s="61">
        <v>0</v>
      </c>
      <c r="AO3404" s="61">
        <v>0</v>
      </c>
      <c r="AP3404" s="61"/>
      <c r="AQ3404" s="61">
        <v>0</v>
      </c>
      <c r="AR3404" s="61"/>
      <c r="AS3404" s="62">
        <v>11532</v>
      </c>
      <c r="AT3404" s="62">
        <v>296643</v>
      </c>
      <c r="AU3404" s="61">
        <v>0</v>
      </c>
      <c r="AV3404" s="61"/>
      <c r="AW3404" s="61">
        <v>0</v>
      </c>
      <c r="AX3404" s="61">
        <v>0</v>
      </c>
      <c r="AY3404" s="61"/>
      <c r="AZ3404" s="61">
        <v>0</v>
      </c>
      <c r="BA3404" s="61"/>
      <c r="BB3404" s="61">
        <v>0</v>
      </c>
      <c r="BC3404" s="61">
        <v>0</v>
      </c>
      <c r="BD3404" s="61">
        <v>0</v>
      </c>
      <c r="BE3404" s="61"/>
      <c r="BF3404" s="61">
        <v>0</v>
      </c>
      <c r="BG3404" s="61"/>
      <c r="BH3404" s="61">
        <v>0</v>
      </c>
      <c r="BI3404" s="61"/>
      <c r="BJ3404" s="61">
        <v>0</v>
      </c>
      <c r="BK3404" s="61"/>
      <c r="BL3404" s="61">
        <v>0</v>
      </c>
      <c r="BM3404" s="61">
        <v>0</v>
      </c>
      <c r="BN3404" s="62">
        <v>-2782321</v>
      </c>
      <c r="BO3404" s="61"/>
    </row>
    <row r="3405" spans="1:67" x14ac:dyDescent="0.2">
      <c r="A3405" s="57" t="s">
        <v>67</v>
      </c>
      <c r="B3405" s="56" t="s">
        <v>67</v>
      </c>
      <c r="C3405" s="56" t="s">
        <v>601</v>
      </c>
      <c r="D3405" s="56">
        <v>1989</v>
      </c>
      <c r="E3405" s="58">
        <v>32401207</v>
      </c>
      <c r="F3405" s="58">
        <v>31960435</v>
      </c>
      <c r="G3405" s="59">
        <v>29959383</v>
      </c>
      <c r="H3405" s="59">
        <v>2441824</v>
      </c>
      <c r="I3405" s="60">
        <v>0</v>
      </c>
      <c r="J3405" s="58">
        <v>-440772</v>
      </c>
      <c r="K3405" s="62">
        <v>307861</v>
      </c>
      <c r="L3405" s="61"/>
      <c r="M3405" s="61"/>
      <c r="N3405" s="61"/>
      <c r="O3405" s="61"/>
      <c r="P3405" s="62">
        <v>1035442</v>
      </c>
      <c r="Q3405" s="61"/>
      <c r="R3405" s="61"/>
      <c r="S3405" s="61"/>
      <c r="T3405" s="61"/>
      <c r="U3405" s="61"/>
      <c r="V3405" s="61"/>
      <c r="W3405" s="62">
        <v>1773892</v>
      </c>
      <c r="X3405" s="61"/>
      <c r="Y3405" s="61"/>
      <c r="Z3405" s="61"/>
      <c r="AA3405" s="62">
        <v>11001494</v>
      </c>
      <c r="AB3405" s="61"/>
      <c r="AC3405" s="61"/>
      <c r="AD3405" s="62">
        <v>6383801</v>
      </c>
      <c r="AE3405" s="61"/>
      <c r="AF3405" s="62">
        <v>7293839</v>
      </c>
      <c r="AG3405" s="61"/>
      <c r="AH3405" s="61"/>
      <c r="AI3405" s="62">
        <v>2163054</v>
      </c>
      <c r="AJ3405" s="61"/>
      <c r="AK3405" s="61"/>
      <c r="AL3405" s="61"/>
      <c r="AM3405" s="61"/>
      <c r="AN3405" s="61"/>
      <c r="AO3405" s="61"/>
      <c r="AP3405" s="62">
        <v>196357</v>
      </c>
      <c r="AQ3405" s="61"/>
      <c r="AR3405" s="62">
        <v>357534</v>
      </c>
      <c r="AS3405" s="61"/>
      <c r="AT3405" s="61"/>
      <c r="AU3405" s="61"/>
      <c r="AV3405" s="62">
        <v>85014</v>
      </c>
      <c r="AW3405" s="61"/>
      <c r="AX3405" s="61"/>
      <c r="AY3405" s="62">
        <v>334263</v>
      </c>
      <c r="AZ3405" s="61"/>
      <c r="BA3405" s="62">
        <v>1208337</v>
      </c>
      <c r="BB3405" s="61"/>
      <c r="BC3405" s="61"/>
      <c r="BD3405" s="61"/>
      <c r="BE3405" s="62">
        <v>260319</v>
      </c>
      <c r="BF3405" s="61"/>
      <c r="BG3405" s="61"/>
      <c r="BH3405" s="61"/>
      <c r="BI3405" s="61"/>
      <c r="BJ3405" s="61"/>
      <c r="BK3405" s="61"/>
      <c r="BL3405" s="61"/>
      <c r="BM3405" s="61"/>
      <c r="BN3405" s="61"/>
      <c r="BO3405" s="62">
        <v>-440772</v>
      </c>
    </row>
    <row r="3406" spans="1:67" x14ac:dyDescent="0.2">
      <c r="A3406" s="57" t="s">
        <v>67</v>
      </c>
      <c r="B3406" s="56" t="s">
        <v>67</v>
      </c>
      <c r="C3406" s="56" t="s">
        <v>601</v>
      </c>
      <c r="D3406" s="56">
        <v>1990</v>
      </c>
      <c r="E3406" s="58">
        <v>35171580</v>
      </c>
      <c r="F3406" s="58">
        <v>34730808</v>
      </c>
      <c r="G3406" s="59">
        <v>32524516</v>
      </c>
      <c r="H3406" s="59">
        <v>2647064</v>
      </c>
      <c r="I3406" s="60">
        <v>0</v>
      </c>
      <c r="J3406" s="58">
        <v>-440772</v>
      </c>
      <c r="K3406" s="62">
        <v>307861</v>
      </c>
      <c r="L3406" s="61"/>
      <c r="M3406" s="61"/>
      <c r="N3406" s="61"/>
      <c r="O3406" s="61"/>
      <c r="P3406" s="62">
        <v>1051867</v>
      </c>
      <c r="Q3406" s="61"/>
      <c r="R3406" s="61"/>
      <c r="S3406" s="61"/>
      <c r="T3406" s="61"/>
      <c r="U3406" s="61"/>
      <c r="V3406" s="61"/>
      <c r="W3406" s="62">
        <v>1584020</v>
      </c>
      <c r="X3406" s="61"/>
      <c r="Y3406" s="61"/>
      <c r="Z3406" s="61"/>
      <c r="AA3406" s="62">
        <v>12596196</v>
      </c>
      <c r="AB3406" s="61"/>
      <c r="AC3406" s="61"/>
      <c r="AD3406" s="62">
        <v>6766422</v>
      </c>
      <c r="AE3406" s="61"/>
      <c r="AF3406" s="62">
        <v>7857092</v>
      </c>
      <c r="AG3406" s="61"/>
      <c r="AH3406" s="61"/>
      <c r="AI3406" s="62">
        <v>2361058</v>
      </c>
      <c r="AJ3406" s="61"/>
      <c r="AK3406" s="61"/>
      <c r="AL3406" s="61"/>
      <c r="AM3406" s="61"/>
      <c r="AN3406" s="61"/>
      <c r="AO3406" s="61"/>
      <c r="AP3406" s="62">
        <v>212331</v>
      </c>
      <c r="AQ3406" s="61"/>
      <c r="AR3406" s="62">
        <v>417161</v>
      </c>
      <c r="AS3406" s="61"/>
      <c r="AT3406" s="61"/>
      <c r="AU3406" s="61"/>
      <c r="AV3406" s="62">
        <v>85958</v>
      </c>
      <c r="AW3406" s="61"/>
      <c r="AX3406" s="61"/>
      <c r="AY3406" s="62">
        <v>350367</v>
      </c>
      <c r="AZ3406" s="61"/>
      <c r="BA3406" s="62">
        <v>1295045</v>
      </c>
      <c r="BB3406" s="61"/>
      <c r="BC3406" s="61"/>
      <c r="BD3406" s="61"/>
      <c r="BE3406" s="62">
        <v>286202</v>
      </c>
      <c r="BF3406" s="61"/>
      <c r="BG3406" s="61"/>
      <c r="BH3406" s="61"/>
      <c r="BI3406" s="61"/>
      <c r="BJ3406" s="61"/>
      <c r="BK3406" s="61"/>
      <c r="BL3406" s="61"/>
      <c r="BM3406" s="61"/>
      <c r="BN3406" s="61"/>
      <c r="BO3406" s="62">
        <v>-440772</v>
      </c>
    </row>
    <row r="3407" spans="1:67" x14ac:dyDescent="0.2">
      <c r="A3407" s="57" t="s">
        <v>67</v>
      </c>
      <c r="B3407" s="56" t="s">
        <v>67</v>
      </c>
      <c r="C3407" s="56" t="s">
        <v>601</v>
      </c>
      <c r="D3407" s="56">
        <v>1991</v>
      </c>
      <c r="E3407" s="58">
        <v>37993318</v>
      </c>
      <c r="F3407" s="58">
        <v>37552546</v>
      </c>
      <c r="G3407" s="59">
        <v>35058475</v>
      </c>
      <c r="H3407" s="59">
        <v>2934843</v>
      </c>
      <c r="I3407" s="60">
        <v>0</v>
      </c>
      <c r="J3407" s="58">
        <v>-440772</v>
      </c>
      <c r="K3407" s="62">
        <v>307661</v>
      </c>
      <c r="L3407" s="61"/>
      <c r="M3407" s="61"/>
      <c r="N3407" s="61"/>
      <c r="O3407" s="61"/>
      <c r="P3407" s="62">
        <v>1079695</v>
      </c>
      <c r="Q3407" s="61"/>
      <c r="R3407" s="61"/>
      <c r="S3407" s="61"/>
      <c r="T3407" s="61"/>
      <c r="U3407" s="61"/>
      <c r="V3407" s="61"/>
      <c r="W3407" s="62">
        <v>1591364</v>
      </c>
      <c r="X3407" s="61"/>
      <c r="Y3407" s="61"/>
      <c r="Z3407" s="61"/>
      <c r="AA3407" s="62">
        <v>14099234</v>
      </c>
      <c r="AB3407" s="61"/>
      <c r="AC3407" s="61"/>
      <c r="AD3407" s="62">
        <v>7229748</v>
      </c>
      <c r="AE3407" s="61"/>
      <c r="AF3407" s="62">
        <v>8285202</v>
      </c>
      <c r="AG3407" s="61"/>
      <c r="AH3407" s="61"/>
      <c r="AI3407" s="62">
        <v>2465571</v>
      </c>
      <c r="AJ3407" s="61"/>
      <c r="AK3407" s="61"/>
      <c r="AL3407" s="61"/>
      <c r="AM3407" s="61"/>
      <c r="AN3407" s="61"/>
      <c r="AO3407" s="61"/>
      <c r="AP3407" s="62">
        <v>238012</v>
      </c>
      <c r="AQ3407" s="61"/>
      <c r="AR3407" s="62">
        <v>419959</v>
      </c>
      <c r="AS3407" s="61"/>
      <c r="AT3407" s="61"/>
      <c r="AU3407" s="61"/>
      <c r="AV3407" s="62">
        <v>136197</v>
      </c>
      <c r="AW3407" s="61"/>
      <c r="AX3407" s="61"/>
      <c r="AY3407" s="62">
        <v>513906</v>
      </c>
      <c r="AZ3407" s="61"/>
      <c r="BA3407" s="62">
        <v>1312559</v>
      </c>
      <c r="BB3407" s="61"/>
      <c r="BC3407" s="61"/>
      <c r="BD3407" s="61"/>
      <c r="BE3407" s="62">
        <v>314210</v>
      </c>
      <c r="BF3407" s="61"/>
      <c r="BG3407" s="61"/>
      <c r="BH3407" s="61"/>
      <c r="BI3407" s="61"/>
      <c r="BJ3407" s="61"/>
      <c r="BK3407" s="61"/>
      <c r="BL3407" s="61"/>
      <c r="BM3407" s="61"/>
      <c r="BN3407" s="61"/>
      <c r="BO3407" s="62">
        <v>-440772</v>
      </c>
    </row>
    <row r="3408" spans="1:67" x14ac:dyDescent="0.2">
      <c r="A3408" s="57" t="s">
        <v>67</v>
      </c>
      <c r="B3408" s="56" t="s">
        <v>67</v>
      </c>
      <c r="C3408" s="56" t="s">
        <v>601</v>
      </c>
      <c r="D3408" s="56">
        <v>1992</v>
      </c>
      <c r="E3408" s="58">
        <v>41388545</v>
      </c>
      <c r="F3408" s="58">
        <v>40947773</v>
      </c>
      <c r="G3408" s="59">
        <v>38165503</v>
      </c>
      <c r="H3408" s="59">
        <v>3223042</v>
      </c>
      <c r="I3408" s="60">
        <v>0</v>
      </c>
      <c r="J3408" s="58">
        <v>-440772</v>
      </c>
      <c r="K3408" s="62">
        <v>307661</v>
      </c>
      <c r="L3408" s="61"/>
      <c r="M3408" s="61"/>
      <c r="N3408" s="61"/>
      <c r="O3408" s="61"/>
      <c r="P3408" s="62">
        <v>1101260</v>
      </c>
      <c r="Q3408" s="61"/>
      <c r="R3408" s="61"/>
      <c r="S3408" s="61"/>
      <c r="T3408" s="61"/>
      <c r="U3408" s="61"/>
      <c r="V3408" s="61"/>
      <c r="W3408" s="62">
        <v>1596577</v>
      </c>
      <c r="X3408" s="61"/>
      <c r="Y3408" s="61"/>
      <c r="Z3408" s="61"/>
      <c r="AA3408" s="62">
        <v>16208738</v>
      </c>
      <c r="AB3408" s="61"/>
      <c r="AC3408" s="61"/>
      <c r="AD3408" s="62">
        <v>7478212</v>
      </c>
      <c r="AE3408" s="61"/>
      <c r="AF3408" s="62">
        <v>8882899</v>
      </c>
      <c r="AG3408" s="61"/>
      <c r="AH3408" s="61"/>
      <c r="AI3408" s="62">
        <v>2590156</v>
      </c>
      <c r="AJ3408" s="61"/>
      <c r="AK3408" s="61"/>
      <c r="AL3408" s="61"/>
      <c r="AM3408" s="61"/>
      <c r="AN3408" s="61"/>
      <c r="AO3408" s="61"/>
      <c r="AP3408" s="62">
        <v>246340</v>
      </c>
      <c r="AQ3408" s="61"/>
      <c r="AR3408" s="62">
        <v>453528</v>
      </c>
      <c r="AS3408" s="61"/>
      <c r="AT3408" s="61"/>
      <c r="AU3408" s="61"/>
      <c r="AV3408" s="62">
        <v>137572</v>
      </c>
      <c r="AW3408" s="61"/>
      <c r="AX3408" s="61"/>
      <c r="AY3408" s="62">
        <v>540642</v>
      </c>
      <c r="AZ3408" s="61"/>
      <c r="BA3408" s="62">
        <v>1518310</v>
      </c>
      <c r="BB3408" s="61"/>
      <c r="BC3408" s="61"/>
      <c r="BD3408" s="61"/>
      <c r="BE3408" s="62">
        <v>326650</v>
      </c>
      <c r="BF3408" s="61"/>
      <c r="BG3408" s="61"/>
      <c r="BH3408" s="61"/>
      <c r="BI3408" s="61"/>
      <c r="BJ3408" s="61"/>
      <c r="BK3408" s="61"/>
      <c r="BL3408" s="61"/>
      <c r="BM3408" s="61"/>
      <c r="BN3408" s="61"/>
      <c r="BO3408" s="62">
        <v>-440772</v>
      </c>
    </row>
    <row r="3409" spans="1:67" x14ac:dyDescent="0.2">
      <c r="A3409" s="57" t="s">
        <v>67</v>
      </c>
      <c r="B3409" s="56" t="s">
        <v>67</v>
      </c>
      <c r="C3409" s="56" t="s">
        <v>601</v>
      </c>
      <c r="D3409" s="56">
        <v>1993</v>
      </c>
      <c r="E3409" s="58">
        <v>41605488</v>
      </c>
      <c r="F3409" s="58">
        <v>41164716</v>
      </c>
      <c r="G3409" s="59">
        <v>38229255</v>
      </c>
      <c r="H3409" s="59">
        <v>3376233</v>
      </c>
      <c r="I3409" s="60">
        <v>0</v>
      </c>
      <c r="J3409" s="58">
        <v>-440772</v>
      </c>
      <c r="K3409" s="62">
        <v>318439</v>
      </c>
      <c r="L3409" s="61"/>
      <c r="M3409" s="61"/>
      <c r="N3409" s="61"/>
      <c r="O3409" s="61"/>
      <c r="P3409" s="62">
        <v>1106077</v>
      </c>
      <c r="Q3409" s="61"/>
      <c r="R3409" s="61"/>
      <c r="S3409" s="61"/>
      <c r="T3409" s="61"/>
      <c r="U3409" s="61"/>
      <c r="V3409" s="61"/>
      <c r="W3409" s="62">
        <v>1600404</v>
      </c>
      <c r="X3409" s="61"/>
      <c r="Y3409" s="61"/>
      <c r="Z3409" s="61"/>
      <c r="AA3409" s="62">
        <v>15300424</v>
      </c>
      <c r="AB3409" s="61"/>
      <c r="AC3409" s="61"/>
      <c r="AD3409" s="62">
        <v>7696751</v>
      </c>
      <c r="AE3409" s="61"/>
      <c r="AF3409" s="62">
        <v>9482156</v>
      </c>
      <c r="AG3409" s="61"/>
      <c r="AH3409" s="61"/>
      <c r="AI3409" s="62">
        <v>2725004</v>
      </c>
      <c r="AJ3409" s="61"/>
      <c r="AK3409" s="61"/>
      <c r="AL3409" s="61"/>
      <c r="AM3409" s="61"/>
      <c r="AN3409" s="61"/>
      <c r="AO3409" s="61"/>
      <c r="AP3409" s="62">
        <v>236265</v>
      </c>
      <c r="AQ3409" s="61"/>
      <c r="AR3409" s="62">
        <v>505894</v>
      </c>
      <c r="AS3409" s="61"/>
      <c r="AT3409" s="61"/>
      <c r="AU3409" s="61"/>
      <c r="AV3409" s="62">
        <v>148870</v>
      </c>
      <c r="AW3409" s="61"/>
      <c r="AX3409" s="61"/>
      <c r="AY3409" s="62">
        <v>574081</v>
      </c>
      <c r="AZ3409" s="61"/>
      <c r="BA3409" s="62">
        <v>1567927</v>
      </c>
      <c r="BB3409" s="61"/>
      <c r="BC3409" s="61"/>
      <c r="BD3409" s="61"/>
      <c r="BE3409" s="62">
        <v>337763</v>
      </c>
      <c r="BF3409" s="61"/>
      <c r="BG3409" s="61"/>
      <c r="BH3409" s="61"/>
      <c r="BI3409" s="62">
        <v>5433</v>
      </c>
      <c r="BJ3409" s="61"/>
      <c r="BK3409" s="61"/>
      <c r="BL3409" s="61"/>
      <c r="BM3409" s="61"/>
      <c r="BN3409" s="61"/>
      <c r="BO3409" s="62">
        <v>-440772</v>
      </c>
    </row>
    <row r="3410" spans="1:67" x14ac:dyDescent="0.2">
      <c r="A3410" s="57" t="s">
        <v>67</v>
      </c>
      <c r="B3410" s="56" t="s">
        <v>67</v>
      </c>
      <c r="C3410" s="56" t="s">
        <v>601</v>
      </c>
      <c r="D3410" s="56">
        <v>1994</v>
      </c>
      <c r="E3410" s="58">
        <v>45412470</v>
      </c>
      <c r="F3410" s="58">
        <v>44250966</v>
      </c>
      <c r="G3410" s="59">
        <v>41847058</v>
      </c>
      <c r="H3410" s="59">
        <v>3565412</v>
      </c>
      <c r="I3410" s="60">
        <v>0</v>
      </c>
      <c r="J3410" s="58">
        <v>-1161504</v>
      </c>
      <c r="K3410" s="62">
        <v>318439</v>
      </c>
      <c r="L3410" s="61"/>
      <c r="M3410" s="61"/>
      <c r="N3410" s="61"/>
      <c r="O3410" s="61"/>
      <c r="P3410" s="62">
        <v>1128357</v>
      </c>
      <c r="Q3410" s="61"/>
      <c r="R3410" s="61"/>
      <c r="S3410" s="61"/>
      <c r="T3410" s="61"/>
      <c r="U3410" s="61"/>
      <c r="V3410" s="61"/>
      <c r="W3410" s="62">
        <v>1600404</v>
      </c>
      <c r="X3410" s="61"/>
      <c r="Y3410" s="61"/>
      <c r="Z3410" s="61"/>
      <c r="AA3410" s="62">
        <v>17669941</v>
      </c>
      <c r="AB3410" s="61"/>
      <c r="AC3410" s="61"/>
      <c r="AD3410" s="62">
        <v>8133627</v>
      </c>
      <c r="AE3410" s="61"/>
      <c r="AF3410" s="62">
        <v>10232689</v>
      </c>
      <c r="AG3410" s="61"/>
      <c r="AH3410" s="61"/>
      <c r="AI3410" s="62">
        <v>2763601</v>
      </c>
      <c r="AJ3410" s="61"/>
      <c r="AK3410" s="61"/>
      <c r="AL3410" s="61"/>
      <c r="AM3410" s="61"/>
      <c r="AN3410" s="61"/>
      <c r="AO3410" s="61"/>
      <c r="AP3410" s="62">
        <v>259392</v>
      </c>
      <c r="AQ3410" s="61"/>
      <c r="AR3410" s="62">
        <v>527084</v>
      </c>
      <c r="AS3410" s="61"/>
      <c r="AT3410" s="61"/>
      <c r="AU3410" s="61"/>
      <c r="AV3410" s="62">
        <v>149090</v>
      </c>
      <c r="AW3410" s="61"/>
      <c r="AX3410" s="61"/>
      <c r="AY3410" s="62">
        <v>584449</v>
      </c>
      <c r="AZ3410" s="61"/>
      <c r="BA3410" s="62">
        <v>1662575</v>
      </c>
      <c r="BB3410" s="61"/>
      <c r="BC3410" s="61"/>
      <c r="BD3410" s="61"/>
      <c r="BE3410" s="62">
        <v>343445</v>
      </c>
      <c r="BF3410" s="61"/>
      <c r="BG3410" s="61"/>
      <c r="BH3410" s="61"/>
      <c r="BI3410" s="62">
        <v>39377</v>
      </c>
      <c r="BJ3410" s="61"/>
      <c r="BK3410" s="61"/>
      <c r="BL3410" s="61"/>
      <c r="BM3410" s="61"/>
      <c r="BN3410" s="61"/>
      <c r="BO3410" s="62">
        <v>-1161504</v>
      </c>
    </row>
    <row r="3411" spans="1:67" x14ac:dyDescent="0.2">
      <c r="A3411" s="57" t="s">
        <v>67</v>
      </c>
      <c r="B3411" s="56" t="s">
        <v>67</v>
      </c>
      <c r="C3411" s="56" t="s">
        <v>601</v>
      </c>
      <c r="D3411" s="56">
        <v>1995</v>
      </c>
      <c r="E3411" s="58">
        <v>48426255</v>
      </c>
      <c r="F3411" s="58">
        <v>47264751</v>
      </c>
      <c r="G3411" s="59">
        <v>44483897</v>
      </c>
      <c r="H3411" s="59">
        <v>3942358</v>
      </c>
      <c r="I3411" s="60">
        <v>0</v>
      </c>
      <c r="J3411" s="58">
        <v>-1161504</v>
      </c>
      <c r="K3411" s="62">
        <v>318439</v>
      </c>
      <c r="L3411" s="61"/>
      <c r="M3411" s="61"/>
      <c r="N3411" s="61"/>
      <c r="O3411" s="61"/>
      <c r="P3411" s="62">
        <v>1129106</v>
      </c>
      <c r="Q3411" s="61"/>
      <c r="R3411" s="61"/>
      <c r="S3411" s="61"/>
      <c r="T3411" s="61"/>
      <c r="U3411" s="61"/>
      <c r="V3411" s="61"/>
      <c r="W3411" s="62">
        <v>995499</v>
      </c>
      <c r="X3411" s="61"/>
      <c r="Y3411" s="61"/>
      <c r="Z3411" s="61"/>
      <c r="AA3411" s="62">
        <v>19485105</v>
      </c>
      <c r="AB3411" s="61"/>
      <c r="AC3411" s="61"/>
      <c r="AD3411" s="62">
        <v>9050910</v>
      </c>
      <c r="AE3411" s="61"/>
      <c r="AF3411" s="62">
        <v>10696165</v>
      </c>
      <c r="AG3411" s="61"/>
      <c r="AH3411" s="61"/>
      <c r="AI3411" s="62">
        <v>2808673</v>
      </c>
      <c r="AJ3411" s="61"/>
      <c r="AK3411" s="61"/>
      <c r="AL3411" s="61"/>
      <c r="AM3411" s="61"/>
      <c r="AN3411" s="61"/>
      <c r="AO3411" s="61"/>
      <c r="AP3411" s="62">
        <v>266378</v>
      </c>
      <c r="AQ3411" s="61"/>
      <c r="AR3411" s="62">
        <v>567058</v>
      </c>
      <c r="AS3411" s="61"/>
      <c r="AT3411" s="61"/>
      <c r="AU3411" s="61"/>
      <c r="AV3411" s="62">
        <v>155322</v>
      </c>
      <c r="AW3411" s="61"/>
      <c r="AX3411" s="61"/>
      <c r="AY3411" s="62">
        <v>718370</v>
      </c>
      <c r="AZ3411" s="61"/>
      <c r="BA3411" s="62">
        <v>1662575</v>
      </c>
      <c r="BB3411" s="61"/>
      <c r="BC3411" s="61"/>
      <c r="BD3411" s="61"/>
      <c r="BE3411" s="62">
        <v>517469</v>
      </c>
      <c r="BF3411" s="61"/>
      <c r="BG3411" s="61"/>
      <c r="BH3411" s="61"/>
      <c r="BI3411" s="62">
        <v>55186</v>
      </c>
      <c r="BJ3411" s="61"/>
      <c r="BK3411" s="61"/>
      <c r="BL3411" s="61"/>
      <c r="BM3411" s="61"/>
      <c r="BN3411" s="61"/>
      <c r="BO3411" s="62">
        <v>-1161504</v>
      </c>
    </row>
    <row r="3412" spans="1:67" x14ac:dyDescent="0.2">
      <c r="A3412" s="57" t="s">
        <v>67</v>
      </c>
      <c r="B3412" s="56" t="s">
        <v>67</v>
      </c>
      <c r="C3412" s="56" t="s">
        <v>601</v>
      </c>
      <c r="D3412" s="56">
        <v>1996</v>
      </c>
      <c r="E3412" s="58">
        <v>53864345</v>
      </c>
      <c r="F3412" s="58">
        <v>52702841</v>
      </c>
      <c r="G3412" s="59">
        <v>49783477</v>
      </c>
      <c r="H3412" s="59">
        <v>4080868</v>
      </c>
      <c r="I3412" s="60">
        <v>0</v>
      </c>
      <c r="J3412" s="58">
        <v>-1161504</v>
      </c>
      <c r="K3412" s="62">
        <v>318439</v>
      </c>
      <c r="L3412" s="61"/>
      <c r="M3412" s="61"/>
      <c r="N3412" s="61"/>
      <c r="O3412" s="61"/>
      <c r="P3412" s="62">
        <v>1129106</v>
      </c>
      <c r="Q3412" s="61"/>
      <c r="R3412" s="61"/>
      <c r="S3412" s="61"/>
      <c r="T3412" s="61"/>
      <c r="U3412" s="61"/>
      <c r="V3412" s="61"/>
      <c r="W3412" s="62">
        <v>995499</v>
      </c>
      <c r="X3412" s="61"/>
      <c r="Y3412" s="61"/>
      <c r="Z3412" s="61"/>
      <c r="AA3412" s="62">
        <v>22802524</v>
      </c>
      <c r="AB3412" s="61"/>
      <c r="AC3412" s="61"/>
      <c r="AD3412" s="62">
        <v>10298285</v>
      </c>
      <c r="AE3412" s="61"/>
      <c r="AF3412" s="62">
        <v>11393233</v>
      </c>
      <c r="AG3412" s="61"/>
      <c r="AH3412" s="61"/>
      <c r="AI3412" s="62">
        <v>2846391</v>
      </c>
      <c r="AJ3412" s="61"/>
      <c r="AK3412" s="61"/>
      <c r="AL3412" s="61"/>
      <c r="AM3412" s="61"/>
      <c r="AN3412" s="61"/>
      <c r="AO3412" s="61"/>
      <c r="AP3412" s="62">
        <v>266918</v>
      </c>
      <c r="AQ3412" s="61"/>
      <c r="AR3412" s="62">
        <v>596108</v>
      </c>
      <c r="AS3412" s="61"/>
      <c r="AT3412" s="61"/>
      <c r="AU3412" s="61"/>
      <c r="AV3412" s="62">
        <v>155322</v>
      </c>
      <c r="AW3412" s="61"/>
      <c r="AX3412" s="61"/>
      <c r="AY3412" s="62">
        <v>705194</v>
      </c>
      <c r="AZ3412" s="61"/>
      <c r="BA3412" s="62">
        <v>1738946</v>
      </c>
      <c r="BB3412" s="61"/>
      <c r="BC3412" s="61"/>
      <c r="BD3412" s="61"/>
      <c r="BE3412" s="62">
        <v>553468</v>
      </c>
      <c r="BF3412" s="61"/>
      <c r="BG3412" s="61"/>
      <c r="BH3412" s="61"/>
      <c r="BI3412" s="62">
        <v>64912</v>
      </c>
      <c r="BJ3412" s="61"/>
      <c r="BK3412" s="61"/>
      <c r="BL3412" s="61"/>
      <c r="BM3412" s="61"/>
      <c r="BN3412" s="61"/>
      <c r="BO3412" s="62">
        <v>-1161504</v>
      </c>
    </row>
    <row r="3413" spans="1:67" x14ac:dyDescent="0.2">
      <c r="A3413" s="57" t="s">
        <v>67</v>
      </c>
      <c r="B3413" s="56" t="s">
        <v>67</v>
      </c>
      <c r="C3413" s="56" t="s">
        <v>601</v>
      </c>
      <c r="D3413" s="56">
        <v>1997</v>
      </c>
      <c r="E3413" s="58">
        <v>55390006</v>
      </c>
      <c r="F3413" s="58">
        <v>54228502</v>
      </c>
      <c r="G3413" s="59">
        <v>52623472</v>
      </c>
      <c r="H3413" s="59">
        <v>2766534</v>
      </c>
      <c r="I3413" s="60">
        <v>0</v>
      </c>
      <c r="J3413" s="58">
        <v>-1161504</v>
      </c>
      <c r="K3413" s="62">
        <v>317884</v>
      </c>
      <c r="L3413" s="61"/>
      <c r="M3413" s="61"/>
      <c r="N3413" s="61"/>
      <c r="O3413" s="61"/>
      <c r="P3413" s="62">
        <v>1077066</v>
      </c>
      <c r="Q3413" s="61"/>
      <c r="R3413" s="61"/>
      <c r="S3413" s="61"/>
      <c r="T3413" s="61"/>
      <c r="U3413" s="61"/>
      <c r="V3413" s="61"/>
      <c r="W3413" s="62">
        <v>837308</v>
      </c>
      <c r="X3413" s="61"/>
      <c r="Y3413" s="61"/>
      <c r="Z3413" s="61"/>
      <c r="AA3413" s="62">
        <v>25055771</v>
      </c>
      <c r="AB3413" s="61"/>
      <c r="AC3413" s="61"/>
      <c r="AD3413" s="62">
        <v>10613836</v>
      </c>
      <c r="AE3413" s="61"/>
      <c r="AF3413" s="62">
        <v>11842887</v>
      </c>
      <c r="AG3413" s="61"/>
      <c r="AH3413" s="61"/>
      <c r="AI3413" s="62">
        <v>2878720</v>
      </c>
      <c r="AJ3413" s="61"/>
      <c r="AK3413" s="61"/>
      <c r="AL3413" s="61"/>
      <c r="AM3413" s="61"/>
      <c r="AN3413" s="61"/>
      <c r="AO3413" s="61"/>
      <c r="AP3413" s="62">
        <v>151283</v>
      </c>
      <c r="AQ3413" s="61"/>
      <c r="AR3413" s="62">
        <v>201004</v>
      </c>
      <c r="AS3413" s="61"/>
      <c r="AT3413" s="61"/>
      <c r="AU3413" s="61"/>
      <c r="AV3413" s="62">
        <v>98568</v>
      </c>
      <c r="AW3413" s="61"/>
      <c r="AX3413" s="61"/>
      <c r="AY3413" s="62">
        <v>531411</v>
      </c>
      <c r="AZ3413" s="61"/>
      <c r="BA3413" s="62">
        <v>1092083</v>
      </c>
      <c r="BB3413" s="61"/>
      <c r="BC3413" s="61"/>
      <c r="BD3413" s="61"/>
      <c r="BE3413" s="62">
        <v>555183</v>
      </c>
      <c r="BF3413" s="61"/>
      <c r="BG3413" s="61"/>
      <c r="BH3413" s="61"/>
      <c r="BI3413" s="62">
        <v>137002</v>
      </c>
      <c r="BJ3413" s="61"/>
      <c r="BK3413" s="61"/>
      <c r="BL3413" s="61"/>
      <c r="BM3413" s="61"/>
      <c r="BN3413" s="61"/>
      <c r="BO3413" s="62">
        <v>-1161504</v>
      </c>
    </row>
    <row r="3414" spans="1:67" x14ac:dyDescent="0.2">
      <c r="A3414" s="57" t="s">
        <v>67</v>
      </c>
      <c r="B3414" s="56" t="s">
        <v>67</v>
      </c>
      <c r="C3414" s="56" t="s">
        <v>602</v>
      </c>
      <c r="D3414" s="56">
        <v>1989</v>
      </c>
      <c r="E3414" s="58">
        <v>134564227</v>
      </c>
      <c r="F3414" s="58">
        <v>129754657</v>
      </c>
      <c r="G3414" s="59">
        <v>125677985</v>
      </c>
      <c r="H3414" s="59">
        <v>8886242</v>
      </c>
      <c r="I3414" s="60">
        <v>0</v>
      </c>
      <c r="J3414" s="58">
        <v>-4809570</v>
      </c>
      <c r="K3414" s="62">
        <v>860652</v>
      </c>
      <c r="L3414" s="61"/>
      <c r="M3414" s="62">
        <v>10945</v>
      </c>
      <c r="N3414" s="61"/>
      <c r="O3414" s="61"/>
      <c r="P3414" s="62">
        <v>6850639</v>
      </c>
      <c r="Q3414" s="61"/>
      <c r="R3414" s="61"/>
      <c r="S3414" s="61"/>
      <c r="T3414" s="61"/>
      <c r="U3414" s="61"/>
      <c r="V3414" s="61"/>
      <c r="W3414" s="62">
        <v>11773922</v>
      </c>
      <c r="X3414" s="61"/>
      <c r="Y3414" s="61"/>
      <c r="Z3414" s="61"/>
      <c r="AA3414" s="62">
        <v>43691130</v>
      </c>
      <c r="AB3414" s="61"/>
      <c r="AC3414" s="61"/>
      <c r="AD3414" s="62">
        <v>27648248</v>
      </c>
      <c r="AE3414" s="61"/>
      <c r="AF3414" s="62">
        <v>24026914</v>
      </c>
      <c r="AG3414" s="61"/>
      <c r="AH3414" s="61"/>
      <c r="AI3414" s="62">
        <v>10815535</v>
      </c>
      <c r="AJ3414" s="61"/>
      <c r="AK3414" s="61"/>
      <c r="AL3414" s="61"/>
      <c r="AM3414" s="61"/>
      <c r="AN3414" s="61"/>
      <c r="AO3414" s="61"/>
      <c r="AP3414" s="62">
        <v>1678156</v>
      </c>
      <c r="AQ3414" s="61"/>
      <c r="AR3414" s="62">
        <v>888095</v>
      </c>
      <c r="AS3414" s="61"/>
      <c r="AT3414" s="61"/>
      <c r="AU3414" s="61"/>
      <c r="AV3414" s="62">
        <v>88155</v>
      </c>
      <c r="AW3414" s="61"/>
      <c r="AX3414" s="61"/>
      <c r="AY3414" s="62">
        <v>1367710</v>
      </c>
      <c r="AZ3414" s="61"/>
      <c r="BA3414" s="62">
        <v>3578265</v>
      </c>
      <c r="BB3414" s="61"/>
      <c r="BC3414" s="61"/>
      <c r="BD3414" s="61"/>
      <c r="BE3414" s="62">
        <v>1285861</v>
      </c>
      <c r="BF3414" s="61"/>
      <c r="BG3414" s="61"/>
      <c r="BH3414" s="61"/>
      <c r="BI3414" s="61"/>
      <c r="BJ3414" s="61"/>
      <c r="BK3414" s="61"/>
      <c r="BL3414" s="61"/>
      <c r="BM3414" s="61"/>
      <c r="BN3414" s="61"/>
      <c r="BO3414" s="62">
        <v>-4809570</v>
      </c>
    </row>
    <row r="3415" spans="1:67" x14ac:dyDescent="0.2">
      <c r="A3415" s="57" t="s">
        <v>67</v>
      </c>
      <c r="B3415" s="56" t="s">
        <v>67</v>
      </c>
      <c r="C3415" s="56" t="s">
        <v>602</v>
      </c>
      <c r="D3415" s="56">
        <v>1990</v>
      </c>
      <c r="E3415" s="58">
        <v>151726582</v>
      </c>
      <c r="F3415" s="58">
        <v>146917012</v>
      </c>
      <c r="G3415" s="59">
        <v>141391032</v>
      </c>
      <c r="H3415" s="59">
        <v>10335550</v>
      </c>
      <c r="I3415" s="60">
        <v>0</v>
      </c>
      <c r="J3415" s="58">
        <v>-4809570</v>
      </c>
      <c r="K3415" s="62">
        <v>862423</v>
      </c>
      <c r="L3415" s="61"/>
      <c r="M3415" s="62">
        <v>10945</v>
      </c>
      <c r="N3415" s="61"/>
      <c r="O3415" s="61"/>
      <c r="P3415" s="62">
        <v>7199469</v>
      </c>
      <c r="Q3415" s="61"/>
      <c r="R3415" s="61"/>
      <c r="S3415" s="61"/>
      <c r="T3415" s="61"/>
      <c r="U3415" s="61"/>
      <c r="V3415" s="61"/>
      <c r="W3415" s="62">
        <v>11906175</v>
      </c>
      <c r="X3415" s="61"/>
      <c r="Y3415" s="61"/>
      <c r="Z3415" s="61"/>
      <c r="AA3415" s="62">
        <v>50595249</v>
      </c>
      <c r="AB3415" s="61"/>
      <c r="AC3415" s="61"/>
      <c r="AD3415" s="62">
        <v>30768604</v>
      </c>
      <c r="AE3415" s="61"/>
      <c r="AF3415" s="62">
        <v>28413467</v>
      </c>
      <c r="AG3415" s="61"/>
      <c r="AH3415" s="61"/>
      <c r="AI3415" s="62">
        <v>11634700</v>
      </c>
      <c r="AJ3415" s="61"/>
      <c r="AK3415" s="61"/>
      <c r="AL3415" s="61"/>
      <c r="AM3415" s="61"/>
      <c r="AN3415" s="61"/>
      <c r="AO3415" s="61"/>
      <c r="AP3415" s="62">
        <v>1749255</v>
      </c>
      <c r="AQ3415" s="61"/>
      <c r="AR3415" s="62">
        <v>1206697</v>
      </c>
      <c r="AS3415" s="61"/>
      <c r="AT3415" s="61"/>
      <c r="AU3415" s="61"/>
      <c r="AV3415" s="62">
        <v>113921</v>
      </c>
      <c r="AW3415" s="61"/>
      <c r="AX3415" s="61"/>
      <c r="AY3415" s="62">
        <v>1644768</v>
      </c>
      <c r="AZ3415" s="61"/>
      <c r="BA3415" s="62">
        <v>4277330</v>
      </c>
      <c r="BB3415" s="61"/>
      <c r="BC3415" s="61"/>
      <c r="BD3415" s="61"/>
      <c r="BE3415" s="62">
        <v>1343579</v>
      </c>
      <c r="BF3415" s="61"/>
      <c r="BG3415" s="61"/>
      <c r="BH3415" s="61"/>
      <c r="BI3415" s="61"/>
      <c r="BJ3415" s="61"/>
      <c r="BK3415" s="61"/>
      <c r="BL3415" s="61"/>
      <c r="BM3415" s="61"/>
      <c r="BN3415" s="61"/>
      <c r="BO3415" s="62">
        <v>-4809570</v>
      </c>
    </row>
    <row r="3416" spans="1:67" x14ac:dyDescent="0.2">
      <c r="A3416" s="57" t="s">
        <v>67</v>
      </c>
      <c r="B3416" s="56" t="s">
        <v>67</v>
      </c>
      <c r="C3416" s="56" t="s">
        <v>602</v>
      </c>
      <c r="D3416" s="56">
        <v>1991</v>
      </c>
      <c r="E3416" s="58">
        <v>166467848</v>
      </c>
      <c r="F3416" s="58">
        <v>161658278</v>
      </c>
      <c r="G3416" s="59">
        <v>154151235</v>
      </c>
      <c r="H3416" s="59">
        <v>12316613</v>
      </c>
      <c r="I3416" s="60">
        <v>0</v>
      </c>
      <c r="J3416" s="58">
        <v>-4809570</v>
      </c>
      <c r="K3416" s="62">
        <v>862423</v>
      </c>
      <c r="L3416" s="61"/>
      <c r="M3416" s="62">
        <v>10945</v>
      </c>
      <c r="N3416" s="61"/>
      <c r="O3416" s="61"/>
      <c r="P3416" s="62">
        <v>7199469</v>
      </c>
      <c r="Q3416" s="61"/>
      <c r="R3416" s="61"/>
      <c r="S3416" s="61"/>
      <c r="T3416" s="61"/>
      <c r="U3416" s="61"/>
      <c r="V3416" s="61"/>
      <c r="W3416" s="62">
        <v>11931761</v>
      </c>
      <c r="X3416" s="61"/>
      <c r="Y3416" s="61"/>
      <c r="Z3416" s="61"/>
      <c r="AA3416" s="62">
        <v>55137083</v>
      </c>
      <c r="AB3416" s="61"/>
      <c r="AC3416" s="61"/>
      <c r="AD3416" s="62">
        <v>34099824</v>
      </c>
      <c r="AE3416" s="61"/>
      <c r="AF3416" s="62">
        <v>32267005</v>
      </c>
      <c r="AG3416" s="61"/>
      <c r="AH3416" s="61"/>
      <c r="AI3416" s="62">
        <v>12642725</v>
      </c>
      <c r="AJ3416" s="61"/>
      <c r="AK3416" s="61"/>
      <c r="AL3416" s="61"/>
      <c r="AM3416" s="61"/>
      <c r="AN3416" s="61"/>
      <c r="AO3416" s="61"/>
      <c r="AP3416" s="62">
        <v>1855199</v>
      </c>
      <c r="AQ3416" s="61"/>
      <c r="AR3416" s="62">
        <v>2570994</v>
      </c>
      <c r="AS3416" s="61"/>
      <c r="AT3416" s="61"/>
      <c r="AU3416" s="61"/>
      <c r="AV3416" s="62">
        <v>113921</v>
      </c>
      <c r="AW3416" s="61"/>
      <c r="AX3416" s="61"/>
      <c r="AY3416" s="62">
        <v>1808390</v>
      </c>
      <c r="AZ3416" s="61"/>
      <c r="BA3416" s="62">
        <v>4586079</v>
      </c>
      <c r="BB3416" s="61"/>
      <c r="BC3416" s="61"/>
      <c r="BD3416" s="61"/>
      <c r="BE3416" s="62">
        <v>1382030</v>
      </c>
      <c r="BF3416" s="61"/>
      <c r="BG3416" s="61"/>
      <c r="BH3416" s="61"/>
      <c r="BI3416" s="61"/>
      <c r="BJ3416" s="61"/>
      <c r="BK3416" s="61"/>
      <c r="BL3416" s="61"/>
      <c r="BM3416" s="61"/>
      <c r="BN3416" s="61"/>
      <c r="BO3416" s="62">
        <v>-4809570</v>
      </c>
    </row>
    <row r="3417" spans="1:67" x14ac:dyDescent="0.2">
      <c r="A3417" s="57" t="s">
        <v>67</v>
      </c>
      <c r="B3417" s="56" t="s">
        <v>67</v>
      </c>
      <c r="C3417" s="56" t="s">
        <v>602</v>
      </c>
      <c r="D3417" s="56">
        <v>1992</v>
      </c>
      <c r="E3417" s="58">
        <v>159213465</v>
      </c>
      <c r="F3417" s="58">
        <v>154403895</v>
      </c>
      <c r="G3417" s="59">
        <v>147127063</v>
      </c>
      <c r="H3417" s="59">
        <v>12086402</v>
      </c>
      <c r="I3417" s="60">
        <v>0</v>
      </c>
      <c r="J3417" s="58">
        <v>-4809570</v>
      </c>
      <c r="K3417" s="62">
        <v>698328</v>
      </c>
      <c r="L3417" s="61"/>
      <c r="M3417" s="62">
        <v>10945</v>
      </c>
      <c r="N3417" s="61"/>
      <c r="O3417" s="61"/>
      <c r="P3417" s="62">
        <v>6610493</v>
      </c>
      <c r="Q3417" s="61"/>
      <c r="R3417" s="61"/>
      <c r="S3417" s="61"/>
      <c r="T3417" s="61"/>
      <c r="U3417" s="61"/>
      <c r="V3417" s="61"/>
      <c r="W3417" s="62">
        <v>11958541</v>
      </c>
      <c r="X3417" s="61"/>
      <c r="Y3417" s="61"/>
      <c r="Z3417" s="61"/>
      <c r="AA3417" s="62">
        <v>43683261</v>
      </c>
      <c r="AB3417" s="61"/>
      <c r="AC3417" s="61"/>
      <c r="AD3417" s="62">
        <v>37829397</v>
      </c>
      <c r="AE3417" s="61"/>
      <c r="AF3417" s="62">
        <v>34019668</v>
      </c>
      <c r="AG3417" s="61"/>
      <c r="AH3417" s="61"/>
      <c r="AI3417" s="62">
        <v>12316430</v>
      </c>
      <c r="AJ3417" s="61"/>
      <c r="AK3417" s="61"/>
      <c r="AL3417" s="61"/>
      <c r="AM3417" s="61"/>
      <c r="AN3417" s="61"/>
      <c r="AO3417" s="61"/>
      <c r="AP3417" s="62">
        <v>1788311</v>
      </c>
      <c r="AQ3417" s="61"/>
      <c r="AR3417" s="62">
        <v>2801738</v>
      </c>
      <c r="AS3417" s="61"/>
      <c r="AT3417" s="61"/>
      <c r="AU3417" s="61"/>
      <c r="AV3417" s="62">
        <v>108515</v>
      </c>
      <c r="AW3417" s="61"/>
      <c r="AX3417" s="61"/>
      <c r="AY3417" s="62">
        <v>1559803</v>
      </c>
      <c r="AZ3417" s="61"/>
      <c r="BA3417" s="62">
        <v>5035052</v>
      </c>
      <c r="BB3417" s="61"/>
      <c r="BC3417" s="61"/>
      <c r="BD3417" s="61"/>
      <c r="BE3417" s="62">
        <v>792983</v>
      </c>
      <c r="BF3417" s="61"/>
      <c r="BG3417" s="61"/>
      <c r="BH3417" s="61"/>
      <c r="BI3417" s="61"/>
      <c r="BJ3417" s="61"/>
      <c r="BK3417" s="61"/>
      <c r="BL3417" s="61"/>
      <c r="BM3417" s="61"/>
      <c r="BN3417" s="61"/>
      <c r="BO3417" s="62">
        <v>-4809570</v>
      </c>
    </row>
    <row r="3418" spans="1:67" x14ac:dyDescent="0.2">
      <c r="A3418" s="57" t="s">
        <v>67</v>
      </c>
      <c r="B3418" s="56" t="s">
        <v>67</v>
      </c>
      <c r="C3418" s="56" t="s">
        <v>602</v>
      </c>
      <c r="D3418" s="56">
        <v>1993</v>
      </c>
      <c r="E3418" s="58">
        <v>179486792</v>
      </c>
      <c r="F3418" s="58">
        <v>174677222</v>
      </c>
      <c r="G3418" s="59">
        <v>166682780</v>
      </c>
      <c r="H3418" s="59">
        <v>12804012</v>
      </c>
      <c r="I3418" s="60">
        <v>0</v>
      </c>
      <c r="J3418" s="58">
        <v>-4809570</v>
      </c>
      <c r="K3418" s="62">
        <v>698328</v>
      </c>
      <c r="L3418" s="61"/>
      <c r="M3418" s="62">
        <v>10945</v>
      </c>
      <c r="N3418" s="61"/>
      <c r="O3418" s="61"/>
      <c r="P3418" s="62">
        <v>7204456</v>
      </c>
      <c r="Q3418" s="61"/>
      <c r="R3418" s="61"/>
      <c r="S3418" s="61"/>
      <c r="T3418" s="61"/>
      <c r="U3418" s="61"/>
      <c r="V3418" s="61"/>
      <c r="W3418" s="62">
        <v>12038193</v>
      </c>
      <c r="X3418" s="61"/>
      <c r="Y3418" s="61"/>
      <c r="Z3418" s="61"/>
      <c r="AA3418" s="62">
        <v>52764957</v>
      </c>
      <c r="AB3418" s="61"/>
      <c r="AC3418" s="61"/>
      <c r="AD3418" s="62">
        <v>43120855</v>
      </c>
      <c r="AE3418" s="61"/>
      <c r="AF3418" s="62">
        <v>37737984</v>
      </c>
      <c r="AG3418" s="61"/>
      <c r="AH3418" s="61"/>
      <c r="AI3418" s="62">
        <v>13107062</v>
      </c>
      <c r="AJ3418" s="61"/>
      <c r="AK3418" s="61"/>
      <c r="AL3418" s="61"/>
      <c r="AM3418" s="61"/>
      <c r="AN3418" s="61"/>
      <c r="AO3418" s="61"/>
      <c r="AP3418" s="62">
        <v>1836888</v>
      </c>
      <c r="AQ3418" s="61"/>
      <c r="AR3418" s="62">
        <v>2942712</v>
      </c>
      <c r="AS3418" s="61"/>
      <c r="AT3418" s="61"/>
      <c r="AU3418" s="61"/>
      <c r="AV3418" s="62">
        <v>168720</v>
      </c>
      <c r="AW3418" s="61"/>
      <c r="AX3418" s="61"/>
      <c r="AY3418" s="62">
        <v>1644935</v>
      </c>
      <c r="AZ3418" s="61"/>
      <c r="BA3418" s="62">
        <v>5408529</v>
      </c>
      <c r="BB3418" s="61"/>
      <c r="BC3418" s="61"/>
      <c r="BD3418" s="61"/>
      <c r="BE3418" s="62">
        <v>802228</v>
      </c>
      <c r="BF3418" s="61"/>
      <c r="BG3418" s="61"/>
      <c r="BH3418" s="61"/>
      <c r="BI3418" s="61"/>
      <c r="BJ3418" s="61"/>
      <c r="BK3418" s="61"/>
      <c r="BL3418" s="61"/>
      <c r="BM3418" s="61"/>
      <c r="BN3418" s="61"/>
      <c r="BO3418" s="62">
        <v>-4809570</v>
      </c>
    </row>
    <row r="3419" spans="1:67" x14ac:dyDescent="0.2">
      <c r="A3419" s="57" t="s">
        <v>67</v>
      </c>
      <c r="B3419" s="56" t="s">
        <v>67</v>
      </c>
      <c r="C3419" s="56" t="s">
        <v>602</v>
      </c>
      <c r="D3419" s="56">
        <v>1994</v>
      </c>
      <c r="E3419" s="58">
        <v>201961106</v>
      </c>
      <c r="F3419" s="58">
        <v>189861595</v>
      </c>
      <c r="G3419" s="59">
        <v>183007763</v>
      </c>
      <c r="H3419" s="59">
        <v>18953343</v>
      </c>
      <c r="I3419" s="60">
        <v>0</v>
      </c>
      <c r="J3419" s="58">
        <v>-12099511</v>
      </c>
      <c r="K3419" s="62">
        <v>698328</v>
      </c>
      <c r="L3419" s="61"/>
      <c r="M3419" s="62">
        <v>10945</v>
      </c>
      <c r="N3419" s="61"/>
      <c r="O3419" s="61"/>
      <c r="P3419" s="62">
        <v>7198836</v>
      </c>
      <c r="Q3419" s="61"/>
      <c r="R3419" s="61"/>
      <c r="S3419" s="61"/>
      <c r="T3419" s="61"/>
      <c r="U3419" s="61"/>
      <c r="V3419" s="61"/>
      <c r="W3419" s="62">
        <v>11933948</v>
      </c>
      <c r="X3419" s="61"/>
      <c r="Y3419" s="61"/>
      <c r="Z3419" s="61"/>
      <c r="AA3419" s="62">
        <v>58637245</v>
      </c>
      <c r="AB3419" s="61"/>
      <c r="AC3419" s="61"/>
      <c r="AD3419" s="62">
        <v>49509058</v>
      </c>
      <c r="AE3419" s="61"/>
      <c r="AF3419" s="62">
        <v>41316480</v>
      </c>
      <c r="AG3419" s="61"/>
      <c r="AH3419" s="61"/>
      <c r="AI3419" s="62">
        <v>13702923</v>
      </c>
      <c r="AJ3419" s="61"/>
      <c r="AK3419" s="61"/>
      <c r="AL3419" s="61"/>
      <c r="AM3419" s="61"/>
      <c r="AN3419" s="61"/>
      <c r="AO3419" s="61"/>
      <c r="AP3419" s="62">
        <v>1851994</v>
      </c>
      <c r="AQ3419" s="61"/>
      <c r="AR3419" s="62">
        <v>3061314</v>
      </c>
      <c r="AS3419" s="61"/>
      <c r="AT3419" s="61"/>
      <c r="AU3419" s="61"/>
      <c r="AV3419" s="62">
        <v>163806</v>
      </c>
      <c r="AW3419" s="61"/>
      <c r="AX3419" s="61"/>
      <c r="AY3419" s="62">
        <v>1766338</v>
      </c>
      <c r="AZ3419" s="61"/>
      <c r="BA3419" s="62">
        <v>5611493</v>
      </c>
      <c r="BB3419" s="61"/>
      <c r="BC3419" s="61"/>
      <c r="BD3419" s="61"/>
      <c r="BE3419" s="62">
        <v>903811</v>
      </c>
      <c r="BF3419" s="61"/>
      <c r="BG3419" s="61"/>
      <c r="BH3419" s="61"/>
      <c r="BI3419" s="62">
        <v>5594587</v>
      </c>
      <c r="BJ3419" s="61"/>
      <c r="BK3419" s="61"/>
      <c r="BL3419" s="61"/>
      <c r="BM3419" s="61"/>
      <c r="BN3419" s="61"/>
      <c r="BO3419" s="62">
        <v>-12099511</v>
      </c>
    </row>
    <row r="3420" spans="1:67" x14ac:dyDescent="0.2">
      <c r="A3420" s="57" t="s">
        <v>67</v>
      </c>
      <c r="B3420" s="56" t="s">
        <v>67</v>
      </c>
      <c r="C3420" s="56" t="s">
        <v>602</v>
      </c>
      <c r="D3420" s="56">
        <v>1995</v>
      </c>
      <c r="E3420" s="58">
        <v>215578446</v>
      </c>
      <c r="F3420" s="58">
        <v>202510050</v>
      </c>
      <c r="G3420" s="59">
        <v>195511335</v>
      </c>
      <c r="H3420" s="59">
        <v>20067111</v>
      </c>
      <c r="I3420" s="60">
        <v>0</v>
      </c>
      <c r="J3420" s="58">
        <v>-13068396</v>
      </c>
      <c r="K3420" s="62">
        <v>698328</v>
      </c>
      <c r="L3420" s="61"/>
      <c r="M3420" s="62">
        <v>7645</v>
      </c>
      <c r="N3420" s="61"/>
      <c r="O3420" s="61"/>
      <c r="P3420" s="62">
        <v>7198836</v>
      </c>
      <c r="Q3420" s="61"/>
      <c r="R3420" s="61"/>
      <c r="S3420" s="61"/>
      <c r="T3420" s="61"/>
      <c r="U3420" s="61"/>
      <c r="V3420" s="61"/>
      <c r="W3420" s="62">
        <v>11933948</v>
      </c>
      <c r="X3420" s="61"/>
      <c r="Y3420" s="61"/>
      <c r="Z3420" s="61"/>
      <c r="AA3420" s="62">
        <v>63060502</v>
      </c>
      <c r="AB3420" s="61"/>
      <c r="AC3420" s="61"/>
      <c r="AD3420" s="62">
        <v>55545746</v>
      </c>
      <c r="AE3420" s="61"/>
      <c r="AF3420" s="62">
        <v>42551698</v>
      </c>
      <c r="AG3420" s="61"/>
      <c r="AH3420" s="61"/>
      <c r="AI3420" s="62">
        <v>14514632</v>
      </c>
      <c r="AJ3420" s="61"/>
      <c r="AK3420" s="61"/>
      <c r="AL3420" s="61"/>
      <c r="AM3420" s="61"/>
      <c r="AN3420" s="61"/>
      <c r="AO3420" s="61"/>
      <c r="AP3420" s="62">
        <v>1881318</v>
      </c>
      <c r="AQ3420" s="61"/>
      <c r="AR3420" s="62">
        <v>3253584</v>
      </c>
      <c r="AS3420" s="61"/>
      <c r="AT3420" s="61"/>
      <c r="AU3420" s="61"/>
      <c r="AV3420" s="62">
        <v>163806</v>
      </c>
      <c r="AW3420" s="61"/>
      <c r="AX3420" s="61"/>
      <c r="AY3420" s="62">
        <v>1915028</v>
      </c>
      <c r="AZ3420" s="61"/>
      <c r="BA3420" s="62">
        <v>5609583</v>
      </c>
      <c r="BB3420" s="61"/>
      <c r="BC3420" s="61"/>
      <c r="BD3420" s="61"/>
      <c r="BE3420" s="62">
        <v>928633</v>
      </c>
      <c r="BF3420" s="61"/>
      <c r="BG3420" s="61"/>
      <c r="BH3420" s="61"/>
      <c r="BI3420" s="62">
        <v>6315159</v>
      </c>
      <c r="BJ3420" s="61"/>
      <c r="BK3420" s="61"/>
      <c r="BL3420" s="61"/>
      <c r="BM3420" s="61"/>
      <c r="BN3420" s="61"/>
      <c r="BO3420" s="62">
        <v>-13068396</v>
      </c>
    </row>
    <row r="3421" spans="1:67" x14ac:dyDescent="0.2">
      <c r="A3421" s="57" t="s">
        <v>67</v>
      </c>
      <c r="B3421" s="56" t="s">
        <v>67</v>
      </c>
      <c r="C3421" s="56" t="s">
        <v>602</v>
      </c>
      <c r="D3421" s="56">
        <v>1996</v>
      </c>
      <c r="E3421" s="58">
        <v>226635953</v>
      </c>
      <c r="F3421" s="58">
        <v>210857172</v>
      </c>
      <c r="G3421" s="59">
        <v>205009960</v>
      </c>
      <c r="H3421" s="59">
        <v>21625993</v>
      </c>
      <c r="I3421" s="60">
        <v>0</v>
      </c>
      <c r="J3421" s="58">
        <v>-15778781</v>
      </c>
      <c r="K3421" s="62">
        <v>693386</v>
      </c>
      <c r="L3421" s="61"/>
      <c r="M3421" s="62">
        <v>7645</v>
      </c>
      <c r="N3421" s="61"/>
      <c r="O3421" s="61"/>
      <c r="P3421" s="62">
        <v>7200556</v>
      </c>
      <c r="Q3421" s="61"/>
      <c r="R3421" s="61"/>
      <c r="S3421" s="61"/>
      <c r="T3421" s="61"/>
      <c r="U3421" s="61"/>
      <c r="V3421" s="61"/>
      <c r="W3421" s="62">
        <v>11933948</v>
      </c>
      <c r="X3421" s="61"/>
      <c r="Y3421" s="61"/>
      <c r="Z3421" s="61"/>
      <c r="AA3421" s="62">
        <v>67175580</v>
      </c>
      <c r="AB3421" s="61"/>
      <c r="AC3421" s="61"/>
      <c r="AD3421" s="62">
        <v>58300287</v>
      </c>
      <c r="AE3421" s="61"/>
      <c r="AF3421" s="62">
        <v>44738354</v>
      </c>
      <c r="AG3421" s="61"/>
      <c r="AH3421" s="61"/>
      <c r="AI3421" s="62">
        <v>14960204</v>
      </c>
      <c r="AJ3421" s="61"/>
      <c r="AK3421" s="61"/>
      <c r="AL3421" s="61"/>
      <c r="AM3421" s="61"/>
      <c r="AN3421" s="61"/>
      <c r="AO3421" s="61"/>
      <c r="AP3421" s="62">
        <v>1896372</v>
      </c>
      <c r="AQ3421" s="61"/>
      <c r="AR3421" s="62">
        <v>3737185</v>
      </c>
      <c r="AS3421" s="61"/>
      <c r="AT3421" s="61"/>
      <c r="AU3421" s="61"/>
      <c r="AV3421" s="62">
        <v>163806</v>
      </c>
      <c r="AW3421" s="61"/>
      <c r="AX3421" s="61"/>
      <c r="AY3421" s="62">
        <v>2049006</v>
      </c>
      <c r="AZ3421" s="61"/>
      <c r="BA3421" s="62">
        <v>6215035</v>
      </c>
      <c r="BB3421" s="61"/>
      <c r="BC3421" s="61"/>
      <c r="BD3421" s="61"/>
      <c r="BE3421" s="62">
        <v>1011520</v>
      </c>
      <c r="BF3421" s="61"/>
      <c r="BG3421" s="61"/>
      <c r="BH3421" s="61"/>
      <c r="BI3421" s="62">
        <v>6553069</v>
      </c>
      <c r="BJ3421" s="61"/>
      <c r="BK3421" s="61"/>
      <c r="BL3421" s="61"/>
      <c r="BM3421" s="61"/>
      <c r="BN3421" s="61"/>
      <c r="BO3421" s="62">
        <v>-15778781</v>
      </c>
    </row>
    <row r="3422" spans="1:67" x14ac:dyDescent="0.2">
      <c r="A3422" s="57" t="s">
        <v>67</v>
      </c>
      <c r="B3422" s="56" t="s">
        <v>67</v>
      </c>
      <c r="C3422" s="56" t="s">
        <v>602</v>
      </c>
      <c r="D3422" s="56">
        <v>1997</v>
      </c>
      <c r="E3422" s="58">
        <v>236901585</v>
      </c>
      <c r="F3422" s="58">
        <v>219876659</v>
      </c>
      <c r="G3422" s="59">
        <v>214138780</v>
      </c>
      <c r="H3422" s="59">
        <v>22762805</v>
      </c>
      <c r="I3422" s="60">
        <v>0</v>
      </c>
      <c r="J3422" s="58">
        <v>-17024926</v>
      </c>
      <c r="K3422" s="62">
        <v>660384</v>
      </c>
      <c r="L3422" s="61"/>
      <c r="M3422" s="62">
        <v>7645</v>
      </c>
      <c r="N3422" s="61"/>
      <c r="O3422" s="61"/>
      <c r="P3422" s="62">
        <v>7162863</v>
      </c>
      <c r="Q3422" s="61"/>
      <c r="R3422" s="61"/>
      <c r="S3422" s="61"/>
      <c r="T3422" s="61"/>
      <c r="U3422" s="61"/>
      <c r="V3422" s="61"/>
      <c r="W3422" s="62">
        <v>11625502</v>
      </c>
      <c r="X3422" s="61"/>
      <c r="Y3422" s="61"/>
      <c r="Z3422" s="61"/>
      <c r="AA3422" s="62">
        <v>73109029</v>
      </c>
      <c r="AB3422" s="61"/>
      <c r="AC3422" s="61"/>
      <c r="AD3422" s="62">
        <v>59486347</v>
      </c>
      <c r="AE3422" s="61"/>
      <c r="AF3422" s="62">
        <v>46368003</v>
      </c>
      <c r="AG3422" s="61"/>
      <c r="AH3422" s="61"/>
      <c r="AI3422" s="62">
        <v>15719007</v>
      </c>
      <c r="AJ3422" s="61"/>
      <c r="AK3422" s="61"/>
      <c r="AL3422" s="61"/>
      <c r="AM3422" s="61"/>
      <c r="AN3422" s="61"/>
      <c r="AO3422" s="61"/>
      <c r="AP3422" s="62">
        <v>1915985</v>
      </c>
      <c r="AQ3422" s="61"/>
      <c r="AR3422" s="62">
        <v>3877042</v>
      </c>
      <c r="AS3422" s="61"/>
      <c r="AT3422" s="61"/>
      <c r="AU3422" s="61"/>
      <c r="AV3422" s="62">
        <v>163806</v>
      </c>
      <c r="AW3422" s="61"/>
      <c r="AX3422" s="61"/>
      <c r="AY3422" s="62">
        <v>2124336</v>
      </c>
      <c r="AZ3422" s="61"/>
      <c r="BA3422" s="62">
        <v>6384773</v>
      </c>
      <c r="BB3422" s="61"/>
      <c r="BC3422" s="61"/>
      <c r="BD3422" s="61"/>
      <c r="BE3422" s="62">
        <v>1047146</v>
      </c>
      <c r="BF3422" s="61"/>
      <c r="BG3422" s="61"/>
      <c r="BH3422" s="61"/>
      <c r="BI3422" s="62">
        <v>7249717</v>
      </c>
      <c r="BJ3422" s="61"/>
      <c r="BK3422" s="61"/>
      <c r="BL3422" s="61"/>
      <c r="BM3422" s="61"/>
      <c r="BN3422" s="61"/>
      <c r="BO3422" s="62">
        <v>-17024926</v>
      </c>
    </row>
    <row r="3423" spans="1:67" x14ac:dyDescent="0.2">
      <c r="A3423" s="57" t="s">
        <v>67</v>
      </c>
      <c r="B3423" s="56" t="s">
        <v>67</v>
      </c>
      <c r="C3423" s="56" t="s">
        <v>603</v>
      </c>
      <c r="D3423" s="56">
        <v>1989</v>
      </c>
      <c r="E3423" s="58">
        <v>312218567</v>
      </c>
      <c r="F3423" s="58">
        <v>306574235</v>
      </c>
      <c r="G3423" s="59">
        <v>289645672</v>
      </c>
      <c r="H3423" s="59">
        <v>22572895</v>
      </c>
      <c r="I3423" s="60">
        <v>0</v>
      </c>
      <c r="J3423" s="58">
        <v>-5644332</v>
      </c>
      <c r="K3423" s="62">
        <v>1185715</v>
      </c>
      <c r="L3423" s="61"/>
      <c r="M3423" s="61"/>
      <c r="N3423" s="61"/>
      <c r="O3423" s="61"/>
      <c r="P3423" s="62">
        <v>11203613</v>
      </c>
      <c r="Q3423" s="61"/>
      <c r="R3423" s="61"/>
      <c r="S3423" s="61"/>
      <c r="T3423" s="61"/>
      <c r="U3423" s="61"/>
      <c r="V3423" s="61"/>
      <c r="W3423" s="62">
        <v>14107775</v>
      </c>
      <c r="X3423" s="61"/>
      <c r="Y3423" s="61"/>
      <c r="Z3423" s="61"/>
      <c r="AA3423" s="62">
        <v>57414817</v>
      </c>
      <c r="AB3423" s="61"/>
      <c r="AC3423" s="61"/>
      <c r="AD3423" s="62">
        <v>131052272</v>
      </c>
      <c r="AE3423" s="61"/>
      <c r="AF3423" s="62">
        <v>59507166</v>
      </c>
      <c r="AG3423" s="61"/>
      <c r="AH3423" s="61"/>
      <c r="AI3423" s="62">
        <v>15174314</v>
      </c>
      <c r="AJ3423" s="61"/>
      <c r="AK3423" s="61"/>
      <c r="AL3423" s="61"/>
      <c r="AM3423" s="61"/>
      <c r="AN3423" s="61"/>
      <c r="AO3423" s="61"/>
      <c r="AP3423" s="62">
        <v>2003370</v>
      </c>
      <c r="AQ3423" s="61"/>
      <c r="AR3423" s="62">
        <v>8006605</v>
      </c>
      <c r="AS3423" s="61"/>
      <c r="AT3423" s="61"/>
      <c r="AU3423" s="61"/>
      <c r="AV3423" s="62">
        <v>159964</v>
      </c>
      <c r="AW3423" s="61"/>
      <c r="AX3423" s="61"/>
      <c r="AY3423" s="62">
        <v>2069763</v>
      </c>
      <c r="AZ3423" s="61"/>
      <c r="BA3423" s="62">
        <v>6651955</v>
      </c>
      <c r="BB3423" s="61"/>
      <c r="BC3423" s="61"/>
      <c r="BD3423" s="61"/>
      <c r="BE3423" s="62">
        <v>957297</v>
      </c>
      <c r="BF3423" s="61"/>
      <c r="BG3423" s="61"/>
      <c r="BH3423" s="61"/>
      <c r="BI3423" s="62">
        <v>2712985</v>
      </c>
      <c r="BJ3423" s="61"/>
      <c r="BK3423" s="62">
        <v>10956</v>
      </c>
      <c r="BL3423" s="61"/>
      <c r="BM3423" s="61"/>
      <c r="BN3423" s="61"/>
      <c r="BO3423" s="62">
        <v>-5644332</v>
      </c>
    </row>
    <row r="3424" spans="1:67" x14ac:dyDescent="0.2">
      <c r="A3424" s="57" t="s">
        <v>67</v>
      </c>
      <c r="B3424" s="56" t="s">
        <v>67</v>
      </c>
      <c r="C3424" s="56" t="s">
        <v>603</v>
      </c>
      <c r="D3424" s="56">
        <v>1990</v>
      </c>
      <c r="E3424" s="58">
        <v>345197082</v>
      </c>
      <c r="F3424" s="58">
        <v>339552750</v>
      </c>
      <c r="G3424" s="59">
        <v>320875221</v>
      </c>
      <c r="H3424" s="59">
        <v>24321861</v>
      </c>
      <c r="I3424" s="60">
        <v>0</v>
      </c>
      <c r="J3424" s="58">
        <v>-5644332</v>
      </c>
      <c r="K3424" s="62">
        <v>1185715</v>
      </c>
      <c r="L3424" s="61"/>
      <c r="M3424" s="61"/>
      <c r="N3424" s="61"/>
      <c r="O3424" s="61"/>
      <c r="P3424" s="62">
        <v>11609287</v>
      </c>
      <c r="Q3424" s="61"/>
      <c r="R3424" s="61"/>
      <c r="S3424" s="61"/>
      <c r="T3424" s="61"/>
      <c r="U3424" s="61"/>
      <c r="V3424" s="61"/>
      <c r="W3424" s="62">
        <v>14734271</v>
      </c>
      <c r="X3424" s="61"/>
      <c r="Y3424" s="61"/>
      <c r="Z3424" s="61"/>
      <c r="AA3424" s="62">
        <v>61292328</v>
      </c>
      <c r="AB3424" s="61"/>
      <c r="AC3424" s="61"/>
      <c r="AD3424" s="62">
        <v>150199969</v>
      </c>
      <c r="AE3424" s="61"/>
      <c r="AF3424" s="62">
        <v>65237271</v>
      </c>
      <c r="AG3424" s="61"/>
      <c r="AH3424" s="61"/>
      <c r="AI3424" s="62">
        <v>16616380</v>
      </c>
      <c r="AJ3424" s="61"/>
      <c r="AK3424" s="61"/>
      <c r="AL3424" s="61"/>
      <c r="AM3424" s="61"/>
      <c r="AN3424" s="61"/>
      <c r="AO3424" s="61"/>
      <c r="AP3424" s="62">
        <v>1817558</v>
      </c>
      <c r="AQ3424" s="61"/>
      <c r="AR3424" s="62">
        <v>8904605</v>
      </c>
      <c r="AS3424" s="61"/>
      <c r="AT3424" s="61"/>
      <c r="AU3424" s="61"/>
      <c r="AV3424" s="62">
        <v>159964</v>
      </c>
      <c r="AW3424" s="61"/>
      <c r="AX3424" s="61"/>
      <c r="AY3424" s="62">
        <v>2138847</v>
      </c>
      <c r="AZ3424" s="61"/>
      <c r="BA3424" s="62">
        <v>7317445</v>
      </c>
      <c r="BB3424" s="61"/>
      <c r="BC3424" s="61"/>
      <c r="BD3424" s="61"/>
      <c r="BE3424" s="62">
        <v>1053634</v>
      </c>
      <c r="BF3424" s="61"/>
      <c r="BG3424" s="61"/>
      <c r="BH3424" s="61"/>
      <c r="BI3424" s="62">
        <v>2916477</v>
      </c>
      <c r="BJ3424" s="61"/>
      <c r="BK3424" s="62">
        <v>13331</v>
      </c>
      <c r="BL3424" s="61"/>
      <c r="BM3424" s="61"/>
      <c r="BN3424" s="61"/>
      <c r="BO3424" s="62">
        <v>-5644332</v>
      </c>
    </row>
    <row r="3425" spans="1:67" x14ac:dyDescent="0.2">
      <c r="A3425" s="57" t="s">
        <v>67</v>
      </c>
      <c r="B3425" s="56" t="s">
        <v>67</v>
      </c>
      <c r="C3425" s="56" t="s">
        <v>603</v>
      </c>
      <c r="D3425" s="56">
        <v>1991</v>
      </c>
      <c r="E3425" s="58">
        <v>375161206</v>
      </c>
      <c r="F3425" s="58">
        <v>369516874</v>
      </c>
      <c r="G3425" s="59">
        <v>348877889</v>
      </c>
      <c r="H3425" s="59">
        <v>26283317</v>
      </c>
      <c r="I3425" s="60">
        <v>0</v>
      </c>
      <c r="J3425" s="58">
        <v>-5644332</v>
      </c>
      <c r="K3425" s="62">
        <v>1185715</v>
      </c>
      <c r="L3425" s="61"/>
      <c r="M3425" s="61"/>
      <c r="N3425" s="61"/>
      <c r="O3425" s="61"/>
      <c r="P3425" s="62">
        <v>13203613</v>
      </c>
      <c r="Q3425" s="61"/>
      <c r="R3425" s="61"/>
      <c r="S3425" s="61"/>
      <c r="T3425" s="61"/>
      <c r="U3425" s="61"/>
      <c r="V3425" s="61"/>
      <c r="W3425" s="62">
        <v>15139237</v>
      </c>
      <c r="X3425" s="61"/>
      <c r="Y3425" s="61"/>
      <c r="Z3425" s="61"/>
      <c r="AA3425" s="62">
        <v>65705868</v>
      </c>
      <c r="AB3425" s="61"/>
      <c r="AC3425" s="61"/>
      <c r="AD3425" s="62">
        <v>166186156</v>
      </c>
      <c r="AE3425" s="61"/>
      <c r="AF3425" s="62">
        <v>69671855</v>
      </c>
      <c r="AG3425" s="61"/>
      <c r="AH3425" s="61"/>
      <c r="AI3425" s="62">
        <v>17785445</v>
      </c>
      <c r="AJ3425" s="61"/>
      <c r="AK3425" s="61"/>
      <c r="AL3425" s="61"/>
      <c r="AM3425" s="61"/>
      <c r="AN3425" s="61"/>
      <c r="AO3425" s="61"/>
      <c r="AP3425" s="62">
        <v>2196189</v>
      </c>
      <c r="AQ3425" s="61"/>
      <c r="AR3425" s="62">
        <v>9479577</v>
      </c>
      <c r="AS3425" s="61"/>
      <c r="AT3425" s="61"/>
      <c r="AU3425" s="61"/>
      <c r="AV3425" s="62">
        <v>194162</v>
      </c>
      <c r="AW3425" s="61"/>
      <c r="AX3425" s="61"/>
      <c r="AY3425" s="62">
        <v>2225842</v>
      </c>
      <c r="AZ3425" s="61"/>
      <c r="BA3425" s="62">
        <v>7723354</v>
      </c>
      <c r="BB3425" s="61"/>
      <c r="BC3425" s="61"/>
      <c r="BD3425" s="61"/>
      <c r="BE3425" s="62">
        <v>1131196</v>
      </c>
      <c r="BF3425" s="61"/>
      <c r="BG3425" s="61"/>
      <c r="BH3425" s="61"/>
      <c r="BI3425" s="62">
        <v>3322128</v>
      </c>
      <c r="BJ3425" s="61"/>
      <c r="BK3425" s="62">
        <v>10869</v>
      </c>
      <c r="BL3425" s="61"/>
      <c r="BM3425" s="61"/>
      <c r="BN3425" s="61"/>
      <c r="BO3425" s="62">
        <v>-5644332</v>
      </c>
    </row>
    <row r="3426" spans="1:67" x14ac:dyDescent="0.2">
      <c r="A3426" s="57" t="s">
        <v>67</v>
      </c>
      <c r="B3426" s="56" t="s">
        <v>67</v>
      </c>
      <c r="C3426" s="56" t="s">
        <v>603</v>
      </c>
      <c r="D3426" s="56">
        <v>1992</v>
      </c>
      <c r="E3426" s="58">
        <v>417752622</v>
      </c>
      <c r="F3426" s="58">
        <v>412108290</v>
      </c>
      <c r="G3426" s="59">
        <v>390136194</v>
      </c>
      <c r="H3426" s="59">
        <v>27616428</v>
      </c>
      <c r="I3426" s="60">
        <v>0</v>
      </c>
      <c r="J3426" s="58">
        <v>-5644332</v>
      </c>
      <c r="K3426" s="62">
        <v>1185715</v>
      </c>
      <c r="L3426" s="61"/>
      <c r="M3426" s="61"/>
      <c r="N3426" s="61"/>
      <c r="O3426" s="61"/>
      <c r="P3426" s="62">
        <v>24615859</v>
      </c>
      <c r="Q3426" s="61"/>
      <c r="R3426" s="61"/>
      <c r="S3426" s="61"/>
      <c r="T3426" s="61"/>
      <c r="U3426" s="61"/>
      <c r="V3426" s="61"/>
      <c r="W3426" s="62">
        <v>16293750</v>
      </c>
      <c r="X3426" s="61"/>
      <c r="Y3426" s="61"/>
      <c r="Z3426" s="61"/>
      <c r="AA3426" s="62">
        <v>70381998</v>
      </c>
      <c r="AB3426" s="61"/>
      <c r="AC3426" s="61"/>
      <c r="AD3426" s="62">
        <v>184077533</v>
      </c>
      <c r="AE3426" s="61"/>
      <c r="AF3426" s="62">
        <v>74724902</v>
      </c>
      <c r="AG3426" s="61"/>
      <c r="AH3426" s="61"/>
      <c r="AI3426" s="62">
        <v>18856437</v>
      </c>
      <c r="AJ3426" s="61"/>
      <c r="AK3426" s="61"/>
      <c r="AL3426" s="61"/>
      <c r="AM3426" s="61"/>
      <c r="AN3426" s="61"/>
      <c r="AO3426" s="61"/>
      <c r="AP3426" s="62">
        <v>2507517</v>
      </c>
      <c r="AQ3426" s="61"/>
      <c r="AR3426" s="62">
        <v>10113406</v>
      </c>
      <c r="AS3426" s="61"/>
      <c r="AT3426" s="61"/>
      <c r="AU3426" s="61"/>
      <c r="AV3426" s="62">
        <v>195959</v>
      </c>
      <c r="AW3426" s="61"/>
      <c r="AX3426" s="61"/>
      <c r="AY3426" s="62">
        <v>1552066</v>
      </c>
      <c r="AZ3426" s="61"/>
      <c r="BA3426" s="62">
        <v>9101467</v>
      </c>
      <c r="BB3426" s="61"/>
      <c r="BC3426" s="61"/>
      <c r="BD3426" s="61"/>
      <c r="BE3426" s="62">
        <v>925023</v>
      </c>
      <c r="BF3426" s="61"/>
      <c r="BG3426" s="61"/>
      <c r="BH3426" s="61"/>
      <c r="BI3426" s="62">
        <v>3210945</v>
      </c>
      <c r="BJ3426" s="61"/>
      <c r="BK3426" s="62">
        <v>10045</v>
      </c>
      <c r="BL3426" s="61"/>
      <c r="BM3426" s="61"/>
      <c r="BN3426" s="61"/>
      <c r="BO3426" s="62">
        <v>-5644332</v>
      </c>
    </row>
    <row r="3427" spans="1:67" x14ac:dyDescent="0.2">
      <c r="A3427" s="57" t="s">
        <v>67</v>
      </c>
      <c r="B3427" s="56" t="s">
        <v>67</v>
      </c>
      <c r="C3427" s="56" t="s">
        <v>603</v>
      </c>
      <c r="D3427" s="56">
        <v>1993</v>
      </c>
      <c r="E3427" s="58">
        <v>423157343</v>
      </c>
      <c r="F3427" s="58">
        <v>417513011</v>
      </c>
      <c r="G3427" s="59">
        <v>393397169</v>
      </c>
      <c r="H3427" s="59">
        <v>29760174</v>
      </c>
      <c r="I3427" s="60">
        <v>0</v>
      </c>
      <c r="J3427" s="58">
        <v>-5644332</v>
      </c>
      <c r="K3427" s="62">
        <v>1185715</v>
      </c>
      <c r="L3427" s="61"/>
      <c r="M3427" s="61"/>
      <c r="N3427" s="61"/>
      <c r="O3427" s="61"/>
      <c r="P3427" s="62">
        <v>24621682</v>
      </c>
      <c r="Q3427" s="61"/>
      <c r="R3427" s="61"/>
      <c r="S3427" s="61"/>
      <c r="T3427" s="61"/>
      <c r="U3427" s="61"/>
      <c r="V3427" s="61"/>
      <c r="W3427" s="62">
        <v>16673126</v>
      </c>
      <c r="X3427" s="61"/>
      <c r="Y3427" s="61"/>
      <c r="Z3427" s="61"/>
      <c r="AA3427" s="62">
        <v>48681012</v>
      </c>
      <c r="AB3427" s="61"/>
      <c r="AC3427" s="61"/>
      <c r="AD3427" s="62">
        <v>202967858</v>
      </c>
      <c r="AE3427" s="61"/>
      <c r="AF3427" s="62">
        <v>79327352</v>
      </c>
      <c r="AG3427" s="61"/>
      <c r="AH3427" s="61"/>
      <c r="AI3427" s="62">
        <v>19940424</v>
      </c>
      <c r="AJ3427" s="61"/>
      <c r="AK3427" s="61"/>
      <c r="AL3427" s="61"/>
      <c r="AM3427" s="61"/>
      <c r="AN3427" s="61"/>
      <c r="AO3427" s="61"/>
      <c r="AP3427" s="62">
        <v>2507580</v>
      </c>
      <c r="AQ3427" s="61"/>
      <c r="AR3427" s="62">
        <v>11494409</v>
      </c>
      <c r="AS3427" s="61"/>
      <c r="AT3427" s="61"/>
      <c r="AU3427" s="61"/>
      <c r="AV3427" s="62">
        <v>190129</v>
      </c>
      <c r="AW3427" s="61"/>
      <c r="AX3427" s="61"/>
      <c r="AY3427" s="62">
        <v>1540831</v>
      </c>
      <c r="AZ3427" s="61"/>
      <c r="BA3427" s="62">
        <v>9334719</v>
      </c>
      <c r="BB3427" s="61"/>
      <c r="BC3427" s="61"/>
      <c r="BD3427" s="61"/>
      <c r="BE3427" s="62">
        <v>1038614</v>
      </c>
      <c r="BF3427" s="61"/>
      <c r="BG3427" s="61"/>
      <c r="BH3427" s="61"/>
      <c r="BI3427" s="62">
        <v>3645932</v>
      </c>
      <c r="BJ3427" s="61"/>
      <c r="BK3427" s="62">
        <v>7960</v>
      </c>
      <c r="BL3427" s="61"/>
      <c r="BM3427" s="61"/>
      <c r="BN3427" s="61"/>
      <c r="BO3427" s="62">
        <v>-5644332</v>
      </c>
    </row>
    <row r="3428" spans="1:67" x14ac:dyDescent="0.2">
      <c r="A3428" s="57" t="s">
        <v>67</v>
      </c>
      <c r="B3428" s="56" t="s">
        <v>67</v>
      </c>
      <c r="C3428" s="56" t="s">
        <v>603</v>
      </c>
      <c r="D3428" s="56">
        <v>1994</v>
      </c>
      <c r="E3428" s="58">
        <v>451213012</v>
      </c>
      <c r="F3428" s="58">
        <v>439559369</v>
      </c>
      <c r="G3428" s="59">
        <v>421202115</v>
      </c>
      <c r="H3428" s="59">
        <v>30010897</v>
      </c>
      <c r="I3428" s="60">
        <v>0</v>
      </c>
      <c r="J3428" s="58">
        <v>-11653643</v>
      </c>
      <c r="K3428" s="62">
        <v>1185715</v>
      </c>
      <c r="L3428" s="61"/>
      <c r="M3428" s="61"/>
      <c r="N3428" s="61"/>
      <c r="O3428" s="61"/>
      <c r="P3428" s="62">
        <v>24621682</v>
      </c>
      <c r="Q3428" s="61"/>
      <c r="R3428" s="61"/>
      <c r="S3428" s="61"/>
      <c r="T3428" s="61"/>
      <c r="U3428" s="61"/>
      <c r="V3428" s="61"/>
      <c r="W3428" s="62">
        <v>16656062</v>
      </c>
      <c r="X3428" s="61"/>
      <c r="Y3428" s="61"/>
      <c r="Z3428" s="61"/>
      <c r="AA3428" s="62">
        <v>52465380</v>
      </c>
      <c r="AB3428" s="61"/>
      <c r="AC3428" s="61"/>
      <c r="AD3428" s="62">
        <v>220858627</v>
      </c>
      <c r="AE3428" s="61"/>
      <c r="AF3428" s="62">
        <v>84781789</v>
      </c>
      <c r="AG3428" s="61"/>
      <c r="AH3428" s="61"/>
      <c r="AI3428" s="62">
        <v>20632860</v>
      </c>
      <c r="AJ3428" s="61"/>
      <c r="AK3428" s="61"/>
      <c r="AL3428" s="61"/>
      <c r="AM3428" s="61"/>
      <c r="AN3428" s="61"/>
      <c r="AO3428" s="61"/>
      <c r="AP3428" s="62">
        <v>2278826</v>
      </c>
      <c r="AQ3428" s="61"/>
      <c r="AR3428" s="62">
        <v>12467971</v>
      </c>
      <c r="AS3428" s="61"/>
      <c r="AT3428" s="61"/>
      <c r="AU3428" s="61"/>
      <c r="AV3428" s="62">
        <v>192575</v>
      </c>
      <c r="AW3428" s="61"/>
      <c r="AX3428" s="61"/>
      <c r="AY3428" s="62">
        <v>1542820</v>
      </c>
      <c r="AZ3428" s="61"/>
      <c r="BA3428" s="62">
        <v>9311909</v>
      </c>
      <c r="BB3428" s="61"/>
      <c r="BC3428" s="61"/>
      <c r="BD3428" s="61"/>
      <c r="BE3428" s="62">
        <v>1097058</v>
      </c>
      <c r="BF3428" s="61"/>
      <c r="BG3428" s="61"/>
      <c r="BH3428" s="61"/>
      <c r="BI3428" s="62">
        <v>3112348</v>
      </c>
      <c r="BJ3428" s="61"/>
      <c r="BK3428" s="62">
        <v>7390</v>
      </c>
      <c r="BL3428" s="61"/>
      <c r="BM3428" s="61"/>
      <c r="BN3428" s="61"/>
      <c r="BO3428" s="62">
        <v>-11653643</v>
      </c>
    </row>
    <row r="3429" spans="1:67" x14ac:dyDescent="0.2">
      <c r="A3429" s="57" t="s">
        <v>67</v>
      </c>
      <c r="B3429" s="56" t="s">
        <v>67</v>
      </c>
      <c r="C3429" s="56" t="s">
        <v>603</v>
      </c>
      <c r="D3429" s="56">
        <v>1995</v>
      </c>
      <c r="E3429" s="58">
        <v>481577546</v>
      </c>
      <c r="F3429" s="58">
        <v>469331064</v>
      </c>
      <c r="G3429" s="59">
        <v>451268087</v>
      </c>
      <c r="H3429" s="59">
        <v>30309459</v>
      </c>
      <c r="I3429" s="60">
        <v>0</v>
      </c>
      <c r="J3429" s="58">
        <v>-12246482</v>
      </c>
      <c r="K3429" s="62">
        <v>1185715</v>
      </c>
      <c r="L3429" s="61"/>
      <c r="M3429" s="61"/>
      <c r="N3429" s="61"/>
      <c r="O3429" s="61"/>
      <c r="P3429" s="62">
        <v>24621682</v>
      </c>
      <c r="Q3429" s="61"/>
      <c r="R3429" s="61"/>
      <c r="S3429" s="61"/>
      <c r="T3429" s="61"/>
      <c r="U3429" s="61"/>
      <c r="V3429" s="61"/>
      <c r="W3429" s="62">
        <v>16656062</v>
      </c>
      <c r="X3429" s="61"/>
      <c r="Y3429" s="61"/>
      <c r="Z3429" s="61"/>
      <c r="AA3429" s="62">
        <v>56246930</v>
      </c>
      <c r="AB3429" s="61"/>
      <c r="AC3429" s="61"/>
      <c r="AD3429" s="62">
        <v>241664977</v>
      </c>
      <c r="AE3429" s="61"/>
      <c r="AF3429" s="62">
        <v>89526447</v>
      </c>
      <c r="AG3429" s="61"/>
      <c r="AH3429" s="61"/>
      <c r="AI3429" s="62">
        <v>21366274</v>
      </c>
      <c r="AJ3429" s="61"/>
      <c r="AK3429" s="61"/>
      <c r="AL3429" s="61"/>
      <c r="AM3429" s="61"/>
      <c r="AN3429" s="61"/>
      <c r="AO3429" s="61"/>
      <c r="AP3429" s="62">
        <v>1974751</v>
      </c>
      <c r="AQ3429" s="61"/>
      <c r="AR3429" s="62">
        <v>12914768</v>
      </c>
      <c r="AS3429" s="61"/>
      <c r="AT3429" s="61"/>
      <c r="AU3429" s="61"/>
      <c r="AV3429" s="62">
        <v>66200</v>
      </c>
      <c r="AW3429" s="61"/>
      <c r="AX3429" s="61"/>
      <c r="AY3429" s="62">
        <v>1490840</v>
      </c>
      <c r="AZ3429" s="61"/>
      <c r="BA3429" s="62">
        <v>9598903</v>
      </c>
      <c r="BB3429" s="61"/>
      <c r="BC3429" s="61"/>
      <c r="BD3429" s="61"/>
      <c r="BE3429" s="62">
        <v>1024970</v>
      </c>
      <c r="BF3429" s="61"/>
      <c r="BG3429" s="61"/>
      <c r="BH3429" s="61"/>
      <c r="BI3429" s="62">
        <v>3235930</v>
      </c>
      <c r="BJ3429" s="61"/>
      <c r="BK3429" s="62">
        <v>3097</v>
      </c>
      <c r="BL3429" s="61"/>
      <c r="BM3429" s="61"/>
      <c r="BN3429" s="61"/>
      <c r="BO3429" s="62">
        <v>-12246482</v>
      </c>
    </row>
    <row r="3430" spans="1:67" x14ac:dyDescent="0.2">
      <c r="A3430" s="57" t="s">
        <v>67</v>
      </c>
      <c r="B3430" s="56" t="s">
        <v>67</v>
      </c>
      <c r="C3430" s="56" t="s">
        <v>603</v>
      </c>
      <c r="D3430" s="56">
        <v>1996</v>
      </c>
      <c r="E3430" s="58">
        <v>508141517</v>
      </c>
      <c r="F3430" s="58">
        <v>495016191</v>
      </c>
      <c r="G3430" s="59">
        <v>480287038</v>
      </c>
      <c r="H3430" s="59">
        <v>27854479</v>
      </c>
      <c r="I3430" s="60">
        <v>0</v>
      </c>
      <c r="J3430" s="58">
        <v>-13125326</v>
      </c>
      <c r="K3430" s="62">
        <v>1163204</v>
      </c>
      <c r="L3430" s="61"/>
      <c r="M3430" s="61"/>
      <c r="N3430" s="61"/>
      <c r="O3430" s="61"/>
      <c r="P3430" s="62">
        <v>24579456</v>
      </c>
      <c r="Q3430" s="61"/>
      <c r="R3430" s="62">
        <v>97309</v>
      </c>
      <c r="S3430" s="61"/>
      <c r="T3430" s="61"/>
      <c r="U3430" s="61"/>
      <c r="V3430" s="61"/>
      <c r="W3430" s="62">
        <v>16655872</v>
      </c>
      <c r="X3430" s="61"/>
      <c r="Y3430" s="61"/>
      <c r="Z3430" s="61"/>
      <c r="AA3430" s="62">
        <v>59102268</v>
      </c>
      <c r="AB3430" s="61"/>
      <c r="AC3430" s="61"/>
      <c r="AD3430" s="62">
        <v>261522409</v>
      </c>
      <c r="AE3430" s="61"/>
      <c r="AF3430" s="62">
        <v>94909873</v>
      </c>
      <c r="AG3430" s="61"/>
      <c r="AH3430" s="61"/>
      <c r="AI3430" s="62">
        <v>22256647</v>
      </c>
      <c r="AJ3430" s="61"/>
      <c r="AK3430" s="61"/>
      <c r="AL3430" s="61"/>
      <c r="AM3430" s="61"/>
      <c r="AN3430" s="61"/>
      <c r="AO3430" s="61"/>
      <c r="AP3430" s="62">
        <v>1791861</v>
      </c>
      <c r="AQ3430" s="61"/>
      <c r="AR3430" s="62">
        <v>10333233</v>
      </c>
      <c r="AS3430" s="61"/>
      <c r="AT3430" s="61"/>
      <c r="AU3430" s="61"/>
      <c r="AV3430" s="62">
        <v>54619</v>
      </c>
      <c r="AW3430" s="61"/>
      <c r="AX3430" s="61"/>
      <c r="AY3430" s="62">
        <v>2243243</v>
      </c>
      <c r="AZ3430" s="61"/>
      <c r="BA3430" s="62">
        <v>9082554</v>
      </c>
      <c r="BB3430" s="61"/>
      <c r="BC3430" s="61"/>
      <c r="BD3430" s="61"/>
      <c r="BE3430" s="62">
        <v>955617</v>
      </c>
      <c r="BF3430" s="61"/>
      <c r="BG3430" s="61"/>
      <c r="BH3430" s="61"/>
      <c r="BI3430" s="62">
        <v>3391775</v>
      </c>
      <c r="BJ3430" s="61"/>
      <c r="BK3430" s="62">
        <v>1577</v>
      </c>
      <c r="BL3430" s="61"/>
      <c r="BM3430" s="61"/>
      <c r="BN3430" s="61"/>
      <c r="BO3430" s="62">
        <v>-13125326</v>
      </c>
    </row>
    <row r="3431" spans="1:67" x14ac:dyDescent="0.2">
      <c r="A3431" s="57" t="s">
        <v>67</v>
      </c>
      <c r="B3431" s="56" t="s">
        <v>67</v>
      </c>
      <c r="C3431" s="56" t="s">
        <v>603</v>
      </c>
      <c r="D3431" s="56">
        <v>1997</v>
      </c>
      <c r="E3431" s="58">
        <v>528620931</v>
      </c>
      <c r="F3431" s="58">
        <v>514761346</v>
      </c>
      <c r="G3431" s="59">
        <v>505847598</v>
      </c>
      <c r="H3431" s="59">
        <v>22773333</v>
      </c>
      <c r="I3431" s="60">
        <v>0</v>
      </c>
      <c r="J3431" s="58">
        <v>-13859585</v>
      </c>
      <c r="K3431" s="62">
        <v>1163204</v>
      </c>
      <c r="L3431" s="61"/>
      <c r="M3431" s="61"/>
      <c r="N3431" s="61"/>
      <c r="O3431" s="61"/>
      <c r="P3431" s="62">
        <v>24579456</v>
      </c>
      <c r="Q3431" s="61"/>
      <c r="R3431" s="62">
        <v>739403</v>
      </c>
      <c r="S3431" s="61"/>
      <c r="T3431" s="61"/>
      <c r="U3431" s="61"/>
      <c r="V3431" s="61"/>
      <c r="W3431" s="62">
        <v>16742872</v>
      </c>
      <c r="X3431" s="61"/>
      <c r="Y3431" s="61"/>
      <c r="Z3431" s="61"/>
      <c r="AA3431" s="62">
        <v>61439913</v>
      </c>
      <c r="AB3431" s="61"/>
      <c r="AC3431" s="61"/>
      <c r="AD3431" s="62">
        <v>279416608</v>
      </c>
      <c r="AE3431" s="61"/>
      <c r="AF3431" s="62">
        <v>98696506</v>
      </c>
      <c r="AG3431" s="61"/>
      <c r="AH3431" s="61"/>
      <c r="AI3431" s="62">
        <v>23069636</v>
      </c>
      <c r="AJ3431" s="61"/>
      <c r="AK3431" s="61"/>
      <c r="AL3431" s="61"/>
      <c r="AM3431" s="61"/>
      <c r="AN3431" s="61"/>
      <c r="AO3431" s="61"/>
      <c r="AP3431" s="62">
        <v>1754005</v>
      </c>
      <c r="AQ3431" s="61"/>
      <c r="AR3431" s="62">
        <v>6103786</v>
      </c>
      <c r="AS3431" s="61"/>
      <c r="AT3431" s="61"/>
      <c r="AU3431" s="61"/>
      <c r="AV3431" s="62">
        <v>42982</v>
      </c>
      <c r="AW3431" s="61"/>
      <c r="AX3431" s="61"/>
      <c r="AY3431" s="62">
        <v>1963157</v>
      </c>
      <c r="AZ3431" s="61"/>
      <c r="BA3431" s="62">
        <v>8752111</v>
      </c>
      <c r="BB3431" s="61"/>
      <c r="BC3431" s="61"/>
      <c r="BD3431" s="61"/>
      <c r="BE3431" s="62">
        <v>1049683</v>
      </c>
      <c r="BF3431" s="61"/>
      <c r="BG3431" s="61"/>
      <c r="BH3431" s="61"/>
      <c r="BI3431" s="62">
        <v>3106032</v>
      </c>
      <c r="BJ3431" s="61"/>
      <c r="BK3431" s="62">
        <v>1577</v>
      </c>
      <c r="BL3431" s="61"/>
      <c r="BM3431" s="61"/>
      <c r="BN3431" s="61"/>
      <c r="BO3431" s="62">
        <v>-13859585</v>
      </c>
    </row>
    <row r="3432" spans="1:67" x14ac:dyDescent="0.2">
      <c r="A3432" s="57" t="s">
        <v>67</v>
      </c>
      <c r="B3432" s="56" t="s">
        <v>67</v>
      </c>
      <c r="C3432" s="56" t="s">
        <v>604</v>
      </c>
      <c r="D3432" s="56">
        <v>1989</v>
      </c>
      <c r="E3432" s="58">
        <v>199955064</v>
      </c>
      <c r="F3432" s="58">
        <v>188652938</v>
      </c>
      <c r="G3432" s="59">
        <v>185165716</v>
      </c>
      <c r="H3432" s="59">
        <v>14789348</v>
      </c>
      <c r="I3432" s="60">
        <v>0</v>
      </c>
      <c r="J3432" s="58">
        <v>-11302126</v>
      </c>
      <c r="K3432" s="62">
        <v>1889310</v>
      </c>
      <c r="L3432" s="61"/>
      <c r="M3432" s="61"/>
      <c r="N3432" s="61"/>
      <c r="O3432" s="61"/>
      <c r="P3432" s="62">
        <v>14559972</v>
      </c>
      <c r="Q3432" s="61"/>
      <c r="R3432" s="62">
        <v>939470</v>
      </c>
      <c r="S3432" s="61"/>
      <c r="T3432" s="61"/>
      <c r="U3432" s="61"/>
      <c r="V3432" s="61"/>
      <c r="W3432" s="62">
        <v>9037316</v>
      </c>
      <c r="X3432" s="61"/>
      <c r="Y3432" s="61"/>
      <c r="Z3432" s="61"/>
      <c r="AA3432" s="62">
        <v>39905771</v>
      </c>
      <c r="AB3432" s="61"/>
      <c r="AC3432" s="61"/>
      <c r="AD3432" s="62">
        <v>63276855</v>
      </c>
      <c r="AE3432" s="61"/>
      <c r="AF3432" s="62">
        <v>37780794</v>
      </c>
      <c r="AG3432" s="61"/>
      <c r="AH3432" s="61"/>
      <c r="AI3432" s="62">
        <v>17776228</v>
      </c>
      <c r="AJ3432" s="61"/>
      <c r="AK3432" s="61"/>
      <c r="AL3432" s="61"/>
      <c r="AM3432" s="61"/>
      <c r="AN3432" s="61"/>
      <c r="AO3432" s="61"/>
      <c r="AP3432" s="62">
        <v>1239413</v>
      </c>
      <c r="AQ3432" s="61"/>
      <c r="AR3432" s="62">
        <v>748889</v>
      </c>
      <c r="AS3432" s="61"/>
      <c r="AT3432" s="61"/>
      <c r="AU3432" s="61"/>
      <c r="AV3432" s="62">
        <v>271281</v>
      </c>
      <c r="AW3432" s="61"/>
      <c r="AX3432" s="61"/>
      <c r="AY3432" s="62">
        <v>2476376</v>
      </c>
      <c r="AZ3432" s="61"/>
      <c r="BA3432" s="62">
        <v>5184842</v>
      </c>
      <c r="BB3432" s="61"/>
      <c r="BC3432" s="61"/>
      <c r="BD3432" s="61"/>
      <c r="BE3432" s="61"/>
      <c r="BF3432" s="61"/>
      <c r="BG3432" s="62">
        <v>137331</v>
      </c>
      <c r="BH3432" s="61"/>
      <c r="BI3432" s="62">
        <v>4728458</v>
      </c>
      <c r="BJ3432" s="61"/>
      <c r="BK3432" s="62">
        <v>2758</v>
      </c>
      <c r="BL3432" s="61"/>
      <c r="BM3432" s="61"/>
      <c r="BN3432" s="61"/>
      <c r="BO3432" s="62">
        <v>-11302126</v>
      </c>
    </row>
    <row r="3433" spans="1:67" x14ac:dyDescent="0.2">
      <c r="A3433" s="57" t="s">
        <v>67</v>
      </c>
      <c r="B3433" s="56" t="s">
        <v>67</v>
      </c>
      <c r="C3433" s="56" t="s">
        <v>604</v>
      </c>
      <c r="D3433" s="56">
        <v>1990</v>
      </c>
      <c r="E3433" s="58">
        <v>220792620</v>
      </c>
      <c r="F3433" s="58">
        <v>209490494</v>
      </c>
      <c r="G3433" s="59">
        <v>203659682</v>
      </c>
      <c r="H3433" s="59">
        <v>17132938</v>
      </c>
      <c r="I3433" s="60">
        <v>0</v>
      </c>
      <c r="J3433" s="58">
        <v>-11302126</v>
      </c>
      <c r="K3433" s="62">
        <v>1889310</v>
      </c>
      <c r="L3433" s="61"/>
      <c r="M3433" s="61"/>
      <c r="N3433" s="61"/>
      <c r="O3433" s="61"/>
      <c r="P3433" s="62">
        <v>19465693</v>
      </c>
      <c r="Q3433" s="61"/>
      <c r="R3433" s="62">
        <v>939470</v>
      </c>
      <c r="S3433" s="61"/>
      <c r="T3433" s="61"/>
      <c r="U3433" s="61"/>
      <c r="V3433" s="61"/>
      <c r="W3433" s="62">
        <v>9122192</v>
      </c>
      <c r="X3433" s="61"/>
      <c r="Y3433" s="61"/>
      <c r="Z3433" s="61"/>
      <c r="AA3433" s="62">
        <v>44494524</v>
      </c>
      <c r="AB3433" s="61"/>
      <c r="AC3433" s="61"/>
      <c r="AD3433" s="62">
        <v>69020316</v>
      </c>
      <c r="AE3433" s="61"/>
      <c r="AF3433" s="62">
        <v>39915901</v>
      </c>
      <c r="AG3433" s="61"/>
      <c r="AH3433" s="61"/>
      <c r="AI3433" s="62">
        <v>18812276</v>
      </c>
      <c r="AJ3433" s="61"/>
      <c r="AK3433" s="61"/>
      <c r="AL3433" s="61"/>
      <c r="AM3433" s="61"/>
      <c r="AN3433" s="61"/>
      <c r="AO3433" s="61"/>
      <c r="AP3433" s="62">
        <v>1500854</v>
      </c>
      <c r="AQ3433" s="61"/>
      <c r="AR3433" s="62">
        <v>1072494</v>
      </c>
      <c r="AS3433" s="61"/>
      <c r="AT3433" s="61"/>
      <c r="AU3433" s="61"/>
      <c r="AV3433" s="62">
        <v>271281</v>
      </c>
      <c r="AW3433" s="61"/>
      <c r="AX3433" s="61"/>
      <c r="AY3433" s="62">
        <v>3584797</v>
      </c>
      <c r="AZ3433" s="61"/>
      <c r="BA3433" s="62">
        <v>5815159</v>
      </c>
      <c r="BB3433" s="61"/>
      <c r="BC3433" s="61"/>
      <c r="BD3433" s="61"/>
      <c r="BE3433" s="61"/>
      <c r="BF3433" s="61"/>
      <c r="BG3433" s="62">
        <v>137331</v>
      </c>
      <c r="BH3433" s="61"/>
      <c r="BI3433" s="62">
        <v>4748264</v>
      </c>
      <c r="BJ3433" s="61"/>
      <c r="BK3433" s="62">
        <v>2758</v>
      </c>
      <c r="BL3433" s="61"/>
      <c r="BM3433" s="61"/>
      <c r="BN3433" s="61"/>
      <c r="BO3433" s="62">
        <v>-11302126</v>
      </c>
    </row>
    <row r="3434" spans="1:67" x14ac:dyDescent="0.2">
      <c r="A3434" s="57" t="s">
        <v>67</v>
      </c>
      <c r="B3434" s="56" t="s">
        <v>67</v>
      </c>
      <c r="C3434" s="56" t="s">
        <v>604</v>
      </c>
      <c r="D3434" s="56">
        <v>1991</v>
      </c>
      <c r="E3434" s="58">
        <v>240350680</v>
      </c>
      <c r="F3434" s="58">
        <v>229048554</v>
      </c>
      <c r="G3434" s="59">
        <v>221122785</v>
      </c>
      <c r="H3434" s="59">
        <v>19227895</v>
      </c>
      <c r="I3434" s="60">
        <v>0</v>
      </c>
      <c r="J3434" s="58">
        <v>-11302126</v>
      </c>
      <c r="K3434" s="62">
        <v>1889310</v>
      </c>
      <c r="L3434" s="61"/>
      <c r="M3434" s="61"/>
      <c r="N3434" s="61"/>
      <c r="O3434" s="61"/>
      <c r="P3434" s="62">
        <v>19502247</v>
      </c>
      <c r="Q3434" s="61"/>
      <c r="R3434" s="62">
        <v>939470</v>
      </c>
      <c r="S3434" s="61"/>
      <c r="T3434" s="61"/>
      <c r="U3434" s="61"/>
      <c r="V3434" s="61"/>
      <c r="W3434" s="62">
        <v>9450461</v>
      </c>
      <c r="X3434" s="61"/>
      <c r="Y3434" s="61"/>
      <c r="Z3434" s="61"/>
      <c r="AA3434" s="62">
        <v>50299879</v>
      </c>
      <c r="AB3434" s="61"/>
      <c r="AC3434" s="61"/>
      <c r="AD3434" s="62">
        <v>77393594</v>
      </c>
      <c r="AE3434" s="61"/>
      <c r="AF3434" s="62">
        <v>41860897</v>
      </c>
      <c r="AG3434" s="61"/>
      <c r="AH3434" s="61"/>
      <c r="AI3434" s="62">
        <v>19786927</v>
      </c>
      <c r="AJ3434" s="61"/>
      <c r="AK3434" s="61"/>
      <c r="AL3434" s="61"/>
      <c r="AM3434" s="61"/>
      <c r="AN3434" s="61"/>
      <c r="AO3434" s="61"/>
      <c r="AP3434" s="62">
        <v>1929016</v>
      </c>
      <c r="AQ3434" s="61"/>
      <c r="AR3434" s="62">
        <v>1589031</v>
      </c>
      <c r="AS3434" s="61"/>
      <c r="AT3434" s="61"/>
      <c r="AU3434" s="61"/>
      <c r="AV3434" s="62">
        <v>271755</v>
      </c>
      <c r="AW3434" s="61"/>
      <c r="AX3434" s="61"/>
      <c r="AY3434" s="62">
        <v>3677882</v>
      </c>
      <c r="AZ3434" s="61"/>
      <c r="BA3434" s="62">
        <v>5993984</v>
      </c>
      <c r="BB3434" s="61"/>
      <c r="BC3434" s="61"/>
      <c r="BD3434" s="61"/>
      <c r="BE3434" s="61"/>
      <c r="BF3434" s="61"/>
      <c r="BG3434" s="62">
        <v>137331</v>
      </c>
      <c r="BH3434" s="61"/>
      <c r="BI3434" s="62">
        <v>5626138</v>
      </c>
      <c r="BJ3434" s="61"/>
      <c r="BK3434" s="62">
        <v>2758</v>
      </c>
      <c r="BL3434" s="61"/>
      <c r="BM3434" s="61"/>
      <c r="BN3434" s="61"/>
      <c r="BO3434" s="62">
        <v>-11302126</v>
      </c>
    </row>
    <row r="3435" spans="1:67" x14ac:dyDescent="0.2">
      <c r="A3435" s="57" t="s">
        <v>67</v>
      </c>
      <c r="B3435" s="56" t="s">
        <v>67</v>
      </c>
      <c r="C3435" s="56" t="s">
        <v>604</v>
      </c>
      <c r="D3435" s="56">
        <v>1992</v>
      </c>
      <c r="E3435" s="58">
        <v>258392152</v>
      </c>
      <c r="F3435" s="58">
        <v>247090026</v>
      </c>
      <c r="G3435" s="59">
        <v>236634006</v>
      </c>
      <c r="H3435" s="59">
        <v>21758146</v>
      </c>
      <c r="I3435" s="60">
        <v>0</v>
      </c>
      <c r="J3435" s="58">
        <v>-11302126</v>
      </c>
      <c r="K3435" s="62">
        <v>1889310</v>
      </c>
      <c r="L3435" s="61"/>
      <c r="M3435" s="61"/>
      <c r="N3435" s="61"/>
      <c r="O3435" s="61"/>
      <c r="P3435" s="62">
        <v>19598975</v>
      </c>
      <c r="Q3435" s="61"/>
      <c r="R3435" s="62">
        <v>939470</v>
      </c>
      <c r="S3435" s="61"/>
      <c r="T3435" s="61"/>
      <c r="U3435" s="61"/>
      <c r="V3435" s="61"/>
      <c r="W3435" s="62">
        <v>9493560</v>
      </c>
      <c r="X3435" s="61"/>
      <c r="Y3435" s="61"/>
      <c r="Z3435" s="61"/>
      <c r="AA3435" s="62">
        <v>54309198</v>
      </c>
      <c r="AB3435" s="61"/>
      <c r="AC3435" s="61"/>
      <c r="AD3435" s="62">
        <v>85918660</v>
      </c>
      <c r="AE3435" s="61"/>
      <c r="AF3435" s="62">
        <v>44125952</v>
      </c>
      <c r="AG3435" s="61"/>
      <c r="AH3435" s="61"/>
      <c r="AI3435" s="62">
        <v>20358881</v>
      </c>
      <c r="AJ3435" s="61"/>
      <c r="AK3435" s="61"/>
      <c r="AL3435" s="61"/>
      <c r="AM3435" s="61"/>
      <c r="AN3435" s="61"/>
      <c r="AO3435" s="61"/>
      <c r="AP3435" s="62">
        <v>1759937</v>
      </c>
      <c r="AQ3435" s="61"/>
      <c r="AR3435" s="62">
        <v>2950143</v>
      </c>
      <c r="AS3435" s="61"/>
      <c r="AT3435" s="61"/>
      <c r="AU3435" s="61"/>
      <c r="AV3435" s="62">
        <v>258540</v>
      </c>
      <c r="AW3435" s="61"/>
      <c r="AX3435" s="61"/>
      <c r="AY3435" s="62">
        <v>3900853</v>
      </c>
      <c r="AZ3435" s="61"/>
      <c r="BA3435" s="62">
        <v>6905183</v>
      </c>
      <c r="BB3435" s="61"/>
      <c r="BC3435" s="61"/>
      <c r="BD3435" s="61"/>
      <c r="BE3435" s="61"/>
      <c r="BF3435" s="61"/>
      <c r="BG3435" s="62">
        <v>137331</v>
      </c>
      <c r="BH3435" s="61"/>
      <c r="BI3435" s="62">
        <v>5843401</v>
      </c>
      <c r="BJ3435" s="61"/>
      <c r="BK3435" s="62">
        <v>2758</v>
      </c>
      <c r="BL3435" s="61"/>
      <c r="BM3435" s="61"/>
      <c r="BN3435" s="61"/>
      <c r="BO3435" s="62">
        <v>-11302126</v>
      </c>
    </row>
    <row r="3436" spans="1:67" x14ac:dyDescent="0.2">
      <c r="A3436" s="57" t="s">
        <v>67</v>
      </c>
      <c r="B3436" s="56" t="s">
        <v>67</v>
      </c>
      <c r="C3436" s="56" t="s">
        <v>604</v>
      </c>
      <c r="D3436" s="56">
        <v>1993</v>
      </c>
      <c r="E3436" s="58">
        <v>278624893</v>
      </c>
      <c r="F3436" s="58">
        <v>267322767</v>
      </c>
      <c r="G3436" s="59">
        <v>255657925</v>
      </c>
      <c r="H3436" s="59">
        <v>22966968</v>
      </c>
      <c r="I3436" s="60">
        <v>0</v>
      </c>
      <c r="J3436" s="58">
        <v>-11302126</v>
      </c>
      <c r="K3436" s="62">
        <v>3584310</v>
      </c>
      <c r="L3436" s="61"/>
      <c r="M3436" s="61"/>
      <c r="N3436" s="61"/>
      <c r="O3436" s="61"/>
      <c r="P3436" s="62">
        <v>22008901</v>
      </c>
      <c r="Q3436" s="61"/>
      <c r="R3436" s="62">
        <v>939470</v>
      </c>
      <c r="S3436" s="61"/>
      <c r="T3436" s="61"/>
      <c r="U3436" s="61"/>
      <c r="V3436" s="61"/>
      <c r="W3436" s="62">
        <v>9528009</v>
      </c>
      <c r="X3436" s="61"/>
      <c r="Y3436" s="61"/>
      <c r="Z3436" s="61"/>
      <c r="AA3436" s="62">
        <v>60137205</v>
      </c>
      <c r="AB3436" s="61"/>
      <c r="AC3436" s="61"/>
      <c r="AD3436" s="62">
        <v>91664379</v>
      </c>
      <c r="AE3436" s="61"/>
      <c r="AF3436" s="62">
        <v>46910555</v>
      </c>
      <c r="AG3436" s="61"/>
      <c r="AH3436" s="61"/>
      <c r="AI3436" s="62">
        <v>20885096</v>
      </c>
      <c r="AJ3436" s="61"/>
      <c r="AK3436" s="61"/>
      <c r="AL3436" s="61"/>
      <c r="AM3436" s="61"/>
      <c r="AN3436" s="61"/>
      <c r="AO3436" s="61"/>
      <c r="AP3436" s="62">
        <v>1766657</v>
      </c>
      <c r="AQ3436" s="61"/>
      <c r="AR3436" s="62">
        <v>3788152</v>
      </c>
      <c r="AS3436" s="61"/>
      <c r="AT3436" s="61"/>
      <c r="AU3436" s="61"/>
      <c r="AV3436" s="62">
        <v>258540</v>
      </c>
      <c r="AW3436" s="61"/>
      <c r="AX3436" s="61"/>
      <c r="AY3436" s="62">
        <v>4077611</v>
      </c>
      <c r="AZ3436" s="61"/>
      <c r="BA3436" s="62">
        <v>7055121</v>
      </c>
      <c r="BB3436" s="61"/>
      <c r="BC3436" s="61"/>
      <c r="BD3436" s="61"/>
      <c r="BE3436" s="61"/>
      <c r="BF3436" s="61"/>
      <c r="BG3436" s="62">
        <v>137331</v>
      </c>
      <c r="BH3436" s="61"/>
      <c r="BI3436" s="62">
        <v>5880798</v>
      </c>
      <c r="BJ3436" s="61"/>
      <c r="BK3436" s="62">
        <v>2758</v>
      </c>
      <c r="BL3436" s="61"/>
      <c r="BM3436" s="61"/>
      <c r="BN3436" s="61"/>
      <c r="BO3436" s="62">
        <v>-11302126</v>
      </c>
    </row>
    <row r="3437" spans="1:67" x14ac:dyDescent="0.2">
      <c r="A3437" s="57" t="s">
        <v>67</v>
      </c>
      <c r="B3437" s="56" t="s">
        <v>67</v>
      </c>
      <c r="C3437" s="56" t="s">
        <v>604</v>
      </c>
      <c r="D3437" s="56">
        <v>1994</v>
      </c>
      <c r="E3437" s="58">
        <v>298724249</v>
      </c>
      <c r="F3437" s="58">
        <v>262005401</v>
      </c>
      <c r="G3437" s="59">
        <v>272468971</v>
      </c>
      <c r="H3437" s="59">
        <v>26255278</v>
      </c>
      <c r="I3437" s="60">
        <v>0</v>
      </c>
      <c r="J3437" s="58">
        <v>-36718848</v>
      </c>
      <c r="K3437" s="62">
        <v>4038726</v>
      </c>
      <c r="L3437" s="61"/>
      <c r="M3437" s="61"/>
      <c r="N3437" s="61"/>
      <c r="O3437" s="61"/>
      <c r="P3437" s="62">
        <v>22334793</v>
      </c>
      <c r="Q3437" s="61"/>
      <c r="R3437" s="62">
        <v>939470</v>
      </c>
      <c r="S3437" s="61"/>
      <c r="T3437" s="61"/>
      <c r="U3437" s="61"/>
      <c r="V3437" s="61"/>
      <c r="W3437" s="62">
        <v>9595968</v>
      </c>
      <c r="X3437" s="61"/>
      <c r="Y3437" s="61"/>
      <c r="Z3437" s="61"/>
      <c r="AA3437" s="62">
        <v>66699982</v>
      </c>
      <c r="AB3437" s="61"/>
      <c r="AC3437" s="61"/>
      <c r="AD3437" s="62">
        <v>96756923</v>
      </c>
      <c r="AE3437" s="61"/>
      <c r="AF3437" s="62">
        <v>50578921</v>
      </c>
      <c r="AG3437" s="61"/>
      <c r="AH3437" s="61"/>
      <c r="AI3437" s="62">
        <v>21524188</v>
      </c>
      <c r="AJ3437" s="61"/>
      <c r="AK3437" s="61"/>
      <c r="AL3437" s="61"/>
      <c r="AM3437" s="61"/>
      <c r="AN3437" s="61"/>
      <c r="AO3437" s="61"/>
      <c r="AP3437" s="62">
        <v>1777110</v>
      </c>
      <c r="AQ3437" s="61"/>
      <c r="AR3437" s="62">
        <v>5642091</v>
      </c>
      <c r="AS3437" s="61"/>
      <c r="AT3437" s="61"/>
      <c r="AU3437" s="61"/>
      <c r="AV3437" s="62">
        <v>258540</v>
      </c>
      <c r="AW3437" s="61"/>
      <c r="AX3437" s="61"/>
      <c r="AY3437" s="62">
        <v>4282654</v>
      </c>
      <c r="AZ3437" s="61"/>
      <c r="BA3437" s="62">
        <v>7251681</v>
      </c>
      <c r="BB3437" s="61"/>
      <c r="BC3437" s="61"/>
      <c r="BD3437" s="61"/>
      <c r="BE3437" s="61"/>
      <c r="BF3437" s="61"/>
      <c r="BG3437" s="62">
        <v>137331</v>
      </c>
      <c r="BH3437" s="61"/>
      <c r="BI3437" s="62">
        <v>6903113</v>
      </c>
      <c r="BJ3437" s="61"/>
      <c r="BK3437" s="62">
        <v>2758</v>
      </c>
      <c r="BL3437" s="61"/>
      <c r="BM3437" s="61"/>
      <c r="BN3437" s="61"/>
      <c r="BO3437" s="62">
        <v>-36718848</v>
      </c>
    </row>
    <row r="3438" spans="1:67" x14ac:dyDescent="0.2">
      <c r="A3438" s="57" t="s">
        <v>67</v>
      </c>
      <c r="B3438" s="56" t="s">
        <v>67</v>
      </c>
      <c r="C3438" s="56" t="s">
        <v>604</v>
      </c>
      <c r="D3438" s="56">
        <v>1995</v>
      </c>
      <c r="E3438" s="58">
        <v>326772812</v>
      </c>
      <c r="F3438" s="58">
        <v>296887438</v>
      </c>
      <c r="G3438" s="59">
        <v>303199874</v>
      </c>
      <c r="H3438" s="59">
        <v>33337329</v>
      </c>
      <c r="I3438" s="60">
        <v>9764391</v>
      </c>
      <c r="J3438" s="58">
        <v>-39649765</v>
      </c>
      <c r="K3438" s="62">
        <v>4038726</v>
      </c>
      <c r="L3438" s="61"/>
      <c r="M3438" s="61"/>
      <c r="N3438" s="61"/>
      <c r="O3438" s="61"/>
      <c r="P3438" s="62">
        <v>22587102</v>
      </c>
      <c r="Q3438" s="61"/>
      <c r="R3438" s="62">
        <v>939470</v>
      </c>
      <c r="S3438" s="61"/>
      <c r="T3438" s="61"/>
      <c r="U3438" s="62">
        <v>9764391</v>
      </c>
      <c r="V3438" s="61"/>
      <c r="W3438" s="62">
        <v>9660890</v>
      </c>
      <c r="X3438" s="61"/>
      <c r="Y3438" s="61"/>
      <c r="Z3438" s="61"/>
      <c r="AA3438" s="62">
        <v>74290230</v>
      </c>
      <c r="AB3438" s="61"/>
      <c r="AC3438" s="61"/>
      <c r="AD3438" s="62">
        <v>105378914</v>
      </c>
      <c r="AE3438" s="61"/>
      <c r="AF3438" s="62">
        <v>54440141</v>
      </c>
      <c r="AG3438" s="61"/>
      <c r="AH3438" s="61"/>
      <c r="AI3438" s="62">
        <v>22100010</v>
      </c>
      <c r="AJ3438" s="61"/>
      <c r="AK3438" s="61"/>
      <c r="AL3438" s="61"/>
      <c r="AM3438" s="61"/>
      <c r="AN3438" s="61"/>
      <c r="AO3438" s="61"/>
      <c r="AP3438" s="62">
        <v>1780345</v>
      </c>
      <c r="AQ3438" s="61"/>
      <c r="AR3438" s="62">
        <v>7526361</v>
      </c>
      <c r="AS3438" s="61"/>
      <c r="AT3438" s="61"/>
      <c r="AU3438" s="61"/>
      <c r="AV3438" s="62">
        <v>258540</v>
      </c>
      <c r="AW3438" s="61"/>
      <c r="AX3438" s="61"/>
      <c r="AY3438" s="62">
        <v>4881854</v>
      </c>
      <c r="AZ3438" s="61"/>
      <c r="BA3438" s="62">
        <v>7605179</v>
      </c>
      <c r="BB3438" s="61"/>
      <c r="BC3438" s="61"/>
      <c r="BD3438" s="61"/>
      <c r="BE3438" s="61"/>
      <c r="BF3438" s="61"/>
      <c r="BG3438" s="62">
        <v>137331</v>
      </c>
      <c r="BH3438" s="61"/>
      <c r="BI3438" s="62">
        <v>11144961</v>
      </c>
      <c r="BJ3438" s="61"/>
      <c r="BK3438" s="62">
        <v>2758</v>
      </c>
      <c r="BL3438" s="61"/>
      <c r="BM3438" s="61"/>
      <c r="BN3438" s="61"/>
      <c r="BO3438" s="62">
        <v>-39649765</v>
      </c>
    </row>
    <row r="3439" spans="1:67" x14ac:dyDescent="0.2">
      <c r="A3439" s="57" t="s">
        <v>67</v>
      </c>
      <c r="B3439" s="56" t="s">
        <v>67</v>
      </c>
      <c r="C3439" s="56" t="s">
        <v>604</v>
      </c>
      <c r="D3439" s="56">
        <v>1996</v>
      </c>
      <c r="E3439" s="58">
        <v>344167737</v>
      </c>
      <c r="F3439" s="58">
        <v>311916258</v>
      </c>
      <c r="G3439" s="59">
        <v>319240490</v>
      </c>
      <c r="H3439" s="59">
        <v>34798391</v>
      </c>
      <c r="I3439" s="60">
        <v>9871144</v>
      </c>
      <c r="J3439" s="58">
        <v>-42122623</v>
      </c>
      <c r="K3439" s="62">
        <v>4032226</v>
      </c>
      <c r="L3439" s="61"/>
      <c r="M3439" s="61"/>
      <c r="N3439" s="61"/>
      <c r="O3439" s="61"/>
      <c r="P3439" s="62">
        <v>23206490</v>
      </c>
      <c r="Q3439" s="61"/>
      <c r="R3439" s="62">
        <v>939470</v>
      </c>
      <c r="S3439" s="61"/>
      <c r="T3439" s="61"/>
      <c r="U3439" s="62">
        <v>9871144</v>
      </c>
      <c r="V3439" s="61"/>
      <c r="W3439" s="62">
        <v>9732463</v>
      </c>
      <c r="X3439" s="61"/>
      <c r="Y3439" s="61"/>
      <c r="Z3439" s="61"/>
      <c r="AA3439" s="62">
        <v>78781642</v>
      </c>
      <c r="AB3439" s="61"/>
      <c r="AC3439" s="61"/>
      <c r="AD3439" s="62">
        <v>112048537</v>
      </c>
      <c r="AE3439" s="61"/>
      <c r="AF3439" s="62">
        <v>57874007</v>
      </c>
      <c r="AG3439" s="61"/>
      <c r="AH3439" s="61"/>
      <c r="AI3439" s="62">
        <v>22754511</v>
      </c>
      <c r="AJ3439" s="61"/>
      <c r="AK3439" s="61"/>
      <c r="AL3439" s="61"/>
      <c r="AM3439" s="61"/>
      <c r="AN3439" s="61"/>
      <c r="AO3439" s="61"/>
      <c r="AP3439" s="62">
        <v>1898620</v>
      </c>
      <c r="AQ3439" s="61"/>
      <c r="AR3439" s="62">
        <v>7842252</v>
      </c>
      <c r="AS3439" s="61"/>
      <c r="AT3439" s="61"/>
      <c r="AU3439" s="61"/>
      <c r="AV3439" s="62">
        <v>258540</v>
      </c>
      <c r="AW3439" s="61"/>
      <c r="AX3439" s="61"/>
      <c r="AY3439" s="62">
        <v>4881854</v>
      </c>
      <c r="AZ3439" s="61"/>
      <c r="BA3439" s="62">
        <v>7940036</v>
      </c>
      <c r="BB3439" s="61"/>
      <c r="BC3439" s="61"/>
      <c r="BD3439" s="61"/>
      <c r="BE3439" s="61"/>
      <c r="BF3439" s="61"/>
      <c r="BG3439" s="62">
        <v>137907</v>
      </c>
      <c r="BH3439" s="61"/>
      <c r="BI3439" s="62">
        <v>11836424</v>
      </c>
      <c r="BJ3439" s="61"/>
      <c r="BK3439" s="62">
        <v>2758</v>
      </c>
      <c r="BL3439" s="61"/>
      <c r="BM3439" s="61"/>
      <c r="BN3439" s="61"/>
      <c r="BO3439" s="62">
        <v>-42122623</v>
      </c>
    </row>
    <row r="3440" spans="1:67" x14ac:dyDescent="0.2">
      <c r="A3440" s="57" t="s">
        <v>67</v>
      </c>
      <c r="B3440" s="56" t="s">
        <v>67</v>
      </c>
      <c r="C3440" s="56" t="s">
        <v>604</v>
      </c>
      <c r="D3440" s="56">
        <v>1997</v>
      </c>
      <c r="E3440" s="58">
        <v>368111862</v>
      </c>
      <c r="F3440" s="58">
        <v>332772691</v>
      </c>
      <c r="G3440" s="59">
        <v>342091792</v>
      </c>
      <c r="H3440" s="59">
        <v>35891214</v>
      </c>
      <c r="I3440" s="60">
        <v>9871144</v>
      </c>
      <c r="J3440" s="58">
        <v>-45210315</v>
      </c>
      <c r="K3440" s="62">
        <v>4013595</v>
      </c>
      <c r="L3440" s="61"/>
      <c r="M3440" s="61"/>
      <c r="N3440" s="61"/>
      <c r="O3440" s="61"/>
      <c r="P3440" s="62">
        <v>23802829</v>
      </c>
      <c r="Q3440" s="61"/>
      <c r="R3440" s="62">
        <v>939470</v>
      </c>
      <c r="S3440" s="61"/>
      <c r="T3440" s="61"/>
      <c r="U3440" s="62">
        <v>9871144</v>
      </c>
      <c r="V3440" s="61"/>
      <c r="W3440" s="62">
        <v>9764498</v>
      </c>
      <c r="X3440" s="61"/>
      <c r="Y3440" s="61"/>
      <c r="Z3440" s="61"/>
      <c r="AA3440" s="62">
        <v>83179775</v>
      </c>
      <c r="AB3440" s="61"/>
      <c r="AC3440" s="61"/>
      <c r="AD3440" s="62">
        <v>123837466</v>
      </c>
      <c r="AE3440" s="61"/>
      <c r="AF3440" s="62">
        <v>63714738</v>
      </c>
      <c r="AG3440" s="61"/>
      <c r="AH3440" s="61"/>
      <c r="AI3440" s="62">
        <v>22968277</v>
      </c>
      <c r="AJ3440" s="61"/>
      <c r="AK3440" s="61"/>
      <c r="AL3440" s="61"/>
      <c r="AM3440" s="61"/>
      <c r="AN3440" s="61"/>
      <c r="AO3440" s="61"/>
      <c r="AP3440" s="62">
        <v>1901676</v>
      </c>
      <c r="AQ3440" s="61"/>
      <c r="AR3440" s="62">
        <v>9020127</v>
      </c>
      <c r="AS3440" s="61"/>
      <c r="AT3440" s="61"/>
      <c r="AU3440" s="61"/>
      <c r="AV3440" s="62">
        <v>258540</v>
      </c>
      <c r="AW3440" s="61"/>
      <c r="AX3440" s="61"/>
      <c r="AY3440" s="62">
        <v>3878547</v>
      </c>
      <c r="AZ3440" s="61"/>
      <c r="BA3440" s="62">
        <v>8718173</v>
      </c>
      <c r="BB3440" s="61"/>
      <c r="BC3440" s="61"/>
      <c r="BD3440" s="61"/>
      <c r="BE3440" s="61"/>
      <c r="BF3440" s="61"/>
      <c r="BG3440" s="62">
        <v>141236</v>
      </c>
      <c r="BH3440" s="61"/>
      <c r="BI3440" s="62">
        <v>11970157</v>
      </c>
      <c r="BJ3440" s="61"/>
      <c r="BK3440" s="62">
        <v>2758</v>
      </c>
      <c r="BL3440" s="61"/>
      <c r="BM3440" s="61"/>
      <c r="BN3440" s="61"/>
      <c r="BO3440" s="62">
        <v>-45210315</v>
      </c>
    </row>
    <row r="3441" spans="1:67" x14ac:dyDescent="0.2">
      <c r="A3441" s="57" t="s">
        <v>67</v>
      </c>
      <c r="B3441" s="56" t="s">
        <v>67</v>
      </c>
      <c r="C3441" s="56" t="s">
        <v>605</v>
      </c>
      <c r="D3441" s="56">
        <v>1989</v>
      </c>
      <c r="E3441" s="58">
        <v>314000461</v>
      </c>
      <c r="F3441" s="58">
        <v>308620980</v>
      </c>
      <c r="G3441" s="59">
        <v>283679723</v>
      </c>
      <c r="H3441" s="59">
        <v>30320738</v>
      </c>
      <c r="I3441" s="60">
        <v>0</v>
      </c>
      <c r="J3441" s="58">
        <v>-5379481</v>
      </c>
      <c r="K3441" s="62">
        <v>1883158</v>
      </c>
      <c r="L3441" s="61"/>
      <c r="M3441" s="61"/>
      <c r="N3441" s="61"/>
      <c r="O3441" s="61"/>
      <c r="P3441" s="62">
        <v>37821079</v>
      </c>
      <c r="Q3441" s="61"/>
      <c r="R3441" s="61"/>
      <c r="S3441" s="61"/>
      <c r="T3441" s="61"/>
      <c r="U3441" s="61"/>
      <c r="V3441" s="61"/>
      <c r="W3441" s="62">
        <v>37507487</v>
      </c>
      <c r="X3441" s="61"/>
      <c r="Y3441" s="61"/>
      <c r="Z3441" s="61"/>
      <c r="AA3441" s="62">
        <v>60314206</v>
      </c>
      <c r="AB3441" s="61"/>
      <c r="AC3441" s="61"/>
      <c r="AD3441" s="62">
        <v>44230427</v>
      </c>
      <c r="AE3441" s="61"/>
      <c r="AF3441" s="62">
        <v>73100456</v>
      </c>
      <c r="AG3441" s="61"/>
      <c r="AH3441" s="61"/>
      <c r="AI3441" s="62">
        <v>28822910</v>
      </c>
      <c r="AJ3441" s="61"/>
      <c r="AK3441" s="61"/>
      <c r="AL3441" s="61"/>
      <c r="AM3441" s="61"/>
      <c r="AN3441" s="61"/>
      <c r="AO3441" s="61"/>
      <c r="AP3441" s="62">
        <v>6311244</v>
      </c>
      <c r="AQ3441" s="61"/>
      <c r="AR3441" s="62">
        <v>9171648</v>
      </c>
      <c r="AS3441" s="61"/>
      <c r="AT3441" s="61"/>
      <c r="AU3441" s="61"/>
      <c r="AV3441" s="62">
        <v>324224</v>
      </c>
      <c r="AW3441" s="61"/>
      <c r="AX3441" s="61"/>
      <c r="AY3441" s="62">
        <v>6661129</v>
      </c>
      <c r="AZ3441" s="61"/>
      <c r="BA3441" s="62">
        <v>7852493</v>
      </c>
      <c r="BB3441" s="61"/>
      <c r="BC3441" s="61"/>
      <c r="BD3441" s="61"/>
      <c r="BE3441" s="61"/>
      <c r="BF3441" s="61"/>
      <c r="BG3441" s="61"/>
      <c r="BH3441" s="61"/>
      <c r="BI3441" s="61"/>
      <c r="BJ3441" s="61"/>
      <c r="BK3441" s="61"/>
      <c r="BL3441" s="61"/>
      <c r="BM3441" s="61"/>
      <c r="BN3441" s="61"/>
      <c r="BO3441" s="62">
        <v>-5379481</v>
      </c>
    </row>
    <row r="3442" spans="1:67" x14ac:dyDescent="0.2">
      <c r="A3442" s="57" t="s">
        <v>67</v>
      </c>
      <c r="B3442" s="56" t="s">
        <v>67</v>
      </c>
      <c r="C3442" s="56" t="s">
        <v>605</v>
      </c>
      <c r="D3442" s="56">
        <v>1990</v>
      </c>
      <c r="E3442" s="58">
        <v>348928292</v>
      </c>
      <c r="F3442" s="58">
        <v>343548811</v>
      </c>
      <c r="G3442" s="59">
        <v>309667655</v>
      </c>
      <c r="H3442" s="59">
        <v>39260637</v>
      </c>
      <c r="I3442" s="60">
        <v>0</v>
      </c>
      <c r="J3442" s="58">
        <v>-5379481</v>
      </c>
      <c r="K3442" s="62">
        <v>2231632</v>
      </c>
      <c r="L3442" s="61"/>
      <c r="M3442" s="61"/>
      <c r="N3442" s="61"/>
      <c r="O3442" s="61"/>
      <c r="P3442" s="62">
        <v>39327430</v>
      </c>
      <c r="Q3442" s="61"/>
      <c r="R3442" s="61"/>
      <c r="S3442" s="61"/>
      <c r="T3442" s="61"/>
      <c r="U3442" s="61"/>
      <c r="V3442" s="61"/>
      <c r="W3442" s="62">
        <v>43224162</v>
      </c>
      <c r="X3442" s="61"/>
      <c r="Y3442" s="61"/>
      <c r="Z3442" s="61"/>
      <c r="AA3442" s="62">
        <v>65294154</v>
      </c>
      <c r="AB3442" s="61"/>
      <c r="AC3442" s="61"/>
      <c r="AD3442" s="62">
        <v>48085785</v>
      </c>
      <c r="AE3442" s="61"/>
      <c r="AF3442" s="62">
        <v>79221093</v>
      </c>
      <c r="AG3442" s="61"/>
      <c r="AH3442" s="61"/>
      <c r="AI3442" s="62">
        <v>32283399</v>
      </c>
      <c r="AJ3442" s="61"/>
      <c r="AK3442" s="61"/>
      <c r="AL3442" s="61"/>
      <c r="AM3442" s="61"/>
      <c r="AN3442" s="61"/>
      <c r="AO3442" s="61"/>
      <c r="AP3442" s="62">
        <v>7858934</v>
      </c>
      <c r="AQ3442" s="61"/>
      <c r="AR3442" s="62">
        <v>13102672</v>
      </c>
      <c r="AS3442" s="61"/>
      <c r="AT3442" s="61"/>
      <c r="AU3442" s="61"/>
      <c r="AV3442" s="62">
        <v>496970</v>
      </c>
      <c r="AW3442" s="61"/>
      <c r="AX3442" s="61"/>
      <c r="AY3442" s="62">
        <v>7852023</v>
      </c>
      <c r="AZ3442" s="61"/>
      <c r="BA3442" s="62">
        <v>9950038</v>
      </c>
      <c r="BB3442" s="61"/>
      <c r="BC3442" s="61"/>
      <c r="BD3442" s="61"/>
      <c r="BE3442" s="61"/>
      <c r="BF3442" s="61"/>
      <c r="BG3442" s="61"/>
      <c r="BH3442" s="61"/>
      <c r="BI3442" s="61"/>
      <c r="BJ3442" s="61"/>
      <c r="BK3442" s="61"/>
      <c r="BL3442" s="61"/>
      <c r="BM3442" s="61"/>
      <c r="BN3442" s="61"/>
      <c r="BO3442" s="62">
        <v>-5379481</v>
      </c>
    </row>
    <row r="3443" spans="1:67" x14ac:dyDescent="0.2">
      <c r="A3443" s="57" t="s">
        <v>67</v>
      </c>
      <c r="B3443" s="56" t="s">
        <v>67</v>
      </c>
      <c r="C3443" s="56" t="s">
        <v>605</v>
      </c>
      <c r="D3443" s="56">
        <v>1991</v>
      </c>
      <c r="E3443" s="58">
        <v>384945316</v>
      </c>
      <c r="F3443" s="58">
        <v>379565835</v>
      </c>
      <c r="G3443" s="59">
        <v>337253987</v>
      </c>
      <c r="H3443" s="59">
        <v>47691329</v>
      </c>
      <c r="I3443" s="60">
        <v>0</v>
      </c>
      <c r="J3443" s="58">
        <v>-5379481</v>
      </c>
      <c r="K3443" s="62">
        <v>1976158</v>
      </c>
      <c r="L3443" s="61"/>
      <c r="M3443" s="61"/>
      <c r="N3443" s="61"/>
      <c r="O3443" s="61"/>
      <c r="P3443" s="62">
        <v>42695606</v>
      </c>
      <c r="Q3443" s="61"/>
      <c r="R3443" s="62">
        <v>170541</v>
      </c>
      <c r="S3443" s="61"/>
      <c r="T3443" s="61"/>
      <c r="U3443" s="61"/>
      <c r="V3443" s="61"/>
      <c r="W3443" s="62">
        <v>43174732</v>
      </c>
      <c r="X3443" s="61"/>
      <c r="Y3443" s="61"/>
      <c r="Z3443" s="61"/>
      <c r="AA3443" s="62">
        <v>73870566</v>
      </c>
      <c r="AB3443" s="61"/>
      <c r="AC3443" s="61"/>
      <c r="AD3443" s="62">
        <v>52431889</v>
      </c>
      <c r="AE3443" s="61"/>
      <c r="AF3443" s="62">
        <v>88324335</v>
      </c>
      <c r="AG3443" s="61"/>
      <c r="AH3443" s="61"/>
      <c r="AI3443" s="62">
        <v>34610160</v>
      </c>
      <c r="AJ3443" s="61"/>
      <c r="AK3443" s="61"/>
      <c r="AL3443" s="61"/>
      <c r="AM3443" s="61"/>
      <c r="AN3443" s="61"/>
      <c r="AO3443" s="61"/>
      <c r="AP3443" s="62">
        <v>8876878</v>
      </c>
      <c r="AQ3443" s="61"/>
      <c r="AR3443" s="62">
        <v>14084381</v>
      </c>
      <c r="AS3443" s="61"/>
      <c r="AT3443" s="61"/>
      <c r="AU3443" s="61"/>
      <c r="AV3443" s="62">
        <v>502889</v>
      </c>
      <c r="AW3443" s="61"/>
      <c r="AX3443" s="61"/>
      <c r="AY3443" s="62">
        <v>9326758</v>
      </c>
      <c r="AZ3443" s="61"/>
      <c r="BA3443" s="62">
        <v>11598631</v>
      </c>
      <c r="BB3443" s="61"/>
      <c r="BC3443" s="61"/>
      <c r="BD3443" s="61"/>
      <c r="BE3443" s="61"/>
      <c r="BF3443" s="61"/>
      <c r="BG3443" s="61"/>
      <c r="BH3443" s="61"/>
      <c r="BI3443" s="62">
        <v>3301792</v>
      </c>
      <c r="BJ3443" s="61"/>
      <c r="BK3443" s="61"/>
      <c r="BL3443" s="61"/>
      <c r="BM3443" s="61"/>
      <c r="BN3443" s="61"/>
      <c r="BO3443" s="62">
        <v>-5379481</v>
      </c>
    </row>
    <row r="3444" spans="1:67" x14ac:dyDescent="0.2">
      <c r="A3444" s="57" t="s">
        <v>67</v>
      </c>
      <c r="B3444" s="56" t="s">
        <v>67</v>
      </c>
      <c r="C3444" s="56" t="s">
        <v>605</v>
      </c>
      <c r="D3444" s="56">
        <v>1992</v>
      </c>
      <c r="E3444" s="58">
        <v>455015124</v>
      </c>
      <c r="F3444" s="58">
        <v>449635643</v>
      </c>
      <c r="G3444" s="59">
        <v>397212486</v>
      </c>
      <c r="H3444" s="59">
        <v>57802638</v>
      </c>
      <c r="I3444" s="60">
        <v>0</v>
      </c>
      <c r="J3444" s="58">
        <v>-5379481</v>
      </c>
      <c r="K3444" s="62">
        <v>1966522</v>
      </c>
      <c r="L3444" s="61"/>
      <c r="M3444" s="61"/>
      <c r="N3444" s="61"/>
      <c r="O3444" s="61"/>
      <c r="P3444" s="62">
        <v>56407109</v>
      </c>
      <c r="Q3444" s="61"/>
      <c r="R3444" s="62">
        <v>170541</v>
      </c>
      <c r="S3444" s="61"/>
      <c r="T3444" s="61"/>
      <c r="U3444" s="61"/>
      <c r="V3444" s="61"/>
      <c r="W3444" s="62">
        <v>50778296</v>
      </c>
      <c r="X3444" s="61"/>
      <c r="Y3444" s="61"/>
      <c r="Z3444" s="61"/>
      <c r="AA3444" s="62">
        <v>89850900</v>
      </c>
      <c r="AB3444" s="61"/>
      <c r="AC3444" s="61"/>
      <c r="AD3444" s="62">
        <v>63913434</v>
      </c>
      <c r="AE3444" s="61"/>
      <c r="AF3444" s="62">
        <v>96894622</v>
      </c>
      <c r="AG3444" s="61"/>
      <c r="AH3444" s="61"/>
      <c r="AI3444" s="62">
        <v>37231062</v>
      </c>
      <c r="AJ3444" s="61"/>
      <c r="AK3444" s="61"/>
      <c r="AL3444" s="61"/>
      <c r="AM3444" s="61"/>
      <c r="AN3444" s="61"/>
      <c r="AO3444" s="61"/>
      <c r="AP3444" s="62">
        <v>10745220</v>
      </c>
      <c r="AQ3444" s="61"/>
      <c r="AR3444" s="62">
        <v>17815789</v>
      </c>
      <c r="AS3444" s="61"/>
      <c r="AT3444" s="61"/>
      <c r="AU3444" s="61"/>
      <c r="AV3444" s="62">
        <v>946504</v>
      </c>
      <c r="AW3444" s="61"/>
      <c r="AX3444" s="61"/>
      <c r="AY3444" s="62">
        <v>11325328</v>
      </c>
      <c r="AZ3444" s="61"/>
      <c r="BA3444" s="62">
        <v>13216036</v>
      </c>
      <c r="BB3444" s="61"/>
      <c r="BC3444" s="61"/>
      <c r="BD3444" s="61"/>
      <c r="BE3444" s="61"/>
      <c r="BF3444" s="61"/>
      <c r="BG3444" s="61"/>
      <c r="BH3444" s="61"/>
      <c r="BI3444" s="62">
        <v>3753761</v>
      </c>
      <c r="BJ3444" s="61"/>
      <c r="BK3444" s="61"/>
      <c r="BL3444" s="61"/>
      <c r="BM3444" s="61"/>
      <c r="BN3444" s="61"/>
      <c r="BO3444" s="62">
        <v>-5379481</v>
      </c>
    </row>
    <row r="3445" spans="1:67" x14ac:dyDescent="0.2">
      <c r="A3445" s="57" t="s">
        <v>67</v>
      </c>
      <c r="B3445" s="56" t="s">
        <v>67</v>
      </c>
      <c r="C3445" s="56" t="s">
        <v>605</v>
      </c>
      <c r="D3445" s="56">
        <v>1993</v>
      </c>
      <c r="E3445" s="58">
        <v>512486836</v>
      </c>
      <c r="F3445" s="58">
        <v>507107355</v>
      </c>
      <c r="G3445" s="59">
        <v>445146564</v>
      </c>
      <c r="H3445" s="59">
        <v>67340272</v>
      </c>
      <c r="I3445" s="60">
        <v>0</v>
      </c>
      <c r="J3445" s="58">
        <v>-5379481</v>
      </c>
      <c r="K3445" s="62">
        <v>1966522</v>
      </c>
      <c r="L3445" s="61"/>
      <c r="M3445" s="61"/>
      <c r="N3445" s="61"/>
      <c r="O3445" s="61"/>
      <c r="P3445" s="62">
        <v>68495793</v>
      </c>
      <c r="Q3445" s="61"/>
      <c r="R3445" s="62">
        <v>295182</v>
      </c>
      <c r="S3445" s="61"/>
      <c r="T3445" s="61"/>
      <c r="U3445" s="61"/>
      <c r="V3445" s="61"/>
      <c r="W3445" s="62">
        <v>54861428</v>
      </c>
      <c r="X3445" s="61"/>
      <c r="Y3445" s="61"/>
      <c r="Z3445" s="61"/>
      <c r="AA3445" s="62">
        <v>102531484</v>
      </c>
      <c r="AB3445" s="61"/>
      <c r="AC3445" s="61"/>
      <c r="AD3445" s="62">
        <v>73514748</v>
      </c>
      <c r="AE3445" s="61"/>
      <c r="AF3445" s="62">
        <v>105057073</v>
      </c>
      <c r="AG3445" s="61"/>
      <c r="AH3445" s="61"/>
      <c r="AI3445" s="62">
        <v>38424334</v>
      </c>
      <c r="AJ3445" s="61"/>
      <c r="AK3445" s="61"/>
      <c r="AL3445" s="61"/>
      <c r="AM3445" s="61"/>
      <c r="AN3445" s="61"/>
      <c r="AO3445" s="61"/>
      <c r="AP3445" s="62">
        <v>12063989</v>
      </c>
      <c r="AQ3445" s="61"/>
      <c r="AR3445" s="62">
        <v>20014252</v>
      </c>
      <c r="AS3445" s="61"/>
      <c r="AT3445" s="61"/>
      <c r="AU3445" s="61"/>
      <c r="AV3445" s="62">
        <v>1086388</v>
      </c>
      <c r="AW3445" s="61"/>
      <c r="AX3445" s="61"/>
      <c r="AY3445" s="62">
        <v>12846344</v>
      </c>
      <c r="AZ3445" s="61"/>
      <c r="BA3445" s="62">
        <v>17036308</v>
      </c>
      <c r="BB3445" s="61"/>
      <c r="BC3445" s="61"/>
      <c r="BD3445" s="61"/>
      <c r="BE3445" s="61"/>
      <c r="BF3445" s="61"/>
      <c r="BG3445" s="61"/>
      <c r="BH3445" s="61"/>
      <c r="BI3445" s="62">
        <v>4292991</v>
      </c>
      <c r="BJ3445" s="61"/>
      <c r="BK3445" s="61"/>
      <c r="BL3445" s="61"/>
      <c r="BM3445" s="61"/>
      <c r="BN3445" s="61"/>
      <c r="BO3445" s="62">
        <v>-5379481</v>
      </c>
    </row>
    <row r="3446" spans="1:67" x14ac:dyDescent="0.2">
      <c r="A3446" s="57" t="s">
        <v>67</v>
      </c>
      <c r="B3446" s="56" t="s">
        <v>67</v>
      </c>
      <c r="C3446" s="56" t="s">
        <v>605</v>
      </c>
      <c r="D3446" s="56">
        <v>1994</v>
      </c>
      <c r="E3446" s="58">
        <v>493861335</v>
      </c>
      <c r="F3446" s="58">
        <v>479391859</v>
      </c>
      <c r="G3446" s="59">
        <v>421895298</v>
      </c>
      <c r="H3446" s="59">
        <v>71966037</v>
      </c>
      <c r="I3446" s="60">
        <v>0</v>
      </c>
      <c r="J3446" s="58">
        <v>-14469476</v>
      </c>
      <c r="K3446" s="62">
        <v>1966522</v>
      </c>
      <c r="L3446" s="61"/>
      <c r="M3446" s="61"/>
      <c r="N3446" s="61"/>
      <c r="O3446" s="61"/>
      <c r="P3446" s="62">
        <v>77620353</v>
      </c>
      <c r="Q3446" s="61"/>
      <c r="R3446" s="62">
        <v>686765</v>
      </c>
      <c r="S3446" s="61"/>
      <c r="T3446" s="61"/>
      <c r="U3446" s="61"/>
      <c r="V3446" s="61"/>
      <c r="W3446" s="62">
        <v>46196684</v>
      </c>
      <c r="X3446" s="61"/>
      <c r="Y3446" s="61"/>
      <c r="Z3446" s="61"/>
      <c r="AA3446" s="62">
        <v>89056867</v>
      </c>
      <c r="AB3446" s="61"/>
      <c r="AC3446" s="61"/>
      <c r="AD3446" s="62">
        <v>82022114</v>
      </c>
      <c r="AE3446" s="61"/>
      <c r="AF3446" s="62">
        <v>84578443</v>
      </c>
      <c r="AG3446" s="61"/>
      <c r="AH3446" s="61"/>
      <c r="AI3446" s="62">
        <v>39767550</v>
      </c>
      <c r="AJ3446" s="61"/>
      <c r="AK3446" s="61"/>
      <c r="AL3446" s="61"/>
      <c r="AM3446" s="61"/>
      <c r="AN3446" s="61"/>
      <c r="AO3446" s="61"/>
      <c r="AP3446" s="62">
        <v>11425278</v>
      </c>
      <c r="AQ3446" s="61"/>
      <c r="AR3446" s="62">
        <v>20411577</v>
      </c>
      <c r="AS3446" s="61"/>
      <c r="AT3446" s="61"/>
      <c r="AU3446" s="61"/>
      <c r="AV3446" s="62">
        <v>1127009</v>
      </c>
      <c r="AW3446" s="61"/>
      <c r="AX3446" s="61"/>
      <c r="AY3446" s="62">
        <v>15031533</v>
      </c>
      <c r="AZ3446" s="61"/>
      <c r="BA3446" s="62">
        <v>19658162</v>
      </c>
      <c r="BB3446" s="61"/>
      <c r="BC3446" s="61"/>
      <c r="BD3446" s="61"/>
      <c r="BE3446" s="61"/>
      <c r="BF3446" s="61"/>
      <c r="BG3446" s="61"/>
      <c r="BH3446" s="61"/>
      <c r="BI3446" s="62">
        <v>4312478</v>
      </c>
      <c r="BJ3446" s="61"/>
      <c r="BK3446" s="61"/>
      <c r="BL3446" s="61"/>
      <c r="BM3446" s="61"/>
      <c r="BN3446" s="61"/>
      <c r="BO3446" s="62">
        <v>-14469476</v>
      </c>
    </row>
    <row r="3447" spans="1:67" x14ac:dyDescent="0.2">
      <c r="A3447" s="57" t="s">
        <v>67</v>
      </c>
      <c r="B3447" s="56" t="s">
        <v>67</v>
      </c>
      <c r="C3447" s="56" t="s">
        <v>605</v>
      </c>
      <c r="D3447" s="56">
        <v>1995</v>
      </c>
      <c r="E3447" s="58">
        <v>543535974</v>
      </c>
      <c r="F3447" s="58">
        <v>528339540</v>
      </c>
      <c r="G3447" s="59">
        <v>469380073</v>
      </c>
      <c r="H3447" s="59">
        <v>74155901</v>
      </c>
      <c r="I3447" s="60">
        <v>0</v>
      </c>
      <c r="J3447" s="58">
        <v>-15196434</v>
      </c>
      <c r="K3447" s="62">
        <v>1966521</v>
      </c>
      <c r="L3447" s="61"/>
      <c r="M3447" s="61"/>
      <c r="N3447" s="61"/>
      <c r="O3447" s="61"/>
      <c r="P3447" s="62">
        <v>84165182</v>
      </c>
      <c r="Q3447" s="61"/>
      <c r="R3447" s="62">
        <v>689483</v>
      </c>
      <c r="S3447" s="61"/>
      <c r="T3447" s="61"/>
      <c r="U3447" s="61"/>
      <c r="V3447" s="61"/>
      <c r="W3447" s="62">
        <v>54565206</v>
      </c>
      <c r="X3447" s="61"/>
      <c r="Y3447" s="61"/>
      <c r="Z3447" s="61"/>
      <c r="AA3447" s="62">
        <v>100434663</v>
      </c>
      <c r="AB3447" s="61"/>
      <c r="AC3447" s="61"/>
      <c r="AD3447" s="62">
        <v>94514046</v>
      </c>
      <c r="AE3447" s="61"/>
      <c r="AF3447" s="62">
        <v>91949221</v>
      </c>
      <c r="AG3447" s="61"/>
      <c r="AH3447" s="61"/>
      <c r="AI3447" s="62">
        <v>41095751</v>
      </c>
      <c r="AJ3447" s="61"/>
      <c r="AK3447" s="61"/>
      <c r="AL3447" s="61"/>
      <c r="AM3447" s="61"/>
      <c r="AN3447" s="61"/>
      <c r="AO3447" s="61"/>
      <c r="AP3447" s="62">
        <v>12526859</v>
      </c>
      <c r="AQ3447" s="61"/>
      <c r="AR3447" s="62">
        <v>20117714</v>
      </c>
      <c r="AS3447" s="61"/>
      <c r="AT3447" s="61"/>
      <c r="AU3447" s="61"/>
      <c r="AV3447" s="62">
        <v>1442830</v>
      </c>
      <c r="AW3447" s="61"/>
      <c r="AX3447" s="61"/>
      <c r="AY3447" s="62">
        <v>15765772</v>
      </c>
      <c r="AZ3447" s="61"/>
      <c r="BA3447" s="62">
        <v>19990248</v>
      </c>
      <c r="BB3447" s="61"/>
      <c r="BC3447" s="61"/>
      <c r="BD3447" s="61"/>
      <c r="BE3447" s="61"/>
      <c r="BF3447" s="61"/>
      <c r="BG3447" s="61"/>
      <c r="BH3447" s="61"/>
      <c r="BI3447" s="62">
        <v>4312478</v>
      </c>
      <c r="BJ3447" s="61"/>
      <c r="BK3447" s="61"/>
      <c r="BL3447" s="61"/>
      <c r="BM3447" s="61"/>
      <c r="BN3447" s="61"/>
      <c r="BO3447" s="62">
        <v>-15196434</v>
      </c>
    </row>
    <row r="3448" spans="1:67" x14ac:dyDescent="0.2">
      <c r="A3448" s="57" t="s">
        <v>67</v>
      </c>
      <c r="B3448" s="56" t="s">
        <v>67</v>
      </c>
      <c r="C3448" s="56" t="s">
        <v>605</v>
      </c>
      <c r="D3448" s="56">
        <v>1996</v>
      </c>
      <c r="E3448" s="58">
        <v>931054357</v>
      </c>
      <c r="F3448" s="58">
        <v>914775710</v>
      </c>
      <c r="G3448" s="59">
        <v>850899878</v>
      </c>
      <c r="H3448" s="59">
        <v>80154479</v>
      </c>
      <c r="I3448" s="60">
        <v>0</v>
      </c>
      <c r="J3448" s="58">
        <v>-16278647</v>
      </c>
      <c r="K3448" s="62">
        <v>1966521</v>
      </c>
      <c r="L3448" s="61"/>
      <c r="M3448" s="62">
        <v>8739351</v>
      </c>
      <c r="N3448" s="61"/>
      <c r="O3448" s="61"/>
      <c r="P3448" s="62">
        <v>129672952</v>
      </c>
      <c r="Q3448" s="61"/>
      <c r="R3448" s="62">
        <v>689483</v>
      </c>
      <c r="S3448" s="61"/>
      <c r="T3448" s="61"/>
      <c r="U3448" s="61"/>
      <c r="V3448" s="61"/>
      <c r="W3448" s="62">
        <v>62406918</v>
      </c>
      <c r="X3448" s="61"/>
      <c r="Y3448" s="61"/>
      <c r="Z3448" s="61"/>
      <c r="AA3448" s="62">
        <v>115266976</v>
      </c>
      <c r="AB3448" s="61"/>
      <c r="AC3448" s="61"/>
      <c r="AD3448" s="62">
        <v>402845690</v>
      </c>
      <c r="AE3448" s="61"/>
      <c r="AF3448" s="62">
        <v>99977072</v>
      </c>
      <c r="AG3448" s="61"/>
      <c r="AH3448" s="61"/>
      <c r="AI3448" s="62">
        <v>29334915</v>
      </c>
      <c r="AJ3448" s="61"/>
      <c r="AK3448" s="61"/>
      <c r="AL3448" s="61"/>
      <c r="AM3448" s="61"/>
      <c r="AN3448" s="61"/>
      <c r="AO3448" s="61"/>
      <c r="AP3448" s="62">
        <v>16073793</v>
      </c>
      <c r="AQ3448" s="61"/>
      <c r="AR3448" s="62">
        <v>20887048</v>
      </c>
      <c r="AS3448" s="61"/>
      <c r="AT3448" s="61"/>
      <c r="AU3448" s="61"/>
      <c r="AV3448" s="62">
        <v>1881060</v>
      </c>
      <c r="AW3448" s="61"/>
      <c r="AX3448" s="61"/>
      <c r="AY3448" s="62">
        <v>16569916</v>
      </c>
      <c r="AZ3448" s="61"/>
      <c r="BA3448" s="62">
        <v>20430184</v>
      </c>
      <c r="BB3448" s="61"/>
      <c r="BC3448" s="61"/>
      <c r="BD3448" s="61"/>
      <c r="BE3448" s="61"/>
      <c r="BF3448" s="61"/>
      <c r="BG3448" s="61"/>
      <c r="BH3448" s="61"/>
      <c r="BI3448" s="62">
        <v>4312478</v>
      </c>
      <c r="BJ3448" s="61"/>
      <c r="BK3448" s="61"/>
      <c r="BL3448" s="61"/>
      <c r="BM3448" s="61"/>
      <c r="BN3448" s="61"/>
      <c r="BO3448" s="62">
        <v>-16278647</v>
      </c>
    </row>
    <row r="3449" spans="1:67" x14ac:dyDescent="0.2">
      <c r="A3449" s="57" t="s">
        <v>67</v>
      </c>
      <c r="B3449" s="56" t="s">
        <v>67</v>
      </c>
      <c r="C3449" s="56" t="s">
        <v>605</v>
      </c>
      <c r="D3449" s="56">
        <v>1997</v>
      </c>
      <c r="E3449" s="58">
        <v>1000969282</v>
      </c>
      <c r="F3449" s="58">
        <v>984274746</v>
      </c>
      <c r="G3449" s="59">
        <v>921222949</v>
      </c>
      <c r="H3449" s="59">
        <v>79746333</v>
      </c>
      <c r="I3449" s="60">
        <v>0</v>
      </c>
      <c r="J3449" s="58">
        <v>-16694536</v>
      </c>
      <c r="K3449" s="62">
        <v>2072346</v>
      </c>
      <c r="L3449" s="61"/>
      <c r="M3449" s="62">
        <v>8739351</v>
      </c>
      <c r="N3449" s="61"/>
      <c r="O3449" s="61"/>
      <c r="P3449" s="62">
        <v>138597862</v>
      </c>
      <c r="Q3449" s="61"/>
      <c r="R3449" s="62">
        <v>75434</v>
      </c>
      <c r="S3449" s="61"/>
      <c r="T3449" s="61"/>
      <c r="U3449" s="61"/>
      <c r="V3449" s="61"/>
      <c r="W3449" s="62">
        <v>67717067</v>
      </c>
      <c r="X3449" s="61"/>
      <c r="Y3449" s="61"/>
      <c r="Z3449" s="61"/>
      <c r="AA3449" s="62">
        <v>130092599</v>
      </c>
      <c r="AB3449" s="61"/>
      <c r="AC3449" s="61"/>
      <c r="AD3449" s="62">
        <v>435222624</v>
      </c>
      <c r="AE3449" s="61"/>
      <c r="AF3449" s="62">
        <v>107531756</v>
      </c>
      <c r="AG3449" s="61"/>
      <c r="AH3449" s="61"/>
      <c r="AI3449" s="62">
        <v>31173910</v>
      </c>
      <c r="AJ3449" s="61"/>
      <c r="AK3449" s="61"/>
      <c r="AL3449" s="61"/>
      <c r="AM3449" s="61"/>
      <c r="AN3449" s="61"/>
      <c r="AO3449" s="61"/>
      <c r="AP3449" s="62">
        <v>15440758</v>
      </c>
      <c r="AQ3449" s="61"/>
      <c r="AR3449" s="62">
        <v>18905220</v>
      </c>
      <c r="AS3449" s="61"/>
      <c r="AT3449" s="61"/>
      <c r="AU3449" s="61"/>
      <c r="AV3449" s="62">
        <v>1898886</v>
      </c>
      <c r="AW3449" s="61"/>
      <c r="AX3449" s="61"/>
      <c r="AY3449" s="62">
        <v>18474974</v>
      </c>
      <c r="AZ3449" s="61"/>
      <c r="BA3449" s="62">
        <v>20672957</v>
      </c>
      <c r="BB3449" s="61"/>
      <c r="BC3449" s="61"/>
      <c r="BD3449" s="61"/>
      <c r="BE3449" s="61"/>
      <c r="BF3449" s="61"/>
      <c r="BG3449" s="61"/>
      <c r="BH3449" s="61"/>
      <c r="BI3449" s="62">
        <v>4353538</v>
      </c>
      <c r="BJ3449" s="61"/>
      <c r="BK3449" s="61"/>
      <c r="BL3449" s="61"/>
      <c r="BM3449" s="61"/>
      <c r="BN3449" s="61"/>
      <c r="BO3449" s="62">
        <v>-16694536</v>
      </c>
    </row>
    <row r="3450" spans="1:67" x14ac:dyDescent="0.2">
      <c r="A3450" s="57" t="s">
        <v>67</v>
      </c>
      <c r="B3450" s="56" t="s">
        <v>67</v>
      </c>
      <c r="C3450" s="56" t="s">
        <v>606</v>
      </c>
      <c r="D3450" s="56">
        <v>1989</v>
      </c>
      <c r="E3450" s="58">
        <v>36875512</v>
      </c>
      <c r="F3450" s="58">
        <v>36810450</v>
      </c>
      <c r="G3450" s="59">
        <v>33588878</v>
      </c>
      <c r="H3450" s="59">
        <v>3286634</v>
      </c>
      <c r="I3450" s="60">
        <v>0</v>
      </c>
      <c r="J3450" s="58">
        <v>-65062</v>
      </c>
      <c r="K3450" s="62">
        <v>90469</v>
      </c>
      <c r="L3450" s="61"/>
      <c r="M3450" s="61"/>
      <c r="N3450" s="61"/>
      <c r="O3450" s="61"/>
      <c r="P3450" s="62">
        <v>1733936</v>
      </c>
      <c r="Q3450" s="62">
        <v>207569</v>
      </c>
      <c r="R3450" s="61"/>
      <c r="S3450" s="61"/>
      <c r="T3450" s="61"/>
      <c r="U3450" s="61"/>
      <c r="V3450" s="61"/>
      <c r="W3450" s="61"/>
      <c r="X3450" s="61"/>
      <c r="Y3450" s="61"/>
      <c r="Z3450" s="61"/>
      <c r="AA3450" s="62">
        <v>18184692</v>
      </c>
      <c r="AB3450" s="61"/>
      <c r="AC3450" s="61"/>
      <c r="AD3450" s="62">
        <v>3373737</v>
      </c>
      <c r="AE3450" s="61"/>
      <c r="AF3450" s="62">
        <v>7092776</v>
      </c>
      <c r="AG3450" s="61"/>
      <c r="AH3450" s="61"/>
      <c r="AI3450" s="62">
        <v>2905699</v>
      </c>
      <c r="AJ3450" s="61"/>
      <c r="AK3450" s="61"/>
      <c r="AL3450" s="61"/>
      <c r="AM3450" s="61"/>
      <c r="AN3450" s="61"/>
      <c r="AO3450" s="61"/>
      <c r="AP3450" s="62">
        <v>376870</v>
      </c>
      <c r="AQ3450" s="61"/>
      <c r="AR3450" s="62">
        <v>781301</v>
      </c>
      <c r="AS3450" s="61"/>
      <c r="AT3450" s="61"/>
      <c r="AU3450" s="61"/>
      <c r="AV3450" s="62">
        <v>54282</v>
      </c>
      <c r="AW3450" s="61"/>
      <c r="AX3450" s="61"/>
      <c r="AY3450" s="62">
        <v>422768</v>
      </c>
      <c r="AZ3450" s="61"/>
      <c r="BA3450" s="62">
        <v>1305441</v>
      </c>
      <c r="BB3450" s="61"/>
      <c r="BC3450" s="61"/>
      <c r="BD3450" s="61"/>
      <c r="BE3450" s="62">
        <v>331990</v>
      </c>
      <c r="BF3450" s="61"/>
      <c r="BG3450" s="61"/>
      <c r="BH3450" s="61"/>
      <c r="BI3450" s="61"/>
      <c r="BJ3450" s="61"/>
      <c r="BK3450" s="62">
        <v>13982</v>
      </c>
      <c r="BL3450" s="61"/>
      <c r="BM3450" s="61"/>
      <c r="BN3450" s="61"/>
      <c r="BO3450" s="62">
        <v>-65062</v>
      </c>
    </row>
    <row r="3451" spans="1:67" x14ac:dyDescent="0.2">
      <c r="A3451" s="57" t="s">
        <v>67</v>
      </c>
      <c r="B3451" s="56" t="s">
        <v>67</v>
      </c>
      <c r="C3451" s="56" t="s">
        <v>606</v>
      </c>
      <c r="D3451" s="56">
        <v>1990</v>
      </c>
      <c r="E3451" s="58">
        <v>39238493</v>
      </c>
      <c r="F3451" s="58">
        <v>39173431</v>
      </c>
      <c r="G3451" s="59">
        <v>35412490</v>
      </c>
      <c r="H3451" s="59">
        <v>3826003</v>
      </c>
      <c r="I3451" s="60">
        <v>0</v>
      </c>
      <c r="J3451" s="58">
        <v>-65062</v>
      </c>
      <c r="K3451" s="62">
        <v>90469</v>
      </c>
      <c r="L3451" s="61"/>
      <c r="M3451" s="61"/>
      <c r="N3451" s="61"/>
      <c r="O3451" s="61"/>
      <c r="P3451" s="62">
        <v>1778328</v>
      </c>
      <c r="Q3451" s="62">
        <v>207569</v>
      </c>
      <c r="R3451" s="61"/>
      <c r="S3451" s="61"/>
      <c r="T3451" s="61"/>
      <c r="U3451" s="61"/>
      <c r="V3451" s="61"/>
      <c r="W3451" s="61"/>
      <c r="X3451" s="61"/>
      <c r="Y3451" s="61"/>
      <c r="Z3451" s="61"/>
      <c r="AA3451" s="62">
        <v>19089037</v>
      </c>
      <c r="AB3451" s="61"/>
      <c r="AC3451" s="61"/>
      <c r="AD3451" s="62">
        <v>3627225</v>
      </c>
      <c r="AE3451" s="61"/>
      <c r="AF3451" s="62">
        <v>7461986</v>
      </c>
      <c r="AG3451" s="61"/>
      <c r="AH3451" s="61"/>
      <c r="AI3451" s="62">
        <v>3157876</v>
      </c>
      <c r="AJ3451" s="61"/>
      <c r="AK3451" s="61"/>
      <c r="AL3451" s="61"/>
      <c r="AM3451" s="61"/>
      <c r="AN3451" s="61"/>
      <c r="AO3451" s="61"/>
      <c r="AP3451" s="62">
        <v>405587</v>
      </c>
      <c r="AQ3451" s="61"/>
      <c r="AR3451" s="62">
        <v>1077498</v>
      </c>
      <c r="AS3451" s="61"/>
      <c r="AT3451" s="61"/>
      <c r="AU3451" s="61"/>
      <c r="AV3451" s="62">
        <v>61523</v>
      </c>
      <c r="AW3451" s="61"/>
      <c r="AX3451" s="61"/>
      <c r="AY3451" s="62">
        <v>476748</v>
      </c>
      <c r="AZ3451" s="61"/>
      <c r="BA3451" s="62">
        <v>1428370</v>
      </c>
      <c r="BB3451" s="61"/>
      <c r="BC3451" s="61"/>
      <c r="BD3451" s="61"/>
      <c r="BE3451" s="62">
        <v>376277</v>
      </c>
      <c r="BF3451" s="61"/>
      <c r="BG3451" s="61"/>
      <c r="BH3451" s="61"/>
      <c r="BI3451" s="61"/>
      <c r="BJ3451" s="61"/>
      <c r="BK3451" s="61"/>
      <c r="BL3451" s="61"/>
      <c r="BM3451" s="61"/>
      <c r="BN3451" s="61"/>
      <c r="BO3451" s="62">
        <v>-65062</v>
      </c>
    </row>
    <row r="3452" spans="1:67" ht="12" customHeight="1" x14ac:dyDescent="0.2">
      <c r="A3452" s="57" t="s">
        <v>67</v>
      </c>
      <c r="B3452" s="56" t="s">
        <v>67</v>
      </c>
      <c r="C3452" s="56" t="s">
        <v>606</v>
      </c>
      <c r="D3452" s="56">
        <v>1991</v>
      </c>
      <c r="E3452" s="58">
        <v>41016925</v>
      </c>
      <c r="F3452" s="58">
        <v>40951863</v>
      </c>
      <c r="G3452" s="59">
        <v>37130443</v>
      </c>
      <c r="H3452" s="59">
        <v>3886482</v>
      </c>
      <c r="I3452" s="60">
        <v>0</v>
      </c>
      <c r="J3452" s="58">
        <v>-65062</v>
      </c>
      <c r="K3452" s="62">
        <v>90469</v>
      </c>
      <c r="L3452" s="61"/>
      <c r="M3452" s="61"/>
      <c r="N3452" s="61"/>
      <c r="O3452" s="61"/>
      <c r="P3452" s="62">
        <v>1821164</v>
      </c>
      <c r="Q3452" s="62">
        <v>211117</v>
      </c>
      <c r="R3452" s="61"/>
      <c r="S3452" s="61"/>
      <c r="T3452" s="61"/>
      <c r="U3452" s="61"/>
      <c r="V3452" s="61"/>
      <c r="W3452" s="61"/>
      <c r="X3452" s="61"/>
      <c r="Y3452" s="61"/>
      <c r="Z3452" s="61"/>
      <c r="AA3452" s="62">
        <v>20209548</v>
      </c>
      <c r="AB3452" s="61"/>
      <c r="AC3452" s="61"/>
      <c r="AD3452" s="62">
        <v>3674356</v>
      </c>
      <c r="AE3452" s="61"/>
      <c r="AF3452" s="62">
        <v>7754975</v>
      </c>
      <c r="AG3452" s="61"/>
      <c r="AH3452" s="61"/>
      <c r="AI3452" s="62">
        <v>3368814</v>
      </c>
      <c r="AJ3452" s="61"/>
      <c r="AK3452" s="61"/>
      <c r="AL3452" s="61"/>
      <c r="AM3452" s="61"/>
      <c r="AN3452" s="61"/>
      <c r="AO3452" s="61"/>
      <c r="AP3452" s="62">
        <v>500386</v>
      </c>
      <c r="AQ3452" s="61"/>
      <c r="AR3452" s="62">
        <v>752049</v>
      </c>
      <c r="AS3452" s="61"/>
      <c r="AT3452" s="61"/>
      <c r="AU3452" s="61"/>
      <c r="AV3452" s="62">
        <v>64087</v>
      </c>
      <c r="AW3452" s="61"/>
      <c r="AX3452" s="61"/>
      <c r="AY3452" s="62">
        <v>506346</v>
      </c>
      <c r="AZ3452" s="61"/>
      <c r="BA3452" s="62">
        <v>1657202</v>
      </c>
      <c r="BB3452" s="61"/>
      <c r="BC3452" s="61"/>
      <c r="BD3452" s="61"/>
      <c r="BE3452" s="62">
        <v>341398</v>
      </c>
      <c r="BF3452" s="61"/>
      <c r="BG3452" s="62">
        <v>65014</v>
      </c>
      <c r="BH3452" s="61"/>
      <c r="BI3452" s="61"/>
      <c r="BJ3452" s="61"/>
      <c r="BK3452" s="61"/>
      <c r="BL3452" s="61"/>
      <c r="BM3452" s="61"/>
      <c r="BN3452" s="61"/>
      <c r="BO3452" s="62">
        <v>-65062</v>
      </c>
    </row>
    <row r="3453" spans="1:67" x14ac:dyDescent="0.2">
      <c r="A3453" s="57" t="s">
        <v>67</v>
      </c>
      <c r="B3453" s="56" t="s">
        <v>67</v>
      </c>
      <c r="C3453" s="56" t="s">
        <v>606</v>
      </c>
      <c r="D3453" s="56">
        <v>1992</v>
      </c>
      <c r="E3453" s="58">
        <v>42877378</v>
      </c>
      <c r="F3453" s="58">
        <v>42812316</v>
      </c>
      <c r="G3453" s="59">
        <v>38748723</v>
      </c>
      <c r="H3453" s="59">
        <v>4128655</v>
      </c>
      <c r="I3453" s="60">
        <v>0</v>
      </c>
      <c r="J3453" s="58">
        <v>-65062</v>
      </c>
      <c r="K3453" s="62">
        <v>94581</v>
      </c>
      <c r="L3453" s="61"/>
      <c r="M3453" s="61"/>
      <c r="N3453" s="61"/>
      <c r="O3453" s="61"/>
      <c r="P3453" s="62">
        <v>1867319</v>
      </c>
      <c r="Q3453" s="62">
        <v>246544</v>
      </c>
      <c r="R3453" s="61"/>
      <c r="S3453" s="61"/>
      <c r="T3453" s="61"/>
      <c r="U3453" s="61"/>
      <c r="V3453" s="61"/>
      <c r="W3453" s="61"/>
      <c r="X3453" s="61"/>
      <c r="Y3453" s="61"/>
      <c r="Z3453" s="61"/>
      <c r="AA3453" s="62">
        <v>20988608</v>
      </c>
      <c r="AB3453" s="61"/>
      <c r="AC3453" s="61"/>
      <c r="AD3453" s="62">
        <v>3835441</v>
      </c>
      <c r="AE3453" s="61"/>
      <c r="AF3453" s="62">
        <v>8040739</v>
      </c>
      <c r="AG3453" s="61"/>
      <c r="AH3453" s="61"/>
      <c r="AI3453" s="62">
        <v>3675491</v>
      </c>
      <c r="AJ3453" s="61"/>
      <c r="AK3453" s="61"/>
      <c r="AL3453" s="61"/>
      <c r="AM3453" s="61"/>
      <c r="AN3453" s="61"/>
      <c r="AO3453" s="61"/>
      <c r="AP3453" s="62">
        <v>661811</v>
      </c>
      <c r="AQ3453" s="61"/>
      <c r="AR3453" s="62">
        <v>737667</v>
      </c>
      <c r="AS3453" s="61"/>
      <c r="AT3453" s="61"/>
      <c r="AU3453" s="61"/>
      <c r="AV3453" s="62">
        <v>65921</v>
      </c>
      <c r="AW3453" s="61"/>
      <c r="AX3453" s="61"/>
      <c r="AY3453" s="62">
        <v>533674</v>
      </c>
      <c r="AZ3453" s="61"/>
      <c r="BA3453" s="62">
        <v>1674030</v>
      </c>
      <c r="BB3453" s="61"/>
      <c r="BC3453" s="61"/>
      <c r="BD3453" s="61"/>
      <c r="BE3453" s="62">
        <v>390538</v>
      </c>
      <c r="BF3453" s="61"/>
      <c r="BG3453" s="62">
        <v>65014</v>
      </c>
      <c r="BH3453" s="61"/>
      <c r="BI3453" s="61"/>
      <c r="BJ3453" s="61"/>
      <c r="BK3453" s="61"/>
      <c r="BL3453" s="61"/>
      <c r="BM3453" s="61"/>
      <c r="BN3453" s="61"/>
      <c r="BO3453" s="62">
        <v>-65062</v>
      </c>
    </row>
    <row r="3454" spans="1:67" x14ac:dyDescent="0.2">
      <c r="A3454" s="57" t="s">
        <v>67</v>
      </c>
      <c r="B3454" s="56" t="s">
        <v>67</v>
      </c>
      <c r="C3454" s="56" t="s">
        <v>606</v>
      </c>
      <c r="D3454" s="56">
        <v>1993</v>
      </c>
      <c r="E3454" s="58">
        <v>38557773</v>
      </c>
      <c r="F3454" s="58">
        <v>38492711</v>
      </c>
      <c r="G3454" s="59">
        <v>34496408</v>
      </c>
      <c r="H3454" s="59">
        <v>4061365</v>
      </c>
      <c r="I3454" s="60">
        <v>0</v>
      </c>
      <c r="J3454" s="58">
        <v>-65062</v>
      </c>
      <c r="K3454" s="62">
        <v>82379</v>
      </c>
      <c r="L3454" s="61"/>
      <c r="M3454" s="61"/>
      <c r="N3454" s="61"/>
      <c r="O3454" s="61"/>
      <c r="P3454" s="62">
        <v>1878351</v>
      </c>
      <c r="Q3454" s="62">
        <v>246544</v>
      </c>
      <c r="R3454" s="61"/>
      <c r="S3454" s="61"/>
      <c r="T3454" s="61"/>
      <c r="U3454" s="61"/>
      <c r="V3454" s="61"/>
      <c r="W3454" s="61"/>
      <c r="X3454" s="61"/>
      <c r="Y3454" s="61"/>
      <c r="Z3454" s="61"/>
      <c r="AA3454" s="62">
        <v>15663403</v>
      </c>
      <c r="AB3454" s="61"/>
      <c r="AC3454" s="61"/>
      <c r="AD3454" s="62">
        <v>4355631</v>
      </c>
      <c r="AE3454" s="61"/>
      <c r="AF3454" s="62">
        <v>8219258</v>
      </c>
      <c r="AG3454" s="61"/>
      <c r="AH3454" s="61"/>
      <c r="AI3454" s="62">
        <v>4050842</v>
      </c>
      <c r="AJ3454" s="61"/>
      <c r="AK3454" s="61"/>
      <c r="AL3454" s="61"/>
      <c r="AM3454" s="61"/>
      <c r="AN3454" s="61"/>
      <c r="AO3454" s="61"/>
      <c r="AP3454" s="62">
        <v>627649</v>
      </c>
      <c r="AQ3454" s="61"/>
      <c r="AR3454" s="62">
        <v>699618</v>
      </c>
      <c r="AS3454" s="61"/>
      <c r="AT3454" s="61"/>
      <c r="AU3454" s="61"/>
      <c r="AV3454" s="62">
        <v>69173</v>
      </c>
      <c r="AW3454" s="61"/>
      <c r="AX3454" s="61"/>
      <c r="AY3454" s="62">
        <v>454208</v>
      </c>
      <c r="AZ3454" s="61"/>
      <c r="BA3454" s="62">
        <v>1746003</v>
      </c>
      <c r="BB3454" s="61"/>
      <c r="BC3454" s="61"/>
      <c r="BD3454" s="61"/>
      <c r="BE3454" s="62">
        <v>399700</v>
      </c>
      <c r="BF3454" s="61"/>
      <c r="BG3454" s="62">
        <v>65014</v>
      </c>
      <c r="BH3454" s="61"/>
      <c r="BI3454" s="61"/>
      <c r="BJ3454" s="61"/>
      <c r="BK3454" s="61"/>
      <c r="BL3454" s="61"/>
      <c r="BM3454" s="61"/>
      <c r="BN3454" s="61"/>
      <c r="BO3454" s="62">
        <v>-65062</v>
      </c>
    </row>
    <row r="3455" spans="1:67" x14ac:dyDescent="0.2">
      <c r="A3455" s="57" t="s">
        <v>67</v>
      </c>
      <c r="B3455" s="56" t="s">
        <v>67</v>
      </c>
      <c r="C3455" s="56" t="s">
        <v>606</v>
      </c>
      <c r="D3455" s="56">
        <v>1994</v>
      </c>
      <c r="E3455" s="58">
        <v>40900671</v>
      </c>
      <c r="F3455" s="58">
        <v>39610695</v>
      </c>
      <c r="G3455" s="59">
        <v>36575314</v>
      </c>
      <c r="H3455" s="59">
        <v>4325357</v>
      </c>
      <c r="I3455" s="60">
        <v>0</v>
      </c>
      <c r="J3455" s="58">
        <v>-1289976</v>
      </c>
      <c r="K3455" s="62">
        <v>82379</v>
      </c>
      <c r="L3455" s="61"/>
      <c r="M3455" s="61"/>
      <c r="N3455" s="61"/>
      <c r="O3455" s="61"/>
      <c r="P3455" s="62">
        <v>1878351</v>
      </c>
      <c r="Q3455" s="62">
        <v>246544</v>
      </c>
      <c r="R3455" s="61"/>
      <c r="S3455" s="61"/>
      <c r="T3455" s="61"/>
      <c r="U3455" s="61"/>
      <c r="V3455" s="61"/>
      <c r="W3455" s="61"/>
      <c r="X3455" s="61"/>
      <c r="Y3455" s="61"/>
      <c r="Z3455" s="61"/>
      <c r="AA3455" s="62">
        <v>16283853</v>
      </c>
      <c r="AB3455" s="61"/>
      <c r="AC3455" s="61"/>
      <c r="AD3455" s="62">
        <v>5226804</v>
      </c>
      <c r="AE3455" s="61"/>
      <c r="AF3455" s="62">
        <v>8449323</v>
      </c>
      <c r="AG3455" s="61"/>
      <c r="AH3455" s="61"/>
      <c r="AI3455" s="62">
        <v>4408060</v>
      </c>
      <c r="AJ3455" s="61"/>
      <c r="AK3455" s="61"/>
      <c r="AL3455" s="61"/>
      <c r="AM3455" s="61"/>
      <c r="AN3455" s="61"/>
      <c r="AO3455" s="61"/>
      <c r="AP3455" s="62">
        <v>661419</v>
      </c>
      <c r="AQ3455" s="61"/>
      <c r="AR3455" s="62">
        <v>918533</v>
      </c>
      <c r="AS3455" s="61"/>
      <c r="AT3455" s="61"/>
      <c r="AU3455" s="61"/>
      <c r="AV3455" s="62">
        <v>83515</v>
      </c>
      <c r="AW3455" s="61"/>
      <c r="AX3455" s="61"/>
      <c r="AY3455" s="62">
        <v>498639</v>
      </c>
      <c r="AZ3455" s="61"/>
      <c r="BA3455" s="62">
        <v>1688356</v>
      </c>
      <c r="BB3455" s="61"/>
      <c r="BC3455" s="61"/>
      <c r="BD3455" s="61"/>
      <c r="BE3455" s="62">
        <v>409881</v>
      </c>
      <c r="BF3455" s="61"/>
      <c r="BG3455" s="62">
        <v>65014</v>
      </c>
      <c r="BH3455" s="61"/>
      <c r="BI3455" s="61"/>
      <c r="BJ3455" s="61"/>
      <c r="BK3455" s="61"/>
      <c r="BL3455" s="61"/>
      <c r="BM3455" s="61"/>
      <c r="BN3455" s="61"/>
      <c r="BO3455" s="62">
        <v>-1289976</v>
      </c>
    </row>
    <row r="3456" spans="1:67" x14ac:dyDescent="0.2">
      <c r="A3456" s="57" t="s">
        <v>67</v>
      </c>
      <c r="B3456" s="56" t="s">
        <v>67</v>
      </c>
      <c r="C3456" s="56" t="s">
        <v>606</v>
      </c>
      <c r="D3456" s="56">
        <v>1995</v>
      </c>
      <c r="E3456" s="58">
        <v>42780469</v>
      </c>
      <c r="F3456" s="58">
        <v>41470402</v>
      </c>
      <c r="G3456" s="59">
        <v>37892928</v>
      </c>
      <c r="H3456" s="59">
        <v>4887541</v>
      </c>
      <c r="I3456" s="60">
        <v>0</v>
      </c>
      <c r="J3456" s="58">
        <v>-1310067</v>
      </c>
      <c r="K3456" s="62">
        <v>82279</v>
      </c>
      <c r="L3456" s="61"/>
      <c r="M3456" s="61"/>
      <c r="N3456" s="61"/>
      <c r="O3456" s="61"/>
      <c r="P3456" s="62">
        <v>2310540</v>
      </c>
      <c r="Q3456" s="62">
        <v>246544</v>
      </c>
      <c r="R3456" s="61"/>
      <c r="S3456" s="61"/>
      <c r="T3456" s="61"/>
      <c r="U3456" s="61"/>
      <c r="V3456" s="61"/>
      <c r="W3456" s="61"/>
      <c r="X3456" s="61"/>
      <c r="Y3456" s="61"/>
      <c r="Z3456" s="61"/>
      <c r="AA3456" s="62">
        <v>16323999</v>
      </c>
      <c r="AB3456" s="61"/>
      <c r="AC3456" s="61"/>
      <c r="AD3456" s="62">
        <v>5435505</v>
      </c>
      <c r="AE3456" s="61"/>
      <c r="AF3456" s="62">
        <v>8791880</v>
      </c>
      <c r="AG3456" s="61"/>
      <c r="AH3456" s="61"/>
      <c r="AI3456" s="62">
        <v>4702181</v>
      </c>
      <c r="AJ3456" s="61"/>
      <c r="AK3456" s="61"/>
      <c r="AL3456" s="61"/>
      <c r="AM3456" s="61"/>
      <c r="AN3456" s="61"/>
      <c r="AO3456" s="61"/>
      <c r="AP3456" s="62">
        <v>752323</v>
      </c>
      <c r="AQ3456" s="61"/>
      <c r="AR3456" s="62">
        <v>960141</v>
      </c>
      <c r="AS3456" s="61"/>
      <c r="AT3456" s="61"/>
      <c r="AU3456" s="61"/>
      <c r="AV3456" s="62">
        <v>94323</v>
      </c>
      <c r="AW3456" s="61"/>
      <c r="AX3456" s="61"/>
      <c r="AY3456" s="62">
        <v>536771</v>
      </c>
      <c r="AZ3456" s="61"/>
      <c r="BA3456" s="62">
        <v>2054123</v>
      </c>
      <c r="BB3456" s="61"/>
      <c r="BC3456" s="61"/>
      <c r="BD3456" s="61"/>
      <c r="BE3456" s="62">
        <v>424846</v>
      </c>
      <c r="BF3456" s="61"/>
      <c r="BG3456" s="62">
        <v>65014</v>
      </c>
      <c r="BH3456" s="61"/>
      <c r="BI3456" s="61"/>
      <c r="BJ3456" s="61"/>
      <c r="BK3456" s="61"/>
      <c r="BL3456" s="61"/>
      <c r="BM3456" s="61"/>
      <c r="BN3456" s="61"/>
      <c r="BO3456" s="62">
        <v>-1310067</v>
      </c>
    </row>
    <row r="3457" spans="1:67" x14ac:dyDescent="0.2">
      <c r="A3457" s="57" t="s">
        <v>67</v>
      </c>
      <c r="B3457" s="56" t="s">
        <v>67</v>
      </c>
      <c r="C3457" s="56" t="s">
        <v>606</v>
      </c>
      <c r="D3457" s="56">
        <v>1996</v>
      </c>
      <c r="E3457" s="58">
        <v>45087100</v>
      </c>
      <c r="F3457" s="58">
        <v>43724582</v>
      </c>
      <c r="G3457" s="59">
        <v>39037916</v>
      </c>
      <c r="H3457" s="59">
        <v>6049184</v>
      </c>
      <c r="I3457" s="60">
        <v>0</v>
      </c>
      <c r="J3457" s="58">
        <v>-1362518</v>
      </c>
      <c r="K3457" s="62">
        <v>82279</v>
      </c>
      <c r="L3457" s="61"/>
      <c r="M3457" s="61"/>
      <c r="N3457" s="61"/>
      <c r="O3457" s="61"/>
      <c r="P3457" s="62">
        <v>2320578</v>
      </c>
      <c r="Q3457" s="62">
        <v>246544</v>
      </c>
      <c r="R3457" s="61"/>
      <c r="S3457" s="61"/>
      <c r="T3457" s="61"/>
      <c r="U3457" s="61"/>
      <c r="V3457" s="61"/>
      <c r="W3457" s="61"/>
      <c r="X3457" s="61"/>
      <c r="Y3457" s="61"/>
      <c r="Z3457" s="61"/>
      <c r="AA3457" s="62">
        <v>18998272</v>
      </c>
      <c r="AB3457" s="61"/>
      <c r="AC3457" s="61"/>
      <c r="AD3457" s="62">
        <v>5689425</v>
      </c>
      <c r="AE3457" s="61"/>
      <c r="AF3457" s="62">
        <v>6656205</v>
      </c>
      <c r="AG3457" s="61"/>
      <c r="AH3457" s="61"/>
      <c r="AI3457" s="62">
        <v>5044613</v>
      </c>
      <c r="AJ3457" s="61"/>
      <c r="AK3457" s="61"/>
      <c r="AL3457" s="61"/>
      <c r="AM3457" s="61"/>
      <c r="AN3457" s="61"/>
      <c r="AO3457" s="61"/>
      <c r="AP3457" s="62">
        <v>820867</v>
      </c>
      <c r="AQ3457" s="61"/>
      <c r="AR3457" s="62">
        <v>997998</v>
      </c>
      <c r="AS3457" s="61"/>
      <c r="AT3457" s="61"/>
      <c r="AU3457" s="61"/>
      <c r="AV3457" s="62">
        <v>109637</v>
      </c>
      <c r="AW3457" s="61"/>
      <c r="AX3457" s="61"/>
      <c r="AY3457" s="62">
        <v>577647</v>
      </c>
      <c r="AZ3457" s="61"/>
      <c r="BA3457" s="62">
        <v>1839498</v>
      </c>
      <c r="BB3457" s="61"/>
      <c r="BC3457" s="61"/>
      <c r="BD3457" s="61"/>
      <c r="BE3457" s="62">
        <v>453400</v>
      </c>
      <c r="BF3457" s="61"/>
      <c r="BG3457" s="62">
        <v>65014</v>
      </c>
      <c r="BH3457" s="61"/>
      <c r="BI3457" s="62">
        <v>1185123</v>
      </c>
      <c r="BJ3457" s="61"/>
      <c r="BK3457" s="61"/>
      <c r="BL3457" s="61"/>
      <c r="BM3457" s="61"/>
      <c r="BN3457" s="61"/>
      <c r="BO3457" s="62">
        <v>-1362518</v>
      </c>
    </row>
    <row r="3458" spans="1:67" x14ac:dyDescent="0.2">
      <c r="A3458" s="57" t="s">
        <v>67</v>
      </c>
      <c r="B3458" s="56" t="s">
        <v>67</v>
      </c>
      <c r="C3458" s="56" t="s">
        <v>606</v>
      </c>
      <c r="D3458" s="56">
        <v>1997</v>
      </c>
      <c r="E3458" s="58">
        <v>47364074</v>
      </c>
      <c r="F3458" s="58">
        <v>45883025</v>
      </c>
      <c r="G3458" s="59">
        <v>41218301</v>
      </c>
      <c r="H3458" s="59">
        <v>6145773</v>
      </c>
      <c r="I3458" s="60">
        <v>0</v>
      </c>
      <c r="J3458" s="58">
        <v>-1481049</v>
      </c>
      <c r="K3458" s="62">
        <v>82279</v>
      </c>
      <c r="L3458" s="61"/>
      <c r="M3458" s="61"/>
      <c r="N3458" s="61"/>
      <c r="O3458" s="61"/>
      <c r="P3458" s="62">
        <v>2320578</v>
      </c>
      <c r="Q3458" s="62">
        <v>246544</v>
      </c>
      <c r="R3458" s="61"/>
      <c r="S3458" s="61"/>
      <c r="T3458" s="61"/>
      <c r="U3458" s="61"/>
      <c r="V3458" s="61"/>
      <c r="W3458" s="61"/>
      <c r="X3458" s="61"/>
      <c r="Y3458" s="61"/>
      <c r="Z3458" s="61"/>
      <c r="AA3458" s="62">
        <v>20560294</v>
      </c>
      <c r="AB3458" s="61"/>
      <c r="AC3458" s="61"/>
      <c r="AD3458" s="62">
        <v>5837702</v>
      </c>
      <c r="AE3458" s="61"/>
      <c r="AF3458" s="62">
        <v>6914257</v>
      </c>
      <c r="AG3458" s="61"/>
      <c r="AH3458" s="61"/>
      <c r="AI3458" s="62">
        <v>5256647</v>
      </c>
      <c r="AJ3458" s="61"/>
      <c r="AK3458" s="61"/>
      <c r="AL3458" s="61"/>
      <c r="AM3458" s="61"/>
      <c r="AN3458" s="61"/>
      <c r="AO3458" s="61"/>
      <c r="AP3458" s="62">
        <v>821710</v>
      </c>
      <c r="AQ3458" s="61"/>
      <c r="AR3458" s="62">
        <v>1046447</v>
      </c>
      <c r="AS3458" s="61"/>
      <c r="AT3458" s="61"/>
      <c r="AU3458" s="61"/>
      <c r="AV3458" s="62">
        <v>113858</v>
      </c>
      <c r="AW3458" s="61"/>
      <c r="AX3458" s="61"/>
      <c r="AY3458" s="62">
        <v>588518</v>
      </c>
      <c r="AZ3458" s="61"/>
      <c r="BA3458" s="62">
        <v>1848325</v>
      </c>
      <c r="BB3458" s="61"/>
      <c r="BC3458" s="61"/>
      <c r="BD3458" s="61"/>
      <c r="BE3458" s="62">
        <v>476778</v>
      </c>
      <c r="BF3458" s="61"/>
      <c r="BG3458" s="62">
        <v>65014</v>
      </c>
      <c r="BH3458" s="61"/>
      <c r="BI3458" s="62">
        <v>1185123</v>
      </c>
      <c r="BJ3458" s="61"/>
      <c r="BK3458" s="61"/>
      <c r="BL3458" s="61"/>
      <c r="BM3458" s="61"/>
      <c r="BN3458" s="61"/>
      <c r="BO3458" s="62">
        <v>-1481049</v>
      </c>
    </row>
    <row r="3459" spans="1:67" x14ac:dyDescent="0.2">
      <c r="A3459" s="57" t="s">
        <v>67</v>
      </c>
      <c r="B3459" s="56" t="s">
        <v>67</v>
      </c>
      <c r="C3459" s="56" t="s">
        <v>67</v>
      </c>
      <c r="D3459" s="56">
        <v>2002</v>
      </c>
      <c r="E3459" s="58">
        <v>2870752348</v>
      </c>
      <c r="F3459" s="58">
        <v>2786240645</v>
      </c>
      <c r="G3459" s="59">
        <v>2494877156</v>
      </c>
      <c r="H3459" s="59">
        <v>375875192</v>
      </c>
      <c r="I3459" s="60">
        <v>0</v>
      </c>
      <c r="J3459" s="58">
        <v>-84511703</v>
      </c>
      <c r="K3459" s="61"/>
      <c r="L3459" s="62">
        <v>1806579</v>
      </c>
      <c r="M3459" s="61"/>
      <c r="N3459" s="62">
        <v>1598663</v>
      </c>
      <c r="O3459" s="62">
        <v>34262751</v>
      </c>
      <c r="P3459" s="61"/>
      <c r="Q3459" s="61"/>
      <c r="R3459" s="61"/>
      <c r="S3459" s="61">
        <v>0</v>
      </c>
      <c r="T3459" s="61">
        <v>0</v>
      </c>
      <c r="U3459" s="61"/>
      <c r="V3459" s="62">
        <v>129675917</v>
      </c>
      <c r="W3459" s="61"/>
      <c r="X3459" s="61">
        <v>0</v>
      </c>
      <c r="Y3459" s="62">
        <v>328461381</v>
      </c>
      <c r="Z3459" s="62">
        <v>252617961</v>
      </c>
      <c r="AA3459" s="61"/>
      <c r="AB3459" s="62">
        <v>902782550</v>
      </c>
      <c r="AC3459" s="62">
        <v>312194799</v>
      </c>
      <c r="AD3459" s="61"/>
      <c r="AE3459" s="62">
        <v>410814278</v>
      </c>
      <c r="AF3459" s="61"/>
      <c r="AG3459" s="62">
        <v>2572029</v>
      </c>
      <c r="AH3459" s="62">
        <v>118090248</v>
      </c>
      <c r="AI3459" s="61"/>
      <c r="AJ3459" s="61">
        <v>0</v>
      </c>
      <c r="AK3459" s="61">
        <v>0</v>
      </c>
      <c r="AL3459" s="61">
        <v>0</v>
      </c>
      <c r="AM3459" s="62">
        <v>3609789</v>
      </c>
      <c r="AN3459" s="62">
        <v>105704027</v>
      </c>
      <c r="AO3459" s="62">
        <v>2237978</v>
      </c>
      <c r="AP3459" s="61"/>
      <c r="AQ3459" s="62">
        <v>18527158</v>
      </c>
      <c r="AR3459" s="61"/>
      <c r="AS3459" s="62">
        <v>40248309</v>
      </c>
      <c r="AT3459" s="62">
        <v>72849526</v>
      </c>
      <c r="AU3459" s="62">
        <v>41375014</v>
      </c>
      <c r="AV3459" s="61"/>
      <c r="AW3459" s="62">
        <v>5429197</v>
      </c>
      <c r="AX3459" s="62">
        <v>18991698</v>
      </c>
      <c r="AY3459" s="61"/>
      <c r="AZ3459" s="62">
        <v>3904464</v>
      </c>
      <c r="BA3459" s="61"/>
      <c r="BB3459" s="61">
        <v>0</v>
      </c>
      <c r="BC3459" s="62">
        <v>23283440</v>
      </c>
      <c r="BD3459" s="62">
        <v>104582</v>
      </c>
      <c r="BE3459" s="61"/>
      <c r="BF3459" s="62">
        <v>3916950</v>
      </c>
      <c r="BG3459" s="61"/>
      <c r="BH3459" s="62">
        <v>554382</v>
      </c>
      <c r="BI3459" s="61"/>
      <c r="BJ3459" s="62">
        <v>35134548</v>
      </c>
      <c r="BK3459" s="61"/>
      <c r="BL3459" s="62">
        <v>4130</v>
      </c>
      <c r="BM3459" s="61">
        <v>0</v>
      </c>
      <c r="BN3459" s="62">
        <v>-84511703</v>
      </c>
      <c r="BO3459" s="61"/>
    </row>
    <row r="3460" spans="1:67" x14ac:dyDescent="0.2">
      <c r="A3460" s="57" t="s">
        <v>67</v>
      </c>
      <c r="B3460" s="56" t="s">
        <v>67</v>
      </c>
      <c r="C3460" s="56" t="s">
        <v>67</v>
      </c>
      <c r="D3460" s="56">
        <v>2003</v>
      </c>
      <c r="E3460" s="58">
        <v>3015581666</v>
      </c>
      <c r="F3460" s="58">
        <v>2921833946</v>
      </c>
      <c r="G3460" s="59">
        <v>2636682888</v>
      </c>
      <c r="H3460" s="59">
        <v>378898778</v>
      </c>
      <c r="I3460" s="60">
        <v>0</v>
      </c>
      <c r="J3460" s="58">
        <v>-93747720</v>
      </c>
      <c r="K3460" s="61"/>
      <c r="L3460" s="62">
        <v>1806579</v>
      </c>
      <c r="M3460" s="61"/>
      <c r="N3460" s="62">
        <v>1598663</v>
      </c>
      <c r="O3460" s="62">
        <v>37686171</v>
      </c>
      <c r="P3460" s="61"/>
      <c r="Q3460" s="61"/>
      <c r="R3460" s="61"/>
      <c r="S3460" s="61">
        <v>0</v>
      </c>
      <c r="T3460" s="61">
        <v>0</v>
      </c>
      <c r="U3460" s="61"/>
      <c r="V3460" s="62">
        <v>132514041</v>
      </c>
      <c r="W3460" s="61"/>
      <c r="X3460" s="61">
        <v>0</v>
      </c>
      <c r="Y3460" s="62">
        <v>270996637</v>
      </c>
      <c r="Z3460" s="62">
        <v>296397775</v>
      </c>
      <c r="AA3460" s="61"/>
      <c r="AB3460" s="62">
        <v>846939028</v>
      </c>
      <c r="AC3460" s="62">
        <v>462858091</v>
      </c>
      <c r="AD3460" s="61"/>
      <c r="AE3460" s="62">
        <v>453226664</v>
      </c>
      <c r="AF3460" s="61"/>
      <c r="AG3460" s="62">
        <v>11754647</v>
      </c>
      <c r="AH3460" s="62">
        <v>120904592</v>
      </c>
      <c r="AI3460" s="61"/>
      <c r="AJ3460" s="61">
        <v>0</v>
      </c>
      <c r="AK3460" s="61">
        <v>0</v>
      </c>
      <c r="AL3460" s="61">
        <v>0</v>
      </c>
      <c r="AM3460" s="62">
        <v>3609789</v>
      </c>
      <c r="AN3460" s="62">
        <v>105674180</v>
      </c>
      <c r="AO3460" s="62">
        <v>2242900</v>
      </c>
      <c r="AP3460" s="61"/>
      <c r="AQ3460" s="62">
        <v>18711736</v>
      </c>
      <c r="AR3460" s="61"/>
      <c r="AS3460" s="62">
        <v>32997729</v>
      </c>
      <c r="AT3460" s="62">
        <v>84357427</v>
      </c>
      <c r="AU3460" s="62">
        <v>38732993</v>
      </c>
      <c r="AV3460" s="61"/>
      <c r="AW3460" s="62">
        <v>5429197</v>
      </c>
      <c r="AX3460" s="62">
        <v>19152698</v>
      </c>
      <c r="AY3460" s="61"/>
      <c r="AZ3460" s="62">
        <v>4388821</v>
      </c>
      <c r="BA3460" s="61"/>
      <c r="BB3460" s="61">
        <v>0</v>
      </c>
      <c r="BC3460" s="62">
        <v>23676565</v>
      </c>
      <c r="BD3460" s="62">
        <v>104582</v>
      </c>
      <c r="BE3460" s="61"/>
      <c r="BF3460" s="62">
        <v>3916950</v>
      </c>
      <c r="BG3460" s="61"/>
      <c r="BH3460" s="62">
        <v>554382</v>
      </c>
      <c r="BI3460" s="61"/>
      <c r="BJ3460" s="62">
        <v>35344699</v>
      </c>
      <c r="BK3460" s="61"/>
      <c r="BL3460" s="62">
        <v>4130</v>
      </c>
      <c r="BM3460" s="61">
        <v>0</v>
      </c>
      <c r="BN3460" s="62">
        <v>-93747720</v>
      </c>
      <c r="BO3460" s="61"/>
    </row>
    <row r="3461" spans="1:67" x14ac:dyDescent="0.2">
      <c r="A3461" s="57" t="s">
        <v>67</v>
      </c>
      <c r="B3461" s="56" t="s">
        <v>67</v>
      </c>
      <c r="C3461" s="56" t="s">
        <v>67</v>
      </c>
      <c r="D3461" s="56">
        <v>2004</v>
      </c>
      <c r="E3461" s="58">
        <v>3139038406</v>
      </c>
      <c r="F3461" s="58">
        <v>3016771605</v>
      </c>
      <c r="G3461" s="59">
        <v>2757280697</v>
      </c>
      <c r="H3461" s="59">
        <v>381757709</v>
      </c>
      <c r="I3461" s="60">
        <v>0</v>
      </c>
      <c r="J3461" s="58">
        <v>-122266801</v>
      </c>
      <c r="K3461" s="61"/>
      <c r="L3461" s="62">
        <v>1786611</v>
      </c>
      <c r="M3461" s="61"/>
      <c r="N3461" s="62">
        <v>1661525</v>
      </c>
      <c r="O3461" s="62">
        <v>37735947</v>
      </c>
      <c r="P3461" s="61"/>
      <c r="Q3461" s="61"/>
      <c r="R3461" s="61"/>
      <c r="S3461" s="61">
        <v>0</v>
      </c>
      <c r="T3461" s="61">
        <v>0</v>
      </c>
      <c r="U3461" s="61"/>
      <c r="V3461" s="62">
        <v>138170824</v>
      </c>
      <c r="W3461" s="61"/>
      <c r="X3461" s="61">
        <v>0</v>
      </c>
      <c r="Y3461" s="62">
        <v>281027951</v>
      </c>
      <c r="Z3461" s="62">
        <v>304647036</v>
      </c>
      <c r="AA3461" s="61"/>
      <c r="AB3461" s="62">
        <v>871728220</v>
      </c>
      <c r="AC3461" s="62">
        <v>488535808</v>
      </c>
      <c r="AD3461" s="61"/>
      <c r="AE3461" s="62">
        <v>485117456</v>
      </c>
      <c r="AF3461" s="61"/>
      <c r="AG3461" s="62">
        <v>21878039</v>
      </c>
      <c r="AH3461" s="62">
        <v>124991280</v>
      </c>
      <c r="AI3461" s="61"/>
      <c r="AJ3461" s="61">
        <v>0</v>
      </c>
      <c r="AK3461" s="61">
        <v>0</v>
      </c>
      <c r="AL3461" s="61">
        <v>0</v>
      </c>
      <c r="AM3461" s="62">
        <v>1911491</v>
      </c>
      <c r="AN3461" s="62">
        <v>102899012</v>
      </c>
      <c r="AO3461" s="62">
        <v>2242900</v>
      </c>
      <c r="AP3461" s="61"/>
      <c r="AQ3461" s="62">
        <v>18917956</v>
      </c>
      <c r="AR3461" s="61"/>
      <c r="AS3461" s="62">
        <v>35560287</v>
      </c>
      <c r="AT3461" s="62">
        <v>88317859</v>
      </c>
      <c r="AU3461" s="62">
        <v>37928378</v>
      </c>
      <c r="AV3461" s="61"/>
      <c r="AW3461" s="62">
        <v>5506283</v>
      </c>
      <c r="AX3461" s="62">
        <v>21164025</v>
      </c>
      <c r="AY3461" s="61"/>
      <c r="AZ3461" s="62">
        <v>4438845</v>
      </c>
      <c r="BA3461" s="61"/>
      <c r="BB3461" s="61">
        <v>0</v>
      </c>
      <c r="BC3461" s="62">
        <v>21279566</v>
      </c>
      <c r="BD3461" s="62">
        <v>104582</v>
      </c>
      <c r="BE3461" s="61"/>
      <c r="BF3461" s="62">
        <v>3916950</v>
      </c>
      <c r="BG3461" s="61"/>
      <c r="BH3461" s="62">
        <v>554382</v>
      </c>
      <c r="BI3461" s="61"/>
      <c r="BJ3461" s="62">
        <v>37011063</v>
      </c>
      <c r="BK3461" s="61"/>
      <c r="BL3461" s="62">
        <v>4130</v>
      </c>
      <c r="BM3461" s="61">
        <v>0</v>
      </c>
      <c r="BN3461" s="62">
        <v>-122266801</v>
      </c>
      <c r="BO3461" s="61"/>
    </row>
    <row r="3462" spans="1:67" x14ac:dyDescent="0.2">
      <c r="A3462" s="57" t="s">
        <v>67</v>
      </c>
      <c r="B3462" s="56" t="s">
        <v>67</v>
      </c>
      <c r="C3462" s="56" t="s">
        <v>67</v>
      </c>
      <c r="D3462" s="56">
        <v>2005</v>
      </c>
      <c r="E3462" s="58">
        <v>3253379971</v>
      </c>
      <c r="F3462" s="58">
        <v>3109142533</v>
      </c>
      <c r="G3462" s="59">
        <v>2855449369</v>
      </c>
      <c r="H3462" s="59">
        <v>397930602</v>
      </c>
      <c r="I3462" s="60">
        <v>0</v>
      </c>
      <c r="J3462" s="58">
        <v>-144237438</v>
      </c>
      <c r="K3462" s="61"/>
      <c r="L3462" s="62">
        <v>1770590</v>
      </c>
      <c r="M3462" s="61"/>
      <c r="N3462" s="62">
        <v>1661525</v>
      </c>
      <c r="O3462" s="62">
        <v>39440151</v>
      </c>
      <c r="P3462" s="61"/>
      <c r="Q3462" s="61"/>
      <c r="R3462" s="61"/>
      <c r="S3462" s="61">
        <v>0</v>
      </c>
      <c r="T3462" s="61">
        <v>0</v>
      </c>
      <c r="U3462" s="61"/>
      <c r="V3462" s="62">
        <v>142786853</v>
      </c>
      <c r="W3462" s="61"/>
      <c r="X3462" s="61">
        <v>0</v>
      </c>
      <c r="Y3462" s="62">
        <v>287634244</v>
      </c>
      <c r="Z3462" s="62">
        <v>311544852</v>
      </c>
      <c r="AA3462" s="61"/>
      <c r="AB3462" s="62">
        <v>883656600</v>
      </c>
      <c r="AC3462" s="62">
        <v>513678633</v>
      </c>
      <c r="AD3462" s="61"/>
      <c r="AE3462" s="62">
        <v>515631590</v>
      </c>
      <c r="AF3462" s="61"/>
      <c r="AG3462" s="62">
        <v>28127338</v>
      </c>
      <c r="AH3462" s="62">
        <v>129516993</v>
      </c>
      <c r="AI3462" s="61"/>
      <c r="AJ3462" s="61">
        <v>0</v>
      </c>
      <c r="AK3462" s="61">
        <v>0</v>
      </c>
      <c r="AL3462" s="61">
        <v>0</v>
      </c>
      <c r="AM3462" s="62">
        <v>1911491</v>
      </c>
      <c r="AN3462" s="62">
        <v>104607827</v>
      </c>
      <c r="AO3462" s="62">
        <v>2242900</v>
      </c>
      <c r="AP3462" s="61"/>
      <c r="AQ3462" s="62">
        <v>19408206</v>
      </c>
      <c r="AR3462" s="61"/>
      <c r="AS3462" s="62">
        <v>36577926</v>
      </c>
      <c r="AT3462" s="62">
        <v>91730521</v>
      </c>
      <c r="AU3462" s="62">
        <v>43243955</v>
      </c>
      <c r="AV3462" s="61"/>
      <c r="AW3462" s="62">
        <v>5506283</v>
      </c>
      <c r="AX3462" s="62">
        <v>23648933</v>
      </c>
      <c r="AY3462" s="61"/>
      <c r="AZ3462" s="62">
        <v>4437019</v>
      </c>
      <c r="BA3462" s="61"/>
      <c r="BB3462" s="61">
        <v>0</v>
      </c>
      <c r="BC3462" s="62">
        <v>21344793</v>
      </c>
      <c r="BD3462" s="62">
        <v>104582</v>
      </c>
      <c r="BE3462" s="61"/>
      <c r="BF3462" s="62">
        <v>4419548</v>
      </c>
      <c r="BG3462" s="61"/>
      <c r="BH3462" s="62">
        <v>554382</v>
      </c>
      <c r="BI3462" s="61"/>
      <c r="BJ3462" s="62">
        <v>38188106</v>
      </c>
      <c r="BK3462" s="61"/>
      <c r="BL3462" s="62">
        <v>4130</v>
      </c>
      <c r="BM3462" s="61">
        <v>0</v>
      </c>
      <c r="BN3462" s="62">
        <v>-144237438</v>
      </c>
      <c r="BO3462" s="61"/>
    </row>
    <row r="3463" spans="1:67" x14ac:dyDescent="0.2">
      <c r="A3463" s="57" t="s">
        <v>67</v>
      </c>
      <c r="B3463" s="56" t="s">
        <v>67</v>
      </c>
      <c r="C3463" s="56" t="s">
        <v>67</v>
      </c>
      <c r="D3463" s="56">
        <v>2006</v>
      </c>
      <c r="E3463" s="58">
        <v>3442404214</v>
      </c>
      <c r="F3463" s="58">
        <v>3270390824</v>
      </c>
      <c r="G3463" s="59">
        <v>3000662186</v>
      </c>
      <c r="H3463" s="59">
        <v>441742028</v>
      </c>
      <c r="I3463" s="60">
        <v>0</v>
      </c>
      <c r="J3463" s="58">
        <v>-172013390</v>
      </c>
      <c r="K3463" s="61"/>
      <c r="L3463" s="62">
        <v>2176812</v>
      </c>
      <c r="M3463" s="61"/>
      <c r="N3463" s="62">
        <v>1361614</v>
      </c>
      <c r="O3463" s="62">
        <v>41250659</v>
      </c>
      <c r="P3463" s="61"/>
      <c r="Q3463" s="61"/>
      <c r="R3463" s="61"/>
      <c r="S3463" s="61">
        <v>0</v>
      </c>
      <c r="T3463" s="61">
        <v>0</v>
      </c>
      <c r="U3463" s="61"/>
      <c r="V3463" s="62">
        <v>149058207</v>
      </c>
      <c r="W3463" s="61"/>
      <c r="X3463" s="61">
        <v>0</v>
      </c>
      <c r="Y3463" s="62">
        <v>296926076</v>
      </c>
      <c r="Z3463" s="62">
        <v>319872449</v>
      </c>
      <c r="AA3463" s="61"/>
      <c r="AB3463" s="62">
        <v>924620636</v>
      </c>
      <c r="AC3463" s="62">
        <v>552664950</v>
      </c>
      <c r="AD3463" s="61"/>
      <c r="AE3463" s="62">
        <v>545287607</v>
      </c>
      <c r="AF3463" s="61"/>
      <c r="AG3463" s="62">
        <v>33507862</v>
      </c>
      <c r="AH3463" s="62">
        <v>133935314</v>
      </c>
      <c r="AI3463" s="61"/>
      <c r="AJ3463" s="61">
        <v>0</v>
      </c>
      <c r="AK3463" s="61">
        <v>0</v>
      </c>
      <c r="AL3463" s="61">
        <v>0</v>
      </c>
      <c r="AM3463" s="62">
        <v>1911491</v>
      </c>
      <c r="AN3463" s="62">
        <v>99552789</v>
      </c>
      <c r="AO3463" s="62">
        <v>3430045</v>
      </c>
      <c r="AP3463" s="61"/>
      <c r="AQ3463" s="62">
        <v>20302079</v>
      </c>
      <c r="AR3463" s="61"/>
      <c r="AS3463" s="62">
        <v>39265661</v>
      </c>
      <c r="AT3463" s="62">
        <v>107848699</v>
      </c>
      <c r="AU3463" s="62">
        <v>53992597</v>
      </c>
      <c r="AV3463" s="61"/>
      <c r="AW3463" s="62">
        <v>5506283</v>
      </c>
      <c r="AX3463" s="62">
        <v>28717477</v>
      </c>
      <c r="AY3463" s="61"/>
      <c r="AZ3463" s="62">
        <v>4450502</v>
      </c>
      <c r="BA3463" s="61"/>
      <c r="BB3463" s="61">
        <v>0</v>
      </c>
      <c r="BC3463" s="62">
        <v>23326901</v>
      </c>
      <c r="BD3463" s="62">
        <v>104582</v>
      </c>
      <c r="BE3463" s="61"/>
      <c r="BF3463" s="62">
        <v>12179924</v>
      </c>
      <c r="BG3463" s="61"/>
      <c r="BH3463" s="62">
        <v>554382</v>
      </c>
      <c r="BI3463" s="61"/>
      <c r="BJ3463" s="62">
        <v>40594486</v>
      </c>
      <c r="BK3463" s="61"/>
      <c r="BL3463" s="62">
        <v>4130</v>
      </c>
      <c r="BM3463" s="61">
        <v>0</v>
      </c>
      <c r="BN3463" s="62">
        <v>-172013390</v>
      </c>
      <c r="BO3463" s="61"/>
    </row>
    <row r="3464" spans="1:67" x14ac:dyDescent="0.2">
      <c r="A3464" s="57" t="s">
        <v>67</v>
      </c>
      <c r="B3464" s="56" t="s">
        <v>67</v>
      </c>
      <c r="C3464" s="56" t="s">
        <v>67</v>
      </c>
      <c r="D3464" s="56">
        <v>2007</v>
      </c>
      <c r="E3464" s="58">
        <v>3703313349</v>
      </c>
      <c r="F3464" s="58">
        <v>3514048327</v>
      </c>
      <c r="G3464" s="59">
        <v>3228113579</v>
      </c>
      <c r="H3464" s="59">
        <v>487111336</v>
      </c>
      <c r="I3464" s="60">
        <v>11911566</v>
      </c>
      <c r="J3464" s="58">
        <v>-201176588</v>
      </c>
      <c r="K3464" s="61"/>
      <c r="L3464" s="62">
        <v>2166056</v>
      </c>
      <c r="M3464" s="61"/>
      <c r="N3464" s="62">
        <v>1610272</v>
      </c>
      <c r="O3464" s="62">
        <v>41880573</v>
      </c>
      <c r="P3464" s="61"/>
      <c r="Q3464" s="61"/>
      <c r="R3464" s="61"/>
      <c r="S3464" s="61">
        <v>0</v>
      </c>
      <c r="T3464" s="62">
        <v>11911566</v>
      </c>
      <c r="U3464" s="61"/>
      <c r="V3464" s="62">
        <v>146090485</v>
      </c>
      <c r="W3464" s="61"/>
      <c r="X3464" s="61">
        <v>0</v>
      </c>
      <c r="Y3464" s="62">
        <v>312664876</v>
      </c>
      <c r="Z3464" s="62">
        <v>330219673</v>
      </c>
      <c r="AA3464" s="61"/>
      <c r="AB3464" s="62">
        <v>970597151</v>
      </c>
      <c r="AC3464" s="62">
        <v>596029717</v>
      </c>
      <c r="AD3464" s="61"/>
      <c r="AE3464" s="62">
        <v>572875932</v>
      </c>
      <c r="AF3464" s="61"/>
      <c r="AG3464" s="62">
        <v>43843008</v>
      </c>
      <c r="AH3464" s="62">
        <v>198224270</v>
      </c>
      <c r="AI3464" s="61"/>
      <c r="AJ3464" s="61">
        <v>0</v>
      </c>
      <c r="AK3464" s="61">
        <v>0</v>
      </c>
      <c r="AL3464" s="61">
        <v>0</v>
      </c>
      <c r="AM3464" s="62">
        <v>1911491</v>
      </c>
      <c r="AN3464" s="62">
        <v>100727494</v>
      </c>
      <c r="AO3464" s="62">
        <v>16849107</v>
      </c>
      <c r="AP3464" s="61"/>
      <c r="AQ3464" s="62">
        <v>22790559</v>
      </c>
      <c r="AR3464" s="61"/>
      <c r="AS3464" s="62">
        <v>42553384</v>
      </c>
      <c r="AT3464" s="62">
        <v>122495511</v>
      </c>
      <c r="AU3464" s="62">
        <v>55387635</v>
      </c>
      <c r="AV3464" s="61"/>
      <c r="AW3464" s="62">
        <v>5506283</v>
      </c>
      <c r="AX3464" s="62">
        <v>30036960</v>
      </c>
      <c r="AY3464" s="61"/>
      <c r="AZ3464" s="62">
        <v>4511151</v>
      </c>
      <c r="BA3464" s="61"/>
      <c r="BB3464" s="61">
        <v>0</v>
      </c>
      <c r="BC3464" s="62">
        <v>24598079</v>
      </c>
      <c r="BD3464" s="62">
        <v>104582</v>
      </c>
      <c r="BE3464" s="61"/>
      <c r="BF3464" s="62">
        <v>14826494</v>
      </c>
      <c r="BG3464" s="61"/>
      <c r="BH3464" s="62">
        <v>554382</v>
      </c>
      <c r="BI3464" s="61"/>
      <c r="BJ3464" s="62">
        <v>44254094</v>
      </c>
      <c r="BK3464" s="61"/>
      <c r="BL3464" s="62">
        <v>4130</v>
      </c>
      <c r="BM3464" s="61">
        <v>0</v>
      </c>
      <c r="BN3464" s="62">
        <v>-201176588</v>
      </c>
      <c r="BO3464" s="61"/>
    </row>
    <row r="3465" spans="1:67" x14ac:dyDescent="0.2">
      <c r="A3465" s="57" t="s">
        <v>67</v>
      </c>
      <c r="B3465" s="56" t="s">
        <v>67</v>
      </c>
      <c r="C3465" s="56" t="s">
        <v>67</v>
      </c>
      <c r="D3465" s="56">
        <v>2008</v>
      </c>
      <c r="E3465" s="58">
        <v>3989334656</v>
      </c>
      <c r="F3465" s="58">
        <v>3767193180</v>
      </c>
      <c r="G3465" s="59">
        <v>3457566154</v>
      </c>
      <c r="H3465" s="59">
        <v>533811009</v>
      </c>
      <c r="I3465" s="60">
        <v>2042507</v>
      </c>
      <c r="J3465" s="58">
        <v>-224183983</v>
      </c>
      <c r="K3465" s="61"/>
      <c r="L3465" s="62">
        <v>2161946</v>
      </c>
      <c r="M3465" s="61"/>
      <c r="N3465" s="62">
        <v>1720078</v>
      </c>
      <c r="O3465" s="62">
        <v>43891776</v>
      </c>
      <c r="P3465" s="61"/>
      <c r="Q3465" s="61"/>
      <c r="R3465" s="61"/>
      <c r="S3465" s="61">
        <v>0</v>
      </c>
      <c r="T3465" s="62">
        <v>2042507</v>
      </c>
      <c r="U3465" s="61"/>
      <c r="V3465" s="62">
        <v>189419734</v>
      </c>
      <c r="W3465" s="61"/>
      <c r="X3465" s="61">
        <v>0</v>
      </c>
      <c r="Y3465" s="62">
        <v>326473668</v>
      </c>
      <c r="Z3465" s="62">
        <v>341397916</v>
      </c>
      <c r="AA3465" s="61"/>
      <c r="AB3465" s="62">
        <v>1047298177</v>
      </c>
      <c r="AC3465" s="62">
        <v>641463418</v>
      </c>
      <c r="AD3465" s="61"/>
      <c r="AE3465" s="62">
        <v>608031730</v>
      </c>
      <c r="AF3465" s="61"/>
      <c r="AG3465" s="62">
        <v>52488879</v>
      </c>
      <c r="AH3465" s="62">
        <v>201176325</v>
      </c>
      <c r="AI3465" s="61"/>
      <c r="AJ3465" s="61">
        <v>0</v>
      </c>
      <c r="AK3465" s="61">
        <v>0</v>
      </c>
      <c r="AL3465" s="61">
        <v>0</v>
      </c>
      <c r="AM3465" s="62">
        <v>1911491</v>
      </c>
      <c r="AN3465" s="62">
        <v>101567575</v>
      </c>
      <c r="AO3465" s="62">
        <v>18705472</v>
      </c>
      <c r="AP3465" s="61"/>
      <c r="AQ3465" s="62">
        <v>23966499</v>
      </c>
      <c r="AR3465" s="61"/>
      <c r="AS3465" s="62">
        <v>48936018</v>
      </c>
      <c r="AT3465" s="62">
        <v>143274334</v>
      </c>
      <c r="AU3465" s="62">
        <v>58303072</v>
      </c>
      <c r="AV3465" s="61"/>
      <c r="AW3465" s="62">
        <v>5506283</v>
      </c>
      <c r="AX3465" s="62">
        <v>31297615</v>
      </c>
      <c r="AY3465" s="61"/>
      <c r="AZ3465" s="62">
        <v>4528922</v>
      </c>
      <c r="BA3465" s="61"/>
      <c r="BB3465" s="61">
        <v>0</v>
      </c>
      <c r="BC3465" s="62">
        <v>29350532</v>
      </c>
      <c r="BD3465" s="62">
        <v>104582</v>
      </c>
      <c r="BE3465" s="61"/>
      <c r="BF3465" s="62">
        <v>14843110</v>
      </c>
      <c r="BG3465" s="61"/>
      <c r="BH3465" s="62">
        <v>554382</v>
      </c>
      <c r="BI3465" s="61"/>
      <c r="BJ3465" s="62">
        <v>50956992</v>
      </c>
      <c r="BK3465" s="61"/>
      <c r="BL3465" s="62">
        <v>4130</v>
      </c>
      <c r="BM3465" s="61">
        <v>0</v>
      </c>
      <c r="BN3465" s="62">
        <v>-224183983</v>
      </c>
      <c r="BO3465" s="61"/>
    </row>
    <row r="3466" spans="1:67" x14ac:dyDescent="0.2">
      <c r="A3466" s="57" t="s">
        <v>67</v>
      </c>
      <c r="B3466" s="56" t="s">
        <v>67</v>
      </c>
      <c r="C3466" s="56" t="s">
        <v>67</v>
      </c>
      <c r="D3466" s="56">
        <v>2009</v>
      </c>
      <c r="E3466" s="58">
        <v>4135453800</v>
      </c>
      <c r="F3466" s="58">
        <v>3904631644</v>
      </c>
      <c r="G3466" s="59">
        <v>3632617097</v>
      </c>
      <c r="H3466" s="59">
        <v>514748269</v>
      </c>
      <c r="I3466" s="60">
        <v>11911566</v>
      </c>
      <c r="J3466" s="58">
        <v>-242733722</v>
      </c>
      <c r="K3466" s="61"/>
      <c r="L3466" s="62">
        <v>2136559</v>
      </c>
      <c r="M3466" s="61"/>
      <c r="N3466" s="61">
        <v>0</v>
      </c>
      <c r="O3466" s="62">
        <v>43813133</v>
      </c>
      <c r="P3466" s="61"/>
      <c r="Q3466" s="61"/>
      <c r="R3466" s="61"/>
      <c r="S3466" s="61">
        <v>0</v>
      </c>
      <c r="T3466" s="62">
        <v>11911566</v>
      </c>
      <c r="U3466" s="61"/>
      <c r="V3466" s="62">
        <v>201818789</v>
      </c>
      <c r="W3466" s="61"/>
      <c r="X3466" s="61">
        <v>0</v>
      </c>
      <c r="Y3466" s="62">
        <v>336953800</v>
      </c>
      <c r="Z3466" s="62">
        <v>350481863</v>
      </c>
      <c r="AA3466" s="61"/>
      <c r="AB3466" s="62">
        <v>1101121611</v>
      </c>
      <c r="AC3466" s="62">
        <v>680579158</v>
      </c>
      <c r="AD3466" s="61"/>
      <c r="AE3466" s="62">
        <v>638992416</v>
      </c>
      <c r="AF3466" s="61"/>
      <c r="AG3466" s="62">
        <v>68877187</v>
      </c>
      <c r="AH3466" s="62">
        <v>195931015</v>
      </c>
      <c r="AI3466" s="61"/>
      <c r="AJ3466" s="61">
        <v>0</v>
      </c>
      <c r="AK3466" s="61">
        <v>0</v>
      </c>
      <c r="AL3466" s="61">
        <v>0</v>
      </c>
      <c r="AM3466" s="62">
        <v>1911491</v>
      </c>
      <c r="AN3466" s="62">
        <v>102349869</v>
      </c>
      <c r="AO3466" s="62">
        <v>19016937</v>
      </c>
      <c r="AP3466" s="61"/>
      <c r="AQ3466" s="62">
        <v>11127121</v>
      </c>
      <c r="AR3466" s="61"/>
      <c r="AS3466" s="62">
        <v>33136188</v>
      </c>
      <c r="AT3466" s="62">
        <v>145056482</v>
      </c>
      <c r="AU3466" s="62">
        <v>67254340</v>
      </c>
      <c r="AV3466" s="61"/>
      <c r="AW3466" s="62">
        <v>5506283</v>
      </c>
      <c r="AX3466" s="62">
        <v>32472635</v>
      </c>
      <c r="AY3466" s="61"/>
      <c r="AZ3466" s="62">
        <v>4681367</v>
      </c>
      <c r="BA3466" s="61"/>
      <c r="BB3466" s="61">
        <v>0</v>
      </c>
      <c r="BC3466" s="62">
        <v>23859958</v>
      </c>
      <c r="BD3466" s="62">
        <v>104582</v>
      </c>
      <c r="BE3466" s="61"/>
      <c r="BF3466" s="62">
        <v>15181181</v>
      </c>
      <c r="BG3466" s="61"/>
      <c r="BH3466" s="62">
        <v>554382</v>
      </c>
      <c r="BI3466" s="61"/>
      <c r="BJ3466" s="62">
        <v>52531323</v>
      </c>
      <c r="BK3466" s="61"/>
      <c r="BL3466" s="62">
        <v>4130</v>
      </c>
      <c r="BM3466" s="61">
        <v>0</v>
      </c>
      <c r="BN3466" s="62">
        <v>-242733722</v>
      </c>
      <c r="BO3466" s="61"/>
    </row>
    <row r="3467" spans="1:67" x14ac:dyDescent="0.2">
      <c r="A3467" s="57" t="s">
        <v>67</v>
      </c>
      <c r="B3467" s="56" t="s">
        <v>67</v>
      </c>
      <c r="C3467" s="56" t="s">
        <v>67</v>
      </c>
      <c r="D3467" s="56">
        <v>2010</v>
      </c>
      <c r="E3467" s="58">
        <v>4425010046</v>
      </c>
      <c r="F3467" s="58">
        <v>4178823300</v>
      </c>
      <c r="G3467" s="59">
        <v>3860151482</v>
      </c>
      <c r="H3467" s="59">
        <v>576770130</v>
      </c>
      <c r="I3467" s="60">
        <v>11911566</v>
      </c>
      <c r="J3467" s="58">
        <v>-258098312</v>
      </c>
      <c r="K3467" s="61"/>
      <c r="L3467" s="62">
        <v>7670263</v>
      </c>
      <c r="M3467" s="61"/>
      <c r="N3467" s="61">
        <v>0</v>
      </c>
      <c r="O3467" s="62">
        <v>45857360</v>
      </c>
      <c r="P3467" s="61"/>
      <c r="Q3467" s="61"/>
      <c r="R3467" s="61"/>
      <c r="S3467" s="61">
        <v>0</v>
      </c>
      <c r="T3467" s="62">
        <v>11911566</v>
      </c>
      <c r="U3467" s="61"/>
      <c r="V3467" s="62">
        <v>199481416</v>
      </c>
      <c r="W3467" s="61"/>
      <c r="X3467" s="61">
        <v>0</v>
      </c>
      <c r="Y3467" s="62">
        <v>350090188</v>
      </c>
      <c r="Z3467" s="62">
        <v>378085018</v>
      </c>
      <c r="AA3467" s="61"/>
      <c r="AB3467" s="62">
        <v>1178820486</v>
      </c>
      <c r="AC3467" s="62">
        <v>722435297</v>
      </c>
      <c r="AD3467" s="61"/>
      <c r="AE3467" s="62">
        <v>682649675</v>
      </c>
      <c r="AF3467" s="61"/>
      <c r="AG3467" s="62">
        <v>72596667</v>
      </c>
      <c r="AH3467" s="62">
        <v>210553546</v>
      </c>
      <c r="AI3467" s="61"/>
      <c r="AJ3467" s="61">
        <v>0</v>
      </c>
      <c r="AK3467" s="61">
        <v>0</v>
      </c>
      <c r="AL3467" s="61">
        <v>0</v>
      </c>
      <c r="AM3467" s="62">
        <v>1889782</v>
      </c>
      <c r="AN3467" s="62">
        <v>105685557</v>
      </c>
      <c r="AO3467" s="62">
        <v>19460717</v>
      </c>
      <c r="AP3467" s="61"/>
      <c r="AQ3467" s="62">
        <v>16398277</v>
      </c>
      <c r="AR3467" s="61"/>
      <c r="AS3467" s="62">
        <v>40633537</v>
      </c>
      <c r="AT3467" s="62">
        <v>172691847</v>
      </c>
      <c r="AU3467" s="62">
        <v>73748754</v>
      </c>
      <c r="AV3467" s="61"/>
      <c r="AW3467" s="62">
        <v>5506283</v>
      </c>
      <c r="AX3467" s="62">
        <v>36736912</v>
      </c>
      <c r="AY3467" s="61"/>
      <c r="AZ3467" s="62">
        <v>4866897</v>
      </c>
      <c r="BA3467" s="61"/>
      <c r="BB3467" s="61">
        <v>0</v>
      </c>
      <c r="BC3467" s="62">
        <v>26817595</v>
      </c>
      <c r="BD3467" s="62">
        <v>170801</v>
      </c>
      <c r="BE3467" s="61"/>
      <c r="BF3467" s="62">
        <v>15181181</v>
      </c>
      <c r="BG3467" s="61"/>
      <c r="BH3467" s="62">
        <v>554382</v>
      </c>
      <c r="BI3467" s="61"/>
      <c r="BJ3467" s="62">
        <v>56427608</v>
      </c>
      <c r="BK3467" s="61"/>
      <c r="BL3467" s="61">
        <v>0</v>
      </c>
      <c r="BM3467" s="61">
        <v>0</v>
      </c>
      <c r="BN3467" s="62">
        <v>-258098312</v>
      </c>
      <c r="BO3467" s="61"/>
    </row>
    <row r="3468" spans="1:67" x14ac:dyDescent="0.2">
      <c r="A3468" s="57" t="s">
        <v>67</v>
      </c>
      <c r="B3468" s="56" t="s">
        <v>67</v>
      </c>
      <c r="C3468" s="56" t="s">
        <v>67</v>
      </c>
      <c r="D3468" s="56">
        <v>2011</v>
      </c>
      <c r="E3468" s="58">
        <v>4876853765</v>
      </c>
      <c r="F3468" s="58">
        <v>4606925360</v>
      </c>
      <c r="G3468" s="59">
        <v>4228387670</v>
      </c>
      <c r="H3468" s="59">
        <v>673017081</v>
      </c>
      <c r="I3468" s="60">
        <v>24550986</v>
      </c>
      <c r="J3468" s="58">
        <v>-294479391</v>
      </c>
      <c r="K3468" s="61"/>
      <c r="L3468" s="62">
        <v>7609837</v>
      </c>
      <c r="M3468" s="61"/>
      <c r="N3468" s="61">
        <v>0</v>
      </c>
      <c r="O3468" s="62">
        <v>44581858</v>
      </c>
      <c r="P3468" s="61"/>
      <c r="Q3468" s="61"/>
      <c r="R3468" s="61"/>
      <c r="S3468" s="61">
        <v>0</v>
      </c>
      <c r="T3468" s="62">
        <v>24550986</v>
      </c>
      <c r="U3468" s="61"/>
      <c r="V3468" s="62">
        <v>209831383</v>
      </c>
      <c r="W3468" s="61"/>
      <c r="X3468" s="61">
        <v>0</v>
      </c>
      <c r="Y3468" s="62">
        <v>379088430</v>
      </c>
      <c r="Z3468" s="62">
        <v>412979013</v>
      </c>
      <c r="AA3468" s="61"/>
      <c r="AB3468" s="62">
        <v>1312929727</v>
      </c>
      <c r="AC3468" s="62">
        <v>788645099</v>
      </c>
      <c r="AD3468" s="61"/>
      <c r="AE3468" s="62">
        <v>731693801</v>
      </c>
      <c r="AF3468" s="61"/>
      <c r="AG3468" s="62">
        <v>75493402</v>
      </c>
      <c r="AH3468" s="62">
        <v>240984134</v>
      </c>
      <c r="AI3468" s="61"/>
      <c r="AJ3468" s="61">
        <v>0</v>
      </c>
      <c r="AK3468" s="61">
        <v>0</v>
      </c>
      <c r="AL3468" s="61">
        <v>0</v>
      </c>
      <c r="AM3468" s="62">
        <v>9150994</v>
      </c>
      <c r="AN3468" s="62">
        <v>110349717</v>
      </c>
      <c r="AO3468" s="62">
        <v>19755328</v>
      </c>
      <c r="AP3468" s="61"/>
      <c r="AQ3468" s="62">
        <v>20505043</v>
      </c>
      <c r="AR3468" s="61"/>
      <c r="AS3468" s="62">
        <v>44625197</v>
      </c>
      <c r="AT3468" s="62">
        <v>222598691</v>
      </c>
      <c r="AU3468" s="62">
        <v>78015630</v>
      </c>
      <c r="AV3468" s="61"/>
      <c r="AW3468" s="62">
        <v>5506283</v>
      </c>
      <c r="AX3468" s="62">
        <v>39191440</v>
      </c>
      <c r="AY3468" s="61"/>
      <c r="AZ3468" s="62">
        <v>18434106</v>
      </c>
      <c r="BA3468" s="61"/>
      <c r="BB3468" s="61">
        <v>0</v>
      </c>
      <c r="BC3468" s="62">
        <v>31537327</v>
      </c>
      <c r="BD3468" s="62">
        <v>368058</v>
      </c>
      <c r="BE3468" s="61"/>
      <c r="BF3468" s="62">
        <v>14843095</v>
      </c>
      <c r="BG3468" s="61"/>
      <c r="BH3468" s="62">
        <v>554382</v>
      </c>
      <c r="BI3468" s="61"/>
      <c r="BJ3468" s="62">
        <v>57581790</v>
      </c>
      <c r="BK3468" s="61"/>
      <c r="BL3468" s="61">
        <v>0</v>
      </c>
      <c r="BM3468" s="61">
        <v>0</v>
      </c>
      <c r="BN3468" s="62">
        <v>-294479391</v>
      </c>
      <c r="BO3468" s="61"/>
    </row>
    <row r="3469" spans="1:67" x14ac:dyDescent="0.2">
      <c r="A3469" s="57" t="s">
        <v>68</v>
      </c>
      <c r="B3469" s="56" t="s">
        <v>68</v>
      </c>
      <c r="C3469" s="56" t="s">
        <v>607</v>
      </c>
      <c r="D3469" s="56">
        <v>1989</v>
      </c>
      <c r="E3469" s="58">
        <v>22846668</v>
      </c>
      <c r="F3469" s="58">
        <v>21632508</v>
      </c>
      <c r="G3469" s="59">
        <v>21939138</v>
      </c>
      <c r="H3469" s="59">
        <v>907530</v>
      </c>
      <c r="I3469" s="60">
        <v>0</v>
      </c>
      <c r="J3469" s="58">
        <v>-1214160</v>
      </c>
      <c r="K3469" s="62">
        <v>961740</v>
      </c>
      <c r="L3469" s="61"/>
      <c r="M3469" s="61"/>
      <c r="N3469" s="61"/>
      <c r="O3469" s="61"/>
      <c r="P3469" s="62">
        <v>212113</v>
      </c>
      <c r="Q3469" s="62">
        <v>13117</v>
      </c>
      <c r="R3469" s="61"/>
      <c r="S3469" s="61"/>
      <c r="T3469" s="61"/>
      <c r="U3469" s="61"/>
      <c r="V3469" s="61"/>
      <c r="W3469" s="62">
        <v>1634724</v>
      </c>
      <c r="X3469" s="61"/>
      <c r="Y3469" s="61"/>
      <c r="Z3469" s="61"/>
      <c r="AA3469" s="62">
        <v>3664187</v>
      </c>
      <c r="AB3469" s="61"/>
      <c r="AC3469" s="61"/>
      <c r="AD3469" s="62">
        <v>7288930</v>
      </c>
      <c r="AE3469" s="61"/>
      <c r="AF3469" s="62">
        <v>6354492</v>
      </c>
      <c r="AG3469" s="61"/>
      <c r="AH3469" s="61"/>
      <c r="AI3469" s="62">
        <v>1809835</v>
      </c>
      <c r="AJ3469" s="61"/>
      <c r="AK3469" s="61"/>
      <c r="AL3469" s="61"/>
      <c r="AM3469" s="61"/>
      <c r="AN3469" s="61"/>
      <c r="AO3469" s="61"/>
      <c r="AP3469" s="62">
        <v>123060</v>
      </c>
      <c r="AQ3469" s="61"/>
      <c r="AR3469" s="62">
        <v>175891</v>
      </c>
      <c r="AS3469" s="61"/>
      <c r="AT3469" s="61"/>
      <c r="AU3469" s="61"/>
      <c r="AV3469" s="62">
        <v>8999</v>
      </c>
      <c r="AW3469" s="61"/>
      <c r="AX3469" s="61"/>
      <c r="AY3469" s="62">
        <v>112011</v>
      </c>
      <c r="AZ3469" s="61"/>
      <c r="BA3469" s="62">
        <v>471785</v>
      </c>
      <c r="BB3469" s="61"/>
      <c r="BC3469" s="61"/>
      <c r="BD3469" s="61"/>
      <c r="BE3469" s="61"/>
      <c r="BF3469" s="61"/>
      <c r="BG3469" s="61"/>
      <c r="BH3469" s="61"/>
      <c r="BI3469" s="61"/>
      <c r="BJ3469" s="61"/>
      <c r="BK3469" s="62">
        <v>15784</v>
      </c>
      <c r="BL3469" s="61"/>
      <c r="BM3469" s="61"/>
      <c r="BN3469" s="61"/>
      <c r="BO3469" s="62">
        <v>-1214160</v>
      </c>
    </row>
    <row r="3470" spans="1:67" x14ac:dyDescent="0.2">
      <c r="A3470" s="57" t="s">
        <v>68</v>
      </c>
      <c r="B3470" s="56" t="s">
        <v>68</v>
      </c>
      <c r="C3470" s="56" t="s">
        <v>607</v>
      </c>
      <c r="D3470" s="56">
        <v>1990</v>
      </c>
      <c r="E3470" s="58">
        <v>28216939</v>
      </c>
      <c r="F3470" s="58">
        <v>27002779</v>
      </c>
      <c r="G3470" s="59">
        <v>27110518</v>
      </c>
      <c r="H3470" s="59">
        <v>1106421</v>
      </c>
      <c r="I3470" s="60">
        <v>0</v>
      </c>
      <c r="J3470" s="58">
        <v>-1214160</v>
      </c>
      <c r="K3470" s="62">
        <v>961740</v>
      </c>
      <c r="L3470" s="61"/>
      <c r="M3470" s="61"/>
      <c r="N3470" s="61"/>
      <c r="O3470" s="61"/>
      <c r="P3470" s="62">
        <v>574902</v>
      </c>
      <c r="Q3470" s="62">
        <v>13117</v>
      </c>
      <c r="R3470" s="61"/>
      <c r="S3470" s="61"/>
      <c r="T3470" s="61"/>
      <c r="U3470" s="61"/>
      <c r="V3470" s="61"/>
      <c r="W3470" s="62">
        <v>2637117</v>
      </c>
      <c r="X3470" s="61"/>
      <c r="Y3470" s="61"/>
      <c r="Z3470" s="61"/>
      <c r="AA3470" s="62">
        <v>3938810</v>
      </c>
      <c r="AB3470" s="61"/>
      <c r="AC3470" s="61"/>
      <c r="AD3470" s="62">
        <v>9316556</v>
      </c>
      <c r="AE3470" s="61"/>
      <c r="AF3470" s="62">
        <v>7420911</v>
      </c>
      <c r="AG3470" s="61"/>
      <c r="AH3470" s="61"/>
      <c r="AI3470" s="62">
        <v>2247365</v>
      </c>
      <c r="AJ3470" s="61"/>
      <c r="AK3470" s="61"/>
      <c r="AL3470" s="61"/>
      <c r="AM3470" s="61"/>
      <c r="AN3470" s="61"/>
      <c r="AO3470" s="61"/>
      <c r="AP3470" s="62">
        <v>145393</v>
      </c>
      <c r="AQ3470" s="61"/>
      <c r="AR3470" s="62">
        <v>230333</v>
      </c>
      <c r="AS3470" s="61"/>
      <c r="AT3470" s="61"/>
      <c r="AU3470" s="61"/>
      <c r="AV3470" s="62">
        <v>49682</v>
      </c>
      <c r="AW3470" s="61"/>
      <c r="AX3470" s="61"/>
      <c r="AY3470" s="62">
        <v>127856</v>
      </c>
      <c r="AZ3470" s="61"/>
      <c r="BA3470" s="62">
        <v>537373</v>
      </c>
      <c r="BB3470" s="61"/>
      <c r="BC3470" s="61"/>
      <c r="BD3470" s="61"/>
      <c r="BE3470" s="61"/>
      <c r="BF3470" s="61"/>
      <c r="BG3470" s="61"/>
      <c r="BH3470" s="61"/>
      <c r="BI3470" s="61"/>
      <c r="BJ3470" s="61"/>
      <c r="BK3470" s="62">
        <v>15784</v>
      </c>
      <c r="BL3470" s="61"/>
      <c r="BM3470" s="61"/>
      <c r="BN3470" s="61"/>
      <c r="BO3470" s="62">
        <v>-1214160</v>
      </c>
    </row>
    <row r="3471" spans="1:67" x14ac:dyDescent="0.2">
      <c r="A3471" s="57" t="s">
        <v>68</v>
      </c>
      <c r="B3471" s="56" t="s">
        <v>68</v>
      </c>
      <c r="C3471" s="56" t="s">
        <v>607</v>
      </c>
      <c r="D3471" s="56">
        <v>1991</v>
      </c>
      <c r="E3471" s="58">
        <v>30282831</v>
      </c>
      <c r="F3471" s="58">
        <v>29068671</v>
      </c>
      <c r="G3471" s="59">
        <v>28824425</v>
      </c>
      <c r="H3471" s="59">
        <v>1458406</v>
      </c>
      <c r="I3471" s="60">
        <v>0</v>
      </c>
      <c r="J3471" s="58">
        <v>-1214160</v>
      </c>
      <c r="K3471" s="62">
        <v>961740</v>
      </c>
      <c r="L3471" s="61"/>
      <c r="M3471" s="61"/>
      <c r="N3471" s="61"/>
      <c r="O3471" s="61"/>
      <c r="P3471" s="62">
        <v>212113</v>
      </c>
      <c r="Q3471" s="62">
        <v>13117</v>
      </c>
      <c r="R3471" s="61"/>
      <c r="S3471" s="61"/>
      <c r="T3471" s="61"/>
      <c r="U3471" s="61"/>
      <c r="V3471" s="61"/>
      <c r="W3471" s="62">
        <v>3012721</v>
      </c>
      <c r="X3471" s="61"/>
      <c r="Y3471" s="61"/>
      <c r="Z3471" s="61"/>
      <c r="AA3471" s="62">
        <v>4196653</v>
      </c>
      <c r="AB3471" s="61"/>
      <c r="AC3471" s="61"/>
      <c r="AD3471" s="62">
        <v>10117082</v>
      </c>
      <c r="AE3471" s="61"/>
      <c r="AF3471" s="62">
        <v>7813758</v>
      </c>
      <c r="AG3471" s="61"/>
      <c r="AH3471" s="61"/>
      <c r="AI3471" s="62">
        <v>2497241</v>
      </c>
      <c r="AJ3471" s="61"/>
      <c r="AK3471" s="61"/>
      <c r="AL3471" s="61"/>
      <c r="AM3471" s="61"/>
      <c r="AN3471" s="61"/>
      <c r="AO3471" s="61"/>
      <c r="AP3471" s="62">
        <v>154334</v>
      </c>
      <c r="AQ3471" s="61"/>
      <c r="AR3471" s="62">
        <v>245480</v>
      </c>
      <c r="AS3471" s="61"/>
      <c r="AT3471" s="61"/>
      <c r="AU3471" s="61"/>
      <c r="AV3471" s="62">
        <v>49682</v>
      </c>
      <c r="AW3471" s="61"/>
      <c r="AX3471" s="61"/>
      <c r="AY3471" s="62">
        <v>165625</v>
      </c>
      <c r="AZ3471" s="61"/>
      <c r="BA3471" s="62">
        <v>827501</v>
      </c>
      <c r="BB3471" s="61"/>
      <c r="BC3471" s="61"/>
      <c r="BD3471" s="61"/>
      <c r="BE3471" s="61"/>
      <c r="BF3471" s="61"/>
      <c r="BG3471" s="61"/>
      <c r="BH3471" s="61"/>
      <c r="BI3471" s="61"/>
      <c r="BJ3471" s="61"/>
      <c r="BK3471" s="62">
        <v>15784</v>
      </c>
      <c r="BL3471" s="61"/>
      <c r="BM3471" s="61"/>
      <c r="BN3471" s="61"/>
      <c r="BO3471" s="62">
        <v>-1214160</v>
      </c>
    </row>
    <row r="3472" spans="1:67" x14ac:dyDescent="0.2">
      <c r="A3472" s="57" t="s">
        <v>68</v>
      </c>
      <c r="B3472" s="56" t="s">
        <v>68</v>
      </c>
      <c r="C3472" s="56" t="s">
        <v>607</v>
      </c>
      <c r="D3472" s="56">
        <v>1992</v>
      </c>
      <c r="E3472" s="58">
        <v>39989050</v>
      </c>
      <c r="F3472" s="58">
        <v>38774890</v>
      </c>
      <c r="G3472" s="59">
        <v>37904548</v>
      </c>
      <c r="H3472" s="59">
        <v>2084502</v>
      </c>
      <c r="I3472" s="60">
        <v>0</v>
      </c>
      <c r="J3472" s="58">
        <v>-1214160</v>
      </c>
      <c r="K3472" s="62">
        <v>1097815</v>
      </c>
      <c r="L3472" s="61"/>
      <c r="M3472" s="61"/>
      <c r="N3472" s="61"/>
      <c r="O3472" s="61"/>
      <c r="P3472" s="62">
        <v>6271031</v>
      </c>
      <c r="Q3472" s="62">
        <v>13117</v>
      </c>
      <c r="R3472" s="61"/>
      <c r="S3472" s="61"/>
      <c r="T3472" s="61"/>
      <c r="U3472" s="61"/>
      <c r="V3472" s="61"/>
      <c r="W3472" s="62">
        <v>4055527</v>
      </c>
      <c r="X3472" s="61"/>
      <c r="Y3472" s="61"/>
      <c r="Z3472" s="61"/>
      <c r="AA3472" s="62">
        <v>4621104</v>
      </c>
      <c r="AB3472" s="61"/>
      <c r="AC3472" s="61"/>
      <c r="AD3472" s="62">
        <v>10814618</v>
      </c>
      <c r="AE3472" s="61"/>
      <c r="AF3472" s="62">
        <v>8344361</v>
      </c>
      <c r="AG3472" s="61"/>
      <c r="AH3472" s="61"/>
      <c r="AI3472" s="62">
        <v>2686975</v>
      </c>
      <c r="AJ3472" s="61"/>
      <c r="AK3472" s="61"/>
      <c r="AL3472" s="61"/>
      <c r="AM3472" s="61"/>
      <c r="AN3472" s="61"/>
      <c r="AO3472" s="61"/>
      <c r="AP3472" s="62">
        <v>416063</v>
      </c>
      <c r="AQ3472" s="61"/>
      <c r="AR3472" s="62">
        <v>404525</v>
      </c>
      <c r="AS3472" s="61"/>
      <c r="AT3472" s="61"/>
      <c r="AU3472" s="61"/>
      <c r="AV3472" s="62">
        <v>86161</v>
      </c>
      <c r="AW3472" s="61"/>
      <c r="AX3472" s="61"/>
      <c r="AY3472" s="62">
        <v>237327</v>
      </c>
      <c r="AZ3472" s="61"/>
      <c r="BA3472" s="62">
        <v>924642</v>
      </c>
      <c r="BB3472" s="61"/>
      <c r="BC3472" s="61"/>
      <c r="BD3472" s="61"/>
      <c r="BE3472" s="61"/>
      <c r="BF3472" s="61"/>
      <c r="BG3472" s="61"/>
      <c r="BH3472" s="61"/>
      <c r="BI3472" s="61"/>
      <c r="BJ3472" s="61"/>
      <c r="BK3472" s="62">
        <v>15784</v>
      </c>
      <c r="BL3472" s="61"/>
      <c r="BM3472" s="61"/>
      <c r="BN3472" s="61"/>
      <c r="BO3472" s="62">
        <v>-1214160</v>
      </c>
    </row>
    <row r="3473" spans="1:67" x14ac:dyDescent="0.2">
      <c r="A3473" s="57" t="s">
        <v>68</v>
      </c>
      <c r="B3473" s="56" t="s">
        <v>68</v>
      </c>
      <c r="C3473" s="56" t="s">
        <v>607</v>
      </c>
      <c r="D3473" s="56">
        <v>1993</v>
      </c>
      <c r="E3473" s="58">
        <v>43551061</v>
      </c>
      <c r="F3473" s="58">
        <v>42336901</v>
      </c>
      <c r="G3473" s="59">
        <v>41155125</v>
      </c>
      <c r="H3473" s="59">
        <v>2395936</v>
      </c>
      <c r="I3473" s="60">
        <v>0</v>
      </c>
      <c r="J3473" s="58">
        <v>-1214160</v>
      </c>
      <c r="K3473" s="62">
        <v>1097815</v>
      </c>
      <c r="L3473" s="61"/>
      <c r="M3473" s="61"/>
      <c r="N3473" s="61"/>
      <c r="O3473" s="61"/>
      <c r="P3473" s="62">
        <v>6319946</v>
      </c>
      <c r="Q3473" s="62">
        <v>13117</v>
      </c>
      <c r="R3473" s="61"/>
      <c r="S3473" s="61"/>
      <c r="T3473" s="61"/>
      <c r="U3473" s="61"/>
      <c r="V3473" s="61"/>
      <c r="W3473" s="62">
        <v>4888293</v>
      </c>
      <c r="X3473" s="61"/>
      <c r="Y3473" s="61"/>
      <c r="Z3473" s="61"/>
      <c r="AA3473" s="62">
        <v>5146484</v>
      </c>
      <c r="AB3473" s="61"/>
      <c r="AC3473" s="61"/>
      <c r="AD3473" s="62">
        <v>11953450</v>
      </c>
      <c r="AE3473" s="61"/>
      <c r="AF3473" s="62">
        <v>8890787</v>
      </c>
      <c r="AG3473" s="61"/>
      <c r="AH3473" s="61"/>
      <c r="AI3473" s="62">
        <v>2845233</v>
      </c>
      <c r="AJ3473" s="61"/>
      <c r="AK3473" s="61"/>
      <c r="AL3473" s="61"/>
      <c r="AM3473" s="61"/>
      <c r="AN3473" s="61"/>
      <c r="AO3473" s="61"/>
      <c r="AP3473" s="62">
        <v>423328</v>
      </c>
      <c r="AQ3473" s="61"/>
      <c r="AR3473" s="62">
        <v>419119</v>
      </c>
      <c r="AS3473" s="61"/>
      <c r="AT3473" s="61"/>
      <c r="AU3473" s="61"/>
      <c r="AV3473" s="62">
        <v>93070</v>
      </c>
      <c r="AW3473" s="61"/>
      <c r="AX3473" s="61"/>
      <c r="AY3473" s="62">
        <v>260144</v>
      </c>
      <c r="AZ3473" s="61"/>
      <c r="BA3473" s="62">
        <v>1138638</v>
      </c>
      <c r="BB3473" s="61"/>
      <c r="BC3473" s="61"/>
      <c r="BD3473" s="61"/>
      <c r="BE3473" s="61"/>
      <c r="BF3473" s="61"/>
      <c r="BG3473" s="61"/>
      <c r="BH3473" s="61"/>
      <c r="BI3473" s="62">
        <v>45853</v>
      </c>
      <c r="BJ3473" s="61"/>
      <c r="BK3473" s="62">
        <v>15784</v>
      </c>
      <c r="BL3473" s="61"/>
      <c r="BM3473" s="61"/>
      <c r="BN3473" s="61"/>
      <c r="BO3473" s="62">
        <v>-1214160</v>
      </c>
    </row>
    <row r="3474" spans="1:67" x14ac:dyDescent="0.2">
      <c r="A3474" s="57" t="s">
        <v>68</v>
      </c>
      <c r="B3474" s="56" t="s">
        <v>68</v>
      </c>
      <c r="C3474" s="56" t="s">
        <v>607</v>
      </c>
      <c r="D3474" s="56">
        <v>1994</v>
      </c>
      <c r="E3474" s="58">
        <v>46113632</v>
      </c>
      <c r="F3474" s="58">
        <v>30908730</v>
      </c>
      <c r="G3474" s="59">
        <v>43402340</v>
      </c>
      <c r="H3474" s="59">
        <v>2711292</v>
      </c>
      <c r="I3474" s="60">
        <v>0</v>
      </c>
      <c r="J3474" s="58">
        <v>-15204902</v>
      </c>
      <c r="K3474" s="62">
        <v>1097815</v>
      </c>
      <c r="L3474" s="61"/>
      <c r="M3474" s="61"/>
      <c r="N3474" s="61"/>
      <c r="O3474" s="61"/>
      <c r="P3474" s="62">
        <v>6326621</v>
      </c>
      <c r="Q3474" s="62">
        <v>13117</v>
      </c>
      <c r="R3474" s="61"/>
      <c r="S3474" s="61"/>
      <c r="T3474" s="61"/>
      <c r="U3474" s="61"/>
      <c r="V3474" s="61"/>
      <c r="W3474" s="62">
        <v>5117957</v>
      </c>
      <c r="X3474" s="61"/>
      <c r="Y3474" s="61"/>
      <c r="Z3474" s="61"/>
      <c r="AA3474" s="62">
        <v>5718216</v>
      </c>
      <c r="AB3474" s="61"/>
      <c r="AC3474" s="61"/>
      <c r="AD3474" s="62">
        <v>12669618</v>
      </c>
      <c r="AE3474" s="61"/>
      <c r="AF3474" s="62">
        <v>9478658</v>
      </c>
      <c r="AG3474" s="61"/>
      <c r="AH3474" s="61"/>
      <c r="AI3474" s="62">
        <v>2980338</v>
      </c>
      <c r="AJ3474" s="61"/>
      <c r="AK3474" s="61"/>
      <c r="AL3474" s="61"/>
      <c r="AM3474" s="61"/>
      <c r="AN3474" s="61"/>
      <c r="AO3474" s="61"/>
      <c r="AP3474" s="62">
        <v>426762</v>
      </c>
      <c r="AQ3474" s="61"/>
      <c r="AR3474" s="62">
        <v>450380</v>
      </c>
      <c r="AS3474" s="61"/>
      <c r="AT3474" s="61"/>
      <c r="AU3474" s="61"/>
      <c r="AV3474" s="62">
        <v>104383</v>
      </c>
      <c r="AW3474" s="61"/>
      <c r="AX3474" s="61"/>
      <c r="AY3474" s="62">
        <v>299388</v>
      </c>
      <c r="AZ3474" s="61"/>
      <c r="BA3474" s="62">
        <v>1305091</v>
      </c>
      <c r="BB3474" s="61"/>
      <c r="BC3474" s="61"/>
      <c r="BD3474" s="61"/>
      <c r="BE3474" s="61"/>
      <c r="BF3474" s="61"/>
      <c r="BG3474" s="61"/>
      <c r="BH3474" s="61"/>
      <c r="BI3474" s="62">
        <v>109504</v>
      </c>
      <c r="BJ3474" s="61"/>
      <c r="BK3474" s="62">
        <v>15784</v>
      </c>
      <c r="BL3474" s="61"/>
      <c r="BM3474" s="61"/>
      <c r="BN3474" s="61"/>
      <c r="BO3474" s="62">
        <v>-15204902</v>
      </c>
    </row>
    <row r="3475" spans="1:67" x14ac:dyDescent="0.2">
      <c r="A3475" s="57" t="s">
        <v>68</v>
      </c>
      <c r="B3475" s="56" t="s">
        <v>68</v>
      </c>
      <c r="C3475" s="56" t="s">
        <v>607</v>
      </c>
      <c r="D3475" s="56">
        <v>1995</v>
      </c>
      <c r="E3475" s="58">
        <v>48554680</v>
      </c>
      <c r="F3475" s="58">
        <v>33047292</v>
      </c>
      <c r="G3475" s="59">
        <v>45806926</v>
      </c>
      <c r="H3475" s="59">
        <v>2747754</v>
      </c>
      <c r="I3475" s="60">
        <v>0</v>
      </c>
      <c r="J3475" s="58">
        <v>-15507388</v>
      </c>
      <c r="K3475" s="62">
        <v>1097815</v>
      </c>
      <c r="L3475" s="61"/>
      <c r="M3475" s="61"/>
      <c r="N3475" s="61"/>
      <c r="O3475" s="61"/>
      <c r="P3475" s="62">
        <v>6337131</v>
      </c>
      <c r="Q3475" s="62">
        <v>13117</v>
      </c>
      <c r="R3475" s="61"/>
      <c r="S3475" s="61"/>
      <c r="T3475" s="61"/>
      <c r="U3475" s="61"/>
      <c r="V3475" s="61"/>
      <c r="W3475" s="62">
        <v>5231732</v>
      </c>
      <c r="X3475" s="61"/>
      <c r="Y3475" s="61"/>
      <c r="Z3475" s="61"/>
      <c r="AA3475" s="62">
        <v>6420836</v>
      </c>
      <c r="AB3475" s="61"/>
      <c r="AC3475" s="61"/>
      <c r="AD3475" s="62">
        <v>13655284</v>
      </c>
      <c r="AE3475" s="61"/>
      <c r="AF3475" s="62">
        <v>9974041</v>
      </c>
      <c r="AG3475" s="61"/>
      <c r="AH3475" s="61"/>
      <c r="AI3475" s="62">
        <v>3076970</v>
      </c>
      <c r="AJ3475" s="61"/>
      <c r="AK3475" s="61"/>
      <c r="AL3475" s="61"/>
      <c r="AM3475" s="61"/>
      <c r="AN3475" s="61"/>
      <c r="AO3475" s="61"/>
      <c r="AP3475" s="62">
        <v>437394</v>
      </c>
      <c r="AQ3475" s="61"/>
      <c r="AR3475" s="62">
        <v>457224</v>
      </c>
      <c r="AS3475" s="61"/>
      <c r="AT3475" s="61"/>
      <c r="AU3475" s="61"/>
      <c r="AV3475" s="62">
        <v>105600</v>
      </c>
      <c r="AW3475" s="61"/>
      <c r="AX3475" s="61"/>
      <c r="AY3475" s="62">
        <v>283221</v>
      </c>
      <c r="AZ3475" s="61"/>
      <c r="BA3475" s="62">
        <v>1305091</v>
      </c>
      <c r="BB3475" s="61"/>
      <c r="BC3475" s="61"/>
      <c r="BD3475" s="61"/>
      <c r="BE3475" s="61"/>
      <c r="BF3475" s="61"/>
      <c r="BG3475" s="61"/>
      <c r="BH3475" s="61"/>
      <c r="BI3475" s="62">
        <v>143440</v>
      </c>
      <c r="BJ3475" s="61"/>
      <c r="BK3475" s="62">
        <v>15784</v>
      </c>
      <c r="BL3475" s="61"/>
      <c r="BM3475" s="61"/>
      <c r="BN3475" s="61"/>
      <c r="BO3475" s="62">
        <v>-15507388</v>
      </c>
    </row>
    <row r="3476" spans="1:67" x14ac:dyDescent="0.2">
      <c r="A3476" s="57" t="s">
        <v>68</v>
      </c>
      <c r="B3476" s="56" t="s">
        <v>68</v>
      </c>
      <c r="C3476" s="56" t="s">
        <v>607</v>
      </c>
      <c r="D3476" s="56">
        <v>1996</v>
      </c>
      <c r="E3476" s="58">
        <v>50214878</v>
      </c>
      <c r="F3476" s="58">
        <v>33237608</v>
      </c>
      <c r="G3476" s="59">
        <v>47093338</v>
      </c>
      <c r="H3476" s="59">
        <v>3121540</v>
      </c>
      <c r="I3476" s="60">
        <v>0</v>
      </c>
      <c r="J3476" s="58">
        <v>-16977270</v>
      </c>
      <c r="K3476" s="62">
        <v>1097815</v>
      </c>
      <c r="L3476" s="61"/>
      <c r="M3476" s="61"/>
      <c r="N3476" s="61"/>
      <c r="O3476" s="61"/>
      <c r="P3476" s="62">
        <v>6356852</v>
      </c>
      <c r="Q3476" s="62">
        <v>13117</v>
      </c>
      <c r="R3476" s="61"/>
      <c r="S3476" s="61"/>
      <c r="T3476" s="61"/>
      <c r="U3476" s="61"/>
      <c r="V3476" s="61"/>
      <c r="W3476" s="62">
        <v>5266078</v>
      </c>
      <c r="X3476" s="61"/>
      <c r="Y3476" s="61"/>
      <c r="Z3476" s="61"/>
      <c r="AA3476" s="62">
        <v>6872126</v>
      </c>
      <c r="AB3476" s="61"/>
      <c r="AC3476" s="61"/>
      <c r="AD3476" s="62">
        <v>13842346</v>
      </c>
      <c r="AE3476" s="61"/>
      <c r="AF3476" s="62">
        <v>10391315</v>
      </c>
      <c r="AG3476" s="61"/>
      <c r="AH3476" s="61"/>
      <c r="AI3476" s="62">
        <v>3253689</v>
      </c>
      <c r="AJ3476" s="61"/>
      <c r="AK3476" s="61"/>
      <c r="AL3476" s="61"/>
      <c r="AM3476" s="61"/>
      <c r="AN3476" s="61"/>
      <c r="AO3476" s="61"/>
      <c r="AP3476" s="62">
        <v>442530</v>
      </c>
      <c r="AQ3476" s="61"/>
      <c r="AR3476" s="62">
        <v>525247</v>
      </c>
      <c r="AS3476" s="61"/>
      <c r="AT3476" s="61"/>
      <c r="AU3476" s="61"/>
      <c r="AV3476" s="62">
        <v>101133</v>
      </c>
      <c r="AW3476" s="61"/>
      <c r="AX3476" s="61"/>
      <c r="AY3476" s="62">
        <v>287032</v>
      </c>
      <c r="AZ3476" s="61"/>
      <c r="BA3476" s="62">
        <v>1539958</v>
      </c>
      <c r="BB3476" s="61"/>
      <c r="BC3476" s="61"/>
      <c r="BD3476" s="61"/>
      <c r="BE3476" s="61"/>
      <c r="BF3476" s="61"/>
      <c r="BG3476" s="61"/>
      <c r="BH3476" s="61"/>
      <c r="BI3476" s="62">
        <v>209856</v>
      </c>
      <c r="BJ3476" s="61"/>
      <c r="BK3476" s="62">
        <v>15784</v>
      </c>
      <c r="BL3476" s="61"/>
      <c r="BM3476" s="61"/>
      <c r="BN3476" s="61"/>
      <c r="BO3476" s="62">
        <v>-16977270</v>
      </c>
    </row>
    <row r="3477" spans="1:67" x14ac:dyDescent="0.2">
      <c r="A3477" s="57" t="s">
        <v>68</v>
      </c>
      <c r="B3477" s="56" t="s">
        <v>68</v>
      </c>
      <c r="C3477" s="56" t="s">
        <v>607</v>
      </c>
      <c r="D3477" s="56">
        <v>1997</v>
      </c>
      <c r="E3477" s="58">
        <v>52686985</v>
      </c>
      <c r="F3477" s="58">
        <v>35223274</v>
      </c>
      <c r="G3477" s="59">
        <v>49402459</v>
      </c>
      <c r="H3477" s="59">
        <v>3284526</v>
      </c>
      <c r="I3477" s="60">
        <v>0</v>
      </c>
      <c r="J3477" s="58">
        <v>-17463711</v>
      </c>
      <c r="K3477" s="62">
        <v>1097815</v>
      </c>
      <c r="L3477" s="61"/>
      <c r="M3477" s="61"/>
      <c r="N3477" s="61"/>
      <c r="O3477" s="61"/>
      <c r="P3477" s="62">
        <v>6356852</v>
      </c>
      <c r="Q3477" s="62">
        <v>13117</v>
      </c>
      <c r="R3477" s="61"/>
      <c r="S3477" s="61"/>
      <c r="T3477" s="61"/>
      <c r="U3477" s="61"/>
      <c r="V3477" s="61"/>
      <c r="W3477" s="62">
        <v>5785835</v>
      </c>
      <c r="X3477" s="61"/>
      <c r="Y3477" s="61"/>
      <c r="Z3477" s="61"/>
      <c r="AA3477" s="62">
        <v>7642870</v>
      </c>
      <c r="AB3477" s="61"/>
      <c r="AC3477" s="61"/>
      <c r="AD3477" s="62">
        <v>14198819</v>
      </c>
      <c r="AE3477" s="61"/>
      <c r="AF3477" s="62">
        <v>10898776</v>
      </c>
      <c r="AG3477" s="61"/>
      <c r="AH3477" s="61"/>
      <c r="AI3477" s="62">
        <v>3408375</v>
      </c>
      <c r="AJ3477" s="61"/>
      <c r="AK3477" s="61"/>
      <c r="AL3477" s="61"/>
      <c r="AM3477" s="61"/>
      <c r="AN3477" s="61"/>
      <c r="AO3477" s="61"/>
      <c r="AP3477" s="62">
        <v>456591</v>
      </c>
      <c r="AQ3477" s="61"/>
      <c r="AR3477" s="62">
        <v>598059</v>
      </c>
      <c r="AS3477" s="61"/>
      <c r="AT3477" s="61"/>
      <c r="AU3477" s="61"/>
      <c r="AV3477" s="62">
        <v>112154</v>
      </c>
      <c r="AW3477" s="61"/>
      <c r="AX3477" s="61"/>
      <c r="AY3477" s="62">
        <v>250057</v>
      </c>
      <c r="AZ3477" s="61"/>
      <c r="BA3477" s="62">
        <v>1484287</v>
      </c>
      <c r="BB3477" s="61"/>
      <c r="BC3477" s="61"/>
      <c r="BD3477" s="61"/>
      <c r="BE3477" s="61"/>
      <c r="BF3477" s="61"/>
      <c r="BG3477" s="61"/>
      <c r="BH3477" s="61"/>
      <c r="BI3477" s="62">
        <v>367594</v>
      </c>
      <c r="BJ3477" s="61"/>
      <c r="BK3477" s="62">
        <v>15784</v>
      </c>
      <c r="BL3477" s="61"/>
      <c r="BM3477" s="61"/>
      <c r="BN3477" s="61"/>
      <c r="BO3477" s="62">
        <v>-17463711</v>
      </c>
    </row>
    <row r="3478" spans="1:67" x14ac:dyDescent="0.2">
      <c r="A3478" s="57" t="s">
        <v>68</v>
      </c>
      <c r="B3478" s="56" t="s">
        <v>68</v>
      </c>
      <c r="C3478" s="56" t="s">
        <v>608</v>
      </c>
      <c r="D3478" s="56">
        <v>1989</v>
      </c>
      <c r="E3478" s="58">
        <v>18713283</v>
      </c>
      <c r="F3478" s="58">
        <v>18455666</v>
      </c>
      <c r="G3478" s="59">
        <v>16879304</v>
      </c>
      <c r="H3478" s="59">
        <v>1833979</v>
      </c>
      <c r="I3478" s="60">
        <v>0</v>
      </c>
      <c r="J3478" s="58">
        <v>-257617</v>
      </c>
      <c r="K3478" s="62">
        <v>94181</v>
      </c>
      <c r="L3478" s="61"/>
      <c r="M3478" s="62">
        <v>7736</v>
      </c>
      <c r="N3478" s="61"/>
      <c r="O3478" s="61"/>
      <c r="P3478" s="62">
        <v>998238</v>
      </c>
      <c r="Q3478" s="61"/>
      <c r="R3478" s="61"/>
      <c r="S3478" s="61"/>
      <c r="T3478" s="61"/>
      <c r="U3478" s="61"/>
      <c r="V3478" s="61"/>
      <c r="W3478" s="62">
        <v>1971896</v>
      </c>
      <c r="X3478" s="61"/>
      <c r="Y3478" s="61"/>
      <c r="Z3478" s="61"/>
      <c r="AA3478" s="62">
        <v>5547428</v>
      </c>
      <c r="AB3478" s="61"/>
      <c r="AC3478" s="61"/>
      <c r="AD3478" s="62">
        <v>3860448</v>
      </c>
      <c r="AE3478" s="61"/>
      <c r="AF3478" s="62">
        <v>2834965</v>
      </c>
      <c r="AG3478" s="61"/>
      <c r="AH3478" s="61"/>
      <c r="AI3478" s="62">
        <v>1564412</v>
      </c>
      <c r="AJ3478" s="61"/>
      <c r="AK3478" s="61"/>
      <c r="AL3478" s="61"/>
      <c r="AM3478" s="61"/>
      <c r="AN3478" s="61"/>
      <c r="AO3478" s="61"/>
      <c r="AP3478" s="62">
        <v>160357</v>
      </c>
      <c r="AQ3478" s="61"/>
      <c r="AR3478" s="62">
        <v>251009</v>
      </c>
      <c r="AS3478" s="61"/>
      <c r="AT3478" s="61"/>
      <c r="AU3478" s="61"/>
      <c r="AV3478" s="61"/>
      <c r="AW3478" s="61"/>
      <c r="AX3478" s="61"/>
      <c r="AY3478" s="62">
        <v>393955</v>
      </c>
      <c r="AZ3478" s="61"/>
      <c r="BA3478" s="62">
        <v>657819</v>
      </c>
      <c r="BB3478" s="61"/>
      <c r="BC3478" s="61"/>
      <c r="BD3478" s="61"/>
      <c r="BE3478" s="62">
        <v>164089</v>
      </c>
      <c r="BF3478" s="61"/>
      <c r="BG3478" s="61"/>
      <c r="BH3478" s="61"/>
      <c r="BI3478" s="62">
        <v>153333</v>
      </c>
      <c r="BJ3478" s="61"/>
      <c r="BK3478" s="62">
        <v>53417</v>
      </c>
      <c r="BL3478" s="61"/>
      <c r="BM3478" s="61"/>
      <c r="BN3478" s="61"/>
      <c r="BO3478" s="62">
        <v>-257617</v>
      </c>
    </row>
    <row r="3479" spans="1:67" x14ac:dyDescent="0.2">
      <c r="A3479" s="57" t="s">
        <v>68</v>
      </c>
      <c r="B3479" s="56" t="s">
        <v>68</v>
      </c>
      <c r="C3479" s="56" t="s">
        <v>608</v>
      </c>
      <c r="D3479" s="56">
        <v>1990</v>
      </c>
      <c r="E3479" s="58">
        <v>20380324</v>
      </c>
      <c r="F3479" s="58">
        <v>20122707</v>
      </c>
      <c r="G3479" s="59">
        <v>18189439</v>
      </c>
      <c r="H3479" s="59">
        <v>2190885</v>
      </c>
      <c r="I3479" s="60">
        <v>0</v>
      </c>
      <c r="J3479" s="58">
        <v>-257617</v>
      </c>
      <c r="K3479" s="62">
        <v>94181</v>
      </c>
      <c r="L3479" s="61"/>
      <c r="M3479" s="62">
        <v>8036</v>
      </c>
      <c r="N3479" s="61"/>
      <c r="O3479" s="61"/>
      <c r="P3479" s="62">
        <v>1045166</v>
      </c>
      <c r="Q3479" s="61"/>
      <c r="R3479" s="61"/>
      <c r="S3479" s="61"/>
      <c r="T3479" s="61"/>
      <c r="U3479" s="61"/>
      <c r="V3479" s="61"/>
      <c r="W3479" s="62">
        <v>1979970</v>
      </c>
      <c r="X3479" s="61"/>
      <c r="Y3479" s="61"/>
      <c r="Z3479" s="61"/>
      <c r="AA3479" s="62">
        <v>6009729</v>
      </c>
      <c r="AB3479" s="61"/>
      <c r="AC3479" s="61"/>
      <c r="AD3479" s="62">
        <v>4269950</v>
      </c>
      <c r="AE3479" s="61"/>
      <c r="AF3479" s="62">
        <v>3146825</v>
      </c>
      <c r="AG3479" s="61"/>
      <c r="AH3479" s="61"/>
      <c r="AI3479" s="62">
        <v>1635582</v>
      </c>
      <c r="AJ3479" s="61"/>
      <c r="AK3479" s="61"/>
      <c r="AL3479" s="61"/>
      <c r="AM3479" s="61"/>
      <c r="AN3479" s="61"/>
      <c r="AO3479" s="61"/>
      <c r="AP3479" s="62">
        <v>165562</v>
      </c>
      <c r="AQ3479" s="61"/>
      <c r="AR3479" s="62">
        <v>286022</v>
      </c>
      <c r="AS3479" s="61"/>
      <c r="AT3479" s="61"/>
      <c r="AU3479" s="61"/>
      <c r="AV3479" s="61"/>
      <c r="AW3479" s="61"/>
      <c r="AX3479" s="61"/>
      <c r="AY3479" s="62">
        <v>398243</v>
      </c>
      <c r="AZ3479" s="61"/>
      <c r="BA3479" s="62">
        <v>890024</v>
      </c>
      <c r="BB3479" s="61"/>
      <c r="BC3479" s="61"/>
      <c r="BD3479" s="61"/>
      <c r="BE3479" s="62">
        <v>164089</v>
      </c>
      <c r="BF3479" s="61"/>
      <c r="BG3479" s="61"/>
      <c r="BH3479" s="61"/>
      <c r="BI3479" s="62">
        <v>232950</v>
      </c>
      <c r="BJ3479" s="61"/>
      <c r="BK3479" s="62">
        <v>53995</v>
      </c>
      <c r="BL3479" s="61"/>
      <c r="BM3479" s="61"/>
      <c r="BN3479" s="61"/>
      <c r="BO3479" s="62">
        <v>-257617</v>
      </c>
    </row>
    <row r="3480" spans="1:67" x14ac:dyDescent="0.2">
      <c r="A3480" s="57" t="s">
        <v>68</v>
      </c>
      <c r="B3480" s="56" t="s">
        <v>68</v>
      </c>
      <c r="C3480" s="56" t="s">
        <v>608</v>
      </c>
      <c r="D3480" s="56">
        <v>1991</v>
      </c>
      <c r="E3480" s="58">
        <v>21917580</v>
      </c>
      <c r="F3480" s="58">
        <v>21659963</v>
      </c>
      <c r="G3480" s="59">
        <v>19592307</v>
      </c>
      <c r="H3480" s="59">
        <v>2325273</v>
      </c>
      <c r="I3480" s="60">
        <v>0</v>
      </c>
      <c r="J3480" s="58">
        <v>-257617</v>
      </c>
      <c r="K3480" s="62">
        <v>94181</v>
      </c>
      <c r="L3480" s="61"/>
      <c r="M3480" s="62">
        <v>8197</v>
      </c>
      <c r="N3480" s="61"/>
      <c r="O3480" s="61"/>
      <c r="P3480" s="62">
        <v>1081173</v>
      </c>
      <c r="Q3480" s="61"/>
      <c r="R3480" s="61"/>
      <c r="S3480" s="61"/>
      <c r="T3480" s="61"/>
      <c r="U3480" s="61"/>
      <c r="V3480" s="61"/>
      <c r="W3480" s="62">
        <v>2323165</v>
      </c>
      <c r="X3480" s="61"/>
      <c r="Y3480" s="61"/>
      <c r="Z3480" s="61"/>
      <c r="AA3480" s="62">
        <v>6363566</v>
      </c>
      <c r="AB3480" s="61"/>
      <c r="AC3480" s="61"/>
      <c r="AD3480" s="62">
        <v>4525711</v>
      </c>
      <c r="AE3480" s="61"/>
      <c r="AF3480" s="62">
        <v>3512108</v>
      </c>
      <c r="AG3480" s="61"/>
      <c r="AH3480" s="61"/>
      <c r="AI3480" s="62">
        <v>1684206</v>
      </c>
      <c r="AJ3480" s="61"/>
      <c r="AK3480" s="61"/>
      <c r="AL3480" s="61"/>
      <c r="AM3480" s="61"/>
      <c r="AN3480" s="61"/>
      <c r="AO3480" s="61"/>
      <c r="AP3480" s="62">
        <v>169147</v>
      </c>
      <c r="AQ3480" s="61"/>
      <c r="AR3480" s="62">
        <v>325080</v>
      </c>
      <c r="AS3480" s="61"/>
      <c r="AT3480" s="61"/>
      <c r="AU3480" s="61"/>
      <c r="AV3480" s="61"/>
      <c r="AW3480" s="61"/>
      <c r="AX3480" s="61"/>
      <c r="AY3480" s="62">
        <v>423407</v>
      </c>
      <c r="AZ3480" s="61"/>
      <c r="BA3480" s="62">
        <v>924770</v>
      </c>
      <c r="BB3480" s="61"/>
      <c r="BC3480" s="61"/>
      <c r="BD3480" s="61"/>
      <c r="BE3480" s="62">
        <v>164089</v>
      </c>
      <c r="BF3480" s="61"/>
      <c r="BG3480" s="61"/>
      <c r="BH3480" s="61"/>
      <c r="BI3480" s="62">
        <v>264639</v>
      </c>
      <c r="BJ3480" s="61"/>
      <c r="BK3480" s="62">
        <v>54141</v>
      </c>
      <c r="BL3480" s="61"/>
      <c r="BM3480" s="61"/>
      <c r="BN3480" s="61"/>
      <c r="BO3480" s="62">
        <v>-257617</v>
      </c>
    </row>
    <row r="3481" spans="1:67" x14ac:dyDescent="0.2">
      <c r="A3481" s="57" t="s">
        <v>68</v>
      </c>
      <c r="B3481" s="56" t="s">
        <v>68</v>
      </c>
      <c r="C3481" s="56" t="s">
        <v>608</v>
      </c>
      <c r="D3481" s="56">
        <v>1992</v>
      </c>
      <c r="E3481" s="58">
        <v>23318089</v>
      </c>
      <c r="F3481" s="58">
        <v>23060472</v>
      </c>
      <c r="G3481" s="59">
        <v>20954315</v>
      </c>
      <c r="H3481" s="59">
        <v>2363774</v>
      </c>
      <c r="I3481" s="60">
        <v>0</v>
      </c>
      <c r="J3481" s="58">
        <v>-257617</v>
      </c>
      <c r="K3481" s="62">
        <v>94181</v>
      </c>
      <c r="L3481" s="61"/>
      <c r="M3481" s="62">
        <v>8197</v>
      </c>
      <c r="N3481" s="61"/>
      <c r="O3481" s="61"/>
      <c r="P3481" s="62">
        <v>1093100</v>
      </c>
      <c r="Q3481" s="61"/>
      <c r="R3481" s="61"/>
      <c r="S3481" s="61"/>
      <c r="T3481" s="61"/>
      <c r="U3481" s="61"/>
      <c r="V3481" s="61"/>
      <c r="W3481" s="62">
        <v>2772089</v>
      </c>
      <c r="X3481" s="61"/>
      <c r="Y3481" s="61"/>
      <c r="Z3481" s="61"/>
      <c r="AA3481" s="62">
        <v>6652327</v>
      </c>
      <c r="AB3481" s="61"/>
      <c r="AC3481" s="61"/>
      <c r="AD3481" s="62">
        <v>4787127</v>
      </c>
      <c r="AE3481" s="61"/>
      <c r="AF3481" s="62">
        <v>3797058</v>
      </c>
      <c r="AG3481" s="61"/>
      <c r="AH3481" s="61"/>
      <c r="AI3481" s="62">
        <v>1750236</v>
      </c>
      <c r="AJ3481" s="61"/>
      <c r="AK3481" s="61"/>
      <c r="AL3481" s="61"/>
      <c r="AM3481" s="61"/>
      <c r="AN3481" s="61"/>
      <c r="AO3481" s="61"/>
      <c r="AP3481" s="62">
        <v>172100</v>
      </c>
      <c r="AQ3481" s="61"/>
      <c r="AR3481" s="62">
        <v>337828</v>
      </c>
      <c r="AS3481" s="61"/>
      <c r="AT3481" s="61"/>
      <c r="AU3481" s="61"/>
      <c r="AV3481" s="61"/>
      <c r="AW3481" s="61"/>
      <c r="AX3481" s="61"/>
      <c r="AY3481" s="62">
        <v>433978</v>
      </c>
      <c r="AZ3481" s="61"/>
      <c r="BA3481" s="62">
        <v>933636</v>
      </c>
      <c r="BB3481" s="61"/>
      <c r="BC3481" s="61"/>
      <c r="BD3481" s="61"/>
      <c r="BE3481" s="62">
        <v>164445</v>
      </c>
      <c r="BF3481" s="61"/>
      <c r="BG3481" s="61"/>
      <c r="BH3481" s="61"/>
      <c r="BI3481" s="62">
        <v>267250</v>
      </c>
      <c r="BJ3481" s="61"/>
      <c r="BK3481" s="62">
        <v>54537</v>
      </c>
      <c r="BL3481" s="61"/>
      <c r="BM3481" s="61"/>
      <c r="BN3481" s="61"/>
      <c r="BO3481" s="62">
        <v>-257617</v>
      </c>
    </row>
    <row r="3482" spans="1:67" x14ac:dyDescent="0.2">
      <c r="A3482" s="57" t="s">
        <v>68</v>
      </c>
      <c r="B3482" s="56" t="s">
        <v>68</v>
      </c>
      <c r="C3482" s="56" t="s">
        <v>608</v>
      </c>
      <c r="D3482" s="56">
        <v>1993</v>
      </c>
      <c r="E3482" s="58">
        <v>24192652</v>
      </c>
      <c r="F3482" s="58">
        <v>23935035</v>
      </c>
      <c r="G3482" s="59">
        <v>21606115</v>
      </c>
      <c r="H3482" s="59">
        <v>2586537</v>
      </c>
      <c r="I3482" s="60">
        <v>0</v>
      </c>
      <c r="J3482" s="58">
        <v>-257617</v>
      </c>
      <c r="K3482" s="62">
        <v>94181</v>
      </c>
      <c r="L3482" s="61"/>
      <c r="M3482" s="62">
        <v>8197</v>
      </c>
      <c r="N3482" s="61"/>
      <c r="O3482" s="61"/>
      <c r="P3482" s="62">
        <v>1102938</v>
      </c>
      <c r="Q3482" s="61"/>
      <c r="R3482" s="61"/>
      <c r="S3482" s="61"/>
      <c r="T3482" s="61"/>
      <c r="U3482" s="61"/>
      <c r="V3482" s="61"/>
      <c r="W3482" s="62">
        <v>2781535</v>
      </c>
      <c r="X3482" s="61"/>
      <c r="Y3482" s="61"/>
      <c r="Z3482" s="61"/>
      <c r="AA3482" s="62">
        <v>6900391</v>
      </c>
      <c r="AB3482" s="61"/>
      <c r="AC3482" s="61"/>
      <c r="AD3482" s="62">
        <v>4926131</v>
      </c>
      <c r="AE3482" s="61"/>
      <c r="AF3482" s="62">
        <v>3986294</v>
      </c>
      <c r="AG3482" s="61"/>
      <c r="AH3482" s="61"/>
      <c r="AI3482" s="62">
        <v>1806448</v>
      </c>
      <c r="AJ3482" s="61"/>
      <c r="AK3482" s="61"/>
      <c r="AL3482" s="61"/>
      <c r="AM3482" s="61"/>
      <c r="AN3482" s="61"/>
      <c r="AO3482" s="61"/>
      <c r="AP3482" s="62">
        <v>177503</v>
      </c>
      <c r="AQ3482" s="61"/>
      <c r="AR3482" s="62">
        <v>393881</v>
      </c>
      <c r="AS3482" s="61"/>
      <c r="AT3482" s="61"/>
      <c r="AU3482" s="61"/>
      <c r="AV3482" s="61"/>
      <c r="AW3482" s="61"/>
      <c r="AX3482" s="61"/>
      <c r="AY3482" s="62">
        <v>504047</v>
      </c>
      <c r="AZ3482" s="61"/>
      <c r="BA3482" s="62">
        <v>1024874</v>
      </c>
      <c r="BB3482" s="61"/>
      <c r="BC3482" s="61"/>
      <c r="BD3482" s="61"/>
      <c r="BE3482" s="62">
        <v>164445</v>
      </c>
      <c r="BF3482" s="61"/>
      <c r="BG3482" s="61"/>
      <c r="BH3482" s="61"/>
      <c r="BI3482" s="62">
        <v>267250</v>
      </c>
      <c r="BJ3482" s="61"/>
      <c r="BK3482" s="62">
        <v>54537</v>
      </c>
      <c r="BL3482" s="61"/>
      <c r="BM3482" s="61"/>
      <c r="BN3482" s="61"/>
      <c r="BO3482" s="62">
        <v>-257617</v>
      </c>
    </row>
    <row r="3483" spans="1:67" x14ac:dyDescent="0.2">
      <c r="A3483" s="57" t="s">
        <v>68</v>
      </c>
      <c r="B3483" s="56" t="s">
        <v>68</v>
      </c>
      <c r="C3483" s="56" t="s">
        <v>608</v>
      </c>
      <c r="D3483" s="56">
        <v>1994</v>
      </c>
      <c r="E3483" s="58">
        <v>24812528</v>
      </c>
      <c r="F3483" s="58">
        <v>23578136</v>
      </c>
      <c r="G3483" s="59">
        <v>22166348</v>
      </c>
      <c r="H3483" s="59">
        <v>2646180</v>
      </c>
      <c r="I3483" s="60">
        <v>0</v>
      </c>
      <c r="J3483" s="58">
        <v>-1234392</v>
      </c>
      <c r="K3483" s="62">
        <v>94181</v>
      </c>
      <c r="L3483" s="61"/>
      <c r="M3483" s="62">
        <v>8197</v>
      </c>
      <c r="N3483" s="61"/>
      <c r="O3483" s="61"/>
      <c r="P3483" s="62">
        <v>1110131</v>
      </c>
      <c r="Q3483" s="61"/>
      <c r="R3483" s="61"/>
      <c r="S3483" s="61"/>
      <c r="T3483" s="61"/>
      <c r="U3483" s="61"/>
      <c r="V3483" s="61"/>
      <c r="W3483" s="62">
        <v>2787052</v>
      </c>
      <c r="X3483" s="61"/>
      <c r="Y3483" s="61"/>
      <c r="Z3483" s="61"/>
      <c r="AA3483" s="62">
        <v>7147512</v>
      </c>
      <c r="AB3483" s="61"/>
      <c r="AC3483" s="61"/>
      <c r="AD3483" s="62">
        <v>5062055</v>
      </c>
      <c r="AE3483" s="61"/>
      <c r="AF3483" s="62">
        <v>4130594</v>
      </c>
      <c r="AG3483" s="61"/>
      <c r="AH3483" s="61"/>
      <c r="AI3483" s="62">
        <v>1826626</v>
      </c>
      <c r="AJ3483" s="61"/>
      <c r="AK3483" s="61"/>
      <c r="AL3483" s="61"/>
      <c r="AM3483" s="61"/>
      <c r="AN3483" s="61"/>
      <c r="AO3483" s="61"/>
      <c r="AP3483" s="62">
        <v>193834</v>
      </c>
      <c r="AQ3483" s="61"/>
      <c r="AR3483" s="62">
        <v>507473</v>
      </c>
      <c r="AS3483" s="61"/>
      <c r="AT3483" s="61"/>
      <c r="AU3483" s="61"/>
      <c r="AV3483" s="61"/>
      <c r="AW3483" s="61"/>
      <c r="AX3483" s="61"/>
      <c r="AY3483" s="62">
        <v>503292</v>
      </c>
      <c r="AZ3483" s="61"/>
      <c r="BA3483" s="62">
        <v>955516</v>
      </c>
      <c r="BB3483" s="61"/>
      <c r="BC3483" s="61"/>
      <c r="BD3483" s="61"/>
      <c r="BE3483" s="62">
        <v>164445</v>
      </c>
      <c r="BF3483" s="61"/>
      <c r="BG3483" s="61"/>
      <c r="BH3483" s="61"/>
      <c r="BI3483" s="62">
        <v>267250</v>
      </c>
      <c r="BJ3483" s="61"/>
      <c r="BK3483" s="62">
        <v>54370</v>
      </c>
      <c r="BL3483" s="61"/>
      <c r="BM3483" s="61"/>
      <c r="BN3483" s="61"/>
      <c r="BO3483" s="62">
        <v>-1234392</v>
      </c>
    </row>
    <row r="3484" spans="1:67" x14ac:dyDescent="0.2">
      <c r="A3484" s="57" t="s">
        <v>68</v>
      </c>
      <c r="B3484" s="56" t="s">
        <v>68</v>
      </c>
      <c r="C3484" s="56" t="s">
        <v>608</v>
      </c>
      <c r="D3484" s="56">
        <v>1995</v>
      </c>
      <c r="E3484" s="58">
        <v>26152448</v>
      </c>
      <c r="F3484" s="58">
        <v>24872903</v>
      </c>
      <c r="G3484" s="59">
        <v>23312305</v>
      </c>
      <c r="H3484" s="59">
        <v>2840143</v>
      </c>
      <c r="I3484" s="60">
        <v>0</v>
      </c>
      <c r="J3484" s="58">
        <v>-1279545</v>
      </c>
      <c r="K3484" s="62">
        <v>94181</v>
      </c>
      <c r="L3484" s="61"/>
      <c r="M3484" s="62">
        <v>8197</v>
      </c>
      <c r="N3484" s="61"/>
      <c r="O3484" s="61"/>
      <c r="P3484" s="62">
        <v>1231308</v>
      </c>
      <c r="Q3484" s="61"/>
      <c r="R3484" s="61"/>
      <c r="S3484" s="61"/>
      <c r="T3484" s="61"/>
      <c r="U3484" s="61"/>
      <c r="V3484" s="61"/>
      <c r="W3484" s="62">
        <v>2789691</v>
      </c>
      <c r="X3484" s="61"/>
      <c r="Y3484" s="61"/>
      <c r="Z3484" s="61"/>
      <c r="AA3484" s="62">
        <v>7605225</v>
      </c>
      <c r="AB3484" s="61"/>
      <c r="AC3484" s="61"/>
      <c r="AD3484" s="62">
        <v>5319689</v>
      </c>
      <c r="AE3484" s="61"/>
      <c r="AF3484" s="62">
        <v>4404060</v>
      </c>
      <c r="AG3484" s="61"/>
      <c r="AH3484" s="61"/>
      <c r="AI3484" s="62">
        <v>1859954</v>
      </c>
      <c r="AJ3484" s="61"/>
      <c r="AK3484" s="61"/>
      <c r="AL3484" s="61"/>
      <c r="AM3484" s="61"/>
      <c r="AN3484" s="61"/>
      <c r="AO3484" s="61"/>
      <c r="AP3484" s="62">
        <v>199157</v>
      </c>
      <c r="AQ3484" s="61"/>
      <c r="AR3484" s="62">
        <v>581663</v>
      </c>
      <c r="AS3484" s="61"/>
      <c r="AT3484" s="61"/>
      <c r="AU3484" s="61"/>
      <c r="AV3484" s="61"/>
      <c r="AW3484" s="61"/>
      <c r="AX3484" s="61"/>
      <c r="AY3484" s="62">
        <v>575651</v>
      </c>
      <c r="AZ3484" s="61"/>
      <c r="BA3484" s="62">
        <v>987068</v>
      </c>
      <c r="BB3484" s="61"/>
      <c r="BC3484" s="61"/>
      <c r="BD3484" s="61"/>
      <c r="BE3484" s="62">
        <v>164445</v>
      </c>
      <c r="BF3484" s="61"/>
      <c r="BG3484" s="61"/>
      <c r="BH3484" s="61"/>
      <c r="BI3484" s="62">
        <v>275970</v>
      </c>
      <c r="BJ3484" s="61"/>
      <c r="BK3484" s="62">
        <v>56189</v>
      </c>
      <c r="BL3484" s="61"/>
      <c r="BM3484" s="61"/>
      <c r="BN3484" s="61"/>
      <c r="BO3484" s="62">
        <v>-1279545</v>
      </c>
    </row>
    <row r="3485" spans="1:67" x14ac:dyDescent="0.2">
      <c r="A3485" s="57" t="s">
        <v>68</v>
      </c>
      <c r="B3485" s="56" t="s">
        <v>68</v>
      </c>
      <c r="C3485" s="56" t="s">
        <v>608</v>
      </c>
      <c r="D3485" s="56">
        <v>1996</v>
      </c>
      <c r="E3485" s="58">
        <v>22025891</v>
      </c>
      <c r="F3485" s="58">
        <v>20635540</v>
      </c>
      <c r="G3485" s="59">
        <v>19975621</v>
      </c>
      <c r="H3485" s="59">
        <v>2050270</v>
      </c>
      <c r="I3485" s="60">
        <v>0</v>
      </c>
      <c r="J3485" s="58">
        <v>-1390351</v>
      </c>
      <c r="K3485" s="62">
        <v>94181</v>
      </c>
      <c r="L3485" s="61"/>
      <c r="M3485" s="62">
        <v>8197</v>
      </c>
      <c r="N3485" s="61"/>
      <c r="O3485" s="61"/>
      <c r="P3485" s="62">
        <v>1355488</v>
      </c>
      <c r="Q3485" s="61"/>
      <c r="R3485" s="61"/>
      <c r="S3485" s="61"/>
      <c r="T3485" s="61"/>
      <c r="U3485" s="61"/>
      <c r="V3485" s="61"/>
      <c r="W3485" s="62">
        <v>2747083</v>
      </c>
      <c r="X3485" s="61"/>
      <c r="Y3485" s="61"/>
      <c r="Z3485" s="61"/>
      <c r="AA3485" s="62">
        <v>5376265</v>
      </c>
      <c r="AB3485" s="61"/>
      <c r="AC3485" s="61"/>
      <c r="AD3485" s="62">
        <v>5819803</v>
      </c>
      <c r="AE3485" s="61"/>
      <c r="AF3485" s="62">
        <v>3485816</v>
      </c>
      <c r="AG3485" s="61"/>
      <c r="AH3485" s="61"/>
      <c r="AI3485" s="62">
        <v>1088788</v>
      </c>
      <c r="AJ3485" s="61"/>
      <c r="AK3485" s="61"/>
      <c r="AL3485" s="61"/>
      <c r="AM3485" s="61"/>
      <c r="AN3485" s="61"/>
      <c r="AO3485" s="61"/>
      <c r="AP3485" s="62">
        <v>86172</v>
      </c>
      <c r="AQ3485" s="61"/>
      <c r="AR3485" s="62">
        <v>317333</v>
      </c>
      <c r="AS3485" s="61"/>
      <c r="AT3485" s="61"/>
      <c r="AU3485" s="61"/>
      <c r="AV3485" s="61"/>
      <c r="AW3485" s="61"/>
      <c r="AX3485" s="61"/>
      <c r="AY3485" s="62">
        <v>373214</v>
      </c>
      <c r="AZ3485" s="61"/>
      <c r="BA3485" s="62">
        <v>985880</v>
      </c>
      <c r="BB3485" s="61"/>
      <c r="BC3485" s="61"/>
      <c r="BD3485" s="61"/>
      <c r="BE3485" s="62">
        <v>3379</v>
      </c>
      <c r="BF3485" s="61"/>
      <c r="BG3485" s="61"/>
      <c r="BH3485" s="61"/>
      <c r="BI3485" s="62">
        <v>275970</v>
      </c>
      <c r="BJ3485" s="61"/>
      <c r="BK3485" s="62">
        <v>8322</v>
      </c>
      <c r="BL3485" s="61"/>
      <c r="BM3485" s="61"/>
      <c r="BN3485" s="61"/>
      <c r="BO3485" s="62">
        <v>-1390351</v>
      </c>
    </row>
    <row r="3486" spans="1:67" x14ac:dyDescent="0.2">
      <c r="A3486" s="57" t="s">
        <v>68</v>
      </c>
      <c r="B3486" s="56" t="s">
        <v>68</v>
      </c>
      <c r="C3486" s="56" t="s">
        <v>608</v>
      </c>
      <c r="D3486" s="56">
        <v>1997</v>
      </c>
      <c r="E3486" s="58">
        <v>23291391</v>
      </c>
      <c r="F3486" s="58">
        <v>21814326</v>
      </c>
      <c r="G3486" s="59">
        <v>21202125</v>
      </c>
      <c r="H3486" s="59">
        <v>2089266</v>
      </c>
      <c r="I3486" s="60">
        <v>0</v>
      </c>
      <c r="J3486" s="58">
        <v>-1477065</v>
      </c>
      <c r="K3486" s="62">
        <v>94181</v>
      </c>
      <c r="L3486" s="61"/>
      <c r="M3486" s="62">
        <v>8847</v>
      </c>
      <c r="N3486" s="61"/>
      <c r="O3486" s="61"/>
      <c r="P3486" s="62">
        <v>1459124</v>
      </c>
      <c r="Q3486" s="61"/>
      <c r="R3486" s="61"/>
      <c r="S3486" s="61"/>
      <c r="T3486" s="61"/>
      <c r="U3486" s="61"/>
      <c r="V3486" s="61"/>
      <c r="W3486" s="62">
        <v>2747724</v>
      </c>
      <c r="X3486" s="61"/>
      <c r="Y3486" s="61"/>
      <c r="Z3486" s="61"/>
      <c r="AA3486" s="62">
        <v>5778069</v>
      </c>
      <c r="AB3486" s="61"/>
      <c r="AC3486" s="61"/>
      <c r="AD3486" s="62">
        <v>6286006</v>
      </c>
      <c r="AE3486" s="61"/>
      <c r="AF3486" s="62">
        <v>3710183</v>
      </c>
      <c r="AG3486" s="61"/>
      <c r="AH3486" s="61"/>
      <c r="AI3486" s="62">
        <v>1117991</v>
      </c>
      <c r="AJ3486" s="61"/>
      <c r="AK3486" s="61"/>
      <c r="AL3486" s="61"/>
      <c r="AM3486" s="61"/>
      <c r="AN3486" s="61"/>
      <c r="AO3486" s="61"/>
      <c r="AP3486" s="62">
        <v>77829</v>
      </c>
      <c r="AQ3486" s="61"/>
      <c r="AR3486" s="62">
        <v>358247</v>
      </c>
      <c r="AS3486" s="61"/>
      <c r="AT3486" s="61"/>
      <c r="AU3486" s="61"/>
      <c r="AV3486" s="61"/>
      <c r="AW3486" s="61"/>
      <c r="AX3486" s="61"/>
      <c r="AY3486" s="62">
        <v>382202</v>
      </c>
      <c r="AZ3486" s="61"/>
      <c r="BA3486" s="62">
        <v>985880</v>
      </c>
      <c r="BB3486" s="61"/>
      <c r="BC3486" s="61"/>
      <c r="BD3486" s="61"/>
      <c r="BE3486" s="61">
        <v>816</v>
      </c>
      <c r="BF3486" s="61"/>
      <c r="BG3486" s="61"/>
      <c r="BH3486" s="61"/>
      <c r="BI3486" s="62">
        <v>275970</v>
      </c>
      <c r="BJ3486" s="61"/>
      <c r="BK3486" s="62">
        <v>8322</v>
      </c>
      <c r="BL3486" s="61"/>
      <c r="BM3486" s="61"/>
      <c r="BN3486" s="61"/>
      <c r="BO3486" s="62">
        <v>-1477065</v>
      </c>
    </row>
    <row r="3487" spans="1:67" x14ac:dyDescent="0.2">
      <c r="A3487" s="57" t="s">
        <v>68</v>
      </c>
      <c r="B3487" s="56" t="s">
        <v>68</v>
      </c>
      <c r="C3487" s="56" t="s">
        <v>608</v>
      </c>
      <c r="D3487" s="56">
        <v>1998</v>
      </c>
      <c r="E3487" s="58">
        <v>24716475</v>
      </c>
      <c r="F3487" s="58">
        <v>22994542</v>
      </c>
      <c r="G3487" s="59">
        <v>22468445</v>
      </c>
      <c r="H3487" s="59">
        <v>2248030</v>
      </c>
      <c r="I3487" s="60">
        <v>0</v>
      </c>
      <c r="J3487" s="58">
        <v>-1721933</v>
      </c>
      <c r="K3487" s="62">
        <v>94181</v>
      </c>
      <c r="L3487" s="61"/>
      <c r="M3487" s="62">
        <v>8847</v>
      </c>
      <c r="N3487" s="61"/>
      <c r="O3487" s="61"/>
      <c r="P3487" s="62">
        <v>1459124</v>
      </c>
      <c r="Q3487" s="61"/>
      <c r="R3487" s="61"/>
      <c r="S3487" s="61"/>
      <c r="T3487" s="61"/>
      <c r="U3487" s="61"/>
      <c r="V3487" s="61"/>
      <c r="W3487" s="62">
        <v>2749522</v>
      </c>
      <c r="X3487" s="61"/>
      <c r="Y3487" s="61"/>
      <c r="Z3487" s="61"/>
      <c r="AA3487" s="62">
        <v>6163560</v>
      </c>
      <c r="AB3487" s="61"/>
      <c r="AC3487" s="61"/>
      <c r="AD3487" s="62">
        <v>6975586</v>
      </c>
      <c r="AE3487" s="61"/>
      <c r="AF3487" s="62">
        <v>3876124</v>
      </c>
      <c r="AG3487" s="61"/>
      <c r="AH3487" s="61"/>
      <c r="AI3487" s="62">
        <v>1141501</v>
      </c>
      <c r="AJ3487" s="61"/>
      <c r="AK3487" s="61"/>
      <c r="AL3487" s="61"/>
      <c r="AM3487" s="61"/>
      <c r="AN3487" s="61"/>
      <c r="AO3487" s="61"/>
      <c r="AP3487" s="62">
        <v>70643</v>
      </c>
      <c r="AQ3487" s="61"/>
      <c r="AR3487" s="62">
        <v>329021</v>
      </c>
      <c r="AS3487" s="61"/>
      <c r="AT3487" s="61"/>
      <c r="AU3487" s="61"/>
      <c r="AV3487" s="61"/>
      <c r="AW3487" s="61"/>
      <c r="AX3487" s="61"/>
      <c r="AY3487" s="62">
        <v>413321</v>
      </c>
      <c r="AZ3487" s="61"/>
      <c r="BA3487" s="62">
        <v>1151288</v>
      </c>
      <c r="BB3487" s="61"/>
      <c r="BC3487" s="61"/>
      <c r="BD3487" s="61"/>
      <c r="BE3487" s="61">
        <v>384</v>
      </c>
      <c r="BF3487" s="61"/>
      <c r="BG3487" s="61"/>
      <c r="BH3487" s="61"/>
      <c r="BI3487" s="62">
        <v>275970</v>
      </c>
      <c r="BJ3487" s="61"/>
      <c r="BK3487" s="62">
        <v>7403</v>
      </c>
      <c r="BL3487" s="61"/>
      <c r="BM3487" s="61"/>
      <c r="BN3487" s="61"/>
      <c r="BO3487" s="62">
        <v>-1721933</v>
      </c>
    </row>
    <row r="3488" spans="1:67" x14ac:dyDescent="0.2">
      <c r="A3488" s="57" t="s">
        <v>68</v>
      </c>
      <c r="B3488" s="56" t="s">
        <v>68</v>
      </c>
      <c r="C3488" s="56" t="s">
        <v>609</v>
      </c>
      <c r="D3488" s="56">
        <v>1989</v>
      </c>
      <c r="E3488" s="58">
        <v>1779790</v>
      </c>
      <c r="F3488" s="58">
        <v>1661071</v>
      </c>
      <c r="G3488" s="59">
        <v>1561633</v>
      </c>
      <c r="H3488" s="59">
        <v>218157</v>
      </c>
      <c r="I3488" s="60">
        <v>0</v>
      </c>
      <c r="J3488" s="58">
        <v>-118719</v>
      </c>
      <c r="K3488" s="62">
        <v>27628</v>
      </c>
      <c r="L3488" s="61"/>
      <c r="M3488" s="61"/>
      <c r="N3488" s="61"/>
      <c r="O3488" s="61"/>
      <c r="P3488" s="62">
        <v>63011</v>
      </c>
      <c r="Q3488" s="61"/>
      <c r="R3488" s="61"/>
      <c r="S3488" s="61"/>
      <c r="T3488" s="61"/>
      <c r="U3488" s="61"/>
      <c r="V3488" s="61"/>
      <c r="W3488" s="62">
        <v>98906</v>
      </c>
      <c r="X3488" s="61"/>
      <c r="Y3488" s="61"/>
      <c r="Z3488" s="61"/>
      <c r="AA3488" s="62">
        <v>693746</v>
      </c>
      <c r="AB3488" s="61"/>
      <c r="AC3488" s="61"/>
      <c r="AD3488" s="62">
        <v>266890</v>
      </c>
      <c r="AE3488" s="61"/>
      <c r="AF3488" s="62">
        <v>248086</v>
      </c>
      <c r="AG3488" s="61"/>
      <c r="AH3488" s="61"/>
      <c r="AI3488" s="62">
        <v>163366</v>
      </c>
      <c r="AJ3488" s="61"/>
      <c r="AK3488" s="61"/>
      <c r="AL3488" s="61"/>
      <c r="AM3488" s="61"/>
      <c r="AN3488" s="61"/>
      <c r="AO3488" s="61"/>
      <c r="AP3488" s="62">
        <v>21086</v>
      </c>
      <c r="AQ3488" s="61"/>
      <c r="AR3488" s="62">
        <v>12442</v>
      </c>
      <c r="AS3488" s="61"/>
      <c r="AT3488" s="61"/>
      <c r="AU3488" s="61"/>
      <c r="AV3488" s="61"/>
      <c r="AW3488" s="61"/>
      <c r="AX3488" s="61"/>
      <c r="AY3488" s="62">
        <v>44382</v>
      </c>
      <c r="AZ3488" s="61"/>
      <c r="BA3488" s="62">
        <v>140247</v>
      </c>
      <c r="BB3488" s="61"/>
      <c r="BC3488" s="61"/>
      <c r="BD3488" s="61"/>
      <c r="BE3488" s="61"/>
      <c r="BF3488" s="61"/>
      <c r="BG3488" s="61"/>
      <c r="BH3488" s="61"/>
      <c r="BI3488" s="61"/>
      <c r="BJ3488" s="61"/>
      <c r="BK3488" s="61"/>
      <c r="BL3488" s="61"/>
      <c r="BM3488" s="61"/>
      <c r="BN3488" s="61"/>
      <c r="BO3488" s="62">
        <v>-118719</v>
      </c>
    </row>
    <row r="3489" spans="1:67" x14ac:dyDescent="0.2">
      <c r="A3489" s="57" t="s">
        <v>68</v>
      </c>
      <c r="B3489" s="56" t="s">
        <v>68</v>
      </c>
      <c r="C3489" s="56" t="s">
        <v>609</v>
      </c>
      <c r="D3489" s="56">
        <v>1990</v>
      </c>
      <c r="E3489" s="58">
        <v>1941873</v>
      </c>
      <c r="F3489" s="58">
        <v>1823154</v>
      </c>
      <c r="G3489" s="59">
        <v>1696078</v>
      </c>
      <c r="H3489" s="59">
        <v>245795</v>
      </c>
      <c r="I3489" s="60">
        <v>0</v>
      </c>
      <c r="J3489" s="58">
        <v>-118719</v>
      </c>
      <c r="K3489" s="62">
        <v>80431</v>
      </c>
      <c r="L3489" s="61"/>
      <c r="M3489" s="61"/>
      <c r="N3489" s="61"/>
      <c r="O3489" s="61"/>
      <c r="P3489" s="62">
        <v>63011</v>
      </c>
      <c r="Q3489" s="61"/>
      <c r="R3489" s="61"/>
      <c r="S3489" s="61"/>
      <c r="T3489" s="61"/>
      <c r="U3489" s="61"/>
      <c r="V3489" s="61"/>
      <c r="W3489" s="62">
        <v>98906</v>
      </c>
      <c r="X3489" s="61"/>
      <c r="Y3489" s="61"/>
      <c r="Z3489" s="61"/>
      <c r="AA3489" s="62">
        <v>743163</v>
      </c>
      <c r="AB3489" s="61"/>
      <c r="AC3489" s="61"/>
      <c r="AD3489" s="62">
        <v>277753</v>
      </c>
      <c r="AE3489" s="61"/>
      <c r="AF3489" s="62">
        <v>265552</v>
      </c>
      <c r="AG3489" s="61"/>
      <c r="AH3489" s="61"/>
      <c r="AI3489" s="62">
        <v>167262</v>
      </c>
      <c r="AJ3489" s="61"/>
      <c r="AK3489" s="61"/>
      <c r="AL3489" s="61"/>
      <c r="AM3489" s="61"/>
      <c r="AN3489" s="61"/>
      <c r="AO3489" s="61"/>
      <c r="AP3489" s="62">
        <v>23817</v>
      </c>
      <c r="AQ3489" s="61"/>
      <c r="AR3489" s="62">
        <v>15149</v>
      </c>
      <c r="AS3489" s="61"/>
      <c r="AT3489" s="61"/>
      <c r="AU3489" s="61"/>
      <c r="AV3489" s="61"/>
      <c r="AW3489" s="61"/>
      <c r="AX3489" s="61"/>
      <c r="AY3489" s="62">
        <v>46552</v>
      </c>
      <c r="AZ3489" s="61"/>
      <c r="BA3489" s="62">
        <v>160277</v>
      </c>
      <c r="BB3489" s="61"/>
      <c r="BC3489" s="61"/>
      <c r="BD3489" s="61"/>
      <c r="BE3489" s="61"/>
      <c r="BF3489" s="61"/>
      <c r="BG3489" s="61"/>
      <c r="BH3489" s="61"/>
      <c r="BI3489" s="61"/>
      <c r="BJ3489" s="61"/>
      <c r="BK3489" s="61"/>
      <c r="BL3489" s="61"/>
      <c r="BM3489" s="61"/>
      <c r="BN3489" s="61"/>
      <c r="BO3489" s="62">
        <v>-118719</v>
      </c>
    </row>
    <row r="3490" spans="1:67" x14ac:dyDescent="0.2">
      <c r="A3490" s="57" t="s">
        <v>68</v>
      </c>
      <c r="B3490" s="56" t="s">
        <v>68</v>
      </c>
      <c r="C3490" s="56" t="s">
        <v>609</v>
      </c>
      <c r="D3490" s="56">
        <v>1991</v>
      </c>
      <c r="E3490" s="58">
        <v>2294803</v>
      </c>
      <c r="F3490" s="58">
        <v>2176084</v>
      </c>
      <c r="G3490" s="59">
        <v>2042903</v>
      </c>
      <c r="H3490" s="59">
        <v>251900</v>
      </c>
      <c r="I3490" s="60">
        <v>0</v>
      </c>
      <c r="J3490" s="58">
        <v>-118719</v>
      </c>
      <c r="K3490" s="62">
        <v>80431</v>
      </c>
      <c r="L3490" s="61"/>
      <c r="M3490" s="61"/>
      <c r="N3490" s="61"/>
      <c r="O3490" s="61"/>
      <c r="P3490" s="62">
        <v>73307</v>
      </c>
      <c r="Q3490" s="61"/>
      <c r="R3490" s="61"/>
      <c r="S3490" s="61"/>
      <c r="T3490" s="61"/>
      <c r="U3490" s="61"/>
      <c r="V3490" s="61"/>
      <c r="W3490" s="62">
        <v>327502</v>
      </c>
      <c r="X3490" s="61"/>
      <c r="Y3490" s="61"/>
      <c r="Z3490" s="61"/>
      <c r="AA3490" s="62">
        <v>838813</v>
      </c>
      <c r="AB3490" s="61"/>
      <c r="AC3490" s="61"/>
      <c r="AD3490" s="62">
        <v>285399</v>
      </c>
      <c r="AE3490" s="61"/>
      <c r="AF3490" s="62">
        <v>261936</v>
      </c>
      <c r="AG3490" s="61"/>
      <c r="AH3490" s="61"/>
      <c r="AI3490" s="62">
        <v>175515</v>
      </c>
      <c r="AJ3490" s="61"/>
      <c r="AK3490" s="61"/>
      <c r="AL3490" s="61"/>
      <c r="AM3490" s="61"/>
      <c r="AN3490" s="61"/>
      <c r="AO3490" s="61"/>
      <c r="AP3490" s="62">
        <v>27802</v>
      </c>
      <c r="AQ3490" s="61"/>
      <c r="AR3490" s="62">
        <v>15149</v>
      </c>
      <c r="AS3490" s="61"/>
      <c r="AT3490" s="61"/>
      <c r="AU3490" s="61"/>
      <c r="AV3490" s="61"/>
      <c r="AW3490" s="61"/>
      <c r="AX3490" s="61"/>
      <c r="AY3490" s="62">
        <v>48672</v>
      </c>
      <c r="AZ3490" s="61"/>
      <c r="BA3490" s="62">
        <v>160277</v>
      </c>
      <c r="BB3490" s="61"/>
      <c r="BC3490" s="61"/>
      <c r="BD3490" s="61"/>
      <c r="BE3490" s="61"/>
      <c r="BF3490" s="61"/>
      <c r="BG3490" s="61"/>
      <c r="BH3490" s="61"/>
      <c r="BI3490" s="61"/>
      <c r="BJ3490" s="61"/>
      <c r="BK3490" s="61"/>
      <c r="BL3490" s="61"/>
      <c r="BM3490" s="61"/>
      <c r="BN3490" s="61"/>
      <c r="BO3490" s="62">
        <v>-118719</v>
      </c>
    </row>
    <row r="3491" spans="1:67" x14ac:dyDescent="0.2">
      <c r="A3491" s="57" t="s">
        <v>68</v>
      </c>
      <c r="B3491" s="56" t="s">
        <v>68</v>
      </c>
      <c r="C3491" s="56" t="s">
        <v>609</v>
      </c>
      <c r="D3491" s="56">
        <v>1992</v>
      </c>
      <c r="E3491" s="58">
        <v>2420242</v>
      </c>
      <c r="F3491" s="58">
        <v>2301523</v>
      </c>
      <c r="G3491" s="59">
        <v>2166355</v>
      </c>
      <c r="H3491" s="59">
        <v>253887</v>
      </c>
      <c r="I3491" s="60">
        <v>0</v>
      </c>
      <c r="J3491" s="58">
        <v>-118719</v>
      </c>
      <c r="K3491" s="65">
        <v>80431</v>
      </c>
      <c r="L3491" s="64"/>
      <c r="M3491" s="64"/>
      <c r="N3491" s="64"/>
      <c r="O3491" s="64"/>
      <c r="P3491" s="65">
        <v>88603</v>
      </c>
      <c r="Q3491" s="64"/>
      <c r="R3491" s="64"/>
      <c r="S3491" s="64"/>
      <c r="T3491" s="64"/>
      <c r="U3491" s="64"/>
      <c r="V3491" s="64"/>
      <c r="W3491" s="65">
        <v>346942</v>
      </c>
      <c r="X3491" s="64"/>
      <c r="Y3491" s="64"/>
      <c r="Z3491" s="64"/>
      <c r="AA3491" s="65">
        <v>904590</v>
      </c>
      <c r="AB3491" s="64"/>
      <c r="AC3491" s="64"/>
      <c r="AD3491" s="65">
        <v>299836</v>
      </c>
      <c r="AE3491" s="64"/>
      <c r="AF3491" s="65">
        <v>267114</v>
      </c>
      <c r="AG3491" s="64"/>
      <c r="AH3491" s="64"/>
      <c r="AI3491" s="65">
        <v>178839</v>
      </c>
      <c r="AJ3491" s="64"/>
      <c r="AK3491" s="64"/>
      <c r="AL3491" s="64"/>
      <c r="AM3491" s="64"/>
      <c r="AN3491" s="64"/>
      <c r="AO3491" s="64"/>
      <c r="AP3491" s="65">
        <v>27802</v>
      </c>
      <c r="AQ3491" s="64"/>
      <c r="AR3491" s="65">
        <v>15149</v>
      </c>
      <c r="AS3491" s="64"/>
      <c r="AT3491" s="64"/>
      <c r="AU3491" s="64"/>
      <c r="AV3491" s="64"/>
      <c r="AW3491" s="64"/>
      <c r="AX3491" s="64"/>
      <c r="AY3491" s="65">
        <v>50659</v>
      </c>
      <c r="AZ3491" s="64"/>
      <c r="BA3491" s="65">
        <v>160277</v>
      </c>
      <c r="BB3491" s="64"/>
      <c r="BC3491" s="64"/>
      <c r="BD3491" s="64"/>
      <c r="BE3491" s="64"/>
      <c r="BF3491" s="64"/>
      <c r="BG3491" s="64"/>
      <c r="BH3491" s="64"/>
      <c r="BI3491" s="64"/>
      <c r="BJ3491" s="64"/>
      <c r="BK3491" s="64"/>
      <c r="BL3491" s="64"/>
      <c r="BM3491" s="64"/>
      <c r="BN3491" s="64"/>
      <c r="BO3491" s="65">
        <v>-118719</v>
      </c>
    </row>
    <row r="3492" spans="1:67" x14ac:dyDescent="0.2">
      <c r="A3492" s="57" t="s">
        <v>68</v>
      </c>
      <c r="B3492" s="56" t="s">
        <v>68</v>
      </c>
      <c r="C3492" s="56" t="s">
        <v>609</v>
      </c>
      <c r="D3492" s="56">
        <v>1993</v>
      </c>
      <c r="E3492" s="58">
        <v>2287131</v>
      </c>
      <c r="F3492" s="58">
        <v>2168412</v>
      </c>
      <c r="G3492" s="59">
        <v>2025046</v>
      </c>
      <c r="H3492" s="59">
        <v>262085</v>
      </c>
      <c r="I3492" s="60">
        <v>0</v>
      </c>
      <c r="J3492" s="58">
        <v>-118719</v>
      </c>
      <c r="K3492" s="62">
        <v>80431</v>
      </c>
      <c r="L3492" s="61"/>
      <c r="M3492" s="61"/>
      <c r="N3492" s="61"/>
      <c r="O3492" s="61"/>
      <c r="P3492" s="62">
        <v>117586</v>
      </c>
      <c r="Q3492" s="61"/>
      <c r="R3492" s="61"/>
      <c r="S3492" s="61"/>
      <c r="T3492" s="61"/>
      <c r="U3492" s="61"/>
      <c r="V3492" s="61"/>
      <c r="W3492" s="62">
        <v>381599</v>
      </c>
      <c r="X3492" s="61"/>
      <c r="Y3492" s="61"/>
      <c r="Z3492" s="61"/>
      <c r="AA3492" s="62">
        <v>669207</v>
      </c>
      <c r="AB3492" s="61"/>
      <c r="AC3492" s="61"/>
      <c r="AD3492" s="62">
        <v>320197</v>
      </c>
      <c r="AE3492" s="61"/>
      <c r="AF3492" s="62">
        <v>275440</v>
      </c>
      <c r="AG3492" s="61"/>
      <c r="AH3492" s="61"/>
      <c r="AI3492" s="62">
        <v>180586</v>
      </c>
      <c r="AJ3492" s="61"/>
      <c r="AK3492" s="61"/>
      <c r="AL3492" s="61"/>
      <c r="AM3492" s="61"/>
      <c r="AN3492" s="61"/>
      <c r="AO3492" s="61"/>
      <c r="AP3492" s="62">
        <v>31463</v>
      </c>
      <c r="AQ3492" s="61"/>
      <c r="AR3492" s="62">
        <v>15149</v>
      </c>
      <c r="AS3492" s="61"/>
      <c r="AT3492" s="61"/>
      <c r="AU3492" s="61"/>
      <c r="AV3492" s="61"/>
      <c r="AW3492" s="61"/>
      <c r="AX3492" s="61"/>
      <c r="AY3492" s="62">
        <v>51737</v>
      </c>
      <c r="AZ3492" s="61"/>
      <c r="BA3492" s="62">
        <v>163736</v>
      </c>
      <c r="BB3492" s="61"/>
      <c r="BC3492" s="61"/>
      <c r="BD3492" s="61"/>
      <c r="BE3492" s="61"/>
      <c r="BF3492" s="61"/>
      <c r="BG3492" s="61"/>
      <c r="BH3492" s="61"/>
      <c r="BI3492" s="61"/>
      <c r="BJ3492" s="61"/>
      <c r="BK3492" s="61"/>
      <c r="BL3492" s="61"/>
      <c r="BM3492" s="61"/>
      <c r="BN3492" s="61"/>
      <c r="BO3492" s="62">
        <v>-118719</v>
      </c>
    </row>
    <row r="3493" spans="1:67" x14ac:dyDescent="0.2">
      <c r="A3493" s="57" t="s">
        <v>68</v>
      </c>
      <c r="B3493" s="56" t="s">
        <v>68</v>
      </c>
      <c r="C3493" s="56" t="s">
        <v>609</v>
      </c>
      <c r="D3493" s="56">
        <v>1994</v>
      </c>
      <c r="E3493" s="58">
        <v>2443661</v>
      </c>
      <c r="F3493" s="58">
        <v>2261948</v>
      </c>
      <c r="G3493" s="59">
        <v>2150517</v>
      </c>
      <c r="H3493" s="59">
        <v>293144</v>
      </c>
      <c r="I3493" s="60">
        <v>0</v>
      </c>
      <c r="J3493" s="58">
        <v>-181713</v>
      </c>
      <c r="K3493" s="62">
        <v>80431</v>
      </c>
      <c r="L3493" s="61"/>
      <c r="M3493" s="61"/>
      <c r="N3493" s="61"/>
      <c r="O3493" s="61"/>
      <c r="P3493" s="62">
        <v>175304</v>
      </c>
      <c r="Q3493" s="61"/>
      <c r="R3493" s="61"/>
      <c r="S3493" s="61"/>
      <c r="T3493" s="61"/>
      <c r="U3493" s="61"/>
      <c r="V3493" s="61"/>
      <c r="W3493" s="62">
        <v>381599</v>
      </c>
      <c r="X3493" s="61"/>
      <c r="Y3493" s="61"/>
      <c r="Z3493" s="61"/>
      <c r="AA3493" s="62">
        <v>703656</v>
      </c>
      <c r="AB3493" s="61"/>
      <c r="AC3493" s="61"/>
      <c r="AD3493" s="62">
        <v>345363</v>
      </c>
      <c r="AE3493" s="61"/>
      <c r="AF3493" s="62">
        <v>275071</v>
      </c>
      <c r="AG3493" s="61"/>
      <c r="AH3493" s="61"/>
      <c r="AI3493" s="62">
        <v>189093</v>
      </c>
      <c r="AJ3493" s="61"/>
      <c r="AK3493" s="61"/>
      <c r="AL3493" s="61"/>
      <c r="AM3493" s="61"/>
      <c r="AN3493" s="61"/>
      <c r="AO3493" s="61"/>
      <c r="AP3493" s="62">
        <v>33872</v>
      </c>
      <c r="AQ3493" s="61"/>
      <c r="AR3493" s="62">
        <v>18050</v>
      </c>
      <c r="AS3493" s="61"/>
      <c r="AT3493" s="61"/>
      <c r="AU3493" s="61"/>
      <c r="AV3493" s="61"/>
      <c r="AW3493" s="61"/>
      <c r="AX3493" s="61"/>
      <c r="AY3493" s="62">
        <v>61117</v>
      </c>
      <c r="AZ3493" s="61"/>
      <c r="BA3493" s="62">
        <v>180105</v>
      </c>
      <c r="BB3493" s="61"/>
      <c r="BC3493" s="61"/>
      <c r="BD3493" s="61"/>
      <c r="BE3493" s="61"/>
      <c r="BF3493" s="61"/>
      <c r="BG3493" s="61"/>
      <c r="BH3493" s="61"/>
      <c r="BI3493" s="61"/>
      <c r="BJ3493" s="61"/>
      <c r="BK3493" s="61"/>
      <c r="BL3493" s="61"/>
      <c r="BM3493" s="61"/>
      <c r="BN3493" s="61"/>
      <c r="BO3493" s="62">
        <v>-181713</v>
      </c>
    </row>
    <row r="3494" spans="1:67" x14ac:dyDescent="0.2">
      <c r="A3494" s="57" t="s">
        <v>68</v>
      </c>
      <c r="B3494" s="56" t="s">
        <v>68</v>
      </c>
      <c r="C3494" s="56" t="s">
        <v>609</v>
      </c>
      <c r="D3494" s="56">
        <v>1995</v>
      </c>
      <c r="E3494" s="58">
        <v>2554431</v>
      </c>
      <c r="F3494" s="58">
        <v>2372718</v>
      </c>
      <c r="G3494" s="59">
        <v>2253921</v>
      </c>
      <c r="H3494" s="59">
        <v>300510</v>
      </c>
      <c r="I3494" s="60">
        <v>0</v>
      </c>
      <c r="J3494" s="58">
        <v>-181713</v>
      </c>
      <c r="K3494" s="62">
        <v>80431</v>
      </c>
      <c r="L3494" s="61"/>
      <c r="M3494" s="61"/>
      <c r="N3494" s="61"/>
      <c r="O3494" s="61"/>
      <c r="P3494" s="62">
        <v>184151</v>
      </c>
      <c r="Q3494" s="61"/>
      <c r="R3494" s="61"/>
      <c r="S3494" s="61"/>
      <c r="T3494" s="61"/>
      <c r="U3494" s="61"/>
      <c r="V3494" s="61"/>
      <c r="W3494" s="62">
        <v>419399</v>
      </c>
      <c r="X3494" s="61"/>
      <c r="Y3494" s="61"/>
      <c r="Z3494" s="61"/>
      <c r="AA3494" s="62">
        <v>761006</v>
      </c>
      <c r="AB3494" s="61"/>
      <c r="AC3494" s="61"/>
      <c r="AD3494" s="62">
        <v>366452</v>
      </c>
      <c r="AE3494" s="61"/>
      <c r="AF3494" s="62">
        <v>251311</v>
      </c>
      <c r="AG3494" s="61"/>
      <c r="AH3494" s="61"/>
      <c r="AI3494" s="62">
        <v>191171</v>
      </c>
      <c r="AJ3494" s="61"/>
      <c r="AK3494" s="61"/>
      <c r="AL3494" s="61"/>
      <c r="AM3494" s="61"/>
      <c r="AN3494" s="61"/>
      <c r="AO3494" s="61"/>
      <c r="AP3494" s="62">
        <v>37977</v>
      </c>
      <c r="AQ3494" s="61"/>
      <c r="AR3494" s="62">
        <v>18050</v>
      </c>
      <c r="AS3494" s="61"/>
      <c r="AT3494" s="61"/>
      <c r="AU3494" s="61"/>
      <c r="AV3494" s="61"/>
      <c r="AW3494" s="61"/>
      <c r="AX3494" s="61"/>
      <c r="AY3494" s="62">
        <v>64578</v>
      </c>
      <c r="AZ3494" s="61"/>
      <c r="BA3494" s="62">
        <v>179905</v>
      </c>
      <c r="BB3494" s="61"/>
      <c r="BC3494" s="61"/>
      <c r="BD3494" s="61"/>
      <c r="BE3494" s="61"/>
      <c r="BF3494" s="61"/>
      <c r="BG3494" s="61"/>
      <c r="BH3494" s="61"/>
      <c r="BI3494" s="61"/>
      <c r="BJ3494" s="61"/>
      <c r="BK3494" s="61"/>
      <c r="BL3494" s="61"/>
      <c r="BM3494" s="61"/>
      <c r="BN3494" s="61"/>
      <c r="BO3494" s="62">
        <v>-181713</v>
      </c>
    </row>
    <row r="3495" spans="1:67" x14ac:dyDescent="0.2">
      <c r="A3495" s="57" t="s">
        <v>68</v>
      </c>
      <c r="B3495" s="56" t="s">
        <v>68</v>
      </c>
      <c r="C3495" s="56" t="s">
        <v>609</v>
      </c>
      <c r="D3495" s="56">
        <v>1996</v>
      </c>
      <c r="E3495" s="58">
        <v>2832815</v>
      </c>
      <c r="F3495" s="58">
        <v>2651101</v>
      </c>
      <c r="G3495" s="59">
        <v>2344917</v>
      </c>
      <c r="H3495" s="59">
        <v>487898</v>
      </c>
      <c r="I3495" s="60">
        <v>0</v>
      </c>
      <c r="J3495" s="58">
        <v>-181714</v>
      </c>
      <c r="K3495" s="62">
        <v>80431</v>
      </c>
      <c r="L3495" s="61"/>
      <c r="M3495" s="61"/>
      <c r="N3495" s="61"/>
      <c r="O3495" s="61"/>
      <c r="P3495" s="62">
        <v>184151</v>
      </c>
      <c r="Q3495" s="61"/>
      <c r="R3495" s="61"/>
      <c r="S3495" s="61"/>
      <c r="T3495" s="61"/>
      <c r="U3495" s="61"/>
      <c r="V3495" s="61"/>
      <c r="W3495" s="62">
        <v>419399</v>
      </c>
      <c r="X3495" s="61"/>
      <c r="Y3495" s="61"/>
      <c r="Z3495" s="61"/>
      <c r="AA3495" s="62">
        <v>816312</v>
      </c>
      <c r="AB3495" s="61"/>
      <c r="AC3495" s="61"/>
      <c r="AD3495" s="62">
        <v>379187</v>
      </c>
      <c r="AE3495" s="61"/>
      <c r="AF3495" s="62">
        <v>265561</v>
      </c>
      <c r="AG3495" s="61"/>
      <c r="AH3495" s="61"/>
      <c r="AI3495" s="62">
        <v>199876</v>
      </c>
      <c r="AJ3495" s="61"/>
      <c r="AK3495" s="61"/>
      <c r="AL3495" s="61"/>
      <c r="AM3495" s="61"/>
      <c r="AN3495" s="61"/>
      <c r="AO3495" s="61"/>
      <c r="AP3495" s="62">
        <v>37977</v>
      </c>
      <c r="AQ3495" s="61"/>
      <c r="AR3495" s="62">
        <v>27693</v>
      </c>
      <c r="AS3495" s="61"/>
      <c r="AT3495" s="61"/>
      <c r="AU3495" s="61"/>
      <c r="AV3495" s="61"/>
      <c r="AW3495" s="61"/>
      <c r="AX3495" s="61"/>
      <c r="AY3495" s="62">
        <v>65913</v>
      </c>
      <c r="AZ3495" s="61"/>
      <c r="BA3495" s="62">
        <v>356315</v>
      </c>
      <c r="BB3495" s="61"/>
      <c r="BC3495" s="61"/>
      <c r="BD3495" s="61"/>
      <c r="BE3495" s="61"/>
      <c r="BF3495" s="61"/>
      <c r="BG3495" s="61"/>
      <c r="BH3495" s="61"/>
      <c r="BI3495" s="61"/>
      <c r="BJ3495" s="61"/>
      <c r="BK3495" s="61"/>
      <c r="BL3495" s="61"/>
      <c r="BM3495" s="61"/>
      <c r="BN3495" s="61"/>
      <c r="BO3495" s="62">
        <v>-181714</v>
      </c>
    </row>
    <row r="3496" spans="1:67" x14ac:dyDescent="0.2">
      <c r="A3496" s="57" t="s">
        <v>68</v>
      </c>
      <c r="B3496" s="56" t="s">
        <v>68</v>
      </c>
      <c r="C3496" s="56" t="s">
        <v>609</v>
      </c>
      <c r="D3496" s="56">
        <v>1997</v>
      </c>
      <c r="E3496" s="58">
        <v>3017203</v>
      </c>
      <c r="F3496" s="58">
        <v>2826744</v>
      </c>
      <c r="G3496" s="59">
        <v>2509677</v>
      </c>
      <c r="H3496" s="59">
        <v>507526</v>
      </c>
      <c r="I3496" s="60">
        <v>0</v>
      </c>
      <c r="J3496" s="58">
        <v>-190459</v>
      </c>
      <c r="K3496" s="62">
        <v>80431</v>
      </c>
      <c r="L3496" s="61"/>
      <c r="M3496" s="61"/>
      <c r="N3496" s="61"/>
      <c r="O3496" s="61"/>
      <c r="P3496" s="62">
        <v>184938</v>
      </c>
      <c r="Q3496" s="61"/>
      <c r="R3496" s="61"/>
      <c r="S3496" s="61"/>
      <c r="T3496" s="61"/>
      <c r="U3496" s="61"/>
      <c r="V3496" s="61"/>
      <c r="W3496" s="62">
        <v>460727</v>
      </c>
      <c r="X3496" s="61"/>
      <c r="Y3496" s="61"/>
      <c r="Z3496" s="61"/>
      <c r="AA3496" s="62">
        <v>876399</v>
      </c>
      <c r="AB3496" s="61"/>
      <c r="AC3496" s="61"/>
      <c r="AD3496" s="62">
        <v>396018</v>
      </c>
      <c r="AE3496" s="61"/>
      <c r="AF3496" s="62">
        <v>305676</v>
      </c>
      <c r="AG3496" s="61"/>
      <c r="AH3496" s="61"/>
      <c r="AI3496" s="62">
        <v>205488</v>
      </c>
      <c r="AJ3496" s="61"/>
      <c r="AK3496" s="61"/>
      <c r="AL3496" s="61"/>
      <c r="AM3496" s="61"/>
      <c r="AN3496" s="61"/>
      <c r="AO3496" s="61"/>
      <c r="AP3496" s="62">
        <v>49969</v>
      </c>
      <c r="AQ3496" s="61"/>
      <c r="AR3496" s="62">
        <v>29167</v>
      </c>
      <c r="AS3496" s="61"/>
      <c r="AT3496" s="61"/>
      <c r="AU3496" s="61"/>
      <c r="AV3496" s="61"/>
      <c r="AW3496" s="61"/>
      <c r="AX3496" s="61"/>
      <c r="AY3496" s="62">
        <v>72075</v>
      </c>
      <c r="AZ3496" s="61"/>
      <c r="BA3496" s="62">
        <v>356315</v>
      </c>
      <c r="BB3496" s="61"/>
      <c r="BC3496" s="61"/>
      <c r="BD3496" s="61"/>
      <c r="BE3496" s="61"/>
      <c r="BF3496" s="61"/>
      <c r="BG3496" s="61"/>
      <c r="BH3496" s="61"/>
      <c r="BI3496" s="61"/>
      <c r="BJ3496" s="61"/>
      <c r="BK3496" s="61"/>
      <c r="BL3496" s="61"/>
      <c r="BM3496" s="61"/>
      <c r="BN3496" s="61"/>
      <c r="BO3496" s="62">
        <v>-190459</v>
      </c>
    </row>
    <row r="3497" spans="1:67" x14ac:dyDescent="0.2">
      <c r="A3497" s="57" t="s">
        <v>68</v>
      </c>
      <c r="B3497" s="56" t="s">
        <v>68</v>
      </c>
      <c r="C3497" s="56" t="s">
        <v>609</v>
      </c>
      <c r="D3497" s="56">
        <v>1998</v>
      </c>
      <c r="E3497" s="58">
        <v>3369025</v>
      </c>
      <c r="F3497" s="58">
        <v>3178568</v>
      </c>
      <c r="G3497" s="59">
        <v>2715950</v>
      </c>
      <c r="H3497" s="59">
        <v>653075</v>
      </c>
      <c r="I3497" s="60">
        <v>0</v>
      </c>
      <c r="J3497" s="58">
        <v>-190457</v>
      </c>
      <c r="K3497" s="62">
        <v>80431</v>
      </c>
      <c r="L3497" s="61"/>
      <c r="M3497" s="61"/>
      <c r="N3497" s="61"/>
      <c r="O3497" s="61"/>
      <c r="P3497" s="62">
        <v>198314</v>
      </c>
      <c r="Q3497" s="61"/>
      <c r="R3497" s="61"/>
      <c r="S3497" s="61"/>
      <c r="T3497" s="61"/>
      <c r="U3497" s="61"/>
      <c r="V3497" s="61"/>
      <c r="W3497" s="62">
        <v>581341</v>
      </c>
      <c r="X3497" s="61"/>
      <c r="Y3497" s="61"/>
      <c r="Z3497" s="61"/>
      <c r="AA3497" s="62">
        <v>939369</v>
      </c>
      <c r="AB3497" s="61"/>
      <c r="AC3497" s="61"/>
      <c r="AD3497" s="62">
        <v>413498</v>
      </c>
      <c r="AE3497" s="61"/>
      <c r="AF3497" s="62">
        <v>294306</v>
      </c>
      <c r="AG3497" s="61"/>
      <c r="AH3497" s="61"/>
      <c r="AI3497" s="62">
        <v>208691</v>
      </c>
      <c r="AJ3497" s="61"/>
      <c r="AK3497" s="61"/>
      <c r="AL3497" s="61"/>
      <c r="AM3497" s="61"/>
      <c r="AN3497" s="61"/>
      <c r="AO3497" s="61"/>
      <c r="AP3497" s="62">
        <v>36394</v>
      </c>
      <c r="AQ3497" s="61"/>
      <c r="AR3497" s="62">
        <v>29167</v>
      </c>
      <c r="AS3497" s="61"/>
      <c r="AT3497" s="61"/>
      <c r="AU3497" s="61"/>
      <c r="AV3497" s="61"/>
      <c r="AW3497" s="61"/>
      <c r="AX3497" s="61"/>
      <c r="AY3497" s="62">
        <v>82641</v>
      </c>
      <c r="AZ3497" s="61"/>
      <c r="BA3497" s="62">
        <v>504873</v>
      </c>
      <c r="BB3497" s="61"/>
      <c r="BC3497" s="61"/>
      <c r="BD3497" s="61"/>
      <c r="BE3497" s="61"/>
      <c r="BF3497" s="61"/>
      <c r="BG3497" s="61"/>
      <c r="BH3497" s="61"/>
      <c r="BI3497" s="61"/>
      <c r="BJ3497" s="61"/>
      <c r="BK3497" s="61"/>
      <c r="BL3497" s="61"/>
      <c r="BM3497" s="61"/>
      <c r="BN3497" s="61"/>
      <c r="BO3497" s="62">
        <v>-190457</v>
      </c>
    </row>
    <row r="3498" spans="1:67" x14ac:dyDescent="0.2">
      <c r="A3498" s="57" t="s">
        <v>68</v>
      </c>
      <c r="B3498" s="56" t="s">
        <v>68</v>
      </c>
      <c r="C3498" s="56" t="s">
        <v>610</v>
      </c>
      <c r="D3498" s="56">
        <v>1989</v>
      </c>
      <c r="E3498" s="58">
        <v>10017126</v>
      </c>
      <c r="F3498" s="58">
        <v>9298074</v>
      </c>
      <c r="G3498" s="59">
        <v>9421000</v>
      </c>
      <c r="H3498" s="59">
        <v>596126</v>
      </c>
      <c r="I3498" s="60">
        <v>0</v>
      </c>
      <c r="J3498" s="58">
        <v>-719052</v>
      </c>
      <c r="K3498" s="62">
        <v>104531</v>
      </c>
      <c r="L3498" s="61"/>
      <c r="M3498" s="62">
        <v>4509</v>
      </c>
      <c r="N3498" s="61"/>
      <c r="O3498" s="61"/>
      <c r="P3498" s="62">
        <v>692947</v>
      </c>
      <c r="Q3498" s="61"/>
      <c r="R3498" s="61"/>
      <c r="S3498" s="61"/>
      <c r="T3498" s="61"/>
      <c r="U3498" s="61"/>
      <c r="V3498" s="61"/>
      <c r="W3498" s="62">
        <v>841042</v>
      </c>
      <c r="X3498" s="61"/>
      <c r="Y3498" s="61"/>
      <c r="Z3498" s="61"/>
      <c r="AA3498" s="62">
        <v>3811642</v>
      </c>
      <c r="AB3498" s="61"/>
      <c r="AC3498" s="61"/>
      <c r="AD3498" s="62">
        <v>1866102</v>
      </c>
      <c r="AE3498" s="61"/>
      <c r="AF3498" s="62">
        <v>1607818</v>
      </c>
      <c r="AG3498" s="61"/>
      <c r="AH3498" s="61"/>
      <c r="AI3498" s="62">
        <v>492409</v>
      </c>
      <c r="AJ3498" s="61"/>
      <c r="AK3498" s="61"/>
      <c r="AL3498" s="61"/>
      <c r="AM3498" s="61"/>
      <c r="AN3498" s="61"/>
      <c r="AO3498" s="61"/>
      <c r="AP3498" s="62">
        <v>75895</v>
      </c>
      <c r="AQ3498" s="61"/>
      <c r="AR3498" s="62">
        <v>23468</v>
      </c>
      <c r="AS3498" s="61"/>
      <c r="AT3498" s="61"/>
      <c r="AU3498" s="61"/>
      <c r="AV3498" s="61">
        <v>711</v>
      </c>
      <c r="AW3498" s="61"/>
      <c r="AX3498" s="61"/>
      <c r="AY3498" s="62">
        <v>182560</v>
      </c>
      <c r="AZ3498" s="61"/>
      <c r="BA3498" s="62">
        <v>297034</v>
      </c>
      <c r="BB3498" s="61"/>
      <c r="BC3498" s="61"/>
      <c r="BD3498" s="61"/>
      <c r="BE3498" s="61"/>
      <c r="BF3498" s="61"/>
      <c r="BG3498" s="61"/>
      <c r="BH3498" s="61"/>
      <c r="BI3498" s="61"/>
      <c r="BJ3498" s="61"/>
      <c r="BK3498" s="62">
        <v>16458</v>
      </c>
      <c r="BL3498" s="61"/>
      <c r="BM3498" s="61"/>
      <c r="BN3498" s="61"/>
      <c r="BO3498" s="62">
        <v>-719052</v>
      </c>
    </row>
    <row r="3499" spans="1:67" x14ac:dyDescent="0.2">
      <c r="A3499" s="57" t="s">
        <v>68</v>
      </c>
      <c r="B3499" s="56" t="s">
        <v>68</v>
      </c>
      <c r="C3499" s="56" t="s">
        <v>610</v>
      </c>
      <c r="D3499" s="56">
        <v>1990</v>
      </c>
      <c r="E3499" s="58">
        <v>12113857</v>
      </c>
      <c r="F3499" s="58">
        <v>11394805</v>
      </c>
      <c r="G3499" s="59">
        <v>11329159</v>
      </c>
      <c r="H3499" s="59">
        <v>784698</v>
      </c>
      <c r="I3499" s="60">
        <v>0</v>
      </c>
      <c r="J3499" s="58">
        <v>-719052</v>
      </c>
      <c r="K3499" s="62">
        <v>104531</v>
      </c>
      <c r="L3499" s="61"/>
      <c r="M3499" s="62">
        <v>4509</v>
      </c>
      <c r="N3499" s="61"/>
      <c r="O3499" s="61"/>
      <c r="P3499" s="62">
        <v>692947</v>
      </c>
      <c r="Q3499" s="61"/>
      <c r="R3499" s="61"/>
      <c r="S3499" s="61"/>
      <c r="T3499" s="61"/>
      <c r="U3499" s="61"/>
      <c r="V3499" s="61"/>
      <c r="W3499" s="62">
        <v>841042</v>
      </c>
      <c r="X3499" s="61"/>
      <c r="Y3499" s="61"/>
      <c r="Z3499" s="61"/>
      <c r="AA3499" s="62">
        <v>4279625</v>
      </c>
      <c r="AB3499" s="61"/>
      <c r="AC3499" s="61"/>
      <c r="AD3499" s="62">
        <v>2766645</v>
      </c>
      <c r="AE3499" s="61"/>
      <c r="AF3499" s="62">
        <v>2070391</v>
      </c>
      <c r="AG3499" s="61"/>
      <c r="AH3499" s="61"/>
      <c r="AI3499" s="62">
        <v>569469</v>
      </c>
      <c r="AJ3499" s="61"/>
      <c r="AK3499" s="61"/>
      <c r="AL3499" s="61"/>
      <c r="AM3499" s="61"/>
      <c r="AN3499" s="61"/>
      <c r="AO3499" s="61"/>
      <c r="AP3499" s="62">
        <v>80715</v>
      </c>
      <c r="AQ3499" s="61"/>
      <c r="AR3499" s="62">
        <v>32376</v>
      </c>
      <c r="AS3499" s="61"/>
      <c r="AT3499" s="61"/>
      <c r="AU3499" s="61"/>
      <c r="AV3499" s="61">
        <v>711</v>
      </c>
      <c r="AW3499" s="61"/>
      <c r="AX3499" s="61"/>
      <c r="AY3499" s="62">
        <v>189853</v>
      </c>
      <c r="AZ3499" s="61"/>
      <c r="BA3499" s="62">
        <v>464059</v>
      </c>
      <c r="BB3499" s="61"/>
      <c r="BC3499" s="61"/>
      <c r="BD3499" s="61"/>
      <c r="BE3499" s="61"/>
      <c r="BF3499" s="61"/>
      <c r="BG3499" s="61"/>
      <c r="BH3499" s="61"/>
      <c r="BI3499" s="61"/>
      <c r="BJ3499" s="61"/>
      <c r="BK3499" s="62">
        <v>16984</v>
      </c>
      <c r="BL3499" s="61"/>
      <c r="BM3499" s="61"/>
      <c r="BN3499" s="61"/>
      <c r="BO3499" s="62">
        <v>-719052</v>
      </c>
    </row>
    <row r="3500" spans="1:67" x14ac:dyDescent="0.2">
      <c r="A3500" s="57" t="s">
        <v>68</v>
      </c>
      <c r="B3500" s="56" t="s">
        <v>68</v>
      </c>
      <c r="C3500" s="56" t="s">
        <v>610</v>
      </c>
      <c r="D3500" s="56">
        <v>1991</v>
      </c>
      <c r="E3500" s="58">
        <v>13924946</v>
      </c>
      <c r="F3500" s="58">
        <v>13205894</v>
      </c>
      <c r="G3500" s="59">
        <v>13077221</v>
      </c>
      <c r="H3500" s="59">
        <v>847725</v>
      </c>
      <c r="I3500" s="60">
        <v>0</v>
      </c>
      <c r="J3500" s="58">
        <v>-719052</v>
      </c>
      <c r="K3500" s="62">
        <v>117370</v>
      </c>
      <c r="L3500" s="61"/>
      <c r="M3500" s="62">
        <v>4509</v>
      </c>
      <c r="N3500" s="61"/>
      <c r="O3500" s="61"/>
      <c r="P3500" s="62">
        <v>692947</v>
      </c>
      <c r="Q3500" s="61"/>
      <c r="R3500" s="61"/>
      <c r="S3500" s="61"/>
      <c r="T3500" s="61"/>
      <c r="U3500" s="61"/>
      <c r="V3500" s="61"/>
      <c r="W3500" s="62">
        <v>1191004</v>
      </c>
      <c r="X3500" s="61"/>
      <c r="Y3500" s="61"/>
      <c r="Z3500" s="61"/>
      <c r="AA3500" s="62">
        <v>4636703</v>
      </c>
      <c r="AB3500" s="61"/>
      <c r="AC3500" s="61"/>
      <c r="AD3500" s="62">
        <v>3213426</v>
      </c>
      <c r="AE3500" s="61"/>
      <c r="AF3500" s="62">
        <v>2618864</v>
      </c>
      <c r="AG3500" s="61"/>
      <c r="AH3500" s="61"/>
      <c r="AI3500" s="62">
        <v>602398</v>
      </c>
      <c r="AJ3500" s="61"/>
      <c r="AK3500" s="61"/>
      <c r="AL3500" s="61"/>
      <c r="AM3500" s="61"/>
      <c r="AN3500" s="61"/>
      <c r="AO3500" s="61"/>
      <c r="AP3500" s="62">
        <v>86863</v>
      </c>
      <c r="AQ3500" s="61"/>
      <c r="AR3500" s="62">
        <v>42434</v>
      </c>
      <c r="AS3500" s="61"/>
      <c r="AT3500" s="61"/>
      <c r="AU3500" s="61"/>
      <c r="AV3500" s="62">
        <v>11573</v>
      </c>
      <c r="AW3500" s="61"/>
      <c r="AX3500" s="61"/>
      <c r="AY3500" s="62">
        <v>241259</v>
      </c>
      <c r="AZ3500" s="61"/>
      <c r="BA3500" s="62">
        <v>448612</v>
      </c>
      <c r="BB3500" s="61"/>
      <c r="BC3500" s="61"/>
      <c r="BD3500" s="61"/>
      <c r="BE3500" s="61"/>
      <c r="BF3500" s="61"/>
      <c r="BG3500" s="61"/>
      <c r="BH3500" s="61"/>
      <c r="BI3500" s="61"/>
      <c r="BJ3500" s="61"/>
      <c r="BK3500" s="62">
        <v>16984</v>
      </c>
      <c r="BL3500" s="61"/>
      <c r="BM3500" s="61"/>
      <c r="BN3500" s="61"/>
      <c r="BO3500" s="62">
        <v>-719052</v>
      </c>
    </row>
    <row r="3501" spans="1:67" x14ac:dyDescent="0.2">
      <c r="A3501" s="57" t="s">
        <v>68</v>
      </c>
      <c r="B3501" s="56" t="s">
        <v>68</v>
      </c>
      <c r="C3501" s="56" t="s">
        <v>610</v>
      </c>
      <c r="D3501" s="56">
        <v>1992</v>
      </c>
      <c r="E3501" s="58">
        <v>15065203</v>
      </c>
      <c r="F3501" s="58">
        <v>14346151</v>
      </c>
      <c r="G3501" s="59">
        <v>14081828</v>
      </c>
      <c r="H3501" s="59">
        <v>983375</v>
      </c>
      <c r="I3501" s="60">
        <v>0</v>
      </c>
      <c r="J3501" s="58">
        <v>-719052</v>
      </c>
      <c r="K3501" s="62">
        <v>117370</v>
      </c>
      <c r="L3501" s="61"/>
      <c r="M3501" s="62">
        <v>4509</v>
      </c>
      <c r="N3501" s="61"/>
      <c r="O3501" s="61"/>
      <c r="P3501" s="62">
        <v>681634</v>
      </c>
      <c r="Q3501" s="61"/>
      <c r="R3501" s="61"/>
      <c r="S3501" s="61"/>
      <c r="T3501" s="61"/>
      <c r="U3501" s="61"/>
      <c r="V3501" s="61"/>
      <c r="W3501" s="62">
        <v>1204283</v>
      </c>
      <c r="X3501" s="61"/>
      <c r="Y3501" s="61"/>
      <c r="Z3501" s="61"/>
      <c r="AA3501" s="62">
        <v>4989927</v>
      </c>
      <c r="AB3501" s="61"/>
      <c r="AC3501" s="61"/>
      <c r="AD3501" s="62">
        <v>3510634</v>
      </c>
      <c r="AE3501" s="61"/>
      <c r="AF3501" s="62">
        <v>2964932</v>
      </c>
      <c r="AG3501" s="61"/>
      <c r="AH3501" s="61"/>
      <c r="AI3501" s="62">
        <v>608539</v>
      </c>
      <c r="AJ3501" s="61"/>
      <c r="AK3501" s="61"/>
      <c r="AL3501" s="61"/>
      <c r="AM3501" s="61"/>
      <c r="AN3501" s="61"/>
      <c r="AO3501" s="61"/>
      <c r="AP3501" s="62">
        <v>114006</v>
      </c>
      <c r="AQ3501" s="61"/>
      <c r="AR3501" s="62">
        <v>55075</v>
      </c>
      <c r="AS3501" s="61"/>
      <c r="AT3501" s="61"/>
      <c r="AU3501" s="61"/>
      <c r="AV3501" s="62">
        <v>11573</v>
      </c>
      <c r="AW3501" s="61"/>
      <c r="AX3501" s="61"/>
      <c r="AY3501" s="62">
        <v>254143</v>
      </c>
      <c r="AZ3501" s="61"/>
      <c r="BA3501" s="62">
        <v>531250</v>
      </c>
      <c r="BB3501" s="61"/>
      <c r="BC3501" s="61"/>
      <c r="BD3501" s="61"/>
      <c r="BE3501" s="61"/>
      <c r="BF3501" s="61"/>
      <c r="BG3501" s="61"/>
      <c r="BH3501" s="61"/>
      <c r="BI3501" s="61"/>
      <c r="BJ3501" s="61"/>
      <c r="BK3501" s="62">
        <v>17328</v>
      </c>
      <c r="BL3501" s="61"/>
      <c r="BM3501" s="61"/>
      <c r="BN3501" s="61"/>
      <c r="BO3501" s="62">
        <v>-719052</v>
      </c>
    </row>
    <row r="3502" spans="1:67" x14ac:dyDescent="0.2">
      <c r="A3502" s="57" t="s">
        <v>68</v>
      </c>
      <c r="B3502" s="56" t="s">
        <v>68</v>
      </c>
      <c r="C3502" s="56" t="s">
        <v>610</v>
      </c>
      <c r="D3502" s="56">
        <v>1993</v>
      </c>
      <c r="E3502" s="58">
        <v>17280900</v>
      </c>
      <c r="F3502" s="58">
        <v>16561848</v>
      </c>
      <c r="G3502" s="59">
        <v>16099340</v>
      </c>
      <c r="H3502" s="59">
        <v>1181560</v>
      </c>
      <c r="I3502" s="60">
        <v>0</v>
      </c>
      <c r="J3502" s="58">
        <v>-719052</v>
      </c>
      <c r="K3502" s="62">
        <v>191609</v>
      </c>
      <c r="L3502" s="61"/>
      <c r="M3502" s="62">
        <v>4509</v>
      </c>
      <c r="N3502" s="61"/>
      <c r="O3502" s="61"/>
      <c r="P3502" s="62">
        <v>681634</v>
      </c>
      <c r="Q3502" s="61"/>
      <c r="R3502" s="61"/>
      <c r="S3502" s="61"/>
      <c r="T3502" s="61"/>
      <c r="U3502" s="61"/>
      <c r="V3502" s="61"/>
      <c r="W3502" s="62">
        <v>2168111</v>
      </c>
      <c r="X3502" s="61"/>
      <c r="Y3502" s="61"/>
      <c r="Z3502" s="61"/>
      <c r="AA3502" s="62">
        <v>5519146</v>
      </c>
      <c r="AB3502" s="61"/>
      <c r="AC3502" s="61"/>
      <c r="AD3502" s="62">
        <v>3760730</v>
      </c>
      <c r="AE3502" s="61"/>
      <c r="AF3502" s="62">
        <v>3121413</v>
      </c>
      <c r="AG3502" s="61"/>
      <c r="AH3502" s="61"/>
      <c r="AI3502" s="62">
        <v>652188</v>
      </c>
      <c r="AJ3502" s="61"/>
      <c r="AK3502" s="61"/>
      <c r="AL3502" s="61"/>
      <c r="AM3502" s="61"/>
      <c r="AN3502" s="61"/>
      <c r="AO3502" s="61"/>
      <c r="AP3502" s="62">
        <v>162076</v>
      </c>
      <c r="AQ3502" s="61"/>
      <c r="AR3502" s="62">
        <v>106636</v>
      </c>
      <c r="AS3502" s="61"/>
      <c r="AT3502" s="61"/>
      <c r="AU3502" s="61"/>
      <c r="AV3502" s="62">
        <v>11573</v>
      </c>
      <c r="AW3502" s="61"/>
      <c r="AX3502" s="61"/>
      <c r="AY3502" s="62">
        <v>282497</v>
      </c>
      <c r="AZ3502" s="61"/>
      <c r="BA3502" s="62">
        <v>601450</v>
      </c>
      <c r="BB3502" s="61"/>
      <c r="BC3502" s="61"/>
      <c r="BD3502" s="61"/>
      <c r="BE3502" s="61"/>
      <c r="BF3502" s="61"/>
      <c r="BG3502" s="61"/>
      <c r="BH3502" s="61"/>
      <c r="BI3502" s="61"/>
      <c r="BJ3502" s="61"/>
      <c r="BK3502" s="62">
        <v>17328</v>
      </c>
      <c r="BL3502" s="61"/>
      <c r="BM3502" s="61"/>
      <c r="BN3502" s="61"/>
      <c r="BO3502" s="62">
        <v>-719052</v>
      </c>
    </row>
    <row r="3503" spans="1:67" x14ac:dyDescent="0.2">
      <c r="A3503" s="57" t="s">
        <v>68</v>
      </c>
      <c r="B3503" s="56" t="s">
        <v>68</v>
      </c>
      <c r="C3503" s="56" t="s">
        <v>610</v>
      </c>
      <c r="D3503" s="56">
        <v>1994</v>
      </c>
      <c r="E3503" s="58">
        <v>18996846</v>
      </c>
      <c r="F3503" s="58">
        <v>14025125</v>
      </c>
      <c r="G3503" s="59">
        <v>17859807</v>
      </c>
      <c r="H3503" s="59">
        <v>1137039</v>
      </c>
      <c r="I3503" s="60">
        <v>0</v>
      </c>
      <c r="J3503" s="58">
        <v>-4971721</v>
      </c>
      <c r="K3503" s="62">
        <v>191609</v>
      </c>
      <c r="L3503" s="61"/>
      <c r="M3503" s="62">
        <v>4509</v>
      </c>
      <c r="N3503" s="61"/>
      <c r="O3503" s="61"/>
      <c r="P3503" s="62">
        <v>953091</v>
      </c>
      <c r="Q3503" s="61"/>
      <c r="R3503" s="61"/>
      <c r="S3503" s="61"/>
      <c r="T3503" s="61"/>
      <c r="U3503" s="61"/>
      <c r="V3503" s="61"/>
      <c r="W3503" s="62">
        <v>2669851</v>
      </c>
      <c r="X3503" s="61"/>
      <c r="Y3503" s="61"/>
      <c r="Z3503" s="61"/>
      <c r="AA3503" s="62">
        <v>5898456</v>
      </c>
      <c r="AB3503" s="61"/>
      <c r="AC3503" s="61"/>
      <c r="AD3503" s="62">
        <v>4079485</v>
      </c>
      <c r="AE3503" s="61"/>
      <c r="AF3503" s="62">
        <v>3362244</v>
      </c>
      <c r="AG3503" s="61"/>
      <c r="AH3503" s="61"/>
      <c r="AI3503" s="62">
        <v>700562</v>
      </c>
      <c r="AJ3503" s="61"/>
      <c r="AK3503" s="61"/>
      <c r="AL3503" s="61"/>
      <c r="AM3503" s="61"/>
      <c r="AN3503" s="61"/>
      <c r="AO3503" s="61"/>
      <c r="AP3503" s="62">
        <v>162140</v>
      </c>
      <c r="AQ3503" s="61"/>
      <c r="AR3503" s="62">
        <v>113725</v>
      </c>
      <c r="AS3503" s="61"/>
      <c r="AT3503" s="61"/>
      <c r="AU3503" s="61"/>
      <c r="AV3503" s="62">
        <v>12950</v>
      </c>
      <c r="AW3503" s="61"/>
      <c r="AX3503" s="61"/>
      <c r="AY3503" s="62">
        <v>301512</v>
      </c>
      <c r="AZ3503" s="61"/>
      <c r="BA3503" s="62">
        <v>529384</v>
      </c>
      <c r="BB3503" s="61"/>
      <c r="BC3503" s="61"/>
      <c r="BD3503" s="61"/>
      <c r="BE3503" s="61"/>
      <c r="BF3503" s="61"/>
      <c r="BG3503" s="61"/>
      <c r="BH3503" s="61"/>
      <c r="BI3503" s="61"/>
      <c r="BJ3503" s="61"/>
      <c r="BK3503" s="62">
        <v>17328</v>
      </c>
      <c r="BL3503" s="61"/>
      <c r="BM3503" s="61"/>
      <c r="BN3503" s="61"/>
      <c r="BO3503" s="62">
        <v>-4971721</v>
      </c>
    </row>
    <row r="3504" spans="1:67" x14ac:dyDescent="0.2">
      <c r="A3504" s="57" t="s">
        <v>68</v>
      </c>
      <c r="B3504" s="56" t="s">
        <v>68</v>
      </c>
      <c r="C3504" s="56" t="s">
        <v>610</v>
      </c>
      <c r="D3504" s="56">
        <v>1995</v>
      </c>
      <c r="E3504" s="58">
        <v>20282015</v>
      </c>
      <c r="F3504" s="58">
        <v>15042002</v>
      </c>
      <c r="G3504" s="59">
        <v>19099102</v>
      </c>
      <c r="H3504" s="59">
        <v>1182913</v>
      </c>
      <c r="I3504" s="60">
        <v>0</v>
      </c>
      <c r="J3504" s="58">
        <v>-5240013</v>
      </c>
      <c r="K3504" s="62">
        <v>191609</v>
      </c>
      <c r="L3504" s="61"/>
      <c r="M3504" s="62">
        <v>4509</v>
      </c>
      <c r="N3504" s="61"/>
      <c r="O3504" s="61"/>
      <c r="P3504" s="62">
        <v>953091</v>
      </c>
      <c r="Q3504" s="61"/>
      <c r="R3504" s="61"/>
      <c r="S3504" s="61"/>
      <c r="T3504" s="61"/>
      <c r="U3504" s="61"/>
      <c r="V3504" s="61"/>
      <c r="W3504" s="62">
        <v>2733963</v>
      </c>
      <c r="X3504" s="61"/>
      <c r="Y3504" s="61"/>
      <c r="Z3504" s="61"/>
      <c r="AA3504" s="62">
        <v>6421371</v>
      </c>
      <c r="AB3504" s="61"/>
      <c r="AC3504" s="61"/>
      <c r="AD3504" s="62">
        <v>4354268</v>
      </c>
      <c r="AE3504" s="61"/>
      <c r="AF3504" s="62">
        <v>3705945</v>
      </c>
      <c r="AG3504" s="61"/>
      <c r="AH3504" s="61"/>
      <c r="AI3504" s="62">
        <v>734346</v>
      </c>
      <c r="AJ3504" s="61"/>
      <c r="AK3504" s="61"/>
      <c r="AL3504" s="61"/>
      <c r="AM3504" s="61"/>
      <c r="AN3504" s="61"/>
      <c r="AO3504" s="61"/>
      <c r="AP3504" s="62">
        <v>167215</v>
      </c>
      <c r="AQ3504" s="61"/>
      <c r="AR3504" s="62">
        <v>127161</v>
      </c>
      <c r="AS3504" s="61"/>
      <c r="AT3504" s="61"/>
      <c r="AU3504" s="61"/>
      <c r="AV3504" s="62">
        <v>12950</v>
      </c>
      <c r="AW3504" s="61"/>
      <c r="AX3504" s="61"/>
      <c r="AY3504" s="62">
        <v>323532</v>
      </c>
      <c r="AZ3504" s="61"/>
      <c r="BA3504" s="62">
        <v>534727</v>
      </c>
      <c r="BB3504" s="61"/>
      <c r="BC3504" s="61"/>
      <c r="BD3504" s="61"/>
      <c r="BE3504" s="61"/>
      <c r="BF3504" s="61"/>
      <c r="BG3504" s="61"/>
      <c r="BH3504" s="61"/>
      <c r="BI3504" s="61"/>
      <c r="BJ3504" s="61"/>
      <c r="BK3504" s="62">
        <v>17328</v>
      </c>
      <c r="BL3504" s="61"/>
      <c r="BM3504" s="61"/>
      <c r="BN3504" s="61"/>
      <c r="BO3504" s="62">
        <v>-5240013</v>
      </c>
    </row>
    <row r="3505" spans="1:67" x14ac:dyDescent="0.2">
      <c r="A3505" s="57" t="s">
        <v>68</v>
      </c>
      <c r="B3505" s="56" t="s">
        <v>68</v>
      </c>
      <c r="C3505" s="56" t="s">
        <v>610</v>
      </c>
      <c r="D3505" s="56">
        <v>1996</v>
      </c>
      <c r="E3505" s="58">
        <v>21902984</v>
      </c>
      <c r="F3505" s="58">
        <v>15916051</v>
      </c>
      <c r="G3505" s="59">
        <v>20614044</v>
      </c>
      <c r="H3505" s="59">
        <v>1288940</v>
      </c>
      <c r="I3505" s="60">
        <v>0</v>
      </c>
      <c r="J3505" s="58">
        <v>-5986933</v>
      </c>
      <c r="K3505" s="62">
        <v>191609</v>
      </c>
      <c r="L3505" s="61"/>
      <c r="M3505" s="62">
        <v>4509</v>
      </c>
      <c r="N3505" s="61"/>
      <c r="O3505" s="61"/>
      <c r="P3505" s="62">
        <v>1032595</v>
      </c>
      <c r="Q3505" s="61"/>
      <c r="R3505" s="61"/>
      <c r="S3505" s="61"/>
      <c r="T3505" s="61"/>
      <c r="U3505" s="61"/>
      <c r="V3505" s="61"/>
      <c r="W3505" s="62">
        <v>2734411</v>
      </c>
      <c r="X3505" s="61"/>
      <c r="Y3505" s="61"/>
      <c r="Z3505" s="61"/>
      <c r="AA3505" s="62">
        <v>6936314</v>
      </c>
      <c r="AB3505" s="61"/>
      <c r="AC3505" s="61"/>
      <c r="AD3505" s="62">
        <v>4917371</v>
      </c>
      <c r="AE3505" s="61"/>
      <c r="AF3505" s="62">
        <v>4047848</v>
      </c>
      <c r="AG3505" s="61"/>
      <c r="AH3505" s="61"/>
      <c r="AI3505" s="62">
        <v>749387</v>
      </c>
      <c r="AJ3505" s="61"/>
      <c r="AK3505" s="61"/>
      <c r="AL3505" s="61"/>
      <c r="AM3505" s="61"/>
      <c r="AN3505" s="61"/>
      <c r="AO3505" s="61"/>
      <c r="AP3505" s="62">
        <v>164411</v>
      </c>
      <c r="AQ3505" s="61"/>
      <c r="AR3505" s="62">
        <v>200034</v>
      </c>
      <c r="AS3505" s="61"/>
      <c r="AT3505" s="61"/>
      <c r="AU3505" s="61"/>
      <c r="AV3505" s="62">
        <v>12950</v>
      </c>
      <c r="AW3505" s="61"/>
      <c r="AX3505" s="61"/>
      <c r="AY3505" s="62">
        <v>351768</v>
      </c>
      <c r="AZ3505" s="61"/>
      <c r="BA3505" s="62">
        <v>542449</v>
      </c>
      <c r="BB3505" s="61"/>
      <c r="BC3505" s="61"/>
      <c r="BD3505" s="61"/>
      <c r="BE3505" s="61"/>
      <c r="BF3505" s="61"/>
      <c r="BG3505" s="61"/>
      <c r="BH3505" s="61"/>
      <c r="BI3505" s="61"/>
      <c r="BJ3505" s="61"/>
      <c r="BK3505" s="62">
        <v>17328</v>
      </c>
      <c r="BL3505" s="61"/>
      <c r="BM3505" s="61"/>
      <c r="BN3505" s="61"/>
      <c r="BO3505" s="62">
        <v>-5986933</v>
      </c>
    </row>
    <row r="3506" spans="1:67" x14ac:dyDescent="0.2">
      <c r="A3506" s="57" t="s">
        <v>68</v>
      </c>
      <c r="B3506" s="56" t="s">
        <v>68</v>
      </c>
      <c r="C3506" s="56" t="s">
        <v>610</v>
      </c>
      <c r="D3506" s="56">
        <v>1997</v>
      </c>
      <c r="E3506" s="58">
        <v>23141864</v>
      </c>
      <c r="F3506" s="58">
        <v>17040393</v>
      </c>
      <c r="G3506" s="59">
        <v>21807756</v>
      </c>
      <c r="H3506" s="59">
        <v>1334108</v>
      </c>
      <c r="I3506" s="60">
        <v>0</v>
      </c>
      <c r="J3506" s="58">
        <v>-6101471</v>
      </c>
      <c r="K3506" s="62">
        <v>191609</v>
      </c>
      <c r="L3506" s="61"/>
      <c r="M3506" s="62">
        <v>4509</v>
      </c>
      <c r="N3506" s="61"/>
      <c r="O3506" s="61"/>
      <c r="P3506" s="62">
        <v>1033625</v>
      </c>
      <c r="Q3506" s="61"/>
      <c r="R3506" s="61"/>
      <c r="S3506" s="61"/>
      <c r="T3506" s="61"/>
      <c r="U3506" s="61"/>
      <c r="V3506" s="61"/>
      <c r="W3506" s="62">
        <v>2734520</v>
      </c>
      <c r="X3506" s="61"/>
      <c r="Y3506" s="61"/>
      <c r="Z3506" s="61"/>
      <c r="AA3506" s="62">
        <v>7520374</v>
      </c>
      <c r="AB3506" s="61"/>
      <c r="AC3506" s="61"/>
      <c r="AD3506" s="62">
        <v>5296864</v>
      </c>
      <c r="AE3506" s="61"/>
      <c r="AF3506" s="62">
        <v>4234438</v>
      </c>
      <c r="AG3506" s="61"/>
      <c r="AH3506" s="61"/>
      <c r="AI3506" s="62">
        <v>791817</v>
      </c>
      <c r="AJ3506" s="61"/>
      <c r="AK3506" s="61"/>
      <c r="AL3506" s="61"/>
      <c r="AM3506" s="61"/>
      <c r="AN3506" s="61"/>
      <c r="AO3506" s="61"/>
      <c r="AP3506" s="62">
        <v>166061</v>
      </c>
      <c r="AQ3506" s="61"/>
      <c r="AR3506" s="62">
        <v>218353</v>
      </c>
      <c r="AS3506" s="61"/>
      <c r="AT3506" s="61"/>
      <c r="AU3506" s="61"/>
      <c r="AV3506" s="62">
        <v>13526</v>
      </c>
      <c r="AW3506" s="61"/>
      <c r="AX3506" s="61"/>
      <c r="AY3506" s="62">
        <v>361226</v>
      </c>
      <c r="AZ3506" s="61"/>
      <c r="BA3506" s="62">
        <v>557614</v>
      </c>
      <c r="BB3506" s="61"/>
      <c r="BC3506" s="61"/>
      <c r="BD3506" s="61"/>
      <c r="BE3506" s="61"/>
      <c r="BF3506" s="61"/>
      <c r="BG3506" s="61"/>
      <c r="BH3506" s="61"/>
      <c r="BI3506" s="61"/>
      <c r="BJ3506" s="61"/>
      <c r="BK3506" s="62">
        <v>17328</v>
      </c>
      <c r="BL3506" s="61"/>
      <c r="BM3506" s="61"/>
      <c r="BN3506" s="61"/>
      <c r="BO3506" s="62">
        <v>-6101471</v>
      </c>
    </row>
    <row r="3507" spans="1:67" x14ac:dyDescent="0.2">
      <c r="A3507" s="57" t="s">
        <v>68</v>
      </c>
      <c r="B3507" s="56" t="s">
        <v>68</v>
      </c>
      <c r="C3507" s="56" t="s">
        <v>610</v>
      </c>
      <c r="D3507" s="56">
        <v>1998</v>
      </c>
      <c r="E3507" s="58">
        <v>24599084</v>
      </c>
      <c r="F3507" s="58">
        <v>18244925</v>
      </c>
      <c r="G3507" s="59">
        <v>23270767</v>
      </c>
      <c r="H3507" s="59">
        <v>1328317</v>
      </c>
      <c r="I3507" s="60">
        <v>0</v>
      </c>
      <c r="J3507" s="58">
        <v>-6354159</v>
      </c>
      <c r="K3507" s="62">
        <v>191609</v>
      </c>
      <c r="L3507" s="61"/>
      <c r="M3507" s="62">
        <v>4509</v>
      </c>
      <c r="N3507" s="61"/>
      <c r="O3507" s="61"/>
      <c r="P3507" s="62">
        <v>1041800</v>
      </c>
      <c r="Q3507" s="61"/>
      <c r="R3507" s="61"/>
      <c r="S3507" s="61"/>
      <c r="T3507" s="61"/>
      <c r="U3507" s="61"/>
      <c r="V3507" s="61"/>
      <c r="W3507" s="62">
        <v>2790154</v>
      </c>
      <c r="X3507" s="61"/>
      <c r="Y3507" s="61"/>
      <c r="Z3507" s="61"/>
      <c r="AA3507" s="62">
        <v>7876479</v>
      </c>
      <c r="AB3507" s="61"/>
      <c r="AC3507" s="61"/>
      <c r="AD3507" s="62">
        <v>6118141</v>
      </c>
      <c r="AE3507" s="61"/>
      <c r="AF3507" s="62">
        <v>4423552</v>
      </c>
      <c r="AG3507" s="61"/>
      <c r="AH3507" s="61"/>
      <c r="AI3507" s="62">
        <v>824523</v>
      </c>
      <c r="AJ3507" s="61"/>
      <c r="AK3507" s="61"/>
      <c r="AL3507" s="61"/>
      <c r="AM3507" s="61"/>
      <c r="AN3507" s="61"/>
      <c r="AO3507" s="61"/>
      <c r="AP3507" s="62">
        <v>169804</v>
      </c>
      <c r="AQ3507" s="61"/>
      <c r="AR3507" s="62">
        <v>226558</v>
      </c>
      <c r="AS3507" s="61"/>
      <c r="AT3507" s="61"/>
      <c r="AU3507" s="61"/>
      <c r="AV3507" s="62">
        <v>13526</v>
      </c>
      <c r="AW3507" s="61"/>
      <c r="AX3507" s="61"/>
      <c r="AY3507" s="62">
        <v>358278</v>
      </c>
      <c r="AZ3507" s="61"/>
      <c r="BA3507" s="62">
        <v>542823</v>
      </c>
      <c r="BB3507" s="61"/>
      <c r="BC3507" s="61"/>
      <c r="BD3507" s="61"/>
      <c r="BE3507" s="61"/>
      <c r="BF3507" s="61"/>
      <c r="BG3507" s="61"/>
      <c r="BH3507" s="61"/>
      <c r="BI3507" s="61"/>
      <c r="BJ3507" s="61"/>
      <c r="BK3507" s="62">
        <v>17328</v>
      </c>
      <c r="BL3507" s="61"/>
      <c r="BM3507" s="61"/>
      <c r="BN3507" s="61"/>
      <c r="BO3507" s="62">
        <v>-6354159</v>
      </c>
    </row>
    <row r="3508" spans="1:67" x14ac:dyDescent="0.2">
      <c r="A3508" s="57" t="s">
        <v>68</v>
      </c>
      <c r="B3508" s="56" t="s">
        <v>68</v>
      </c>
      <c r="C3508" s="56" t="s">
        <v>183</v>
      </c>
      <c r="D3508" s="56">
        <v>1989</v>
      </c>
      <c r="E3508" s="58">
        <v>2183174</v>
      </c>
      <c r="F3508" s="58">
        <v>2111743</v>
      </c>
      <c r="G3508" s="59">
        <v>1930420</v>
      </c>
      <c r="H3508" s="59">
        <v>252754</v>
      </c>
      <c r="I3508" s="60">
        <v>0</v>
      </c>
      <c r="J3508" s="58">
        <v>-71431</v>
      </c>
      <c r="K3508" s="62">
        <v>38470</v>
      </c>
      <c r="L3508" s="61"/>
      <c r="M3508" s="61"/>
      <c r="N3508" s="61"/>
      <c r="O3508" s="61"/>
      <c r="P3508" s="62">
        <v>38290</v>
      </c>
      <c r="Q3508" s="62">
        <v>7671</v>
      </c>
      <c r="R3508" s="61"/>
      <c r="S3508" s="61"/>
      <c r="T3508" s="61"/>
      <c r="U3508" s="61"/>
      <c r="V3508" s="61"/>
      <c r="W3508" s="62">
        <v>133039</v>
      </c>
      <c r="X3508" s="61"/>
      <c r="Y3508" s="61"/>
      <c r="Z3508" s="61"/>
      <c r="AA3508" s="62">
        <v>984980</v>
      </c>
      <c r="AB3508" s="61"/>
      <c r="AC3508" s="61"/>
      <c r="AD3508" s="62">
        <v>231567</v>
      </c>
      <c r="AE3508" s="61"/>
      <c r="AF3508" s="62">
        <v>331661</v>
      </c>
      <c r="AG3508" s="61"/>
      <c r="AH3508" s="61"/>
      <c r="AI3508" s="62">
        <v>164742</v>
      </c>
      <c r="AJ3508" s="61"/>
      <c r="AK3508" s="61"/>
      <c r="AL3508" s="61"/>
      <c r="AM3508" s="61"/>
      <c r="AN3508" s="61"/>
      <c r="AO3508" s="61"/>
      <c r="AP3508" s="62">
        <v>17791</v>
      </c>
      <c r="AQ3508" s="61"/>
      <c r="AR3508" s="62">
        <v>4155</v>
      </c>
      <c r="AS3508" s="61"/>
      <c r="AT3508" s="61"/>
      <c r="AU3508" s="61"/>
      <c r="AV3508" s="61"/>
      <c r="AW3508" s="61"/>
      <c r="AX3508" s="61"/>
      <c r="AY3508" s="62">
        <v>25764</v>
      </c>
      <c r="AZ3508" s="61"/>
      <c r="BA3508" s="62">
        <v>205044</v>
      </c>
      <c r="BB3508" s="61"/>
      <c r="BC3508" s="61"/>
      <c r="BD3508" s="61"/>
      <c r="BE3508" s="61"/>
      <c r="BF3508" s="61"/>
      <c r="BG3508" s="61"/>
      <c r="BH3508" s="61"/>
      <c r="BI3508" s="61"/>
      <c r="BJ3508" s="61"/>
      <c r="BK3508" s="61"/>
      <c r="BL3508" s="61"/>
      <c r="BM3508" s="61"/>
      <c r="BN3508" s="61"/>
      <c r="BO3508" s="62">
        <v>-71431</v>
      </c>
    </row>
    <row r="3509" spans="1:67" x14ac:dyDescent="0.2">
      <c r="A3509" s="57" t="s">
        <v>68</v>
      </c>
      <c r="B3509" s="56" t="s">
        <v>68</v>
      </c>
      <c r="C3509" s="56" t="s">
        <v>183</v>
      </c>
      <c r="D3509" s="56">
        <v>1990</v>
      </c>
      <c r="E3509" s="58">
        <v>2509564</v>
      </c>
      <c r="F3509" s="58">
        <v>2438133</v>
      </c>
      <c r="G3509" s="59">
        <v>2172406</v>
      </c>
      <c r="H3509" s="59">
        <v>337158</v>
      </c>
      <c r="I3509" s="60">
        <v>0</v>
      </c>
      <c r="J3509" s="58">
        <v>-71431</v>
      </c>
      <c r="K3509" s="62">
        <v>38470</v>
      </c>
      <c r="L3509" s="61"/>
      <c r="M3509" s="61"/>
      <c r="N3509" s="61"/>
      <c r="O3509" s="61"/>
      <c r="P3509" s="62">
        <v>38290</v>
      </c>
      <c r="Q3509" s="62">
        <v>7671</v>
      </c>
      <c r="R3509" s="61"/>
      <c r="S3509" s="61"/>
      <c r="T3509" s="61"/>
      <c r="U3509" s="61"/>
      <c r="V3509" s="61"/>
      <c r="W3509" s="62">
        <v>349394</v>
      </c>
      <c r="X3509" s="61"/>
      <c r="Y3509" s="61"/>
      <c r="Z3509" s="61"/>
      <c r="AA3509" s="62">
        <v>999608</v>
      </c>
      <c r="AB3509" s="61"/>
      <c r="AC3509" s="61"/>
      <c r="AD3509" s="62">
        <v>240018</v>
      </c>
      <c r="AE3509" s="61"/>
      <c r="AF3509" s="62">
        <v>329897</v>
      </c>
      <c r="AG3509" s="61"/>
      <c r="AH3509" s="61"/>
      <c r="AI3509" s="62">
        <v>169058</v>
      </c>
      <c r="AJ3509" s="61"/>
      <c r="AK3509" s="61"/>
      <c r="AL3509" s="61"/>
      <c r="AM3509" s="61"/>
      <c r="AN3509" s="61"/>
      <c r="AO3509" s="61"/>
      <c r="AP3509" s="62">
        <v>17791</v>
      </c>
      <c r="AQ3509" s="61"/>
      <c r="AR3509" s="62">
        <v>27587</v>
      </c>
      <c r="AS3509" s="61"/>
      <c r="AT3509" s="61"/>
      <c r="AU3509" s="61"/>
      <c r="AV3509" s="62">
        <v>5956</v>
      </c>
      <c r="AW3509" s="61"/>
      <c r="AX3509" s="61"/>
      <c r="AY3509" s="62">
        <v>29278</v>
      </c>
      <c r="AZ3509" s="61"/>
      <c r="BA3509" s="62">
        <v>256546</v>
      </c>
      <c r="BB3509" s="61"/>
      <c r="BC3509" s="61"/>
      <c r="BD3509" s="61"/>
      <c r="BE3509" s="61"/>
      <c r="BF3509" s="61"/>
      <c r="BG3509" s="61"/>
      <c r="BH3509" s="61"/>
      <c r="BI3509" s="61"/>
      <c r="BJ3509" s="61"/>
      <c r="BK3509" s="61"/>
      <c r="BL3509" s="61"/>
      <c r="BM3509" s="61"/>
      <c r="BN3509" s="61"/>
      <c r="BO3509" s="62">
        <v>-71431</v>
      </c>
    </row>
    <row r="3510" spans="1:67" x14ac:dyDescent="0.2">
      <c r="A3510" s="57" t="s">
        <v>68</v>
      </c>
      <c r="B3510" s="56" t="s">
        <v>68</v>
      </c>
      <c r="C3510" s="56" t="s">
        <v>183</v>
      </c>
      <c r="D3510" s="56">
        <v>1991</v>
      </c>
      <c r="E3510" s="58">
        <v>2630658</v>
      </c>
      <c r="F3510" s="58">
        <v>2559227</v>
      </c>
      <c r="G3510" s="59">
        <v>2279282</v>
      </c>
      <c r="H3510" s="59">
        <v>351376</v>
      </c>
      <c r="I3510" s="60">
        <v>0</v>
      </c>
      <c r="J3510" s="58">
        <v>-71431</v>
      </c>
      <c r="K3510" s="62">
        <v>38470</v>
      </c>
      <c r="L3510" s="61"/>
      <c r="M3510" s="61"/>
      <c r="N3510" s="61"/>
      <c r="O3510" s="61"/>
      <c r="P3510" s="62">
        <v>38290</v>
      </c>
      <c r="Q3510" s="62">
        <v>7671</v>
      </c>
      <c r="R3510" s="61"/>
      <c r="S3510" s="61"/>
      <c r="T3510" s="61"/>
      <c r="U3510" s="61"/>
      <c r="V3510" s="61"/>
      <c r="W3510" s="62">
        <v>347828</v>
      </c>
      <c r="X3510" s="61"/>
      <c r="Y3510" s="61"/>
      <c r="Z3510" s="61"/>
      <c r="AA3510" s="62">
        <v>1086017</v>
      </c>
      <c r="AB3510" s="61"/>
      <c r="AC3510" s="61"/>
      <c r="AD3510" s="62">
        <v>246001</v>
      </c>
      <c r="AE3510" s="61"/>
      <c r="AF3510" s="62">
        <v>344304</v>
      </c>
      <c r="AG3510" s="61"/>
      <c r="AH3510" s="61"/>
      <c r="AI3510" s="62">
        <v>170701</v>
      </c>
      <c r="AJ3510" s="61"/>
      <c r="AK3510" s="61"/>
      <c r="AL3510" s="61"/>
      <c r="AM3510" s="61"/>
      <c r="AN3510" s="61"/>
      <c r="AO3510" s="61"/>
      <c r="AP3510" s="62">
        <v>20128</v>
      </c>
      <c r="AQ3510" s="61"/>
      <c r="AR3510" s="62">
        <v>27587</v>
      </c>
      <c r="AS3510" s="61"/>
      <c r="AT3510" s="61"/>
      <c r="AU3510" s="61"/>
      <c r="AV3510" s="62">
        <v>8181</v>
      </c>
      <c r="AW3510" s="61"/>
      <c r="AX3510" s="61"/>
      <c r="AY3510" s="62">
        <v>38934</v>
      </c>
      <c r="AZ3510" s="61"/>
      <c r="BA3510" s="62">
        <v>256546</v>
      </c>
      <c r="BB3510" s="61"/>
      <c r="BC3510" s="61"/>
      <c r="BD3510" s="61"/>
      <c r="BE3510" s="61"/>
      <c r="BF3510" s="61"/>
      <c r="BG3510" s="61"/>
      <c r="BH3510" s="61"/>
      <c r="BI3510" s="61"/>
      <c r="BJ3510" s="61"/>
      <c r="BK3510" s="61"/>
      <c r="BL3510" s="61"/>
      <c r="BM3510" s="61"/>
      <c r="BN3510" s="61"/>
      <c r="BO3510" s="62">
        <v>-71431</v>
      </c>
    </row>
    <row r="3511" spans="1:67" x14ac:dyDescent="0.2">
      <c r="A3511" s="57" t="s">
        <v>68</v>
      </c>
      <c r="B3511" s="56" t="s">
        <v>68</v>
      </c>
      <c r="C3511" s="56" t="s">
        <v>183</v>
      </c>
      <c r="D3511" s="56">
        <v>1992</v>
      </c>
      <c r="E3511" s="58">
        <v>2937581</v>
      </c>
      <c r="F3511" s="58">
        <v>2866150</v>
      </c>
      <c r="G3511" s="59">
        <v>2501738</v>
      </c>
      <c r="H3511" s="59">
        <v>435843</v>
      </c>
      <c r="I3511" s="60">
        <v>0</v>
      </c>
      <c r="J3511" s="58">
        <v>-71431</v>
      </c>
      <c r="K3511" s="62">
        <v>38470</v>
      </c>
      <c r="L3511" s="61"/>
      <c r="M3511" s="61">
        <v>709</v>
      </c>
      <c r="N3511" s="61"/>
      <c r="O3511" s="61"/>
      <c r="P3511" s="62">
        <v>41070</v>
      </c>
      <c r="Q3511" s="62">
        <v>7671</v>
      </c>
      <c r="R3511" s="61"/>
      <c r="S3511" s="61"/>
      <c r="T3511" s="61"/>
      <c r="U3511" s="61"/>
      <c r="V3511" s="61"/>
      <c r="W3511" s="62">
        <v>346675</v>
      </c>
      <c r="X3511" s="61"/>
      <c r="Y3511" s="61"/>
      <c r="Z3511" s="61"/>
      <c r="AA3511" s="62">
        <v>1191652</v>
      </c>
      <c r="AB3511" s="61"/>
      <c r="AC3511" s="61"/>
      <c r="AD3511" s="62">
        <v>291768</v>
      </c>
      <c r="AE3511" s="61"/>
      <c r="AF3511" s="62">
        <v>393767</v>
      </c>
      <c r="AG3511" s="61"/>
      <c r="AH3511" s="61"/>
      <c r="AI3511" s="62">
        <v>189956</v>
      </c>
      <c r="AJ3511" s="61"/>
      <c r="AK3511" s="61"/>
      <c r="AL3511" s="61"/>
      <c r="AM3511" s="61"/>
      <c r="AN3511" s="61"/>
      <c r="AO3511" s="61"/>
      <c r="AP3511" s="62">
        <v>40073</v>
      </c>
      <c r="AQ3511" s="61"/>
      <c r="AR3511" s="62">
        <v>31362</v>
      </c>
      <c r="AS3511" s="61"/>
      <c r="AT3511" s="61"/>
      <c r="AU3511" s="61"/>
      <c r="AV3511" s="62">
        <v>8181</v>
      </c>
      <c r="AW3511" s="61"/>
      <c r="AX3511" s="61"/>
      <c r="AY3511" s="62">
        <v>53702</v>
      </c>
      <c r="AZ3511" s="61"/>
      <c r="BA3511" s="62">
        <v>302525</v>
      </c>
      <c r="BB3511" s="61"/>
      <c r="BC3511" s="61"/>
      <c r="BD3511" s="61"/>
      <c r="BE3511" s="61"/>
      <c r="BF3511" s="61"/>
      <c r="BG3511" s="61"/>
      <c r="BH3511" s="61"/>
      <c r="BI3511" s="61"/>
      <c r="BJ3511" s="61"/>
      <c r="BK3511" s="61"/>
      <c r="BL3511" s="61"/>
      <c r="BM3511" s="61"/>
      <c r="BN3511" s="61"/>
      <c r="BO3511" s="62">
        <v>-71431</v>
      </c>
    </row>
    <row r="3512" spans="1:67" x14ac:dyDescent="0.2">
      <c r="A3512" s="57" t="s">
        <v>68</v>
      </c>
      <c r="B3512" s="56" t="s">
        <v>68</v>
      </c>
      <c r="C3512" s="56" t="s">
        <v>183</v>
      </c>
      <c r="D3512" s="56">
        <v>1993</v>
      </c>
      <c r="E3512" s="58">
        <v>3447729</v>
      </c>
      <c r="F3512" s="58">
        <v>3376298</v>
      </c>
      <c r="G3512" s="59">
        <v>3004017</v>
      </c>
      <c r="H3512" s="59">
        <v>443712</v>
      </c>
      <c r="I3512" s="60">
        <v>0</v>
      </c>
      <c r="J3512" s="58">
        <v>-71431</v>
      </c>
      <c r="K3512" s="62">
        <v>113881</v>
      </c>
      <c r="L3512" s="61"/>
      <c r="M3512" s="61">
        <v>652</v>
      </c>
      <c r="N3512" s="61"/>
      <c r="O3512" s="61"/>
      <c r="P3512" s="62">
        <v>46913</v>
      </c>
      <c r="Q3512" s="62">
        <v>287732</v>
      </c>
      <c r="R3512" s="61"/>
      <c r="S3512" s="61"/>
      <c r="T3512" s="61"/>
      <c r="U3512" s="61"/>
      <c r="V3512" s="61"/>
      <c r="W3512" s="62">
        <v>346570</v>
      </c>
      <c r="X3512" s="61"/>
      <c r="Y3512" s="61"/>
      <c r="Z3512" s="61"/>
      <c r="AA3512" s="62">
        <v>1242421</v>
      </c>
      <c r="AB3512" s="61"/>
      <c r="AC3512" s="61"/>
      <c r="AD3512" s="62">
        <v>347532</v>
      </c>
      <c r="AE3512" s="61"/>
      <c r="AF3512" s="62">
        <v>395769</v>
      </c>
      <c r="AG3512" s="61"/>
      <c r="AH3512" s="61"/>
      <c r="AI3512" s="62">
        <v>222547</v>
      </c>
      <c r="AJ3512" s="61"/>
      <c r="AK3512" s="61"/>
      <c r="AL3512" s="61"/>
      <c r="AM3512" s="61"/>
      <c r="AN3512" s="61"/>
      <c r="AO3512" s="61"/>
      <c r="AP3512" s="62">
        <v>41209</v>
      </c>
      <c r="AQ3512" s="61"/>
      <c r="AR3512" s="62">
        <v>33900</v>
      </c>
      <c r="AS3512" s="61"/>
      <c r="AT3512" s="61"/>
      <c r="AU3512" s="61"/>
      <c r="AV3512" s="62">
        <v>8181</v>
      </c>
      <c r="AW3512" s="61"/>
      <c r="AX3512" s="61"/>
      <c r="AY3512" s="62">
        <v>61103</v>
      </c>
      <c r="AZ3512" s="61"/>
      <c r="BA3512" s="62">
        <v>299319</v>
      </c>
      <c r="BB3512" s="61"/>
      <c r="BC3512" s="61"/>
      <c r="BD3512" s="61"/>
      <c r="BE3512" s="61"/>
      <c r="BF3512" s="61"/>
      <c r="BG3512" s="61"/>
      <c r="BH3512" s="61"/>
      <c r="BI3512" s="61"/>
      <c r="BJ3512" s="61"/>
      <c r="BK3512" s="61"/>
      <c r="BL3512" s="61"/>
      <c r="BM3512" s="61"/>
      <c r="BN3512" s="61"/>
      <c r="BO3512" s="62">
        <v>-71431</v>
      </c>
    </row>
    <row r="3513" spans="1:67" x14ac:dyDescent="0.2">
      <c r="A3513" s="57" t="s">
        <v>68</v>
      </c>
      <c r="B3513" s="56" t="s">
        <v>68</v>
      </c>
      <c r="C3513" s="56" t="s">
        <v>183</v>
      </c>
      <c r="D3513" s="56">
        <v>1994</v>
      </c>
      <c r="E3513" s="58">
        <v>3866187</v>
      </c>
      <c r="F3513" s="58">
        <v>3505156</v>
      </c>
      <c r="G3513" s="59">
        <v>3352711</v>
      </c>
      <c r="H3513" s="59">
        <v>513476</v>
      </c>
      <c r="I3513" s="60">
        <v>0</v>
      </c>
      <c r="J3513" s="58">
        <v>-361031</v>
      </c>
      <c r="K3513" s="62">
        <v>98229</v>
      </c>
      <c r="L3513" s="61"/>
      <c r="M3513" s="61">
        <v>652</v>
      </c>
      <c r="N3513" s="61"/>
      <c r="O3513" s="61"/>
      <c r="P3513" s="62">
        <v>214180</v>
      </c>
      <c r="Q3513" s="62">
        <v>308527</v>
      </c>
      <c r="R3513" s="61"/>
      <c r="S3513" s="61"/>
      <c r="T3513" s="61"/>
      <c r="U3513" s="61"/>
      <c r="V3513" s="61"/>
      <c r="W3513" s="62">
        <v>349984</v>
      </c>
      <c r="X3513" s="61"/>
      <c r="Y3513" s="61"/>
      <c r="Z3513" s="61"/>
      <c r="AA3513" s="62">
        <v>1292170</v>
      </c>
      <c r="AB3513" s="61"/>
      <c r="AC3513" s="61"/>
      <c r="AD3513" s="62">
        <v>453385</v>
      </c>
      <c r="AE3513" s="61"/>
      <c r="AF3513" s="62">
        <v>411170</v>
      </c>
      <c r="AG3513" s="61"/>
      <c r="AH3513" s="61"/>
      <c r="AI3513" s="62">
        <v>224414</v>
      </c>
      <c r="AJ3513" s="61"/>
      <c r="AK3513" s="61"/>
      <c r="AL3513" s="61"/>
      <c r="AM3513" s="61"/>
      <c r="AN3513" s="61"/>
      <c r="AO3513" s="61"/>
      <c r="AP3513" s="62">
        <v>60925</v>
      </c>
      <c r="AQ3513" s="61"/>
      <c r="AR3513" s="62">
        <v>50047</v>
      </c>
      <c r="AS3513" s="61"/>
      <c r="AT3513" s="61"/>
      <c r="AU3513" s="61"/>
      <c r="AV3513" s="62">
        <v>11228</v>
      </c>
      <c r="AW3513" s="61"/>
      <c r="AX3513" s="61"/>
      <c r="AY3513" s="62">
        <v>73012</v>
      </c>
      <c r="AZ3513" s="61"/>
      <c r="BA3513" s="62">
        <v>318264</v>
      </c>
      <c r="BB3513" s="61"/>
      <c r="BC3513" s="61"/>
      <c r="BD3513" s="61"/>
      <c r="BE3513" s="61"/>
      <c r="BF3513" s="61"/>
      <c r="BG3513" s="61"/>
      <c r="BH3513" s="61"/>
      <c r="BI3513" s="61"/>
      <c r="BJ3513" s="61"/>
      <c r="BK3513" s="61"/>
      <c r="BL3513" s="61"/>
      <c r="BM3513" s="61"/>
      <c r="BN3513" s="61"/>
      <c r="BO3513" s="62">
        <v>-361031</v>
      </c>
    </row>
    <row r="3514" spans="1:67" x14ac:dyDescent="0.2">
      <c r="A3514" s="57" t="s">
        <v>68</v>
      </c>
      <c r="B3514" s="56" t="s">
        <v>68</v>
      </c>
      <c r="C3514" s="56" t="s">
        <v>183</v>
      </c>
      <c r="D3514" s="56">
        <v>1995</v>
      </c>
      <c r="E3514" s="58">
        <v>4175601</v>
      </c>
      <c r="F3514" s="58">
        <v>3737368</v>
      </c>
      <c r="G3514" s="59">
        <v>3630291</v>
      </c>
      <c r="H3514" s="59">
        <v>545310</v>
      </c>
      <c r="I3514" s="60">
        <v>0</v>
      </c>
      <c r="J3514" s="58">
        <v>-438233</v>
      </c>
      <c r="K3514" s="62">
        <v>122672</v>
      </c>
      <c r="L3514" s="61"/>
      <c r="M3514" s="61">
        <v>842</v>
      </c>
      <c r="N3514" s="61"/>
      <c r="O3514" s="61"/>
      <c r="P3514" s="62">
        <v>214180</v>
      </c>
      <c r="Q3514" s="62">
        <v>308527</v>
      </c>
      <c r="R3514" s="61"/>
      <c r="S3514" s="61"/>
      <c r="T3514" s="61"/>
      <c r="U3514" s="61"/>
      <c r="V3514" s="61"/>
      <c r="W3514" s="62">
        <v>349984</v>
      </c>
      <c r="X3514" s="61"/>
      <c r="Y3514" s="61"/>
      <c r="Z3514" s="61"/>
      <c r="AA3514" s="62">
        <v>1348209</v>
      </c>
      <c r="AB3514" s="61"/>
      <c r="AC3514" s="61"/>
      <c r="AD3514" s="62">
        <v>593113</v>
      </c>
      <c r="AE3514" s="61"/>
      <c r="AF3514" s="62">
        <v>448951</v>
      </c>
      <c r="AG3514" s="61"/>
      <c r="AH3514" s="61"/>
      <c r="AI3514" s="62">
        <v>243813</v>
      </c>
      <c r="AJ3514" s="61"/>
      <c r="AK3514" s="61"/>
      <c r="AL3514" s="61"/>
      <c r="AM3514" s="61"/>
      <c r="AN3514" s="61"/>
      <c r="AO3514" s="61"/>
      <c r="AP3514" s="62">
        <v>65837</v>
      </c>
      <c r="AQ3514" s="61"/>
      <c r="AR3514" s="62">
        <v>62252</v>
      </c>
      <c r="AS3514" s="61"/>
      <c r="AT3514" s="61"/>
      <c r="AU3514" s="61"/>
      <c r="AV3514" s="62">
        <v>11638</v>
      </c>
      <c r="AW3514" s="61"/>
      <c r="AX3514" s="61"/>
      <c r="AY3514" s="62">
        <v>87319</v>
      </c>
      <c r="AZ3514" s="61"/>
      <c r="BA3514" s="62">
        <v>318264</v>
      </c>
      <c r="BB3514" s="61"/>
      <c r="BC3514" s="61"/>
      <c r="BD3514" s="61"/>
      <c r="BE3514" s="61"/>
      <c r="BF3514" s="61"/>
      <c r="BG3514" s="61"/>
      <c r="BH3514" s="61"/>
      <c r="BI3514" s="61"/>
      <c r="BJ3514" s="61"/>
      <c r="BK3514" s="61"/>
      <c r="BL3514" s="61"/>
      <c r="BM3514" s="61"/>
      <c r="BN3514" s="61"/>
      <c r="BO3514" s="62">
        <v>-438233</v>
      </c>
    </row>
    <row r="3515" spans="1:67" x14ac:dyDescent="0.2">
      <c r="A3515" s="57" t="s">
        <v>68</v>
      </c>
      <c r="B3515" s="56" t="s">
        <v>68</v>
      </c>
      <c r="C3515" s="56" t="s">
        <v>183</v>
      </c>
      <c r="D3515" s="56">
        <v>1996</v>
      </c>
      <c r="E3515" s="58">
        <v>4392811</v>
      </c>
      <c r="F3515" s="58">
        <v>3911622</v>
      </c>
      <c r="G3515" s="59">
        <v>3805338</v>
      </c>
      <c r="H3515" s="59">
        <v>587473</v>
      </c>
      <c r="I3515" s="60">
        <v>0</v>
      </c>
      <c r="J3515" s="58">
        <v>-481189</v>
      </c>
      <c r="K3515" s="62">
        <v>127127</v>
      </c>
      <c r="L3515" s="61"/>
      <c r="M3515" s="62">
        <v>1769</v>
      </c>
      <c r="N3515" s="61"/>
      <c r="O3515" s="61"/>
      <c r="P3515" s="62">
        <v>214180</v>
      </c>
      <c r="Q3515" s="62">
        <v>308527</v>
      </c>
      <c r="R3515" s="61"/>
      <c r="S3515" s="61"/>
      <c r="T3515" s="61"/>
      <c r="U3515" s="61"/>
      <c r="V3515" s="61"/>
      <c r="W3515" s="62">
        <v>349984</v>
      </c>
      <c r="X3515" s="61"/>
      <c r="Y3515" s="61"/>
      <c r="Z3515" s="61"/>
      <c r="AA3515" s="62">
        <v>1452463</v>
      </c>
      <c r="AB3515" s="61"/>
      <c r="AC3515" s="61"/>
      <c r="AD3515" s="62">
        <v>634666</v>
      </c>
      <c r="AE3515" s="61"/>
      <c r="AF3515" s="62">
        <v>447393</v>
      </c>
      <c r="AG3515" s="61"/>
      <c r="AH3515" s="61"/>
      <c r="AI3515" s="62">
        <v>269229</v>
      </c>
      <c r="AJ3515" s="61"/>
      <c r="AK3515" s="61"/>
      <c r="AL3515" s="61"/>
      <c r="AM3515" s="61"/>
      <c r="AN3515" s="61"/>
      <c r="AO3515" s="61"/>
      <c r="AP3515" s="62">
        <v>66328</v>
      </c>
      <c r="AQ3515" s="61"/>
      <c r="AR3515" s="62">
        <v>101156</v>
      </c>
      <c r="AS3515" s="61"/>
      <c r="AT3515" s="61"/>
      <c r="AU3515" s="61"/>
      <c r="AV3515" s="62">
        <v>11638</v>
      </c>
      <c r="AW3515" s="61"/>
      <c r="AX3515" s="61"/>
      <c r="AY3515" s="62">
        <v>90087</v>
      </c>
      <c r="AZ3515" s="61"/>
      <c r="BA3515" s="62">
        <v>318264</v>
      </c>
      <c r="BB3515" s="61"/>
      <c r="BC3515" s="61"/>
      <c r="BD3515" s="61"/>
      <c r="BE3515" s="61"/>
      <c r="BF3515" s="61"/>
      <c r="BG3515" s="61"/>
      <c r="BH3515" s="61"/>
      <c r="BI3515" s="61"/>
      <c r="BJ3515" s="61"/>
      <c r="BK3515" s="61"/>
      <c r="BL3515" s="61"/>
      <c r="BM3515" s="61"/>
      <c r="BN3515" s="61"/>
      <c r="BO3515" s="62">
        <v>-481189</v>
      </c>
    </row>
    <row r="3516" spans="1:67" x14ac:dyDescent="0.2">
      <c r="A3516" s="57" t="s">
        <v>68</v>
      </c>
      <c r="B3516" s="56" t="s">
        <v>68</v>
      </c>
      <c r="C3516" s="56" t="s">
        <v>183</v>
      </c>
      <c r="D3516" s="56">
        <v>1997</v>
      </c>
      <c r="E3516" s="58">
        <v>4590536</v>
      </c>
      <c r="F3516" s="58">
        <v>4106749</v>
      </c>
      <c r="G3516" s="59">
        <v>4012578</v>
      </c>
      <c r="H3516" s="59">
        <v>577958</v>
      </c>
      <c r="I3516" s="60">
        <v>0</v>
      </c>
      <c r="J3516" s="58">
        <v>-483787</v>
      </c>
      <c r="K3516" s="62">
        <v>131037</v>
      </c>
      <c r="L3516" s="61"/>
      <c r="M3516" s="62">
        <v>4503</v>
      </c>
      <c r="N3516" s="61"/>
      <c r="O3516" s="61"/>
      <c r="P3516" s="62">
        <v>214180</v>
      </c>
      <c r="Q3516" s="62">
        <v>308527</v>
      </c>
      <c r="R3516" s="61"/>
      <c r="S3516" s="61"/>
      <c r="T3516" s="61"/>
      <c r="U3516" s="61"/>
      <c r="V3516" s="61"/>
      <c r="W3516" s="62">
        <v>349984</v>
      </c>
      <c r="X3516" s="61"/>
      <c r="Y3516" s="61"/>
      <c r="Z3516" s="61"/>
      <c r="AA3516" s="62">
        <v>1558646</v>
      </c>
      <c r="AB3516" s="61"/>
      <c r="AC3516" s="61"/>
      <c r="AD3516" s="62">
        <v>647572</v>
      </c>
      <c r="AE3516" s="61"/>
      <c r="AF3516" s="62">
        <v>471480</v>
      </c>
      <c r="AG3516" s="61"/>
      <c r="AH3516" s="61"/>
      <c r="AI3516" s="62">
        <v>326649</v>
      </c>
      <c r="AJ3516" s="61"/>
      <c r="AK3516" s="61"/>
      <c r="AL3516" s="61"/>
      <c r="AM3516" s="61"/>
      <c r="AN3516" s="61"/>
      <c r="AO3516" s="61"/>
      <c r="AP3516" s="62">
        <v>69318</v>
      </c>
      <c r="AQ3516" s="61"/>
      <c r="AR3516" s="62">
        <v>101628</v>
      </c>
      <c r="AS3516" s="61"/>
      <c r="AT3516" s="61"/>
      <c r="AU3516" s="61"/>
      <c r="AV3516" s="62">
        <v>11638</v>
      </c>
      <c r="AW3516" s="61"/>
      <c r="AX3516" s="61"/>
      <c r="AY3516" s="62">
        <v>90706</v>
      </c>
      <c r="AZ3516" s="61"/>
      <c r="BA3516" s="62">
        <v>304668</v>
      </c>
      <c r="BB3516" s="61"/>
      <c r="BC3516" s="61"/>
      <c r="BD3516" s="61"/>
      <c r="BE3516" s="61"/>
      <c r="BF3516" s="61"/>
      <c r="BG3516" s="61"/>
      <c r="BH3516" s="61"/>
      <c r="BI3516" s="61"/>
      <c r="BJ3516" s="61"/>
      <c r="BK3516" s="61"/>
      <c r="BL3516" s="61"/>
      <c r="BM3516" s="61"/>
      <c r="BN3516" s="61"/>
      <c r="BO3516" s="62">
        <v>-483787</v>
      </c>
    </row>
    <row r="3517" spans="1:67" x14ac:dyDescent="0.2">
      <c r="A3517" s="57" t="s">
        <v>68</v>
      </c>
      <c r="B3517" s="56" t="s">
        <v>68</v>
      </c>
      <c r="C3517" s="56" t="s">
        <v>183</v>
      </c>
      <c r="D3517" s="56">
        <v>1998</v>
      </c>
      <c r="E3517" s="58">
        <v>4770893</v>
      </c>
      <c r="F3517" s="58">
        <v>4175573</v>
      </c>
      <c r="G3517" s="59">
        <v>4176166</v>
      </c>
      <c r="H3517" s="59">
        <v>594727</v>
      </c>
      <c r="I3517" s="60">
        <v>0</v>
      </c>
      <c r="J3517" s="58">
        <v>-595320</v>
      </c>
      <c r="K3517" s="62">
        <v>131037</v>
      </c>
      <c r="L3517" s="61"/>
      <c r="M3517" s="62">
        <v>4543</v>
      </c>
      <c r="N3517" s="61"/>
      <c r="O3517" s="61"/>
      <c r="P3517" s="62">
        <v>214180</v>
      </c>
      <c r="Q3517" s="62">
        <v>308527</v>
      </c>
      <c r="R3517" s="61"/>
      <c r="S3517" s="61"/>
      <c r="T3517" s="61"/>
      <c r="U3517" s="61"/>
      <c r="V3517" s="61"/>
      <c r="W3517" s="62">
        <v>367691</v>
      </c>
      <c r="X3517" s="61"/>
      <c r="Y3517" s="61"/>
      <c r="Z3517" s="61"/>
      <c r="AA3517" s="62">
        <v>1635432</v>
      </c>
      <c r="AB3517" s="61"/>
      <c r="AC3517" s="61"/>
      <c r="AD3517" s="62">
        <v>676849</v>
      </c>
      <c r="AE3517" s="61"/>
      <c r="AF3517" s="62">
        <v>508085</v>
      </c>
      <c r="AG3517" s="61"/>
      <c r="AH3517" s="61"/>
      <c r="AI3517" s="62">
        <v>329822</v>
      </c>
      <c r="AJ3517" s="61"/>
      <c r="AK3517" s="61"/>
      <c r="AL3517" s="61"/>
      <c r="AM3517" s="61"/>
      <c r="AN3517" s="61"/>
      <c r="AO3517" s="61"/>
      <c r="AP3517" s="62">
        <v>74459</v>
      </c>
      <c r="AQ3517" s="61"/>
      <c r="AR3517" s="62">
        <v>111897</v>
      </c>
      <c r="AS3517" s="61"/>
      <c r="AT3517" s="61"/>
      <c r="AU3517" s="61"/>
      <c r="AV3517" s="62">
        <v>11638</v>
      </c>
      <c r="AW3517" s="61"/>
      <c r="AX3517" s="61"/>
      <c r="AY3517" s="62">
        <v>92065</v>
      </c>
      <c r="AZ3517" s="61"/>
      <c r="BA3517" s="62">
        <v>304668</v>
      </c>
      <c r="BB3517" s="61"/>
      <c r="BC3517" s="61"/>
      <c r="BD3517" s="61"/>
      <c r="BE3517" s="61"/>
      <c r="BF3517" s="61"/>
      <c r="BG3517" s="61"/>
      <c r="BH3517" s="61"/>
      <c r="BI3517" s="61"/>
      <c r="BJ3517" s="61"/>
      <c r="BK3517" s="61"/>
      <c r="BL3517" s="61"/>
      <c r="BM3517" s="61"/>
      <c r="BN3517" s="61"/>
      <c r="BO3517" s="62">
        <v>-595320</v>
      </c>
    </row>
    <row r="3518" spans="1:67" x14ac:dyDescent="0.2">
      <c r="A3518" s="57" t="s">
        <v>68</v>
      </c>
      <c r="B3518" s="56" t="s">
        <v>68</v>
      </c>
      <c r="C3518" s="56" t="s">
        <v>183</v>
      </c>
      <c r="D3518" s="56">
        <v>2002</v>
      </c>
      <c r="E3518" s="58">
        <v>12432687</v>
      </c>
      <c r="F3518" s="58">
        <v>10895687</v>
      </c>
      <c r="G3518" s="59">
        <v>11058129</v>
      </c>
      <c r="H3518" s="59">
        <v>1374558</v>
      </c>
      <c r="I3518" s="60">
        <v>0</v>
      </c>
      <c r="J3518" s="58">
        <v>-1537000</v>
      </c>
      <c r="K3518" s="61"/>
      <c r="L3518" s="62">
        <v>135618</v>
      </c>
      <c r="M3518" s="61"/>
      <c r="N3518" s="62">
        <v>515952</v>
      </c>
      <c r="O3518" s="62">
        <v>311067</v>
      </c>
      <c r="P3518" s="61"/>
      <c r="Q3518" s="61"/>
      <c r="R3518" s="61"/>
      <c r="S3518" s="61">
        <v>0</v>
      </c>
      <c r="T3518" s="61">
        <v>0</v>
      </c>
      <c r="U3518" s="61"/>
      <c r="V3518" s="62">
        <v>722527</v>
      </c>
      <c r="W3518" s="61"/>
      <c r="X3518" s="61">
        <v>0</v>
      </c>
      <c r="Y3518" s="62">
        <v>978986</v>
      </c>
      <c r="Z3518" s="62">
        <v>2609586</v>
      </c>
      <c r="AA3518" s="61"/>
      <c r="AB3518" s="62">
        <v>171076</v>
      </c>
      <c r="AC3518" s="62">
        <v>1123700</v>
      </c>
      <c r="AD3518" s="61"/>
      <c r="AE3518" s="62">
        <v>2064956</v>
      </c>
      <c r="AF3518" s="61"/>
      <c r="AG3518" s="62">
        <v>1274608</v>
      </c>
      <c r="AH3518" s="62">
        <v>1150053</v>
      </c>
      <c r="AI3518" s="61"/>
      <c r="AJ3518" s="61">
        <v>0</v>
      </c>
      <c r="AK3518" s="61">
        <v>0</v>
      </c>
      <c r="AL3518" s="61">
        <v>0</v>
      </c>
      <c r="AM3518" s="62">
        <v>26226</v>
      </c>
      <c r="AN3518" s="62">
        <v>235269</v>
      </c>
      <c r="AO3518" s="61">
        <v>0</v>
      </c>
      <c r="AP3518" s="61"/>
      <c r="AQ3518" s="62">
        <v>102864</v>
      </c>
      <c r="AR3518" s="61"/>
      <c r="AS3518" s="62">
        <v>176936</v>
      </c>
      <c r="AT3518" s="62">
        <v>11334</v>
      </c>
      <c r="AU3518" s="62">
        <v>656428</v>
      </c>
      <c r="AV3518" s="61"/>
      <c r="AW3518" s="62">
        <v>13193</v>
      </c>
      <c r="AX3518" s="62">
        <v>93644</v>
      </c>
      <c r="AY3518" s="61"/>
      <c r="AZ3518" s="62">
        <v>5600</v>
      </c>
      <c r="BA3518" s="61"/>
      <c r="BB3518" s="61">
        <v>0</v>
      </c>
      <c r="BC3518" s="62">
        <v>53064</v>
      </c>
      <c r="BD3518" s="61">
        <v>0</v>
      </c>
      <c r="BE3518" s="61"/>
      <c r="BF3518" s="61">
        <v>0</v>
      </c>
      <c r="BG3518" s="61"/>
      <c r="BH3518" s="61">
        <v>0</v>
      </c>
      <c r="BI3518" s="61"/>
      <c r="BJ3518" s="61">
        <v>0</v>
      </c>
      <c r="BK3518" s="61"/>
      <c r="BL3518" s="61">
        <v>0</v>
      </c>
      <c r="BM3518" s="61">
        <v>0</v>
      </c>
      <c r="BN3518" s="62">
        <v>-1537000</v>
      </c>
      <c r="BO3518" s="61"/>
    </row>
    <row r="3519" spans="1:67" x14ac:dyDescent="0.2">
      <c r="A3519" s="57" t="s">
        <v>68</v>
      </c>
      <c r="B3519" s="56" t="s">
        <v>68</v>
      </c>
      <c r="C3519" s="56" t="s">
        <v>183</v>
      </c>
      <c r="D3519" s="56">
        <v>2003</v>
      </c>
      <c r="E3519" s="58">
        <v>13066549</v>
      </c>
      <c r="F3519" s="58">
        <v>11257299</v>
      </c>
      <c r="G3519" s="59">
        <v>11428970</v>
      </c>
      <c r="H3519" s="59">
        <v>1637579</v>
      </c>
      <c r="I3519" s="60">
        <v>0</v>
      </c>
      <c r="J3519" s="58">
        <v>-1809250</v>
      </c>
      <c r="K3519" s="61"/>
      <c r="L3519" s="62">
        <v>135618</v>
      </c>
      <c r="M3519" s="61"/>
      <c r="N3519" s="62">
        <v>516302</v>
      </c>
      <c r="O3519" s="62">
        <v>311067</v>
      </c>
      <c r="P3519" s="61"/>
      <c r="Q3519" s="61"/>
      <c r="R3519" s="61"/>
      <c r="S3519" s="61">
        <v>0</v>
      </c>
      <c r="T3519" s="61">
        <v>0</v>
      </c>
      <c r="U3519" s="61"/>
      <c r="V3519" s="62">
        <v>734511</v>
      </c>
      <c r="W3519" s="61"/>
      <c r="X3519" s="61">
        <v>0</v>
      </c>
      <c r="Y3519" s="62">
        <v>1015072</v>
      </c>
      <c r="Z3519" s="62">
        <v>2633861</v>
      </c>
      <c r="AA3519" s="61"/>
      <c r="AB3519" s="62">
        <v>157403</v>
      </c>
      <c r="AC3519" s="62">
        <v>1185911</v>
      </c>
      <c r="AD3519" s="61"/>
      <c r="AE3519" s="62">
        <v>2217014</v>
      </c>
      <c r="AF3519" s="61"/>
      <c r="AG3519" s="62">
        <v>1290343</v>
      </c>
      <c r="AH3519" s="62">
        <v>1231868</v>
      </c>
      <c r="AI3519" s="61"/>
      <c r="AJ3519" s="61">
        <v>0</v>
      </c>
      <c r="AK3519" s="61">
        <v>0</v>
      </c>
      <c r="AL3519" s="61">
        <v>0</v>
      </c>
      <c r="AM3519" s="62">
        <v>26226</v>
      </c>
      <c r="AN3519" s="62">
        <v>240696</v>
      </c>
      <c r="AO3519" s="61">
        <v>0</v>
      </c>
      <c r="AP3519" s="61"/>
      <c r="AQ3519" s="62">
        <v>102864</v>
      </c>
      <c r="AR3519" s="61"/>
      <c r="AS3519" s="62">
        <v>185969</v>
      </c>
      <c r="AT3519" s="62">
        <v>36924</v>
      </c>
      <c r="AU3519" s="62">
        <v>877895</v>
      </c>
      <c r="AV3519" s="61"/>
      <c r="AW3519" s="62">
        <v>13193</v>
      </c>
      <c r="AX3519" s="62">
        <v>93644</v>
      </c>
      <c r="AY3519" s="61"/>
      <c r="AZ3519" s="62">
        <v>5600</v>
      </c>
      <c r="BA3519" s="61"/>
      <c r="BB3519" s="61">
        <v>0</v>
      </c>
      <c r="BC3519" s="62">
        <v>54568</v>
      </c>
      <c r="BD3519" s="61">
        <v>0</v>
      </c>
      <c r="BE3519" s="61"/>
      <c r="BF3519" s="61">
        <v>0</v>
      </c>
      <c r="BG3519" s="61"/>
      <c r="BH3519" s="61">
        <v>0</v>
      </c>
      <c r="BI3519" s="61"/>
      <c r="BJ3519" s="61">
        <v>0</v>
      </c>
      <c r="BK3519" s="61"/>
      <c r="BL3519" s="61">
        <v>0</v>
      </c>
      <c r="BM3519" s="61">
        <v>0</v>
      </c>
      <c r="BN3519" s="62">
        <v>-1809250</v>
      </c>
      <c r="BO3519" s="61"/>
    </row>
    <row r="3520" spans="1:67" x14ac:dyDescent="0.2">
      <c r="A3520" s="57" t="s">
        <v>68</v>
      </c>
      <c r="B3520" s="56" t="s">
        <v>68</v>
      </c>
      <c r="C3520" s="56" t="s">
        <v>183</v>
      </c>
      <c r="D3520" s="56">
        <v>2004</v>
      </c>
      <c r="E3520" s="58">
        <v>13906676</v>
      </c>
      <c r="F3520" s="58">
        <v>11758717</v>
      </c>
      <c r="G3520" s="59">
        <v>12225904</v>
      </c>
      <c r="H3520" s="59">
        <v>1680772</v>
      </c>
      <c r="I3520" s="60">
        <v>0</v>
      </c>
      <c r="J3520" s="58">
        <v>-2147959</v>
      </c>
      <c r="K3520" s="61"/>
      <c r="L3520" s="62">
        <v>135618</v>
      </c>
      <c r="M3520" s="61"/>
      <c r="N3520" s="62">
        <v>517189</v>
      </c>
      <c r="O3520" s="62">
        <v>322320</v>
      </c>
      <c r="P3520" s="61"/>
      <c r="Q3520" s="61"/>
      <c r="R3520" s="61"/>
      <c r="S3520" s="61">
        <v>0</v>
      </c>
      <c r="T3520" s="61">
        <v>0</v>
      </c>
      <c r="U3520" s="61"/>
      <c r="V3520" s="62">
        <v>791953</v>
      </c>
      <c r="W3520" s="61"/>
      <c r="X3520" s="61">
        <v>0</v>
      </c>
      <c r="Y3520" s="62">
        <v>1146824</v>
      </c>
      <c r="Z3520" s="62">
        <v>2685760</v>
      </c>
      <c r="AA3520" s="61"/>
      <c r="AB3520" s="62">
        <v>160218</v>
      </c>
      <c r="AC3520" s="62">
        <v>1538166</v>
      </c>
      <c r="AD3520" s="61"/>
      <c r="AE3520" s="62">
        <v>2333028</v>
      </c>
      <c r="AF3520" s="61"/>
      <c r="AG3520" s="62">
        <v>1310368</v>
      </c>
      <c r="AH3520" s="62">
        <v>1284460</v>
      </c>
      <c r="AI3520" s="61"/>
      <c r="AJ3520" s="61">
        <v>0</v>
      </c>
      <c r="AK3520" s="61">
        <v>0</v>
      </c>
      <c r="AL3520" s="61">
        <v>0</v>
      </c>
      <c r="AM3520" s="62">
        <v>26226</v>
      </c>
      <c r="AN3520" s="62">
        <v>240696</v>
      </c>
      <c r="AO3520" s="61">
        <v>0</v>
      </c>
      <c r="AP3520" s="61"/>
      <c r="AQ3520" s="62">
        <v>108204</v>
      </c>
      <c r="AR3520" s="61"/>
      <c r="AS3520" s="62">
        <v>202727</v>
      </c>
      <c r="AT3520" s="62">
        <v>47087</v>
      </c>
      <c r="AU3520" s="62">
        <v>877895</v>
      </c>
      <c r="AV3520" s="61"/>
      <c r="AW3520" s="62">
        <v>14541</v>
      </c>
      <c r="AX3520" s="62">
        <v>95561</v>
      </c>
      <c r="AY3520" s="61"/>
      <c r="AZ3520" s="62">
        <v>9714</v>
      </c>
      <c r="BA3520" s="61"/>
      <c r="BB3520" s="61">
        <v>0</v>
      </c>
      <c r="BC3520" s="62">
        <v>58121</v>
      </c>
      <c r="BD3520" s="61">
        <v>0</v>
      </c>
      <c r="BE3520" s="61"/>
      <c r="BF3520" s="61">
        <v>0</v>
      </c>
      <c r="BG3520" s="61"/>
      <c r="BH3520" s="61">
        <v>0</v>
      </c>
      <c r="BI3520" s="61"/>
      <c r="BJ3520" s="61">
        <v>0</v>
      </c>
      <c r="BK3520" s="61"/>
      <c r="BL3520" s="61">
        <v>0</v>
      </c>
      <c r="BM3520" s="61">
        <v>0</v>
      </c>
      <c r="BN3520" s="62">
        <v>-2147959</v>
      </c>
      <c r="BO3520" s="61"/>
    </row>
    <row r="3521" spans="1:67" x14ac:dyDescent="0.2">
      <c r="A3521" s="57" t="s">
        <v>68</v>
      </c>
      <c r="B3521" s="56" t="s">
        <v>68</v>
      </c>
      <c r="C3521" s="56" t="s">
        <v>183</v>
      </c>
      <c r="D3521" s="56">
        <v>2005</v>
      </c>
      <c r="E3521" s="58">
        <v>14758300</v>
      </c>
      <c r="F3521" s="58">
        <v>12353153</v>
      </c>
      <c r="G3521" s="59">
        <v>13033599</v>
      </c>
      <c r="H3521" s="59">
        <v>1724701</v>
      </c>
      <c r="I3521" s="60">
        <v>0</v>
      </c>
      <c r="J3521" s="58">
        <v>-2405147</v>
      </c>
      <c r="K3521" s="61"/>
      <c r="L3521" s="62">
        <v>135618</v>
      </c>
      <c r="M3521" s="61"/>
      <c r="N3521" s="62">
        <v>518161</v>
      </c>
      <c r="O3521" s="62">
        <v>322320</v>
      </c>
      <c r="P3521" s="61"/>
      <c r="Q3521" s="61"/>
      <c r="R3521" s="61"/>
      <c r="S3521" s="61">
        <v>0</v>
      </c>
      <c r="T3521" s="61">
        <v>0</v>
      </c>
      <c r="U3521" s="61"/>
      <c r="V3521" s="62">
        <v>791913</v>
      </c>
      <c r="W3521" s="61"/>
      <c r="X3521" s="61">
        <v>0</v>
      </c>
      <c r="Y3521" s="62">
        <v>1331189</v>
      </c>
      <c r="Z3521" s="62">
        <v>2729248</v>
      </c>
      <c r="AA3521" s="61"/>
      <c r="AB3521" s="62">
        <v>163377</v>
      </c>
      <c r="AC3521" s="62">
        <v>1905169</v>
      </c>
      <c r="AD3521" s="61"/>
      <c r="AE3521" s="62">
        <v>2463854</v>
      </c>
      <c r="AF3521" s="61"/>
      <c r="AG3521" s="62">
        <v>1327386</v>
      </c>
      <c r="AH3521" s="62">
        <v>1345364</v>
      </c>
      <c r="AI3521" s="61"/>
      <c r="AJ3521" s="61">
        <v>0</v>
      </c>
      <c r="AK3521" s="61">
        <v>0</v>
      </c>
      <c r="AL3521" s="61">
        <v>0</v>
      </c>
      <c r="AM3521" s="62">
        <v>26226</v>
      </c>
      <c r="AN3521" s="62">
        <v>240696</v>
      </c>
      <c r="AO3521" s="61">
        <v>0</v>
      </c>
      <c r="AP3521" s="61"/>
      <c r="AQ3521" s="62">
        <v>107346</v>
      </c>
      <c r="AR3521" s="61"/>
      <c r="AS3521" s="62">
        <v>198836</v>
      </c>
      <c r="AT3521" s="62">
        <v>82968</v>
      </c>
      <c r="AU3521" s="62">
        <v>882217</v>
      </c>
      <c r="AV3521" s="61"/>
      <c r="AW3521" s="62">
        <v>14541</v>
      </c>
      <c r="AX3521" s="62">
        <v>100527</v>
      </c>
      <c r="AY3521" s="61"/>
      <c r="AZ3521" s="62">
        <v>9714</v>
      </c>
      <c r="BA3521" s="61"/>
      <c r="BB3521" s="61">
        <v>0</v>
      </c>
      <c r="BC3521" s="62">
        <v>61630</v>
      </c>
      <c r="BD3521" s="61">
        <v>0</v>
      </c>
      <c r="BE3521" s="61"/>
      <c r="BF3521" s="61">
        <v>0</v>
      </c>
      <c r="BG3521" s="61"/>
      <c r="BH3521" s="61">
        <v>0</v>
      </c>
      <c r="BI3521" s="61"/>
      <c r="BJ3521" s="61">
        <v>0</v>
      </c>
      <c r="BK3521" s="61"/>
      <c r="BL3521" s="61">
        <v>0</v>
      </c>
      <c r="BM3521" s="61">
        <v>0</v>
      </c>
      <c r="BN3521" s="62">
        <v>-2405147</v>
      </c>
      <c r="BO3521" s="61"/>
    </row>
    <row r="3522" spans="1:67" x14ac:dyDescent="0.2">
      <c r="A3522" s="57" t="s">
        <v>68</v>
      </c>
      <c r="B3522" s="56" t="s">
        <v>68</v>
      </c>
      <c r="C3522" s="56" t="s">
        <v>611</v>
      </c>
      <c r="D3522" s="56">
        <v>1989</v>
      </c>
      <c r="E3522" s="58">
        <v>30429794</v>
      </c>
      <c r="F3522" s="58">
        <v>29720877</v>
      </c>
      <c r="G3522" s="59">
        <v>28078326</v>
      </c>
      <c r="H3522" s="59">
        <v>2351468</v>
      </c>
      <c r="I3522" s="60">
        <v>0</v>
      </c>
      <c r="J3522" s="58">
        <v>-708917</v>
      </c>
      <c r="K3522" s="62">
        <v>770198</v>
      </c>
      <c r="L3522" s="61"/>
      <c r="M3522" s="62">
        <v>105094</v>
      </c>
      <c r="N3522" s="61"/>
      <c r="O3522" s="61"/>
      <c r="P3522" s="62">
        <v>2501441</v>
      </c>
      <c r="Q3522" s="61"/>
      <c r="R3522" s="61"/>
      <c r="S3522" s="61"/>
      <c r="T3522" s="61"/>
      <c r="U3522" s="61"/>
      <c r="V3522" s="61"/>
      <c r="W3522" s="62">
        <v>2748676</v>
      </c>
      <c r="X3522" s="61"/>
      <c r="Y3522" s="61"/>
      <c r="Z3522" s="61"/>
      <c r="AA3522" s="62">
        <v>5853137</v>
      </c>
      <c r="AB3522" s="61"/>
      <c r="AC3522" s="61"/>
      <c r="AD3522" s="62">
        <v>7328510</v>
      </c>
      <c r="AE3522" s="61"/>
      <c r="AF3522" s="62">
        <v>6978119</v>
      </c>
      <c r="AG3522" s="61"/>
      <c r="AH3522" s="61"/>
      <c r="AI3522" s="62">
        <v>1793151</v>
      </c>
      <c r="AJ3522" s="61"/>
      <c r="AK3522" s="61"/>
      <c r="AL3522" s="61"/>
      <c r="AM3522" s="61"/>
      <c r="AN3522" s="61"/>
      <c r="AO3522" s="61"/>
      <c r="AP3522" s="62">
        <v>399955</v>
      </c>
      <c r="AQ3522" s="61"/>
      <c r="AR3522" s="62">
        <v>507903</v>
      </c>
      <c r="AS3522" s="61"/>
      <c r="AT3522" s="61"/>
      <c r="AU3522" s="61"/>
      <c r="AV3522" s="62">
        <v>176974</v>
      </c>
      <c r="AW3522" s="61"/>
      <c r="AX3522" s="61"/>
      <c r="AY3522" s="62">
        <v>243282</v>
      </c>
      <c r="AZ3522" s="61"/>
      <c r="BA3522" s="62">
        <v>963938</v>
      </c>
      <c r="BB3522" s="61"/>
      <c r="BC3522" s="61"/>
      <c r="BD3522" s="61"/>
      <c r="BE3522" s="61"/>
      <c r="BF3522" s="61"/>
      <c r="BG3522" s="61"/>
      <c r="BH3522" s="61"/>
      <c r="BI3522" s="61"/>
      <c r="BJ3522" s="61"/>
      <c r="BK3522" s="62">
        <v>59416</v>
      </c>
      <c r="BL3522" s="61"/>
      <c r="BM3522" s="61"/>
      <c r="BN3522" s="61"/>
      <c r="BO3522" s="62">
        <v>-708917</v>
      </c>
    </row>
    <row r="3523" spans="1:67" x14ac:dyDescent="0.2">
      <c r="A3523" s="57" t="s">
        <v>68</v>
      </c>
      <c r="B3523" s="56" t="s">
        <v>68</v>
      </c>
      <c r="C3523" s="56" t="s">
        <v>611</v>
      </c>
      <c r="D3523" s="56">
        <v>1990</v>
      </c>
      <c r="E3523" s="58">
        <v>34823385</v>
      </c>
      <c r="F3523" s="58">
        <v>34114468</v>
      </c>
      <c r="G3523" s="59">
        <v>32066682</v>
      </c>
      <c r="H3523" s="59">
        <v>2756703</v>
      </c>
      <c r="I3523" s="60">
        <v>0</v>
      </c>
      <c r="J3523" s="58">
        <v>-708917</v>
      </c>
      <c r="K3523" s="62">
        <v>769978</v>
      </c>
      <c r="L3523" s="61"/>
      <c r="M3523" s="62">
        <v>105094</v>
      </c>
      <c r="N3523" s="61"/>
      <c r="O3523" s="61"/>
      <c r="P3523" s="62">
        <v>3061472</v>
      </c>
      <c r="Q3523" s="61"/>
      <c r="R3523" s="61"/>
      <c r="S3523" s="61"/>
      <c r="T3523" s="61"/>
      <c r="U3523" s="61"/>
      <c r="V3523" s="61"/>
      <c r="W3523" s="62">
        <v>2748055</v>
      </c>
      <c r="X3523" s="61"/>
      <c r="Y3523" s="61"/>
      <c r="Z3523" s="61"/>
      <c r="AA3523" s="62">
        <v>6785961</v>
      </c>
      <c r="AB3523" s="61"/>
      <c r="AC3523" s="61"/>
      <c r="AD3523" s="62">
        <v>8439304</v>
      </c>
      <c r="AE3523" s="61"/>
      <c r="AF3523" s="62">
        <v>8187143</v>
      </c>
      <c r="AG3523" s="61"/>
      <c r="AH3523" s="61"/>
      <c r="AI3523" s="62">
        <v>1969675</v>
      </c>
      <c r="AJ3523" s="61"/>
      <c r="AK3523" s="61"/>
      <c r="AL3523" s="61"/>
      <c r="AM3523" s="61"/>
      <c r="AN3523" s="61"/>
      <c r="AO3523" s="61"/>
      <c r="AP3523" s="62">
        <v>422052</v>
      </c>
      <c r="AQ3523" s="61"/>
      <c r="AR3523" s="62">
        <v>564543</v>
      </c>
      <c r="AS3523" s="61"/>
      <c r="AT3523" s="61"/>
      <c r="AU3523" s="61"/>
      <c r="AV3523" s="62">
        <v>180696</v>
      </c>
      <c r="AW3523" s="61"/>
      <c r="AX3523" s="61"/>
      <c r="AY3523" s="62">
        <v>341816</v>
      </c>
      <c r="AZ3523" s="61"/>
      <c r="BA3523" s="62">
        <v>1241786</v>
      </c>
      <c r="BB3523" s="61"/>
      <c r="BC3523" s="61"/>
      <c r="BD3523" s="61"/>
      <c r="BE3523" s="61"/>
      <c r="BF3523" s="61"/>
      <c r="BG3523" s="61"/>
      <c r="BH3523" s="61"/>
      <c r="BI3523" s="61"/>
      <c r="BJ3523" s="61"/>
      <c r="BK3523" s="62">
        <v>5810</v>
      </c>
      <c r="BL3523" s="61"/>
      <c r="BM3523" s="61"/>
      <c r="BN3523" s="61"/>
      <c r="BO3523" s="62">
        <v>-708917</v>
      </c>
    </row>
    <row r="3524" spans="1:67" x14ac:dyDescent="0.2">
      <c r="A3524" s="57" t="s">
        <v>68</v>
      </c>
      <c r="B3524" s="56" t="s">
        <v>68</v>
      </c>
      <c r="C3524" s="56" t="s">
        <v>611</v>
      </c>
      <c r="D3524" s="56">
        <v>1991</v>
      </c>
      <c r="E3524" s="58">
        <v>39076762</v>
      </c>
      <c r="F3524" s="58">
        <v>38367845</v>
      </c>
      <c r="G3524" s="59">
        <v>35166492</v>
      </c>
      <c r="H3524" s="59">
        <v>3910270</v>
      </c>
      <c r="I3524" s="60">
        <v>0</v>
      </c>
      <c r="J3524" s="58">
        <v>-708917</v>
      </c>
      <c r="K3524" s="62">
        <v>769978</v>
      </c>
      <c r="L3524" s="61"/>
      <c r="M3524" s="62">
        <v>150314</v>
      </c>
      <c r="N3524" s="61"/>
      <c r="O3524" s="61"/>
      <c r="P3524" s="62">
        <v>3148226</v>
      </c>
      <c r="Q3524" s="61"/>
      <c r="R3524" s="61"/>
      <c r="S3524" s="61"/>
      <c r="T3524" s="61"/>
      <c r="U3524" s="61"/>
      <c r="V3524" s="61"/>
      <c r="W3524" s="62">
        <v>2630458</v>
      </c>
      <c r="X3524" s="61"/>
      <c r="Y3524" s="61"/>
      <c r="Z3524" s="61"/>
      <c r="AA3524" s="62">
        <v>8190477</v>
      </c>
      <c r="AB3524" s="61"/>
      <c r="AC3524" s="61"/>
      <c r="AD3524" s="62">
        <v>9078110</v>
      </c>
      <c r="AE3524" s="61"/>
      <c r="AF3524" s="62">
        <v>9120695</v>
      </c>
      <c r="AG3524" s="61"/>
      <c r="AH3524" s="61"/>
      <c r="AI3524" s="62">
        <v>2078234</v>
      </c>
      <c r="AJ3524" s="61"/>
      <c r="AK3524" s="61"/>
      <c r="AL3524" s="61"/>
      <c r="AM3524" s="61"/>
      <c r="AN3524" s="61"/>
      <c r="AO3524" s="61"/>
      <c r="AP3524" s="62">
        <v>644229</v>
      </c>
      <c r="AQ3524" s="61"/>
      <c r="AR3524" s="62">
        <v>930964</v>
      </c>
      <c r="AS3524" s="61"/>
      <c r="AT3524" s="61"/>
      <c r="AU3524" s="61"/>
      <c r="AV3524" s="62">
        <v>241480</v>
      </c>
      <c r="AW3524" s="61"/>
      <c r="AX3524" s="61"/>
      <c r="AY3524" s="62">
        <v>395940</v>
      </c>
      <c r="AZ3524" s="61"/>
      <c r="BA3524" s="62">
        <v>1257174</v>
      </c>
      <c r="BB3524" s="61"/>
      <c r="BC3524" s="61"/>
      <c r="BD3524" s="61"/>
      <c r="BE3524" s="61"/>
      <c r="BF3524" s="61"/>
      <c r="BG3524" s="61"/>
      <c r="BH3524" s="61"/>
      <c r="BI3524" s="62">
        <v>434673</v>
      </c>
      <c r="BJ3524" s="61"/>
      <c r="BK3524" s="62">
        <v>5810</v>
      </c>
      <c r="BL3524" s="61"/>
      <c r="BM3524" s="61"/>
      <c r="BN3524" s="61"/>
      <c r="BO3524" s="62">
        <v>-708917</v>
      </c>
    </row>
    <row r="3525" spans="1:67" x14ac:dyDescent="0.2">
      <c r="A3525" s="57" t="s">
        <v>68</v>
      </c>
      <c r="B3525" s="56" t="s">
        <v>68</v>
      </c>
      <c r="C3525" s="56" t="s">
        <v>611</v>
      </c>
      <c r="D3525" s="56">
        <v>1992</v>
      </c>
      <c r="E3525" s="58">
        <v>41857806</v>
      </c>
      <c r="F3525" s="58">
        <v>41148889</v>
      </c>
      <c r="G3525" s="59">
        <v>38038870</v>
      </c>
      <c r="H3525" s="59">
        <v>3818936</v>
      </c>
      <c r="I3525" s="60">
        <v>0</v>
      </c>
      <c r="J3525" s="58">
        <v>-708917</v>
      </c>
      <c r="K3525" s="62">
        <v>769978</v>
      </c>
      <c r="L3525" s="61"/>
      <c r="M3525" s="62">
        <v>150777</v>
      </c>
      <c r="N3525" s="61"/>
      <c r="O3525" s="61"/>
      <c r="P3525" s="62">
        <v>3164586</v>
      </c>
      <c r="Q3525" s="61"/>
      <c r="R3525" s="61"/>
      <c r="S3525" s="61"/>
      <c r="T3525" s="61"/>
      <c r="U3525" s="61"/>
      <c r="V3525" s="61"/>
      <c r="W3525" s="62">
        <v>2470276</v>
      </c>
      <c r="X3525" s="61"/>
      <c r="Y3525" s="61"/>
      <c r="Z3525" s="61"/>
      <c r="AA3525" s="62">
        <v>8940303</v>
      </c>
      <c r="AB3525" s="61"/>
      <c r="AC3525" s="61"/>
      <c r="AD3525" s="62">
        <v>10046943</v>
      </c>
      <c r="AE3525" s="61"/>
      <c r="AF3525" s="62">
        <v>10306652</v>
      </c>
      <c r="AG3525" s="61"/>
      <c r="AH3525" s="61"/>
      <c r="AI3525" s="62">
        <v>2189355</v>
      </c>
      <c r="AJ3525" s="61"/>
      <c r="AK3525" s="61"/>
      <c r="AL3525" s="61"/>
      <c r="AM3525" s="61"/>
      <c r="AN3525" s="61"/>
      <c r="AO3525" s="61"/>
      <c r="AP3525" s="62">
        <v>689927</v>
      </c>
      <c r="AQ3525" s="61"/>
      <c r="AR3525" s="62">
        <v>700081</v>
      </c>
      <c r="AS3525" s="61"/>
      <c r="AT3525" s="61"/>
      <c r="AU3525" s="61"/>
      <c r="AV3525" s="62">
        <v>241480</v>
      </c>
      <c r="AW3525" s="61"/>
      <c r="AX3525" s="61"/>
      <c r="AY3525" s="62">
        <v>390834</v>
      </c>
      <c r="AZ3525" s="61"/>
      <c r="BA3525" s="62">
        <v>1351156</v>
      </c>
      <c r="BB3525" s="61"/>
      <c r="BC3525" s="61"/>
      <c r="BD3525" s="61"/>
      <c r="BE3525" s="61"/>
      <c r="BF3525" s="61"/>
      <c r="BG3525" s="61"/>
      <c r="BH3525" s="61"/>
      <c r="BI3525" s="62">
        <v>439956</v>
      </c>
      <c r="BJ3525" s="61"/>
      <c r="BK3525" s="62">
        <v>5502</v>
      </c>
      <c r="BL3525" s="61"/>
      <c r="BM3525" s="61"/>
      <c r="BN3525" s="61"/>
      <c r="BO3525" s="62">
        <v>-708917</v>
      </c>
    </row>
    <row r="3526" spans="1:67" x14ac:dyDescent="0.2">
      <c r="A3526" s="57" t="s">
        <v>68</v>
      </c>
      <c r="B3526" s="56" t="s">
        <v>68</v>
      </c>
      <c r="C3526" s="56" t="s">
        <v>611</v>
      </c>
      <c r="D3526" s="56">
        <v>1993</v>
      </c>
      <c r="E3526" s="58">
        <v>45442011</v>
      </c>
      <c r="F3526" s="58">
        <v>44733094</v>
      </c>
      <c r="G3526" s="59">
        <v>41436169</v>
      </c>
      <c r="H3526" s="59">
        <v>4005842</v>
      </c>
      <c r="I3526" s="60">
        <v>0</v>
      </c>
      <c r="J3526" s="58">
        <v>-708917</v>
      </c>
      <c r="K3526" s="62">
        <v>769978</v>
      </c>
      <c r="L3526" s="61"/>
      <c r="M3526" s="62">
        <v>150777</v>
      </c>
      <c r="N3526" s="61"/>
      <c r="O3526" s="61"/>
      <c r="P3526" s="62">
        <v>3219416</v>
      </c>
      <c r="Q3526" s="61"/>
      <c r="R3526" s="61"/>
      <c r="S3526" s="61"/>
      <c r="T3526" s="61"/>
      <c r="U3526" s="61"/>
      <c r="V3526" s="61"/>
      <c r="W3526" s="62">
        <v>2953924</v>
      </c>
      <c r="X3526" s="61"/>
      <c r="Y3526" s="61"/>
      <c r="Z3526" s="61"/>
      <c r="AA3526" s="62">
        <v>10065382</v>
      </c>
      <c r="AB3526" s="61"/>
      <c r="AC3526" s="61"/>
      <c r="AD3526" s="62">
        <v>10870082</v>
      </c>
      <c r="AE3526" s="61"/>
      <c r="AF3526" s="62">
        <v>11125604</v>
      </c>
      <c r="AG3526" s="61"/>
      <c r="AH3526" s="61"/>
      <c r="AI3526" s="62">
        <v>2281006</v>
      </c>
      <c r="AJ3526" s="61"/>
      <c r="AK3526" s="61"/>
      <c r="AL3526" s="61"/>
      <c r="AM3526" s="61"/>
      <c r="AN3526" s="61"/>
      <c r="AO3526" s="61"/>
      <c r="AP3526" s="62">
        <v>697525</v>
      </c>
      <c r="AQ3526" s="61"/>
      <c r="AR3526" s="62">
        <v>753501</v>
      </c>
      <c r="AS3526" s="61"/>
      <c r="AT3526" s="61"/>
      <c r="AU3526" s="61"/>
      <c r="AV3526" s="62">
        <v>252822</v>
      </c>
      <c r="AW3526" s="61"/>
      <c r="AX3526" s="61"/>
      <c r="AY3526" s="62">
        <v>434297</v>
      </c>
      <c r="AZ3526" s="61"/>
      <c r="BA3526" s="62">
        <v>1408030</v>
      </c>
      <c r="BB3526" s="61"/>
      <c r="BC3526" s="61"/>
      <c r="BD3526" s="61"/>
      <c r="BE3526" s="61"/>
      <c r="BF3526" s="61"/>
      <c r="BG3526" s="61"/>
      <c r="BH3526" s="61"/>
      <c r="BI3526" s="62">
        <v>457271</v>
      </c>
      <c r="BJ3526" s="61"/>
      <c r="BK3526" s="62">
        <v>2396</v>
      </c>
      <c r="BL3526" s="61"/>
      <c r="BM3526" s="61"/>
      <c r="BN3526" s="61"/>
      <c r="BO3526" s="62">
        <v>-708917</v>
      </c>
    </row>
    <row r="3527" spans="1:67" x14ac:dyDescent="0.2">
      <c r="A3527" s="57" t="s">
        <v>68</v>
      </c>
      <c r="B3527" s="56" t="s">
        <v>68</v>
      </c>
      <c r="C3527" s="56" t="s">
        <v>611</v>
      </c>
      <c r="D3527" s="56">
        <v>1994</v>
      </c>
      <c r="E3527" s="58">
        <v>48256397</v>
      </c>
      <c r="F3527" s="58">
        <v>31116589</v>
      </c>
      <c r="G3527" s="59">
        <v>44213278</v>
      </c>
      <c r="H3527" s="59">
        <v>4043119</v>
      </c>
      <c r="I3527" s="60">
        <v>0</v>
      </c>
      <c r="J3527" s="58">
        <v>-17139808</v>
      </c>
      <c r="K3527" s="62">
        <v>767321</v>
      </c>
      <c r="L3527" s="61"/>
      <c r="M3527" s="62">
        <v>150777</v>
      </c>
      <c r="N3527" s="61"/>
      <c r="O3527" s="61"/>
      <c r="P3527" s="62">
        <v>3309183</v>
      </c>
      <c r="Q3527" s="61"/>
      <c r="R3527" s="61"/>
      <c r="S3527" s="61"/>
      <c r="T3527" s="61"/>
      <c r="U3527" s="61"/>
      <c r="V3527" s="61"/>
      <c r="W3527" s="62">
        <v>2963493</v>
      </c>
      <c r="X3527" s="61"/>
      <c r="Y3527" s="61"/>
      <c r="Z3527" s="61"/>
      <c r="AA3527" s="62">
        <v>11060793</v>
      </c>
      <c r="AB3527" s="61"/>
      <c r="AC3527" s="61"/>
      <c r="AD3527" s="62">
        <v>11760598</v>
      </c>
      <c r="AE3527" s="61"/>
      <c r="AF3527" s="62">
        <v>11777446</v>
      </c>
      <c r="AG3527" s="61"/>
      <c r="AH3527" s="61"/>
      <c r="AI3527" s="62">
        <v>2423667</v>
      </c>
      <c r="AJ3527" s="61"/>
      <c r="AK3527" s="61"/>
      <c r="AL3527" s="61"/>
      <c r="AM3527" s="61"/>
      <c r="AN3527" s="61"/>
      <c r="AO3527" s="61"/>
      <c r="AP3527" s="62">
        <v>693387</v>
      </c>
      <c r="AQ3527" s="61"/>
      <c r="AR3527" s="62">
        <v>689336</v>
      </c>
      <c r="AS3527" s="61"/>
      <c r="AT3527" s="61"/>
      <c r="AU3527" s="61"/>
      <c r="AV3527" s="62">
        <v>261732</v>
      </c>
      <c r="AW3527" s="61"/>
      <c r="AX3527" s="61"/>
      <c r="AY3527" s="62">
        <v>482007</v>
      </c>
      <c r="AZ3527" s="61"/>
      <c r="BA3527" s="62">
        <v>1406919</v>
      </c>
      <c r="BB3527" s="61"/>
      <c r="BC3527" s="61"/>
      <c r="BD3527" s="61"/>
      <c r="BE3527" s="61"/>
      <c r="BF3527" s="61"/>
      <c r="BG3527" s="61"/>
      <c r="BH3527" s="61"/>
      <c r="BI3527" s="62">
        <v>509171</v>
      </c>
      <c r="BJ3527" s="61"/>
      <c r="BK3527" s="61">
        <v>567</v>
      </c>
      <c r="BL3527" s="61"/>
      <c r="BM3527" s="61"/>
      <c r="BN3527" s="61"/>
      <c r="BO3527" s="62">
        <v>-17139808</v>
      </c>
    </row>
    <row r="3528" spans="1:67" x14ac:dyDescent="0.2">
      <c r="A3528" s="57" t="s">
        <v>68</v>
      </c>
      <c r="B3528" s="56" t="s">
        <v>68</v>
      </c>
      <c r="C3528" s="56" t="s">
        <v>611</v>
      </c>
      <c r="D3528" s="56">
        <v>1995</v>
      </c>
      <c r="E3528" s="58">
        <v>51836564</v>
      </c>
      <c r="F3528" s="58">
        <v>31692990</v>
      </c>
      <c r="G3528" s="59">
        <v>47695495</v>
      </c>
      <c r="H3528" s="59">
        <v>4141069</v>
      </c>
      <c r="I3528" s="60">
        <v>0</v>
      </c>
      <c r="J3528" s="58">
        <v>-20143574</v>
      </c>
      <c r="K3528" s="62">
        <v>767321</v>
      </c>
      <c r="L3528" s="61"/>
      <c r="M3528" s="62">
        <v>151444</v>
      </c>
      <c r="N3528" s="61"/>
      <c r="O3528" s="61"/>
      <c r="P3528" s="62">
        <v>3423218</v>
      </c>
      <c r="Q3528" s="61"/>
      <c r="R3528" s="61"/>
      <c r="S3528" s="61"/>
      <c r="T3528" s="61"/>
      <c r="U3528" s="61"/>
      <c r="V3528" s="61"/>
      <c r="W3528" s="62">
        <v>2972291</v>
      </c>
      <c r="X3528" s="61"/>
      <c r="Y3528" s="61"/>
      <c r="Z3528" s="61"/>
      <c r="AA3528" s="62">
        <v>11688509</v>
      </c>
      <c r="AB3528" s="61"/>
      <c r="AC3528" s="61"/>
      <c r="AD3528" s="62">
        <v>13612059</v>
      </c>
      <c r="AE3528" s="61"/>
      <c r="AF3528" s="62">
        <v>12514373</v>
      </c>
      <c r="AG3528" s="61"/>
      <c r="AH3528" s="61"/>
      <c r="AI3528" s="62">
        <v>2566280</v>
      </c>
      <c r="AJ3528" s="61"/>
      <c r="AK3528" s="61"/>
      <c r="AL3528" s="61"/>
      <c r="AM3528" s="61"/>
      <c r="AN3528" s="61"/>
      <c r="AO3528" s="61"/>
      <c r="AP3528" s="62">
        <v>697686</v>
      </c>
      <c r="AQ3528" s="61"/>
      <c r="AR3528" s="62">
        <v>725623</v>
      </c>
      <c r="AS3528" s="61"/>
      <c r="AT3528" s="61"/>
      <c r="AU3528" s="61"/>
      <c r="AV3528" s="62">
        <v>262456</v>
      </c>
      <c r="AW3528" s="61"/>
      <c r="AX3528" s="61"/>
      <c r="AY3528" s="62">
        <v>514798</v>
      </c>
      <c r="AZ3528" s="61"/>
      <c r="BA3528" s="62">
        <v>1419602</v>
      </c>
      <c r="BB3528" s="61"/>
      <c r="BC3528" s="61"/>
      <c r="BD3528" s="61"/>
      <c r="BE3528" s="61"/>
      <c r="BF3528" s="61"/>
      <c r="BG3528" s="61"/>
      <c r="BH3528" s="61"/>
      <c r="BI3528" s="62">
        <v>520904</v>
      </c>
      <c r="BJ3528" s="61"/>
      <c r="BK3528" s="61"/>
      <c r="BL3528" s="61"/>
      <c r="BM3528" s="61"/>
      <c r="BN3528" s="61"/>
      <c r="BO3528" s="62">
        <v>-20143574</v>
      </c>
    </row>
    <row r="3529" spans="1:67" x14ac:dyDescent="0.2">
      <c r="A3529" s="57" t="s">
        <v>68</v>
      </c>
      <c r="B3529" s="56" t="s">
        <v>68</v>
      </c>
      <c r="C3529" s="56" t="s">
        <v>611</v>
      </c>
      <c r="D3529" s="56">
        <v>1996</v>
      </c>
      <c r="E3529" s="58">
        <v>54906365</v>
      </c>
      <c r="F3529" s="58">
        <v>32191926</v>
      </c>
      <c r="G3529" s="59">
        <v>50532060</v>
      </c>
      <c r="H3529" s="59">
        <v>4374305</v>
      </c>
      <c r="I3529" s="60">
        <v>0</v>
      </c>
      <c r="J3529" s="58">
        <v>-22714439</v>
      </c>
      <c r="K3529" s="62">
        <v>774321</v>
      </c>
      <c r="L3529" s="61"/>
      <c r="M3529" s="62">
        <v>151444</v>
      </c>
      <c r="N3529" s="61"/>
      <c r="O3529" s="61"/>
      <c r="P3529" s="62">
        <v>3451519</v>
      </c>
      <c r="Q3529" s="61"/>
      <c r="R3529" s="61"/>
      <c r="S3529" s="61"/>
      <c r="T3529" s="61"/>
      <c r="U3529" s="61"/>
      <c r="V3529" s="61"/>
      <c r="W3529" s="62">
        <v>3316881</v>
      </c>
      <c r="X3529" s="61"/>
      <c r="Y3529" s="61"/>
      <c r="Z3529" s="61"/>
      <c r="AA3529" s="62">
        <v>12656039</v>
      </c>
      <c r="AB3529" s="61"/>
      <c r="AC3529" s="61"/>
      <c r="AD3529" s="62">
        <v>14422916</v>
      </c>
      <c r="AE3529" s="61"/>
      <c r="AF3529" s="62">
        <v>13081800</v>
      </c>
      <c r="AG3529" s="61"/>
      <c r="AH3529" s="61"/>
      <c r="AI3529" s="62">
        <v>2677140</v>
      </c>
      <c r="AJ3529" s="61"/>
      <c r="AK3529" s="61"/>
      <c r="AL3529" s="61"/>
      <c r="AM3529" s="61"/>
      <c r="AN3529" s="61"/>
      <c r="AO3529" s="61"/>
      <c r="AP3529" s="62">
        <v>701271</v>
      </c>
      <c r="AQ3529" s="61"/>
      <c r="AR3529" s="62">
        <v>830121</v>
      </c>
      <c r="AS3529" s="61"/>
      <c r="AT3529" s="61"/>
      <c r="AU3529" s="61"/>
      <c r="AV3529" s="62">
        <v>262407</v>
      </c>
      <c r="AW3529" s="61"/>
      <c r="AX3529" s="61"/>
      <c r="AY3529" s="62">
        <v>568755</v>
      </c>
      <c r="AZ3529" s="61"/>
      <c r="BA3529" s="62">
        <v>1461321</v>
      </c>
      <c r="BB3529" s="61"/>
      <c r="BC3529" s="61"/>
      <c r="BD3529" s="61"/>
      <c r="BE3529" s="61"/>
      <c r="BF3529" s="61"/>
      <c r="BG3529" s="61"/>
      <c r="BH3529" s="61"/>
      <c r="BI3529" s="62">
        <v>550430</v>
      </c>
      <c r="BJ3529" s="61"/>
      <c r="BK3529" s="61"/>
      <c r="BL3529" s="61"/>
      <c r="BM3529" s="61"/>
      <c r="BN3529" s="61"/>
      <c r="BO3529" s="62">
        <v>-22714439</v>
      </c>
    </row>
    <row r="3530" spans="1:67" x14ac:dyDescent="0.2">
      <c r="A3530" s="57" t="s">
        <v>68</v>
      </c>
      <c r="B3530" s="56" t="s">
        <v>68</v>
      </c>
      <c r="C3530" s="56" t="s">
        <v>611</v>
      </c>
      <c r="D3530" s="56">
        <v>1997</v>
      </c>
      <c r="E3530" s="58">
        <v>58410990</v>
      </c>
      <c r="F3530" s="58">
        <v>34320553</v>
      </c>
      <c r="G3530" s="59">
        <v>53541732</v>
      </c>
      <c r="H3530" s="59">
        <v>4869258</v>
      </c>
      <c r="I3530" s="60">
        <v>0</v>
      </c>
      <c r="J3530" s="58">
        <v>-24090437</v>
      </c>
      <c r="K3530" s="62">
        <v>774321</v>
      </c>
      <c r="L3530" s="61"/>
      <c r="M3530" s="62">
        <v>151444</v>
      </c>
      <c r="N3530" s="61"/>
      <c r="O3530" s="61"/>
      <c r="P3530" s="62">
        <v>3501188</v>
      </c>
      <c r="Q3530" s="61"/>
      <c r="R3530" s="61"/>
      <c r="S3530" s="61"/>
      <c r="T3530" s="61"/>
      <c r="U3530" s="61"/>
      <c r="V3530" s="61"/>
      <c r="W3530" s="62">
        <v>3374879</v>
      </c>
      <c r="X3530" s="61"/>
      <c r="Y3530" s="61"/>
      <c r="Z3530" s="61"/>
      <c r="AA3530" s="62">
        <v>13642685</v>
      </c>
      <c r="AB3530" s="61"/>
      <c r="AC3530" s="61"/>
      <c r="AD3530" s="62">
        <v>15552303</v>
      </c>
      <c r="AE3530" s="61"/>
      <c r="AF3530" s="62">
        <v>13797640</v>
      </c>
      <c r="AG3530" s="61"/>
      <c r="AH3530" s="61"/>
      <c r="AI3530" s="62">
        <v>2747272</v>
      </c>
      <c r="AJ3530" s="61"/>
      <c r="AK3530" s="61"/>
      <c r="AL3530" s="61"/>
      <c r="AM3530" s="61"/>
      <c r="AN3530" s="61"/>
      <c r="AO3530" s="61"/>
      <c r="AP3530" s="62">
        <v>732532</v>
      </c>
      <c r="AQ3530" s="61"/>
      <c r="AR3530" s="62">
        <v>864232</v>
      </c>
      <c r="AS3530" s="61"/>
      <c r="AT3530" s="61"/>
      <c r="AU3530" s="61"/>
      <c r="AV3530" s="62">
        <v>262407</v>
      </c>
      <c r="AW3530" s="61"/>
      <c r="AX3530" s="61"/>
      <c r="AY3530" s="62">
        <v>585424</v>
      </c>
      <c r="AZ3530" s="61"/>
      <c r="BA3530" s="62">
        <v>1874233</v>
      </c>
      <c r="BB3530" s="61"/>
      <c r="BC3530" s="61"/>
      <c r="BD3530" s="61"/>
      <c r="BE3530" s="61"/>
      <c r="BF3530" s="61"/>
      <c r="BG3530" s="61"/>
      <c r="BH3530" s="61"/>
      <c r="BI3530" s="62">
        <v>550430</v>
      </c>
      <c r="BJ3530" s="61"/>
      <c r="BK3530" s="61"/>
      <c r="BL3530" s="61"/>
      <c r="BM3530" s="61"/>
      <c r="BN3530" s="61"/>
      <c r="BO3530" s="62">
        <v>-24090437</v>
      </c>
    </row>
    <row r="3531" spans="1:67" x14ac:dyDescent="0.2">
      <c r="A3531" s="57" t="s">
        <v>68</v>
      </c>
      <c r="B3531" s="56" t="s">
        <v>68</v>
      </c>
      <c r="C3531" s="56" t="s">
        <v>611</v>
      </c>
      <c r="D3531" s="56">
        <v>1998</v>
      </c>
      <c r="E3531" s="58">
        <v>60786122</v>
      </c>
      <c r="F3531" s="58">
        <v>35541714</v>
      </c>
      <c r="G3531" s="59">
        <v>55832258</v>
      </c>
      <c r="H3531" s="59">
        <v>4953864</v>
      </c>
      <c r="I3531" s="60">
        <v>0</v>
      </c>
      <c r="J3531" s="58">
        <v>-25244408</v>
      </c>
      <c r="K3531" s="62">
        <v>774321</v>
      </c>
      <c r="L3531" s="61"/>
      <c r="M3531" s="62">
        <v>151444</v>
      </c>
      <c r="N3531" s="61"/>
      <c r="O3531" s="61"/>
      <c r="P3531" s="62">
        <v>3508248</v>
      </c>
      <c r="Q3531" s="61"/>
      <c r="R3531" s="61"/>
      <c r="S3531" s="61"/>
      <c r="T3531" s="61"/>
      <c r="U3531" s="61"/>
      <c r="V3531" s="61"/>
      <c r="W3531" s="62">
        <v>3374879</v>
      </c>
      <c r="X3531" s="61"/>
      <c r="Y3531" s="61"/>
      <c r="Z3531" s="61"/>
      <c r="AA3531" s="62">
        <v>14304096</v>
      </c>
      <c r="AB3531" s="61"/>
      <c r="AC3531" s="61"/>
      <c r="AD3531" s="62">
        <v>16722206</v>
      </c>
      <c r="AE3531" s="61"/>
      <c r="AF3531" s="62">
        <v>14187450</v>
      </c>
      <c r="AG3531" s="61"/>
      <c r="AH3531" s="61"/>
      <c r="AI3531" s="62">
        <v>2809614</v>
      </c>
      <c r="AJ3531" s="61"/>
      <c r="AK3531" s="61"/>
      <c r="AL3531" s="61"/>
      <c r="AM3531" s="61"/>
      <c r="AN3531" s="61"/>
      <c r="AO3531" s="61"/>
      <c r="AP3531" s="62">
        <v>739717</v>
      </c>
      <c r="AQ3531" s="61"/>
      <c r="AR3531" s="62">
        <v>999693</v>
      </c>
      <c r="AS3531" s="61"/>
      <c r="AT3531" s="61"/>
      <c r="AU3531" s="61"/>
      <c r="AV3531" s="62">
        <v>262407</v>
      </c>
      <c r="AW3531" s="61"/>
      <c r="AX3531" s="61"/>
      <c r="AY3531" s="62">
        <v>641120</v>
      </c>
      <c r="AZ3531" s="61"/>
      <c r="BA3531" s="62">
        <v>1760497</v>
      </c>
      <c r="BB3531" s="61"/>
      <c r="BC3531" s="61"/>
      <c r="BD3531" s="61"/>
      <c r="BE3531" s="61"/>
      <c r="BF3531" s="61"/>
      <c r="BG3531" s="61"/>
      <c r="BH3531" s="61"/>
      <c r="BI3531" s="62">
        <v>550430</v>
      </c>
      <c r="BJ3531" s="61"/>
      <c r="BK3531" s="61"/>
      <c r="BL3531" s="61"/>
      <c r="BM3531" s="61"/>
      <c r="BN3531" s="61"/>
      <c r="BO3531" s="62">
        <v>-25244408</v>
      </c>
    </row>
    <row r="3532" spans="1:67" x14ac:dyDescent="0.2">
      <c r="A3532" s="57" t="s">
        <v>68</v>
      </c>
      <c r="B3532" s="56" t="s">
        <v>68</v>
      </c>
      <c r="C3532" s="56" t="s">
        <v>612</v>
      </c>
      <c r="D3532" s="56">
        <v>1989</v>
      </c>
      <c r="E3532" s="58">
        <v>5578260</v>
      </c>
      <c r="F3532" s="58">
        <v>5062541</v>
      </c>
      <c r="G3532" s="59">
        <v>5168219</v>
      </c>
      <c r="H3532" s="59">
        <v>410041</v>
      </c>
      <c r="I3532" s="60">
        <v>0</v>
      </c>
      <c r="J3532" s="58">
        <v>-515719</v>
      </c>
      <c r="K3532" s="62">
        <v>75844</v>
      </c>
      <c r="L3532" s="61"/>
      <c r="M3532" s="61"/>
      <c r="N3532" s="61"/>
      <c r="O3532" s="61"/>
      <c r="P3532" s="62">
        <v>282694</v>
      </c>
      <c r="Q3532" s="61"/>
      <c r="R3532" s="61"/>
      <c r="S3532" s="61"/>
      <c r="T3532" s="61"/>
      <c r="U3532" s="61"/>
      <c r="V3532" s="61"/>
      <c r="W3532" s="62">
        <v>778418</v>
      </c>
      <c r="X3532" s="61"/>
      <c r="Y3532" s="61"/>
      <c r="Z3532" s="61"/>
      <c r="AA3532" s="62">
        <v>2330217</v>
      </c>
      <c r="AB3532" s="61"/>
      <c r="AC3532" s="61"/>
      <c r="AD3532" s="62">
        <v>556861</v>
      </c>
      <c r="AE3532" s="61"/>
      <c r="AF3532" s="62">
        <v>672202</v>
      </c>
      <c r="AG3532" s="61"/>
      <c r="AH3532" s="61"/>
      <c r="AI3532" s="62">
        <v>471983</v>
      </c>
      <c r="AJ3532" s="61"/>
      <c r="AK3532" s="61"/>
      <c r="AL3532" s="61"/>
      <c r="AM3532" s="61"/>
      <c r="AN3532" s="61"/>
      <c r="AO3532" s="61"/>
      <c r="AP3532" s="62">
        <v>73016</v>
      </c>
      <c r="AQ3532" s="61"/>
      <c r="AR3532" s="62">
        <v>65380</v>
      </c>
      <c r="AS3532" s="61"/>
      <c r="AT3532" s="61"/>
      <c r="AU3532" s="61"/>
      <c r="AV3532" s="62">
        <v>7851</v>
      </c>
      <c r="AW3532" s="61"/>
      <c r="AX3532" s="61"/>
      <c r="AY3532" s="62">
        <v>50373</v>
      </c>
      <c r="AZ3532" s="61"/>
      <c r="BA3532" s="62">
        <v>210871</v>
      </c>
      <c r="BB3532" s="61"/>
      <c r="BC3532" s="61"/>
      <c r="BD3532" s="61"/>
      <c r="BE3532" s="61"/>
      <c r="BF3532" s="61"/>
      <c r="BG3532" s="61"/>
      <c r="BH3532" s="61"/>
      <c r="BI3532" s="61"/>
      <c r="BJ3532" s="61"/>
      <c r="BK3532" s="62">
        <v>2550</v>
      </c>
      <c r="BL3532" s="61"/>
      <c r="BM3532" s="61"/>
      <c r="BN3532" s="61"/>
      <c r="BO3532" s="62">
        <v>-515719</v>
      </c>
    </row>
    <row r="3533" spans="1:67" x14ac:dyDescent="0.2">
      <c r="A3533" s="57" t="s">
        <v>68</v>
      </c>
      <c r="B3533" s="56" t="s">
        <v>68</v>
      </c>
      <c r="C3533" s="56" t="s">
        <v>612</v>
      </c>
      <c r="D3533" s="56">
        <v>1990</v>
      </c>
      <c r="E3533" s="58">
        <v>6213071</v>
      </c>
      <c r="F3533" s="58">
        <v>5697352</v>
      </c>
      <c r="G3533" s="59">
        <v>5764752</v>
      </c>
      <c r="H3533" s="59">
        <v>448319</v>
      </c>
      <c r="I3533" s="60">
        <v>0</v>
      </c>
      <c r="J3533" s="58">
        <v>-515719</v>
      </c>
      <c r="K3533" s="62">
        <v>75844</v>
      </c>
      <c r="L3533" s="61"/>
      <c r="M3533" s="61"/>
      <c r="N3533" s="61"/>
      <c r="O3533" s="61"/>
      <c r="P3533" s="62">
        <v>282694</v>
      </c>
      <c r="Q3533" s="61"/>
      <c r="R3533" s="61"/>
      <c r="S3533" s="61"/>
      <c r="T3533" s="61"/>
      <c r="U3533" s="61"/>
      <c r="V3533" s="61"/>
      <c r="W3533" s="62">
        <v>848631</v>
      </c>
      <c r="X3533" s="61"/>
      <c r="Y3533" s="61"/>
      <c r="Z3533" s="61"/>
      <c r="AA3533" s="62">
        <v>2532463</v>
      </c>
      <c r="AB3533" s="61"/>
      <c r="AC3533" s="61"/>
      <c r="AD3533" s="62">
        <v>777205</v>
      </c>
      <c r="AE3533" s="61"/>
      <c r="AF3533" s="62">
        <v>766573</v>
      </c>
      <c r="AG3533" s="61"/>
      <c r="AH3533" s="61"/>
      <c r="AI3533" s="62">
        <v>481342</v>
      </c>
      <c r="AJ3533" s="61"/>
      <c r="AK3533" s="61"/>
      <c r="AL3533" s="61"/>
      <c r="AM3533" s="61"/>
      <c r="AN3533" s="61"/>
      <c r="AO3533" s="61"/>
      <c r="AP3533" s="62">
        <v>74805</v>
      </c>
      <c r="AQ3533" s="61"/>
      <c r="AR3533" s="62">
        <v>67164</v>
      </c>
      <c r="AS3533" s="61"/>
      <c r="AT3533" s="61"/>
      <c r="AU3533" s="61"/>
      <c r="AV3533" s="62">
        <v>7851</v>
      </c>
      <c r="AW3533" s="61"/>
      <c r="AX3533" s="61"/>
      <c r="AY3533" s="62">
        <v>53209</v>
      </c>
      <c r="AZ3533" s="61"/>
      <c r="BA3533" s="62">
        <v>242740</v>
      </c>
      <c r="BB3533" s="61"/>
      <c r="BC3533" s="61"/>
      <c r="BD3533" s="61"/>
      <c r="BE3533" s="61"/>
      <c r="BF3533" s="61"/>
      <c r="BG3533" s="61"/>
      <c r="BH3533" s="61"/>
      <c r="BI3533" s="61"/>
      <c r="BJ3533" s="61"/>
      <c r="BK3533" s="62">
        <v>2550</v>
      </c>
      <c r="BL3533" s="61"/>
      <c r="BM3533" s="61"/>
      <c r="BN3533" s="61"/>
      <c r="BO3533" s="62">
        <v>-515719</v>
      </c>
    </row>
    <row r="3534" spans="1:67" x14ac:dyDescent="0.2">
      <c r="A3534" s="57" t="s">
        <v>68</v>
      </c>
      <c r="B3534" s="56" t="s">
        <v>68</v>
      </c>
      <c r="C3534" s="56" t="s">
        <v>612</v>
      </c>
      <c r="D3534" s="56">
        <v>1991</v>
      </c>
      <c r="E3534" s="58">
        <v>6598636</v>
      </c>
      <c r="F3534" s="58">
        <v>6082917</v>
      </c>
      <c r="G3534" s="59">
        <v>6128359</v>
      </c>
      <c r="H3534" s="59">
        <v>470277</v>
      </c>
      <c r="I3534" s="60">
        <v>0</v>
      </c>
      <c r="J3534" s="58">
        <v>-515719</v>
      </c>
      <c r="K3534" s="62">
        <v>75844</v>
      </c>
      <c r="L3534" s="61"/>
      <c r="M3534" s="61"/>
      <c r="N3534" s="61"/>
      <c r="O3534" s="61"/>
      <c r="P3534" s="62">
        <v>282694</v>
      </c>
      <c r="Q3534" s="61"/>
      <c r="R3534" s="61"/>
      <c r="S3534" s="61"/>
      <c r="T3534" s="61"/>
      <c r="U3534" s="61"/>
      <c r="V3534" s="61"/>
      <c r="W3534" s="62">
        <v>848631</v>
      </c>
      <c r="X3534" s="61"/>
      <c r="Y3534" s="61"/>
      <c r="Z3534" s="61"/>
      <c r="AA3534" s="62">
        <v>2789042</v>
      </c>
      <c r="AB3534" s="61"/>
      <c r="AC3534" s="61"/>
      <c r="AD3534" s="62">
        <v>781720</v>
      </c>
      <c r="AE3534" s="61"/>
      <c r="AF3534" s="62">
        <v>829725</v>
      </c>
      <c r="AG3534" s="61"/>
      <c r="AH3534" s="61"/>
      <c r="AI3534" s="62">
        <v>520703</v>
      </c>
      <c r="AJ3534" s="61"/>
      <c r="AK3534" s="61"/>
      <c r="AL3534" s="61"/>
      <c r="AM3534" s="61"/>
      <c r="AN3534" s="61"/>
      <c r="AO3534" s="61"/>
      <c r="AP3534" s="62">
        <v>80057</v>
      </c>
      <c r="AQ3534" s="61"/>
      <c r="AR3534" s="62">
        <v>74499</v>
      </c>
      <c r="AS3534" s="61"/>
      <c r="AT3534" s="61"/>
      <c r="AU3534" s="61"/>
      <c r="AV3534" s="62">
        <v>7851</v>
      </c>
      <c r="AW3534" s="61"/>
      <c r="AX3534" s="61"/>
      <c r="AY3534" s="62">
        <v>62580</v>
      </c>
      <c r="AZ3534" s="61"/>
      <c r="BA3534" s="62">
        <v>242740</v>
      </c>
      <c r="BB3534" s="61"/>
      <c r="BC3534" s="61"/>
      <c r="BD3534" s="61"/>
      <c r="BE3534" s="61"/>
      <c r="BF3534" s="61"/>
      <c r="BG3534" s="61"/>
      <c r="BH3534" s="61"/>
      <c r="BI3534" s="61"/>
      <c r="BJ3534" s="61"/>
      <c r="BK3534" s="62">
        <v>2550</v>
      </c>
      <c r="BL3534" s="61"/>
      <c r="BM3534" s="61"/>
      <c r="BN3534" s="61"/>
      <c r="BO3534" s="62">
        <v>-515719</v>
      </c>
    </row>
    <row r="3535" spans="1:67" x14ac:dyDescent="0.2">
      <c r="A3535" s="57" t="s">
        <v>68</v>
      </c>
      <c r="B3535" s="56" t="s">
        <v>68</v>
      </c>
      <c r="C3535" s="56" t="s">
        <v>612</v>
      </c>
      <c r="D3535" s="56">
        <v>1992</v>
      </c>
      <c r="E3535" s="58">
        <v>7206847</v>
      </c>
      <c r="F3535" s="58">
        <v>6691128</v>
      </c>
      <c r="G3535" s="59">
        <v>6583859</v>
      </c>
      <c r="H3535" s="59">
        <v>622988</v>
      </c>
      <c r="I3535" s="60">
        <v>0</v>
      </c>
      <c r="J3535" s="58">
        <v>-515719</v>
      </c>
      <c r="K3535" s="62">
        <v>75844</v>
      </c>
      <c r="L3535" s="61"/>
      <c r="M3535" s="61"/>
      <c r="N3535" s="61"/>
      <c r="O3535" s="61"/>
      <c r="P3535" s="62">
        <v>292134</v>
      </c>
      <c r="Q3535" s="61"/>
      <c r="R3535" s="61"/>
      <c r="S3535" s="61"/>
      <c r="T3535" s="61"/>
      <c r="U3535" s="61"/>
      <c r="V3535" s="61"/>
      <c r="W3535" s="62">
        <v>848631</v>
      </c>
      <c r="X3535" s="61"/>
      <c r="Y3535" s="61"/>
      <c r="Z3535" s="61"/>
      <c r="AA3535" s="62">
        <v>3036669</v>
      </c>
      <c r="AB3535" s="61"/>
      <c r="AC3535" s="61"/>
      <c r="AD3535" s="62">
        <v>837271</v>
      </c>
      <c r="AE3535" s="61"/>
      <c r="AF3535" s="62">
        <v>952406</v>
      </c>
      <c r="AG3535" s="61"/>
      <c r="AH3535" s="61"/>
      <c r="AI3535" s="62">
        <v>540904</v>
      </c>
      <c r="AJ3535" s="61"/>
      <c r="AK3535" s="61"/>
      <c r="AL3535" s="61"/>
      <c r="AM3535" s="61"/>
      <c r="AN3535" s="61"/>
      <c r="AO3535" s="61"/>
      <c r="AP3535" s="62">
        <v>85339</v>
      </c>
      <c r="AQ3535" s="61"/>
      <c r="AR3535" s="62">
        <v>82194</v>
      </c>
      <c r="AS3535" s="61"/>
      <c r="AT3535" s="61"/>
      <c r="AU3535" s="61"/>
      <c r="AV3535" s="62">
        <v>7851</v>
      </c>
      <c r="AW3535" s="61"/>
      <c r="AX3535" s="61"/>
      <c r="AY3535" s="62">
        <v>65801</v>
      </c>
      <c r="AZ3535" s="61"/>
      <c r="BA3535" s="62">
        <v>379253</v>
      </c>
      <c r="BB3535" s="61"/>
      <c r="BC3535" s="61"/>
      <c r="BD3535" s="61"/>
      <c r="BE3535" s="61"/>
      <c r="BF3535" s="61"/>
      <c r="BG3535" s="61"/>
      <c r="BH3535" s="61"/>
      <c r="BI3535" s="61"/>
      <c r="BJ3535" s="61"/>
      <c r="BK3535" s="62">
        <v>2550</v>
      </c>
      <c r="BL3535" s="61"/>
      <c r="BM3535" s="61"/>
      <c r="BN3535" s="61"/>
      <c r="BO3535" s="62">
        <v>-515719</v>
      </c>
    </row>
    <row r="3536" spans="1:67" x14ac:dyDescent="0.2">
      <c r="A3536" s="57" t="s">
        <v>68</v>
      </c>
      <c r="B3536" s="56" t="s">
        <v>68</v>
      </c>
      <c r="C3536" s="56" t="s">
        <v>612</v>
      </c>
      <c r="D3536" s="56">
        <v>1993</v>
      </c>
      <c r="E3536" s="58">
        <v>7601919</v>
      </c>
      <c r="F3536" s="58">
        <v>7086200</v>
      </c>
      <c r="G3536" s="59">
        <v>7029589</v>
      </c>
      <c r="H3536" s="59">
        <v>572330</v>
      </c>
      <c r="I3536" s="60">
        <v>0</v>
      </c>
      <c r="J3536" s="58">
        <v>-515719</v>
      </c>
      <c r="K3536" s="62">
        <v>75844</v>
      </c>
      <c r="L3536" s="61"/>
      <c r="M3536" s="61"/>
      <c r="N3536" s="61"/>
      <c r="O3536" s="61"/>
      <c r="P3536" s="62">
        <v>293124</v>
      </c>
      <c r="Q3536" s="61"/>
      <c r="R3536" s="61"/>
      <c r="S3536" s="61"/>
      <c r="T3536" s="61"/>
      <c r="U3536" s="61"/>
      <c r="V3536" s="61"/>
      <c r="W3536" s="62">
        <v>848631</v>
      </c>
      <c r="X3536" s="61"/>
      <c r="Y3536" s="61"/>
      <c r="Z3536" s="61"/>
      <c r="AA3536" s="62">
        <v>3269434</v>
      </c>
      <c r="AB3536" s="61"/>
      <c r="AC3536" s="61"/>
      <c r="AD3536" s="62">
        <v>881766</v>
      </c>
      <c r="AE3536" s="61"/>
      <c r="AF3536" s="62">
        <v>1099940</v>
      </c>
      <c r="AG3536" s="61"/>
      <c r="AH3536" s="61"/>
      <c r="AI3536" s="62">
        <v>560850</v>
      </c>
      <c r="AJ3536" s="61"/>
      <c r="AK3536" s="61"/>
      <c r="AL3536" s="61"/>
      <c r="AM3536" s="61"/>
      <c r="AN3536" s="61"/>
      <c r="AO3536" s="61"/>
      <c r="AP3536" s="62">
        <v>76532</v>
      </c>
      <c r="AQ3536" s="61"/>
      <c r="AR3536" s="62">
        <v>98203</v>
      </c>
      <c r="AS3536" s="61"/>
      <c r="AT3536" s="61"/>
      <c r="AU3536" s="61"/>
      <c r="AV3536" s="62">
        <v>7851</v>
      </c>
      <c r="AW3536" s="61"/>
      <c r="AX3536" s="61"/>
      <c r="AY3536" s="62">
        <v>69487</v>
      </c>
      <c r="AZ3536" s="61"/>
      <c r="BA3536" s="62">
        <v>317707</v>
      </c>
      <c r="BB3536" s="61"/>
      <c r="BC3536" s="61"/>
      <c r="BD3536" s="61"/>
      <c r="BE3536" s="61"/>
      <c r="BF3536" s="61"/>
      <c r="BG3536" s="61"/>
      <c r="BH3536" s="61"/>
      <c r="BI3536" s="61"/>
      <c r="BJ3536" s="61"/>
      <c r="BK3536" s="62">
        <v>2550</v>
      </c>
      <c r="BL3536" s="61"/>
      <c r="BM3536" s="61"/>
      <c r="BN3536" s="61"/>
      <c r="BO3536" s="62">
        <v>-515719</v>
      </c>
    </row>
    <row r="3537" spans="1:67" x14ac:dyDescent="0.2">
      <c r="A3537" s="57" t="s">
        <v>68</v>
      </c>
      <c r="B3537" s="56" t="s">
        <v>68</v>
      </c>
      <c r="C3537" s="56" t="s">
        <v>612</v>
      </c>
      <c r="D3537" s="56">
        <v>1994</v>
      </c>
      <c r="E3537" s="58">
        <v>8580652</v>
      </c>
      <c r="F3537" s="58">
        <v>6971803</v>
      </c>
      <c r="G3537" s="59">
        <v>7691398</v>
      </c>
      <c r="H3537" s="59">
        <v>889254</v>
      </c>
      <c r="I3537" s="60">
        <v>0</v>
      </c>
      <c r="J3537" s="58">
        <v>-1608849</v>
      </c>
      <c r="K3537" s="62">
        <v>75844</v>
      </c>
      <c r="L3537" s="61"/>
      <c r="M3537" s="61"/>
      <c r="N3537" s="61"/>
      <c r="O3537" s="61"/>
      <c r="P3537" s="62">
        <v>295244</v>
      </c>
      <c r="Q3537" s="61"/>
      <c r="R3537" s="61"/>
      <c r="S3537" s="61"/>
      <c r="T3537" s="61"/>
      <c r="U3537" s="61"/>
      <c r="V3537" s="61"/>
      <c r="W3537" s="62">
        <v>1234598</v>
      </c>
      <c r="X3537" s="61"/>
      <c r="Y3537" s="61"/>
      <c r="Z3537" s="61"/>
      <c r="AA3537" s="62">
        <v>3445507</v>
      </c>
      <c r="AB3537" s="61"/>
      <c r="AC3537" s="61"/>
      <c r="AD3537" s="62">
        <v>893002</v>
      </c>
      <c r="AE3537" s="61"/>
      <c r="AF3537" s="62">
        <v>1157130</v>
      </c>
      <c r="AG3537" s="61"/>
      <c r="AH3537" s="61"/>
      <c r="AI3537" s="62">
        <v>590073</v>
      </c>
      <c r="AJ3537" s="61"/>
      <c r="AK3537" s="61"/>
      <c r="AL3537" s="61"/>
      <c r="AM3537" s="61"/>
      <c r="AN3537" s="61"/>
      <c r="AO3537" s="61"/>
      <c r="AP3537" s="62">
        <v>79915</v>
      </c>
      <c r="AQ3537" s="61"/>
      <c r="AR3537" s="62">
        <v>123140</v>
      </c>
      <c r="AS3537" s="61"/>
      <c r="AT3537" s="61"/>
      <c r="AU3537" s="61"/>
      <c r="AV3537" s="62">
        <v>7851</v>
      </c>
      <c r="AW3537" s="61"/>
      <c r="AX3537" s="61"/>
      <c r="AY3537" s="62">
        <v>76715</v>
      </c>
      <c r="AZ3537" s="61"/>
      <c r="BA3537" s="62">
        <v>599083</v>
      </c>
      <c r="BB3537" s="61"/>
      <c r="BC3537" s="61"/>
      <c r="BD3537" s="61"/>
      <c r="BE3537" s="61"/>
      <c r="BF3537" s="61"/>
      <c r="BG3537" s="61"/>
      <c r="BH3537" s="61"/>
      <c r="BI3537" s="61"/>
      <c r="BJ3537" s="61"/>
      <c r="BK3537" s="62">
        <v>2550</v>
      </c>
      <c r="BL3537" s="61"/>
      <c r="BM3537" s="61"/>
      <c r="BN3537" s="61"/>
      <c r="BO3537" s="62">
        <v>-1608849</v>
      </c>
    </row>
    <row r="3538" spans="1:67" x14ac:dyDescent="0.2">
      <c r="A3538" s="57" t="s">
        <v>68</v>
      </c>
      <c r="B3538" s="56" t="s">
        <v>68</v>
      </c>
      <c r="C3538" s="56" t="s">
        <v>612</v>
      </c>
      <c r="D3538" s="56">
        <v>1995</v>
      </c>
      <c r="E3538" s="58">
        <v>8872110</v>
      </c>
      <c r="F3538" s="58">
        <v>7230559</v>
      </c>
      <c r="G3538" s="59">
        <v>8010062</v>
      </c>
      <c r="H3538" s="59">
        <v>862048</v>
      </c>
      <c r="I3538" s="60">
        <v>0</v>
      </c>
      <c r="J3538" s="58">
        <v>-1641551</v>
      </c>
      <c r="K3538" s="62">
        <v>84085</v>
      </c>
      <c r="L3538" s="61"/>
      <c r="M3538" s="61"/>
      <c r="N3538" s="61"/>
      <c r="O3538" s="61"/>
      <c r="P3538" s="62">
        <v>323289</v>
      </c>
      <c r="Q3538" s="61"/>
      <c r="R3538" s="61"/>
      <c r="S3538" s="61"/>
      <c r="T3538" s="61"/>
      <c r="U3538" s="61"/>
      <c r="V3538" s="61"/>
      <c r="W3538" s="62">
        <v>1234598</v>
      </c>
      <c r="X3538" s="61"/>
      <c r="Y3538" s="61"/>
      <c r="Z3538" s="61"/>
      <c r="AA3538" s="62">
        <v>3602446</v>
      </c>
      <c r="AB3538" s="61"/>
      <c r="AC3538" s="61"/>
      <c r="AD3538" s="62">
        <v>904348</v>
      </c>
      <c r="AE3538" s="61"/>
      <c r="AF3538" s="62">
        <v>1247677</v>
      </c>
      <c r="AG3538" s="61"/>
      <c r="AH3538" s="61"/>
      <c r="AI3538" s="62">
        <v>613619</v>
      </c>
      <c r="AJ3538" s="61"/>
      <c r="AK3538" s="61"/>
      <c r="AL3538" s="61"/>
      <c r="AM3538" s="61"/>
      <c r="AN3538" s="61"/>
      <c r="AO3538" s="61"/>
      <c r="AP3538" s="62">
        <v>84962</v>
      </c>
      <c r="AQ3538" s="61"/>
      <c r="AR3538" s="62">
        <v>133526</v>
      </c>
      <c r="AS3538" s="61"/>
      <c r="AT3538" s="61"/>
      <c r="AU3538" s="61"/>
      <c r="AV3538" s="62">
        <v>8325</v>
      </c>
      <c r="AW3538" s="61"/>
      <c r="AX3538" s="61"/>
      <c r="AY3538" s="62">
        <v>86419</v>
      </c>
      <c r="AZ3538" s="61"/>
      <c r="BA3538" s="62">
        <v>546266</v>
      </c>
      <c r="BB3538" s="61"/>
      <c r="BC3538" s="61"/>
      <c r="BD3538" s="61"/>
      <c r="BE3538" s="61"/>
      <c r="BF3538" s="61"/>
      <c r="BG3538" s="61"/>
      <c r="BH3538" s="61"/>
      <c r="BI3538" s="61"/>
      <c r="BJ3538" s="61"/>
      <c r="BK3538" s="62">
        <v>2550</v>
      </c>
      <c r="BL3538" s="61"/>
      <c r="BM3538" s="61"/>
      <c r="BN3538" s="61"/>
      <c r="BO3538" s="62">
        <v>-1641551</v>
      </c>
    </row>
    <row r="3539" spans="1:67" x14ac:dyDescent="0.2">
      <c r="A3539" s="57" t="s">
        <v>68</v>
      </c>
      <c r="B3539" s="56" t="s">
        <v>68</v>
      </c>
      <c r="C3539" s="56" t="s">
        <v>612</v>
      </c>
      <c r="D3539" s="56">
        <v>1996</v>
      </c>
      <c r="E3539" s="58">
        <v>9124022</v>
      </c>
      <c r="F3539" s="58">
        <v>7472328</v>
      </c>
      <c r="G3539" s="59">
        <v>8244579</v>
      </c>
      <c r="H3539" s="59">
        <v>879443</v>
      </c>
      <c r="I3539" s="60">
        <v>0</v>
      </c>
      <c r="J3539" s="58">
        <v>-1651694</v>
      </c>
      <c r="K3539" s="62">
        <v>85585</v>
      </c>
      <c r="L3539" s="61"/>
      <c r="M3539" s="61"/>
      <c r="N3539" s="61"/>
      <c r="O3539" s="61"/>
      <c r="P3539" s="62">
        <v>345559</v>
      </c>
      <c r="Q3539" s="61"/>
      <c r="R3539" s="61"/>
      <c r="S3539" s="61"/>
      <c r="T3539" s="61"/>
      <c r="U3539" s="61"/>
      <c r="V3539" s="61"/>
      <c r="W3539" s="62">
        <v>1232853</v>
      </c>
      <c r="X3539" s="61"/>
      <c r="Y3539" s="61"/>
      <c r="Z3539" s="61"/>
      <c r="AA3539" s="62">
        <v>3723207</v>
      </c>
      <c r="AB3539" s="61"/>
      <c r="AC3539" s="61"/>
      <c r="AD3539" s="62">
        <v>923956</v>
      </c>
      <c r="AE3539" s="61"/>
      <c r="AF3539" s="62">
        <v>1316413</v>
      </c>
      <c r="AG3539" s="61"/>
      <c r="AH3539" s="61"/>
      <c r="AI3539" s="62">
        <v>617006</v>
      </c>
      <c r="AJ3539" s="61"/>
      <c r="AK3539" s="61"/>
      <c r="AL3539" s="61"/>
      <c r="AM3539" s="61"/>
      <c r="AN3539" s="61"/>
      <c r="AO3539" s="61"/>
      <c r="AP3539" s="62">
        <v>88652</v>
      </c>
      <c r="AQ3539" s="61"/>
      <c r="AR3539" s="62">
        <v>141049</v>
      </c>
      <c r="AS3539" s="61"/>
      <c r="AT3539" s="61"/>
      <c r="AU3539" s="61"/>
      <c r="AV3539" s="62">
        <v>8325</v>
      </c>
      <c r="AW3539" s="61"/>
      <c r="AX3539" s="61"/>
      <c r="AY3539" s="62">
        <v>78740</v>
      </c>
      <c r="AZ3539" s="61"/>
      <c r="BA3539" s="62">
        <v>560127</v>
      </c>
      <c r="BB3539" s="61"/>
      <c r="BC3539" s="61"/>
      <c r="BD3539" s="61"/>
      <c r="BE3539" s="61"/>
      <c r="BF3539" s="61"/>
      <c r="BG3539" s="61"/>
      <c r="BH3539" s="61"/>
      <c r="BI3539" s="61"/>
      <c r="BJ3539" s="61"/>
      <c r="BK3539" s="62">
        <v>2550</v>
      </c>
      <c r="BL3539" s="61"/>
      <c r="BM3539" s="61"/>
      <c r="BN3539" s="61"/>
      <c r="BO3539" s="62">
        <v>-1651694</v>
      </c>
    </row>
    <row r="3540" spans="1:67" x14ac:dyDescent="0.2">
      <c r="A3540" s="57" t="s">
        <v>68</v>
      </c>
      <c r="B3540" s="56" t="s">
        <v>68</v>
      </c>
      <c r="C3540" s="56" t="s">
        <v>612</v>
      </c>
      <c r="D3540" s="56">
        <v>1997</v>
      </c>
      <c r="E3540" s="58">
        <v>9737313</v>
      </c>
      <c r="F3540" s="58">
        <v>8020802</v>
      </c>
      <c r="G3540" s="59">
        <v>8794090</v>
      </c>
      <c r="H3540" s="59">
        <v>943223</v>
      </c>
      <c r="I3540" s="60">
        <v>0</v>
      </c>
      <c r="J3540" s="58">
        <v>-1716511</v>
      </c>
      <c r="K3540" s="62">
        <v>85585</v>
      </c>
      <c r="L3540" s="61"/>
      <c r="M3540" s="61"/>
      <c r="N3540" s="61"/>
      <c r="O3540" s="61"/>
      <c r="P3540" s="62">
        <v>663597</v>
      </c>
      <c r="Q3540" s="61"/>
      <c r="R3540" s="61"/>
      <c r="S3540" s="61"/>
      <c r="T3540" s="61"/>
      <c r="U3540" s="61"/>
      <c r="V3540" s="61"/>
      <c r="W3540" s="62">
        <v>1232853</v>
      </c>
      <c r="X3540" s="61"/>
      <c r="Y3540" s="61"/>
      <c r="Z3540" s="61"/>
      <c r="AA3540" s="62">
        <v>3839160</v>
      </c>
      <c r="AB3540" s="61"/>
      <c r="AC3540" s="61"/>
      <c r="AD3540" s="62">
        <v>938832</v>
      </c>
      <c r="AE3540" s="61"/>
      <c r="AF3540" s="62">
        <v>1363431</v>
      </c>
      <c r="AG3540" s="61"/>
      <c r="AH3540" s="61"/>
      <c r="AI3540" s="62">
        <v>670632</v>
      </c>
      <c r="AJ3540" s="61"/>
      <c r="AK3540" s="61"/>
      <c r="AL3540" s="61"/>
      <c r="AM3540" s="61"/>
      <c r="AN3540" s="61"/>
      <c r="AO3540" s="61"/>
      <c r="AP3540" s="62">
        <v>89605</v>
      </c>
      <c r="AQ3540" s="61"/>
      <c r="AR3540" s="62">
        <v>201187</v>
      </c>
      <c r="AS3540" s="61"/>
      <c r="AT3540" s="61"/>
      <c r="AU3540" s="61"/>
      <c r="AV3540" s="62">
        <v>8325</v>
      </c>
      <c r="AW3540" s="61"/>
      <c r="AX3540" s="61"/>
      <c r="AY3540" s="62">
        <v>81429</v>
      </c>
      <c r="AZ3540" s="61"/>
      <c r="BA3540" s="62">
        <v>560127</v>
      </c>
      <c r="BB3540" s="61"/>
      <c r="BC3540" s="61"/>
      <c r="BD3540" s="61"/>
      <c r="BE3540" s="61"/>
      <c r="BF3540" s="61"/>
      <c r="BG3540" s="61"/>
      <c r="BH3540" s="61"/>
      <c r="BI3540" s="61"/>
      <c r="BJ3540" s="61"/>
      <c r="BK3540" s="62">
        <v>2550</v>
      </c>
      <c r="BL3540" s="61"/>
      <c r="BM3540" s="61"/>
      <c r="BN3540" s="61"/>
      <c r="BO3540" s="62">
        <v>-1716511</v>
      </c>
    </row>
    <row r="3541" spans="1:67" x14ac:dyDescent="0.2">
      <c r="A3541" s="57" t="s">
        <v>68</v>
      </c>
      <c r="B3541" s="56" t="s">
        <v>68</v>
      </c>
      <c r="C3541" s="56" t="s">
        <v>612</v>
      </c>
      <c r="D3541" s="56">
        <v>1998</v>
      </c>
      <c r="E3541" s="58">
        <v>10139967</v>
      </c>
      <c r="F3541" s="58">
        <v>8599719</v>
      </c>
      <c r="G3541" s="59">
        <v>9090588</v>
      </c>
      <c r="H3541" s="59">
        <v>1049379</v>
      </c>
      <c r="I3541" s="60">
        <v>0</v>
      </c>
      <c r="J3541" s="58">
        <v>-1540248</v>
      </c>
      <c r="K3541" s="62">
        <v>86060</v>
      </c>
      <c r="L3541" s="61"/>
      <c r="M3541" s="62">
        <v>665006</v>
      </c>
      <c r="N3541" s="61"/>
      <c r="O3541" s="61"/>
      <c r="P3541" s="61"/>
      <c r="Q3541" s="61"/>
      <c r="R3541" s="61"/>
      <c r="S3541" s="61"/>
      <c r="T3541" s="61"/>
      <c r="U3541" s="61"/>
      <c r="V3541" s="61"/>
      <c r="W3541" s="62">
        <v>1233533</v>
      </c>
      <c r="X3541" s="61"/>
      <c r="Y3541" s="61"/>
      <c r="Z3541" s="61"/>
      <c r="AA3541" s="62">
        <v>3954742</v>
      </c>
      <c r="AB3541" s="61"/>
      <c r="AC3541" s="61"/>
      <c r="AD3541" s="62">
        <v>946447</v>
      </c>
      <c r="AE3541" s="61"/>
      <c r="AF3541" s="62">
        <v>1447330</v>
      </c>
      <c r="AG3541" s="61"/>
      <c r="AH3541" s="61"/>
      <c r="AI3541" s="62">
        <v>757470</v>
      </c>
      <c r="AJ3541" s="61"/>
      <c r="AK3541" s="61"/>
      <c r="AL3541" s="61"/>
      <c r="AM3541" s="61"/>
      <c r="AN3541" s="61"/>
      <c r="AO3541" s="61"/>
      <c r="AP3541" s="62">
        <v>121372</v>
      </c>
      <c r="AQ3541" s="61"/>
      <c r="AR3541" s="62">
        <v>228294</v>
      </c>
      <c r="AS3541" s="61"/>
      <c r="AT3541" s="61"/>
      <c r="AU3541" s="61"/>
      <c r="AV3541" s="62">
        <v>12229</v>
      </c>
      <c r="AW3541" s="61"/>
      <c r="AX3541" s="61"/>
      <c r="AY3541" s="62">
        <v>91810</v>
      </c>
      <c r="AZ3541" s="61"/>
      <c r="BA3541" s="62">
        <v>593124</v>
      </c>
      <c r="BB3541" s="61"/>
      <c r="BC3541" s="61"/>
      <c r="BD3541" s="61"/>
      <c r="BE3541" s="61"/>
      <c r="BF3541" s="61"/>
      <c r="BG3541" s="61"/>
      <c r="BH3541" s="61"/>
      <c r="BI3541" s="61"/>
      <c r="BJ3541" s="61"/>
      <c r="BK3541" s="62">
        <v>2550</v>
      </c>
      <c r="BL3541" s="61"/>
      <c r="BM3541" s="61"/>
      <c r="BN3541" s="61"/>
      <c r="BO3541" s="62">
        <v>-1540248</v>
      </c>
    </row>
    <row r="3542" spans="1:67" x14ac:dyDescent="0.2">
      <c r="A3542" s="57" t="s">
        <v>68</v>
      </c>
      <c r="B3542" s="56" t="s">
        <v>68</v>
      </c>
      <c r="C3542" s="56" t="s">
        <v>184</v>
      </c>
      <c r="D3542" s="56">
        <v>1989</v>
      </c>
      <c r="E3542" s="58">
        <v>2257027</v>
      </c>
      <c r="F3542" s="58">
        <v>1887412</v>
      </c>
      <c r="G3542" s="59">
        <v>2026369</v>
      </c>
      <c r="H3542" s="59">
        <v>230658</v>
      </c>
      <c r="I3542" s="60">
        <v>0</v>
      </c>
      <c r="J3542" s="58">
        <v>-369615</v>
      </c>
      <c r="K3542" s="62">
        <v>4468</v>
      </c>
      <c r="L3542" s="61"/>
      <c r="M3542" s="61"/>
      <c r="N3542" s="61"/>
      <c r="O3542" s="61"/>
      <c r="P3542" s="61"/>
      <c r="Q3542" s="62">
        <v>39284</v>
      </c>
      <c r="R3542" s="62">
        <v>9830</v>
      </c>
      <c r="S3542" s="61"/>
      <c r="T3542" s="61"/>
      <c r="U3542" s="61"/>
      <c r="V3542" s="61"/>
      <c r="W3542" s="62">
        <v>397387</v>
      </c>
      <c r="X3542" s="61"/>
      <c r="Y3542" s="61"/>
      <c r="Z3542" s="61"/>
      <c r="AA3542" s="62">
        <v>720947</v>
      </c>
      <c r="AB3542" s="61"/>
      <c r="AC3542" s="61"/>
      <c r="AD3542" s="62">
        <v>363121</v>
      </c>
      <c r="AE3542" s="61"/>
      <c r="AF3542" s="62">
        <v>329307</v>
      </c>
      <c r="AG3542" s="61"/>
      <c r="AH3542" s="61"/>
      <c r="AI3542" s="62">
        <v>162025</v>
      </c>
      <c r="AJ3542" s="61"/>
      <c r="AK3542" s="61"/>
      <c r="AL3542" s="61"/>
      <c r="AM3542" s="61"/>
      <c r="AN3542" s="61"/>
      <c r="AO3542" s="61"/>
      <c r="AP3542" s="62">
        <v>16951</v>
      </c>
      <c r="AQ3542" s="61"/>
      <c r="AR3542" s="62">
        <v>18565</v>
      </c>
      <c r="AS3542" s="61"/>
      <c r="AT3542" s="61"/>
      <c r="AU3542" s="61"/>
      <c r="AV3542" s="61"/>
      <c r="AW3542" s="61"/>
      <c r="AX3542" s="61"/>
      <c r="AY3542" s="62">
        <v>18175</v>
      </c>
      <c r="AZ3542" s="61"/>
      <c r="BA3542" s="62">
        <v>166543</v>
      </c>
      <c r="BB3542" s="61"/>
      <c r="BC3542" s="61"/>
      <c r="BD3542" s="61"/>
      <c r="BE3542" s="61"/>
      <c r="BF3542" s="61"/>
      <c r="BG3542" s="61"/>
      <c r="BH3542" s="61"/>
      <c r="BI3542" s="61"/>
      <c r="BJ3542" s="61"/>
      <c r="BK3542" s="62">
        <v>10424</v>
      </c>
      <c r="BL3542" s="61"/>
      <c r="BM3542" s="61"/>
      <c r="BN3542" s="61"/>
      <c r="BO3542" s="62">
        <v>-369615</v>
      </c>
    </row>
    <row r="3543" spans="1:67" x14ac:dyDescent="0.2">
      <c r="A3543" s="57" t="s">
        <v>68</v>
      </c>
      <c r="B3543" s="56" t="s">
        <v>68</v>
      </c>
      <c r="C3543" s="56" t="s">
        <v>184</v>
      </c>
      <c r="D3543" s="56">
        <v>1990</v>
      </c>
      <c r="E3543" s="58">
        <v>2472371</v>
      </c>
      <c r="F3543" s="58">
        <v>2102756</v>
      </c>
      <c r="G3543" s="59">
        <v>2230790</v>
      </c>
      <c r="H3543" s="59">
        <v>241581</v>
      </c>
      <c r="I3543" s="60">
        <v>0</v>
      </c>
      <c r="J3543" s="58">
        <v>-369615</v>
      </c>
      <c r="K3543" s="62">
        <v>49468</v>
      </c>
      <c r="L3543" s="61"/>
      <c r="M3543" s="61"/>
      <c r="N3543" s="61"/>
      <c r="O3543" s="61"/>
      <c r="P3543" s="61"/>
      <c r="Q3543" s="62">
        <v>39284</v>
      </c>
      <c r="R3543" s="62">
        <v>9830</v>
      </c>
      <c r="S3543" s="61"/>
      <c r="T3543" s="61"/>
      <c r="U3543" s="61"/>
      <c r="V3543" s="61"/>
      <c r="W3543" s="62">
        <v>396763</v>
      </c>
      <c r="X3543" s="61"/>
      <c r="Y3543" s="61"/>
      <c r="Z3543" s="61"/>
      <c r="AA3543" s="62">
        <v>832594</v>
      </c>
      <c r="AB3543" s="61"/>
      <c r="AC3543" s="61"/>
      <c r="AD3543" s="62">
        <v>386161</v>
      </c>
      <c r="AE3543" s="61"/>
      <c r="AF3543" s="62">
        <v>345863</v>
      </c>
      <c r="AG3543" s="61"/>
      <c r="AH3543" s="61"/>
      <c r="AI3543" s="62">
        <v>170827</v>
      </c>
      <c r="AJ3543" s="61"/>
      <c r="AK3543" s="61"/>
      <c r="AL3543" s="61"/>
      <c r="AM3543" s="61"/>
      <c r="AN3543" s="61"/>
      <c r="AO3543" s="61"/>
      <c r="AP3543" s="62">
        <v>17121</v>
      </c>
      <c r="AQ3543" s="61"/>
      <c r="AR3543" s="62">
        <v>19218</v>
      </c>
      <c r="AS3543" s="61"/>
      <c r="AT3543" s="61"/>
      <c r="AU3543" s="61"/>
      <c r="AV3543" s="61"/>
      <c r="AW3543" s="61"/>
      <c r="AX3543" s="61"/>
      <c r="AY3543" s="62">
        <v>28275</v>
      </c>
      <c r="AZ3543" s="61"/>
      <c r="BA3543" s="62">
        <v>166543</v>
      </c>
      <c r="BB3543" s="61"/>
      <c r="BC3543" s="61"/>
      <c r="BD3543" s="61"/>
      <c r="BE3543" s="61"/>
      <c r="BF3543" s="61"/>
      <c r="BG3543" s="61"/>
      <c r="BH3543" s="61"/>
      <c r="BI3543" s="61"/>
      <c r="BJ3543" s="61"/>
      <c r="BK3543" s="62">
        <v>10424</v>
      </c>
      <c r="BL3543" s="61"/>
      <c r="BM3543" s="61"/>
      <c r="BN3543" s="61"/>
      <c r="BO3543" s="62">
        <v>-369615</v>
      </c>
    </row>
    <row r="3544" spans="1:67" x14ac:dyDescent="0.2">
      <c r="A3544" s="57" t="s">
        <v>68</v>
      </c>
      <c r="B3544" s="56" t="s">
        <v>68</v>
      </c>
      <c r="C3544" s="56" t="s">
        <v>184</v>
      </c>
      <c r="D3544" s="56">
        <v>1991</v>
      </c>
      <c r="E3544" s="58">
        <v>2660688</v>
      </c>
      <c r="F3544" s="58">
        <v>2291073</v>
      </c>
      <c r="G3544" s="59">
        <v>2346591</v>
      </c>
      <c r="H3544" s="59">
        <v>314097</v>
      </c>
      <c r="I3544" s="60">
        <v>0</v>
      </c>
      <c r="J3544" s="58">
        <v>-369615</v>
      </c>
      <c r="K3544" s="62">
        <v>49468</v>
      </c>
      <c r="L3544" s="61"/>
      <c r="M3544" s="61"/>
      <c r="N3544" s="61"/>
      <c r="O3544" s="61"/>
      <c r="P3544" s="61"/>
      <c r="Q3544" s="62">
        <v>48662</v>
      </c>
      <c r="R3544" s="62">
        <v>9830</v>
      </c>
      <c r="S3544" s="61"/>
      <c r="T3544" s="61"/>
      <c r="U3544" s="61"/>
      <c r="V3544" s="61"/>
      <c r="W3544" s="62">
        <v>396763</v>
      </c>
      <c r="X3544" s="61"/>
      <c r="Y3544" s="61"/>
      <c r="Z3544" s="61"/>
      <c r="AA3544" s="62">
        <v>906298</v>
      </c>
      <c r="AB3544" s="61"/>
      <c r="AC3544" s="61"/>
      <c r="AD3544" s="62">
        <v>393379</v>
      </c>
      <c r="AE3544" s="61"/>
      <c r="AF3544" s="62">
        <v>365211</v>
      </c>
      <c r="AG3544" s="61"/>
      <c r="AH3544" s="61"/>
      <c r="AI3544" s="62">
        <v>176980</v>
      </c>
      <c r="AJ3544" s="61"/>
      <c r="AK3544" s="61"/>
      <c r="AL3544" s="61"/>
      <c r="AM3544" s="61"/>
      <c r="AN3544" s="61"/>
      <c r="AO3544" s="61"/>
      <c r="AP3544" s="62">
        <v>17121</v>
      </c>
      <c r="AQ3544" s="61"/>
      <c r="AR3544" s="62">
        <v>19218</v>
      </c>
      <c r="AS3544" s="61"/>
      <c r="AT3544" s="61"/>
      <c r="AU3544" s="61"/>
      <c r="AV3544" s="61"/>
      <c r="AW3544" s="61"/>
      <c r="AX3544" s="61"/>
      <c r="AY3544" s="62">
        <v>27293</v>
      </c>
      <c r="AZ3544" s="61"/>
      <c r="BA3544" s="62">
        <v>240041</v>
      </c>
      <c r="BB3544" s="61"/>
      <c r="BC3544" s="61"/>
      <c r="BD3544" s="61"/>
      <c r="BE3544" s="61"/>
      <c r="BF3544" s="61"/>
      <c r="BG3544" s="61"/>
      <c r="BH3544" s="61"/>
      <c r="BI3544" s="61"/>
      <c r="BJ3544" s="61"/>
      <c r="BK3544" s="62">
        <v>10424</v>
      </c>
      <c r="BL3544" s="61"/>
      <c r="BM3544" s="61"/>
      <c r="BN3544" s="61"/>
      <c r="BO3544" s="62">
        <v>-369615</v>
      </c>
    </row>
    <row r="3545" spans="1:67" x14ac:dyDescent="0.2">
      <c r="A3545" s="57" t="s">
        <v>68</v>
      </c>
      <c r="B3545" s="56" t="s">
        <v>68</v>
      </c>
      <c r="C3545" s="56" t="s">
        <v>184</v>
      </c>
      <c r="D3545" s="56">
        <v>1992</v>
      </c>
      <c r="E3545" s="58">
        <v>2783822</v>
      </c>
      <c r="F3545" s="58">
        <v>2414207</v>
      </c>
      <c r="G3545" s="59">
        <v>2456051</v>
      </c>
      <c r="H3545" s="59">
        <v>327771</v>
      </c>
      <c r="I3545" s="60">
        <v>0</v>
      </c>
      <c r="J3545" s="58">
        <v>-369615</v>
      </c>
      <c r="K3545" s="62">
        <v>49468</v>
      </c>
      <c r="L3545" s="61"/>
      <c r="M3545" s="61"/>
      <c r="N3545" s="61"/>
      <c r="O3545" s="61"/>
      <c r="P3545" s="61"/>
      <c r="Q3545" s="62">
        <v>48662</v>
      </c>
      <c r="R3545" s="62">
        <v>9830</v>
      </c>
      <c r="S3545" s="61"/>
      <c r="T3545" s="61"/>
      <c r="U3545" s="61"/>
      <c r="V3545" s="61"/>
      <c r="W3545" s="62">
        <v>396763</v>
      </c>
      <c r="X3545" s="61"/>
      <c r="Y3545" s="61"/>
      <c r="Z3545" s="61"/>
      <c r="AA3545" s="62">
        <v>979099</v>
      </c>
      <c r="AB3545" s="61"/>
      <c r="AC3545" s="61"/>
      <c r="AD3545" s="62">
        <v>407368</v>
      </c>
      <c r="AE3545" s="61"/>
      <c r="AF3545" s="62">
        <v>383852</v>
      </c>
      <c r="AG3545" s="61"/>
      <c r="AH3545" s="61"/>
      <c r="AI3545" s="62">
        <v>181009</v>
      </c>
      <c r="AJ3545" s="61"/>
      <c r="AK3545" s="61"/>
      <c r="AL3545" s="61"/>
      <c r="AM3545" s="61"/>
      <c r="AN3545" s="61"/>
      <c r="AO3545" s="61"/>
      <c r="AP3545" s="62">
        <v>17121</v>
      </c>
      <c r="AQ3545" s="61"/>
      <c r="AR3545" s="62">
        <v>32297</v>
      </c>
      <c r="AS3545" s="61"/>
      <c r="AT3545" s="61"/>
      <c r="AU3545" s="61"/>
      <c r="AV3545" s="61"/>
      <c r="AW3545" s="61"/>
      <c r="AX3545" s="61"/>
      <c r="AY3545" s="62">
        <v>27888</v>
      </c>
      <c r="AZ3545" s="61"/>
      <c r="BA3545" s="62">
        <v>240041</v>
      </c>
      <c r="BB3545" s="61"/>
      <c r="BC3545" s="61"/>
      <c r="BD3545" s="61"/>
      <c r="BE3545" s="61"/>
      <c r="BF3545" s="61"/>
      <c r="BG3545" s="61"/>
      <c r="BH3545" s="61"/>
      <c r="BI3545" s="61"/>
      <c r="BJ3545" s="61"/>
      <c r="BK3545" s="62">
        <v>10424</v>
      </c>
      <c r="BL3545" s="61"/>
      <c r="BM3545" s="61"/>
      <c r="BN3545" s="61"/>
      <c r="BO3545" s="62">
        <v>-369615</v>
      </c>
    </row>
    <row r="3546" spans="1:67" x14ac:dyDescent="0.2">
      <c r="A3546" s="57" t="s">
        <v>68</v>
      </c>
      <c r="B3546" s="56" t="s">
        <v>68</v>
      </c>
      <c r="C3546" s="56" t="s">
        <v>184</v>
      </c>
      <c r="D3546" s="56">
        <v>1993</v>
      </c>
      <c r="E3546" s="58">
        <v>2899459</v>
      </c>
      <c r="F3546" s="58">
        <v>2529844</v>
      </c>
      <c r="G3546" s="59">
        <v>2590248</v>
      </c>
      <c r="H3546" s="59">
        <v>309211</v>
      </c>
      <c r="I3546" s="60">
        <v>0</v>
      </c>
      <c r="J3546" s="58">
        <v>-369615</v>
      </c>
      <c r="K3546" s="62">
        <v>49468</v>
      </c>
      <c r="L3546" s="61"/>
      <c r="M3546" s="61"/>
      <c r="N3546" s="61"/>
      <c r="O3546" s="61"/>
      <c r="P3546" s="61"/>
      <c r="Q3546" s="62">
        <v>50434</v>
      </c>
      <c r="R3546" s="62">
        <v>9830</v>
      </c>
      <c r="S3546" s="61"/>
      <c r="T3546" s="61"/>
      <c r="U3546" s="61"/>
      <c r="V3546" s="61"/>
      <c r="W3546" s="62">
        <v>396763</v>
      </c>
      <c r="X3546" s="61"/>
      <c r="Y3546" s="61"/>
      <c r="Z3546" s="61"/>
      <c r="AA3546" s="62">
        <v>1050025</v>
      </c>
      <c r="AB3546" s="61"/>
      <c r="AC3546" s="61"/>
      <c r="AD3546" s="62">
        <v>432859</v>
      </c>
      <c r="AE3546" s="61"/>
      <c r="AF3546" s="62">
        <v>407684</v>
      </c>
      <c r="AG3546" s="61"/>
      <c r="AH3546" s="61"/>
      <c r="AI3546" s="62">
        <v>193185</v>
      </c>
      <c r="AJ3546" s="61"/>
      <c r="AK3546" s="61"/>
      <c r="AL3546" s="61"/>
      <c r="AM3546" s="61"/>
      <c r="AN3546" s="61"/>
      <c r="AO3546" s="61"/>
      <c r="AP3546" s="62">
        <v>17121</v>
      </c>
      <c r="AQ3546" s="61"/>
      <c r="AR3546" s="62">
        <v>13079</v>
      </c>
      <c r="AS3546" s="61"/>
      <c r="AT3546" s="61"/>
      <c r="AU3546" s="61"/>
      <c r="AV3546" s="61"/>
      <c r="AW3546" s="61"/>
      <c r="AX3546" s="61"/>
      <c r="AY3546" s="62">
        <v>28546</v>
      </c>
      <c r="AZ3546" s="61"/>
      <c r="BA3546" s="62">
        <v>240041</v>
      </c>
      <c r="BB3546" s="61"/>
      <c r="BC3546" s="61"/>
      <c r="BD3546" s="61"/>
      <c r="BE3546" s="61"/>
      <c r="BF3546" s="61"/>
      <c r="BG3546" s="61"/>
      <c r="BH3546" s="61"/>
      <c r="BI3546" s="61"/>
      <c r="BJ3546" s="61"/>
      <c r="BK3546" s="62">
        <v>10424</v>
      </c>
      <c r="BL3546" s="61"/>
      <c r="BM3546" s="61"/>
      <c r="BN3546" s="61"/>
      <c r="BO3546" s="62">
        <v>-369615</v>
      </c>
    </row>
    <row r="3547" spans="1:67" x14ac:dyDescent="0.2">
      <c r="A3547" s="57" t="s">
        <v>68</v>
      </c>
      <c r="B3547" s="56" t="s">
        <v>68</v>
      </c>
      <c r="C3547" s="56" t="s">
        <v>184</v>
      </c>
      <c r="D3547" s="56">
        <v>1994</v>
      </c>
      <c r="E3547" s="58">
        <v>3005304</v>
      </c>
      <c r="F3547" s="58">
        <v>2202349</v>
      </c>
      <c r="G3547" s="59">
        <v>2688116</v>
      </c>
      <c r="H3547" s="59">
        <v>317188</v>
      </c>
      <c r="I3547" s="60">
        <v>0</v>
      </c>
      <c r="J3547" s="58">
        <v>-802955</v>
      </c>
      <c r="K3547" s="62">
        <v>69468</v>
      </c>
      <c r="L3547" s="61"/>
      <c r="M3547" s="61"/>
      <c r="N3547" s="61"/>
      <c r="O3547" s="61"/>
      <c r="P3547" s="61"/>
      <c r="Q3547" s="62">
        <v>50434</v>
      </c>
      <c r="R3547" s="62">
        <v>9830</v>
      </c>
      <c r="S3547" s="61"/>
      <c r="T3547" s="61"/>
      <c r="U3547" s="61"/>
      <c r="V3547" s="61"/>
      <c r="W3547" s="62">
        <v>396763</v>
      </c>
      <c r="X3547" s="61"/>
      <c r="Y3547" s="61"/>
      <c r="Z3547" s="61"/>
      <c r="AA3547" s="62">
        <v>1117836</v>
      </c>
      <c r="AB3547" s="61"/>
      <c r="AC3547" s="61"/>
      <c r="AD3547" s="62">
        <v>439908</v>
      </c>
      <c r="AE3547" s="61"/>
      <c r="AF3547" s="62">
        <v>410210</v>
      </c>
      <c r="AG3547" s="61"/>
      <c r="AH3547" s="61"/>
      <c r="AI3547" s="62">
        <v>193667</v>
      </c>
      <c r="AJ3547" s="61"/>
      <c r="AK3547" s="61"/>
      <c r="AL3547" s="61"/>
      <c r="AM3547" s="61"/>
      <c r="AN3547" s="61"/>
      <c r="AO3547" s="61"/>
      <c r="AP3547" s="62">
        <v>16928</v>
      </c>
      <c r="AQ3547" s="61"/>
      <c r="AR3547" s="62">
        <v>13079</v>
      </c>
      <c r="AS3547" s="61"/>
      <c r="AT3547" s="61"/>
      <c r="AU3547" s="61"/>
      <c r="AV3547" s="61"/>
      <c r="AW3547" s="61"/>
      <c r="AX3547" s="61"/>
      <c r="AY3547" s="62">
        <v>32583</v>
      </c>
      <c r="AZ3547" s="61"/>
      <c r="BA3547" s="62">
        <v>244174</v>
      </c>
      <c r="BB3547" s="61"/>
      <c r="BC3547" s="61"/>
      <c r="BD3547" s="61"/>
      <c r="BE3547" s="61"/>
      <c r="BF3547" s="61"/>
      <c r="BG3547" s="61"/>
      <c r="BH3547" s="61"/>
      <c r="BI3547" s="61"/>
      <c r="BJ3547" s="61"/>
      <c r="BK3547" s="62">
        <v>10424</v>
      </c>
      <c r="BL3547" s="61"/>
      <c r="BM3547" s="61"/>
      <c r="BN3547" s="61"/>
      <c r="BO3547" s="62">
        <v>-802955</v>
      </c>
    </row>
    <row r="3548" spans="1:67" x14ac:dyDescent="0.2">
      <c r="A3548" s="57" t="s">
        <v>68</v>
      </c>
      <c r="B3548" s="56" t="s">
        <v>68</v>
      </c>
      <c r="C3548" s="56" t="s">
        <v>184</v>
      </c>
      <c r="D3548" s="56">
        <v>1995</v>
      </c>
      <c r="E3548" s="58">
        <v>3087995</v>
      </c>
      <c r="F3548" s="58">
        <v>2268801</v>
      </c>
      <c r="G3548" s="59">
        <v>2757317</v>
      </c>
      <c r="H3548" s="59">
        <v>330678</v>
      </c>
      <c r="I3548" s="60">
        <v>0</v>
      </c>
      <c r="J3548" s="58">
        <v>-819194</v>
      </c>
      <c r="K3548" s="62">
        <v>69468</v>
      </c>
      <c r="L3548" s="61"/>
      <c r="M3548" s="61"/>
      <c r="N3548" s="61"/>
      <c r="O3548" s="61"/>
      <c r="P3548" s="61"/>
      <c r="Q3548" s="62">
        <v>50434</v>
      </c>
      <c r="R3548" s="62">
        <v>9830</v>
      </c>
      <c r="S3548" s="61"/>
      <c r="T3548" s="61"/>
      <c r="U3548" s="61"/>
      <c r="V3548" s="61"/>
      <c r="W3548" s="62">
        <v>396763</v>
      </c>
      <c r="X3548" s="61"/>
      <c r="Y3548" s="61"/>
      <c r="Z3548" s="61"/>
      <c r="AA3548" s="62">
        <v>1166785</v>
      </c>
      <c r="AB3548" s="61"/>
      <c r="AC3548" s="61"/>
      <c r="AD3548" s="62">
        <v>452010</v>
      </c>
      <c r="AE3548" s="61"/>
      <c r="AF3548" s="62">
        <v>415983</v>
      </c>
      <c r="AG3548" s="61"/>
      <c r="AH3548" s="61"/>
      <c r="AI3548" s="62">
        <v>196044</v>
      </c>
      <c r="AJ3548" s="61"/>
      <c r="AK3548" s="61"/>
      <c r="AL3548" s="61"/>
      <c r="AM3548" s="61"/>
      <c r="AN3548" s="61"/>
      <c r="AO3548" s="61"/>
      <c r="AP3548" s="62">
        <v>17285</v>
      </c>
      <c r="AQ3548" s="61"/>
      <c r="AR3548" s="62">
        <v>17416</v>
      </c>
      <c r="AS3548" s="61"/>
      <c r="AT3548" s="61"/>
      <c r="AU3548" s="61"/>
      <c r="AV3548" s="61"/>
      <c r="AW3548" s="61"/>
      <c r="AX3548" s="61"/>
      <c r="AY3548" s="62">
        <v>41379</v>
      </c>
      <c r="AZ3548" s="61"/>
      <c r="BA3548" s="62">
        <v>244174</v>
      </c>
      <c r="BB3548" s="61"/>
      <c r="BC3548" s="61"/>
      <c r="BD3548" s="61"/>
      <c r="BE3548" s="61"/>
      <c r="BF3548" s="61"/>
      <c r="BG3548" s="61"/>
      <c r="BH3548" s="61"/>
      <c r="BI3548" s="61"/>
      <c r="BJ3548" s="61"/>
      <c r="BK3548" s="62">
        <v>10424</v>
      </c>
      <c r="BL3548" s="61"/>
      <c r="BM3548" s="61"/>
      <c r="BN3548" s="61"/>
      <c r="BO3548" s="62">
        <v>-819194</v>
      </c>
    </row>
    <row r="3549" spans="1:67" x14ac:dyDescent="0.2">
      <c r="A3549" s="57" t="s">
        <v>68</v>
      </c>
      <c r="B3549" s="56" t="s">
        <v>68</v>
      </c>
      <c r="C3549" s="56" t="s">
        <v>184</v>
      </c>
      <c r="D3549" s="56">
        <v>1996</v>
      </c>
      <c r="E3549" s="58">
        <v>3211254</v>
      </c>
      <c r="F3549" s="58">
        <v>2342611</v>
      </c>
      <c r="G3549" s="59">
        <v>2875483</v>
      </c>
      <c r="H3549" s="59">
        <v>335771</v>
      </c>
      <c r="I3549" s="60">
        <v>0</v>
      </c>
      <c r="J3549" s="58">
        <v>-868643</v>
      </c>
      <c r="K3549" s="62">
        <v>69468</v>
      </c>
      <c r="L3549" s="61"/>
      <c r="M3549" s="61"/>
      <c r="N3549" s="61"/>
      <c r="O3549" s="61"/>
      <c r="P3549" s="61"/>
      <c r="Q3549" s="62">
        <v>50434</v>
      </c>
      <c r="R3549" s="62">
        <v>9830</v>
      </c>
      <c r="S3549" s="61"/>
      <c r="T3549" s="61"/>
      <c r="U3549" s="61"/>
      <c r="V3549" s="61"/>
      <c r="W3549" s="62">
        <v>396763</v>
      </c>
      <c r="X3549" s="61"/>
      <c r="Y3549" s="61"/>
      <c r="Z3549" s="61"/>
      <c r="AA3549" s="62">
        <v>1248163</v>
      </c>
      <c r="AB3549" s="61"/>
      <c r="AC3549" s="61"/>
      <c r="AD3549" s="62">
        <v>463324</v>
      </c>
      <c r="AE3549" s="61"/>
      <c r="AF3549" s="62">
        <v>436789</v>
      </c>
      <c r="AG3549" s="61"/>
      <c r="AH3549" s="61"/>
      <c r="AI3549" s="62">
        <v>200712</v>
      </c>
      <c r="AJ3549" s="61"/>
      <c r="AK3549" s="61"/>
      <c r="AL3549" s="61"/>
      <c r="AM3549" s="61"/>
      <c r="AN3549" s="61"/>
      <c r="AO3549" s="61"/>
      <c r="AP3549" s="62">
        <v>18005</v>
      </c>
      <c r="AQ3549" s="61"/>
      <c r="AR3549" s="62">
        <v>20769</v>
      </c>
      <c r="AS3549" s="61"/>
      <c r="AT3549" s="61"/>
      <c r="AU3549" s="61"/>
      <c r="AV3549" s="61"/>
      <c r="AW3549" s="61"/>
      <c r="AX3549" s="61"/>
      <c r="AY3549" s="62">
        <v>42399</v>
      </c>
      <c r="AZ3549" s="61"/>
      <c r="BA3549" s="62">
        <v>244174</v>
      </c>
      <c r="BB3549" s="61"/>
      <c r="BC3549" s="61"/>
      <c r="BD3549" s="61"/>
      <c r="BE3549" s="61"/>
      <c r="BF3549" s="61"/>
      <c r="BG3549" s="61"/>
      <c r="BH3549" s="61"/>
      <c r="BI3549" s="61"/>
      <c r="BJ3549" s="61"/>
      <c r="BK3549" s="62">
        <v>10424</v>
      </c>
      <c r="BL3549" s="61"/>
      <c r="BM3549" s="61"/>
      <c r="BN3549" s="61"/>
      <c r="BO3549" s="62">
        <v>-868643</v>
      </c>
    </row>
    <row r="3550" spans="1:67" x14ac:dyDescent="0.2">
      <c r="A3550" s="57" t="s">
        <v>68</v>
      </c>
      <c r="B3550" s="56" t="s">
        <v>68</v>
      </c>
      <c r="C3550" s="56" t="s">
        <v>184</v>
      </c>
      <c r="D3550" s="56">
        <v>1997</v>
      </c>
      <c r="E3550" s="58">
        <v>3291043</v>
      </c>
      <c r="F3550" s="58">
        <v>2421971</v>
      </c>
      <c r="G3550" s="59">
        <v>2948347</v>
      </c>
      <c r="H3550" s="59">
        <v>342696</v>
      </c>
      <c r="I3550" s="60">
        <v>0</v>
      </c>
      <c r="J3550" s="58">
        <v>-869072</v>
      </c>
      <c r="K3550" s="62">
        <v>69468</v>
      </c>
      <c r="L3550" s="61"/>
      <c r="M3550" s="61"/>
      <c r="N3550" s="61"/>
      <c r="O3550" s="61"/>
      <c r="P3550" s="61"/>
      <c r="Q3550" s="62">
        <v>50434</v>
      </c>
      <c r="R3550" s="62">
        <v>9830</v>
      </c>
      <c r="S3550" s="61"/>
      <c r="T3550" s="61"/>
      <c r="U3550" s="61"/>
      <c r="V3550" s="61"/>
      <c r="W3550" s="62">
        <v>396763</v>
      </c>
      <c r="X3550" s="61"/>
      <c r="Y3550" s="61"/>
      <c r="Z3550" s="61"/>
      <c r="AA3550" s="62">
        <v>1304877</v>
      </c>
      <c r="AB3550" s="61"/>
      <c r="AC3550" s="61"/>
      <c r="AD3550" s="62">
        <v>468746</v>
      </c>
      <c r="AE3550" s="61"/>
      <c r="AF3550" s="62">
        <v>437705</v>
      </c>
      <c r="AG3550" s="61"/>
      <c r="AH3550" s="61"/>
      <c r="AI3550" s="62">
        <v>210524</v>
      </c>
      <c r="AJ3550" s="61"/>
      <c r="AK3550" s="61"/>
      <c r="AL3550" s="61"/>
      <c r="AM3550" s="61"/>
      <c r="AN3550" s="61"/>
      <c r="AO3550" s="61"/>
      <c r="AP3550" s="62">
        <v>19214</v>
      </c>
      <c r="AQ3550" s="61"/>
      <c r="AR3550" s="62">
        <v>20769</v>
      </c>
      <c r="AS3550" s="61"/>
      <c r="AT3550" s="61"/>
      <c r="AU3550" s="61"/>
      <c r="AV3550" s="61"/>
      <c r="AW3550" s="61"/>
      <c r="AX3550" s="61"/>
      <c r="AY3550" s="62">
        <v>47799</v>
      </c>
      <c r="AZ3550" s="61"/>
      <c r="BA3550" s="62">
        <v>244174</v>
      </c>
      <c r="BB3550" s="61"/>
      <c r="BC3550" s="61"/>
      <c r="BD3550" s="61"/>
      <c r="BE3550" s="61"/>
      <c r="BF3550" s="61"/>
      <c r="BG3550" s="61"/>
      <c r="BH3550" s="61"/>
      <c r="BI3550" s="61"/>
      <c r="BJ3550" s="61"/>
      <c r="BK3550" s="62">
        <v>10740</v>
      </c>
      <c r="BL3550" s="61"/>
      <c r="BM3550" s="61"/>
      <c r="BN3550" s="61"/>
      <c r="BO3550" s="62">
        <v>-869072</v>
      </c>
    </row>
    <row r="3551" spans="1:67" x14ac:dyDescent="0.2">
      <c r="A3551" s="57" t="s">
        <v>68</v>
      </c>
      <c r="B3551" s="56" t="s">
        <v>68</v>
      </c>
      <c r="C3551" s="56" t="s">
        <v>184</v>
      </c>
      <c r="D3551" s="56">
        <v>1998</v>
      </c>
      <c r="E3551" s="58">
        <v>3356312</v>
      </c>
      <c r="F3551" s="58">
        <v>2470475</v>
      </c>
      <c r="G3551" s="59">
        <v>3023504</v>
      </c>
      <c r="H3551" s="59">
        <v>332808</v>
      </c>
      <c r="I3551" s="60">
        <v>0</v>
      </c>
      <c r="J3551" s="58">
        <v>-885837</v>
      </c>
      <c r="K3551" s="62">
        <v>69468</v>
      </c>
      <c r="L3551" s="61"/>
      <c r="M3551" s="61"/>
      <c r="N3551" s="61"/>
      <c r="O3551" s="61"/>
      <c r="P3551" s="61"/>
      <c r="Q3551" s="62">
        <v>50434</v>
      </c>
      <c r="R3551" s="62">
        <v>9830</v>
      </c>
      <c r="S3551" s="61"/>
      <c r="T3551" s="61"/>
      <c r="U3551" s="61"/>
      <c r="V3551" s="61"/>
      <c r="W3551" s="62">
        <v>396763</v>
      </c>
      <c r="X3551" s="61"/>
      <c r="Y3551" s="61"/>
      <c r="Z3551" s="61"/>
      <c r="AA3551" s="62">
        <v>1362836</v>
      </c>
      <c r="AB3551" s="61"/>
      <c r="AC3551" s="61"/>
      <c r="AD3551" s="62">
        <v>468385</v>
      </c>
      <c r="AE3551" s="61"/>
      <c r="AF3551" s="62">
        <v>451842</v>
      </c>
      <c r="AG3551" s="61"/>
      <c r="AH3551" s="61"/>
      <c r="AI3551" s="62">
        <v>213946</v>
      </c>
      <c r="AJ3551" s="61"/>
      <c r="AK3551" s="61"/>
      <c r="AL3551" s="61"/>
      <c r="AM3551" s="61"/>
      <c r="AN3551" s="61"/>
      <c r="AO3551" s="61"/>
      <c r="AP3551" s="62">
        <v>18074</v>
      </c>
      <c r="AQ3551" s="61"/>
      <c r="AR3551" s="62">
        <v>7691</v>
      </c>
      <c r="AS3551" s="61"/>
      <c r="AT3551" s="61"/>
      <c r="AU3551" s="61"/>
      <c r="AV3551" s="61"/>
      <c r="AW3551" s="61"/>
      <c r="AX3551" s="61"/>
      <c r="AY3551" s="62">
        <v>51433</v>
      </c>
      <c r="AZ3551" s="61"/>
      <c r="BA3551" s="62">
        <v>244174</v>
      </c>
      <c r="BB3551" s="61"/>
      <c r="BC3551" s="61"/>
      <c r="BD3551" s="61"/>
      <c r="BE3551" s="61"/>
      <c r="BF3551" s="61"/>
      <c r="BG3551" s="61"/>
      <c r="BH3551" s="61"/>
      <c r="BI3551" s="61"/>
      <c r="BJ3551" s="61"/>
      <c r="BK3551" s="62">
        <v>11436</v>
      </c>
      <c r="BL3551" s="61"/>
      <c r="BM3551" s="61"/>
      <c r="BN3551" s="61"/>
      <c r="BO3551" s="62">
        <v>-885837</v>
      </c>
    </row>
    <row r="3552" spans="1:67" x14ac:dyDescent="0.2">
      <c r="A3552" s="57" t="s">
        <v>68</v>
      </c>
      <c r="B3552" s="56" t="s">
        <v>68</v>
      </c>
      <c r="C3552" s="56" t="s">
        <v>184</v>
      </c>
      <c r="D3552" s="56">
        <v>2002</v>
      </c>
      <c r="E3552" s="58">
        <v>3908641</v>
      </c>
      <c r="F3552" s="58">
        <v>3593484</v>
      </c>
      <c r="G3552" s="59">
        <v>3884969</v>
      </c>
      <c r="H3552" s="59">
        <v>23672</v>
      </c>
      <c r="I3552" s="60">
        <v>0</v>
      </c>
      <c r="J3552" s="58">
        <v>-315157</v>
      </c>
      <c r="K3552" s="61"/>
      <c r="L3552" s="62">
        <v>69468</v>
      </c>
      <c r="M3552" s="61"/>
      <c r="N3552" s="61">
        <v>0</v>
      </c>
      <c r="O3552" s="62">
        <v>50434</v>
      </c>
      <c r="P3552" s="61"/>
      <c r="Q3552" s="61"/>
      <c r="R3552" s="61"/>
      <c r="S3552" s="61">
        <v>0</v>
      </c>
      <c r="T3552" s="61">
        <v>0</v>
      </c>
      <c r="U3552" s="61"/>
      <c r="V3552" s="62">
        <v>444791</v>
      </c>
      <c r="W3552" s="61"/>
      <c r="X3552" s="61">
        <v>0</v>
      </c>
      <c r="Y3552" s="62">
        <v>526954</v>
      </c>
      <c r="Z3552" s="62">
        <v>571085</v>
      </c>
      <c r="AA3552" s="61"/>
      <c r="AB3552" s="62">
        <v>67692</v>
      </c>
      <c r="AC3552" s="62">
        <v>475792</v>
      </c>
      <c r="AD3552" s="61"/>
      <c r="AE3552" s="62">
        <v>720739</v>
      </c>
      <c r="AF3552" s="61"/>
      <c r="AG3552" s="62">
        <v>709986</v>
      </c>
      <c r="AH3552" s="62">
        <v>248028</v>
      </c>
      <c r="AI3552" s="61"/>
      <c r="AJ3552" s="61">
        <v>0</v>
      </c>
      <c r="AK3552" s="61">
        <v>0</v>
      </c>
      <c r="AL3552" s="61">
        <v>0</v>
      </c>
      <c r="AM3552" s="61">
        <v>0</v>
      </c>
      <c r="AN3552" s="61">
        <v>0</v>
      </c>
      <c r="AO3552" s="61">
        <v>0</v>
      </c>
      <c r="AP3552" s="61"/>
      <c r="AQ3552" s="61">
        <v>0</v>
      </c>
      <c r="AR3552" s="61"/>
      <c r="AS3552" s="61">
        <v>0</v>
      </c>
      <c r="AT3552" s="61">
        <v>0</v>
      </c>
      <c r="AU3552" s="61">
        <v>0</v>
      </c>
      <c r="AV3552" s="61"/>
      <c r="AW3552" s="61">
        <v>0</v>
      </c>
      <c r="AX3552" s="61">
        <v>0</v>
      </c>
      <c r="AY3552" s="61"/>
      <c r="AZ3552" s="61">
        <v>0</v>
      </c>
      <c r="BA3552" s="61"/>
      <c r="BB3552" s="61">
        <v>0</v>
      </c>
      <c r="BC3552" s="61">
        <v>0</v>
      </c>
      <c r="BD3552" s="61">
        <v>0</v>
      </c>
      <c r="BE3552" s="61"/>
      <c r="BF3552" s="61">
        <v>0</v>
      </c>
      <c r="BG3552" s="61"/>
      <c r="BH3552" s="61">
        <v>0</v>
      </c>
      <c r="BI3552" s="61"/>
      <c r="BJ3552" s="62">
        <v>12236</v>
      </c>
      <c r="BK3552" s="61"/>
      <c r="BL3552" s="62">
        <v>11436</v>
      </c>
      <c r="BM3552" s="61">
        <v>0</v>
      </c>
      <c r="BN3552" s="62">
        <v>-315157</v>
      </c>
      <c r="BO3552" s="61"/>
    </row>
    <row r="3553" spans="1:67" x14ac:dyDescent="0.2">
      <c r="A3553" s="57" t="s">
        <v>68</v>
      </c>
      <c r="B3553" s="56" t="s">
        <v>68</v>
      </c>
      <c r="C3553" s="56" t="s">
        <v>184</v>
      </c>
      <c r="D3553" s="56">
        <v>2003</v>
      </c>
      <c r="E3553" s="58">
        <v>4005040</v>
      </c>
      <c r="F3553" s="58">
        <v>3648190</v>
      </c>
      <c r="G3553" s="59">
        <v>3981368</v>
      </c>
      <c r="H3553" s="59">
        <v>23672</v>
      </c>
      <c r="I3553" s="60">
        <v>0</v>
      </c>
      <c r="J3553" s="58">
        <v>-356850</v>
      </c>
      <c r="K3553" s="61"/>
      <c r="L3553" s="62">
        <v>69468</v>
      </c>
      <c r="M3553" s="61"/>
      <c r="N3553" s="61">
        <v>0</v>
      </c>
      <c r="O3553" s="62">
        <v>50434</v>
      </c>
      <c r="P3553" s="61"/>
      <c r="Q3553" s="61"/>
      <c r="R3553" s="61"/>
      <c r="S3553" s="61">
        <v>0</v>
      </c>
      <c r="T3553" s="61">
        <v>0</v>
      </c>
      <c r="U3553" s="61"/>
      <c r="V3553" s="62">
        <v>445939</v>
      </c>
      <c r="W3553" s="61"/>
      <c r="X3553" s="61">
        <v>0</v>
      </c>
      <c r="Y3553" s="62">
        <v>556814</v>
      </c>
      <c r="Z3553" s="62">
        <v>586464</v>
      </c>
      <c r="AA3553" s="61"/>
      <c r="AB3553" s="62">
        <v>67692</v>
      </c>
      <c r="AC3553" s="62">
        <v>482977</v>
      </c>
      <c r="AD3553" s="61"/>
      <c r="AE3553" s="62">
        <v>742392</v>
      </c>
      <c r="AF3553" s="61"/>
      <c r="AG3553" s="62">
        <v>724330</v>
      </c>
      <c r="AH3553" s="62">
        <v>254858</v>
      </c>
      <c r="AI3553" s="61"/>
      <c r="AJ3553" s="61">
        <v>0</v>
      </c>
      <c r="AK3553" s="61">
        <v>0</v>
      </c>
      <c r="AL3553" s="61">
        <v>0</v>
      </c>
      <c r="AM3553" s="61">
        <v>0</v>
      </c>
      <c r="AN3553" s="61">
        <v>0</v>
      </c>
      <c r="AO3553" s="61">
        <v>0</v>
      </c>
      <c r="AP3553" s="61"/>
      <c r="AQ3553" s="61">
        <v>0</v>
      </c>
      <c r="AR3553" s="61"/>
      <c r="AS3553" s="61">
        <v>0</v>
      </c>
      <c r="AT3553" s="61">
        <v>0</v>
      </c>
      <c r="AU3553" s="61">
        <v>0</v>
      </c>
      <c r="AV3553" s="61"/>
      <c r="AW3553" s="61">
        <v>0</v>
      </c>
      <c r="AX3553" s="61">
        <v>0</v>
      </c>
      <c r="AY3553" s="61"/>
      <c r="AZ3553" s="61">
        <v>0</v>
      </c>
      <c r="BA3553" s="61"/>
      <c r="BB3553" s="61">
        <v>0</v>
      </c>
      <c r="BC3553" s="61">
        <v>0</v>
      </c>
      <c r="BD3553" s="61">
        <v>0</v>
      </c>
      <c r="BE3553" s="61"/>
      <c r="BF3553" s="61">
        <v>0</v>
      </c>
      <c r="BG3553" s="61"/>
      <c r="BH3553" s="61">
        <v>0</v>
      </c>
      <c r="BI3553" s="61"/>
      <c r="BJ3553" s="62">
        <v>12236</v>
      </c>
      <c r="BK3553" s="61"/>
      <c r="BL3553" s="62">
        <v>11436</v>
      </c>
      <c r="BM3553" s="61">
        <v>0</v>
      </c>
      <c r="BN3553" s="62">
        <v>-356850</v>
      </c>
      <c r="BO3553" s="61"/>
    </row>
    <row r="3554" spans="1:67" x14ac:dyDescent="0.2">
      <c r="A3554" s="57" t="s">
        <v>68</v>
      </c>
      <c r="B3554" s="56" t="s">
        <v>68</v>
      </c>
      <c r="C3554" s="56" t="s">
        <v>184</v>
      </c>
      <c r="D3554" s="56">
        <v>2004</v>
      </c>
      <c r="E3554" s="58">
        <v>4072300</v>
      </c>
      <c r="F3554" s="58">
        <v>3704043</v>
      </c>
      <c r="G3554" s="59">
        <v>4043653</v>
      </c>
      <c r="H3554" s="59">
        <v>28647</v>
      </c>
      <c r="I3554" s="60">
        <v>0</v>
      </c>
      <c r="J3554" s="58">
        <v>-368257</v>
      </c>
      <c r="K3554" s="61"/>
      <c r="L3554" s="62">
        <v>69468</v>
      </c>
      <c r="M3554" s="61"/>
      <c r="N3554" s="61">
        <v>0</v>
      </c>
      <c r="O3554" s="62">
        <v>50434</v>
      </c>
      <c r="P3554" s="61"/>
      <c r="Q3554" s="61"/>
      <c r="R3554" s="61"/>
      <c r="S3554" s="61">
        <v>0</v>
      </c>
      <c r="T3554" s="61">
        <v>0</v>
      </c>
      <c r="U3554" s="61"/>
      <c r="V3554" s="62">
        <v>450614</v>
      </c>
      <c r="W3554" s="61"/>
      <c r="X3554" s="61">
        <v>0</v>
      </c>
      <c r="Y3554" s="62">
        <v>562814</v>
      </c>
      <c r="Z3554" s="62">
        <v>604109</v>
      </c>
      <c r="AA3554" s="61"/>
      <c r="AB3554" s="62">
        <v>70692</v>
      </c>
      <c r="AC3554" s="62">
        <v>493152</v>
      </c>
      <c r="AD3554" s="61"/>
      <c r="AE3554" s="62">
        <v>751492</v>
      </c>
      <c r="AF3554" s="61"/>
      <c r="AG3554" s="62">
        <v>736230</v>
      </c>
      <c r="AH3554" s="62">
        <v>254648</v>
      </c>
      <c r="AI3554" s="61"/>
      <c r="AJ3554" s="61">
        <v>0</v>
      </c>
      <c r="AK3554" s="61">
        <v>0</v>
      </c>
      <c r="AL3554" s="61">
        <v>0</v>
      </c>
      <c r="AM3554" s="61">
        <v>0</v>
      </c>
      <c r="AN3554" s="61">
        <v>0</v>
      </c>
      <c r="AO3554" s="61">
        <v>0</v>
      </c>
      <c r="AP3554" s="61"/>
      <c r="AQ3554" s="61">
        <v>0</v>
      </c>
      <c r="AR3554" s="61"/>
      <c r="AS3554" s="61">
        <v>0</v>
      </c>
      <c r="AT3554" s="62">
        <v>4975</v>
      </c>
      <c r="AU3554" s="61">
        <v>0</v>
      </c>
      <c r="AV3554" s="61"/>
      <c r="AW3554" s="61">
        <v>0</v>
      </c>
      <c r="AX3554" s="61">
        <v>0</v>
      </c>
      <c r="AY3554" s="61"/>
      <c r="AZ3554" s="61">
        <v>0</v>
      </c>
      <c r="BA3554" s="61"/>
      <c r="BB3554" s="61">
        <v>0</v>
      </c>
      <c r="BC3554" s="61">
        <v>0</v>
      </c>
      <c r="BD3554" s="61">
        <v>0</v>
      </c>
      <c r="BE3554" s="61"/>
      <c r="BF3554" s="61">
        <v>0</v>
      </c>
      <c r="BG3554" s="61"/>
      <c r="BH3554" s="61">
        <v>0</v>
      </c>
      <c r="BI3554" s="61"/>
      <c r="BJ3554" s="62">
        <v>12236</v>
      </c>
      <c r="BK3554" s="61"/>
      <c r="BL3554" s="62">
        <v>11436</v>
      </c>
      <c r="BM3554" s="61">
        <v>0</v>
      </c>
      <c r="BN3554" s="62">
        <v>-368257</v>
      </c>
      <c r="BO3554" s="61"/>
    </row>
    <row r="3555" spans="1:67" x14ac:dyDescent="0.2">
      <c r="A3555" s="57" t="s">
        <v>68</v>
      </c>
      <c r="B3555" s="56" t="s">
        <v>68</v>
      </c>
      <c r="C3555" s="56" t="s">
        <v>613</v>
      </c>
      <c r="D3555" s="56">
        <v>1989</v>
      </c>
      <c r="E3555" s="58">
        <v>1416610</v>
      </c>
      <c r="F3555" s="58">
        <v>1401327</v>
      </c>
      <c r="G3555" s="59">
        <v>1153077</v>
      </c>
      <c r="H3555" s="59">
        <v>263533</v>
      </c>
      <c r="I3555" s="60">
        <v>0</v>
      </c>
      <c r="J3555" s="58">
        <v>-15283</v>
      </c>
      <c r="K3555" s="62">
        <v>44878</v>
      </c>
      <c r="L3555" s="61"/>
      <c r="M3555" s="61"/>
      <c r="N3555" s="61"/>
      <c r="O3555" s="61"/>
      <c r="P3555" s="61"/>
      <c r="Q3555" s="62">
        <v>59302</v>
      </c>
      <c r="R3555" s="61"/>
      <c r="S3555" s="61"/>
      <c r="T3555" s="61"/>
      <c r="U3555" s="61"/>
      <c r="V3555" s="61"/>
      <c r="W3555" s="62">
        <v>139617</v>
      </c>
      <c r="X3555" s="61"/>
      <c r="Y3555" s="61"/>
      <c r="Z3555" s="61"/>
      <c r="AA3555" s="62">
        <v>543109</v>
      </c>
      <c r="AB3555" s="61"/>
      <c r="AC3555" s="61"/>
      <c r="AD3555" s="62">
        <v>46672</v>
      </c>
      <c r="AE3555" s="61"/>
      <c r="AF3555" s="62">
        <v>209765</v>
      </c>
      <c r="AG3555" s="61"/>
      <c r="AH3555" s="61"/>
      <c r="AI3555" s="62">
        <v>109734</v>
      </c>
      <c r="AJ3555" s="61"/>
      <c r="AK3555" s="61"/>
      <c r="AL3555" s="61"/>
      <c r="AM3555" s="61"/>
      <c r="AN3555" s="61"/>
      <c r="AO3555" s="61"/>
      <c r="AP3555" s="62">
        <v>12755</v>
      </c>
      <c r="AQ3555" s="61"/>
      <c r="AR3555" s="62">
        <v>16987</v>
      </c>
      <c r="AS3555" s="61"/>
      <c r="AT3555" s="61"/>
      <c r="AU3555" s="61"/>
      <c r="AV3555" s="61"/>
      <c r="AW3555" s="61"/>
      <c r="AX3555" s="61"/>
      <c r="AY3555" s="62">
        <v>35246</v>
      </c>
      <c r="AZ3555" s="61"/>
      <c r="BA3555" s="62">
        <v>186950</v>
      </c>
      <c r="BB3555" s="61"/>
      <c r="BC3555" s="61"/>
      <c r="BD3555" s="61"/>
      <c r="BE3555" s="61"/>
      <c r="BF3555" s="61"/>
      <c r="BG3555" s="61"/>
      <c r="BH3555" s="61"/>
      <c r="BI3555" s="61"/>
      <c r="BJ3555" s="61"/>
      <c r="BK3555" s="62">
        <v>11595</v>
      </c>
      <c r="BL3555" s="61"/>
      <c r="BM3555" s="61"/>
      <c r="BN3555" s="61"/>
      <c r="BO3555" s="62">
        <v>-15283</v>
      </c>
    </row>
    <row r="3556" spans="1:67" x14ac:dyDescent="0.2">
      <c r="A3556" s="57" t="s">
        <v>68</v>
      </c>
      <c r="B3556" s="56" t="s">
        <v>68</v>
      </c>
      <c r="C3556" s="56" t="s">
        <v>613</v>
      </c>
      <c r="D3556" s="56">
        <v>1990</v>
      </c>
      <c r="E3556" s="58">
        <v>1527054</v>
      </c>
      <c r="F3556" s="58">
        <v>1511771</v>
      </c>
      <c r="G3556" s="59">
        <v>1261756</v>
      </c>
      <c r="H3556" s="59">
        <v>265298</v>
      </c>
      <c r="I3556" s="60">
        <v>0</v>
      </c>
      <c r="J3556" s="58">
        <v>-15283</v>
      </c>
      <c r="K3556" s="62">
        <v>44878</v>
      </c>
      <c r="L3556" s="61"/>
      <c r="M3556" s="61"/>
      <c r="N3556" s="61"/>
      <c r="O3556" s="61"/>
      <c r="P3556" s="61"/>
      <c r="Q3556" s="62">
        <v>59302</v>
      </c>
      <c r="R3556" s="61"/>
      <c r="S3556" s="61"/>
      <c r="T3556" s="61"/>
      <c r="U3556" s="61"/>
      <c r="V3556" s="61"/>
      <c r="W3556" s="62">
        <v>139617</v>
      </c>
      <c r="X3556" s="61"/>
      <c r="Y3556" s="61"/>
      <c r="Z3556" s="61"/>
      <c r="AA3556" s="62">
        <v>578452</v>
      </c>
      <c r="AB3556" s="61"/>
      <c r="AC3556" s="61"/>
      <c r="AD3556" s="62">
        <v>78359</v>
      </c>
      <c r="AE3556" s="61"/>
      <c r="AF3556" s="62">
        <v>242334</v>
      </c>
      <c r="AG3556" s="61"/>
      <c r="AH3556" s="61"/>
      <c r="AI3556" s="62">
        <v>118814</v>
      </c>
      <c r="AJ3556" s="61"/>
      <c r="AK3556" s="61"/>
      <c r="AL3556" s="61"/>
      <c r="AM3556" s="61"/>
      <c r="AN3556" s="61"/>
      <c r="AO3556" s="61"/>
      <c r="AP3556" s="62">
        <v>13000</v>
      </c>
      <c r="AQ3556" s="61"/>
      <c r="AR3556" s="62">
        <v>16987</v>
      </c>
      <c r="AS3556" s="61"/>
      <c r="AT3556" s="61"/>
      <c r="AU3556" s="61"/>
      <c r="AV3556" s="61"/>
      <c r="AW3556" s="61"/>
      <c r="AX3556" s="61"/>
      <c r="AY3556" s="62">
        <v>36815</v>
      </c>
      <c r="AZ3556" s="61"/>
      <c r="BA3556" s="62">
        <v>186950</v>
      </c>
      <c r="BB3556" s="61"/>
      <c r="BC3556" s="61"/>
      <c r="BD3556" s="61"/>
      <c r="BE3556" s="61"/>
      <c r="BF3556" s="61"/>
      <c r="BG3556" s="61"/>
      <c r="BH3556" s="61"/>
      <c r="BI3556" s="61"/>
      <c r="BJ3556" s="61"/>
      <c r="BK3556" s="62">
        <v>11546</v>
      </c>
      <c r="BL3556" s="61"/>
      <c r="BM3556" s="61"/>
      <c r="BN3556" s="61"/>
      <c r="BO3556" s="62">
        <v>-15283</v>
      </c>
    </row>
    <row r="3557" spans="1:67" x14ac:dyDescent="0.2">
      <c r="A3557" s="57" t="s">
        <v>68</v>
      </c>
      <c r="B3557" s="56" t="s">
        <v>68</v>
      </c>
      <c r="C3557" s="56" t="s">
        <v>613</v>
      </c>
      <c r="D3557" s="56">
        <v>1991</v>
      </c>
      <c r="E3557" s="58">
        <v>1601760</v>
      </c>
      <c r="F3557" s="58">
        <v>1586477</v>
      </c>
      <c r="G3557" s="59">
        <v>1319588</v>
      </c>
      <c r="H3557" s="59">
        <v>282172</v>
      </c>
      <c r="I3557" s="60">
        <v>0</v>
      </c>
      <c r="J3557" s="58">
        <v>-15283</v>
      </c>
      <c r="K3557" s="62">
        <v>44878</v>
      </c>
      <c r="L3557" s="61"/>
      <c r="M3557" s="61"/>
      <c r="N3557" s="61"/>
      <c r="O3557" s="61"/>
      <c r="P3557" s="61"/>
      <c r="Q3557" s="62">
        <v>59302</v>
      </c>
      <c r="R3557" s="61"/>
      <c r="S3557" s="61"/>
      <c r="T3557" s="61"/>
      <c r="U3557" s="61"/>
      <c r="V3557" s="61"/>
      <c r="W3557" s="62">
        <v>139617</v>
      </c>
      <c r="X3557" s="61"/>
      <c r="Y3557" s="61"/>
      <c r="Z3557" s="61"/>
      <c r="AA3557" s="62">
        <v>603215</v>
      </c>
      <c r="AB3557" s="61"/>
      <c r="AC3557" s="61"/>
      <c r="AD3557" s="62">
        <v>86851</v>
      </c>
      <c r="AE3557" s="61"/>
      <c r="AF3557" s="62">
        <v>260942</v>
      </c>
      <c r="AG3557" s="61"/>
      <c r="AH3557" s="61"/>
      <c r="AI3557" s="62">
        <v>124783</v>
      </c>
      <c r="AJ3557" s="61"/>
      <c r="AK3557" s="61"/>
      <c r="AL3557" s="61"/>
      <c r="AM3557" s="61"/>
      <c r="AN3557" s="61"/>
      <c r="AO3557" s="61"/>
      <c r="AP3557" s="62">
        <v>14530</v>
      </c>
      <c r="AQ3557" s="61"/>
      <c r="AR3557" s="62">
        <v>30737</v>
      </c>
      <c r="AS3557" s="61"/>
      <c r="AT3557" s="61"/>
      <c r="AU3557" s="61"/>
      <c r="AV3557" s="61"/>
      <c r="AW3557" s="61"/>
      <c r="AX3557" s="61"/>
      <c r="AY3557" s="62">
        <v>37220</v>
      </c>
      <c r="AZ3557" s="61"/>
      <c r="BA3557" s="62">
        <v>187598</v>
      </c>
      <c r="BB3557" s="61"/>
      <c r="BC3557" s="61"/>
      <c r="BD3557" s="61"/>
      <c r="BE3557" s="61"/>
      <c r="BF3557" s="61"/>
      <c r="BG3557" s="61"/>
      <c r="BH3557" s="61"/>
      <c r="BI3557" s="61"/>
      <c r="BJ3557" s="61"/>
      <c r="BK3557" s="62">
        <v>12087</v>
      </c>
      <c r="BL3557" s="61"/>
      <c r="BM3557" s="61"/>
      <c r="BN3557" s="61"/>
      <c r="BO3557" s="62">
        <v>-15283</v>
      </c>
    </row>
    <row r="3558" spans="1:67" x14ac:dyDescent="0.2">
      <c r="A3558" s="57" t="s">
        <v>68</v>
      </c>
      <c r="B3558" s="56" t="s">
        <v>68</v>
      </c>
      <c r="C3558" s="56" t="s">
        <v>613</v>
      </c>
      <c r="D3558" s="56">
        <v>1992</v>
      </c>
      <c r="E3558" s="58">
        <v>1808710</v>
      </c>
      <c r="F3558" s="58">
        <v>1793427</v>
      </c>
      <c r="G3558" s="59">
        <v>1551235</v>
      </c>
      <c r="H3558" s="59">
        <v>257475</v>
      </c>
      <c r="I3558" s="60">
        <v>0</v>
      </c>
      <c r="J3558" s="58">
        <v>-15283</v>
      </c>
      <c r="K3558" s="62">
        <v>202378</v>
      </c>
      <c r="L3558" s="61"/>
      <c r="M3558" s="61"/>
      <c r="N3558" s="61"/>
      <c r="O3558" s="61"/>
      <c r="P3558" s="62">
        <v>199733</v>
      </c>
      <c r="Q3558" s="62">
        <v>59302</v>
      </c>
      <c r="R3558" s="61"/>
      <c r="S3558" s="61"/>
      <c r="T3558" s="61"/>
      <c r="U3558" s="61"/>
      <c r="V3558" s="61"/>
      <c r="W3558" s="62">
        <v>139617</v>
      </c>
      <c r="X3558" s="61"/>
      <c r="Y3558" s="61"/>
      <c r="Z3558" s="61"/>
      <c r="AA3558" s="62">
        <v>403068</v>
      </c>
      <c r="AB3558" s="61"/>
      <c r="AC3558" s="61"/>
      <c r="AD3558" s="62">
        <v>127571</v>
      </c>
      <c r="AE3558" s="61"/>
      <c r="AF3558" s="62">
        <v>287280</v>
      </c>
      <c r="AG3558" s="61"/>
      <c r="AH3558" s="61"/>
      <c r="AI3558" s="62">
        <v>132286</v>
      </c>
      <c r="AJ3558" s="61"/>
      <c r="AK3558" s="61"/>
      <c r="AL3558" s="61"/>
      <c r="AM3558" s="61"/>
      <c r="AN3558" s="61"/>
      <c r="AO3558" s="61"/>
      <c r="AP3558" s="62">
        <v>15082</v>
      </c>
      <c r="AQ3558" s="61"/>
      <c r="AR3558" s="62">
        <v>13750</v>
      </c>
      <c r="AS3558" s="61"/>
      <c r="AT3558" s="61"/>
      <c r="AU3558" s="61"/>
      <c r="AV3558" s="61"/>
      <c r="AW3558" s="61"/>
      <c r="AX3558" s="61"/>
      <c r="AY3558" s="62">
        <v>37220</v>
      </c>
      <c r="AZ3558" s="61"/>
      <c r="BA3558" s="62">
        <v>188643</v>
      </c>
      <c r="BB3558" s="61"/>
      <c r="BC3558" s="61"/>
      <c r="BD3558" s="61"/>
      <c r="BE3558" s="61"/>
      <c r="BF3558" s="61"/>
      <c r="BG3558" s="61"/>
      <c r="BH3558" s="61"/>
      <c r="BI3558" s="61"/>
      <c r="BJ3558" s="61"/>
      <c r="BK3558" s="62">
        <v>2780</v>
      </c>
      <c r="BL3558" s="61"/>
      <c r="BM3558" s="61"/>
      <c r="BN3558" s="61"/>
      <c r="BO3558" s="62">
        <v>-15283</v>
      </c>
    </row>
    <row r="3559" spans="1:67" x14ac:dyDescent="0.2">
      <c r="A3559" s="57" t="s">
        <v>68</v>
      </c>
      <c r="B3559" s="56" t="s">
        <v>68</v>
      </c>
      <c r="C3559" s="56" t="s">
        <v>613</v>
      </c>
      <c r="D3559" s="56">
        <v>1993</v>
      </c>
      <c r="E3559" s="58">
        <v>1829383</v>
      </c>
      <c r="F3559" s="58">
        <v>1814100</v>
      </c>
      <c r="G3559" s="59">
        <v>1571536</v>
      </c>
      <c r="H3559" s="59">
        <v>257847</v>
      </c>
      <c r="I3559" s="60">
        <v>0</v>
      </c>
      <c r="J3559" s="58">
        <v>-15283</v>
      </c>
      <c r="K3559" s="62">
        <v>202378</v>
      </c>
      <c r="L3559" s="61"/>
      <c r="M3559" s="61"/>
      <c r="N3559" s="61"/>
      <c r="O3559" s="61"/>
      <c r="P3559" s="62">
        <v>201959</v>
      </c>
      <c r="Q3559" s="62">
        <v>59302</v>
      </c>
      <c r="R3559" s="61"/>
      <c r="S3559" s="61"/>
      <c r="T3559" s="61"/>
      <c r="U3559" s="61"/>
      <c r="V3559" s="61"/>
      <c r="W3559" s="62">
        <v>139617</v>
      </c>
      <c r="X3559" s="61"/>
      <c r="Y3559" s="61"/>
      <c r="Z3559" s="61"/>
      <c r="AA3559" s="62">
        <v>411063</v>
      </c>
      <c r="AB3559" s="61"/>
      <c r="AC3559" s="61"/>
      <c r="AD3559" s="62">
        <v>128293</v>
      </c>
      <c r="AE3559" s="61"/>
      <c r="AF3559" s="62">
        <v>293106</v>
      </c>
      <c r="AG3559" s="61"/>
      <c r="AH3559" s="61"/>
      <c r="AI3559" s="62">
        <v>135818</v>
      </c>
      <c r="AJ3559" s="61"/>
      <c r="AK3559" s="61"/>
      <c r="AL3559" s="61"/>
      <c r="AM3559" s="61"/>
      <c r="AN3559" s="61"/>
      <c r="AO3559" s="61"/>
      <c r="AP3559" s="62">
        <v>15141</v>
      </c>
      <c r="AQ3559" s="61"/>
      <c r="AR3559" s="62">
        <v>13750</v>
      </c>
      <c r="AS3559" s="61"/>
      <c r="AT3559" s="61"/>
      <c r="AU3559" s="61"/>
      <c r="AV3559" s="61"/>
      <c r="AW3559" s="61"/>
      <c r="AX3559" s="61"/>
      <c r="AY3559" s="62">
        <v>37533</v>
      </c>
      <c r="AZ3559" s="61"/>
      <c r="BA3559" s="62">
        <v>188643</v>
      </c>
      <c r="BB3559" s="61"/>
      <c r="BC3559" s="61"/>
      <c r="BD3559" s="61"/>
      <c r="BE3559" s="61"/>
      <c r="BF3559" s="61"/>
      <c r="BG3559" s="61"/>
      <c r="BH3559" s="61"/>
      <c r="BI3559" s="61"/>
      <c r="BJ3559" s="61"/>
      <c r="BK3559" s="62">
        <v>2780</v>
      </c>
      <c r="BL3559" s="61"/>
      <c r="BM3559" s="61"/>
      <c r="BN3559" s="61"/>
      <c r="BO3559" s="62">
        <v>-15283</v>
      </c>
    </row>
    <row r="3560" spans="1:67" x14ac:dyDescent="0.2">
      <c r="A3560" s="57" t="s">
        <v>68</v>
      </c>
      <c r="B3560" s="56" t="s">
        <v>68</v>
      </c>
      <c r="C3560" s="56" t="s">
        <v>613</v>
      </c>
      <c r="D3560" s="56">
        <v>1994</v>
      </c>
      <c r="E3560" s="58">
        <v>1954244</v>
      </c>
      <c r="F3560" s="58">
        <v>1545108</v>
      </c>
      <c r="G3560" s="59">
        <v>1695468</v>
      </c>
      <c r="H3560" s="59">
        <v>258776</v>
      </c>
      <c r="I3560" s="60">
        <v>0</v>
      </c>
      <c r="J3560" s="58">
        <v>-409136</v>
      </c>
      <c r="K3560" s="62">
        <v>202378</v>
      </c>
      <c r="L3560" s="61"/>
      <c r="M3560" s="61"/>
      <c r="N3560" s="61"/>
      <c r="O3560" s="61"/>
      <c r="P3560" s="62">
        <v>205209</v>
      </c>
      <c r="Q3560" s="62">
        <v>59302</v>
      </c>
      <c r="R3560" s="61"/>
      <c r="S3560" s="61"/>
      <c r="T3560" s="61"/>
      <c r="U3560" s="61"/>
      <c r="V3560" s="61"/>
      <c r="W3560" s="62">
        <v>139617</v>
      </c>
      <c r="X3560" s="61"/>
      <c r="Y3560" s="61"/>
      <c r="Z3560" s="61"/>
      <c r="AA3560" s="62">
        <v>477641</v>
      </c>
      <c r="AB3560" s="61"/>
      <c r="AC3560" s="61"/>
      <c r="AD3560" s="62">
        <v>136302</v>
      </c>
      <c r="AE3560" s="61"/>
      <c r="AF3560" s="62">
        <v>334772</v>
      </c>
      <c r="AG3560" s="61"/>
      <c r="AH3560" s="61"/>
      <c r="AI3560" s="62">
        <v>140247</v>
      </c>
      <c r="AJ3560" s="61"/>
      <c r="AK3560" s="61"/>
      <c r="AL3560" s="61"/>
      <c r="AM3560" s="61"/>
      <c r="AN3560" s="61"/>
      <c r="AO3560" s="61"/>
      <c r="AP3560" s="62">
        <v>15141</v>
      </c>
      <c r="AQ3560" s="61"/>
      <c r="AR3560" s="62">
        <v>13750</v>
      </c>
      <c r="AS3560" s="61"/>
      <c r="AT3560" s="61"/>
      <c r="AU3560" s="61"/>
      <c r="AV3560" s="61"/>
      <c r="AW3560" s="61"/>
      <c r="AX3560" s="61"/>
      <c r="AY3560" s="62">
        <v>38462</v>
      </c>
      <c r="AZ3560" s="61"/>
      <c r="BA3560" s="62">
        <v>188643</v>
      </c>
      <c r="BB3560" s="61"/>
      <c r="BC3560" s="61"/>
      <c r="BD3560" s="61"/>
      <c r="BE3560" s="61"/>
      <c r="BF3560" s="61"/>
      <c r="BG3560" s="61"/>
      <c r="BH3560" s="61"/>
      <c r="BI3560" s="61"/>
      <c r="BJ3560" s="61"/>
      <c r="BK3560" s="62">
        <v>2780</v>
      </c>
      <c r="BL3560" s="61"/>
      <c r="BM3560" s="61"/>
      <c r="BN3560" s="61"/>
      <c r="BO3560" s="62">
        <v>-409136</v>
      </c>
    </row>
    <row r="3561" spans="1:67" x14ac:dyDescent="0.2">
      <c r="A3561" s="57" t="s">
        <v>68</v>
      </c>
      <c r="B3561" s="56" t="s">
        <v>68</v>
      </c>
      <c r="C3561" s="56" t="s">
        <v>613</v>
      </c>
      <c r="D3561" s="56">
        <v>1995</v>
      </c>
      <c r="E3561" s="58">
        <v>2021149</v>
      </c>
      <c r="F3561" s="58">
        <v>1562179</v>
      </c>
      <c r="G3561" s="59">
        <v>1749762</v>
      </c>
      <c r="H3561" s="59">
        <v>271387</v>
      </c>
      <c r="I3561" s="60">
        <v>0</v>
      </c>
      <c r="J3561" s="58">
        <v>-458970</v>
      </c>
      <c r="K3561" s="62">
        <v>202378</v>
      </c>
      <c r="L3561" s="61"/>
      <c r="M3561" s="61"/>
      <c r="N3561" s="61"/>
      <c r="O3561" s="61"/>
      <c r="P3561" s="62">
        <v>207926</v>
      </c>
      <c r="Q3561" s="62">
        <v>59302</v>
      </c>
      <c r="R3561" s="61"/>
      <c r="S3561" s="61"/>
      <c r="T3561" s="61"/>
      <c r="U3561" s="61"/>
      <c r="V3561" s="61"/>
      <c r="W3561" s="62">
        <v>139617</v>
      </c>
      <c r="X3561" s="61"/>
      <c r="Y3561" s="61"/>
      <c r="Z3561" s="61"/>
      <c r="AA3561" s="62">
        <v>509203</v>
      </c>
      <c r="AB3561" s="61"/>
      <c r="AC3561" s="61"/>
      <c r="AD3561" s="62">
        <v>145121</v>
      </c>
      <c r="AE3561" s="61"/>
      <c r="AF3561" s="62">
        <v>340925</v>
      </c>
      <c r="AG3561" s="61"/>
      <c r="AH3561" s="61"/>
      <c r="AI3561" s="62">
        <v>145290</v>
      </c>
      <c r="AJ3561" s="61"/>
      <c r="AK3561" s="61"/>
      <c r="AL3561" s="61"/>
      <c r="AM3561" s="61"/>
      <c r="AN3561" s="61"/>
      <c r="AO3561" s="61"/>
      <c r="AP3561" s="62">
        <v>15141</v>
      </c>
      <c r="AQ3561" s="61"/>
      <c r="AR3561" s="62">
        <v>18262</v>
      </c>
      <c r="AS3561" s="61"/>
      <c r="AT3561" s="61"/>
      <c r="AU3561" s="61"/>
      <c r="AV3561" s="61"/>
      <c r="AW3561" s="61"/>
      <c r="AX3561" s="61"/>
      <c r="AY3561" s="62">
        <v>38462</v>
      </c>
      <c r="AZ3561" s="61"/>
      <c r="BA3561" s="62">
        <v>196476</v>
      </c>
      <c r="BB3561" s="61"/>
      <c r="BC3561" s="61"/>
      <c r="BD3561" s="61"/>
      <c r="BE3561" s="61"/>
      <c r="BF3561" s="61"/>
      <c r="BG3561" s="61"/>
      <c r="BH3561" s="61"/>
      <c r="BI3561" s="61"/>
      <c r="BJ3561" s="61"/>
      <c r="BK3561" s="62">
        <v>3046</v>
      </c>
      <c r="BL3561" s="61"/>
      <c r="BM3561" s="61"/>
      <c r="BN3561" s="61"/>
      <c r="BO3561" s="62">
        <v>-458970</v>
      </c>
    </row>
    <row r="3562" spans="1:67" x14ac:dyDescent="0.2">
      <c r="A3562" s="57" t="s">
        <v>68</v>
      </c>
      <c r="B3562" s="56" t="s">
        <v>68</v>
      </c>
      <c r="C3562" s="56" t="s">
        <v>613</v>
      </c>
      <c r="D3562" s="56">
        <v>1996</v>
      </c>
      <c r="E3562" s="58">
        <v>2096821</v>
      </c>
      <c r="F3562" s="58">
        <v>1585844</v>
      </c>
      <c r="G3562" s="59">
        <v>1824184</v>
      </c>
      <c r="H3562" s="59">
        <v>272637</v>
      </c>
      <c r="I3562" s="60">
        <v>0</v>
      </c>
      <c r="J3562" s="58">
        <v>-510977</v>
      </c>
      <c r="K3562" s="62">
        <v>202378</v>
      </c>
      <c r="L3562" s="61"/>
      <c r="M3562" s="61"/>
      <c r="N3562" s="61"/>
      <c r="O3562" s="61"/>
      <c r="P3562" s="62">
        <v>207926</v>
      </c>
      <c r="Q3562" s="62">
        <v>59302</v>
      </c>
      <c r="R3562" s="61"/>
      <c r="S3562" s="61"/>
      <c r="T3562" s="61"/>
      <c r="U3562" s="61"/>
      <c r="V3562" s="61"/>
      <c r="W3562" s="62">
        <v>139617</v>
      </c>
      <c r="X3562" s="61"/>
      <c r="Y3562" s="61"/>
      <c r="Z3562" s="61"/>
      <c r="AA3562" s="62">
        <v>542978</v>
      </c>
      <c r="AB3562" s="61"/>
      <c r="AC3562" s="61"/>
      <c r="AD3562" s="62">
        <v>159718</v>
      </c>
      <c r="AE3562" s="61"/>
      <c r="AF3562" s="62">
        <v>360023</v>
      </c>
      <c r="AG3562" s="61"/>
      <c r="AH3562" s="61"/>
      <c r="AI3562" s="62">
        <v>152242</v>
      </c>
      <c r="AJ3562" s="61"/>
      <c r="AK3562" s="61"/>
      <c r="AL3562" s="61"/>
      <c r="AM3562" s="61"/>
      <c r="AN3562" s="61"/>
      <c r="AO3562" s="61"/>
      <c r="AP3562" s="62">
        <v>16208</v>
      </c>
      <c r="AQ3562" s="61"/>
      <c r="AR3562" s="62">
        <v>18262</v>
      </c>
      <c r="AS3562" s="61"/>
      <c r="AT3562" s="61"/>
      <c r="AU3562" s="61"/>
      <c r="AV3562" s="61"/>
      <c r="AW3562" s="61"/>
      <c r="AX3562" s="61"/>
      <c r="AY3562" s="62">
        <v>38963</v>
      </c>
      <c r="AZ3562" s="61"/>
      <c r="BA3562" s="62">
        <v>196476</v>
      </c>
      <c r="BB3562" s="61"/>
      <c r="BC3562" s="61"/>
      <c r="BD3562" s="61"/>
      <c r="BE3562" s="61"/>
      <c r="BF3562" s="61"/>
      <c r="BG3562" s="61"/>
      <c r="BH3562" s="61"/>
      <c r="BI3562" s="61"/>
      <c r="BJ3562" s="61"/>
      <c r="BK3562" s="62">
        <v>2728</v>
      </c>
      <c r="BL3562" s="61"/>
      <c r="BM3562" s="61"/>
      <c r="BN3562" s="61"/>
      <c r="BO3562" s="62">
        <v>-510977</v>
      </c>
    </row>
    <row r="3563" spans="1:67" x14ac:dyDescent="0.2">
      <c r="A3563" s="57" t="s">
        <v>68</v>
      </c>
      <c r="B3563" s="56" t="s">
        <v>68</v>
      </c>
      <c r="C3563" s="56" t="s">
        <v>613</v>
      </c>
      <c r="D3563" s="56">
        <v>1997</v>
      </c>
      <c r="E3563" s="58">
        <v>2322193</v>
      </c>
      <c r="F3563" s="58">
        <v>1673844</v>
      </c>
      <c r="G3563" s="59">
        <v>1972788</v>
      </c>
      <c r="H3563" s="59">
        <v>349405</v>
      </c>
      <c r="I3563" s="60">
        <v>0</v>
      </c>
      <c r="J3563" s="58">
        <v>-648349</v>
      </c>
      <c r="K3563" s="62">
        <v>202378</v>
      </c>
      <c r="L3563" s="61"/>
      <c r="M3563" s="61"/>
      <c r="N3563" s="61"/>
      <c r="O3563" s="61"/>
      <c r="P3563" s="62">
        <v>207926</v>
      </c>
      <c r="Q3563" s="62">
        <v>59302</v>
      </c>
      <c r="R3563" s="61"/>
      <c r="S3563" s="61"/>
      <c r="T3563" s="61"/>
      <c r="U3563" s="61"/>
      <c r="V3563" s="61"/>
      <c r="W3563" s="62">
        <v>139617</v>
      </c>
      <c r="X3563" s="61"/>
      <c r="Y3563" s="61"/>
      <c r="Z3563" s="61"/>
      <c r="AA3563" s="62">
        <v>551825</v>
      </c>
      <c r="AB3563" s="61"/>
      <c r="AC3563" s="61"/>
      <c r="AD3563" s="62">
        <v>269739</v>
      </c>
      <c r="AE3563" s="61"/>
      <c r="AF3563" s="62">
        <v>388717</v>
      </c>
      <c r="AG3563" s="61"/>
      <c r="AH3563" s="61"/>
      <c r="AI3563" s="62">
        <v>153284</v>
      </c>
      <c r="AJ3563" s="61"/>
      <c r="AK3563" s="61"/>
      <c r="AL3563" s="61"/>
      <c r="AM3563" s="61"/>
      <c r="AN3563" s="61"/>
      <c r="AO3563" s="61"/>
      <c r="AP3563" s="62">
        <v>16613</v>
      </c>
      <c r="AQ3563" s="61"/>
      <c r="AR3563" s="62">
        <v>18262</v>
      </c>
      <c r="AS3563" s="61"/>
      <c r="AT3563" s="61"/>
      <c r="AU3563" s="61"/>
      <c r="AV3563" s="61"/>
      <c r="AW3563" s="61"/>
      <c r="AX3563" s="61"/>
      <c r="AY3563" s="62">
        <v>39729</v>
      </c>
      <c r="AZ3563" s="61"/>
      <c r="BA3563" s="62">
        <v>270391</v>
      </c>
      <c r="BB3563" s="61"/>
      <c r="BC3563" s="61"/>
      <c r="BD3563" s="61"/>
      <c r="BE3563" s="61"/>
      <c r="BF3563" s="61"/>
      <c r="BG3563" s="61"/>
      <c r="BH3563" s="61"/>
      <c r="BI3563" s="61"/>
      <c r="BJ3563" s="61"/>
      <c r="BK3563" s="62">
        <v>4410</v>
      </c>
      <c r="BL3563" s="61"/>
      <c r="BM3563" s="61"/>
      <c r="BN3563" s="61"/>
      <c r="BO3563" s="62">
        <v>-648349</v>
      </c>
    </row>
    <row r="3564" spans="1:67" x14ac:dyDescent="0.2">
      <c r="A3564" s="57" t="s">
        <v>68</v>
      </c>
      <c r="B3564" s="56" t="s">
        <v>68</v>
      </c>
      <c r="C3564" s="56" t="s">
        <v>613</v>
      </c>
      <c r="D3564" s="56">
        <v>1998</v>
      </c>
      <c r="E3564" s="58">
        <v>2241419</v>
      </c>
      <c r="F3564" s="58">
        <v>1562766</v>
      </c>
      <c r="G3564" s="59">
        <v>1884219</v>
      </c>
      <c r="H3564" s="59">
        <v>357200</v>
      </c>
      <c r="I3564" s="60">
        <v>0</v>
      </c>
      <c r="J3564" s="58">
        <v>-678653</v>
      </c>
      <c r="K3564" s="62">
        <v>202378</v>
      </c>
      <c r="L3564" s="61"/>
      <c r="M3564" s="61"/>
      <c r="N3564" s="61"/>
      <c r="O3564" s="61"/>
      <c r="P3564" s="62">
        <v>207926</v>
      </c>
      <c r="Q3564" s="62">
        <v>59302</v>
      </c>
      <c r="R3564" s="61"/>
      <c r="S3564" s="61"/>
      <c r="T3564" s="61"/>
      <c r="U3564" s="61"/>
      <c r="V3564" s="61"/>
      <c r="W3564" s="62">
        <v>139617</v>
      </c>
      <c r="X3564" s="61"/>
      <c r="Y3564" s="61"/>
      <c r="Z3564" s="61"/>
      <c r="AA3564" s="62">
        <v>559734</v>
      </c>
      <c r="AB3564" s="61"/>
      <c r="AC3564" s="61"/>
      <c r="AD3564" s="62">
        <v>281196</v>
      </c>
      <c r="AE3564" s="61"/>
      <c r="AF3564" s="62">
        <v>274610</v>
      </c>
      <c r="AG3564" s="61"/>
      <c r="AH3564" s="61"/>
      <c r="AI3564" s="62">
        <v>159456</v>
      </c>
      <c r="AJ3564" s="61"/>
      <c r="AK3564" s="61"/>
      <c r="AL3564" s="61"/>
      <c r="AM3564" s="61"/>
      <c r="AN3564" s="61"/>
      <c r="AO3564" s="61"/>
      <c r="AP3564" s="62">
        <v>16613</v>
      </c>
      <c r="AQ3564" s="61"/>
      <c r="AR3564" s="62">
        <v>18262</v>
      </c>
      <c r="AS3564" s="61"/>
      <c r="AT3564" s="61"/>
      <c r="AU3564" s="61"/>
      <c r="AV3564" s="61"/>
      <c r="AW3564" s="61"/>
      <c r="AX3564" s="61"/>
      <c r="AY3564" s="62">
        <v>41578</v>
      </c>
      <c r="AZ3564" s="61"/>
      <c r="BA3564" s="62">
        <v>275991</v>
      </c>
      <c r="BB3564" s="61"/>
      <c r="BC3564" s="61"/>
      <c r="BD3564" s="61"/>
      <c r="BE3564" s="61"/>
      <c r="BF3564" s="61"/>
      <c r="BG3564" s="61"/>
      <c r="BH3564" s="61"/>
      <c r="BI3564" s="61"/>
      <c r="BJ3564" s="61"/>
      <c r="BK3564" s="62">
        <v>4756</v>
      </c>
      <c r="BL3564" s="61"/>
      <c r="BM3564" s="61"/>
      <c r="BN3564" s="61"/>
      <c r="BO3564" s="62">
        <v>-678653</v>
      </c>
    </row>
    <row r="3565" spans="1:67" x14ac:dyDescent="0.2">
      <c r="A3565" s="57" t="s">
        <v>68</v>
      </c>
      <c r="B3565" s="56" t="s">
        <v>68</v>
      </c>
      <c r="C3565" s="56" t="s">
        <v>68</v>
      </c>
      <c r="D3565" s="56">
        <v>2002</v>
      </c>
      <c r="E3565" s="58">
        <v>200047067</v>
      </c>
      <c r="F3565" s="58">
        <v>189146107</v>
      </c>
      <c r="G3565" s="59">
        <v>193398422</v>
      </c>
      <c r="H3565" s="59">
        <v>6731202</v>
      </c>
      <c r="I3565" s="60">
        <v>82557</v>
      </c>
      <c r="J3565" s="58">
        <v>-10983517</v>
      </c>
      <c r="K3565" s="61"/>
      <c r="L3565" s="62">
        <v>558320</v>
      </c>
      <c r="M3565" s="61"/>
      <c r="N3565" s="62">
        <v>15946</v>
      </c>
      <c r="O3565" s="62">
        <v>295352</v>
      </c>
      <c r="P3565" s="61"/>
      <c r="Q3565" s="61"/>
      <c r="R3565" s="61"/>
      <c r="S3565" s="61">
        <v>0</v>
      </c>
      <c r="T3565" s="62">
        <v>82557</v>
      </c>
      <c r="U3565" s="61"/>
      <c r="V3565" s="62">
        <v>20778083</v>
      </c>
      <c r="W3565" s="61"/>
      <c r="X3565" s="61">
        <v>0</v>
      </c>
      <c r="Y3565" s="62">
        <v>17061707</v>
      </c>
      <c r="Z3565" s="62">
        <v>35541132</v>
      </c>
      <c r="AA3565" s="61"/>
      <c r="AB3565" s="62">
        <v>48768627</v>
      </c>
      <c r="AC3565" s="62">
        <v>6506315</v>
      </c>
      <c r="AD3565" s="61"/>
      <c r="AE3565" s="62">
        <v>44201663</v>
      </c>
      <c r="AF3565" s="61"/>
      <c r="AG3565" s="62">
        <v>13175822</v>
      </c>
      <c r="AH3565" s="62">
        <v>6412898</v>
      </c>
      <c r="AI3565" s="61"/>
      <c r="AJ3565" s="61">
        <v>0</v>
      </c>
      <c r="AK3565" s="61">
        <v>0</v>
      </c>
      <c r="AL3565" s="61">
        <v>0</v>
      </c>
      <c r="AM3565" s="62">
        <v>21346</v>
      </c>
      <c r="AN3565" s="62">
        <v>171637</v>
      </c>
      <c r="AO3565" s="62">
        <v>32097</v>
      </c>
      <c r="AP3565" s="61"/>
      <c r="AQ3565" s="62">
        <v>66537</v>
      </c>
      <c r="AR3565" s="61"/>
      <c r="AS3565" s="62">
        <v>170760</v>
      </c>
      <c r="AT3565" s="62">
        <v>24979</v>
      </c>
      <c r="AU3565" s="62">
        <v>651138</v>
      </c>
      <c r="AV3565" s="61"/>
      <c r="AW3565" s="61">
        <v>0</v>
      </c>
      <c r="AX3565" s="62">
        <v>1597541</v>
      </c>
      <c r="AY3565" s="61"/>
      <c r="AZ3565" s="62">
        <v>57402</v>
      </c>
      <c r="BA3565" s="61"/>
      <c r="BB3565" s="61">
        <v>0</v>
      </c>
      <c r="BC3565" s="62">
        <v>373959</v>
      </c>
      <c r="BD3565" s="62">
        <v>3668</v>
      </c>
      <c r="BE3565" s="61"/>
      <c r="BF3565" s="61">
        <v>0</v>
      </c>
      <c r="BG3565" s="61"/>
      <c r="BH3565" s="61">
        <v>0</v>
      </c>
      <c r="BI3565" s="61"/>
      <c r="BJ3565" s="62">
        <v>3560138</v>
      </c>
      <c r="BK3565" s="61"/>
      <c r="BL3565" s="61">
        <v>0</v>
      </c>
      <c r="BM3565" s="61">
        <v>0</v>
      </c>
      <c r="BN3565" s="62">
        <v>-10983517</v>
      </c>
      <c r="BO3565" s="61"/>
    </row>
    <row r="3566" spans="1:67" x14ac:dyDescent="0.2">
      <c r="A3566" s="57" t="s">
        <v>68</v>
      </c>
      <c r="B3566" s="56" t="s">
        <v>68</v>
      </c>
      <c r="C3566" s="56" t="s">
        <v>68</v>
      </c>
      <c r="D3566" s="56">
        <v>2003</v>
      </c>
      <c r="E3566" s="58">
        <v>206453695</v>
      </c>
      <c r="F3566" s="58">
        <v>193981177</v>
      </c>
      <c r="G3566" s="59">
        <v>199741372</v>
      </c>
      <c r="H3566" s="59">
        <v>6803163</v>
      </c>
      <c r="I3566" s="60">
        <v>90840</v>
      </c>
      <c r="J3566" s="58">
        <v>-12563358</v>
      </c>
      <c r="K3566" s="61"/>
      <c r="L3566" s="62">
        <v>558320</v>
      </c>
      <c r="M3566" s="61"/>
      <c r="N3566" s="62">
        <v>15946</v>
      </c>
      <c r="O3566" s="62">
        <v>295352</v>
      </c>
      <c r="P3566" s="61"/>
      <c r="Q3566" s="61"/>
      <c r="R3566" s="61"/>
      <c r="S3566" s="61">
        <v>0</v>
      </c>
      <c r="T3566" s="62">
        <v>90840</v>
      </c>
      <c r="U3566" s="61"/>
      <c r="V3566" s="62">
        <v>21782326</v>
      </c>
      <c r="W3566" s="61"/>
      <c r="X3566" s="61">
        <v>0</v>
      </c>
      <c r="Y3566" s="62">
        <v>17584915</v>
      </c>
      <c r="Z3566" s="62">
        <v>36898568</v>
      </c>
      <c r="AA3566" s="61"/>
      <c r="AB3566" s="62">
        <v>48987359</v>
      </c>
      <c r="AC3566" s="62">
        <v>7128403</v>
      </c>
      <c r="AD3566" s="61"/>
      <c r="AE3566" s="62">
        <v>45225231</v>
      </c>
      <c r="AF3566" s="61"/>
      <c r="AG3566" s="62">
        <v>14367361</v>
      </c>
      <c r="AH3566" s="62">
        <v>6806751</v>
      </c>
      <c r="AI3566" s="61"/>
      <c r="AJ3566" s="61">
        <v>0</v>
      </c>
      <c r="AK3566" s="61">
        <v>0</v>
      </c>
      <c r="AL3566" s="61">
        <v>0</v>
      </c>
      <c r="AM3566" s="62">
        <v>21346</v>
      </c>
      <c r="AN3566" s="62">
        <v>171637</v>
      </c>
      <c r="AO3566" s="62">
        <v>32096</v>
      </c>
      <c r="AP3566" s="61"/>
      <c r="AQ3566" s="62">
        <v>66537</v>
      </c>
      <c r="AR3566" s="61"/>
      <c r="AS3566" s="62">
        <v>170759</v>
      </c>
      <c r="AT3566" s="62">
        <v>57944</v>
      </c>
      <c r="AU3566" s="62">
        <v>608688</v>
      </c>
      <c r="AV3566" s="61"/>
      <c r="AW3566" s="61">
        <v>0</v>
      </c>
      <c r="AX3566" s="62">
        <v>1617344</v>
      </c>
      <c r="AY3566" s="61"/>
      <c r="AZ3566" s="62">
        <v>63169</v>
      </c>
      <c r="BA3566" s="61"/>
      <c r="BB3566" s="61">
        <v>0</v>
      </c>
      <c r="BC3566" s="62">
        <v>303302</v>
      </c>
      <c r="BD3566" s="62">
        <v>3668</v>
      </c>
      <c r="BE3566" s="61"/>
      <c r="BF3566" s="61">
        <v>0</v>
      </c>
      <c r="BG3566" s="61"/>
      <c r="BH3566" s="61">
        <v>0</v>
      </c>
      <c r="BI3566" s="61"/>
      <c r="BJ3566" s="62">
        <v>3686673</v>
      </c>
      <c r="BK3566" s="61"/>
      <c r="BL3566" s="61">
        <v>0</v>
      </c>
      <c r="BM3566" s="61">
        <v>0</v>
      </c>
      <c r="BN3566" s="62">
        <v>-12563358</v>
      </c>
      <c r="BO3566" s="61"/>
    </row>
    <row r="3567" spans="1:67" x14ac:dyDescent="0.2">
      <c r="A3567" s="57" t="s">
        <v>68</v>
      </c>
      <c r="B3567" s="56" t="s">
        <v>68</v>
      </c>
      <c r="C3567" s="56" t="s">
        <v>68</v>
      </c>
      <c r="D3567" s="56">
        <v>2004</v>
      </c>
      <c r="E3567" s="58">
        <v>214569978</v>
      </c>
      <c r="F3567" s="58">
        <v>198689107</v>
      </c>
      <c r="G3567" s="59">
        <v>207077633</v>
      </c>
      <c r="H3567" s="59">
        <v>7583961</v>
      </c>
      <c r="I3567" s="60">
        <v>91616</v>
      </c>
      <c r="J3567" s="58">
        <v>-15972487</v>
      </c>
      <c r="K3567" s="61"/>
      <c r="L3567" s="62">
        <v>558320</v>
      </c>
      <c r="M3567" s="61"/>
      <c r="N3567" s="62">
        <v>15946</v>
      </c>
      <c r="O3567" s="62">
        <v>295352</v>
      </c>
      <c r="P3567" s="61"/>
      <c r="Q3567" s="61"/>
      <c r="R3567" s="61"/>
      <c r="S3567" s="61">
        <v>0</v>
      </c>
      <c r="T3567" s="62">
        <v>91616</v>
      </c>
      <c r="U3567" s="61"/>
      <c r="V3567" s="62">
        <v>21880866</v>
      </c>
      <c r="W3567" s="61"/>
      <c r="X3567" s="61">
        <v>0</v>
      </c>
      <c r="Y3567" s="62">
        <v>18132955</v>
      </c>
      <c r="Z3567" s="62">
        <v>37912430</v>
      </c>
      <c r="AA3567" s="61"/>
      <c r="AB3567" s="62">
        <v>49486483</v>
      </c>
      <c r="AC3567" s="62">
        <v>8334462</v>
      </c>
      <c r="AD3567" s="61"/>
      <c r="AE3567" s="62">
        <v>46794854</v>
      </c>
      <c r="AF3567" s="61"/>
      <c r="AG3567" s="62">
        <v>16013592</v>
      </c>
      <c r="AH3567" s="62">
        <v>7560757</v>
      </c>
      <c r="AI3567" s="61"/>
      <c r="AJ3567" s="61">
        <v>0</v>
      </c>
      <c r="AK3567" s="61">
        <v>0</v>
      </c>
      <c r="AL3567" s="61">
        <v>0</v>
      </c>
      <c r="AM3567" s="62">
        <v>21346</v>
      </c>
      <c r="AN3567" s="62">
        <v>171637</v>
      </c>
      <c r="AO3567" s="62">
        <v>32096</v>
      </c>
      <c r="AP3567" s="61"/>
      <c r="AQ3567" s="62">
        <v>66753</v>
      </c>
      <c r="AR3567" s="61"/>
      <c r="AS3567" s="62">
        <v>195499</v>
      </c>
      <c r="AT3567" s="62">
        <v>455131</v>
      </c>
      <c r="AU3567" s="62">
        <v>720044</v>
      </c>
      <c r="AV3567" s="61"/>
      <c r="AW3567" s="61">
        <v>0</v>
      </c>
      <c r="AX3567" s="62">
        <v>1650313</v>
      </c>
      <c r="AY3567" s="61"/>
      <c r="AZ3567" s="62">
        <v>63169</v>
      </c>
      <c r="BA3567" s="61"/>
      <c r="BB3567" s="61">
        <v>0</v>
      </c>
      <c r="BC3567" s="62">
        <v>329799</v>
      </c>
      <c r="BD3567" s="62">
        <v>43989</v>
      </c>
      <c r="BE3567" s="61"/>
      <c r="BF3567" s="61">
        <v>0</v>
      </c>
      <c r="BG3567" s="61"/>
      <c r="BH3567" s="61">
        <v>0</v>
      </c>
      <c r="BI3567" s="61"/>
      <c r="BJ3567" s="62">
        <v>3834185</v>
      </c>
      <c r="BK3567" s="61"/>
      <c r="BL3567" s="61">
        <v>0</v>
      </c>
      <c r="BM3567" s="61">
        <v>0</v>
      </c>
      <c r="BN3567" s="62">
        <v>-15972487</v>
      </c>
      <c r="BO3567" s="61"/>
    </row>
    <row r="3568" spans="1:67" x14ac:dyDescent="0.2">
      <c r="A3568" s="57" t="s">
        <v>68</v>
      </c>
      <c r="B3568" s="56" t="s">
        <v>68</v>
      </c>
      <c r="C3568" s="56" t="s">
        <v>68</v>
      </c>
      <c r="D3568" s="56">
        <v>2005</v>
      </c>
      <c r="E3568" s="58">
        <v>241845357</v>
      </c>
      <c r="F3568" s="58">
        <v>219877574</v>
      </c>
      <c r="G3568" s="59">
        <v>231099786</v>
      </c>
      <c r="H3568" s="59">
        <v>10843644</v>
      </c>
      <c r="I3568" s="60">
        <v>98073</v>
      </c>
      <c r="J3568" s="58">
        <v>-22065856</v>
      </c>
      <c r="K3568" s="61"/>
      <c r="L3568" s="62">
        <v>763405</v>
      </c>
      <c r="M3568" s="61"/>
      <c r="N3568" s="62">
        <v>534106</v>
      </c>
      <c r="O3568" s="62">
        <v>668106</v>
      </c>
      <c r="P3568" s="61"/>
      <c r="Q3568" s="61"/>
      <c r="R3568" s="61"/>
      <c r="S3568" s="61">
        <v>0</v>
      </c>
      <c r="T3568" s="62">
        <v>98073</v>
      </c>
      <c r="U3568" s="61"/>
      <c r="V3568" s="62">
        <v>23996420</v>
      </c>
      <c r="W3568" s="61"/>
      <c r="X3568" s="61">
        <v>0</v>
      </c>
      <c r="Y3568" s="62">
        <v>20800391</v>
      </c>
      <c r="Z3568" s="62">
        <v>41598775</v>
      </c>
      <c r="AA3568" s="61"/>
      <c r="AB3568" s="62">
        <v>50009647</v>
      </c>
      <c r="AC3568" s="62">
        <v>11771996</v>
      </c>
      <c r="AD3568" s="61"/>
      <c r="AE3568" s="62">
        <v>51430971</v>
      </c>
      <c r="AF3568" s="61"/>
      <c r="AG3568" s="62">
        <v>19333248</v>
      </c>
      <c r="AH3568" s="62">
        <v>10094648</v>
      </c>
      <c r="AI3568" s="61"/>
      <c r="AJ3568" s="61">
        <v>0</v>
      </c>
      <c r="AK3568" s="61">
        <v>0</v>
      </c>
      <c r="AL3568" s="61">
        <v>0</v>
      </c>
      <c r="AM3568" s="62">
        <v>201525</v>
      </c>
      <c r="AN3568" s="62">
        <v>412333</v>
      </c>
      <c r="AO3568" s="62">
        <v>67508</v>
      </c>
      <c r="AP3568" s="61"/>
      <c r="AQ3568" s="62">
        <v>203765</v>
      </c>
      <c r="AR3568" s="61"/>
      <c r="AS3568" s="62">
        <v>406463</v>
      </c>
      <c r="AT3568" s="62">
        <v>1124346</v>
      </c>
      <c r="AU3568" s="62">
        <v>1831230</v>
      </c>
      <c r="AV3568" s="61"/>
      <c r="AW3568" s="62">
        <v>14541</v>
      </c>
      <c r="AX3568" s="62">
        <v>1808225</v>
      </c>
      <c r="AY3568" s="61"/>
      <c r="AZ3568" s="62">
        <v>72883</v>
      </c>
      <c r="BA3568" s="61"/>
      <c r="BB3568" s="61">
        <v>0</v>
      </c>
      <c r="BC3568" s="62">
        <v>430589</v>
      </c>
      <c r="BD3568" s="62">
        <v>43989</v>
      </c>
      <c r="BE3568" s="61"/>
      <c r="BF3568" s="61">
        <v>0</v>
      </c>
      <c r="BG3568" s="61"/>
      <c r="BH3568" s="61">
        <v>0</v>
      </c>
      <c r="BI3568" s="61"/>
      <c r="BJ3568" s="62">
        <v>4226247</v>
      </c>
      <c r="BK3568" s="61"/>
      <c r="BL3568" s="61">
        <v>0</v>
      </c>
      <c r="BM3568" s="61">
        <v>0</v>
      </c>
      <c r="BN3568" s="62">
        <v>-22065856</v>
      </c>
      <c r="BO3568" s="61"/>
    </row>
    <row r="3569" spans="1:67" x14ac:dyDescent="0.2">
      <c r="A3569" s="57" t="s">
        <v>68</v>
      </c>
      <c r="B3569" s="56" t="s">
        <v>68</v>
      </c>
      <c r="C3569" s="56" t="s">
        <v>68</v>
      </c>
      <c r="D3569" s="56">
        <v>2006</v>
      </c>
      <c r="E3569" s="58">
        <v>262862682</v>
      </c>
      <c r="F3569" s="58">
        <v>233620903</v>
      </c>
      <c r="G3569" s="59">
        <v>250618475</v>
      </c>
      <c r="H3569" s="59">
        <v>12387842</v>
      </c>
      <c r="I3569" s="60">
        <v>143635</v>
      </c>
      <c r="J3569" s="58">
        <v>-29385414</v>
      </c>
      <c r="K3569" s="61"/>
      <c r="L3569" s="62">
        <v>763405</v>
      </c>
      <c r="M3569" s="61"/>
      <c r="N3569" s="62">
        <v>534106</v>
      </c>
      <c r="O3569" s="62">
        <v>668106</v>
      </c>
      <c r="P3569" s="61"/>
      <c r="Q3569" s="61"/>
      <c r="R3569" s="61"/>
      <c r="S3569" s="61">
        <v>0</v>
      </c>
      <c r="T3569" s="62">
        <v>143635</v>
      </c>
      <c r="U3569" s="61"/>
      <c r="V3569" s="62">
        <v>25147658</v>
      </c>
      <c r="W3569" s="61"/>
      <c r="X3569" s="61">
        <v>0</v>
      </c>
      <c r="Y3569" s="62">
        <v>21848577</v>
      </c>
      <c r="Z3569" s="62">
        <v>43771369</v>
      </c>
      <c r="AA3569" s="61"/>
      <c r="AB3569" s="62">
        <v>51759594</v>
      </c>
      <c r="AC3569" s="62">
        <v>16383985</v>
      </c>
      <c r="AD3569" s="61"/>
      <c r="AE3569" s="62">
        <v>55394276</v>
      </c>
      <c r="AF3569" s="61"/>
      <c r="AG3569" s="62">
        <v>22690970</v>
      </c>
      <c r="AH3569" s="62">
        <v>11422726</v>
      </c>
      <c r="AI3569" s="61"/>
      <c r="AJ3569" s="62">
        <v>90068</v>
      </c>
      <c r="AK3569" s="61">
        <v>0</v>
      </c>
      <c r="AL3569" s="61">
        <v>0</v>
      </c>
      <c r="AM3569" s="62">
        <v>203525</v>
      </c>
      <c r="AN3569" s="62">
        <v>417517</v>
      </c>
      <c r="AO3569" s="62">
        <v>70696</v>
      </c>
      <c r="AP3569" s="61"/>
      <c r="AQ3569" s="62">
        <v>219385</v>
      </c>
      <c r="AR3569" s="61"/>
      <c r="AS3569" s="62">
        <v>430382</v>
      </c>
      <c r="AT3569" s="62">
        <v>1849601</v>
      </c>
      <c r="AU3569" s="62">
        <v>2364784</v>
      </c>
      <c r="AV3569" s="61"/>
      <c r="AW3569" s="62">
        <v>14950</v>
      </c>
      <c r="AX3569" s="62">
        <v>1894126</v>
      </c>
      <c r="AY3569" s="61"/>
      <c r="AZ3569" s="62">
        <v>80280</v>
      </c>
      <c r="BA3569" s="61"/>
      <c r="BB3569" s="61">
        <v>0</v>
      </c>
      <c r="BC3569" s="62">
        <v>447568</v>
      </c>
      <c r="BD3569" s="62">
        <v>50488</v>
      </c>
      <c r="BE3569" s="61"/>
      <c r="BF3569" s="61">
        <v>0</v>
      </c>
      <c r="BG3569" s="61"/>
      <c r="BH3569" s="61">
        <v>0</v>
      </c>
      <c r="BI3569" s="61"/>
      <c r="BJ3569" s="62">
        <v>4344540</v>
      </c>
      <c r="BK3569" s="61"/>
      <c r="BL3569" s="61">
        <v>0</v>
      </c>
      <c r="BM3569" s="61">
        <v>0</v>
      </c>
      <c r="BN3569" s="62">
        <v>-29385414</v>
      </c>
      <c r="BO3569" s="61"/>
    </row>
    <row r="3570" spans="1:67" x14ac:dyDescent="0.2">
      <c r="A3570" s="57" t="s">
        <v>68</v>
      </c>
      <c r="B3570" s="56" t="s">
        <v>68</v>
      </c>
      <c r="C3570" s="56" t="s">
        <v>68</v>
      </c>
      <c r="D3570" s="56">
        <v>2007</v>
      </c>
      <c r="E3570" s="58">
        <v>298789914</v>
      </c>
      <c r="F3570" s="58">
        <v>263767910</v>
      </c>
      <c r="G3570" s="59">
        <v>262815764</v>
      </c>
      <c r="H3570" s="59">
        <v>36150357</v>
      </c>
      <c r="I3570" s="60">
        <v>176207</v>
      </c>
      <c r="J3570" s="58">
        <v>-35198211</v>
      </c>
      <c r="K3570" s="61"/>
      <c r="L3570" s="62">
        <v>763405</v>
      </c>
      <c r="M3570" s="61"/>
      <c r="N3570" s="62">
        <v>534106</v>
      </c>
      <c r="O3570" s="62">
        <v>668106</v>
      </c>
      <c r="P3570" s="61"/>
      <c r="Q3570" s="61"/>
      <c r="R3570" s="61"/>
      <c r="S3570" s="61">
        <v>0</v>
      </c>
      <c r="T3570" s="62">
        <v>176207</v>
      </c>
      <c r="U3570" s="61"/>
      <c r="V3570" s="62">
        <v>25407479</v>
      </c>
      <c r="W3570" s="61"/>
      <c r="X3570" s="61">
        <v>0</v>
      </c>
      <c r="Y3570" s="62">
        <v>23664345</v>
      </c>
      <c r="Z3570" s="62">
        <v>45491222</v>
      </c>
      <c r="AA3570" s="61"/>
      <c r="AB3570" s="62">
        <v>52953346</v>
      </c>
      <c r="AC3570" s="62">
        <v>18752210</v>
      </c>
      <c r="AD3570" s="61"/>
      <c r="AE3570" s="62">
        <v>59674126</v>
      </c>
      <c r="AF3570" s="61"/>
      <c r="AG3570" s="62">
        <v>25350569</v>
      </c>
      <c r="AH3570" s="62">
        <v>9094432</v>
      </c>
      <c r="AI3570" s="61"/>
      <c r="AJ3570" s="62">
        <v>286211</v>
      </c>
      <c r="AK3570" s="61">
        <v>0</v>
      </c>
      <c r="AL3570" s="61">
        <v>0</v>
      </c>
      <c r="AM3570" s="62">
        <v>1035730</v>
      </c>
      <c r="AN3570" s="62">
        <v>8938208</v>
      </c>
      <c r="AO3570" s="62">
        <v>1007012</v>
      </c>
      <c r="AP3570" s="61"/>
      <c r="AQ3570" s="62">
        <v>2687280</v>
      </c>
      <c r="AR3570" s="61"/>
      <c r="AS3570" s="62">
        <v>5065301</v>
      </c>
      <c r="AT3570" s="62">
        <v>5793564</v>
      </c>
      <c r="AU3570" s="62">
        <v>3967006</v>
      </c>
      <c r="AV3570" s="61"/>
      <c r="AW3570" s="62">
        <v>406169</v>
      </c>
      <c r="AX3570" s="62">
        <v>1958895</v>
      </c>
      <c r="AY3570" s="61"/>
      <c r="AZ3570" s="62">
        <v>80280</v>
      </c>
      <c r="BA3570" s="61"/>
      <c r="BB3570" s="61">
        <v>0</v>
      </c>
      <c r="BC3570" s="62">
        <v>462823</v>
      </c>
      <c r="BD3570" s="62">
        <v>151183</v>
      </c>
      <c r="BE3570" s="61"/>
      <c r="BF3570" s="61">
        <v>0</v>
      </c>
      <c r="BG3570" s="61"/>
      <c r="BH3570" s="61">
        <v>0</v>
      </c>
      <c r="BI3570" s="61"/>
      <c r="BJ3570" s="62">
        <v>4596906</v>
      </c>
      <c r="BK3570" s="61"/>
      <c r="BL3570" s="61">
        <v>0</v>
      </c>
      <c r="BM3570" s="61">
        <v>0</v>
      </c>
      <c r="BN3570" s="62">
        <v>-35198211</v>
      </c>
      <c r="BO3570" s="61"/>
    </row>
    <row r="3571" spans="1:67" x14ac:dyDescent="0.2">
      <c r="A3571" s="57" t="s">
        <v>68</v>
      </c>
      <c r="B3571" s="56" t="s">
        <v>68</v>
      </c>
      <c r="C3571" s="56" t="s">
        <v>68</v>
      </c>
      <c r="D3571" s="56">
        <v>2008</v>
      </c>
      <c r="E3571" s="58">
        <v>319863982</v>
      </c>
      <c r="F3571" s="58">
        <v>277874763</v>
      </c>
      <c r="G3571" s="59">
        <v>279782809</v>
      </c>
      <c r="H3571" s="59">
        <v>40257948</v>
      </c>
      <c r="I3571" s="60">
        <v>176775</v>
      </c>
      <c r="J3571" s="58">
        <v>-42165994</v>
      </c>
      <c r="K3571" s="61"/>
      <c r="L3571" s="62">
        <v>763405</v>
      </c>
      <c r="M3571" s="61"/>
      <c r="N3571" s="62">
        <v>534106</v>
      </c>
      <c r="O3571" s="62">
        <v>668106</v>
      </c>
      <c r="P3571" s="61"/>
      <c r="Q3571" s="61"/>
      <c r="R3571" s="61"/>
      <c r="S3571" s="61">
        <v>0</v>
      </c>
      <c r="T3571" s="62">
        <v>176775</v>
      </c>
      <c r="U3571" s="61"/>
      <c r="V3571" s="62">
        <v>27801016</v>
      </c>
      <c r="W3571" s="61"/>
      <c r="X3571" s="61">
        <v>0</v>
      </c>
      <c r="Y3571" s="62">
        <v>25662387</v>
      </c>
      <c r="Z3571" s="62">
        <v>48028039</v>
      </c>
      <c r="AA3571" s="61"/>
      <c r="AB3571" s="62">
        <v>55921756</v>
      </c>
      <c r="AC3571" s="62">
        <v>22843609</v>
      </c>
      <c r="AD3571" s="61"/>
      <c r="AE3571" s="62">
        <v>63576821</v>
      </c>
      <c r="AF3571" s="61"/>
      <c r="AG3571" s="62">
        <v>27900252</v>
      </c>
      <c r="AH3571" s="62">
        <v>5617313</v>
      </c>
      <c r="AI3571" s="61"/>
      <c r="AJ3571" s="62">
        <v>289224</v>
      </c>
      <c r="AK3571" s="61">
        <v>0</v>
      </c>
      <c r="AL3571" s="61">
        <v>0</v>
      </c>
      <c r="AM3571" s="62">
        <v>1035730</v>
      </c>
      <c r="AN3571" s="62">
        <v>9267992</v>
      </c>
      <c r="AO3571" s="62">
        <v>1019027</v>
      </c>
      <c r="AP3571" s="61"/>
      <c r="AQ3571" s="62">
        <v>2991565</v>
      </c>
      <c r="AR3571" s="61"/>
      <c r="AS3571" s="62">
        <v>5377116</v>
      </c>
      <c r="AT3571" s="62">
        <v>7793103</v>
      </c>
      <c r="AU3571" s="62">
        <v>4740118</v>
      </c>
      <c r="AV3571" s="61"/>
      <c r="AW3571" s="62">
        <v>406169</v>
      </c>
      <c r="AX3571" s="62">
        <v>2076250</v>
      </c>
      <c r="AY3571" s="61"/>
      <c r="AZ3571" s="62">
        <v>80865</v>
      </c>
      <c r="BA3571" s="61"/>
      <c r="BB3571" s="61">
        <v>0</v>
      </c>
      <c r="BC3571" s="62">
        <v>462823</v>
      </c>
      <c r="BD3571" s="62">
        <v>159877</v>
      </c>
      <c r="BE3571" s="61"/>
      <c r="BF3571" s="61">
        <v>0</v>
      </c>
      <c r="BG3571" s="61"/>
      <c r="BH3571" s="61">
        <v>0</v>
      </c>
      <c r="BI3571" s="61"/>
      <c r="BJ3571" s="62">
        <v>4847313</v>
      </c>
      <c r="BK3571" s="61"/>
      <c r="BL3571" s="61">
        <v>0</v>
      </c>
      <c r="BM3571" s="61">
        <v>0</v>
      </c>
      <c r="BN3571" s="62">
        <v>-42165994</v>
      </c>
      <c r="BO3571" s="61"/>
    </row>
    <row r="3572" spans="1:67" x14ac:dyDescent="0.2">
      <c r="A3572" s="57" t="s">
        <v>68</v>
      </c>
      <c r="B3572" s="56" t="s">
        <v>68</v>
      </c>
      <c r="C3572" s="56" t="s">
        <v>68</v>
      </c>
      <c r="D3572" s="56">
        <v>2009</v>
      </c>
      <c r="E3572" s="58">
        <v>335548107</v>
      </c>
      <c r="F3572" s="58">
        <v>289844071</v>
      </c>
      <c r="G3572" s="59">
        <v>291335037</v>
      </c>
      <c r="H3572" s="59">
        <v>44389845</v>
      </c>
      <c r="I3572" s="60">
        <v>176775</v>
      </c>
      <c r="J3572" s="58">
        <v>-45880811</v>
      </c>
      <c r="K3572" s="61"/>
      <c r="L3572" s="62">
        <v>775281</v>
      </c>
      <c r="M3572" s="61"/>
      <c r="N3572" s="62">
        <v>537993</v>
      </c>
      <c r="O3572" s="62">
        <v>668106</v>
      </c>
      <c r="P3572" s="61"/>
      <c r="Q3572" s="61"/>
      <c r="R3572" s="61"/>
      <c r="S3572" s="61">
        <v>0</v>
      </c>
      <c r="T3572" s="62">
        <v>176775</v>
      </c>
      <c r="U3572" s="61"/>
      <c r="V3572" s="62">
        <v>29645895</v>
      </c>
      <c r="W3572" s="61"/>
      <c r="X3572" s="61">
        <v>0</v>
      </c>
      <c r="Y3572" s="62">
        <v>26893245</v>
      </c>
      <c r="Z3572" s="62">
        <v>50390681</v>
      </c>
      <c r="AA3572" s="61"/>
      <c r="AB3572" s="62">
        <v>56835355</v>
      </c>
      <c r="AC3572" s="62">
        <v>24981203</v>
      </c>
      <c r="AD3572" s="61"/>
      <c r="AE3572" s="62">
        <v>66369560</v>
      </c>
      <c r="AF3572" s="61"/>
      <c r="AG3572" s="62">
        <v>29899967</v>
      </c>
      <c r="AH3572" s="62">
        <v>3871752</v>
      </c>
      <c r="AI3572" s="61"/>
      <c r="AJ3572" s="62">
        <v>289224</v>
      </c>
      <c r="AK3572" s="61">
        <v>0</v>
      </c>
      <c r="AL3572" s="61">
        <v>0</v>
      </c>
      <c r="AM3572" s="62">
        <v>1035730</v>
      </c>
      <c r="AN3572" s="62">
        <v>9824213</v>
      </c>
      <c r="AO3572" s="62">
        <v>1142036</v>
      </c>
      <c r="AP3572" s="61"/>
      <c r="AQ3572" s="62">
        <v>3232928</v>
      </c>
      <c r="AR3572" s="61"/>
      <c r="AS3572" s="62">
        <v>6087251</v>
      </c>
      <c r="AT3572" s="62">
        <v>8961261</v>
      </c>
      <c r="AU3572" s="62">
        <v>5696697</v>
      </c>
      <c r="AV3572" s="61"/>
      <c r="AW3572" s="62">
        <v>408496</v>
      </c>
      <c r="AX3572" s="62">
        <v>2141502</v>
      </c>
      <c r="AY3572" s="61"/>
      <c r="AZ3572" s="62">
        <v>80865</v>
      </c>
      <c r="BA3572" s="61"/>
      <c r="BB3572" s="61">
        <v>0</v>
      </c>
      <c r="BC3572" s="62">
        <v>513166</v>
      </c>
      <c r="BD3572" s="62">
        <v>177108</v>
      </c>
      <c r="BE3572" s="61"/>
      <c r="BF3572" s="61">
        <v>0</v>
      </c>
      <c r="BG3572" s="61"/>
      <c r="BH3572" s="61">
        <v>0</v>
      </c>
      <c r="BI3572" s="61"/>
      <c r="BJ3572" s="62">
        <v>5088592</v>
      </c>
      <c r="BK3572" s="61"/>
      <c r="BL3572" s="61">
        <v>0</v>
      </c>
      <c r="BM3572" s="61">
        <v>0</v>
      </c>
      <c r="BN3572" s="62">
        <v>-45880811</v>
      </c>
      <c r="BO3572" s="61"/>
    </row>
    <row r="3573" spans="1:67" x14ac:dyDescent="0.2">
      <c r="A3573" s="57" t="s">
        <v>68</v>
      </c>
      <c r="B3573" s="56" t="s">
        <v>68</v>
      </c>
      <c r="C3573" s="56" t="s">
        <v>68</v>
      </c>
      <c r="D3573" s="56">
        <v>2010</v>
      </c>
      <c r="E3573" s="58">
        <v>363512070</v>
      </c>
      <c r="F3573" s="58">
        <v>315213456</v>
      </c>
      <c r="G3573" s="59">
        <v>309097803</v>
      </c>
      <c r="H3573" s="59">
        <v>54591042</v>
      </c>
      <c r="I3573" s="60">
        <v>176775</v>
      </c>
      <c r="J3573" s="58">
        <v>-48475389</v>
      </c>
      <c r="K3573" s="61"/>
      <c r="L3573" s="62">
        <v>775281</v>
      </c>
      <c r="M3573" s="61"/>
      <c r="N3573" s="62">
        <v>538243</v>
      </c>
      <c r="O3573" s="62">
        <v>668106</v>
      </c>
      <c r="P3573" s="61"/>
      <c r="Q3573" s="61"/>
      <c r="R3573" s="61"/>
      <c r="S3573" s="61">
        <v>0</v>
      </c>
      <c r="T3573" s="62">
        <v>176775</v>
      </c>
      <c r="U3573" s="61"/>
      <c r="V3573" s="62">
        <v>30280646</v>
      </c>
      <c r="W3573" s="61"/>
      <c r="X3573" s="61">
        <v>0</v>
      </c>
      <c r="Y3573" s="62">
        <v>28995291</v>
      </c>
      <c r="Z3573" s="62">
        <v>51982494</v>
      </c>
      <c r="AA3573" s="61"/>
      <c r="AB3573" s="62">
        <v>57601057</v>
      </c>
      <c r="AC3573" s="62">
        <v>26275892</v>
      </c>
      <c r="AD3573" s="61"/>
      <c r="AE3573" s="62">
        <v>69169806</v>
      </c>
      <c r="AF3573" s="61"/>
      <c r="AG3573" s="62">
        <v>31689856</v>
      </c>
      <c r="AH3573" s="62">
        <v>10655132</v>
      </c>
      <c r="AI3573" s="61"/>
      <c r="AJ3573" s="62">
        <v>289224</v>
      </c>
      <c r="AK3573" s="61">
        <v>0</v>
      </c>
      <c r="AL3573" s="61">
        <v>0</v>
      </c>
      <c r="AM3573" s="62">
        <v>1035730</v>
      </c>
      <c r="AN3573" s="62">
        <v>15410491</v>
      </c>
      <c r="AO3573" s="62">
        <v>1152890</v>
      </c>
      <c r="AP3573" s="61"/>
      <c r="AQ3573" s="62">
        <v>3882486</v>
      </c>
      <c r="AR3573" s="61"/>
      <c r="AS3573" s="62">
        <v>6499351</v>
      </c>
      <c r="AT3573" s="62">
        <v>10474966</v>
      </c>
      <c r="AU3573" s="62">
        <v>7648873</v>
      </c>
      <c r="AV3573" s="61"/>
      <c r="AW3573" s="62">
        <v>408496</v>
      </c>
      <c r="AX3573" s="62">
        <v>2194700</v>
      </c>
      <c r="AY3573" s="61"/>
      <c r="AZ3573" s="62">
        <v>80865</v>
      </c>
      <c r="BA3573" s="61"/>
      <c r="BB3573" s="61">
        <v>0</v>
      </c>
      <c r="BC3573" s="62">
        <v>520269</v>
      </c>
      <c r="BD3573" s="62">
        <v>188888</v>
      </c>
      <c r="BE3573" s="61"/>
      <c r="BF3573" s="61">
        <v>0</v>
      </c>
      <c r="BG3573" s="61"/>
      <c r="BH3573" s="61">
        <v>0</v>
      </c>
      <c r="BI3573" s="61"/>
      <c r="BJ3573" s="62">
        <v>5093037</v>
      </c>
      <c r="BK3573" s="61"/>
      <c r="BL3573" s="61">
        <v>0</v>
      </c>
      <c r="BM3573" s="61">
        <v>0</v>
      </c>
      <c r="BN3573" s="62">
        <v>-48475389</v>
      </c>
      <c r="BO3573" s="61"/>
    </row>
    <row r="3574" spans="1:67" x14ac:dyDescent="0.2">
      <c r="A3574" s="57" t="s">
        <v>68</v>
      </c>
      <c r="B3574" s="56" t="s">
        <v>68</v>
      </c>
      <c r="C3574" s="56" t="s">
        <v>68</v>
      </c>
      <c r="D3574" s="56">
        <v>2011</v>
      </c>
      <c r="E3574" s="58">
        <v>385399190</v>
      </c>
      <c r="F3574" s="58">
        <v>331312227</v>
      </c>
      <c r="G3574" s="59">
        <v>324061639</v>
      </c>
      <c r="H3574" s="59">
        <v>61514325</v>
      </c>
      <c r="I3574" s="60">
        <v>176774</v>
      </c>
      <c r="J3574" s="58">
        <v>-54263737</v>
      </c>
      <c r="K3574" s="61"/>
      <c r="L3574" s="62">
        <v>741435</v>
      </c>
      <c r="M3574" s="61"/>
      <c r="N3574" s="62">
        <v>596988</v>
      </c>
      <c r="O3574" s="62">
        <v>668106</v>
      </c>
      <c r="P3574" s="61"/>
      <c r="Q3574" s="61"/>
      <c r="R3574" s="61"/>
      <c r="S3574" s="61">
        <v>0</v>
      </c>
      <c r="T3574" s="62">
        <v>176774</v>
      </c>
      <c r="U3574" s="61"/>
      <c r="V3574" s="62">
        <v>33657420</v>
      </c>
      <c r="W3574" s="61"/>
      <c r="X3574" s="61">
        <v>0</v>
      </c>
      <c r="Y3574" s="62">
        <v>30065350</v>
      </c>
      <c r="Z3574" s="62">
        <v>54266338</v>
      </c>
      <c r="AA3574" s="61"/>
      <c r="AB3574" s="62">
        <v>58747827</v>
      </c>
      <c r="AC3574" s="62">
        <v>28838975</v>
      </c>
      <c r="AD3574" s="61"/>
      <c r="AE3574" s="62">
        <v>71765085</v>
      </c>
      <c r="AF3574" s="61"/>
      <c r="AG3574" s="62">
        <v>33725333</v>
      </c>
      <c r="AH3574" s="62">
        <v>10522784</v>
      </c>
      <c r="AI3574" s="61"/>
      <c r="AJ3574" s="62">
        <v>289224</v>
      </c>
      <c r="AK3574" s="61">
        <v>0</v>
      </c>
      <c r="AL3574" s="61">
        <v>0</v>
      </c>
      <c r="AM3574" s="62">
        <v>1035730</v>
      </c>
      <c r="AN3574" s="62">
        <v>19719406</v>
      </c>
      <c r="AO3574" s="62">
        <v>1152890</v>
      </c>
      <c r="AP3574" s="61"/>
      <c r="AQ3574" s="62">
        <v>4285737</v>
      </c>
      <c r="AR3574" s="61"/>
      <c r="AS3574" s="62">
        <v>6755662</v>
      </c>
      <c r="AT3574" s="62">
        <v>11474203</v>
      </c>
      <c r="AU3574" s="62">
        <v>8198741</v>
      </c>
      <c r="AV3574" s="61"/>
      <c r="AW3574" s="62">
        <v>417234</v>
      </c>
      <c r="AX3574" s="62">
        <v>2263257</v>
      </c>
      <c r="AY3574" s="61"/>
      <c r="AZ3574" s="62">
        <v>132513</v>
      </c>
      <c r="BA3574" s="61"/>
      <c r="BB3574" s="61">
        <v>0</v>
      </c>
      <c r="BC3574" s="62">
        <v>521004</v>
      </c>
      <c r="BD3574" s="62">
        <v>202887</v>
      </c>
      <c r="BE3574" s="61"/>
      <c r="BF3574" s="61">
        <v>0</v>
      </c>
      <c r="BG3574" s="61"/>
      <c r="BH3574" s="61">
        <v>0</v>
      </c>
      <c r="BI3574" s="61"/>
      <c r="BJ3574" s="62">
        <v>5355061</v>
      </c>
      <c r="BK3574" s="61"/>
      <c r="BL3574" s="61">
        <v>0</v>
      </c>
      <c r="BM3574" s="61">
        <v>0</v>
      </c>
      <c r="BN3574" s="62">
        <v>-54263737</v>
      </c>
      <c r="BO3574" s="61"/>
    </row>
    <row r="3575" spans="1:67" x14ac:dyDescent="0.2">
      <c r="A3575" s="57" t="s">
        <v>69</v>
      </c>
      <c r="B3575" s="56" t="s">
        <v>69</v>
      </c>
      <c r="C3575" s="56" t="s">
        <v>614</v>
      </c>
      <c r="D3575" s="56">
        <v>1989</v>
      </c>
      <c r="E3575" s="58">
        <v>5359248</v>
      </c>
      <c r="F3575" s="58">
        <v>5220791</v>
      </c>
      <c r="G3575" s="59">
        <v>4814944</v>
      </c>
      <c r="H3575" s="59">
        <v>544304</v>
      </c>
      <c r="I3575" s="60">
        <v>0</v>
      </c>
      <c r="J3575" s="58">
        <v>-138457</v>
      </c>
      <c r="K3575" s="62">
        <v>19367</v>
      </c>
      <c r="L3575" s="61"/>
      <c r="M3575" s="61"/>
      <c r="N3575" s="61"/>
      <c r="O3575" s="61"/>
      <c r="P3575" s="62">
        <v>70427</v>
      </c>
      <c r="Q3575" s="62">
        <v>1124</v>
      </c>
      <c r="R3575" s="61"/>
      <c r="S3575" s="61"/>
      <c r="T3575" s="61"/>
      <c r="U3575" s="61"/>
      <c r="V3575" s="61"/>
      <c r="W3575" s="62">
        <v>609733</v>
      </c>
      <c r="X3575" s="61"/>
      <c r="Y3575" s="61"/>
      <c r="Z3575" s="61"/>
      <c r="AA3575" s="62">
        <v>1664721</v>
      </c>
      <c r="AB3575" s="61"/>
      <c r="AC3575" s="61"/>
      <c r="AD3575" s="62">
        <v>1312366</v>
      </c>
      <c r="AE3575" s="61"/>
      <c r="AF3575" s="62">
        <v>773085</v>
      </c>
      <c r="AG3575" s="61"/>
      <c r="AH3575" s="61"/>
      <c r="AI3575" s="62">
        <v>364121</v>
      </c>
      <c r="AJ3575" s="61"/>
      <c r="AK3575" s="61"/>
      <c r="AL3575" s="61"/>
      <c r="AM3575" s="61"/>
      <c r="AN3575" s="61"/>
      <c r="AO3575" s="61"/>
      <c r="AP3575" s="62">
        <v>61163</v>
      </c>
      <c r="AQ3575" s="61"/>
      <c r="AR3575" s="62">
        <v>56545</v>
      </c>
      <c r="AS3575" s="61"/>
      <c r="AT3575" s="61"/>
      <c r="AU3575" s="61"/>
      <c r="AV3575" s="61"/>
      <c r="AW3575" s="61"/>
      <c r="AX3575" s="61"/>
      <c r="AY3575" s="62">
        <v>97584</v>
      </c>
      <c r="AZ3575" s="61"/>
      <c r="BA3575" s="62">
        <v>326282</v>
      </c>
      <c r="BB3575" s="61"/>
      <c r="BC3575" s="61"/>
      <c r="BD3575" s="61"/>
      <c r="BE3575" s="61"/>
      <c r="BF3575" s="61"/>
      <c r="BG3575" s="61"/>
      <c r="BH3575" s="61"/>
      <c r="BI3575" s="61"/>
      <c r="BJ3575" s="61"/>
      <c r="BK3575" s="62">
        <v>2730</v>
      </c>
      <c r="BL3575" s="61"/>
      <c r="BM3575" s="61"/>
      <c r="BN3575" s="61"/>
      <c r="BO3575" s="62">
        <v>-138457</v>
      </c>
    </row>
    <row r="3576" spans="1:67" x14ac:dyDescent="0.2">
      <c r="A3576" s="57" t="s">
        <v>69</v>
      </c>
      <c r="B3576" s="56" t="s">
        <v>69</v>
      </c>
      <c r="C3576" s="56" t="s">
        <v>614</v>
      </c>
      <c r="D3576" s="56">
        <v>1990</v>
      </c>
      <c r="E3576" s="58">
        <v>6160125</v>
      </c>
      <c r="F3576" s="58">
        <v>6021668</v>
      </c>
      <c r="G3576" s="59">
        <v>5551817</v>
      </c>
      <c r="H3576" s="59">
        <v>608308</v>
      </c>
      <c r="I3576" s="60">
        <v>0</v>
      </c>
      <c r="J3576" s="58">
        <v>-138457</v>
      </c>
      <c r="K3576" s="62">
        <v>19367</v>
      </c>
      <c r="L3576" s="61"/>
      <c r="M3576" s="61"/>
      <c r="N3576" s="61"/>
      <c r="O3576" s="61"/>
      <c r="P3576" s="62">
        <v>70427</v>
      </c>
      <c r="Q3576" s="62">
        <v>1124</v>
      </c>
      <c r="R3576" s="61"/>
      <c r="S3576" s="61"/>
      <c r="T3576" s="61"/>
      <c r="U3576" s="61"/>
      <c r="V3576" s="61"/>
      <c r="W3576" s="62">
        <v>622828</v>
      </c>
      <c r="X3576" s="61"/>
      <c r="Y3576" s="61"/>
      <c r="Z3576" s="61"/>
      <c r="AA3576" s="62">
        <v>1784598</v>
      </c>
      <c r="AB3576" s="61"/>
      <c r="AC3576" s="61"/>
      <c r="AD3576" s="62">
        <v>1698156</v>
      </c>
      <c r="AE3576" s="61"/>
      <c r="AF3576" s="62">
        <v>971346</v>
      </c>
      <c r="AG3576" s="61"/>
      <c r="AH3576" s="61"/>
      <c r="AI3576" s="62">
        <v>383971</v>
      </c>
      <c r="AJ3576" s="61"/>
      <c r="AK3576" s="61"/>
      <c r="AL3576" s="61"/>
      <c r="AM3576" s="61"/>
      <c r="AN3576" s="61"/>
      <c r="AO3576" s="61"/>
      <c r="AP3576" s="62">
        <v>66117</v>
      </c>
      <c r="AQ3576" s="61"/>
      <c r="AR3576" s="62">
        <v>66121</v>
      </c>
      <c r="AS3576" s="61"/>
      <c r="AT3576" s="61"/>
      <c r="AU3576" s="61"/>
      <c r="AV3576" s="61"/>
      <c r="AW3576" s="61"/>
      <c r="AX3576" s="61"/>
      <c r="AY3576" s="62">
        <v>115577</v>
      </c>
      <c r="AZ3576" s="61"/>
      <c r="BA3576" s="62">
        <v>357763</v>
      </c>
      <c r="BB3576" s="61"/>
      <c r="BC3576" s="61"/>
      <c r="BD3576" s="61"/>
      <c r="BE3576" s="61"/>
      <c r="BF3576" s="61"/>
      <c r="BG3576" s="61"/>
      <c r="BH3576" s="61"/>
      <c r="BI3576" s="61"/>
      <c r="BJ3576" s="61"/>
      <c r="BK3576" s="62">
        <v>2730</v>
      </c>
      <c r="BL3576" s="61"/>
      <c r="BM3576" s="61"/>
      <c r="BN3576" s="61"/>
      <c r="BO3576" s="62">
        <v>-138457</v>
      </c>
    </row>
    <row r="3577" spans="1:67" x14ac:dyDescent="0.2">
      <c r="A3577" s="57" t="s">
        <v>69</v>
      </c>
      <c r="B3577" s="56" t="s">
        <v>69</v>
      </c>
      <c r="C3577" s="56" t="s">
        <v>614</v>
      </c>
      <c r="D3577" s="56">
        <v>1991</v>
      </c>
      <c r="E3577" s="58">
        <v>7209524</v>
      </c>
      <c r="F3577" s="58">
        <v>7071067</v>
      </c>
      <c r="G3577" s="59">
        <v>6406662</v>
      </c>
      <c r="H3577" s="59">
        <v>802862</v>
      </c>
      <c r="I3577" s="60">
        <v>0</v>
      </c>
      <c r="J3577" s="58">
        <v>-138457</v>
      </c>
      <c r="K3577" s="65">
        <v>20478</v>
      </c>
      <c r="L3577" s="64"/>
      <c r="M3577" s="64"/>
      <c r="N3577" s="64"/>
      <c r="O3577" s="64"/>
      <c r="P3577" s="65">
        <v>83202</v>
      </c>
      <c r="Q3577" s="65">
        <v>1124</v>
      </c>
      <c r="R3577" s="64"/>
      <c r="S3577" s="64"/>
      <c r="T3577" s="64"/>
      <c r="U3577" s="64"/>
      <c r="V3577" s="64"/>
      <c r="W3577" s="65">
        <v>648299</v>
      </c>
      <c r="X3577" s="64"/>
      <c r="Y3577" s="64"/>
      <c r="Z3577" s="64"/>
      <c r="AA3577" s="65">
        <v>2009712</v>
      </c>
      <c r="AB3577" s="64"/>
      <c r="AC3577" s="64"/>
      <c r="AD3577" s="65">
        <v>2031534</v>
      </c>
      <c r="AE3577" s="64"/>
      <c r="AF3577" s="65">
        <v>1193808</v>
      </c>
      <c r="AG3577" s="64"/>
      <c r="AH3577" s="64"/>
      <c r="AI3577" s="65">
        <v>418505</v>
      </c>
      <c r="AJ3577" s="64"/>
      <c r="AK3577" s="64"/>
      <c r="AL3577" s="64"/>
      <c r="AM3577" s="64"/>
      <c r="AN3577" s="64"/>
      <c r="AO3577" s="64"/>
      <c r="AP3577" s="65">
        <v>76422</v>
      </c>
      <c r="AQ3577" s="64"/>
      <c r="AR3577" s="65">
        <v>129120</v>
      </c>
      <c r="AS3577" s="64"/>
      <c r="AT3577" s="64"/>
      <c r="AU3577" s="64"/>
      <c r="AV3577" s="64"/>
      <c r="AW3577" s="64"/>
      <c r="AX3577" s="64"/>
      <c r="AY3577" s="65">
        <v>141411</v>
      </c>
      <c r="AZ3577" s="64"/>
      <c r="BA3577" s="65">
        <v>453179</v>
      </c>
      <c r="BB3577" s="64"/>
      <c r="BC3577" s="64"/>
      <c r="BD3577" s="64"/>
      <c r="BE3577" s="64"/>
      <c r="BF3577" s="64"/>
      <c r="BG3577" s="64"/>
      <c r="BH3577" s="64"/>
      <c r="BI3577" s="64"/>
      <c r="BJ3577" s="64"/>
      <c r="BK3577" s="65">
        <v>2730</v>
      </c>
      <c r="BL3577" s="64"/>
      <c r="BM3577" s="64"/>
      <c r="BN3577" s="64"/>
      <c r="BO3577" s="65">
        <v>-138457</v>
      </c>
    </row>
    <row r="3578" spans="1:67" x14ac:dyDescent="0.2">
      <c r="A3578" s="57" t="s">
        <v>69</v>
      </c>
      <c r="B3578" s="56" t="s">
        <v>69</v>
      </c>
      <c r="C3578" s="56" t="s">
        <v>614</v>
      </c>
      <c r="D3578" s="56">
        <v>1992</v>
      </c>
      <c r="E3578" s="58">
        <v>7792508</v>
      </c>
      <c r="F3578" s="58">
        <v>7654051</v>
      </c>
      <c r="G3578" s="59">
        <v>6843148</v>
      </c>
      <c r="H3578" s="59">
        <v>949360</v>
      </c>
      <c r="I3578" s="60">
        <v>0</v>
      </c>
      <c r="J3578" s="58">
        <v>-138457</v>
      </c>
      <c r="K3578" s="62">
        <v>20888</v>
      </c>
      <c r="L3578" s="61"/>
      <c r="M3578" s="61"/>
      <c r="N3578" s="61"/>
      <c r="O3578" s="61"/>
      <c r="P3578" s="62">
        <v>83202</v>
      </c>
      <c r="Q3578" s="62">
        <v>1124</v>
      </c>
      <c r="R3578" s="61"/>
      <c r="S3578" s="61"/>
      <c r="T3578" s="61"/>
      <c r="U3578" s="61"/>
      <c r="V3578" s="61"/>
      <c r="W3578" s="62">
        <v>668604</v>
      </c>
      <c r="X3578" s="61"/>
      <c r="Y3578" s="61"/>
      <c r="Z3578" s="61"/>
      <c r="AA3578" s="62">
        <v>2206977</v>
      </c>
      <c r="AB3578" s="61"/>
      <c r="AC3578" s="61"/>
      <c r="AD3578" s="62">
        <v>2146097</v>
      </c>
      <c r="AE3578" s="61"/>
      <c r="AF3578" s="62">
        <v>1248827</v>
      </c>
      <c r="AG3578" s="61"/>
      <c r="AH3578" s="61"/>
      <c r="AI3578" s="62">
        <v>467429</v>
      </c>
      <c r="AJ3578" s="61"/>
      <c r="AK3578" s="61"/>
      <c r="AL3578" s="61"/>
      <c r="AM3578" s="61"/>
      <c r="AN3578" s="61"/>
      <c r="AO3578" s="61"/>
      <c r="AP3578" s="62">
        <v>114102</v>
      </c>
      <c r="AQ3578" s="61"/>
      <c r="AR3578" s="62">
        <v>147836</v>
      </c>
      <c r="AS3578" s="61"/>
      <c r="AT3578" s="61"/>
      <c r="AU3578" s="61"/>
      <c r="AV3578" s="61"/>
      <c r="AW3578" s="61"/>
      <c r="AX3578" s="61"/>
      <c r="AY3578" s="62">
        <v>221531</v>
      </c>
      <c r="AZ3578" s="61"/>
      <c r="BA3578" s="62">
        <v>463161</v>
      </c>
      <c r="BB3578" s="61"/>
      <c r="BC3578" s="61"/>
      <c r="BD3578" s="61"/>
      <c r="BE3578" s="61"/>
      <c r="BF3578" s="61"/>
      <c r="BG3578" s="61"/>
      <c r="BH3578" s="61"/>
      <c r="BI3578" s="61"/>
      <c r="BJ3578" s="61"/>
      <c r="BK3578" s="62">
        <v>2730</v>
      </c>
      <c r="BL3578" s="61"/>
      <c r="BM3578" s="61"/>
      <c r="BN3578" s="61"/>
      <c r="BO3578" s="62">
        <v>-138457</v>
      </c>
    </row>
    <row r="3579" spans="1:67" x14ac:dyDescent="0.2">
      <c r="A3579" s="57" t="s">
        <v>69</v>
      </c>
      <c r="B3579" s="56" t="s">
        <v>69</v>
      </c>
      <c r="C3579" s="56" t="s">
        <v>614</v>
      </c>
      <c r="D3579" s="56">
        <v>1993</v>
      </c>
      <c r="E3579" s="58">
        <v>8494066</v>
      </c>
      <c r="F3579" s="58">
        <v>8355609</v>
      </c>
      <c r="G3579" s="59">
        <v>7482810</v>
      </c>
      <c r="H3579" s="59">
        <v>1011256</v>
      </c>
      <c r="I3579" s="60">
        <v>0</v>
      </c>
      <c r="J3579" s="58">
        <v>-138457</v>
      </c>
      <c r="K3579" s="62">
        <v>67257</v>
      </c>
      <c r="L3579" s="61"/>
      <c r="M3579" s="61"/>
      <c r="N3579" s="61"/>
      <c r="O3579" s="61"/>
      <c r="P3579" s="62">
        <v>92664</v>
      </c>
      <c r="Q3579" s="62">
        <v>1124</v>
      </c>
      <c r="R3579" s="61"/>
      <c r="S3579" s="61"/>
      <c r="T3579" s="61"/>
      <c r="U3579" s="61"/>
      <c r="V3579" s="61"/>
      <c r="W3579" s="62">
        <v>687031</v>
      </c>
      <c r="X3579" s="61"/>
      <c r="Y3579" s="61"/>
      <c r="Z3579" s="61"/>
      <c r="AA3579" s="62">
        <v>2369664</v>
      </c>
      <c r="AB3579" s="61"/>
      <c r="AC3579" s="61"/>
      <c r="AD3579" s="62">
        <v>2366076</v>
      </c>
      <c r="AE3579" s="61"/>
      <c r="AF3579" s="62">
        <v>1399509</v>
      </c>
      <c r="AG3579" s="61"/>
      <c r="AH3579" s="61"/>
      <c r="AI3579" s="62">
        <v>499485</v>
      </c>
      <c r="AJ3579" s="61"/>
      <c r="AK3579" s="61"/>
      <c r="AL3579" s="61"/>
      <c r="AM3579" s="61"/>
      <c r="AN3579" s="61"/>
      <c r="AO3579" s="61"/>
      <c r="AP3579" s="62">
        <v>128093</v>
      </c>
      <c r="AQ3579" s="61"/>
      <c r="AR3579" s="62">
        <v>157385</v>
      </c>
      <c r="AS3579" s="61"/>
      <c r="AT3579" s="61"/>
      <c r="AU3579" s="61"/>
      <c r="AV3579" s="61"/>
      <c r="AW3579" s="61"/>
      <c r="AX3579" s="61"/>
      <c r="AY3579" s="62">
        <v>238199</v>
      </c>
      <c r="AZ3579" s="61"/>
      <c r="BA3579" s="62">
        <v>484849</v>
      </c>
      <c r="BB3579" s="61"/>
      <c r="BC3579" s="61"/>
      <c r="BD3579" s="61"/>
      <c r="BE3579" s="61"/>
      <c r="BF3579" s="61"/>
      <c r="BG3579" s="61"/>
      <c r="BH3579" s="61"/>
      <c r="BI3579" s="61"/>
      <c r="BJ3579" s="61"/>
      <c r="BK3579" s="62">
        <v>2730</v>
      </c>
      <c r="BL3579" s="61"/>
      <c r="BM3579" s="61"/>
      <c r="BN3579" s="61"/>
      <c r="BO3579" s="62">
        <v>-138457</v>
      </c>
    </row>
    <row r="3580" spans="1:67" x14ac:dyDescent="0.2">
      <c r="A3580" s="57" t="s">
        <v>69</v>
      </c>
      <c r="B3580" s="56" t="s">
        <v>69</v>
      </c>
      <c r="C3580" s="56" t="s">
        <v>614</v>
      </c>
      <c r="D3580" s="56">
        <v>1994</v>
      </c>
      <c r="E3580" s="58">
        <v>9033852</v>
      </c>
      <c r="F3580" s="58">
        <v>5831625</v>
      </c>
      <c r="G3580" s="59">
        <v>7992576</v>
      </c>
      <c r="H3580" s="59">
        <v>1041276</v>
      </c>
      <c r="I3580" s="60">
        <v>0</v>
      </c>
      <c r="J3580" s="58">
        <v>-3202227</v>
      </c>
      <c r="K3580" s="62">
        <v>67812</v>
      </c>
      <c r="L3580" s="61"/>
      <c r="M3580" s="62">
        <v>1951</v>
      </c>
      <c r="N3580" s="61"/>
      <c r="O3580" s="61"/>
      <c r="P3580" s="62">
        <v>96338</v>
      </c>
      <c r="Q3580" s="61"/>
      <c r="R3580" s="61"/>
      <c r="S3580" s="61"/>
      <c r="T3580" s="61"/>
      <c r="U3580" s="61"/>
      <c r="V3580" s="61"/>
      <c r="W3580" s="62">
        <v>740287</v>
      </c>
      <c r="X3580" s="61"/>
      <c r="Y3580" s="61"/>
      <c r="Z3580" s="61"/>
      <c r="AA3580" s="62">
        <v>2530682</v>
      </c>
      <c r="AB3580" s="61"/>
      <c r="AC3580" s="61"/>
      <c r="AD3580" s="62">
        <v>2503690</v>
      </c>
      <c r="AE3580" s="61"/>
      <c r="AF3580" s="62">
        <v>1508810</v>
      </c>
      <c r="AG3580" s="61"/>
      <c r="AH3580" s="61"/>
      <c r="AI3580" s="62">
        <v>543006</v>
      </c>
      <c r="AJ3580" s="61"/>
      <c r="AK3580" s="61"/>
      <c r="AL3580" s="61"/>
      <c r="AM3580" s="61"/>
      <c r="AN3580" s="61"/>
      <c r="AO3580" s="61"/>
      <c r="AP3580" s="62">
        <v>131349</v>
      </c>
      <c r="AQ3580" s="61"/>
      <c r="AR3580" s="62">
        <v>164897</v>
      </c>
      <c r="AS3580" s="61"/>
      <c r="AT3580" s="61"/>
      <c r="AU3580" s="61"/>
      <c r="AV3580" s="61"/>
      <c r="AW3580" s="61"/>
      <c r="AX3580" s="61"/>
      <c r="AY3580" s="62">
        <v>252322</v>
      </c>
      <c r="AZ3580" s="61"/>
      <c r="BA3580" s="62">
        <v>488345</v>
      </c>
      <c r="BB3580" s="61"/>
      <c r="BC3580" s="61"/>
      <c r="BD3580" s="61"/>
      <c r="BE3580" s="62">
        <v>1633</v>
      </c>
      <c r="BF3580" s="61"/>
      <c r="BG3580" s="61"/>
      <c r="BH3580" s="61"/>
      <c r="BI3580" s="61"/>
      <c r="BJ3580" s="61"/>
      <c r="BK3580" s="62">
        <v>2730</v>
      </c>
      <c r="BL3580" s="61"/>
      <c r="BM3580" s="61"/>
      <c r="BN3580" s="61"/>
      <c r="BO3580" s="62">
        <v>-3202227</v>
      </c>
    </row>
    <row r="3581" spans="1:67" x14ac:dyDescent="0.2">
      <c r="A3581" s="57" t="s">
        <v>69</v>
      </c>
      <c r="B3581" s="56" t="s">
        <v>69</v>
      </c>
      <c r="C3581" s="56" t="s">
        <v>614</v>
      </c>
      <c r="D3581" s="56">
        <v>1995</v>
      </c>
      <c r="E3581" s="58">
        <v>10147813</v>
      </c>
      <c r="F3581" s="58">
        <v>6645527</v>
      </c>
      <c r="G3581" s="59">
        <v>8795118</v>
      </c>
      <c r="H3581" s="59">
        <v>1352695</v>
      </c>
      <c r="I3581" s="60">
        <v>0</v>
      </c>
      <c r="J3581" s="58">
        <v>-3502286</v>
      </c>
      <c r="K3581" s="62">
        <v>68812</v>
      </c>
      <c r="L3581" s="61"/>
      <c r="M3581" s="62">
        <v>1951</v>
      </c>
      <c r="N3581" s="61"/>
      <c r="O3581" s="61"/>
      <c r="P3581" s="62">
        <v>95214</v>
      </c>
      <c r="Q3581" s="62">
        <v>1124</v>
      </c>
      <c r="R3581" s="61"/>
      <c r="S3581" s="61"/>
      <c r="T3581" s="61"/>
      <c r="U3581" s="61"/>
      <c r="V3581" s="61"/>
      <c r="W3581" s="62">
        <v>1135043</v>
      </c>
      <c r="X3581" s="61"/>
      <c r="Y3581" s="61"/>
      <c r="Z3581" s="61"/>
      <c r="AA3581" s="62">
        <v>2672747</v>
      </c>
      <c r="AB3581" s="61"/>
      <c r="AC3581" s="61"/>
      <c r="AD3581" s="62">
        <v>2674360</v>
      </c>
      <c r="AE3581" s="61"/>
      <c r="AF3581" s="62">
        <v>1573287</v>
      </c>
      <c r="AG3581" s="61"/>
      <c r="AH3581" s="61"/>
      <c r="AI3581" s="62">
        <v>572580</v>
      </c>
      <c r="AJ3581" s="61"/>
      <c r="AK3581" s="61"/>
      <c r="AL3581" s="61"/>
      <c r="AM3581" s="61"/>
      <c r="AN3581" s="61"/>
      <c r="AO3581" s="61"/>
      <c r="AP3581" s="62">
        <v>143447</v>
      </c>
      <c r="AQ3581" s="61"/>
      <c r="AR3581" s="62">
        <v>212165</v>
      </c>
      <c r="AS3581" s="61"/>
      <c r="AT3581" s="61"/>
      <c r="AU3581" s="61"/>
      <c r="AV3581" s="61"/>
      <c r="AW3581" s="61"/>
      <c r="AX3581" s="61"/>
      <c r="AY3581" s="62">
        <v>297423</v>
      </c>
      <c r="AZ3581" s="61"/>
      <c r="BA3581" s="62">
        <v>598852</v>
      </c>
      <c r="BB3581" s="61"/>
      <c r="BC3581" s="61"/>
      <c r="BD3581" s="61"/>
      <c r="BE3581" s="62">
        <v>98078</v>
      </c>
      <c r="BF3581" s="61"/>
      <c r="BG3581" s="61"/>
      <c r="BH3581" s="61"/>
      <c r="BI3581" s="61"/>
      <c r="BJ3581" s="61"/>
      <c r="BK3581" s="62">
        <v>2730</v>
      </c>
      <c r="BL3581" s="61"/>
      <c r="BM3581" s="61"/>
      <c r="BN3581" s="61"/>
      <c r="BO3581" s="62">
        <v>-3502286</v>
      </c>
    </row>
    <row r="3582" spans="1:67" x14ac:dyDescent="0.2">
      <c r="A3582" s="57" t="s">
        <v>69</v>
      </c>
      <c r="B3582" s="56" t="s">
        <v>69</v>
      </c>
      <c r="C3582" s="56" t="s">
        <v>614</v>
      </c>
      <c r="D3582" s="56">
        <v>1996</v>
      </c>
      <c r="E3582" s="58">
        <v>11047117</v>
      </c>
      <c r="F3582" s="58">
        <v>7328776</v>
      </c>
      <c r="G3582" s="59">
        <v>9597183</v>
      </c>
      <c r="H3582" s="59">
        <v>1449934</v>
      </c>
      <c r="I3582" s="60">
        <v>0</v>
      </c>
      <c r="J3582" s="58">
        <v>-3718341</v>
      </c>
      <c r="K3582" s="62">
        <v>425090</v>
      </c>
      <c r="L3582" s="61"/>
      <c r="M3582" s="62">
        <v>5512</v>
      </c>
      <c r="N3582" s="61"/>
      <c r="O3582" s="61"/>
      <c r="P3582" s="62">
        <v>117823</v>
      </c>
      <c r="Q3582" s="62">
        <v>1124</v>
      </c>
      <c r="R3582" s="61"/>
      <c r="S3582" s="61"/>
      <c r="T3582" s="61"/>
      <c r="U3582" s="61"/>
      <c r="V3582" s="61"/>
      <c r="W3582" s="62">
        <v>1088967</v>
      </c>
      <c r="X3582" s="61"/>
      <c r="Y3582" s="61"/>
      <c r="Z3582" s="61"/>
      <c r="AA3582" s="62">
        <v>2812061</v>
      </c>
      <c r="AB3582" s="61"/>
      <c r="AC3582" s="61"/>
      <c r="AD3582" s="62">
        <v>2881541</v>
      </c>
      <c r="AE3582" s="61"/>
      <c r="AF3582" s="62">
        <v>1636655</v>
      </c>
      <c r="AG3582" s="61"/>
      <c r="AH3582" s="61"/>
      <c r="AI3582" s="62">
        <v>628410</v>
      </c>
      <c r="AJ3582" s="61"/>
      <c r="AK3582" s="61"/>
      <c r="AL3582" s="61"/>
      <c r="AM3582" s="61"/>
      <c r="AN3582" s="61"/>
      <c r="AO3582" s="61"/>
      <c r="AP3582" s="62">
        <v>156945</v>
      </c>
      <c r="AQ3582" s="61"/>
      <c r="AR3582" s="62">
        <v>220563</v>
      </c>
      <c r="AS3582" s="61"/>
      <c r="AT3582" s="61"/>
      <c r="AU3582" s="61"/>
      <c r="AV3582" s="61"/>
      <c r="AW3582" s="61"/>
      <c r="AX3582" s="61"/>
      <c r="AY3582" s="62">
        <v>308444</v>
      </c>
      <c r="AZ3582" s="61"/>
      <c r="BA3582" s="62">
        <v>599993</v>
      </c>
      <c r="BB3582" s="61"/>
      <c r="BC3582" s="61"/>
      <c r="BD3582" s="61"/>
      <c r="BE3582" s="62">
        <v>157692</v>
      </c>
      <c r="BF3582" s="61"/>
      <c r="BG3582" s="61"/>
      <c r="BH3582" s="61"/>
      <c r="BI3582" s="61"/>
      <c r="BJ3582" s="61"/>
      <c r="BK3582" s="62">
        <v>6297</v>
      </c>
      <c r="BL3582" s="61"/>
      <c r="BM3582" s="61"/>
      <c r="BN3582" s="61"/>
      <c r="BO3582" s="62">
        <v>-3718341</v>
      </c>
    </row>
    <row r="3583" spans="1:67" x14ac:dyDescent="0.2">
      <c r="A3583" s="57" t="s">
        <v>69</v>
      </c>
      <c r="B3583" s="56" t="s">
        <v>69</v>
      </c>
      <c r="C3583" s="56" t="s">
        <v>614</v>
      </c>
      <c r="D3583" s="56">
        <v>1997</v>
      </c>
      <c r="E3583" s="58">
        <v>12786142</v>
      </c>
      <c r="F3583" s="58">
        <v>8579698</v>
      </c>
      <c r="G3583" s="59">
        <v>11212246</v>
      </c>
      <c r="H3583" s="59">
        <v>1573896</v>
      </c>
      <c r="I3583" s="60">
        <v>0</v>
      </c>
      <c r="J3583" s="58">
        <v>-4206444</v>
      </c>
      <c r="K3583" s="62">
        <v>441908</v>
      </c>
      <c r="L3583" s="61"/>
      <c r="M3583" s="62">
        <v>5512</v>
      </c>
      <c r="N3583" s="61"/>
      <c r="O3583" s="61"/>
      <c r="P3583" s="62">
        <v>917413</v>
      </c>
      <c r="Q3583" s="62">
        <v>1124</v>
      </c>
      <c r="R3583" s="61"/>
      <c r="S3583" s="61"/>
      <c r="T3583" s="61"/>
      <c r="U3583" s="61"/>
      <c r="V3583" s="61"/>
      <c r="W3583" s="62">
        <v>1084095</v>
      </c>
      <c r="X3583" s="61"/>
      <c r="Y3583" s="61"/>
      <c r="Z3583" s="61"/>
      <c r="AA3583" s="62">
        <v>2980402</v>
      </c>
      <c r="AB3583" s="61"/>
      <c r="AC3583" s="61"/>
      <c r="AD3583" s="62">
        <v>3382304</v>
      </c>
      <c r="AE3583" s="61"/>
      <c r="AF3583" s="62">
        <v>1742890</v>
      </c>
      <c r="AG3583" s="61"/>
      <c r="AH3583" s="61"/>
      <c r="AI3583" s="62">
        <v>656598</v>
      </c>
      <c r="AJ3583" s="61"/>
      <c r="AK3583" s="61"/>
      <c r="AL3583" s="61"/>
      <c r="AM3583" s="61"/>
      <c r="AN3583" s="61"/>
      <c r="AO3583" s="61"/>
      <c r="AP3583" s="62">
        <v>207109</v>
      </c>
      <c r="AQ3583" s="61"/>
      <c r="AR3583" s="62">
        <v>253339</v>
      </c>
      <c r="AS3583" s="61"/>
      <c r="AT3583" s="61"/>
      <c r="AU3583" s="61"/>
      <c r="AV3583" s="61"/>
      <c r="AW3583" s="61"/>
      <c r="AX3583" s="61"/>
      <c r="AY3583" s="62">
        <v>341478</v>
      </c>
      <c r="AZ3583" s="61"/>
      <c r="BA3583" s="62">
        <v>599993</v>
      </c>
      <c r="BB3583" s="61"/>
      <c r="BC3583" s="61"/>
      <c r="BD3583" s="61"/>
      <c r="BE3583" s="62">
        <v>165680</v>
      </c>
      <c r="BF3583" s="61"/>
      <c r="BG3583" s="61"/>
      <c r="BH3583" s="61"/>
      <c r="BI3583" s="61"/>
      <c r="BJ3583" s="61"/>
      <c r="BK3583" s="62">
        <v>6297</v>
      </c>
      <c r="BL3583" s="61"/>
      <c r="BM3583" s="61"/>
      <c r="BN3583" s="61"/>
      <c r="BO3583" s="62">
        <v>-4206444</v>
      </c>
    </row>
    <row r="3584" spans="1:67" x14ac:dyDescent="0.2">
      <c r="A3584" s="57" t="s">
        <v>69</v>
      </c>
      <c r="B3584" s="56" t="s">
        <v>69</v>
      </c>
      <c r="C3584" s="56" t="s">
        <v>614</v>
      </c>
      <c r="D3584" s="56">
        <v>1998</v>
      </c>
      <c r="E3584" s="58">
        <v>13328760</v>
      </c>
      <c r="F3584" s="58">
        <v>8885056</v>
      </c>
      <c r="G3584" s="59">
        <v>11657971</v>
      </c>
      <c r="H3584" s="59">
        <v>1670789</v>
      </c>
      <c r="I3584" s="60">
        <v>0</v>
      </c>
      <c r="J3584" s="58">
        <v>-4443704</v>
      </c>
      <c r="K3584" s="62">
        <v>441908</v>
      </c>
      <c r="L3584" s="61"/>
      <c r="M3584" s="62">
        <v>5512</v>
      </c>
      <c r="N3584" s="61"/>
      <c r="O3584" s="61"/>
      <c r="P3584" s="62">
        <v>946831</v>
      </c>
      <c r="Q3584" s="62">
        <v>1124</v>
      </c>
      <c r="R3584" s="61"/>
      <c r="S3584" s="61"/>
      <c r="T3584" s="61"/>
      <c r="U3584" s="61"/>
      <c r="V3584" s="61"/>
      <c r="W3584" s="62">
        <v>1084095</v>
      </c>
      <c r="X3584" s="61"/>
      <c r="Y3584" s="61"/>
      <c r="Z3584" s="61"/>
      <c r="AA3584" s="62">
        <v>3127040</v>
      </c>
      <c r="AB3584" s="61"/>
      <c r="AC3584" s="61"/>
      <c r="AD3584" s="62">
        <v>3566970</v>
      </c>
      <c r="AE3584" s="61"/>
      <c r="AF3584" s="62">
        <v>1802392</v>
      </c>
      <c r="AG3584" s="61"/>
      <c r="AH3584" s="61"/>
      <c r="AI3584" s="62">
        <v>682099</v>
      </c>
      <c r="AJ3584" s="61"/>
      <c r="AK3584" s="61"/>
      <c r="AL3584" s="61"/>
      <c r="AM3584" s="61"/>
      <c r="AN3584" s="61"/>
      <c r="AO3584" s="61"/>
      <c r="AP3584" s="62">
        <v>212070</v>
      </c>
      <c r="AQ3584" s="61"/>
      <c r="AR3584" s="62">
        <v>281448</v>
      </c>
      <c r="AS3584" s="61"/>
      <c r="AT3584" s="61"/>
      <c r="AU3584" s="61"/>
      <c r="AV3584" s="61"/>
      <c r="AW3584" s="61"/>
      <c r="AX3584" s="61"/>
      <c r="AY3584" s="62">
        <v>363939</v>
      </c>
      <c r="AZ3584" s="61"/>
      <c r="BA3584" s="62">
        <v>637139</v>
      </c>
      <c r="BB3584" s="61"/>
      <c r="BC3584" s="61"/>
      <c r="BD3584" s="61"/>
      <c r="BE3584" s="62">
        <v>169894</v>
      </c>
      <c r="BF3584" s="61"/>
      <c r="BG3584" s="61"/>
      <c r="BH3584" s="61"/>
      <c r="BI3584" s="61"/>
      <c r="BJ3584" s="61"/>
      <c r="BK3584" s="62">
        <v>6299</v>
      </c>
      <c r="BL3584" s="61"/>
      <c r="BM3584" s="61"/>
      <c r="BN3584" s="61"/>
      <c r="BO3584" s="62">
        <v>-4443704</v>
      </c>
    </row>
    <row r="3585" spans="1:67" x14ac:dyDescent="0.2">
      <c r="A3585" s="57" t="s">
        <v>69</v>
      </c>
      <c r="B3585" s="56" t="s">
        <v>69</v>
      </c>
      <c r="C3585" s="56" t="s">
        <v>69</v>
      </c>
      <c r="D3585" s="56">
        <v>2002</v>
      </c>
      <c r="E3585" s="58">
        <v>14920353</v>
      </c>
      <c r="F3585" s="58">
        <v>14322501</v>
      </c>
      <c r="G3585" s="59">
        <v>13566260</v>
      </c>
      <c r="H3585" s="59">
        <v>1354093</v>
      </c>
      <c r="I3585" s="60">
        <v>0</v>
      </c>
      <c r="J3585" s="58">
        <v>-597852</v>
      </c>
      <c r="K3585" s="61"/>
      <c r="L3585" s="62">
        <v>59440</v>
      </c>
      <c r="M3585" s="61"/>
      <c r="N3585" s="62">
        <v>5512</v>
      </c>
      <c r="O3585" s="61">
        <v>0</v>
      </c>
      <c r="P3585" s="61"/>
      <c r="Q3585" s="61"/>
      <c r="R3585" s="61"/>
      <c r="S3585" s="61">
        <v>0</v>
      </c>
      <c r="T3585" s="61">
        <v>0</v>
      </c>
      <c r="U3585" s="61"/>
      <c r="V3585" s="62">
        <v>1103434</v>
      </c>
      <c r="W3585" s="61"/>
      <c r="X3585" s="61">
        <v>0</v>
      </c>
      <c r="Y3585" s="62">
        <v>2351577</v>
      </c>
      <c r="Z3585" s="62">
        <v>2365772</v>
      </c>
      <c r="AA3585" s="61"/>
      <c r="AB3585" s="62">
        <v>2267111</v>
      </c>
      <c r="AC3585" s="62">
        <v>2330929</v>
      </c>
      <c r="AD3585" s="61"/>
      <c r="AE3585" s="62">
        <v>2286685</v>
      </c>
      <c r="AF3585" s="61"/>
      <c r="AG3585" s="62">
        <v>22747</v>
      </c>
      <c r="AH3585" s="62">
        <v>773053</v>
      </c>
      <c r="AI3585" s="61"/>
      <c r="AJ3585" s="61">
        <v>0</v>
      </c>
      <c r="AK3585" s="61">
        <v>0</v>
      </c>
      <c r="AL3585" s="61">
        <v>0</v>
      </c>
      <c r="AM3585" s="62">
        <v>382467</v>
      </c>
      <c r="AN3585" s="62">
        <v>971626</v>
      </c>
      <c r="AO3585" s="61">
        <v>0</v>
      </c>
      <c r="AP3585" s="61"/>
      <c r="AQ3585" s="61">
        <v>0</v>
      </c>
      <c r="AR3585" s="61"/>
      <c r="AS3585" s="61">
        <v>0</v>
      </c>
      <c r="AT3585" s="61">
        <v>0</v>
      </c>
      <c r="AU3585" s="61">
        <v>0</v>
      </c>
      <c r="AV3585" s="61"/>
      <c r="AW3585" s="61">
        <v>0</v>
      </c>
      <c r="AX3585" s="61">
        <v>0</v>
      </c>
      <c r="AY3585" s="61"/>
      <c r="AZ3585" s="61">
        <v>0</v>
      </c>
      <c r="BA3585" s="61"/>
      <c r="BB3585" s="61">
        <v>0</v>
      </c>
      <c r="BC3585" s="61">
        <v>0</v>
      </c>
      <c r="BD3585" s="61">
        <v>0</v>
      </c>
      <c r="BE3585" s="61"/>
      <c r="BF3585" s="61">
        <v>0</v>
      </c>
      <c r="BG3585" s="61"/>
      <c r="BH3585" s="61">
        <v>0</v>
      </c>
      <c r="BI3585" s="61"/>
      <c r="BJ3585" s="61">
        <v>0</v>
      </c>
      <c r="BK3585" s="61"/>
      <c r="BL3585" s="61">
        <v>0</v>
      </c>
      <c r="BM3585" s="61">
        <v>0</v>
      </c>
      <c r="BN3585" s="62">
        <v>-597852</v>
      </c>
      <c r="BO3585" s="61"/>
    </row>
    <row r="3586" spans="1:67" x14ac:dyDescent="0.2">
      <c r="A3586" s="57" t="s">
        <v>69</v>
      </c>
      <c r="B3586" s="56" t="s">
        <v>69</v>
      </c>
      <c r="C3586" s="56" t="s">
        <v>69</v>
      </c>
      <c r="D3586" s="56">
        <v>2003</v>
      </c>
      <c r="E3586" s="58">
        <v>15449205</v>
      </c>
      <c r="F3586" s="58">
        <v>14700235</v>
      </c>
      <c r="G3586" s="59">
        <v>14095112</v>
      </c>
      <c r="H3586" s="59">
        <v>1354093</v>
      </c>
      <c r="I3586" s="60">
        <v>0</v>
      </c>
      <c r="J3586" s="58">
        <v>-748970</v>
      </c>
      <c r="K3586" s="61"/>
      <c r="L3586" s="62">
        <v>59440</v>
      </c>
      <c r="M3586" s="61"/>
      <c r="N3586" s="62">
        <v>5512</v>
      </c>
      <c r="O3586" s="61">
        <v>0</v>
      </c>
      <c r="P3586" s="61"/>
      <c r="Q3586" s="61"/>
      <c r="R3586" s="61"/>
      <c r="S3586" s="61">
        <v>0</v>
      </c>
      <c r="T3586" s="61">
        <v>0</v>
      </c>
      <c r="U3586" s="61"/>
      <c r="V3586" s="62">
        <v>1103434</v>
      </c>
      <c r="W3586" s="61"/>
      <c r="X3586" s="61">
        <v>0</v>
      </c>
      <c r="Y3586" s="62">
        <v>2384293</v>
      </c>
      <c r="Z3586" s="62">
        <v>2457853</v>
      </c>
      <c r="AA3586" s="61"/>
      <c r="AB3586" s="62">
        <v>2382130</v>
      </c>
      <c r="AC3586" s="62">
        <v>2462518</v>
      </c>
      <c r="AD3586" s="61"/>
      <c r="AE3586" s="62">
        <v>2421855</v>
      </c>
      <c r="AF3586" s="61"/>
      <c r="AG3586" s="62">
        <v>22747</v>
      </c>
      <c r="AH3586" s="62">
        <v>795330</v>
      </c>
      <c r="AI3586" s="61"/>
      <c r="AJ3586" s="61">
        <v>0</v>
      </c>
      <c r="AK3586" s="61">
        <v>0</v>
      </c>
      <c r="AL3586" s="61">
        <v>0</v>
      </c>
      <c r="AM3586" s="62">
        <v>382467</v>
      </c>
      <c r="AN3586" s="62">
        <v>971626</v>
      </c>
      <c r="AO3586" s="61">
        <v>0</v>
      </c>
      <c r="AP3586" s="61"/>
      <c r="AQ3586" s="61">
        <v>0</v>
      </c>
      <c r="AR3586" s="61"/>
      <c r="AS3586" s="61">
        <v>0</v>
      </c>
      <c r="AT3586" s="61">
        <v>0</v>
      </c>
      <c r="AU3586" s="61">
        <v>0</v>
      </c>
      <c r="AV3586" s="61"/>
      <c r="AW3586" s="61">
        <v>0</v>
      </c>
      <c r="AX3586" s="61">
        <v>0</v>
      </c>
      <c r="AY3586" s="61"/>
      <c r="AZ3586" s="61">
        <v>0</v>
      </c>
      <c r="BA3586" s="61"/>
      <c r="BB3586" s="61">
        <v>0</v>
      </c>
      <c r="BC3586" s="61">
        <v>0</v>
      </c>
      <c r="BD3586" s="61">
        <v>0</v>
      </c>
      <c r="BE3586" s="61"/>
      <c r="BF3586" s="61">
        <v>0</v>
      </c>
      <c r="BG3586" s="61"/>
      <c r="BH3586" s="61">
        <v>0</v>
      </c>
      <c r="BI3586" s="61"/>
      <c r="BJ3586" s="61">
        <v>0</v>
      </c>
      <c r="BK3586" s="61"/>
      <c r="BL3586" s="61">
        <v>0</v>
      </c>
      <c r="BM3586" s="61">
        <v>0</v>
      </c>
      <c r="BN3586" s="62">
        <v>-748970</v>
      </c>
      <c r="BO3586" s="61"/>
    </row>
    <row r="3587" spans="1:67" x14ac:dyDescent="0.2">
      <c r="A3587" s="57" t="s">
        <v>69</v>
      </c>
      <c r="B3587" s="56" t="s">
        <v>69</v>
      </c>
      <c r="C3587" s="56" t="s">
        <v>69</v>
      </c>
      <c r="D3587" s="56">
        <v>2004</v>
      </c>
      <c r="E3587" s="58">
        <v>16566907</v>
      </c>
      <c r="F3587" s="58">
        <v>15706474</v>
      </c>
      <c r="G3587" s="59">
        <v>15201833</v>
      </c>
      <c r="H3587" s="59">
        <v>1365074</v>
      </c>
      <c r="I3587" s="60">
        <v>0</v>
      </c>
      <c r="J3587" s="58">
        <v>-860433</v>
      </c>
      <c r="K3587" s="61"/>
      <c r="L3587" s="62">
        <v>120737</v>
      </c>
      <c r="M3587" s="61"/>
      <c r="N3587" s="62">
        <v>5512</v>
      </c>
      <c r="O3587" s="61">
        <v>0</v>
      </c>
      <c r="P3587" s="61"/>
      <c r="Q3587" s="61"/>
      <c r="R3587" s="61"/>
      <c r="S3587" s="61">
        <v>0</v>
      </c>
      <c r="T3587" s="61">
        <v>0</v>
      </c>
      <c r="U3587" s="61"/>
      <c r="V3587" s="62">
        <v>1171328</v>
      </c>
      <c r="W3587" s="61"/>
      <c r="X3587" s="61">
        <v>0</v>
      </c>
      <c r="Y3587" s="62">
        <v>2413560</v>
      </c>
      <c r="Z3587" s="62">
        <v>2759492</v>
      </c>
      <c r="AA3587" s="61"/>
      <c r="AB3587" s="62">
        <v>2536685</v>
      </c>
      <c r="AC3587" s="62">
        <v>2750388</v>
      </c>
      <c r="AD3587" s="61"/>
      <c r="AE3587" s="62">
        <v>2575224</v>
      </c>
      <c r="AF3587" s="61"/>
      <c r="AG3587" s="62">
        <v>22747</v>
      </c>
      <c r="AH3587" s="62">
        <v>846160</v>
      </c>
      <c r="AI3587" s="61"/>
      <c r="AJ3587" s="61">
        <v>0</v>
      </c>
      <c r="AK3587" s="61">
        <v>0</v>
      </c>
      <c r="AL3587" s="61">
        <v>0</v>
      </c>
      <c r="AM3587" s="62">
        <v>382467</v>
      </c>
      <c r="AN3587" s="62">
        <v>982607</v>
      </c>
      <c r="AO3587" s="61">
        <v>0</v>
      </c>
      <c r="AP3587" s="61"/>
      <c r="AQ3587" s="61">
        <v>0</v>
      </c>
      <c r="AR3587" s="61"/>
      <c r="AS3587" s="61">
        <v>0</v>
      </c>
      <c r="AT3587" s="61">
        <v>0</v>
      </c>
      <c r="AU3587" s="61">
        <v>0</v>
      </c>
      <c r="AV3587" s="61"/>
      <c r="AW3587" s="61">
        <v>0</v>
      </c>
      <c r="AX3587" s="61">
        <v>0</v>
      </c>
      <c r="AY3587" s="61"/>
      <c r="AZ3587" s="61">
        <v>0</v>
      </c>
      <c r="BA3587" s="61"/>
      <c r="BB3587" s="61">
        <v>0</v>
      </c>
      <c r="BC3587" s="61">
        <v>0</v>
      </c>
      <c r="BD3587" s="61">
        <v>0</v>
      </c>
      <c r="BE3587" s="61"/>
      <c r="BF3587" s="61">
        <v>0</v>
      </c>
      <c r="BG3587" s="61"/>
      <c r="BH3587" s="61">
        <v>0</v>
      </c>
      <c r="BI3587" s="61"/>
      <c r="BJ3587" s="61">
        <v>0</v>
      </c>
      <c r="BK3587" s="61"/>
      <c r="BL3587" s="61">
        <v>0</v>
      </c>
      <c r="BM3587" s="61">
        <v>0</v>
      </c>
      <c r="BN3587" s="62">
        <v>-860433</v>
      </c>
      <c r="BO3587" s="61"/>
    </row>
    <row r="3588" spans="1:67" x14ac:dyDescent="0.2">
      <c r="A3588" s="57" t="s">
        <v>69</v>
      </c>
      <c r="B3588" s="56" t="s">
        <v>69</v>
      </c>
      <c r="C3588" s="56" t="s">
        <v>69</v>
      </c>
      <c r="D3588" s="56">
        <v>2005</v>
      </c>
      <c r="E3588" s="58">
        <v>17359810</v>
      </c>
      <c r="F3588" s="58">
        <v>16253315</v>
      </c>
      <c r="G3588" s="59">
        <v>15994736</v>
      </c>
      <c r="H3588" s="59">
        <v>1365074</v>
      </c>
      <c r="I3588" s="60">
        <v>0</v>
      </c>
      <c r="J3588" s="58">
        <v>-1106495</v>
      </c>
      <c r="K3588" s="61"/>
      <c r="L3588" s="62">
        <v>120725</v>
      </c>
      <c r="M3588" s="61"/>
      <c r="N3588" s="62">
        <v>5512</v>
      </c>
      <c r="O3588" s="61">
        <v>0</v>
      </c>
      <c r="P3588" s="61"/>
      <c r="Q3588" s="61"/>
      <c r="R3588" s="61"/>
      <c r="S3588" s="61">
        <v>0</v>
      </c>
      <c r="T3588" s="61">
        <v>0</v>
      </c>
      <c r="U3588" s="61"/>
      <c r="V3588" s="62">
        <v>1203705</v>
      </c>
      <c r="W3588" s="61"/>
      <c r="X3588" s="61">
        <v>0</v>
      </c>
      <c r="Y3588" s="62">
        <v>2451603</v>
      </c>
      <c r="Z3588" s="62">
        <v>2843327</v>
      </c>
      <c r="AA3588" s="61"/>
      <c r="AB3588" s="62">
        <v>2670035</v>
      </c>
      <c r="AC3588" s="62">
        <v>3047496</v>
      </c>
      <c r="AD3588" s="61"/>
      <c r="AE3588" s="62">
        <v>2738605</v>
      </c>
      <c r="AF3588" s="61"/>
      <c r="AG3588" s="62">
        <v>22747</v>
      </c>
      <c r="AH3588" s="62">
        <v>890981</v>
      </c>
      <c r="AI3588" s="61"/>
      <c r="AJ3588" s="61">
        <v>0</v>
      </c>
      <c r="AK3588" s="61">
        <v>0</v>
      </c>
      <c r="AL3588" s="61">
        <v>0</v>
      </c>
      <c r="AM3588" s="62">
        <v>382467</v>
      </c>
      <c r="AN3588" s="62">
        <v>982607</v>
      </c>
      <c r="AO3588" s="61">
        <v>0</v>
      </c>
      <c r="AP3588" s="61"/>
      <c r="AQ3588" s="61">
        <v>0</v>
      </c>
      <c r="AR3588" s="61"/>
      <c r="AS3588" s="61">
        <v>0</v>
      </c>
      <c r="AT3588" s="61">
        <v>0</v>
      </c>
      <c r="AU3588" s="61">
        <v>0</v>
      </c>
      <c r="AV3588" s="61"/>
      <c r="AW3588" s="61">
        <v>0</v>
      </c>
      <c r="AX3588" s="61">
        <v>0</v>
      </c>
      <c r="AY3588" s="61"/>
      <c r="AZ3588" s="61">
        <v>0</v>
      </c>
      <c r="BA3588" s="61"/>
      <c r="BB3588" s="61">
        <v>0</v>
      </c>
      <c r="BC3588" s="61">
        <v>0</v>
      </c>
      <c r="BD3588" s="61">
        <v>0</v>
      </c>
      <c r="BE3588" s="61"/>
      <c r="BF3588" s="61">
        <v>0</v>
      </c>
      <c r="BG3588" s="61"/>
      <c r="BH3588" s="61">
        <v>0</v>
      </c>
      <c r="BI3588" s="61"/>
      <c r="BJ3588" s="61">
        <v>0</v>
      </c>
      <c r="BK3588" s="61"/>
      <c r="BL3588" s="61">
        <v>0</v>
      </c>
      <c r="BM3588" s="61">
        <v>0</v>
      </c>
      <c r="BN3588" s="62">
        <v>-1106495</v>
      </c>
      <c r="BO3588" s="61"/>
    </row>
    <row r="3589" spans="1:67" x14ac:dyDescent="0.2">
      <c r="A3589" s="57" t="s">
        <v>69</v>
      </c>
      <c r="B3589" s="56" t="s">
        <v>69</v>
      </c>
      <c r="C3589" s="56" t="s">
        <v>69</v>
      </c>
      <c r="D3589" s="56">
        <v>2006</v>
      </c>
      <c r="E3589" s="58">
        <v>18294976</v>
      </c>
      <c r="F3589" s="58">
        <v>16930560</v>
      </c>
      <c r="G3589" s="59">
        <v>16929902</v>
      </c>
      <c r="H3589" s="59">
        <v>1365074</v>
      </c>
      <c r="I3589" s="60">
        <v>0</v>
      </c>
      <c r="J3589" s="58">
        <v>-1364416</v>
      </c>
      <c r="K3589" s="61"/>
      <c r="L3589" s="62">
        <v>120725</v>
      </c>
      <c r="M3589" s="61"/>
      <c r="N3589" s="62">
        <v>5512</v>
      </c>
      <c r="O3589" s="61">
        <v>0</v>
      </c>
      <c r="P3589" s="61"/>
      <c r="Q3589" s="61"/>
      <c r="R3589" s="61"/>
      <c r="S3589" s="61">
        <v>0</v>
      </c>
      <c r="T3589" s="61">
        <v>0</v>
      </c>
      <c r="U3589" s="61"/>
      <c r="V3589" s="62">
        <v>1204755</v>
      </c>
      <c r="W3589" s="61"/>
      <c r="X3589" s="61">
        <v>0</v>
      </c>
      <c r="Y3589" s="62">
        <v>2490488</v>
      </c>
      <c r="Z3589" s="62">
        <v>2911764</v>
      </c>
      <c r="AA3589" s="61"/>
      <c r="AB3589" s="62">
        <v>2842843</v>
      </c>
      <c r="AC3589" s="62">
        <v>3380487</v>
      </c>
      <c r="AD3589" s="61"/>
      <c r="AE3589" s="62">
        <v>2974713</v>
      </c>
      <c r="AF3589" s="61"/>
      <c r="AG3589" s="62">
        <v>22747</v>
      </c>
      <c r="AH3589" s="62">
        <v>975868</v>
      </c>
      <c r="AI3589" s="61"/>
      <c r="AJ3589" s="61">
        <v>0</v>
      </c>
      <c r="AK3589" s="61">
        <v>0</v>
      </c>
      <c r="AL3589" s="61">
        <v>0</v>
      </c>
      <c r="AM3589" s="62">
        <v>382467</v>
      </c>
      <c r="AN3589" s="62">
        <v>982607</v>
      </c>
      <c r="AO3589" s="61">
        <v>0</v>
      </c>
      <c r="AP3589" s="61"/>
      <c r="AQ3589" s="61">
        <v>0</v>
      </c>
      <c r="AR3589" s="61"/>
      <c r="AS3589" s="61">
        <v>0</v>
      </c>
      <c r="AT3589" s="61">
        <v>0</v>
      </c>
      <c r="AU3589" s="61">
        <v>0</v>
      </c>
      <c r="AV3589" s="61"/>
      <c r="AW3589" s="61">
        <v>0</v>
      </c>
      <c r="AX3589" s="61">
        <v>0</v>
      </c>
      <c r="AY3589" s="61"/>
      <c r="AZ3589" s="61">
        <v>0</v>
      </c>
      <c r="BA3589" s="61"/>
      <c r="BB3589" s="61">
        <v>0</v>
      </c>
      <c r="BC3589" s="61">
        <v>0</v>
      </c>
      <c r="BD3589" s="61">
        <v>0</v>
      </c>
      <c r="BE3589" s="61"/>
      <c r="BF3589" s="61">
        <v>0</v>
      </c>
      <c r="BG3589" s="61"/>
      <c r="BH3589" s="61">
        <v>0</v>
      </c>
      <c r="BI3589" s="61"/>
      <c r="BJ3589" s="61">
        <v>0</v>
      </c>
      <c r="BK3589" s="61"/>
      <c r="BL3589" s="61">
        <v>0</v>
      </c>
      <c r="BM3589" s="61">
        <v>0</v>
      </c>
      <c r="BN3589" s="62">
        <v>-1364416</v>
      </c>
      <c r="BO3589" s="61"/>
    </row>
    <row r="3590" spans="1:67" x14ac:dyDescent="0.2">
      <c r="A3590" s="57" t="s">
        <v>69</v>
      </c>
      <c r="B3590" s="56" t="s">
        <v>69</v>
      </c>
      <c r="C3590" s="56" t="s">
        <v>69</v>
      </c>
      <c r="D3590" s="56">
        <v>2007</v>
      </c>
      <c r="E3590" s="58">
        <v>19111422</v>
      </c>
      <c r="F3590" s="58">
        <v>17676000</v>
      </c>
      <c r="G3590" s="59">
        <v>17746348</v>
      </c>
      <c r="H3590" s="59">
        <v>1365074</v>
      </c>
      <c r="I3590" s="60">
        <v>0</v>
      </c>
      <c r="J3590" s="58">
        <v>-1435422</v>
      </c>
      <c r="K3590" s="61"/>
      <c r="L3590" s="62">
        <v>120725</v>
      </c>
      <c r="M3590" s="61"/>
      <c r="N3590" s="62">
        <v>5512</v>
      </c>
      <c r="O3590" s="61">
        <v>0</v>
      </c>
      <c r="P3590" s="61"/>
      <c r="Q3590" s="61"/>
      <c r="R3590" s="61"/>
      <c r="S3590" s="61">
        <v>0</v>
      </c>
      <c r="T3590" s="61">
        <v>0</v>
      </c>
      <c r="U3590" s="61"/>
      <c r="V3590" s="62">
        <v>1204755</v>
      </c>
      <c r="W3590" s="61"/>
      <c r="X3590" s="61">
        <v>0</v>
      </c>
      <c r="Y3590" s="62">
        <v>2683651</v>
      </c>
      <c r="Z3590" s="62">
        <v>3121513</v>
      </c>
      <c r="AA3590" s="61"/>
      <c r="AB3590" s="62">
        <v>2993392</v>
      </c>
      <c r="AC3590" s="62">
        <v>3522883</v>
      </c>
      <c r="AD3590" s="61"/>
      <c r="AE3590" s="62">
        <v>3078161</v>
      </c>
      <c r="AF3590" s="61"/>
      <c r="AG3590" s="62">
        <v>22747</v>
      </c>
      <c r="AH3590" s="62">
        <v>993009</v>
      </c>
      <c r="AI3590" s="61"/>
      <c r="AJ3590" s="61">
        <v>0</v>
      </c>
      <c r="AK3590" s="61">
        <v>0</v>
      </c>
      <c r="AL3590" s="61">
        <v>0</v>
      </c>
      <c r="AM3590" s="62">
        <v>382467</v>
      </c>
      <c r="AN3590" s="62">
        <v>982607</v>
      </c>
      <c r="AO3590" s="61">
        <v>0</v>
      </c>
      <c r="AP3590" s="61"/>
      <c r="AQ3590" s="61">
        <v>0</v>
      </c>
      <c r="AR3590" s="61"/>
      <c r="AS3590" s="61">
        <v>0</v>
      </c>
      <c r="AT3590" s="61">
        <v>0</v>
      </c>
      <c r="AU3590" s="61">
        <v>0</v>
      </c>
      <c r="AV3590" s="61"/>
      <c r="AW3590" s="61">
        <v>0</v>
      </c>
      <c r="AX3590" s="61">
        <v>0</v>
      </c>
      <c r="AY3590" s="61"/>
      <c r="AZ3590" s="61">
        <v>0</v>
      </c>
      <c r="BA3590" s="61"/>
      <c r="BB3590" s="61">
        <v>0</v>
      </c>
      <c r="BC3590" s="61">
        <v>0</v>
      </c>
      <c r="BD3590" s="61">
        <v>0</v>
      </c>
      <c r="BE3590" s="61"/>
      <c r="BF3590" s="61">
        <v>0</v>
      </c>
      <c r="BG3590" s="61"/>
      <c r="BH3590" s="61">
        <v>0</v>
      </c>
      <c r="BI3590" s="61"/>
      <c r="BJ3590" s="61">
        <v>0</v>
      </c>
      <c r="BK3590" s="61"/>
      <c r="BL3590" s="61">
        <v>0</v>
      </c>
      <c r="BM3590" s="61">
        <v>0</v>
      </c>
      <c r="BN3590" s="62">
        <v>-1435422</v>
      </c>
      <c r="BO3590" s="61"/>
    </row>
    <row r="3591" spans="1:67" x14ac:dyDescent="0.2">
      <c r="A3591" s="57" t="s">
        <v>69</v>
      </c>
      <c r="B3591" s="56" t="s">
        <v>69</v>
      </c>
      <c r="C3591" s="56" t="s">
        <v>69</v>
      </c>
      <c r="D3591" s="56">
        <v>2008</v>
      </c>
      <c r="E3591" s="58">
        <v>20404158</v>
      </c>
      <c r="F3591" s="58">
        <v>18007236</v>
      </c>
      <c r="G3591" s="59">
        <v>19036434</v>
      </c>
      <c r="H3591" s="59">
        <v>1367724</v>
      </c>
      <c r="I3591" s="60">
        <v>0</v>
      </c>
      <c r="J3591" s="58">
        <v>-2396922</v>
      </c>
      <c r="K3591" s="61"/>
      <c r="L3591" s="62">
        <v>121775</v>
      </c>
      <c r="M3591" s="61"/>
      <c r="N3591" s="62">
        <v>5512</v>
      </c>
      <c r="O3591" s="61">
        <v>0</v>
      </c>
      <c r="P3591" s="61"/>
      <c r="Q3591" s="61"/>
      <c r="R3591" s="61"/>
      <c r="S3591" s="61">
        <v>0</v>
      </c>
      <c r="T3591" s="61">
        <v>0</v>
      </c>
      <c r="U3591" s="61"/>
      <c r="V3591" s="62">
        <v>1607254</v>
      </c>
      <c r="W3591" s="61"/>
      <c r="X3591" s="61">
        <v>0</v>
      </c>
      <c r="Y3591" s="62">
        <v>2776741</v>
      </c>
      <c r="Z3591" s="62">
        <v>3161637</v>
      </c>
      <c r="AA3591" s="61"/>
      <c r="AB3591" s="62">
        <v>3143934</v>
      </c>
      <c r="AC3591" s="62">
        <v>3874306</v>
      </c>
      <c r="AD3591" s="61"/>
      <c r="AE3591" s="62">
        <v>3244879</v>
      </c>
      <c r="AF3591" s="61"/>
      <c r="AG3591" s="62">
        <v>22747</v>
      </c>
      <c r="AH3591" s="62">
        <v>1077649</v>
      </c>
      <c r="AI3591" s="61"/>
      <c r="AJ3591" s="61">
        <v>0</v>
      </c>
      <c r="AK3591" s="61">
        <v>0</v>
      </c>
      <c r="AL3591" s="61">
        <v>0</v>
      </c>
      <c r="AM3591" s="62">
        <v>382467</v>
      </c>
      <c r="AN3591" s="62">
        <v>985257</v>
      </c>
      <c r="AO3591" s="61">
        <v>0</v>
      </c>
      <c r="AP3591" s="61"/>
      <c r="AQ3591" s="61">
        <v>0</v>
      </c>
      <c r="AR3591" s="61"/>
      <c r="AS3591" s="61">
        <v>0</v>
      </c>
      <c r="AT3591" s="61">
        <v>0</v>
      </c>
      <c r="AU3591" s="61">
        <v>0</v>
      </c>
      <c r="AV3591" s="61"/>
      <c r="AW3591" s="61">
        <v>0</v>
      </c>
      <c r="AX3591" s="61">
        <v>0</v>
      </c>
      <c r="AY3591" s="61"/>
      <c r="AZ3591" s="61">
        <v>0</v>
      </c>
      <c r="BA3591" s="61"/>
      <c r="BB3591" s="61">
        <v>0</v>
      </c>
      <c r="BC3591" s="61">
        <v>0</v>
      </c>
      <c r="BD3591" s="61">
        <v>0</v>
      </c>
      <c r="BE3591" s="61"/>
      <c r="BF3591" s="61">
        <v>0</v>
      </c>
      <c r="BG3591" s="61"/>
      <c r="BH3591" s="61">
        <v>0</v>
      </c>
      <c r="BI3591" s="61"/>
      <c r="BJ3591" s="61">
        <v>0</v>
      </c>
      <c r="BK3591" s="61"/>
      <c r="BL3591" s="61">
        <v>0</v>
      </c>
      <c r="BM3591" s="61">
        <v>0</v>
      </c>
      <c r="BN3591" s="62">
        <v>-2396922</v>
      </c>
      <c r="BO3591" s="61"/>
    </row>
    <row r="3592" spans="1:67" x14ac:dyDescent="0.2">
      <c r="A3592" s="57" t="s">
        <v>69</v>
      </c>
      <c r="B3592" s="56" t="s">
        <v>69</v>
      </c>
      <c r="C3592" s="56" t="s">
        <v>69</v>
      </c>
      <c r="D3592" s="56">
        <v>2009</v>
      </c>
      <c r="E3592" s="58">
        <v>23274711</v>
      </c>
      <c r="F3592" s="58">
        <v>19459559</v>
      </c>
      <c r="G3592" s="59">
        <v>21906171</v>
      </c>
      <c r="H3592" s="59">
        <v>1368540</v>
      </c>
      <c r="I3592" s="60">
        <v>0</v>
      </c>
      <c r="J3592" s="58">
        <v>-3815152</v>
      </c>
      <c r="K3592" s="61"/>
      <c r="L3592" s="62">
        <v>121775</v>
      </c>
      <c r="M3592" s="61"/>
      <c r="N3592" s="62">
        <v>5512</v>
      </c>
      <c r="O3592" s="61">
        <v>0</v>
      </c>
      <c r="P3592" s="61"/>
      <c r="Q3592" s="61"/>
      <c r="R3592" s="61"/>
      <c r="S3592" s="61">
        <v>0</v>
      </c>
      <c r="T3592" s="61">
        <v>0</v>
      </c>
      <c r="U3592" s="61"/>
      <c r="V3592" s="62">
        <v>3440318</v>
      </c>
      <c r="W3592" s="61"/>
      <c r="X3592" s="61">
        <v>0</v>
      </c>
      <c r="Y3592" s="62">
        <v>2869703</v>
      </c>
      <c r="Z3592" s="62">
        <v>3303081</v>
      </c>
      <c r="AA3592" s="61"/>
      <c r="AB3592" s="62">
        <v>2136032</v>
      </c>
      <c r="AC3592" s="62">
        <v>4335269</v>
      </c>
      <c r="AD3592" s="61"/>
      <c r="AE3592" s="62">
        <v>3434626</v>
      </c>
      <c r="AF3592" s="61"/>
      <c r="AG3592" s="62">
        <v>1202350</v>
      </c>
      <c r="AH3592" s="62">
        <v>1057505</v>
      </c>
      <c r="AI3592" s="61"/>
      <c r="AJ3592" s="61">
        <v>0</v>
      </c>
      <c r="AK3592" s="61">
        <v>0</v>
      </c>
      <c r="AL3592" s="61">
        <v>0</v>
      </c>
      <c r="AM3592" s="62">
        <v>382467</v>
      </c>
      <c r="AN3592" s="62">
        <v>986073</v>
      </c>
      <c r="AO3592" s="61">
        <v>0</v>
      </c>
      <c r="AP3592" s="61"/>
      <c r="AQ3592" s="61">
        <v>0</v>
      </c>
      <c r="AR3592" s="61"/>
      <c r="AS3592" s="61">
        <v>0</v>
      </c>
      <c r="AT3592" s="61">
        <v>0</v>
      </c>
      <c r="AU3592" s="61">
        <v>0</v>
      </c>
      <c r="AV3592" s="61"/>
      <c r="AW3592" s="61">
        <v>0</v>
      </c>
      <c r="AX3592" s="61">
        <v>0</v>
      </c>
      <c r="AY3592" s="61"/>
      <c r="AZ3592" s="61">
        <v>0</v>
      </c>
      <c r="BA3592" s="61"/>
      <c r="BB3592" s="61">
        <v>0</v>
      </c>
      <c r="BC3592" s="61">
        <v>0</v>
      </c>
      <c r="BD3592" s="61">
        <v>0</v>
      </c>
      <c r="BE3592" s="61"/>
      <c r="BF3592" s="61">
        <v>0</v>
      </c>
      <c r="BG3592" s="61"/>
      <c r="BH3592" s="61">
        <v>0</v>
      </c>
      <c r="BI3592" s="61"/>
      <c r="BJ3592" s="61">
        <v>0</v>
      </c>
      <c r="BK3592" s="61"/>
      <c r="BL3592" s="61">
        <v>0</v>
      </c>
      <c r="BM3592" s="61">
        <v>0</v>
      </c>
      <c r="BN3592" s="62">
        <v>-3815152</v>
      </c>
      <c r="BO3592" s="61"/>
    </row>
    <row r="3593" spans="1:67" x14ac:dyDescent="0.2">
      <c r="A3593" s="57" t="s">
        <v>69</v>
      </c>
      <c r="B3593" s="56" t="s">
        <v>69</v>
      </c>
      <c r="C3593" s="56" t="s">
        <v>69</v>
      </c>
      <c r="D3593" s="56">
        <v>2010</v>
      </c>
      <c r="E3593" s="58">
        <v>23252600</v>
      </c>
      <c r="F3593" s="58">
        <v>19643223</v>
      </c>
      <c r="G3593" s="59">
        <v>21831600</v>
      </c>
      <c r="H3593" s="59">
        <v>1421000</v>
      </c>
      <c r="I3593" s="60">
        <v>0</v>
      </c>
      <c r="J3593" s="58">
        <v>-3609377</v>
      </c>
      <c r="K3593" s="61"/>
      <c r="L3593" s="62">
        <v>121775</v>
      </c>
      <c r="M3593" s="61"/>
      <c r="N3593" s="62">
        <v>5512</v>
      </c>
      <c r="O3593" s="61">
        <v>0</v>
      </c>
      <c r="P3593" s="61"/>
      <c r="Q3593" s="61"/>
      <c r="R3593" s="61"/>
      <c r="S3593" s="61">
        <v>0</v>
      </c>
      <c r="T3593" s="61">
        <v>0</v>
      </c>
      <c r="U3593" s="61"/>
      <c r="V3593" s="62">
        <v>3304636</v>
      </c>
      <c r="W3593" s="61"/>
      <c r="X3593" s="61">
        <v>0</v>
      </c>
      <c r="Y3593" s="62">
        <v>3114419</v>
      </c>
      <c r="Z3593" s="62">
        <v>3504281</v>
      </c>
      <c r="AA3593" s="61"/>
      <c r="AB3593" s="62">
        <v>2136032</v>
      </c>
      <c r="AC3593" s="62">
        <v>4582588</v>
      </c>
      <c r="AD3593" s="61"/>
      <c r="AE3593" s="62">
        <v>3712162</v>
      </c>
      <c r="AF3593" s="61"/>
      <c r="AG3593" s="62">
        <v>1345511</v>
      </c>
      <c r="AH3593" s="62">
        <v>4684</v>
      </c>
      <c r="AI3593" s="61"/>
      <c r="AJ3593" s="61">
        <v>0</v>
      </c>
      <c r="AK3593" s="61">
        <v>0</v>
      </c>
      <c r="AL3593" s="61">
        <v>0</v>
      </c>
      <c r="AM3593" s="62">
        <v>382467</v>
      </c>
      <c r="AN3593" s="62">
        <v>989908</v>
      </c>
      <c r="AO3593" s="61">
        <v>0</v>
      </c>
      <c r="AP3593" s="61"/>
      <c r="AQ3593" s="61">
        <v>0</v>
      </c>
      <c r="AR3593" s="61"/>
      <c r="AS3593" s="61">
        <v>0</v>
      </c>
      <c r="AT3593" s="62">
        <v>48625</v>
      </c>
      <c r="AU3593" s="61">
        <v>0</v>
      </c>
      <c r="AV3593" s="61"/>
      <c r="AW3593" s="61">
        <v>0</v>
      </c>
      <c r="AX3593" s="61">
        <v>0</v>
      </c>
      <c r="AY3593" s="61"/>
      <c r="AZ3593" s="61">
        <v>0</v>
      </c>
      <c r="BA3593" s="61"/>
      <c r="BB3593" s="61">
        <v>0</v>
      </c>
      <c r="BC3593" s="61">
        <v>0</v>
      </c>
      <c r="BD3593" s="61">
        <v>0</v>
      </c>
      <c r="BE3593" s="61"/>
      <c r="BF3593" s="61">
        <v>0</v>
      </c>
      <c r="BG3593" s="61"/>
      <c r="BH3593" s="61">
        <v>0</v>
      </c>
      <c r="BI3593" s="61"/>
      <c r="BJ3593" s="61">
        <v>0</v>
      </c>
      <c r="BK3593" s="61"/>
      <c r="BL3593" s="61">
        <v>0</v>
      </c>
      <c r="BM3593" s="61">
        <v>0</v>
      </c>
      <c r="BN3593" s="62">
        <v>-3609377</v>
      </c>
      <c r="BO3593" s="61"/>
    </row>
    <row r="3594" spans="1:67" x14ac:dyDescent="0.2">
      <c r="A3594" s="57" t="s">
        <v>69</v>
      </c>
      <c r="B3594" s="56" t="s">
        <v>69</v>
      </c>
      <c r="C3594" s="56" t="s">
        <v>69</v>
      </c>
      <c r="D3594" s="56">
        <v>2011</v>
      </c>
      <c r="E3594" s="58">
        <v>24550154</v>
      </c>
      <c r="F3594" s="58">
        <v>19172708</v>
      </c>
      <c r="G3594" s="59">
        <v>23101436</v>
      </c>
      <c r="H3594" s="59">
        <v>1448718</v>
      </c>
      <c r="I3594" s="60">
        <v>0</v>
      </c>
      <c r="J3594" s="58">
        <v>-5377446</v>
      </c>
      <c r="K3594" s="61"/>
      <c r="L3594" s="62">
        <v>121775</v>
      </c>
      <c r="M3594" s="61"/>
      <c r="N3594" s="62">
        <v>5512</v>
      </c>
      <c r="O3594" s="61">
        <v>0</v>
      </c>
      <c r="P3594" s="61"/>
      <c r="Q3594" s="61"/>
      <c r="R3594" s="61"/>
      <c r="S3594" s="61">
        <v>0</v>
      </c>
      <c r="T3594" s="61">
        <v>0</v>
      </c>
      <c r="U3594" s="61"/>
      <c r="V3594" s="62">
        <v>3358633</v>
      </c>
      <c r="W3594" s="61"/>
      <c r="X3594" s="61">
        <v>0</v>
      </c>
      <c r="Y3594" s="62">
        <v>3153339</v>
      </c>
      <c r="Z3594" s="62">
        <v>3515888</v>
      </c>
      <c r="AA3594" s="61"/>
      <c r="AB3594" s="62">
        <v>268601</v>
      </c>
      <c r="AC3594" s="62">
        <v>5015219</v>
      </c>
      <c r="AD3594" s="61"/>
      <c r="AE3594" s="62">
        <v>4049391</v>
      </c>
      <c r="AF3594" s="61"/>
      <c r="AG3594" s="62">
        <v>3608742</v>
      </c>
      <c r="AH3594" s="62">
        <v>4336</v>
      </c>
      <c r="AI3594" s="61"/>
      <c r="AJ3594" s="61">
        <v>0</v>
      </c>
      <c r="AK3594" s="61">
        <v>0</v>
      </c>
      <c r="AL3594" s="61">
        <v>0</v>
      </c>
      <c r="AM3594" s="62">
        <v>382467</v>
      </c>
      <c r="AN3594" s="62">
        <v>1014876</v>
      </c>
      <c r="AO3594" s="61">
        <v>0</v>
      </c>
      <c r="AP3594" s="61"/>
      <c r="AQ3594" s="61">
        <v>0</v>
      </c>
      <c r="AR3594" s="61"/>
      <c r="AS3594" s="61">
        <v>0</v>
      </c>
      <c r="AT3594" s="62">
        <v>51375</v>
      </c>
      <c r="AU3594" s="61">
        <v>0</v>
      </c>
      <c r="AV3594" s="61"/>
      <c r="AW3594" s="61">
        <v>0</v>
      </c>
      <c r="AX3594" s="61">
        <v>0</v>
      </c>
      <c r="AY3594" s="61"/>
      <c r="AZ3594" s="61">
        <v>0</v>
      </c>
      <c r="BA3594" s="61"/>
      <c r="BB3594" s="61">
        <v>0</v>
      </c>
      <c r="BC3594" s="61">
        <v>0</v>
      </c>
      <c r="BD3594" s="61">
        <v>0</v>
      </c>
      <c r="BE3594" s="61"/>
      <c r="BF3594" s="61">
        <v>0</v>
      </c>
      <c r="BG3594" s="61"/>
      <c r="BH3594" s="61">
        <v>0</v>
      </c>
      <c r="BI3594" s="61"/>
      <c r="BJ3594" s="61">
        <v>0</v>
      </c>
      <c r="BK3594" s="61"/>
      <c r="BL3594" s="61">
        <v>0</v>
      </c>
      <c r="BM3594" s="61">
        <v>0</v>
      </c>
      <c r="BN3594" s="62">
        <v>-5377446</v>
      </c>
      <c r="BO3594" s="61"/>
    </row>
    <row r="3595" spans="1:67" x14ac:dyDescent="0.2">
      <c r="A3595" s="57" t="s">
        <v>70</v>
      </c>
      <c r="B3595" s="56" t="s">
        <v>70</v>
      </c>
      <c r="C3595" s="56" t="s">
        <v>70</v>
      </c>
      <c r="D3595" s="56">
        <v>1989</v>
      </c>
      <c r="E3595" s="58">
        <v>56239965</v>
      </c>
      <c r="F3595" s="58">
        <v>58871150</v>
      </c>
      <c r="G3595" s="59">
        <v>57213706</v>
      </c>
      <c r="H3595" s="59">
        <v>3997162</v>
      </c>
      <c r="I3595" s="60">
        <v>4970903</v>
      </c>
      <c r="J3595" s="58">
        <v>-2339718</v>
      </c>
      <c r="K3595" s="62">
        <v>664731</v>
      </c>
      <c r="L3595" s="61"/>
      <c r="M3595" s="61"/>
      <c r="N3595" s="61"/>
      <c r="O3595" s="61"/>
      <c r="P3595" s="62">
        <v>3998013</v>
      </c>
      <c r="Q3595" s="61"/>
      <c r="R3595" s="61"/>
      <c r="S3595" s="61"/>
      <c r="T3595" s="61"/>
      <c r="U3595" s="62">
        <v>4970903</v>
      </c>
      <c r="V3595" s="61"/>
      <c r="W3595" s="62">
        <v>2798214</v>
      </c>
      <c r="X3595" s="61"/>
      <c r="Y3595" s="61"/>
      <c r="Z3595" s="61"/>
      <c r="AA3595" s="62">
        <v>17726273</v>
      </c>
      <c r="AB3595" s="61"/>
      <c r="AC3595" s="61"/>
      <c r="AD3595" s="62">
        <v>13984226</v>
      </c>
      <c r="AE3595" s="61"/>
      <c r="AF3595" s="62">
        <v>9433984</v>
      </c>
      <c r="AG3595" s="61"/>
      <c r="AH3595" s="61"/>
      <c r="AI3595" s="62">
        <v>3637362</v>
      </c>
      <c r="AJ3595" s="61"/>
      <c r="AK3595" s="61"/>
      <c r="AL3595" s="61"/>
      <c r="AM3595" s="61"/>
      <c r="AN3595" s="61"/>
      <c r="AO3595" s="61"/>
      <c r="AP3595" s="62">
        <v>281148</v>
      </c>
      <c r="AQ3595" s="61"/>
      <c r="AR3595" s="62">
        <v>339782</v>
      </c>
      <c r="AS3595" s="61"/>
      <c r="AT3595" s="61"/>
      <c r="AU3595" s="61"/>
      <c r="AV3595" s="62">
        <v>45941</v>
      </c>
      <c r="AW3595" s="61"/>
      <c r="AX3595" s="61"/>
      <c r="AY3595" s="62">
        <v>831026</v>
      </c>
      <c r="AZ3595" s="61"/>
      <c r="BA3595" s="62">
        <v>1879519</v>
      </c>
      <c r="BB3595" s="61"/>
      <c r="BC3595" s="61"/>
      <c r="BD3595" s="61"/>
      <c r="BE3595" s="62">
        <v>75494</v>
      </c>
      <c r="BF3595" s="61"/>
      <c r="BG3595" s="61"/>
      <c r="BH3595" s="61"/>
      <c r="BI3595" s="62">
        <v>524385</v>
      </c>
      <c r="BJ3595" s="61"/>
      <c r="BK3595" s="62">
        <v>19867</v>
      </c>
      <c r="BL3595" s="61"/>
      <c r="BM3595" s="61"/>
      <c r="BN3595" s="61"/>
      <c r="BO3595" s="62">
        <v>-2339718</v>
      </c>
    </row>
    <row r="3596" spans="1:67" x14ac:dyDescent="0.2">
      <c r="A3596" s="57" t="s">
        <v>70</v>
      </c>
      <c r="B3596" s="56" t="s">
        <v>70</v>
      </c>
      <c r="C3596" s="56" t="s">
        <v>70</v>
      </c>
      <c r="D3596" s="56">
        <v>1990</v>
      </c>
      <c r="E3596" s="58">
        <v>61314801</v>
      </c>
      <c r="F3596" s="58">
        <v>64082621</v>
      </c>
      <c r="G3596" s="59">
        <v>61882175</v>
      </c>
      <c r="H3596" s="59">
        <v>4540164</v>
      </c>
      <c r="I3596" s="60">
        <v>5107538</v>
      </c>
      <c r="J3596" s="58">
        <v>-2339718</v>
      </c>
      <c r="K3596" s="62">
        <v>833768</v>
      </c>
      <c r="L3596" s="61"/>
      <c r="M3596" s="61"/>
      <c r="N3596" s="61"/>
      <c r="O3596" s="61"/>
      <c r="P3596" s="62">
        <v>4091695</v>
      </c>
      <c r="Q3596" s="61"/>
      <c r="R3596" s="61"/>
      <c r="S3596" s="61"/>
      <c r="T3596" s="61"/>
      <c r="U3596" s="62">
        <v>5107538</v>
      </c>
      <c r="V3596" s="61"/>
      <c r="W3596" s="62">
        <v>3156673</v>
      </c>
      <c r="X3596" s="61"/>
      <c r="Y3596" s="61"/>
      <c r="Z3596" s="61"/>
      <c r="AA3596" s="62">
        <v>19444080</v>
      </c>
      <c r="AB3596" s="61"/>
      <c r="AC3596" s="61"/>
      <c r="AD3596" s="62">
        <v>15131346</v>
      </c>
      <c r="AE3596" s="61"/>
      <c r="AF3596" s="62">
        <v>10289681</v>
      </c>
      <c r="AG3596" s="61"/>
      <c r="AH3596" s="61"/>
      <c r="AI3596" s="62">
        <v>3827394</v>
      </c>
      <c r="AJ3596" s="61"/>
      <c r="AK3596" s="61"/>
      <c r="AL3596" s="61"/>
      <c r="AM3596" s="61"/>
      <c r="AN3596" s="61"/>
      <c r="AO3596" s="61"/>
      <c r="AP3596" s="62">
        <v>311886</v>
      </c>
      <c r="AQ3596" s="61"/>
      <c r="AR3596" s="62">
        <v>419130</v>
      </c>
      <c r="AS3596" s="61"/>
      <c r="AT3596" s="61"/>
      <c r="AU3596" s="61"/>
      <c r="AV3596" s="62">
        <v>46675</v>
      </c>
      <c r="AW3596" s="61"/>
      <c r="AX3596" s="61"/>
      <c r="AY3596" s="62">
        <v>1011849</v>
      </c>
      <c r="AZ3596" s="61"/>
      <c r="BA3596" s="62">
        <v>1984844</v>
      </c>
      <c r="BB3596" s="61"/>
      <c r="BC3596" s="61"/>
      <c r="BD3596" s="61"/>
      <c r="BE3596" s="62">
        <v>75494</v>
      </c>
      <c r="BF3596" s="61"/>
      <c r="BG3596" s="61"/>
      <c r="BH3596" s="61"/>
      <c r="BI3596" s="62">
        <v>670419</v>
      </c>
      <c r="BJ3596" s="61"/>
      <c r="BK3596" s="62">
        <v>19867</v>
      </c>
      <c r="BL3596" s="61"/>
      <c r="BM3596" s="61"/>
      <c r="BN3596" s="61"/>
      <c r="BO3596" s="62">
        <v>-2339718</v>
      </c>
    </row>
    <row r="3597" spans="1:67" x14ac:dyDescent="0.2">
      <c r="A3597" s="57" t="s">
        <v>70</v>
      </c>
      <c r="B3597" s="56" t="s">
        <v>70</v>
      </c>
      <c r="C3597" s="56" t="s">
        <v>70</v>
      </c>
      <c r="D3597" s="56">
        <v>1991</v>
      </c>
      <c r="E3597" s="58">
        <v>65846783</v>
      </c>
      <c r="F3597" s="58">
        <v>68841721</v>
      </c>
      <c r="G3597" s="59">
        <v>66196604</v>
      </c>
      <c r="H3597" s="59">
        <v>4984835</v>
      </c>
      <c r="I3597" s="60">
        <v>5334656</v>
      </c>
      <c r="J3597" s="58">
        <v>-2339718</v>
      </c>
      <c r="K3597" s="62">
        <v>1062569</v>
      </c>
      <c r="L3597" s="61"/>
      <c r="M3597" s="61"/>
      <c r="N3597" s="61"/>
      <c r="O3597" s="61"/>
      <c r="P3597" s="62">
        <v>4124402</v>
      </c>
      <c r="Q3597" s="61"/>
      <c r="R3597" s="61"/>
      <c r="S3597" s="61"/>
      <c r="T3597" s="61"/>
      <c r="U3597" s="62">
        <v>5334656</v>
      </c>
      <c r="V3597" s="61"/>
      <c r="W3597" s="62">
        <v>3204893</v>
      </c>
      <c r="X3597" s="61"/>
      <c r="Y3597" s="61"/>
      <c r="Z3597" s="61"/>
      <c r="AA3597" s="62">
        <v>21340728</v>
      </c>
      <c r="AB3597" s="61"/>
      <c r="AC3597" s="61"/>
      <c r="AD3597" s="62">
        <v>16117363</v>
      </c>
      <c r="AE3597" s="61"/>
      <c r="AF3597" s="62">
        <v>11095461</v>
      </c>
      <c r="AG3597" s="61"/>
      <c r="AH3597" s="61"/>
      <c r="AI3597" s="62">
        <v>3916532</v>
      </c>
      <c r="AJ3597" s="61"/>
      <c r="AK3597" s="61"/>
      <c r="AL3597" s="61"/>
      <c r="AM3597" s="61"/>
      <c r="AN3597" s="61"/>
      <c r="AO3597" s="61"/>
      <c r="AP3597" s="62">
        <v>359554</v>
      </c>
      <c r="AQ3597" s="61"/>
      <c r="AR3597" s="62">
        <v>484182</v>
      </c>
      <c r="AS3597" s="61"/>
      <c r="AT3597" s="61"/>
      <c r="AU3597" s="61"/>
      <c r="AV3597" s="62">
        <v>47955</v>
      </c>
      <c r="AW3597" s="61"/>
      <c r="AX3597" s="61"/>
      <c r="AY3597" s="62">
        <v>1092239</v>
      </c>
      <c r="AZ3597" s="61"/>
      <c r="BA3597" s="62">
        <v>2116001</v>
      </c>
      <c r="BB3597" s="61"/>
      <c r="BC3597" s="61"/>
      <c r="BD3597" s="61"/>
      <c r="BE3597" s="62">
        <v>75494</v>
      </c>
      <c r="BF3597" s="61"/>
      <c r="BG3597" s="61"/>
      <c r="BH3597" s="61"/>
      <c r="BI3597" s="62">
        <v>809410</v>
      </c>
      <c r="BJ3597" s="61"/>
      <c r="BK3597" s="61"/>
      <c r="BL3597" s="61"/>
      <c r="BM3597" s="61"/>
      <c r="BN3597" s="61"/>
      <c r="BO3597" s="62">
        <v>-2339718</v>
      </c>
    </row>
    <row r="3598" spans="1:67" x14ac:dyDescent="0.2">
      <c r="A3598" s="57" t="s">
        <v>70</v>
      </c>
      <c r="B3598" s="56" t="s">
        <v>70</v>
      </c>
      <c r="C3598" s="56" t="s">
        <v>70</v>
      </c>
      <c r="D3598" s="56">
        <v>1992</v>
      </c>
      <c r="E3598" s="58">
        <v>70492460</v>
      </c>
      <c r="F3598" s="58">
        <v>74679995</v>
      </c>
      <c r="G3598" s="59">
        <v>71600648</v>
      </c>
      <c r="H3598" s="59">
        <v>5419065</v>
      </c>
      <c r="I3598" s="60">
        <v>6527253</v>
      </c>
      <c r="J3598" s="58">
        <v>-2339718</v>
      </c>
      <c r="K3598" s="62">
        <v>1240742</v>
      </c>
      <c r="L3598" s="61"/>
      <c r="M3598" s="61"/>
      <c r="N3598" s="61"/>
      <c r="O3598" s="61"/>
      <c r="P3598" s="62">
        <v>4231905</v>
      </c>
      <c r="Q3598" s="61"/>
      <c r="R3598" s="61"/>
      <c r="S3598" s="61"/>
      <c r="T3598" s="61"/>
      <c r="U3598" s="62">
        <v>6527253</v>
      </c>
      <c r="V3598" s="61"/>
      <c r="W3598" s="62">
        <v>3345052</v>
      </c>
      <c r="X3598" s="61"/>
      <c r="Y3598" s="61"/>
      <c r="Z3598" s="61"/>
      <c r="AA3598" s="62">
        <v>23312734</v>
      </c>
      <c r="AB3598" s="61"/>
      <c r="AC3598" s="61"/>
      <c r="AD3598" s="62">
        <v>16977163</v>
      </c>
      <c r="AE3598" s="61"/>
      <c r="AF3598" s="62">
        <v>11825744</v>
      </c>
      <c r="AG3598" s="61"/>
      <c r="AH3598" s="61"/>
      <c r="AI3598" s="62">
        <v>4140055</v>
      </c>
      <c r="AJ3598" s="61"/>
      <c r="AK3598" s="61"/>
      <c r="AL3598" s="61"/>
      <c r="AM3598" s="61"/>
      <c r="AN3598" s="61"/>
      <c r="AO3598" s="61"/>
      <c r="AP3598" s="62">
        <v>391335</v>
      </c>
      <c r="AQ3598" s="61"/>
      <c r="AR3598" s="62">
        <v>549735</v>
      </c>
      <c r="AS3598" s="61"/>
      <c r="AT3598" s="61"/>
      <c r="AU3598" s="61"/>
      <c r="AV3598" s="62">
        <v>47955</v>
      </c>
      <c r="AW3598" s="61"/>
      <c r="AX3598" s="61"/>
      <c r="AY3598" s="62">
        <v>1158734</v>
      </c>
      <c r="AZ3598" s="61"/>
      <c r="BA3598" s="62">
        <v>2278782</v>
      </c>
      <c r="BB3598" s="61"/>
      <c r="BC3598" s="61"/>
      <c r="BD3598" s="61"/>
      <c r="BE3598" s="62">
        <v>75494</v>
      </c>
      <c r="BF3598" s="61"/>
      <c r="BG3598" s="61"/>
      <c r="BH3598" s="61"/>
      <c r="BI3598" s="62">
        <v>917030</v>
      </c>
      <c r="BJ3598" s="61"/>
      <c r="BK3598" s="61"/>
      <c r="BL3598" s="61"/>
      <c r="BM3598" s="61"/>
      <c r="BN3598" s="61"/>
      <c r="BO3598" s="62">
        <v>-2339718</v>
      </c>
    </row>
    <row r="3599" spans="1:67" x14ac:dyDescent="0.2">
      <c r="A3599" s="57" t="s">
        <v>70</v>
      </c>
      <c r="B3599" s="56" t="s">
        <v>70</v>
      </c>
      <c r="C3599" s="56" t="s">
        <v>70</v>
      </c>
      <c r="D3599" s="56">
        <v>1993</v>
      </c>
      <c r="E3599" s="58">
        <v>75453891</v>
      </c>
      <c r="F3599" s="58">
        <v>79951182</v>
      </c>
      <c r="G3599" s="59">
        <v>76140865</v>
      </c>
      <c r="H3599" s="59">
        <v>6150035</v>
      </c>
      <c r="I3599" s="60">
        <v>6837009</v>
      </c>
      <c r="J3599" s="58">
        <v>-2339718</v>
      </c>
      <c r="K3599" s="62">
        <v>1265724</v>
      </c>
      <c r="L3599" s="61"/>
      <c r="M3599" s="61"/>
      <c r="N3599" s="61"/>
      <c r="O3599" s="61"/>
      <c r="P3599" s="62">
        <v>4508926</v>
      </c>
      <c r="Q3599" s="61"/>
      <c r="R3599" s="61"/>
      <c r="S3599" s="61"/>
      <c r="T3599" s="61"/>
      <c r="U3599" s="62">
        <v>6837009</v>
      </c>
      <c r="V3599" s="61"/>
      <c r="W3599" s="62">
        <v>3501752</v>
      </c>
      <c r="X3599" s="61"/>
      <c r="Y3599" s="61"/>
      <c r="Z3599" s="61"/>
      <c r="AA3599" s="62">
        <v>25225163</v>
      </c>
      <c r="AB3599" s="61"/>
      <c r="AC3599" s="61"/>
      <c r="AD3599" s="62">
        <v>17809231</v>
      </c>
      <c r="AE3599" s="61"/>
      <c r="AF3599" s="62">
        <v>12674964</v>
      </c>
      <c r="AG3599" s="61"/>
      <c r="AH3599" s="61"/>
      <c r="AI3599" s="62">
        <v>4318096</v>
      </c>
      <c r="AJ3599" s="61"/>
      <c r="AK3599" s="61"/>
      <c r="AL3599" s="61"/>
      <c r="AM3599" s="61"/>
      <c r="AN3599" s="61"/>
      <c r="AO3599" s="61"/>
      <c r="AP3599" s="62">
        <v>410225</v>
      </c>
      <c r="AQ3599" s="61"/>
      <c r="AR3599" s="62">
        <v>869789</v>
      </c>
      <c r="AS3599" s="61"/>
      <c r="AT3599" s="61"/>
      <c r="AU3599" s="61"/>
      <c r="AV3599" s="62">
        <v>53198</v>
      </c>
      <c r="AW3599" s="61"/>
      <c r="AX3599" s="61"/>
      <c r="AY3599" s="62">
        <v>1420167</v>
      </c>
      <c r="AZ3599" s="61"/>
      <c r="BA3599" s="62">
        <v>2289987</v>
      </c>
      <c r="BB3599" s="61"/>
      <c r="BC3599" s="61"/>
      <c r="BD3599" s="61"/>
      <c r="BE3599" s="62">
        <v>75494</v>
      </c>
      <c r="BF3599" s="61"/>
      <c r="BG3599" s="61"/>
      <c r="BH3599" s="61"/>
      <c r="BI3599" s="62">
        <v>1031175</v>
      </c>
      <c r="BJ3599" s="61"/>
      <c r="BK3599" s="61"/>
      <c r="BL3599" s="61"/>
      <c r="BM3599" s="61"/>
      <c r="BN3599" s="61"/>
      <c r="BO3599" s="62">
        <v>-2339718</v>
      </c>
    </row>
    <row r="3600" spans="1:67" x14ac:dyDescent="0.2">
      <c r="A3600" s="57" t="s">
        <v>70</v>
      </c>
      <c r="B3600" s="56" t="s">
        <v>70</v>
      </c>
      <c r="C3600" s="56" t="s">
        <v>70</v>
      </c>
      <c r="D3600" s="56">
        <v>1994</v>
      </c>
      <c r="E3600" s="58">
        <v>72154912</v>
      </c>
      <c r="F3600" s="58">
        <v>68457715</v>
      </c>
      <c r="G3600" s="59">
        <v>73285098</v>
      </c>
      <c r="H3600" s="59">
        <v>5714780</v>
      </c>
      <c r="I3600" s="60">
        <v>6844966</v>
      </c>
      <c r="J3600" s="58">
        <v>-10542163</v>
      </c>
      <c r="K3600" s="62">
        <v>1292647</v>
      </c>
      <c r="L3600" s="61"/>
      <c r="M3600" s="61"/>
      <c r="N3600" s="61"/>
      <c r="O3600" s="61"/>
      <c r="P3600" s="62">
        <v>4667654</v>
      </c>
      <c r="Q3600" s="61"/>
      <c r="R3600" s="61"/>
      <c r="S3600" s="61"/>
      <c r="T3600" s="61"/>
      <c r="U3600" s="62">
        <v>6844966</v>
      </c>
      <c r="V3600" s="61"/>
      <c r="W3600" s="62">
        <v>3586681</v>
      </c>
      <c r="X3600" s="61"/>
      <c r="Y3600" s="61"/>
      <c r="Z3600" s="61"/>
      <c r="AA3600" s="62">
        <v>19833587</v>
      </c>
      <c r="AB3600" s="61"/>
      <c r="AC3600" s="61"/>
      <c r="AD3600" s="62">
        <v>18795651</v>
      </c>
      <c r="AE3600" s="61"/>
      <c r="AF3600" s="62">
        <v>13839203</v>
      </c>
      <c r="AG3600" s="61"/>
      <c r="AH3600" s="61"/>
      <c r="AI3600" s="62">
        <v>4424709</v>
      </c>
      <c r="AJ3600" s="61"/>
      <c r="AK3600" s="61"/>
      <c r="AL3600" s="61"/>
      <c r="AM3600" s="61"/>
      <c r="AN3600" s="61"/>
      <c r="AO3600" s="61"/>
      <c r="AP3600" s="62">
        <v>389373</v>
      </c>
      <c r="AQ3600" s="61"/>
      <c r="AR3600" s="62">
        <v>683849</v>
      </c>
      <c r="AS3600" s="61"/>
      <c r="AT3600" s="61"/>
      <c r="AU3600" s="61"/>
      <c r="AV3600" s="62">
        <v>22372</v>
      </c>
      <c r="AW3600" s="61"/>
      <c r="AX3600" s="61"/>
      <c r="AY3600" s="62">
        <v>1015075</v>
      </c>
      <c r="AZ3600" s="61"/>
      <c r="BA3600" s="62">
        <v>2385342</v>
      </c>
      <c r="BB3600" s="61"/>
      <c r="BC3600" s="61"/>
      <c r="BD3600" s="61"/>
      <c r="BE3600" s="62">
        <v>75494</v>
      </c>
      <c r="BF3600" s="61"/>
      <c r="BG3600" s="61"/>
      <c r="BH3600" s="61"/>
      <c r="BI3600" s="62">
        <v>1143275</v>
      </c>
      <c r="BJ3600" s="61"/>
      <c r="BK3600" s="61"/>
      <c r="BL3600" s="61"/>
      <c r="BM3600" s="61"/>
      <c r="BN3600" s="61"/>
      <c r="BO3600" s="62">
        <v>-10542163</v>
      </c>
    </row>
    <row r="3601" spans="1:67" x14ac:dyDescent="0.2">
      <c r="A3601" s="57" t="s">
        <v>70</v>
      </c>
      <c r="B3601" s="56" t="s">
        <v>70</v>
      </c>
      <c r="C3601" s="56" t="s">
        <v>70</v>
      </c>
      <c r="D3601" s="56">
        <v>1995</v>
      </c>
      <c r="E3601" s="58">
        <v>77679784</v>
      </c>
      <c r="F3601" s="58">
        <v>73472389</v>
      </c>
      <c r="G3601" s="59">
        <v>78809744</v>
      </c>
      <c r="H3601" s="59">
        <v>6100456</v>
      </c>
      <c r="I3601" s="60">
        <v>7230416</v>
      </c>
      <c r="J3601" s="58">
        <v>-11437811</v>
      </c>
      <c r="K3601" s="62">
        <v>1404741</v>
      </c>
      <c r="L3601" s="61"/>
      <c r="M3601" s="61"/>
      <c r="N3601" s="61"/>
      <c r="O3601" s="61"/>
      <c r="P3601" s="62">
        <v>5230942</v>
      </c>
      <c r="Q3601" s="61"/>
      <c r="R3601" s="61"/>
      <c r="S3601" s="61"/>
      <c r="T3601" s="61"/>
      <c r="U3601" s="62">
        <v>7230416</v>
      </c>
      <c r="V3601" s="61"/>
      <c r="W3601" s="62">
        <v>3696811</v>
      </c>
      <c r="X3601" s="61"/>
      <c r="Y3601" s="61"/>
      <c r="Z3601" s="61"/>
      <c r="AA3601" s="62">
        <v>21577901</v>
      </c>
      <c r="AB3601" s="61"/>
      <c r="AC3601" s="61"/>
      <c r="AD3601" s="62">
        <v>19997297</v>
      </c>
      <c r="AE3601" s="61"/>
      <c r="AF3601" s="62">
        <v>15007589</v>
      </c>
      <c r="AG3601" s="61"/>
      <c r="AH3601" s="61"/>
      <c r="AI3601" s="62">
        <v>4664047</v>
      </c>
      <c r="AJ3601" s="61"/>
      <c r="AK3601" s="61"/>
      <c r="AL3601" s="61"/>
      <c r="AM3601" s="61"/>
      <c r="AN3601" s="61"/>
      <c r="AO3601" s="61"/>
      <c r="AP3601" s="62">
        <v>323770</v>
      </c>
      <c r="AQ3601" s="61"/>
      <c r="AR3601" s="62">
        <v>682018</v>
      </c>
      <c r="AS3601" s="61"/>
      <c r="AT3601" s="61"/>
      <c r="AU3601" s="61"/>
      <c r="AV3601" s="62">
        <v>61911</v>
      </c>
      <c r="AW3601" s="61"/>
      <c r="AX3601" s="61"/>
      <c r="AY3601" s="62">
        <v>1014745</v>
      </c>
      <c r="AZ3601" s="61"/>
      <c r="BA3601" s="62">
        <v>2694505</v>
      </c>
      <c r="BB3601" s="61"/>
      <c r="BC3601" s="61"/>
      <c r="BD3601" s="61"/>
      <c r="BE3601" s="61"/>
      <c r="BF3601" s="61"/>
      <c r="BG3601" s="61"/>
      <c r="BH3601" s="61"/>
      <c r="BI3601" s="62">
        <v>1323507</v>
      </c>
      <c r="BJ3601" s="61"/>
      <c r="BK3601" s="61"/>
      <c r="BL3601" s="61"/>
      <c r="BM3601" s="61"/>
      <c r="BN3601" s="61"/>
      <c r="BO3601" s="62">
        <v>-11437811</v>
      </c>
    </row>
    <row r="3602" spans="1:67" x14ac:dyDescent="0.2">
      <c r="A3602" s="57" t="s">
        <v>70</v>
      </c>
      <c r="B3602" s="56" t="s">
        <v>70</v>
      </c>
      <c r="C3602" s="56" t="s">
        <v>70</v>
      </c>
      <c r="D3602" s="56">
        <v>1996</v>
      </c>
      <c r="E3602" s="58">
        <v>83171100</v>
      </c>
      <c r="F3602" s="58">
        <v>79479493</v>
      </c>
      <c r="G3602" s="59">
        <v>85177636</v>
      </c>
      <c r="H3602" s="59">
        <v>6932167</v>
      </c>
      <c r="I3602" s="60">
        <v>8938703</v>
      </c>
      <c r="J3602" s="58">
        <v>-12630310</v>
      </c>
      <c r="K3602" s="62">
        <v>1416700</v>
      </c>
      <c r="L3602" s="61"/>
      <c r="M3602" s="61"/>
      <c r="N3602" s="61"/>
      <c r="O3602" s="61"/>
      <c r="P3602" s="62">
        <v>5369992</v>
      </c>
      <c r="Q3602" s="61"/>
      <c r="R3602" s="61"/>
      <c r="S3602" s="61"/>
      <c r="T3602" s="61"/>
      <c r="U3602" s="62">
        <v>8938703</v>
      </c>
      <c r="V3602" s="61"/>
      <c r="W3602" s="62">
        <v>3795209</v>
      </c>
      <c r="X3602" s="61"/>
      <c r="Y3602" s="61"/>
      <c r="Z3602" s="61"/>
      <c r="AA3602" s="62">
        <v>23251340</v>
      </c>
      <c r="AB3602" s="61"/>
      <c r="AC3602" s="61"/>
      <c r="AD3602" s="62">
        <v>21288249</v>
      </c>
      <c r="AE3602" s="61"/>
      <c r="AF3602" s="62">
        <v>16292790</v>
      </c>
      <c r="AG3602" s="61"/>
      <c r="AH3602" s="61"/>
      <c r="AI3602" s="62">
        <v>4824653</v>
      </c>
      <c r="AJ3602" s="61"/>
      <c r="AK3602" s="61"/>
      <c r="AL3602" s="61"/>
      <c r="AM3602" s="61"/>
      <c r="AN3602" s="61"/>
      <c r="AO3602" s="61"/>
      <c r="AP3602" s="62">
        <v>347628</v>
      </c>
      <c r="AQ3602" s="61"/>
      <c r="AR3602" s="62">
        <v>945888</v>
      </c>
      <c r="AS3602" s="61"/>
      <c r="AT3602" s="61"/>
      <c r="AU3602" s="61"/>
      <c r="AV3602" s="62">
        <v>64297</v>
      </c>
      <c r="AW3602" s="61"/>
      <c r="AX3602" s="61"/>
      <c r="AY3602" s="62">
        <v>1062061</v>
      </c>
      <c r="AZ3602" s="61"/>
      <c r="BA3602" s="62">
        <v>2818333</v>
      </c>
      <c r="BB3602" s="61"/>
      <c r="BC3602" s="61"/>
      <c r="BD3602" s="61"/>
      <c r="BE3602" s="61"/>
      <c r="BF3602" s="61"/>
      <c r="BG3602" s="61"/>
      <c r="BH3602" s="61"/>
      <c r="BI3602" s="62">
        <v>1693960</v>
      </c>
      <c r="BJ3602" s="61"/>
      <c r="BK3602" s="61"/>
      <c r="BL3602" s="61"/>
      <c r="BM3602" s="61"/>
      <c r="BN3602" s="61"/>
      <c r="BO3602" s="62">
        <v>-12630310</v>
      </c>
    </row>
    <row r="3603" spans="1:67" x14ac:dyDescent="0.2">
      <c r="A3603" s="57" t="s">
        <v>70</v>
      </c>
      <c r="B3603" s="56" t="s">
        <v>70</v>
      </c>
      <c r="C3603" s="56" t="s">
        <v>70</v>
      </c>
      <c r="D3603" s="56">
        <v>1997</v>
      </c>
      <c r="E3603" s="58">
        <v>88414203</v>
      </c>
      <c r="F3603" s="58">
        <v>83870289</v>
      </c>
      <c r="G3603" s="59">
        <v>90562834</v>
      </c>
      <c r="H3603" s="59">
        <v>6927275</v>
      </c>
      <c r="I3603" s="60">
        <v>9075906</v>
      </c>
      <c r="J3603" s="58">
        <v>-13619820</v>
      </c>
      <c r="K3603" s="62">
        <v>1468481</v>
      </c>
      <c r="L3603" s="61"/>
      <c r="M3603" s="61"/>
      <c r="N3603" s="61"/>
      <c r="O3603" s="61"/>
      <c r="P3603" s="62">
        <v>5453417</v>
      </c>
      <c r="Q3603" s="61"/>
      <c r="R3603" s="61"/>
      <c r="S3603" s="61"/>
      <c r="T3603" s="61"/>
      <c r="U3603" s="62">
        <v>9075906</v>
      </c>
      <c r="V3603" s="61"/>
      <c r="W3603" s="62">
        <v>3916480</v>
      </c>
      <c r="X3603" s="61"/>
      <c r="Y3603" s="61"/>
      <c r="Z3603" s="61"/>
      <c r="AA3603" s="62">
        <v>25166893</v>
      </c>
      <c r="AB3603" s="61"/>
      <c r="AC3603" s="61"/>
      <c r="AD3603" s="62">
        <v>23021079</v>
      </c>
      <c r="AE3603" s="61"/>
      <c r="AF3603" s="62">
        <v>17482676</v>
      </c>
      <c r="AG3603" s="61"/>
      <c r="AH3603" s="61"/>
      <c r="AI3603" s="62">
        <v>4977902</v>
      </c>
      <c r="AJ3603" s="61"/>
      <c r="AK3603" s="61"/>
      <c r="AL3603" s="61"/>
      <c r="AM3603" s="61"/>
      <c r="AN3603" s="61"/>
      <c r="AO3603" s="61"/>
      <c r="AP3603" s="62">
        <v>348025</v>
      </c>
      <c r="AQ3603" s="61"/>
      <c r="AR3603" s="62">
        <v>722640</v>
      </c>
      <c r="AS3603" s="61"/>
      <c r="AT3603" s="61"/>
      <c r="AU3603" s="61"/>
      <c r="AV3603" s="62">
        <v>63160</v>
      </c>
      <c r="AW3603" s="61"/>
      <c r="AX3603" s="61"/>
      <c r="AY3603" s="62">
        <v>1069105</v>
      </c>
      <c r="AZ3603" s="61"/>
      <c r="BA3603" s="62">
        <v>2952968</v>
      </c>
      <c r="BB3603" s="61"/>
      <c r="BC3603" s="61"/>
      <c r="BD3603" s="61"/>
      <c r="BE3603" s="61"/>
      <c r="BF3603" s="61"/>
      <c r="BG3603" s="61"/>
      <c r="BH3603" s="61"/>
      <c r="BI3603" s="62">
        <v>1771377</v>
      </c>
      <c r="BJ3603" s="61"/>
      <c r="BK3603" s="61"/>
      <c r="BL3603" s="61"/>
      <c r="BM3603" s="61"/>
      <c r="BN3603" s="61"/>
      <c r="BO3603" s="62">
        <v>-13619820</v>
      </c>
    </row>
    <row r="3604" spans="1:67" x14ac:dyDescent="0.2">
      <c r="A3604" s="57" t="s">
        <v>70</v>
      </c>
      <c r="B3604" s="56" t="s">
        <v>70</v>
      </c>
      <c r="C3604" s="56" t="s">
        <v>70</v>
      </c>
      <c r="D3604" s="56">
        <v>1998</v>
      </c>
      <c r="E3604" s="58">
        <v>94565218</v>
      </c>
      <c r="F3604" s="58">
        <v>89129762</v>
      </c>
      <c r="G3604" s="59">
        <v>95843727</v>
      </c>
      <c r="H3604" s="59">
        <v>7993676</v>
      </c>
      <c r="I3604" s="60">
        <v>9272185</v>
      </c>
      <c r="J3604" s="58">
        <v>-14707641</v>
      </c>
      <c r="K3604" s="62">
        <v>1476912</v>
      </c>
      <c r="L3604" s="61"/>
      <c r="M3604" s="61"/>
      <c r="N3604" s="61"/>
      <c r="O3604" s="61"/>
      <c r="P3604" s="62">
        <v>5529333</v>
      </c>
      <c r="Q3604" s="61"/>
      <c r="R3604" s="61"/>
      <c r="S3604" s="61"/>
      <c r="T3604" s="61"/>
      <c r="U3604" s="62">
        <v>9272185</v>
      </c>
      <c r="V3604" s="61"/>
      <c r="W3604" s="62">
        <v>4047115</v>
      </c>
      <c r="X3604" s="61"/>
      <c r="Y3604" s="61"/>
      <c r="Z3604" s="61"/>
      <c r="AA3604" s="62">
        <v>26715091</v>
      </c>
      <c r="AB3604" s="61"/>
      <c r="AC3604" s="61"/>
      <c r="AD3604" s="62">
        <v>24931568</v>
      </c>
      <c r="AE3604" s="61"/>
      <c r="AF3604" s="62">
        <v>18662467</v>
      </c>
      <c r="AG3604" s="61"/>
      <c r="AH3604" s="61"/>
      <c r="AI3604" s="62">
        <v>5209056</v>
      </c>
      <c r="AJ3604" s="61"/>
      <c r="AK3604" s="61"/>
      <c r="AL3604" s="61"/>
      <c r="AM3604" s="61"/>
      <c r="AN3604" s="61"/>
      <c r="AO3604" s="61"/>
      <c r="AP3604" s="62">
        <v>349739</v>
      </c>
      <c r="AQ3604" s="61"/>
      <c r="AR3604" s="62">
        <v>698232</v>
      </c>
      <c r="AS3604" s="61"/>
      <c r="AT3604" s="61"/>
      <c r="AU3604" s="61"/>
      <c r="AV3604" s="62">
        <v>65919</v>
      </c>
      <c r="AW3604" s="61"/>
      <c r="AX3604" s="61"/>
      <c r="AY3604" s="62">
        <v>1101968</v>
      </c>
      <c r="AZ3604" s="61"/>
      <c r="BA3604" s="62">
        <v>3462545</v>
      </c>
      <c r="BB3604" s="61"/>
      <c r="BC3604" s="61"/>
      <c r="BD3604" s="61"/>
      <c r="BE3604" s="61"/>
      <c r="BF3604" s="61"/>
      <c r="BG3604" s="61"/>
      <c r="BH3604" s="61"/>
      <c r="BI3604" s="62">
        <v>2315273</v>
      </c>
      <c r="BJ3604" s="61"/>
      <c r="BK3604" s="61"/>
      <c r="BL3604" s="61"/>
      <c r="BM3604" s="61"/>
      <c r="BN3604" s="61"/>
      <c r="BO3604" s="62">
        <v>-14707641</v>
      </c>
    </row>
    <row r="3605" spans="1:67" x14ac:dyDescent="0.2">
      <c r="A3605" s="57" t="s">
        <v>70</v>
      </c>
      <c r="B3605" s="56" t="s">
        <v>70</v>
      </c>
      <c r="C3605" s="56" t="s">
        <v>70</v>
      </c>
      <c r="D3605" s="56">
        <v>2002</v>
      </c>
      <c r="E3605" s="58">
        <v>123242605</v>
      </c>
      <c r="F3605" s="58">
        <v>137271717</v>
      </c>
      <c r="G3605" s="59">
        <v>130905269</v>
      </c>
      <c r="H3605" s="59">
        <v>10759871</v>
      </c>
      <c r="I3605" s="60">
        <v>18422535</v>
      </c>
      <c r="J3605" s="58">
        <v>-4393423</v>
      </c>
      <c r="K3605" s="61"/>
      <c r="L3605" s="62">
        <v>1558565</v>
      </c>
      <c r="M3605" s="61"/>
      <c r="N3605" s="62">
        <v>198655</v>
      </c>
      <c r="O3605" s="62">
        <v>7014066</v>
      </c>
      <c r="P3605" s="61"/>
      <c r="Q3605" s="61"/>
      <c r="R3605" s="61"/>
      <c r="S3605" s="61">
        <v>0</v>
      </c>
      <c r="T3605" s="62">
        <v>18422535</v>
      </c>
      <c r="U3605" s="61"/>
      <c r="V3605" s="62">
        <v>4183805</v>
      </c>
      <c r="W3605" s="61"/>
      <c r="X3605" s="61">
        <v>0</v>
      </c>
      <c r="Y3605" s="62">
        <v>22429542</v>
      </c>
      <c r="Z3605" s="62">
        <v>8111383</v>
      </c>
      <c r="AA3605" s="61"/>
      <c r="AB3605" s="62">
        <v>8196181</v>
      </c>
      <c r="AC3605" s="62">
        <v>19206158</v>
      </c>
      <c r="AD3605" s="61"/>
      <c r="AE3605" s="62">
        <v>22135629</v>
      </c>
      <c r="AF3605" s="61"/>
      <c r="AG3605" s="62">
        <v>12563397</v>
      </c>
      <c r="AH3605" s="62">
        <v>6885353</v>
      </c>
      <c r="AI3605" s="61"/>
      <c r="AJ3605" s="61">
        <v>0</v>
      </c>
      <c r="AK3605" s="61">
        <v>0</v>
      </c>
      <c r="AL3605" s="61">
        <v>0</v>
      </c>
      <c r="AM3605" s="61">
        <v>0</v>
      </c>
      <c r="AN3605" s="61">
        <v>0</v>
      </c>
      <c r="AO3605" s="61">
        <v>0</v>
      </c>
      <c r="AP3605" s="61"/>
      <c r="AQ3605" s="62">
        <v>439751</v>
      </c>
      <c r="AR3605" s="61"/>
      <c r="AS3605" s="62">
        <v>1421187</v>
      </c>
      <c r="AT3605" s="62">
        <v>266539</v>
      </c>
      <c r="AU3605" s="62">
        <v>5050090</v>
      </c>
      <c r="AV3605" s="61"/>
      <c r="AW3605" s="62">
        <v>153539</v>
      </c>
      <c r="AX3605" s="62">
        <v>392240</v>
      </c>
      <c r="AY3605" s="61"/>
      <c r="AZ3605" s="62">
        <v>522903</v>
      </c>
      <c r="BA3605" s="61"/>
      <c r="BB3605" s="61">
        <v>0</v>
      </c>
      <c r="BC3605" s="62">
        <v>116629</v>
      </c>
      <c r="BD3605" s="62">
        <v>421783</v>
      </c>
      <c r="BE3605" s="61"/>
      <c r="BF3605" s="61">
        <v>0</v>
      </c>
      <c r="BG3605" s="61"/>
      <c r="BH3605" s="61">
        <v>0</v>
      </c>
      <c r="BI3605" s="61"/>
      <c r="BJ3605" s="62">
        <v>1975210</v>
      </c>
      <c r="BK3605" s="61"/>
      <c r="BL3605" s="61">
        <v>0</v>
      </c>
      <c r="BM3605" s="61">
        <v>0</v>
      </c>
      <c r="BN3605" s="62">
        <v>-4393423</v>
      </c>
      <c r="BO3605" s="61"/>
    </row>
    <row r="3606" spans="1:67" x14ac:dyDescent="0.2">
      <c r="A3606" s="57" t="s">
        <v>70</v>
      </c>
      <c r="B3606" s="56" t="s">
        <v>70</v>
      </c>
      <c r="C3606" s="56" t="s">
        <v>70</v>
      </c>
      <c r="D3606" s="56">
        <v>2003</v>
      </c>
      <c r="E3606" s="58">
        <v>131199342</v>
      </c>
      <c r="F3606" s="58">
        <v>141728830</v>
      </c>
      <c r="G3606" s="59">
        <v>138613045</v>
      </c>
      <c r="H3606" s="59">
        <v>11079270</v>
      </c>
      <c r="I3606" s="60">
        <v>18492973</v>
      </c>
      <c r="J3606" s="58">
        <v>-7963485</v>
      </c>
      <c r="K3606" s="61"/>
      <c r="L3606" s="62">
        <v>1561454</v>
      </c>
      <c r="M3606" s="61"/>
      <c r="N3606" s="62">
        <v>213793</v>
      </c>
      <c r="O3606" s="62">
        <v>7046598</v>
      </c>
      <c r="P3606" s="61"/>
      <c r="Q3606" s="61"/>
      <c r="R3606" s="61"/>
      <c r="S3606" s="61">
        <v>0</v>
      </c>
      <c r="T3606" s="62">
        <v>18492973</v>
      </c>
      <c r="U3606" s="61"/>
      <c r="V3606" s="62">
        <v>4192707</v>
      </c>
      <c r="W3606" s="61"/>
      <c r="X3606" s="61">
        <v>0</v>
      </c>
      <c r="Y3606" s="62">
        <v>24182384</v>
      </c>
      <c r="Z3606" s="62">
        <v>8853711</v>
      </c>
      <c r="AA3606" s="61"/>
      <c r="AB3606" s="62">
        <v>9576734</v>
      </c>
      <c r="AC3606" s="62">
        <v>20611430</v>
      </c>
      <c r="AD3606" s="61"/>
      <c r="AE3606" s="62">
        <v>23344407</v>
      </c>
      <c r="AF3606" s="61"/>
      <c r="AG3606" s="62">
        <v>13388690</v>
      </c>
      <c r="AH3606" s="62">
        <v>7148164</v>
      </c>
      <c r="AI3606" s="61"/>
      <c r="AJ3606" s="61">
        <v>0</v>
      </c>
      <c r="AK3606" s="61">
        <v>0</v>
      </c>
      <c r="AL3606" s="61">
        <v>0</v>
      </c>
      <c r="AM3606" s="61">
        <v>0</v>
      </c>
      <c r="AN3606" s="61">
        <v>0</v>
      </c>
      <c r="AO3606" s="61">
        <v>0</v>
      </c>
      <c r="AP3606" s="61"/>
      <c r="AQ3606" s="62">
        <v>517233</v>
      </c>
      <c r="AR3606" s="61"/>
      <c r="AS3606" s="62">
        <v>1690132</v>
      </c>
      <c r="AT3606" s="62">
        <v>307356</v>
      </c>
      <c r="AU3606" s="62">
        <v>4893168</v>
      </c>
      <c r="AV3606" s="61"/>
      <c r="AW3606" s="62">
        <v>154368</v>
      </c>
      <c r="AX3606" s="62">
        <v>443704</v>
      </c>
      <c r="AY3606" s="61"/>
      <c r="AZ3606" s="62">
        <v>529185</v>
      </c>
      <c r="BA3606" s="61"/>
      <c r="BB3606" s="61">
        <v>0</v>
      </c>
      <c r="BC3606" s="62">
        <v>118087</v>
      </c>
      <c r="BD3606" s="62">
        <v>441529</v>
      </c>
      <c r="BE3606" s="61"/>
      <c r="BF3606" s="61">
        <v>0</v>
      </c>
      <c r="BG3606" s="61"/>
      <c r="BH3606" s="61">
        <v>0</v>
      </c>
      <c r="BI3606" s="61"/>
      <c r="BJ3606" s="62">
        <v>1984508</v>
      </c>
      <c r="BK3606" s="61"/>
      <c r="BL3606" s="61">
        <v>0</v>
      </c>
      <c r="BM3606" s="61">
        <v>0</v>
      </c>
      <c r="BN3606" s="62">
        <v>-7963485</v>
      </c>
      <c r="BO3606" s="61"/>
    </row>
    <row r="3607" spans="1:67" x14ac:dyDescent="0.2">
      <c r="A3607" s="57" t="s">
        <v>70</v>
      </c>
      <c r="B3607" s="56" t="s">
        <v>70</v>
      </c>
      <c r="C3607" s="56" t="s">
        <v>70</v>
      </c>
      <c r="D3607" s="56">
        <v>2004</v>
      </c>
      <c r="E3607" s="58">
        <v>141764230</v>
      </c>
      <c r="F3607" s="58">
        <v>148060568</v>
      </c>
      <c r="G3607" s="59">
        <v>148163438</v>
      </c>
      <c r="H3607" s="59">
        <v>12312804</v>
      </c>
      <c r="I3607" s="60">
        <v>18712012</v>
      </c>
      <c r="J3607" s="58">
        <v>-12415674</v>
      </c>
      <c r="K3607" s="61"/>
      <c r="L3607" s="62">
        <v>1563874</v>
      </c>
      <c r="M3607" s="61"/>
      <c r="N3607" s="62">
        <v>222015</v>
      </c>
      <c r="O3607" s="62">
        <v>7261750</v>
      </c>
      <c r="P3607" s="61"/>
      <c r="Q3607" s="61"/>
      <c r="R3607" s="61"/>
      <c r="S3607" s="61">
        <v>0</v>
      </c>
      <c r="T3607" s="62">
        <v>18712012</v>
      </c>
      <c r="U3607" s="61"/>
      <c r="V3607" s="62">
        <v>4239658</v>
      </c>
      <c r="W3607" s="61"/>
      <c r="X3607" s="61">
        <v>0</v>
      </c>
      <c r="Y3607" s="62">
        <v>26341975</v>
      </c>
      <c r="Z3607" s="62">
        <v>9779121</v>
      </c>
      <c r="AA3607" s="61"/>
      <c r="AB3607" s="62">
        <v>10024854</v>
      </c>
      <c r="AC3607" s="62">
        <v>22339047</v>
      </c>
      <c r="AD3607" s="61"/>
      <c r="AE3607" s="62">
        <v>25644164</v>
      </c>
      <c r="AF3607" s="61"/>
      <c r="AG3607" s="62">
        <v>14173974</v>
      </c>
      <c r="AH3607" s="62">
        <v>7860994</v>
      </c>
      <c r="AI3607" s="61"/>
      <c r="AJ3607" s="61">
        <v>0</v>
      </c>
      <c r="AK3607" s="61">
        <v>0</v>
      </c>
      <c r="AL3607" s="61">
        <v>0</v>
      </c>
      <c r="AM3607" s="61">
        <v>0</v>
      </c>
      <c r="AN3607" s="61">
        <v>0</v>
      </c>
      <c r="AO3607" s="61">
        <v>0</v>
      </c>
      <c r="AP3607" s="61"/>
      <c r="AQ3607" s="62">
        <v>549055</v>
      </c>
      <c r="AR3607" s="61"/>
      <c r="AS3607" s="62">
        <v>1883287</v>
      </c>
      <c r="AT3607" s="62">
        <v>742717</v>
      </c>
      <c r="AU3607" s="62">
        <v>5282656</v>
      </c>
      <c r="AV3607" s="61"/>
      <c r="AW3607" s="62">
        <v>154368</v>
      </c>
      <c r="AX3607" s="62">
        <v>504494</v>
      </c>
      <c r="AY3607" s="61"/>
      <c r="AZ3607" s="62">
        <v>536503</v>
      </c>
      <c r="BA3607" s="61"/>
      <c r="BB3607" s="61">
        <v>0</v>
      </c>
      <c r="BC3607" s="62">
        <v>167262</v>
      </c>
      <c r="BD3607" s="62">
        <v>443651</v>
      </c>
      <c r="BE3607" s="61"/>
      <c r="BF3607" s="61">
        <v>0</v>
      </c>
      <c r="BG3607" s="61"/>
      <c r="BH3607" s="61">
        <v>0</v>
      </c>
      <c r="BI3607" s="61"/>
      <c r="BJ3607" s="62">
        <v>2048811</v>
      </c>
      <c r="BK3607" s="61"/>
      <c r="BL3607" s="61">
        <v>0</v>
      </c>
      <c r="BM3607" s="61">
        <v>0</v>
      </c>
      <c r="BN3607" s="62">
        <v>-12415674</v>
      </c>
      <c r="BO3607" s="61"/>
    </row>
    <row r="3608" spans="1:67" x14ac:dyDescent="0.2">
      <c r="A3608" s="57" t="s">
        <v>70</v>
      </c>
      <c r="B3608" s="56" t="s">
        <v>70</v>
      </c>
      <c r="C3608" s="56" t="s">
        <v>70</v>
      </c>
      <c r="D3608" s="56">
        <v>2005</v>
      </c>
      <c r="E3608" s="58">
        <v>151884031</v>
      </c>
      <c r="F3608" s="58">
        <v>155743208</v>
      </c>
      <c r="G3608" s="59">
        <v>155815491</v>
      </c>
      <c r="H3608" s="59">
        <v>14785600</v>
      </c>
      <c r="I3608" s="60">
        <v>18717060</v>
      </c>
      <c r="J3608" s="58">
        <v>-14857883</v>
      </c>
      <c r="K3608" s="61"/>
      <c r="L3608" s="62">
        <v>1563004</v>
      </c>
      <c r="M3608" s="61"/>
      <c r="N3608" s="62">
        <v>227432</v>
      </c>
      <c r="O3608" s="62">
        <v>7388747</v>
      </c>
      <c r="P3608" s="61"/>
      <c r="Q3608" s="61"/>
      <c r="R3608" s="61"/>
      <c r="S3608" s="61">
        <v>0</v>
      </c>
      <c r="T3608" s="62">
        <v>18717060</v>
      </c>
      <c r="U3608" s="61"/>
      <c r="V3608" s="62">
        <v>3994419</v>
      </c>
      <c r="W3608" s="61"/>
      <c r="X3608" s="61">
        <v>0</v>
      </c>
      <c r="Y3608" s="62">
        <v>27963164</v>
      </c>
      <c r="Z3608" s="62">
        <v>11018627</v>
      </c>
      <c r="AA3608" s="61"/>
      <c r="AB3608" s="62">
        <v>10401973</v>
      </c>
      <c r="AC3608" s="62">
        <v>23545674</v>
      </c>
      <c r="AD3608" s="61"/>
      <c r="AE3608" s="62">
        <v>27722803</v>
      </c>
      <c r="AF3608" s="61"/>
      <c r="AG3608" s="62">
        <v>15008445</v>
      </c>
      <c r="AH3608" s="62">
        <v>8264143</v>
      </c>
      <c r="AI3608" s="61"/>
      <c r="AJ3608" s="61">
        <v>0</v>
      </c>
      <c r="AK3608" s="61">
        <v>0</v>
      </c>
      <c r="AL3608" s="61">
        <v>0</v>
      </c>
      <c r="AM3608" s="61">
        <v>0</v>
      </c>
      <c r="AN3608" s="61">
        <v>0</v>
      </c>
      <c r="AO3608" s="61">
        <v>0</v>
      </c>
      <c r="AP3608" s="61"/>
      <c r="AQ3608" s="62">
        <v>604297</v>
      </c>
      <c r="AR3608" s="61"/>
      <c r="AS3608" s="62">
        <v>2383700</v>
      </c>
      <c r="AT3608" s="62">
        <v>2162054</v>
      </c>
      <c r="AU3608" s="62">
        <v>5611659</v>
      </c>
      <c r="AV3608" s="61"/>
      <c r="AW3608" s="62">
        <v>156150</v>
      </c>
      <c r="AX3608" s="62">
        <v>545673</v>
      </c>
      <c r="AY3608" s="61"/>
      <c r="AZ3608" s="62">
        <v>568369</v>
      </c>
      <c r="BA3608" s="61"/>
      <c r="BB3608" s="61">
        <v>0</v>
      </c>
      <c r="BC3608" s="62">
        <v>173638</v>
      </c>
      <c r="BD3608" s="62">
        <v>488793</v>
      </c>
      <c r="BE3608" s="61"/>
      <c r="BF3608" s="61">
        <v>0</v>
      </c>
      <c r="BG3608" s="61"/>
      <c r="BH3608" s="61">
        <v>0</v>
      </c>
      <c r="BI3608" s="61"/>
      <c r="BJ3608" s="62">
        <v>2091267</v>
      </c>
      <c r="BK3608" s="61"/>
      <c r="BL3608" s="61">
        <v>0</v>
      </c>
      <c r="BM3608" s="61">
        <v>0</v>
      </c>
      <c r="BN3608" s="62">
        <v>-14857883</v>
      </c>
      <c r="BO3608" s="61"/>
    </row>
    <row r="3609" spans="1:67" x14ac:dyDescent="0.2">
      <c r="A3609" s="57" t="s">
        <v>70</v>
      </c>
      <c r="B3609" s="56" t="s">
        <v>70</v>
      </c>
      <c r="C3609" s="56" t="s">
        <v>70</v>
      </c>
      <c r="D3609" s="56">
        <v>2006</v>
      </c>
      <c r="E3609" s="58">
        <v>160642393</v>
      </c>
      <c r="F3609" s="58">
        <v>164297812</v>
      </c>
      <c r="G3609" s="59">
        <v>165618208</v>
      </c>
      <c r="H3609" s="59">
        <v>15694210</v>
      </c>
      <c r="I3609" s="60">
        <v>20670025</v>
      </c>
      <c r="J3609" s="58">
        <v>-17014606</v>
      </c>
      <c r="K3609" s="61"/>
      <c r="L3609" s="62">
        <v>1580787</v>
      </c>
      <c r="M3609" s="61"/>
      <c r="N3609" s="62">
        <v>233887</v>
      </c>
      <c r="O3609" s="62">
        <v>8308368</v>
      </c>
      <c r="P3609" s="61"/>
      <c r="Q3609" s="61"/>
      <c r="R3609" s="61"/>
      <c r="S3609" s="61">
        <v>0</v>
      </c>
      <c r="T3609" s="62">
        <v>20670025</v>
      </c>
      <c r="U3609" s="61"/>
      <c r="V3609" s="62">
        <v>3994419</v>
      </c>
      <c r="W3609" s="61"/>
      <c r="X3609" s="61">
        <v>0</v>
      </c>
      <c r="Y3609" s="62">
        <v>29244131</v>
      </c>
      <c r="Z3609" s="62">
        <v>11730302</v>
      </c>
      <c r="AA3609" s="61"/>
      <c r="AB3609" s="62">
        <v>10983093</v>
      </c>
      <c r="AC3609" s="62">
        <v>24905485</v>
      </c>
      <c r="AD3609" s="61"/>
      <c r="AE3609" s="62">
        <v>29541820</v>
      </c>
      <c r="AF3609" s="61"/>
      <c r="AG3609" s="62">
        <v>15817283</v>
      </c>
      <c r="AH3609" s="62">
        <v>8608608</v>
      </c>
      <c r="AI3609" s="61"/>
      <c r="AJ3609" s="61">
        <v>0</v>
      </c>
      <c r="AK3609" s="61">
        <v>0</v>
      </c>
      <c r="AL3609" s="61">
        <v>0</v>
      </c>
      <c r="AM3609" s="61">
        <v>0</v>
      </c>
      <c r="AN3609" s="61">
        <v>0</v>
      </c>
      <c r="AO3609" s="61">
        <v>0</v>
      </c>
      <c r="AP3609" s="61"/>
      <c r="AQ3609" s="62">
        <v>717439</v>
      </c>
      <c r="AR3609" s="61"/>
      <c r="AS3609" s="62">
        <v>2528467</v>
      </c>
      <c r="AT3609" s="62">
        <v>2567965</v>
      </c>
      <c r="AU3609" s="62">
        <v>5726535</v>
      </c>
      <c r="AV3609" s="61"/>
      <c r="AW3609" s="62">
        <v>156150</v>
      </c>
      <c r="AX3609" s="62">
        <v>545673</v>
      </c>
      <c r="AY3609" s="61"/>
      <c r="AZ3609" s="62">
        <v>597599</v>
      </c>
      <c r="BA3609" s="61"/>
      <c r="BB3609" s="61">
        <v>0</v>
      </c>
      <c r="BC3609" s="62">
        <v>191580</v>
      </c>
      <c r="BD3609" s="62">
        <v>489959</v>
      </c>
      <c r="BE3609" s="61"/>
      <c r="BF3609" s="61">
        <v>0</v>
      </c>
      <c r="BG3609" s="61"/>
      <c r="BH3609" s="61">
        <v>0</v>
      </c>
      <c r="BI3609" s="61"/>
      <c r="BJ3609" s="62">
        <v>2172843</v>
      </c>
      <c r="BK3609" s="61"/>
      <c r="BL3609" s="61">
        <v>0</v>
      </c>
      <c r="BM3609" s="61">
        <v>0</v>
      </c>
      <c r="BN3609" s="62">
        <v>-17014606</v>
      </c>
      <c r="BO3609" s="61"/>
    </row>
    <row r="3610" spans="1:67" x14ac:dyDescent="0.2">
      <c r="A3610" s="57" t="s">
        <v>70</v>
      </c>
      <c r="B3610" s="56" t="s">
        <v>70</v>
      </c>
      <c r="C3610" s="56" t="s">
        <v>70</v>
      </c>
      <c r="D3610" s="56">
        <v>2007</v>
      </c>
      <c r="E3610" s="58">
        <v>174670568</v>
      </c>
      <c r="F3610" s="58">
        <v>177181862</v>
      </c>
      <c r="G3610" s="59">
        <v>178947595</v>
      </c>
      <c r="H3610" s="59">
        <v>16931045</v>
      </c>
      <c r="I3610" s="60">
        <v>21208072</v>
      </c>
      <c r="J3610" s="58">
        <v>-18696778</v>
      </c>
      <c r="K3610" s="61"/>
      <c r="L3610" s="62">
        <v>1580787</v>
      </c>
      <c r="M3610" s="61"/>
      <c r="N3610" s="62">
        <v>324775</v>
      </c>
      <c r="O3610" s="62">
        <v>8422920</v>
      </c>
      <c r="P3610" s="61"/>
      <c r="Q3610" s="61"/>
      <c r="R3610" s="61"/>
      <c r="S3610" s="61">
        <v>0</v>
      </c>
      <c r="T3610" s="62">
        <v>21208072</v>
      </c>
      <c r="U3610" s="61"/>
      <c r="V3610" s="62">
        <v>3994419</v>
      </c>
      <c r="W3610" s="61"/>
      <c r="X3610" s="61">
        <v>0</v>
      </c>
      <c r="Y3610" s="62">
        <v>33851769</v>
      </c>
      <c r="Z3610" s="62">
        <v>14210434</v>
      </c>
      <c r="AA3610" s="61"/>
      <c r="AB3610" s="62">
        <v>11795259</v>
      </c>
      <c r="AC3610" s="62">
        <v>26104396</v>
      </c>
      <c r="AD3610" s="61"/>
      <c r="AE3610" s="62">
        <v>31715036</v>
      </c>
      <c r="AF3610" s="61"/>
      <c r="AG3610" s="62">
        <v>16671874</v>
      </c>
      <c r="AH3610" s="62">
        <v>9067854</v>
      </c>
      <c r="AI3610" s="61"/>
      <c r="AJ3610" s="61">
        <v>0</v>
      </c>
      <c r="AK3610" s="61">
        <v>0</v>
      </c>
      <c r="AL3610" s="61">
        <v>0</v>
      </c>
      <c r="AM3610" s="61">
        <v>0</v>
      </c>
      <c r="AN3610" s="61">
        <v>0</v>
      </c>
      <c r="AO3610" s="61">
        <v>0</v>
      </c>
      <c r="AP3610" s="61"/>
      <c r="AQ3610" s="62">
        <v>771612</v>
      </c>
      <c r="AR3610" s="61"/>
      <c r="AS3610" s="62">
        <v>2688951</v>
      </c>
      <c r="AT3610" s="62">
        <v>2901460</v>
      </c>
      <c r="AU3610" s="62">
        <v>6238738</v>
      </c>
      <c r="AV3610" s="61"/>
      <c r="AW3610" s="62">
        <v>156150</v>
      </c>
      <c r="AX3610" s="62">
        <v>563010</v>
      </c>
      <c r="AY3610" s="61"/>
      <c r="AZ3610" s="62">
        <v>610966</v>
      </c>
      <c r="BA3610" s="61"/>
      <c r="BB3610" s="61">
        <v>0</v>
      </c>
      <c r="BC3610" s="62">
        <v>239260</v>
      </c>
      <c r="BD3610" s="62">
        <v>556334</v>
      </c>
      <c r="BE3610" s="61"/>
      <c r="BF3610" s="61">
        <v>0</v>
      </c>
      <c r="BG3610" s="61"/>
      <c r="BH3610" s="61">
        <v>0</v>
      </c>
      <c r="BI3610" s="61"/>
      <c r="BJ3610" s="62">
        <v>2204564</v>
      </c>
      <c r="BK3610" s="61"/>
      <c r="BL3610" s="61">
        <v>0</v>
      </c>
      <c r="BM3610" s="61">
        <v>0</v>
      </c>
      <c r="BN3610" s="62">
        <v>-18696778</v>
      </c>
      <c r="BO3610" s="61"/>
    </row>
    <row r="3611" spans="1:67" x14ac:dyDescent="0.2">
      <c r="A3611" s="57" t="s">
        <v>70</v>
      </c>
      <c r="B3611" s="56" t="s">
        <v>70</v>
      </c>
      <c r="C3611" s="56" t="s">
        <v>70</v>
      </c>
      <c r="D3611" s="56">
        <v>2008</v>
      </c>
      <c r="E3611" s="58">
        <v>187118673</v>
      </c>
      <c r="F3611" s="58">
        <v>188120009</v>
      </c>
      <c r="G3611" s="59">
        <v>191089395</v>
      </c>
      <c r="H3611" s="59">
        <v>17720525</v>
      </c>
      <c r="I3611" s="60">
        <v>21691247</v>
      </c>
      <c r="J3611" s="58">
        <v>-20689911</v>
      </c>
      <c r="K3611" s="61"/>
      <c r="L3611" s="62">
        <v>1829186</v>
      </c>
      <c r="M3611" s="61"/>
      <c r="N3611" s="62">
        <v>360434</v>
      </c>
      <c r="O3611" s="62">
        <v>8724234</v>
      </c>
      <c r="P3611" s="61"/>
      <c r="Q3611" s="61"/>
      <c r="R3611" s="61"/>
      <c r="S3611" s="61">
        <v>0</v>
      </c>
      <c r="T3611" s="62">
        <v>21691247</v>
      </c>
      <c r="U3611" s="61"/>
      <c r="V3611" s="62">
        <v>4129328</v>
      </c>
      <c r="W3611" s="61"/>
      <c r="X3611" s="61">
        <v>0</v>
      </c>
      <c r="Y3611" s="62">
        <v>37225662</v>
      </c>
      <c r="Z3611" s="62">
        <v>15974394</v>
      </c>
      <c r="AA3611" s="61"/>
      <c r="AB3611" s="62">
        <v>12477507</v>
      </c>
      <c r="AC3611" s="62">
        <v>27395689</v>
      </c>
      <c r="AD3611" s="61"/>
      <c r="AE3611" s="62">
        <v>34013820</v>
      </c>
      <c r="AF3611" s="61"/>
      <c r="AG3611" s="62">
        <v>17932030</v>
      </c>
      <c r="AH3611" s="62">
        <v>9335864</v>
      </c>
      <c r="AI3611" s="61"/>
      <c r="AJ3611" s="61">
        <v>0</v>
      </c>
      <c r="AK3611" s="61">
        <v>0</v>
      </c>
      <c r="AL3611" s="61">
        <v>0</v>
      </c>
      <c r="AM3611" s="61">
        <v>0</v>
      </c>
      <c r="AN3611" s="61">
        <v>0</v>
      </c>
      <c r="AO3611" s="61">
        <v>0</v>
      </c>
      <c r="AP3611" s="61"/>
      <c r="AQ3611" s="62">
        <v>778662</v>
      </c>
      <c r="AR3611" s="61"/>
      <c r="AS3611" s="62">
        <v>2779953</v>
      </c>
      <c r="AT3611" s="62">
        <v>3132504</v>
      </c>
      <c r="AU3611" s="62">
        <v>6309271</v>
      </c>
      <c r="AV3611" s="61"/>
      <c r="AW3611" s="62">
        <v>174892</v>
      </c>
      <c r="AX3611" s="62">
        <v>677764</v>
      </c>
      <c r="AY3611" s="61"/>
      <c r="AZ3611" s="62">
        <v>625032</v>
      </c>
      <c r="BA3611" s="61"/>
      <c r="BB3611" s="61">
        <v>0</v>
      </c>
      <c r="BC3611" s="62">
        <v>455999</v>
      </c>
      <c r="BD3611" s="62">
        <v>581884</v>
      </c>
      <c r="BE3611" s="61"/>
      <c r="BF3611" s="61">
        <v>0</v>
      </c>
      <c r="BG3611" s="61"/>
      <c r="BH3611" s="61">
        <v>0</v>
      </c>
      <c r="BI3611" s="61"/>
      <c r="BJ3611" s="62">
        <v>2204564</v>
      </c>
      <c r="BK3611" s="61"/>
      <c r="BL3611" s="61">
        <v>0</v>
      </c>
      <c r="BM3611" s="61">
        <v>0</v>
      </c>
      <c r="BN3611" s="62">
        <v>-20689911</v>
      </c>
      <c r="BO3611" s="61"/>
    </row>
    <row r="3612" spans="1:67" x14ac:dyDescent="0.2">
      <c r="A3612" s="57" t="s">
        <v>70</v>
      </c>
      <c r="B3612" s="56" t="s">
        <v>70</v>
      </c>
      <c r="C3612" s="56" t="s">
        <v>70</v>
      </c>
      <c r="D3612" s="56">
        <v>2009</v>
      </c>
      <c r="E3612" s="58">
        <v>201637004</v>
      </c>
      <c r="F3612" s="58">
        <v>201802070</v>
      </c>
      <c r="G3612" s="59">
        <v>204902734</v>
      </c>
      <c r="H3612" s="59">
        <v>19368284</v>
      </c>
      <c r="I3612" s="60">
        <v>22634014</v>
      </c>
      <c r="J3612" s="58">
        <v>-22468948</v>
      </c>
      <c r="K3612" s="61"/>
      <c r="L3612" s="62">
        <v>1829186</v>
      </c>
      <c r="M3612" s="61"/>
      <c r="N3612" s="62">
        <v>375882</v>
      </c>
      <c r="O3612" s="62">
        <v>8471519</v>
      </c>
      <c r="P3612" s="61"/>
      <c r="Q3612" s="61"/>
      <c r="R3612" s="61"/>
      <c r="S3612" s="61">
        <v>0</v>
      </c>
      <c r="T3612" s="62">
        <v>22634014</v>
      </c>
      <c r="U3612" s="61"/>
      <c r="V3612" s="62">
        <v>4575678</v>
      </c>
      <c r="W3612" s="61"/>
      <c r="X3612" s="61">
        <v>0</v>
      </c>
      <c r="Y3612" s="62">
        <v>41379030</v>
      </c>
      <c r="Z3612" s="62">
        <v>18365509</v>
      </c>
      <c r="AA3612" s="61"/>
      <c r="AB3612" s="62">
        <v>12491281</v>
      </c>
      <c r="AC3612" s="62">
        <v>28797416</v>
      </c>
      <c r="AD3612" s="61"/>
      <c r="AE3612" s="62">
        <v>37668256</v>
      </c>
      <c r="AF3612" s="61"/>
      <c r="AG3612" s="62">
        <v>19213317</v>
      </c>
      <c r="AH3612" s="62">
        <v>9101646</v>
      </c>
      <c r="AI3612" s="61"/>
      <c r="AJ3612" s="61">
        <v>0</v>
      </c>
      <c r="AK3612" s="61">
        <v>0</v>
      </c>
      <c r="AL3612" s="61">
        <v>0</v>
      </c>
      <c r="AM3612" s="61">
        <v>0</v>
      </c>
      <c r="AN3612" s="61">
        <v>0</v>
      </c>
      <c r="AO3612" s="61">
        <v>0</v>
      </c>
      <c r="AP3612" s="61"/>
      <c r="AQ3612" s="62">
        <v>797483</v>
      </c>
      <c r="AR3612" s="61"/>
      <c r="AS3612" s="62">
        <v>2932381</v>
      </c>
      <c r="AT3612" s="62">
        <v>3496606</v>
      </c>
      <c r="AU3612" s="62">
        <v>6929582</v>
      </c>
      <c r="AV3612" s="61"/>
      <c r="AW3612" s="62">
        <v>177703</v>
      </c>
      <c r="AX3612" s="62">
        <v>703181</v>
      </c>
      <c r="AY3612" s="61"/>
      <c r="AZ3612" s="62">
        <v>658466</v>
      </c>
      <c r="BA3612" s="61"/>
      <c r="BB3612" s="61">
        <v>0</v>
      </c>
      <c r="BC3612" s="62">
        <v>439754</v>
      </c>
      <c r="BD3612" s="62">
        <v>593867</v>
      </c>
      <c r="BE3612" s="61"/>
      <c r="BF3612" s="61">
        <v>0</v>
      </c>
      <c r="BG3612" s="61"/>
      <c r="BH3612" s="61">
        <v>0</v>
      </c>
      <c r="BI3612" s="61"/>
      <c r="BJ3612" s="62">
        <v>2639261</v>
      </c>
      <c r="BK3612" s="61"/>
      <c r="BL3612" s="61">
        <v>0</v>
      </c>
      <c r="BM3612" s="61">
        <v>0</v>
      </c>
      <c r="BN3612" s="62">
        <v>-22468948</v>
      </c>
      <c r="BO3612" s="61"/>
    </row>
    <row r="3613" spans="1:67" x14ac:dyDescent="0.2">
      <c r="A3613" s="57" t="s">
        <v>70</v>
      </c>
      <c r="B3613" s="56" t="s">
        <v>70</v>
      </c>
      <c r="C3613" s="56" t="s">
        <v>70</v>
      </c>
      <c r="D3613" s="56">
        <v>2010</v>
      </c>
      <c r="E3613" s="58">
        <v>217358577</v>
      </c>
      <c r="F3613" s="58">
        <v>221012074</v>
      </c>
      <c r="G3613" s="59">
        <v>226261416</v>
      </c>
      <c r="H3613" s="59">
        <v>20539262</v>
      </c>
      <c r="I3613" s="60">
        <v>29442101</v>
      </c>
      <c r="J3613" s="58">
        <v>-25788604</v>
      </c>
      <c r="K3613" s="61"/>
      <c r="L3613" s="62">
        <v>1577530</v>
      </c>
      <c r="M3613" s="61"/>
      <c r="N3613" s="62">
        <v>394606</v>
      </c>
      <c r="O3613" s="62">
        <v>8465550</v>
      </c>
      <c r="P3613" s="61"/>
      <c r="Q3613" s="61"/>
      <c r="R3613" s="61"/>
      <c r="S3613" s="61">
        <v>0</v>
      </c>
      <c r="T3613" s="62">
        <v>29442101</v>
      </c>
      <c r="U3613" s="61"/>
      <c r="V3613" s="62">
        <v>4657396</v>
      </c>
      <c r="W3613" s="61"/>
      <c r="X3613" s="61">
        <v>0</v>
      </c>
      <c r="Y3613" s="62">
        <v>45116967</v>
      </c>
      <c r="Z3613" s="62">
        <v>20981924</v>
      </c>
      <c r="AA3613" s="61"/>
      <c r="AB3613" s="62">
        <v>13845199</v>
      </c>
      <c r="AC3613" s="62">
        <v>30645354</v>
      </c>
      <c r="AD3613" s="61"/>
      <c r="AE3613" s="62">
        <v>41330071</v>
      </c>
      <c r="AF3613" s="61"/>
      <c r="AG3613" s="62">
        <v>20424994</v>
      </c>
      <c r="AH3613" s="62">
        <v>9379724</v>
      </c>
      <c r="AI3613" s="61"/>
      <c r="AJ3613" s="61">
        <v>0</v>
      </c>
      <c r="AK3613" s="61">
        <v>0</v>
      </c>
      <c r="AL3613" s="61">
        <v>0</v>
      </c>
      <c r="AM3613" s="61">
        <v>0</v>
      </c>
      <c r="AN3613" s="61">
        <v>0</v>
      </c>
      <c r="AO3613" s="61">
        <v>0</v>
      </c>
      <c r="AP3613" s="61"/>
      <c r="AQ3613" s="62">
        <v>812409</v>
      </c>
      <c r="AR3613" s="61"/>
      <c r="AS3613" s="62">
        <v>3035778</v>
      </c>
      <c r="AT3613" s="62">
        <v>4132538</v>
      </c>
      <c r="AU3613" s="62">
        <v>6874924</v>
      </c>
      <c r="AV3613" s="61"/>
      <c r="AW3613" s="62">
        <v>180403</v>
      </c>
      <c r="AX3613" s="62">
        <v>831341</v>
      </c>
      <c r="AY3613" s="61"/>
      <c r="AZ3613" s="62">
        <v>685917</v>
      </c>
      <c r="BA3613" s="61"/>
      <c r="BB3613" s="61">
        <v>0</v>
      </c>
      <c r="BC3613" s="62">
        <v>446091</v>
      </c>
      <c r="BD3613" s="62">
        <v>678460</v>
      </c>
      <c r="BE3613" s="61"/>
      <c r="BF3613" s="61">
        <v>0</v>
      </c>
      <c r="BG3613" s="61"/>
      <c r="BH3613" s="61">
        <v>0</v>
      </c>
      <c r="BI3613" s="61"/>
      <c r="BJ3613" s="62">
        <v>2861401</v>
      </c>
      <c r="BK3613" s="61"/>
      <c r="BL3613" s="61">
        <v>0</v>
      </c>
      <c r="BM3613" s="61">
        <v>0</v>
      </c>
      <c r="BN3613" s="62">
        <v>-25788604</v>
      </c>
      <c r="BO3613" s="61"/>
    </row>
    <row r="3614" spans="1:67" x14ac:dyDescent="0.2">
      <c r="A3614" s="57" t="s">
        <v>70</v>
      </c>
      <c r="B3614" s="56" t="s">
        <v>70</v>
      </c>
      <c r="C3614" s="56" t="s">
        <v>70</v>
      </c>
      <c r="D3614" s="56">
        <v>2011</v>
      </c>
      <c r="E3614" s="58">
        <v>262488008</v>
      </c>
      <c r="F3614" s="58">
        <v>265545785</v>
      </c>
      <c r="G3614" s="59">
        <v>267985600</v>
      </c>
      <c r="H3614" s="59">
        <v>24832899</v>
      </c>
      <c r="I3614" s="60">
        <v>30330491</v>
      </c>
      <c r="J3614" s="58">
        <v>-27272714</v>
      </c>
      <c r="K3614" s="61"/>
      <c r="L3614" s="62">
        <v>3067191</v>
      </c>
      <c r="M3614" s="61"/>
      <c r="N3614" s="62">
        <v>426556</v>
      </c>
      <c r="O3614" s="62">
        <v>32348528</v>
      </c>
      <c r="P3614" s="61"/>
      <c r="Q3614" s="61"/>
      <c r="R3614" s="61"/>
      <c r="S3614" s="61">
        <v>0</v>
      </c>
      <c r="T3614" s="62">
        <v>30330491</v>
      </c>
      <c r="U3614" s="61"/>
      <c r="V3614" s="62">
        <v>4659616</v>
      </c>
      <c r="W3614" s="61"/>
      <c r="X3614" s="61">
        <v>0</v>
      </c>
      <c r="Y3614" s="62">
        <v>50047474</v>
      </c>
      <c r="Z3614" s="62">
        <v>23695965</v>
      </c>
      <c r="AA3614" s="61"/>
      <c r="AB3614" s="62">
        <v>14757589</v>
      </c>
      <c r="AC3614" s="62">
        <v>32837721</v>
      </c>
      <c r="AD3614" s="61"/>
      <c r="AE3614" s="62">
        <v>44485687</v>
      </c>
      <c r="AF3614" s="61"/>
      <c r="AG3614" s="62">
        <v>21564146</v>
      </c>
      <c r="AH3614" s="62">
        <v>9764636</v>
      </c>
      <c r="AI3614" s="61"/>
      <c r="AJ3614" s="61">
        <v>0</v>
      </c>
      <c r="AK3614" s="61">
        <v>0</v>
      </c>
      <c r="AL3614" s="61">
        <v>0</v>
      </c>
      <c r="AM3614" s="61">
        <v>0</v>
      </c>
      <c r="AN3614" s="61">
        <v>0</v>
      </c>
      <c r="AO3614" s="61">
        <v>0</v>
      </c>
      <c r="AP3614" s="61"/>
      <c r="AQ3614" s="62">
        <v>1470774</v>
      </c>
      <c r="AR3614" s="61"/>
      <c r="AS3614" s="62">
        <v>3390247</v>
      </c>
      <c r="AT3614" s="62">
        <v>4574813</v>
      </c>
      <c r="AU3614" s="62">
        <v>7222266</v>
      </c>
      <c r="AV3614" s="61"/>
      <c r="AW3614" s="62">
        <v>516138</v>
      </c>
      <c r="AX3614" s="62">
        <v>1035607</v>
      </c>
      <c r="AY3614" s="61"/>
      <c r="AZ3614" s="62">
        <v>801018</v>
      </c>
      <c r="BA3614" s="61"/>
      <c r="BB3614" s="61">
        <v>0</v>
      </c>
      <c r="BC3614" s="62">
        <v>864743</v>
      </c>
      <c r="BD3614" s="62">
        <v>1357827</v>
      </c>
      <c r="BE3614" s="61"/>
      <c r="BF3614" s="61">
        <v>0</v>
      </c>
      <c r="BG3614" s="61"/>
      <c r="BH3614" s="61">
        <v>0</v>
      </c>
      <c r="BI3614" s="61"/>
      <c r="BJ3614" s="62">
        <v>3599466</v>
      </c>
      <c r="BK3614" s="61"/>
      <c r="BL3614" s="61">
        <v>0</v>
      </c>
      <c r="BM3614" s="61">
        <v>0</v>
      </c>
      <c r="BN3614" s="62">
        <v>-27272714</v>
      </c>
      <c r="BO3614" s="61"/>
    </row>
    <row r="3615" spans="1:67" x14ac:dyDescent="0.2">
      <c r="A3615" s="57" t="s">
        <v>71</v>
      </c>
      <c r="B3615" s="56" t="s">
        <v>71</v>
      </c>
      <c r="C3615" s="56" t="s">
        <v>71</v>
      </c>
      <c r="D3615" s="56">
        <v>1989</v>
      </c>
      <c r="E3615" s="58">
        <v>17610914</v>
      </c>
      <c r="F3615" s="58">
        <v>16546506</v>
      </c>
      <c r="G3615" s="59">
        <v>16092046</v>
      </c>
      <c r="H3615" s="59">
        <v>1518868</v>
      </c>
      <c r="I3615" s="60">
        <v>0</v>
      </c>
      <c r="J3615" s="58">
        <v>-1064408</v>
      </c>
      <c r="K3615" s="62">
        <v>156049</v>
      </c>
      <c r="L3615" s="61"/>
      <c r="M3615" s="62">
        <v>69704</v>
      </c>
      <c r="N3615" s="61"/>
      <c r="O3615" s="61"/>
      <c r="P3615" s="62">
        <v>1298134</v>
      </c>
      <c r="Q3615" s="61"/>
      <c r="R3615" s="61"/>
      <c r="S3615" s="61"/>
      <c r="T3615" s="61"/>
      <c r="U3615" s="61"/>
      <c r="V3615" s="61"/>
      <c r="W3615" s="62">
        <v>1779493</v>
      </c>
      <c r="X3615" s="61"/>
      <c r="Y3615" s="61"/>
      <c r="Z3615" s="61"/>
      <c r="AA3615" s="62">
        <v>4459037</v>
      </c>
      <c r="AB3615" s="61"/>
      <c r="AC3615" s="61"/>
      <c r="AD3615" s="62">
        <v>3733219</v>
      </c>
      <c r="AE3615" s="61"/>
      <c r="AF3615" s="62">
        <v>2788660</v>
      </c>
      <c r="AG3615" s="61"/>
      <c r="AH3615" s="61"/>
      <c r="AI3615" s="62">
        <v>1807750</v>
      </c>
      <c r="AJ3615" s="61"/>
      <c r="AK3615" s="61"/>
      <c r="AL3615" s="61"/>
      <c r="AM3615" s="61"/>
      <c r="AN3615" s="61"/>
      <c r="AO3615" s="61"/>
      <c r="AP3615" s="62">
        <v>49172</v>
      </c>
      <c r="AQ3615" s="61"/>
      <c r="AR3615" s="62">
        <v>234830</v>
      </c>
      <c r="AS3615" s="61"/>
      <c r="AT3615" s="61"/>
      <c r="AU3615" s="61"/>
      <c r="AV3615" s="62">
        <v>21666</v>
      </c>
      <c r="AW3615" s="61"/>
      <c r="AX3615" s="61"/>
      <c r="AY3615" s="62">
        <v>237101</v>
      </c>
      <c r="AZ3615" s="61"/>
      <c r="BA3615" s="62">
        <v>587123</v>
      </c>
      <c r="BB3615" s="61"/>
      <c r="BC3615" s="61"/>
      <c r="BD3615" s="61"/>
      <c r="BE3615" s="61"/>
      <c r="BF3615" s="61"/>
      <c r="BG3615" s="61"/>
      <c r="BH3615" s="61"/>
      <c r="BI3615" s="62">
        <v>224534</v>
      </c>
      <c r="BJ3615" s="61"/>
      <c r="BK3615" s="62">
        <v>164442</v>
      </c>
      <c r="BL3615" s="61"/>
      <c r="BM3615" s="61"/>
      <c r="BN3615" s="61"/>
      <c r="BO3615" s="62">
        <v>-1064408</v>
      </c>
    </row>
    <row r="3616" spans="1:67" x14ac:dyDescent="0.2">
      <c r="A3616" s="57" t="s">
        <v>71</v>
      </c>
      <c r="B3616" s="56" t="s">
        <v>71</v>
      </c>
      <c r="C3616" s="56" t="s">
        <v>71</v>
      </c>
      <c r="D3616" s="56">
        <v>1990</v>
      </c>
      <c r="E3616" s="58">
        <v>17856496</v>
      </c>
      <c r="F3616" s="58">
        <v>16792088</v>
      </c>
      <c r="G3616" s="59">
        <v>16113382</v>
      </c>
      <c r="H3616" s="59">
        <v>1743114</v>
      </c>
      <c r="I3616" s="60">
        <v>0</v>
      </c>
      <c r="J3616" s="58">
        <v>-1064408</v>
      </c>
      <c r="K3616" s="62">
        <v>156049</v>
      </c>
      <c r="L3616" s="61"/>
      <c r="M3616" s="62">
        <v>69704</v>
      </c>
      <c r="N3616" s="61"/>
      <c r="O3616" s="61"/>
      <c r="P3616" s="62">
        <v>1323764</v>
      </c>
      <c r="Q3616" s="61"/>
      <c r="R3616" s="61"/>
      <c r="S3616" s="61"/>
      <c r="T3616" s="61"/>
      <c r="U3616" s="61"/>
      <c r="V3616" s="61"/>
      <c r="W3616" s="62">
        <v>1814121</v>
      </c>
      <c r="X3616" s="61"/>
      <c r="Y3616" s="61"/>
      <c r="Z3616" s="61"/>
      <c r="AA3616" s="62">
        <v>3387170</v>
      </c>
      <c r="AB3616" s="61"/>
      <c r="AC3616" s="61"/>
      <c r="AD3616" s="62">
        <v>4281951</v>
      </c>
      <c r="AE3616" s="61"/>
      <c r="AF3616" s="62">
        <v>3110331</v>
      </c>
      <c r="AG3616" s="61"/>
      <c r="AH3616" s="61"/>
      <c r="AI3616" s="62">
        <v>1970292</v>
      </c>
      <c r="AJ3616" s="61"/>
      <c r="AK3616" s="61"/>
      <c r="AL3616" s="61"/>
      <c r="AM3616" s="61"/>
      <c r="AN3616" s="61"/>
      <c r="AO3616" s="61"/>
      <c r="AP3616" s="62">
        <v>49066</v>
      </c>
      <c r="AQ3616" s="61"/>
      <c r="AR3616" s="62">
        <v>235570</v>
      </c>
      <c r="AS3616" s="61"/>
      <c r="AT3616" s="61"/>
      <c r="AU3616" s="61"/>
      <c r="AV3616" s="62">
        <v>21666</v>
      </c>
      <c r="AW3616" s="61"/>
      <c r="AX3616" s="61"/>
      <c r="AY3616" s="62">
        <v>264234</v>
      </c>
      <c r="AZ3616" s="61"/>
      <c r="BA3616" s="62">
        <v>760894</v>
      </c>
      <c r="BB3616" s="61"/>
      <c r="BC3616" s="61"/>
      <c r="BD3616" s="61"/>
      <c r="BE3616" s="61"/>
      <c r="BF3616" s="61"/>
      <c r="BG3616" s="61"/>
      <c r="BH3616" s="61"/>
      <c r="BI3616" s="62">
        <v>244883</v>
      </c>
      <c r="BJ3616" s="61"/>
      <c r="BK3616" s="62">
        <v>166801</v>
      </c>
      <c r="BL3616" s="61"/>
      <c r="BM3616" s="61"/>
      <c r="BN3616" s="61"/>
      <c r="BO3616" s="62">
        <v>-1064408</v>
      </c>
    </row>
    <row r="3617" spans="1:67" x14ac:dyDescent="0.2">
      <c r="A3617" s="57" t="s">
        <v>71</v>
      </c>
      <c r="B3617" s="56" t="s">
        <v>71</v>
      </c>
      <c r="C3617" s="56" t="s">
        <v>71</v>
      </c>
      <c r="D3617" s="56">
        <v>1991</v>
      </c>
      <c r="E3617" s="58">
        <v>19025733</v>
      </c>
      <c r="F3617" s="58">
        <v>17961325</v>
      </c>
      <c r="G3617" s="59">
        <v>16821538</v>
      </c>
      <c r="H3617" s="59">
        <v>2204195</v>
      </c>
      <c r="I3617" s="60">
        <v>0</v>
      </c>
      <c r="J3617" s="58">
        <v>-1064408</v>
      </c>
      <c r="K3617" s="62">
        <v>156049</v>
      </c>
      <c r="L3617" s="61"/>
      <c r="M3617" s="62">
        <v>55355</v>
      </c>
      <c r="N3617" s="61"/>
      <c r="O3617" s="61"/>
      <c r="P3617" s="62">
        <v>1345601</v>
      </c>
      <c r="Q3617" s="61"/>
      <c r="R3617" s="61"/>
      <c r="S3617" s="61"/>
      <c r="T3617" s="61"/>
      <c r="U3617" s="61"/>
      <c r="V3617" s="61"/>
      <c r="W3617" s="62">
        <v>1814121</v>
      </c>
      <c r="X3617" s="61"/>
      <c r="Y3617" s="61"/>
      <c r="Z3617" s="61"/>
      <c r="AA3617" s="62">
        <v>3632738</v>
      </c>
      <c r="AB3617" s="61"/>
      <c r="AC3617" s="61"/>
      <c r="AD3617" s="62">
        <v>4423038</v>
      </c>
      <c r="AE3617" s="61"/>
      <c r="AF3617" s="62">
        <v>3288330</v>
      </c>
      <c r="AG3617" s="61"/>
      <c r="AH3617" s="61"/>
      <c r="AI3617" s="62">
        <v>2106306</v>
      </c>
      <c r="AJ3617" s="61"/>
      <c r="AK3617" s="61"/>
      <c r="AL3617" s="61"/>
      <c r="AM3617" s="61"/>
      <c r="AN3617" s="61"/>
      <c r="AO3617" s="61"/>
      <c r="AP3617" s="62">
        <v>60644</v>
      </c>
      <c r="AQ3617" s="61"/>
      <c r="AR3617" s="62">
        <v>240505</v>
      </c>
      <c r="AS3617" s="61"/>
      <c r="AT3617" s="61"/>
      <c r="AU3617" s="61"/>
      <c r="AV3617" s="62">
        <v>21666</v>
      </c>
      <c r="AW3617" s="61"/>
      <c r="AX3617" s="61"/>
      <c r="AY3617" s="62">
        <v>401130</v>
      </c>
      <c r="AZ3617" s="61"/>
      <c r="BA3617" s="62">
        <v>985059</v>
      </c>
      <c r="BB3617" s="61"/>
      <c r="BC3617" s="61"/>
      <c r="BD3617" s="61"/>
      <c r="BE3617" s="61"/>
      <c r="BF3617" s="61"/>
      <c r="BG3617" s="61"/>
      <c r="BH3617" s="61"/>
      <c r="BI3617" s="62">
        <v>322190</v>
      </c>
      <c r="BJ3617" s="61"/>
      <c r="BK3617" s="62">
        <v>173001</v>
      </c>
      <c r="BL3617" s="61"/>
      <c r="BM3617" s="61"/>
      <c r="BN3617" s="61"/>
      <c r="BO3617" s="62">
        <v>-1064408</v>
      </c>
    </row>
    <row r="3618" spans="1:67" x14ac:dyDescent="0.2">
      <c r="A3618" s="57" t="s">
        <v>71</v>
      </c>
      <c r="B3618" s="56" t="s">
        <v>71</v>
      </c>
      <c r="C3618" s="56" t="s">
        <v>71</v>
      </c>
      <c r="D3618" s="56">
        <v>1992</v>
      </c>
      <c r="E3618" s="58">
        <v>20211341</v>
      </c>
      <c r="F3618" s="58">
        <v>19146933</v>
      </c>
      <c r="G3618" s="59">
        <v>17898733</v>
      </c>
      <c r="H3618" s="59">
        <v>2312608</v>
      </c>
      <c r="I3618" s="60">
        <v>0</v>
      </c>
      <c r="J3618" s="58">
        <v>-1064408</v>
      </c>
      <c r="K3618" s="62">
        <v>156849</v>
      </c>
      <c r="L3618" s="61"/>
      <c r="M3618" s="62">
        <v>55355</v>
      </c>
      <c r="N3618" s="61"/>
      <c r="O3618" s="61"/>
      <c r="P3618" s="62">
        <v>1350088</v>
      </c>
      <c r="Q3618" s="61"/>
      <c r="R3618" s="61"/>
      <c r="S3618" s="61"/>
      <c r="T3618" s="61"/>
      <c r="U3618" s="61"/>
      <c r="V3618" s="61"/>
      <c r="W3618" s="62">
        <v>1976760</v>
      </c>
      <c r="X3618" s="61"/>
      <c r="Y3618" s="61"/>
      <c r="Z3618" s="61"/>
      <c r="AA3618" s="62">
        <v>4082292</v>
      </c>
      <c r="AB3618" s="61"/>
      <c r="AC3618" s="61"/>
      <c r="AD3618" s="62">
        <v>4589649</v>
      </c>
      <c r="AE3618" s="61"/>
      <c r="AF3618" s="62">
        <v>3481627</v>
      </c>
      <c r="AG3618" s="61"/>
      <c r="AH3618" s="61"/>
      <c r="AI3618" s="62">
        <v>2206113</v>
      </c>
      <c r="AJ3618" s="61"/>
      <c r="AK3618" s="61"/>
      <c r="AL3618" s="61"/>
      <c r="AM3618" s="61"/>
      <c r="AN3618" s="61"/>
      <c r="AO3618" s="61"/>
      <c r="AP3618" s="62">
        <v>61385</v>
      </c>
      <c r="AQ3618" s="61"/>
      <c r="AR3618" s="62">
        <v>275942</v>
      </c>
      <c r="AS3618" s="61"/>
      <c r="AT3618" s="61"/>
      <c r="AU3618" s="61"/>
      <c r="AV3618" s="62">
        <v>22807</v>
      </c>
      <c r="AW3618" s="61"/>
      <c r="AX3618" s="61"/>
      <c r="AY3618" s="62">
        <v>436874</v>
      </c>
      <c r="AZ3618" s="61"/>
      <c r="BA3618" s="62">
        <v>985059</v>
      </c>
      <c r="BB3618" s="61"/>
      <c r="BC3618" s="61"/>
      <c r="BD3618" s="61"/>
      <c r="BE3618" s="61"/>
      <c r="BF3618" s="61"/>
      <c r="BG3618" s="61"/>
      <c r="BH3618" s="61"/>
      <c r="BI3618" s="62">
        <v>347641</v>
      </c>
      <c r="BJ3618" s="61"/>
      <c r="BK3618" s="62">
        <v>182900</v>
      </c>
      <c r="BL3618" s="61"/>
      <c r="BM3618" s="61"/>
      <c r="BN3618" s="61"/>
      <c r="BO3618" s="62">
        <v>-1064408</v>
      </c>
    </row>
    <row r="3619" spans="1:67" x14ac:dyDescent="0.2">
      <c r="A3619" s="57" t="s">
        <v>71</v>
      </c>
      <c r="B3619" s="56" t="s">
        <v>71</v>
      </c>
      <c r="C3619" s="56" t="s">
        <v>71</v>
      </c>
      <c r="D3619" s="56">
        <v>1993</v>
      </c>
      <c r="E3619" s="58">
        <v>21828883</v>
      </c>
      <c r="F3619" s="58">
        <v>20764475</v>
      </c>
      <c r="G3619" s="59">
        <v>19352821</v>
      </c>
      <c r="H3619" s="59">
        <v>2476062</v>
      </c>
      <c r="I3619" s="60">
        <v>0</v>
      </c>
      <c r="J3619" s="58">
        <v>-1064408</v>
      </c>
      <c r="K3619" s="62">
        <v>158686</v>
      </c>
      <c r="L3619" s="61"/>
      <c r="M3619" s="62">
        <v>55355</v>
      </c>
      <c r="N3619" s="61"/>
      <c r="O3619" s="61"/>
      <c r="P3619" s="62">
        <v>1350088</v>
      </c>
      <c r="Q3619" s="61"/>
      <c r="R3619" s="61"/>
      <c r="S3619" s="61"/>
      <c r="T3619" s="61"/>
      <c r="U3619" s="61"/>
      <c r="V3619" s="61"/>
      <c r="W3619" s="62">
        <v>2663735</v>
      </c>
      <c r="X3619" s="61"/>
      <c r="Y3619" s="61"/>
      <c r="Z3619" s="61"/>
      <c r="AA3619" s="62">
        <v>4459325</v>
      </c>
      <c r="AB3619" s="61"/>
      <c r="AC3619" s="61"/>
      <c r="AD3619" s="62">
        <v>4684975</v>
      </c>
      <c r="AE3619" s="61"/>
      <c r="AF3619" s="62">
        <v>3667457</v>
      </c>
      <c r="AG3619" s="61"/>
      <c r="AH3619" s="61"/>
      <c r="AI3619" s="62">
        <v>2313200</v>
      </c>
      <c r="AJ3619" s="61"/>
      <c r="AK3619" s="61"/>
      <c r="AL3619" s="61"/>
      <c r="AM3619" s="61"/>
      <c r="AN3619" s="61"/>
      <c r="AO3619" s="61"/>
      <c r="AP3619" s="62">
        <v>63076</v>
      </c>
      <c r="AQ3619" s="61"/>
      <c r="AR3619" s="62">
        <v>302236</v>
      </c>
      <c r="AS3619" s="61"/>
      <c r="AT3619" s="61"/>
      <c r="AU3619" s="61"/>
      <c r="AV3619" s="62">
        <v>22807</v>
      </c>
      <c r="AW3619" s="61"/>
      <c r="AX3619" s="61"/>
      <c r="AY3619" s="62">
        <v>460648</v>
      </c>
      <c r="AZ3619" s="61"/>
      <c r="BA3619" s="62">
        <v>1018020</v>
      </c>
      <c r="BB3619" s="61"/>
      <c r="BC3619" s="61"/>
      <c r="BD3619" s="61"/>
      <c r="BE3619" s="61"/>
      <c r="BF3619" s="61"/>
      <c r="BG3619" s="61"/>
      <c r="BH3619" s="61"/>
      <c r="BI3619" s="62">
        <v>415898</v>
      </c>
      <c r="BJ3619" s="61"/>
      <c r="BK3619" s="62">
        <v>193377</v>
      </c>
      <c r="BL3619" s="61"/>
      <c r="BM3619" s="61"/>
      <c r="BN3619" s="61"/>
      <c r="BO3619" s="62">
        <v>-1064408</v>
      </c>
    </row>
    <row r="3620" spans="1:67" x14ac:dyDescent="0.2">
      <c r="A3620" s="57" t="s">
        <v>71</v>
      </c>
      <c r="B3620" s="56" t="s">
        <v>71</v>
      </c>
      <c r="C3620" s="56" t="s">
        <v>71</v>
      </c>
      <c r="D3620" s="56">
        <v>1994</v>
      </c>
      <c r="E3620" s="58">
        <v>23123414</v>
      </c>
      <c r="F3620" s="58">
        <v>19996100</v>
      </c>
      <c r="G3620" s="59">
        <v>20485738</v>
      </c>
      <c r="H3620" s="59">
        <v>2637676</v>
      </c>
      <c r="I3620" s="60">
        <v>0</v>
      </c>
      <c r="J3620" s="58">
        <v>-3127314</v>
      </c>
      <c r="K3620" s="62">
        <v>158686</v>
      </c>
      <c r="L3620" s="61"/>
      <c r="M3620" s="62">
        <v>55355</v>
      </c>
      <c r="N3620" s="61"/>
      <c r="O3620" s="61"/>
      <c r="P3620" s="62">
        <v>1350088</v>
      </c>
      <c r="Q3620" s="61"/>
      <c r="R3620" s="61"/>
      <c r="S3620" s="61"/>
      <c r="T3620" s="61"/>
      <c r="U3620" s="61"/>
      <c r="V3620" s="61"/>
      <c r="W3620" s="62">
        <v>2973691</v>
      </c>
      <c r="X3620" s="61"/>
      <c r="Y3620" s="61"/>
      <c r="Z3620" s="61"/>
      <c r="AA3620" s="62">
        <v>4618015</v>
      </c>
      <c r="AB3620" s="61"/>
      <c r="AC3620" s="61"/>
      <c r="AD3620" s="62">
        <v>5058649</v>
      </c>
      <c r="AE3620" s="61"/>
      <c r="AF3620" s="62">
        <v>3854650</v>
      </c>
      <c r="AG3620" s="61"/>
      <c r="AH3620" s="61"/>
      <c r="AI3620" s="62">
        <v>2416604</v>
      </c>
      <c r="AJ3620" s="61"/>
      <c r="AK3620" s="61"/>
      <c r="AL3620" s="61"/>
      <c r="AM3620" s="61"/>
      <c r="AN3620" s="61"/>
      <c r="AO3620" s="61"/>
      <c r="AP3620" s="62">
        <v>60147</v>
      </c>
      <c r="AQ3620" s="61"/>
      <c r="AR3620" s="62">
        <v>382015</v>
      </c>
      <c r="AS3620" s="61"/>
      <c r="AT3620" s="61"/>
      <c r="AU3620" s="61"/>
      <c r="AV3620" s="62">
        <v>22807</v>
      </c>
      <c r="AW3620" s="61"/>
      <c r="AX3620" s="61"/>
      <c r="AY3620" s="62">
        <v>469450</v>
      </c>
      <c r="AZ3620" s="61"/>
      <c r="BA3620" s="62">
        <v>1037289</v>
      </c>
      <c r="BB3620" s="61"/>
      <c r="BC3620" s="61"/>
      <c r="BD3620" s="61"/>
      <c r="BE3620" s="61"/>
      <c r="BF3620" s="61"/>
      <c r="BG3620" s="61"/>
      <c r="BH3620" s="61"/>
      <c r="BI3620" s="62">
        <v>465981</v>
      </c>
      <c r="BJ3620" s="61"/>
      <c r="BK3620" s="62">
        <v>199987</v>
      </c>
      <c r="BL3620" s="61"/>
      <c r="BM3620" s="61"/>
      <c r="BN3620" s="61"/>
      <c r="BO3620" s="62">
        <v>-3127314</v>
      </c>
    </row>
    <row r="3621" spans="1:67" x14ac:dyDescent="0.2">
      <c r="A3621" s="57" t="s">
        <v>71</v>
      </c>
      <c r="B3621" s="56" t="s">
        <v>71</v>
      </c>
      <c r="C3621" s="56" t="s">
        <v>71</v>
      </c>
      <c r="D3621" s="56">
        <v>1995</v>
      </c>
      <c r="E3621" s="58">
        <v>22384150</v>
      </c>
      <c r="F3621" s="58">
        <v>19165579</v>
      </c>
      <c r="G3621" s="59">
        <v>19714049</v>
      </c>
      <c r="H3621" s="59">
        <v>2670101</v>
      </c>
      <c r="I3621" s="60">
        <v>0</v>
      </c>
      <c r="J3621" s="58">
        <v>-3218571</v>
      </c>
      <c r="K3621" s="62">
        <v>158686</v>
      </c>
      <c r="L3621" s="61"/>
      <c r="M3621" s="62">
        <v>55355</v>
      </c>
      <c r="N3621" s="61"/>
      <c r="O3621" s="61"/>
      <c r="P3621" s="62">
        <v>1350088</v>
      </c>
      <c r="Q3621" s="61"/>
      <c r="R3621" s="61"/>
      <c r="S3621" s="61"/>
      <c r="T3621" s="61"/>
      <c r="U3621" s="61"/>
      <c r="V3621" s="61"/>
      <c r="W3621" s="62">
        <v>3142960</v>
      </c>
      <c r="X3621" s="61"/>
      <c r="Y3621" s="61"/>
      <c r="Z3621" s="61"/>
      <c r="AA3621" s="62">
        <v>4849716</v>
      </c>
      <c r="AB3621" s="61"/>
      <c r="AC3621" s="61"/>
      <c r="AD3621" s="62">
        <v>5240937</v>
      </c>
      <c r="AE3621" s="61"/>
      <c r="AF3621" s="62">
        <v>2419244</v>
      </c>
      <c r="AG3621" s="61"/>
      <c r="AH3621" s="61"/>
      <c r="AI3621" s="62">
        <v>2497063</v>
      </c>
      <c r="AJ3621" s="61"/>
      <c r="AK3621" s="61"/>
      <c r="AL3621" s="61"/>
      <c r="AM3621" s="61"/>
      <c r="AN3621" s="61"/>
      <c r="AO3621" s="61"/>
      <c r="AP3621" s="62">
        <v>58544</v>
      </c>
      <c r="AQ3621" s="61"/>
      <c r="AR3621" s="62">
        <v>402559</v>
      </c>
      <c r="AS3621" s="61"/>
      <c r="AT3621" s="61"/>
      <c r="AU3621" s="61"/>
      <c r="AV3621" s="62">
        <v>22807</v>
      </c>
      <c r="AW3621" s="61"/>
      <c r="AX3621" s="61"/>
      <c r="AY3621" s="62">
        <v>467250</v>
      </c>
      <c r="AZ3621" s="61"/>
      <c r="BA3621" s="62">
        <v>1037289</v>
      </c>
      <c r="BB3621" s="61"/>
      <c r="BC3621" s="61"/>
      <c r="BD3621" s="61"/>
      <c r="BE3621" s="61"/>
      <c r="BF3621" s="61"/>
      <c r="BG3621" s="61"/>
      <c r="BH3621" s="61"/>
      <c r="BI3621" s="62">
        <v>465981</v>
      </c>
      <c r="BJ3621" s="61"/>
      <c r="BK3621" s="62">
        <v>215671</v>
      </c>
      <c r="BL3621" s="61"/>
      <c r="BM3621" s="61"/>
      <c r="BN3621" s="61"/>
      <c r="BO3621" s="62">
        <v>-3218571</v>
      </c>
    </row>
    <row r="3622" spans="1:67" x14ac:dyDescent="0.2">
      <c r="A3622" s="57" t="s">
        <v>71</v>
      </c>
      <c r="B3622" s="56" t="s">
        <v>71</v>
      </c>
      <c r="C3622" s="56" t="s">
        <v>71</v>
      </c>
      <c r="D3622" s="56">
        <v>1996</v>
      </c>
      <c r="E3622" s="58">
        <v>22975733</v>
      </c>
      <c r="F3622" s="58">
        <v>19540656</v>
      </c>
      <c r="G3622" s="59">
        <v>20535927</v>
      </c>
      <c r="H3622" s="59">
        <v>2439806</v>
      </c>
      <c r="I3622" s="60">
        <v>0</v>
      </c>
      <c r="J3622" s="58">
        <v>-3435077</v>
      </c>
      <c r="K3622" s="62">
        <v>158686</v>
      </c>
      <c r="L3622" s="61"/>
      <c r="M3622" s="62">
        <v>55355</v>
      </c>
      <c r="N3622" s="61"/>
      <c r="O3622" s="61"/>
      <c r="P3622" s="62">
        <v>1350088</v>
      </c>
      <c r="Q3622" s="61"/>
      <c r="R3622" s="61"/>
      <c r="S3622" s="61"/>
      <c r="T3622" s="61"/>
      <c r="U3622" s="61"/>
      <c r="V3622" s="61"/>
      <c r="W3622" s="62">
        <v>2997071</v>
      </c>
      <c r="X3622" s="61"/>
      <c r="Y3622" s="61"/>
      <c r="Z3622" s="61"/>
      <c r="AA3622" s="62">
        <v>5147274</v>
      </c>
      <c r="AB3622" s="61"/>
      <c r="AC3622" s="61"/>
      <c r="AD3622" s="62">
        <v>5712899</v>
      </c>
      <c r="AE3622" s="61"/>
      <c r="AF3622" s="62">
        <v>2518232</v>
      </c>
      <c r="AG3622" s="61"/>
      <c r="AH3622" s="61"/>
      <c r="AI3622" s="62">
        <v>2596322</v>
      </c>
      <c r="AJ3622" s="61"/>
      <c r="AK3622" s="61"/>
      <c r="AL3622" s="61"/>
      <c r="AM3622" s="61"/>
      <c r="AN3622" s="61"/>
      <c r="AO3622" s="61"/>
      <c r="AP3622" s="62">
        <v>63444</v>
      </c>
      <c r="AQ3622" s="61"/>
      <c r="AR3622" s="62">
        <v>215474</v>
      </c>
      <c r="AS3622" s="61"/>
      <c r="AT3622" s="61"/>
      <c r="AU3622" s="61"/>
      <c r="AV3622" s="62">
        <v>22807</v>
      </c>
      <c r="AW3622" s="61"/>
      <c r="AX3622" s="61"/>
      <c r="AY3622" s="62">
        <v>513895</v>
      </c>
      <c r="AZ3622" s="61"/>
      <c r="BA3622" s="62">
        <v>986078</v>
      </c>
      <c r="BB3622" s="61"/>
      <c r="BC3622" s="61"/>
      <c r="BD3622" s="61"/>
      <c r="BE3622" s="61"/>
      <c r="BF3622" s="61"/>
      <c r="BG3622" s="61"/>
      <c r="BH3622" s="61"/>
      <c r="BI3622" s="62">
        <v>543344</v>
      </c>
      <c r="BJ3622" s="61"/>
      <c r="BK3622" s="62">
        <v>94764</v>
      </c>
      <c r="BL3622" s="61"/>
      <c r="BM3622" s="61"/>
      <c r="BN3622" s="61"/>
      <c r="BO3622" s="62">
        <v>-3435077</v>
      </c>
    </row>
    <row r="3623" spans="1:67" x14ac:dyDescent="0.2">
      <c r="A3623" s="57" t="s">
        <v>71</v>
      </c>
      <c r="B3623" s="56" t="s">
        <v>71</v>
      </c>
      <c r="C3623" s="56" t="s">
        <v>71</v>
      </c>
      <c r="D3623" s="56">
        <v>1997</v>
      </c>
      <c r="E3623" s="58">
        <v>24524659</v>
      </c>
      <c r="F3623" s="58">
        <v>20765066</v>
      </c>
      <c r="G3623" s="59">
        <v>21834589</v>
      </c>
      <c r="H3623" s="59">
        <v>2690070</v>
      </c>
      <c r="I3623" s="60">
        <v>0</v>
      </c>
      <c r="J3623" s="58">
        <v>-3759593</v>
      </c>
      <c r="K3623" s="62">
        <v>158686</v>
      </c>
      <c r="L3623" s="61"/>
      <c r="M3623" s="62">
        <v>55355</v>
      </c>
      <c r="N3623" s="61"/>
      <c r="O3623" s="61"/>
      <c r="P3623" s="62">
        <v>1350088</v>
      </c>
      <c r="Q3623" s="61"/>
      <c r="R3623" s="61"/>
      <c r="S3623" s="61"/>
      <c r="T3623" s="61"/>
      <c r="U3623" s="61"/>
      <c r="V3623" s="61"/>
      <c r="W3623" s="62">
        <v>3200615</v>
      </c>
      <c r="X3623" s="61"/>
      <c r="Y3623" s="61"/>
      <c r="Z3623" s="61"/>
      <c r="AA3623" s="62">
        <v>5383776</v>
      </c>
      <c r="AB3623" s="61"/>
      <c r="AC3623" s="61"/>
      <c r="AD3623" s="62">
        <v>6174745</v>
      </c>
      <c r="AE3623" s="61"/>
      <c r="AF3623" s="62">
        <v>2819400</v>
      </c>
      <c r="AG3623" s="61"/>
      <c r="AH3623" s="61"/>
      <c r="AI3623" s="62">
        <v>2691924</v>
      </c>
      <c r="AJ3623" s="61"/>
      <c r="AK3623" s="61"/>
      <c r="AL3623" s="61"/>
      <c r="AM3623" s="61"/>
      <c r="AN3623" s="61"/>
      <c r="AO3623" s="61"/>
      <c r="AP3623" s="62">
        <v>60510</v>
      </c>
      <c r="AQ3623" s="61"/>
      <c r="AR3623" s="62">
        <v>232297</v>
      </c>
      <c r="AS3623" s="61"/>
      <c r="AT3623" s="61"/>
      <c r="AU3623" s="61"/>
      <c r="AV3623" s="62">
        <v>22807</v>
      </c>
      <c r="AW3623" s="61"/>
      <c r="AX3623" s="61"/>
      <c r="AY3623" s="62">
        <v>524097</v>
      </c>
      <c r="AZ3623" s="61"/>
      <c r="BA3623" s="62">
        <v>1195292</v>
      </c>
      <c r="BB3623" s="61"/>
      <c r="BC3623" s="61"/>
      <c r="BD3623" s="61"/>
      <c r="BE3623" s="61"/>
      <c r="BF3623" s="61"/>
      <c r="BG3623" s="61"/>
      <c r="BH3623" s="61"/>
      <c r="BI3623" s="62">
        <v>554402</v>
      </c>
      <c r="BJ3623" s="61"/>
      <c r="BK3623" s="62">
        <v>100665</v>
      </c>
      <c r="BL3623" s="61"/>
      <c r="BM3623" s="61"/>
      <c r="BN3623" s="61"/>
      <c r="BO3623" s="62">
        <v>-3759593</v>
      </c>
    </row>
    <row r="3624" spans="1:67" x14ac:dyDescent="0.2">
      <c r="A3624" s="57" t="s">
        <v>71</v>
      </c>
      <c r="B3624" s="56" t="s">
        <v>71</v>
      </c>
      <c r="C3624" s="56" t="s">
        <v>71</v>
      </c>
      <c r="D3624" s="56">
        <v>1998</v>
      </c>
      <c r="E3624" s="58">
        <v>25887651</v>
      </c>
      <c r="F3624" s="58">
        <v>21659006</v>
      </c>
      <c r="G3624" s="59">
        <v>22966658</v>
      </c>
      <c r="H3624" s="59">
        <v>2920993</v>
      </c>
      <c r="I3624" s="60">
        <v>0</v>
      </c>
      <c r="J3624" s="58">
        <v>-4228645</v>
      </c>
      <c r="K3624" s="62">
        <v>158686</v>
      </c>
      <c r="L3624" s="61"/>
      <c r="M3624" s="62">
        <v>55355</v>
      </c>
      <c r="N3624" s="61"/>
      <c r="O3624" s="61"/>
      <c r="P3624" s="62">
        <v>1350088</v>
      </c>
      <c r="Q3624" s="61"/>
      <c r="R3624" s="61"/>
      <c r="S3624" s="61"/>
      <c r="T3624" s="61"/>
      <c r="U3624" s="61"/>
      <c r="V3624" s="61"/>
      <c r="W3624" s="62">
        <v>3204257</v>
      </c>
      <c r="X3624" s="61"/>
      <c r="Y3624" s="61"/>
      <c r="Z3624" s="61"/>
      <c r="AA3624" s="62">
        <v>5668294</v>
      </c>
      <c r="AB3624" s="61"/>
      <c r="AC3624" s="61"/>
      <c r="AD3624" s="62">
        <v>6668919</v>
      </c>
      <c r="AE3624" s="61"/>
      <c r="AF3624" s="62">
        <v>3073395</v>
      </c>
      <c r="AG3624" s="61"/>
      <c r="AH3624" s="61"/>
      <c r="AI3624" s="62">
        <v>2787664</v>
      </c>
      <c r="AJ3624" s="61"/>
      <c r="AK3624" s="61"/>
      <c r="AL3624" s="61"/>
      <c r="AM3624" s="61"/>
      <c r="AN3624" s="61"/>
      <c r="AO3624" s="61"/>
      <c r="AP3624" s="62">
        <v>71187</v>
      </c>
      <c r="AQ3624" s="61"/>
      <c r="AR3624" s="62">
        <v>243011</v>
      </c>
      <c r="AS3624" s="61"/>
      <c r="AT3624" s="61"/>
      <c r="AU3624" s="61"/>
      <c r="AV3624" s="62">
        <v>22807</v>
      </c>
      <c r="AW3624" s="61"/>
      <c r="AX3624" s="61"/>
      <c r="AY3624" s="62">
        <v>528739</v>
      </c>
      <c r="AZ3624" s="61"/>
      <c r="BA3624" s="62">
        <v>1172313</v>
      </c>
      <c r="BB3624" s="61"/>
      <c r="BC3624" s="61"/>
      <c r="BD3624" s="61"/>
      <c r="BE3624" s="61"/>
      <c r="BF3624" s="61"/>
      <c r="BG3624" s="61"/>
      <c r="BH3624" s="61"/>
      <c r="BI3624" s="62">
        <v>770714</v>
      </c>
      <c r="BJ3624" s="61"/>
      <c r="BK3624" s="62">
        <v>112222</v>
      </c>
      <c r="BL3624" s="61"/>
      <c r="BM3624" s="61"/>
      <c r="BN3624" s="61"/>
      <c r="BO3624" s="62">
        <v>-4228645</v>
      </c>
    </row>
    <row r="3625" spans="1:67" x14ac:dyDescent="0.2">
      <c r="A3625" s="57" t="s">
        <v>71</v>
      </c>
      <c r="B3625" s="56" t="s">
        <v>71</v>
      </c>
      <c r="C3625" s="56" t="s">
        <v>71</v>
      </c>
      <c r="D3625" s="56">
        <v>2002</v>
      </c>
      <c r="E3625" s="58">
        <v>36257569</v>
      </c>
      <c r="F3625" s="58">
        <v>36257569</v>
      </c>
      <c r="G3625" s="59">
        <v>31689149</v>
      </c>
      <c r="H3625" s="59">
        <v>4568420</v>
      </c>
      <c r="I3625" s="60">
        <v>0</v>
      </c>
      <c r="J3625" s="58">
        <v>0</v>
      </c>
      <c r="K3625" s="61"/>
      <c r="L3625" s="62">
        <v>158686</v>
      </c>
      <c r="M3625" s="61"/>
      <c r="N3625" s="62">
        <v>55355</v>
      </c>
      <c r="O3625" s="62">
        <v>96568</v>
      </c>
      <c r="P3625" s="61"/>
      <c r="Q3625" s="61"/>
      <c r="R3625" s="61"/>
      <c r="S3625" s="61">
        <v>0</v>
      </c>
      <c r="T3625" s="61">
        <v>0</v>
      </c>
      <c r="U3625" s="61"/>
      <c r="V3625" s="62">
        <v>3701357</v>
      </c>
      <c r="W3625" s="61"/>
      <c r="X3625" s="61">
        <v>0</v>
      </c>
      <c r="Y3625" s="61">
        <v>0</v>
      </c>
      <c r="Z3625" s="62">
        <v>12698655</v>
      </c>
      <c r="AA3625" s="61"/>
      <c r="AB3625" s="61">
        <v>0</v>
      </c>
      <c r="AC3625" s="62">
        <v>8716732</v>
      </c>
      <c r="AD3625" s="61"/>
      <c r="AE3625" s="62">
        <v>3838415</v>
      </c>
      <c r="AF3625" s="61"/>
      <c r="AG3625" s="61">
        <v>0</v>
      </c>
      <c r="AH3625" s="62">
        <v>2423381</v>
      </c>
      <c r="AI3625" s="61"/>
      <c r="AJ3625" s="61">
        <v>0</v>
      </c>
      <c r="AK3625" s="61">
        <v>0</v>
      </c>
      <c r="AL3625" s="61">
        <v>0</v>
      </c>
      <c r="AM3625" s="61">
        <v>0</v>
      </c>
      <c r="AN3625" s="62">
        <v>1253520</v>
      </c>
      <c r="AO3625" s="61">
        <v>0</v>
      </c>
      <c r="AP3625" s="61"/>
      <c r="AQ3625" s="62">
        <v>93559</v>
      </c>
      <c r="AR3625" s="61"/>
      <c r="AS3625" s="62">
        <v>182547</v>
      </c>
      <c r="AT3625" s="62">
        <v>129127</v>
      </c>
      <c r="AU3625" s="62">
        <v>1427452</v>
      </c>
      <c r="AV3625" s="61"/>
      <c r="AW3625" s="62">
        <v>22418</v>
      </c>
      <c r="AX3625" s="62">
        <v>244959</v>
      </c>
      <c r="AY3625" s="61"/>
      <c r="AZ3625" s="62">
        <v>138952</v>
      </c>
      <c r="BA3625" s="61"/>
      <c r="BB3625" s="61">
        <v>0</v>
      </c>
      <c r="BC3625" s="62">
        <v>83534</v>
      </c>
      <c r="BD3625" s="62">
        <v>37040</v>
      </c>
      <c r="BE3625" s="61"/>
      <c r="BF3625" s="61">
        <v>0</v>
      </c>
      <c r="BG3625" s="61"/>
      <c r="BH3625" s="61">
        <v>0</v>
      </c>
      <c r="BI3625" s="61"/>
      <c r="BJ3625" s="62">
        <v>844308</v>
      </c>
      <c r="BK3625" s="61"/>
      <c r="BL3625" s="62">
        <v>111004</v>
      </c>
      <c r="BM3625" s="61">
        <v>0</v>
      </c>
      <c r="BN3625" s="61">
        <v>0</v>
      </c>
      <c r="BO3625" s="61"/>
    </row>
    <row r="3626" spans="1:67" x14ac:dyDescent="0.2">
      <c r="A3626" s="57" t="s">
        <v>71</v>
      </c>
      <c r="B3626" s="56" t="s">
        <v>71</v>
      </c>
      <c r="C3626" s="56" t="s">
        <v>71</v>
      </c>
      <c r="D3626" s="56">
        <v>2003</v>
      </c>
      <c r="E3626" s="58">
        <v>36812320</v>
      </c>
      <c r="F3626" s="58">
        <v>36812320</v>
      </c>
      <c r="G3626" s="59">
        <v>32110746</v>
      </c>
      <c r="H3626" s="59">
        <v>4701574</v>
      </c>
      <c r="I3626" s="60">
        <v>0</v>
      </c>
      <c r="J3626" s="58">
        <v>0</v>
      </c>
      <c r="K3626" s="61"/>
      <c r="L3626" s="62">
        <v>158686</v>
      </c>
      <c r="M3626" s="61"/>
      <c r="N3626" s="62">
        <v>59655</v>
      </c>
      <c r="O3626" s="62">
        <v>96568</v>
      </c>
      <c r="P3626" s="61"/>
      <c r="Q3626" s="61"/>
      <c r="R3626" s="61"/>
      <c r="S3626" s="61">
        <v>0</v>
      </c>
      <c r="T3626" s="61">
        <v>0</v>
      </c>
      <c r="U3626" s="61"/>
      <c r="V3626" s="62">
        <v>3706454</v>
      </c>
      <c r="W3626" s="61"/>
      <c r="X3626" s="61">
        <v>0</v>
      </c>
      <c r="Y3626" s="62">
        <v>104776</v>
      </c>
      <c r="Z3626" s="62">
        <v>12769047</v>
      </c>
      <c r="AA3626" s="61"/>
      <c r="AB3626" s="62">
        <v>46160</v>
      </c>
      <c r="AC3626" s="62">
        <v>8763521</v>
      </c>
      <c r="AD3626" s="61"/>
      <c r="AE3626" s="62">
        <v>3887388</v>
      </c>
      <c r="AF3626" s="61"/>
      <c r="AG3626" s="62">
        <v>65196</v>
      </c>
      <c r="AH3626" s="62">
        <v>2445285</v>
      </c>
      <c r="AI3626" s="61"/>
      <c r="AJ3626" s="61">
        <v>0</v>
      </c>
      <c r="AK3626" s="62">
        <v>8010</v>
      </c>
      <c r="AL3626" s="61">
        <v>0</v>
      </c>
      <c r="AM3626" s="61">
        <v>0</v>
      </c>
      <c r="AN3626" s="62">
        <v>1253520</v>
      </c>
      <c r="AO3626" s="61">
        <v>0</v>
      </c>
      <c r="AP3626" s="61"/>
      <c r="AQ3626" s="62">
        <v>105365</v>
      </c>
      <c r="AR3626" s="61"/>
      <c r="AS3626" s="62">
        <v>219058</v>
      </c>
      <c r="AT3626" s="62">
        <v>170375</v>
      </c>
      <c r="AU3626" s="62">
        <v>1427452</v>
      </c>
      <c r="AV3626" s="61"/>
      <c r="AW3626" s="62">
        <v>22418</v>
      </c>
      <c r="AX3626" s="62">
        <v>253609</v>
      </c>
      <c r="AY3626" s="61"/>
      <c r="AZ3626" s="62">
        <v>145407</v>
      </c>
      <c r="BA3626" s="61"/>
      <c r="BB3626" s="61">
        <v>0</v>
      </c>
      <c r="BC3626" s="62">
        <v>109899</v>
      </c>
      <c r="BD3626" s="62">
        <v>37040</v>
      </c>
      <c r="BE3626" s="61"/>
      <c r="BF3626" s="61">
        <v>0</v>
      </c>
      <c r="BG3626" s="61"/>
      <c r="BH3626" s="61">
        <v>0</v>
      </c>
      <c r="BI3626" s="61"/>
      <c r="BJ3626" s="62">
        <v>844308</v>
      </c>
      <c r="BK3626" s="61"/>
      <c r="BL3626" s="62">
        <v>113123</v>
      </c>
      <c r="BM3626" s="61">
        <v>0</v>
      </c>
      <c r="BN3626" s="61">
        <v>0</v>
      </c>
      <c r="BO3626" s="61"/>
    </row>
    <row r="3627" spans="1:67" x14ac:dyDescent="0.2">
      <c r="A3627" s="57" t="s">
        <v>71</v>
      </c>
      <c r="B3627" s="56" t="s">
        <v>71</v>
      </c>
      <c r="C3627" s="56" t="s">
        <v>71</v>
      </c>
      <c r="D3627" s="56">
        <v>2004</v>
      </c>
      <c r="E3627" s="58">
        <v>36740838</v>
      </c>
      <c r="F3627" s="58">
        <v>36473825</v>
      </c>
      <c r="G3627" s="59">
        <v>31699708</v>
      </c>
      <c r="H3627" s="59">
        <v>5041130</v>
      </c>
      <c r="I3627" s="60">
        <v>0</v>
      </c>
      <c r="J3627" s="58">
        <v>-267013</v>
      </c>
      <c r="K3627" s="61"/>
      <c r="L3627" s="62">
        <v>158686</v>
      </c>
      <c r="M3627" s="61"/>
      <c r="N3627" s="62">
        <v>62658</v>
      </c>
      <c r="O3627" s="62">
        <v>96568</v>
      </c>
      <c r="P3627" s="61"/>
      <c r="Q3627" s="61"/>
      <c r="R3627" s="61"/>
      <c r="S3627" s="61">
        <v>0</v>
      </c>
      <c r="T3627" s="61">
        <v>0</v>
      </c>
      <c r="U3627" s="61"/>
      <c r="V3627" s="62">
        <v>3738227</v>
      </c>
      <c r="W3627" s="61"/>
      <c r="X3627" s="61">
        <v>0</v>
      </c>
      <c r="Y3627" s="62">
        <v>527447</v>
      </c>
      <c r="Z3627" s="62">
        <v>11476450</v>
      </c>
      <c r="AA3627" s="61"/>
      <c r="AB3627" s="62">
        <v>62221</v>
      </c>
      <c r="AC3627" s="62">
        <v>8877099</v>
      </c>
      <c r="AD3627" s="61"/>
      <c r="AE3627" s="62">
        <v>4394374</v>
      </c>
      <c r="AF3627" s="61"/>
      <c r="AG3627" s="62">
        <v>137879</v>
      </c>
      <c r="AH3627" s="62">
        <v>2160089</v>
      </c>
      <c r="AI3627" s="61"/>
      <c r="AJ3627" s="61">
        <v>0</v>
      </c>
      <c r="AK3627" s="62">
        <v>8010</v>
      </c>
      <c r="AL3627" s="61">
        <v>0</v>
      </c>
      <c r="AM3627" s="61">
        <v>0</v>
      </c>
      <c r="AN3627" s="62">
        <v>1428436</v>
      </c>
      <c r="AO3627" s="61">
        <v>0</v>
      </c>
      <c r="AP3627" s="61"/>
      <c r="AQ3627" s="62">
        <v>151834</v>
      </c>
      <c r="AR3627" s="61"/>
      <c r="AS3627" s="62">
        <v>267961</v>
      </c>
      <c r="AT3627" s="62">
        <v>286478</v>
      </c>
      <c r="AU3627" s="62">
        <v>1409961</v>
      </c>
      <c r="AV3627" s="61"/>
      <c r="AW3627" s="62">
        <v>22984</v>
      </c>
      <c r="AX3627" s="62">
        <v>253609</v>
      </c>
      <c r="AY3627" s="61"/>
      <c r="AZ3627" s="62">
        <v>146400</v>
      </c>
      <c r="BA3627" s="61"/>
      <c r="BB3627" s="61">
        <v>0</v>
      </c>
      <c r="BC3627" s="62">
        <v>110718</v>
      </c>
      <c r="BD3627" s="62">
        <v>37040</v>
      </c>
      <c r="BE3627" s="61"/>
      <c r="BF3627" s="61">
        <v>0</v>
      </c>
      <c r="BG3627" s="61"/>
      <c r="BH3627" s="61">
        <v>0</v>
      </c>
      <c r="BI3627" s="61"/>
      <c r="BJ3627" s="62">
        <v>844977</v>
      </c>
      <c r="BK3627" s="61"/>
      <c r="BL3627" s="62">
        <v>80732</v>
      </c>
      <c r="BM3627" s="61">
        <v>0</v>
      </c>
      <c r="BN3627" s="62">
        <v>-267013</v>
      </c>
      <c r="BO3627" s="61"/>
    </row>
    <row r="3628" spans="1:67" x14ac:dyDescent="0.2">
      <c r="A3628" s="57" t="s">
        <v>71</v>
      </c>
      <c r="B3628" s="56" t="s">
        <v>71</v>
      </c>
      <c r="C3628" s="56" t="s">
        <v>71</v>
      </c>
      <c r="D3628" s="56">
        <v>2005</v>
      </c>
      <c r="E3628" s="58">
        <v>38459468</v>
      </c>
      <c r="F3628" s="58">
        <v>38017434</v>
      </c>
      <c r="G3628" s="59">
        <v>33248913</v>
      </c>
      <c r="H3628" s="59">
        <v>5210555</v>
      </c>
      <c r="I3628" s="60">
        <v>0</v>
      </c>
      <c r="J3628" s="58">
        <v>-442034</v>
      </c>
      <c r="K3628" s="61"/>
      <c r="L3628" s="62">
        <v>158686</v>
      </c>
      <c r="M3628" s="61"/>
      <c r="N3628" s="62">
        <v>65205</v>
      </c>
      <c r="O3628" s="62">
        <v>96568</v>
      </c>
      <c r="P3628" s="61"/>
      <c r="Q3628" s="61"/>
      <c r="R3628" s="61"/>
      <c r="S3628" s="61">
        <v>0</v>
      </c>
      <c r="T3628" s="61">
        <v>0</v>
      </c>
      <c r="U3628" s="61"/>
      <c r="V3628" s="62">
        <v>3737923</v>
      </c>
      <c r="W3628" s="61"/>
      <c r="X3628" s="61">
        <v>0</v>
      </c>
      <c r="Y3628" s="62">
        <v>1192074</v>
      </c>
      <c r="Z3628" s="62">
        <v>11542769</v>
      </c>
      <c r="AA3628" s="61"/>
      <c r="AB3628" s="62">
        <v>69653</v>
      </c>
      <c r="AC3628" s="62">
        <v>9334545</v>
      </c>
      <c r="AD3628" s="61"/>
      <c r="AE3628" s="62">
        <v>4654667</v>
      </c>
      <c r="AF3628" s="61"/>
      <c r="AG3628" s="62">
        <v>184079</v>
      </c>
      <c r="AH3628" s="62">
        <v>2204734</v>
      </c>
      <c r="AI3628" s="61"/>
      <c r="AJ3628" s="61">
        <v>0</v>
      </c>
      <c r="AK3628" s="62">
        <v>8010</v>
      </c>
      <c r="AL3628" s="61">
        <v>0</v>
      </c>
      <c r="AM3628" s="61">
        <v>0</v>
      </c>
      <c r="AN3628" s="62">
        <v>1600034</v>
      </c>
      <c r="AO3628" s="61">
        <v>0</v>
      </c>
      <c r="AP3628" s="61"/>
      <c r="AQ3628" s="62">
        <v>157046</v>
      </c>
      <c r="AR3628" s="61"/>
      <c r="AS3628" s="62">
        <v>298218</v>
      </c>
      <c r="AT3628" s="62">
        <v>376990</v>
      </c>
      <c r="AU3628" s="62">
        <v>1329090</v>
      </c>
      <c r="AV3628" s="61"/>
      <c r="AW3628" s="62">
        <v>22953</v>
      </c>
      <c r="AX3628" s="62">
        <v>277162</v>
      </c>
      <c r="AY3628" s="61"/>
      <c r="AZ3628" s="62">
        <v>156327</v>
      </c>
      <c r="BA3628" s="61"/>
      <c r="BB3628" s="61">
        <v>0</v>
      </c>
      <c r="BC3628" s="62">
        <v>110718</v>
      </c>
      <c r="BD3628" s="62">
        <v>37040</v>
      </c>
      <c r="BE3628" s="61"/>
      <c r="BF3628" s="61">
        <v>0</v>
      </c>
      <c r="BG3628" s="61"/>
      <c r="BH3628" s="61">
        <v>0</v>
      </c>
      <c r="BI3628" s="61"/>
      <c r="BJ3628" s="62">
        <v>844977</v>
      </c>
      <c r="BK3628" s="61"/>
      <c r="BL3628" s="61">
        <v>0</v>
      </c>
      <c r="BM3628" s="61">
        <v>0</v>
      </c>
      <c r="BN3628" s="62">
        <v>-442034</v>
      </c>
      <c r="BO3628" s="61"/>
    </row>
    <row r="3629" spans="1:67" x14ac:dyDescent="0.2">
      <c r="A3629" s="57" t="s">
        <v>71</v>
      </c>
      <c r="B3629" s="56" t="s">
        <v>71</v>
      </c>
      <c r="C3629" s="56" t="s">
        <v>71</v>
      </c>
      <c r="D3629" s="56">
        <v>2006</v>
      </c>
      <c r="E3629" s="58">
        <v>40604049</v>
      </c>
      <c r="F3629" s="58">
        <v>39972087</v>
      </c>
      <c r="G3629" s="59">
        <v>34898694</v>
      </c>
      <c r="H3629" s="59">
        <v>5705355</v>
      </c>
      <c r="I3629" s="60">
        <v>0</v>
      </c>
      <c r="J3629" s="58">
        <v>-631962</v>
      </c>
      <c r="K3629" s="61"/>
      <c r="L3629" s="62">
        <v>158686</v>
      </c>
      <c r="M3629" s="61"/>
      <c r="N3629" s="62">
        <v>70296</v>
      </c>
      <c r="O3629" s="62">
        <v>96568</v>
      </c>
      <c r="P3629" s="61"/>
      <c r="Q3629" s="61"/>
      <c r="R3629" s="61"/>
      <c r="S3629" s="61">
        <v>0</v>
      </c>
      <c r="T3629" s="61">
        <v>0</v>
      </c>
      <c r="U3629" s="61"/>
      <c r="V3629" s="62">
        <v>3737923</v>
      </c>
      <c r="W3629" s="61"/>
      <c r="X3629" s="61">
        <v>0</v>
      </c>
      <c r="Y3629" s="62">
        <v>2194346</v>
      </c>
      <c r="Z3629" s="62">
        <v>11669915</v>
      </c>
      <c r="AA3629" s="61"/>
      <c r="AB3629" s="62">
        <v>187554</v>
      </c>
      <c r="AC3629" s="62">
        <v>9477955</v>
      </c>
      <c r="AD3629" s="61"/>
      <c r="AE3629" s="62">
        <v>4822435</v>
      </c>
      <c r="AF3629" s="61"/>
      <c r="AG3629" s="62">
        <v>235632</v>
      </c>
      <c r="AH3629" s="62">
        <v>2239374</v>
      </c>
      <c r="AI3629" s="61"/>
      <c r="AJ3629" s="61">
        <v>0</v>
      </c>
      <c r="AK3629" s="62">
        <v>8010</v>
      </c>
      <c r="AL3629" s="61">
        <v>0</v>
      </c>
      <c r="AM3629" s="61">
        <v>0</v>
      </c>
      <c r="AN3629" s="62">
        <v>1746458</v>
      </c>
      <c r="AO3629" s="61">
        <v>0</v>
      </c>
      <c r="AP3629" s="61"/>
      <c r="AQ3629" s="62">
        <v>191726</v>
      </c>
      <c r="AR3629" s="61"/>
      <c r="AS3629" s="62">
        <v>311746</v>
      </c>
      <c r="AT3629" s="62">
        <v>520814</v>
      </c>
      <c r="AU3629" s="62">
        <v>1384745</v>
      </c>
      <c r="AV3629" s="61"/>
      <c r="AW3629" s="62">
        <v>30023</v>
      </c>
      <c r="AX3629" s="62">
        <v>291826</v>
      </c>
      <c r="AY3629" s="61"/>
      <c r="AZ3629" s="62">
        <v>151690</v>
      </c>
      <c r="BA3629" s="61"/>
      <c r="BB3629" s="61">
        <v>0</v>
      </c>
      <c r="BC3629" s="62">
        <v>110718</v>
      </c>
      <c r="BD3629" s="62">
        <v>37040</v>
      </c>
      <c r="BE3629" s="61"/>
      <c r="BF3629" s="61">
        <v>0</v>
      </c>
      <c r="BG3629" s="61"/>
      <c r="BH3629" s="61">
        <v>0</v>
      </c>
      <c r="BI3629" s="61"/>
      <c r="BJ3629" s="62">
        <v>928569</v>
      </c>
      <c r="BK3629" s="61"/>
      <c r="BL3629" s="61">
        <v>0</v>
      </c>
      <c r="BM3629" s="61">
        <v>0</v>
      </c>
      <c r="BN3629" s="62">
        <v>-631962</v>
      </c>
      <c r="BO3629" s="61"/>
    </row>
    <row r="3630" spans="1:67" x14ac:dyDescent="0.2">
      <c r="A3630" s="57" t="s">
        <v>71</v>
      </c>
      <c r="B3630" s="56" t="s">
        <v>71</v>
      </c>
      <c r="C3630" s="56" t="s">
        <v>71</v>
      </c>
      <c r="D3630" s="56">
        <v>2007</v>
      </c>
      <c r="E3630" s="58">
        <v>43658274</v>
      </c>
      <c r="F3630" s="58">
        <v>42252782</v>
      </c>
      <c r="G3630" s="59">
        <v>37683917</v>
      </c>
      <c r="H3630" s="59">
        <v>5974357</v>
      </c>
      <c r="I3630" s="60">
        <v>0</v>
      </c>
      <c r="J3630" s="58">
        <v>-1405492</v>
      </c>
      <c r="K3630" s="61"/>
      <c r="L3630" s="62">
        <v>158686</v>
      </c>
      <c r="M3630" s="61"/>
      <c r="N3630" s="62">
        <v>70296</v>
      </c>
      <c r="O3630" s="62">
        <v>96568</v>
      </c>
      <c r="P3630" s="61"/>
      <c r="Q3630" s="61"/>
      <c r="R3630" s="61"/>
      <c r="S3630" s="61">
        <v>0</v>
      </c>
      <c r="T3630" s="61">
        <v>0</v>
      </c>
      <c r="U3630" s="61"/>
      <c r="V3630" s="62">
        <v>3861639</v>
      </c>
      <c r="W3630" s="61"/>
      <c r="X3630" s="61">
        <v>0</v>
      </c>
      <c r="Y3630" s="62">
        <v>2916223</v>
      </c>
      <c r="Z3630" s="62">
        <v>11792205</v>
      </c>
      <c r="AA3630" s="61"/>
      <c r="AB3630" s="62">
        <v>231370</v>
      </c>
      <c r="AC3630" s="62">
        <v>10417551</v>
      </c>
      <c r="AD3630" s="61"/>
      <c r="AE3630" s="62">
        <v>5635591</v>
      </c>
      <c r="AF3630" s="61"/>
      <c r="AG3630" s="62">
        <v>230893</v>
      </c>
      <c r="AH3630" s="62">
        <v>2264885</v>
      </c>
      <c r="AI3630" s="61"/>
      <c r="AJ3630" s="61">
        <v>0</v>
      </c>
      <c r="AK3630" s="62">
        <v>8010</v>
      </c>
      <c r="AL3630" s="61">
        <v>0</v>
      </c>
      <c r="AM3630" s="61">
        <v>0</v>
      </c>
      <c r="AN3630" s="62">
        <v>1805752</v>
      </c>
      <c r="AO3630" s="61">
        <v>0</v>
      </c>
      <c r="AP3630" s="61"/>
      <c r="AQ3630" s="62">
        <v>221819</v>
      </c>
      <c r="AR3630" s="61"/>
      <c r="AS3630" s="62">
        <v>328460</v>
      </c>
      <c r="AT3630" s="62">
        <v>562257</v>
      </c>
      <c r="AU3630" s="62">
        <v>1384745</v>
      </c>
      <c r="AV3630" s="61"/>
      <c r="AW3630" s="62">
        <v>30023</v>
      </c>
      <c r="AX3630" s="62">
        <v>304681</v>
      </c>
      <c r="AY3630" s="61"/>
      <c r="AZ3630" s="62">
        <v>151690</v>
      </c>
      <c r="BA3630" s="61"/>
      <c r="BB3630" s="61">
        <v>0</v>
      </c>
      <c r="BC3630" s="62">
        <v>110718</v>
      </c>
      <c r="BD3630" s="62">
        <v>61059</v>
      </c>
      <c r="BE3630" s="61"/>
      <c r="BF3630" s="61">
        <v>0</v>
      </c>
      <c r="BG3630" s="61"/>
      <c r="BH3630" s="61">
        <v>0</v>
      </c>
      <c r="BI3630" s="61"/>
      <c r="BJ3630" s="62">
        <v>1013153</v>
      </c>
      <c r="BK3630" s="61"/>
      <c r="BL3630" s="61">
        <v>0</v>
      </c>
      <c r="BM3630" s="61">
        <v>0</v>
      </c>
      <c r="BN3630" s="62">
        <v>-1405492</v>
      </c>
      <c r="BO3630" s="61"/>
    </row>
    <row r="3631" spans="1:67" x14ac:dyDescent="0.2">
      <c r="A3631" s="57" t="s">
        <v>71</v>
      </c>
      <c r="B3631" s="56" t="s">
        <v>71</v>
      </c>
      <c r="C3631" s="56" t="s">
        <v>71</v>
      </c>
      <c r="D3631" s="56">
        <v>2008</v>
      </c>
      <c r="E3631" s="58">
        <v>45952310</v>
      </c>
      <c r="F3631" s="58">
        <v>44507547</v>
      </c>
      <c r="G3631" s="59">
        <v>39514750</v>
      </c>
      <c r="H3631" s="59">
        <v>6437560</v>
      </c>
      <c r="I3631" s="60">
        <v>0</v>
      </c>
      <c r="J3631" s="58">
        <v>-1444763</v>
      </c>
      <c r="K3631" s="61"/>
      <c r="L3631" s="62">
        <v>158686</v>
      </c>
      <c r="M3631" s="61"/>
      <c r="N3631" s="62">
        <v>70296</v>
      </c>
      <c r="O3631" s="62">
        <v>96568</v>
      </c>
      <c r="P3631" s="61"/>
      <c r="Q3631" s="61"/>
      <c r="R3631" s="61"/>
      <c r="S3631" s="61">
        <v>0</v>
      </c>
      <c r="T3631" s="61">
        <v>0</v>
      </c>
      <c r="U3631" s="61"/>
      <c r="V3631" s="62">
        <v>3862201</v>
      </c>
      <c r="W3631" s="61"/>
      <c r="X3631" s="61">
        <v>0</v>
      </c>
      <c r="Y3631" s="62">
        <v>3596853</v>
      </c>
      <c r="Z3631" s="62">
        <v>12119533</v>
      </c>
      <c r="AA3631" s="61"/>
      <c r="AB3631" s="62">
        <v>386610</v>
      </c>
      <c r="AC3631" s="62">
        <v>10626540</v>
      </c>
      <c r="AD3631" s="61"/>
      <c r="AE3631" s="62">
        <v>5954195</v>
      </c>
      <c r="AF3631" s="61"/>
      <c r="AG3631" s="62">
        <v>346546</v>
      </c>
      <c r="AH3631" s="62">
        <v>2288712</v>
      </c>
      <c r="AI3631" s="61"/>
      <c r="AJ3631" s="61">
        <v>0</v>
      </c>
      <c r="AK3631" s="62">
        <v>8010</v>
      </c>
      <c r="AL3631" s="61">
        <v>0</v>
      </c>
      <c r="AM3631" s="61">
        <v>0</v>
      </c>
      <c r="AN3631" s="62">
        <v>1834723</v>
      </c>
      <c r="AO3631" s="61">
        <v>0</v>
      </c>
      <c r="AP3631" s="61"/>
      <c r="AQ3631" s="62">
        <v>240688</v>
      </c>
      <c r="AR3631" s="61"/>
      <c r="AS3631" s="62">
        <v>348682</v>
      </c>
      <c r="AT3631" s="62">
        <v>619325</v>
      </c>
      <c r="AU3631" s="62">
        <v>1579871</v>
      </c>
      <c r="AV3631" s="61"/>
      <c r="AW3631" s="62">
        <v>30023</v>
      </c>
      <c r="AX3631" s="62">
        <v>320269</v>
      </c>
      <c r="AY3631" s="61"/>
      <c r="AZ3631" s="62">
        <v>152441</v>
      </c>
      <c r="BA3631" s="61"/>
      <c r="BB3631" s="61">
        <v>0</v>
      </c>
      <c r="BC3631" s="62">
        <v>110718</v>
      </c>
      <c r="BD3631" s="62">
        <v>170439</v>
      </c>
      <c r="BE3631" s="61"/>
      <c r="BF3631" s="61">
        <v>0</v>
      </c>
      <c r="BG3631" s="61"/>
      <c r="BH3631" s="61">
        <v>0</v>
      </c>
      <c r="BI3631" s="61"/>
      <c r="BJ3631" s="62">
        <v>1030381</v>
      </c>
      <c r="BK3631" s="61"/>
      <c r="BL3631" s="61">
        <v>0</v>
      </c>
      <c r="BM3631" s="61">
        <v>0</v>
      </c>
      <c r="BN3631" s="62">
        <v>-1444763</v>
      </c>
      <c r="BO3631" s="61"/>
    </row>
    <row r="3632" spans="1:67" x14ac:dyDescent="0.2">
      <c r="A3632" s="57" t="s">
        <v>71</v>
      </c>
      <c r="B3632" s="56" t="s">
        <v>71</v>
      </c>
      <c r="C3632" s="56" t="s">
        <v>71</v>
      </c>
      <c r="D3632" s="56">
        <v>2009</v>
      </c>
      <c r="E3632" s="58">
        <v>47709107</v>
      </c>
      <c r="F3632" s="58">
        <v>46196437</v>
      </c>
      <c r="G3632" s="59">
        <v>41315660</v>
      </c>
      <c r="H3632" s="59">
        <v>6398932</v>
      </c>
      <c r="I3632" s="60">
        <v>5485</v>
      </c>
      <c r="J3632" s="58">
        <v>-1518155</v>
      </c>
      <c r="K3632" s="61"/>
      <c r="L3632" s="62">
        <v>158686</v>
      </c>
      <c r="M3632" s="61"/>
      <c r="N3632" s="62">
        <v>70296</v>
      </c>
      <c r="O3632" s="62">
        <v>96568</v>
      </c>
      <c r="P3632" s="61"/>
      <c r="Q3632" s="61"/>
      <c r="R3632" s="61"/>
      <c r="S3632" s="61">
        <v>0</v>
      </c>
      <c r="T3632" s="62">
        <v>5485</v>
      </c>
      <c r="U3632" s="61"/>
      <c r="V3632" s="62">
        <v>4026911</v>
      </c>
      <c r="W3632" s="61"/>
      <c r="X3632" s="61">
        <v>0</v>
      </c>
      <c r="Y3632" s="61">
        <v>0</v>
      </c>
      <c r="Z3632" s="62">
        <v>12271867</v>
      </c>
      <c r="AA3632" s="61"/>
      <c r="AB3632" s="62">
        <v>486979</v>
      </c>
      <c r="AC3632" s="62">
        <v>10798480</v>
      </c>
      <c r="AD3632" s="61"/>
      <c r="AE3632" s="62">
        <v>6054769</v>
      </c>
      <c r="AF3632" s="61"/>
      <c r="AG3632" s="62">
        <v>416433</v>
      </c>
      <c r="AH3632" s="62">
        <v>6921176</v>
      </c>
      <c r="AI3632" s="61"/>
      <c r="AJ3632" s="61">
        <v>0</v>
      </c>
      <c r="AK3632" s="62">
        <v>8010</v>
      </c>
      <c r="AL3632" s="61">
        <v>0</v>
      </c>
      <c r="AM3632" s="61">
        <v>0</v>
      </c>
      <c r="AN3632" s="62">
        <v>1864643</v>
      </c>
      <c r="AO3632" s="61">
        <v>0</v>
      </c>
      <c r="AP3632" s="61"/>
      <c r="AQ3632" s="62">
        <v>247251</v>
      </c>
      <c r="AR3632" s="61"/>
      <c r="AS3632" s="62">
        <v>368996</v>
      </c>
      <c r="AT3632" s="62">
        <v>621825</v>
      </c>
      <c r="AU3632" s="62">
        <v>1447747</v>
      </c>
      <c r="AV3632" s="61"/>
      <c r="AW3632" s="62">
        <v>30023</v>
      </c>
      <c r="AX3632" s="62">
        <v>327789</v>
      </c>
      <c r="AY3632" s="61"/>
      <c r="AZ3632" s="62">
        <v>18386</v>
      </c>
      <c r="BA3632" s="61"/>
      <c r="BB3632" s="61">
        <v>0</v>
      </c>
      <c r="BC3632" s="62">
        <v>126656</v>
      </c>
      <c r="BD3632" s="62">
        <v>315235</v>
      </c>
      <c r="BE3632" s="61"/>
      <c r="BF3632" s="61">
        <v>0</v>
      </c>
      <c r="BG3632" s="61"/>
      <c r="BH3632" s="61">
        <v>0</v>
      </c>
      <c r="BI3632" s="61"/>
      <c r="BJ3632" s="62">
        <v>1030381</v>
      </c>
      <c r="BK3632" s="61"/>
      <c r="BL3632" s="61">
        <v>0</v>
      </c>
      <c r="BM3632" s="61">
        <v>0</v>
      </c>
      <c r="BN3632" s="62">
        <v>-1518155</v>
      </c>
      <c r="BO3632" s="61"/>
    </row>
    <row r="3633" spans="1:67" x14ac:dyDescent="0.2">
      <c r="A3633" s="57" t="s">
        <v>71</v>
      </c>
      <c r="B3633" s="56" t="s">
        <v>71</v>
      </c>
      <c r="C3633" s="56" t="s">
        <v>71</v>
      </c>
      <c r="D3633" s="56">
        <v>2010</v>
      </c>
      <c r="E3633" s="58">
        <v>49386737</v>
      </c>
      <c r="F3633" s="58">
        <v>48097503</v>
      </c>
      <c r="G3633" s="59">
        <v>43739375</v>
      </c>
      <c r="H3633" s="59">
        <v>6086547</v>
      </c>
      <c r="I3633" s="60">
        <v>439185</v>
      </c>
      <c r="J3633" s="58">
        <v>-1728419</v>
      </c>
      <c r="K3633" s="61"/>
      <c r="L3633" s="62">
        <v>158686</v>
      </c>
      <c r="M3633" s="61"/>
      <c r="N3633" s="62">
        <v>70296</v>
      </c>
      <c r="O3633" s="62">
        <v>96568</v>
      </c>
      <c r="P3633" s="61"/>
      <c r="Q3633" s="61"/>
      <c r="R3633" s="61"/>
      <c r="S3633" s="61">
        <v>0</v>
      </c>
      <c r="T3633" s="62">
        <v>439185</v>
      </c>
      <c r="U3633" s="61"/>
      <c r="V3633" s="62">
        <v>4011205</v>
      </c>
      <c r="W3633" s="61"/>
      <c r="X3633" s="61">
        <v>0</v>
      </c>
      <c r="Y3633" s="62">
        <v>5581252</v>
      </c>
      <c r="Z3633" s="62">
        <v>12474257</v>
      </c>
      <c r="AA3633" s="61"/>
      <c r="AB3633" s="62">
        <v>715703</v>
      </c>
      <c r="AC3633" s="62">
        <v>11054862</v>
      </c>
      <c r="AD3633" s="61"/>
      <c r="AE3633" s="62">
        <v>6240120</v>
      </c>
      <c r="AF3633" s="61"/>
      <c r="AG3633" s="62">
        <v>499727</v>
      </c>
      <c r="AH3633" s="62">
        <v>2389504</v>
      </c>
      <c r="AI3633" s="61"/>
      <c r="AJ3633" s="61">
        <v>0</v>
      </c>
      <c r="AK3633" s="62">
        <v>8010</v>
      </c>
      <c r="AL3633" s="61">
        <v>0</v>
      </c>
      <c r="AM3633" s="61">
        <v>0</v>
      </c>
      <c r="AN3633" s="62">
        <v>1874843</v>
      </c>
      <c r="AO3633" s="61">
        <v>0</v>
      </c>
      <c r="AP3633" s="61"/>
      <c r="AQ3633" s="62">
        <v>84585</v>
      </c>
      <c r="AR3633" s="61"/>
      <c r="AS3633" s="62">
        <v>225625</v>
      </c>
      <c r="AT3633" s="62">
        <v>741610</v>
      </c>
      <c r="AU3633" s="62">
        <v>1473292</v>
      </c>
      <c r="AV3633" s="61"/>
      <c r="AW3633" s="62">
        <v>30023</v>
      </c>
      <c r="AX3633" s="62">
        <v>114950</v>
      </c>
      <c r="AY3633" s="61"/>
      <c r="AZ3633" s="62">
        <v>18386</v>
      </c>
      <c r="BA3633" s="61"/>
      <c r="BB3633" s="61">
        <v>0</v>
      </c>
      <c r="BC3633" s="62">
        <v>73253</v>
      </c>
      <c r="BD3633" s="62">
        <v>315235</v>
      </c>
      <c r="BE3633" s="61"/>
      <c r="BF3633" s="61">
        <v>0</v>
      </c>
      <c r="BG3633" s="61"/>
      <c r="BH3633" s="61">
        <v>0</v>
      </c>
      <c r="BI3633" s="61"/>
      <c r="BJ3633" s="62">
        <v>1134745</v>
      </c>
      <c r="BK3633" s="61"/>
      <c r="BL3633" s="61">
        <v>0</v>
      </c>
      <c r="BM3633" s="61">
        <v>0</v>
      </c>
      <c r="BN3633" s="62">
        <v>-1728419</v>
      </c>
      <c r="BO3633" s="61"/>
    </row>
    <row r="3634" spans="1:67" x14ac:dyDescent="0.2">
      <c r="A3634" s="57" t="s">
        <v>71</v>
      </c>
      <c r="B3634" s="56" t="s">
        <v>71</v>
      </c>
      <c r="C3634" s="56" t="s">
        <v>71</v>
      </c>
      <c r="D3634" s="56">
        <v>2011</v>
      </c>
      <c r="E3634" s="58">
        <v>51798762</v>
      </c>
      <c r="F3634" s="58">
        <v>50232521</v>
      </c>
      <c r="G3634" s="59">
        <v>45699686</v>
      </c>
      <c r="H3634" s="59">
        <v>6566435</v>
      </c>
      <c r="I3634" s="60">
        <v>467359</v>
      </c>
      <c r="J3634" s="58">
        <v>-2033600</v>
      </c>
      <c r="K3634" s="61"/>
      <c r="L3634" s="62">
        <v>158686</v>
      </c>
      <c r="M3634" s="61"/>
      <c r="N3634" s="62">
        <v>70296</v>
      </c>
      <c r="O3634" s="62">
        <v>96568</v>
      </c>
      <c r="P3634" s="61"/>
      <c r="Q3634" s="61"/>
      <c r="R3634" s="61"/>
      <c r="S3634" s="61">
        <v>0</v>
      </c>
      <c r="T3634" s="62">
        <v>467359</v>
      </c>
      <c r="U3634" s="61"/>
      <c r="V3634" s="62">
        <v>4041746</v>
      </c>
      <c r="W3634" s="61"/>
      <c r="X3634" s="61">
        <v>0</v>
      </c>
      <c r="Y3634" s="62">
        <v>6451506</v>
      </c>
      <c r="Z3634" s="62">
        <v>12589209</v>
      </c>
      <c r="AA3634" s="61"/>
      <c r="AB3634" s="62">
        <v>826654</v>
      </c>
      <c r="AC3634" s="62">
        <v>11458895</v>
      </c>
      <c r="AD3634" s="61"/>
      <c r="AE3634" s="62">
        <v>6467733</v>
      </c>
      <c r="AF3634" s="61"/>
      <c r="AG3634" s="62">
        <v>647474</v>
      </c>
      <c r="AH3634" s="62">
        <v>2415550</v>
      </c>
      <c r="AI3634" s="61"/>
      <c r="AJ3634" s="62">
        <v>8010</v>
      </c>
      <c r="AK3634" s="61">
        <v>0</v>
      </c>
      <c r="AL3634" s="61">
        <v>0</v>
      </c>
      <c r="AM3634" s="61">
        <v>0</v>
      </c>
      <c r="AN3634" s="62">
        <v>2167655</v>
      </c>
      <c r="AO3634" s="61">
        <v>0</v>
      </c>
      <c r="AP3634" s="61"/>
      <c r="AQ3634" s="62">
        <v>90320</v>
      </c>
      <c r="AR3634" s="61"/>
      <c r="AS3634" s="62">
        <v>245871</v>
      </c>
      <c r="AT3634" s="62">
        <v>982545</v>
      </c>
      <c r="AU3634" s="62">
        <v>1391448</v>
      </c>
      <c r="AV3634" s="61"/>
      <c r="AW3634" s="62">
        <v>30023</v>
      </c>
      <c r="AX3634" s="62">
        <v>114950</v>
      </c>
      <c r="AY3634" s="61"/>
      <c r="AZ3634" s="62">
        <v>20391</v>
      </c>
      <c r="BA3634" s="61"/>
      <c r="BB3634" s="61">
        <v>0</v>
      </c>
      <c r="BC3634" s="62">
        <v>73252</v>
      </c>
      <c r="BD3634" s="62">
        <v>315235</v>
      </c>
      <c r="BE3634" s="61"/>
      <c r="BF3634" s="61">
        <v>0</v>
      </c>
      <c r="BG3634" s="61"/>
      <c r="BH3634" s="61">
        <v>0</v>
      </c>
      <c r="BI3634" s="61"/>
      <c r="BJ3634" s="62">
        <v>1134745</v>
      </c>
      <c r="BK3634" s="61"/>
      <c r="BL3634" s="61">
        <v>0</v>
      </c>
      <c r="BM3634" s="61">
        <v>0</v>
      </c>
      <c r="BN3634" s="62">
        <v>-2033600</v>
      </c>
      <c r="BO3634" s="61"/>
    </row>
    <row r="3635" spans="1:67" x14ac:dyDescent="0.2">
      <c r="A3635" s="57" t="s">
        <v>72</v>
      </c>
      <c r="B3635" s="56" t="s">
        <v>72</v>
      </c>
      <c r="C3635" s="56" t="s">
        <v>615</v>
      </c>
      <c r="D3635" s="56">
        <v>1989</v>
      </c>
      <c r="E3635" s="58">
        <v>92157</v>
      </c>
      <c r="F3635" s="58">
        <v>87157</v>
      </c>
      <c r="G3635" s="59">
        <v>91419</v>
      </c>
      <c r="H3635" s="59">
        <v>738</v>
      </c>
      <c r="I3635" s="60">
        <v>0</v>
      </c>
      <c r="J3635" s="58">
        <v>-5000</v>
      </c>
      <c r="K3635" s="61"/>
      <c r="L3635" s="61"/>
      <c r="M3635" s="61"/>
      <c r="N3635" s="61"/>
      <c r="O3635" s="61"/>
      <c r="P3635" s="61"/>
      <c r="Q3635" s="61"/>
      <c r="R3635" s="61"/>
      <c r="S3635" s="61"/>
      <c r="T3635" s="61"/>
      <c r="U3635" s="61"/>
      <c r="V3635" s="61"/>
      <c r="W3635" s="61"/>
      <c r="X3635" s="61"/>
      <c r="Y3635" s="61"/>
      <c r="Z3635" s="61"/>
      <c r="AA3635" s="62">
        <v>55470</v>
      </c>
      <c r="AB3635" s="61"/>
      <c r="AC3635" s="61"/>
      <c r="AD3635" s="62">
        <v>1762</v>
      </c>
      <c r="AE3635" s="61"/>
      <c r="AF3635" s="62">
        <v>25147</v>
      </c>
      <c r="AG3635" s="61"/>
      <c r="AH3635" s="61"/>
      <c r="AI3635" s="62">
        <v>9040</v>
      </c>
      <c r="AJ3635" s="61"/>
      <c r="AK3635" s="61"/>
      <c r="AL3635" s="61"/>
      <c r="AM3635" s="61"/>
      <c r="AN3635" s="61"/>
      <c r="AO3635" s="61"/>
      <c r="AP3635" s="61">
        <v>738</v>
      </c>
      <c r="AQ3635" s="61"/>
      <c r="AR3635" s="61"/>
      <c r="AS3635" s="61"/>
      <c r="AT3635" s="61"/>
      <c r="AU3635" s="61"/>
      <c r="AV3635" s="61"/>
      <c r="AW3635" s="61"/>
      <c r="AX3635" s="61"/>
      <c r="AY3635" s="61"/>
      <c r="AZ3635" s="61"/>
      <c r="BA3635" s="61"/>
      <c r="BB3635" s="61"/>
      <c r="BC3635" s="61"/>
      <c r="BD3635" s="61"/>
      <c r="BE3635" s="61"/>
      <c r="BF3635" s="61"/>
      <c r="BG3635" s="61"/>
      <c r="BH3635" s="61"/>
      <c r="BI3635" s="61"/>
      <c r="BJ3635" s="61"/>
      <c r="BK3635" s="61"/>
      <c r="BL3635" s="61"/>
      <c r="BM3635" s="61"/>
      <c r="BN3635" s="61"/>
      <c r="BO3635" s="62">
        <v>-5000</v>
      </c>
    </row>
    <row r="3636" spans="1:67" x14ac:dyDescent="0.2">
      <c r="A3636" s="57" t="s">
        <v>72</v>
      </c>
      <c r="B3636" s="56" t="s">
        <v>72</v>
      </c>
      <c r="C3636" s="56" t="s">
        <v>615</v>
      </c>
      <c r="D3636" s="56">
        <v>1990</v>
      </c>
      <c r="E3636" s="58">
        <v>97381</v>
      </c>
      <c r="F3636" s="58">
        <v>92381</v>
      </c>
      <c r="G3636" s="59">
        <v>95773</v>
      </c>
      <c r="H3636" s="59">
        <v>1608</v>
      </c>
      <c r="I3636" s="60">
        <v>0</v>
      </c>
      <c r="J3636" s="58">
        <v>-5000</v>
      </c>
      <c r="K3636" s="61"/>
      <c r="L3636" s="61"/>
      <c r="M3636" s="61"/>
      <c r="N3636" s="61"/>
      <c r="O3636" s="61"/>
      <c r="P3636" s="61"/>
      <c r="Q3636" s="61"/>
      <c r="R3636" s="61"/>
      <c r="S3636" s="61"/>
      <c r="T3636" s="61"/>
      <c r="U3636" s="61"/>
      <c r="V3636" s="61"/>
      <c r="W3636" s="61"/>
      <c r="X3636" s="61"/>
      <c r="Y3636" s="61"/>
      <c r="Z3636" s="61"/>
      <c r="AA3636" s="62">
        <v>55470</v>
      </c>
      <c r="AB3636" s="61"/>
      <c r="AC3636" s="61"/>
      <c r="AD3636" s="62">
        <v>1762</v>
      </c>
      <c r="AE3636" s="61"/>
      <c r="AF3636" s="62">
        <v>26883</v>
      </c>
      <c r="AG3636" s="61"/>
      <c r="AH3636" s="61"/>
      <c r="AI3636" s="62">
        <v>11658</v>
      </c>
      <c r="AJ3636" s="61"/>
      <c r="AK3636" s="61"/>
      <c r="AL3636" s="61"/>
      <c r="AM3636" s="61"/>
      <c r="AN3636" s="61"/>
      <c r="AO3636" s="61"/>
      <c r="AP3636" s="62">
        <v>1147</v>
      </c>
      <c r="AQ3636" s="61"/>
      <c r="AR3636" s="61"/>
      <c r="AS3636" s="61"/>
      <c r="AT3636" s="61"/>
      <c r="AU3636" s="61"/>
      <c r="AV3636" s="61"/>
      <c r="AW3636" s="61"/>
      <c r="AX3636" s="61"/>
      <c r="AY3636" s="61">
        <v>461</v>
      </c>
      <c r="AZ3636" s="61"/>
      <c r="BA3636" s="61"/>
      <c r="BB3636" s="61"/>
      <c r="BC3636" s="61"/>
      <c r="BD3636" s="61"/>
      <c r="BE3636" s="61"/>
      <c r="BF3636" s="61"/>
      <c r="BG3636" s="61"/>
      <c r="BH3636" s="61"/>
      <c r="BI3636" s="61"/>
      <c r="BJ3636" s="61"/>
      <c r="BK3636" s="61"/>
      <c r="BL3636" s="61"/>
      <c r="BM3636" s="61"/>
      <c r="BN3636" s="61"/>
      <c r="BO3636" s="62">
        <v>-5000</v>
      </c>
    </row>
    <row r="3637" spans="1:67" x14ac:dyDescent="0.2">
      <c r="A3637" s="57" t="s">
        <v>72</v>
      </c>
      <c r="B3637" s="56" t="s">
        <v>72</v>
      </c>
      <c r="C3637" s="56" t="s">
        <v>615</v>
      </c>
      <c r="D3637" s="56">
        <v>1991</v>
      </c>
      <c r="E3637" s="58">
        <v>100234</v>
      </c>
      <c r="F3637" s="58">
        <v>95234</v>
      </c>
      <c r="G3637" s="59">
        <v>99036</v>
      </c>
      <c r="H3637" s="59">
        <v>1198</v>
      </c>
      <c r="I3637" s="60">
        <v>0</v>
      </c>
      <c r="J3637" s="58">
        <v>-5000</v>
      </c>
      <c r="K3637" s="61"/>
      <c r="L3637" s="61"/>
      <c r="M3637" s="61"/>
      <c r="N3637" s="61"/>
      <c r="O3637" s="61"/>
      <c r="P3637" s="61"/>
      <c r="Q3637" s="61"/>
      <c r="R3637" s="61"/>
      <c r="S3637" s="61"/>
      <c r="T3637" s="61"/>
      <c r="U3637" s="61"/>
      <c r="V3637" s="61"/>
      <c r="W3637" s="61"/>
      <c r="X3637" s="61"/>
      <c r="Y3637" s="61"/>
      <c r="Z3637" s="61"/>
      <c r="AA3637" s="62">
        <v>55470</v>
      </c>
      <c r="AB3637" s="61"/>
      <c r="AC3637" s="61"/>
      <c r="AD3637" s="62">
        <v>1762</v>
      </c>
      <c r="AE3637" s="61"/>
      <c r="AF3637" s="62">
        <v>28254</v>
      </c>
      <c r="AG3637" s="61"/>
      <c r="AH3637" s="61"/>
      <c r="AI3637" s="62">
        <v>13550</v>
      </c>
      <c r="AJ3637" s="61"/>
      <c r="AK3637" s="61"/>
      <c r="AL3637" s="61"/>
      <c r="AM3637" s="61"/>
      <c r="AN3637" s="61"/>
      <c r="AO3637" s="61"/>
      <c r="AP3637" s="61">
        <v>737</v>
      </c>
      <c r="AQ3637" s="61"/>
      <c r="AR3637" s="61"/>
      <c r="AS3637" s="61"/>
      <c r="AT3637" s="61"/>
      <c r="AU3637" s="61"/>
      <c r="AV3637" s="61"/>
      <c r="AW3637" s="61"/>
      <c r="AX3637" s="61"/>
      <c r="AY3637" s="61">
        <v>461</v>
      </c>
      <c r="AZ3637" s="61"/>
      <c r="BA3637" s="61"/>
      <c r="BB3637" s="61"/>
      <c r="BC3637" s="61"/>
      <c r="BD3637" s="61"/>
      <c r="BE3637" s="61"/>
      <c r="BF3637" s="61"/>
      <c r="BG3637" s="61"/>
      <c r="BH3637" s="61"/>
      <c r="BI3637" s="61"/>
      <c r="BJ3637" s="61"/>
      <c r="BK3637" s="61"/>
      <c r="BL3637" s="61"/>
      <c r="BM3637" s="61"/>
      <c r="BN3637" s="61"/>
      <c r="BO3637" s="62">
        <v>-5000</v>
      </c>
    </row>
    <row r="3638" spans="1:67" x14ac:dyDescent="0.2">
      <c r="A3638" s="57" t="s">
        <v>72</v>
      </c>
      <c r="B3638" s="56" t="s">
        <v>72</v>
      </c>
      <c r="C3638" s="56" t="s">
        <v>615</v>
      </c>
      <c r="D3638" s="56">
        <v>1992</v>
      </c>
      <c r="E3638" s="58">
        <v>110290</v>
      </c>
      <c r="F3638" s="58">
        <v>105290</v>
      </c>
      <c r="G3638" s="59">
        <v>108727</v>
      </c>
      <c r="H3638" s="59">
        <v>1563</v>
      </c>
      <c r="I3638" s="60">
        <v>0</v>
      </c>
      <c r="J3638" s="58">
        <v>-5000</v>
      </c>
      <c r="K3638" s="61"/>
      <c r="L3638" s="61"/>
      <c r="M3638" s="61"/>
      <c r="N3638" s="61"/>
      <c r="O3638" s="61"/>
      <c r="P3638" s="61"/>
      <c r="Q3638" s="61"/>
      <c r="R3638" s="61"/>
      <c r="S3638" s="61"/>
      <c r="T3638" s="61"/>
      <c r="U3638" s="61"/>
      <c r="V3638" s="61"/>
      <c r="W3638" s="61"/>
      <c r="X3638" s="61"/>
      <c r="Y3638" s="61"/>
      <c r="Z3638" s="61"/>
      <c r="AA3638" s="62">
        <v>64084</v>
      </c>
      <c r="AB3638" s="61"/>
      <c r="AC3638" s="61"/>
      <c r="AD3638" s="62">
        <v>1762</v>
      </c>
      <c r="AE3638" s="61"/>
      <c r="AF3638" s="62">
        <v>29302</v>
      </c>
      <c r="AG3638" s="61"/>
      <c r="AH3638" s="61"/>
      <c r="AI3638" s="62">
        <v>13579</v>
      </c>
      <c r="AJ3638" s="61"/>
      <c r="AK3638" s="61"/>
      <c r="AL3638" s="61"/>
      <c r="AM3638" s="61"/>
      <c r="AN3638" s="61"/>
      <c r="AO3638" s="61"/>
      <c r="AP3638" s="61">
        <v>737</v>
      </c>
      <c r="AQ3638" s="61"/>
      <c r="AR3638" s="61"/>
      <c r="AS3638" s="61"/>
      <c r="AT3638" s="61"/>
      <c r="AU3638" s="61"/>
      <c r="AV3638" s="61"/>
      <c r="AW3638" s="61"/>
      <c r="AX3638" s="61"/>
      <c r="AY3638" s="61">
        <v>826</v>
      </c>
      <c r="AZ3638" s="61"/>
      <c r="BA3638" s="61"/>
      <c r="BB3638" s="61"/>
      <c r="BC3638" s="61"/>
      <c r="BD3638" s="61"/>
      <c r="BE3638" s="61"/>
      <c r="BF3638" s="61"/>
      <c r="BG3638" s="61"/>
      <c r="BH3638" s="61"/>
      <c r="BI3638" s="61"/>
      <c r="BJ3638" s="61"/>
      <c r="BK3638" s="61"/>
      <c r="BL3638" s="61"/>
      <c r="BM3638" s="61"/>
      <c r="BN3638" s="61"/>
      <c r="BO3638" s="62">
        <v>-5000</v>
      </c>
    </row>
    <row r="3639" spans="1:67" x14ac:dyDescent="0.2">
      <c r="A3639" s="57" t="s">
        <v>72</v>
      </c>
      <c r="B3639" s="56" t="s">
        <v>72</v>
      </c>
      <c r="C3639" s="56" t="s">
        <v>615</v>
      </c>
      <c r="D3639" s="56">
        <v>1993</v>
      </c>
      <c r="E3639" s="58">
        <v>126240</v>
      </c>
      <c r="F3639" s="58">
        <v>121240</v>
      </c>
      <c r="G3639" s="59">
        <v>124677</v>
      </c>
      <c r="H3639" s="59">
        <v>1563</v>
      </c>
      <c r="I3639" s="60">
        <v>0</v>
      </c>
      <c r="J3639" s="58">
        <v>-5000</v>
      </c>
      <c r="K3639" s="61"/>
      <c r="L3639" s="61"/>
      <c r="M3639" s="61"/>
      <c r="N3639" s="61"/>
      <c r="O3639" s="61"/>
      <c r="P3639" s="61"/>
      <c r="Q3639" s="61"/>
      <c r="R3639" s="61"/>
      <c r="S3639" s="61"/>
      <c r="T3639" s="61"/>
      <c r="U3639" s="61"/>
      <c r="V3639" s="61"/>
      <c r="W3639" s="61"/>
      <c r="X3639" s="61"/>
      <c r="Y3639" s="61"/>
      <c r="Z3639" s="61"/>
      <c r="AA3639" s="62">
        <v>68722</v>
      </c>
      <c r="AB3639" s="61"/>
      <c r="AC3639" s="61"/>
      <c r="AD3639" s="62">
        <v>1762</v>
      </c>
      <c r="AE3639" s="61"/>
      <c r="AF3639" s="62">
        <v>39466</v>
      </c>
      <c r="AG3639" s="61"/>
      <c r="AH3639" s="61"/>
      <c r="AI3639" s="62">
        <v>14727</v>
      </c>
      <c r="AJ3639" s="61"/>
      <c r="AK3639" s="61"/>
      <c r="AL3639" s="61"/>
      <c r="AM3639" s="61"/>
      <c r="AN3639" s="61"/>
      <c r="AO3639" s="61"/>
      <c r="AP3639" s="61">
        <v>737</v>
      </c>
      <c r="AQ3639" s="61"/>
      <c r="AR3639" s="61"/>
      <c r="AS3639" s="61"/>
      <c r="AT3639" s="61"/>
      <c r="AU3639" s="61"/>
      <c r="AV3639" s="61"/>
      <c r="AW3639" s="61"/>
      <c r="AX3639" s="61"/>
      <c r="AY3639" s="61">
        <v>826</v>
      </c>
      <c r="AZ3639" s="61"/>
      <c r="BA3639" s="61"/>
      <c r="BB3639" s="61"/>
      <c r="BC3639" s="61"/>
      <c r="BD3639" s="61"/>
      <c r="BE3639" s="61"/>
      <c r="BF3639" s="61"/>
      <c r="BG3639" s="61"/>
      <c r="BH3639" s="61"/>
      <c r="BI3639" s="61"/>
      <c r="BJ3639" s="61"/>
      <c r="BK3639" s="61"/>
      <c r="BL3639" s="61"/>
      <c r="BM3639" s="61"/>
      <c r="BN3639" s="61"/>
      <c r="BO3639" s="62">
        <v>-5000</v>
      </c>
    </row>
    <row r="3640" spans="1:67" x14ac:dyDescent="0.2">
      <c r="A3640" s="57" t="s">
        <v>72</v>
      </c>
      <c r="B3640" s="56" t="s">
        <v>72</v>
      </c>
      <c r="C3640" s="56" t="s">
        <v>615</v>
      </c>
      <c r="D3640" s="56">
        <v>1994</v>
      </c>
      <c r="E3640" s="58">
        <v>130614</v>
      </c>
      <c r="F3640" s="58">
        <v>118998</v>
      </c>
      <c r="G3640" s="59">
        <v>129051</v>
      </c>
      <c r="H3640" s="59">
        <v>1563</v>
      </c>
      <c r="I3640" s="60">
        <v>0</v>
      </c>
      <c r="J3640" s="58">
        <v>-11616</v>
      </c>
      <c r="K3640" s="61"/>
      <c r="L3640" s="61"/>
      <c r="M3640" s="61"/>
      <c r="N3640" s="61"/>
      <c r="O3640" s="61"/>
      <c r="P3640" s="61"/>
      <c r="Q3640" s="61"/>
      <c r="R3640" s="61"/>
      <c r="S3640" s="61"/>
      <c r="T3640" s="61"/>
      <c r="U3640" s="61"/>
      <c r="V3640" s="61"/>
      <c r="W3640" s="61"/>
      <c r="X3640" s="61"/>
      <c r="Y3640" s="61"/>
      <c r="Z3640" s="61"/>
      <c r="AA3640" s="62">
        <v>70368</v>
      </c>
      <c r="AB3640" s="61"/>
      <c r="AC3640" s="61"/>
      <c r="AD3640" s="62">
        <v>1762</v>
      </c>
      <c r="AE3640" s="61"/>
      <c r="AF3640" s="62">
        <v>41919</v>
      </c>
      <c r="AG3640" s="61"/>
      <c r="AH3640" s="61"/>
      <c r="AI3640" s="62">
        <v>15002</v>
      </c>
      <c r="AJ3640" s="61"/>
      <c r="AK3640" s="61"/>
      <c r="AL3640" s="61"/>
      <c r="AM3640" s="61"/>
      <c r="AN3640" s="61"/>
      <c r="AO3640" s="61"/>
      <c r="AP3640" s="61">
        <v>737</v>
      </c>
      <c r="AQ3640" s="61"/>
      <c r="AR3640" s="61"/>
      <c r="AS3640" s="61"/>
      <c r="AT3640" s="61"/>
      <c r="AU3640" s="61"/>
      <c r="AV3640" s="61"/>
      <c r="AW3640" s="61"/>
      <c r="AX3640" s="61"/>
      <c r="AY3640" s="61">
        <v>826</v>
      </c>
      <c r="AZ3640" s="61"/>
      <c r="BA3640" s="61"/>
      <c r="BB3640" s="61"/>
      <c r="BC3640" s="61"/>
      <c r="BD3640" s="61"/>
      <c r="BE3640" s="61"/>
      <c r="BF3640" s="61"/>
      <c r="BG3640" s="61"/>
      <c r="BH3640" s="61"/>
      <c r="BI3640" s="61"/>
      <c r="BJ3640" s="61"/>
      <c r="BK3640" s="61"/>
      <c r="BL3640" s="61"/>
      <c r="BM3640" s="61"/>
      <c r="BN3640" s="61"/>
      <c r="BO3640" s="62">
        <v>-11616</v>
      </c>
    </row>
    <row r="3641" spans="1:67" x14ac:dyDescent="0.2">
      <c r="A3641" s="57" t="s">
        <v>72</v>
      </c>
      <c r="B3641" s="56" t="s">
        <v>72</v>
      </c>
      <c r="C3641" s="56" t="s">
        <v>615</v>
      </c>
      <c r="D3641" s="56">
        <v>1995</v>
      </c>
      <c r="E3641" s="58">
        <v>122033</v>
      </c>
      <c r="F3641" s="58">
        <v>110417</v>
      </c>
      <c r="G3641" s="59">
        <v>120397</v>
      </c>
      <c r="H3641" s="59">
        <v>1636</v>
      </c>
      <c r="I3641" s="60">
        <v>0</v>
      </c>
      <c r="J3641" s="58">
        <v>-11616</v>
      </c>
      <c r="K3641" s="61"/>
      <c r="L3641" s="61"/>
      <c r="M3641" s="61"/>
      <c r="N3641" s="61"/>
      <c r="O3641" s="61"/>
      <c r="P3641" s="61"/>
      <c r="Q3641" s="61"/>
      <c r="R3641" s="61"/>
      <c r="S3641" s="61"/>
      <c r="T3641" s="61"/>
      <c r="U3641" s="61"/>
      <c r="V3641" s="61"/>
      <c r="W3641" s="61"/>
      <c r="X3641" s="61"/>
      <c r="Y3641" s="61"/>
      <c r="Z3641" s="61"/>
      <c r="AA3641" s="62">
        <v>61714</v>
      </c>
      <c r="AB3641" s="61"/>
      <c r="AC3641" s="61"/>
      <c r="AD3641" s="62">
        <v>1762</v>
      </c>
      <c r="AE3641" s="61"/>
      <c r="AF3641" s="62">
        <v>41919</v>
      </c>
      <c r="AG3641" s="61"/>
      <c r="AH3641" s="61"/>
      <c r="AI3641" s="62">
        <v>15002</v>
      </c>
      <c r="AJ3641" s="61"/>
      <c r="AK3641" s="61"/>
      <c r="AL3641" s="61"/>
      <c r="AM3641" s="61"/>
      <c r="AN3641" s="61"/>
      <c r="AO3641" s="61"/>
      <c r="AP3641" s="61">
        <v>810</v>
      </c>
      <c r="AQ3641" s="61"/>
      <c r="AR3641" s="61"/>
      <c r="AS3641" s="61"/>
      <c r="AT3641" s="61"/>
      <c r="AU3641" s="61"/>
      <c r="AV3641" s="61"/>
      <c r="AW3641" s="61"/>
      <c r="AX3641" s="61"/>
      <c r="AY3641" s="61">
        <v>826</v>
      </c>
      <c r="AZ3641" s="61"/>
      <c r="BA3641" s="61"/>
      <c r="BB3641" s="61"/>
      <c r="BC3641" s="61"/>
      <c r="BD3641" s="61"/>
      <c r="BE3641" s="61"/>
      <c r="BF3641" s="61"/>
      <c r="BG3641" s="61"/>
      <c r="BH3641" s="61"/>
      <c r="BI3641" s="61"/>
      <c r="BJ3641" s="61"/>
      <c r="BK3641" s="61"/>
      <c r="BL3641" s="61"/>
      <c r="BM3641" s="61"/>
      <c r="BN3641" s="61"/>
      <c r="BO3641" s="62">
        <v>-11616</v>
      </c>
    </row>
    <row r="3642" spans="1:67" x14ac:dyDescent="0.2">
      <c r="A3642" s="57" t="s">
        <v>72</v>
      </c>
      <c r="B3642" s="56" t="s">
        <v>72</v>
      </c>
      <c r="C3642" s="56" t="s">
        <v>615</v>
      </c>
      <c r="D3642" s="56">
        <v>1996</v>
      </c>
      <c r="E3642" s="58">
        <v>133071</v>
      </c>
      <c r="F3642" s="58">
        <v>121455</v>
      </c>
      <c r="G3642" s="59">
        <v>131327</v>
      </c>
      <c r="H3642" s="59">
        <v>1744</v>
      </c>
      <c r="I3642" s="60">
        <v>0</v>
      </c>
      <c r="J3642" s="58">
        <v>-11616</v>
      </c>
      <c r="K3642" s="61"/>
      <c r="L3642" s="61"/>
      <c r="M3642" s="61"/>
      <c r="N3642" s="61"/>
      <c r="O3642" s="61"/>
      <c r="P3642" s="61"/>
      <c r="Q3642" s="61"/>
      <c r="R3642" s="61"/>
      <c r="S3642" s="61"/>
      <c r="T3642" s="61"/>
      <c r="U3642" s="61"/>
      <c r="V3642" s="61"/>
      <c r="W3642" s="61"/>
      <c r="X3642" s="61"/>
      <c r="Y3642" s="61"/>
      <c r="Z3642" s="61"/>
      <c r="AA3642" s="62">
        <v>72052</v>
      </c>
      <c r="AB3642" s="61"/>
      <c r="AC3642" s="61"/>
      <c r="AD3642" s="62">
        <v>1762</v>
      </c>
      <c r="AE3642" s="61"/>
      <c r="AF3642" s="62">
        <v>42441</v>
      </c>
      <c r="AG3642" s="61"/>
      <c r="AH3642" s="61"/>
      <c r="AI3642" s="62">
        <v>15072</v>
      </c>
      <c r="AJ3642" s="61"/>
      <c r="AK3642" s="61"/>
      <c r="AL3642" s="61"/>
      <c r="AM3642" s="61"/>
      <c r="AN3642" s="61"/>
      <c r="AO3642" s="61"/>
      <c r="AP3642" s="61">
        <v>918</v>
      </c>
      <c r="AQ3642" s="61"/>
      <c r="AR3642" s="61"/>
      <c r="AS3642" s="61"/>
      <c r="AT3642" s="61"/>
      <c r="AU3642" s="61"/>
      <c r="AV3642" s="61"/>
      <c r="AW3642" s="61"/>
      <c r="AX3642" s="61"/>
      <c r="AY3642" s="61">
        <v>826</v>
      </c>
      <c r="AZ3642" s="61"/>
      <c r="BA3642" s="61"/>
      <c r="BB3642" s="61"/>
      <c r="BC3642" s="61"/>
      <c r="BD3642" s="61"/>
      <c r="BE3642" s="61"/>
      <c r="BF3642" s="61"/>
      <c r="BG3642" s="61"/>
      <c r="BH3642" s="61"/>
      <c r="BI3642" s="61"/>
      <c r="BJ3642" s="61"/>
      <c r="BK3642" s="61"/>
      <c r="BL3642" s="61"/>
      <c r="BM3642" s="61"/>
      <c r="BN3642" s="61"/>
      <c r="BO3642" s="62">
        <v>-11616</v>
      </c>
    </row>
    <row r="3643" spans="1:67" x14ac:dyDescent="0.2">
      <c r="A3643" s="57" t="s">
        <v>72</v>
      </c>
      <c r="B3643" s="56" t="s">
        <v>72</v>
      </c>
      <c r="C3643" s="56" t="s">
        <v>615</v>
      </c>
      <c r="D3643" s="56">
        <v>1997</v>
      </c>
      <c r="E3643" s="58">
        <v>145980</v>
      </c>
      <c r="F3643" s="58">
        <v>134364</v>
      </c>
      <c r="G3643" s="59">
        <v>144236</v>
      </c>
      <c r="H3643" s="59">
        <v>1744</v>
      </c>
      <c r="I3643" s="60">
        <v>0</v>
      </c>
      <c r="J3643" s="58">
        <v>-11616</v>
      </c>
      <c r="K3643" s="61"/>
      <c r="L3643" s="61"/>
      <c r="M3643" s="61"/>
      <c r="N3643" s="61"/>
      <c r="O3643" s="61"/>
      <c r="P3643" s="61"/>
      <c r="Q3643" s="61"/>
      <c r="R3643" s="61"/>
      <c r="S3643" s="61"/>
      <c r="T3643" s="61"/>
      <c r="U3643" s="61"/>
      <c r="V3643" s="61"/>
      <c r="W3643" s="61"/>
      <c r="X3643" s="61"/>
      <c r="Y3643" s="61"/>
      <c r="Z3643" s="61"/>
      <c r="AA3643" s="62">
        <v>84749</v>
      </c>
      <c r="AB3643" s="61"/>
      <c r="AC3643" s="61"/>
      <c r="AD3643" s="62">
        <v>1762</v>
      </c>
      <c r="AE3643" s="61"/>
      <c r="AF3643" s="62">
        <v>42441</v>
      </c>
      <c r="AG3643" s="61"/>
      <c r="AH3643" s="61"/>
      <c r="AI3643" s="62">
        <v>15284</v>
      </c>
      <c r="AJ3643" s="61"/>
      <c r="AK3643" s="61"/>
      <c r="AL3643" s="61"/>
      <c r="AM3643" s="61"/>
      <c r="AN3643" s="61"/>
      <c r="AO3643" s="61"/>
      <c r="AP3643" s="61">
        <v>918</v>
      </c>
      <c r="AQ3643" s="61"/>
      <c r="AR3643" s="61"/>
      <c r="AS3643" s="61"/>
      <c r="AT3643" s="61"/>
      <c r="AU3643" s="61"/>
      <c r="AV3643" s="61"/>
      <c r="AW3643" s="61"/>
      <c r="AX3643" s="61"/>
      <c r="AY3643" s="61">
        <v>826</v>
      </c>
      <c r="AZ3643" s="61"/>
      <c r="BA3643" s="61"/>
      <c r="BB3643" s="61"/>
      <c r="BC3643" s="61"/>
      <c r="BD3643" s="61"/>
      <c r="BE3643" s="61"/>
      <c r="BF3643" s="61"/>
      <c r="BG3643" s="61"/>
      <c r="BH3643" s="61"/>
      <c r="BI3643" s="61"/>
      <c r="BJ3643" s="61"/>
      <c r="BK3643" s="61"/>
      <c r="BL3643" s="61"/>
      <c r="BM3643" s="61"/>
      <c r="BN3643" s="61"/>
      <c r="BO3643" s="62">
        <v>-11616</v>
      </c>
    </row>
    <row r="3644" spans="1:67" x14ac:dyDescent="0.2">
      <c r="A3644" s="57" t="s">
        <v>72</v>
      </c>
      <c r="B3644" s="56" t="s">
        <v>72</v>
      </c>
      <c r="C3644" s="56" t="s">
        <v>615</v>
      </c>
      <c r="D3644" s="56">
        <v>1998</v>
      </c>
      <c r="E3644" s="58">
        <v>154030</v>
      </c>
      <c r="F3644" s="58">
        <v>142414</v>
      </c>
      <c r="G3644" s="59">
        <v>152286</v>
      </c>
      <c r="H3644" s="59">
        <v>1744</v>
      </c>
      <c r="I3644" s="60">
        <v>0</v>
      </c>
      <c r="J3644" s="58">
        <v>-11616</v>
      </c>
      <c r="K3644" s="61"/>
      <c r="L3644" s="61"/>
      <c r="M3644" s="61"/>
      <c r="N3644" s="61"/>
      <c r="O3644" s="61"/>
      <c r="P3644" s="61"/>
      <c r="Q3644" s="61"/>
      <c r="R3644" s="61"/>
      <c r="S3644" s="61"/>
      <c r="T3644" s="61"/>
      <c r="U3644" s="61"/>
      <c r="V3644" s="61"/>
      <c r="W3644" s="61"/>
      <c r="X3644" s="61"/>
      <c r="Y3644" s="61"/>
      <c r="Z3644" s="61"/>
      <c r="AA3644" s="62">
        <v>90785</v>
      </c>
      <c r="AB3644" s="61"/>
      <c r="AC3644" s="61"/>
      <c r="AD3644" s="62">
        <v>1762</v>
      </c>
      <c r="AE3644" s="61"/>
      <c r="AF3644" s="62">
        <v>44416</v>
      </c>
      <c r="AG3644" s="61"/>
      <c r="AH3644" s="61"/>
      <c r="AI3644" s="62">
        <v>15323</v>
      </c>
      <c r="AJ3644" s="61"/>
      <c r="AK3644" s="61"/>
      <c r="AL3644" s="61"/>
      <c r="AM3644" s="61"/>
      <c r="AN3644" s="61"/>
      <c r="AO3644" s="61"/>
      <c r="AP3644" s="61">
        <v>918</v>
      </c>
      <c r="AQ3644" s="61"/>
      <c r="AR3644" s="61"/>
      <c r="AS3644" s="61"/>
      <c r="AT3644" s="61"/>
      <c r="AU3644" s="61"/>
      <c r="AV3644" s="61"/>
      <c r="AW3644" s="61"/>
      <c r="AX3644" s="61"/>
      <c r="AY3644" s="61">
        <v>826</v>
      </c>
      <c r="AZ3644" s="61"/>
      <c r="BA3644" s="61"/>
      <c r="BB3644" s="61"/>
      <c r="BC3644" s="61"/>
      <c r="BD3644" s="61"/>
      <c r="BE3644" s="61"/>
      <c r="BF3644" s="61"/>
      <c r="BG3644" s="61"/>
      <c r="BH3644" s="61"/>
      <c r="BI3644" s="61"/>
      <c r="BJ3644" s="61"/>
      <c r="BK3644" s="61"/>
      <c r="BL3644" s="61"/>
      <c r="BM3644" s="61"/>
      <c r="BN3644" s="61"/>
      <c r="BO3644" s="62">
        <v>-11616</v>
      </c>
    </row>
    <row r="3645" spans="1:67" x14ac:dyDescent="0.2">
      <c r="A3645" s="57" t="s">
        <v>72</v>
      </c>
      <c r="B3645" s="56" t="s">
        <v>72</v>
      </c>
      <c r="C3645" s="56" t="s">
        <v>616</v>
      </c>
      <c r="D3645" s="56">
        <v>1989</v>
      </c>
      <c r="E3645" s="58">
        <v>1871002</v>
      </c>
      <c r="F3645" s="58">
        <v>1844604</v>
      </c>
      <c r="G3645" s="59">
        <v>1777782</v>
      </c>
      <c r="H3645" s="59">
        <v>93220</v>
      </c>
      <c r="I3645" s="60">
        <v>0</v>
      </c>
      <c r="J3645" s="58">
        <v>-26398</v>
      </c>
      <c r="K3645" s="62">
        <v>32539</v>
      </c>
      <c r="L3645" s="61"/>
      <c r="M3645" s="61"/>
      <c r="N3645" s="61"/>
      <c r="O3645" s="61"/>
      <c r="P3645" s="62">
        <v>64390</v>
      </c>
      <c r="Q3645" s="62">
        <v>19382</v>
      </c>
      <c r="R3645" s="61"/>
      <c r="S3645" s="61"/>
      <c r="T3645" s="61"/>
      <c r="U3645" s="61"/>
      <c r="V3645" s="61"/>
      <c r="W3645" s="62">
        <v>361933</v>
      </c>
      <c r="X3645" s="61"/>
      <c r="Y3645" s="61"/>
      <c r="Z3645" s="61"/>
      <c r="AA3645" s="62">
        <v>828988</v>
      </c>
      <c r="AB3645" s="61"/>
      <c r="AC3645" s="61"/>
      <c r="AD3645" s="62">
        <v>78876</v>
      </c>
      <c r="AE3645" s="61"/>
      <c r="AF3645" s="62">
        <v>231346</v>
      </c>
      <c r="AG3645" s="61"/>
      <c r="AH3645" s="61"/>
      <c r="AI3645" s="62">
        <v>160328</v>
      </c>
      <c r="AJ3645" s="61"/>
      <c r="AK3645" s="61"/>
      <c r="AL3645" s="61"/>
      <c r="AM3645" s="61"/>
      <c r="AN3645" s="61"/>
      <c r="AO3645" s="61"/>
      <c r="AP3645" s="62">
        <v>11489</v>
      </c>
      <c r="AQ3645" s="61"/>
      <c r="AR3645" s="62">
        <v>5913</v>
      </c>
      <c r="AS3645" s="61"/>
      <c r="AT3645" s="61"/>
      <c r="AU3645" s="61"/>
      <c r="AV3645" s="61"/>
      <c r="AW3645" s="61"/>
      <c r="AX3645" s="61"/>
      <c r="AY3645" s="62">
        <v>18897</v>
      </c>
      <c r="AZ3645" s="61"/>
      <c r="BA3645" s="62">
        <v>55695</v>
      </c>
      <c r="BB3645" s="61"/>
      <c r="BC3645" s="61"/>
      <c r="BD3645" s="61"/>
      <c r="BE3645" s="61"/>
      <c r="BF3645" s="61"/>
      <c r="BG3645" s="61"/>
      <c r="BH3645" s="61"/>
      <c r="BI3645" s="61"/>
      <c r="BJ3645" s="61"/>
      <c r="BK3645" s="62">
        <v>1226</v>
      </c>
      <c r="BL3645" s="61"/>
      <c r="BM3645" s="61"/>
      <c r="BN3645" s="61"/>
      <c r="BO3645" s="62">
        <v>-26398</v>
      </c>
    </row>
    <row r="3646" spans="1:67" x14ac:dyDescent="0.2">
      <c r="A3646" s="57" t="s">
        <v>72</v>
      </c>
      <c r="B3646" s="56" t="s">
        <v>72</v>
      </c>
      <c r="C3646" s="56" t="s">
        <v>616</v>
      </c>
      <c r="D3646" s="56">
        <v>1990</v>
      </c>
      <c r="E3646" s="58">
        <v>1935216</v>
      </c>
      <c r="F3646" s="58">
        <v>1908818</v>
      </c>
      <c r="G3646" s="59">
        <v>1839601</v>
      </c>
      <c r="H3646" s="59">
        <v>95615</v>
      </c>
      <c r="I3646" s="60">
        <v>0</v>
      </c>
      <c r="J3646" s="58">
        <v>-26398</v>
      </c>
      <c r="K3646" s="62">
        <v>33079</v>
      </c>
      <c r="L3646" s="61"/>
      <c r="M3646" s="61"/>
      <c r="N3646" s="61"/>
      <c r="O3646" s="61"/>
      <c r="P3646" s="62">
        <v>71522</v>
      </c>
      <c r="Q3646" s="62">
        <v>19382</v>
      </c>
      <c r="R3646" s="61"/>
      <c r="S3646" s="61"/>
      <c r="T3646" s="61"/>
      <c r="U3646" s="61"/>
      <c r="V3646" s="61"/>
      <c r="W3646" s="62">
        <v>361933</v>
      </c>
      <c r="X3646" s="61"/>
      <c r="Y3646" s="61"/>
      <c r="Z3646" s="61"/>
      <c r="AA3646" s="62">
        <v>864829</v>
      </c>
      <c r="AB3646" s="61"/>
      <c r="AC3646" s="61"/>
      <c r="AD3646" s="62">
        <v>84849</v>
      </c>
      <c r="AE3646" s="61"/>
      <c r="AF3646" s="62">
        <v>230839</v>
      </c>
      <c r="AG3646" s="61"/>
      <c r="AH3646" s="61"/>
      <c r="AI3646" s="62">
        <v>173168</v>
      </c>
      <c r="AJ3646" s="61"/>
      <c r="AK3646" s="61"/>
      <c r="AL3646" s="61"/>
      <c r="AM3646" s="61"/>
      <c r="AN3646" s="61"/>
      <c r="AO3646" s="61"/>
      <c r="AP3646" s="62">
        <v>11489</v>
      </c>
      <c r="AQ3646" s="61"/>
      <c r="AR3646" s="62">
        <v>4697</v>
      </c>
      <c r="AS3646" s="61"/>
      <c r="AT3646" s="61"/>
      <c r="AU3646" s="61"/>
      <c r="AV3646" s="61"/>
      <c r="AW3646" s="61"/>
      <c r="AX3646" s="61"/>
      <c r="AY3646" s="62">
        <v>19324</v>
      </c>
      <c r="AZ3646" s="61"/>
      <c r="BA3646" s="62">
        <v>58879</v>
      </c>
      <c r="BB3646" s="61"/>
      <c r="BC3646" s="61"/>
      <c r="BD3646" s="61"/>
      <c r="BE3646" s="61"/>
      <c r="BF3646" s="61"/>
      <c r="BG3646" s="61"/>
      <c r="BH3646" s="61"/>
      <c r="BI3646" s="61"/>
      <c r="BJ3646" s="61"/>
      <c r="BK3646" s="62">
        <v>1226</v>
      </c>
      <c r="BL3646" s="61"/>
      <c r="BM3646" s="61"/>
      <c r="BN3646" s="61"/>
      <c r="BO3646" s="62">
        <v>-26398</v>
      </c>
    </row>
    <row r="3647" spans="1:67" x14ac:dyDescent="0.2">
      <c r="A3647" s="57" t="s">
        <v>72</v>
      </c>
      <c r="B3647" s="56" t="s">
        <v>72</v>
      </c>
      <c r="C3647" s="56" t="s">
        <v>616</v>
      </c>
      <c r="D3647" s="56">
        <v>1991</v>
      </c>
      <c r="E3647" s="58">
        <v>2023731</v>
      </c>
      <c r="F3647" s="58">
        <v>1997333</v>
      </c>
      <c r="G3647" s="59">
        <v>1901868</v>
      </c>
      <c r="H3647" s="59">
        <v>121863</v>
      </c>
      <c r="I3647" s="60">
        <v>0</v>
      </c>
      <c r="J3647" s="58">
        <v>-26398</v>
      </c>
      <c r="K3647" s="62">
        <v>38079</v>
      </c>
      <c r="L3647" s="61"/>
      <c r="M3647" s="61"/>
      <c r="N3647" s="61"/>
      <c r="O3647" s="61"/>
      <c r="P3647" s="62">
        <v>71522</v>
      </c>
      <c r="Q3647" s="62">
        <v>19382</v>
      </c>
      <c r="R3647" s="61"/>
      <c r="S3647" s="61"/>
      <c r="T3647" s="61"/>
      <c r="U3647" s="61"/>
      <c r="V3647" s="61"/>
      <c r="W3647" s="62">
        <v>361933</v>
      </c>
      <c r="X3647" s="61"/>
      <c r="Y3647" s="61"/>
      <c r="Z3647" s="61"/>
      <c r="AA3647" s="62">
        <v>910989</v>
      </c>
      <c r="AB3647" s="61"/>
      <c r="AC3647" s="61"/>
      <c r="AD3647" s="62">
        <v>76537</v>
      </c>
      <c r="AE3647" s="61"/>
      <c r="AF3647" s="62">
        <v>243088</v>
      </c>
      <c r="AG3647" s="61"/>
      <c r="AH3647" s="61"/>
      <c r="AI3647" s="62">
        <v>180338</v>
      </c>
      <c r="AJ3647" s="61"/>
      <c r="AK3647" s="61"/>
      <c r="AL3647" s="61"/>
      <c r="AM3647" s="61"/>
      <c r="AN3647" s="61"/>
      <c r="AO3647" s="61"/>
      <c r="AP3647" s="62">
        <v>13812</v>
      </c>
      <c r="AQ3647" s="61"/>
      <c r="AR3647" s="62">
        <v>4795</v>
      </c>
      <c r="AS3647" s="61"/>
      <c r="AT3647" s="61"/>
      <c r="AU3647" s="61"/>
      <c r="AV3647" s="61"/>
      <c r="AW3647" s="61"/>
      <c r="AX3647" s="61"/>
      <c r="AY3647" s="62">
        <v>19324</v>
      </c>
      <c r="AZ3647" s="61"/>
      <c r="BA3647" s="62">
        <v>82706</v>
      </c>
      <c r="BB3647" s="61"/>
      <c r="BC3647" s="61"/>
      <c r="BD3647" s="61"/>
      <c r="BE3647" s="61"/>
      <c r="BF3647" s="61"/>
      <c r="BG3647" s="61"/>
      <c r="BH3647" s="61"/>
      <c r="BI3647" s="61"/>
      <c r="BJ3647" s="61"/>
      <c r="BK3647" s="62">
        <v>1226</v>
      </c>
      <c r="BL3647" s="61"/>
      <c r="BM3647" s="61"/>
      <c r="BN3647" s="61"/>
      <c r="BO3647" s="62">
        <v>-26398</v>
      </c>
    </row>
    <row r="3648" spans="1:67" x14ac:dyDescent="0.2">
      <c r="A3648" s="57" t="s">
        <v>72</v>
      </c>
      <c r="B3648" s="56" t="s">
        <v>72</v>
      </c>
      <c r="C3648" s="56" t="s">
        <v>616</v>
      </c>
      <c r="D3648" s="56">
        <v>1992</v>
      </c>
      <c r="E3648" s="58">
        <v>2470947</v>
      </c>
      <c r="F3648" s="58">
        <v>2444549</v>
      </c>
      <c r="G3648" s="59">
        <v>2237642</v>
      </c>
      <c r="H3648" s="59">
        <v>233305</v>
      </c>
      <c r="I3648" s="60">
        <v>0</v>
      </c>
      <c r="J3648" s="58">
        <v>-26398</v>
      </c>
      <c r="K3648" s="62">
        <v>38079</v>
      </c>
      <c r="L3648" s="61"/>
      <c r="M3648" s="61"/>
      <c r="N3648" s="61"/>
      <c r="O3648" s="61"/>
      <c r="P3648" s="62">
        <v>71522</v>
      </c>
      <c r="Q3648" s="62">
        <v>19382</v>
      </c>
      <c r="R3648" s="61"/>
      <c r="S3648" s="61"/>
      <c r="T3648" s="61"/>
      <c r="U3648" s="61"/>
      <c r="V3648" s="61"/>
      <c r="W3648" s="62">
        <v>493132</v>
      </c>
      <c r="X3648" s="61"/>
      <c r="Y3648" s="61"/>
      <c r="Z3648" s="61"/>
      <c r="AA3648" s="62">
        <v>1031513</v>
      </c>
      <c r="AB3648" s="61"/>
      <c r="AC3648" s="61"/>
      <c r="AD3648" s="62">
        <v>138247</v>
      </c>
      <c r="AE3648" s="61"/>
      <c r="AF3648" s="62">
        <v>262802</v>
      </c>
      <c r="AG3648" s="61"/>
      <c r="AH3648" s="61"/>
      <c r="AI3648" s="62">
        <v>182965</v>
      </c>
      <c r="AJ3648" s="61"/>
      <c r="AK3648" s="61"/>
      <c r="AL3648" s="61"/>
      <c r="AM3648" s="61"/>
      <c r="AN3648" s="61"/>
      <c r="AO3648" s="61"/>
      <c r="AP3648" s="62">
        <v>14273</v>
      </c>
      <c r="AQ3648" s="61"/>
      <c r="AR3648" s="62">
        <v>13273</v>
      </c>
      <c r="AS3648" s="61"/>
      <c r="AT3648" s="61"/>
      <c r="AU3648" s="61"/>
      <c r="AV3648" s="61">
        <v>551</v>
      </c>
      <c r="AW3648" s="61"/>
      <c r="AX3648" s="61"/>
      <c r="AY3648" s="62">
        <v>20176</v>
      </c>
      <c r="AZ3648" s="61"/>
      <c r="BA3648" s="62">
        <v>183806</v>
      </c>
      <c r="BB3648" s="61"/>
      <c r="BC3648" s="61"/>
      <c r="BD3648" s="61"/>
      <c r="BE3648" s="61"/>
      <c r="BF3648" s="61"/>
      <c r="BG3648" s="61"/>
      <c r="BH3648" s="61"/>
      <c r="BI3648" s="61"/>
      <c r="BJ3648" s="61"/>
      <c r="BK3648" s="62">
        <v>1226</v>
      </c>
      <c r="BL3648" s="61"/>
      <c r="BM3648" s="61"/>
      <c r="BN3648" s="61"/>
      <c r="BO3648" s="62">
        <v>-26398</v>
      </c>
    </row>
    <row r="3649" spans="1:67" x14ac:dyDescent="0.2">
      <c r="A3649" s="57" t="s">
        <v>72</v>
      </c>
      <c r="B3649" s="56" t="s">
        <v>72</v>
      </c>
      <c r="C3649" s="56" t="s">
        <v>616</v>
      </c>
      <c r="D3649" s="56">
        <v>1993</v>
      </c>
      <c r="E3649" s="58">
        <v>2549453</v>
      </c>
      <c r="F3649" s="58">
        <v>2523055</v>
      </c>
      <c r="G3649" s="59">
        <v>2352588</v>
      </c>
      <c r="H3649" s="59">
        <v>196865</v>
      </c>
      <c r="I3649" s="60">
        <v>0</v>
      </c>
      <c r="J3649" s="58">
        <v>-26398</v>
      </c>
      <c r="K3649" s="62">
        <v>38079</v>
      </c>
      <c r="L3649" s="61"/>
      <c r="M3649" s="61"/>
      <c r="N3649" s="61"/>
      <c r="O3649" s="61"/>
      <c r="P3649" s="62">
        <v>71522</v>
      </c>
      <c r="Q3649" s="62">
        <v>19382</v>
      </c>
      <c r="R3649" s="61"/>
      <c r="S3649" s="61"/>
      <c r="T3649" s="61"/>
      <c r="U3649" s="61"/>
      <c r="V3649" s="61"/>
      <c r="W3649" s="62">
        <v>493132</v>
      </c>
      <c r="X3649" s="61"/>
      <c r="Y3649" s="61"/>
      <c r="Z3649" s="61"/>
      <c r="AA3649" s="62">
        <v>1094417</v>
      </c>
      <c r="AB3649" s="61"/>
      <c r="AC3649" s="61"/>
      <c r="AD3649" s="62">
        <v>150944</v>
      </c>
      <c r="AE3649" s="61"/>
      <c r="AF3649" s="62">
        <v>287262</v>
      </c>
      <c r="AG3649" s="61"/>
      <c r="AH3649" s="61"/>
      <c r="AI3649" s="62">
        <v>197850</v>
      </c>
      <c r="AJ3649" s="61"/>
      <c r="AK3649" s="61"/>
      <c r="AL3649" s="61"/>
      <c r="AM3649" s="61"/>
      <c r="AN3649" s="61"/>
      <c r="AO3649" s="61"/>
      <c r="AP3649" s="62">
        <v>14948</v>
      </c>
      <c r="AQ3649" s="61"/>
      <c r="AR3649" s="62">
        <v>15335</v>
      </c>
      <c r="AS3649" s="61"/>
      <c r="AT3649" s="61"/>
      <c r="AU3649" s="61"/>
      <c r="AV3649" s="62">
        <v>3012</v>
      </c>
      <c r="AW3649" s="61"/>
      <c r="AX3649" s="61"/>
      <c r="AY3649" s="62">
        <v>23399</v>
      </c>
      <c r="AZ3649" s="61"/>
      <c r="BA3649" s="62">
        <v>137706</v>
      </c>
      <c r="BB3649" s="61"/>
      <c r="BC3649" s="61"/>
      <c r="BD3649" s="61"/>
      <c r="BE3649" s="61"/>
      <c r="BF3649" s="61"/>
      <c r="BG3649" s="61"/>
      <c r="BH3649" s="61"/>
      <c r="BI3649" s="61"/>
      <c r="BJ3649" s="61"/>
      <c r="BK3649" s="62">
        <v>2465</v>
      </c>
      <c r="BL3649" s="61"/>
      <c r="BM3649" s="61"/>
      <c r="BN3649" s="61"/>
      <c r="BO3649" s="62">
        <v>-26398</v>
      </c>
    </row>
    <row r="3650" spans="1:67" x14ac:dyDescent="0.2">
      <c r="A3650" s="57" t="s">
        <v>72</v>
      </c>
      <c r="B3650" s="56" t="s">
        <v>72</v>
      </c>
      <c r="C3650" s="56" t="s">
        <v>616</v>
      </c>
      <c r="D3650" s="56">
        <v>1994</v>
      </c>
      <c r="E3650" s="58">
        <v>2650976</v>
      </c>
      <c r="F3650" s="58">
        <v>2419313</v>
      </c>
      <c r="G3650" s="59">
        <v>2446084</v>
      </c>
      <c r="H3650" s="59">
        <v>204892</v>
      </c>
      <c r="I3650" s="60">
        <v>0</v>
      </c>
      <c r="J3650" s="58">
        <v>-231663</v>
      </c>
      <c r="K3650" s="62">
        <v>38079</v>
      </c>
      <c r="L3650" s="61"/>
      <c r="M3650" s="61"/>
      <c r="N3650" s="61"/>
      <c r="O3650" s="61"/>
      <c r="P3650" s="62">
        <v>71522</v>
      </c>
      <c r="Q3650" s="62">
        <v>19382</v>
      </c>
      <c r="R3650" s="61"/>
      <c r="S3650" s="61"/>
      <c r="T3650" s="61"/>
      <c r="U3650" s="61"/>
      <c r="V3650" s="61"/>
      <c r="W3650" s="62">
        <v>493132</v>
      </c>
      <c r="X3650" s="61"/>
      <c r="Y3650" s="61"/>
      <c r="Z3650" s="61"/>
      <c r="AA3650" s="62">
        <v>1144161</v>
      </c>
      <c r="AB3650" s="61"/>
      <c r="AC3650" s="61"/>
      <c r="AD3650" s="62">
        <v>159620</v>
      </c>
      <c r="AE3650" s="61"/>
      <c r="AF3650" s="62">
        <v>313312</v>
      </c>
      <c r="AG3650" s="61"/>
      <c r="AH3650" s="61"/>
      <c r="AI3650" s="62">
        <v>206876</v>
      </c>
      <c r="AJ3650" s="61"/>
      <c r="AK3650" s="61"/>
      <c r="AL3650" s="61"/>
      <c r="AM3650" s="61"/>
      <c r="AN3650" s="61"/>
      <c r="AO3650" s="61"/>
      <c r="AP3650" s="62">
        <v>14948</v>
      </c>
      <c r="AQ3650" s="61"/>
      <c r="AR3650" s="62">
        <v>22940</v>
      </c>
      <c r="AS3650" s="61"/>
      <c r="AT3650" s="61"/>
      <c r="AU3650" s="61"/>
      <c r="AV3650" s="62">
        <v>3012</v>
      </c>
      <c r="AW3650" s="61"/>
      <c r="AX3650" s="61"/>
      <c r="AY3650" s="62">
        <v>23821</v>
      </c>
      <c r="AZ3650" s="61"/>
      <c r="BA3650" s="62">
        <v>137706</v>
      </c>
      <c r="BB3650" s="61"/>
      <c r="BC3650" s="61"/>
      <c r="BD3650" s="61"/>
      <c r="BE3650" s="61"/>
      <c r="BF3650" s="61"/>
      <c r="BG3650" s="61"/>
      <c r="BH3650" s="61"/>
      <c r="BI3650" s="61"/>
      <c r="BJ3650" s="61"/>
      <c r="BK3650" s="62">
        <v>2465</v>
      </c>
      <c r="BL3650" s="61"/>
      <c r="BM3650" s="61"/>
      <c r="BN3650" s="61"/>
      <c r="BO3650" s="62">
        <v>-231663</v>
      </c>
    </row>
    <row r="3651" spans="1:67" x14ac:dyDescent="0.2">
      <c r="A3651" s="57" t="s">
        <v>72</v>
      </c>
      <c r="B3651" s="56" t="s">
        <v>72</v>
      </c>
      <c r="C3651" s="56" t="s">
        <v>616</v>
      </c>
      <c r="D3651" s="56">
        <v>1995</v>
      </c>
      <c r="E3651" s="58">
        <v>2791514</v>
      </c>
      <c r="F3651" s="58">
        <v>2522843</v>
      </c>
      <c r="G3651" s="59">
        <v>2581071</v>
      </c>
      <c r="H3651" s="59">
        <v>210443</v>
      </c>
      <c r="I3651" s="60">
        <v>0</v>
      </c>
      <c r="J3651" s="58">
        <v>-268671</v>
      </c>
      <c r="K3651" s="62">
        <v>38079</v>
      </c>
      <c r="L3651" s="61"/>
      <c r="M3651" s="61"/>
      <c r="N3651" s="61"/>
      <c r="O3651" s="61"/>
      <c r="P3651" s="62">
        <v>172457</v>
      </c>
      <c r="Q3651" s="62">
        <v>19382</v>
      </c>
      <c r="R3651" s="61"/>
      <c r="S3651" s="61"/>
      <c r="T3651" s="61"/>
      <c r="U3651" s="61"/>
      <c r="V3651" s="61"/>
      <c r="W3651" s="62">
        <v>493132</v>
      </c>
      <c r="X3651" s="61"/>
      <c r="Y3651" s="61"/>
      <c r="Z3651" s="61"/>
      <c r="AA3651" s="62">
        <v>1164793</v>
      </c>
      <c r="AB3651" s="61"/>
      <c r="AC3651" s="61"/>
      <c r="AD3651" s="62">
        <v>161840</v>
      </c>
      <c r="AE3651" s="61"/>
      <c r="AF3651" s="62">
        <v>317823</v>
      </c>
      <c r="AG3651" s="61"/>
      <c r="AH3651" s="61"/>
      <c r="AI3651" s="62">
        <v>213565</v>
      </c>
      <c r="AJ3651" s="61"/>
      <c r="AK3651" s="61"/>
      <c r="AL3651" s="61"/>
      <c r="AM3651" s="61"/>
      <c r="AN3651" s="61"/>
      <c r="AO3651" s="61"/>
      <c r="AP3651" s="62">
        <v>14948</v>
      </c>
      <c r="AQ3651" s="61"/>
      <c r="AR3651" s="62">
        <v>22940</v>
      </c>
      <c r="AS3651" s="61"/>
      <c r="AT3651" s="61"/>
      <c r="AU3651" s="61"/>
      <c r="AV3651" s="62">
        <v>4007</v>
      </c>
      <c r="AW3651" s="61"/>
      <c r="AX3651" s="61"/>
      <c r="AY3651" s="62">
        <v>24296</v>
      </c>
      <c r="AZ3651" s="61"/>
      <c r="BA3651" s="62">
        <v>141787</v>
      </c>
      <c r="BB3651" s="61"/>
      <c r="BC3651" s="61"/>
      <c r="BD3651" s="61"/>
      <c r="BE3651" s="61"/>
      <c r="BF3651" s="61"/>
      <c r="BG3651" s="61"/>
      <c r="BH3651" s="61"/>
      <c r="BI3651" s="61"/>
      <c r="BJ3651" s="61"/>
      <c r="BK3651" s="62">
        <v>2465</v>
      </c>
      <c r="BL3651" s="61"/>
      <c r="BM3651" s="61"/>
      <c r="BN3651" s="61"/>
      <c r="BO3651" s="62">
        <v>-268671</v>
      </c>
    </row>
    <row r="3652" spans="1:67" x14ac:dyDescent="0.2">
      <c r="A3652" s="57" t="s">
        <v>72</v>
      </c>
      <c r="B3652" s="56" t="s">
        <v>72</v>
      </c>
      <c r="C3652" s="56" t="s">
        <v>616</v>
      </c>
      <c r="D3652" s="56">
        <v>1996</v>
      </c>
      <c r="E3652" s="58">
        <v>2831280</v>
      </c>
      <c r="F3652" s="58">
        <v>2526978</v>
      </c>
      <c r="G3652" s="59">
        <v>2606067</v>
      </c>
      <c r="H3652" s="59">
        <v>225213</v>
      </c>
      <c r="I3652" s="60">
        <v>0</v>
      </c>
      <c r="J3652" s="58">
        <v>-304302</v>
      </c>
      <c r="K3652" s="62">
        <v>38079</v>
      </c>
      <c r="L3652" s="61"/>
      <c r="M3652" s="61"/>
      <c r="N3652" s="61"/>
      <c r="O3652" s="61"/>
      <c r="P3652" s="62">
        <v>173503</v>
      </c>
      <c r="Q3652" s="62">
        <v>19382</v>
      </c>
      <c r="R3652" s="61"/>
      <c r="S3652" s="61"/>
      <c r="T3652" s="61"/>
      <c r="U3652" s="61"/>
      <c r="V3652" s="61"/>
      <c r="W3652" s="62">
        <v>493132</v>
      </c>
      <c r="X3652" s="61"/>
      <c r="Y3652" s="61"/>
      <c r="Z3652" s="61"/>
      <c r="AA3652" s="62">
        <v>1176811</v>
      </c>
      <c r="AB3652" s="61"/>
      <c r="AC3652" s="61"/>
      <c r="AD3652" s="62">
        <v>169827</v>
      </c>
      <c r="AE3652" s="61"/>
      <c r="AF3652" s="62">
        <v>317785</v>
      </c>
      <c r="AG3652" s="61"/>
      <c r="AH3652" s="61"/>
      <c r="AI3652" s="62">
        <v>217548</v>
      </c>
      <c r="AJ3652" s="61"/>
      <c r="AK3652" s="61"/>
      <c r="AL3652" s="61"/>
      <c r="AM3652" s="61"/>
      <c r="AN3652" s="61"/>
      <c r="AO3652" s="61"/>
      <c r="AP3652" s="62">
        <v>22753</v>
      </c>
      <c r="AQ3652" s="61"/>
      <c r="AR3652" s="62">
        <v>29905</v>
      </c>
      <c r="AS3652" s="61"/>
      <c r="AT3652" s="61"/>
      <c r="AU3652" s="61"/>
      <c r="AV3652" s="62">
        <v>4007</v>
      </c>
      <c r="AW3652" s="61"/>
      <c r="AX3652" s="61"/>
      <c r="AY3652" s="62">
        <v>24296</v>
      </c>
      <c r="AZ3652" s="61"/>
      <c r="BA3652" s="62">
        <v>141787</v>
      </c>
      <c r="BB3652" s="61"/>
      <c r="BC3652" s="61"/>
      <c r="BD3652" s="61"/>
      <c r="BE3652" s="61"/>
      <c r="BF3652" s="61"/>
      <c r="BG3652" s="61"/>
      <c r="BH3652" s="61"/>
      <c r="BI3652" s="61"/>
      <c r="BJ3652" s="61"/>
      <c r="BK3652" s="62">
        <v>2465</v>
      </c>
      <c r="BL3652" s="61"/>
      <c r="BM3652" s="61"/>
      <c r="BN3652" s="61"/>
      <c r="BO3652" s="62">
        <v>-304302</v>
      </c>
    </row>
    <row r="3653" spans="1:67" x14ac:dyDescent="0.2">
      <c r="A3653" s="57" t="s">
        <v>72</v>
      </c>
      <c r="B3653" s="56" t="s">
        <v>72</v>
      </c>
      <c r="C3653" s="56" t="s">
        <v>616</v>
      </c>
      <c r="D3653" s="56">
        <v>1997</v>
      </c>
      <c r="E3653" s="58">
        <v>2917667</v>
      </c>
      <c r="F3653" s="58">
        <v>2604831</v>
      </c>
      <c r="G3653" s="59">
        <v>2644466</v>
      </c>
      <c r="H3653" s="59">
        <v>273201</v>
      </c>
      <c r="I3653" s="60">
        <v>0</v>
      </c>
      <c r="J3653" s="58">
        <v>-312836</v>
      </c>
      <c r="K3653" s="62">
        <v>38079</v>
      </c>
      <c r="L3653" s="61"/>
      <c r="M3653" s="61"/>
      <c r="N3653" s="61"/>
      <c r="O3653" s="61"/>
      <c r="P3653" s="62">
        <v>173503</v>
      </c>
      <c r="Q3653" s="62">
        <v>19382</v>
      </c>
      <c r="R3653" s="61"/>
      <c r="S3653" s="61"/>
      <c r="T3653" s="61"/>
      <c r="U3653" s="61"/>
      <c r="V3653" s="61"/>
      <c r="W3653" s="62">
        <v>493132</v>
      </c>
      <c r="X3653" s="61"/>
      <c r="Y3653" s="61"/>
      <c r="Z3653" s="61"/>
      <c r="AA3653" s="62">
        <v>1195212</v>
      </c>
      <c r="AB3653" s="61"/>
      <c r="AC3653" s="61"/>
      <c r="AD3653" s="62">
        <v>179330</v>
      </c>
      <c r="AE3653" s="61"/>
      <c r="AF3653" s="62">
        <v>326417</v>
      </c>
      <c r="AG3653" s="61"/>
      <c r="AH3653" s="61"/>
      <c r="AI3653" s="62">
        <v>219411</v>
      </c>
      <c r="AJ3653" s="61"/>
      <c r="AK3653" s="61"/>
      <c r="AL3653" s="61"/>
      <c r="AM3653" s="61"/>
      <c r="AN3653" s="61"/>
      <c r="AO3653" s="61"/>
      <c r="AP3653" s="62">
        <v>22753</v>
      </c>
      <c r="AQ3653" s="61"/>
      <c r="AR3653" s="62">
        <v>29905</v>
      </c>
      <c r="AS3653" s="61"/>
      <c r="AT3653" s="61"/>
      <c r="AU3653" s="61"/>
      <c r="AV3653" s="62">
        <v>4007</v>
      </c>
      <c r="AW3653" s="61"/>
      <c r="AX3653" s="61"/>
      <c r="AY3653" s="62">
        <v>24296</v>
      </c>
      <c r="AZ3653" s="61"/>
      <c r="BA3653" s="62">
        <v>189775</v>
      </c>
      <c r="BB3653" s="61"/>
      <c r="BC3653" s="61"/>
      <c r="BD3653" s="61"/>
      <c r="BE3653" s="61"/>
      <c r="BF3653" s="61"/>
      <c r="BG3653" s="61"/>
      <c r="BH3653" s="61"/>
      <c r="BI3653" s="61"/>
      <c r="BJ3653" s="61"/>
      <c r="BK3653" s="62">
        <v>2465</v>
      </c>
      <c r="BL3653" s="61"/>
      <c r="BM3653" s="61"/>
      <c r="BN3653" s="61"/>
      <c r="BO3653" s="62">
        <v>-312836</v>
      </c>
    </row>
    <row r="3654" spans="1:67" x14ac:dyDescent="0.2">
      <c r="A3654" s="57" t="s">
        <v>72</v>
      </c>
      <c r="B3654" s="56" t="s">
        <v>72</v>
      </c>
      <c r="C3654" s="56" t="s">
        <v>616</v>
      </c>
      <c r="D3654" s="56">
        <v>1998</v>
      </c>
      <c r="E3654" s="58">
        <v>3059336</v>
      </c>
      <c r="F3654" s="58">
        <v>2739756</v>
      </c>
      <c r="G3654" s="59">
        <v>2637463</v>
      </c>
      <c r="H3654" s="59">
        <v>421873</v>
      </c>
      <c r="I3654" s="60">
        <v>0</v>
      </c>
      <c r="J3654" s="58">
        <v>-319580</v>
      </c>
      <c r="K3654" s="62">
        <v>38079</v>
      </c>
      <c r="L3654" s="61"/>
      <c r="M3654" s="61"/>
      <c r="N3654" s="61"/>
      <c r="O3654" s="61"/>
      <c r="P3654" s="62">
        <v>173503</v>
      </c>
      <c r="Q3654" s="62">
        <v>19382</v>
      </c>
      <c r="R3654" s="61"/>
      <c r="S3654" s="61"/>
      <c r="T3654" s="61"/>
      <c r="U3654" s="61"/>
      <c r="V3654" s="61"/>
      <c r="W3654" s="62">
        <v>491702</v>
      </c>
      <c r="X3654" s="61"/>
      <c r="Y3654" s="61"/>
      <c r="Z3654" s="61"/>
      <c r="AA3654" s="62">
        <v>1178781</v>
      </c>
      <c r="AB3654" s="61"/>
      <c r="AC3654" s="61"/>
      <c r="AD3654" s="62">
        <v>187837</v>
      </c>
      <c r="AE3654" s="61"/>
      <c r="AF3654" s="62">
        <v>332871</v>
      </c>
      <c r="AG3654" s="61"/>
      <c r="AH3654" s="61"/>
      <c r="AI3654" s="62">
        <v>215308</v>
      </c>
      <c r="AJ3654" s="61"/>
      <c r="AK3654" s="61"/>
      <c r="AL3654" s="61"/>
      <c r="AM3654" s="61"/>
      <c r="AN3654" s="61"/>
      <c r="AO3654" s="61"/>
      <c r="AP3654" s="62">
        <v>22753</v>
      </c>
      <c r="AQ3654" s="61"/>
      <c r="AR3654" s="62">
        <v>37160</v>
      </c>
      <c r="AS3654" s="61"/>
      <c r="AT3654" s="61"/>
      <c r="AU3654" s="61"/>
      <c r="AV3654" s="62">
        <v>4007</v>
      </c>
      <c r="AW3654" s="61"/>
      <c r="AX3654" s="61"/>
      <c r="AY3654" s="62">
        <v>24296</v>
      </c>
      <c r="AZ3654" s="61"/>
      <c r="BA3654" s="62">
        <v>261595</v>
      </c>
      <c r="BB3654" s="61"/>
      <c r="BC3654" s="61"/>
      <c r="BD3654" s="61"/>
      <c r="BE3654" s="61"/>
      <c r="BF3654" s="61"/>
      <c r="BG3654" s="61"/>
      <c r="BH3654" s="61"/>
      <c r="BI3654" s="62">
        <v>69597</v>
      </c>
      <c r="BJ3654" s="61"/>
      <c r="BK3654" s="62">
        <v>2465</v>
      </c>
      <c r="BL3654" s="61"/>
      <c r="BM3654" s="61"/>
      <c r="BN3654" s="61"/>
      <c r="BO3654" s="62">
        <v>-319580</v>
      </c>
    </row>
    <row r="3655" spans="1:67" x14ac:dyDescent="0.2">
      <c r="A3655" s="57" t="s">
        <v>72</v>
      </c>
      <c r="B3655" s="56" t="s">
        <v>72</v>
      </c>
      <c r="C3655" s="56" t="s">
        <v>617</v>
      </c>
      <c r="D3655" s="56">
        <v>1989</v>
      </c>
      <c r="E3655" s="58">
        <v>857644</v>
      </c>
      <c r="F3655" s="58">
        <v>850402</v>
      </c>
      <c r="G3655" s="59">
        <v>759013</v>
      </c>
      <c r="H3655" s="59">
        <v>98631</v>
      </c>
      <c r="I3655" s="60">
        <v>0</v>
      </c>
      <c r="J3655" s="58">
        <v>-7242</v>
      </c>
      <c r="K3655" s="62">
        <v>3909</v>
      </c>
      <c r="L3655" s="61"/>
      <c r="M3655" s="61"/>
      <c r="N3655" s="61"/>
      <c r="O3655" s="61"/>
      <c r="P3655" s="61"/>
      <c r="Q3655" s="62">
        <v>38854</v>
      </c>
      <c r="R3655" s="61"/>
      <c r="S3655" s="61"/>
      <c r="T3655" s="61"/>
      <c r="U3655" s="61"/>
      <c r="V3655" s="61"/>
      <c r="W3655" s="62">
        <v>117551</v>
      </c>
      <c r="X3655" s="61"/>
      <c r="Y3655" s="61"/>
      <c r="Z3655" s="61"/>
      <c r="AA3655" s="62">
        <v>311840</v>
      </c>
      <c r="AB3655" s="61"/>
      <c r="AC3655" s="61"/>
      <c r="AD3655" s="62">
        <v>43029</v>
      </c>
      <c r="AE3655" s="61"/>
      <c r="AF3655" s="62">
        <v>173182</v>
      </c>
      <c r="AG3655" s="61"/>
      <c r="AH3655" s="61"/>
      <c r="AI3655" s="62">
        <v>70648</v>
      </c>
      <c r="AJ3655" s="61"/>
      <c r="AK3655" s="61"/>
      <c r="AL3655" s="61"/>
      <c r="AM3655" s="61"/>
      <c r="AN3655" s="61"/>
      <c r="AO3655" s="61"/>
      <c r="AP3655" s="62">
        <v>3111</v>
      </c>
      <c r="AQ3655" s="61"/>
      <c r="AR3655" s="62">
        <v>8298</v>
      </c>
      <c r="AS3655" s="61"/>
      <c r="AT3655" s="61"/>
      <c r="AU3655" s="61"/>
      <c r="AV3655" s="61"/>
      <c r="AW3655" s="61"/>
      <c r="AX3655" s="61"/>
      <c r="AY3655" s="62">
        <v>13047</v>
      </c>
      <c r="AZ3655" s="61"/>
      <c r="BA3655" s="62">
        <v>72999</v>
      </c>
      <c r="BB3655" s="61"/>
      <c r="BC3655" s="61"/>
      <c r="BD3655" s="61"/>
      <c r="BE3655" s="61"/>
      <c r="BF3655" s="61"/>
      <c r="BG3655" s="61"/>
      <c r="BH3655" s="61"/>
      <c r="BI3655" s="61"/>
      <c r="BJ3655" s="61"/>
      <c r="BK3655" s="62">
        <v>1176</v>
      </c>
      <c r="BL3655" s="61"/>
      <c r="BM3655" s="61"/>
      <c r="BN3655" s="61"/>
      <c r="BO3655" s="62">
        <v>-7242</v>
      </c>
    </row>
    <row r="3656" spans="1:67" x14ac:dyDescent="0.2">
      <c r="A3656" s="57" t="s">
        <v>72</v>
      </c>
      <c r="B3656" s="56" t="s">
        <v>72</v>
      </c>
      <c r="C3656" s="56" t="s">
        <v>617</v>
      </c>
      <c r="D3656" s="56">
        <v>1990</v>
      </c>
      <c r="E3656" s="58">
        <v>939414</v>
      </c>
      <c r="F3656" s="58">
        <v>932172</v>
      </c>
      <c r="G3656" s="59">
        <v>822723</v>
      </c>
      <c r="H3656" s="59">
        <v>116691</v>
      </c>
      <c r="I3656" s="60">
        <v>0</v>
      </c>
      <c r="J3656" s="58">
        <v>-7242</v>
      </c>
      <c r="K3656" s="62">
        <v>3909</v>
      </c>
      <c r="L3656" s="61"/>
      <c r="M3656" s="61"/>
      <c r="N3656" s="61"/>
      <c r="O3656" s="61"/>
      <c r="P3656" s="61"/>
      <c r="Q3656" s="62">
        <v>38854</v>
      </c>
      <c r="R3656" s="61"/>
      <c r="S3656" s="61"/>
      <c r="T3656" s="61"/>
      <c r="U3656" s="61"/>
      <c r="V3656" s="61"/>
      <c r="W3656" s="62">
        <v>117551</v>
      </c>
      <c r="X3656" s="61"/>
      <c r="Y3656" s="61"/>
      <c r="Z3656" s="61"/>
      <c r="AA3656" s="62">
        <v>360410</v>
      </c>
      <c r="AB3656" s="61"/>
      <c r="AC3656" s="61"/>
      <c r="AD3656" s="62">
        <v>45006</v>
      </c>
      <c r="AE3656" s="61"/>
      <c r="AF3656" s="62">
        <v>181234</v>
      </c>
      <c r="AG3656" s="61"/>
      <c r="AH3656" s="61"/>
      <c r="AI3656" s="62">
        <v>75759</v>
      </c>
      <c r="AJ3656" s="61"/>
      <c r="AK3656" s="61"/>
      <c r="AL3656" s="61"/>
      <c r="AM3656" s="61"/>
      <c r="AN3656" s="61"/>
      <c r="AO3656" s="61"/>
      <c r="AP3656" s="62">
        <v>3111</v>
      </c>
      <c r="AQ3656" s="61"/>
      <c r="AR3656" s="62">
        <v>13998</v>
      </c>
      <c r="AS3656" s="61"/>
      <c r="AT3656" s="61"/>
      <c r="AU3656" s="61"/>
      <c r="AV3656" s="61"/>
      <c r="AW3656" s="61"/>
      <c r="AX3656" s="61"/>
      <c r="AY3656" s="62">
        <v>13347</v>
      </c>
      <c r="AZ3656" s="61"/>
      <c r="BA3656" s="62">
        <v>85059</v>
      </c>
      <c r="BB3656" s="61"/>
      <c r="BC3656" s="61"/>
      <c r="BD3656" s="61"/>
      <c r="BE3656" s="61"/>
      <c r="BF3656" s="61"/>
      <c r="BG3656" s="61"/>
      <c r="BH3656" s="61"/>
      <c r="BI3656" s="61"/>
      <c r="BJ3656" s="61"/>
      <c r="BK3656" s="62">
        <v>1176</v>
      </c>
      <c r="BL3656" s="61"/>
      <c r="BM3656" s="61"/>
      <c r="BN3656" s="61"/>
      <c r="BO3656" s="62">
        <v>-7242</v>
      </c>
    </row>
    <row r="3657" spans="1:67" x14ac:dyDescent="0.2">
      <c r="A3657" s="57" t="s">
        <v>72</v>
      </c>
      <c r="B3657" s="56" t="s">
        <v>72</v>
      </c>
      <c r="C3657" s="56" t="s">
        <v>617</v>
      </c>
      <c r="D3657" s="56">
        <v>1991</v>
      </c>
      <c r="E3657" s="58">
        <v>967217</v>
      </c>
      <c r="F3657" s="58">
        <v>959975</v>
      </c>
      <c r="G3657" s="59">
        <v>849532</v>
      </c>
      <c r="H3657" s="59">
        <v>117685</v>
      </c>
      <c r="I3657" s="60">
        <v>0</v>
      </c>
      <c r="J3657" s="58">
        <v>-7242</v>
      </c>
      <c r="K3657" s="62">
        <v>3909</v>
      </c>
      <c r="L3657" s="61"/>
      <c r="M3657" s="61"/>
      <c r="N3657" s="61"/>
      <c r="O3657" s="61"/>
      <c r="P3657" s="61"/>
      <c r="Q3657" s="62">
        <v>41432</v>
      </c>
      <c r="R3657" s="61"/>
      <c r="S3657" s="61"/>
      <c r="T3657" s="61"/>
      <c r="U3657" s="61"/>
      <c r="V3657" s="61"/>
      <c r="W3657" s="62">
        <v>117551</v>
      </c>
      <c r="X3657" s="61"/>
      <c r="Y3657" s="61"/>
      <c r="Z3657" s="61"/>
      <c r="AA3657" s="62">
        <v>370150</v>
      </c>
      <c r="AB3657" s="61"/>
      <c r="AC3657" s="61"/>
      <c r="AD3657" s="62">
        <v>57763</v>
      </c>
      <c r="AE3657" s="61"/>
      <c r="AF3657" s="62">
        <v>183797</v>
      </c>
      <c r="AG3657" s="61"/>
      <c r="AH3657" s="61"/>
      <c r="AI3657" s="62">
        <v>74930</v>
      </c>
      <c r="AJ3657" s="61"/>
      <c r="AK3657" s="61"/>
      <c r="AL3657" s="61"/>
      <c r="AM3657" s="61"/>
      <c r="AN3657" s="61"/>
      <c r="AO3657" s="61"/>
      <c r="AP3657" s="62">
        <v>3111</v>
      </c>
      <c r="AQ3657" s="61"/>
      <c r="AR3657" s="62">
        <v>13123</v>
      </c>
      <c r="AS3657" s="61"/>
      <c r="AT3657" s="61"/>
      <c r="AU3657" s="61"/>
      <c r="AV3657" s="61"/>
      <c r="AW3657" s="61"/>
      <c r="AX3657" s="61"/>
      <c r="AY3657" s="62">
        <v>15216</v>
      </c>
      <c r="AZ3657" s="61"/>
      <c r="BA3657" s="62">
        <v>85059</v>
      </c>
      <c r="BB3657" s="61"/>
      <c r="BC3657" s="61"/>
      <c r="BD3657" s="61"/>
      <c r="BE3657" s="61"/>
      <c r="BF3657" s="61"/>
      <c r="BG3657" s="61"/>
      <c r="BH3657" s="61"/>
      <c r="BI3657" s="61"/>
      <c r="BJ3657" s="61"/>
      <c r="BK3657" s="62">
        <v>1176</v>
      </c>
      <c r="BL3657" s="61"/>
      <c r="BM3657" s="61"/>
      <c r="BN3657" s="61"/>
      <c r="BO3657" s="62">
        <v>-7242</v>
      </c>
    </row>
    <row r="3658" spans="1:67" x14ac:dyDescent="0.2">
      <c r="A3658" s="57" t="s">
        <v>72</v>
      </c>
      <c r="B3658" s="56" t="s">
        <v>72</v>
      </c>
      <c r="C3658" s="56" t="s">
        <v>617</v>
      </c>
      <c r="D3658" s="56">
        <v>1992</v>
      </c>
      <c r="E3658" s="58">
        <v>1029822</v>
      </c>
      <c r="F3658" s="58">
        <v>1022580</v>
      </c>
      <c r="G3658" s="59">
        <v>910576</v>
      </c>
      <c r="H3658" s="59">
        <v>119246</v>
      </c>
      <c r="I3658" s="60">
        <v>0</v>
      </c>
      <c r="J3658" s="58">
        <v>-7242</v>
      </c>
      <c r="K3658" s="65">
        <v>3909</v>
      </c>
      <c r="L3658" s="64"/>
      <c r="M3658" s="64"/>
      <c r="N3658" s="64"/>
      <c r="O3658" s="64"/>
      <c r="P3658" s="64"/>
      <c r="Q3658" s="65">
        <v>41432</v>
      </c>
      <c r="R3658" s="64"/>
      <c r="S3658" s="64"/>
      <c r="T3658" s="64"/>
      <c r="U3658" s="64"/>
      <c r="V3658" s="64"/>
      <c r="W3658" s="65">
        <v>117551</v>
      </c>
      <c r="X3658" s="64"/>
      <c r="Y3658" s="64"/>
      <c r="Z3658" s="64"/>
      <c r="AA3658" s="65">
        <v>415627</v>
      </c>
      <c r="AB3658" s="64"/>
      <c r="AC3658" s="64"/>
      <c r="AD3658" s="65">
        <v>58304</v>
      </c>
      <c r="AE3658" s="64"/>
      <c r="AF3658" s="65">
        <v>193695</v>
      </c>
      <c r="AG3658" s="64"/>
      <c r="AH3658" s="64"/>
      <c r="AI3658" s="65">
        <v>80058</v>
      </c>
      <c r="AJ3658" s="64"/>
      <c r="AK3658" s="64"/>
      <c r="AL3658" s="64"/>
      <c r="AM3658" s="64"/>
      <c r="AN3658" s="64"/>
      <c r="AO3658" s="64"/>
      <c r="AP3658" s="65">
        <v>3650</v>
      </c>
      <c r="AQ3658" s="64"/>
      <c r="AR3658" s="65">
        <v>14145</v>
      </c>
      <c r="AS3658" s="64"/>
      <c r="AT3658" s="64"/>
      <c r="AU3658" s="64"/>
      <c r="AV3658" s="64"/>
      <c r="AW3658" s="64"/>
      <c r="AX3658" s="64"/>
      <c r="AY3658" s="65">
        <v>15216</v>
      </c>
      <c r="AZ3658" s="64"/>
      <c r="BA3658" s="65">
        <v>85059</v>
      </c>
      <c r="BB3658" s="64"/>
      <c r="BC3658" s="64"/>
      <c r="BD3658" s="64"/>
      <c r="BE3658" s="64"/>
      <c r="BF3658" s="64"/>
      <c r="BG3658" s="64"/>
      <c r="BH3658" s="64"/>
      <c r="BI3658" s="64"/>
      <c r="BJ3658" s="64"/>
      <c r="BK3658" s="65">
        <v>1176</v>
      </c>
      <c r="BL3658" s="64"/>
      <c r="BM3658" s="64"/>
      <c r="BN3658" s="64"/>
      <c r="BO3658" s="65">
        <v>-7242</v>
      </c>
    </row>
    <row r="3659" spans="1:67" x14ac:dyDescent="0.2">
      <c r="A3659" s="57" t="s">
        <v>72</v>
      </c>
      <c r="B3659" s="56" t="s">
        <v>72</v>
      </c>
      <c r="C3659" s="56" t="s">
        <v>617</v>
      </c>
      <c r="D3659" s="56">
        <v>1993</v>
      </c>
      <c r="E3659" s="58">
        <v>1065855</v>
      </c>
      <c r="F3659" s="58">
        <v>1058613</v>
      </c>
      <c r="G3659" s="59">
        <v>946609</v>
      </c>
      <c r="H3659" s="59">
        <v>119246</v>
      </c>
      <c r="I3659" s="60">
        <v>0</v>
      </c>
      <c r="J3659" s="58">
        <v>-7242</v>
      </c>
      <c r="K3659" s="62">
        <v>3909</v>
      </c>
      <c r="L3659" s="61"/>
      <c r="M3659" s="61"/>
      <c r="N3659" s="61"/>
      <c r="O3659" s="61"/>
      <c r="P3659" s="61"/>
      <c r="Q3659" s="62">
        <v>41432</v>
      </c>
      <c r="R3659" s="61"/>
      <c r="S3659" s="61"/>
      <c r="T3659" s="61"/>
      <c r="U3659" s="61"/>
      <c r="V3659" s="61"/>
      <c r="W3659" s="62">
        <v>117551</v>
      </c>
      <c r="X3659" s="61"/>
      <c r="Y3659" s="61"/>
      <c r="Z3659" s="61"/>
      <c r="AA3659" s="62">
        <v>436141</v>
      </c>
      <c r="AB3659" s="61"/>
      <c r="AC3659" s="61"/>
      <c r="AD3659" s="62">
        <v>61974</v>
      </c>
      <c r="AE3659" s="61"/>
      <c r="AF3659" s="62">
        <v>202256</v>
      </c>
      <c r="AG3659" s="61"/>
      <c r="AH3659" s="61"/>
      <c r="AI3659" s="62">
        <v>83346</v>
      </c>
      <c r="AJ3659" s="61"/>
      <c r="AK3659" s="61"/>
      <c r="AL3659" s="61"/>
      <c r="AM3659" s="61"/>
      <c r="AN3659" s="61"/>
      <c r="AO3659" s="61"/>
      <c r="AP3659" s="62">
        <v>3650</v>
      </c>
      <c r="AQ3659" s="61"/>
      <c r="AR3659" s="62">
        <v>14145</v>
      </c>
      <c r="AS3659" s="61"/>
      <c r="AT3659" s="61"/>
      <c r="AU3659" s="61"/>
      <c r="AV3659" s="61"/>
      <c r="AW3659" s="61"/>
      <c r="AX3659" s="61"/>
      <c r="AY3659" s="62">
        <v>15216</v>
      </c>
      <c r="AZ3659" s="61"/>
      <c r="BA3659" s="62">
        <v>85059</v>
      </c>
      <c r="BB3659" s="61"/>
      <c r="BC3659" s="61"/>
      <c r="BD3659" s="61"/>
      <c r="BE3659" s="61"/>
      <c r="BF3659" s="61"/>
      <c r="BG3659" s="61"/>
      <c r="BH3659" s="61"/>
      <c r="BI3659" s="61"/>
      <c r="BJ3659" s="61"/>
      <c r="BK3659" s="62">
        <v>1176</v>
      </c>
      <c r="BL3659" s="61"/>
      <c r="BM3659" s="61"/>
      <c r="BN3659" s="61"/>
      <c r="BO3659" s="62">
        <v>-7242</v>
      </c>
    </row>
    <row r="3660" spans="1:67" x14ac:dyDescent="0.2">
      <c r="A3660" s="57" t="s">
        <v>72</v>
      </c>
      <c r="B3660" s="56" t="s">
        <v>72</v>
      </c>
      <c r="C3660" s="56" t="s">
        <v>617</v>
      </c>
      <c r="D3660" s="56">
        <v>1994</v>
      </c>
      <c r="E3660" s="58">
        <v>1330934</v>
      </c>
      <c r="F3660" s="58">
        <v>1252049</v>
      </c>
      <c r="G3660" s="59">
        <v>1211556</v>
      </c>
      <c r="H3660" s="59">
        <v>119378</v>
      </c>
      <c r="I3660" s="60">
        <v>0</v>
      </c>
      <c r="J3660" s="58">
        <v>-78885</v>
      </c>
      <c r="K3660" s="62">
        <v>3909</v>
      </c>
      <c r="L3660" s="61"/>
      <c r="M3660" s="61"/>
      <c r="N3660" s="61"/>
      <c r="O3660" s="61"/>
      <c r="P3660" s="61"/>
      <c r="Q3660" s="62">
        <v>41432</v>
      </c>
      <c r="R3660" s="61"/>
      <c r="S3660" s="61"/>
      <c r="T3660" s="61"/>
      <c r="U3660" s="61"/>
      <c r="V3660" s="61"/>
      <c r="W3660" s="62">
        <v>325451</v>
      </c>
      <c r="X3660" s="61"/>
      <c r="Y3660" s="61"/>
      <c r="Z3660" s="61"/>
      <c r="AA3660" s="62">
        <v>480843</v>
      </c>
      <c r="AB3660" s="61"/>
      <c r="AC3660" s="61"/>
      <c r="AD3660" s="62">
        <v>70016</v>
      </c>
      <c r="AE3660" s="61"/>
      <c r="AF3660" s="62">
        <v>205134</v>
      </c>
      <c r="AG3660" s="61"/>
      <c r="AH3660" s="61"/>
      <c r="AI3660" s="62">
        <v>84771</v>
      </c>
      <c r="AJ3660" s="61"/>
      <c r="AK3660" s="61"/>
      <c r="AL3660" s="61"/>
      <c r="AM3660" s="61"/>
      <c r="AN3660" s="61"/>
      <c r="AO3660" s="61"/>
      <c r="AP3660" s="62">
        <v>3650</v>
      </c>
      <c r="AQ3660" s="61"/>
      <c r="AR3660" s="62">
        <v>14277</v>
      </c>
      <c r="AS3660" s="61"/>
      <c r="AT3660" s="61"/>
      <c r="AU3660" s="61"/>
      <c r="AV3660" s="61"/>
      <c r="AW3660" s="61"/>
      <c r="AX3660" s="61"/>
      <c r="AY3660" s="62">
        <v>15216</v>
      </c>
      <c r="AZ3660" s="61"/>
      <c r="BA3660" s="62">
        <v>85059</v>
      </c>
      <c r="BB3660" s="61"/>
      <c r="BC3660" s="61"/>
      <c r="BD3660" s="61"/>
      <c r="BE3660" s="61"/>
      <c r="BF3660" s="61"/>
      <c r="BG3660" s="61"/>
      <c r="BH3660" s="61"/>
      <c r="BI3660" s="61"/>
      <c r="BJ3660" s="61"/>
      <c r="BK3660" s="62">
        <v>1176</v>
      </c>
      <c r="BL3660" s="61"/>
      <c r="BM3660" s="61"/>
      <c r="BN3660" s="61"/>
      <c r="BO3660" s="62">
        <v>-78885</v>
      </c>
    </row>
    <row r="3661" spans="1:67" x14ac:dyDescent="0.2">
      <c r="A3661" s="57" t="s">
        <v>72</v>
      </c>
      <c r="B3661" s="56" t="s">
        <v>72</v>
      </c>
      <c r="C3661" s="56" t="s">
        <v>617</v>
      </c>
      <c r="D3661" s="56">
        <v>1995</v>
      </c>
      <c r="E3661" s="58">
        <v>1389154</v>
      </c>
      <c r="F3661" s="58">
        <v>1295555</v>
      </c>
      <c r="G3661" s="59">
        <v>1254688</v>
      </c>
      <c r="H3661" s="59">
        <v>134466</v>
      </c>
      <c r="I3661" s="60">
        <v>0</v>
      </c>
      <c r="J3661" s="58">
        <v>-93599</v>
      </c>
      <c r="K3661" s="62">
        <v>3909</v>
      </c>
      <c r="L3661" s="61"/>
      <c r="M3661" s="61"/>
      <c r="N3661" s="61"/>
      <c r="O3661" s="61"/>
      <c r="P3661" s="61"/>
      <c r="Q3661" s="62">
        <v>41432</v>
      </c>
      <c r="R3661" s="61"/>
      <c r="S3661" s="61"/>
      <c r="T3661" s="61"/>
      <c r="U3661" s="61"/>
      <c r="V3661" s="61"/>
      <c r="W3661" s="62">
        <v>325451</v>
      </c>
      <c r="X3661" s="61"/>
      <c r="Y3661" s="61"/>
      <c r="Z3661" s="61"/>
      <c r="AA3661" s="62">
        <v>498543</v>
      </c>
      <c r="AB3661" s="61"/>
      <c r="AC3661" s="61"/>
      <c r="AD3661" s="62">
        <v>73091</v>
      </c>
      <c r="AE3661" s="61"/>
      <c r="AF3661" s="62">
        <v>224659</v>
      </c>
      <c r="AG3661" s="61"/>
      <c r="AH3661" s="61"/>
      <c r="AI3661" s="62">
        <v>87603</v>
      </c>
      <c r="AJ3661" s="61"/>
      <c r="AK3661" s="61"/>
      <c r="AL3661" s="61"/>
      <c r="AM3661" s="61"/>
      <c r="AN3661" s="61"/>
      <c r="AO3661" s="61"/>
      <c r="AP3661" s="62">
        <v>3855</v>
      </c>
      <c r="AQ3661" s="61"/>
      <c r="AR3661" s="62">
        <v>28420</v>
      </c>
      <c r="AS3661" s="61"/>
      <c r="AT3661" s="61"/>
      <c r="AU3661" s="61"/>
      <c r="AV3661" s="61"/>
      <c r="AW3661" s="61"/>
      <c r="AX3661" s="61"/>
      <c r="AY3661" s="62">
        <v>15956</v>
      </c>
      <c r="AZ3661" s="61"/>
      <c r="BA3661" s="62">
        <v>85059</v>
      </c>
      <c r="BB3661" s="61"/>
      <c r="BC3661" s="61"/>
      <c r="BD3661" s="61"/>
      <c r="BE3661" s="61"/>
      <c r="BF3661" s="61"/>
      <c r="BG3661" s="61"/>
      <c r="BH3661" s="61"/>
      <c r="BI3661" s="61"/>
      <c r="BJ3661" s="61"/>
      <c r="BK3661" s="62">
        <v>1176</v>
      </c>
      <c r="BL3661" s="61"/>
      <c r="BM3661" s="61"/>
      <c r="BN3661" s="61"/>
      <c r="BO3661" s="62">
        <v>-93599</v>
      </c>
    </row>
    <row r="3662" spans="1:67" x14ac:dyDescent="0.2">
      <c r="A3662" s="57" t="s">
        <v>72</v>
      </c>
      <c r="B3662" s="56" t="s">
        <v>72</v>
      </c>
      <c r="C3662" s="56" t="s">
        <v>617</v>
      </c>
      <c r="D3662" s="56">
        <v>1996</v>
      </c>
      <c r="E3662" s="58">
        <v>1551136</v>
      </c>
      <c r="F3662" s="58">
        <v>1447226</v>
      </c>
      <c r="G3662" s="59">
        <v>1284177</v>
      </c>
      <c r="H3662" s="59">
        <v>266959</v>
      </c>
      <c r="I3662" s="60">
        <v>0</v>
      </c>
      <c r="J3662" s="58">
        <v>-103910</v>
      </c>
      <c r="K3662" s="61"/>
      <c r="L3662" s="61"/>
      <c r="M3662" s="62">
        <v>3909</v>
      </c>
      <c r="N3662" s="61"/>
      <c r="O3662" s="61"/>
      <c r="P3662" s="61"/>
      <c r="Q3662" s="62">
        <v>41432</v>
      </c>
      <c r="R3662" s="61"/>
      <c r="S3662" s="61"/>
      <c r="T3662" s="61"/>
      <c r="U3662" s="61"/>
      <c r="V3662" s="61"/>
      <c r="W3662" s="62">
        <v>325451</v>
      </c>
      <c r="X3662" s="61"/>
      <c r="Y3662" s="61"/>
      <c r="Z3662" s="61"/>
      <c r="AA3662" s="62">
        <v>521617</v>
      </c>
      <c r="AB3662" s="61"/>
      <c r="AC3662" s="61"/>
      <c r="AD3662" s="62">
        <v>75880</v>
      </c>
      <c r="AE3662" s="61"/>
      <c r="AF3662" s="62">
        <v>226712</v>
      </c>
      <c r="AG3662" s="61"/>
      <c r="AH3662" s="61"/>
      <c r="AI3662" s="62">
        <v>89176</v>
      </c>
      <c r="AJ3662" s="61"/>
      <c r="AK3662" s="61"/>
      <c r="AL3662" s="61"/>
      <c r="AM3662" s="61"/>
      <c r="AN3662" s="61"/>
      <c r="AO3662" s="61"/>
      <c r="AP3662" s="62">
        <v>3855</v>
      </c>
      <c r="AQ3662" s="61"/>
      <c r="AR3662" s="62">
        <v>28420</v>
      </c>
      <c r="AS3662" s="61"/>
      <c r="AT3662" s="61"/>
      <c r="AU3662" s="61"/>
      <c r="AV3662" s="61"/>
      <c r="AW3662" s="61"/>
      <c r="AX3662" s="61"/>
      <c r="AY3662" s="62">
        <v>21124</v>
      </c>
      <c r="AZ3662" s="61"/>
      <c r="BA3662" s="62">
        <v>212091</v>
      </c>
      <c r="BB3662" s="61"/>
      <c r="BC3662" s="61"/>
      <c r="BD3662" s="61"/>
      <c r="BE3662" s="61"/>
      <c r="BF3662" s="61"/>
      <c r="BG3662" s="61"/>
      <c r="BH3662" s="61"/>
      <c r="BI3662" s="61"/>
      <c r="BJ3662" s="61"/>
      <c r="BK3662" s="62">
        <v>1469</v>
      </c>
      <c r="BL3662" s="61"/>
      <c r="BM3662" s="61"/>
      <c r="BN3662" s="61"/>
      <c r="BO3662" s="62">
        <v>-103910</v>
      </c>
    </row>
    <row r="3663" spans="1:67" x14ac:dyDescent="0.2">
      <c r="A3663" s="57" t="s">
        <v>72</v>
      </c>
      <c r="B3663" s="56" t="s">
        <v>72</v>
      </c>
      <c r="C3663" s="56" t="s">
        <v>617</v>
      </c>
      <c r="D3663" s="56">
        <v>1997</v>
      </c>
      <c r="E3663" s="58">
        <v>1619707</v>
      </c>
      <c r="F3663" s="58">
        <v>1501672</v>
      </c>
      <c r="G3663" s="59">
        <v>1350805</v>
      </c>
      <c r="H3663" s="59">
        <v>268902</v>
      </c>
      <c r="I3663" s="60">
        <v>0</v>
      </c>
      <c r="J3663" s="58">
        <v>-118035</v>
      </c>
      <c r="K3663" s="61"/>
      <c r="L3663" s="61"/>
      <c r="M3663" s="62">
        <v>3909</v>
      </c>
      <c r="N3663" s="61"/>
      <c r="O3663" s="61"/>
      <c r="P3663" s="61"/>
      <c r="Q3663" s="62">
        <v>41432</v>
      </c>
      <c r="R3663" s="61"/>
      <c r="S3663" s="61"/>
      <c r="T3663" s="61"/>
      <c r="U3663" s="61"/>
      <c r="V3663" s="61"/>
      <c r="W3663" s="62">
        <v>325451</v>
      </c>
      <c r="X3663" s="61"/>
      <c r="Y3663" s="61"/>
      <c r="Z3663" s="61"/>
      <c r="AA3663" s="62">
        <v>582236</v>
      </c>
      <c r="AB3663" s="61"/>
      <c r="AC3663" s="61"/>
      <c r="AD3663" s="62">
        <v>76598</v>
      </c>
      <c r="AE3663" s="61"/>
      <c r="AF3663" s="62">
        <v>226100</v>
      </c>
      <c r="AG3663" s="61"/>
      <c r="AH3663" s="61"/>
      <c r="AI3663" s="62">
        <v>95079</v>
      </c>
      <c r="AJ3663" s="61"/>
      <c r="AK3663" s="61"/>
      <c r="AL3663" s="61"/>
      <c r="AM3663" s="61"/>
      <c r="AN3663" s="61"/>
      <c r="AO3663" s="61"/>
      <c r="AP3663" s="62">
        <v>4385</v>
      </c>
      <c r="AQ3663" s="61"/>
      <c r="AR3663" s="62">
        <v>28563</v>
      </c>
      <c r="AS3663" s="61"/>
      <c r="AT3663" s="61"/>
      <c r="AU3663" s="61"/>
      <c r="AV3663" s="61"/>
      <c r="AW3663" s="61"/>
      <c r="AX3663" s="61"/>
      <c r="AY3663" s="62">
        <v>21338</v>
      </c>
      <c r="AZ3663" s="61"/>
      <c r="BA3663" s="62">
        <v>213147</v>
      </c>
      <c r="BB3663" s="61"/>
      <c r="BC3663" s="61"/>
      <c r="BD3663" s="61"/>
      <c r="BE3663" s="61"/>
      <c r="BF3663" s="61"/>
      <c r="BG3663" s="61"/>
      <c r="BH3663" s="61"/>
      <c r="BI3663" s="61"/>
      <c r="BJ3663" s="61"/>
      <c r="BK3663" s="62">
        <v>1469</v>
      </c>
      <c r="BL3663" s="61"/>
      <c r="BM3663" s="61"/>
      <c r="BN3663" s="61"/>
      <c r="BO3663" s="62">
        <v>-118035</v>
      </c>
    </row>
    <row r="3664" spans="1:67" x14ac:dyDescent="0.2">
      <c r="A3664" s="57" t="s">
        <v>72</v>
      </c>
      <c r="B3664" s="56" t="s">
        <v>72</v>
      </c>
      <c r="C3664" s="56" t="s">
        <v>617</v>
      </c>
      <c r="D3664" s="56">
        <v>1998</v>
      </c>
      <c r="E3664" s="58">
        <v>1598846</v>
      </c>
      <c r="F3664" s="58">
        <v>1480211</v>
      </c>
      <c r="G3664" s="59">
        <v>1380498</v>
      </c>
      <c r="H3664" s="59">
        <v>218348</v>
      </c>
      <c r="I3664" s="60">
        <v>0</v>
      </c>
      <c r="J3664" s="58">
        <v>-118635</v>
      </c>
      <c r="K3664" s="61"/>
      <c r="L3664" s="61"/>
      <c r="M3664" s="62">
        <v>3909</v>
      </c>
      <c r="N3664" s="61"/>
      <c r="O3664" s="61"/>
      <c r="P3664" s="61"/>
      <c r="Q3664" s="62">
        <v>41432</v>
      </c>
      <c r="R3664" s="61"/>
      <c r="S3664" s="61"/>
      <c r="T3664" s="61"/>
      <c r="U3664" s="61"/>
      <c r="V3664" s="61"/>
      <c r="W3664" s="62">
        <v>325451</v>
      </c>
      <c r="X3664" s="61"/>
      <c r="Y3664" s="61"/>
      <c r="Z3664" s="61"/>
      <c r="AA3664" s="62">
        <v>606963</v>
      </c>
      <c r="AB3664" s="61"/>
      <c r="AC3664" s="61"/>
      <c r="AD3664" s="62">
        <v>78776</v>
      </c>
      <c r="AE3664" s="61"/>
      <c r="AF3664" s="62">
        <v>227975</v>
      </c>
      <c r="AG3664" s="61"/>
      <c r="AH3664" s="61"/>
      <c r="AI3664" s="62">
        <v>95992</v>
      </c>
      <c r="AJ3664" s="61"/>
      <c r="AK3664" s="61"/>
      <c r="AL3664" s="61"/>
      <c r="AM3664" s="61"/>
      <c r="AN3664" s="61"/>
      <c r="AO3664" s="61"/>
      <c r="AP3664" s="62">
        <v>4385</v>
      </c>
      <c r="AQ3664" s="61"/>
      <c r="AR3664" s="62">
        <v>29739</v>
      </c>
      <c r="AS3664" s="61"/>
      <c r="AT3664" s="61"/>
      <c r="AU3664" s="61"/>
      <c r="AV3664" s="61"/>
      <c r="AW3664" s="61"/>
      <c r="AX3664" s="61"/>
      <c r="AY3664" s="62">
        <v>21970</v>
      </c>
      <c r="AZ3664" s="61"/>
      <c r="BA3664" s="62">
        <v>160785</v>
      </c>
      <c r="BB3664" s="61"/>
      <c r="BC3664" s="61"/>
      <c r="BD3664" s="61"/>
      <c r="BE3664" s="61"/>
      <c r="BF3664" s="61"/>
      <c r="BG3664" s="61"/>
      <c r="BH3664" s="61"/>
      <c r="BI3664" s="61"/>
      <c r="BJ3664" s="61"/>
      <c r="BK3664" s="62">
        <v>1469</v>
      </c>
      <c r="BL3664" s="61"/>
      <c r="BM3664" s="61"/>
      <c r="BN3664" s="61"/>
      <c r="BO3664" s="62">
        <v>-118635</v>
      </c>
    </row>
    <row r="3665" spans="1:67" x14ac:dyDescent="0.2">
      <c r="A3665" s="57" t="s">
        <v>72</v>
      </c>
      <c r="B3665" s="56" t="s">
        <v>72</v>
      </c>
      <c r="C3665" s="56" t="s">
        <v>72</v>
      </c>
      <c r="D3665" s="56">
        <v>2002</v>
      </c>
      <c r="E3665" s="58">
        <v>5880919</v>
      </c>
      <c r="F3665" s="58">
        <v>5880919</v>
      </c>
      <c r="G3665" s="59">
        <v>4961454</v>
      </c>
      <c r="H3665" s="59">
        <v>919465</v>
      </c>
      <c r="I3665" s="60">
        <v>0</v>
      </c>
      <c r="J3665" s="58">
        <v>0</v>
      </c>
      <c r="K3665" s="61"/>
      <c r="L3665" s="62">
        <v>41988</v>
      </c>
      <c r="M3665" s="61"/>
      <c r="N3665" s="61">
        <v>0</v>
      </c>
      <c r="O3665" s="62">
        <v>246236</v>
      </c>
      <c r="P3665" s="61"/>
      <c r="Q3665" s="61"/>
      <c r="R3665" s="61"/>
      <c r="S3665" s="61">
        <v>0</v>
      </c>
      <c r="T3665" s="61">
        <v>0</v>
      </c>
      <c r="U3665" s="61"/>
      <c r="V3665" s="62">
        <v>821140</v>
      </c>
      <c r="W3665" s="61"/>
      <c r="X3665" s="61">
        <v>0</v>
      </c>
      <c r="Y3665" s="62">
        <v>1582495</v>
      </c>
      <c r="Z3665" s="62">
        <v>763104</v>
      </c>
      <c r="AA3665" s="61"/>
      <c r="AB3665" s="62">
        <v>42655</v>
      </c>
      <c r="AC3665" s="62">
        <v>274946</v>
      </c>
      <c r="AD3665" s="61"/>
      <c r="AE3665" s="62">
        <v>535599</v>
      </c>
      <c r="AF3665" s="61"/>
      <c r="AG3665" s="62">
        <v>217378</v>
      </c>
      <c r="AH3665" s="62">
        <v>435913</v>
      </c>
      <c r="AI3665" s="61"/>
      <c r="AJ3665" s="61">
        <v>0</v>
      </c>
      <c r="AK3665" s="61">
        <v>0</v>
      </c>
      <c r="AL3665" s="61">
        <v>0</v>
      </c>
      <c r="AM3665" s="61">
        <v>0</v>
      </c>
      <c r="AN3665" s="62">
        <v>4305</v>
      </c>
      <c r="AO3665" s="61">
        <v>0</v>
      </c>
      <c r="AP3665" s="61"/>
      <c r="AQ3665" s="62">
        <v>45799</v>
      </c>
      <c r="AR3665" s="61"/>
      <c r="AS3665" s="62">
        <v>147025</v>
      </c>
      <c r="AT3665" s="62">
        <v>63851</v>
      </c>
      <c r="AU3665" s="62">
        <v>424416</v>
      </c>
      <c r="AV3665" s="61"/>
      <c r="AW3665" s="62">
        <v>4007</v>
      </c>
      <c r="AX3665" s="62">
        <v>58270</v>
      </c>
      <c r="AY3665" s="61"/>
      <c r="AZ3665" s="61">
        <v>329</v>
      </c>
      <c r="BA3665" s="61"/>
      <c r="BB3665" s="61">
        <v>0</v>
      </c>
      <c r="BC3665" s="62">
        <v>12871</v>
      </c>
      <c r="BD3665" s="61">
        <v>0</v>
      </c>
      <c r="BE3665" s="61"/>
      <c r="BF3665" s="61">
        <v>0</v>
      </c>
      <c r="BG3665" s="61"/>
      <c r="BH3665" s="61">
        <v>0</v>
      </c>
      <c r="BI3665" s="61"/>
      <c r="BJ3665" s="62">
        <v>154657</v>
      </c>
      <c r="BK3665" s="61"/>
      <c r="BL3665" s="62">
        <v>3935</v>
      </c>
      <c r="BM3665" s="61">
        <v>0</v>
      </c>
      <c r="BN3665" s="61">
        <v>0</v>
      </c>
      <c r="BO3665" s="61"/>
    </row>
    <row r="3666" spans="1:67" x14ac:dyDescent="0.2">
      <c r="A3666" s="57" t="s">
        <v>72</v>
      </c>
      <c r="B3666" s="56" t="s">
        <v>72</v>
      </c>
      <c r="C3666" s="56" t="s">
        <v>72</v>
      </c>
      <c r="D3666" s="56">
        <v>2003</v>
      </c>
      <c r="E3666" s="58">
        <v>6239835</v>
      </c>
      <c r="F3666" s="58">
        <v>6174015</v>
      </c>
      <c r="G3666" s="59">
        <v>5243165</v>
      </c>
      <c r="H3666" s="59">
        <v>996670</v>
      </c>
      <c r="I3666" s="60">
        <v>0</v>
      </c>
      <c r="J3666" s="58">
        <v>-65820</v>
      </c>
      <c r="K3666" s="61"/>
      <c r="L3666" s="62">
        <v>41988</v>
      </c>
      <c r="M3666" s="61"/>
      <c r="N3666" s="61">
        <v>0</v>
      </c>
      <c r="O3666" s="62">
        <v>253433</v>
      </c>
      <c r="P3666" s="61"/>
      <c r="Q3666" s="61"/>
      <c r="R3666" s="61"/>
      <c r="S3666" s="61">
        <v>0</v>
      </c>
      <c r="T3666" s="61">
        <v>0</v>
      </c>
      <c r="U3666" s="61"/>
      <c r="V3666" s="62">
        <v>878437</v>
      </c>
      <c r="W3666" s="61"/>
      <c r="X3666" s="61">
        <v>0</v>
      </c>
      <c r="Y3666" s="62">
        <v>1648425</v>
      </c>
      <c r="Z3666" s="62">
        <v>803456</v>
      </c>
      <c r="AA3666" s="61"/>
      <c r="AB3666" s="62">
        <v>48604</v>
      </c>
      <c r="AC3666" s="62">
        <v>282876</v>
      </c>
      <c r="AD3666" s="61"/>
      <c r="AE3666" s="62">
        <v>593165</v>
      </c>
      <c r="AF3666" s="61"/>
      <c r="AG3666" s="62">
        <v>237903</v>
      </c>
      <c r="AH3666" s="62">
        <v>454878</v>
      </c>
      <c r="AI3666" s="61"/>
      <c r="AJ3666" s="61">
        <v>0</v>
      </c>
      <c r="AK3666" s="61">
        <v>0</v>
      </c>
      <c r="AL3666" s="61">
        <v>0</v>
      </c>
      <c r="AM3666" s="61">
        <v>0</v>
      </c>
      <c r="AN3666" s="62">
        <v>4305</v>
      </c>
      <c r="AO3666" s="61">
        <v>0</v>
      </c>
      <c r="AP3666" s="61"/>
      <c r="AQ3666" s="62">
        <v>51913</v>
      </c>
      <c r="AR3666" s="61"/>
      <c r="AS3666" s="62">
        <v>174155</v>
      </c>
      <c r="AT3666" s="62">
        <v>68576</v>
      </c>
      <c r="AU3666" s="62">
        <v>453274</v>
      </c>
      <c r="AV3666" s="61"/>
      <c r="AW3666" s="62">
        <v>4007</v>
      </c>
      <c r="AX3666" s="62">
        <v>67872</v>
      </c>
      <c r="AY3666" s="61"/>
      <c r="AZ3666" s="61">
        <v>329</v>
      </c>
      <c r="BA3666" s="61"/>
      <c r="BB3666" s="61">
        <v>0</v>
      </c>
      <c r="BC3666" s="62">
        <v>13647</v>
      </c>
      <c r="BD3666" s="61">
        <v>0</v>
      </c>
      <c r="BE3666" s="61"/>
      <c r="BF3666" s="61">
        <v>0</v>
      </c>
      <c r="BG3666" s="61"/>
      <c r="BH3666" s="61">
        <v>0</v>
      </c>
      <c r="BI3666" s="61"/>
      <c r="BJ3666" s="62">
        <v>154657</v>
      </c>
      <c r="BK3666" s="61"/>
      <c r="BL3666" s="62">
        <v>3935</v>
      </c>
      <c r="BM3666" s="61">
        <v>0</v>
      </c>
      <c r="BN3666" s="62">
        <v>-65820</v>
      </c>
      <c r="BO3666" s="61"/>
    </row>
    <row r="3667" spans="1:67" x14ac:dyDescent="0.2">
      <c r="A3667" s="57" t="s">
        <v>72</v>
      </c>
      <c r="B3667" s="56" t="s">
        <v>72</v>
      </c>
      <c r="C3667" s="56" t="s">
        <v>72</v>
      </c>
      <c r="D3667" s="56">
        <v>2004</v>
      </c>
      <c r="E3667" s="58">
        <v>6727683</v>
      </c>
      <c r="F3667" s="58">
        <v>6528057</v>
      </c>
      <c r="G3667" s="59">
        <v>5674940</v>
      </c>
      <c r="H3667" s="59">
        <v>1052743</v>
      </c>
      <c r="I3667" s="60">
        <v>0</v>
      </c>
      <c r="J3667" s="58">
        <v>-199626</v>
      </c>
      <c r="K3667" s="61"/>
      <c r="L3667" s="62">
        <v>41988</v>
      </c>
      <c r="M3667" s="61"/>
      <c r="N3667" s="61">
        <v>0</v>
      </c>
      <c r="O3667" s="62">
        <v>265934</v>
      </c>
      <c r="P3667" s="61"/>
      <c r="Q3667" s="61"/>
      <c r="R3667" s="61"/>
      <c r="S3667" s="61">
        <v>0</v>
      </c>
      <c r="T3667" s="61">
        <v>0</v>
      </c>
      <c r="U3667" s="61"/>
      <c r="V3667" s="62">
        <v>913019</v>
      </c>
      <c r="W3667" s="61"/>
      <c r="X3667" s="61">
        <v>0</v>
      </c>
      <c r="Y3667" s="62">
        <v>1688046</v>
      </c>
      <c r="Z3667" s="62">
        <v>861683</v>
      </c>
      <c r="AA3667" s="61"/>
      <c r="AB3667" s="62">
        <v>94044</v>
      </c>
      <c r="AC3667" s="62">
        <v>351193</v>
      </c>
      <c r="AD3667" s="61"/>
      <c r="AE3667" s="62">
        <v>670091</v>
      </c>
      <c r="AF3667" s="61"/>
      <c r="AG3667" s="62">
        <v>310905</v>
      </c>
      <c r="AH3667" s="62">
        <v>478037</v>
      </c>
      <c r="AI3667" s="61"/>
      <c r="AJ3667" s="61">
        <v>0</v>
      </c>
      <c r="AK3667" s="61">
        <v>0</v>
      </c>
      <c r="AL3667" s="61">
        <v>0</v>
      </c>
      <c r="AM3667" s="61">
        <v>0</v>
      </c>
      <c r="AN3667" s="62">
        <v>4984</v>
      </c>
      <c r="AO3667" s="61">
        <v>0</v>
      </c>
      <c r="AP3667" s="61"/>
      <c r="AQ3667" s="62">
        <v>61377</v>
      </c>
      <c r="AR3667" s="61"/>
      <c r="AS3667" s="62">
        <v>182629</v>
      </c>
      <c r="AT3667" s="62">
        <v>69062</v>
      </c>
      <c r="AU3667" s="62">
        <v>486815</v>
      </c>
      <c r="AV3667" s="61"/>
      <c r="AW3667" s="62">
        <v>4007</v>
      </c>
      <c r="AX3667" s="62">
        <v>69961</v>
      </c>
      <c r="AY3667" s="61"/>
      <c r="AZ3667" s="62">
        <v>1282</v>
      </c>
      <c r="BA3667" s="61"/>
      <c r="BB3667" s="61">
        <v>0</v>
      </c>
      <c r="BC3667" s="62">
        <v>14034</v>
      </c>
      <c r="BD3667" s="61">
        <v>0</v>
      </c>
      <c r="BE3667" s="61"/>
      <c r="BF3667" s="61">
        <v>0</v>
      </c>
      <c r="BG3667" s="61"/>
      <c r="BH3667" s="61">
        <v>0</v>
      </c>
      <c r="BI3667" s="61"/>
      <c r="BJ3667" s="62">
        <v>154657</v>
      </c>
      <c r="BK3667" s="61"/>
      <c r="BL3667" s="62">
        <v>3935</v>
      </c>
      <c r="BM3667" s="61">
        <v>0</v>
      </c>
      <c r="BN3667" s="62">
        <v>-199626</v>
      </c>
      <c r="BO3667" s="61"/>
    </row>
    <row r="3668" spans="1:67" x14ac:dyDescent="0.2">
      <c r="A3668" s="57" t="s">
        <v>72</v>
      </c>
      <c r="B3668" s="56" t="s">
        <v>72</v>
      </c>
      <c r="C3668" s="56" t="s">
        <v>72</v>
      </c>
      <c r="D3668" s="56">
        <v>2005</v>
      </c>
      <c r="E3668" s="58">
        <v>7070184</v>
      </c>
      <c r="F3668" s="58">
        <v>6846991</v>
      </c>
      <c r="G3668" s="59">
        <v>5965084</v>
      </c>
      <c r="H3668" s="59">
        <v>1105100</v>
      </c>
      <c r="I3668" s="60">
        <v>0</v>
      </c>
      <c r="J3668" s="58">
        <v>-223193</v>
      </c>
      <c r="K3668" s="61"/>
      <c r="L3668" s="62">
        <v>41988</v>
      </c>
      <c r="M3668" s="61"/>
      <c r="N3668" s="61">
        <v>0</v>
      </c>
      <c r="O3668" s="62">
        <v>272358</v>
      </c>
      <c r="P3668" s="61"/>
      <c r="Q3668" s="61"/>
      <c r="R3668" s="61"/>
      <c r="S3668" s="61">
        <v>0</v>
      </c>
      <c r="T3668" s="61">
        <v>0</v>
      </c>
      <c r="U3668" s="61"/>
      <c r="V3668" s="62">
        <v>939731</v>
      </c>
      <c r="W3668" s="61"/>
      <c r="X3668" s="61">
        <v>0</v>
      </c>
      <c r="Y3668" s="62">
        <v>1726199</v>
      </c>
      <c r="Z3668" s="62">
        <v>946982</v>
      </c>
      <c r="AA3668" s="61"/>
      <c r="AB3668" s="62">
        <v>107601</v>
      </c>
      <c r="AC3668" s="62">
        <v>370321</v>
      </c>
      <c r="AD3668" s="61"/>
      <c r="AE3668" s="62">
        <v>726019</v>
      </c>
      <c r="AF3668" s="61"/>
      <c r="AG3668" s="62">
        <v>337163</v>
      </c>
      <c r="AH3668" s="62">
        <v>496722</v>
      </c>
      <c r="AI3668" s="61"/>
      <c r="AJ3668" s="61">
        <v>0</v>
      </c>
      <c r="AK3668" s="61">
        <v>0</v>
      </c>
      <c r="AL3668" s="61">
        <v>0</v>
      </c>
      <c r="AM3668" s="61">
        <v>0</v>
      </c>
      <c r="AN3668" s="61">
        <v>0</v>
      </c>
      <c r="AO3668" s="61">
        <v>0</v>
      </c>
      <c r="AP3668" s="61"/>
      <c r="AQ3668" s="62">
        <v>62230</v>
      </c>
      <c r="AR3668" s="61"/>
      <c r="AS3668" s="62">
        <v>205886</v>
      </c>
      <c r="AT3668" s="62">
        <v>97663</v>
      </c>
      <c r="AU3668" s="62">
        <v>486815</v>
      </c>
      <c r="AV3668" s="61"/>
      <c r="AW3668" s="62">
        <v>4007</v>
      </c>
      <c r="AX3668" s="62">
        <v>73089</v>
      </c>
      <c r="AY3668" s="61"/>
      <c r="AZ3668" s="62">
        <v>1964</v>
      </c>
      <c r="BA3668" s="61"/>
      <c r="BB3668" s="61">
        <v>0</v>
      </c>
      <c r="BC3668" s="62">
        <v>14141</v>
      </c>
      <c r="BD3668" s="61">
        <v>713</v>
      </c>
      <c r="BE3668" s="61"/>
      <c r="BF3668" s="61">
        <v>0</v>
      </c>
      <c r="BG3668" s="61"/>
      <c r="BH3668" s="61">
        <v>0</v>
      </c>
      <c r="BI3668" s="61"/>
      <c r="BJ3668" s="62">
        <v>154657</v>
      </c>
      <c r="BK3668" s="61"/>
      <c r="BL3668" s="62">
        <v>3935</v>
      </c>
      <c r="BM3668" s="61">
        <v>0</v>
      </c>
      <c r="BN3668" s="62">
        <v>-223193</v>
      </c>
      <c r="BO3668" s="61"/>
    </row>
    <row r="3669" spans="1:67" x14ac:dyDescent="0.2">
      <c r="A3669" s="57" t="s">
        <v>72</v>
      </c>
      <c r="B3669" s="56" t="s">
        <v>72</v>
      </c>
      <c r="C3669" s="56" t="s">
        <v>72</v>
      </c>
      <c r="D3669" s="56">
        <v>2006</v>
      </c>
      <c r="E3669" s="58">
        <v>8111104</v>
      </c>
      <c r="F3669" s="58">
        <v>7911032</v>
      </c>
      <c r="G3669" s="59">
        <v>6897955</v>
      </c>
      <c r="H3669" s="59">
        <v>1213149</v>
      </c>
      <c r="I3669" s="60">
        <v>0</v>
      </c>
      <c r="J3669" s="58">
        <v>-200072</v>
      </c>
      <c r="K3669" s="61"/>
      <c r="L3669" s="62">
        <v>41988</v>
      </c>
      <c r="M3669" s="61"/>
      <c r="N3669" s="62">
        <v>3765</v>
      </c>
      <c r="O3669" s="62">
        <v>368898</v>
      </c>
      <c r="P3669" s="61"/>
      <c r="Q3669" s="61"/>
      <c r="R3669" s="61"/>
      <c r="S3669" s="61">
        <v>0</v>
      </c>
      <c r="T3669" s="61">
        <v>0</v>
      </c>
      <c r="U3669" s="61"/>
      <c r="V3669" s="62">
        <v>830824</v>
      </c>
      <c r="W3669" s="61"/>
      <c r="X3669" s="61">
        <v>0</v>
      </c>
      <c r="Y3669" s="62">
        <v>2032872</v>
      </c>
      <c r="Z3669" s="62">
        <v>1331863</v>
      </c>
      <c r="AA3669" s="61"/>
      <c r="AB3669" s="62">
        <v>111638</v>
      </c>
      <c r="AC3669" s="62">
        <v>384501</v>
      </c>
      <c r="AD3669" s="61"/>
      <c r="AE3669" s="62">
        <v>807155</v>
      </c>
      <c r="AF3669" s="61"/>
      <c r="AG3669" s="62">
        <v>357724</v>
      </c>
      <c r="AH3669" s="62">
        <v>626727</v>
      </c>
      <c r="AI3669" s="61"/>
      <c r="AJ3669" s="61">
        <v>0</v>
      </c>
      <c r="AK3669" s="61">
        <v>0</v>
      </c>
      <c r="AL3669" s="61">
        <v>0</v>
      </c>
      <c r="AM3669" s="61">
        <v>0</v>
      </c>
      <c r="AN3669" s="61">
        <v>0</v>
      </c>
      <c r="AO3669" s="61">
        <v>0</v>
      </c>
      <c r="AP3669" s="61"/>
      <c r="AQ3669" s="62">
        <v>99443</v>
      </c>
      <c r="AR3669" s="61"/>
      <c r="AS3669" s="62">
        <v>216341</v>
      </c>
      <c r="AT3669" s="62">
        <v>129142</v>
      </c>
      <c r="AU3669" s="62">
        <v>486815</v>
      </c>
      <c r="AV3669" s="61"/>
      <c r="AW3669" s="62">
        <v>4007</v>
      </c>
      <c r="AX3669" s="62">
        <v>83897</v>
      </c>
      <c r="AY3669" s="61"/>
      <c r="AZ3669" s="62">
        <v>1964</v>
      </c>
      <c r="BA3669" s="61"/>
      <c r="BB3669" s="61">
        <v>0</v>
      </c>
      <c r="BC3669" s="62">
        <v>14460</v>
      </c>
      <c r="BD3669" s="62">
        <v>1209</v>
      </c>
      <c r="BE3669" s="61"/>
      <c r="BF3669" s="61">
        <v>0</v>
      </c>
      <c r="BG3669" s="61"/>
      <c r="BH3669" s="61">
        <v>0</v>
      </c>
      <c r="BI3669" s="61"/>
      <c r="BJ3669" s="62">
        <v>171936</v>
      </c>
      <c r="BK3669" s="61"/>
      <c r="BL3669" s="62">
        <v>3935</v>
      </c>
      <c r="BM3669" s="61">
        <v>0</v>
      </c>
      <c r="BN3669" s="62">
        <v>-200072</v>
      </c>
      <c r="BO3669" s="61"/>
    </row>
    <row r="3670" spans="1:67" x14ac:dyDescent="0.2">
      <c r="A3670" s="57" t="s">
        <v>72</v>
      </c>
      <c r="B3670" s="56" t="s">
        <v>72</v>
      </c>
      <c r="C3670" s="56" t="s">
        <v>72</v>
      </c>
      <c r="D3670" s="56">
        <v>2007</v>
      </c>
      <c r="E3670" s="58">
        <v>8569067</v>
      </c>
      <c r="F3670" s="58">
        <v>8362857</v>
      </c>
      <c r="G3670" s="59">
        <v>7319667</v>
      </c>
      <c r="H3670" s="59">
        <v>1249400</v>
      </c>
      <c r="I3670" s="60">
        <v>0</v>
      </c>
      <c r="J3670" s="58">
        <v>-206210</v>
      </c>
      <c r="K3670" s="61"/>
      <c r="L3670" s="62">
        <v>41988</v>
      </c>
      <c r="M3670" s="61"/>
      <c r="N3670" s="62">
        <v>3765</v>
      </c>
      <c r="O3670" s="62">
        <v>403462</v>
      </c>
      <c r="P3670" s="61"/>
      <c r="Q3670" s="61"/>
      <c r="R3670" s="61"/>
      <c r="S3670" s="61">
        <v>0</v>
      </c>
      <c r="T3670" s="61">
        <v>0</v>
      </c>
      <c r="U3670" s="61"/>
      <c r="V3670" s="62">
        <v>843350</v>
      </c>
      <c r="W3670" s="61"/>
      <c r="X3670" s="61">
        <v>0</v>
      </c>
      <c r="Y3670" s="62">
        <v>2119590</v>
      </c>
      <c r="Z3670" s="62">
        <v>1415798</v>
      </c>
      <c r="AA3670" s="61"/>
      <c r="AB3670" s="62">
        <v>116242</v>
      </c>
      <c r="AC3670" s="62">
        <v>393718</v>
      </c>
      <c r="AD3670" s="61"/>
      <c r="AE3670" s="62">
        <v>926475</v>
      </c>
      <c r="AF3670" s="61"/>
      <c r="AG3670" s="62">
        <v>381044</v>
      </c>
      <c r="AH3670" s="62">
        <v>674235</v>
      </c>
      <c r="AI3670" s="61"/>
      <c r="AJ3670" s="61">
        <v>0</v>
      </c>
      <c r="AK3670" s="61">
        <v>0</v>
      </c>
      <c r="AL3670" s="61">
        <v>0</v>
      </c>
      <c r="AM3670" s="61">
        <v>0</v>
      </c>
      <c r="AN3670" s="61">
        <v>0</v>
      </c>
      <c r="AO3670" s="61">
        <v>0</v>
      </c>
      <c r="AP3670" s="61"/>
      <c r="AQ3670" s="62">
        <v>100450</v>
      </c>
      <c r="AR3670" s="61"/>
      <c r="AS3670" s="62">
        <v>223068</v>
      </c>
      <c r="AT3670" s="62">
        <v>154617</v>
      </c>
      <c r="AU3670" s="62">
        <v>486815</v>
      </c>
      <c r="AV3670" s="61"/>
      <c r="AW3670" s="62">
        <v>4007</v>
      </c>
      <c r="AX3670" s="62">
        <v>88148</v>
      </c>
      <c r="AY3670" s="61"/>
      <c r="AZ3670" s="62">
        <v>1964</v>
      </c>
      <c r="BA3670" s="61"/>
      <c r="BB3670" s="61">
        <v>0</v>
      </c>
      <c r="BC3670" s="62">
        <v>14460</v>
      </c>
      <c r="BD3670" s="61">
        <v>0</v>
      </c>
      <c r="BE3670" s="61"/>
      <c r="BF3670" s="61">
        <v>0</v>
      </c>
      <c r="BG3670" s="61"/>
      <c r="BH3670" s="61">
        <v>0</v>
      </c>
      <c r="BI3670" s="61"/>
      <c r="BJ3670" s="62">
        <v>171936</v>
      </c>
      <c r="BK3670" s="61"/>
      <c r="BL3670" s="62">
        <v>3935</v>
      </c>
      <c r="BM3670" s="61">
        <v>0</v>
      </c>
      <c r="BN3670" s="62">
        <v>-206210</v>
      </c>
      <c r="BO3670" s="61"/>
    </row>
    <row r="3671" spans="1:67" x14ac:dyDescent="0.2">
      <c r="A3671" s="57" t="s">
        <v>72</v>
      </c>
      <c r="B3671" s="56" t="s">
        <v>72</v>
      </c>
      <c r="C3671" s="56" t="s">
        <v>72</v>
      </c>
      <c r="D3671" s="56">
        <v>2008</v>
      </c>
      <c r="E3671" s="58">
        <v>9970229</v>
      </c>
      <c r="F3671" s="58">
        <v>9773632</v>
      </c>
      <c r="G3671" s="59">
        <v>8208561</v>
      </c>
      <c r="H3671" s="59">
        <v>1761668</v>
      </c>
      <c r="I3671" s="60">
        <v>0</v>
      </c>
      <c r="J3671" s="58">
        <v>-196597</v>
      </c>
      <c r="K3671" s="61"/>
      <c r="L3671" s="62">
        <v>41988</v>
      </c>
      <c r="M3671" s="61"/>
      <c r="N3671" s="62">
        <v>3765</v>
      </c>
      <c r="O3671" s="62">
        <v>412632</v>
      </c>
      <c r="P3671" s="61"/>
      <c r="Q3671" s="61"/>
      <c r="R3671" s="61"/>
      <c r="S3671" s="61">
        <v>0</v>
      </c>
      <c r="T3671" s="61">
        <v>0</v>
      </c>
      <c r="U3671" s="61"/>
      <c r="V3671" s="62">
        <v>852400</v>
      </c>
      <c r="W3671" s="61"/>
      <c r="X3671" s="61">
        <v>0</v>
      </c>
      <c r="Y3671" s="62">
        <v>2443516</v>
      </c>
      <c r="Z3671" s="62">
        <v>1774573</v>
      </c>
      <c r="AA3671" s="61"/>
      <c r="AB3671" s="62">
        <v>123315</v>
      </c>
      <c r="AC3671" s="62">
        <v>430807</v>
      </c>
      <c r="AD3671" s="61"/>
      <c r="AE3671" s="62">
        <v>1033266</v>
      </c>
      <c r="AF3671" s="61"/>
      <c r="AG3671" s="62">
        <v>424393</v>
      </c>
      <c r="AH3671" s="62">
        <v>667906</v>
      </c>
      <c r="AI3671" s="61"/>
      <c r="AJ3671" s="61">
        <v>0</v>
      </c>
      <c r="AK3671" s="61">
        <v>0</v>
      </c>
      <c r="AL3671" s="61">
        <v>0</v>
      </c>
      <c r="AM3671" s="61">
        <v>0</v>
      </c>
      <c r="AN3671" s="61">
        <v>0</v>
      </c>
      <c r="AO3671" s="61">
        <v>0</v>
      </c>
      <c r="AP3671" s="61"/>
      <c r="AQ3671" s="62">
        <v>101218</v>
      </c>
      <c r="AR3671" s="61"/>
      <c r="AS3671" s="62">
        <v>229191</v>
      </c>
      <c r="AT3671" s="62">
        <v>239356</v>
      </c>
      <c r="AU3671" s="62">
        <v>895090</v>
      </c>
      <c r="AV3671" s="61"/>
      <c r="AW3671" s="62">
        <v>14807</v>
      </c>
      <c r="AX3671" s="62">
        <v>89711</v>
      </c>
      <c r="AY3671" s="61"/>
      <c r="AZ3671" s="62">
        <v>1964</v>
      </c>
      <c r="BA3671" s="61"/>
      <c r="BB3671" s="61">
        <v>0</v>
      </c>
      <c r="BC3671" s="62">
        <v>14460</v>
      </c>
      <c r="BD3671" s="61">
        <v>0</v>
      </c>
      <c r="BE3671" s="61"/>
      <c r="BF3671" s="61">
        <v>0</v>
      </c>
      <c r="BG3671" s="61"/>
      <c r="BH3671" s="61">
        <v>0</v>
      </c>
      <c r="BI3671" s="61"/>
      <c r="BJ3671" s="62">
        <v>171936</v>
      </c>
      <c r="BK3671" s="61"/>
      <c r="BL3671" s="62">
        <v>3935</v>
      </c>
      <c r="BM3671" s="61">
        <v>0</v>
      </c>
      <c r="BN3671" s="62">
        <v>-196597</v>
      </c>
      <c r="BO3671" s="61"/>
    </row>
    <row r="3672" spans="1:67" x14ac:dyDescent="0.2">
      <c r="A3672" s="57" t="s">
        <v>72</v>
      </c>
      <c r="B3672" s="56" t="s">
        <v>72</v>
      </c>
      <c r="C3672" s="56" t="s">
        <v>72</v>
      </c>
      <c r="D3672" s="56">
        <v>2009</v>
      </c>
      <c r="E3672" s="58">
        <v>10384280</v>
      </c>
      <c r="F3672" s="58">
        <v>10197295</v>
      </c>
      <c r="G3672" s="59">
        <v>8731504</v>
      </c>
      <c r="H3672" s="59">
        <v>1652776</v>
      </c>
      <c r="I3672" s="60">
        <v>0</v>
      </c>
      <c r="J3672" s="58">
        <v>-186985</v>
      </c>
      <c r="K3672" s="61"/>
      <c r="L3672" s="62">
        <v>41988</v>
      </c>
      <c r="M3672" s="61"/>
      <c r="N3672" s="62">
        <v>3765</v>
      </c>
      <c r="O3672" s="62">
        <v>416127</v>
      </c>
      <c r="P3672" s="61"/>
      <c r="Q3672" s="61"/>
      <c r="R3672" s="61"/>
      <c r="S3672" s="61">
        <v>0</v>
      </c>
      <c r="T3672" s="61">
        <v>0</v>
      </c>
      <c r="U3672" s="61"/>
      <c r="V3672" s="62">
        <v>830413</v>
      </c>
      <c r="W3672" s="61"/>
      <c r="X3672" s="61">
        <v>0</v>
      </c>
      <c r="Y3672" s="62">
        <v>2525507</v>
      </c>
      <c r="Z3672" s="62">
        <v>1824788</v>
      </c>
      <c r="AA3672" s="61"/>
      <c r="AB3672" s="62">
        <v>141009</v>
      </c>
      <c r="AC3672" s="62">
        <v>437867</v>
      </c>
      <c r="AD3672" s="61"/>
      <c r="AE3672" s="62">
        <v>1051022</v>
      </c>
      <c r="AF3672" s="61"/>
      <c r="AG3672" s="62">
        <v>471236</v>
      </c>
      <c r="AH3672" s="62">
        <v>987782</v>
      </c>
      <c r="AI3672" s="61"/>
      <c r="AJ3672" s="61">
        <v>0</v>
      </c>
      <c r="AK3672" s="61">
        <v>0</v>
      </c>
      <c r="AL3672" s="61">
        <v>0</v>
      </c>
      <c r="AM3672" s="61">
        <v>0</v>
      </c>
      <c r="AN3672" s="61">
        <v>0</v>
      </c>
      <c r="AO3672" s="61">
        <v>0</v>
      </c>
      <c r="AP3672" s="61"/>
      <c r="AQ3672" s="62">
        <v>102074</v>
      </c>
      <c r="AR3672" s="61"/>
      <c r="AS3672" s="62">
        <v>255494</v>
      </c>
      <c r="AT3672" s="62">
        <v>249894</v>
      </c>
      <c r="AU3672" s="62">
        <v>745093</v>
      </c>
      <c r="AV3672" s="61"/>
      <c r="AW3672" s="62">
        <v>14807</v>
      </c>
      <c r="AX3672" s="62">
        <v>91093</v>
      </c>
      <c r="AY3672" s="61"/>
      <c r="AZ3672" s="62">
        <v>1964</v>
      </c>
      <c r="BA3672" s="61"/>
      <c r="BB3672" s="61">
        <v>0</v>
      </c>
      <c r="BC3672" s="62">
        <v>16486</v>
      </c>
      <c r="BD3672" s="61">
        <v>0</v>
      </c>
      <c r="BE3672" s="61"/>
      <c r="BF3672" s="61">
        <v>0</v>
      </c>
      <c r="BG3672" s="61"/>
      <c r="BH3672" s="61">
        <v>0</v>
      </c>
      <c r="BI3672" s="61"/>
      <c r="BJ3672" s="62">
        <v>171936</v>
      </c>
      <c r="BK3672" s="61"/>
      <c r="BL3672" s="62">
        <v>3935</v>
      </c>
      <c r="BM3672" s="61">
        <v>0</v>
      </c>
      <c r="BN3672" s="62">
        <v>-186985</v>
      </c>
      <c r="BO3672" s="61"/>
    </row>
    <row r="3673" spans="1:67" x14ac:dyDescent="0.2">
      <c r="A3673" s="57" t="s">
        <v>72</v>
      </c>
      <c r="B3673" s="56" t="s">
        <v>72</v>
      </c>
      <c r="C3673" s="56" t="s">
        <v>72</v>
      </c>
      <c r="D3673" s="56">
        <v>2010</v>
      </c>
      <c r="E3673" s="58">
        <v>10877074</v>
      </c>
      <c r="F3673" s="58">
        <v>10631500</v>
      </c>
      <c r="G3673" s="59">
        <v>8901302</v>
      </c>
      <c r="H3673" s="59">
        <v>1975772</v>
      </c>
      <c r="I3673" s="60">
        <v>0</v>
      </c>
      <c r="J3673" s="58">
        <v>-245574</v>
      </c>
      <c r="K3673" s="61"/>
      <c r="L3673" s="62">
        <v>41988</v>
      </c>
      <c r="M3673" s="61"/>
      <c r="N3673" s="62">
        <v>5815</v>
      </c>
      <c r="O3673" s="62">
        <v>431212</v>
      </c>
      <c r="P3673" s="61"/>
      <c r="Q3673" s="61"/>
      <c r="R3673" s="61"/>
      <c r="S3673" s="61">
        <v>0</v>
      </c>
      <c r="T3673" s="61">
        <v>0</v>
      </c>
      <c r="U3673" s="61"/>
      <c r="V3673" s="62">
        <v>995758</v>
      </c>
      <c r="W3673" s="61"/>
      <c r="X3673" s="61">
        <v>0</v>
      </c>
      <c r="Y3673" s="62">
        <v>2629523</v>
      </c>
      <c r="Z3673" s="62">
        <v>1894268</v>
      </c>
      <c r="AA3673" s="61"/>
      <c r="AB3673" s="62">
        <v>146575</v>
      </c>
      <c r="AC3673" s="62">
        <v>451065</v>
      </c>
      <c r="AD3673" s="61"/>
      <c r="AE3673" s="62">
        <v>1105683</v>
      </c>
      <c r="AF3673" s="61"/>
      <c r="AG3673" s="62">
        <v>512533</v>
      </c>
      <c r="AH3673" s="62">
        <v>686882</v>
      </c>
      <c r="AI3673" s="61"/>
      <c r="AJ3673" s="61">
        <v>0</v>
      </c>
      <c r="AK3673" s="61">
        <v>0</v>
      </c>
      <c r="AL3673" s="61">
        <v>0</v>
      </c>
      <c r="AM3673" s="61">
        <v>0</v>
      </c>
      <c r="AN3673" s="61">
        <v>0</v>
      </c>
      <c r="AO3673" s="61">
        <v>0</v>
      </c>
      <c r="AP3673" s="61"/>
      <c r="AQ3673" s="62">
        <v>137639</v>
      </c>
      <c r="AR3673" s="61"/>
      <c r="AS3673" s="62">
        <v>285555</v>
      </c>
      <c r="AT3673" s="62">
        <v>362308</v>
      </c>
      <c r="AU3673" s="62">
        <v>745093</v>
      </c>
      <c r="AV3673" s="61"/>
      <c r="AW3673" s="62">
        <v>14807</v>
      </c>
      <c r="AX3673" s="62">
        <v>91579</v>
      </c>
      <c r="AY3673" s="61"/>
      <c r="AZ3673" s="62">
        <v>1964</v>
      </c>
      <c r="BA3673" s="61"/>
      <c r="BB3673" s="61">
        <v>0</v>
      </c>
      <c r="BC3673" s="62">
        <v>16486</v>
      </c>
      <c r="BD3673" s="61">
        <v>0</v>
      </c>
      <c r="BE3673" s="61"/>
      <c r="BF3673" s="61">
        <v>0</v>
      </c>
      <c r="BG3673" s="61"/>
      <c r="BH3673" s="61">
        <v>0</v>
      </c>
      <c r="BI3673" s="61"/>
      <c r="BJ3673" s="62">
        <v>316406</v>
      </c>
      <c r="BK3673" s="61"/>
      <c r="BL3673" s="62">
        <v>3935</v>
      </c>
      <c r="BM3673" s="61">
        <v>0</v>
      </c>
      <c r="BN3673" s="62">
        <v>-245574</v>
      </c>
      <c r="BO3673" s="61"/>
    </row>
    <row r="3674" spans="1:67" x14ac:dyDescent="0.2">
      <c r="A3674" s="57" t="s">
        <v>72</v>
      </c>
      <c r="B3674" s="56" t="s">
        <v>72</v>
      </c>
      <c r="C3674" s="56" t="s">
        <v>72</v>
      </c>
      <c r="D3674" s="56">
        <v>2011</v>
      </c>
      <c r="E3674" s="58">
        <v>11566921</v>
      </c>
      <c r="F3674" s="58">
        <v>11222665</v>
      </c>
      <c r="G3674" s="59">
        <v>9261850</v>
      </c>
      <c r="H3674" s="59">
        <v>2305071</v>
      </c>
      <c r="I3674" s="60">
        <v>0</v>
      </c>
      <c r="J3674" s="58">
        <v>-344256</v>
      </c>
      <c r="K3674" s="61"/>
      <c r="L3674" s="62">
        <v>41988</v>
      </c>
      <c r="M3674" s="61"/>
      <c r="N3674" s="62">
        <v>6821</v>
      </c>
      <c r="O3674" s="62">
        <v>444880</v>
      </c>
      <c r="P3674" s="61"/>
      <c r="Q3674" s="61"/>
      <c r="R3674" s="61"/>
      <c r="S3674" s="61">
        <v>0</v>
      </c>
      <c r="T3674" s="61">
        <v>0</v>
      </c>
      <c r="U3674" s="61"/>
      <c r="V3674" s="62">
        <v>1009858</v>
      </c>
      <c r="W3674" s="61"/>
      <c r="X3674" s="61">
        <v>0</v>
      </c>
      <c r="Y3674" s="62">
        <v>2713809</v>
      </c>
      <c r="Z3674" s="62">
        <v>1980900</v>
      </c>
      <c r="AA3674" s="61"/>
      <c r="AB3674" s="62">
        <v>151262</v>
      </c>
      <c r="AC3674" s="62">
        <v>468960</v>
      </c>
      <c r="AD3674" s="61"/>
      <c r="AE3674" s="62">
        <v>1182942</v>
      </c>
      <c r="AF3674" s="61"/>
      <c r="AG3674" s="62">
        <v>547966</v>
      </c>
      <c r="AH3674" s="62">
        <v>712464</v>
      </c>
      <c r="AI3674" s="61"/>
      <c r="AJ3674" s="61">
        <v>0</v>
      </c>
      <c r="AK3674" s="61">
        <v>0</v>
      </c>
      <c r="AL3674" s="61">
        <v>0</v>
      </c>
      <c r="AM3674" s="61">
        <v>0</v>
      </c>
      <c r="AN3674" s="61">
        <v>0</v>
      </c>
      <c r="AO3674" s="61">
        <v>0</v>
      </c>
      <c r="AP3674" s="61"/>
      <c r="AQ3674" s="62">
        <v>149740</v>
      </c>
      <c r="AR3674" s="61"/>
      <c r="AS3674" s="62">
        <v>314728</v>
      </c>
      <c r="AT3674" s="62">
        <v>606903</v>
      </c>
      <c r="AU3674" s="62">
        <v>751812</v>
      </c>
      <c r="AV3674" s="61"/>
      <c r="AW3674" s="62">
        <v>14807</v>
      </c>
      <c r="AX3674" s="62">
        <v>91579</v>
      </c>
      <c r="AY3674" s="61"/>
      <c r="AZ3674" s="62">
        <v>1964</v>
      </c>
      <c r="BA3674" s="61"/>
      <c r="BB3674" s="61">
        <v>0</v>
      </c>
      <c r="BC3674" s="62">
        <v>25286</v>
      </c>
      <c r="BD3674" s="61">
        <v>0</v>
      </c>
      <c r="BE3674" s="61"/>
      <c r="BF3674" s="61">
        <v>0</v>
      </c>
      <c r="BG3674" s="61"/>
      <c r="BH3674" s="61">
        <v>0</v>
      </c>
      <c r="BI3674" s="61"/>
      <c r="BJ3674" s="62">
        <v>344317</v>
      </c>
      <c r="BK3674" s="61"/>
      <c r="BL3674" s="62">
        <v>3935</v>
      </c>
      <c r="BM3674" s="61">
        <v>0</v>
      </c>
      <c r="BN3674" s="62">
        <v>-344256</v>
      </c>
      <c r="BO3674" s="61"/>
    </row>
    <row r="3675" spans="1:67" x14ac:dyDescent="0.2">
      <c r="A3675" s="57" t="s">
        <v>73</v>
      </c>
      <c r="B3675" s="56" t="s">
        <v>73</v>
      </c>
      <c r="C3675" s="56" t="s">
        <v>618</v>
      </c>
      <c r="D3675" s="56">
        <v>1989</v>
      </c>
      <c r="E3675" s="58">
        <v>4296009</v>
      </c>
      <c r="F3675" s="58">
        <v>4152243</v>
      </c>
      <c r="G3675" s="59">
        <v>3873970</v>
      </c>
      <c r="H3675" s="59">
        <v>422039</v>
      </c>
      <c r="I3675" s="60">
        <v>0</v>
      </c>
      <c r="J3675" s="58">
        <v>-143766</v>
      </c>
      <c r="K3675" s="62">
        <v>23966</v>
      </c>
      <c r="L3675" s="61"/>
      <c r="M3675" s="61"/>
      <c r="N3675" s="61"/>
      <c r="O3675" s="61"/>
      <c r="P3675" s="62">
        <v>203921</v>
      </c>
      <c r="Q3675" s="62">
        <v>6552</v>
      </c>
      <c r="R3675" s="61"/>
      <c r="S3675" s="61"/>
      <c r="T3675" s="61"/>
      <c r="U3675" s="61"/>
      <c r="V3675" s="61"/>
      <c r="W3675" s="62">
        <v>430936</v>
      </c>
      <c r="X3675" s="61"/>
      <c r="Y3675" s="61"/>
      <c r="Z3675" s="61"/>
      <c r="AA3675" s="62">
        <v>1298553</v>
      </c>
      <c r="AB3675" s="61"/>
      <c r="AC3675" s="61"/>
      <c r="AD3675" s="62">
        <v>963108</v>
      </c>
      <c r="AE3675" s="61"/>
      <c r="AF3675" s="62">
        <v>592216</v>
      </c>
      <c r="AG3675" s="61"/>
      <c r="AH3675" s="61"/>
      <c r="AI3675" s="62">
        <v>354718</v>
      </c>
      <c r="AJ3675" s="61"/>
      <c r="AK3675" s="61"/>
      <c r="AL3675" s="61"/>
      <c r="AM3675" s="61"/>
      <c r="AN3675" s="61"/>
      <c r="AO3675" s="61"/>
      <c r="AP3675" s="62">
        <v>46763</v>
      </c>
      <c r="AQ3675" s="61"/>
      <c r="AR3675" s="62">
        <v>53535</v>
      </c>
      <c r="AS3675" s="61"/>
      <c r="AT3675" s="61"/>
      <c r="AU3675" s="61"/>
      <c r="AV3675" s="61"/>
      <c r="AW3675" s="61"/>
      <c r="AX3675" s="61"/>
      <c r="AY3675" s="62">
        <v>90987</v>
      </c>
      <c r="AZ3675" s="61"/>
      <c r="BA3675" s="62">
        <v>230754</v>
      </c>
      <c r="BB3675" s="61"/>
      <c r="BC3675" s="61"/>
      <c r="BD3675" s="61"/>
      <c r="BE3675" s="61"/>
      <c r="BF3675" s="61"/>
      <c r="BG3675" s="61"/>
      <c r="BH3675" s="61"/>
      <c r="BI3675" s="61"/>
      <c r="BJ3675" s="61"/>
      <c r="BK3675" s="61"/>
      <c r="BL3675" s="61"/>
      <c r="BM3675" s="61"/>
      <c r="BN3675" s="61"/>
      <c r="BO3675" s="62">
        <v>-143766</v>
      </c>
    </row>
    <row r="3676" spans="1:67" x14ac:dyDescent="0.2">
      <c r="A3676" s="57" t="s">
        <v>73</v>
      </c>
      <c r="B3676" s="56" t="s">
        <v>73</v>
      </c>
      <c r="C3676" s="56" t="s">
        <v>618</v>
      </c>
      <c r="D3676" s="56">
        <v>1990</v>
      </c>
      <c r="E3676" s="58">
        <v>4022791</v>
      </c>
      <c r="F3676" s="58">
        <v>3879025</v>
      </c>
      <c r="G3676" s="59">
        <v>3514897</v>
      </c>
      <c r="H3676" s="59">
        <v>507894</v>
      </c>
      <c r="I3676" s="60">
        <v>0</v>
      </c>
      <c r="J3676" s="58">
        <v>-143766</v>
      </c>
      <c r="K3676" s="62">
        <v>23966</v>
      </c>
      <c r="L3676" s="61"/>
      <c r="M3676" s="61"/>
      <c r="N3676" s="61"/>
      <c r="O3676" s="61"/>
      <c r="P3676" s="62">
        <v>203921</v>
      </c>
      <c r="Q3676" s="62">
        <v>6552</v>
      </c>
      <c r="R3676" s="61"/>
      <c r="S3676" s="61"/>
      <c r="T3676" s="61"/>
      <c r="U3676" s="61"/>
      <c r="V3676" s="61"/>
      <c r="W3676" s="62">
        <v>432781</v>
      </c>
      <c r="X3676" s="61"/>
      <c r="Y3676" s="61"/>
      <c r="Z3676" s="61"/>
      <c r="AA3676" s="62">
        <v>827542</v>
      </c>
      <c r="AB3676" s="61"/>
      <c r="AC3676" s="61"/>
      <c r="AD3676" s="62">
        <v>1009887</v>
      </c>
      <c r="AE3676" s="61"/>
      <c r="AF3676" s="62">
        <v>640740</v>
      </c>
      <c r="AG3676" s="61"/>
      <c r="AH3676" s="61"/>
      <c r="AI3676" s="62">
        <v>369508</v>
      </c>
      <c r="AJ3676" s="61"/>
      <c r="AK3676" s="61"/>
      <c r="AL3676" s="61"/>
      <c r="AM3676" s="61"/>
      <c r="AN3676" s="61"/>
      <c r="AO3676" s="61"/>
      <c r="AP3676" s="62">
        <v>46763</v>
      </c>
      <c r="AQ3676" s="61"/>
      <c r="AR3676" s="62">
        <v>57061</v>
      </c>
      <c r="AS3676" s="61"/>
      <c r="AT3676" s="61"/>
      <c r="AU3676" s="61"/>
      <c r="AV3676" s="61"/>
      <c r="AW3676" s="61"/>
      <c r="AX3676" s="61"/>
      <c r="AY3676" s="62">
        <v>100823</v>
      </c>
      <c r="AZ3676" s="61"/>
      <c r="BA3676" s="62">
        <v>303247</v>
      </c>
      <c r="BB3676" s="61"/>
      <c r="BC3676" s="61"/>
      <c r="BD3676" s="61"/>
      <c r="BE3676" s="61"/>
      <c r="BF3676" s="61"/>
      <c r="BG3676" s="61"/>
      <c r="BH3676" s="61"/>
      <c r="BI3676" s="61"/>
      <c r="BJ3676" s="61"/>
      <c r="BK3676" s="61"/>
      <c r="BL3676" s="61"/>
      <c r="BM3676" s="61"/>
      <c r="BN3676" s="61"/>
      <c r="BO3676" s="62">
        <v>-143766</v>
      </c>
    </row>
    <row r="3677" spans="1:67" x14ac:dyDescent="0.2">
      <c r="A3677" s="57" t="s">
        <v>73</v>
      </c>
      <c r="B3677" s="56" t="s">
        <v>73</v>
      </c>
      <c r="C3677" s="56" t="s">
        <v>618</v>
      </c>
      <c r="D3677" s="56">
        <v>1991</v>
      </c>
      <c r="E3677" s="58">
        <v>4344722</v>
      </c>
      <c r="F3677" s="58">
        <v>4200956</v>
      </c>
      <c r="G3677" s="59">
        <v>3817727</v>
      </c>
      <c r="H3677" s="59">
        <v>526995</v>
      </c>
      <c r="I3677" s="60">
        <v>0</v>
      </c>
      <c r="J3677" s="58">
        <v>-143766</v>
      </c>
      <c r="K3677" s="62">
        <v>23966</v>
      </c>
      <c r="L3677" s="61"/>
      <c r="M3677" s="61"/>
      <c r="N3677" s="61"/>
      <c r="O3677" s="61"/>
      <c r="P3677" s="62">
        <v>203921</v>
      </c>
      <c r="Q3677" s="62">
        <v>6552</v>
      </c>
      <c r="R3677" s="61"/>
      <c r="S3677" s="61"/>
      <c r="T3677" s="61"/>
      <c r="U3677" s="61"/>
      <c r="V3677" s="61"/>
      <c r="W3677" s="62">
        <v>436873</v>
      </c>
      <c r="X3677" s="61"/>
      <c r="Y3677" s="61"/>
      <c r="Z3677" s="61"/>
      <c r="AA3677" s="62">
        <v>1009536</v>
      </c>
      <c r="AB3677" s="61"/>
      <c r="AC3677" s="61"/>
      <c r="AD3677" s="62">
        <v>1070162</v>
      </c>
      <c r="AE3677" s="61"/>
      <c r="AF3677" s="62">
        <v>683573</v>
      </c>
      <c r="AG3677" s="61"/>
      <c r="AH3677" s="61"/>
      <c r="AI3677" s="62">
        <v>383144</v>
      </c>
      <c r="AJ3677" s="61"/>
      <c r="AK3677" s="61"/>
      <c r="AL3677" s="61"/>
      <c r="AM3677" s="61"/>
      <c r="AN3677" s="61"/>
      <c r="AO3677" s="61"/>
      <c r="AP3677" s="62">
        <v>32135</v>
      </c>
      <c r="AQ3677" s="61"/>
      <c r="AR3677" s="62">
        <v>72987</v>
      </c>
      <c r="AS3677" s="61"/>
      <c r="AT3677" s="61"/>
      <c r="AU3677" s="61"/>
      <c r="AV3677" s="61"/>
      <c r="AW3677" s="61"/>
      <c r="AX3677" s="61"/>
      <c r="AY3677" s="62">
        <v>115762</v>
      </c>
      <c r="AZ3677" s="61"/>
      <c r="BA3677" s="62">
        <v>306111</v>
      </c>
      <c r="BB3677" s="61"/>
      <c r="BC3677" s="61"/>
      <c r="BD3677" s="61"/>
      <c r="BE3677" s="61"/>
      <c r="BF3677" s="61"/>
      <c r="BG3677" s="61"/>
      <c r="BH3677" s="61"/>
      <c r="BI3677" s="61"/>
      <c r="BJ3677" s="61"/>
      <c r="BK3677" s="61"/>
      <c r="BL3677" s="61"/>
      <c r="BM3677" s="61"/>
      <c r="BN3677" s="61"/>
      <c r="BO3677" s="62">
        <v>-143766</v>
      </c>
    </row>
    <row r="3678" spans="1:67" x14ac:dyDescent="0.2">
      <c r="A3678" s="57" t="s">
        <v>73</v>
      </c>
      <c r="B3678" s="56" t="s">
        <v>73</v>
      </c>
      <c r="C3678" s="56" t="s">
        <v>618</v>
      </c>
      <c r="D3678" s="56">
        <v>1992</v>
      </c>
      <c r="E3678" s="58">
        <v>4645755</v>
      </c>
      <c r="F3678" s="58">
        <v>4501989</v>
      </c>
      <c r="G3678" s="59">
        <v>4092699</v>
      </c>
      <c r="H3678" s="59">
        <v>553056</v>
      </c>
      <c r="I3678" s="60">
        <v>0</v>
      </c>
      <c r="J3678" s="58">
        <v>-143766</v>
      </c>
      <c r="K3678" s="62">
        <v>23966</v>
      </c>
      <c r="L3678" s="61"/>
      <c r="M3678" s="61"/>
      <c r="N3678" s="61"/>
      <c r="O3678" s="61"/>
      <c r="P3678" s="62">
        <v>203921</v>
      </c>
      <c r="Q3678" s="62">
        <v>6552</v>
      </c>
      <c r="R3678" s="61"/>
      <c r="S3678" s="61"/>
      <c r="T3678" s="61"/>
      <c r="U3678" s="61"/>
      <c r="V3678" s="61"/>
      <c r="W3678" s="62">
        <v>436873</v>
      </c>
      <c r="X3678" s="61"/>
      <c r="Y3678" s="61"/>
      <c r="Z3678" s="61"/>
      <c r="AA3678" s="62">
        <v>1201295</v>
      </c>
      <c r="AB3678" s="61"/>
      <c r="AC3678" s="61"/>
      <c r="AD3678" s="62">
        <v>1089464</v>
      </c>
      <c r="AE3678" s="61"/>
      <c r="AF3678" s="62">
        <v>719397</v>
      </c>
      <c r="AG3678" s="61"/>
      <c r="AH3678" s="61"/>
      <c r="AI3678" s="62">
        <v>411231</v>
      </c>
      <c r="AJ3678" s="61"/>
      <c r="AK3678" s="61"/>
      <c r="AL3678" s="61"/>
      <c r="AM3678" s="61"/>
      <c r="AN3678" s="61"/>
      <c r="AO3678" s="61"/>
      <c r="AP3678" s="62">
        <v>33828</v>
      </c>
      <c r="AQ3678" s="61"/>
      <c r="AR3678" s="62">
        <v>83018</v>
      </c>
      <c r="AS3678" s="61"/>
      <c r="AT3678" s="61"/>
      <c r="AU3678" s="61"/>
      <c r="AV3678" s="61"/>
      <c r="AW3678" s="61"/>
      <c r="AX3678" s="61"/>
      <c r="AY3678" s="62">
        <v>127071</v>
      </c>
      <c r="AZ3678" s="61"/>
      <c r="BA3678" s="62">
        <v>309139</v>
      </c>
      <c r="BB3678" s="61"/>
      <c r="BC3678" s="61"/>
      <c r="BD3678" s="61"/>
      <c r="BE3678" s="61"/>
      <c r="BF3678" s="61"/>
      <c r="BG3678" s="61"/>
      <c r="BH3678" s="61"/>
      <c r="BI3678" s="61"/>
      <c r="BJ3678" s="61"/>
      <c r="BK3678" s="61"/>
      <c r="BL3678" s="61"/>
      <c r="BM3678" s="61"/>
      <c r="BN3678" s="61"/>
      <c r="BO3678" s="62">
        <v>-143766</v>
      </c>
    </row>
    <row r="3679" spans="1:67" x14ac:dyDescent="0.2">
      <c r="A3679" s="57" t="s">
        <v>73</v>
      </c>
      <c r="B3679" s="56" t="s">
        <v>73</v>
      </c>
      <c r="C3679" s="56" t="s">
        <v>618</v>
      </c>
      <c r="D3679" s="56">
        <v>1993</v>
      </c>
      <c r="E3679" s="58">
        <v>4986185</v>
      </c>
      <c r="F3679" s="58">
        <v>4842419</v>
      </c>
      <c r="G3679" s="59">
        <v>4411089</v>
      </c>
      <c r="H3679" s="59">
        <v>575096</v>
      </c>
      <c r="I3679" s="60">
        <v>0</v>
      </c>
      <c r="J3679" s="58">
        <v>-143766</v>
      </c>
      <c r="K3679" s="62">
        <v>23966</v>
      </c>
      <c r="L3679" s="61"/>
      <c r="M3679" s="61"/>
      <c r="N3679" s="61"/>
      <c r="O3679" s="61"/>
      <c r="P3679" s="62">
        <v>203921</v>
      </c>
      <c r="Q3679" s="62">
        <v>6552</v>
      </c>
      <c r="R3679" s="61"/>
      <c r="S3679" s="61"/>
      <c r="T3679" s="61"/>
      <c r="U3679" s="61"/>
      <c r="V3679" s="61"/>
      <c r="W3679" s="62">
        <v>436873</v>
      </c>
      <c r="X3679" s="61"/>
      <c r="Y3679" s="61"/>
      <c r="Z3679" s="61"/>
      <c r="AA3679" s="62">
        <v>1383490</v>
      </c>
      <c r="AB3679" s="61"/>
      <c r="AC3679" s="61"/>
      <c r="AD3679" s="62">
        <v>1138831</v>
      </c>
      <c r="AE3679" s="61"/>
      <c r="AF3679" s="62">
        <v>786583</v>
      </c>
      <c r="AG3679" s="61"/>
      <c r="AH3679" s="61"/>
      <c r="AI3679" s="62">
        <v>430873</v>
      </c>
      <c r="AJ3679" s="61"/>
      <c r="AK3679" s="61"/>
      <c r="AL3679" s="61"/>
      <c r="AM3679" s="61"/>
      <c r="AN3679" s="61"/>
      <c r="AO3679" s="61"/>
      <c r="AP3679" s="62">
        <v>40858</v>
      </c>
      <c r="AQ3679" s="61"/>
      <c r="AR3679" s="62">
        <v>83018</v>
      </c>
      <c r="AS3679" s="61"/>
      <c r="AT3679" s="61"/>
      <c r="AU3679" s="61"/>
      <c r="AV3679" s="61"/>
      <c r="AW3679" s="61"/>
      <c r="AX3679" s="61"/>
      <c r="AY3679" s="62">
        <v>142081</v>
      </c>
      <c r="AZ3679" s="61"/>
      <c r="BA3679" s="62">
        <v>309139</v>
      </c>
      <c r="BB3679" s="61"/>
      <c r="BC3679" s="61"/>
      <c r="BD3679" s="61"/>
      <c r="BE3679" s="61"/>
      <c r="BF3679" s="61"/>
      <c r="BG3679" s="61"/>
      <c r="BH3679" s="61"/>
      <c r="BI3679" s="61"/>
      <c r="BJ3679" s="61"/>
      <c r="BK3679" s="61"/>
      <c r="BL3679" s="61"/>
      <c r="BM3679" s="61"/>
      <c r="BN3679" s="61"/>
      <c r="BO3679" s="62">
        <v>-143766</v>
      </c>
    </row>
    <row r="3680" spans="1:67" x14ac:dyDescent="0.2">
      <c r="A3680" s="57" t="s">
        <v>73</v>
      </c>
      <c r="B3680" s="56" t="s">
        <v>73</v>
      </c>
      <c r="C3680" s="56" t="s">
        <v>618</v>
      </c>
      <c r="D3680" s="56">
        <v>1994</v>
      </c>
      <c r="E3680" s="58">
        <v>5253030</v>
      </c>
      <c r="F3680" s="58">
        <v>4840044</v>
      </c>
      <c r="G3680" s="59">
        <v>4664230</v>
      </c>
      <c r="H3680" s="59">
        <v>588800</v>
      </c>
      <c r="I3680" s="60">
        <v>0</v>
      </c>
      <c r="J3680" s="58">
        <v>-412986</v>
      </c>
      <c r="K3680" s="62">
        <v>23966</v>
      </c>
      <c r="L3680" s="61"/>
      <c r="M3680" s="61"/>
      <c r="N3680" s="61"/>
      <c r="O3680" s="61"/>
      <c r="P3680" s="62">
        <v>246187</v>
      </c>
      <c r="Q3680" s="62">
        <v>6552</v>
      </c>
      <c r="R3680" s="61"/>
      <c r="S3680" s="61"/>
      <c r="T3680" s="61"/>
      <c r="U3680" s="61"/>
      <c r="V3680" s="61"/>
      <c r="W3680" s="62">
        <v>436873</v>
      </c>
      <c r="X3680" s="61"/>
      <c r="Y3680" s="61"/>
      <c r="Z3680" s="61"/>
      <c r="AA3680" s="62">
        <v>1535520</v>
      </c>
      <c r="AB3680" s="61"/>
      <c r="AC3680" s="61"/>
      <c r="AD3680" s="62">
        <v>1159011</v>
      </c>
      <c r="AE3680" s="61"/>
      <c r="AF3680" s="62">
        <v>809390</v>
      </c>
      <c r="AG3680" s="61"/>
      <c r="AH3680" s="61"/>
      <c r="AI3680" s="62">
        <v>446731</v>
      </c>
      <c r="AJ3680" s="61"/>
      <c r="AK3680" s="61"/>
      <c r="AL3680" s="61"/>
      <c r="AM3680" s="61"/>
      <c r="AN3680" s="61"/>
      <c r="AO3680" s="61"/>
      <c r="AP3680" s="62">
        <v>42147</v>
      </c>
      <c r="AQ3680" s="61"/>
      <c r="AR3680" s="62">
        <v>92953</v>
      </c>
      <c r="AS3680" s="61"/>
      <c r="AT3680" s="61"/>
      <c r="AU3680" s="61"/>
      <c r="AV3680" s="61"/>
      <c r="AW3680" s="61"/>
      <c r="AX3680" s="61"/>
      <c r="AY3680" s="62">
        <v>144561</v>
      </c>
      <c r="AZ3680" s="61"/>
      <c r="BA3680" s="62">
        <v>309139</v>
      </c>
      <c r="BB3680" s="61"/>
      <c r="BC3680" s="61"/>
      <c r="BD3680" s="61"/>
      <c r="BE3680" s="61"/>
      <c r="BF3680" s="61"/>
      <c r="BG3680" s="61"/>
      <c r="BH3680" s="61"/>
      <c r="BI3680" s="61"/>
      <c r="BJ3680" s="61"/>
      <c r="BK3680" s="61"/>
      <c r="BL3680" s="61"/>
      <c r="BM3680" s="61"/>
      <c r="BN3680" s="61"/>
      <c r="BO3680" s="62">
        <v>-412986</v>
      </c>
    </row>
    <row r="3681" spans="1:67" x14ac:dyDescent="0.2">
      <c r="A3681" s="57" t="s">
        <v>73</v>
      </c>
      <c r="B3681" s="56" t="s">
        <v>73</v>
      </c>
      <c r="C3681" s="56" t="s">
        <v>618</v>
      </c>
      <c r="D3681" s="56">
        <v>1995</v>
      </c>
      <c r="E3681" s="58">
        <v>5603155</v>
      </c>
      <c r="F3681" s="58">
        <v>5190169</v>
      </c>
      <c r="G3681" s="59">
        <v>4977384</v>
      </c>
      <c r="H3681" s="59">
        <v>625771</v>
      </c>
      <c r="I3681" s="60">
        <v>0</v>
      </c>
      <c r="J3681" s="58">
        <v>-412986</v>
      </c>
      <c r="K3681" s="62">
        <v>23966</v>
      </c>
      <c r="L3681" s="61"/>
      <c r="M3681" s="61"/>
      <c r="N3681" s="61"/>
      <c r="O3681" s="61"/>
      <c r="P3681" s="62">
        <v>289907</v>
      </c>
      <c r="Q3681" s="62">
        <v>6552</v>
      </c>
      <c r="R3681" s="61"/>
      <c r="S3681" s="61"/>
      <c r="T3681" s="61"/>
      <c r="U3681" s="61"/>
      <c r="V3681" s="61"/>
      <c r="W3681" s="62">
        <v>436873</v>
      </c>
      <c r="X3681" s="61"/>
      <c r="Y3681" s="61"/>
      <c r="Z3681" s="61"/>
      <c r="AA3681" s="62">
        <v>1746767</v>
      </c>
      <c r="AB3681" s="61"/>
      <c r="AC3681" s="61"/>
      <c r="AD3681" s="62">
        <v>1200020</v>
      </c>
      <c r="AE3681" s="61"/>
      <c r="AF3681" s="62">
        <v>819373</v>
      </c>
      <c r="AG3681" s="61"/>
      <c r="AH3681" s="61"/>
      <c r="AI3681" s="62">
        <v>453926</v>
      </c>
      <c r="AJ3681" s="61"/>
      <c r="AK3681" s="61"/>
      <c r="AL3681" s="61"/>
      <c r="AM3681" s="61"/>
      <c r="AN3681" s="61"/>
      <c r="AO3681" s="61"/>
      <c r="AP3681" s="62">
        <v>42865</v>
      </c>
      <c r="AQ3681" s="61"/>
      <c r="AR3681" s="62">
        <v>99642</v>
      </c>
      <c r="AS3681" s="61"/>
      <c r="AT3681" s="61"/>
      <c r="AU3681" s="61"/>
      <c r="AV3681" s="61"/>
      <c r="AW3681" s="61"/>
      <c r="AX3681" s="61"/>
      <c r="AY3681" s="62">
        <v>149963</v>
      </c>
      <c r="AZ3681" s="61"/>
      <c r="BA3681" s="62">
        <v>333301</v>
      </c>
      <c r="BB3681" s="61"/>
      <c r="BC3681" s="61"/>
      <c r="BD3681" s="61"/>
      <c r="BE3681" s="61"/>
      <c r="BF3681" s="61"/>
      <c r="BG3681" s="61"/>
      <c r="BH3681" s="61"/>
      <c r="BI3681" s="61"/>
      <c r="BJ3681" s="61"/>
      <c r="BK3681" s="61"/>
      <c r="BL3681" s="61"/>
      <c r="BM3681" s="61"/>
      <c r="BN3681" s="61"/>
      <c r="BO3681" s="62">
        <v>-412986</v>
      </c>
    </row>
    <row r="3682" spans="1:67" x14ac:dyDescent="0.2">
      <c r="A3682" s="57" t="s">
        <v>73</v>
      </c>
      <c r="B3682" s="56" t="s">
        <v>73</v>
      </c>
      <c r="C3682" s="56" t="s">
        <v>618</v>
      </c>
      <c r="D3682" s="56">
        <v>1996</v>
      </c>
      <c r="E3682" s="58">
        <v>5837211</v>
      </c>
      <c r="F3682" s="58">
        <v>5412988</v>
      </c>
      <c r="G3682" s="59">
        <v>5204560</v>
      </c>
      <c r="H3682" s="59">
        <v>632651</v>
      </c>
      <c r="I3682" s="60">
        <v>0</v>
      </c>
      <c r="J3682" s="58">
        <v>-424223</v>
      </c>
      <c r="K3682" s="62">
        <v>23966</v>
      </c>
      <c r="L3682" s="61"/>
      <c r="M3682" s="61"/>
      <c r="N3682" s="61"/>
      <c r="O3682" s="61"/>
      <c r="P3682" s="62">
        <v>289907</v>
      </c>
      <c r="Q3682" s="62">
        <v>6552</v>
      </c>
      <c r="R3682" s="61"/>
      <c r="S3682" s="61"/>
      <c r="T3682" s="61"/>
      <c r="U3682" s="61"/>
      <c r="V3682" s="61"/>
      <c r="W3682" s="62">
        <v>436873</v>
      </c>
      <c r="X3682" s="61"/>
      <c r="Y3682" s="61"/>
      <c r="Z3682" s="61"/>
      <c r="AA3682" s="62">
        <v>1921719</v>
      </c>
      <c r="AB3682" s="61"/>
      <c r="AC3682" s="61"/>
      <c r="AD3682" s="62">
        <v>1209239</v>
      </c>
      <c r="AE3682" s="61"/>
      <c r="AF3682" s="62">
        <v>843567</v>
      </c>
      <c r="AG3682" s="61"/>
      <c r="AH3682" s="61"/>
      <c r="AI3682" s="62">
        <v>472737</v>
      </c>
      <c r="AJ3682" s="61"/>
      <c r="AK3682" s="61"/>
      <c r="AL3682" s="61"/>
      <c r="AM3682" s="61"/>
      <c r="AN3682" s="61"/>
      <c r="AO3682" s="61"/>
      <c r="AP3682" s="62">
        <v>43537</v>
      </c>
      <c r="AQ3682" s="61"/>
      <c r="AR3682" s="62">
        <v>104178</v>
      </c>
      <c r="AS3682" s="61"/>
      <c r="AT3682" s="61"/>
      <c r="AU3682" s="61"/>
      <c r="AV3682" s="61"/>
      <c r="AW3682" s="61"/>
      <c r="AX3682" s="61"/>
      <c r="AY3682" s="62">
        <v>151635</v>
      </c>
      <c r="AZ3682" s="61"/>
      <c r="BA3682" s="62">
        <v>333301</v>
      </c>
      <c r="BB3682" s="61"/>
      <c r="BC3682" s="61"/>
      <c r="BD3682" s="61"/>
      <c r="BE3682" s="61"/>
      <c r="BF3682" s="61"/>
      <c r="BG3682" s="61"/>
      <c r="BH3682" s="61"/>
      <c r="BI3682" s="61"/>
      <c r="BJ3682" s="61"/>
      <c r="BK3682" s="61"/>
      <c r="BL3682" s="61"/>
      <c r="BM3682" s="61"/>
      <c r="BN3682" s="61"/>
      <c r="BO3682" s="62">
        <v>-424223</v>
      </c>
    </row>
    <row r="3683" spans="1:67" x14ac:dyDescent="0.2">
      <c r="A3683" s="57" t="s">
        <v>73</v>
      </c>
      <c r="B3683" s="56" t="s">
        <v>73</v>
      </c>
      <c r="C3683" s="56" t="s">
        <v>618</v>
      </c>
      <c r="D3683" s="56">
        <v>1997</v>
      </c>
      <c r="E3683" s="58">
        <v>6255589</v>
      </c>
      <c r="F3683" s="58">
        <v>5757103</v>
      </c>
      <c r="G3683" s="59">
        <v>5586029</v>
      </c>
      <c r="H3683" s="59">
        <v>669560</v>
      </c>
      <c r="I3683" s="60">
        <v>0</v>
      </c>
      <c r="J3683" s="58">
        <v>-498486</v>
      </c>
      <c r="K3683" s="62">
        <v>23966</v>
      </c>
      <c r="L3683" s="61"/>
      <c r="M3683" s="61"/>
      <c r="N3683" s="61"/>
      <c r="O3683" s="61"/>
      <c r="P3683" s="62">
        <v>289907</v>
      </c>
      <c r="Q3683" s="62">
        <v>6552</v>
      </c>
      <c r="R3683" s="61"/>
      <c r="S3683" s="61"/>
      <c r="T3683" s="61"/>
      <c r="U3683" s="61"/>
      <c r="V3683" s="61"/>
      <c r="W3683" s="62">
        <v>436873</v>
      </c>
      <c r="X3683" s="61"/>
      <c r="Y3683" s="61"/>
      <c r="Z3683" s="61"/>
      <c r="AA3683" s="62">
        <v>2122957</v>
      </c>
      <c r="AB3683" s="61"/>
      <c r="AC3683" s="61"/>
      <c r="AD3683" s="62">
        <v>1302997</v>
      </c>
      <c r="AE3683" s="61"/>
      <c r="AF3683" s="62">
        <v>905654</v>
      </c>
      <c r="AG3683" s="61"/>
      <c r="AH3683" s="61"/>
      <c r="AI3683" s="62">
        <v>497123</v>
      </c>
      <c r="AJ3683" s="61"/>
      <c r="AK3683" s="61"/>
      <c r="AL3683" s="61"/>
      <c r="AM3683" s="61"/>
      <c r="AN3683" s="61"/>
      <c r="AO3683" s="61"/>
      <c r="AP3683" s="62">
        <v>43879</v>
      </c>
      <c r="AQ3683" s="61"/>
      <c r="AR3683" s="62">
        <v>140015</v>
      </c>
      <c r="AS3683" s="61"/>
      <c r="AT3683" s="61"/>
      <c r="AU3683" s="61"/>
      <c r="AV3683" s="61"/>
      <c r="AW3683" s="61"/>
      <c r="AX3683" s="61"/>
      <c r="AY3683" s="62">
        <v>152365</v>
      </c>
      <c r="AZ3683" s="61"/>
      <c r="BA3683" s="62">
        <v>333301</v>
      </c>
      <c r="BB3683" s="61"/>
      <c r="BC3683" s="61"/>
      <c r="BD3683" s="61"/>
      <c r="BE3683" s="61"/>
      <c r="BF3683" s="61"/>
      <c r="BG3683" s="61"/>
      <c r="BH3683" s="61"/>
      <c r="BI3683" s="61"/>
      <c r="BJ3683" s="61"/>
      <c r="BK3683" s="61"/>
      <c r="BL3683" s="61"/>
      <c r="BM3683" s="61"/>
      <c r="BN3683" s="61"/>
      <c r="BO3683" s="62">
        <v>-498486</v>
      </c>
    </row>
    <row r="3684" spans="1:67" x14ac:dyDescent="0.2">
      <c r="A3684" s="57" t="s">
        <v>73</v>
      </c>
      <c r="B3684" s="56" t="s">
        <v>73</v>
      </c>
      <c r="C3684" s="56" t="s">
        <v>618</v>
      </c>
      <c r="D3684" s="56">
        <v>1998</v>
      </c>
      <c r="E3684" s="58">
        <v>6715823</v>
      </c>
      <c r="F3684" s="58">
        <v>6217337</v>
      </c>
      <c r="G3684" s="59">
        <v>5879067</v>
      </c>
      <c r="H3684" s="59">
        <v>836756</v>
      </c>
      <c r="I3684" s="60">
        <v>0</v>
      </c>
      <c r="J3684" s="58">
        <v>-498486</v>
      </c>
      <c r="K3684" s="62">
        <v>23966</v>
      </c>
      <c r="L3684" s="61"/>
      <c r="M3684" s="61"/>
      <c r="N3684" s="61"/>
      <c r="O3684" s="61"/>
      <c r="P3684" s="62">
        <v>380288</v>
      </c>
      <c r="Q3684" s="62">
        <v>6552</v>
      </c>
      <c r="R3684" s="61"/>
      <c r="S3684" s="61"/>
      <c r="T3684" s="61"/>
      <c r="U3684" s="61"/>
      <c r="V3684" s="61"/>
      <c r="W3684" s="62">
        <v>436873</v>
      </c>
      <c r="X3684" s="61"/>
      <c r="Y3684" s="61"/>
      <c r="Z3684" s="61"/>
      <c r="AA3684" s="62">
        <v>2270144</v>
      </c>
      <c r="AB3684" s="61"/>
      <c r="AC3684" s="61"/>
      <c r="AD3684" s="62">
        <v>1306488</v>
      </c>
      <c r="AE3684" s="61"/>
      <c r="AF3684" s="62">
        <v>919674</v>
      </c>
      <c r="AG3684" s="61"/>
      <c r="AH3684" s="61"/>
      <c r="AI3684" s="62">
        <v>535082</v>
      </c>
      <c r="AJ3684" s="61"/>
      <c r="AK3684" s="61"/>
      <c r="AL3684" s="61"/>
      <c r="AM3684" s="61"/>
      <c r="AN3684" s="61"/>
      <c r="AO3684" s="61"/>
      <c r="AP3684" s="62">
        <v>46039</v>
      </c>
      <c r="AQ3684" s="61"/>
      <c r="AR3684" s="62">
        <v>174803</v>
      </c>
      <c r="AS3684" s="61"/>
      <c r="AT3684" s="61"/>
      <c r="AU3684" s="61"/>
      <c r="AV3684" s="61"/>
      <c r="AW3684" s="61"/>
      <c r="AX3684" s="61"/>
      <c r="AY3684" s="62">
        <v>166568</v>
      </c>
      <c r="AZ3684" s="61"/>
      <c r="BA3684" s="62">
        <v>449346</v>
      </c>
      <c r="BB3684" s="61"/>
      <c r="BC3684" s="61"/>
      <c r="BD3684" s="61"/>
      <c r="BE3684" s="61"/>
      <c r="BF3684" s="61"/>
      <c r="BG3684" s="61"/>
      <c r="BH3684" s="61"/>
      <c r="BI3684" s="61"/>
      <c r="BJ3684" s="61"/>
      <c r="BK3684" s="61"/>
      <c r="BL3684" s="61"/>
      <c r="BM3684" s="61"/>
      <c r="BN3684" s="61"/>
      <c r="BO3684" s="62">
        <v>-498486</v>
      </c>
    </row>
    <row r="3685" spans="1:67" x14ac:dyDescent="0.2">
      <c r="A3685" s="57" t="s">
        <v>73</v>
      </c>
      <c r="B3685" s="56" t="s">
        <v>73</v>
      </c>
      <c r="C3685" s="56" t="s">
        <v>73</v>
      </c>
      <c r="D3685" s="56">
        <v>2002</v>
      </c>
      <c r="E3685" s="58">
        <v>4166761</v>
      </c>
      <c r="F3685" s="58">
        <v>4166761</v>
      </c>
      <c r="G3685" s="59">
        <v>3809377</v>
      </c>
      <c r="H3685" s="59">
        <v>357384</v>
      </c>
      <c r="I3685" s="60">
        <v>0</v>
      </c>
      <c r="J3685" s="58">
        <v>0</v>
      </c>
      <c r="K3685" s="61"/>
      <c r="L3685" s="62">
        <v>21747</v>
      </c>
      <c r="M3685" s="61"/>
      <c r="N3685" s="61">
        <v>0</v>
      </c>
      <c r="O3685" s="62">
        <v>67891</v>
      </c>
      <c r="P3685" s="61"/>
      <c r="Q3685" s="61"/>
      <c r="R3685" s="61"/>
      <c r="S3685" s="61">
        <v>0</v>
      </c>
      <c r="T3685" s="61">
        <v>0</v>
      </c>
      <c r="U3685" s="61"/>
      <c r="V3685" s="62">
        <v>151907</v>
      </c>
      <c r="W3685" s="61"/>
      <c r="X3685" s="61">
        <v>0</v>
      </c>
      <c r="Y3685" s="61">
        <v>0</v>
      </c>
      <c r="Z3685" s="62">
        <v>1854897</v>
      </c>
      <c r="AA3685" s="61"/>
      <c r="AB3685" s="61">
        <v>0</v>
      </c>
      <c r="AC3685" s="62">
        <v>823873</v>
      </c>
      <c r="AD3685" s="61"/>
      <c r="AE3685" s="62">
        <v>614440</v>
      </c>
      <c r="AF3685" s="61"/>
      <c r="AG3685" s="61">
        <v>0</v>
      </c>
      <c r="AH3685" s="62">
        <v>274622</v>
      </c>
      <c r="AI3685" s="61"/>
      <c r="AJ3685" s="61">
        <v>0</v>
      </c>
      <c r="AK3685" s="61">
        <v>0</v>
      </c>
      <c r="AL3685" s="61">
        <v>0</v>
      </c>
      <c r="AM3685" s="61">
        <v>0</v>
      </c>
      <c r="AN3685" s="61">
        <v>0</v>
      </c>
      <c r="AO3685" s="61">
        <v>0</v>
      </c>
      <c r="AP3685" s="61"/>
      <c r="AQ3685" s="62">
        <v>50428</v>
      </c>
      <c r="AR3685" s="61"/>
      <c r="AS3685" s="62">
        <v>29794</v>
      </c>
      <c r="AT3685" s="62">
        <v>26959</v>
      </c>
      <c r="AU3685" s="62">
        <v>212762</v>
      </c>
      <c r="AV3685" s="61"/>
      <c r="AW3685" s="61">
        <v>0</v>
      </c>
      <c r="AX3685" s="62">
        <v>37441</v>
      </c>
      <c r="AY3685" s="61"/>
      <c r="AZ3685" s="61">
        <v>0</v>
      </c>
      <c r="BA3685" s="61"/>
      <c r="BB3685" s="61">
        <v>0</v>
      </c>
      <c r="BC3685" s="61">
        <v>0</v>
      </c>
      <c r="BD3685" s="61">
        <v>0</v>
      </c>
      <c r="BE3685" s="61"/>
      <c r="BF3685" s="61">
        <v>0</v>
      </c>
      <c r="BG3685" s="61"/>
      <c r="BH3685" s="61">
        <v>0</v>
      </c>
      <c r="BI3685" s="61"/>
      <c r="BJ3685" s="61">
        <v>0</v>
      </c>
      <c r="BK3685" s="61"/>
      <c r="BL3685" s="61">
        <v>0</v>
      </c>
      <c r="BM3685" s="61">
        <v>0</v>
      </c>
      <c r="BN3685" s="61">
        <v>0</v>
      </c>
      <c r="BO3685" s="61"/>
    </row>
    <row r="3686" spans="1:67" x14ac:dyDescent="0.2">
      <c r="A3686" s="57" t="s">
        <v>73</v>
      </c>
      <c r="B3686" s="56" t="s">
        <v>73</v>
      </c>
      <c r="C3686" s="56" t="s">
        <v>73</v>
      </c>
      <c r="D3686" s="56">
        <v>2003</v>
      </c>
      <c r="E3686" s="58">
        <v>4355275</v>
      </c>
      <c r="F3686" s="58">
        <v>4355275</v>
      </c>
      <c r="G3686" s="59">
        <v>3963656</v>
      </c>
      <c r="H3686" s="59">
        <v>391619</v>
      </c>
      <c r="I3686" s="60">
        <v>0</v>
      </c>
      <c r="J3686" s="58">
        <v>0</v>
      </c>
      <c r="K3686" s="61"/>
      <c r="L3686" s="62">
        <v>21747</v>
      </c>
      <c r="M3686" s="61"/>
      <c r="N3686" s="61">
        <v>0</v>
      </c>
      <c r="O3686" s="62">
        <v>67891</v>
      </c>
      <c r="P3686" s="61"/>
      <c r="Q3686" s="61"/>
      <c r="R3686" s="61"/>
      <c r="S3686" s="61">
        <v>0</v>
      </c>
      <c r="T3686" s="61">
        <v>0</v>
      </c>
      <c r="U3686" s="61"/>
      <c r="V3686" s="62">
        <v>151907</v>
      </c>
      <c r="W3686" s="61"/>
      <c r="X3686" s="61">
        <v>0</v>
      </c>
      <c r="Y3686" s="61">
        <v>0</v>
      </c>
      <c r="Z3686" s="62">
        <v>1944690</v>
      </c>
      <c r="AA3686" s="61"/>
      <c r="AB3686" s="61">
        <v>0</v>
      </c>
      <c r="AC3686" s="62">
        <v>848378</v>
      </c>
      <c r="AD3686" s="61"/>
      <c r="AE3686" s="62">
        <v>640452</v>
      </c>
      <c r="AF3686" s="61"/>
      <c r="AG3686" s="61">
        <v>0</v>
      </c>
      <c r="AH3686" s="62">
        <v>288591</v>
      </c>
      <c r="AI3686" s="61"/>
      <c r="AJ3686" s="61">
        <v>0</v>
      </c>
      <c r="AK3686" s="61">
        <v>0</v>
      </c>
      <c r="AL3686" s="61">
        <v>0</v>
      </c>
      <c r="AM3686" s="61">
        <v>0</v>
      </c>
      <c r="AN3686" s="61">
        <v>0</v>
      </c>
      <c r="AO3686" s="61">
        <v>0</v>
      </c>
      <c r="AP3686" s="61"/>
      <c r="AQ3686" s="62">
        <v>50428</v>
      </c>
      <c r="AR3686" s="61"/>
      <c r="AS3686" s="62">
        <v>39679</v>
      </c>
      <c r="AT3686" s="62">
        <v>27606</v>
      </c>
      <c r="AU3686" s="62">
        <v>233957</v>
      </c>
      <c r="AV3686" s="61"/>
      <c r="AW3686" s="61">
        <v>0</v>
      </c>
      <c r="AX3686" s="62">
        <v>39949</v>
      </c>
      <c r="AY3686" s="61"/>
      <c r="AZ3686" s="61">
        <v>0</v>
      </c>
      <c r="BA3686" s="61"/>
      <c r="BB3686" s="61">
        <v>0</v>
      </c>
      <c r="BC3686" s="61">
        <v>0</v>
      </c>
      <c r="BD3686" s="61">
        <v>0</v>
      </c>
      <c r="BE3686" s="61"/>
      <c r="BF3686" s="61">
        <v>0</v>
      </c>
      <c r="BG3686" s="61"/>
      <c r="BH3686" s="61">
        <v>0</v>
      </c>
      <c r="BI3686" s="61"/>
      <c r="BJ3686" s="61">
        <v>0</v>
      </c>
      <c r="BK3686" s="61"/>
      <c r="BL3686" s="61">
        <v>0</v>
      </c>
      <c r="BM3686" s="61">
        <v>0</v>
      </c>
      <c r="BN3686" s="61">
        <v>0</v>
      </c>
      <c r="BO3686" s="61"/>
    </row>
    <row r="3687" spans="1:67" x14ac:dyDescent="0.2">
      <c r="A3687" s="57" t="s">
        <v>73</v>
      </c>
      <c r="B3687" s="56" t="s">
        <v>73</v>
      </c>
      <c r="C3687" s="56" t="s">
        <v>73</v>
      </c>
      <c r="D3687" s="56">
        <v>2004</v>
      </c>
      <c r="E3687" s="58">
        <v>4574655</v>
      </c>
      <c r="F3687" s="58">
        <v>4574655</v>
      </c>
      <c r="G3687" s="59">
        <v>4152904</v>
      </c>
      <c r="H3687" s="59">
        <v>421751</v>
      </c>
      <c r="I3687" s="60">
        <v>0</v>
      </c>
      <c r="J3687" s="58">
        <v>0</v>
      </c>
      <c r="K3687" s="61"/>
      <c r="L3687" s="62">
        <v>21747</v>
      </c>
      <c r="M3687" s="61"/>
      <c r="N3687" s="61">
        <v>0</v>
      </c>
      <c r="O3687" s="62">
        <v>67891</v>
      </c>
      <c r="P3687" s="61"/>
      <c r="Q3687" s="61"/>
      <c r="R3687" s="61"/>
      <c r="S3687" s="61">
        <v>0</v>
      </c>
      <c r="T3687" s="61">
        <v>0</v>
      </c>
      <c r="U3687" s="61"/>
      <c r="V3687" s="62">
        <v>151907</v>
      </c>
      <c r="W3687" s="61"/>
      <c r="X3687" s="61">
        <v>0</v>
      </c>
      <c r="Y3687" s="61">
        <v>0</v>
      </c>
      <c r="Z3687" s="62">
        <v>2038965</v>
      </c>
      <c r="AA3687" s="61"/>
      <c r="AB3687" s="61">
        <v>0</v>
      </c>
      <c r="AC3687" s="62">
        <v>889762</v>
      </c>
      <c r="AD3687" s="61"/>
      <c r="AE3687" s="62">
        <v>681332</v>
      </c>
      <c r="AF3687" s="61"/>
      <c r="AG3687" s="61">
        <v>0</v>
      </c>
      <c r="AH3687" s="62">
        <v>301300</v>
      </c>
      <c r="AI3687" s="61"/>
      <c r="AJ3687" s="61">
        <v>0</v>
      </c>
      <c r="AK3687" s="61">
        <v>0</v>
      </c>
      <c r="AL3687" s="61">
        <v>0</v>
      </c>
      <c r="AM3687" s="61">
        <v>0</v>
      </c>
      <c r="AN3687" s="61">
        <v>0</v>
      </c>
      <c r="AO3687" s="61">
        <v>0</v>
      </c>
      <c r="AP3687" s="61"/>
      <c r="AQ3687" s="62">
        <v>50428</v>
      </c>
      <c r="AR3687" s="61"/>
      <c r="AS3687" s="62">
        <v>44191</v>
      </c>
      <c r="AT3687" s="62">
        <v>27606</v>
      </c>
      <c r="AU3687" s="62">
        <v>245849</v>
      </c>
      <c r="AV3687" s="61"/>
      <c r="AW3687" s="61">
        <v>0</v>
      </c>
      <c r="AX3687" s="62">
        <v>53677</v>
      </c>
      <c r="AY3687" s="61"/>
      <c r="AZ3687" s="61">
        <v>0</v>
      </c>
      <c r="BA3687" s="61"/>
      <c r="BB3687" s="61">
        <v>0</v>
      </c>
      <c r="BC3687" s="61">
        <v>0</v>
      </c>
      <c r="BD3687" s="61">
        <v>0</v>
      </c>
      <c r="BE3687" s="61"/>
      <c r="BF3687" s="61">
        <v>0</v>
      </c>
      <c r="BG3687" s="61"/>
      <c r="BH3687" s="61">
        <v>0</v>
      </c>
      <c r="BI3687" s="61"/>
      <c r="BJ3687" s="61">
        <v>0</v>
      </c>
      <c r="BK3687" s="61"/>
      <c r="BL3687" s="61">
        <v>0</v>
      </c>
      <c r="BM3687" s="61">
        <v>0</v>
      </c>
      <c r="BN3687" s="61">
        <v>0</v>
      </c>
      <c r="BO3687" s="61"/>
    </row>
    <row r="3688" spans="1:67" x14ac:dyDescent="0.2">
      <c r="A3688" s="57" t="s">
        <v>73</v>
      </c>
      <c r="B3688" s="56" t="s">
        <v>73</v>
      </c>
      <c r="C3688" s="56" t="s">
        <v>73</v>
      </c>
      <c r="D3688" s="56">
        <v>2005</v>
      </c>
      <c r="E3688" s="58">
        <v>4864803</v>
      </c>
      <c r="F3688" s="58">
        <v>4779229</v>
      </c>
      <c r="G3688" s="59">
        <v>4428551</v>
      </c>
      <c r="H3688" s="59">
        <v>436252</v>
      </c>
      <c r="I3688" s="60">
        <v>0</v>
      </c>
      <c r="J3688" s="58">
        <v>-85574</v>
      </c>
      <c r="K3688" s="61"/>
      <c r="L3688" s="62">
        <v>21747</v>
      </c>
      <c r="M3688" s="61"/>
      <c r="N3688" s="61">
        <v>0</v>
      </c>
      <c r="O3688" s="62">
        <v>67891</v>
      </c>
      <c r="P3688" s="61"/>
      <c r="Q3688" s="61"/>
      <c r="R3688" s="61"/>
      <c r="S3688" s="61">
        <v>0</v>
      </c>
      <c r="T3688" s="61">
        <v>0</v>
      </c>
      <c r="U3688" s="61"/>
      <c r="V3688" s="62">
        <v>152252</v>
      </c>
      <c r="W3688" s="61"/>
      <c r="X3688" s="61">
        <v>0</v>
      </c>
      <c r="Y3688" s="61">
        <v>0</v>
      </c>
      <c r="Z3688" s="62">
        <v>2147385</v>
      </c>
      <c r="AA3688" s="61"/>
      <c r="AB3688" s="61">
        <v>0</v>
      </c>
      <c r="AC3688" s="62">
        <v>943053</v>
      </c>
      <c r="AD3688" s="61"/>
      <c r="AE3688" s="62">
        <v>713469</v>
      </c>
      <c r="AF3688" s="61"/>
      <c r="AG3688" s="61">
        <v>0</v>
      </c>
      <c r="AH3688" s="62">
        <v>382754</v>
      </c>
      <c r="AI3688" s="61"/>
      <c r="AJ3688" s="61">
        <v>0</v>
      </c>
      <c r="AK3688" s="61">
        <v>0</v>
      </c>
      <c r="AL3688" s="61">
        <v>0</v>
      </c>
      <c r="AM3688" s="61">
        <v>0</v>
      </c>
      <c r="AN3688" s="61">
        <v>0</v>
      </c>
      <c r="AO3688" s="61">
        <v>0</v>
      </c>
      <c r="AP3688" s="61"/>
      <c r="AQ3688" s="62">
        <v>50428</v>
      </c>
      <c r="AR3688" s="61"/>
      <c r="AS3688" s="62">
        <v>48363</v>
      </c>
      <c r="AT3688" s="62">
        <v>27606</v>
      </c>
      <c r="AU3688" s="62">
        <v>253297</v>
      </c>
      <c r="AV3688" s="61"/>
      <c r="AW3688" s="61">
        <v>0</v>
      </c>
      <c r="AX3688" s="62">
        <v>56558</v>
      </c>
      <c r="AY3688" s="61"/>
      <c r="AZ3688" s="61">
        <v>0</v>
      </c>
      <c r="BA3688" s="61"/>
      <c r="BB3688" s="61">
        <v>0</v>
      </c>
      <c r="BC3688" s="61">
        <v>0</v>
      </c>
      <c r="BD3688" s="61">
        <v>0</v>
      </c>
      <c r="BE3688" s="61"/>
      <c r="BF3688" s="61">
        <v>0</v>
      </c>
      <c r="BG3688" s="61"/>
      <c r="BH3688" s="61">
        <v>0</v>
      </c>
      <c r="BI3688" s="61"/>
      <c r="BJ3688" s="61">
        <v>0</v>
      </c>
      <c r="BK3688" s="61"/>
      <c r="BL3688" s="61">
        <v>0</v>
      </c>
      <c r="BM3688" s="61">
        <v>0</v>
      </c>
      <c r="BN3688" s="62">
        <v>-85574</v>
      </c>
      <c r="BO3688" s="61"/>
    </row>
    <row r="3689" spans="1:67" x14ac:dyDescent="0.2">
      <c r="A3689" s="57" t="s">
        <v>73</v>
      </c>
      <c r="B3689" s="56" t="s">
        <v>73</v>
      </c>
      <c r="C3689" s="56" t="s">
        <v>73</v>
      </c>
      <c r="D3689" s="56">
        <v>2006</v>
      </c>
      <c r="E3689" s="58">
        <v>4959063</v>
      </c>
      <c r="F3689" s="58">
        <v>4792928</v>
      </c>
      <c r="G3689" s="59">
        <v>4499893</v>
      </c>
      <c r="H3689" s="59">
        <v>459170</v>
      </c>
      <c r="I3689" s="60">
        <v>0</v>
      </c>
      <c r="J3689" s="58">
        <v>-166135</v>
      </c>
      <c r="K3689" s="61"/>
      <c r="L3689" s="62">
        <v>21747</v>
      </c>
      <c r="M3689" s="61"/>
      <c r="N3689" s="61">
        <v>0</v>
      </c>
      <c r="O3689" s="62">
        <v>70714</v>
      </c>
      <c r="P3689" s="61"/>
      <c r="Q3689" s="61"/>
      <c r="R3689" s="61"/>
      <c r="S3689" s="61">
        <v>0</v>
      </c>
      <c r="T3689" s="61">
        <v>0</v>
      </c>
      <c r="U3689" s="61"/>
      <c r="V3689" s="62">
        <v>152252</v>
      </c>
      <c r="W3689" s="61"/>
      <c r="X3689" s="61">
        <v>0</v>
      </c>
      <c r="Y3689" s="62">
        <v>27035</v>
      </c>
      <c r="Z3689" s="62">
        <v>2173740</v>
      </c>
      <c r="AA3689" s="61"/>
      <c r="AB3689" s="62">
        <v>2927</v>
      </c>
      <c r="AC3689" s="62">
        <v>981813</v>
      </c>
      <c r="AD3689" s="61"/>
      <c r="AE3689" s="62">
        <v>656835</v>
      </c>
      <c r="AF3689" s="61"/>
      <c r="AG3689" s="62">
        <v>23481</v>
      </c>
      <c r="AH3689" s="62">
        <v>389349</v>
      </c>
      <c r="AI3689" s="61"/>
      <c r="AJ3689" s="61">
        <v>0</v>
      </c>
      <c r="AK3689" s="61">
        <v>0</v>
      </c>
      <c r="AL3689" s="61">
        <v>0</v>
      </c>
      <c r="AM3689" s="61">
        <v>0</v>
      </c>
      <c r="AN3689" s="61">
        <v>0</v>
      </c>
      <c r="AO3689" s="61">
        <v>0</v>
      </c>
      <c r="AP3689" s="61"/>
      <c r="AQ3689" s="62">
        <v>51442</v>
      </c>
      <c r="AR3689" s="61"/>
      <c r="AS3689" s="62">
        <v>63315</v>
      </c>
      <c r="AT3689" s="62">
        <v>27606</v>
      </c>
      <c r="AU3689" s="62">
        <v>253297</v>
      </c>
      <c r="AV3689" s="61"/>
      <c r="AW3689" s="61">
        <v>0</v>
      </c>
      <c r="AX3689" s="62">
        <v>60832</v>
      </c>
      <c r="AY3689" s="61"/>
      <c r="AZ3689" s="62">
        <v>2678</v>
      </c>
      <c r="BA3689" s="61"/>
      <c r="BB3689" s="61">
        <v>0</v>
      </c>
      <c r="BC3689" s="61">
        <v>0</v>
      </c>
      <c r="BD3689" s="61">
        <v>0</v>
      </c>
      <c r="BE3689" s="61"/>
      <c r="BF3689" s="61">
        <v>0</v>
      </c>
      <c r="BG3689" s="61"/>
      <c r="BH3689" s="61">
        <v>0</v>
      </c>
      <c r="BI3689" s="61"/>
      <c r="BJ3689" s="61">
        <v>0</v>
      </c>
      <c r="BK3689" s="61"/>
      <c r="BL3689" s="61">
        <v>0</v>
      </c>
      <c r="BM3689" s="61">
        <v>0</v>
      </c>
      <c r="BN3689" s="62">
        <v>-166135</v>
      </c>
      <c r="BO3689" s="61"/>
    </row>
    <row r="3690" spans="1:67" x14ac:dyDescent="0.2">
      <c r="A3690" s="57" t="s">
        <v>73</v>
      </c>
      <c r="B3690" s="56" t="s">
        <v>73</v>
      </c>
      <c r="C3690" s="56" t="s">
        <v>73</v>
      </c>
      <c r="D3690" s="56">
        <v>2007</v>
      </c>
      <c r="E3690" s="58">
        <v>5348373</v>
      </c>
      <c r="F3690" s="58">
        <v>5075283</v>
      </c>
      <c r="G3690" s="59">
        <v>4811752</v>
      </c>
      <c r="H3690" s="59">
        <v>536621</v>
      </c>
      <c r="I3690" s="60">
        <v>0</v>
      </c>
      <c r="J3690" s="58">
        <v>-273090</v>
      </c>
      <c r="K3690" s="61"/>
      <c r="L3690" s="62">
        <v>21747</v>
      </c>
      <c r="M3690" s="61"/>
      <c r="N3690" s="61">
        <v>0</v>
      </c>
      <c r="O3690" s="62">
        <v>70939</v>
      </c>
      <c r="P3690" s="61"/>
      <c r="Q3690" s="61"/>
      <c r="R3690" s="61"/>
      <c r="S3690" s="61">
        <v>0</v>
      </c>
      <c r="T3690" s="61">
        <v>0</v>
      </c>
      <c r="U3690" s="61"/>
      <c r="V3690" s="62">
        <v>152252</v>
      </c>
      <c r="W3690" s="61"/>
      <c r="X3690" s="61">
        <v>0</v>
      </c>
      <c r="Y3690" s="62">
        <v>68960</v>
      </c>
      <c r="Z3690" s="62">
        <v>2194935</v>
      </c>
      <c r="AA3690" s="61"/>
      <c r="AB3690" s="62">
        <v>4042</v>
      </c>
      <c r="AC3690" s="62">
        <v>1056014</v>
      </c>
      <c r="AD3690" s="61"/>
      <c r="AE3690" s="62">
        <v>773801</v>
      </c>
      <c r="AF3690" s="61"/>
      <c r="AG3690" s="62">
        <v>77331</v>
      </c>
      <c r="AH3690" s="62">
        <v>391731</v>
      </c>
      <c r="AI3690" s="61"/>
      <c r="AJ3690" s="61">
        <v>0</v>
      </c>
      <c r="AK3690" s="61">
        <v>0</v>
      </c>
      <c r="AL3690" s="61">
        <v>0</v>
      </c>
      <c r="AM3690" s="61">
        <v>0</v>
      </c>
      <c r="AN3690" s="61">
        <v>0</v>
      </c>
      <c r="AO3690" s="61">
        <v>0</v>
      </c>
      <c r="AP3690" s="61"/>
      <c r="AQ3690" s="62">
        <v>55901</v>
      </c>
      <c r="AR3690" s="61"/>
      <c r="AS3690" s="62">
        <v>80982</v>
      </c>
      <c r="AT3690" s="62">
        <v>74866</v>
      </c>
      <c r="AU3690" s="62">
        <v>253297</v>
      </c>
      <c r="AV3690" s="61"/>
      <c r="AW3690" s="61">
        <v>0</v>
      </c>
      <c r="AX3690" s="62">
        <v>68897</v>
      </c>
      <c r="AY3690" s="61"/>
      <c r="AZ3690" s="62">
        <v>2678</v>
      </c>
      <c r="BA3690" s="61"/>
      <c r="BB3690" s="61">
        <v>0</v>
      </c>
      <c r="BC3690" s="61">
        <v>0</v>
      </c>
      <c r="BD3690" s="61">
        <v>0</v>
      </c>
      <c r="BE3690" s="61"/>
      <c r="BF3690" s="61">
        <v>0</v>
      </c>
      <c r="BG3690" s="61"/>
      <c r="BH3690" s="61">
        <v>0</v>
      </c>
      <c r="BI3690" s="61"/>
      <c r="BJ3690" s="61">
        <v>0</v>
      </c>
      <c r="BK3690" s="61"/>
      <c r="BL3690" s="61">
        <v>0</v>
      </c>
      <c r="BM3690" s="61">
        <v>0</v>
      </c>
      <c r="BN3690" s="62">
        <v>-273090</v>
      </c>
      <c r="BO3690" s="61"/>
    </row>
    <row r="3691" spans="1:67" x14ac:dyDescent="0.2">
      <c r="A3691" s="57" t="s">
        <v>73</v>
      </c>
      <c r="B3691" s="56" t="s">
        <v>73</v>
      </c>
      <c r="C3691" s="56" t="s">
        <v>73</v>
      </c>
      <c r="D3691" s="56">
        <v>2008</v>
      </c>
      <c r="E3691" s="58">
        <v>5641700</v>
      </c>
      <c r="F3691" s="58">
        <v>5321275</v>
      </c>
      <c r="G3691" s="59">
        <v>5082508</v>
      </c>
      <c r="H3691" s="59">
        <v>559192</v>
      </c>
      <c r="I3691" s="60">
        <v>0</v>
      </c>
      <c r="J3691" s="58">
        <v>-320425</v>
      </c>
      <c r="K3691" s="61"/>
      <c r="L3691" s="62">
        <v>21747</v>
      </c>
      <c r="M3691" s="61"/>
      <c r="N3691" s="61">
        <v>0</v>
      </c>
      <c r="O3691" s="62">
        <v>71126</v>
      </c>
      <c r="P3691" s="61"/>
      <c r="Q3691" s="61"/>
      <c r="R3691" s="61"/>
      <c r="S3691" s="61">
        <v>0</v>
      </c>
      <c r="T3691" s="61">
        <v>0</v>
      </c>
      <c r="U3691" s="61"/>
      <c r="V3691" s="62">
        <v>152252</v>
      </c>
      <c r="W3691" s="61"/>
      <c r="X3691" s="61">
        <v>0</v>
      </c>
      <c r="Y3691" s="62">
        <v>164339</v>
      </c>
      <c r="Z3691" s="62">
        <v>2210936</v>
      </c>
      <c r="AA3691" s="61"/>
      <c r="AB3691" s="62">
        <v>23425</v>
      </c>
      <c r="AC3691" s="62">
        <v>1085235</v>
      </c>
      <c r="AD3691" s="61"/>
      <c r="AE3691" s="62">
        <v>859124</v>
      </c>
      <c r="AF3691" s="61"/>
      <c r="AG3691" s="62">
        <v>98357</v>
      </c>
      <c r="AH3691" s="62">
        <v>395967</v>
      </c>
      <c r="AI3691" s="61"/>
      <c r="AJ3691" s="61">
        <v>0</v>
      </c>
      <c r="AK3691" s="61">
        <v>0</v>
      </c>
      <c r="AL3691" s="61">
        <v>0</v>
      </c>
      <c r="AM3691" s="61">
        <v>0</v>
      </c>
      <c r="AN3691" s="61">
        <v>0</v>
      </c>
      <c r="AO3691" s="61">
        <v>0</v>
      </c>
      <c r="AP3691" s="61"/>
      <c r="AQ3691" s="62">
        <v>63793</v>
      </c>
      <c r="AR3691" s="61"/>
      <c r="AS3691" s="62">
        <v>81554</v>
      </c>
      <c r="AT3691" s="62">
        <v>74866</v>
      </c>
      <c r="AU3691" s="62">
        <v>259658</v>
      </c>
      <c r="AV3691" s="61"/>
      <c r="AW3691" s="61">
        <v>0</v>
      </c>
      <c r="AX3691" s="62">
        <v>76643</v>
      </c>
      <c r="AY3691" s="61"/>
      <c r="AZ3691" s="62">
        <v>2678</v>
      </c>
      <c r="BA3691" s="61"/>
      <c r="BB3691" s="61">
        <v>0</v>
      </c>
      <c r="BC3691" s="61">
        <v>0</v>
      </c>
      <c r="BD3691" s="61">
        <v>0</v>
      </c>
      <c r="BE3691" s="61"/>
      <c r="BF3691" s="61">
        <v>0</v>
      </c>
      <c r="BG3691" s="61"/>
      <c r="BH3691" s="61">
        <v>0</v>
      </c>
      <c r="BI3691" s="61"/>
      <c r="BJ3691" s="61">
        <v>0</v>
      </c>
      <c r="BK3691" s="61"/>
      <c r="BL3691" s="61">
        <v>0</v>
      </c>
      <c r="BM3691" s="61">
        <v>0</v>
      </c>
      <c r="BN3691" s="62">
        <v>-320425</v>
      </c>
      <c r="BO3691" s="61"/>
    </row>
    <row r="3692" spans="1:67" x14ac:dyDescent="0.2">
      <c r="A3692" s="57" t="s">
        <v>73</v>
      </c>
      <c r="B3692" s="56" t="s">
        <v>73</v>
      </c>
      <c r="C3692" s="56" t="s">
        <v>73</v>
      </c>
      <c r="D3692" s="56">
        <v>2009</v>
      </c>
      <c r="E3692" s="58">
        <v>6536247</v>
      </c>
      <c r="F3692" s="58">
        <v>6189702</v>
      </c>
      <c r="G3692" s="59">
        <v>5632820</v>
      </c>
      <c r="H3692" s="59">
        <v>903427</v>
      </c>
      <c r="I3692" s="60">
        <v>0</v>
      </c>
      <c r="J3692" s="58">
        <v>-346545</v>
      </c>
      <c r="K3692" s="61"/>
      <c r="L3692" s="62">
        <v>21747</v>
      </c>
      <c r="M3692" s="61"/>
      <c r="N3692" s="61">
        <v>0</v>
      </c>
      <c r="O3692" s="62">
        <v>71126</v>
      </c>
      <c r="P3692" s="61"/>
      <c r="Q3692" s="61"/>
      <c r="R3692" s="61"/>
      <c r="S3692" s="61">
        <v>0</v>
      </c>
      <c r="T3692" s="61">
        <v>0</v>
      </c>
      <c r="U3692" s="61"/>
      <c r="V3692" s="62">
        <v>152252</v>
      </c>
      <c r="W3692" s="61"/>
      <c r="X3692" s="61">
        <v>0</v>
      </c>
      <c r="Y3692" s="62">
        <v>246784</v>
      </c>
      <c r="Z3692" s="62">
        <v>2344341</v>
      </c>
      <c r="AA3692" s="61"/>
      <c r="AB3692" s="62">
        <v>40994</v>
      </c>
      <c r="AC3692" s="62">
        <v>1281369</v>
      </c>
      <c r="AD3692" s="61"/>
      <c r="AE3692" s="62">
        <v>963832</v>
      </c>
      <c r="AF3692" s="61"/>
      <c r="AG3692" s="62">
        <v>112673</v>
      </c>
      <c r="AH3692" s="62">
        <v>397702</v>
      </c>
      <c r="AI3692" s="61"/>
      <c r="AJ3692" s="61">
        <v>0</v>
      </c>
      <c r="AK3692" s="61">
        <v>0</v>
      </c>
      <c r="AL3692" s="61">
        <v>0</v>
      </c>
      <c r="AM3692" s="61">
        <v>0</v>
      </c>
      <c r="AN3692" s="61">
        <v>0</v>
      </c>
      <c r="AO3692" s="61">
        <v>0</v>
      </c>
      <c r="AP3692" s="61"/>
      <c r="AQ3692" s="62">
        <v>63793</v>
      </c>
      <c r="AR3692" s="61"/>
      <c r="AS3692" s="62">
        <v>91140</v>
      </c>
      <c r="AT3692" s="62">
        <v>74866</v>
      </c>
      <c r="AU3692" s="62">
        <v>585729</v>
      </c>
      <c r="AV3692" s="61"/>
      <c r="AW3692" s="61">
        <v>0</v>
      </c>
      <c r="AX3692" s="62">
        <v>85221</v>
      </c>
      <c r="AY3692" s="61"/>
      <c r="AZ3692" s="62">
        <v>2678</v>
      </c>
      <c r="BA3692" s="61"/>
      <c r="BB3692" s="61">
        <v>0</v>
      </c>
      <c r="BC3692" s="61">
        <v>0</v>
      </c>
      <c r="BD3692" s="61">
        <v>0</v>
      </c>
      <c r="BE3692" s="61"/>
      <c r="BF3692" s="61">
        <v>0</v>
      </c>
      <c r="BG3692" s="61"/>
      <c r="BH3692" s="61">
        <v>0</v>
      </c>
      <c r="BI3692" s="61"/>
      <c r="BJ3692" s="61">
        <v>0</v>
      </c>
      <c r="BK3692" s="61"/>
      <c r="BL3692" s="61">
        <v>0</v>
      </c>
      <c r="BM3692" s="61">
        <v>0</v>
      </c>
      <c r="BN3692" s="62">
        <v>-346545</v>
      </c>
      <c r="BO3692" s="61"/>
    </row>
    <row r="3693" spans="1:67" x14ac:dyDescent="0.2">
      <c r="A3693" s="57" t="s">
        <v>73</v>
      </c>
      <c r="B3693" s="56" t="s">
        <v>73</v>
      </c>
      <c r="C3693" s="56" t="s">
        <v>73</v>
      </c>
      <c r="D3693" s="56">
        <v>2010</v>
      </c>
      <c r="E3693" s="58">
        <v>6717968</v>
      </c>
      <c r="F3693" s="58">
        <v>6292348</v>
      </c>
      <c r="G3693" s="59">
        <v>5646038</v>
      </c>
      <c r="H3693" s="59">
        <v>1071930</v>
      </c>
      <c r="I3693" s="60">
        <v>0</v>
      </c>
      <c r="J3693" s="58">
        <v>-425620</v>
      </c>
      <c r="K3693" s="61"/>
      <c r="L3693" s="62">
        <v>21747</v>
      </c>
      <c r="M3693" s="61"/>
      <c r="N3693" s="61">
        <v>0</v>
      </c>
      <c r="O3693" s="62">
        <v>80964</v>
      </c>
      <c r="P3693" s="61"/>
      <c r="Q3693" s="61"/>
      <c r="R3693" s="61"/>
      <c r="S3693" s="61">
        <v>0</v>
      </c>
      <c r="T3693" s="61">
        <v>0</v>
      </c>
      <c r="U3693" s="61"/>
      <c r="V3693" s="62">
        <v>152252</v>
      </c>
      <c r="W3693" s="61"/>
      <c r="X3693" s="61">
        <v>0</v>
      </c>
      <c r="Y3693" s="62">
        <v>343372</v>
      </c>
      <c r="Z3693" s="62">
        <v>2382315</v>
      </c>
      <c r="AA3693" s="61"/>
      <c r="AB3693" s="62">
        <v>46009</v>
      </c>
      <c r="AC3693" s="62">
        <v>1287818</v>
      </c>
      <c r="AD3693" s="61"/>
      <c r="AE3693" s="62">
        <v>1028894</v>
      </c>
      <c r="AF3693" s="61"/>
      <c r="AG3693" s="62">
        <v>132134</v>
      </c>
      <c r="AH3693" s="62">
        <v>170533</v>
      </c>
      <c r="AI3693" s="61"/>
      <c r="AJ3693" s="61">
        <v>0</v>
      </c>
      <c r="AK3693" s="61">
        <v>0</v>
      </c>
      <c r="AL3693" s="61">
        <v>0</v>
      </c>
      <c r="AM3693" s="61">
        <v>0</v>
      </c>
      <c r="AN3693" s="61">
        <v>0</v>
      </c>
      <c r="AO3693" s="62">
        <v>128450</v>
      </c>
      <c r="AP3693" s="61"/>
      <c r="AQ3693" s="62">
        <v>63793</v>
      </c>
      <c r="AR3693" s="61"/>
      <c r="AS3693" s="62">
        <v>94415</v>
      </c>
      <c r="AT3693" s="62">
        <v>108392</v>
      </c>
      <c r="AU3693" s="62">
        <v>585729</v>
      </c>
      <c r="AV3693" s="61"/>
      <c r="AW3693" s="61">
        <v>0</v>
      </c>
      <c r="AX3693" s="62">
        <v>88473</v>
      </c>
      <c r="AY3693" s="61"/>
      <c r="AZ3693" s="62">
        <v>2678</v>
      </c>
      <c r="BA3693" s="61"/>
      <c r="BB3693" s="61">
        <v>0</v>
      </c>
      <c r="BC3693" s="61">
        <v>0</v>
      </c>
      <c r="BD3693" s="61">
        <v>0</v>
      </c>
      <c r="BE3693" s="61"/>
      <c r="BF3693" s="61">
        <v>0</v>
      </c>
      <c r="BG3693" s="61"/>
      <c r="BH3693" s="61">
        <v>0</v>
      </c>
      <c r="BI3693" s="61"/>
      <c r="BJ3693" s="61">
        <v>0</v>
      </c>
      <c r="BK3693" s="61"/>
      <c r="BL3693" s="61">
        <v>0</v>
      </c>
      <c r="BM3693" s="61">
        <v>0</v>
      </c>
      <c r="BN3693" s="62">
        <v>-425620</v>
      </c>
      <c r="BO3693" s="61"/>
    </row>
    <row r="3694" spans="1:67" x14ac:dyDescent="0.2">
      <c r="A3694" s="57" t="s">
        <v>73</v>
      </c>
      <c r="B3694" s="56" t="s">
        <v>73</v>
      </c>
      <c r="C3694" s="56" t="s">
        <v>73</v>
      </c>
      <c r="D3694" s="56">
        <v>2011</v>
      </c>
      <c r="E3694" s="58">
        <v>6465698</v>
      </c>
      <c r="F3694" s="58">
        <v>6040078</v>
      </c>
      <c r="G3694" s="59">
        <v>5581548</v>
      </c>
      <c r="H3694" s="59">
        <v>884150</v>
      </c>
      <c r="I3694" s="60">
        <v>0</v>
      </c>
      <c r="J3694" s="58">
        <v>-425620</v>
      </c>
      <c r="K3694" s="61"/>
      <c r="L3694" s="62">
        <v>21747</v>
      </c>
      <c r="M3694" s="61"/>
      <c r="N3694" s="61">
        <v>0</v>
      </c>
      <c r="O3694" s="62">
        <v>80964</v>
      </c>
      <c r="P3694" s="61"/>
      <c r="Q3694" s="61"/>
      <c r="R3694" s="61"/>
      <c r="S3694" s="61">
        <v>0</v>
      </c>
      <c r="T3694" s="61">
        <v>0</v>
      </c>
      <c r="U3694" s="61"/>
      <c r="V3694" s="62">
        <v>152252</v>
      </c>
      <c r="W3694" s="61"/>
      <c r="X3694" s="61">
        <v>0</v>
      </c>
      <c r="Y3694" s="62">
        <v>394682</v>
      </c>
      <c r="Z3694" s="62">
        <v>2245430</v>
      </c>
      <c r="AA3694" s="61"/>
      <c r="AB3694" s="62">
        <v>62682</v>
      </c>
      <c r="AC3694" s="62">
        <v>1309799</v>
      </c>
      <c r="AD3694" s="61"/>
      <c r="AE3694" s="62">
        <v>985632</v>
      </c>
      <c r="AF3694" s="61"/>
      <c r="AG3694" s="62">
        <v>147349</v>
      </c>
      <c r="AH3694" s="62">
        <v>181011</v>
      </c>
      <c r="AI3694" s="61"/>
      <c r="AJ3694" s="61">
        <v>0</v>
      </c>
      <c r="AK3694" s="61">
        <v>0</v>
      </c>
      <c r="AL3694" s="61">
        <v>0</v>
      </c>
      <c r="AM3694" s="61">
        <v>0</v>
      </c>
      <c r="AN3694" s="61">
        <v>0</v>
      </c>
      <c r="AO3694" s="61">
        <v>0</v>
      </c>
      <c r="AP3694" s="61"/>
      <c r="AQ3694" s="62">
        <v>37485</v>
      </c>
      <c r="AR3694" s="61"/>
      <c r="AS3694" s="62">
        <v>94778</v>
      </c>
      <c r="AT3694" s="62">
        <v>108392</v>
      </c>
      <c r="AU3694" s="62">
        <v>630187</v>
      </c>
      <c r="AV3694" s="61"/>
      <c r="AW3694" s="61">
        <v>0</v>
      </c>
      <c r="AX3694" s="62">
        <v>13308</v>
      </c>
      <c r="AY3694" s="61"/>
      <c r="AZ3694" s="61">
        <v>0</v>
      </c>
      <c r="BA3694" s="61"/>
      <c r="BB3694" s="61">
        <v>0</v>
      </c>
      <c r="BC3694" s="61">
        <v>0</v>
      </c>
      <c r="BD3694" s="61">
        <v>0</v>
      </c>
      <c r="BE3694" s="61"/>
      <c r="BF3694" s="61">
        <v>0</v>
      </c>
      <c r="BG3694" s="61"/>
      <c r="BH3694" s="61">
        <v>0</v>
      </c>
      <c r="BI3694" s="61"/>
      <c r="BJ3694" s="61">
        <v>0</v>
      </c>
      <c r="BK3694" s="61"/>
      <c r="BL3694" s="61">
        <v>0</v>
      </c>
      <c r="BM3694" s="61">
        <v>0</v>
      </c>
      <c r="BN3694" s="62">
        <v>-425620</v>
      </c>
      <c r="BO3694" s="61"/>
    </row>
    <row r="3695" spans="1:67" x14ac:dyDescent="0.2">
      <c r="A3695" s="57" t="s">
        <v>74</v>
      </c>
      <c r="B3695" s="56" t="s">
        <v>74</v>
      </c>
      <c r="C3695" s="56" t="s">
        <v>619</v>
      </c>
      <c r="D3695" s="56">
        <v>1989</v>
      </c>
      <c r="E3695" s="58">
        <v>103316</v>
      </c>
      <c r="F3695" s="58">
        <v>103082</v>
      </c>
      <c r="G3695" s="59">
        <v>101672</v>
      </c>
      <c r="H3695" s="59">
        <v>1644</v>
      </c>
      <c r="I3695" s="60">
        <v>0</v>
      </c>
      <c r="J3695" s="58">
        <v>-234</v>
      </c>
      <c r="K3695" s="61"/>
      <c r="L3695" s="61"/>
      <c r="M3695" s="61"/>
      <c r="N3695" s="61"/>
      <c r="O3695" s="61"/>
      <c r="P3695" s="61"/>
      <c r="Q3695" s="61">
        <v>278</v>
      </c>
      <c r="R3695" s="61"/>
      <c r="S3695" s="61"/>
      <c r="T3695" s="61"/>
      <c r="U3695" s="61"/>
      <c r="V3695" s="61"/>
      <c r="W3695" s="61"/>
      <c r="X3695" s="61"/>
      <c r="Y3695" s="61"/>
      <c r="Z3695" s="61"/>
      <c r="AA3695" s="62">
        <v>61318</v>
      </c>
      <c r="AB3695" s="61"/>
      <c r="AC3695" s="61"/>
      <c r="AD3695" s="61">
        <v>434</v>
      </c>
      <c r="AE3695" s="61"/>
      <c r="AF3695" s="62">
        <v>25700</v>
      </c>
      <c r="AG3695" s="61"/>
      <c r="AH3695" s="61"/>
      <c r="AI3695" s="62">
        <v>13942</v>
      </c>
      <c r="AJ3695" s="61"/>
      <c r="AK3695" s="61"/>
      <c r="AL3695" s="61"/>
      <c r="AM3695" s="61"/>
      <c r="AN3695" s="61"/>
      <c r="AO3695" s="61"/>
      <c r="AP3695" s="62">
        <v>1548</v>
      </c>
      <c r="AQ3695" s="61"/>
      <c r="AR3695" s="61"/>
      <c r="AS3695" s="61"/>
      <c r="AT3695" s="61"/>
      <c r="AU3695" s="61"/>
      <c r="AV3695" s="61"/>
      <c r="AW3695" s="61"/>
      <c r="AX3695" s="61"/>
      <c r="AY3695" s="61">
        <v>96</v>
      </c>
      <c r="AZ3695" s="61"/>
      <c r="BA3695" s="61"/>
      <c r="BB3695" s="61"/>
      <c r="BC3695" s="61"/>
      <c r="BD3695" s="61"/>
      <c r="BE3695" s="61"/>
      <c r="BF3695" s="61"/>
      <c r="BG3695" s="61"/>
      <c r="BH3695" s="61"/>
      <c r="BI3695" s="61"/>
      <c r="BJ3695" s="61"/>
      <c r="BK3695" s="61"/>
      <c r="BL3695" s="61"/>
      <c r="BM3695" s="61"/>
      <c r="BN3695" s="61"/>
      <c r="BO3695" s="61">
        <v>-234</v>
      </c>
    </row>
    <row r="3696" spans="1:67" x14ac:dyDescent="0.2">
      <c r="A3696" s="57" t="s">
        <v>74</v>
      </c>
      <c r="B3696" s="56" t="s">
        <v>74</v>
      </c>
      <c r="C3696" s="56" t="s">
        <v>619</v>
      </c>
      <c r="D3696" s="56">
        <v>1990</v>
      </c>
      <c r="E3696" s="58">
        <v>98257</v>
      </c>
      <c r="F3696" s="58">
        <v>98023</v>
      </c>
      <c r="G3696" s="59">
        <v>96613</v>
      </c>
      <c r="H3696" s="59">
        <v>1644</v>
      </c>
      <c r="I3696" s="60">
        <v>0</v>
      </c>
      <c r="J3696" s="58">
        <v>-234</v>
      </c>
      <c r="K3696" s="61"/>
      <c r="L3696" s="61"/>
      <c r="M3696" s="61"/>
      <c r="N3696" s="61"/>
      <c r="O3696" s="61"/>
      <c r="P3696" s="61"/>
      <c r="Q3696" s="61">
        <v>278</v>
      </c>
      <c r="R3696" s="61"/>
      <c r="S3696" s="61"/>
      <c r="T3696" s="61"/>
      <c r="U3696" s="61"/>
      <c r="V3696" s="61"/>
      <c r="W3696" s="61"/>
      <c r="X3696" s="61"/>
      <c r="Y3696" s="61"/>
      <c r="Z3696" s="61"/>
      <c r="AA3696" s="62">
        <v>55280</v>
      </c>
      <c r="AB3696" s="61"/>
      <c r="AC3696" s="61"/>
      <c r="AD3696" s="61">
        <v>434</v>
      </c>
      <c r="AE3696" s="61"/>
      <c r="AF3696" s="62">
        <v>25700</v>
      </c>
      <c r="AG3696" s="61"/>
      <c r="AH3696" s="61"/>
      <c r="AI3696" s="62">
        <v>14921</v>
      </c>
      <c r="AJ3696" s="61"/>
      <c r="AK3696" s="61"/>
      <c r="AL3696" s="61"/>
      <c r="AM3696" s="61"/>
      <c r="AN3696" s="61"/>
      <c r="AO3696" s="61"/>
      <c r="AP3696" s="62">
        <v>1548</v>
      </c>
      <c r="AQ3696" s="61"/>
      <c r="AR3696" s="61"/>
      <c r="AS3696" s="61"/>
      <c r="AT3696" s="61"/>
      <c r="AU3696" s="61"/>
      <c r="AV3696" s="61"/>
      <c r="AW3696" s="61"/>
      <c r="AX3696" s="61"/>
      <c r="AY3696" s="61">
        <v>96</v>
      </c>
      <c r="AZ3696" s="61"/>
      <c r="BA3696" s="61"/>
      <c r="BB3696" s="61"/>
      <c r="BC3696" s="61"/>
      <c r="BD3696" s="61"/>
      <c r="BE3696" s="61"/>
      <c r="BF3696" s="61"/>
      <c r="BG3696" s="61"/>
      <c r="BH3696" s="61"/>
      <c r="BI3696" s="61"/>
      <c r="BJ3696" s="61"/>
      <c r="BK3696" s="61"/>
      <c r="BL3696" s="61"/>
      <c r="BM3696" s="61"/>
      <c r="BN3696" s="61"/>
      <c r="BO3696" s="61">
        <v>-234</v>
      </c>
    </row>
    <row r="3697" spans="1:67" x14ac:dyDescent="0.2">
      <c r="A3697" s="57" t="s">
        <v>74</v>
      </c>
      <c r="B3697" s="56" t="s">
        <v>74</v>
      </c>
      <c r="C3697" s="56" t="s">
        <v>619</v>
      </c>
      <c r="D3697" s="56">
        <v>1991</v>
      </c>
      <c r="E3697" s="58">
        <v>104671</v>
      </c>
      <c r="F3697" s="58">
        <v>104437</v>
      </c>
      <c r="G3697" s="59">
        <v>103027</v>
      </c>
      <c r="H3697" s="59">
        <v>1644</v>
      </c>
      <c r="I3697" s="60">
        <v>0</v>
      </c>
      <c r="J3697" s="58">
        <v>-234</v>
      </c>
      <c r="K3697" s="61"/>
      <c r="L3697" s="61"/>
      <c r="M3697" s="61"/>
      <c r="N3697" s="61"/>
      <c r="O3697" s="61"/>
      <c r="P3697" s="61"/>
      <c r="Q3697" s="61">
        <v>278</v>
      </c>
      <c r="R3697" s="61"/>
      <c r="S3697" s="61"/>
      <c r="T3697" s="61"/>
      <c r="U3697" s="61"/>
      <c r="V3697" s="61"/>
      <c r="W3697" s="61"/>
      <c r="X3697" s="61"/>
      <c r="Y3697" s="61"/>
      <c r="Z3697" s="61"/>
      <c r="AA3697" s="62">
        <v>59500</v>
      </c>
      <c r="AB3697" s="61"/>
      <c r="AC3697" s="61"/>
      <c r="AD3697" s="61">
        <v>916</v>
      </c>
      <c r="AE3697" s="61"/>
      <c r="AF3697" s="62">
        <v>27242</v>
      </c>
      <c r="AG3697" s="61"/>
      <c r="AH3697" s="61"/>
      <c r="AI3697" s="62">
        <v>15091</v>
      </c>
      <c r="AJ3697" s="61"/>
      <c r="AK3697" s="61"/>
      <c r="AL3697" s="61"/>
      <c r="AM3697" s="61"/>
      <c r="AN3697" s="61"/>
      <c r="AO3697" s="61"/>
      <c r="AP3697" s="62">
        <v>1548</v>
      </c>
      <c r="AQ3697" s="61"/>
      <c r="AR3697" s="61"/>
      <c r="AS3697" s="61"/>
      <c r="AT3697" s="61"/>
      <c r="AU3697" s="61"/>
      <c r="AV3697" s="61"/>
      <c r="AW3697" s="61"/>
      <c r="AX3697" s="61"/>
      <c r="AY3697" s="61">
        <v>96</v>
      </c>
      <c r="AZ3697" s="61"/>
      <c r="BA3697" s="61"/>
      <c r="BB3697" s="61"/>
      <c r="BC3697" s="61"/>
      <c r="BD3697" s="61"/>
      <c r="BE3697" s="61"/>
      <c r="BF3697" s="61"/>
      <c r="BG3697" s="61"/>
      <c r="BH3697" s="61"/>
      <c r="BI3697" s="61"/>
      <c r="BJ3697" s="61"/>
      <c r="BK3697" s="61"/>
      <c r="BL3697" s="61"/>
      <c r="BM3697" s="61"/>
      <c r="BN3697" s="61"/>
      <c r="BO3697" s="61">
        <v>-234</v>
      </c>
    </row>
    <row r="3698" spans="1:67" x14ac:dyDescent="0.2">
      <c r="A3698" s="57" t="s">
        <v>74</v>
      </c>
      <c r="B3698" s="56" t="s">
        <v>74</v>
      </c>
      <c r="C3698" s="56" t="s">
        <v>619</v>
      </c>
      <c r="D3698" s="56">
        <v>1992</v>
      </c>
      <c r="E3698" s="58">
        <v>95469</v>
      </c>
      <c r="F3698" s="58">
        <v>95235</v>
      </c>
      <c r="G3698" s="59">
        <v>93263</v>
      </c>
      <c r="H3698" s="59">
        <v>2206</v>
      </c>
      <c r="I3698" s="60">
        <v>0</v>
      </c>
      <c r="J3698" s="58">
        <v>-234</v>
      </c>
      <c r="K3698" s="61"/>
      <c r="L3698" s="61"/>
      <c r="M3698" s="61"/>
      <c r="N3698" s="61"/>
      <c r="O3698" s="61"/>
      <c r="P3698" s="61"/>
      <c r="Q3698" s="61">
        <v>278</v>
      </c>
      <c r="R3698" s="61"/>
      <c r="S3698" s="61"/>
      <c r="T3698" s="61"/>
      <c r="U3698" s="61"/>
      <c r="V3698" s="61"/>
      <c r="W3698" s="61"/>
      <c r="X3698" s="61"/>
      <c r="Y3698" s="61"/>
      <c r="Z3698" s="61"/>
      <c r="AA3698" s="62">
        <v>56062</v>
      </c>
      <c r="AB3698" s="61"/>
      <c r="AC3698" s="61"/>
      <c r="AD3698" s="62">
        <v>1660</v>
      </c>
      <c r="AE3698" s="61"/>
      <c r="AF3698" s="62">
        <v>19747</v>
      </c>
      <c r="AG3698" s="61"/>
      <c r="AH3698" s="61"/>
      <c r="AI3698" s="62">
        <v>15516</v>
      </c>
      <c r="AJ3698" s="61"/>
      <c r="AK3698" s="61"/>
      <c r="AL3698" s="61"/>
      <c r="AM3698" s="61"/>
      <c r="AN3698" s="61"/>
      <c r="AO3698" s="61"/>
      <c r="AP3698" s="62">
        <v>1548</v>
      </c>
      <c r="AQ3698" s="61"/>
      <c r="AR3698" s="61"/>
      <c r="AS3698" s="61"/>
      <c r="AT3698" s="61"/>
      <c r="AU3698" s="61"/>
      <c r="AV3698" s="61"/>
      <c r="AW3698" s="61"/>
      <c r="AX3698" s="61"/>
      <c r="AY3698" s="61">
        <v>658</v>
      </c>
      <c r="AZ3698" s="61"/>
      <c r="BA3698" s="61"/>
      <c r="BB3698" s="61"/>
      <c r="BC3698" s="61"/>
      <c r="BD3698" s="61"/>
      <c r="BE3698" s="61"/>
      <c r="BF3698" s="61"/>
      <c r="BG3698" s="61"/>
      <c r="BH3698" s="61"/>
      <c r="BI3698" s="61"/>
      <c r="BJ3698" s="61"/>
      <c r="BK3698" s="61"/>
      <c r="BL3698" s="61"/>
      <c r="BM3698" s="61"/>
      <c r="BN3698" s="61"/>
      <c r="BO3698" s="61">
        <v>-234</v>
      </c>
    </row>
    <row r="3699" spans="1:67" x14ac:dyDescent="0.2">
      <c r="A3699" s="57" t="s">
        <v>74</v>
      </c>
      <c r="B3699" s="56" t="s">
        <v>74</v>
      </c>
      <c r="C3699" s="56" t="s">
        <v>619</v>
      </c>
      <c r="D3699" s="56">
        <v>1993</v>
      </c>
      <c r="E3699" s="58">
        <v>102541</v>
      </c>
      <c r="F3699" s="58">
        <v>102307</v>
      </c>
      <c r="G3699" s="59">
        <v>100335</v>
      </c>
      <c r="H3699" s="59">
        <v>2206</v>
      </c>
      <c r="I3699" s="60">
        <v>0</v>
      </c>
      <c r="J3699" s="58">
        <v>-234</v>
      </c>
      <c r="K3699" s="61"/>
      <c r="L3699" s="61"/>
      <c r="M3699" s="61"/>
      <c r="N3699" s="61"/>
      <c r="O3699" s="61"/>
      <c r="P3699" s="61"/>
      <c r="Q3699" s="61">
        <v>278</v>
      </c>
      <c r="R3699" s="61"/>
      <c r="S3699" s="61"/>
      <c r="T3699" s="61"/>
      <c r="U3699" s="61"/>
      <c r="V3699" s="61"/>
      <c r="W3699" s="61"/>
      <c r="X3699" s="61"/>
      <c r="Y3699" s="61"/>
      <c r="Z3699" s="61"/>
      <c r="AA3699" s="62">
        <v>60610</v>
      </c>
      <c r="AB3699" s="61"/>
      <c r="AC3699" s="61"/>
      <c r="AD3699" s="62">
        <v>3073</v>
      </c>
      <c r="AE3699" s="61"/>
      <c r="AF3699" s="62">
        <v>19747</v>
      </c>
      <c r="AG3699" s="61"/>
      <c r="AH3699" s="61"/>
      <c r="AI3699" s="62">
        <v>16627</v>
      </c>
      <c r="AJ3699" s="61"/>
      <c r="AK3699" s="61"/>
      <c r="AL3699" s="61"/>
      <c r="AM3699" s="61"/>
      <c r="AN3699" s="61"/>
      <c r="AO3699" s="61"/>
      <c r="AP3699" s="62">
        <v>1548</v>
      </c>
      <c r="AQ3699" s="61"/>
      <c r="AR3699" s="61"/>
      <c r="AS3699" s="61"/>
      <c r="AT3699" s="61"/>
      <c r="AU3699" s="61"/>
      <c r="AV3699" s="61"/>
      <c r="AW3699" s="61"/>
      <c r="AX3699" s="61"/>
      <c r="AY3699" s="61">
        <v>658</v>
      </c>
      <c r="AZ3699" s="61"/>
      <c r="BA3699" s="61"/>
      <c r="BB3699" s="61"/>
      <c r="BC3699" s="61"/>
      <c r="BD3699" s="61"/>
      <c r="BE3699" s="61"/>
      <c r="BF3699" s="61"/>
      <c r="BG3699" s="61"/>
      <c r="BH3699" s="61"/>
      <c r="BI3699" s="61"/>
      <c r="BJ3699" s="61"/>
      <c r="BK3699" s="61"/>
      <c r="BL3699" s="61"/>
      <c r="BM3699" s="61"/>
      <c r="BN3699" s="61"/>
      <c r="BO3699" s="61">
        <v>-234</v>
      </c>
    </row>
    <row r="3700" spans="1:67" x14ac:dyDescent="0.2">
      <c r="A3700" s="57" t="s">
        <v>74</v>
      </c>
      <c r="B3700" s="56" t="s">
        <v>74</v>
      </c>
      <c r="C3700" s="56" t="s">
        <v>619</v>
      </c>
      <c r="D3700" s="56">
        <v>1994</v>
      </c>
      <c r="E3700" s="58">
        <v>104724</v>
      </c>
      <c r="F3700" s="58">
        <v>98801</v>
      </c>
      <c r="G3700" s="59">
        <v>101729</v>
      </c>
      <c r="H3700" s="59">
        <v>2995</v>
      </c>
      <c r="I3700" s="60">
        <v>0</v>
      </c>
      <c r="J3700" s="58">
        <v>-5923</v>
      </c>
      <c r="K3700" s="61"/>
      <c r="L3700" s="61"/>
      <c r="M3700" s="61"/>
      <c r="N3700" s="61"/>
      <c r="O3700" s="61"/>
      <c r="P3700" s="61"/>
      <c r="Q3700" s="61">
        <v>278</v>
      </c>
      <c r="R3700" s="61"/>
      <c r="S3700" s="61"/>
      <c r="T3700" s="61"/>
      <c r="U3700" s="61"/>
      <c r="V3700" s="61"/>
      <c r="W3700" s="61"/>
      <c r="X3700" s="61"/>
      <c r="Y3700" s="61"/>
      <c r="Z3700" s="61"/>
      <c r="AA3700" s="62">
        <v>61175</v>
      </c>
      <c r="AB3700" s="61"/>
      <c r="AC3700" s="61"/>
      <c r="AD3700" s="62">
        <v>3902</v>
      </c>
      <c r="AE3700" s="61"/>
      <c r="AF3700" s="62">
        <v>19747</v>
      </c>
      <c r="AG3700" s="61"/>
      <c r="AH3700" s="61"/>
      <c r="AI3700" s="62">
        <v>16627</v>
      </c>
      <c r="AJ3700" s="61"/>
      <c r="AK3700" s="61"/>
      <c r="AL3700" s="61"/>
      <c r="AM3700" s="61"/>
      <c r="AN3700" s="61"/>
      <c r="AO3700" s="61"/>
      <c r="AP3700" s="62">
        <v>2337</v>
      </c>
      <c r="AQ3700" s="61"/>
      <c r="AR3700" s="61"/>
      <c r="AS3700" s="61"/>
      <c r="AT3700" s="61"/>
      <c r="AU3700" s="61"/>
      <c r="AV3700" s="61"/>
      <c r="AW3700" s="61"/>
      <c r="AX3700" s="61"/>
      <c r="AY3700" s="61">
        <v>658</v>
      </c>
      <c r="AZ3700" s="61"/>
      <c r="BA3700" s="61"/>
      <c r="BB3700" s="61"/>
      <c r="BC3700" s="61"/>
      <c r="BD3700" s="61"/>
      <c r="BE3700" s="61"/>
      <c r="BF3700" s="61"/>
      <c r="BG3700" s="61"/>
      <c r="BH3700" s="61"/>
      <c r="BI3700" s="61"/>
      <c r="BJ3700" s="61"/>
      <c r="BK3700" s="61"/>
      <c r="BL3700" s="61"/>
      <c r="BM3700" s="61"/>
      <c r="BN3700" s="61"/>
      <c r="BO3700" s="62">
        <v>-5923</v>
      </c>
    </row>
    <row r="3701" spans="1:67" x14ac:dyDescent="0.2">
      <c r="A3701" s="57" t="s">
        <v>74</v>
      </c>
      <c r="B3701" s="56" t="s">
        <v>74</v>
      </c>
      <c r="C3701" s="56" t="s">
        <v>619</v>
      </c>
      <c r="D3701" s="56">
        <v>1995</v>
      </c>
      <c r="E3701" s="58">
        <v>106692</v>
      </c>
      <c r="F3701" s="58">
        <v>100176</v>
      </c>
      <c r="G3701" s="59">
        <v>103697</v>
      </c>
      <c r="H3701" s="59">
        <v>2995</v>
      </c>
      <c r="I3701" s="60">
        <v>0</v>
      </c>
      <c r="J3701" s="58">
        <v>-6516</v>
      </c>
      <c r="K3701" s="61"/>
      <c r="L3701" s="61"/>
      <c r="M3701" s="61"/>
      <c r="N3701" s="61"/>
      <c r="O3701" s="61"/>
      <c r="P3701" s="61"/>
      <c r="Q3701" s="61"/>
      <c r="R3701" s="61"/>
      <c r="S3701" s="61"/>
      <c r="T3701" s="61"/>
      <c r="U3701" s="61"/>
      <c r="V3701" s="61"/>
      <c r="W3701" s="61"/>
      <c r="X3701" s="61"/>
      <c r="Y3701" s="61"/>
      <c r="Z3701" s="61"/>
      <c r="AA3701" s="62">
        <v>61175</v>
      </c>
      <c r="AB3701" s="61"/>
      <c r="AC3701" s="61"/>
      <c r="AD3701" s="62">
        <v>6148</v>
      </c>
      <c r="AE3701" s="61"/>
      <c r="AF3701" s="62">
        <v>19747</v>
      </c>
      <c r="AG3701" s="61"/>
      <c r="AH3701" s="61"/>
      <c r="AI3701" s="62">
        <v>16627</v>
      </c>
      <c r="AJ3701" s="61"/>
      <c r="AK3701" s="61"/>
      <c r="AL3701" s="61"/>
      <c r="AM3701" s="61"/>
      <c r="AN3701" s="61"/>
      <c r="AO3701" s="61"/>
      <c r="AP3701" s="62">
        <v>2337</v>
      </c>
      <c r="AQ3701" s="61"/>
      <c r="AR3701" s="61"/>
      <c r="AS3701" s="61"/>
      <c r="AT3701" s="61"/>
      <c r="AU3701" s="61"/>
      <c r="AV3701" s="61"/>
      <c r="AW3701" s="61"/>
      <c r="AX3701" s="61"/>
      <c r="AY3701" s="61">
        <v>658</v>
      </c>
      <c r="AZ3701" s="61"/>
      <c r="BA3701" s="61"/>
      <c r="BB3701" s="61"/>
      <c r="BC3701" s="61"/>
      <c r="BD3701" s="61"/>
      <c r="BE3701" s="61"/>
      <c r="BF3701" s="61"/>
      <c r="BG3701" s="61"/>
      <c r="BH3701" s="61"/>
      <c r="BI3701" s="61"/>
      <c r="BJ3701" s="61"/>
      <c r="BK3701" s="61"/>
      <c r="BL3701" s="61"/>
      <c r="BM3701" s="61"/>
      <c r="BN3701" s="61"/>
      <c r="BO3701" s="62">
        <v>-6516</v>
      </c>
    </row>
    <row r="3702" spans="1:67" x14ac:dyDescent="0.2">
      <c r="A3702" s="57" t="s">
        <v>74</v>
      </c>
      <c r="B3702" s="56" t="s">
        <v>74</v>
      </c>
      <c r="C3702" s="56" t="s">
        <v>619</v>
      </c>
      <c r="D3702" s="56">
        <v>1996</v>
      </c>
      <c r="E3702" s="58">
        <v>106692</v>
      </c>
      <c r="F3702" s="58">
        <v>100176</v>
      </c>
      <c r="G3702" s="59">
        <v>103697</v>
      </c>
      <c r="H3702" s="59">
        <v>2995</v>
      </c>
      <c r="I3702" s="60">
        <v>0</v>
      </c>
      <c r="J3702" s="58">
        <v>-6516</v>
      </c>
      <c r="K3702" s="61"/>
      <c r="L3702" s="61"/>
      <c r="M3702" s="61"/>
      <c r="N3702" s="61"/>
      <c r="O3702" s="61"/>
      <c r="P3702" s="61"/>
      <c r="Q3702" s="61"/>
      <c r="R3702" s="61"/>
      <c r="S3702" s="61"/>
      <c r="T3702" s="61"/>
      <c r="U3702" s="61"/>
      <c r="V3702" s="61"/>
      <c r="W3702" s="61"/>
      <c r="X3702" s="61"/>
      <c r="Y3702" s="61"/>
      <c r="Z3702" s="61"/>
      <c r="AA3702" s="62">
        <v>61175</v>
      </c>
      <c r="AB3702" s="61"/>
      <c r="AC3702" s="61"/>
      <c r="AD3702" s="62">
        <v>6148</v>
      </c>
      <c r="AE3702" s="61"/>
      <c r="AF3702" s="62">
        <v>19747</v>
      </c>
      <c r="AG3702" s="61"/>
      <c r="AH3702" s="61"/>
      <c r="AI3702" s="62">
        <v>16627</v>
      </c>
      <c r="AJ3702" s="61"/>
      <c r="AK3702" s="61"/>
      <c r="AL3702" s="61"/>
      <c r="AM3702" s="61"/>
      <c r="AN3702" s="61"/>
      <c r="AO3702" s="61"/>
      <c r="AP3702" s="62">
        <v>2337</v>
      </c>
      <c r="AQ3702" s="61"/>
      <c r="AR3702" s="61"/>
      <c r="AS3702" s="61"/>
      <c r="AT3702" s="61"/>
      <c r="AU3702" s="61"/>
      <c r="AV3702" s="61"/>
      <c r="AW3702" s="61"/>
      <c r="AX3702" s="61"/>
      <c r="AY3702" s="61">
        <v>658</v>
      </c>
      <c r="AZ3702" s="61"/>
      <c r="BA3702" s="61"/>
      <c r="BB3702" s="61"/>
      <c r="BC3702" s="61"/>
      <c r="BD3702" s="61"/>
      <c r="BE3702" s="61"/>
      <c r="BF3702" s="61"/>
      <c r="BG3702" s="61"/>
      <c r="BH3702" s="61"/>
      <c r="BI3702" s="61"/>
      <c r="BJ3702" s="61"/>
      <c r="BK3702" s="61"/>
      <c r="BL3702" s="61"/>
      <c r="BM3702" s="61"/>
      <c r="BN3702" s="61"/>
      <c r="BO3702" s="62">
        <v>-6516</v>
      </c>
    </row>
    <row r="3703" spans="1:67" x14ac:dyDescent="0.2">
      <c r="A3703" s="57" t="s">
        <v>74</v>
      </c>
      <c r="B3703" s="56" t="s">
        <v>74</v>
      </c>
      <c r="C3703" s="56" t="s">
        <v>619</v>
      </c>
      <c r="D3703" s="56">
        <v>1997</v>
      </c>
      <c r="E3703" s="58">
        <v>117421</v>
      </c>
      <c r="F3703" s="58">
        <v>110379</v>
      </c>
      <c r="G3703" s="59">
        <v>114426</v>
      </c>
      <c r="H3703" s="59">
        <v>2995</v>
      </c>
      <c r="I3703" s="60">
        <v>0</v>
      </c>
      <c r="J3703" s="58">
        <v>-7042</v>
      </c>
      <c r="K3703" s="61"/>
      <c r="L3703" s="61"/>
      <c r="M3703" s="61"/>
      <c r="N3703" s="61"/>
      <c r="O3703" s="61"/>
      <c r="P3703" s="61"/>
      <c r="Q3703" s="61"/>
      <c r="R3703" s="61"/>
      <c r="S3703" s="61"/>
      <c r="T3703" s="61"/>
      <c r="U3703" s="61"/>
      <c r="V3703" s="61"/>
      <c r="W3703" s="61"/>
      <c r="X3703" s="61"/>
      <c r="Y3703" s="61"/>
      <c r="Z3703" s="61"/>
      <c r="AA3703" s="62">
        <v>70014</v>
      </c>
      <c r="AB3703" s="61"/>
      <c r="AC3703" s="61"/>
      <c r="AD3703" s="62">
        <v>6827</v>
      </c>
      <c r="AE3703" s="61"/>
      <c r="AF3703" s="62">
        <v>19747</v>
      </c>
      <c r="AG3703" s="61"/>
      <c r="AH3703" s="61"/>
      <c r="AI3703" s="62">
        <v>17838</v>
      </c>
      <c r="AJ3703" s="61"/>
      <c r="AK3703" s="61"/>
      <c r="AL3703" s="61"/>
      <c r="AM3703" s="61"/>
      <c r="AN3703" s="61"/>
      <c r="AO3703" s="61"/>
      <c r="AP3703" s="62">
        <v>2337</v>
      </c>
      <c r="AQ3703" s="61"/>
      <c r="AR3703" s="61"/>
      <c r="AS3703" s="61"/>
      <c r="AT3703" s="61"/>
      <c r="AU3703" s="61"/>
      <c r="AV3703" s="61"/>
      <c r="AW3703" s="61"/>
      <c r="AX3703" s="61"/>
      <c r="AY3703" s="61">
        <v>658</v>
      </c>
      <c r="AZ3703" s="61"/>
      <c r="BA3703" s="61"/>
      <c r="BB3703" s="61"/>
      <c r="BC3703" s="61"/>
      <c r="BD3703" s="61"/>
      <c r="BE3703" s="61"/>
      <c r="BF3703" s="61"/>
      <c r="BG3703" s="61"/>
      <c r="BH3703" s="61"/>
      <c r="BI3703" s="61"/>
      <c r="BJ3703" s="61"/>
      <c r="BK3703" s="61"/>
      <c r="BL3703" s="61"/>
      <c r="BM3703" s="61"/>
      <c r="BN3703" s="61"/>
      <c r="BO3703" s="62">
        <v>-7042</v>
      </c>
    </row>
    <row r="3704" spans="1:67" x14ac:dyDescent="0.2">
      <c r="A3704" s="57" t="s">
        <v>74</v>
      </c>
      <c r="B3704" s="56" t="s">
        <v>74</v>
      </c>
      <c r="C3704" s="56" t="s">
        <v>619</v>
      </c>
      <c r="D3704" s="56">
        <v>1998</v>
      </c>
      <c r="E3704" s="58">
        <v>124741</v>
      </c>
      <c r="F3704" s="58">
        <v>117699</v>
      </c>
      <c r="G3704" s="59">
        <v>121746</v>
      </c>
      <c r="H3704" s="59">
        <v>2995</v>
      </c>
      <c r="I3704" s="60">
        <v>0</v>
      </c>
      <c r="J3704" s="58">
        <v>-7042</v>
      </c>
      <c r="K3704" s="61"/>
      <c r="L3704" s="61"/>
      <c r="M3704" s="61"/>
      <c r="N3704" s="61"/>
      <c r="O3704" s="61"/>
      <c r="P3704" s="61"/>
      <c r="Q3704" s="61"/>
      <c r="R3704" s="61"/>
      <c r="S3704" s="61"/>
      <c r="T3704" s="61"/>
      <c r="U3704" s="61"/>
      <c r="V3704" s="61"/>
      <c r="W3704" s="61"/>
      <c r="X3704" s="61"/>
      <c r="Y3704" s="61"/>
      <c r="Z3704" s="61"/>
      <c r="AA3704" s="62">
        <v>74623</v>
      </c>
      <c r="AB3704" s="61"/>
      <c r="AC3704" s="61"/>
      <c r="AD3704" s="62">
        <v>6827</v>
      </c>
      <c r="AE3704" s="61"/>
      <c r="AF3704" s="62">
        <v>21979</v>
      </c>
      <c r="AG3704" s="61"/>
      <c r="AH3704" s="61"/>
      <c r="AI3704" s="62">
        <v>18317</v>
      </c>
      <c r="AJ3704" s="61"/>
      <c r="AK3704" s="61"/>
      <c r="AL3704" s="61"/>
      <c r="AM3704" s="61"/>
      <c r="AN3704" s="61"/>
      <c r="AO3704" s="61"/>
      <c r="AP3704" s="62">
        <v>2337</v>
      </c>
      <c r="AQ3704" s="61"/>
      <c r="AR3704" s="61"/>
      <c r="AS3704" s="61"/>
      <c r="AT3704" s="61"/>
      <c r="AU3704" s="61"/>
      <c r="AV3704" s="61"/>
      <c r="AW3704" s="61"/>
      <c r="AX3704" s="61"/>
      <c r="AY3704" s="61">
        <v>658</v>
      </c>
      <c r="AZ3704" s="61"/>
      <c r="BA3704" s="61"/>
      <c r="BB3704" s="61"/>
      <c r="BC3704" s="61"/>
      <c r="BD3704" s="61"/>
      <c r="BE3704" s="61"/>
      <c r="BF3704" s="61"/>
      <c r="BG3704" s="61"/>
      <c r="BH3704" s="61"/>
      <c r="BI3704" s="61"/>
      <c r="BJ3704" s="61"/>
      <c r="BK3704" s="61"/>
      <c r="BL3704" s="61"/>
      <c r="BM3704" s="61"/>
      <c r="BN3704" s="61"/>
      <c r="BO3704" s="62">
        <v>-7042</v>
      </c>
    </row>
    <row r="3705" spans="1:67" x14ac:dyDescent="0.2">
      <c r="A3705" s="57" t="s">
        <v>74</v>
      </c>
      <c r="B3705" s="56" t="s">
        <v>74</v>
      </c>
      <c r="C3705" s="56" t="s">
        <v>620</v>
      </c>
      <c r="D3705" s="56">
        <v>1989</v>
      </c>
      <c r="E3705" s="58">
        <v>2359099</v>
      </c>
      <c r="F3705" s="58">
        <v>2335620</v>
      </c>
      <c r="G3705" s="59">
        <v>2173568</v>
      </c>
      <c r="H3705" s="59">
        <v>185531</v>
      </c>
      <c r="I3705" s="60">
        <v>0</v>
      </c>
      <c r="J3705" s="58">
        <v>-23479</v>
      </c>
      <c r="K3705" s="62">
        <v>78317</v>
      </c>
      <c r="L3705" s="61"/>
      <c r="M3705" s="62">
        <v>1990</v>
      </c>
      <c r="N3705" s="61"/>
      <c r="O3705" s="61"/>
      <c r="P3705" s="62">
        <v>254684</v>
      </c>
      <c r="Q3705" s="61"/>
      <c r="R3705" s="61"/>
      <c r="S3705" s="61"/>
      <c r="T3705" s="61"/>
      <c r="U3705" s="61"/>
      <c r="V3705" s="61"/>
      <c r="W3705" s="62">
        <v>424311</v>
      </c>
      <c r="X3705" s="61"/>
      <c r="Y3705" s="61"/>
      <c r="Z3705" s="61"/>
      <c r="AA3705" s="62">
        <v>558636</v>
      </c>
      <c r="AB3705" s="61"/>
      <c r="AC3705" s="61"/>
      <c r="AD3705" s="62">
        <v>229644</v>
      </c>
      <c r="AE3705" s="61"/>
      <c r="AF3705" s="62">
        <v>399292</v>
      </c>
      <c r="AG3705" s="61"/>
      <c r="AH3705" s="61"/>
      <c r="AI3705" s="62">
        <v>226694</v>
      </c>
      <c r="AJ3705" s="61"/>
      <c r="AK3705" s="61"/>
      <c r="AL3705" s="61"/>
      <c r="AM3705" s="61"/>
      <c r="AN3705" s="61"/>
      <c r="AO3705" s="61"/>
      <c r="AP3705" s="62">
        <v>27028</v>
      </c>
      <c r="AQ3705" s="61"/>
      <c r="AR3705" s="62">
        <v>31803</v>
      </c>
      <c r="AS3705" s="61"/>
      <c r="AT3705" s="61"/>
      <c r="AU3705" s="61"/>
      <c r="AV3705" s="62">
        <v>4822</v>
      </c>
      <c r="AW3705" s="61"/>
      <c r="AX3705" s="61"/>
      <c r="AY3705" s="62">
        <v>32358</v>
      </c>
      <c r="AZ3705" s="61"/>
      <c r="BA3705" s="62">
        <v>89520</v>
      </c>
      <c r="BB3705" s="61"/>
      <c r="BC3705" s="61"/>
      <c r="BD3705" s="61"/>
      <c r="BE3705" s="61"/>
      <c r="BF3705" s="61"/>
      <c r="BG3705" s="61"/>
      <c r="BH3705" s="61"/>
      <c r="BI3705" s="61"/>
      <c r="BJ3705" s="61"/>
      <c r="BK3705" s="61"/>
      <c r="BL3705" s="61"/>
      <c r="BM3705" s="61"/>
      <c r="BN3705" s="61"/>
      <c r="BO3705" s="62">
        <v>-23479</v>
      </c>
    </row>
    <row r="3706" spans="1:67" x14ac:dyDescent="0.2">
      <c r="A3706" s="57" t="s">
        <v>74</v>
      </c>
      <c r="B3706" s="56" t="s">
        <v>74</v>
      </c>
      <c r="C3706" s="56" t="s">
        <v>620</v>
      </c>
      <c r="D3706" s="56">
        <v>1990</v>
      </c>
      <c r="E3706" s="58">
        <v>2814234</v>
      </c>
      <c r="F3706" s="58">
        <v>2790755</v>
      </c>
      <c r="G3706" s="59">
        <v>2563546</v>
      </c>
      <c r="H3706" s="59">
        <v>250688</v>
      </c>
      <c r="I3706" s="60">
        <v>0</v>
      </c>
      <c r="J3706" s="58">
        <v>-23479</v>
      </c>
      <c r="K3706" s="62">
        <v>78317</v>
      </c>
      <c r="L3706" s="61"/>
      <c r="M3706" s="62">
        <v>1990</v>
      </c>
      <c r="N3706" s="61"/>
      <c r="O3706" s="61"/>
      <c r="P3706" s="62">
        <v>254684</v>
      </c>
      <c r="Q3706" s="61"/>
      <c r="R3706" s="61"/>
      <c r="S3706" s="61"/>
      <c r="T3706" s="61"/>
      <c r="U3706" s="61"/>
      <c r="V3706" s="61"/>
      <c r="W3706" s="62">
        <v>562569</v>
      </c>
      <c r="X3706" s="61"/>
      <c r="Y3706" s="61"/>
      <c r="Z3706" s="61"/>
      <c r="AA3706" s="62">
        <v>475850</v>
      </c>
      <c r="AB3706" s="61"/>
      <c r="AC3706" s="61"/>
      <c r="AD3706" s="62">
        <v>425743</v>
      </c>
      <c r="AE3706" s="61"/>
      <c r="AF3706" s="62">
        <v>511883</v>
      </c>
      <c r="AG3706" s="61"/>
      <c r="AH3706" s="61"/>
      <c r="AI3706" s="62">
        <v>252510</v>
      </c>
      <c r="AJ3706" s="61"/>
      <c r="AK3706" s="61"/>
      <c r="AL3706" s="61"/>
      <c r="AM3706" s="61"/>
      <c r="AN3706" s="61"/>
      <c r="AO3706" s="61"/>
      <c r="AP3706" s="62">
        <v>29908</v>
      </c>
      <c r="AQ3706" s="61"/>
      <c r="AR3706" s="62">
        <v>37095</v>
      </c>
      <c r="AS3706" s="61"/>
      <c r="AT3706" s="61"/>
      <c r="AU3706" s="61"/>
      <c r="AV3706" s="62">
        <v>4822</v>
      </c>
      <c r="AW3706" s="61"/>
      <c r="AX3706" s="61"/>
      <c r="AY3706" s="62">
        <v>40480</v>
      </c>
      <c r="AZ3706" s="61"/>
      <c r="BA3706" s="62">
        <v>138383</v>
      </c>
      <c r="BB3706" s="61"/>
      <c r="BC3706" s="61"/>
      <c r="BD3706" s="61"/>
      <c r="BE3706" s="61"/>
      <c r="BF3706" s="61"/>
      <c r="BG3706" s="61"/>
      <c r="BH3706" s="61"/>
      <c r="BI3706" s="61"/>
      <c r="BJ3706" s="61"/>
      <c r="BK3706" s="61"/>
      <c r="BL3706" s="61"/>
      <c r="BM3706" s="61"/>
      <c r="BN3706" s="61"/>
      <c r="BO3706" s="62">
        <v>-23479</v>
      </c>
    </row>
    <row r="3707" spans="1:67" x14ac:dyDescent="0.2">
      <c r="A3707" s="57" t="s">
        <v>74</v>
      </c>
      <c r="B3707" s="56" t="s">
        <v>74</v>
      </c>
      <c r="C3707" s="56" t="s">
        <v>620</v>
      </c>
      <c r="D3707" s="56">
        <v>1991</v>
      </c>
      <c r="E3707" s="58">
        <v>3176459</v>
      </c>
      <c r="F3707" s="58">
        <v>3152980</v>
      </c>
      <c r="G3707" s="59">
        <v>2835134</v>
      </c>
      <c r="H3707" s="59">
        <v>341325</v>
      </c>
      <c r="I3707" s="60">
        <v>0</v>
      </c>
      <c r="J3707" s="58">
        <v>-23479</v>
      </c>
      <c r="K3707" s="62">
        <v>78317</v>
      </c>
      <c r="L3707" s="61"/>
      <c r="M3707" s="62">
        <v>1990</v>
      </c>
      <c r="N3707" s="61"/>
      <c r="O3707" s="61"/>
      <c r="P3707" s="62">
        <v>267021</v>
      </c>
      <c r="Q3707" s="61"/>
      <c r="R3707" s="61"/>
      <c r="S3707" s="61"/>
      <c r="T3707" s="61"/>
      <c r="U3707" s="61"/>
      <c r="V3707" s="61"/>
      <c r="W3707" s="62">
        <v>686077</v>
      </c>
      <c r="X3707" s="61"/>
      <c r="Y3707" s="61"/>
      <c r="Z3707" s="61"/>
      <c r="AA3707" s="62">
        <v>532318</v>
      </c>
      <c r="AB3707" s="61"/>
      <c r="AC3707" s="61"/>
      <c r="AD3707" s="62">
        <v>454142</v>
      </c>
      <c r="AE3707" s="61"/>
      <c r="AF3707" s="62">
        <v>548549</v>
      </c>
      <c r="AG3707" s="61"/>
      <c r="AH3707" s="61"/>
      <c r="AI3707" s="62">
        <v>266720</v>
      </c>
      <c r="AJ3707" s="61"/>
      <c r="AK3707" s="61"/>
      <c r="AL3707" s="61"/>
      <c r="AM3707" s="61"/>
      <c r="AN3707" s="61"/>
      <c r="AO3707" s="61"/>
      <c r="AP3707" s="62">
        <v>32875</v>
      </c>
      <c r="AQ3707" s="61"/>
      <c r="AR3707" s="62">
        <v>37095</v>
      </c>
      <c r="AS3707" s="61"/>
      <c r="AT3707" s="61"/>
      <c r="AU3707" s="61"/>
      <c r="AV3707" s="62">
        <v>4822</v>
      </c>
      <c r="AW3707" s="61"/>
      <c r="AX3707" s="61"/>
      <c r="AY3707" s="62">
        <v>56244</v>
      </c>
      <c r="AZ3707" s="61"/>
      <c r="BA3707" s="62">
        <v>210289</v>
      </c>
      <c r="BB3707" s="61"/>
      <c r="BC3707" s="61"/>
      <c r="BD3707" s="61"/>
      <c r="BE3707" s="61"/>
      <c r="BF3707" s="61"/>
      <c r="BG3707" s="61"/>
      <c r="BH3707" s="61"/>
      <c r="BI3707" s="61"/>
      <c r="BJ3707" s="61"/>
      <c r="BK3707" s="61"/>
      <c r="BL3707" s="61"/>
      <c r="BM3707" s="61"/>
      <c r="BN3707" s="61"/>
      <c r="BO3707" s="62">
        <v>-23479</v>
      </c>
    </row>
    <row r="3708" spans="1:67" x14ac:dyDescent="0.2">
      <c r="A3708" s="57" t="s">
        <v>74</v>
      </c>
      <c r="B3708" s="56" t="s">
        <v>74</v>
      </c>
      <c r="C3708" s="56" t="s">
        <v>620</v>
      </c>
      <c r="D3708" s="56">
        <v>1992</v>
      </c>
      <c r="E3708" s="58">
        <v>3438865</v>
      </c>
      <c r="F3708" s="58">
        <v>3415386</v>
      </c>
      <c r="G3708" s="59">
        <v>3064781</v>
      </c>
      <c r="H3708" s="59">
        <v>374084</v>
      </c>
      <c r="I3708" s="60">
        <v>0</v>
      </c>
      <c r="J3708" s="58">
        <v>-23479</v>
      </c>
      <c r="K3708" s="62">
        <v>90073</v>
      </c>
      <c r="L3708" s="61"/>
      <c r="M3708" s="62">
        <v>1990</v>
      </c>
      <c r="N3708" s="61"/>
      <c r="O3708" s="61"/>
      <c r="P3708" s="62">
        <v>272327</v>
      </c>
      <c r="Q3708" s="61"/>
      <c r="R3708" s="61"/>
      <c r="S3708" s="61"/>
      <c r="T3708" s="61"/>
      <c r="U3708" s="61"/>
      <c r="V3708" s="61"/>
      <c r="W3708" s="62">
        <v>688585</v>
      </c>
      <c r="X3708" s="61"/>
      <c r="Y3708" s="61"/>
      <c r="Z3708" s="61"/>
      <c r="AA3708" s="62">
        <v>655935</v>
      </c>
      <c r="AB3708" s="61"/>
      <c r="AC3708" s="61"/>
      <c r="AD3708" s="62">
        <v>498421</v>
      </c>
      <c r="AE3708" s="61"/>
      <c r="AF3708" s="62">
        <v>582221</v>
      </c>
      <c r="AG3708" s="61"/>
      <c r="AH3708" s="61"/>
      <c r="AI3708" s="62">
        <v>275229</v>
      </c>
      <c r="AJ3708" s="61"/>
      <c r="AK3708" s="61"/>
      <c r="AL3708" s="61"/>
      <c r="AM3708" s="61"/>
      <c r="AN3708" s="61"/>
      <c r="AO3708" s="61"/>
      <c r="AP3708" s="62">
        <v>35033</v>
      </c>
      <c r="AQ3708" s="61"/>
      <c r="AR3708" s="62">
        <v>37095</v>
      </c>
      <c r="AS3708" s="61"/>
      <c r="AT3708" s="61"/>
      <c r="AU3708" s="61"/>
      <c r="AV3708" s="62">
        <v>4822</v>
      </c>
      <c r="AW3708" s="61"/>
      <c r="AX3708" s="61"/>
      <c r="AY3708" s="62">
        <v>63165</v>
      </c>
      <c r="AZ3708" s="61"/>
      <c r="BA3708" s="62">
        <v>233969</v>
      </c>
      <c r="BB3708" s="61"/>
      <c r="BC3708" s="61"/>
      <c r="BD3708" s="61"/>
      <c r="BE3708" s="61"/>
      <c r="BF3708" s="61"/>
      <c r="BG3708" s="61"/>
      <c r="BH3708" s="61"/>
      <c r="BI3708" s="61"/>
      <c r="BJ3708" s="61"/>
      <c r="BK3708" s="61"/>
      <c r="BL3708" s="61"/>
      <c r="BM3708" s="61"/>
      <c r="BN3708" s="61"/>
      <c r="BO3708" s="62">
        <v>-23479</v>
      </c>
    </row>
    <row r="3709" spans="1:67" x14ac:dyDescent="0.2">
      <c r="A3709" s="57" t="s">
        <v>74</v>
      </c>
      <c r="B3709" s="56" t="s">
        <v>74</v>
      </c>
      <c r="C3709" s="56" t="s">
        <v>620</v>
      </c>
      <c r="D3709" s="56">
        <v>1993</v>
      </c>
      <c r="E3709" s="58">
        <v>3648505</v>
      </c>
      <c r="F3709" s="58">
        <v>3625026</v>
      </c>
      <c r="G3709" s="59">
        <v>3243164</v>
      </c>
      <c r="H3709" s="59">
        <v>405341</v>
      </c>
      <c r="I3709" s="60">
        <v>0</v>
      </c>
      <c r="J3709" s="58">
        <v>-23479</v>
      </c>
      <c r="K3709" s="62">
        <v>90073</v>
      </c>
      <c r="L3709" s="61"/>
      <c r="M3709" s="62">
        <v>1990</v>
      </c>
      <c r="N3709" s="61"/>
      <c r="O3709" s="61"/>
      <c r="P3709" s="62">
        <v>275831</v>
      </c>
      <c r="Q3709" s="61"/>
      <c r="R3709" s="61"/>
      <c r="S3709" s="61"/>
      <c r="T3709" s="61"/>
      <c r="U3709" s="61"/>
      <c r="V3709" s="61"/>
      <c r="W3709" s="62">
        <v>688585</v>
      </c>
      <c r="X3709" s="61"/>
      <c r="Y3709" s="61"/>
      <c r="Z3709" s="61"/>
      <c r="AA3709" s="62">
        <v>749199</v>
      </c>
      <c r="AB3709" s="61"/>
      <c r="AC3709" s="61"/>
      <c r="AD3709" s="62">
        <v>515204</v>
      </c>
      <c r="AE3709" s="61"/>
      <c r="AF3709" s="62">
        <v>637947</v>
      </c>
      <c r="AG3709" s="61"/>
      <c r="AH3709" s="61"/>
      <c r="AI3709" s="62">
        <v>284335</v>
      </c>
      <c r="AJ3709" s="61"/>
      <c r="AK3709" s="61"/>
      <c r="AL3709" s="61"/>
      <c r="AM3709" s="61"/>
      <c r="AN3709" s="61"/>
      <c r="AO3709" s="61"/>
      <c r="AP3709" s="62">
        <v>50590</v>
      </c>
      <c r="AQ3709" s="61"/>
      <c r="AR3709" s="62">
        <v>37095</v>
      </c>
      <c r="AS3709" s="61"/>
      <c r="AT3709" s="61"/>
      <c r="AU3709" s="61"/>
      <c r="AV3709" s="62">
        <v>4822</v>
      </c>
      <c r="AW3709" s="61"/>
      <c r="AX3709" s="61"/>
      <c r="AY3709" s="62">
        <v>65020</v>
      </c>
      <c r="AZ3709" s="61"/>
      <c r="BA3709" s="62">
        <v>247814</v>
      </c>
      <c r="BB3709" s="61"/>
      <c r="BC3709" s="61"/>
      <c r="BD3709" s="61"/>
      <c r="BE3709" s="61"/>
      <c r="BF3709" s="61"/>
      <c r="BG3709" s="61"/>
      <c r="BH3709" s="61"/>
      <c r="BI3709" s="61"/>
      <c r="BJ3709" s="61"/>
      <c r="BK3709" s="61"/>
      <c r="BL3709" s="61"/>
      <c r="BM3709" s="61"/>
      <c r="BN3709" s="61"/>
      <c r="BO3709" s="62">
        <v>-23479</v>
      </c>
    </row>
    <row r="3710" spans="1:67" x14ac:dyDescent="0.2">
      <c r="A3710" s="57" t="s">
        <v>74</v>
      </c>
      <c r="B3710" s="56" t="s">
        <v>74</v>
      </c>
      <c r="C3710" s="56" t="s">
        <v>620</v>
      </c>
      <c r="D3710" s="56">
        <v>1994</v>
      </c>
      <c r="E3710" s="58">
        <v>3920066</v>
      </c>
      <c r="F3710" s="58">
        <v>3493902</v>
      </c>
      <c r="G3710" s="59">
        <v>3489078</v>
      </c>
      <c r="H3710" s="59">
        <v>430988</v>
      </c>
      <c r="I3710" s="60">
        <v>0</v>
      </c>
      <c r="J3710" s="58">
        <v>-426164</v>
      </c>
      <c r="K3710" s="62">
        <v>90073</v>
      </c>
      <c r="L3710" s="61"/>
      <c r="M3710" s="62">
        <v>1990</v>
      </c>
      <c r="N3710" s="61"/>
      <c r="O3710" s="61"/>
      <c r="P3710" s="62">
        <v>284720</v>
      </c>
      <c r="Q3710" s="61"/>
      <c r="R3710" s="61"/>
      <c r="S3710" s="61"/>
      <c r="T3710" s="61"/>
      <c r="U3710" s="61"/>
      <c r="V3710" s="61"/>
      <c r="W3710" s="62">
        <v>688585</v>
      </c>
      <c r="X3710" s="61"/>
      <c r="Y3710" s="61"/>
      <c r="Z3710" s="61"/>
      <c r="AA3710" s="62">
        <v>888590</v>
      </c>
      <c r="AB3710" s="61"/>
      <c r="AC3710" s="61"/>
      <c r="AD3710" s="62">
        <v>593077</v>
      </c>
      <c r="AE3710" s="61"/>
      <c r="AF3710" s="62">
        <v>656513</v>
      </c>
      <c r="AG3710" s="61"/>
      <c r="AH3710" s="61"/>
      <c r="AI3710" s="62">
        <v>285530</v>
      </c>
      <c r="AJ3710" s="61"/>
      <c r="AK3710" s="61"/>
      <c r="AL3710" s="61"/>
      <c r="AM3710" s="61"/>
      <c r="AN3710" s="61"/>
      <c r="AO3710" s="61"/>
      <c r="AP3710" s="62">
        <v>57585</v>
      </c>
      <c r="AQ3710" s="61"/>
      <c r="AR3710" s="62">
        <v>42320</v>
      </c>
      <c r="AS3710" s="61"/>
      <c r="AT3710" s="61"/>
      <c r="AU3710" s="61"/>
      <c r="AV3710" s="62">
        <v>13638</v>
      </c>
      <c r="AW3710" s="61"/>
      <c r="AX3710" s="61"/>
      <c r="AY3710" s="62">
        <v>69631</v>
      </c>
      <c r="AZ3710" s="61"/>
      <c r="BA3710" s="62">
        <v>247814</v>
      </c>
      <c r="BB3710" s="61"/>
      <c r="BC3710" s="61"/>
      <c r="BD3710" s="61"/>
      <c r="BE3710" s="61"/>
      <c r="BF3710" s="61"/>
      <c r="BG3710" s="61"/>
      <c r="BH3710" s="61"/>
      <c r="BI3710" s="61"/>
      <c r="BJ3710" s="61"/>
      <c r="BK3710" s="61"/>
      <c r="BL3710" s="61"/>
      <c r="BM3710" s="61"/>
      <c r="BN3710" s="61"/>
      <c r="BO3710" s="62">
        <v>-426164</v>
      </c>
    </row>
    <row r="3711" spans="1:67" x14ac:dyDescent="0.2">
      <c r="A3711" s="57" t="s">
        <v>74</v>
      </c>
      <c r="B3711" s="56" t="s">
        <v>74</v>
      </c>
      <c r="C3711" s="56" t="s">
        <v>620</v>
      </c>
      <c r="D3711" s="56">
        <v>1995</v>
      </c>
      <c r="E3711" s="58">
        <v>4322594</v>
      </c>
      <c r="F3711" s="58">
        <v>3885990</v>
      </c>
      <c r="G3711" s="59">
        <v>3821127</v>
      </c>
      <c r="H3711" s="59">
        <v>501467</v>
      </c>
      <c r="I3711" s="60">
        <v>0</v>
      </c>
      <c r="J3711" s="58">
        <v>-436604</v>
      </c>
      <c r="K3711" s="62">
        <v>91623</v>
      </c>
      <c r="L3711" s="61"/>
      <c r="M3711" s="62">
        <v>1990</v>
      </c>
      <c r="N3711" s="61"/>
      <c r="O3711" s="61"/>
      <c r="P3711" s="62">
        <v>269207</v>
      </c>
      <c r="Q3711" s="61"/>
      <c r="R3711" s="61"/>
      <c r="S3711" s="61"/>
      <c r="T3711" s="61"/>
      <c r="U3711" s="61"/>
      <c r="V3711" s="61"/>
      <c r="W3711" s="62">
        <v>831251</v>
      </c>
      <c r="X3711" s="61"/>
      <c r="Y3711" s="61"/>
      <c r="Z3711" s="61"/>
      <c r="AA3711" s="62">
        <v>974570</v>
      </c>
      <c r="AB3711" s="61"/>
      <c r="AC3711" s="61"/>
      <c r="AD3711" s="62">
        <v>671071</v>
      </c>
      <c r="AE3711" s="61"/>
      <c r="AF3711" s="62">
        <v>686764</v>
      </c>
      <c r="AG3711" s="61"/>
      <c r="AH3711" s="61"/>
      <c r="AI3711" s="62">
        <v>294651</v>
      </c>
      <c r="AJ3711" s="61"/>
      <c r="AK3711" s="61"/>
      <c r="AL3711" s="61"/>
      <c r="AM3711" s="61"/>
      <c r="AN3711" s="61"/>
      <c r="AO3711" s="61"/>
      <c r="AP3711" s="62">
        <v>58258</v>
      </c>
      <c r="AQ3711" s="61"/>
      <c r="AR3711" s="62">
        <v>42320</v>
      </c>
      <c r="AS3711" s="61"/>
      <c r="AT3711" s="61"/>
      <c r="AU3711" s="61"/>
      <c r="AV3711" s="62">
        <v>13638</v>
      </c>
      <c r="AW3711" s="61"/>
      <c r="AX3711" s="61"/>
      <c r="AY3711" s="62">
        <v>74067</v>
      </c>
      <c r="AZ3711" s="61"/>
      <c r="BA3711" s="62">
        <v>313184</v>
      </c>
      <c r="BB3711" s="61"/>
      <c r="BC3711" s="61"/>
      <c r="BD3711" s="61"/>
      <c r="BE3711" s="61"/>
      <c r="BF3711" s="61"/>
      <c r="BG3711" s="61"/>
      <c r="BH3711" s="61"/>
      <c r="BI3711" s="61"/>
      <c r="BJ3711" s="61"/>
      <c r="BK3711" s="61"/>
      <c r="BL3711" s="61"/>
      <c r="BM3711" s="61"/>
      <c r="BN3711" s="61"/>
      <c r="BO3711" s="62">
        <v>-436604</v>
      </c>
    </row>
    <row r="3712" spans="1:67" x14ac:dyDescent="0.2">
      <c r="A3712" s="57" t="s">
        <v>74</v>
      </c>
      <c r="B3712" s="56" t="s">
        <v>74</v>
      </c>
      <c r="C3712" s="56" t="s">
        <v>620</v>
      </c>
      <c r="D3712" s="56">
        <v>1996</v>
      </c>
      <c r="E3712" s="58">
        <v>4027393</v>
      </c>
      <c r="F3712" s="58">
        <v>3569274</v>
      </c>
      <c r="G3712" s="59">
        <v>3452911</v>
      </c>
      <c r="H3712" s="59">
        <v>574482</v>
      </c>
      <c r="I3712" s="60">
        <v>0</v>
      </c>
      <c r="J3712" s="58">
        <v>-458119</v>
      </c>
      <c r="K3712" s="62">
        <v>91623</v>
      </c>
      <c r="L3712" s="61"/>
      <c r="M3712" s="62">
        <v>1990</v>
      </c>
      <c r="N3712" s="61"/>
      <c r="O3712" s="61"/>
      <c r="P3712" s="62">
        <v>312719</v>
      </c>
      <c r="Q3712" s="61"/>
      <c r="R3712" s="61"/>
      <c r="S3712" s="61"/>
      <c r="T3712" s="61"/>
      <c r="U3712" s="61"/>
      <c r="V3712" s="61"/>
      <c r="W3712" s="62">
        <v>788890</v>
      </c>
      <c r="X3712" s="61"/>
      <c r="Y3712" s="61"/>
      <c r="Z3712" s="61"/>
      <c r="AA3712" s="62">
        <v>936323</v>
      </c>
      <c r="AB3712" s="61"/>
      <c r="AC3712" s="61"/>
      <c r="AD3712" s="62">
        <v>594294</v>
      </c>
      <c r="AE3712" s="61"/>
      <c r="AF3712" s="62">
        <v>533430</v>
      </c>
      <c r="AG3712" s="61"/>
      <c r="AH3712" s="61"/>
      <c r="AI3712" s="62">
        <v>193642</v>
      </c>
      <c r="AJ3712" s="61"/>
      <c r="AK3712" s="61"/>
      <c r="AL3712" s="61"/>
      <c r="AM3712" s="61"/>
      <c r="AN3712" s="61"/>
      <c r="AO3712" s="61"/>
      <c r="AP3712" s="62">
        <v>62645</v>
      </c>
      <c r="AQ3712" s="61"/>
      <c r="AR3712" s="62">
        <v>42320</v>
      </c>
      <c r="AS3712" s="61"/>
      <c r="AT3712" s="61"/>
      <c r="AU3712" s="61"/>
      <c r="AV3712" s="62">
        <v>13638</v>
      </c>
      <c r="AW3712" s="61"/>
      <c r="AX3712" s="61"/>
      <c r="AY3712" s="62">
        <v>64036</v>
      </c>
      <c r="AZ3712" s="61"/>
      <c r="BA3712" s="62">
        <v>391843</v>
      </c>
      <c r="BB3712" s="61"/>
      <c r="BC3712" s="61"/>
      <c r="BD3712" s="61"/>
      <c r="BE3712" s="61"/>
      <c r="BF3712" s="61"/>
      <c r="BG3712" s="61"/>
      <c r="BH3712" s="61"/>
      <c r="BI3712" s="61"/>
      <c r="BJ3712" s="61"/>
      <c r="BK3712" s="61"/>
      <c r="BL3712" s="61"/>
      <c r="BM3712" s="61"/>
      <c r="BN3712" s="61"/>
      <c r="BO3712" s="62">
        <v>-458119</v>
      </c>
    </row>
    <row r="3713" spans="1:67" x14ac:dyDescent="0.2">
      <c r="A3713" s="57" t="s">
        <v>74</v>
      </c>
      <c r="B3713" s="56" t="s">
        <v>74</v>
      </c>
      <c r="C3713" s="56" t="s">
        <v>620</v>
      </c>
      <c r="D3713" s="56">
        <v>1997</v>
      </c>
      <c r="E3713" s="58">
        <v>4388056</v>
      </c>
      <c r="F3713" s="58">
        <v>3908044</v>
      </c>
      <c r="G3713" s="59">
        <v>3772223</v>
      </c>
      <c r="H3713" s="59">
        <v>615833</v>
      </c>
      <c r="I3713" s="60">
        <v>0</v>
      </c>
      <c r="J3713" s="58">
        <v>-480012</v>
      </c>
      <c r="K3713" s="62">
        <v>91623</v>
      </c>
      <c r="L3713" s="61"/>
      <c r="M3713" s="62">
        <v>1990</v>
      </c>
      <c r="N3713" s="61"/>
      <c r="O3713" s="61"/>
      <c r="P3713" s="62">
        <v>315919</v>
      </c>
      <c r="Q3713" s="61"/>
      <c r="R3713" s="61"/>
      <c r="S3713" s="61"/>
      <c r="T3713" s="61"/>
      <c r="U3713" s="61"/>
      <c r="V3713" s="61"/>
      <c r="W3713" s="62">
        <v>798890</v>
      </c>
      <c r="X3713" s="61"/>
      <c r="Y3713" s="61"/>
      <c r="Z3713" s="61"/>
      <c r="AA3713" s="62">
        <v>1084128</v>
      </c>
      <c r="AB3713" s="61"/>
      <c r="AC3713" s="61"/>
      <c r="AD3713" s="62">
        <v>698211</v>
      </c>
      <c r="AE3713" s="61"/>
      <c r="AF3713" s="62">
        <v>583751</v>
      </c>
      <c r="AG3713" s="61"/>
      <c r="AH3713" s="61"/>
      <c r="AI3713" s="62">
        <v>197711</v>
      </c>
      <c r="AJ3713" s="61"/>
      <c r="AK3713" s="61"/>
      <c r="AL3713" s="61"/>
      <c r="AM3713" s="61"/>
      <c r="AN3713" s="61"/>
      <c r="AO3713" s="61"/>
      <c r="AP3713" s="62">
        <v>67891</v>
      </c>
      <c r="AQ3713" s="61"/>
      <c r="AR3713" s="62">
        <v>49750</v>
      </c>
      <c r="AS3713" s="61"/>
      <c r="AT3713" s="61"/>
      <c r="AU3713" s="61"/>
      <c r="AV3713" s="62">
        <v>13638</v>
      </c>
      <c r="AW3713" s="61"/>
      <c r="AX3713" s="61"/>
      <c r="AY3713" s="62">
        <v>80532</v>
      </c>
      <c r="AZ3713" s="61"/>
      <c r="BA3713" s="62">
        <v>404022</v>
      </c>
      <c r="BB3713" s="61"/>
      <c r="BC3713" s="61"/>
      <c r="BD3713" s="61"/>
      <c r="BE3713" s="61"/>
      <c r="BF3713" s="61"/>
      <c r="BG3713" s="61"/>
      <c r="BH3713" s="61"/>
      <c r="BI3713" s="61"/>
      <c r="BJ3713" s="61"/>
      <c r="BK3713" s="61"/>
      <c r="BL3713" s="61"/>
      <c r="BM3713" s="61"/>
      <c r="BN3713" s="61"/>
      <c r="BO3713" s="62">
        <v>-480012</v>
      </c>
    </row>
    <row r="3714" spans="1:67" x14ac:dyDescent="0.2">
      <c r="A3714" s="57" t="s">
        <v>74</v>
      </c>
      <c r="B3714" s="56" t="s">
        <v>74</v>
      </c>
      <c r="C3714" s="56" t="s">
        <v>620</v>
      </c>
      <c r="D3714" s="56">
        <v>1998</v>
      </c>
      <c r="E3714" s="58">
        <v>5072143</v>
      </c>
      <c r="F3714" s="58">
        <v>4422891</v>
      </c>
      <c r="G3714" s="59">
        <v>4508843</v>
      </c>
      <c r="H3714" s="59">
        <v>563300</v>
      </c>
      <c r="I3714" s="60">
        <v>0</v>
      </c>
      <c r="J3714" s="58">
        <v>-649252</v>
      </c>
      <c r="K3714" s="62">
        <v>91623</v>
      </c>
      <c r="L3714" s="61"/>
      <c r="M3714" s="62">
        <v>1990</v>
      </c>
      <c r="N3714" s="61"/>
      <c r="O3714" s="61"/>
      <c r="P3714" s="62">
        <v>391484</v>
      </c>
      <c r="Q3714" s="61"/>
      <c r="R3714" s="61"/>
      <c r="S3714" s="61"/>
      <c r="T3714" s="61"/>
      <c r="U3714" s="61"/>
      <c r="V3714" s="61"/>
      <c r="W3714" s="62">
        <v>1018448</v>
      </c>
      <c r="X3714" s="61"/>
      <c r="Y3714" s="61"/>
      <c r="Z3714" s="61"/>
      <c r="AA3714" s="62">
        <v>1265309</v>
      </c>
      <c r="AB3714" s="61"/>
      <c r="AC3714" s="61"/>
      <c r="AD3714" s="62">
        <v>880519</v>
      </c>
      <c r="AE3714" s="61"/>
      <c r="AF3714" s="62">
        <v>657168</v>
      </c>
      <c r="AG3714" s="61"/>
      <c r="AH3714" s="61"/>
      <c r="AI3714" s="62">
        <v>202302</v>
      </c>
      <c r="AJ3714" s="61"/>
      <c r="AK3714" s="61"/>
      <c r="AL3714" s="61"/>
      <c r="AM3714" s="61"/>
      <c r="AN3714" s="61"/>
      <c r="AO3714" s="61"/>
      <c r="AP3714" s="62">
        <v>48441</v>
      </c>
      <c r="AQ3714" s="61"/>
      <c r="AR3714" s="62">
        <v>12655</v>
      </c>
      <c r="AS3714" s="61"/>
      <c r="AT3714" s="61"/>
      <c r="AU3714" s="61"/>
      <c r="AV3714" s="62">
        <v>11415</v>
      </c>
      <c r="AW3714" s="61"/>
      <c r="AX3714" s="61"/>
      <c r="AY3714" s="62">
        <v>86767</v>
      </c>
      <c r="AZ3714" s="61"/>
      <c r="BA3714" s="62">
        <v>404022</v>
      </c>
      <c r="BB3714" s="61"/>
      <c r="BC3714" s="61"/>
      <c r="BD3714" s="61"/>
      <c r="BE3714" s="61"/>
      <c r="BF3714" s="61"/>
      <c r="BG3714" s="61"/>
      <c r="BH3714" s="61"/>
      <c r="BI3714" s="61"/>
      <c r="BJ3714" s="61"/>
      <c r="BK3714" s="61"/>
      <c r="BL3714" s="61"/>
      <c r="BM3714" s="61"/>
      <c r="BN3714" s="61"/>
      <c r="BO3714" s="62">
        <v>-649252</v>
      </c>
    </row>
    <row r="3715" spans="1:67" x14ac:dyDescent="0.2">
      <c r="A3715" s="57" t="s">
        <v>74</v>
      </c>
      <c r="B3715" s="56" t="s">
        <v>74</v>
      </c>
      <c r="C3715" s="56" t="s">
        <v>621</v>
      </c>
      <c r="D3715" s="56">
        <v>1989</v>
      </c>
      <c r="E3715" s="58">
        <v>1461338</v>
      </c>
      <c r="F3715" s="58">
        <v>1441940</v>
      </c>
      <c r="G3715" s="59">
        <v>1346949</v>
      </c>
      <c r="H3715" s="59">
        <v>114389</v>
      </c>
      <c r="I3715" s="60">
        <v>0</v>
      </c>
      <c r="J3715" s="58">
        <v>-19398</v>
      </c>
      <c r="K3715" s="62">
        <v>12509</v>
      </c>
      <c r="L3715" s="61"/>
      <c r="M3715" s="61"/>
      <c r="N3715" s="61"/>
      <c r="O3715" s="61"/>
      <c r="P3715" s="61"/>
      <c r="Q3715" s="62">
        <v>56504</v>
      </c>
      <c r="R3715" s="61"/>
      <c r="S3715" s="61"/>
      <c r="T3715" s="61"/>
      <c r="U3715" s="61"/>
      <c r="V3715" s="61"/>
      <c r="W3715" s="62">
        <v>44780</v>
      </c>
      <c r="X3715" s="61"/>
      <c r="Y3715" s="61"/>
      <c r="Z3715" s="61"/>
      <c r="AA3715" s="62">
        <v>688009</v>
      </c>
      <c r="AB3715" s="61"/>
      <c r="AC3715" s="61"/>
      <c r="AD3715" s="62">
        <v>112660</v>
      </c>
      <c r="AE3715" s="61"/>
      <c r="AF3715" s="62">
        <v>290969</v>
      </c>
      <c r="AG3715" s="61"/>
      <c r="AH3715" s="61"/>
      <c r="AI3715" s="62">
        <v>141518</v>
      </c>
      <c r="AJ3715" s="61"/>
      <c r="AK3715" s="61"/>
      <c r="AL3715" s="61"/>
      <c r="AM3715" s="61"/>
      <c r="AN3715" s="61"/>
      <c r="AO3715" s="61"/>
      <c r="AP3715" s="62">
        <v>1771</v>
      </c>
      <c r="AQ3715" s="61"/>
      <c r="AR3715" s="61"/>
      <c r="AS3715" s="61"/>
      <c r="AT3715" s="61"/>
      <c r="AU3715" s="61"/>
      <c r="AV3715" s="61"/>
      <c r="AW3715" s="61"/>
      <c r="AX3715" s="61"/>
      <c r="AY3715" s="62">
        <v>19803</v>
      </c>
      <c r="AZ3715" s="61"/>
      <c r="BA3715" s="62">
        <v>92815</v>
      </c>
      <c r="BB3715" s="61"/>
      <c r="BC3715" s="61"/>
      <c r="BD3715" s="61"/>
      <c r="BE3715" s="61"/>
      <c r="BF3715" s="61"/>
      <c r="BG3715" s="61"/>
      <c r="BH3715" s="61"/>
      <c r="BI3715" s="61"/>
      <c r="BJ3715" s="61"/>
      <c r="BK3715" s="61"/>
      <c r="BL3715" s="61"/>
      <c r="BM3715" s="61"/>
      <c r="BN3715" s="61"/>
      <c r="BO3715" s="62">
        <v>-19398</v>
      </c>
    </row>
    <row r="3716" spans="1:67" x14ac:dyDescent="0.2">
      <c r="A3716" s="57" t="s">
        <v>74</v>
      </c>
      <c r="B3716" s="56" t="s">
        <v>74</v>
      </c>
      <c r="C3716" s="56" t="s">
        <v>621</v>
      </c>
      <c r="D3716" s="56">
        <v>1990</v>
      </c>
      <c r="E3716" s="58">
        <v>1562315</v>
      </c>
      <c r="F3716" s="58">
        <v>1542917</v>
      </c>
      <c r="G3716" s="59">
        <v>1441546</v>
      </c>
      <c r="H3716" s="59">
        <v>120769</v>
      </c>
      <c r="I3716" s="60">
        <v>0</v>
      </c>
      <c r="J3716" s="58">
        <v>-19398</v>
      </c>
      <c r="K3716" s="62">
        <v>12509</v>
      </c>
      <c r="L3716" s="61"/>
      <c r="M3716" s="61"/>
      <c r="N3716" s="61"/>
      <c r="O3716" s="61"/>
      <c r="P3716" s="61"/>
      <c r="Q3716" s="62">
        <v>56504</v>
      </c>
      <c r="R3716" s="61"/>
      <c r="S3716" s="61"/>
      <c r="T3716" s="61"/>
      <c r="U3716" s="61"/>
      <c r="V3716" s="61"/>
      <c r="W3716" s="62">
        <v>45538</v>
      </c>
      <c r="X3716" s="61"/>
      <c r="Y3716" s="61"/>
      <c r="Z3716" s="61"/>
      <c r="AA3716" s="62">
        <v>725914</v>
      </c>
      <c r="AB3716" s="61"/>
      <c r="AC3716" s="61"/>
      <c r="AD3716" s="62">
        <v>130251</v>
      </c>
      <c r="AE3716" s="61"/>
      <c r="AF3716" s="62">
        <v>317004</v>
      </c>
      <c r="AG3716" s="61"/>
      <c r="AH3716" s="61"/>
      <c r="AI3716" s="62">
        <v>153826</v>
      </c>
      <c r="AJ3716" s="61"/>
      <c r="AK3716" s="61"/>
      <c r="AL3716" s="61"/>
      <c r="AM3716" s="61"/>
      <c r="AN3716" s="61"/>
      <c r="AO3716" s="61"/>
      <c r="AP3716" s="62">
        <v>1771</v>
      </c>
      <c r="AQ3716" s="61"/>
      <c r="AR3716" s="61"/>
      <c r="AS3716" s="61"/>
      <c r="AT3716" s="61"/>
      <c r="AU3716" s="61"/>
      <c r="AV3716" s="61"/>
      <c r="AW3716" s="61"/>
      <c r="AX3716" s="61"/>
      <c r="AY3716" s="62">
        <v>26183</v>
      </c>
      <c r="AZ3716" s="61"/>
      <c r="BA3716" s="62">
        <v>92815</v>
      </c>
      <c r="BB3716" s="61"/>
      <c r="BC3716" s="61"/>
      <c r="BD3716" s="61"/>
      <c r="BE3716" s="61"/>
      <c r="BF3716" s="61"/>
      <c r="BG3716" s="61"/>
      <c r="BH3716" s="61"/>
      <c r="BI3716" s="61"/>
      <c r="BJ3716" s="61"/>
      <c r="BK3716" s="61"/>
      <c r="BL3716" s="61"/>
      <c r="BM3716" s="61"/>
      <c r="BN3716" s="61"/>
      <c r="BO3716" s="62">
        <v>-19398</v>
      </c>
    </row>
    <row r="3717" spans="1:67" x14ac:dyDescent="0.2">
      <c r="A3717" s="57" t="s">
        <v>74</v>
      </c>
      <c r="B3717" s="56" t="s">
        <v>74</v>
      </c>
      <c r="C3717" s="56" t="s">
        <v>621</v>
      </c>
      <c r="D3717" s="56">
        <v>1991</v>
      </c>
      <c r="E3717" s="58">
        <v>1722889</v>
      </c>
      <c r="F3717" s="58">
        <v>1703491</v>
      </c>
      <c r="G3717" s="59">
        <v>1599479</v>
      </c>
      <c r="H3717" s="59">
        <v>123410</v>
      </c>
      <c r="I3717" s="60">
        <v>0</v>
      </c>
      <c r="J3717" s="58">
        <v>-19398</v>
      </c>
      <c r="K3717" s="62">
        <v>17509</v>
      </c>
      <c r="L3717" s="61"/>
      <c r="M3717" s="61"/>
      <c r="N3717" s="61"/>
      <c r="O3717" s="61"/>
      <c r="P3717" s="61"/>
      <c r="Q3717" s="62">
        <v>56504</v>
      </c>
      <c r="R3717" s="61"/>
      <c r="S3717" s="61"/>
      <c r="T3717" s="61"/>
      <c r="U3717" s="61"/>
      <c r="V3717" s="61"/>
      <c r="W3717" s="62">
        <v>45538</v>
      </c>
      <c r="X3717" s="61"/>
      <c r="Y3717" s="61"/>
      <c r="Z3717" s="61"/>
      <c r="AA3717" s="62">
        <v>782063</v>
      </c>
      <c r="AB3717" s="61"/>
      <c r="AC3717" s="61"/>
      <c r="AD3717" s="62">
        <v>141811</v>
      </c>
      <c r="AE3717" s="61"/>
      <c r="AF3717" s="62">
        <v>395911</v>
      </c>
      <c r="AG3717" s="61"/>
      <c r="AH3717" s="61"/>
      <c r="AI3717" s="62">
        <v>160143</v>
      </c>
      <c r="AJ3717" s="61"/>
      <c r="AK3717" s="61"/>
      <c r="AL3717" s="61"/>
      <c r="AM3717" s="61"/>
      <c r="AN3717" s="61"/>
      <c r="AO3717" s="61"/>
      <c r="AP3717" s="62">
        <v>1771</v>
      </c>
      <c r="AQ3717" s="61"/>
      <c r="AR3717" s="61"/>
      <c r="AS3717" s="61"/>
      <c r="AT3717" s="61"/>
      <c r="AU3717" s="61"/>
      <c r="AV3717" s="61"/>
      <c r="AW3717" s="61"/>
      <c r="AX3717" s="61"/>
      <c r="AY3717" s="62">
        <v>28824</v>
      </c>
      <c r="AZ3717" s="61"/>
      <c r="BA3717" s="62">
        <v>92815</v>
      </c>
      <c r="BB3717" s="61"/>
      <c r="BC3717" s="61"/>
      <c r="BD3717" s="61"/>
      <c r="BE3717" s="61"/>
      <c r="BF3717" s="61"/>
      <c r="BG3717" s="61"/>
      <c r="BH3717" s="61"/>
      <c r="BI3717" s="61"/>
      <c r="BJ3717" s="61"/>
      <c r="BK3717" s="61"/>
      <c r="BL3717" s="61"/>
      <c r="BM3717" s="61"/>
      <c r="BN3717" s="61"/>
      <c r="BO3717" s="62">
        <v>-19398</v>
      </c>
    </row>
    <row r="3718" spans="1:67" x14ac:dyDescent="0.2">
      <c r="A3718" s="57" t="s">
        <v>74</v>
      </c>
      <c r="B3718" s="56" t="s">
        <v>74</v>
      </c>
      <c r="C3718" s="56" t="s">
        <v>621</v>
      </c>
      <c r="D3718" s="56">
        <v>1992</v>
      </c>
      <c r="E3718" s="58">
        <v>1915595</v>
      </c>
      <c r="F3718" s="58">
        <v>1896197</v>
      </c>
      <c r="G3718" s="59">
        <v>1776699</v>
      </c>
      <c r="H3718" s="59">
        <v>138896</v>
      </c>
      <c r="I3718" s="60">
        <v>0</v>
      </c>
      <c r="J3718" s="58">
        <v>-19398</v>
      </c>
      <c r="K3718" s="62">
        <v>46890</v>
      </c>
      <c r="L3718" s="61"/>
      <c r="M3718" s="61"/>
      <c r="N3718" s="61"/>
      <c r="O3718" s="61"/>
      <c r="P3718" s="61"/>
      <c r="Q3718" s="62">
        <v>56504</v>
      </c>
      <c r="R3718" s="61"/>
      <c r="S3718" s="61"/>
      <c r="T3718" s="61"/>
      <c r="U3718" s="61"/>
      <c r="V3718" s="61"/>
      <c r="W3718" s="62">
        <v>45538</v>
      </c>
      <c r="X3718" s="61"/>
      <c r="Y3718" s="61"/>
      <c r="Z3718" s="61"/>
      <c r="AA3718" s="62">
        <v>849919</v>
      </c>
      <c r="AB3718" s="61"/>
      <c r="AC3718" s="61"/>
      <c r="AD3718" s="62">
        <v>152730</v>
      </c>
      <c r="AE3718" s="61"/>
      <c r="AF3718" s="62">
        <v>457503</v>
      </c>
      <c r="AG3718" s="61"/>
      <c r="AH3718" s="61"/>
      <c r="AI3718" s="62">
        <v>167615</v>
      </c>
      <c r="AJ3718" s="61"/>
      <c r="AK3718" s="61"/>
      <c r="AL3718" s="61"/>
      <c r="AM3718" s="61"/>
      <c r="AN3718" s="61"/>
      <c r="AO3718" s="61"/>
      <c r="AP3718" s="62">
        <v>2847</v>
      </c>
      <c r="AQ3718" s="61"/>
      <c r="AR3718" s="62">
        <v>10491</v>
      </c>
      <c r="AS3718" s="61"/>
      <c r="AT3718" s="61"/>
      <c r="AU3718" s="61"/>
      <c r="AV3718" s="61"/>
      <c r="AW3718" s="61"/>
      <c r="AX3718" s="61"/>
      <c r="AY3718" s="62">
        <v>32743</v>
      </c>
      <c r="AZ3718" s="61"/>
      <c r="BA3718" s="62">
        <v>92815</v>
      </c>
      <c r="BB3718" s="61"/>
      <c r="BC3718" s="61"/>
      <c r="BD3718" s="61"/>
      <c r="BE3718" s="61"/>
      <c r="BF3718" s="61"/>
      <c r="BG3718" s="61"/>
      <c r="BH3718" s="61"/>
      <c r="BI3718" s="61"/>
      <c r="BJ3718" s="61"/>
      <c r="BK3718" s="61"/>
      <c r="BL3718" s="61"/>
      <c r="BM3718" s="61"/>
      <c r="BN3718" s="61"/>
      <c r="BO3718" s="62">
        <v>-19398</v>
      </c>
    </row>
    <row r="3719" spans="1:67" x14ac:dyDescent="0.2">
      <c r="A3719" s="57" t="s">
        <v>74</v>
      </c>
      <c r="B3719" s="56" t="s">
        <v>74</v>
      </c>
      <c r="C3719" s="56" t="s">
        <v>621</v>
      </c>
      <c r="D3719" s="56">
        <v>1993</v>
      </c>
      <c r="E3719" s="58">
        <v>2081232</v>
      </c>
      <c r="F3719" s="58">
        <v>2061834</v>
      </c>
      <c r="G3719" s="59">
        <v>1939407</v>
      </c>
      <c r="H3719" s="59">
        <v>141825</v>
      </c>
      <c r="I3719" s="60">
        <v>0</v>
      </c>
      <c r="J3719" s="58">
        <v>-19398</v>
      </c>
      <c r="K3719" s="62">
        <v>46890</v>
      </c>
      <c r="L3719" s="61"/>
      <c r="M3719" s="61"/>
      <c r="N3719" s="61"/>
      <c r="O3719" s="61"/>
      <c r="P3719" s="61"/>
      <c r="Q3719" s="62">
        <v>56504</v>
      </c>
      <c r="R3719" s="61"/>
      <c r="S3719" s="61"/>
      <c r="T3719" s="61"/>
      <c r="U3719" s="61"/>
      <c r="V3719" s="61"/>
      <c r="W3719" s="62">
        <v>54077</v>
      </c>
      <c r="X3719" s="61"/>
      <c r="Y3719" s="61"/>
      <c r="Z3719" s="61"/>
      <c r="AA3719" s="62">
        <v>943207</v>
      </c>
      <c r="AB3719" s="61"/>
      <c r="AC3719" s="61"/>
      <c r="AD3719" s="62">
        <v>158003</v>
      </c>
      <c r="AE3719" s="61"/>
      <c r="AF3719" s="62">
        <v>507354</v>
      </c>
      <c r="AG3719" s="61"/>
      <c r="AH3719" s="61"/>
      <c r="AI3719" s="62">
        <v>173372</v>
      </c>
      <c r="AJ3719" s="61"/>
      <c r="AK3719" s="61"/>
      <c r="AL3719" s="61"/>
      <c r="AM3719" s="61"/>
      <c r="AN3719" s="61"/>
      <c r="AO3719" s="61"/>
      <c r="AP3719" s="62">
        <v>2847</v>
      </c>
      <c r="AQ3719" s="61"/>
      <c r="AR3719" s="62">
        <v>10491</v>
      </c>
      <c r="AS3719" s="61"/>
      <c r="AT3719" s="61"/>
      <c r="AU3719" s="61"/>
      <c r="AV3719" s="61"/>
      <c r="AW3719" s="61"/>
      <c r="AX3719" s="61"/>
      <c r="AY3719" s="62">
        <v>35672</v>
      </c>
      <c r="AZ3719" s="61"/>
      <c r="BA3719" s="62">
        <v>92815</v>
      </c>
      <c r="BB3719" s="61"/>
      <c r="BC3719" s="61"/>
      <c r="BD3719" s="61"/>
      <c r="BE3719" s="61"/>
      <c r="BF3719" s="61"/>
      <c r="BG3719" s="61"/>
      <c r="BH3719" s="61"/>
      <c r="BI3719" s="61"/>
      <c r="BJ3719" s="61"/>
      <c r="BK3719" s="61"/>
      <c r="BL3719" s="61"/>
      <c r="BM3719" s="61"/>
      <c r="BN3719" s="61"/>
      <c r="BO3719" s="62">
        <v>-19398</v>
      </c>
    </row>
    <row r="3720" spans="1:67" x14ac:dyDescent="0.2">
      <c r="A3720" s="57" t="s">
        <v>74</v>
      </c>
      <c r="B3720" s="56" t="s">
        <v>74</v>
      </c>
      <c r="C3720" s="56" t="s">
        <v>621</v>
      </c>
      <c r="D3720" s="56">
        <v>1994</v>
      </c>
      <c r="E3720" s="58">
        <v>2608831</v>
      </c>
      <c r="F3720" s="58">
        <v>2573090</v>
      </c>
      <c r="G3720" s="59">
        <v>2461467</v>
      </c>
      <c r="H3720" s="59">
        <v>147364</v>
      </c>
      <c r="I3720" s="60">
        <v>0</v>
      </c>
      <c r="J3720" s="58">
        <v>-35741</v>
      </c>
      <c r="K3720" s="62">
        <v>46890</v>
      </c>
      <c r="L3720" s="61"/>
      <c r="M3720" s="61"/>
      <c r="N3720" s="61"/>
      <c r="O3720" s="61"/>
      <c r="P3720" s="61"/>
      <c r="Q3720" s="62">
        <v>56504</v>
      </c>
      <c r="R3720" s="61"/>
      <c r="S3720" s="61"/>
      <c r="T3720" s="61"/>
      <c r="U3720" s="61"/>
      <c r="V3720" s="61"/>
      <c r="W3720" s="62">
        <v>418512</v>
      </c>
      <c r="X3720" s="61"/>
      <c r="Y3720" s="61"/>
      <c r="Z3720" s="61"/>
      <c r="AA3720" s="62">
        <v>1006075</v>
      </c>
      <c r="AB3720" s="61"/>
      <c r="AC3720" s="61"/>
      <c r="AD3720" s="62">
        <v>162565</v>
      </c>
      <c r="AE3720" s="61"/>
      <c r="AF3720" s="62">
        <v>577685</v>
      </c>
      <c r="AG3720" s="61"/>
      <c r="AH3720" s="61"/>
      <c r="AI3720" s="62">
        <v>193236</v>
      </c>
      <c r="AJ3720" s="61"/>
      <c r="AK3720" s="61"/>
      <c r="AL3720" s="61"/>
      <c r="AM3720" s="61"/>
      <c r="AN3720" s="61"/>
      <c r="AO3720" s="61"/>
      <c r="AP3720" s="62">
        <v>2847</v>
      </c>
      <c r="AQ3720" s="61"/>
      <c r="AR3720" s="62">
        <v>10491</v>
      </c>
      <c r="AS3720" s="61"/>
      <c r="AT3720" s="61"/>
      <c r="AU3720" s="61"/>
      <c r="AV3720" s="61"/>
      <c r="AW3720" s="61"/>
      <c r="AX3720" s="61"/>
      <c r="AY3720" s="62">
        <v>41211</v>
      </c>
      <c r="AZ3720" s="61"/>
      <c r="BA3720" s="62">
        <v>92815</v>
      </c>
      <c r="BB3720" s="61"/>
      <c r="BC3720" s="61"/>
      <c r="BD3720" s="61"/>
      <c r="BE3720" s="61"/>
      <c r="BF3720" s="61"/>
      <c r="BG3720" s="61"/>
      <c r="BH3720" s="61"/>
      <c r="BI3720" s="61"/>
      <c r="BJ3720" s="61"/>
      <c r="BK3720" s="61"/>
      <c r="BL3720" s="61"/>
      <c r="BM3720" s="61"/>
      <c r="BN3720" s="61"/>
      <c r="BO3720" s="62">
        <v>-35741</v>
      </c>
    </row>
    <row r="3721" spans="1:67" x14ac:dyDescent="0.2">
      <c r="A3721" s="57" t="s">
        <v>74</v>
      </c>
      <c r="B3721" s="56" t="s">
        <v>74</v>
      </c>
      <c r="C3721" s="56" t="s">
        <v>621</v>
      </c>
      <c r="D3721" s="56">
        <v>1995</v>
      </c>
      <c r="E3721" s="58">
        <v>2730398</v>
      </c>
      <c r="F3721" s="58">
        <v>2648689</v>
      </c>
      <c r="G3721" s="59">
        <v>2579846</v>
      </c>
      <c r="H3721" s="59">
        <v>150552</v>
      </c>
      <c r="I3721" s="60">
        <v>0</v>
      </c>
      <c r="J3721" s="58">
        <v>-81709</v>
      </c>
      <c r="K3721" s="62">
        <v>44590</v>
      </c>
      <c r="L3721" s="61"/>
      <c r="M3721" s="61"/>
      <c r="N3721" s="61"/>
      <c r="O3721" s="61"/>
      <c r="P3721" s="61"/>
      <c r="Q3721" s="62">
        <v>56504</v>
      </c>
      <c r="R3721" s="61"/>
      <c r="S3721" s="61"/>
      <c r="T3721" s="61"/>
      <c r="U3721" s="61"/>
      <c r="V3721" s="61"/>
      <c r="W3721" s="62">
        <v>418512</v>
      </c>
      <c r="X3721" s="61"/>
      <c r="Y3721" s="61"/>
      <c r="Z3721" s="61"/>
      <c r="AA3721" s="62">
        <v>1061790</v>
      </c>
      <c r="AB3721" s="61"/>
      <c r="AC3721" s="61"/>
      <c r="AD3721" s="62">
        <v>170781</v>
      </c>
      <c r="AE3721" s="61"/>
      <c r="AF3721" s="62">
        <v>624994</v>
      </c>
      <c r="AG3721" s="61"/>
      <c r="AH3721" s="61"/>
      <c r="AI3721" s="62">
        <v>202675</v>
      </c>
      <c r="AJ3721" s="61"/>
      <c r="AK3721" s="61"/>
      <c r="AL3721" s="61"/>
      <c r="AM3721" s="61"/>
      <c r="AN3721" s="61"/>
      <c r="AO3721" s="61"/>
      <c r="AP3721" s="62">
        <v>2847</v>
      </c>
      <c r="AQ3721" s="61"/>
      <c r="AR3721" s="62">
        <v>10491</v>
      </c>
      <c r="AS3721" s="61"/>
      <c r="AT3721" s="61"/>
      <c r="AU3721" s="61"/>
      <c r="AV3721" s="61"/>
      <c r="AW3721" s="61"/>
      <c r="AX3721" s="61"/>
      <c r="AY3721" s="62">
        <v>44399</v>
      </c>
      <c r="AZ3721" s="61"/>
      <c r="BA3721" s="62">
        <v>92815</v>
      </c>
      <c r="BB3721" s="61"/>
      <c r="BC3721" s="61"/>
      <c r="BD3721" s="61"/>
      <c r="BE3721" s="61"/>
      <c r="BF3721" s="61"/>
      <c r="BG3721" s="61"/>
      <c r="BH3721" s="61"/>
      <c r="BI3721" s="61"/>
      <c r="BJ3721" s="61"/>
      <c r="BK3721" s="61"/>
      <c r="BL3721" s="61"/>
      <c r="BM3721" s="61"/>
      <c r="BN3721" s="61"/>
      <c r="BO3721" s="62">
        <v>-81709</v>
      </c>
    </row>
    <row r="3722" spans="1:67" x14ac:dyDescent="0.2">
      <c r="A3722" s="57" t="s">
        <v>74</v>
      </c>
      <c r="B3722" s="56" t="s">
        <v>74</v>
      </c>
      <c r="C3722" s="56" t="s">
        <v>621</v>
      </c>
      <c r="D3722" s="56">
        <v>1996</v>
      </c>
      <c r="E3722" s="58">
        <v>2786350</v>
      </c>
      <c r="F3722" s="58">
        <v>2704641</v>
      </c>
      <c r="G3722" s="59">
        <v>2629885</v>
      </c>
      <c r="H3722" s="59">
        <v>156465</v>
      </c>
      <c r="I3722" s="60">
        <v>0</v>
      </c>
      <c r="J3722" s="58">
        <v>-81709</v>
      </c>
      <c r="K3722" s="62">
        <v>44590</v>
      </c>
      <c r="L3722" s="61"/>
      <c r="M3722" s="61"/>
      <c r="N3722" s="61"/>
      <c r="O3722" s="61"/>
      <c r="P3722" s="61"/>
      <c r="Q3722" s="62">
        <v>56504</v>
      </c>
      <c r="R3722" s="61"/>
      <c r="S3722" s="61"/>
      <c r="T3722" s="61"/>
      <c r="U3722" s="61"/>
      <c r="V3722" s="61"/>
      <c r="W3722" s="62">
        <v>372878</v>
      </c>
      <c r="X3722" s="61"/>
      <c r="Y3722" s="61"/>
      <c r="Z3722" s="61"/>
      <c r="AA3722" s="62">
        <v>1117453</v>
      </c>
      <c r="AB3722" s="61"/>
      <c r="AC3722" s="61"/>
      <c r="AD3722" s="62">
        <v>175361</v>
      </c>
      <c r="AE3722" s="61"/>
      <c r="AF3722" s="62">
        <v>650692</v>
      </c>
      <c r="AG3722" s="61"/>
      <c r="AH3722" s="61"/>
      <c r="AI3722" s="62">
        <v>212407</v>
      </c>
      <c r="AJ3722" s="61"/>
      <c r="AK3722" s="61"/>
      <c r="AL3722" s="61"/>
      <c r="AM3722" s="61"/>
      <c r="AN3722" s="61"/>
      <c r="AO3722" s="61"/>
      <c r="AP3722" s="62">
        <v>2847</v>
      </c>
      <c r="AQ3722" s="61"/>
      <c r="AR3722" s="62">
        <v>10491</v>
      </c>
      <c r="AS3722" s="61"/>
      <c r="AT3722" s="61"/>
      <c r="AU3722" s="61"/>
      <c r="AV3722" s="61"/>
      <c r="AW3722" s="61"/>
      <c r="AX3722" s="61"/>
      <c r="AY3722" s="62">
        <v>46113</v>
      </c>
      <c r="AZ3722" s="61"/>
      <c r="BA3722" s="62">
        <v>97014</v>
      </c>
      <c r="BB3722" s="61"/>
      <c r="BC3722" s="61"/>
      <c r="BD3722" s="61"/>
      <c r="BE3722" s="61"/>
      <c r="BF3722" s="61"/>
      <c r="BG3722" s="61"/>
      <c r="BH3722" s="61"/>
      <c r="BI3722" s="61"/>
      <c r="BJ3722" s="61"/>
      <c r="BK3722" s="61"/>
      <c r="BL3722" s="61"/>
      <c r="BM3722" s="61"/>
      <c r="BN3722" s="61"/>
      <c r="BO3722" s="62">
        <v>-81709</v>
      </c>
    </row>
    <row r="3723" spans="1:67" x14ac:dyDescent="0.2">
      <c r="A3723" s="57" t="s">
        <v>74</v>
      </c>
      <c r="B3723" s="56" t="s">
        <v>74</v>
      </c>
      <c r="C3723" s="56" t="s">
        <v>621</v>
      </c>
      <c r="D3723" s="56">
        <v>1997</v>
      </c>
      <c r="E3723" s="58">
        <v>2619708</v>
      </c>
      <c r="F3723" s="58">
        <v>2537999</v>
      </c>
      <c r="G3723" s="59">
        <v>2460799</v>
      </c>
      <c r="H3723" s="59">
        <v>158909</v>
      </c>
      <c r="I3723" s="60">
        <v>0</v>
      </c>
      <c r="J3723" s="58">
        <v>-81709</v>
      </c>
      <c r="K3723" s="62">
        <v>44590</v>
      </c>
      <c r="L3723" s="61"/>
      <c r="M3723" s="61"/>
      <c r="N3723" s="61"/>
      <c r="O3723" s="61"/>
      <c r="P3723" s="61"/>
      <c r="Q3723" s="62">
        <v>56504</v>
      </c>
      <c r="R3723" s="61"/>
      <c r="S3723" s="61"/>
      <c r="T3723" s="61"/>
      <c r="U3723" s="61"/>
      <c r="V3723" s="61"/>
      <c r="W3723" s="62">
        <v>372878</v>
      </c>
      <c r="X3723" s="61"/>
      <c r="Y3723" s="61"/>
      <c r="Z3723" s="61"/>
      <c r="AA3723" s="62">
        <v>890818</v>
      </c>
      <c r="AB3723" s="61"/>
      <c r="AC3723" s="61"/>
      <c r="AD3723" s="62">
        <v>182301</v>
      </c>
      <c r="AE3723" s="61"/>
      <c r="AF3723" s="62">
        <v>691478</v>
      </c>
      <c r="AG3723" s="61"/>
      <c r="AH3723" s="61"/>
      <c r="AI3723" s="62">
        <v>222230</v>
      </c>
      <c r="AJ3723" s="61"/>
      <c r="AK3723" s="61"/>
      <c r="AL3723" s="61"/>
      <c r="AM3723" s="61"/>
      <c r="AN3723" s="61"/>
      <c r="AO3723" s="61"/>
      <c r="AP3723" s="62">
        <v>2847</v>
      </c>
      <c r="AQ3723" s="61"/>
      <c r="AR3723" s="62">
        <v>10491</v>
      </c>
      <c r="AS3723" s="61"/>
      <c r="AT3723" s="61"/>
      <c r="AU3723" s="61"/>
      <c r="AV3723" s="61"/>
      <c r="AW3723" s="61"/>
      <c r="AX3723" s="61"/>
      <c r="AY3723" s="62">
        <v>48557</v>
      </c>
      <c r="AZ3723" s="61"/>
      <c r="BA3723" s="62">
        <v>97014</v>
      </c>
      <c r="BB3723" s="61"/>
      <c r="BC3723" s="61"/>
      <c r="BD3723" s="61"/>
      <c r="BE3723" s="61"/>
      <c r="BF3723" s="61"/>
      <c r="BG3723" s="61"/>
      <c r="BH3723" s="61"/>
      <c r="BI3723" s="61"/>
      <c r="BJ3723" s="61"/>
      <c r="BK3723" s="61"/>
      <c r="BL3723" s="61"/>
      <c r="BM3723" s="61"/>
      <c r="BN3723" s="61"/>
      <c r="BO3723" s="62">
        <v>-81709</v>
      </c>
    </row>
    <row r="3724" spans="1:67" x14ac:dyDescent="0.2">
      <c r="A3724" s="57" t="s">
        <v>74</v>
      </c>
      <c r="B3724" s="56" t="s">
        <v>74</v>
      </c>
      <c r="C3724" s="56" t="s">
        <v>621</v>
      </c>
      <c r="D3724" s="56">
        <v>1998</v>
      </c>
      <c r="E3724" s="58">
        <v>2720824</v>
      </c>
      <c r="F3724" s="58">
        <v>2639115</v>
      </c>
      <c r="G3724" s="59">
        <v>2564991</v>
      </c>
      <c r="H3724" s="59">
        <v>155833</v>
      </c>
      <c r="I3724" s="60">
        <v>0</v>
      </c>
      <c r="J3724" s="58">
        <v>-81709</v>
      </c>
      <c r="K3724" s="62">
        <v>44590</v>
      </c>
      <c r="L3724" s="61"/>
      <c r="M3724" s="61"/>
      <c r="N3724" s="61"/>
      <c r="O3724" s="61"/>
      <c r="P3724" s="61"/>
      <c r="Q3724" s="62">
        <v>56504</v>
      </c>
      <c r="R3724" s="61"/>
      <c r="S3724" s="61"/>
      <c r="T3724" s="61"/>
      <c r="U3724" s="61"/>
      <c r="V3724" s="61"/>
      <c r="W3724" s="62">
        <v>372878</v>
      </c>
      <c r="X3724" s="61"/>
      <c r="Y3724" s="61"/>
      <c r="Z3724" s="61"/>
      <c r="AA3724" s="62">
        <v>951064</v>
      </c>
      <c r="AB3724" s="61"/>
      <c r="AC3724" s="61"/>
      <c r="AD3724" s="62">
        <v>207047</v>
      </c>
      <c r="AE3724" s="61"/>
      <c r="AF3724" s="62">
        <v>699591</v>
      </c>
      <c r="AG3724" s="61"/>
      <c r="AH3724" s="61"/>
      <c r="AI3724" s="62">
        <v>233317</v>
      </c>
      <c r="AJ3724" s="61"/>
      <c r="AK3724" s="61"/>
      <c r="AL3724" s="61"/>
      <c r="AM3724" s="61"/>
      <c r="AN3724" s="61"/>
      <c r="AO3724" s="61"/>
      <c r="AP3724" s="62">
        <v>2847</v>
      </c>
      <c r="AQ3724" s="61"/>
      <c r="AR3724" s="62">
        <v>10491</v>
      </c>
      <c r="AS3724" s="61"/>
      <c r="AT3724" s="61"/>
      <c r="AU3724" s="61"/>
      <c r="AV3724" s="61"/>
      <c r="AW3724" s="61"/>
      <c r="AX3724" s="61"/>
      <c r="AY3724" s="62">
        <v>45481</v>
      </c>
      <c r="AZ3724" s="61"/>
      <c r="BA3724" s="62">
        <v>97014</v>
      </c>
      <c r="BB3724" s="61"/>
      <c r="BC3724" s="61"/>
      <c r="BD3724" s="61"/>
      <c r="BE3724" s="61"/>
      <c r="BF3724" s="61"/>
      <c r="BG3724" s="61"/>
      <c r="BH3724" s="61"/>
      <c r="BI3724" s="61"/>
      <c r="BJ3724" s="61"/>
      <c r="BK3724" s="61"/>
      <c r="BL3724" s="61"/>
      <c r="BM3724" s="61"/>
      <c r="BN3724" s="61"/>
      <c r="BO3724" s="62">
        <v>-81709</v>
      </c>
    </row>
    <row r="3725" spans="1:67" x14ac:dyDescent="0.2">
      <c r="A3725" s="57" t="s">
        <v>74</v>
      </c>
      <c r="B3725" s="56" t="s">
        <v>74</v>
      </c>
      <c r="C3725" s="56" t="s">
        <v>622</v>
      </c>
      <c r="D3725" s="56">
        <v>1989</v>
      </c>
      <c r="E3725" s="58">
        <v>3981039</v>
      </c>
      <c r="F3725" s="58">
        <v>3268338</v>
      </c>
      <c r="G3725" s="59">
        <v>3723627</v>
      </c>
      <c r="H3725" s="59">
        <v>257412</v>
      </c>
      <c r="I3725" s="60">
        <v>0</v>
      </c>
      <c r="J3725" s="58">
        <v>-712701</v>
      </c>
      <c r="K3725" s="62">
        <v>38455</v>
      </c>
      <c r="L3725" s="61"/>
      <c r="M3725" s="61"/>
      <c r="N3725" s="61"/>
      <c r="O3725" s="61"/>
      <c r="P3725" s="62">
        <v>78630</v>
      </c>
      <c r="Q3725" s="62">
        <v>33004</v>
      </c>
      <c r="R3725" s="61"/>
      <c r="S3725" s="61"/>
      <c r="T3725" s="61"/>
      <c r="U3725" s="61"/>
      <c r="V3725" s="61"/>
      <c r="W3725" s="62">
        <v>589999</v>
      </c>
      <c r="X3725" s="61"/>
      <c r="Y3725" s="61"/>
      <c r="Z3725" s="61"/>
      <c r="AA3725" s="62">
        <v>696042</v>
      </c>
      <c r="AB3725" s="61"/>
      <c r="AC3725" s="61"/>
      <c r="AD3725" s="62">
        <v>1409794</v>
      </c>
      <c r="AE3725" s="61"/>
      <c r="AF3725" s="62">
        <v>584995</v>
      </c>
      <c r="AG3725" s="61"/>
      <c r="AH3725" s="61"/>
      <c r="AI3725" s="62">
        <v>292708</v>
      </c>
      <c r="AJ3725" s="61"/>
      <c r="AK3725" s="61"/>
      <c r="AL3725" s="61"/>
      <c r="AM3725" s="61"/>
      <c r="AN3725" s="61"/>
      <c r="AO3725" s="61"/>
      <c r="AP3725" s="62">
        <v>18961</v>
      </c>
      <c r="AQ3725" s="61"/>
      <c r="AR3725" s="61"/>
      <c r="AS3725" s="61"/>
      <c r="AT3725" s="61"/>
      <c r="AU3725" s="61"/>
      <c r="AV3725" s="62">
        <v>3302</v>
      </c>
      <c r="AW3725" s="61"/>
      <c r="AX3725" s="61"/>
      <c r="AY3725" s="62">
        <v>36496</v>
      </c>
      <c r="AZ3725" s="61"/>
      <c r="BA3725" s="62">
        <v>198653</v>
      </c>
      <c r="BB3725" s="61"/>
      <c r="BC3725" s="61"/>
      <c r="BD3725" s="61"/>
      <c r="BE3725" s="61"/>
      <c r="BF3725" s="61"/>
      <c r="BG3725" s="61"/>
      <c r="BH3725" s="61"/>
      <c r="BI3725" s="61"/>
      <c r="BJ3725" s="61"/>
      <c r="BK3725" s="61"/>
      <c r="BL3725" s="61"/>
      <c r="BM3725" s="61"/>
      <c r="BN3725" s="61"/>
      <c r="BO3725" s="62">
        <v>-712701</v>
      </c>
    </row>
    <row r="3726" spans="1:67" x14ac:dyDescent="0.2">
      <c r="A3726" s="57" t="s">
        <v>74</v>
      </c>
      <c r="B3726" s="56" t="s">
        <v>74</v>
      </c>
      <c r="C3726" s="56" t="s">
        <v>622</v>
      </c>
      <c r="D3726" s="56">
        <v>1990</v>
      </c>
      <c r="E3726" s="58">
        <v>4325486</v>
      </c>
      <c r="F3726" s="58">
        <v>3612785</v>
      </c>
      <c r="G3726" s="59">
        <v>4029950</v>
      </c>
      <c r="H3726" s="59">
        <v>295536</v>
      </c>
      <c r="I3726" s="60">
        <v>0</v>
      </c>
      <c r="J3726" s="58">
        <v>-712701</v>
      </c>
      <c r="K3726" s="62">
        <v>38455</v>
      </c>
      <c r="L3726" s="61"/>
      <c r="M3726" s="61"/>
      <c r="N3726" s="61"/>
      <c r="O3726" s="61"/>
      <c r="P3726" s="62">
        <v>78630</v>
      </c>
      <c r="Q3726" s="62">
        <v>33004</v>
      </c>
      <c r="R3726" s="61"/>
      <c r="S3726" s="61"/>
      <c r="T3726" s="61"/>
      <c r="U3726" s="61"/>
      <c r="V3726" s="61"/>
      <c r="W3726" s="62">
        <v>595561</v>
      </c>
      <c r="X3726" s="61"/>
      <c r="Y3726" s="61"/>
      <c r="Z3726" s="61"/>
      <c r="AA3726" s="62">
        <v>780164</v>
      </c>
      <c r="AB3726" s="61"/>
      <c r="AC3726" s="61"/>
      <c r="AD3726" s="62">
        <v>1565130</v>
      </c>
      <c r="AE3726" s="61"/>
      <c r="AF3726" s="62">
        <v>623403</v>
      </c>
      <c r="AG3726" s="61"/>
      <c r="AH3726" s="61"/>
      <c r="AI3726" s="62">
        <v>315603</v>
      </c>
      <c r="AJ3726" s="61"/>
      <c r="AK3726" s="61"/>
      <c r="AL3726" s="61"/>
      <c r="AM3726" s="61"/>
      <c r="AN3726" s="61"/>
      <c r="AO3726" s="61"/>
      <c r="AP3726" s="62">
        <v>18961</v>
      </c>
      <c r="AQ3726" s="61"/>
      <c r="AR3726" s="61"/>
      <c r="AS3726" s="61"/>
      <c r="AT3726" s="61"/>
      <c r="AU3726" s="61"/>
      <c r="AV3726" s="62">
        <v>3302</v>
      </c>
      <c r="AW3726" s="61"/>
      <c r="AX3726" s="61"/>
      <c r="AY3726" s="62">
        <v>40962</v>
      </c>
      <c r="AZ3726" s="61"/>
      <c r="BA3726" s="62">
        <v>232311</v>
      </c>
      <c r="BB3726" s="61"/>
      <c r="BC3726" s="61"/>
      <c r="BD3726" s="61"/>
      <c r="BE3726" s="61"/>
      <c r="BF3726" s="61"/>
      <c r="BG3726" s="61"/>
      <c r="BH3726" s="61"/>
      <c r="BI3726" s="61"/>
      <c r="BJ3726" s="61"/>
      <c r="BK3726" s="61"/>
      <c r="BL3726" s="61"/>
      <c r="BM3726" s="61"/>
      <c r="BN3726" s="61"/>
      <c r="BO3726" s="62">
        <v>-712701</v>
      </c>
    </row>
    <row r="3727" spans="1:67" x14ac:dyDescent="0.2">
      <c r="A3727" s="57" t="s">
        <v>74</v>
      </c>
      <c r="B3727" s="56" t="s">
        <v>74</v>
      </c>
      <c r="C3727" s="56" t="s">
        <v>622</v>
      </c>
      <c r="D3727" s="56">
        <v>1991</v>
      </c>
      <c r="E3727" s="58">
        <v>5063169</v>
      </c>
      <c r="F3727" s="58">
        <v>4350468</v>
      </c>
      <c r="G3727" s="59">
        <v>4757767</v>
      </c>
      <c r="H3727" s="59">
        <v>305402</v>
      </c>
      <c r="I3727" s="60">
        <v>0</v>
      </c>
      <c r="J3727" s="58">
        <v>-712701</v>
      </c>
      <c r="K3727" s="62">
        <v>49291</v>
      </c>
      <c r="L3727" s="61"/>
      <c r="M3727" s="61"/>
      <c r="N3727" s="61"/>
      <c r="O3727" s="61"/>
      <c r="P3727" s="62">
        <v>78630</v>
      </c>
      <c r="Q3727" s="62">
        <v>33004</v>
      </c>
      <c r="R3727" s="61"/>
      <c r="S3727" s="61"/>
      <c r="T3727" s="61"/>
      <c r="U3727" s="61"/>
      <c r="V3727" s="61"/>
      <c r="W3727" s="62">
        <v>999475</v>
      </c>
      <c r="X3727" s="61"/>
      <c r="Y3727" s="61"/>
      <c r="Z3727" s="61"/>
      <c r="AA3727" s="62">
        <v>925009</v>
      </c>
      <c r="AB3727" s="61"/>
      <c r="AC3727" s="61"/>
      <c r="AD3727" s="62">
        <v>1675945</v>
      </c>
      <c r="AE3727" s="61"/>
      <c r="AF3727" s="62">
        <v>666725</v>
      </c>
      <c r="AG3727" s="61"/>
      <c r="AH3727" s="61"/>
      <c r="AI3727" s="62">
        <v>329688</v>
      </c>
      <c r="AJ3727" s="61"/>
      <c r="AK3727" s="61"/>
      <c r="AL3727" s="61"/>
      <c r="AM3727" s="61"/>
      <c r="AN3727" s="61"/>
      <c r="AO3727" s="61"/>
      <c r="AP3727" s="62">
        <v>23919</v>
      </c>
      <c r="AQ3727" s="61"/>
      <c r="AR3727" s="61"/>
      <c r="AS3727" s="61"/>
      <c r="AT3727" s="61"/>
      <c r="AU3727" s="61"/>
      <c r="AV3727" s="62">
        <v>3302</v>
      </c>
      <c r="AW3727" s="61"/>
      <c r="AX3727" s="61"/>
      <c r="AY3727" s="62">
        <v>45870</v>
      </c>
      <c r="AZ3727" s="61"/>
      <c r="BA3727" s="62">
        <v>232311</v>
      </c>
      <c r="BB3727" s="61"/>
      <c r="BC3727" s="61"/>
      <c r="BD3727" s="61"/>
      <c r="BE3727" s="61"/>
      <c r="BF3727" s="61"/>
      <c r="BG3727" s="61"/>
      <c r="BH3727" s="61"/>
      <c r="BI3727" s="61"/>
      <c r="BJ3727" s="61"/>
      <c r="BK3727" s="61"/>
      <c r="BL3727" s="61"/>
      <c r="BM3727" s="61"/>
      <c r="BN3727" s="61"/>
      <c r="BO3727" s="62">
        <v>-712701</v>
      </c>
    </row>
    <row r="3728" spans="1:67" x14ac:dyDescent="0.2">
      <c r="A3728" s="57" t="s">
        <v>74</v>
      </c>
      <c r="B3728" s="56" t="s">
        <v>74</v>
      </c>
      <c r="C3728" s="56" t="s">
        <v>622</v>
      </c>
      <c r="D3728" s="56">
        <v>1992</v>
      </c>
      <c r="E3728" s="58">
        <v>5368420</v>
      </c>
      <c r="F3728" s="58">
        <v>4655719</v>
      </c>
      <c r="G3728" s="59">
        <v>5029764</v>
      </c>
      <c r="H3728" s="59">
        <v>338656</v>
      </c>
      <c r="I3728" s="60">
        <v>0</v>
      </c>
      <c r="J3728" s="58">
        <v>-712701</v>
      </c>
      <c r="K3728" s="62">
        <v>49291</v>
      </c>
      <c r="L3728" s="61"/>
      <c r="M3728" s="61"/>
      <c r="N3728" s="61"/>
      <c r="O3728" s="61"/>
      <c r="P3728" s="62">
        <v>78630</v>
      </c>
      <c r="Q3728" s="62">
        <v>36668</v>
      </c>
      <c r="R3728" s="61"/>
      <c r="S3728" s="61"/>
      <c r="T3728" s="61"/>
      <c r="U3728" s="61"/>
      <c r="V3728" s="61"/>
      <c r="W3728" s="62">
        <v>999475</v>
      </c>
      <c r="X3728" s="61"/>
      <c r="Y3728" s="61"/>
      <c r="Z3728" s="61"/>
      <c r="AA3728" s="62">
        <v>1007901</v>
      </c>
      <c r="AB3728" s="61"/>
      <c r="AC3728" s="61"/>
      <c r="AD3728" s="62">
        <v>1826262</v>
      </c>
      <c r="AE3728" s="61"/>
      <c r="AF3728" s="62">
        <v>693344</v>
      </c>
      <c r="AG3728" s="61"/>
      <c r="AH3728" s="61"/>
      <c r="AI3728" s="62">
        <v>338193</v>
      </c>
      <c r="AJ3728" s="61"/>
      <c r="AK3728" s="61"/>
      <c r="AL3728" s="61"/>
      <c r="AM3728" s="61"/>
      <c r="AN3728" s="61"/>
      <c r="AO3728" s="61"/>
      <c r="AP3728" s="62">
        <v>24728</v>
      </c>
      <c r="AQ3728" s="61"/>
      <c r="AR3728" s="61"/>
      <c r="AS3728" s="61"/>
      <c r="AT3728" s="61"/>
      <c r="AU3728" s="61"/>
      <c r="AV3728" s="62">
        <v>3302</v>
      </c>
      <c r="AW3728" s="61"/>
      <c r="AX3728" s="61"/>
      <c r="AY3728" s="62">
        <v>47429</v>
      </c>
      <c r="AZ3728" s="61"/>
      <c r="BA3728" s="62">
        <v>263197</v>
      </c>
      <c r="BB3728" s="61"/>
      <c r="BC3728" s="61"/>
      <c r="BD3728" s="61"/>
      <c r="BE3728" s="61"/>
      <c r="BF3728" s="61"/>
      <c r="BG3728" s="61"/>
      <c r="BH3728" s="61"/>
      <c r="BI3728" s="61"/>
      <c r="BJ3728" s="61"/>
      <c r="BK3728" s="61"/>
      <c r="BL3728" s="61"/>
      <c r="BM3728" s="61"/>
      <c r="BN3728" s="61"/>
      <c r="BO3728" s="62">
        <v>-712701</v>
      </c>
    </row>
    <row r="3729" spans="1:67" x14ac:dyDescent="0.2">
      <c r="A3729" s="57" t="s">
        <v>74</v>
      </c>
      <c r="B3729" s="56" t="s">
        <v>74</v>
      </c>
      <c r="C3729" s="56" t="s">
        <v>622</v>
      </c>
      <c r="D3729" s="56">
        <v>1993</v>
      </c>
      <c r="E3729" s="58">
        <v>5647023</v>
      </c>
      <c r="F3729" s="58">
        <v>4934322</v>
      </c>
      <c r="G3729" s="59">
        <v>5313021</v>
      </c>
      <c r="H3729" s="59">
        <v>334002</v>
      </c>
      <c r="I3729" s="60">
        <v>0</v>
      </c>
      <c r="J3729" s="58">
        <v>-712701</v>
      </c>
      <c r="K3729" s="62">
        <v>49291</v>
      </c>
      <c r="L3729" s="61"/>
      <c r="M3729" s="61"/>
      <c r="N3729" s="61"/>
      <c r="O3729" s="61"/>
      <c r="P3729" s="62">
        <v>78630</v>
      </c>
      <c r="Q3729" s="62">
        <v>44900</v>
      </c>
      <c r="R3729" s="61"/>
      <c r="S3729" s="61"/>
      <c r="T3729" s="61"/>
      <c r="U3729" s="61"/>
      <c r="V3729" s="61"/>
      <c r="W3729" s="62">
        <v>1000593</v>
      </c>
      <c r="X3729" s="61"/>
      <c r="Y3729" s="61"/>
      <c r="Z3729" s="61"/>
      <c r="AA3729" s="62">
        <v>1108931</v>
      </c>
      <c r="AB3729" s="61"/>
      <c r="AC3729" s="61"/>
      <c r="AD3729" s="62">
        <v>1953339</v>
      </c>
      <c r="AE3729" s="61"/>
      <c r="AF3729" s="62">
        <v>729588</v>
      </c>
      <c r="AG3729" s="61"/>
      <c r="AH3729" s="61"/>
      <c r="AI3729" s="62">
        <v>347749</v>
      </c>
      <c r="AJ3729" s="61"/>
      <c r="AK3729" s="61"/>
      <c r="AL3729" s="61"/>
      <c r="AM3729" s="61"/>
      <c r="AN3729" s="61"/>
      <c r="AO3729" s="61"/>
      <c r="AP3729" s="62">
        <v>26014</v>
      </c>
      <c r="AQ3729" s="61"/>
      <c r="AR3729" s="61"/>
      <c r="AS3729" s="61"/>
      <c r="AT3729" s="61"/>
      <c r="AU3729" s="61"/>
      <c r="AV3729" s="62">
        <v>3302</v>
      </c>
      <c r="AW3729" s="61"/>
      <c r="AX3729" s="61"/>
      <c r="AY3729" s="62">
        <v>52489</v>
      </c>
      <c r="AZ3729" s="61"/>
      <c r="BA3729" s="62">
        <v>252197</v>
      </c>
      <c r="BB3729" s="61"/>
      <c r="BC3729" s="61"/>
      <c r="BD3729" s="61"/>
      <c r="BE3729" s="61"/>
      <c r="BF3729" s="61"/>
      <c r="BG3729" s="61"/>
      <c r="BH3729" s="61"/>
      <c r="BI3729" s="61"/>
      <c r="BJ3729" s="61"/>
      <c r="BK3729" s="61"/>
      <c r="BL3729" s="61"/>
      <c r="BM3729" s="61"/>
      <c r="BN3729" s="61"/>
      <c r="BO3729" s="62">
        <v>-712701</v>
      </c>
    </row>
    <row r="3730" spans="1:67" x14ac:dyDescent="0.2">
      <c r="A3730" s="57" t="s">
        <v>74</v>
      </c>
      <c r="B3730" s="56" t="s">
        <v>74</v>
      </c>
      <c r="C3730" s="56" t="s">
        <v>622</v>
      </c>
      <c r="D3730" s="56">
        <v>1994</v>
      </c>
      <c r="E3730" s="58">
        <v>5831972</v>
      </c>
      <c r="F3730" s="58">
        <v>3884339</v>
      </c>
      <c r="G3730" s="59">
        <v>5501775</v>
      </c>
      <c r="H3730" s="59">
        <v>330197</v>
      </c>
      <c r="I3730" s="60">
        <v>0</v>
      </c>
      <c r="J3730" s="58">
        <v>-1947633</v>
      </c>
      <c r="K3730" s="62">
        <v>49291</v>
      </c>
      <c r="L3730" s="61"/>
      <c r="M3730" s="61"/>
      <c r="N3730" s="61"/>
      <c r="O3730" s="61"/>
      <c r="P3730" s="62">
        <v>78630</v>
      </c>
      <c r="Q3730" s="62">
        <v>44900</v>
      </c>
      <c r="R3730" s="61"/>
      <c r="S3730" s="61"/>
      <c r="T3730" s="61"/>
      <c r="U3730" s="61"/>
      <c r="V3730" s="61"/>
      <c r="W3730" s="62">
        <v>1001744</v>
      </c>
      <c r="X3730" s="61"/>
      <c r="Y3730" s="61"/>
      <c r="Z3730" s="61"/>
      <c r="AA3730" s="62">
        <v>1175811</v>
      </c>
      <c r="AB3730" s="61"/>
      <c r="AC3730" s="61"/>
      <c r="AD3730" s="62">
        <v>2047632</v>
      </c>
      <c r="AE3730" s="61"/>
      <c r="AF3730" s="62">
        <v>748529</v>
      </c>
      <c r="AG3730" s="61"/>
      <c r="AH3730" s="61"/>
      <c r="AI3730" s="62">
        <v>355238</v>
      </c>
      <c r="AJ3730" s="61"/>
      <c r="AK3730" s="61"/>
      <c r="AL3730" s="61"/>
      <c r="AM3730" s="61"/>
      <c r="AN3730" s="61"/>
      <c r="AO3730" s="61"/>
      <c r="AP3730" s="62">
        <v>22869</v>
      </c>
      <c r="AQ3730" s="61"/>
      <c r="AR3730" s="61"/>
      <c r="AS3730" s="61"/>
      <c r="AT3730" s="61"/>
      <c r="AU3730" s="61"/>
      <c r="AV3730" s="62">
        <v>3302</v>
      </c>
      <c r="AW3730" s="61"/>
      <c r="AX3730" s="61"/>
      <c r="AY3730" s="62">
        <v>51829</v>
      </c>
      <c r="AZ3730" s="61"/>
      <c r="BA3730" s="62">
        <v>252197</v>
      </c>
      <c r="BB3730" s="61"/>
      <c r="BC3730" s="61"/>
      <c r="BD3730" s="61"/>
      <c r="BE3730" s="61"/>
      <c r="BF3730" s="61"/>
      <c r="BG3730" s="61"/>
      <c r="BH3730" s="61"/>
      <c r="BI3730" s="61"/>
      <c r="BJ3730" s="61"/>
      <c r="BK3730" s="61"/>
      <c r="BL3730" s="61"/>
      <c r="BM3730" s="61"/>
      <c r="BN3730" s="61"/>
      <c r="BO3730" s="62">
        <v>-1947633</v>
      </c>
    </row>
    <row r="3731" spans="1:67" x14ac:dyDescent="0.2">
      <c r="A3731" s="57" t="s">
        <v>74</v>
      </c>
      <c r="B3731" s="56" t="s">
        <v>74</v>
      </c>
      <c r="C3731" s="56" t="s">
        <v>622</v>
      </c>
      <c r="D3731" s="56">
        <v>1995</v>
      </c>
      <c r="E3731" s="58">
        <v>6087362</v>
      </c>
      <c r="F3731" s="58">
        <v>4109915</v>
      </c>
      <c r="G3731" s="59">
        <v>5743401</v>
      </c>
      <c r="H3731" s="59">
        <v>343961</v>
      </c>
      <c r="I3731" s="60">
        <v>0</v>
      </c>
      <c r="J3731" s="58">
        <v>-1977447</v>
      </c>
      <c r="K3731" s="62">
        <v>49291</v>
      </c>
      <c r="L3731" s="61"/>
      <c r="M3731" s="61"/>
      <c r="N3731" s="61"/>
      <c r="O3731" s="61"/>
      <c r="P3731" s="62">
        <v>78630</v>
      </c>
      <c r="Q3731" s="62">
        <v>49200</v>
      </c>
      <c r="R3731" s="61"/>
      <c r="S3731" s="61"/>
      <c r="T3731" s="61"/>
      <c r="U3731" s="61"/>
      <c r="V3731" s="61"/>
      <c r="W3731" s="62">
        <v>1003010</v>
      </c>
      <c r="X3731" s="61"/>
      <c r="Y3731" s="61"/>
      <c r="Z3731" s="61"/>
      <c r="AA3731" s="62">
        <v>1275676</v>
      </c>
      <c r="AB3731" s="61"/>
      <c r="AC3731" s="61"/>
      <c r="AD3731" s="62">
        <v>2158976</v>
      </c>
      <c r="AE3731" s="61"/>
      <c r="AF3731" s="62">
        <v>760456</v>
      </c>
      <c r="AG3731" s="61"/>
      <c r="AH3731" s="61"/>
      <c r="AI3731" s="62">
        <v>368162</v>
      </c>
      <c r="AJ3731" s="61"/>
      <c r="AK3731" s="61"/>
      <c r="AL3731" s="61"/>
      <c r="AM3731" s="61"/>
      <c r="AN3731" s="61"/>
      <c r="AO3731" s="61"/>
      <c r="AP3731" s="62">
        <v>25092</v>
      </c>
      <c r="AQ3731" s="61"/>
      <c r="AR3731" s="62">
        <v>7007</v>
      </c>
      <c r="AS3731" s="61"/>
      <c r="AT3731" s="61"/>
      <c r="AU3731" s="61"/>
      <c r="AV3731" s="62">
        <v>3302</v>
      </c>
      <c r="AW3731" s="61"/>
      <c r="AX3731" s="61"/>
      <c r="AY3731" s="62">
        <v>53322</v>
      </c>
      <c r="AZ3731" s="61"/>
      <c r="BA3731" s="62">
        <v>255238</v>
      </c>
      <c r="BB3731" s="61"/>
      <c r="BC3731" s="61"/>
      <c r="BD3731" s="61"/>
      <c r="BE3731" s="61"/>
      <c r="BF3731" s="61"/>
      <c r="BG3731" s="61"/>
      <c r="BH3731" s="61"/>
      <c r="BI3731" s="61"/>
      <c r="BJ3731" s="61"/>
      <c r="BK3731" s="61"/>
      <c r="BL3731" s="61"/>
      <c r="BM3731" s="61"/>
      <c r="BN3731" s="61"/>
      <c r="BO3731" s="62">
        <v>-1977447</v>
      </c>
    </row>
    <row r="3732" spans="1:67" x14ac:dyDescent="0.2">
      <c r="A3732" s="57" t="s">
        <v>74</v>
      </c>
      <c r="B3732" s="56" t="s">
        <v>74</v>
      </c>
      <c r="C3732" s="56" t="s">
        <v>622</v>
      </c>
      <c r="D3732" s="56">
        <v>1996</v>
      </c>
      <c r="E3732" s="58">
        <v>6706215</v>
      </c>
      <c r="F3732" s="58">
        <v>4710087</v>
      </c>
      <c r="G3732" s="59">
        <v>6011663</v>
      </c>
      <c r="H3732" s="59">
        <v>694552</v>
      </c>
      <c r="I3732" s="60">
        <v>0</v>
      </c>
      <c r="J3732" s="58">
        <v>-1996128</v>
      </c>
      <c r="K3732" s="62">
        <v>49291</v>
      </c>
      <c r="L3732" s="61"/>
      <c r="M3732" s="61"/>
      <c r="N3732" s="61"/>
      <c r="O3732" s="61"/>
      <c r="P3732" s="62">
        <v>78630</v>
      </c>
      <c r="Q3732" s="62">
        <v>51690</v>
      </c>
      <c r="R3732" s="61"/>
      <c r="S3732" s="61"/>
      <c r="T3732" s="61"/>
      <c r="U3732" s="61"/>
      <c r="V3732" s="61"/>
      <c r="W3732" s="62">
        <v>1003010</v>
      </c>
      <c r="X3732" s="61"/>
      <c r="Y3732" s="61"/>
      <c r="Z3732" s="61"/>
      <c r="AA3732" s="62">
        <v>1417493</v>
      </c>
      <c r="AB3732" s="61"/>
      <c r="AC3732" s="61"/>
      <c r="AD3732" s="62">
        <v>2258020</v>
      </c>
      <c r="AE3732" s="61"/>
      <c r="AF3732" s="62">
        <v>773660</v>
      </c>
      <c r="AG3732" s="61"/>
      <c r="AH3732" s="61"/>
      <c r="AI3732" s="62">
        <v>379869</v>
      </c>
      <c r="AJ3732" s="61"/>
      <c r="AK3732" s="61"/>
      <c r="AL3732" s="61"/>
      <c r="AM3732" s="61"/>
      <c r="AN3732" s="61"/>
      <c r="AO3732" s="61"/>
      <c r="AP3732" s="62">
        <v>24436</v>
      </c>
      <c r="AQ3732" s="61"/>
      <c r="AR3732" s="62">
        <v>7007</v>
      </c>
      <c r="AS3732" s="61"/>
      <c r="AT3732" s="61"/>
      <c r="AU3732" s="61"/>
      <c r="AV3732" s="62">
        <v>4666</v>
      </c>
      <c r="AW3732" s="61"/>
      <c r="AX3732" s="61"/>
      <c r="AY3732" s="62">
        <v>59716</v>
      </c>
      <c r="AZ3732" s="61"/>
      <c r="BA3732" s="62">
        <v>344586</v>
      </c>
      <c r="BB3732" s="61"/>
      <c r="BC3732" s="61"/>
      <c r="BD3732" s="61"/>
      <c r="BE3732" s="62">
        <v>254141</v>
      </c>
      <c r="BF3732" s="61"/>
      <c r="BG3732" s="61"/>
      <c r="BH3732" s="61"/>
      <c r="BI3732" s="61"/>
      <c r="BJ3732" s="61"/>
      <c r="BK3732" s="61"/>
      <c r="BL3732" s="61"/>
      <c r="BM3732" s="61"/>
      <c r="BN3732" s="61"/>
      <c r="BO3732" s="62">
        <v>-1996128</v>
      </c>
    </row>
    <row r="3733" spans="1:67" x14ac:dyDescent="0.2">
      <c r="A3733" s="57" t="s">
        <v>74</v>
      </c>
      <c r="B3733" s="56" t="s">
        <v>74</v>
      </c>
      <c r="C3733" s="56" t="s">
        <v>622</v>
      </c>
      <c r="D3733" s="56">
        <v>1997</v>
      </c>
      <c r="E3733" s="58">
        <v>7021357</v>
      </c>
      <c r="F3733" s="58">
        <v>4998714</v>
      </c>
      <c r="G3733" s="59">
        <v>6270359</v>
      </c>
      <c r="H3733" s="59">
        <v>750998</v>
      </c>
      <c r="I3733" s="60">
        <v>0</v>
      </c>
      <c r="J3733" s="58">
        <v>-2022643</v>
      </c>
      <c r="K3733" s="62">
        <v>49291</v>
      </c>
      <c r="L3733" s="61"/>
      <c r="M3733" s="61"/>
      <c r="N3733" s="61"/>
      <c r="O3733" s="61"/>
      <c r="P3733" s="62">
        <v>78630</v>
      </c>
      <c r="Q3733" s="62">
        <v>51690</v>
      </c>
      <c r="R3733" s="61"/>
      <c r="S3733" s="61"/>
      <c r="T3733" s="61"/>
      <c r="U3733" s="61"/>
      <c r="V3733" s="61"/>
      <c r="W3733" s="62">
        <v>1003010</v>
      </c>
      <c r="X3733" s="61"/>
      <c r="Y3733" s="61"/>
      <c r="Z3733" s="61"/>
      <c r="AA3733" s="62">
        <v>1567339</v>
      </c>
      <c r="AB3733" s="61"/>
      <c r="AC3733" s="61"/>
      <c r="AD3733" s="62">
        <v>2345838</v>
      </c>
      <c r="AE3733" s="61"/>
      <c r="AF3733" s="62">
        <v>787511</v>
      </c>
      <c r="AG3733" s="61"/>
      <c r="AH3733" s="61"/>
      <c r="AI3733" s="62">
        <v>387050</v>
      </c>
      <c r="AJ3733" s="61"/>
      <c r="AK3733" s="61"/>
      <c r="AL3733" s="61"/>
      <c r="AM3733" s="61"/>
      <c r="AN3733" s="61"/>
      <c r="AO3733" s="61"/>
      <c r="AP3733" s="62">
        <v>24598</v>
      </c>
      <c r="AQ3733" s="61"/>
      <c r="AR3733" s="62">
        <v>7007</v>
      </c>
      <c r="AS3733" s="61"/>
      <c r="AT3733" s="61"/>
      <c r="AU3733" s="61"/>
      <c r="AV3733" s="62">
        <v>4666</v>
      </c>
      <c r="AW3733" s="61"/>
      <c r="AX3733" s="61"/>
      <c r="AY3733" s="62">
        <v>66198</v>
      </c>
      <c r="AZ3733" s="61"/>
      <c r="BA3733" s="62">
        <v>364566</v>
      </c>
      <c r="BB3733" s="61"/>
      <c r="BC3733" s="61"/>
      <c r="BD3733" s="61"/>
      <c r="BE3733" s="62">
        <v>283963</v>
      </c>
      <c r="BF3733" s="61"/>
      <c r="BG3733" s="61"/>
      <c r="BH3733" s="61"/>
      <c r="BI3733" s="61"/>
      <c r="BJ3733" s="61"/>
      <c r="BK3733" s="61"/>
      <c r="BL3733" s="61"/>
      <c r="BM3733" s="61"/>
      <c r="BN3733" s="61"/>
      <c r="BO3733" s="62">
        <v>-2022643</v>
      </c>
    </row>
    <row r="3734" spans="1:67" x14ac:dyDescent="0.2">
      <c r="A3734" s="57" t="s">
        <v>74</v>
      </c>
      <c r="B3734" s="56" t="s">
        <v>74</v>
      </c>
      <c r="C3734" s="56" t="s">
        <v>622</v>
      </c>
      <c r="D3734" s="56">
        <v>1998</v>
      </c>
      <c r="E3734" s="58">
        <v>7255002</v>
      </c>
      <c r="F3734" s="58">
        <v>5258215</v>
      </c>
      <c r="G3734" s="59">
        <v>6487320</v>
      </c>
      <c r="H3734" s="59">
        <v>767682</v>
      </c>
      <c r="I3734" s="60">
        <v>0</v>
      </c>
      <c r="J3734" s="58">
        <v>-1996787</v>
      </c>
      <c r="K3734" s="62">
        <v>49291</v>
      </c>
      <c r="L3734" s="61"/>
      <c r="M3734" s="61"/>
      <c r="N3734" s="61"/>
      <c r="O3734" s="61"/>
      <c r="P3734" s="62">
        <v>78630</v>
      </c>
      <c r="Q3734" s="62">
        <v>51690</v>
      </c>
      <c r="R3734" s="61"/>
      <c r="S3734" s="61"/>
      <c r="T3734" s="61"/>
      <c r="U3734" s="61"/>
      <c r="V3734" s="61"/>
      <c r="W3734" s="62">
        <v>1003010</v>
      </c>
      <c r="X3734" s="61"/>
      <c r="Y3734" s="61"/>
      <c r="Z3734" s="61"/>
      <c r="AA3734" s="62">
        <v>1676982</v>
      </c>
      <c r="AB3734" s="61"/>
      <c r="AC3734" s="61"/>
      <c r="AD3734" s="62">
        <v>2411579</v>
      </c>
      <c r="AE3734" s="61"/>
      <c r="AF3734" s="62">
        <v>792645</v>
      </c>
      <c r="AG3734" s="61"/>
      <c r="AH3734" s="61"/>
      <c r="AI3734" s="62">
        <v>423493</v>
      </c>
      <c r="AJ3734" s="61"/>
      <c r="AK3734" s="61"/>
      <c r="AL3734" s="61"/>
      <c r="AM3734" s="61"/>
      <c r="AN3734" s="61"/>
      <c r="AO3734" s="61"/>
      <c r="AP3734" s="62">
        <v>22715</v>
      </c>
      <c r="AQ3734" s="61"/>
      <c r="AR3734" s="62">
        <v>15172</v>
      </c>
      <c r="AS3734" s="61"/>
      <c r="AT3734" s="61"/>
      <c r="AU3734" s="61"/>
      <c r="AV3734" s="62">
        <v>4666</v>
      </c>
      <c r="AW3734" s="61"/>
      <c r="AX3734" s="61"/>
      <c r="AY3734" s="62">
        <v>80987</v>
      </c>
      <c r="AZ3734" s="61"/>
      <c r="BA3734" s="62">
        <v>354139</v>
      </c>
      <c r="BB3734" s="61"/>
      <c r="BC3734" s="61"/>
      <c r="BD3734" s="61"/>
      <c r="BE3734" s="62">
        <v>290003</v>
      </c>
      <c r="BF3734" s="61"/>
      <c r="BG3734" s="61"/>
      <c r="BH3734" s="61"/>
      <c r="BI3734" s="61"/>
      <c r="BJ3734" s="61"/>
      <c r="BK3734" s="61"/>
      <c r="BL3734" s="61"/>
      <c r="BM3734" s="61"/>
      <c r="BN3734" s="61"/>
      <c r="BO3734" s="62">
        <v>-1996787</v>
      </c>
    </row>
    <row r="3735" spans="1:67" x14ac:dyDescent="0.2">
      <c r="A3735" s="57" t="s">
        <v>74</v>
      </c>
      <c r="B3735" s="56" t="s">
        <v>74</v>
      </c>
      <c r="C3735" s="56" t="s">
        <v>623</v>
      </c>
      <c r="D3735" s="56">
        <v>1989</v>
      </c>
      <c r="E3735" s="58">
        <v>272607</v>
      </c>
      <c r="F3735" s="58">
        <v>266984</v>
      </c>
      <c r="G3735" s="59">
        <v>269720</v>
      </c>
      <c r="H3735" s="59">
        <v>2887</v>
      </c>
      <c r="I3735" s="60">
        <v>0</v>
      </c>
      <c r="J3735" s="58">
        <v>-5623</v>
      </c>
      <c r="K3735" s="61"/>
      <c r="L3735" s="61"/>
      <c r="M3735" s="61"/>
      <c r="N3735" s="61"/>
      <c r="O3735" s="61"/>
      <c r="P3735" s="61"/>
      <c r="Q3735" s="61"/>
      <c r="R3735" s="61"/>
      <c r="S3735" s="61"/>
      <c r="T3735" s="61"/>
      <c r="U3735" s="61"/>
      <c r="V3735" s="61"/>
      <c r="W3735" s="61"/>
      <c r="X3735" s="61"/>
      <c r="Y3735" s="61"/>
      <c r="Z3735" s="61"/>
      <c r="AA3735" s="62">
        <v>174232</v>
      </c>
      <c r="AB3735" s="61"/>
      <c r="AC3735" s="61"/>
      <c r="AD3735" s="62">
        <v>18133</v>
      </c>
      <c r="AE3735" s="61"/>
      <c r="AF3735" s="62">
        <v>48125</v>
      </c>
      <c r="AG3735" s="61"/>
      <c r="AH3735" s="61"/>
      <c r="AI3735" s="62">
        <v>29230</v>
      </c>
      <c r="AJ3735" s="61"/>
      <c r="AK3735" s="61"/>
      <c r="AL3735" s="61"/>
      <c r="AM3735" s="61"/>
      <c r="AN3735" s="61"/>
      <c r="AO3735" s="61"/>
      <c r="AP3735" s="62">
        <v>1990</v>
      </c>
      <c r="AQ3735" s="61"/>
      <c r="AR3735" s="61"/>
      <c r="AS3735" s="61"/>
      <c r="AT3735" s="61"/>
      <c r="AU3735" s="61"/>
      <c r="AV3735" s="61"/>
      <c r="AW3735" s="61"/>
      <c r="AX3735" s="61"/>
      <c r="AY3735" s="61">
        <v>897</v>
      </c>
      <c r="AZ3735" s="61"/>
      <c r="BA3735" s="61"/>
      <c r="BB3735" s="61"/>
      <c r="BC3735" s="61"/>
      <c r="BD3735" s="61"/>
      <c r="BE3735" s="61"/>
      <c r="BF3735" s="61"/>
      <c r="BG3735" s="61"/>
      <c r="BH3735" s="61"/>
      <c r="BI3735" s="61"/>
      <c r="BJ3735" s="61"/>
      <c r="BK3735" s="61"/>
      <c r="BL3735" s="61"/>
      <c r="BM3735" s="61"/>
      <c r="BN3735" s="61"/>
      <c r="BO3735" s="62">
        <v>-5623</v>
      </c>
    </row>
    <row r="3736" spans="1:67" x14ac:dyDescent="0.2">
      <c r="A3736" s="57" t="s">
        <v>74</v>
      </c>
      <c r="B3736" s="56" t="s">
        <v>74</v>
      </c>
      <c r="C3736" s="56" t="s">
        <v>623</v>
      </c>
      <c r="D3736" s="56">
        <v>1990</v>
      </c>
      <c r="E3736" s="58">
        <v>281067</v>
      </c>
      <c r="F3736" s="58">
        <v>275444</v>
      </c>
      <c r="G3736" s="59">
        <v>278180</v>
      </c>
      <c r="H3736" s="59">
        <v>2887</v>
      </c>
      <c r="I3736" s="60">
        <v>0</v>
      </c>
      <c r="J3736" s="58">
        <v>-5623</v>
      </c>
      <c r="K3736" s="64"/>
      <c r="L3736" s="64"/>
      <c r="M3736" s="64"/>
      <c r="N3736" s="64"/>
      <c r="O3736" s="64"/>
      <c r="P3736" s="64"/>
      <c r="Q3736" s="64"/>
      <c r="R3736" s="64"/>
      <c r="S3736" s="64"/>
      <c r="T3736" s="64"/>
      <c r="U3736" s="64"/>
      <c r="V3736" s="64"/>
      <c r="W3736" s="64"/>
      <c r="X3736" s="64"/>
      <c r="Y3736" s="64"/>
      <c r="Z3736" s="64"/>
      <c r="AA3736" s="65">
        <v>181846</v>
      </c>
      <c r="AB3736" s="64"/>
      <c r="AC3736" s="64"/>
      <c r="AD3736" s="65">
        <v>18678</v>
      </c>
      <c r="AE3736" s="64"/>
      <c r="AF3736" s="65">
        <v>48426</v>
      </c>
      <c r="AG3736" s="64"/>
      <c r="AH3736" s="64"/>
      <c r="AI3736" s="65">
        <v>29230</v>
      </c>
      <c r="AJ3736" s="64"/>
      <c r="AK3736" s="64"/>
      <c r="AL3736" s="64"/>
      <c r="AM3736" s="64"/>
      <c r="AN3736" s="64"/>
      <c r="AO3736" s="64"/>
      <c r="AP3736" s="65">
        <v>1990</v>
      </c>
      <c r="AQ3736" s="64"/>
      <c r="AR3736" s="64"/>
      <c r="AS3736" s="64"/>
      <c r="AT3736" s="64"/>
      <c r="AU3736" s="64"/>
      <c r="AV3736" s="64"/>
      <c r="AW3736" s="64"/>
      <c r="AX3736" s="64"/>
      <c r="AY3736" s="64">
        <v>897</v>
      </c>
      <c r="AZ3736" s="64"/>
      <c r="BA3736" s="64"/>
      <c r="BB3736" s="64"/>
      <c r="BC3736" s="64"/>
      <c r="BD3736" s="64"/>
      <c r="BE3736" s="64"/>
      <c r="BF3736" s="64"/>
      <c r="BG3736" s="64"/>
      <c r="BH3736" s="64"/>
      <c r="BI3736" s="64"/>
      <c r="BJ3736" s="64"/>
      <c r="BK3736" s="64"/>
      <c r="BL3736" s="64"/>
      <c r="BM3736" s="64"/>
      <c r="BN3736" s="64"/>
      <c r="BO3736" s="65">
        <v>-5623</v>
      </c>
    </row>
    <row r="3737" spans="1:67" x14ac:dyDescent="0.2">
      <c r="A3737" s="57" t="s">
        <v>74</v>
      </c>
      <c r="B3737" s="56" t="s">
        <v>74</v>
      </c>
      <c r="C3737" s="56" t="s">
        <v>623</v>
      </c>
      <c r="D3737" s="56">
        <v>1991</v>
      </c>
      <c r="E3737" s="58">
        <v>293802</v>
      </c>
      <c r="F3737" s="58">
        <v>288179</v>
      </c>
      <c r="G3737" s="59">
        <v>290413</v>
      </c>
      <c r="H3737" s="59">
        <v>3389</v>
      </c>
      <c r="I3737" s="60">
        <v>0</v>
      </c>
      <c r="J3737" s="58">
        <v>-5623</v>
      </c>
      <c r="K3737" s="61"/>
      <c r="L3737" s="61"/>
      <c r="M3737" s="61"/>
      <c r="N3737" s="61"/>
      <c r="O3737" s="61"/>
      <c r="P3737" s="61"/>
      <c r="Q3737" s="61"/>
      <c r="R3737" s="61"/>
      <c r="S3737" s="61"/>
      <c r="T3737" s="61"/>
      <c r="U3737" s="61"/>
      <c r="V3737" s="61"/>
      <c r="W3737" s="61"/>
      <c r="X3737" s="61"/>
      <c r="Y3737" s="61"/>
      <c r="Z3737" s="61"/>
      <c r="AA3737" s="62">
        <v>194707</v>
      </c>
      <c r="AB3737" s="61"/>
      <c r="AC3737" s="61"/>
      <c r="AD3737" s="62">
        <v>18178</v>
      </c>
      <c r="AE3737" s="61"/>
      <c r="AF3737" s="62">
        <v>48013</v>
      </c>
      <c r="AG3737" s="61"/>
      <c r="AH3737" s="61"/>
      <c r="AI3737" s="62">
        <v>29515</v>
      </c>
      <c r="AJ3737" s="61"/>
      <c r="AK3737" s="61"/>
      <c r="AL3737" s="61"/>
      <c r="AM3737" s="61"/>
      <c r="AN3737" s="61"/>
      <c r="AO3737" s="61"/>
      <c r="AP3737" s="62">
        <v>2492</v>
      </c>
      <c r="AQ3737" s="61"/>
      <c r="AR3737" s="61"/>
      <c r="AS3737" s="61"/>
      <c r="AT3737" s="61"/>
      <c r="AU3737" s="61"/>
      <c r="AV3737" s="61"/>
      <c r="AW3737" s="61"/>
      <c r="AX3737" s="61"/>
      <c r="AY3737" s="61">
        <v>897</v>
      </c>
      <c r="AZ3737" s="61"/>
      <c r="BA3737" s="61"/>
      <c r="BB3737" s="61"/>
      <c r="BC3737" s="61"/>
      <c r="BD3737" s="61"/>
      <c r="BE3737" s="61"/>
      <c r="BF3737" s="61"/>
      <c r="BG3737" s="61"/>
      <c r="BH3737" s="61"/>
      <c r="BI3737" s="61"/>
      <c r="BJ3737" s="61"/>
      <c r="BK3737" s="61"/>
      <c r="BL3737" s="61"/>
      <c r="BM3737" s="61"/>
      <c r="BN3737" s="61"/>
      <c r="BO3737" s="62">
        <v>-5623</v>
      </c>
    </row>
    <row r="3738" spans="1:67" x14ac:dyDescent="0.2">
      <c r="A3738" s="57" t="s">
        <v>74</v>
      </c>
      <c r="B3738" s="56" t="s">
        <v>74</v>
      </c>
      <c r="C3738" s="56" t="s">
        <v>623</v>
      </c>
      <c r="D3738" s="56">
        <v>1992</v>
      </c>
      <c r="E3738" s="58">
        <v>315450</v>
      </c>
      <c r="F3738" s="58">
        <v>309827</v>
      </c>
      <c r="G3738" s="59">
        <v>311365</v>
      </c>
      <c r="H3738" s="59">
        <v>4085</v>
      </c>
      <c r="I3738" s="60">
        <v>0</v>
      </c>
      <c r="J3738" s="58">
        <v>-5623</v>
      </c>
      <c r="K3738" s="61"/>
      <c r="L3738" s="61"/>
      <c r="M3738" s="61"/>
      <c r="N3738" s="61"/>
      <c r="O3738" s="61"/>
      <c r="P3738" s="61"/>
      <c r="Q3738" s="61"/>
      <c r="R3738" s="61"/>
      <c r="S3738" s="61"/>
      <c r="T3738" s="61"/>
      <c r="U3738" s="61"/>
      <c r="V3738" s="61"/>
      <c r="W3738" s="61"/>
      <c r="X3738" s="61"/>
      <c r="Y3738" s="61"/>
      <c r="Z3738" s="61"/>
      <c r="AA3738" s="62">
        <v>206239</v>
      </c>
      <c r="AB3738" s="61"/>
      <c r="AC3738" s="61"/>
      <c r="AD3738" s="62">
        <v>18178</v>
      </c>
      <c r="AE3738" s="61"/>
      <c r="AF3738" s="62">
        <v>52063</v>
      </c>
      <c r="AG3738" s="61"/>
      <c r="AH3738" s="61"/>
      <c r="AI3738" s="62">
        <v>34885</v>
      </c>
      <c r="AJ3738" s="61"/>
      <c r="AK3738" s="61"/>
      <c r="AL3738" s="61"/>
      <c r="AM3738" s="61"/>
      <c r="AN3738" s="61"/>
      <c r="AO3738" s="61"/>
      <c r="AP3738" s="62">
        <v>3188</v>
      </c>
      <c r="AQ3738" s="61"/>
      <c r="AR3738" s="61"/>
      <c r="AS3738" s="61"/>
      <c r="AT3738" s="61"/>
      <c r="AU3738" s="61"/>
      <c r="AV3738" s="61"/>
      <c r="AW3738" s="61"/>
      <c r="AX3738" s="61"/>
      <c r="AY3738" s="61">
        <v>897</v>
      </c>
      <c r="AZ3738" s="61"/>
      <c r="BA3738" s="61"/>
      <c r="BB3738" s="61"/>
      <c r="BC3738" s="61"/>
      <c r="BD3738" s="61"/>
      <c r="BE3738" s="61"/>
      <c r="BF3738" s="61"/>
      <c r="BG3738" s="61"/>
      <c r="BH3738" s="61"/>
      <c r="BI3738" s="61"/>
      <c r="BJ3738" s="61"/>
      <c r="BK3738" s="61"/>
      <c r="BL3738" s="61"/>
      <c r="BM3738" s="61"/>
      <c r="BN3738" s="61"/>
      <c r="BO3738" s="62">
        <v>-5623</v>
      </c>
    </row>
    <row r="3739" spans="1:67" x14ac:dyDescent="0.2">
      <c r="A3739" s="57" t="s">
        <v>74</v>
      </c>
      <c r="B3739" s="56" t="s">
        <v>74</v>
      </c>
      <c r="C3739" s="56" t="s">
        <v>623</v>
      </c>
      <c r="D3739" s="56">
        <v>1993</v>
      </c>
      <c r="E3739" s="58">
        <v>340393</v>
      </c>
      <c r="F3739" s="58">
        <v>334770</v>
      </c>
      <c r="G3739" s="59">
        <v>336308</v>
      </c>
      <c r="H3739" s="59">
        <v>4085</v>
      </c>
      <c r="I3739" s="60">
        <v>0</v>
      </c>
      <c r="J3739" s="58">
        <v>-5623</v>
      </c>
      <c r="K3739" s="61"/>
      <c r="L3739" s="61"/>
      <c r="M3739" s="61"/>
      <c r="N3739" s="61"/>
      <c r="O3739" s="61"/>
      <c r="P3739" s="61"/>
      <c r="Q3739" s="61"/>
      <c r="R3739" s="61"/>
      <c r="S3739" s="61"/>
      <c r="T3739" s="61"/>
      <c r="U3739" s="61"/>
      <c r="V3739" s="61"/>
      <c r="W3739" s="61"/>
      <c r="X3739" s="61"/>
      <c r="Y3739" s="61"/>
      <c r="Z3739" s="61"/>
      <c r="AA3739" s="62">
        <v>220313</v>
      </c>
      <c r="AB3739" s="61"/>
      <c r="AC3739" s="61"/>
      <c r="AD3739" s="62">
        <v>18928</v>
      </c>
      <c r="AE3739" s="61"/>
      <c r="AF3739" s="62">
        <v>61881</v>
      </c>
      <c r="AG3739" s="61"/>
      <c r="AH3739" s="61"/>
      <c r="AI3739" s="62">
        <v>35186</v>
      </c>
      <c r="AJ3739" s="61"/>
      <c r="AK3739" s="61"/>
      <c r="AL3739" s="61"/>
      <c r="AM3739" s="61"/>
      <c r="AN3739" s="61"/>
      <c r="AO3739" s="61"/>
      <c r="AP3739" s="62">
        <v>3188</v>
      </c>
      <c r="AQ3739" s="61"/>
      <c r="AR3739" s="61"/>
      <c r="AS3739" s="61"/>
      <c r="AT3739" s="61"/>
      <c r="AU3739" s="61"/>
      <c r="AV3739" s="61"/>
      <c r="AW3739" s="61"/>
      <c r="AX3739" s="61"/>
      <c r="AY3739" s="61">
        <v>897</v>
      </c>
      <c r="AZ3739" s="61"/>
      <c r="BA3739" s="61"/>
      <c r="BB3739" s="61"/>
      <c r="BC3739" s="61"/>
      <c r="BD3739" s="61"/>
      <c r="BE3739" s="61"/>
      <c r="BF3739" s="61"/>
      <c r="BG3739" s="61"/>
      <c r="BH3739" s="61"/>
      <c r="BI3739" s="61"/>
      <c r="BJ3739" s="61"/>
      <c r="BK3739" s="61"/>
      <c r="BL3739" s="61"/>
      <c r="BM3739" s="61"/>
      <c r="BN3739" s="61"/>
      <c r="BO3739" s="62">
        <v>-5623</v>
      </c>
    </row>
    <row r="3740" spans="1:67" x14ac:dyDescent="0.2">
      <c r="A3740" s="57" t="s">
        <v>74</v>
      </c>
      <c r="B3740" s="56" t="s">
        <v>74</v>
      </c>
      <c r="C3740" s="56" t="s">
        <v>623</v>
      </c>
      <c r="D3740" s="56">
        <v>1994</v>
      </c>
      <c r="E3740" s="58">
        <v>319828</v>
      </c>
      <c r="F3740" s="58">
        <v>305638</v>
      </c>
      <c r="G3740" s="59">
        <v>306563</v>
      </c>
      <c r="H3740" s="59">
        <v>13265</v>
      </c>
      <c r="I3740" s="60">
        <v>0</v>
      </c>
      <c r="J3740" s="58">
        <v>-14190</v>
      </c>
      <c r="K3740" s="61"/>
      <c r="L3740" s="61"/>
      <c r="M3740" s="61"/>
      <c r="N3740" s="61"/>
      <c r="O3740" s="61"/>
      <c r="P3740" s="61"/>
      <c r="Q3740" s="61"/>
      <c r="R3740" s="61"/>
      <c r="S3740" s="61"/>
      <c r="T3740" s="61"/>
      <c r="U3740" s="61"/>
      <c r="V3740" s="61"/>
      <c r="W3740" s="61"/>
      <c r="X3740" s="61"/>
      <c r="Y3740" s="61"/>
      <c r="Z3740" s="61"/>
      <c r="AA3740" s="62">
        <v>180121</v>
      </c>
      <c r="AB3740" s="61"/>
      <c r="AC3740" s="61"/>
      <c r="AD3740" s="62">
        <v>23632</v>
      </c>
      <c r="AE3740" s="61"/>
      <c r="AF3740" s="62">
        <v>66712</v>
      </c>
      <c r="AG3740" s="61"/>
      <c r="AH3740" s="61"/>
      <c r="AI3740" s="62">
        <v>36098</v>
      </c>
      <c r="AJ3740" s="61"/>
      <c r="AK3740" s="61"/>
      <c r="AL3740" s="61"/>
      <c r="AM3740" s="61"/>
      <c r="AN3740" s="61"/>
      <c r="AO3740" s="61"/>
      <c r="AP3740" s="62">
        <v>3188</v>
      </c>
      <c r="AQ3740" s="61"/>
      <c r="AR3740" s="61"/>
      <c r="AS3740" s="61"/>
      <c r="AT3740" s="61"/>
      <c r="AU3740" s="61"/>
      <c r="AV3740" s="61"/>
      <c r="AW3740" s="61"/>
      <c r="AX3740" s="61"/>
      <c r="AY3740" s="62">
        <v>10077</v>
      </c>
      <c r="AZ3740" s="61"/>
      <c r="BA3740" s="61"/>
      <c r="BB3740" s="61"/>
      <c r="BC3740" s="61"/>
      <c r="BD3740" s="61"/>
      <c r="BE3740" s="61"/>
      <c r="BF3740" s="61"/>
      <c r="BG3740" s="61"/>
      <c r="BH3740" s="61"/>
      <c r="BI3740" s="61"/>
      <c r="BJ3740" s="61"/>
      <c r="BK3740" s="61"/>
      <c r="BL3740" s="61"/>
      <c r="BM3740" s="61"/>
      <c r="BN3740" s="61"/>
      <c r="BO3740" s="62">
        <v>-14190</v>
      </c>
    </row>
    <row r="3741" spans="1:67" x14ac:dyDescent="0.2">
      <c r="A3741" s="57" t="s">
        <v>74</v>
      </c>
      <c r="B3741" s="56" t="s">
        <v>74</v>
      </c>
      <c r="C3741" s="56" t="s">
        <v>623</v>
      </c>
      <c r="D3741" s="56">
        <v>1995</v>
      </c>
      <c r="E3741" s="58">
        <v>357186</v>
      </c>
      <c r="F3741" s="58">
        <v>312983</v>
      </c>
      <c r="G3741" s="59">
        <v>341075</v>
      </c>
      <c r="H3741" s="59">
        <v>16111</v>
      </c>
      <c r="I3741" s="60">
        <v>0</v>
      </c>
      <c r="J3741" s="58">
        <v>-44203</v>
      </c>
      <c r="K3741" s="61"/>
      <c r="L3741" s="61"/>
      <c r="M3741" s="61"/>
      <c r="N3741" s="61"/>
      <c r="O3741" s="61"/>
      <c r="P3741" s="61"/>
      <c r="Q3741" s="61"/>
      <c r="R3741" s="61"/>
      <c r="S3741" s="61"/>
      <c r="T3741" s="61"/>
      <c r="U3741" s="61"/>
      <c r="V3741" s="61"/>
      <c r="W3741" s="61"/>
      <c r="X3741" s="61"/>
      <c r="Y3741" s="61"/>
      <c r="Z3741" s="61"/>
      <c r="AA3741" s="62">
        <v>203213</v>
      </c>
      <c r="AB3741" s="61"/>
      <c r="AC3741" s="61"/>
      <c r="AD3741" s="62">
        <v>24584</v>
      </c>
      <c r="AE3741" s="61"/>
      <c r="AF3741" s="62">
        <v>75286</v>
      </c>
      <c r="AG3741" s="61"/>
      <c r="AH3741" s="61"/>
      <c r="AI3741" s="62">
        <v>37992</v>
      </c>
      <c r="AJ3741" s="61"/>
      <c r="AK3741" s="61"/>
      <c r="AL3741" s="61"/>
      <c r="AM3741" s="61"/>
      <c r="AN3741" s="61"/>
      <c r="AO3741" s="61"/>
      <c r="AP3741" s="62">
        <v>3188</v>
      </c>
      <c r="AQ3741" s="61"/>
      <c r="AR3741" s="62">
        <v>2846</v>
      </c>
      <c r="AS3741" s="61"/>
      <c r="AT3741" s="61"/>
      <c r="AU3741" s="61"/>
      <c r="AV3741" s="61"/>
      <c r="AW3741" s="61"/>
      <c r="AX3741" s="61"/>
      <c r="AY3741" s="62">
        <v>10077</v>
      </c>
      <c r="AZ3741" s="61"/>
      <c r="BA3741" s="61"/>
      <c r="BB3741" s="61"/>
      <c r="BC3741" s="61"/>
      <c r="BD3741" s="61"/>
      <c r="BE3741" s="61"/>
      <c r="BF3741" s="61"/>
      <c r="BG3741" s="61"/>
      <c r="BH3741" s="61"/>
      <c r="BI3741" s="61"/>
      <c r="BJ3741" s="61"/>
      <c r="BK3741" s="61"/>
      <c r="BL3741" s="61"/>
      <c r="BM3741" s="61"/>
      <c r="BN3741" s="61"/>
      <c r="BO3741" s="62">
        <v>-44203</v>
      </c>
    </row>
    <row r="3742" spans="1:67" x14ac:dyDescent="0.2">
      <c r="A3742" s="57" t="s">
        <v>74</v>
      </c>
      <c r="B3742" s="56" t="s">
        <v>74</v>
      </c>
      <c r="C3742" s="56" t="s">
        <v>623</v>
      </c>
      <c r="D3742" s="56">
        <v>1996</v>
      </c>
      <c r="E3742" s="58">
        <v>385123</v>
      </c>
      <c r="F3742" s="58">
        <v>340920</v>
      </c>
      <c r="G3742" s="59">
        <v>369012</v>
      </c>
      <c r="H3742" s="59">
        <v>16111</v>
      </c>
      <c r="I3742" s="60">
        <v>0</v>
      </c>
      <c r="J3742" s="58">
        <v>-44203</v>
      </c>
      <c r="K3742" s="61"/>
      <c r="L3742" s="61"/>
      <c r="M3742" s="61"/>
      <c r="N3742" s="61"/>
      <c r="O3742" s="61"/>
      <c r="P3742" s="61"/>
      <c r="Q3742" s="61"/>
      <c r="R3742" s="61"/>
      <c r="S3742" s="61"/>
      <c r="T3742" s="61"/>
      <c r="U3742" s="61"/>
      <c r="V3742" s="61"/>
      <c r="W3742" s="61"/>
      <c r="X3742" s="61"/>
      <c r="Y3742" s="61"/>
      <c r="Z3742" s="61"/>
      <c r="AA3742" s="62">
        <v>207931</v>
      </c>
      <c r="AB3742" s="61"/>
      <c r="AC3742" s="61"/>
      <c r="AD3742" s="62">
        <v>42696</v>
      </c>
      <c r="AE3742" s="61"/>
      <c r="AF3742" s="62">
        <v>79452</v>
      </c>
      <c r="AG3742" s="61"/>
      <c r="AH3742" s="61"/>
      <c r="AI3742" s="62">
        <v>38933</v>
      </c>
      <c r="AJ3742" s="61"/>
      <c r="AK3742" s="61"/>
      <c r="AL3742" s="61"/>
      <c r="AM3742" s="61"/>
      <c r="AN3742" s="61"/>
      <c r="AO3742" s="61"/>
      <c r="AP3742" s="62">
        <v>3188</v>
      </c>
      <c r="AQ3742" s="61"/>
      <c r="AR3742" s="62">
        <v>2846</v>
      </c>
      <c r="AS3742" s="61"/>
      <c r="AT3742" s="61"/>
      <c r="AU3742" s="61"/>
      <c r="AV3742" s="61"/>
      <c r="AW3742" s="61"/>
      <c r="AX3742" s="61"/>
      <c r="AY3742" s="62">
        <v>10077</v>
      </c>
      <c r="AZ3742" s="61"/>
      <c r="BA3742" s="61"/>
      <c r="BB3742" s="61"/>
      <c r="BC3742" s="61"/>
      <c r="BD3742" s="61"/>
      <c r="BE3742" s="61"/>
      <c r="BF3742" s="61"/>
      <c r="BG3742" s="61"/>
      <c r="BH3742" s="61"/>
      <c r="BI3742" s="61"/>
      <c r="BJ3742" s="61"/>
      <c r="BK3742" s="61"/>
      <c r="BL3742" s="61"/>
      <c r="BM3742" s="61"/>
      <c r="BN3742" s="61"/>
      <c r="BO3742" s="62">
        <v>-44203</v>
      </c>
    </row>
    <row r="3743" spans="1:67" x14ac:dyDescent="0.2">
      <c r="A3743" s="57" t="s">
        <v>74</v>
      </c>
      <c r="B3743" s="56" t="s">
        <v>74</v>
      </c>
      <c r="C3743" s="56" t="s">
        <v>623</v>
      </c>
      <c r="D3743" s="56">
        <v>1997</v>
      </c>
      <c r="E3743" s="58">
        <v>384578</v>
      </c>
      <c r="F3743" s="58">
        <v>340375</v>
      </c>
      <c r="G3743" s="59">
        <v>368134</v>
      </c>
      <c r="H3743" s="59">
        <v>16444</v>
      </c>
      <c r="I3743" s="60">
        <v>0</v>
      </c>
      <c r="J3743" s="58">
        <v>-44203</v>
      </c>
      <c r="K3743" s="61"/>
      <c r="L3743" s="61"/>
      <c r="M3743" s="61"/>
      <c r="N3743" s="61"/>
      <c r="O3743" s="61"/>
      <c r="P3743" s="61"/>
      <c r="Q3743" s="61"/>
      <c r="R3743" s="61"/>
      <c r="S3743" s="61"/>
      <c r="T3743" s="61"/>
      <c r="U3743" s="61"/>
      <c r="V3743" s="61"/>
      <c r="W3743" s="61"/>
      <c r="X3743" s="61"/>
      <c r="Y3743" s="61"/>
      <c r="Z3743" s="61"/>
      <c r="AA3743" s="62">
        <v>207553</v>
      </c>
      <c r="AB3743" s="61"/>
      <c r="AC3743" s="61"/>
      <c r="AD3743" s="62">
        <v>42196</v>
      </c>
      <c r="AE3743" s="61"/>
      <c r="AF3743" s="62">
        <v>79452</v>
      </c>
      <c r="AG3743" s="61"/>
      <c r="AH3743" s="61"/>
      <c r="AI3743" s="62">
        <v>38933</v>
      </c>
      <c r="AJ3743" s="61"/>
      <c r="AK3743" s="61"/>
      <c r="AL3743" s="61"/>
      <c r="AM3743" s="61"/>
      <c r="AN3743" s="61"/>
      <c r="AO3743" s="61"/>
      <c r="AP3743" s="62">
        <v>3188</v>
      </c>
      <c r="AQ3743" s="61"/>
      <c r="AR3743" s="62">
        <v>3179</v>
      </c>
      <c r="AS3743" s="61"/>
      <c r="AT3743" s="61"/>
      <c r="AU3743" s="61"/>
      <c r="AV3743" s="61"/>
      <c r="AW3743" s="61"/>
      <c r="AX3743" s="61"/>
      <c r="AY3743" s="62">
        <v>10077</v>
      </c>
      <c r="AZ3743" s="61"/>
      <c r="BA3743" s="61"/>
      <c r="BB3743" s="61"/>
      <c r="BC3743" s="61"/>
      <c r="BD3743" s="61"/>
      <c r="BE3743" s="61"/>
      <c r="BF3743" s="61"/>
      <c r="BG3743" s="61"/>
      <c r="BH3743" s="61"/>
      <c r="BI3743" s="61"/>
      <c r="BJ3743" s="61"/>
      <c r="BK3743" s="61"/>
      <c r="BL3743" s="61"/>
      <c r="BM3743" s="61"/>
      <c r="BN3743" s="61"/>
      <c r="BO3743" s="62">
        <v>-44203</v>
      </c>
    </row>
    <row r="3744" spans="1:67" x14ac:dyDescent="0.2">
      <c r="A3744" s="57" t="s">
        <v>74</v>
      </c>
      <c r="B3744" s="56" t="s">
        <v>74</v>
      </c>
      <c r="C3744" s="56" t="s">
        <v>623</v>
      </c>
      <c r="D3744" s="56">
        <v>1998</v>
      </c>
      <c r="E3744" s="58">
        <v>384527</v>
      </c>
      <c r="F3744" s="58">
        <v>339046</v>
      </c>
      <c r="G3744" s="59">
        <v>370675</v>
      </c>
      <c r="H3744" s="59">
        <v>13852</v>
      </c>
      <c r="I3744" s="60">
        <v>0</v>
      </c>
      <c r="J3744" s="58">
        <v>-45481</v>
      </c>
      <c r="K3744" s="61"/>
      <c r="L3744" s="61"/>
      <c r="M3744" s="61"/>
      <c r="N3744" s="61"/>
      <c r="O3744" s="61"/>
      <c r="P3744" s="61"/>
      <c r="Q3744" s="61"/>
      <c r="R3744" s="61"/>
      <c r="S3744" s="61"/>
      <c r="T3744" s="61"/>
      <c r="U3744" s="61"/>
      <c r="V3744" s="61"/>
      <c r="W3744" s="61"/>
      <c r="X3744" s="61"/>
      <c r="Y3744" s="61"/>
      <c r="Z3744" s="61"/>
      <c r="AA3744" s="62">
        <v>209328</v>
      </c>
      <c r="AB3744" s="61"/>
      <c r="AC3744" s="61"/>
      <c r="AD3744" s="62">
        <v>42962</v>
      </c>
      <c r="AE3744" s="61"/>
      <c r="AF3744" s="62">
        <v>79452</v>
      </c>
      <c r="AG3744" s="61"/>
      <c r="AH3744" s="61"/>
      <c r="AI3744" s="62">
        <v>38933</v>
      </c>
      <c r="AJ3744" s="61"/>
      <c r="AK3744" s="61"/>
      <c r="AL3744" s="61"/>
      <c r="AM3744" s="61"/>
      <c r="AN3744" s="61"/>
      <c r="AO3744" s="61"/>
      <c r="AP3744" s="62">
        <v>1493</v>
      </c>
      <c r="AQ3744" s="61"/>
      <c r="AR3744" s="62">
        <v>3179</v>
      </c>
      <c r="AS3744" s="61"/>
      <c r="AT3744" s="61"/>
      <c r="AU3744" s="61"/>
      <c r="AV3744" s="61"/>
      <c r="AW3744" s="61"/>
      <c r="AX3744" s="61"/>
      <c r="AY3744" s="62">
        <v>9180</v>
      </c>
      <c r="AZ3744" s="61"/>
      <c r="BA3744" s="61"/>
      <c r="BB3744" s="61"/>
      <c r="BC3744" s="61"/>
      <c r="BD3744" s="61"/>
      <c r="BE3744" s="61"/>
      <c r="BF3744" s="61"/>
      <c r="BG3744" s="61"/>
      <c r="BH3744" s="61"/>
      <c r="BI3744" s="61"/>
      <c r="BJ3744" s="61"/>
      <c r="BK3744" s="61"/>
      <c r="BL3744" s="61"/>
      <c r="BM3744" s="61"/>
      <c r="BN3744" s="61"/>
      <c r="BO3744" s="62">
        <v>-45481</v>
      </c>
    </row>
    <row r="3745" spans="1:67" x14ac:dyDescent="0.2">
      <c r="A3745" s="57" t="s">
        <v>74</v>
      </c>
      <c r="B3745" s="56" t="s">
        <v>74</v>
      </c>
      <c r="C3745" s="56" t="s">
        <v>624</v>
      </c>
      <c r="D3745" s="56">
        <v>1989</v>
      </c>
      <c r="E3745" s="58">
        <v>194180</v>
      </c>
      <c r="F3745" s="58">
        <v>194180</v>
      </c>
      <c r="G3745" s="59">
        <v>192305</v>
      </c>
      <c r="H3745" s="59">
        <v>1875</v>
      </c>
      <c r="I3745" s="60">
        <v>0</v>
      </c>
      <c r="J3745" s="58">
        <v>0</v>
      </c>
      <c r="K3745" s="61"/>
      <c r="L3745" s="61"/>
      <c r="M3745" s="61"/>
      <c r="N3745" s="61"/>
      <c r="O3745" s="61"/>
      <c r="P3745" s="61"/>
      <c r="Q3745" s="61"/>
      <c r="R3745" s="61"/>
      <c r="S3745" s="61"/>
      <c r="T3745" s="61"/>
      <c r="U3745" s="61"/>
      <c r="V3745" s="61"/>
      <c r="W3745" s="61"/>
      <c r="X3745" s="61"/>
      <c r="Y3745" s="61"/>
      <c r="Z3745" s="61"/>
      <c r="AA3745" s="62">
        <v>124684</v>
      </c>
      <c r="AB3745" s="61"/>
      <c r="AC3745" s="61"/>
      <c r="AD3745" s="62">
        <v>22165</v>
      </c>
      <c r="AE3745" s="61"/>
      <c r="AF3745" s="62">
        <v>29744</v>
      </c>
      <c r="AG3745" s="61"/>
      <c r="AH3745" s="61"/>
      <c r="AI3745" s="62">
        <v>15712</v>
      </c>
      <c r="AJ3745" s="61"/>
      <c r="AK3745" s="61"/>
      <c r="AL3745" s="61"/>
      <c r="AM3745" s="61"/>
      <c r="AN3745" s="61"/>
      <c r="AO3745" s="61"/>
      <c r="AP3745" s="62">
        <v>1315</v>
      </c>
      <c r="AQ3745" s="61"/>
      <c r="AR3745" s="61"/>
      <c r="AS3745" s="61"/>
      <c r="AT3745" s="61"/>
      <c r="AU3745" s="61"/>
      <c r="AV3745" s="61"/>
      <c r="AW3745" s="61"/>
      <c r="AX3745" s="61"/>
      <c r="AY3745" s="61">
        <v>360</v>
      </c>
      <c r="AZ3745" s="61"/>
      <c r="BA3745" s="61"/>
      <c r="BB3745" s="61"/>
      <c r="BC3745" s="61"/>
      <c r="BD3745" s="61"/>
      <c r="BE3745" s="61"/>
      <c r="BF3745" s="61"/>
      <c r="BG3745" s="61"/>
      <c r="BH3745" s="61"/>
      <c r="BI3745" s="61"/>
      <c r="BJ3745" s="61"/>
      <c r="BK3745" s="61">
        <v>200</v>
      </c>
      <c r="BL3745" s="61"/>
      <c r="BM3745" s="61"/>
      <c r="BN3745" s="61"/>
      <c r="BO3745" s="61"/>
    </row>
    <row r="3746" spans="1:67" x14ac:dyDescent="0.2">
      <c r="A3746" s="57" t="s">
        <v>74</v>
      </c>
      <c r="B3746" s="56" t="s">
        <v>74</v>
      </c>
      <c r="C3746" s="56" t="s">
        <v>624</v>
      </c>
      <c r="D3746" s="56">
        <v>1990</v>
      </c>
      <c r="E3746" s="58">
        <v>243642</v>
      </c>
      <c r="F3746" s="58">
        <v>243642</v>
      </c>
      <c r="G3746" s="59">
        <v>241767</v>
      </c>
      <c r="H3746" s="59">
        <v>1875</v>
      </c>
      <c r="I3746" s="60">
        <v>0</v>
      </c>
      <c r="J3746" s="58">
        <v>0</v>
      </c>
      <c r="K3746" s="61"/>
      <c r="L3746" s="61"/>
      <c r="M3746" s="61"/>
      <c r="N3746" s="61"/>
      <c r="O3746" s="61"/>
      <c r="P3746" s="61"/>
      <c r="Q3746" s="61"/>
      <c r="R3746" s="61"/>
      <c r="S3746" s="61"/>
      <c r="T3746" s="61"/>
      <c r="U3746" s="61"/>
      <c r="V3746" s="61"/>
      <c r="W3746" s="61"/>
      <c r="X3746" s="61"/>
      <c r="Y3746" s="61"/>
      <c r="Z3746" s="61"/>
      <c r="AA3746" s="62">
        <v>148352</v>
      </c>
      <c r="AB3746" s="61"/>
      <c r="AC3746" s="61"/>
      <c r="AD3746" s="62">
        <v>24687</v>
      </c>
      <c r="AE3746" s="61"/>
      <c r="AF3746" s="62">
        <v>49443</v>
      </c>
      <c r="AG3746" s="61"/>
      <c r="AH3746" s="61"/>
      <c r="AI3746" s="62">
        <v>19285</v>
      </c>
      <c r="AJ3746" s="61"/>
      <c r="AK3746" s="61"/>
      <c r="AL3746" s="61"/>
      <c r="AM3746" s="61"/>
      <c r="AN3746" s="61"/>
      <c r="AO3746" s="61"/>
      <c r="AP3746" s="62">
        <v>1315</v>
      </c>
      <c r="AQ3746" s="61"/>
      <c r="AR3746" s="61"/>
      <c r="AS3746" s="61"/>
      <c r="AT3746" s="61"/>
      <c r="AU3746" s="61"/>
      <c r="AV3746" s="61"/>
      <c r="AW3746" s="61"/>
      <c r="AX3746" s="61"/>
      <c r="AY3746" s="61">
        <v>360</v>
      </c>
      <c r="AZ3746" s="61"/>
      <c r="BA3746" s="61"/>
      <c r="BB3746" s="61"/>
      <c r="BC3746" s="61"/>
      <c r="BD3746" s="61"/>
      <c r="BE3746" s="61"/>
      <c r="BF3746" s="61"/>
      <c r="BG3746" s="61"/>
      <c r="BH3746" s="61"/>
      <c r="BI3746" s="61"/>
      <c r="BJ3746" s="61"/>
      <c r="BK3746" s="61">
        <v>200</v>
      </c>
      <c r="BL3746" s="61"/>
      <c r="BM3746" s="61"/>
      <c r="BN3746" s="61"/>
      <c r="BO3746" s="61"/>
    </row>
    <row r="3747" spans="1:67" x14ac:dyDescent="0.2">
      <c r="A3747" s="57" t="s">
        <v>74</v>
      </c>
      <c r="B3747" s="56" t="s">
        <v>74</v>
      </c>
      <c r="C3747" s="56" t="s">
        <v>624</v>
      </c>
      <c r="D3747" s="56">
        <v>1991</v>
      </c>
      <c r="E3747" s="58">
        <v>249592</v>
      </c>
      <c r="F3747" s="58">
        <v>249592</v>
      </c>
      <c r="G3747" s="59">
        <v>247717</v>
      </c>
      <c r="H3747" s="59">
        <v>1875</v>
      </c>
      <c r="I3747" s="60">
        <v>0</v>
      </c>
      <c r="J3747" s="58">
        <v>0</v>
      </c>
      <c r="K3747" s="61"/>
      <c r="L3747" s="61"/>
      <c r="M3747" s="61"/>
      <c r="N3747" s="61"/>
      <c r="O3747" s="61"/>
      <c r="P3747" s="61"/>
      <c r="Q3747" s="61"/>
      <c r="R3747" s="61"/>
      <c r="S3747" s="61"/>
      <c r="T3747" s="61"/>
      <c r="U3747" s="61"/>
      <c r="V3747" s="61"/>
      <c r="W3747" s="61"/>
      <c r="X3747" s="61"/>
      <c r="Y3747" s="61"/>
      <c r="Z3747" s="61"/>
      <c r="AA3747" s="62">
        <v>149819</v>
      </c>
      <c r="AB3747" s="61"/>
      <c r="AC3747" s="61"/>
      <c r="AD3747" s="62">
        <v>25828</v>
      </c>
      <c r="AE3747" s="61"/>
      <c r="AF3747" s="62">
        <v>52104</v>
      </c>
      <c r="AG3747" s="61"/>
      <c r="AH3747" s="61"/>
      <c r="AI3747" s="62">
        <v>19966</v>
      </c>
      <c r="AJ3747" s="61"/>
      <c r="AK3747" s="61"/>
      <c r="AL3747" s="61"/>
      <c r="AM3747" s="61"/>
      <c r="AN3747" s="61"/>
      <c r="AO3747" s="61"/>
      <c r="AP3747" s="62">
        <v>1315</v>
      </c>
      <c r="AQ3747" s="61"/>
      <c r="AR3747" s="61"/>
      <c r="AS3747" s="61"/>
      <c r="AT3747" s="61"/>
      <c r="AU3747" s="61"/>
      <c r="AV3747" s="61"/>
      <c r="AW3747" s="61"/>
      <c r="AX3747" s="61"/>
      <c r="AY3747" s="61">
        <v>360</v>
      </c>
      <c r="AZ3747" s="61"/>
      <c r="BA3747" s="61"/>
      <c r="BB3747" s="61"/>
      <c r="BC3747" s="61"/>
      <c r="BD3747" s="61"/>
      <c r="BE3747" s="61"/>
      <c r="BF3747" s="61"/>
      <c r="BG3747" s="61"/>
      <c r="BH3747" s="61"/>
      <c r="BI3747" s="61"/>
      <c r="BJ3747" s="61"/>
      <c r="BK3747" s="61">
        <v>200</v>
      </c>
      <c r="BL3747" s="61"/>
      <c r="BM3747" s="61"/>
      <c r="BN3747" s="61"/>
      <c r="BO3747" s="61"/>
    </row>
    <row r="3748" spans="1:67" x14ac:dyDescent="0.2">
      <c r="A3748" s="57" t="s">
        <v>74</v>
      </c>
      <c r="B3748" s="56" t="s">
        <v>74</v>
      </c>
      <c r="C3748" s="56" t="s">
        <v>624</v>
      </c>
      <c r="D3748" s="56">
        <v>1992</v>
      </c>
      <c r="E3748" s="58">
        <v>260752</v>
      </c>
      <c r="F3748" s="58">
        <v>260752</v>
      </c>
      <c r="G3748" s="59">
        <v>258877</v>
      </c>
      <c r="H3748" s="59">
        <v>1875</v>
      </c>
      <c r="I3748" s="60">
        <v>0</v>
      </c>
      <c r="J3748" s="58">
        <v>0</v>
      </c>
      <c r="K3748" s="61"/>
      <c r="L3748" s="61"/>
      <c r="M3748" s="61"/>
      <c r="N3748" s="61"/>
      <c r="O3748" s="61"/>
      <c r="P3748" s="61"/>
      <c r="Q3748" s="61"/>
      <c r="R3748" s="61"/>
      <c r="S3748" s="61"/>
      <c r="T3748" s="61"/>
      <c r="U3748" s="61"/>
      <c r="V3748" s="61"/>
      <c r="W3748" s="61"/>
      <c r="X3748" s="61"/>
      <c r="Y3748" s="61"/>
      <c r="Z3748" s="61"/>
      <c r="AA3748" s="62">
        <v>156974</v>
      </c>
      <c r="AB3748" s="61"/>
      <c r="AC3748" s="61"/>
      <c r="AD3748" s="62">
        <v>25828</v>
      </c>
      <c r="AE3748" s="61"/>
      <c r="AF3748" s="62">
        <v>54504</v>
      </c>
      <c r="AG3748" s="61"/>
      <c r="AH3748" s="61"/>
      <c r="AI3748" s="62">
        <v>21571</v>
      </c>
      <c r="AJ3748" s="61"/>
      <c r="AK3748" s="61"/>
      <c r="AL3748" s="61"/>
      <c r="AM3748" s="61"/>
      <c r="AN3748" s="61"/>
      <c r="AO3748" s="61"/>
      <c r="AP3748" s="62">
        <v>1315</v>
      </c>
      <c r="AQ3748" s="61"/>
      <c r="AR3748" s="61"/>
      <c r="AS3748" s="61"/>
      <c r="AT3748" s="61"/>
      <c r="AU3748" s="61"/>
      <c r="AV3748" s="61"/>
      <c r="AW3748" s="61"/>
      <c r="AX3748" s="61"/>
      <c r="AY3748" s="61">
        <v>360</v>
      </c>
      <c r="AZ3748" s="61"/>
      <c r="BA3748" s="61"/>
      <c r="BB3748" s="61"/>
      <c r="BC3748" s="61"/>
      <c r="BD3748" s="61"/>
      <c r="BE3748" s="61"/>
      <c r="BF3748" s="61"/>
      <c r="BG3748" s="61"/>
      <c r="BH3748" s="61"/>
      <c r="BI3748" s="61"/>
      <c r="BJ3748" s="61"/>
      <c r="BK3748" s="61">
        <v>200</v>
      </c>
      <c r="BL3748" s="61"/>
      <c r="BM3748" s="61"/>
      <c r="BN3748" s="61"/>
      <c r="BO3748" s="61"/>
    </row>
    <row r="3749" spans="1:67" x14ac:dyDescent="0.2">
      <c r="A3749" s="57" t="s">
        <v>74</v>
      </c>
      <c r="B3749" s="56" t="s">
        <v>74</v>
      </c>
      <c r="C3749" s="56" t="s">
        <v>624</v>
      </c>
      <c r="D3749" s="56">
        <v>1993</v>
      </c>
      <c r="E3749" s="58">
        <v>270706</v>
      </c>
      <c r="F3749" s="58">
        <v>270706</v>
      </c>
      <c r="G3749" s="59">
        <v>268831</v>
      </c>
      <c r="H3749" s="59">
        <v>1875</v>
      </c>
      <c r="I3749" s="60">
        <v>0</v>
      </c>
      <c r="J3749" s="58">
        <v>0</v>
      </c>
      <c r="K3749" s="61"/>
      <c r="L3749" s="61"/>
      <c r="M3749" s="61"/>
      <c r="N3749" s="61"/>
      <c r="O3749" s="61"/>
      <c r="P3749" s="61"/>
      <c r="Q3749" s="61"/>
      <c r="R3749" s="61"/>
      <c r="S3749" s="61"/>
      <c r="T3749" s="61"/>
      <c r="U3749" s="61"/>
      <c r="V3749" s="61"/>
      <c r="W3749" s="61"/>
      <c r="X3749" s="61"/>
      <c r="Y3749" s="61"/>
      <c r="Z3749" s="61"/>
      <c r="AA3749" s="62">
        <v>164671</v>
      </c>
      <c r="AB3749" s="61"/>
      <c r="AC3749" s="61"/>
      <c r="AD3749" s="62">
        <v>25828</v>
      </c>
      <c r="AE3749" s="61"/>
      <c r="AF3749" s="62">
        <v>56426</v>
      </c>
      <c r="AG3749" s="61"/>
      <c r="AH3749" s="61"/>
      <c r="AI3749" s="62">
        <v>21906</v>
      </c>
      <c r="AJ3749" s="61"/>
      <c r="AK3749" s="61"/>
      <c r="AL3749" s="61"/>
      <c r="AM3749" s="61"/>
      <c r="AN3749" s="61"/>
      <c r="AO3749" s="61"/>
      <c r="AP3749" s="62">
        <v>1315</v>
      </c>
      <c r="AQ3749" s="61"/>
      <c r="AR3749" s="61"/>
      <c r="AS3749" s="61"/>
      <c r="AT3749" s="61"/>
      <c r="AU3749" s="61"/>
      <c r="AV3749" s="61"/>
      <c r="AW3749" s="61"/>
      <c r="AX3749" s="61"/>
      <c r="AY3749" s="61">
        <v>360</v>
      </c>
      <c r="AZ3749" s="61"/>
      <c r="BA3749" s="61"/>
      <c r="BB3749" s="61"/>
      <c r="BC3749" s="61"/>
      <c r="BD3749" s="61"/>
      <c r="BE3749" s="61"/>
      <c r="BF3749" s="61"/>
      <c r="BG3749" s="61"/>
      <c r="BH3749" s="61"/>
      <c r="BI3749" s="61"/>
      <c r="BJ3749" s="61"/>
      <c r="BK3749" s="61">
        <v>200</v>
      </c>
      <c r="BL3749" s="61"/>
      <c r="BM3749" s="61"/>
      <c r="BN3749" s="61"/>
      <c r="BO3749" s="61"/>
    </row>
    <row r="3750" spans="1:67" x14ac:dyDescent="0.2">
      <c r="A3750" s="57" t="s">
        <v>74</v>
      </c>
      <c r="B3750" s="56" t="s">
        <v>74</v>
      </c>
      <c r="C3750" s="56" t="s">
        <v>624</v>
      </c>
      <c r="D3750" s="56">
        <v>1994</v>
      </c>
      <c r="E3750" s="58">
        <v>232286</v>
      </c>
      <c r="F3750" s="58">
        <v>216760</v>
      </c>
      <c r="G3750" s="59">
        <v>229649</v>
      </c>
      <c r="H3750" s="59">
        <v>2637</v>
      </c>
      <c r="I3750" s="60">
        <v>0</v>
      </c>
      <c r="J3750" s="58">
        <v>-15526</v>
      </c>
      <c r="K3750" s="61"/>
      <c r="L3750" s="61"/>
      <c r="M3750" s="61"/>
      <c r="N3750" s="61"/>
      <c r="O3750" s="61"/>
      <c r="P3750" s="61"/>
      <c r="Q3750" s="61"/>
      <c r="R3750" s="61"/>
      <c r="S3750" s="61"/>
      <c r="T3750" s="61"/>
      <c r="U3750" s="61"/>
      <c r="V3750" s="61"/>
      <c r="W3750" s="61"/>
      <c r="X3750" s="61"/>
      <c r="Y3750" s="61"/>
      <c r="Z3750" s="61"/>
      <c r="AA3750" s="62">
        <v>148273</v>
      </c>
      <c r="AB3750" s="61"/>
      <c r="AC3750" s="61"/>
      <c r="AD3750" s="62">
        <v>25677</v>
      </c>
      <c r="AE3750" s="61"/>
      <c r="AF3750" s="62">
        <v>37544</v>
      </c>
      <c r="AG3750" s="61"/>
      <c r="AH3750" s="61"/>
      <c r="AI3750" s="62">
        <v>18155</v>
      </c>
      <c r="AJ3750" s="61"/>
      <c r="AK3750" s="61"/>
      <c r="AL3750" s="61"/>
      <c r="AM3750" s="61"/>
      <c r="AN3750" s="61"/>
      <c r="AO3750" s="61"/>
      <c r="AP3750" s="61">
        <v>153</v>
      </c>
      <c r="AQ3750" s="61"/>
      <c r="AR3750" s="62">
        <v>2484</v>
      </c>
      <c r="AS3750" s="61"/>
      <c r="AT3750" s="61"/>
      <c r="AU3750" s="61"/>
      <c r="AV3750" s="61"/>
      <c r="AW3750" s="61"/>
      <c r="AX3750" s="61"/>
      <c r="AY3750" s="61"/>
      <c r="AZ3750" s="61"/>
      <c r="BA3750" s="61"/>
      <c r="BB3750" s="61"/>
      <c r="BC3750" s="61"/>
      <c r="BD3750" s="61"/>
      <c r="BE3750" s="61"/>
      <c r="BF3750" s="61"/>
      <c r="BG3750" s="61"/>
      <c r="BH3750" s="61"/>
      <c r="BI3750" s="61"/>
      <c r="BJ3750" s="61"/>
      <c r="BK3750" s="61"/>
      <c r="BL3750" s="61"/>
      <c r="BM3750" s="61"/>
      <c r="BN3750" s="61"/>
      <c r="BO3750" s="62">
        <v>-15526</v>
      </c>
    </row>
    <row r="3751" spans="1:67" x14ac:dyDescent="0.2">
      <c r="A3751" s="57" t="s">
        <v>74</v>
      </c>
      <c r="B3751" s="56" t="s">
        <v>74</v>
      </c>
      <c r="C3751" s="56" t="s">
        <v>624</v>
      </c>
      <c r="D3751" s="56">
        <v>1995</v>
      </c>
      <c r="E3751" s="58">
        <v>255351</v>
      </c>
      <c r="F3751" s="58">
        <v>231875</v>
      </c>
      <c r="G3751" s="59">
        <v>252714</v>
      </c>
      <c r="H3751" s="59">
        <v>2637</v>
      </c>
      <c r="I3751" s="60">
        <v>0</v>
      </c>
      <c r="J3751" s="58">
        <v>-23476</v>
      </c>
      <c r="K3751" s="61"/>
      <c r="L3751" s="61"/>
      <c r="M3751" s="61"/>
      <c r="N3751" s="61"/>
      <c r="O3751" s="61"/>
      <c r="P3751" s="61"/>
      <c r="Q3751" s="61"/>
      <c r="R3751" s="61"/>
      <c r="S3751" s="61"/>
      <c r="T3751" s="61"/>
      <c r="U3751" s="61"/>
      <c r="V3751" s="61"/>
      <c r="W3751" s="61"/>
      <c r="X3751" s="61"/>
      <c r="Y3751" s="61"/>
      <c r="Z3751" s="61"/>
      <c r="AA3751" s="62">
        <v>166089</v>
      </c>
      <c r="AB3751" s="61"/>
      <c r="AC3751" s="61"/>
      <c r="AD3751" s="62">
        <v>25677</v>
      </c>
      <c r="AE3751" s="61"/>
      <c r="AF3751" s="62">
        <v>41535</v>
      </c>
      <c r="AG3751" s="61"/>
      <c r="AH3751" s="61"/>
      <c r="AI3751" s="62">
        <v>19413</v>
      </c>
      <c r="AJ3751" s="61"/>
      <c r="AK3751" s="61"/>
      <c r="AL3751" s="61"/>
      <c r="AM3751" s="61"/>
      <c r="AN3751" s="61"/>
      <c r="AO3751" s="61"/>
      <c r="AP3751" s="61">
        <v>153</v>
      </c>
      <c r="AQ3751" s="61"/>
      <c r="AR3751" s="62">
        <v>2484</v>
      </c>
      <c r="AS3751" s="61"/>
      <c r="AT3751" s="61"/>
      <c r="AU3751" s="61"/>
      <c r="AV3751" s="61"/>
      <c r="AW3751" s="61"/>
      <c r="AX3751" s="61"/>
      <c r="AY3751" s="61"/>
      <c r="AZ3751" s="61"/>
      <c r="BA3751" s="61"/>
      <c r="BB3751" s="61"/>
      <c r="BC3751" s="61"/>
      <c r="BD3751" s="61"/>
      <c r="BE3751" s="61"/>
      <c r="BF3751" s="61"/>
      <c r="BG3751" s="61"/>
      <c r="BH3751" s="61"/>
      <c r="BI3751" s="61"/>
      <c r="BJ3751" s="61"/>
      <c r="BK3751" s="61"/>
      <c r="BL3751" s="61"/>
      <c r="BM3751" s="61"/>
      <c r="BN3751" s="61"/>
      <c r="BO3751" s="62">
        <v>-23476</v>
      </c>
    </row>
    <row r="3752" spans="1:67" x14ac:dyDescent="0.2">
      <c r="A3752" s="57" t="s">
        <v>74</v>
      </c>
      <c r="B3752" s="56" t="s">
        <v>74</v>
      </c>
      <c r="C3752" s="56" t="s">
        <v>624</v>
      </c>
      <c r="D3752" s="56">
        <v>1996</v>
      </c>
      <c r="E3752" s="58">
        <v>263053</v>
      </c>
      <c r="F3752" s="58">
        <v>239577</v>
      </c>
      <c r="G3752" s="59">
        <v>260416</v>
      </c>
      <c r="H3752" s="59">
        <v>2637</v>
      </c>
      <c r="I3752" s="60">
        <v>0</v>
      </c>
      <c r="J3752" s="58">
        <v>-23476</v>
      </c>
      <c r="K3752" s="61"/>
      <c r="L3752" s="61"/>
      <c r="M3752" s="61"/>
      <c r="N3752" s="61"/>
      <c r="O3752" s="61"/>
      <c r="P3752" s="61"/>
      <c r="Q3752" s="61"/>
      <c r="R3752" s="61"/>
      <c r="S3752" s="61"/>
      <c r="T3752" s="61"/>
      <c r="U3752" s="61"/>
      <c r="V3752" s="61"/>
      <c r="W3752" s="61"/>
      <c r="X3752" s="61"/>
      <c r="Y3752" s="61"/>
      <c r="Z3752" s="61"/>
      <c r="AA3752" s="62">
        <v>173338</v>
      </c>
      <c r="AB3752" s="61"/>
      <c r="AC3752" s="61"/>
      <c r="AD3752" s="62">
        <v>25677</v>
      </c>
      <c r="AE3752" s="61"/>
      <c r="AF3752" s="62">
        <v>41535</v>
      </c>
      <c r="AG3752" s="61"/>
      <c r="AH3752" s="61"/>
      <c r="AI3752" s="62">
        <v>19866</v>
      </c>
      <c r="AJ3752" s="61"/>
      <c r="AK3752" s="61"/>
      <c r="AL3752" s="61"/>
      <c r="AM3752" s="61"/>
      <c r="AN3752" s="61"/>
      <c r="AO3752" s="61"/>
      <c r="AP3752" s="61">
        <v>153</v>
      </c>
      <c r="AQ3752" s="61"/>
      <c r="AR3752" s="62">
        <v>2484</v>
      </c>
      <c r="AS3752" s="61"/>
      <c r="AT3752" s="61"/>
      <c r="AU3752" s="61"/>
      <c r="AV3752" s="61"/>
      <c r="AW3752" s="61"/>
      <c r="AX3752" s="61"/>
      <c r="AY3752" s="61"/>
      <c r="AZ3752" s="61"/>
      <c r="BA3752" s="61"/>
      <c r="BB3752" s="61"/>
      <c r="BC3752" s="61"/>
      <c r="BD3752" s="61"/>
      <c r="BE3752" s="61"/>
      <c r="BF3752" s="61"/>
      <c r="BG3752" s="61"/>
      <c r="BH3752" s="61"/>
      <c r="BI3752" s="61"/>
      <c r="BJ3752" s="61"/>
      <c r="BK3752" s="61"/>
      <c r="BL3752" s="61"/>
      <c r="BM3752" s="61"/>
      <c r="BN3752" s="61"/>
      <c r="BO3752" s="62">
        <v>-23476</v>
      </c>
    </row>
    <row r="3753" spans="1:67" x14ac:dyDescent="0.2">
      <c r="A3753" s="57" t="s">
        <v>74</v>
      </c>
      <c r="B3753" s="56" t="s">
        <v>74</v>
      </c>
      <c r="C3753" s="56" t="s">
        <v>624</v>
      </c>
      <c r="D3753" s="56">
        <v>1997</v>
      </c>
      <c r="E3753" s="58">
        <v>273430</v>
      </c>
      <c r="F3753" s="58">
        <v>249954</v>
      </c>
      <c r="G3753" s="59">
        <v>270793</v>
      </c>
      <c r="H3753" s="59">
        <v>2637</v>
      </c>
      <c r="I3753" s="60">
        <v>0</v>
      </c>
      <c r="J3753" s="58">
        <v>-23476</v>
      </c>
      <c r="K3753" s="61"/>
      <c r="L3753" s="61"/>
      <c r="M3753" s="61"/>
      <c r="N3753" s="61"/>
      <c r="O3753" s="61"/>
      <c r="P3753" s="61"/>
      <c r="Q3753" s="61"/>
      <c r="R3753" s="61"/>
      <c r="S3753" s="61"/>
      <c r="T3753" s="61"/>
      <c r="U3753" s="61"/>
      <c r="V3753" s="61"/>
      <c r="W3753" s="61"/>
      <c r="X3753" s="61"/>
      <c r="Y3753" s="61"/>
      <c r="Z3753" s="61"/>
      <c r="AA3753" s="62">
        <v>178425</v>
      </c>
      <c r="AB3753" s="61"/>
      <c r="AC3753" s="61"/>
      <c r="AD3753" s="62">
        <v>25677</v>
      </c>
      <c r="AE3753" s="61"/>
      <c r="AF3753" s="62">
        <v>44893</v>
      </c>
      <c r="AG3753" s="61"/>
      <c r="AH3753" s="61"/>
      <c r="AI3753" s="62">
        <v>21798</v>
      </c>
      <c r="AJ3753" s="61"/>
      <c r="AK3753" s="61"/>
      <c r="AL3753" s="61"/>
      <c r="AM3753" s="61"/>
      <c r="AN3753" s="61"/>
      <c r="AO3753" s="61"/>
      <c r="AP3753" s="61">
        <v>153</v>
      </c>
      <c r="AQ3753" s="61"/>
      <c r="AR3753" s="62">
        <v>2484</v>
      </c>
      <c r="AS3753" s="61"/>
      <c r="AT3753" s="61"/>
      <c r="AU3753" s="61"/>
      <c r="AV3753" s="61"/>
      <c r="AW3753" s="61"/>
      <c r="AX3753" s="61"/>
      <c r="AY3753" s="61"/>
      <c r="AZ3753" s="61"/>
      <c r="BA3753" s="61"/>
      <c r="BB3753" s="61"/>
      <c r="BC3753" s="61"/>
      <c r="BD3753" s="61"/>
      <c r="BE3753" s="61"/>
      <c r="BF3753" s="61"/>
      <c r="BG3753" s="61"/>
      <c r="BH3753" s="61"/>
      <c r="BI3753" s="61"/>
      <c r="BJ3753" s="61"/>
      <c r="BK3753" s="61"/>
      <c r="BL3753" s="61"/>
      <c r="BM3753" s="61"/>
      <c r="BN3753" s="61"/>
      <c r="BO3753" s="62">
        <v>-23476</v>
      </c>
    </row>
    <row r="3754" spans="1:67" x14ac:dyDescent="0.2">
      <c r="A3754" s="57" t="s">
        <v>74</v>
      </c>
      <c r="B3754" s="56" t="s">
        <v>74</v>
      </c>
      <c r="C3754" s="56" t="s">
        <v>625</v>
      </c>
      <c r="D3754" s="56">
        <v>1989</v>
      </c>
      <c r="E3754" s="58">
        <v>3615629</v>
      </c>
      <c r="F3754" s="58">
        <v>3005388</v>
      </c>
      <c r="G3754" s="59">
        <v>3221846</v>
      </c>
      <c r="H3754" s="59">
        <v>393783</v>
      </c>
      <c r="I3754" s="60">
        <v>0</v>
      </c>
      <c r="J3754" s="58">
        <v>-610241</v>
      </c>
      <c r="K3754" s="62">
        <v>67328</v>
      </c>
      <c r="L3754" s="61"/>
      <c r="M3754" s="61"/>
      <c r="N3754" s="61"/>
      <c r="O3754" s="61"/>
      <c r="P3754" s="61"/>
      <c r="Q3754" s="62">
        <v>420734</v>
      </c>
      <c r="R3754" s="61"/>
      <c r="S3754" s="61"/>
      <c r="T3754" s="61"/>
      <c r="U3754" s="61"/>
      <c r="V3754" s="61"/>
      <c r="W3754" s="62">
        <v>407522</v>
      </c>
      <c r="X3754" s="61"/>
      <c r="Y3754" s="61"/>
      <c r="Z3754" s="61"/>
      <c r="AA3754" s="62">
        <v>457684</v>
      </c>
      <c r="AB3754" s="61"/>
      <c r="AC3754" s="61"/>
      <c r="AD3754" s="62">
        <v>1006795</v>
      </c>
      <c r="AE3754" s="61"/>
      <c r="AF3754" s="62">
        <v>672030</v>
      </c>
      <c r="AG3754" s="61"/>
      <c r="AH3754" s="61"/>
      <c r="AI3754" s="62">
        <v>189753</v>
      </c>
      <c r="AJ3754" s="61"/>
      <c r="AK3754" s="61"/>
      <c r="AL3754" s="61"/>
      <c r="AM3754" s="61"/>
      <c r="AN3754" s="61"/>
      <c r="AO3754" s="61"/>
      <c r="AP3754" s="62">
        <v>23402</v>
      </c>
      <c r="AQ3754" s="61"/>
      <c r="AR3754" s="62">
        <v>87076</v>
      </c>
      <c r="AS3754" s="61"/>
      <c r="AT3754" s="61"/>
      <c r="AU3754" s="61"/>
      <c r="AV3754" s="62">
        <v>3129</v>
      </c>
      <c r="AW3754" s="61"/>
      <c r="AX3754" s="61"/>
      <c r="AY3754" s="62">
        <v>53140</v>
      </c>
      <c r="AZ3754" s="61"/>
      <c r="BA3754" s="62">
        <v>227036</v>
      </c>
      <c r="BB3754" s="61"/>
      <c r="BC3754" s="61"/>
      <c r="BD3754" s="61"/>
      <c r="BE3754" s="61"/>
      <c r="BF3754" s="61"/>
      <c r="BG3754" s="61"/>
      <c r="BH3754" s="61"/>
      <c r="BI3754" s="61"/>
      <c r="BJ3754" s="61"/>
      <c r="BK3754" s="61"/>
      <c r="BL3754" s="61"/>
      <c r="BM3754" s="61"/>
      <c r="BN3754" s="61"/>
      <c r="BO3754" s="62">
        <v>-610241</v>
      </c>
    </row>
    <row r="3755" spans="1:67" x14ac:dyDescent="0.2">
      <c r="A3755" s="57" t="s">
        <v>74</v>
      </c>
      <c r="B3755" s="56" t="s">
        <v>74</v>
      </c>
      <c r="C3755" s="56" t="s">
        <v>625</v>
      </c>
      <c r="D3755" s="56">
        <v>1990</v>
      </c>
      <c r="E3755" s="58">
        <v>3879682</v>
      </c>
      <c r="F3755" s="58">
        <v>3269441</v>
      </c>
      <c r="G3755" s="59">
        <v>3457432</v>
      </c>
      <c r="H3755" s="59">
        <v>422250</v>
      </c>
      <c r="I3755" s="60">
        <v>0</v>
      </c>
      <c r="J3755" s="58">
        <v>-610241</v>
      </c>
      <c r="K3755" s="62">
        <v>67328</v>
      </c>
      <c r="L3755" s="61"/>
      <c r="M3755" s="61"/>
      <c r="N3755" s="61"/>
      <c r="O3755" s="61"/>
      <c r="P3755" s="61"/>
      <c r="Q3755" s="62">
        <v>420734</v>
      </c>
      <c r="R3755" s="61"/>
      <c r="S3755" s="61"/>
      <c r="T3755" s="61"/>
      <c r="U3755" s="61"/>
      <c r="V3755" s="61"/>
      <c r="W3755" s="62">
        <v>407522</v>
      </c>
      <c r="X3755" s="61"/>
      <c r="Y3755" s="61"/>
      <c r="Z3755" s="61"/>
      <c r="AA3755" s="62">
        <v>501703</v>
      </c>
      <c r="AB3755" s="61"/>
      <c r="AC3755" s="61"/>
      <c r="AD3755" s="62">
        <v>1114980</v>
      </c>
      <c r="AE3755" s="61"/>
      <c r="AF3755" s="62">
        <v>749145</v>
      </c>
      <c r="AG3755" s="61"/>
      <c r="AH3755" s="61"/>
      <c r="AI3755" s="62">
        <v>196020</v>
      </c>
      <c r="AJ3755" s="61"/>
      <c r="AK3755" s="61"/>
      <c r="AL3755" s="61"/>
      <c r="AM3755" s="61"/>
      <c r="AN3755" s="61"/>
      <c r="AO3755" s="61"/>
      <c r="AP3755" s="62">
        <v>22611</v>
      </c>
      <c r="AQ3755" s="61"/>
      <c r="AR3755" s="62">
        <v>93772</v>
      </c>
      <c r="AS3755" s="61"/>
      <c r="AT3755" s="61"/>
      <c r="AU3755" s="61"/>
      <c r="AV3755" s="62">
        <v>3129</v>
      </c>
      <c r="AW3755" s="61"/>
      <c r="AX3755" s="61"/>
      <c r="AY3755" s="62">
        <v>65512</v>
      </c>
      <c r="AZ3755" s="61"/>
      <c r="BA3755" s="62">
        <v>237226</v>
      </c>
      <c r="BB3755" s="61"/>
      <c r="BC3755" s="61"/>
      <c r="BD3755" s="61"/>
      <c r="BE3755" s="61"/>
      <c r="BF3755" s="61"/>
      <c r="BG3755" s="61"/>
      <c r="BH3755" s="61"/>
      <c r="BI3755" s="61"/>
      <c r="BJ3755" s="61"/>
      <c r="BK3755" s="61"/>
      <c r="BL3755" s="61"/>
      <c r="BM3755" s="61"/>
      <c r="BN3755" s="61"/>
      <c r="BO3755" s="62">
        <v>-610241</v>
      </c>
    </row>
    <row r="3756" spans="1:67" x14ac:dyDescent="0.2">
      <c r="A3756" s="57" t="s">
        <v>74</v>
      </c>
      <c r="B3756" s="56" t="s">
        <v>74</v>
      </c>
      <c r="C3756" s="56" t="s">
        <v>625</v>
      </c>
      <c r="D3756" s="56">
        <v>1991</v>
      </c>
      <c r="E3756" s="58">
        <v>4125341</v>
      </c>
      <c r="F3756" s="58">
        <v>3515100</v>
      </c>
      <c r="G3756" s="59">
        <v>3680726</v>
      </c>
      <c r="H3756" s="59">
        <v>444615</v>
      </c>
      <c r="I3756" s="60">
        <v>0</v>
      </c>
      <c r="J3756" s="58">
        <v>-610241</v>
      </c>
      <c r="K3756" s="62">
        <v>114758</v>
      </c>
      <c r="L3756" s="61"/>
      <c r="M3756" s="61"/>
      <c r="N3756" s="61"/>
      <c r="O3756" s="61"/>
      <c r="P3756" s="61"/>
      <c r="Q3756" s="62">
        <v>420734</v>
      </c>
      <c r="R3756" s="61"/>
      <c r="S3756" s="61"/>
      <c r="T3756" s="61"/>
      <c r="U3756" s="61"/>
      <c r="V3756" s="61"/>
      <c r="W3756" s="62">
        <v>407522</v>
      </c>
      <c r="X3756" s="61"/>
      <c r="Y3756" s="61"/>
      <c r="Z3756" s="61"/>
      <c r="AA3756" s="62">
        <v>541960</v>
      </c>
      <c r="AB3756" s="61"/>
      <c r="AC3756" s="61"/>
      <c r="AD3756" s="62">
        <v>1230568</v>
      </c>
      <c r="AE3756" s="61"/>
      <c r="AF3756" s="62">
        <v>768824</v>
      </c>
      <c r="AG3756" s="61"/>
      <c r="AH3756" s="61"/>
      <c r="AI3756" s="62">
        <v>196360</v>
      </c>
      <c r="AJ3756" s="61"/>
      <c r="AK3756" s="61"/>
      <c r="AL3756" s="61"/>
      <c r="AM3756" s="61"/>
      <c r="AN3756" s="61"/>
      <c r="AO3756" s="61"/>
      <c r="AP3756" s="62">
        <v>24839</v>
      </c>
      <c r="AQ3756" s="61"/>
      <c r="AR3756" s="62">
        <v>99712</v>
      </c>
      <c r="AS3756" s="61"/>
      <c r="AT3756" s="61"/>
      <c r="AU3756" s="61"/>
      <c r="AV3756" s="62">
        <v>3129</v>
      </c>
      <c r="AW3756" s="61"/>
      <c r="AX3756" s="61"/>
      <c r="AY3756" s="62">
        <v>69186</v>
      </c>
      <c r="AZ3756" s="61"/>
      <c r="BA3756" s="62">
        <v>247749</v>
      </c>
      <c r="BB3756" s="61"/>
      <c r="BC3756" s="61"/>
      <c r="BD3756" s="61"/>
      <c r="BE3756" s="61"/>
      <c r="BF3756" s="61"/>
      <c r="BG3756" s="61"/>
      <c r="BH3756" s="61"/>
      <c r="BI3756" s="61"/>
      <c r="BJ3756" s="61"/>
      <c r="BK3756" s="61"/>
      <c r="BL3756" s="61"/>
      <c r="BM3756" s="61"/>
      <c r="BN3756" s="61"/>
      <c r="BO3756" s="62">
        <v>-610241</v>
      </c>
    </row>
    <row r="3757" spans="1:67" x14ac:dyDescent="0.2">
      <c r="A3757" s="57" t="s">
        <v>74</v>
      </c>
      <c r="B3757" s="56" t="s">
        <v>74</v>
      </c>
      <c r="C3757" s="56" t="s">
        <v>625</v>
      </c>
      <c r="D3757" s="56">
        <v>1992</v>
      </c>
      <c r="E3757" s="58">
        <v>4368306</v>
      </c>
      <c r="F3757" s="58">
        <v>3758065</v>
      </c>
      <c r="G3757" s="59">
        <v>3908524</v>
      </c>
      <c r="H3757" s="59">
        <v>459782</v>
      </c>
      <c r="I3757" s="60">
        <v>0</v>
      </c>
      <c r="J3757" s="58">
        <v>-610241</v>
      </c>
      <c r="K3757" s="62">
        <v>116842</v>
      </c>
      <c r="L3757" s="61"/>
      <c r="M3757" s="61"/>
      <c r="N3757" s="61"/>
      <c r="O3757" s="61"/>
      <c r="P3757" s="62">
        <v>22115</v>
      </c>
      <c r="Q3757" s="62">
        <v>420734</v>
      </c>
      <c r="R3757" s="61"/>
      <c r="S3757" s="61"/>
      <c r="T3757" s="61"/>
      <c r="U3757" s="61"/>
      <c r="V3757" s="61"/>
      <c r="W3757" s="62">
        <v>407522</v>
      </c>
      <c r="X3757" s="61"/>
      <c r="Y3757" s="61"/>
      <c r="Z3757" s="61"/>
      <c r="AA3757" s="62">
        <v>586910</v>
      </c>
      <c r="AB3757" s="61"/>
      <c r="AC3757" s="61"/>
      <c r="AD3757" s="62">
        <v>1320779</v>
      </c>
      <c r="AE3757" s="61"/>
      <c r="AF3757" s="62">
        <v>831246</v>
      </c>
      <c r="AG3757" s="61"/>
      <c r="AH3757" s="61"/>
      <c r="AI3757" s="62">
        <v>202376</v>
      </c>
      <c r="AJ3757" s="61"/>
      <c r="AK3757" s="61"/>
      <c r="AL3757" s="61"/>
      <c r="AM3757" s="61"/>
      <c r="AN3757" s="61"/>
      <c r="AO3757" s="61"/>
      <c r="AP3757" s="62">
        <v>38637</v>
      </c>
      <c r="AQ3757" s="61"/>
      <c r="AR3757" s="62">
        <v>99712</v>
      </c>
      <c r="AS3757" s="61"/>
      <c r="AT3757" s="61"/>
      <c r="AU3757" s="61"/>
      <c r="AV3757" s="62">
        <v>3129</v>
      </c>
      <c r="AW3757" s="61"/>
      <c r="AX3757" s="61"/>
      <c r="AY3757" s="62">
        <v>70555</v>
      </c>
      <c r="AZ3757" s="61"/>
      <c r="BA3757" s="62">
        <v>247749</v>
      </c>
      <c r="BB3757" s="61"/>
      <c r="BC3757" s="61"/>
      <c r="BD3757" s="61"/>
      <c r="BE3757" s="61"/>
      <c r="BF3757" s="61"/>
      <c r="BG3757" s="61"/>
      <c r="BH3757" s="61"/>
      <c r="BI3757" s="61"/>
      <c r="BJ3757" s="61"/>
      <c r="BK3757" s="61"/>
      <c r="BL3757" s="61"/>
      <c r="BM3757" s="61"/>
      <c r="BN3757" s="61"/>
      <c r="BO3757" s="62">
        <v>-610241</v>
      </c>
    </row>
    <row r="3758" spans="1:67" x14ac:dyDescent="0.2">
      <c r="A3758" s="57" t="s">
        <v>74</v>
      </c>
      <c r="B3758" s="56" t="s">
        <v>74</v>
      </c>
      <c r="C3758" s="56" t="s">
        <v>625</v>
      </c>
      <c r="D3758" s="56">
        <v>1993</v>
      </c>
      <c r="E3758" s="58">
        <v>5027833</v>
      </c>
      <c r="F3758" s="58">
        <v>4417592</v>
      </c>
      <c r="G3758" s="59">
        <v>4559583</v>
      </c>
      <c r="H3758" s="59">
        <v>468250</v>
      </c>
      <c r="I3758" s="60">
        <v>0</v>
      </c>
      <c r="J3758" s="58">
        <v>-610241</v>
      </c>
      <c r="K3758" s="62">
        <v>116842</v>
      </c>
      <c r="L3758" s="61"/>
      <c r="M3758" s="61"/>
      <c r="N3758" s="61"/>
      <c r="O3758" s="61"/>
      <c r="P3758" s="62">
        <v>51370</v>
      </c>
      <c r="Q3758" s="62">
        <v>994355</v>
      </c>
      <c r="R3758" s="61"/>
      <c r="S3758" s="61"/>
      <c r="T3758" s="61"/>
      <c r="U3758" s="61"/>
      <c r="V3758" s="61"/>
      <c r="W3758" s="62">
        <v>407522</v>
      </c>
      <c r="X3758" s="61"/>
      <c r="Y3758" s="61"/>
      <c r="Z3758" s="61"/>
      <c r="AA3758" s="62">
        <v>606934</v>
      </c>
      <c r="AB3758" s="61"/>
      <c r="AC3758" s="61"/>
      <c r="AD3758" s="62">
        <v>1353494</v>
      </c>
      <c r="AE3758" s="61"/>
      <c r="AF3758" s="62">
        <v>825128</v>
      </c>
      <c r="AG3758" s="61"/>
      <c r="AH3758" s="61"/>
      <c r="AI3758" s="62">
        <v>203938</v>
      </c>
      <c r="AJ3758" s="61"/>
      <c r="AK3758" s="61"/>
      <c r="AL3758" s="61"/>
      <c r="AM3758" s="61"/>
      <c r="AN3758" s="61"/>
      <c r="AO3758" s="61"/>
      <c r="AP3758" s="62">
        <v>43865</v>
      </c>
      <c r="AQ3758" s="61"/>
      <c r="AR3758" s="62">
        <v>102191</v>
      </c>
      <c r="AS3758" s="61"/>
      <c r="AT3758" s="61"/>
      <c r="AU3758" s="61"/>
      <c r="AV3758" s="62">
        <v>3129</v>
      </c>
      <c r="AW3758" s="61"/>
      <c r="AX3758" s="61"/>
      <c r="AY3758" s="62">
        <v>71316</v>
      </c>
      <c r="AZ3758" s="61"/>
      <c r="BA3758" s="62">
        <v>247749</v>
      </c>
      <c r="BB3758" s="61"/>
      <c r="BC3758" s="61"/>
      <c r="BD3758" s="61"/>
      <c r="BE3758" s="61"/>
      <c r="BF3758" s="61"/>
      <c r="BG3758" s="61"/>
      <c r="BH3758" s="61"/>
      <c r="BI3758" s="61"/>
      <c r="BJ3758" s="61"/>
      <c r="BK3758" s="61"/>
      <c r="BL3758" s="61"/>
      <c r="BM3758" s="61"/>
      <c r="BN3758" s="61"/>
      <c r="BO3758" s="62">
        <v>-610241</v>
      </c>
    </row>
    <row r="3759" spans="1:67" x14ac:dyDescent="0.2">
      <c r="A3759" s="57" t="s">
        <v>74</v>
      </c>
      <c r="B3759" s="56" t="s">
        <v>74</v>
      </c>
      <c r="C3759" s="56" t="s">
        <v>625</v>
      </c>
      <c r="D3759" s="56">
        <v>1994</v>
      </c>
      <c r="E3759" s="58">
        <v>5267875</v>
      </c>
      <c r="F3759" s="58">
        <v>4201100</v>
      </c>
      <c r="G3759" s="59">
        <v>4752201</v>
      </c>
      <c r="H3759" s="59">
        <v>515674</v>
      </c>
      <c r="I3759" s="60">
        <v>0</v>
      </c>
      <c r="J3759" s="58">
        <v>-1066775</v>
      </c>
      <c r="K3759" s="62">
        <v>116842</v>
      </c>
      <c r="L3759" s="61"/>
      <c r="M3759" s="61"/>
      <c r="N3759" s="61"/>
      <c r="O3759" s="61"/>
      <c r="P3759" s="62">
        <v>1057684</v>
      </c>
      <c r="Q3759" s="62">
        <v>70491</v>
      </c>
      <c r="R3759" s="61"/>
      <c r="S3759" s="61"/>
      <c r="T3759" s="61"/>
      <c r="U3759" s="61"/>
      <c r="V3759" s="61"/>
      <c r="W3759" s="62">
        <v>407522</v>
      </c>
      <c r="X3759" s="61"/>
      <c r="Y3759" s="61"/>
      <c r="Z3759" s="61"/>
      <c r="AA3759" s="62">
        <v>652499</v>
      </c>
      <c r="AB3759" s="61"/>
      <c r="AC3759" s="61"/>
      <c r="AD3759" s="62">
        <v>1403788</v>
      </c>
      <c r="AE3759" s="61"/>
      <c r="AF3759" s="62">
        <v>838779</v>
      </c>
      <c r="AG3759" s="61"/>
      <c r="AH3759" s="61"/>
      <c r="AI3759" s="62">
        <v>204596</v>
      </c>
      <c r="AJ3759" s="61"/>
      <c r="AK3759" s="61"/>
      <c r="AL3759" s="61"/>
      <c r="AM3759" s="61"/>
      <c r="AN3759" s="61"/>
      <c r="AO3759" s="61"/>
      <c r="AP3759" s="62">
        <v>44768</v>
      </c>
      <c r="AQ3759" s="61"/>
      <c r="AR3759" s="62">
        <v>102191</v>
      </c>
      <c r="AS3759" s="61"/>
      <c r="AT3759" s="61"/>
      <c r="AU3759" s="61"/>
      <c r="AV3759" s="62">
        <v>3129</v>
      </c>
      <c r="AW3759" s="61"/>
      <c r="AX3759" s="61"/>
      <c r="AY3759" s="62">
        <v>71316</v>
      </c>
      <c r="AZ3759" s="61"/>
      <c r="BA3759" s="62">
        <v>294270</v>
      </c>
      <c r="BB3759" s="61"/>
      <c r="BC3759" s="61"/>
      <c r="BD3759" s="61"/>
      <c r="BE3759" s="61"/>
      <c r="BF3759" s="61"/>
      <c r="BG3759" s="61"/>
      <c r="BH3759" s="61"/>
      <c r="BI3759" s="61"/>
      <c r="BJ3759" s="61"/>
      <c r="BK3759" s="61"/>
      <c r="BL3759" s="61"/>
      <c r="BM3759" s="61"/>
      <c r="BN3759" s="61"/>
      <c r="BO3759" s="62">
        <v>-1066775</v>
      </c>
    </row>
    <row r="3760" spans="1:67" x14ac:dyDescent="0.2">
      <c r="A3760" s="57" t="s">
        <v>74</v>
      </c>
      <c r="B3760" s="56" t="s">
        <v>74</v>
      </c>
      <c r="C3760" s="56" t="s">
        <v>625</v>
      </c>
      <c r="D3760" s="56">
        <v>1995</v>
      </c>
      <c r="E3760" s="58">
        <v>5615815</v>
      </c>
      <c r="F3760" s="58">
        <v>4545783</v>
      </c>
      <c r="G3760" s="59">
        <v>4992614</v>
      </c>
      <c r="H3760" s="59">
        <v>623201</v>
      </c>
      <c r="I3760" s="60">
        <v>0</v>
      </c>
      <c r="J3760" s="58">
        <v>-1070032</v>
      </c>
      <c r="K3760" s="62">
        <v>116842</v>
      </c>
      <c r="L3760" s="61"/>
      <c r="M3760" s="61"/>
      <c r="N3760" s="61"/>
      <c r="O3760" s="61"/>
      <c r="P3760" s="62">
        <v>1075801</v>
      </c>
      <c r="Q3760" s="62">
        <v>70491</v>
      </c>
      <c r="R3760" s="61"/>
      <c r="S3760" s="61"/>
      <c r="T3760" s="61"/>
      <c r="U3760" s="61"/>
      <c r="V3760" s="61"/>
      <c r="W3760" s="62">
        <v>407522</v>
      </c>
      <c r="X3760" s="61"/>
      <c r="Y3760" s="61"/>
      <c r="Z3760" s="61"/>
      <c r="AA3760" s="62">
        <v>698146</v>
      </c>
      <c r="AB3760" s="61"/>
      <c r="AC3760" s="61"/>
      <c r="AD3760" s="62">
        <v>1524379</v>
      </c>
      <c r="AE3760" s="61"/>
      <c r="AF3760" s="62">
        <v>885109</v>
      </c>
      <c r="AG3760" s="61"/>
      <c r="AH3760" s="61"/>
      <c r="AI3760" s="62">
        <v>214324</v>
      </c>
      <c r="AJ3760" s="61"/>
      <c r="AK3760" s="61"/>
      <c r="AL3760" s="61"/>
      <c r="AM3760" s="61"/>
      <c r="AN3760" s="61"/>
      <c r="AO3760" s="61"/>
      <c r="AP3760" s="62">
        <v>44718</v>
      </c>
      <c r="AQ3760" s="61"/>
      <c r="AR3760" s="62">
        <v>102191</v>
      </c>
      <c r="AS3760" s="61"/>
      <c r="AT3760" s="61"/>
      <c r="AU3760" s="61"/>
      <c r="AV3760" s="62">
        <v>3129</v>
      </c>
      <c r="AW3760" s="61"/>
      <c r="AX3760" s="61"/>
      <c r="AY3760" s="62">
        <v>71700</v>
      </c>
      <c r="AZ3760" s="61"/>
      <c r="BA3760" s="62">
        <v>401463</v>
      </c>
      <c r="BB3760" s="61"/>
      <c r="BC3760" s="61"/>
      <c r="BD3760" s="61"/>
      <c r="BE3760" s="61"/>
      <c r="BF3760" s="61"/>
      <c r="BG3760" s="61"/>
      <c r="BH3760" s="61"/>
      <c r="BI3760" s="61"/>
      <c r="BJ3760" s="61"/>
      <c r="BK3760" s="61"/>
      <c r="BL3760" s="61"/>
      <c r="BM3760" s="61"/>
      <c r="BN3760" s="61"/>
      <c r="BO3760" s="62">
        <v>-1070032</v>
      </c>
    </row>
    <row r="3761" spans="1:67" x14ac:dyDescent="0.2">
      <c r="A3761" s="57" t="s">
        <v>74</v>
      </c>
      <c r="B3761" s="56" t="s">
        <v>74</v>
      </c>
      <c r="C3761" s="56" t="s">
        <v>625</v>
      </c>
      <c r="D3761" s="56">
        <v>1996</v>
      </c>
      <c r="E3761" s="58">
        <v>5721468</v>
      </c>
      <c r="F3761" s="58">
        <v>4640580</v>
      </c>
      <c r="G3761" s="59">
        <v>5078510</v>
      </c>
      <c r="H3761" s="59">
        <v>642958</v>
      </c>
      <c r="I3761" s="60">
        <v>0</v>
      </c>
      <c r="J3761" s="58">
        <v>-1080888</v>
      </c>
      <c r="K3761" s="62">
        <v>116842</v>
      </c>
      <c r="L3761" s="61"/>
      <c r="M3761" s="61"/>
      <c r="N3761" s="61"/>
      <c r="O3761" s="61"/>
      <c r="P3761" s="62">
        <v>1081476</v>
      </c>
      <c r="Q3761" s="62">
        <v>70491</v>
      </c>
      <c r="R3761" s="61"/>
      <c r="S3761" s="61"/>
      <c r="T3761" s="61"/>
      <c r="U3761" s="61"/>
      <c r="V3761" s="61"/>
      <c r="W3761" s="62">
        <v>407522</v>
      </c>
      <c r="X3761" s="61"/>
      <c r="Y3761" s="61"/>
      <c r="Z3761" s="61"/>
      <c r="AA3761" s="62">
        <v>728368</v>
      </c>
      <c r="AB3761" s="61"/>
      <c r="AC3761" s="61"/>
      <c r="AD3761" s="62">
        <v>1564094</v>
      </c>
      <c r="AE3761" s="61"/>
      <c r="AF3761" s="62">
        <v>892364</v>
      </c>
      <c r="AG3761" s="61"/>
      <c r="AH3761" s="61"/>
      <c r="AI3761" s="62">
        <v>217353</v>
      </c>
      <c r="AJ3761" s="61"/>
      <c r="AK3761" s="61"/>
      <c r="AL3761" s="61"/>
      <c r="AM3761" s="61"/>
      <c r="AN3761" s="61"/>
      <c r="AO3761" s="61"/>
      <c r="AP3761" s="62">
        <v>45354</v>
      </c>
      <c r="AQ3761" s="61"/>
      <c r="AR3761" s="62">
        <v>102191</v>
      </c>
      <c r="AS3761" s="61"/>
      <c r="AT3761" s="61"/>
      <c r="AU3761" s="61"/>
      <c r="AV3761" s="62">
        <v>3129</v>
      </c>
      <c r="AW3761" s="61"/>
      <c r="AX3761" s="61"/>
      <c r="AY3761" s="62">
        <v>76614</v>
      </c>
      <c r="AZ3761" s="61"/>
      <c r="BA3761" s="62">
        <v>415670</v>
      </c>
      <c r="BB3761" s="61"/>
      <c r="BC3761" s="61"/>
      <c r="BD3761" s="61"/>
      <c r="BE3761" s="61"/>
      <c r="BF3761" s="61"/>
      <c r="BG3761" s="61"/>
      <c r="BH3761" s="61"/>
      <c r="BI3761" s="61"/>
      <c r="BJ3761" s="61"/>
      <c r="BK3761" s="61"/>
      <c r="BL3761" s="61"/>
      <c r="BM3761" s="61"/>
      <c r="BN3761" s="61"/>
      <c r="BO3761" s="62">
        <v>-1080888</v>
      </c>
    </row>
    <row r="3762" spans="1:67" x14ac:dyDescent="0.2">
      <c r="A3762" s="57" t="s">
        <v>74</v>
      </c>
      <c r="B3762" s="56" t="s">
        <v>74</v>
      </c>
      <c r="C3762" s="56" t="s">
        <v>625</v>
      </c>
      <c r="D3762" s="56">
        <v>1997</v>
      </c>
      <c r="E3762" s="58">
        <v>5810160</v>
      </c>
      <c r="F3762" s="58">
        <v>4726482</v>
      </c>
      <c r="G3762" s="59">
        <v>5175594</v>
      </c>
      <c r="H3762" s="59">
        <v>634566</v>
      </c>
      <c r="I3762" s="60">
        <v>0</v>
      </c>
      <c r="J3762" s="58">
        <v>-1083678</v>
      </c>
      <c r="K3762" s="62">
        <v>116842</v>
      </c>
      <c r="L3762" s="61"/>
      <c r="M3762" s="61"/>
      <c r="N3762" s="61"/>
      <c r="O3762" s="61"/>
      <c r="P3762" s="62">
        <v>1093756</v>
      </c>
      <c r="Q3762" s="62">
        <v>70491</v>
      </c>
      <c r="R3762" s="61"/>
      <c r="S3762" s="61"/>
      <c r="T3762" s="61"/>
      <c r="U3762" s="61"/>
      <c r="V3762" s="61"/>
      <c r="W3762" s="62">
        <v>407522</v>
      </c>
      <c r="X3762" s="61"/>
      <c r="Y3762" s="61"/>
      <c r="Z3762" s="61"/>
      <c r="AA3762" s="62">
        <v>780545</v>
      </c>
      <c r="AB3762" s="61"/>
      <c r="AC3762" s="61"/>
      <c r="AD3762" s="62">
        <v>1590649</v>
      </c>
      <c r="AE3762" s="61"/>
      <c r="AF3762" s="62">
        <v>896489</v>
      </c>
      <c r="AG3762" s="61"/>
      <c r="AH3762" s="61"/>
      <c r="AI3762" s="62">
        <v>219300</v>
      </c>
      <c r="AJ3762" s="61"/>
      <c r="AK3762" s="61"/>
      <c r="AL3762" s="61"/>
      <c r="AM3762" s="61"/>
      <c r="AN3762" s="61"/>
      <c r="AO3762" s="61"/>
      <c r="AP3762" s="62">
        <v>45354</v>
      </c>
      <c r="AQ3762" s="61"/>
      <c r="AR3762" s="62">
        <v>111657</v>
      </c>
      <c r="AS3762" s="61"/>
      <c r="AT3762" s="61"/>
      <c r="AU3762" s="61"/>
      <c r="AV3762" s="62">
        <v>3129</v>
      </c>
      <c r="AW3762" s="61"/>
      <c r="AX3762" s="61"/>
      <c r="AY3762" s="62">
        <v>78666</v>
      </c>
      <c r="AZ3762" s="61"/>
      <c r="BA3762" s="62">
        <v>395760</v>
      </c>
      <c r="BB3762" s="61"/>
      <c r="BC3762" s="61"/>
      <c r="BD3762" s="61"/>
      <c r="BE3762" s="61"/>
      <c r="BF3762" s="61"/>
      <c r="BG3762" s="61"/>
      <c r="BH3762" s="61"/>
      <c r="BI3762" s="61"/>
      <c r="BJ3762" s="61"/>
      <c r="BK3762" s="61"/>
      <c r="BL3762" s="61"/>
      <c r="BM3762" s="61"/>
      <c r="BN3762" s="61"/>
      <c r="BO3762" s="62">
        <v>-1083678</v>
      </c>
    </row>
    <row r="3763" spans="1:67" x14ac:dyDescent="0.2">
      <c r="A3763" s="57" t="s">
        <v>74</v>
      </c>
      <c r="B3763" s="56" t="s">
        <v>74</v>
      </c>
      <c r="C3763" s="56" t="s">
        <v>625</v>
      </c>
      <c r="D3763" s="56">
        <v>1998</v>
      </c>
      <c r="E3763" s="58">
        <v>5800629</v>
      </c>
      <c r="F3763" s="58">
        <v>4713613</v>
      </c>
      <c r="G3763" s="59">
        <v>5160863</v>
      </c>
      <c r="H3763" s="59">
        <v>639766</v>
      </c>
      <c r="I3763" s="60">
        <v>0</v>
      </c>
      <c r="J3763" s="58">
        <v>-1087016</v>
      </c>
      <c r="K3763" s="62">
        <v>116842</v>
      </c>
      <c r="L3763" s="61"/>
      <c r="M3763" s="61"/>
      <c r="N3763" s="61"/>
      <c r="O3763" s="61"/>
      <c r="P3763" s="62">
        <v>966992</v>
      </c>
      <c r="Q3763" s="62">
        <v>70491</v>
      </c>
      <c r="R3763" s="61"/>
      <c r="S3763" s="61"/>
      <c r="T3763" s="61"/>
      <c r="U3763" s="61"/>
      <c r="V3763" s="61"/>
      <c r="W3763" s="62">
        <v>407522</v>
      </c>
      <c r="X3763" s="61"/>
      <c r="Y3763" s="61"/>
      <c r="Z3763" s="61"/>
      <c r="AA3763" s="62">
        <v>833381</v>
      </c>
      <c r="AB3763" s="61"/>
      <c r="AC3763" s="61"/>
      <c r="AD3763" s="62">
        <v>1627592</v>
      </c>
      <c r="AE3763" s="61"/>
      <c r="AF3763" s="62">
        <v>918121</v>
      </c>
      <c r="AG3763" s="61"/>
      <c r="AH3763" s="61"/>
      <c r="AI3763" s="62">
        <v>219922</v>
      </c>
      <c r="AJ3763" s="61"/>
      <c r="AK3763" s="61"/>
      <c r="AL3763" s="61"/>
      <c r="AM3763" s="61"/>
      <c r="AN3763" s="61"/>
      <c r="AO3763" s="61"/>
      <c r="AP3763" s="62">
        <v>45354</v>
      </c>
      <c r="AQ3763" s="61"/>
      <c r="AR3763" s="62">
        <v>115869</v>
      </c>
      <c r="AS3763" s="61"/>
      <c r="AT3763" s="61"/>
      <c r="AU3763" s="61"/>
      <c r="AV3763" s="62">
        <v>3129</v>
      </c>
      <c r="AW3763" s="61"/>
      <c r="AX3763" s="61"/>
      <c r="AY3763" s="62">
        <v>79654</v>
      </c>
      <c r="AZ3763" s="61"/>
      <c r="BA3763" s="62">
        <v>395760</v>
      </c>
      <c r="BB3763" s="61"/>
      <c r="BC3763" s="61"/>
      <c r="BD3763" s="61"/>
      <c r="BE3763" s="61"/>
      <c r="BF3763" s="61"/>
      <c r="BG3763" s="61"/>
      <c r="BH3763" s="61"/>
      <c r="BI3763" s="61"/>
      <c r="BJ3763" s="61"/>
      <c r="BK3763" s="61"/>
      <c r="BL3763" s="61"/>
      <c r="BM3763" s="61"/>
      <c r="BN3763" s="61"/>
      <c r="BO3763" s="62">
        <v>-1087016</v>
      </c>
    </row>
    <row r="3764" spans="1:67" x14ac:dyDescent="0.2">
      <c r="A3764" s="57" t="s">
        <v>74</v>
      </c>
      <c r="B3764" s="56" t="s">
        <v>74</v>
      </c>
      <c r="C3764" s="56" t="s">
        <v>626</v>
      </c>
      <c r="D3764" s="56">
        <v>1989</v>
      </c>
      <c r="E3764" s="58">
        <v>444572</v>
      </c>
      <c r="F3764" s="58">
        <v>440596</v>
      </c>
      <c r="G3764" s="59">
        <v>441704</v>
      </c>
      <c r="H3764" s="59">
        <v>2868</v>
      </c>
      <c r="I3764" s="60">
        <v>0</v>
      </c>
      <c r="J3764" s="58">
        <v>-3976</v>
      </c>
      <c r="K3764" s="61"/>
      <c r="L3764" s="61"/>
      <c r="M3764" s="61"/>
      <c r="N3764" s="61"/>
      <c r="O3764" s="61"/>
      <c r="P3764" s="61"/>
      <c r="Q3764" s="61"/>
      <c r="R3764" s="61"/>
      <c r="S3764" s="61"/>
      <c r="T3764" s="61"/>
      <c r="U3764" s="61"/>
      <c r="V3764" s="61"/>
      <c r="W3764" s="61"/>
      <c r="X3764" s="61"/>
      <c r="Y3764" s="61"/>
      <c r="Z3764" s="61"/>
      <c r="AA3764" s="62">
        <v>230129</v>
      </c>
      <c r="AB3764" s="61"/>
      <c r="AC3764" s="61"/>
      <c r="AD3764" s="62">
        <v>97577</v>
      </c>
      <c r="AE3764" s="61"/>
      <c r="AF3764" s="62">
        <v>85028</v>
      </c>
      <c r="AG3764" s="61"/>
      <c r="AH3764" s="61"/>
      <c r="AI3764" s="62">
        <v>28970</v>
      </c>
      <c r="AJ3764" s="61"/>
      <c r="AK3764" s="61"/>
      <c r="AL3764" s="61"/>
      <c r="AM3764" s="61"/>
      <c r="AN3764" s="61"/>
      <c r="AO3764" s="61"/>
      <c r="AP3764" s="62">
        <v>1043</v>
      </c>
      <c r="AQ3764" s="61"/>
      <c r="AR3764" s="61"/>
      <c r="AS3764" s="61"/>
      <c r="AT3764" s="61"/>
      <c r="AU3764" s="61"/>
      <c r="AV3764" s="61"/>
      <c r="AW3764" s="61"/>
      <c r="AX3764" s="61"/>
      <c r="AY3764" s="62">
        <v>1825</v>
      </c>
      <c r="AZ3764" s="61"/>
      <c r="BA3764" s="61"/>
      <c r="BB3764" s="61"/>
      <c r="BC3764" s="61"/>
      <c r="BD3764" s="61"/>
      <c r="BE3764" s="61"/>
      <c r="BF3764" s="61"/>
      <c r="BG3764" s="61"/>
      <c r="BH3764" s="61"/>
      <c r="BI3764" s="61"/>
      <c r="BJ3764" s="61"/>
      <c r="BK3764" s="61"/>
      <c r="BL3764" s="61"/>
      <c r="BM3764" s="61"/>
      <c r="BN3764" s="61"/>
      <c r="BO3764" s="62">
        <v>-3976</v>
      </c>
    </row>
    <row r="3765" spans="1:67" x14ac:dyDescent="0.2">
      <c r="A3765" s="57" t="s">
        <v>74</v>
      </c>
      <c r="B3765" s="56" t="s">
        <v>74</v>
      </c>
      <c r="C3765" s="56" t="s">
        <v>626</v>
      </c>
      <c r="D3765" s="56">
        <v>1990</v>
      </c>
      <c r="E3765" s="58">
        <v>515357</v>
      </c>
      <c r="F3765" s="58">
        <v>511381</v>
      </c>
      <c r="G3765" s="59">
        <v>511083</v>
      </c>
      <c r="H3765" s="59">
        <v>4274</v>
      </c>
      <c r="I3765" s="60">
        <v>0</v>
      </c>
      <c r="J3765" s="58">
        <v>-3976</v>
      </c>
      <c r="K3765" s="61"/>
      <c r="L3765" s="61"/>
      <c r="M3765" s="61"/>
      <c r="N3765" s="61"/>
      <c r="O3765" s="61"/>
      <c r="P3765" s="61"/>
      <c r="Q3765" s="61"/>
      <c r="R3765" s="61"/>
      <c r="S3765" s="61"/>
      <c r="T3765" s="61"/>
      <c r="U3765" s="61"/>
      <c r="V3765" s="61"/>
      <c r="W3765" s="61"/>
      <c r="X3765" s="61"/>
      <c r="Y3765" s="61"/>
      <c r="Z3765" s="61"/>
      <c r="AA3765" s="62">
        <v>244098</v>
      </c>
      <c r="AB3765" s="61"/>
      <c r="AC3765" s="61"/>
      <c r="AD3765" s="62">
        <v>125658</v>
      </c>
      <c r="AE3765" s="61"/>
      <c r="AF3765" s="62">
        <v>108259</v>
      </c>
      <c r="AG3765" s="61"/>
      <c r="AH3765" s="61"/>
      <c r="AI3765" s="62">
        <v>33068</v>
      </c>
      <c r="AJ3765" s="61"/>
      <c r="AK3765" s="61"/>
      <c r="AL3765" s="61"/>
      <c r="AM3765" s="61"/>
      <c r="AN3765" s="61"/>
      <c r="AO3765" s="61"/>
      <c r="AP3765" s="62">
        <v>2449</v>
      </c>
      <c r="AQ3765" s="61"/>
      <c r="AR3765" s="61"/>
      <c r="AS3765" s="61"/>
      <c r="AT3765" s="61"/>
      <c r="AU3765" s="61"/>
      <c r="AV3765" s="61"/>
      <c r="AW3765" s="61"/>
      <c r="AX3765" s="61"/>
      <c r="AY3765" s="62">
        <v>1825</v>
      </c>
      <c r="AZ3765" s="61"/>
      <c r="BA3765" s="61"/>
      <c r="BB3765" s="61"/>
      <c r="BC3765" s="61"/>
      <c r="BD3765" s="61"/>
      <c r="BE3765" s="61"/>
      <c r="BF3765" s="61"/>
      <c r="BG3765" s="61"/>
      <c r="BH3765" s="61"/>
      <c r="BI3765" s="61"/>
      <c r="BJ3765" s="61"/>
      <c r="BK3765" s="61"/>
      <c r="BL3765" s="61"/>
      <c r="BM3765" s="61"/>
      <c r="BN3765" s="61"/>
      <c r="BO3765" s="62">
        <v>-3976</v>
      </c>
    </row>
    <row r="3766" spans="1:67" x14ac:dyDescent="0.2">
      <c r="A3766" s="57" t="s">
        <v>74</v>
      </c>
      <c r="B3766" s="56" t="s">
        <v>74</v>
      </c>
      <c r="C3766" s="56" t="s">
        <v>626</v>
      </c>
      <c r="D3766" s="56">
        <v>1991</v>
      </c>
      <c r="E3766" s="58">
        <v>532025</v>
      </c>
      <c r="F3766" s="58">
        <v>528049</v>
      </c>
      <c r="G3766" s="59">
        <v>527751</v>
      </c>
      <c r="H3766" s="59">
        <v>4274</v>
      </c>
      <c r="I3766" s="60">
        <v>0</v>
      </c>
      <c r="J3766" s="58">
        <v>-3976</v>
      </c>
      <c r="K3766" s="61"/>
      <c r="L3766" s="61"/>
      <c r="M3766" s="61"/>
      <c r="N3766" s="61"/>
      <c r="O3766" s="61"/>
      <c r="P3766" s="61"/>
      <c r="Q3766" s="61"/>
      <c r="R3766" s="61"/>
      <c r="S3766" s="61"/>
      <c r="T3766" s="61"/>
      <c r="U3766" s="61"/>
      <c r="V3766" s="61"/>
      <c r="W3766" s="61"/>
      <c r="X3766" s="61"/>
      <c r="Y3766" s="61"/>
      <c r="Z3766" s="61"/>
      <c r="AA3766" s="62">
        <v>253016</v>
      </c>
      <c r="AB3766" s="61"/>
      <c r="AC3766" s="61"/>
      <c r="AD3766" s="62">
        <v>129565</v>
      </c>
      <c r="AE3766" s="61"/>
      <c r="AF3766" s="62">
        <v>111283</v>
      </c>
      <c r="AG3766" s="61"/>
      <c r="AH3766" s="61"/>
      <c r="AI3766" s="62">
        <v>33887</v>
      </c>
      <c r="AJ3766" s="61"/>
      <c r="AK3766" s="61"/>
      <c r="AL3766" s="61"/>
      <c r="AM3766" s="61"/>
      <c r="AN3766" s="61"/>
      <c r="AO3766" s="61"/>
      <c r="AP3766" s="62">
        <v>2449</v>
      </c>
      <c r="AQ3766" s="61"/>
      <c r="AR3766" s="61"/>
      <c r="AS3766" s="61"/>
      <c r="AT3766" s="61"/>
      <c r="AU3766" s="61"/>
      <c r="AV3766" s="61"/>
      <c r="AW3766" s="61"/>
      <c r="AX3766" s="61"/>
      <c r="AY3766" s="62">
        <v>1825</v>
      </c>
      <c r="AZ3766" s="61"/>
      <c r="BA3766" s="61"/>
      <c r="BB3766" s="61"/>
      <c r="BC3766" s="61"/>
      <c r="BD3766" s="61"/>
      <c r="BE3766" s="61"/>
      <c r="BF3766" s="61"/>
      <c r="BG3766" s="61"/>
      <c r="BH3766" s="61"/>
      <c r="BI3766" s="61"/>
      <c r="BJ3766" s="61"/>
      <c r="BK3766" s="61"/>
      <c r="BL3766" s="61"/>
      <c r="BM3766" s="61"/>
      <c r="BN3766" s="61"/>
      <c r="BO3766" s="62">
        <v>-3976</v>
      </c>
    </row>
    <row r="3767" spans="1:67" x14ac:dyDescent="0.2">
      <c r="A3767" s="57" t="s">
        <v>74</v>
      </c>
      <c r="B3767" s="56" t="s">
        <v>74</v>
      </c>
      <c r="C3767" s="56" t="s">
        <v>626</v>
      </c>
      <c r="D3767" s="56">
        <v>1992</v>
      </c>
      <c r="E3767" s="58">
        <v>551913</v>
      </c>
      <c r="F3767" s="58">
        <v>547937</v>
      </c>
      <c r="G3767" s="59">
        <v>547639</v>
      </c>
      <c r="H3767" s="59">
        <v>4274</v>
      </c>
      <c r="I3767" s="60">
        <v>0</v>
      </c>
      <c r="J3767" s="58">
        <v>-3976</v>
      </c>
      <c r="K3767" s="61"/>
      <c r="L3767" s="61"/>
      <c r="M3767" s="61"/>
      <c r="N3767" s="61"/>
      <c r="O3767" s="61"/>
      <c r="P3767" s="61"/>
      <c r="Q3767" s="61"/>
      <c r="R3767" s="61"/>
      <c r="S3767" s="61"/>
      <c r="T3767" s="61"/>
      <c r="U3767" s="61"/>
      <c r="V3767" s="61"/>
      <c r="W3767" s="61"/>
      <c r="X3767" s="61"/>
      <c r="Y3767" s="61"/>
      <c r="Z3767" s="61"/>
      <c r="AA3767" s="62">
        <v>257797</v>
      </c>
      <c r="AB3767" s="61"/>
      <c r="AC3767" s="61"/>
      <c r="AD3767" s="62">
        <v>134130</v>
      </c>
      <c r="AE3767" s="61"/>
      <c r="AF3767" s="62">
        <v>116333</v>
      </c>
      <c r="AG3767" s="61"/>
      <c r="AH3767" s="61"/>
      <c r="AI3767" s="62">
        <v>39379</v>
      </c>
      <c r="AJ3767" s="61"/>
      <c r="AK3767" s="61"/>
      <c r="AL3767" s="61"/>
      <c r="AM3767" s="61"/>
      <c r="AN3767" s="61"/>
      <c r="AO3767" s="61"/>
      <c r="AP3767" s="62">
        <v>2449</v>
      </c>
      <c r="AQ3767" s="61"/>
      <c r="AR3767" s="61"/>
      <c r="AS3767" s="61"/>
      <c r="AT3767" s="61"/>
      <c r="AU3767" s="61"/>
      <c r="AV3767" s="61"/>
      <c r="AW3767" s="61"/>
      <c r="AX3767" s="61"/>
      <c r="AY3767" s="62">
        <v>1825</v>
      </c>
      <c r="AZ3767" s="61"/>
      <c r="BA3767" s="61"/>
      <c r="BB3767" s="61"/>
      <c r="BC3767" s="61"/>
      <c r="BD3767" s="61"/>
      <c r="BE3767" s="61"/>
      <c r="BF3767" s="61"/>
      <c r="BG3767" s="61"/>
      <c r="BH3767" s="61"/>
      <c r="BI3767" s="61"/>
      <c r="BJ3767" s="61"/>
      <c r="BK3767" s="61"/>
      <c r="BL3767" s="61"/>
      <c r="BM3767" s="61"/>
      <c r="BN3767" s="61"/>
      <c r="BO3767" s="62">
        <v>-3976</v>
      </c>
    </row>
    <row r="3768" spans="1:67" x14ac:dyDescent="0.2">
      <c r="A3768" s="57" t="s">
        <v>74</v>
      </c>
      <c r="B3768" s="56" t="s">
        <v>74</v>
      </c>
      <c r="C3768" s="56" t="s">
        <v>626</v>
      </c>
      <c r="D3768" s="56">
        <v>1993</v>
      </c>
      <c r="E3768" s="58">
        <v>576940</v>
      </c>
      <c r="F3768" s="58">
        <v>572964</v>
      </c>
      <c r="G3768" s="59">
        <v>572666</v>
      </c>
      <c r="H3768" s="59">
        <v>4274</v>
      </c>
      <c r="I3768" s="60">
        <v>0</v>
      </c>
      <c r="J3768" s="58">
        <v>-3976</v>
      </c>
      <c r="K3768" s="61"/>
      <c r="L3768" s="61"/>
      <c r="M3768" s="61"/>
      <c r="N3768" s="61"/>
      <c r="O3768" s="61"/>
      <c r="P3768" s="61"/>
      <c r="Q3768" s="61"/>
      <c r="R3768" s="61"/>
      <c r="S3768" s="61"/>
      <c r="T3768" s="61"/>
      <c r="U3768" s="61"/>
      <c r="V3768" s="61"/>
      <c r="W3768" s="61"/>
      <c r="X3768" s="61"/>
      <c r="Y3768" s="61"/>
      <c r="Z3768" s="61"/>
      <c r="AA3768" s="62">
        <v>267953</v>
      </c>
      <c r="AB3768" s="61"/>
      <c r="AC3768" s="61"/>
      <c r="AD3768" s="62">
        <v>138547</v>
      </c>
      <c r="AE3768" s="61"/>
      <c r="AF3768" s="62">
        <v>124485</v>
      </c>
      <c r="AG3768" s="61"/>
      <c r="AH3768" s="61"/>
      <c r="AI3768" s="62">
        <v>41681</v>
      </c>
      <c r="AJ3768" s="61"/>
      <c r="AK3768" s="61"/>
      <c r="AL3768" s="61"/>
      <c r="AM3768" s="61"/>
      <c r="AN3768" s="61"/>
      <c r="AO3768" s="61"/>
      <c r="AP3768" s="62">
        <v>2449</v>
      </c>
      <c r="AQ3768" s="61"/>
      <c r="AR3768" s="61"/>
      <c r="AS3768" s="61"/>
      <c r="AT3768" s="61"/>
      <c r="AU3768" s="61"/>
      <c r="AV3768" s="61"/>
      <c r="AW3768" s="61"/>
      <c r="AX3768" s="61"/>
      <c r="AY3768" s="62">
        <v>1825</v>
      </c>
      <c r="AZ3768" s="61"/>
      <c r="BA3768" s="61"/>
      <c r="BB3768" s="61"/>
      <c r="BC3768" s="61"/>
      <c r="BD3768" s="61"/>
      <c r="BE3768" s="61"/>
      <c r="BF3768" s="61"/>
      <c r="BG3768" s="61"/>
      <c r="BH3768" s="61"/>
      <c r="BI3768" s="61"/>
      <c r="BJ3768" s="61"/>
      <c r="BK3768" s="61"/>
      <c r="BL3768" s="61"/>
      <c r="BM3768" s="61"/>
      <c r="BN3768" s="61"/>
      <c r="BO3768" s="62">
        <v>-3976</v>
      </c>
    </row>
    <row r="3769" spans="1:67" x14ac:dyDescent="0.2">
      <c r="A3769" s="57" t="s">
        <v>74</v>
      </c>
      <c r="B3769" s="56" t="s">
        <v>74</v>
      </c>
      <c r="C3769" s="56" t="s">
        <v>626</v>
      </c>
      <c r="D3769" s="56">
        <v>1994</v>
      </c>
      <c r="E3769" s="58">
        <v>587770</v>
      </c>
      <c r="F3769" s="58">
        <v>479673</v>
      </c>
      <c r="G3769" s="59">
        <v>583496</v>
      </c>
      <c r="H3769" s="59">
        <v>4274</v>
      </c>
      <c r="I3769" s="60">
        <v>0</v>
      </c>
      <c r="J3769" s="58">
        <v>-108097</v>
      </c>
      <c r="K3769" s="61"/>
      <c r="L3769" s="61"/>
      <c r="M3769" s="61"/>
      <c r="N3769" s="61"/>
      <c r="O3769" s="61"/>
      <c r="P3769" s="61"/>
      <c r="Q3769" s="61"/>
      <c r="R3769" s="61"/>
      <c r="S3769" s="61"/>
      <c r="T3769" s="61"/>
      <c r="U3769" s="61"/>
      <c r="V3769" s="61"/>
      <c r="W3769" s="61"/>
      <c r="X3769" s="61"/>
      <c r="Y3769" s="61"/>
      <c r="Z3769" s="61"/>
      <c r="AA3769" s="62">
        <v>272127</v>
      </c>
      <c r="AB3769" s="61"/>
      <c r="AC3769" s="61"/>
      <c r="AD3769" s="62">
        <v>141839</v>
      </c>
      <c r="AE3769" s="61"/>
      <c r="AF3769" s="62">
        <v>127238</v>
      </c>
      <c r="AG3769" s="61"/>
      <c r="AH3769" s="61"/>
      <c r="AI3769" s="62">
        <v>42292</v>
      </c>
      <c r="AJ3769" s="61"/>
      <c r="AK3769" s="61"/>
      <c r="AL3769" s="61"/>
      <c r="AM3769" s="61"/>
      <c r="AN3769" s="61"/>
      <c r="AO3769" s="61"/>
      <c r="AP3769" s="62">
        <v>2449</v>
      </c>
      <c r="AQ3769" s="61"/>
      <c r="AR3769" s="61"/>
      <c r="AS3769" s="61"/>
      <c r="AT3769" s="61"/>
      <c r="AU3769" s="61"/>
      <c r="AV3769" s="61"/>
      <c r="AW3769" s="61"/>
      <c r="AX3769" s="61"/>
      <c r="AY3769" s="62">
        <v>1825</v>
      </c>
      <c r="AZ3769" s="61"/>
      <c r="BA3769" s="61"/>
      <c r="BB3769" s="61"/>
      <c r="BC3769" s="61"/>
      <c r="BD3769" s="61"/>
      <c r="BE3769" s="61"/>
      <c r="BF3769" s="61"/>
      <c r="BG3769" s="61"/>
      <c r="BH3769" s="61"/>
      <c r="BI3769" s="61"/>
      <c r="BJ3769" s="61"/>
      <c r="BK3769" s="61"/>
      <c r="BL3769" s="61"/>
      <c r="BM3769" s="61"/>
      <c r="BN3769" s="61"/>
      <c r="BO3769" s="62">
        <v>-108097</v>
      </c>
    </row>
    <row r="3770" spans="1:67" x14ac:dyDescent="0.2">
      <c r="A3770" s="57" t="s">
        <v>74</v>
      </c>
      <c r="B3770" s="56" t="s">
        <v>74</v>
      </c>
      <c r="C3770" s="56" t="s">
        <v>626</v>
      </c>
      <c r="D3770" s="56">
        <v>1995</v>
      </c>
      <c r="E3770" s="58">
        <v>598170</v>
      </c>
      <c r="F3770" s="58">
        <v>489912</v>
      </c>
      <c r="G3770" s="59">
        <v>591558</v>
      </c>
      <c r="H3770" s="59">
        <v>6612</v>
      </c>
      <c r="I3770" s="60">
        <v>0</v>
      </c>
      <c r="J3770" s="58">
        <v>-108258</v>
      </c>
      <c r="K3770" s="61"/>
      <c r="L3770" s="61"/>
      <c r="M3770" s="61"/>
      <c r="N3770" s="61"/>
      <c r="O3770" s="61"/>
      <c r="P3770" s="61"/>
      <c r="Q3770" s="61"/>
      <c r="R3770" s="61"/>
      <c r="S3770" s="61"/>
      <c r="T3770" s="61"/>
      <c r="U3770" s="61"/>
      <c r="V3770" s="61"/>
      <c r="W3770" s="61"/>
      <c r="X3770" s="61"/>
      <c r="Y3770" s="61"/>
      <c r="Z3770" s="61"/>
      <c r="AA3770" s="62">
        <v>277238</v>
      </c>
      <c r="AB3770" s="61"/>
      <c r="AC3770" s="61"/>
      <c r="AD3770" s="62">
        <v>143226</v>
      </c>
      <c r="AE3770" s="61"/>
      <c r="AF3770" s="62">
        <v>128738</v>
      </c>
      <c r="AG3770" s="61"/>
      <c r="AH3770" s="61"/>
      <c r="AI3770" s="62">
        <v>42356</v>
      </c>
      <c r="AJ3770" s="61"/>
      <c r="AK3770" s="61"/>
      <c r="AL3770" s="61"/>
      <c r="AM3770" s="61"/>
      <c r="AN3770" s="61"/>
      <c r="AO3770" s="61"/>
      <c r="AP3770" s="62">
        <v>4787</v>
      </c>
      <c r="AQ3770" s="61"/>
      <c r="AR3770" s="61"/>
      <c r="AS3770" s="61"/>
      <c r="AT3770" s="61"/>
      <c r="AU3770" s="61"/>
      <c r="AV3770" s="61"/>
      <c r="AW3770" s="61"/>
      <c r="AX3770" s="61"/>
      <c r="AY3770" s="62">
        <v>1825</v>
      </c>
      <c r="AZ3770" s="61"/>
      <c r="BA3770" s="61"/>
      <c r="BB3770" s="61"/>
      <c r="BC3770" s="61"/>
      <c r="BD3770" s="61"/>
      <c r="BE3770" s="61"/>
      <c r="BF3770" s="61"/>
      <c r="BG3770" s="61"/>
      <c r="BH3770" s="61"/>
      <c r="BI3770" s="61"/>
      <c r="BJ3770" s="61"/>
      <c r="BK3770" s="61"/>
      <c r="BL3770" s="61"/>
      <c r="BM3770" s="61"/>
      <c r="BN3770" s="61"/>
      <c r="BO3770" s="62">
        <v>-108258</v>
      </c>
    </row>
    <row r="3771" spans="1:67" x14ac:dyDescent="0.2">
      <c r="A3771" s="57" t="s">
        <v>74</v>
      </c>
      <c r="B3771" s="56" t="s">
        <v>74</v>
      </c>
      <c r="C3771" s="56" t="s">
        <v>626</v>
      </c>
      <c r="D3771" s="56">
        <v>1996</v>
      </c>
      <c r="E3771" s="58">
        <v>618852</v>
      </c>
      <c r="F3771" s="58">
        <v>509843</v>
      </c>
      <c r="G3771" s="59">
        <v>612240</v>
      </c>
      <c r="H3771" s="59">
        <v>6612</v>
      </c>
      <c r="I3771" s="60">
        <v>0</v>
      </c>
      <c r="J3771" s="58">
        <v>-109009</v>
      </c>
      <c r="K3771" s="61"/>
      <c r="L3771" s="61"/>
      <c r="M3771" s="61"/>
      <c r="N3771" s="61"/>
      <c r="O3771" s="61"/>
      <c r="P3771" s="61"/>
      <c r="Q3771" s="61"/>
      <c r="R3771" s="61"/>
      <c r="S3771" s="61"/>
      <c r="T3771" s="61"/>
      <c r="U3771" s="61"/>
      <c r="V3771" s="61"/>
      <c r="W3771" s="61"/>
      <c r="X3771" s="61"/>
      <c r="Y3771" s="61"/>
      <c r="Z3771" s="61"/>
      <c r="AA3771" s="62">
        <v>284254</v>
      </c>
      <c r="AB3771" s="61"/>
      <c r="AC3771" s="61"/>
      <c r="AD3771" s="62">
        <v>146704</v>
      </c>
      <c r="AE3771" s="61"/>
      <c r="AF3771" s="62">
        <v>138220</v>
      </c>
      <c r="AG3771" s="61"/>
      <c r="AH3771" s="61"/>
      <c r="AI3771" s="62">
        <v>43062</v>
      </c>
      <c r="AJ3771" s="61"/>
      <c r="AK3771" s="61"/>
      <c r="AL3771" s="61"/>
      <c r="AM3771" s="61"/>
      <c r="AN3771" s="61"/>
      <c r="AO3771" s="61"/>
      <c r="AP3771" s="62">
        <v>4787</v>
      </c>
      <c r="AQ3771" s="61"/>
      <c r="AR3771" s="61"/>
      <c r="AS3771" s="61"/>
      <c r="AT3771" s="61"/>
      <c r="AU3771" s="61"/>
      <c r="AV3771" s="61"/>
      <c r="AW3771" s="61"/>
      <c r="AX3771" s="61"/>
      <c r="AY3771" s="62">
        <v>1825</v>
      </c>
      <c r="AZ3771" s="61"/>
      <c r="BA3771" s="61"/>
      <c r="BB3771" s="61"/>
      <c r="BC3771" s="61"/>
      <c r="BD3771" s="61"/>
      <c r="BE3771" s="61"/>
      <c r="BF3771" s="61"/>
      <c r="BG3771" s="61"/>
      <c r="BH3771" s="61"/>
      <c r="BI3771" s="61"/>
      <c r="BJ3771" s="61"/>
      <c r="BK3771" s="61"/>
      <c r="BL3771" s="61"/>
      <c r="BM3771" s="61"/>
      <c r="BN3771" s="61"/>
      <c r="BO3771" s="62">
        <v>-109009</v>
      </c>
    </row>
    <row r="3772" spans="1:67" x14ac:dyDescent="0.2">
      <c r="A3772" s="57" t="s">
        <v>74</v>
      </c>
      <c r="B3772" s="56" t="s">
        <v>74</v>
      </c>
      <c r="C3772" s="56" t="s">
        <v>626</v>
      </c>
      <c r="D3772" s="56">
        <v>1997</v>
      </c>
      <c r="E3772" s="58">
        <v>631321</v>
      </c>
      <c r="F3772" s="58">
        <v>521405</v>
      </c>
      <c r="G3772" s="59">
        <v>624709</v>
      </c>
      <c r="H3772" s="59">
        <v>6612</v>
      </c>
      <c r="I3772" s="60">
        <v>0</v>
      </c>
      <c r="J3772" s="58">
        <v>-109916</v>
      </c>
      <c r="K3772" s="61"/>
      <c r="L3772" s="61"/>
      <c r="M3772" s="61"/>
      <c r="N3772" s="61"/>
      <c r="O3772" s="61"/>
      <c r="P3772" s="61"/>
      <c r="Q3772" s="61"/>
      <c r="R3772" s="61"/>
      <c r="S3772" s="61"/>
      <c r="T3772" s="61"/>
      <c r="U3772" s="61"/>
      <c r="V3772" s="61"/>
      <c r="W3772" s="61"/>
      <c r="X3772" s="61"/>
      <c r="Y3772" s="61"/>
      <c r="Z3772" s="61"/>
      <c r="AA3772" s="62">
        <v>288342</v>
      </c>
      <c r="AB3772" s="61"/>
      <c r="AC3772" s="61"/>
      <c r="AD3772" s="62">
        <v>154418</v>
      </c>
      <c r="AE3772" s="61"/>
      <c r="AF3772" s="62">
        <v>137970</v>
      </c>
      <c r="AG3772" s="61"/>
      <c r="AH3772" s="61"/>
      <c r="AI3772" s="62">
        <v>43979</v>
      </c>
      <c r="AJ3772" s="61"/>
      <c r="AK3772" s="61"/>
      <c r="AL3772" s="61"/>
      <c r="AM3772" s="61"/>
      <c r="AN3772" s="61"/>
      <c r="AO3772" s="61"/>
      <c r="AP3772" s="62">
        <v>4787</v>
      </c>
      <c r="AQ3772" s="61"/>
      <c r="AR3772" s="61"/>
      <c r="AS3772" s="61"/>
      <c r="AT3772" s="61"/>
      <c r="AU3772" s="61"/>
      <c r="AV3772" s="61"/>
      <c r="AW3772" s="61"/>
      <c r="AX3772" s="61"/>
      <c r="AY3772" s="62">
        <v>1825</v>
      </c>
      <c r="AZ3772" s="61"/>
      <c r="BA3772" s="61"/>
      <c r="BB3772" s="61"/>
      <c r="BC3772" s="61"/>
      <c r="BD3772" s="61"/>
      <c r="BE3772" s="61"/>
      <c r="BF3772" s="61"/>
      <c r="BG3772" s="61"/>
      <c r="BH3772" s="61"/>
      <c r="BI3772" s="61"/>
      <c r="BJ3772" s="61"/>
      <c r="BK3772" s="61"/>
      <c r="BL3772" s="61"/>
      <c r="BM3772" s="61"/>
      <c r="BN3772" s="61"/>
      <c r="BO3772" s="62">
        <v>-109916</v>
      </c>
    </row>
    <row r="3773" spans="1:67" x14ac:dyDescent="0.2">
      <c r="A3773" s="57" t="s">
        <v>74</v>
      </c>
      <c r="B3773" s="56" t="s">
        <v>74</v>
      </c>
      <c r="C3773" s="56" t="s">
        <v>627</v>
      </c>
      <c r="D3773" s="56">
        <v>1989</v>
      </c>
      <c r="E3773" s="58">
        <v>961270</v>
      </c>
      <c r="F3773" s="58">
        <v>930955</v>
      </c>
      <c r="G3773" s="59">
        <v>842503</v>
      </c>
      <c r="H3773" s="59">
        <v>118767</v>
      </c>
      <c r="I3773" s="60">
        <v>0</v>
      </c>
      <c r="J3773" s="58">
        <v>-30315</v>
      </c>
      <c r="K3773" s="62">
        <v>21748</v>
      </c>
      <c r="L3773" s="61"/>
      <c r="M3773" s="61"/>
      <c r="N3773" s="61"/>
      <c r="O3773" s="61"/>
      <c r="P3773" s="62">
        <v>88016</v>
      </c>
      <c r="Q3773" s="62">
        <v>12130</v>
      </c>
      <c r="R3773" s="61"/>
      <c r="S3773" s="61"/>
      <c r="T3773" s="61"/>
      <c r="U3773" s="61"/>
      <c r="V3773" s="61"/>
      <c r="W3773" s="62">
        <v>82397</v>
      </c>
      <c r="X3773" s="61"/>
      <c r="Y3773" s="61"/>
      <c r="Z3773" s="61"/>
      <c r="AA3773" s="62">
        <v>164817</v>
      </c>
      <c r="AB3773" s="61"/>
      <c r="AC3773" s="61"/>
      <c r="AD3773" s="62">
        <v>177682</v>
      </c>
      <c r="AE3773" s="61"/>
      <c r="AF3773" s="62">
        <v>212938</v>
      </c>
      <c r="AG3773" s="61"/>
      <c r="AH3773" s="61"/>
      <c r="AI3773" s="62">
        <v>82775</v>
      </c>
      <c r="AJ3773" s="61"/>
      <c r="AK3773" s="61"/>
      <c r="AL3773" s="61"/>
      <c r="AM3773" s="61"/>
      <c r="AN3773" s="61"/>
      <c r="AO3773" s="61"/>
      <c r="AP3773" s="62">
        <v>7867</v>
      </c>
      <c r="AQ3773" s="61"/>
      <c r="AR3773" s="61"/>
      <c r="AS3773" s="61"/>
      <c r="AT3773" s="61"/>
      <c r="AU3773" s="61"/>
      <c r="AV3773" s="61"/>
      <c r="AW3773" s="61"/>
      <c r="AX3773" s="61"/>
      <c r="AY3773" s="62">
        <v>17775</v>
      </c>
      <c r="AZ3773" s="61"/>
      <c r="BA3773" s="62">
        <v>93125</v>
      </c>
      <c r="BB3773" s="61"/>
      <c r="BC3773" s="61"/>
      <c r="BD3773" s="61"/>
      <c r="BE3773" s="61"/>
      <c r="BF3773" s="61"/>
      <c r="BG3773" s="61"/>
      <c r="BH3773" s="61"/>
      <c r="BI3773" s="61"/>
      <c r="BJ3773" s="61"/>
      <c r="BK3773" s="61"/>
      <c r="BL3773" s="61"/>
      <c r="BM3773" s="61"/>
      <c r="BN3773" s="61"/>
      <c r="BO3773" s="62">
        <v>-30315</v>
      </c>
    </row>
    <row r="3774" spans="1:67" x14ac:dyDescent="0.2">
      <c r="A3774" s="57" t="s">
        <v>74</v>
      </c>
      <c r="B3774" s="56" t="s">
        <v>74</v>
      </c>
      <c r="C3774" s="56" t="s">
        <v>627</v>
      </c>
      <c r="D3774" s="56">
        <v>1990</v>
      </c>
      <c r="E3774" s="58">
        <v>1073131</v>
      </c>
      <c r="F3774" s="58">
        <v>1042816</v>
      </c>
      <c r="G3774" s="59">
        <v>940460</v>
      </c>
      <c r="H3774" s="59">
        <v>132671</v>
      </c>
      <c r="I3774" s="60">
        <v>0</v>
      </c>
      <c r="J3774" s="58">
        <v>-30315</v>
      </c>
      <c r="K3774" s="62">
        <v>21748</v>
      </c>
      <c r="L3774" s="61"/>
      <c r="M3774" s="61"/>
      <c r="N3774" s="61"/>
      <c r="O3774" s="61"/>
      <c r="P3774" s="62">
        <v>88016</v>
      </c>
      <c r="Q3774" s="62">
        <v>12130</v>
      </c>
      <c r="R3774" s="61"/>
      <c r="S3774" s="61"/>
      <c r="T3774" s="61"/>
      <c r="U3774" s="61"/>
      <c r="V3774" s="61"/>
      <c r="W3774" s="62">
        <v>82397</v>
      </c>
      <c r="X3774" s="61"/>
      <c r="Y3774" s="61"/>
      <c r="Z3774" s="61"/>
      <c r="AA3774" s="62">
        <v>201226</v>
      </c>
      <c r="AB3774" s="61"/>
      <c r="AC3774" s="61"/>
      <c r="AD3774" s="62">
        <v>212110</v>
      </c>
      <c r="AE3774" s="61"/>
      <c r="AF3774" s="62">
        <v>230546</v>
      </c>
      <c r="AG3774" s="61"/>
      <c r="AH3774" s="61"/>
      <c r="AI3774" s="62">
        <v>92287</v>
      </c>
      <c r="AJ3774" s="61"/>
      <c r="AK3774" s="61"/>
      <c r="AL3774" s="61"/>
      <c r="AM3774" s="61"/>
      <c r="AN3774" s="61"/>
      <c r="AO3774" s="61"/>
      <c r="AP3774" s="62">
        <v>9616</v>
      </c>
      <c r="AQ3774" s="61"/>
      <c r="AR3774" s="62">
        <v>10503</v>
      </c>
      <c r="AS3774" s="61"/>
      <c r="AT3774" s="61"/>
      <c r="AU3774" s="61"/>
      <c r="AV3774" s="61"/>
      <c r="AW3774" s="61"/>
      <c r="AX3774" s="61"/>
      <c r="AY3774" s="62">
        <v>19427</v>
      </c>
      <c r="AZ3774" s="61"/>
      <c r="BA3774" s="62">
        <v>93125</v>
      </c>
      <c r="BB3774" s="61"/>
      <c r="BC3774" s="61"/>
      <c r="BD3774" s="61"/>
      <c r="BE3774" s="61"/>
      <c r="BF3774" s="61"/>
      <c r="BG3774" s="61"/>
      <c r="BH3774" s="61"/>
      <c r="BI3774" s="61"/>
      <c r="BJ3774" s="61"/>
      <c r="BK3774" s="61"/>
      <c r="BL3774" s="61"/>
      <c r="BM3774" s="61"/>
      <c r="BN3774" s="61"/>
      <c r="BO3774" s="62">
        <v>-30315</v>
      </c>
    </row>
    <row r="3775" spans="1:67" x14ac:dyDescent="0.2">
      <c r="A3775" s="57" t="s">
        <v>74</v>
      </c>
      <c r="B3775" s="56" t="s">
        <v>74</v>
      </c>
      <c r="C3775" s="56" t="s">
        <v>627</v>
      </c>
      <c r="D3775" s="56">
        <v>1991</v>
      </c>
      <c r="E3775" s="58">
        <v>1148654</v>
      </c>
      <c r="F3775" s="58">
        <v>1118339</v>
      </c>
      <c r="G3775" s="59">
        <v>1010420</v>
      </c>
      <c r="H3775" s="59">
        <v>138234</v>
      </c>
      <c r="I3775" s="60">
        <v>0</v>
      </c>
      <c r="J3775" s="58">
        <v>-30315</v>
      </c>
      <c r="K3775" s="62">
        <v>21748</v>
      </c>
      <c r="L3775" s="61"/>
      <c r="M3775" s="61"/>
      <c r="N3775" s="61"/>
      <c r="O3775" s="61"/>
      <c r="P3775" s="62">
        <v>88016</v>
      </c>
      <c r="Q3775" s="62">
        <v>12130</v>
      </c>
      <c r="R3775" s="62">
        <v>4968</v>
      </c>
      <c r="S3775" s="61"/>
      <c r="T3775" s="61"/>
      <c r="U3775" s="61"/>
      <c r="V3775" s="61"/>
      <c r="W3775" s="62">
        <v>82397</v>
      </c>
      <c r="X3775" s="61"/>
      <c r="Y3775" s="61"/>
      <c r="Z3775" s="61"/>
      <c r="AA3775" s="62">
        <v>229377</v>
      </c>
      <c r="AB3775" s="61"/>
      <c r="AC3775" s="61"/>
      <c r="AD3775" s="62">
        <v>223798</v>
      </c>
      <c r="AE3775" s="61"/>
      <c r="AF3775" s="62">
        <v>249068</v>
      </c>
      <c r="AG3775" s="61"/>
      <c r="AH3775" s="61"/>
      <c r="AI3775" s="62">
        <v>98918</v>
      </c>
      <c r="AJ3775" s="61"/>
      <c r="AK3775" s="61"/>
      <c r="AL3775" s="61"/>
      <c r="AM3775" s="61"/>
      <c r="AN3775" s="61"/>
      <c r="AO3775" s="61"/>
      <c r="AP3775" s="62">
        <v>11500</v>
      </c>
      <c r="AQ3775" s="61"/>
      <c r="AR3775" s="62">
        <v>10503</v>
      </c>
      <c r="AS3775" s="61"/>
      <c r="AT3775" s="61"/>
      <c r="AU3775" s="61"/>
      <c r="AV3775" s="61"/>
      <c r="AW3775" s="61"/>
      <c r="AX3775" s="61"/>
      <c r="AY3775" s="62">
        <v>21180</v>
      </c>
      <c r="AZ3775" s="61"/>
      <c r="BA3775" s="62">
        <v>95051</v>
      </c>
      <c r="BB3775" s="61"/>
      <c r="BC3775" s="61"/>
      <c r="BD3775" s="61"/>
      <c r="BE3775" s="61"/>
      <c r="BF3775" s="61"/>
      <c r="BG3775" s="61"/>
      <c r="BH3775" s="61"/>
      <c r="BI3775" s="61"/>
      <c r="BJ3775" s="61"/>
      <c r="BK3775" s="61"/>
      <c r="BL3775" s="61"/>
      <c r="BM3775" s="61"/>
      <c r="BN3775" s="61"/>
      <c r="BO3775" s="62">
        <v>-30315</v>
      </c>
    </row>
    <row r="3776" spans="1:67" x14ac:dyDescent="0.2">
      <c r="A3776" s="57" t="s">
        <v>74</v>
      </c>
      <c r="B3776" s="56" t="s">
        <v>74</v>
      </c>
      <c r="C3776" s="56" t="s">
        <v>627</v>
      </c>
      <c r="D3776" s="56">
        <v>1992</v>
      </c>
      <c r="E3776" s="58">
        <v>1200121</v>
      </c>
      <c r="F3776" s="58">
        <v>1169806</v>
      </c>
      <c r="G3776" s="59">
        <v>1044751</v>
      </c>
      <c r="H3776" s="59">
        <v>155370</v>
      </c>
      <c r="I3776" s="60">
        <v>0</v>
      </c>
      <c r="J3776" s="58">
        <v>-30315</v>
      </c>
      <c r="K3776" s="62">
        <v>21748</v>
      </c>
      <c r="L3776" s="61"/>
      <c r="M3776" s="61"/>
      <c r="N3776" s="61"/>
      <c r="O3776" s="61"/>
      <c r="P3776" s="62">
        <v>88016</v>
      </c>
      <c r="Q3776" s="62">
        <v>12130</v>
      </c>
      <c r="R3776" s="62">
        <v>4968</v>
      </c>
      <c r="S3776" s="61"/>
      <c r="T3776" s="61"/>
      <c r="U3776" s="61"/>
      <c r="V3776" s="61"/>
      <c r="W3776" s="62">
        <v>82397</v>
      </c>
      <c r="X3776" s="61"/>
      <c r="Y3776" s="61"/>
      <c r="Z3776" s="61"/>
      <c r="AA3776" s="62">
        <v>252539</v>
      </c>
      <c r="AB3776" s="61"/>
      <c r="AC3776" s="61"/>
      <c r="AD3776" s="62">
        <v>230620</v>
      </c>
      <c r="AE3776" s="61"/>
      <c r="AF3776" s="62">
        <v>250962</v>
      </c>
      <c r="AG3776" s="61"/>
      <c r="AH3776" s="61"/>
      <c r="AI3776" s="62">
        <v>101371</v>
      </c>
      <c r="AJ3776" s="61"/>
      <c r="AK3776" s="61"/>
      <c r="AL3776" s="61"/>
      <c r="AM3776" s="61"/>
      <c r="AN3776" s="61"/>
      <c r="AO3776" s="61"/>
      <c r="AP3776" s="62">
        <v>12725</v>
      </c>
      <c r="AQ3776" s="61"/>
      <c r="AR3776" s="62">
        <v>10934</v>
      </c>
      <c r="AS3776" s="61"/>
      <c r="AT3776" s="61"/>
      <c r="AU3776" s="61"/>
      <c r="AV3776" s="61"/>
      <c r="AW3776" s="61"/>
      <c r="AX3776" s="61"/>
      <c r="AY3776" s="62">
        <v>24012</v>
      </c>
      <c r="AZ3776" s="61"/>
      <c r="BA3776" s="62">
        <v>107699</v>
      </c>
      <c r="BB3776" s="61"/>
      <c r="BC3776" s="61"/>
      <c r="BD3776" s="61"/>
      <c r="BE3776" s="61"/>
      <c r="BF3776" s="61"/>
      <c r="BG3776" s="61"/>
      <c r="BH3776" s="61"/>
      <c r="BI3776" s="61"/>
      <c r="BJ3776" s="61"/>
      <c r="BK3776" s="61"/>
      <c r="BL3776" s="61"/>
      <c r="BM3776" s="61"/>
      <c r="BN3776" s="61"/>
      <c r="BO3776" s="62">
        <v>-30315</v>
      </c>
    </row>
    <row r="3777" spans="1:67" x14ac:dyDescent="0.2">
      <c r="A3777" s="57" t="s">
        <v>74</v>
      </c>
      <c r="B3777" s="56" t="s">
        <v>74</v>
      </c>
      <c r="C3777" s="56" t="s">
        <v>627</v>
      </c>
      <c r="D3777" s="56">
        <v>1993</v>
      </c>
      <c r="E3777" s="58">
        <v>1265092</v>
      </c>
      <c r="F3777" s="58">
        <v>1234777</v>
      </c>
      <c r="G3777" s="59">
        <v>1093011</v>
      </c>
      <c r="H3777" s="59">
        <v>172081</v>
      </c>
      <c r="I3777" s="60">
        <v>0</v>
      </c>
      <c r="J3777" s="58">
        <v>-30315</v>
      </c>
      <c r="K3777" s="62">
        <v>21748</v>
      </c>
      <c r="L3777" s="61"/>
      <c r="M3777" s="61"/>
      <c r="N3777" s="61"/>
      <c r="O3777" s="61"/>
      <c r="P3777" s="62">
        <v>88016</v>
      </c>
      <c r="Q3777" s="62">
        <v>14140</v>
      </c>
      <c r="R3777" s="62">
        <v>4968</v>
      </c>
      <c r="S3777" s="61"/>
      <c r="T3777" s="61"/>
      <c r="U3777" s="61"/>
      <c r="V3777" s="61"/>
      <c r="W3777" s="62">
        <v>82397</v>
      </c>
      <c r="X3777" s="61"/>
      <c r="Y3777" s="61"/>
      <c r="Z3777" s="61"/>
      <c r="AA3777" s="62">
        <v>282389</v>
      </c>
      <c r="AB3777" s="61"/>
      <c r="AC3777" s="61"/>
      <c r="AD3777" s="62">
        <v>235830</v>
      </c>
      <c r="AE3777" s="61"/>
      <c r="AF3777" s="62">
        <v>260472</v>
      </c>
      <c r="AG3777" s="61"/>
      <c r="AH3777" s="61"/>
      <c r="AI3777" s="62">
        <v>103051</v>
      </c>
      <c r="AJ3777" s="61"/>
      <c r="AK3777" s="61"/>
      <c r="AL3777" s="61"/>
      <c r="AM3777" s="61"/>
      <c r="AN3777" s="61"/>
      <c r="AO3777" s="61"/>
      <c r="AP3777" s="62">
        <v>14592</v>
      </c>
      <c r="AQ3777" s="61"/>
      <c r="AR3777" s="62">
        <v>12007</v>
      </c>
      <c r="AS3777" s="61"/>
      <c r="AT3777" s="61"/>
      <c r="AU3777" s="61"/>
      <c r="AV3777" s="61"/>
      <c r="AW3777" s="61"/>
      <c r="AX3777" s="61"/>
      <c r="AY3777" s="62">
        <v>28031</v>
      </c>
      <c r="AZ3777" s="61"/>
      <c r="BA3777" s="62">
        <v>117451</v>
      </c>
      <c r="BB3777" s="61"/>
      <c r="BC3777" s="61"/>
      <c r="BD3777" s="61"/>
      <c r="BE3777" s="61"/>
      <c r="BF3777" s="61"/>
      <c r="BG3777" s="61"/>
      <c r="BH3777" s="61"/>
      <c r="BI3777" s="61"/>
      <c r="BJ3777" s="61"/>
      <c r="BK3777" s="61"/>
      <c r="BL3777" s="61"/>
      <c r="BM3777" s="61"/>
      <c r="BN3777" s="61"/>
      <c r="BO3777" s="62">
        <v>-30315</v>
      </c>
    </row>
    <row r="3778" spans="1:67" x14ac:dyDescent="0.2">
      <c r="A3778" s="57" t="s">
        <v>74</v>
      </c>
      <c r="B3778" s="56" t="s">
        <v>74</v>
      </c>
      <c r="C3778" s="56" t="s">
        <v>627</v>
      </c>
      <c r="D3778" s="56">
        <v>1994</v>
      </c>
      <c r="E3778" s="58">
        <v>1314656</v>
      </c>
      <c r="F3778" s="58">
        <v>1148142</v>
      </c>
      <c r="G3778" s="59">
        <v>1024039</v>
      </c>
      <c r="H3778" s="59">
        <v>290617</v>
      </c>
      <c r="I3778" s="60">
        <v>0</v>
      </c>
      <c r="J3778" s="58">
        <v>-166514</v>
      </c>
      <c r="K3778" s="62">
        <v>21748</v>
      </c>
      <c r="L3778" s="61"/>
      <c r="M3778" s="61"/>
      <c r="N3778" s="61"/>
      <c r="O3778" s="61"/>
      <c r="P3778" s="62">
        <v>88016</v>
      </c>
      <c r="Q3778" s="62">
        <v>14140</v>
      </c>
      <c r="R3778" s="62">
        <v>4968</v>
      </c>
      <c r="S3778" s="61"/>
      <c r="T3778" s="61"/>
      <c r="U3778" s="61"/>
      <c r="V3778" s="61"/>
      <c r="W3778" s="62">
        <v>82397</v>
      </c>
      <c r="X3778" s="61"/>
      <c r="Y3778" s="61"/>
      <c r="Z3778" s="61"/>
      <c r="AA3778" s="62">
        <v>317456</v>
      </c>
      <c r="AB3778" s="61"/>
      <c r="AC3778" s="61"/>
      <c r="AD3778" s="62">
        <v>241689</v>
      </c>
      <c r="AE3778" s="61"/>
      <c r="AF3778" s="62">
        <v>148905</v>
      </c>
      <c r="AG3778" s="61"/>
      <c r="AH3778" s="61"/>
      <c r="AI3778" s="62">
        <v>104720</v>
      </c>
      <c r="AJ3778" s="61"/>
      <c r="AK3778" s="61"/>
      <c r="AL3778" s="61"/>
      <c r="AM3778" s="61"/>
      <c r="AN3778" s="61"/>
      <c r="AO3778" s="61"/>
      <c r="AP3778" s="62">
        <v>17282</v>
      </c>
      <c r="AQ3778" s="61"/>
      <c r="AR3778" s="62">
        <v>12007</v>
      </c>
      <c r="AS3778" s="61"/>
      <c r="AT3778" s="61"/>
      <c r="AU3778" s="61"/>
      <c r="AV3778" s="61"/>
      <c r="AW3778" s="61"/>
      <c r="AX3778" s="61"/>
      <c r="AY3778" s="62">
        <v>30477</v>
      </c>
      <c r="AZ3778" s="61"/>
      <c r="BA3778" s="62">
        <v>230851</v>
      </c>
      <c r="BB3778" s="61"/>
      <c r="BC3778" s="61"/>
      <c r="BD3778" s="61"/>
      <c r="BE3778" s="61"/>
      <c r="BF3778" s="61"/>
      <c r="BG3778" s="61"/>
      <c r="BH3778" s="61"/>
      <c r="BI3778" s="61"/>
      <c r="BJ3778" s="61"/>
      <c r="BK3778" s="61"/>
      <c r="BL3778" s="61"/>
      <c r="BM3778" s="61"/>
      <c r="BN3778" s="61"/>
      <c r="BO3778" s="62">
        <v>-166514</v>
      </c>
    </row>
    <row r="3779" spans="1:67" x14ac:dyDescent="0.2">
      <c r="A3779" s="57" t="s">
        <v>74</v>
      </c>
      <c r="B3779" s="56" t="s">
        <v>74</v>
      </c>
      <c r="C3779" s="56" t="s">
        <v>627</v>
      </c>
      <c r="D3779" s="56">
        <v>1995</v>
      </c>
      <c r="E3779" s="58">
        <v>1377613</v>
      </c>
      <c r="F3779" s="58">
        <v>1208988</v>
      </c>
      <c r="G3779" s="59">
        <v>1081268</v>
      </c>
      <c r="H3779" s="59">
        <v>296345</v>
      </c>
      <c r="I3779" s="60">
        <v>0</v>
      </c>
      <c r="J3779" s="58">
        <v>-168625</v>
      </c>
      <c r="K3779" s="62">
        <v>21748</v>
      </c>
      <c r="L3779" s="61"/>
      <c r="M3779" s="61"/>
      <c r="N3779" s="61"/>
      <c r="O3779" s="61"/>
      <c r="P3779" s="62">
        <v>88016</v>
      </c>
      <c r="Q3779" s="62">
        <v>14140</v>
      </c>
      <c r="R3779" s="62">
        <v>4968</v>
      </c>
      <c r="S3779" s="61"/>
      <c r="T3779" s="61"/>
      <c r="U3779" s="61"/>
      <c r="V3779" s="61"/>
      <c r="W3779" s="62">
        <v>82397</v>
      </c>
      <c r="X3779" s="61"/>
      <c r="Y3779" s="61"/>
      <c r="Z3779" s="61"/>
      <c r="AA3779" s="62">
        <v>357079</v>
      </c>
      <c r="AB3779" s="61"/>
      <c r="AC3779" s="61"/>
      <c r="AD3779" s="62">
        <v>254457</v>
      </c>
      <c r="AE3779" s="61"/>
      <c r="AF3779" s="62">
        <v>149035</v>
      </c>
      <c r="AG3779" s="61"/>
      <c r="AH3779" s="61"/>
      <c r="AI3779" s="62">
        <v>109428</v>
      </c>
      <c r="AJ3779" s="61"/>
      <c r="AK3779" s="61"/>
      <c r="AL3779" s="61"/>
      <c r="AM3779" s="61"/>
      <c r="AN3779" s="61"/>
      <c r="AO3779" s="61"/>
      <c r="AP3779" s="62">
        <v>17282</v>
      </c>
      <c r="AQ3779" s="61"/>
      <c r="AR3779" s="62">
        <v>12665</v>
      </c>
      <c r="AS3779" s="61"/>
      <c r="AT3779" s="61"/>
      <c r="AU3779" s="61"/>
      <c r="AV3779" s="61"/>
      <c r="AW3779" s="61"/>
      <c r="AX3779" s="61"/>
      <c r="AY3779" s="62">
        <v>35547</v>
      </c>
      <c r="AZ3779" s="61"/>
      <c r="BA3779" s="62">
        <v>230851</v>
      </c>
      <c r="BB3779" s="61"/>
      <c r="BC3779" s="61"/>
      <c r="BD3779" s="61"/>
      <c r="BE3779" s="61"/>
      <c r="BF3779" s="61"/>
      <c r="BG3779" s="61"/>
      <c r="BH3779" s="61"/>
      <c r="BI3779" s="61"/>
      <c r="BJ3779" s="61"/>
      <c r="BK3779" s="61"/>
      <c r="BL3779" s="61"/>
      <c r="BM3779" s="61"/>
      <c r="BN3779" s="61"/>
      <c r="BO3779" s="62">
        <v>-168625</v>
      </c>
    </row>
    <row r="3780" spans="1:67" x14ac:dyDescent="0.2">
      <c r="A3780" s="57" t="s">
        <v>74</v>
      </c>
      <c r="B3780" s="56" t="s">
        <v>74</v>
      </c>
      <c r="C3780" s="56" t="s">
        <v>627</v>
      </c>
      <c r="D3780" s="56">
        <v>1996</v>
      </c>
      <c r="E3780" s="58">
        <v>1459659</v>
      </c>
      <c r="F3780" s="58">
        <v>1288905</v>
      </c>
      <c r="G3780" s="59">
        <v>1160563</v>
      </c>
      <c r="H3780" s="59">
        <v>299096</v>
      </c>
      <c r="I3780" s="60">
        <v>0</v>
      </c>
      <c r="J3780" s="58">
        <v>-170754</v>
      </c>
      <c r="K3780" s="62">
        <v>21748</v>
      </c>
      <c r="L3780" s="61"/>
      <c r="M3780" s="61"/>
      <c r="N3780" s="61"/>
      <c r="O3780" s="61"/>
      <c r="P3780" s="62">
        <v>88016</v>
      </c>
      <c r="Q3780" s="62">
        <v>14140</v>
      </c>
      <c r="R3780" s="62">
        <v>4968</v>
      </c>
      <c r="S3780" s="61"/>
      <c r="T3780" s="61"/>
      <c r="U3780" s="61"/>
      <c r="V3780" s="61"/>
      <c r="W3780" s="62">
        <v>82397</v>
      </c>
      <c r="X3780" s="61"/>
      <c r="Y3780" s="61"/>
      <c r="Z3780" s="61"/>
      <c r="AA3780" s="62">
        <v>429703</v>
      </c>
      <c r="AB3780" s="61"/>
      <c r="AC3780" s="61"/>
      <c r="AD3780" s="62">
        <v>259983</v>
      </c>
      <c r="AE3780" s="61"/>
      <c r="AF3780" s="62">
        <v>148514</v>
      </c>
      <c r="AG3780" s="61"/>
      <c r="AH3780" s="61"/>
      <c r="AI3780" s="62">
        <v>111094</v>
      </c>
      <c r="AJ3780" s="61"/>
      <c r="AK3780" s="61"/>
      <c r="AL3780" s="61"/>
      <c r="AM3780" s="61"/>
      <c r="AN3780" s="61"/>
      <c r="AO3780" s="61"/>
      <c r="AP3780" s="62">
        <v>17282</v>
      </c>
      <c r="AQ3780" s="61"/>
      <c r="AR3780" s="62">
        <v>12665</v>
      </c>
      <c r="AS3780" s="61"/>
      <c r="AT3780" s="61"/>
      <c r="AU3780" s="61"/>
      <c r="AV3780" s="61"/>
      <c r="AW3780" s="61"/>
      <c r="AX3780" s="61"/>
      <c r="AY3780" s="62">
        <v>38298</v>
      </c>
      <c r="AZ3780" s="61"/>
      <c r="BA3780" s="62">
        <v>230851</v>
      </c>
      <c r="BB3780" s="61"/>
      <c r="BC3780" s="61"/>
      <c r="BD3780" s="61"/>
      <c r="BE3780" s="61"/>
      <c r="BF3780" s="61"/>
      <c r="BG3780" s="61"/>
      <c r="BH3780" s="61"/>
      <c r="BI3780" s="61"/>
      <c r="BJ3780" s="61"/>
      <c r="BK3780" s="61"/>
      <c r="BL3780" s="61"/>
      <c r="BM3780" s="61"/>
      <c r="BN3780" s="61"/>
      <c r="BO3780" s="62">
        <v>-170754</v>
      </c>
    </row>
    <row r="3781" spans="1:67" x14ac:dyDescent="0.2">
      <c r="A3781" s="57" t="s">
        <v>74</v>
      </c>
      <c r="B3781" s="56" t="s">
        <v>74</v>
      </c>
      <c r="C3781" s="56" t="s">
        <v>627</v>
      </c>
      <c r="D3781" s="56">
        <v>1997</v>
      </c>
      <c r="E3781" s="58">
        <v>1565347</v>
      </c>
      <c r="F3781" s="58">
        <v>1392982</v>
      </c>
      <c r="G3781" s="59">
        <v>1264409</v>
      </c>
      <c r="H3781" s="59">
        <v>300938</v>
      </c>
      <c r="I3781" s="60">
        <v>0</v>
      </c>
      <c r="J3781" s="58">
        <v>-172365</v>
      </c>
      <c r="K3781" s="62">
        <v>21748</v>
      </c>
      <c r="L3781" s="61"/>
      <c r="M3781" s="61"/>
      <c r="N3781" s="61"/>
      <c r="O3781" s="61"/>
      <c r="P3781" s="62">
        <v>88016</v>
      </c>
      <c r="Q3781" s="62">
        <v>14140</v>
      </c>
      <c r="R3781" s="62">
        <v>4968</v>
      </c>
      <c r="S3781" s="61"/>
      <c r="T3781" s="61"/>
      <c r="U3781" s="61"/>
      <c r="V3781" s="61"/>
      <c r="W3781" s="62">
        <v>82397</v>
      </c>
      <c r="X3781" s="61"/>
      <c r="Y3781" s="61"/>
      <c r="Z3781" s="61"/>
      <c r="AA3781" s="62">
        <v>526283</v>
      </c>
      <c r="AB3781" s="61"/>
      <c r="AC3781" s="61"/>
      <c r="AD3781" s="62">
        <v>262984</v>
      </c>
      <c r="AE3781" s="61"/>
      <c r="AF3781" s="62">
        <v>150137</v>
      </c>
      <c r="AG3781" s="61"/>
      <c r="AH3781" s="61"/>
      <c r="AI3781" s="62">
        <v>113736</v>
      </c>
      <c r="AJ3781" s="61"/>
      <c r="AK3781" s="61"/>
      <c r="AL3781" s="61"/>
      <c r="AM3781" s="61"/>
      <c r="AN3781" s="61"/>
      <c r="AO3781" s="61"/>
      <c r="AP3781" s="62">
        <v>17806</v>
      </c>
      <c r="AQ3781" s="61"/>
      <c r="AR3781" s="62">
        <v>12665</v>
      </c>
      <c r="AS3781" s="61"/>
      <c r="AT3781" s="61"/>
      <c r="AU3781" s="61"/>
      <c r="AV3781" s="61"/>
      <c r="AW3781" s="61"/>
      <c r="AX3781" s="61"/>
      <c r="AY3781" s="62">
        <v>39616</v>
      </c>
      <c r="AZ3781" s="61"/>
      <c r="BA3781" s="62">
        <v>230851</v>
      </c>
      <c r="BB3781" s="61"/>
      <c r="BC3781" s="61"/>
      <c r="BD3781" s="61"/>
      <c r="BE3781" s="61"/>
      <c r="BF3781" s="61"/>
      <c r="BG3781" s="61"/>
      <c r="BH3781" s="61"/>
      <c r="BI3781" s="61"/>
      <c r="BJ3781" s="61"/>
      <c r="BK3781" s="61"/>
      <c r="BL3781" s="61"/>
      <c r="BM3781" s="61"/>
      <c r="BN3781" s="61"/>
      <c r="BO3781" s="62">
        <v>-172365</v>
      </c>
    </row>
    <row r="3782" spans="1:67" x14ac:dyDescent="0.2">
      <c r="A3782" s="57" t="s">
        <v>74</v>
      </c>
      <c r="B3782" s="56" t="s">
        <v>74</v>
      </c>
      <c r="C3782" s="56" t="s">
        <v>627</v>
      </c>
      <c r="D3782" s="56">
        <v>1998</v>
      </c>
      <c r="E3782" s="58">
        <v>1680931</v>
      </c>
      <c r="F3782" s="58">
        <v>1505161</v>
      </c>
      <c r="G3782" s="59">
        <v>1371879</v>
      </c>
      <c r="H3782" s="59">
        <v>309052</v>
      </c>
      <c r="I3782" s="60">
        <v>0</v>
      </c>
      <c r="J3782" s="58">
        <v>-175770</v>
      </c>
      <c r="K3782" s="62">
        <v>21748</v>
      </c>
      <c r="L3782" s="61"/>
      <c r="M3782" s="61"/>
      <c r="N3782" s="61"/>
      <c r="O3782" s="61"/>
      <c r="P3782" s="62">
        <v>88016</v>
      </c>
      <c r="Q3782" s="62">
        <v>14140</v>
      </c>
      <c r="R3782" s="62">
        <v>4968</v>
      </c>
      <c r="S3782" s="61"/>
      <c r="T3782" s="61"/>
      <c r="U3782" s="61"/>
      <c r="V3782" s="61"/>
      <c r="W3782" s="62">
        <v>82397</v>
      </c>
      <c r="X3782" s="61"/>
      <c r="Y3782" s="61"/>
      <c r="Z3782" s="61"/>
      <c r="AA3782" s="62">
        <v>617845</v>
      </c>
      <c r="AB3782" s="61"/>
      <c r="AC3782" s="61"/>
      <c r="AD3782" s="62">
        <v>268987</v>
      </c>
      <c r="AE3782" s="61"/>
      <c r="AF3782" s="62">
        <v>155552</v>
      </c>
      <c r="AG3782" s="61"/>
      <c r="AH3782" s="61"/>
      <c r="AI3782" s="62">
        <v>118226</v>
      </c>
      <c r="AJ3782" s="61"/>
      <c r="AK3782" s="61"/>
      <c r="AL3782" s="61"/>
      <c r="AM3782" s="61"/>
      <c r="AN3782" s="61"/>
      <c r="AO3782" s="61"/>
      <c r="AP3782" s="62">
        <v>17806</v>
      </c>
      <c r="AQ3782" s="61"/>
      <c r="AR3782" s="62">
        <v>14463</v>
      </c>
      <c r="AS3782" s="61"/>
      <c r="AT3782" s="61"/>
      <c r="AU3782" s="61"/>
      <c r="AV3782" s="61"/>
      <c r="AW3782" s="61"/>
      <c r="AX3782" s="61"/>
      <c r="AY3782" s="62">
        <v>45932</v>
      </c>
      <c r="AZ3782" s="61"/>
      <c r="BA3782" s="62">
        <v>230851</v>
      </c>
      <c r="BB3782" s="61"/>
      <c r="BC3782" s="61"/>
      <c r="BD3782" s="61"/>
      <c r="BE3782" s="61"/>
      <c r="BF3782" s="61"/>
      <c r="BG3782" s="61"/>
      <c r="BH3782" s="61"/>
      <c r="BI3782" s="61"/>
      <c r="BJ3782" s="61"/>
      <c r="BK3782" s="61"/>
      <c r="BL3782" s="61"/>
      <c r="BM3782" s="61"/>
      <c r="BN3782" s="61"/>
      <c r="BO3782" s="62">
        <v>-175770</v>
      </c>
    </row>
    <row r="3783" spans="1:67" x14ac:dyDescent="0.2">
      <c r="A3783" s="57" t="s">
        <v>74</v>
      </c>
      <c r="B3783" s="56" t="s">
        <v>74</v>
      </c>
      <c r="C3783" s="56" t="s">
        <v>628</v>
      </c>
      <c r="D3783" s="56">
        <v>1989</v>
      </c>
      <c r="E3783" s="58">
        <v>1888056</v>
      </c>
      <c r="F3783" s="58">
        <v>1821326</v>
      </c>
      <c r="G3783" s="59">
        <v>1748001</v>
      </c>
      <c r="H3783" s="59">
        <v>140055</v>
      </c>
      <c r="I3783" s="60">
        <v>0</v>
      </c>
      <c r="J3783" s="58">
        <v>-66730</v>
      </c>
      <c r="K3783" s="62">
        <v>25971</v>
      </c>
      <c r="L3783" s="61"/>
      <c r="M3783" s="61"/>
      <c r="N3783" s="61"/>
      <c r="O3783" s="61"/>
      <c r="P3783" s="62">
        <v>80006</v>
      </c>
      <c r="Q3783" s="62">
        <v>54169</v>
      </c>
      <c r="R3783" s="61"/>
      <c r="S3783" s="61"/>
      <c r="T3783" s="61"/>
      <c r="U3783" s="61"/>
      <c r="V3783" s="61"/>
      <c r="W3783" s="62">
        <v>313652</v>
      </c>
      <c r="X3783" s="61"/>
      <c r="Y3783" s="61"/>
      <c r="Z3783" s="61"/>
      <c r="AA3783" s="62">
        <v>708098</v>
      </c>
      <c r="AB3783" s="61"/>
      <c r="AC3783" s="61"/>
      <c r="AD3783" s="62">
        <v>231758</v>
      </c>
      <c r="AE3783" s="61"/>
      <c r="AF3783" s="62">
        <v>213634</v>
      </c>
      <c r="AG3783" s="61"/>
      <c r="AH3783" s="61"/>
      <c r="AI3783" s="62">
        <v>120713</v>
      </c>
      <c r="AJ3783" s="61"/>
      <c r="AK3783" s="61"/>
      <c r="AL3783" s="61"/>
      <c r="AM3783" s="61"/>
      <c r="AN3783" s="61"/>
      <c r="AO3783" s="61"/>
      <c r="AP3783" s="62">
        <v>9803</v>
      </c>
      <c r="AQ3783" s="61"/>
      <c r="AR3783" s="61"/>
      <c r="AS3783" s="61"/>
      <c r="AT3783" s="61"/>
      <c r="AU3783" s="61"/>
      <c r="AV3783" s="62">
        <v>1227</v>
      </c>
      <c r="AW3783" s="61"/>
      <c r="AX3783" s="61"/>
      <c r="AY3783" s="62">
        <v>29850</v>
      </c>
      <c r="AZ3783" s="61"/>
      <c r="BA3783" s="62">
        <v>99175</v>
      </c>
      <c r="BB3783" s="61"/>
      <c r="BC3783" s="61"/>
      <c r="BD3783" s="61"/>
      <c r="BE3783" s="61"/>
      <c r="BF3783" s="61"/>
      <c r="BG3783" s="61"/>
      <c r="BH3783" s="61"/>
      <c r="BI3783" s="61"/>
      <c r="BJ3783" s="61"/>
      <c r="BK3783" s="61"/>
      <c r="BL3783" s="61"/>
      <c r="BM3783" s="61"/>
      <c r="BN3783" s="61"/>
      <c r="BO3783" s="62">
        <v>-66730</v>
      </c>
    </row>
    <row r="3784" spans="1:67" x14ac:dyDescent="0.2">
      <c r="A3784" s="57" t="s">
        <v>74</v>
      </c>
      <c r="B3784" s="56" t="s">
        <v>74</v>
      </c>
      <c r="C3784" s="56" t="s">
        <v>628</v>
      </c>
      <c r="D3784" s="56">
        <v>1990</v>
      </c>
      <c r="E3784" s="58">
        <v>1975224</v>
      </c>
      <c r="F3784" s="58">
        <v>1908494</v>
      </c>
      <c r="G3784" s="59">
        <v>1831196</v>
      </c>
      <c r="H3784" s="59">
        <v>144028</v>
      </c>
      <c r="I3784" s="60">
        <v>0</v>
      </c>
      <c r="J3784" s="58">
        <v>-66730</v>
      </c>
      <c r="K3784" s="62">
        <v>25971</v>
      </c>
      <c r="L3784" s="61"/>
      <c r="M3784" s="61"/>
      <c r="N3784" s="61"/>
      <c r="O3784" s="61"/>
      <c r="P3784" s="62">
        <v>80006</v>
      </c>
      <c r="Q3784" s="62">
        <v>54169</v>
      </c>
      <c r="R3784" s="61"/>
      <c r="S3784" s="61"/>
      <c r="T3784" s="61"/>
      <c r="U3784" s="61"/>
      <c r="V3784" s="61"/>
      <c r="W3784" s="62">
        <v>313652</v>
      </c>
      <c r="X3784" s="61"/>
      <c r="Y3784" s="61"/>
      <c r="Z3784" s="61"/>
      <c r="AA3784" s="62">
        <v>739515</v>
      </c>
      <c r="AB3784" s="61"/>
      <c r="AC3784" s="61"/>
      <c r="AD3784" s="62">
        <v>258290</v>
      </c>
      <c r="AE3784" s="61"/>
      <c r="AF3784" s="62">
        <v>225772</v>
      </c>
      <c r="AG3784" s="61"/>
      <c r="AH3784" s="61"/>
      <c r="AI3784" s="62">
        <v>133821</v>
      </c>
      <c r="AJ3784" s="61"/>
      <c r="AK3784" s="61"/>
      <c r="AL3784" s="61"/>
      <c r="AM3784" s="61"/>
      <c r="AN3784" s="61"/>
      <c r="AO3784" s="61"/>
      <c r="AP3784" s="62">
        <v>12880</v>
      </c>
      <c r="AQ3784" s="61"/>
      <c r="AR3784" s="61"/>
      <c r="AS3784" s="61"/>
      <c r="AT3784" s="61"/>
      <c r="AU3784" s="61"/>
      <c r="AV3784" s="62">
        <v>1227</v>
      </c>
      <c r="AW3784" s="61"/>
      <c r="AX3784" s="61"/>
      <c r="AY3784" s="62">
        <v>30746</v>
      </c>
      <c r="AZ3784" s="61"/>
      <c r="BA3784" s="62">
        <v>99175</v>
      </c>
      <c r="BB3784" s="61"/>
      <c r="BC3784" s="61"/>
      <c r="BD3784" s="61"/>
      <c r="BE3784" s="61"/>
      <c r="BF3784" s="61"/>
      <c r="BG3784" s="61"/>
      <c r="BH3784" s="61"/>
      <c r="BI3784" s="61"/>
      <c r="BJ3784" s="61"/>
      <c r="BK3784" s="61"/>
      <c r="BL3784" s="61"/>
      <c r="BM3784" s="61"/>
      <c r="BN3784" s="61"/>
      <c r="BO3784" s="62">
        <v>-66730</v>
      </c>
    </row>
    <row r="3785" spans="1:67" x14ac:dyDescent="0.2">
      <c r="A3785" s="57" t="s">
        <v>74</v>
      </c>
      <c r="B3785" s="56" t="s">
        <v>74</v>
      </c>
      <c r="C3785" s="56" t="s">
        <v>628</v>
      </c>
      <c r="D3785" s="56">
        <v>1991</v>
      </c>
      <c r="E3785" s="58">
        <v>2040335</v>
      </c>
      <c r="F3785" s="58">
        <v>1973605</v>
      </c>
      <c r="G3785" s="59">
        <v>1893955</v>
      </c>
      <c r="H3785" s="59">
        <v>146380</v>
      </c>
      <c r="I3785" s="60">
        <v>0</v>
      </c>
      <c r="J3785" s="58">
        <v>-66730</v>
      </c>
      <c r="K3785" s="62">
        <v>25971</v>
      </c>
      <c r="L3785" s="61"/>
      <c r="M3785" s="61"/>
      <c r="N3785" s="61"/>
      <c r="O3785" s="61"/>
      <c r="P3785" s="62">
        <v>80006</v>
      </c>
      <c r="Q3785" s="62">
        <v>54169</v>
      </c>
      <c r="R3785" s="61"/>
      <c r="S3785" s="61"/>
      <c r="T3785" s="61"/>
      <c r="U3785" s="61"/>
      <c r="V3785" s="61"/>
      <c r="W3785" s="62">
        <v>313652</v>
      </c>
      <c r="X3785" s="61"/>
      <c r="Y3785" s="61"/>
      <c r="Z3785" s="61"/>
      <c r="AA3785" s="62">
        <v>772598</v>
      </c>
      <c r="AB3785" s="61"/>
      <c r="AC3785" s="61"/>
      <c r="AD3785" s="62">
        <v>277161</v>
      </c>
      <c r="AE3785" s="61"/>
      <c r="AF3785" s="62">
        <v>231581</v>
      </c>
      <c r="AG3785" s="61"/>
      <c r="AH3785" s="61"/>
      <c r="AI3785" s="62">
        <v>138817</v>
      </c>
      <c r="AJ3785" s="61"/>
      <c r="AK3785" s="61"/>
      <c r="AL3785" s="61"/>
      <c r="AM3785" s="61"/>
      <c r="AN3785" s="61"/>
      <c r="AO3785" s="61"/>
      <c r="AP3785" s="62">
        <v>12880</v>
      </c>
      <c r="AQ3785" s="61"/>
      <c r="AR3785" s="61"/>
      <c r="AS3785" s="61"/>
      <c r="AT3785" s="61"/>
      <c r="AU3785" s="61"/>
      <c r="AV3785" s="62">
        <v>1227</v>
      </c>
      <c r="AW3785" s="61"/>
      <c r="AX3785" s="61"/>
      <c r="AY3785" s="62">
        <v>33098</v>
      </c>
      <c r="AZ3785" s="61"/>
      <c r="BA3785" s="62">
        <v>99175</v>
      </c>
      <c r="BB3785" s="61"/>
      <c r="BC3785" s="61"/>
      <c r="BD3785" s="61"/>
      <c r="BE3785" s="61"/>
      <c r="BF3785" s="61"/>
      <c r="BG3785" s="61"/>
      <c r="BH3785" s="61"/>
      <c r="BI3785" s="61"/>
      <c r="BJ3785" s="61"/>
      <c r="BK3785" s="61"/>
      <c r="BL3785" s="61"/>
      <c r="BM3785" s="61"/>
      <c r="BN3785" s="61"/>
      <c r="BO3785" s="62">
        <v>-66730</v>
      </c>
    </row>
    <row r="3786" spans="1:67" x14ac:dyDescent="0.2">
      <c r="A3786" s="57" t="s">
        <v>74</v>
      </c>
      <c r="B3786" s="56" t="s">
        <v>74</v>
      </c>
      <c r="C3786" s="56" t="s">
        <v>628</v>
      </c>
      <c r="D3786" s="56">
        <v>1992</v>
      </c>
      <c r="E3786" s="58">
        <v>2107819</v>
      </c>
      <c r="F3786" s="58">
        <v>2041089</v>
      </c>
      <c r="G3786" s="59">
        <v>1960385</v>
      </c>
      <c r="H3786" s="59">
        <v>147434</v>
      </c>
      <c r="I3786" s="60">
        <v>0</v>
      </c>
      <c r="J3786" s="58">
        <v>-66730</v>
      </c>
      <c r="K3786" s="62">
        <v>25971</v>
      </c>
      <c r="L3786" s="61"/>
      <c r="M3786" s="61"/>
      <c r="N3786" s="61"/>
      <c r="O3786" s="61"/>
      <c r="P3786" s="62">
        <v>80006</v>
      </c>
      <c r="Q3786" s="62">
        <v>54169</v>
      </c>
      <c r="R3786" s="61"/>
      <c r="S3786" s="61"/>
      <c r="T3786" s="61"/>
      <c r="U3786" s="61"/>
      <c r="V3786" s="61"/>
      <c r="W3786" s="62">
        <v>313652</v>
      </c>
      <c r="X3786" s="61"/>
      <c r="Y3786" s="61"/>
      <c r="Z3786" s="61"/>
      <c r="AA3786" s="62">
        <v>803552</v>
      </c>
      <c r="AB3786" s="61"/>
      <c r="AC3786" s="61"/>
      <c r="AD3786" s="62">
        <v>298321</v>
      </c>
      <c r="AE3786" s="61"/>
      <c r="AF3786" s="62">
        <v>238659</v>
      </c>
      <c r="AG3786" s="61"/>
      <c r="AH3786" s="61"/>
      <c r="AI3786" s="62">
        <v>146055</v>
      </c>
      <c r="AJ3786" s="61"/>
      <c r="AK3786" s="61"/>
      <c r="AL3786" s="61"/>
      <c r="AM3786" s="61"/>
      <c r="AN3786" s="61"/>
      <c r="AO3786" s="61"/>
      <c r="AP3786" s="62">
        <v>13555</v>
      </c>
      <c r="AQ3786" s="61"/>
      <c r="AR3786" s="61"/>
      <c r="AS3786" s="61"/>
      <c r="AT3786" s="61"/>
      <c r="AU3786" s="61"/>
      <c r="AV3786" s="62">
        <v>1227</v>
      </c>
      <c r="AW3786" s="61"/>
      <c r="AX3786" s="61"/>
      <c r="AY3786" s="62">
        <v>33477</v>
      </c>
      <c r="AZ3786" s="61"/>
      <c r="BA3786" s="62">
        <v>99175</v>
      </c>
      <c r="BB3786" s="61"/>
      <c r="BC3786" s="61"/>
      <c r="BD3786" s="61"/>
      <c r="BE3786" s="61"/>
      <c r="BF3786" s="61"/>
      <c r="BG3786" s="61"/>
      <c r="BH3786" s="61"/>
      <c r="BI3786" s="61"/>
      <c r="BJ3786" s="61"/>
      <c r="BK3786" s="61"/>
      <c r="BL3786" s="61"/>
      <c r="BM3786" s="61"/>
      <c r="BN3786" s="61"/>
      <c r="BO3786" s="62">
        <v>-66730</v>
      </c>
    </row>
    <row r="3787" spans="1:67" x14ac:dyDescent="0.2">
      <c r="A3787" s="57" t="s">
        <v>74</v>
      </c>
      <c r="B3787" s="56" t="s">
        <v>74</v>
      </c>
      <c r="C3787" s="56" t="s">
        <v>628</v>
      </c>
      <c r="D3787" s="56">
        <v>1993</v>
      </c>
      <c r="E3787" s="58">
        <v>2255935</v>
      </c>
      <c r="F3787" s="58">
        <v>2189205</v>
      </c>
      <c r="G3787" s="59">
        <v>2103690</v>
      </c>
      <c r="H3787" s="59">
        <v>152245</v>
      </c>
      <c r="I3787" s="60">
        <v>0</v>
      </c>
      <c r="J3787" s="58">
        <v>-66730</v>
      </c>
      <c r="K3787" s="62">
        <v>25971</v>
      </c>
      <c r="L3787" s="61"/>
      <c r="M3787" s="61"/>
      <c r="N3787" s="61"/>
      <c r="O3787" s="61"/>
      <c r="P3787" s="62">
        <v>80006</v>
      </c>
      <c r="Q3787" s="62">
        <v>62828</v>
      </c>
      <c r="R3787" s="61"/>
      <c r="S3787" s="61"/>
      <c r="T3787" s="61"/>
      <c r="U3787" s="61"/>
      <c r="V3787" s="61"/>
      <c r="W3787" s="62">
        <v>393220</v>
      </c>
      <c r="X3787" s="61"/>
      <c r="Y3787" s="61"/>
      <c r="Z3787" s="61"/>
      <c r="AA3787" s="62">
        <v>839110</v>
      </c>
      <c r="AB3787" s="61"/>
      <c r="AC3787" s="61"/>
      <c r="AD3787" s="62">
        <v>308662</v>
      </c>
      <c r="AE3787" s="61"/>
      <c r="AF3787" s="62">
        <v>241180</v>
      </c>
      <c r="AG3787" s="61"/>
      <c r="AH3787" s="61"/>
      <c r="AI3787" s="62">
        <v>152713</v>
      </c>
      <c r="AJ3787" s="61"/>
      <c r="AK3787" s="61"/>
      <c r="AL3787" s="61"/>
      <c r="AM3787" s="61"/>
      <c r="AN3787" s="61"/>
      <c r="AO3787" s="61"/>
      <c r="AP3787" s="62">
        <v>14148</v>
      </c>
      <c r="AQ3787" s="61"/>
      <c r="AR3787" s="61"/>
      <c r="AS3787" s="61"/>
      <c r="AT3787" s="61"/>
      <c r="AU3787" s="61"/>
      <c r="AV3787" s="62">
        <v>1227</v>
      </c>
      <c r="AW3787" s="61"/>
      <c r="AX3787" s="61"/>
      <c r="AY3787" s="62">
        <v>35432</v>
      </c>
      <c r="AZ3787" s="61"/>
      <c r="BA3787" s="62">
        <v>101438</v>
      </c>
      <c r="BB3787" s="61"/>
      <c r="BC3787" s="61"/>
      <c r="BD3787" s="61"/>
      <c r="BE3787" s="61"/>
      <c r="BF3787" s="61"/>
      <c r="BG3787" s="61"/>
      <c r="BH3787" s="61"/>
      <c r="BI3787" s="61"/>
      <c r="BJ3787" s="61"/>
      <c r="BK3787" s="61"/>
      <c r="BL3787" s="61"/>
      <c r="BM3787" s="61"/>
      <c r="BN3787" s="61"/>
      <c r="BO3787" s="62">
        <v>-66730</v>
      </c>
    </row>
    <row r="3788" spans="1:67" x14ac:dyDescent="0.2">
      <c r="A3788" s="57" t="s">
        <v>74</v>
      </c>
      <c r="B3788" s="56" t="s">
        <v>74</v>
      </c>
      <c r="C3788" s="56" t="s">
        <v>628</v>
      </c>
      <c r="D3788" s="56">
        <v>1994</v>
      </c>
      <c r="E3788" s="58">
        <v>2307861</v>
      </c>
      <c r="F3788" s="58">
        <v>2123877</v>
      </c>
      <c r="G3788" s="59">
        <v>2154936</v>
      </c>
      <c r="H3788" s="59">
        <v>152925</v>
      </c>
      <c r="I3788" s="60">
        <v>0</v>
      </c>
      <c r="J3788" s="58">
        <v>-183984</v>
      </c>
      <c r="K3788" s="62">
        <v>25971</v>
      </c>
      <c r="L3788" s="61"/>
      <c r="M3788" s="61"/>
      <c r="N3788" s="61"/>
      <c r="O3788" s="61"/>
      <c r="P3788" s="62">
        <v>80006</v>
      </c>
      <c r="Q3788" s="62">
        <v>62828</v>
      </c>
      <c r="R3788" s="61"/>
      <c r="S3788" s="61"/>
      <c r="T3788" s="61"/>
      <c r="U3788" s="61"/>
      <c r="V3788" s="61"/>
      <c r="W3788" s="62">
        <v>393220</v>
      </c>
      <c r="X3788" s="61"/>
      <c r="Y3788" s="61"/>
      <c r="Z3788" s="61"/>
      <c r="AA3788" s="62">
        <v>874847</v>
      </c>
      <c r="AB3788" s="61"/>
      <c r="AC3788" s="61"/>
      <c r="AD3788" s="62">
        <v>320330</v>
      </c>
      <c r="AE3788" s="61"/>
      <c r="AF3788" s="62">
        <v>240887</v>
      </c>
      <c r="AG3788" s="61"/>
      <c r="AH3788" s="61"/>
      <c r="AI3788" s="62">
        <v>156847</v>
      </c>
      <c r="AJ3788" s="61"/>
      <c r="AK3788" s="61"/>
      <c r="AL3788" s="61"/>
      <c r="AM3788" s="61"/>
      <c r="AN3788" s="61"/>
      <c r="AO3788" s="61"/>
      <c r="AP3788" s="62">
        <v>14828</v>
      </c>
      <c r="AQ3788" s="61"/>
      <c r="AR3788" s="61"/>
      <c r="AS3788" s="61"/>
      <c r="AT3788" s="61"/>
      <c r="AU3788" s="61"/>
      <c r="AV3788" s="62">
        <v>1227</v>
      </c>
      <c r="AW3788" s="61"/>
      <c r="AX3788" s="61"/>
      <c r="AY3788" s="62">
        <v>35432</v>
      </c>
      <c r="AZ3788" s="61"/>
      <c r="BA3788" s="62">
        <v>101438</v>
      </c>
      <c r="BB3788" s="61"/>
      <c r="BC3788" s="61"/>
      <c r="BD3788" s="61"/>
      <c r="BE3788" s="61"/>
      <c r="BF3788" s="61"/>
      <c r="BG3788" s="61"/>
      <c r="BH3788" s="61"/>
      <c r="BI3788" s="61"/>
      <c r="BJ3788" s="61"/>
      <c r="BK3788" s="61"/>
      <c r="BL3788" s="61"/>
      <c r="BM3788" s="61"/>
      <c r="BN3788" s="61"/>
      <c r="BO3788" s="62">
        <v>-183984</v>
      </c>
    </row>
    <row r="3789" spans="1:67" x14ac:dyDescent="0.2">
      <c r="A3789" s="57" t="s">
        <v>74</v>
      </c>
      <c r="B3789" s="56" t="s">
        <v>74</v>
      </c>
      <c r="C3789" s="56" t="s">
        <v>628</v>
      </c>
      <c r="D3789" s="56">
        <v>1995</v>
      </c>
      <c r="E3789" s="58">
        <v>2415478</v>
      </c>
      <c r="F3789" s="58">
        <v>2233958</v>
      </c>
      <c r="G3789" s="59">
        <v>2212266</v>
      </c>
      <c r="H3789" s="59">
        <v>203212</v>
      </c>
      <c r="I3789" s="60">
        <v>0</v>
      </c>
      <c r="J3789" s="58">
        <v>-181520</v>
      </c>
      <c r="K3789" s="62">
        <v>25971</v>
      </c>
      <c r="L3789" s="61"/>
      <c r="M3789" s="61"/>
      <c r="N3789" s="61"/>
      <c r="O3789" s="61"/>
      <c r="P3789" s="62">
        <v>80006</v>
      </c>
      <c r="Q3789" s="62">
        <v>62828</v>
      </c>
      <c r="R3789" s="61"/>
      <c r="S3789" s="61"/>
      <c r="T3789" s="61"/>
      <c r="U3789" s="61"/>
      <c r="V3789" s="61"/>
      <c r="W3789" s="62">
        <v>393220</v>
      </c>
      <c r="X3789" s="61"/>
      <c r="Y3789" s="61"/>
      <c r="Z3789" s="61"/>
      <c r="AA3789" s="62">
        <v>911641</v>
      </c>
      <c r="AB3789" s="61"/>
      <c r="AC3789" s="61"/>
      <c r="AD3789" s="62">
        <v>329904</v>
      </c>
      <c r="AE3789" s="61"/>
      <c r="AF3789" s="62">
        <v>243602</v>
      </c>
      <c r="AG3789" s="61"/>
      <c r="AH3789" s="61"/>
      <c r="AI3789" s="62">
        <v>165094</v>
      </c>
      <c r="AJ3789" s="61"/>
      <c r="AK3789" s="61"/>
      <c r="AL3789" s="61"/>
      <c r="AM3789" s="61"/>
      <c r="AN3789" s="61"/>
      <c r="AO3789" s="61"/>
      <c r="AP3789" s="62">
        <v>14828</v>
      </c>
      <c r="AQ3789" s="61"/>
      <c r="AR3789" s="61"/>
      <c r="AS3789" s="61"/>
      <c r="AT3789" s="61"/>
      <c r="AU3789" s="61"/>
      <c r="AV3789" s="62">
        <v>1227</v>
      </c>
      <c r="AW3789" s="61"/>
      <c r="AX3789" s="61"/>
      <c r="AY3789" s="62">
        <v>35432</v>
      </c>
      <c r="AZ3789" s="61"/>
      <c r="BA3789" s="62">
        <v>151725</v>
      </c>
      <c r="BB3789" s="61"/>
      <c r="BC3789" s="61"/>
      <c r="BD3789" s="61"/>
      <c r="BE3789" s="61"/>
      <c r="BF3789" s="61"/>
      <c r="BG3789" s="61"/>
      <c r="BH3789" s="61"/>
      <c r="BI3789" s="61"/>
      <c r="BJ3789" s="61"/>
      <c r="BK3789" s="61"/>
      <c r="BL3789" s="61"/>
      <c r="BM3789" s="61"/>
      <c r="BN3789" s="61"/>
      <c r="BO3789" s="62">
        <v>-181520</v>
      </c>
    </row>
    <row r="3790" spans="1:67" x14ac:dyDescent="0.2">
      <c r="A3790" s="57" t="s">
        <v>74</v>
      </c>
      <c r="B3790" s="56" t="s">
        <v>74</v>
      </c>
      <c r="C3790" s="56" t="s">
        <v>628</v>
      </c>
      <c r="D3790" s="56">
        <v>1996</v>
      </c>
      <c r="E3790" s="58">
        <v>2696438</v>
      </c>
      <c r="F3790" s="58">
        <v>2507779</v>
      </c>
      <c r="G3790" s="59">
        <v>2290091</v>
      </c>
      <c r="H3790" s="59">
        <v>406347</v>
      </c>
      <c r="I3790" s="60">
        <v>0</v>
      </c>
      <c r="J3790" s="58">
        <v>-188659</v>
      </c>
      <c r="K3790" s="62">
        <v>25971</v>
      </c>
      <c r="L3790" s="61"/>
      <c r="M3790" s="61"/>
      <c r="N3790" s="61"/>
      <c r="O3790" s="61"/>
      <c r="P3790" s="62">
        <v>80006</v>
      </c>
      <c r="Q3790" s="62">
        <v>62828</v>
      </c>
      <c r="R3790" s="61"/>
      <c r="S3790" s="61"/>
      <c r="T3790" s="61"/>
      <c r="U3790" s="61"/>
      <c r="V3790" s="61"/>
      <c r="W3790" s="62">
        <v>393220</v>
      </c>
      <c r="X3790" s="61"/>
      <c r="Y3790" s="61"/>
      <c r="Z3790" s="61"/>
      <c r="AA3790" s="62">
        <v>949752</v>
      </c>
      <c r="AB3790" s="61"/>
      <c r="AC3790" s="61"/>
      <c r="AD3790" s="62">
        <v>346848</v>
      </c>
      <c r="AE3790" s="61"/>
      <c r="AF3790" s="62">
        <v>264696</v>
      </c>
      <c r="AG3790" s="61"/>
      <c r="AH3790" s="61"/>
      <c r="AI3790" s="62">
        <v>166770</v>
      </c>
      <c r="AJ3790" s="61"/>
      <c r="AK3790" s="61"/>
      <c r="AL3790" s="61"/>
      <c r="AM3790" s="61"/>
      <c r="AN3790" s="61"/>
      <c r="AO3790" s="61"/>
      <c r="AP3790" s="62">
        <v>16448</v>
      </c>
      <c r="AQ3790" s="61"/>
      <c r="AR3790" s="61"/>
      <c r="AS3790" s="61"/>
      <c r="AT3790" s="61"/>
      <c r="AU3790" s="61"/>
      <c r="AV3790" s="62">
        <v>1227</v>
      </c>
      <c r="AW3790" s="61"/>
      <c r="AX3790" s="61"/>
      <c r="AY3790" s="62">
        <v>35432</v>
      </c>
      <c r="AZ3790" s="61"/>
      <c r="BA3790" s="62">
        <v>262397</v>
      </c>
      <c r="BB3790" s="61"/>
      <c r="BC3790" s="61"/>
      <c r="BD3790" s="61"/>
      <c r="BE3790" s="62">
        <v>56346</v>
      </c>
      <c r="BF3790" s="61"/>
      <c r="BG3790" s="62">
        <v>34497</v>
      </c>
      <c r="BH3790" s="61"/>
      <c r="BI3790" s="61"/>
      <c r="BJ3790" s="61"/>
      <c r="BK3790" s="61"/>
      <c r="BL3790" s="61"/>
      <c r="BM3790" s="61"/>
      <c r="BN3790" s="61"/>
      <c r="BO3790" s="62">
        <v>-188659</v>
      </c>
    </row>
    <row r="3791" spans="1:67" x14ac:dyDescent="0.2">
      <c r="A3791" s="57" t="s">
        <v>74</v>
      </c>
      <c r="B3791" s="56" t="s">
        <v>74</v>
      </c>
      <c r="C3791" s="56" t="s">
        <v>628</v>
      </c>
      <c r="D3791" s="56">
        <v>1997</v>
      </c>
      <c r="E3791" s="58">
        <v>2789093</v>
      </c>
      <c r="F3791" s="58">
        <v>2591558</v>
      </c>
      <c r="G3791" s="59">
        <v>2339575</v>
      </c>
      <c r="H3791" s="59">
        <v>449518</v>
      </c>
      <c r="I3791" s="60">
        <v>0</v>
      </c>
      <c r="J3791" s="58">
        <v>-197535</v>
      </c>
      <c r="K3791" s="62">
        <v>25971</v>
      </c>
      <c r="L3791" s="61"/>
      <c r="M3791" s="61"/>
      <c r="N3791" s="61"/>
      <c r="O3791" s="61"/>
      <c r="P3791" s="62">
        <v>80006</v>
      </c>
      <c r="Q3791" s="62">
        <v>62828</v>
      </c>
      <c r="R3791" s="61"/>
      <c r="S3791" s="61"/>
      <c r="T3791" s="61"/>
      <c r="U3791" s="61"/>
      <c r="V3791" s="61"/>
      <c r="W3791" s="62">
        <v>393220</v>
      </c>
      <c r="X3791" s="61"/>
      <c r="Y3791" s="61"/>
      <c r="Z3791" s="61"/>
      <c r="AA3791" s="62">
        <v>972925</v>
      </c>
      <c r="AB3791" s="61"/>
      <c r="AC3791" s="61"/>
      <c r="AD3791" s="62">
        <v>363609</v>
      </c>
      <c r="AE3791" s="61"/>
      <c r="AF3791" s="62">
        <v>267692</v>
      </c>
      <c r="AG3791" s="61"/>
      <c r="AH3791" s="61"/>
      <c r="AI3791" s="62">
        <v>173324</v>
      </c>
      <c r="AJ3791" s="61"/>
      <c r="AK3791" s="61"/>
      <c r="AL3791" s="61"/>
      <c r="AM3791" s="61"/>
      <c r="AN3791" s="61"/>
      <c r="AO3791" s="61"/>
      <c r="AP3791" s="62">
        <v>16448</v>
      </c>
      <c r="AQ3791" s="61"/>
      <c r="AR3791" s="61"/>
      <c r="AS3791" s="61"/>
      <c r="AT3791" s="61"/>
      <c r="AU3791" s="61"/>
      <c r="AV3791" s="62">
        <v>1227</v>
      </c>
      <c r="AW3791" s="61"/>
      <c r="AX3791" s="61"/>
      <c r="AY3791" s="62">
        <v>35432</v>
      </c>
      <c r="AZ3791" s="61"/>
      <c r="BA3791" s="62">
        <v>262397</v>
      </c>
      <c r="BB3791" s="61"/>
      <c r="BC3791" s="61"/>
      <c r="BD3791" s="61"/>
      <c r="BE3791" s="62">
        <v>99048</v>
      </c>
      <c r="BF3791" s="61"/>
      <c r="BG3791" s="62">
        <v>34966</v>
      </c>
      <c r="BH3791" s="61"/>
      <c r="BI3791" s="61"/>
      <c r="BJ3791" s="61"/>
      <c r="BK3791" s="61"/>
      <c r="BL3791" s="61"/>
      <c r="BM3791" s="61"/>
      <c r="BN3791" s="61"/>
      <c r="BO3791" s="62">
        <v>-197535</v>
      </c>
    </row>
    <row r="3792" spans="1:67" x14ac:dyDescent="0.2">
      <c r="A3792" s="57" t="s">
        <v>74</v>
      </c>
      <c r="B3792" s="56" t="s">
        <v>74</v>
      </c>
      <c r="C3792" s="56" t="s">
        <v>628</v>
      </c>
      <c r="D3792" s="56">
        <v>1998</v>
      </c>
      <c r="E3792" s="58">
        <v>2869012</v>
      </c>
      <c r="F3792" s="58">
        <v>2656045</v>
      </c>
      <c r="G3792" s="59">
        <v>2413823</v>
      </c>
      <c r="H3792" s="59">
        <v>455189</v>
      </c>
      <c r="I3792" s="60">
        <v>0</v>
      </c>
      <c r="J3792" s="58">
        <v>-212967</v>
      </c>
      <c r="K3792" s="62">
        <v>25971</v>
      </c>
      <c r="L3792" s="61"/>
      <c r="M3792" s="61"/>
      <c r="N3792" s="61"/>
      <c r="O3792" s="61"/>
      <c r="P3792" s="62">
        <v>80006</v>
      </c>
      <c r="Q3792" s="62">
        <v>62828</v>
      </c>
      <c r="R3792" s="61"/>
      <c r="S3792" s="61"/>
      <c r="T3792" s="61"/>
      <c r="U3792" s="61"/>
      <c r="V3792" s="61"/>
      <c r="W3792" s="62">
        <v>393220</v>
      </c>
      <c r="X3792" s="61"/>
      <c r="Y3792" s="61"/>
      <c r="Z3792" s="61"/>
      <c r="AA3792" s="62">
        <v>1006935</v>
      </c>
      <c r="AB3792" s="61"/>
      <c r="AC3792" s="61"/>
      <c r="AD3792" s="62">
        <v>390686</v>
      </c>
      <c r="AE3792" s="61"/>
      <c r="AF3792" s="62">
        <v>280853</v>
      </c>
      <c r="AG3792" s="61"/>
      <c r="AH3792" s="61"/>
      <c r="AI3792" s="62">
        <v>173324</v>
      </c>
      <c r="AJ3792" s="61"/>
      <c r="AK3792" s="61"/>
      <c r="AL3792" s="61"/>
      <c r="AM3792" s="61"/>
      <c r="AN3792" s="61"/>
      <c r="AO3792" s="61"/>
      <c r="AP3792" s="62">
        <v>16448</v>
      </c>
      <c r="AQ3792" s="61"/>
      <c r="AR3792" s="61"/>
      <c r="AS3792" s="61"/>
      <c r="AT3792" s="61"/>
      <c r="AU3792" s="61"/>
      <c r="AV3792" s="62">
        <v>1227</v>
      </c>
      <c r="AW3792" s="61"/>
      <c r="AX3792" s="61"/>
      <c r="AY3792" s="62">
        <v>35432</v>
      </c>
      <c r="AZ3792" s="61"/>
      <c r="BA3792" s="62">
        <v>262397</v>
      </c>
      <c r="BB3792" s="61"/>
      <c r="BC3792" s="61"/>
      <c r="BD3792" s="61"/>
      <c r="BE3792" s="62">
        <v>104719</v>
      </c>
      <c r="BF3792" s="61"/>
      <c r="BG3792" s="62">
        <v>34966</v>
      </c>
      <c r="BH3792" s="61"/>
      <c r="BI3792" s="61"/>
      <c r="BJ3792" s="61"/>
      <c r="BK3792" s="61"/>
      <c r="BL3792" s="61"/>
      <c r="BM3792" s="61"/>
      <c r="BN3792" s="61"/>
      <c r="BO3792" s="62">
        <v>-212967</v>
      </c>
    </row>
    <row r="3793" spans="1:67" x14ac:dyDescent="0.2">
      <c r="A3793" s="57" t="s">
        <v>74</v>
      </c>
      <c r="B3793" s="56" t="s">
        <v>74</v>
      </c>
      <c r="C3793" s="56" t="s">
        <v>629</v>
      </c>
      <c r="D3793" s="56">
        <v>1989</v>
      </c>
      <c r="E3793" s="58">
        <v>207182</v>
      </c>
      <c r="F3793" s="58">
        <v>189831</v>
      </c>
      <c r="G3793" s="59">
        <v>198240</v>
      </c>
      <c r="H3793" s="59">
        <v>8942</v>
      </c>
      <c r="I3793" s="60">
        <v>0</v>
      </c>
      <c r="J3793" s="58">
        <v>-17351</v>
      </c>
      <c r="K3793" s="61"/>
      <c r="L3793" s="61"/>
      <c r="M3793" s="61">
        <v>363</v>
      </c>
      <c r="N3793" s="61"/>
      <c r="O3793" s="61"/>
      <c r="P3793" s="61"/>
      <c r="Q3793" s="61"/>
      <c r="R3793" s="61"/>
      <c r="S3793" s="61"/>
      <c r="T3793" s="61"/>
      <c r="U3793" s="61"/>
      <c r="V3793" s="61"/>
      <c r="W3793" s="61"/>
      <c r="X3793" s="61"/>
      <c r="Y3793" s="61"/>
      <c r="Z3793" s="61"/>
      <c r="AA3793" s="62">
        <v>99541</v>
      </c>
      <c r="AB3793" s="61"/>
      <c r="AC3793" s="61"/>
      <c r="AD3793" s="62">
        <v>30580</v>
      </c>
      <c r="AE3793" s="61"/>
      <c r="AF3793" s="62">
        <v>50587</v>
      </c>
      <c r="AG3793" s="61"/>
      <c r="AH3793" s="61"/>
      <c r="AI3793" s="62">
        <v>17169</v>
      </c>
      <c r="AJ3793" s="61"/>
      <c r="AK3793" s="61"/>
      <c r="AL3793" s="61"/>
      <c r="AM3793" s="61"/>
      <c r="AN3793" s="61"/>
      <c r="AO3793" s="61"/>
      <c r="AP3793" s="61">
        <v>521</v>
      </c>
      <c r="AQ3793" s="61"/>
      <c r="AR3793" s="62">
        <v>8000</v>
      </c>
      <c r="AS3793" s="61"/>
      <c r="AT3793" s="61"/>
      <c r="AU3793" s="61"/>
      <c r="AV3793" s="61"/>
      <c r="AW3793" s="61"/>
      <c r="AX3793" s="61"/>
      <c r="AY3793" s="61">
        <v>421</v>
      </c>
      <c r="AZ3793" s="61"/>
      <c r="BA3793" s="61"/>
      <c r="BB3793" s="61"/>
      <c r="BC3793" s="61"/>
      <c r="BD3793" s="61"/>
      <c r="BE3793" s="61"/>
      <c r="BF3793" s="61"/>
      <c r="BG3793" s="61"/>
      <c r="BH3793" s="61"/>
      <c r="BI3793" s="61"/>
      <c r="BJ3793" s="61"/>
      <c r="BK3793" s="61"/>
      <c r="BL3793" s="61"/>
      <c r="BM3793" s="61"/>
      <c r="BN3793" s="61"/>
      <c r="BO3793" s="62">
        <v>-17351</v>
      </c>
    </row>
    <row r="3794" spans="1:67" x14ac:dyDescent="0.2">
      <c r="A3794" s="57" t="s">
        <v>74</v>
      </c>
      <c r="B3794" s="56" t="s">
        <v>74</v>
      </c>
      <c r="C3794" s="56" t="s">
        <v>629</v>
      </c>
      <c r="D3794" s="56">
        <v>1990</v>
      </c>
      <c r="E3794" s="58">
        <v>218777</v>
      </c>
      <c r="F3794" s="58">
        <v>201426</v>
      </c>
      <c r="G3794" s="59">
        <v>209835</v>
      </c>
      <c r="H3794" s="59">
        <v>8942</v>
      </c>
      <c r="I3794" s="60">
        <v>0</v>
      </c>
      <c r="J3794" s="58">
        <v>-17351</v>
      </c>
      <c r="K3794" s="61"/>
      <c r="L3794" s="61"/>
      <c r="M3794" s="61">
        <v>363</v>
      </c>
      <c r="N3794" s="61"/>
      <c r="O3794" s="61"/>
      <c r="P3794" s="61"/>
      <c r="Q3794" s="61"/>
      <c r="R3794" s="61"/>
      <c r="S3794" s="61"/>
      <c r="T3794" s="61"/>
      <c r="U3794" s="61"/>
      <c r="V3794" s="61"/>
      <c r="W3794" s="61"/>
      <c r="X3794" s="61"/>
      <c r="Y3794" s="61"/>
      <c r="Z3794" s="61"/>
      <c r="AA3794" s="62">
        <v>101562</v>
      </c>
      <c r="AB3794" s="61"/>
      <c r="AC3794" s="61"/>
      <c r="AD3794" s="62">
        <v>33317</v>
      </c>
      <c r="AE3794" s="61"/>
      <c r="AF3794" s="62">
        <v>55489</v>
      </c>
      <c r="AG3794" s="61"/>
      <c r="AH3794" s="61"/>
      <c r="AI3794" s="62">
        <v>19104</v>
      </c>
      <c r="AJ3794" s="61"/>
      <c r="AK3794" s="61"/>
      <c r="AL3794" s="61"/>
      <c r="AM3794" s="61"/>
      <c r="AN3794" s="61"/>
      <c r="AO3794" s="61"/>
      <c r="AP3794" s="61">
        <v>521</v>
      </c>
      <c r="AQ3794" s="61"/>
      <c r="AR3794" s="62">
        <v>8000</v>
      </c>
      <c r="AS3794" s="61"/>
      <c r="AT3794" s="61"/>
      <c r="AU3794" s="61"/>
      <c r="AV3794" s="61"/>
      <c r="AW3794" s="61"/>
      <c r="AX3794" s="61"/>
      <c r="AY3794" s="61">
        <v>421</v>
      </c>
      <c r="AZ3794" s="61"/>
      <c r="BA3794" s="61"/>
      <c r="BB3794" s="61"/>
      <c r="BC3794" s="61"/>
      <c r="BD3794" s="61"/>
      <c r="BE3794" s="61"/>
      <c r="BF3794" s="61"/>
      <c r="BG3794" s="61"/>
      <c r="BH3794" s="61"/>
      <c r="BI3794" s="61"/>
      <c r="BJ3794" s="61"/>
      <c r="BK3794" s="61"/>
      <c r="BL3794" s="61"/>
      <c r="BM3794" s="61"/>
      <c r="BN3794" s="61"/>
      <c r="BO3794" s="62">
        <v>-17351</v>
      </c>
    </row>
    <row r="3795" spans="1:67" x14ac:dyDescent="0.2">
      <c r="A3795" s="57" t="s">
        <v>74</v>
      </c>
      <c r="B3795" s="56" t="s">
        <v>74</v>
      </c>
      <c r="C3795" s="56" t="s">
        <v>629</v>
      </c>
      <c r="D3795" s="56">
        <v>1991</v>
      </c>
      <c r="E3795" s="58">
        <v>249307</v>
      </c>
      <c r="F3795" s="58">
        <v>231956</v>
      </c>
      <c r="G3795" s="59">
        <v>237275</v>
      </c>
      <c r="H3795" s="59">
        <v>12032</v>
      </c>
      <c r="I3795" s="60">
        <v>0</v>
      </c>
      <c r="J3795" s="58">
        <v>-17351</v>
      </c>
      <c r="K3795" s="61"/>
      <c r="L3795" s="61"/>
      <c r="M3795" s="61">
        <v>363</v>
      </c>
      <c r="N3795" s="61"/>
      <c r="O3795" s="61"/>
      <c r="P3795" s="61"/>
      <c r="Q3795" s="61"/>
      <c r="R3795" s="61"/>
      <c r="S3795" s="61"/>
      <c r="T3795" s="61"/>
      <c r="U3795" s="61"/>
      <c r="V3795" s="61"/>
      <c r="W3795" s="61"/>
      <c r="X3795" s="61"/>
      <c r="Y3795" s="61"/>
      <c r="Z3795" s="61"/>
      <c r="AA3795" s="62">
        <v>118367</v>
      </c>
      <c r="AB3795" s="61"/>
      <c r="AC3795" s="61"/>
      <c r="AD3795" s="62">
        <v>36767</v>
      </c>
      <c r="AE3795" s="61"/>
      <c r="AF3795" s="62">
        <v>61856</v>
      </c>
      <c r="AG3795" s="61"/>
      <c r="AH3795" s="61"/>
      <c r="AI3795" s="62">
        <v>19922</v>
      </c>
      <c r="AJ3795" s="61"/>
      <c r="AK3795" s="61"/>
      <c r="AL3795" s="61"/>
      <c r="AM3795" s="61"/>
      <c r="AN3795" s="61"/>
      <c r="AO3795" s="61"/>
      <c r="AP3795" s="61">
        <v>521</v>
      </c>
      <c r="AQ3795" s="61"/>
      <c r="AR3795" s="62">
        <v>11090</v>
      </c>
      <c r="AS3795" s="61"/>
      <c r="AT3795" s="61"/>
      <c r="AU3795" s="61"/>
      <c r="AV3795" s="61"/>
      <c r="AW3795" s="61"/>
      <c r="AX3795" s="61"/>
      <c r="AY3795" s="61">
        <v>421</v>
      </c>
      <c r="AZ3795" s="61"/>
      <c r="BA3795" s="61"/>
      <c r="BB3795" s="61"/>
      <c r="BC3795" s="61"/>
      <c r="BD3795" s="61"/>
      <c r="BE3795" s="61"/>
      <c r="BF3795" s="61"/>
      <c r="BG3795" s="61"/>
      <c r="BH3795" s="61"/>
      <c r="BI3795" s="61"/>
      <c r="BJ3795" s="61"/>
      <c r="BK3795" s="61"/>
      <c r="BL3795" s="61"/>
      <c r="BM3795" s="61"/>
      <c r="BN3795" s="61"/>
      <c r="BO3795" s="62">
        <v>-17351</v>
      </c>
    </row>
    <row r="3796" spans="1:67" x14ac:dyDescent="0.2">
      <c r="A3796" s="57" t="s">
        <v>74</v>
      </c>
      <c r="B3796" s="56" t="s">
        <v>74</v>
      </c>
      <c r="C3796" s="56" t="s">
        <v>629</v>
      </c>
      <c r="D3796" s="56">
        <v>1992</v>
      </c>
      <c r="E3796" s="58">
        <v>272998</v>
      </c>
      <c r="F3796" s="58">
        <v>255647</v>
      </c>
      <c r="G3796" s="59">
        <v>260966</v>
      </c>
      <c r="H3796" s="59">
        <v>12032</v>
      </c>
      <c r="I3796" s="60">
        <v>0</v>
      </c>
      <c r="J3796" s="58">
        <v>-17351</v>
      </c>
      <c r="K3796" s="61"/>
      <c r="L3796" s="61"/>
      <c r="M3796" s="61">
        <v>363</v>
      </c>
      <c r="N3796" s="61"/>
      <c r="O3796" s="61"/>
      <c r="P3796" s="61"/>
      <c r="Q3796" s="61"/>
      <c r="R3796" s="61"/>
      <c r="S3796" s="61"/>
      <c r="T3796" s="61"/>
      <c r="U3796" s="61"/>
      <c r="V3796" s="61"/>
      <c r="W3796" s="61"/>
      <c r="X3796" s="61"/>
      <c r="Y3796" s="61"/>
      <c r="Z3796" s="61"/>
      <c r="AA3796" s="62">
        <v>125155</v>
      </c>
      <c r="AB3796" s="61"/>
      <c r="AC3796" s="61"/>
      <c r="AD3796" s="62">
        <v>41787</v>
      </c>
      <c r="AE3796" s="61"/>
      <c r="AF3796" s="62">
        <v>71421</v>
      </c>
      <c r="AG3796" s="61"/>
      <c r="AH3796" s="61"/>
      <c r="AI3796" s="62">
        <v>22240</v>
      </c>
      <c r="AJ3796" s="61"/>
      <c r="AK3796" s="61"/>
      <c r="AL3796" s="61"/>
      <c r="AM3796" s="61"/>
      <c r="AN3796" s="61"/>
      <c r="AO3796" s="61"/>
      <c r="AP3796" s="61">
        <v>521</v>
      </c>
      <c r="AQ3796" s="61"/>
      <c r="AR3796" s="62">
        <v>11090</v>
      </c>
      <c r="AS3796" s="61"/>
      <c r="AT3796" s="61"/>
      <c r="AU3796" s="61"/>
      <c r="AV3796" s="61"/>
      <c r="AW3796" s="61"/>
      <c r="AX3796" s="61"/>
      <c r="AY3796" s="61">
        <v>421</v>
      </c>
      <c r="AZ3796" s="61"/>
      <c r="BA3796" s="61"/>
      <c r="BB3796" s="61"/>
      <c r="BC3796" s="61"/>
      <c r="BD3796" s="61"/>
      <c r="BE3796" s="61"/>
      <c r="BF3796" s="61"/>
      <c r="BG3796" s="61"/>
      <c r="BH3796" s="61"/>
      <c r="BI3796" s="61"/>
      <c r="BJ3796" s="61"/>
      <c r="BK3796" s="61"/>
      <c r="BL3796" s="61"/>
      <c r="BM3796" s="61"/>
      <c r="BN3796" s="61"/>
      <c r="BO3796" s="62">
        <v>-17351</v>
      </c>
    </row>
    <row r="3797" spans="1:67" x14ac:dyDescent="0.2">
      <c r="A3797" s="57" t="s">
        <v>74</v>
      </c>
      <c r="B3797" s="56" t="s">
        <v>74</v>
      </c>
      <c r="C3797" s="56" t="s">
        <v>629</v>
      </c>
      <c r="D3797" s="56">
        <v>1993</v>
      </c>
      <c r="E3797" s="58">
        <v>276425</v>
      </c>
      <c r="F3797" s="58">
        <v>259074</v>
      </c>
      <c r="G3797" s="59">
        <v>264393</v>
      </c>
      <c r="H3797" s="59">
        <v>12032</v>
      </c>
      <c r="I3797" s="60">
        <v>0</v>
      </c>
      <c r="J3797" s="58">
        <v>-17351</v>
      </c>
      <c r="K3797" s="61"/>
      <c r="L3797" s="61"/>
      <c r="M3797" s="61">
        <v>363</v>
      </c>
      <c r="N3797" s="61"/>
      <c r="O3797" s="61"/>
      <c r="P3797" s="61"/>
      <c r="Q3797" s="61"/>
      <c r="R3797" s="61"/>
      <c r="S3797" s="61"/>
      <c r="T3797" s="61"/>
      <c r="U3797" s="61"/>
      <c r="V3797" s="61"/>
      <c r="W3797" s="61"/>
      <c r="X3797" s="61"/>
      <c r="Y3797" s="61"/>
      <c r="Z3797" s="61"/>
      <c r="AA3797" s="62">
        <v>125155</v>
      </c>
      <c r="AB3797" s="61"/>
      <c r="AC3797" s="61"/>
      <c r="AD3797" s="62">
        <v>45214</v>
      </c>
      <c r="AE3797" s="61"/>
      <c r="AF3797" s="62">
        <v>71421</v>
      </c>
      <c r="AG3797" s="61"/>
      <c r="AH3797" s="61"/>
      <c r="AI3797" s="62">
        <v>22240</v>
      </c>
      <c r="AJ3797" s="61"/>
      <c r="AK3797" s="61"/>
      <c r="AL3797" s="61"/>
      <c r="AM3797" s="61"/>
      <c r="AN3797" s="61"/>
      <c r="AO3797" s="61"/>
      <c r="AP3797" s="61">
        <v>521</v>
      </c>
      <c r="AQ3797" s="61"/>
      <c r="AR3797" s="62">
        <v>11090</v>
      </c>
      <c r="AS3797" s="61"/>
      <c r="AT3797" s="61"/>
      <c r="AU3797" s="61"/>
      <c r="AV3797" s="61"/>
      <c r="AW3797" s="61"/>
      <c r="AX3797" s="61"/>
      <c r="AY3797" s="61">
        <v>421</v>
      </c>
      <c r="AZ3797" s="61"/>
      <c r="BA3797" s="61"/>
      <c r="BB3797" s="61"/>
      <c r="BC3797" s="61"/>
      <c r="BD3797" s="61"/>
      <c r="BE3797" s="61"/>
      <c r="BF3797" s="61"/>
      <c r="BG3797" s="61"/>
      <c r="BH3797" s="61"/>
      <c r="BI3797" s="61"/>
      <c r="BJ3797" s="61"/>
      <c r="BK3797" s="61"/>
      <c r="BL3797" s="61"/>
      <c r="BM3797" s="61"/>
      <c r="BN3797" s="61"/>
      <c r="BO3797" s="62">
        <v>-17351</v>
      </c>
    </row>
    <row r="3798" spans="1:67" x14ac:dyDescent="0.2">
      <c r="A3798" s="57" t="s">
        <v>74</v>
      </c>
      <c r="B3798" s="56" t="s">
        <v>74</v>
      </c>
      <c r="C3798" s="56" t="s">
        <v>629</v>
      </c>
      <c r="D3798" s="56">
        <v>1994</v>
      </c>
      <c r="E3798" s="58">
        <v>284199</v>
      </c>
      <c r="F3798" s="58">
        <v>243901</v>
      </c>
      <c r="G3798" s="59">
        <v>272167</v>
      </c>
      <c r="H3798" s="59">
        <v>12032</v>
      </c>
      <c r="I3798" s="60">
        <v>0</v>
      </c>
      <c r="J3798" s="58">
        <v>-40298</v>
      </c>
      <c r="K3798" s="61"/>
      <c r="L3798" s="61"/>
      <c r="M3798" s="61">
        <v>363</v>
      </c>
      <c r="N3798" s="61"/>
      <c r="O3798" s="61"/>
      <c r="P3798" s="61"/>
      <c r="Q3798" s="61"/>
      <c r="R3798" s="61"/>
      <c r="S3798" s="61"/>
      <c r="T3798" s="61"/>
      <c r="U3798" s="61"/>
      <c r="V3798" s="61"/>
      <c r="W3798" s="61"/>
      <c r="X3798" s="61"/>
      <c r="Y3798" s="61"/>
      <c r="Z3798" s="61"/>
      <c r="AA3798" s="62">
        <v>128597</v>
      </c>
      <c r="AB3798" s="61"/>
      <c r="AC3798" s="61"/>
      <c r="AD3798" s="62">
        <v>47123</v>
      </c>
      <c r="AE3798" s="61"/>
      <c r="AF3798" s="62">
        <v>73844</v>
      </c>
      <c r="AG3798" s="61"/>
      <c r="AH3798" s="61"/>
      <c r="AI3798" s="62">
        <v>22240</v>
      </c>
      <c r="AJ3798" s="61"/>
      <c r="AK3798" s="61"/>
      <c r="AL3798" s="61"/>
      <c r="AM3798" s="61"/>
      <c r="AN3798" s="61"/>
      <c r="AO3798" s="61"/>
      <c r="AP3798" s="61">
        <v>521</v>
      </c>
      <c r="AQ3798" s="61"/>
      <c r="AR3798" s="62">
        <v>11090</v>
      </c>
      <c r="AS3798" s="61"/>
      <c r="AT3798" s="61"/>
      <c r="AU3798" s="61"/>
      <c r="AV3798" s="61"/>
      <c r="AW3798" s="61"/>
      <c r="AX3798" s="61"/>
      <c r="AY3798" s="61">
        <v>421</v>
      </c>
      <c r="AZ3798" s="61"/>
      <c r="BA3798" s="61"/>
      <c r="BB3798" s="61"/>
      <c r="BC3798" s="61"/>
      <c r="BD3798" s="61"/>
      <c r="BE3798" s="61"/>
      <c r="BF3798" s="61"/>
      <c r="BG3798" s="61"/>
      <c r="BH3798" s="61"/>
      <c r="BI3798" s="61"/>
      <c r="BJ3798" s="61"/>
      <c r="BK3798" s="61"/>
      <c r="BL3798" s="61"/>
      <c r="BM3798" s="61"/>
      <c r="BN3798" s="61"/>
      <c r="BO3798" s="62">
        <v>-40298</v>
      </c>
    </row>
    <row r="3799" spans="1:67" x14ac:dyDescent="0.2">
      <c r="A3799" s="57" t="s">
        <v>74</v>
      </c>
      <c r="B3799" s="56" t="s">
        <v>74</v>
      </c>
      <c r="C3799" s="56" t="s">
        <v>629</v>
      </c>
      <c r="D3799" s="56">
        <v>1995</v>
      </c>
      <c r="E3799" s="58">
        <v>331815</v>
      </c>
      <c r="F3799" s="58">
        <v>286710</v>
      </c>
      <c r="G3799" s="59">
        <v>314790</v>
      </c>
      <c r="H3799" s="59">
        <v>17025</v>
      </c>
      <c r="I3799" s="60">
        <v>0</v>
      </c>
      <c r="J3799" s="58">
        <v>-45105</v>
      </c>
      <c r="K3799" s="61"/>
      <c r="L3799" s="61"/>
      <c r="M3799" s="61">
        <v>363</v>
      </c>
      <c r="N3799" s="61"/>
      <c r="O3799" s="61"/>
      <c r="P3799" s="61"/>
      <c r="Q3799" s="61"/>
      <c r="R3799" s="61"/>
      <c r="S3799" s="61"/>
      <c r="T3799" s="61"/>
      <c r="U3799" s="61"/>
      <c r="V3799" s="61"/>
      <c r="W3799" s="61"/>
      <c r="X3799" s="61"/>
      <c r="Y3799" s="61"/>
      <c r="Z3799" s="61"/>
      <c r="AA3799" s="62">
        <v>161120</v>
      </c>
      <c r="AB3799" s="61"/>
      <c r="AC3799" s="61"/>
      <c r="AD3799" s="62">
        <v>48130</v>
      </c>
      <c r="AE3799" s="61"/>
      <c r="AF3799" s="62">
        <v>81387</v>
      </c>
      <c r="AG3799" s="61"/>
      <c r="AH3799" s="61"/>
      <c r="AI3799" s="62">
        <v>23790</v>
      </c>
      <c r="AJ3799" s="61"/>
      <c r="AK3799" s="61"/>
      <c r="AL3799" s="61"/>
      <c r="AM3799" s="61"/>
      <c r="AN3799" s="61"/>
      <c r="AO3799" s="61"/>
      <c r="AP3799" s="61">
        <v>521</v>
      </c>
      <c r="AQ3799" s="61"/>
      <c r="AR3799" s="62">
        <v>16083</v>
      </c>
      <c r="AS3799" s="61"/>
      <c r="AT3799" s="61"/>
      <c r="AU3799" s="61"/>
      <c r="AV3799" s="61"/>
      <c r="AW3799" s="61"/>
      <c r="AX3799" s="61"/>
      <c r="AY3799" s="61">
        <v>421</v>
      </c>
      <c r="AZ3799" s="61"/>
      <c r="BA3799" s="61"/>
      <c r="BB3799" s="61"/>
      <c r="BC3799" s="61"/>
      <c r="BD3799" s="61"/>
      <c r="BE3799" s="61"/>
      <c r="BF3799" s="61"/>
      <c r="BG3799" s="61"/>
      <c r="BH3799" s="61"/>
      <c r="BI3799" s="61"/>
      <c r="BJ3799" s="61"/>
      <c r="BK3799" s="61"/>
      <c r="BL3799" s="61"/>
      <c r="BM3799" s="61"/>
      <c r="BN3799" s="61"/>
      <c r="BO3799" s="62">
        <v>-45105</v>
      </c>
    </row>
    <row r="3800" spans="1:67" x14ac:dyDescent="0.2">
      <c r="A3800" s="57" t="s">
        <v>74</v>
      </c>
      <c r="B3800" s="56" t="s">
        <v>74</v>
      </c>
      <c r="C3800" s="56" t="s">
        <v>629</v>
      </c>
      <c r="D3800" s="56">
        <v>1996</v>
      </c>
      <c r="E3800" s="58">
        <v>367187</v>
      </c>
      <c r="F3800" s="58">
        <v>322082</v>
      </c>
      <c r="G3800" s="59">
        <v>350162</v>
      </c>
      <c r="H3800" s="59">
        <v>17025</v>
      </c>
      <c r="I3800" s="60">
        <v>0</v>
      </c>
      <c r="J3800" s="58">
        <v>-45105</v>
      </c>
      <c r="K3800" s="61"/>
      <c r="L3800" s="61"/>
      <c r="M3800" s="61">
        <v>363</v>
      </c>
      <c r="N3800" s="61"/>
      <c r="O3800" s="61"/>
      <c r="P3800" s="61"/>
      <c r="Q3800" s="61"/>
      <c r="R3800" s="61"/>
      <c r="S3800" s="61"/>
      <c r="T3800" s="61"/>
      <c r="U3800" s="61"/>
      <c r="V3800" s="61"/>
      <c r="W3800" s="61"/>
      <c r="X3800" s="61"/>
      <c r="Y3800" s="61"/>
      <c r="Z3800" s="61"/>
      <c r="AA3800" s="62">
        <v>195938</v>
      </c>
      <c r="AB3800" s="61"/>
      <c r="AC3800" s="61"/>
      <c r="AD3800" s="62">
        <v>48684</v>
      </c>
      <c r="AE3800" s="61"/>
      <c r="AF3800" s="62">
        <v>81387</v>
      </c>
      <c r="AG3800" s="61"/>
      <c r="AH3800" s="61"/>
      <c r="AI3800" s="62">
        <v>23790</v>
      </c>
      <c r="AJ3800" s="61"/>
      <c r="AK3800" s="61"/>
      <c r="AL3800" s="61"/>
      <c r="AM3800" s="61"/>
      <c r="AN3800" s="61"/>
      <c r="AO3800" s="61"/>
      <c r="AP3800" s="61">
        <v>521</v>
      </c>
      <c r="AQ3800" s="61"/>
      <c r="AR3800" s="62">
        <v>16083</v>
      </c>
      <c r="AS3800" s="61"/>
      <c r="AT3800" s="61"/>
      <c r="AU3800" s="61"/>
      <c r="AV3800" s="61"/>
      <c r="AW3800" s="61"/>
      <c r="AX3800" s="61"/>
      <c r="AY3800" s="61">
        <v>421</v>
      </c>
      <c r="AZ3800" s="61"/>
      <c r="BA3800" s="61"/>
      <c r="BB3800" s="61"/>
      <c r="BC3800" s="61"/>
      <c r="BD3800" s="61"/>
      <c r="BE3800" s="61"/>
      <c r="BF3800" s="61"/>
      <c r="BG3800" s="61"/>
      <c r="BH3800" s="61"/>
      <c r="BI3800" s="61"/>
      <c r="BJ3800" s="61"/>
      <c r="BK3800" s="61"/>
      <c r="BL3800" s="61"/>
      <c r="BM3800" s="61"/>
      <c r="BN3800" s="61"/>
      <c r="BO3800" s="62">
        <v>-45105</v>
      </c>
    </row>
    <row r="3801" spans="1:67" x14ac:dyDescent="0.2">
      <c r="A3801" s="57" t="s">
        <v>74</v>
      </c>
      <c r="B3801" s="56" t="s">
        <v>74</v>
      </c>
      <c r="C3801" s="56" t="s">
        <v>629</v>
      </c>
      <c r="D3801" s="56">
        <v>1997</v>
      </c>
      <c r="E3801" s="58">
        <v>398630</v>
      </c>
      <c r="F3801" s="58">
        <v>353525</v>
      </c>
      <c r="G3801" s="59">
        <v>381605</v>
      </c>
      <c r="H3801" s="59">
        <v>17025</v>
      </c>
      <c r="I3801" s="60">
        <v>0</v>
      </c>
      <c r="J3801" s="58">
        <v>-45105</v>
      </c>
      <c r="K3801" s="61"/>
      <c r="L3801" s="61"/>
      <c r="M3801" s="61">
        <v>363</v>
      </c>
      <c r="N3801" s="61"/>
      <c r="O3801" s="61"/>
      <c r="P3801" s="61"/>
      <c r="Q3801" s="61"/>
      <c r="R3801" s="61"/>
      <c r="S3801" s="61"/>
      <c r="T3801" s="61"/>
      <c r="U3801" s="61"/>
      <c r="V3801" s="61"/>
      <c r="W3801" s="61"/>
      <c r="X3801" s="61"/>
      <c r="Y3801" s="61"/>
      <c r="Z3801" s="61"/>
      <c r="AA3801" s="62">
        <v>221795</v>
      </c>
      <c r="AB3801" s="61"/>
      <c r="AC3801" s="61"/>
      <c r="AD3801" s="62">
        <v>49060</v>
      </c>
      <c r="AE3801" s="61"/>
      <c r="AF3801" s="62">
        <v>86597</v>
      </c>
      <c r="AG3801" s="61"/>
      <c r="AH3801" s="61"/>
      <c r="AI3801" s="62">
        <v>23790</v>
      </c>
      <c r="AJ3801" s="61"/>
      <c r="AK3801" s="61"/>
      <c r="AL3801" s="61"/>
      <c r="AM3801" s="61"/>
      <c r="AN3801" s="61"/>
      <c r="AO3801" s="61"/>
      <c r="AP3801" s="61">
        <v>521</v>
      </c>
      <c r="AQ3801" s="61"/>
      <c r="AR3801" s="62">
        <v>16083</v>
      </c>
      <c r="AS3801" s="61"/>
      <c r="AT3801" s="61"/>
      <c r="AU3801" s="61"/>
      <c r="AV3801" s="61"/>
      <c r="AW3801" s="61"/>
      <c r="AX3801" s="61"/>
      <c r="AY3801" s="61">
        <v>421</v>
      </c>
      <c r="AZ3801" s="61"/>
      <c r="BA3801" s="61"/>
      <c r="BB3801" s="61"/>
      <c r="BC3801" s="61"/>
      <c r="BD3801" s="61"/>
      <c r="BE3801" s="61"/>
      <c r="BF3801" s="61"/>
      <c r="BG3801" s="61"/>
      <c r="BH3801" s="61"/>
      <c r="BI3801" s="61"/>
      <c r="BJ3801" s="61"/>
      <c r="BK3801" s="61"/>
      <c r="BL3801" s="61"/>
      <c r="BM3801" s="61"/>
      <c r="BN3801" s="61"/>
      <c r="BO3801" s="62">
        <v>-45105</v>
      </c>
    </row>
    <row r="3802" spans="1:67" x14ac:dyDescent="0.2">
      <c r="A3802" s="57" t="s">
        <v>74</v>
      </c>
      <c r="B3802" s="56" t="s">
        <v>74</v>
      </c>
      <c r="C3802" s="56" t="s">
        <v>629</v>
      </c>
      <c r="D3802" s="56">
        <v>1998</v>
      </c>
      <c r="E3802" s="58">
        <v>421755</v>
      </c>
      <c r="F3802" s="58">
        <v>376650</v>
      </c>
      <c r="G3802" s="59">
        <v>404730</v>
      </c>
      <c r="H3802" s="59">
        <v>17025</v>
      </c>
      <c r="I3802" s="60">
        <v>0</v>
      </c>
      <c r="J3802" s="58">
        <v>-45105</v>
      </c>
      <c r="K3802" s="61">
        <v>363</v>
      </c>
      <c r="L3802" s="61"/>
      <c r="M3802" s="61"/>
      <c r="N3802" s="61"/>
      <c r="O3802" s="61"/>
      <c r="P3802" s="61"/>
      <c r="Q3802" s="61"/>
      <c r="R3802" s="61"/>
      <c r="S3802" s="61"/>
      <c r="T3802" s="61"/>
      <c r="U3802" s="61"/>
      <c r="V3802" s="61"/>
      <c r="W3802" s="61"/>
      <c r="X3802" s="61"/>
      <c r="Y3802" s="61"/>
      <c r="Z3802" s="61"/>
      <c r="AA3802" s="62">
        <v>234182</v>
      </c>
      <c r="AB3802" s="61"/>
      <c r="AC3802" s="61"/>
      <c r="AD3802" s="62">
        <v>56110</v>
      </c>
      <c r="AE3802" s="61"/>
      <c r="AF3802" s="62">
        <v>90285</v>
      </c>
      <c r="AG3802" s="61"/>
      <c r="AH3802" s="61"/>
      <c r="AI3802" s="62">
        <v>23790</v>
      </c>
      <c r="AJ3802" s="61"/>
      <c r="AK3802" s="61"/>
      <c r="AL3802" s="61"/>
      <c r="AM3802" s="61"/>
      <c r="AN3802" s="61"/>
      <c r="AO3802" s="61"/>
      <c r="AP3802" s="61">
        <v>521</v>
      </c>
      <c r="AQ3802" s="61"/>
      <c r="AR3802" s="62">
        <v>16083</v>
      </c>
      <c r="AS3802" s="61"/>
      <c r="AT3802" s="61"/>
      <c r="AU3802" s="61"/>
      <c r="AV3802" s="61"/>
      <c r="AW3802" s="61"/>
      <c r="AX3802" s="61"/>
      <c r="AY3802" s="61">
        <v>421</v>
      </c>
      <c r="AZ3802" s="61"/>
      <c r="BA3802" s="61"/>
      <c r="BB3802" s="61"/>
      <c r="BC3802" s="61"/>
      <c r="BD3802" s="61"/>
      <c r="BE3802" s="61"/>
      <c r="BF3802" s="61"/>
      <c r="BG3802" s="61"/>
      <c r="BH3802" s="61"/>
      <c r="BI3802" s="61"/>
      <c r="BJ3802" s="61"/>
      <c r="BK3802" s="61"/>
      <c r="BL3802" s="61"/>
      <c r="BM3802" s="61"/>
      <c r="BN3802" s="61"/>
      <c r="BO3802" s="62">
        <v>-45105</v>
      </c>
    </row>
    <row r="3803" spans="1:67" x14ac:dyDescent="0.2">
      <c r="A3803" s="57" t="s">
        <v>74</v>
      </c>
      <c r="B3803" s="56" t="s">
        <v>74</v>
      </c>
      <c r="C3803" s="56" t="s">
        <v>630</v>
      </c>
      <c r="D3803" s="56">
        <v>1989</v>
      </c>
      <c r="E3803" s="58">
        <v>386504</v>
      </c>
      <c r="F3803" s="58">
        <v>352010</v>
      </c>
      <c r="G3803" s="59">
        <v>381954</v>
      </c>
      <c r="H3803" s="59">
        <v>4550</v>
      </c>
      <c r="I3803" s="60">
        <v>0</v>
      </c>
      <c r="J3803" s="58">
        <v>-34494</v>
      </c>
      <c r="K3803" s="61">
        <v>100</v>
      </c>
      <c r="L3803" s="61"/>
      <c r="M3803" s="61"/>
      <c r="N3803" s="61"/>
      <c r="O3803" s="61"/>
      <c r="P3803" s="61"/>
      <c r="Q3803" s="61"/>
      <c r="R3803" s="61"/>
      <c r="S3803" s="61"/>
      <c r="T3803" s="61"/>
      <c r="U3803" s="61"/>
      <c r="V3803" s="61"/>
      <c r="W3803" s="61"/>
      <c r="X3803" s="61"/>
      <c r="Y3803" s="61"/>
      <c r="Z3803" s="61"/>
      <c r="AA3803" s="62">
        <v>212782</v>
      </c>
      <c r="AB3803" s="61"/>
      <c r="AC3803" s="61"/>
      <c r="AD3803" s="62">
        <v>54216</v>
      </c>
      <c r="AE3803" s="61"/>
      <c r="AF3803" s="62">
        <v>86542</v>
      </c>
      <c r="AG3803" s="61"/>
      <c r="AH3803" s="61"/>
      <c r="AI3803" s="62">
        <v>28314</v>
      </c>
      <c r="AJ3803" s="61"/>
      <c r="AK3803" s="61"/>
      <c r="AL3803" s="61"/>
      <c r="AM3803" s="61"/>
      <c r="AN3803" s="61"/>
      <c r="AO3803" s="61"/>
      <c r="AP3803" s="62">
        <v>4550</v>
      </c>
      <c r="AQ3803" s="61"/>
      <c r="AR3803" s="61"/>
      <c r="AS3803" s="61"/>
      <c r="AT3803" s="61"/>
      <c r="AU3803" s="61"/>
      <c r="AV3803" s="61"/>
      <c r="AW3803" s="61"/>
      <c r="AX3803" s="61"/>
      <c r="AY3803" s="61"/>
      <c r="AZ3803" s="61"/>
      <c r="BA3803" s="61"/>
      <c r="BB3803" s="61"/>
      <c r="BC3803" s="61"/>
      <c r="BD3803" s="61"/>
      <c r="BE3803" s="61"/>
      <c r="BF3803" s="61"/>
      <c r="BG3803" s="61"/>
      <c r="BH3803" s="61"/>
      <c r="BI3803" s="61"/>
      <c r="BJ3803" s="61"/>
      <c r="BK3803" s="61"/>
      <c r="BL3803" s="61"/>
      <c r="BM3803" s="61"/>
      <c r="BN3803" s="61"/>
      <c r="BO3803" s="62">
        <v>-34494</v>
      </c>
    </row>
    <row r="3804" spans="1:67" x14ac:dyDescent="0.2">
      <c r="A3804" s="57" t="s">
        <v>74</v>
      </c>
      <c r="B3804" s="56" t="s">
        <v>74</v>
      </c>
      <c r="C3804" s="56" t="s">
        <v>630</v>
      </c>
      <c r="D3804" s="56">
        <v>1990</v>
      </c>
      <c r="E3804" s="58">
        <v>400797</v>
      </c>
      <c r="F3804" s="58">
        <v>366303</v>
      </c>
      <c r="G3804" s="59">
        <v>396247</v>
      </c>
      <c r="H3804" s="59">
        <v>4550</v>
      </c>
      <c r="I3804" s="60">
        <v>0</v>
      </c>
      <c r="J3804" s="58">
        <v>-34494</v>
      </c>
      <c r="K3804" s="61">
        <v>100</v>
      </c>
      <c r="L3804" s="61"/>
      <c r="M3804" s="61"/>
      <c r="N3804" s="61"/>
      <c r="O3804" s="61"/>
      <c r="P3804" s="61"/>
      <c r="Q3804" s="61"/>
      <c r="R3804" s="61"/>
      <c r="S3804" s="61"/>
      <c r="T3804" s="61"/>
      <c r="U3804" s="61"/>
      <c r="V3804" s="61"/>
      <c r="W3804" s="61"/>
      <c r="X3804" s="61"/>
      <c r="Y3804" s="61"/>
      <c r="Z3804" s="61"/>
      <c r="AA3804" s="62">
        <v>216039</v>
      </c>
      <c r="AB3804" s="61"/>
      <c r="AC3804" s="61"/>
      <c r="AD3804" s="62">
        <v>63882</v>
      </c>
      <c r="AE3804" s="61"/>
      <c r="AF3804" s="62">
        <v>86384</v>
      </c>
      <c r="AG3804" s="61"/>
      <c r="AH3804" s="61"/>
      <c r="AI3804" s="62">
        <v>29842</v>
      </c>
      <c r="AJ3804" s="61"/>
      <c r="AK3804" s="61"/>
      <c r="AL3804" s="61"/>
      <c r="AM3804" s="61"/>
      <c r="AN3804" s="61"/>
      <c r="AO3804" s="61"/>
      <c r="AP3804" s="62">
        <v>4550</v>
      </c>
      <c r="AQ3804" s="61"/>
      <c r="AR3804" s="61"/>
      <c r="AS3804" s="61"/>
      <c r="AT3804" s="61"/>
      <c r="AU3804" s="61"/>
      <c r="AV3804" s="61"/>
      <c r="AW3804" s="61"/>
      <c r="AX3804" s="61"/>
      <c r="AY3804" s="61"/>
      <c r="AZ3804" s="61"/>
      <c r="BA3804" s="61"/>
      <c r="BB3804" s="61"/>
      <c r="BC3804" s="61"/>
      <c r="BD3804" s="61"/>
      <c r="BE3804" s="61"/>
      <c r="BF3804" s="61"/>
      <c r="BG3804" s="61"/>
      <c r="BH3804" s="61"/>
      <c r="BI3804" s="61"/>
      <c r="BJ3804" s="61"/>
      <c r="BK3804" s="61"/>
      <c r="BL3804" s="61"/>
      <c r="BM3804" s="61"/>
      <c r="BN3804" s="61"/>
      <c r="BO3804" s="62">
        <v>-34494</v>
      </c>
    </row>
    <row r="3805" spans="1:67" x14ac:dyDescent="0.2">
      <c r="A3805" s="57" t="s">
        <v>74</v>
      </c>
      <c r="B3805" s="56" t="s">
        <v>74</v>
      </c>
      <c r="C3805" s="56" t="s">
        <v>630</v>
      </c>
      <c r="D3805" s="56">
        <v>1991</v>
      </c>
      <c r="E3805" s="58">
        <v>430389</v>
      </c>
      <c r="F3805" s="58">
        <v>395895</v>
      </c>
      <c r="G3805" s="59">
        <v>425839</v>
      </c>
      <c r="H3805" s="59">
        <v>4550</v>
      </c>
      <c r="I3805" s="60">
        <v>0</v>
      </c>
      <c r="J3805" s="58">
        <v>-34494</v>
      </c>
      <c r="K3805" s="61">
        <v>100</v>
      </c>
      <c r="L3805" s="61"/>
      <c r="M3805" s="61"/>
      <c r="N3805" s="61"/>
      <c r="O3805" s="61"/>
      <c r="P3805" s="61"/>
      <c r="Q3805" s="61"/>
      <c r="R3805" s="61"/>
      <c r="S3805" s="61"/>
      <c r="T3805" s="61"/>
      <c r="U3805" s="61"/>
      <c r="V3805" s="61"/>
      <c r="W3805" s="61"/>
      <c r="X3805" s="61"/>
      <c r="Y3805" s="61"/>
      <c r="Z3805" s="61"/>
      <c r="AA3805" s="62">
        <v>221771</v>
      </c>
      <c r="AB3805" s="61"/>
      <c r="AC3805" s="61"/>
      <c r="AD3805" s="62">
        <v>70306</v>
      </c>
      <c r="AE3805" s="61"/>
      <c r="AF3805" s="62">
        <v>101014</v>
      </c>
      <c r="AG3805" s="61"/>
      <c r="AH3805" s="61"/>
      <c r="AI3805" s="62">
        <v>32648</v>
      </c>
      <c r="AJ3805" s="61"/>
      <c r="AK3805" s="61"/>
      <c r="AL3805" s="61"/>
      <c r="AM3805" s="61"/>
      <c r="AN3805" s="61"/>
      <c r="AO3805" s="61"/>
      <c r="AP3805" s="62">
        <v>4550</v>
      </c>
      <c r="AQ3805" s="61"/>
      <c r="AR3805" s="61"/>
      <c r="AS3805" s="61"/>
      <c r="AT3805" s="61"/>
      <c r="AU3805" s="61"/>
      <c r="AV3805" s="61"/>
      <c r="AW3805" s="61"/>
      <c r="AX3805" s="61"/>
      <c r="AY3805" s="61"/>
      <c r="AZ3805" s="61"/>
      <c r="BA3805" s="61"/>
      <c r="BB3805" s="61"/>
      <c r="BC3805" s="61"/>
      <c r="BD3805" s="61"/>
      <c r="BE3805" s="61"/>
      <c r="BF3805" s="61"/>
      <c r="BG3805" s="61"/>
      <c r="BH3805" s="61"/>
      <c r="BI3805" s="61"/>
      <c r="BJ3805" s="61"/>
      <c r="BK3805" s="61"/>
      <c r="BL3805" s="61"/>
      <c r="BM3805" s="61"/>
      <c r="BN3805" s="61"/>
      <c r="BO3805" s="62">
        <v>-34494</v>
      </c>
    </row>
    <row r="3806" spans="1:67" x14ac:dyDescent="0.2">
      <c r="A3806" s="57" t="s">
        <v>74</v>
      </c>
      <c r="B3806" s="56" t="s">
        <v>74</v>
      </c>
      <c r="C3806" s="56" t="s">
        <v>630</v>
      </c>
      <c r="D3806" s="56">
        <v>1992</v>
      </c>
      <c r="E3806" s="58">
        <v>468529</v>
      </c>
      <c r="F3806" s="58">
        <v>434035</v>
      </c>
      <c r="G3806" s="59">
        <v>463979</v>
      </c>
      <c r="H3806" s="59">
        <v>4550</v>
      </c>
      <c r="I3806" s="60">
        <v>0</v>
      </c>
      <c r="J3806" s="58">
        <v>-34494</v>
      </c>
      <c r="K3806" s="61">
        <v>100</v>
      </c>
      <c r="L3806" s="61"/>
      <c r="M3806" s="61"/>
      <c r="N3806" s="61"/>
      <c r="O3806" s="61"/>
      <c r="P3806" s="61"/>
      <c r="Q3806" s="61"/>
      <c r="R3806" s="61"/>
      <c r="S3806" s="61"/>
      <c r="T3806" s="61"/>
      <c r="U3806" s="61"/>
      <c r="V3806" s="61"/>
      <c r="W3806" s="61"/>
      <c r="X3806" s="61"/>
      <c r="Y3806" s="61"/>
      <c r="Z3806" s="61"/>
      <c r="AA3806" s="62">
        <v>252151</v>
      </c>
      <c r="AB3806" s="61"/>
      <c r="AC3806" s="61"/>
      <c r="AD3806" s="62">
        <v>71352</v>
      </c>
      <c r="AE3806" s="61"/>
      <c r="AF3806" s="62">
        <v>107013</v>
      </c>
      <c r="AG3806" s="61"/>
      <c r="AH3806" s="61"/>
      <c r="AI3806" s="62">
        <v>33363</v>
      </c>
      <c r="AJ3806" s="61"/>
      <c r="AK3806" s="61"/>
      <c r="AL3806" s="61"/>
      <c r="AM3806" s="61"/>
      <c r="AN3806" s="61"/>
      <c r="AO3806" s="61"/>
      <c r="AP3806" s="62">
        <v>4550</v>
      </c>
      <c r="AQ3806" s="61"/>
      <c r="AR3806" s="61"/>
      <c r="AS3806" s="61"/>
      <c r="AT3806" s="61"/>
      <c r="AU3806" s="61"/>
      <c r="AV3806" s="61"/>
      <c r="AW3806" s="61"/>
      <c r="AX3806" s="61"/>
      <c r="AY3806" s="61"/>
      <c r="AZ3806" s="61"/>
      <c r="BA3806" s="61"/>
      <c r="BB3806" s="61"/>
      <c r="BC3806" s="61"/>
      <c r="BD3806" s="61"/>
      <c r="BE3806" s="61"/>
      <c r="BF3806" s="61"/>
      <c r="BG3806" s="61"/>
      <c r="BH3806" s="61"/>
      <c r="BI3806" s="61"/>
      <c r="BJ3806" s="61"/>
      <c r="BK3806" s="61"/>
      <c r="BL3806" s="61"/>
      <c r="BM3806" s="61"/>
      <c r="BN3806" s="61"/>
      <c r="BO3806" s="62">
        <v>-34494</v>
      </c>
    </row>
    <row r="3807" spans="1:67" x14ac:dyDescent="0.2">
      <c r="A3807" s="57" t="s">
        <v>74</v>
      </c>
      <c r="B3807" s="56" t="s">
        <v>74</v>
      </c>
      <c r="C3807" s="56" t="s">
        <v>630</v>
      </c>
      <c r="D3807" s="56">
        <v>1993</v>
      </c>
      <c r="E3807" s="58">
        <v>471718</v>
      </c>
      <c r="F3807" s="58">
        <v>437224</v>
      </c>
      <c r="G3807" s="59">
        <v>467168</v>
      </c>
      <c r="H3807" s="59">
        <v>4550</v>
      </c>
      <c r="I3807" s="60">
        <v>0</v>
      </c>
      <c r="J3807" s="58">
        <v>-34494</v>
      </c>
      <c r="K3807" s="61">
        <v>100</v>
      </c>
      <c r="L3807" s="61"/>
      <c r="M3807" s="61"/>
      <c r="N3807" s="61"/>
      <c r="O3807" s="61"/>
      <c r="P3807" s="61"/>
      <c r="Q3807" s="61"/>
      <c r="R3807" s="61"/>
      <c r="S3807" s="61"/>
      <c r="T3807" s="61"/>
      <c r="U3807" s="61"/>
      <c r="V3807" s="61"/>
      <c r="W3807" s="62">
        <v>37565</v>
      </c>
      <c r="X3807" s="61"/>
      <c r="Y3807" s="61"/>
      <c r="Z3807" s="61"/>
      <c r="AA3807" s="62">
        <v>210312</v>
      </c>
      <c r="AB3807" s="61"/>
      <c r="AC3807" s="61"/>
      <c r="AD3807" s="62">
        <v>72333</v>
      </c>
      <c r="AE3807" s="61"/>
      <c r="AF3807" s="62">
        <v>112698</v>
      </c>
      <c r="AG3807" s="61"/>
      <c r="AH3807" s="61"/>
      <c r="AI3807" s="62">
        <v>34160</v>
      </c>
      <c r="AJ3807" s="61"/>
      <c r="AK3807" s="61"/>
      <c r="AL3807" s="61"/>
      <c r="AM3807" s="61"/>
      <c r="AN3807" s="61"/>
      <c r="AO3807" s="61"/>
      <c r="AP3807" s="62">
        <v>4550</v>
      </c>
      <c r="AQ3807" s="61"/>
      <c r="AR3807" s="61"/>
      <c r="AS3807" s="61"/>
      <c r="AT3807" s="61"/>
      <c r="AU3807" s="61"/>
      <c r="AV3807" s="61"/>
      <c r="AW3807" s="61"/>
      <c r="AX3807" s="61"/>
      <c r="AY3807" s="61"/>
      <c r="AZ3807" s="61"/>
      <c r="BA3807" s="61"/>
      <c r="BB3807" s="61"/>
      <c r="BC3807" s="61"/>
      <c r="BD3807" s="61"/>
      <c r="BE3807" s="61"/>
      <c r="BF3807" s="61"/>
      <c r="BG3807" s="61"/>
      <c r="BH3807" s="61"/>
      <c r="BI3807" s="61"/>
      <c r="BJ3807" s="61"/>
      <c r="BK3807" s="61"/>
      <c r="BL3807" s="61"/>
      <c r="BM3807" s="61"/>
      <c r="BN3807" s="61"/>
      <c r="BO3807" s="62">
        <v>-34494</v>
      </c>
    </row>
    <row r="3808" spans="1:67" x14ac:dyDescent="0.2">
      <c r="A3808" s="57" t="s">
        <v>74</v>
      </c>
      <c r="B3808" s="56" t="s">
        <v>74</v>
      </c>
      <c r="C3808" s="56" t="s">
        <v>630</v>
      </c>
      <c r="D3808" s="56">
        <v>1994</v>
      </c>
      <c r="E3808" s="58">
        <v>500936</v>
      </c>
      <c r="F3808" s="58">
        <v>423035</v>
      </c>
      <c r="G3808" s="59">
        <v>496386</v>
      </c>
      <c r="H3808" s="59">
        <v>4550</v>
      </c>
      <c r="I3808" s="60">
        <v>0</v>
      </c>
      <c r="J3808" s="58">
        <v>-77901</v>
      </c>
      <c r="K3808" s="61">
        <v>100</v>
      </c>
      <c r="L3808" s="61"/>
      <c r="M3808" s="61"/>
      <c r="N3808" s="61"/>
      <c r="O3808" s="61"/>
      <c r="P3808" s="61"/>
      <c r="Q3808" s="61"/>
      <c r="R3808" s="61"/>
      <c r="S3808" s="61"/>
      <c r="T3808" s="61"/>
      <c r="U3808" s="61"/>
      <c r="V3808" s="61"/>
      <c r="W3808" s="62">
        <v>37565</v>
      </c>
      <c r="X3808" s="61"/>
      <c r="Y3808" s="61"/>
      <c r="Z3808" s="61"/>
      <c r="AA3808" s="62">
        <v>236493</v>
      </c>
      <c r="AB3808" s="61"/>
      <c r="AC3808" s="61"/>
      <c r="AD3808" s="62">
        <v>73461</v>
      </c>
      <c r="AE3808" s="61"/>
      <c r="AF3808" s="62">
        <v>113006</v>
      </c>
      <c r="AG3808" s="61"/>
      <c r="AH3808" s="61"/>
      <c r="AI3808" s="62">
        <v>35761</v>
      </c>
      <c r="AJ3808" s="61"/>
      <c r="AK3808" s="61"/>
      <c r="AL3808" s="61"/>
      <c r="AM3808" s="61"/>
      <c r="AN3808" s="61"/>
      <c r="AO3808" s="61"/>
      <c r="AP3808" s="62">
        <v>4550</v>
      </c>
      <c r="AQ3808" s="61"/>
      <c r="AR3808" s="61"/>
      <c r="AS3808" s="61"/>
      <c r="AT3808" s="61"/>
      <c r="AU3808" s="61"/>
      <c r="AV3808" s="61"/>
      <c r="AW3808" s="61"/>
      <c r="AX3808" s="61"/>
      <c r="AY3808" s="61"/>
      <c r="AZ3808" s="61"/>
      <c r="BA3808" s="61"/>
      <c r="BB3808" s="61"/>
      <c r="BC3808" s="61"/>
      <c r="BD3808" s="61"/>
      <c r="BE3808" s="61"/>
      <c r="BF3808" s="61"/>
      <c r="BG3808" s="61"/>
      <c r="BH3808" s="61"/>
      <c r="BI3808" s="61"/>
      <c r="BJ3808" s="61"/>
      <c r="BK3808" s="61"/>
      <c r="BL3808" s="61"/>
      <c r="BM3808" s="61"/>
      <c r="BN3808" s="61"/>
      <c r="BO3808" s="62">
        <v>-77901</v>
      </c>
    </row>
    <row r="3809" spans="1:67" x14ac:dyDescent="0.2">
      <c r="A3809" s="57" t="s">
        <v>74</v>
      </c>
      <c r="B3809" s="56" t="s">
        <v>74</v>
      </c>
      <c r="C3809" s="56" t="s">
        <v>630</v>
      </c>
      <c r="D3809" s="56">
        <v>1995</v>
      </c>
      <c r="E3809" s="58">
        <v>530567</v>
      </c>
      <c r="F3809" s="58">
        <v>452666</v>
      </c>
      <c r="G3809" s="59">
        <v>530567</v>
      </c>
      <c r="H3809" s="59">
        <v>0</v>
      </c>
      <c r="I3809" s="60">
        <v>0</v>
      </c>
      <c r="J3809" s="58">
        <v>-77901</v>
      </c>
      <c r="K3809" s="61">
        <v>100</v>
      </c>
      <c r="L3809" s="61"/>
      <c r="M3809" s="61"/>
      <c r="N3809" s="61"/>
      <c r="O3809" s="61"/>
      <c r="P3809" s="61"/>
      <c r="Q3809" s="61"/>
      <c r="R3809" s="61"/>
      <c r="S3809" s="61"/>
      <c r="T3809" s="61"/>
      <c r="U3809" s="61"/>
      <c r="V3809" s="61"/>
      <c r="W3809" s="62">
        <v>37565</v>
      </c>
      <c r="X3809" s="61"/>
      <c r="Y3809" s="61"/>
      <c r="Z3809" s="61"/>
      <c r="AA3809" s="62">
        <v>267427</v>
      </c>
      <c r="AB3809" s="61"/>
      <c r="AC3809" s="61"/>
      <c r="AD3809" s="62">
        <v>73461</v>
      </c>
      <c r="AE3809" s="61"/>
      <c r="AF3809" s="62">
        <v>113556</v>
      </c>
      <c r="AG3809" s="61"/>
      <c r="AH3809" s="61"/>
      <c r="AI3809" s="62">
        <v>38458</v>
      </c>
      <c r="AJ3809" s="61"/>
      <c r="AK3809" s="61"/>
      <c r="AL3809" s="61"/>
      <c r="AM3809" s="61"/>
      <c r="AN3809" s="61"/>
      <c r="AO3809" s="61"/>
      <c r="AP3809" s="61"/>
      <c r="AQ3809" s="61"/>
      <c r="AR3809" s="61"/>
      <c r="AS3809" s="61"/>
      <c r="AT3809" s="61"/>
      <c r="AU3809" s="61"/>
      <c r="AV3809" s="61"/>
      <c r="AW3809" s="61"/>
      <c r="AX3809" s="61"/>
      <c r="AY3809" s="61"/>
      <c r="AZ3809" s="61"/>
      <c r="BA3809" s="61"/>
      <c r="BB3809" s="61"/>
      <c r="BC3809" s="61"/>
      <c r="BD3809" s="61"/>
      <c r="BE3809" s="61"/>
      <c r="BF3809" s="61"/>
      <c r="BG3809" s="61"/>
      <c r="BH3809" s="61"/>
      <c r="BI3809" s="61"/>
      <c r="BJ3809" s="61"/>
      <c r="BK3809" s="61"/>
      <c r="BL3809" s="61"/>
      <c r="BM3809" s="61"/>
      <c r="BN3809" s="61"/>
      <c r="BO3809" s="62">
        <v>-77901</v>
      </c>
    </row>
    <row r="3810" spans="1:67" x14ac:dyDescent="0.2">
      <c r="A3810" s="57" t="s">
        <v>74</v>
      </c>
      <c r="B3810" s="56" t="s">
        <v>74</v>
      </c>
      <c r="C3810" s="56" t="s">
        <v>630</v>
      </c>
      <c r="D3810" s="56">
        <v>1996</v>
      </c>
      <c r="E3810" s="58">
        <v>552518</v>
      </c>
      <c r="F3810" s="58">
        <v>473181</v>
      </c>
      <c r="G3810" s="59">
        <v>552518</v>
      </c>
      <c r="H3810" s="59">
        <v>0</v>
      </c>
      <c r="I3810" s="60">
        <v>0</v>
      </c>
      <c r="J3810" s="58">
        <v>-79337</v>
      </c>
      <c r="K3810" s="61">
        <v>100</v>
      </c>
      <c r="L3810" s="61"/>
      <c r="M3810" s="61"/>
      <c r="N3810" s="61"/>
      <c r="O3810" s="61"/>
      <c r="P3810" s="61"/>
      <c r="Q3810" s="61"/>
      <c r="R3810" s="61"/>
      <c r="S3810" s="61"/>
      <c r="T3810" s="61"/>
      <c r="U3810" s="61"/>
      <c r="V3810" s="61"/>
      <c r="W3810" s="62">
        <v>37565</v>
      </c>
      <c r="X3810" s="61"/>
      <c r="Y3810" s="61"/>
      <c r="Z3810" s="61"/>
      <c r="AA3810" s="62">
        <v>283767</v>
      </c>
      <c r="AB3810" s="61"/>
      <c r="AC3810" s="61"/>
      <c r="AD3810" s="62">
        <v>73461</v>
      </c>
      <c r="AE3810" s="61"/>
      <c r="AF3810" s="62">
        <v>115682</v>
      </c>
      <c r="AG3810" s="61"/>
      <c r="AH3810" s="61"/>
      <c r="AI3810" s="62">
        <v>41943</v>
      </c>
      <c r="AJ3810" s="61"/>
      <c r="AK3810" s="61"/>
      <c r="AL3810" s="61"/>
      <c r="AM3810" s="61"/>
      <c r="AN3810" s="61"/>
      <c r="AO3810" s="61"/>
      <c r="AP3810" s="61"/>
      <c r="AQ3810" s="61"/>
      <c r="AR3810" s="61"/>
      <c r="AS3810" s="61"/>
      <c r="AT3810" s="61"/>
      <c r="AU3810" s="61"/>
      <c r="AV3810" s="61"/>
      <c r="AW3810" s="61"/>
      <c r="AX3810" s="61"/>
      <c r="AY3810" s="61"/>
      <c r="AZ3810" s="61"/>
      <c r="BA3810" s="61"/>
      <c r="BB3810" s="61"/>
      <c r="BC3810" s="61"/>
      <c r="BD3810" s="61"/>
      <c r="BE3810" s="61"/>
      <c r="BF3810" s="61"/>
      <c r="BG3810" s="61"/>
      <c r="BH3810" s="61"/>
      <c r="BI3810" s="61"/>
      <c r="BJ3810" s="61"/>
      <c r="BK3810" s="61"/>
      <c r="BL3810" s="61"/>
      <c r="BM3810" s="61"/>
      <c r="BN3810" s="61"/>
      <c r="BO3810" s="62">
        <v>-79337</v>
      </c>
    </row>
    <row r="3811" spans="1:67" x14ac:dyDescent="0.2">
      <c r="A3811" s="57" t="s">
        <v>74</v>
      </c>
      <c r="B3811" s="56" t="s">
        <v>74</v>
      </c>
      <c r="C3811" s="56" t="s">
        <v>630</v>
      </c>
      <c r="D3811" s="56">
        <v>1997</v>
      </c>
      <c r="E3811" s="58">
        <v>586173</v>
      </c>
      <c r="F3811" s="58">
        <v>506186</v>
      </c>
      <c r="G3811" s="59">
        <v>583285</v>
      </c>
      <c r="H3811" s="59">
        <v>2888</v>
      </c>
      <c r="I3811" s="60">
        <v>0</v>
      </c>
      <c r="J3811" s="58">
        <v>-79987</v>
      </c>
      <c r="K3811" s="61">
        <v>100</v>
      </c>
      <c r="L3811" s="61"/>
      <c r="M3811" s="61"/>
      <c r="N3811" s="61"/>
      <c r="O3811" s="61"/>
      <c r="P3811" s="61"/>
      <c r="Q3811" s="61"/>
      <c r="R3811" s="61"/>
      <c r="S3811" s="61"/>
      <c r="T3811" s="61"/>
      <c r="U3811" s="61"/>
      <c r="V3811" s="61"/>
      <c r="W3811" s="62">
        <v>37565</v>
      </c>
      <c r="X3811" s="61"/>
      <c r="Y3811" s="61"/>
      <c r="Z3811" s="61"/>
      <c r="AA3811" s="62">
        <v>309953</v>
      </c>
      <c r="AB3811" s="61"/>
      <c r="AC3811" s="61"/>
      <c r="AD3811" s="62">
        <v>78942</v>
      </c>
      <c r="AE3811" s="61"/>
      <c r="AF3811" s="62">
        <v>116582</v>
      </c>
      <c r="AG3811" s="61"/>
      <c r="AH3811" s="61"/>
      <c r="AI3811" s="62">
        <v>40143</v>
      </c>
      <c r="AJ3811" s="61"/>
      <c r="AK3811" s="61"/>
      <c r="AL3811" s="61"/>
      <c r="AM3811" s="61"/>
      <c r="AN3811" s="61"/>
      <c r="AO3811" s="61"/>
      <c r="AP3811" s="62">
        <v>2888</v>
      </c>
      <c r="AQ3811" s="61"/>
      <c r="AR3811" s="61"/>
      <c r="AS3811" s="61"/>
      <c r="AT3811" s="61"/>
      <c r="AU3811" s="61"/>
      <c r="AV3811" s="61"/>
      <c r="AW3811" s="61"/>
      <c r="AX3811" s="61"/>
      <c r="AY3811" s="61"/>
      <c r="AZ3811" s="61"/>
      <c r="BA3811" s="61"/>
      <c r="BB3811" s="61"/>
      <c r="BC3811" s="61"/>
      <c r="BD3811" s="61"/>
      <c r="BE3811" s="61"/>
      <c r="BF3811" s="61"/>
      <c r="BG3811" s="61"/>
      <c r="BH3811" s="61"/>
      <c r="BI3811" s="61"/>
      <c r="BJ3811" s="61"/>
      <c r="BK3811" s="61"/>
      <c r="BL3811" s="61"/>
      <c r="BM3811" s="61"/>
      <c r="BN3811" s="61"/>
      <c r="BO3811" s="62">
        <v>-79987</v>
      </c>
    </row>
    <row r="3812" spans="1:67" x14ac:dyDescent="0.2">
      <c r="A3812" s="57" t="s">
        <v>74</v>
      </c>
      <c r="B3812" s="56" t="s">
        <v>74</v>
      </c>
      <c r="C3812" s="56" t="s">
        <v>631</v>
      </c>
      <c r="D3812" s="56">
        <v>1989</v>
      </c>
      <c r="E3812" s="58">
        <v>496904</v>
      </c>
      <c r="F3812" s="58">
        <v>459433</v>
      </c>
      <c r="G3812" s="59">
        <v>483588</v>
      </c>
      <c r="H3812" s="59">
        <v>13316</v>
      </c>
      <c r="I3812" s="60">
        <v>0</v>
      </c>
      <c r="J3812" s="58">
        <v>-37471</v>
      </c>
      <c r="K3812" s="61">
        <v>500</v>
      </c>
      <c r="L3812" s="61"/>
      <c r="M3812" s="61"/>
      <c r="N3812" s="61"/>
      <c r="O3812" s="61"/>
      <c r="P3812" s="62">
        <v>13028</v>
      </c>
      <c r="Q3812" s="61"/>
      <c r="R3812" s="61"/>
      <c r="S3812" s="61"/>
      <c r="T3812" s="61"/>
      <c r="U3812" s="61"/>
      <c r="V3812" s="61"/>
      <c r="W3812" s="61"/>
      <c r="X3812" s="61"/>
      <c r="Y3812" s="61"/>
      <c r="Z3812" s="61"/>
      <c r="AA3812" s="62">
        <v>233975</v>
      </c>
      <c r="AB3812" s="61"/>
      <c r="AC3812" s="61"/>
      <c r="AD3812" s="62">
        <v>59539</v>
      </c>
      <c r="AE3812" s="61"/>
      <c r="AF3812" s="62">
        <v>119282</v>
      </c>
      <c r="AG3812" s="61"/>
      <c r="AH3812" s="61"/>
      <c r="AI3812" s="62">
        <v>57264</v>
      </c>
      <c r="AJ3812" s="61"/>
      <c r="AK3812" s="61"/>
      <c r="AL3812" s="61"/>
      <c r="AM3812" s="61"/>
      <c r="AN3812" s="61"/>
      <c r="AO3812" s="61"/>
      <c r="AP3812" s="62">
        <v>2774</v>
      </c>
      <c r="AQ3812" s="61"/>
      <c r="AR3812" s="61"/>
      <c r="AS3812" s="61"/>
      <c r="AT3812" s="61"/>
      <c r="AU3812" s="61"/>
      <c r="AV3812" s="61"/>
      <c r="AW3812" s="61"/>
      <c r="AX3812" s="61"/>
      <c r="AY3812" s="62">
        <v>1942</v>
      </c>
      <c r="AZ3812" s="61"/>
      <c r="BA3812" s="62">
        <v>8600</v>
      </c>
      <c r="BB3812" s="61"/>
      <c r="BC3812" s="61"/>
      <c r="BD3812" s="61"/>
      <c r="BE3812" s="61"/>
      <c r="BF3812" s="61"/>
      <c r="BG3812" s="61"/>
      <c r="BH3812" s="61"/>
      <c r="BI3812" s="61"/>
      <c r="BJ3812" s="61"/>
      <c r="BK3812" s="61"/>
      <c r="BL3812" s="61"/>
      <c r="BM3812" s="61"/>
      <c r="BN3812" s="61"/>
      <c r="BO3812" s="62">
        <v>-37471</v>
      </c>
    </row>
    <row r="3813" spans="1:67" x14ac:dyDescent="0.2">
      <c r="A3813" s="57" t="s">
        <v>74</v>
      </c>
      <c r="B3813" s="56" t="s">
        <v>74</v>
      </c>
      <c r="C3813" s="56" t="s">
        <v>631</v>
      </c>
      <c r="D3813" s="56">
        <v>1990</v>
      </c>
      <c r="E3813" s="58">
        <v>555989</v>
      </c>
      <c r="F3813" s="58">
        <v>518518</v>
      </c>
      <c r="G3813" s="59">
        <v>510305</v>
      </c>
      <c r="H3813" s="59">
        <v>45684</v>
      </c>
      <c r="I3813" s="60">
        <v>0</v>
      </c>
      <c r="J3813" s="58">
        <v>-37471</v>
      </c>
      <c r="K3813" s="61">
        <v>500</v>
      </c>
      <c r="L3813" s="61"/>
      <c r="M3813" s="61"/>
      <c r="N3813" s="61"/>
      <c r="O3813" s="61"/>
      <c r="P3813" s="62">
        <v>13028</v>
      </c>
      <c r="Q3813" s="61"/>
      <c r="R3813" s="61"/>
      <c r="S3813" s="61"/>
      <c r="T3813" s="61"/>
      <c r="U3813" s="61"/>
      <c r="V3813" s="61"/>
      <c r="W3813" s="61"/>
      <c r="X3813" s="61"/>
      <c r="Y3813" s="61"/>
      <c r="Z3813" s="61"/>
      <c r="AA3813" s="62">
        <v>254855</v>
      </c>
      <c r="AB3813" s="61"/>
      <c r="AC3813" s="61"/>
      <c r="AD3813" s="62">
        <v>63977</v>
      </c>
      <c r="AE3813" s="61"/>
      <c r="AF3813" s="62">
        <v>119282</v>
      </c>
      <c r="AG3813" s="61"/>
      <c r="AH3813" s="61"/>
      <c r="AI3813" s="62">
        <v>58663</v>
      </c>
      <c r="AJ3813" s="61"/>
      <c r="AK3813" s="61"/>
      <c r="AL3813" s="61"/>
      <c r="AM3813" s="61"/>
      <c r="AN3813" s="61"/>
      <c r="AO3813" s="61"/>
      <c r="AP3813" s="62">
        <v>2774</v>
      </c>
      <c r="AQ3813" s="61"/>
      <c r="AR3813" s="61"/>
      <c r="AS3813" s="61"/>
      <c r="AT3813" s="61"/>
      <c r="AU3813" s="61"/>
      <c r="AV3813" s="61"/>
      <c r="AW3813" s="61"/>
      <c r="AX3813" s="61"/>
      <c r="AY3813" s="62">
        <v>2384</v>
      </c>
      <c r="AZ3813" s="61"/>
      <c r="BA3813" s="62">
        <v>40526</v>
      </c>
      <c r="BB3813" s="61"/>
      <c r="BC3813" s="61"/>
      <c r="BD3813" s="61"/>
      <c r="BE3813" s="61"/>
      <c r="BF3813" s="61"/>
      <c r="BG3813" s="61"/>
      <c r="BH3813" s="61"/>
      <c r="BI3813" s="61"/>
      <c r="BJ3813" s="61"/>
      <c r="BK3813" s="61"/>
      <c r="BL3813" s="61"/>
      <c r="BM3813" s="61"/>
      <c r="BN3813" s="61"/>
      <c r="BO3813" s="62">
        <v>-37471</v>
      </c>
    </row>
    <row r="3814" spans="1:67" x14ac:dyDescent="0.2">
      <c r="A3814" s="57" t="s">
        <v>74</v>
      </c>
      <c r="B3814" s="56" t="s">
        <v>74</v>
      </c>
      <c r="C3814" s="56" t="s">
        <v>631</v>
      </c>
      <c r="D3814" s="56">
        <v>1991</v>
      </c>
      <c r="E3814" s="58">
        <v>572883</v>
      </c>
      <c r="F3814" s="58">
        <v>535412</v>
      </c>
      <c r="G3814" s="59">
        <v>535355</v>
      </c>
      <c r="H3814" s="59">
        <v>37528</v>
      </c>
      <c r="I3814" s="60">
        <v>0</v>
      </c>
      <c r="J3814" s="58">
        <v>-37471</v>
      </c>
      <c r="K3814" s="61">
        <v>500</v>
      </c>
      <c r="L3814" s="61"/>
      <c r="M3814" s="61"/>
      <c r="N3814" s="61"/>
      <c r="O3814" s="61"/>
      <c r="P3814" s="62">
        <v>13028</v>
      </c>
      <c r="Q3814" s="61"/>
      <c r="R3814" s="61"/>
      <c r="S3814" s="61"/>
      <c r="T3814" s="61"/>
      <c r="U3814" s="61"/>
      <c r="V3814" s="61"/>
      <c r="W3814" s="61"/>
      <c r="X3814" s="61"/>
      <c r="Y3814" s="61"/>
      <c r="Z3814" s="61"/>
      <c r="AA3814" s="62">
        <v>267939</v>
      </c>
      <c r="AB3814" s="61"/>
      <c r="AC3814" s="61"/>
      <c r="AD3814" s="62">
        <v>64891</v>
      </c>
      <c r="AE3814" s="61"/>
      <c r="AF3814" s="62">
        <v>124915</v>
      </c>
      <c r="AG3814" s="61"/>
      <c r="AH3814" s="61"/>
      <c r="AI3814" s="62">
        <v>64082</v>
      </c>
      <c r="AJ3814" s="61"/>
      <c r="AK3814" s="61"/>
      <c r="AL3814" s="61"/>
      <c r="AM3814" s="61"/>
      <c r="AN3814" s="61"/>
      <c r="AO3814" s="61"/>
      <c r="AP3814" s="62">
        <v>2774</v>
      </c>
      <c r="AQ3814" s="61"/>
      <c r="AR3814" s="61"/>
      <c r="AS3814" s="61"/>
      <c r="AT3814" s="61"/>
      <c r="AU3814" s="61"/>
      <c r="AV3814" s="61"/>
      <c r="AW3814" s="61"/>
      <c r="AX3814" s="61"/>
      <c r="AY3814" s="62">
        <v>2827</v>
      </c>
      <c r="AZ3814" s="61"/>
      <c r="BA3814" s="62">
        <v>31927</v>
      </c>
      <c r="BB3814" s="61"/>
      <c r="BC3814" s="61"/>
      <c r="BD3814" s="61"/>
      <c r="BE3814" s="61"/>
      <c r="BF3814" s="61"/>
      <c r="BG3814" s="61"/>
      <c r="BH3814" s="61"/>
      <c r="BI3814" s="61"/>
      <c r="BJ3814" s="61"/>
      <c r="BK3814" s="61"/>
      <c r="BL3814" s="61"/>
      <c r="BM3814" s="61"/>
      <c r="BN3814" s="61"/>
      <c r="BO3814" s="62">
        <v>-37471</v>
      </c>
    </row>
    <row r="3815" spans="1:67" x14ac:dyDescent="0.2">
      <c r="A3815" s="57" t="s">
        <v>74</v>
      </c>
      <c r="B3815" s="56" t="s">
        <v>74</v>
      </c>
      <c r="C3815" s="56" t="s">
        <v>631</v>
      </c>
      <c r="D3815" s="56">
        <v>1992</v>
      </c>
      <c r="E3815" s="58">
        <v>591804</v>
      </c>
      <c r="F3815" s="58">
        <v>554333</v>
      </c>
      <c r="G3815" s="59">
        <v>554276</v>
      </c>
      <c r="H3815" s="59">
        <v>37528</v>
      </c>
      <c r="I3815" s="60">
        <v>0</v>
      </c>
      <c r="J3815" s="58">
        <v>-37471</v>
      </c>
      <c r="K3815" s="64">
        <v>500</v>
      </c>
      <c r="L3815" s="64"/>
      <c r="M3815" s="64"/>
      <c r="N3815" s="64"/>
      <c r="O3815" s="64"/>
      <c r="P3815" s="65">
        <v>13028</v>
      </c>
      <c r="Q3815" s="64"/>
      <c r="R3815" s="64"/>
      <c r="S3815" s="64"/>
      <c r="T3815" s="64"/>
      <c r="U3815" s="64"/>
      <c r="V3815" s="64"/>
      <c r="W3815" s="64"/>
      <c r="X3815" s="64"/>
      <c r="Y3815" s="64"/>
      <c r="Z3815" s="64"/>
      <c r="AA3815" s="65">
        <v>276767</v>
      </c>
      <c r="AB3815" s="64"/>
      <c r="AC3815" s="64"/>
      <c r="AD3815" s="65">
        <v>68311</v>
      </c>
      <c r="AE3815" s="64"/>
      <c r="AF3815" s="65">
        <v>130210</v>
      </c>
      <c r="AG3815" s="64"/>
      <c r="AH3815" s="64"/>
      <c r="AI3815" s="65">
        <v>65460</v>
      </c>
      <c r="AJ3815" s="64"/>
      <c r="AK3815" s="64"/>
      <c r="AL3815" s="64"/>
      <c r="AM3815" s="64"/>
      <c r="AN3815" s="64"/>
      <c r="AO3815" s="64"/>
      <c r="AP3815" s="65">
        <v>2774</v>
      </c>
      <c r="AQ3815" s="64"/>
      <c r="AR3815" s="64"/>
      <c r="AS3815" s="64"/>
      <c r="AT3815" s="64"/>
      <c r="AU3815" s="64"/>
      <c r="AV3815" s="64"/>
      <c r="AW3815" s="64"/>
      <c r="AX3815" s="64"/>
      <c r="AY3815" s="65">
        <v>2827</v>
      </c>
      <c r="AZ3815" s="64"/>
      <c r="BA3815" s="65">
        <v>31927</v>
      </c>
      <c r="BB3815" s="64"/>
      <c r="BC3815" s="64"/>
      <c r="BD3815" s="64"/>
      <c r="BE3815" s="64"/>
      <c r="BF3815" s="64"/>
      <c r="BG3815" s="64"/>
      <c r="BH3815" s="64"/>
      <c r="BI3815" s="64"/>
      <c r="BJ3815" s="64"/>
      <c r="BK3815" s="64"/>
      <c r="BL3815" s="64"/>
      <c r="BM3815" s="64"/>
      <c r="BN3815" s="64"/>
      <c r="BO3815" s="65">
        <v>-37471</v>
      </c>
    </row>
    <row r="3816" spans="1:67" x14ac:dyDescent="0.2">
      <c r="A3816" s="57" t="s">
        <v>74</v>
      </c>
      <c r="B3816" s="56" t="s">
        <v>74</v>
      </c>
      <c r="C3816" s="56" t="s">
        <v>631</v>
      </c>
      <c r="D3816" s="56">
        <v>1993</v>
      </c>
      <c r="E3816" s="58">
        <v>830011</v>
      </c>
      <c r="F3816" s="58">
        <v>792540</v>
      </c>
      <c r="G3816" s="59">
        <v>792483</v>
      </c>
      <c r="H3816" s="59">
        <v>37528</v>
      </c>
      <c r="I3816" s="60">
        <v>0</v>
      </c>
      <c r="J3816" s="58">
        <v>-37471</v>
      </c>
      <c r="K3816" s="61">
        <v>500</v>
      </c>
      <c r="L3816" s="61"/>
      <c r="M3816" s="62">
        <v>1939</v>
      </c>
      <c r="N3816" s="61"/>
      <c r="O3816" s="61"/>
      <c r="P3816" s="62">
        <v>13028</v>
      </c>
      <c r="Q3816" s="61"/>
      <c r="R3816" s="61"/>
      <c r="S3816" s="61"/>
      <c r="T3816" s="61"/>
      <c r="U3816" s="61"/>
      <c r="V3816" s="61"/>
      <c r="W3816" s="62">
        <v>206524</v>
      </c>
      <c r="X3816" s="61"/>
      <c r="Y3816" s="61"/>
      <c r="Z3816" s="61"/>
      <c r="AA3816" s="62">
        <v>288873</v>
      </c>
      <c r="AB3816" s="61"/>
      <c r="AC3816" s="61"/>
      <c r="AD3816" s="62">
        <v>72724</v>
      </c>
      <c r="AE3816" s="61"/>
      <c r="AF3816" s="62">
        <v>138816</v>
      </c>
      <c r="AG3816" s="61"/>
      <c r="AH3816" s="61"/>
      <c r="AI3816" s="62">
        <v>70079</v>
      </c>
      <c r="AJ3816" s="61"/>
      <c r="AK3816" s="61"/>
      <c r="AL3816" s="61"/>
      <c r="AM3816" s="61"/>
      <c r="AN3816" s="61"/>
      <c r="AO3816" s="61"/>
      <c r="AP3816" s="62">
        <v>2774</v>
      </c>
      <c r="AQ3816" s="61"/>
      <c r="AR3816" s="61"/>
      <c r="AS3816" s="61"/>
      <c r="AT3816" s="61"/>
      <c r="AU3816" s="61"/>
      <c r="AV3816" s="61"/>
      <c r="AW3816" s="61"/>
      <c r="AX3816" s="61"/>
      <c r="AY3816" s="62">
        <v>2827</v>
      </c>
      <c r="AZ3816" s="61"/>
      <c r="BA3816" s="62">
        <v>31927</v>
      </c>
      <c r="BB3816" s="61"/>
      <c r="BC3816" s="61"/>
      <c r="BD3816" s="61"/>
      <c r="BE3816" s="61"/>
      <c r="BF3816" s="61"/>
      <c r="BG3816" s="61"/>
      <c r="BH3816" s="61"/>
      <c r="BI3816" s="61"/>
      <c r="BJ3816" s="61"/>
      <c r="BK3816" s="61"/>
      <c r="BL3816" s="61"/>
      <c r="BM3816" s="61"/>
      <c r="BN3816" s="61"/>
      <c r="BO3816" s="62">
        <v>-37471</v>
      </c>
    </row>
    <row r="3817" spans="1:67" x14ac:dyDescent="0.2">
      <c r="A3817" s="57" t="s">
        <v>74</v>
      </c>
      <c r="B3817" s="56" t="s">
        <v>74</v>
      </c>
      <c r="C3817" s="56" t="s">
        <v>631</v>
      </c>
      <c r="D3817" s="56">
        <v>1994</v>
      </c>
      <c r="E3817" s="58">
        <v>854483</v>
      </c>
      <c r="F3817" s="58">
        <v>742859</v>
      </c>
      <c r="G3817" s="59">
        <v>816955</v>
      </c>
      <c r="H3817" s="59">
        <v>37528</v>
      </c>
      <c r="I3817" s="60">
        <v>0</v>
      </c>
      <c r="J3817" s="58">
        <v>-111624</v>
      </c>
      <c r="K3817" s="61">
        <v>500</v>
      </c>
      <c r="L3817" s="61"/>
      <c r="M3817" s="62">
        <v>1939</v>
      </c>
      <c r="N3817" s="61"/>
      <c r="O3817" s="61"/>
      <c r="P3817" s="62">
        <v>13028</v>
      </c>
      <c r="Q3817" s="61"/>
      <c r="R3817" s="61"/>
      <c r="S3817" s="61"/>
      <c r="T3817" s="61"/>
      <c r="U3817" s="61"/>
      <c r="V3817" s="61"/>
      <c r="W3817" s="62">
        <v>206524</v>
      </c>
      <c r="X3817" s="61"/>
      <c r="Y3817" s="61"/>
      <c r="Z3817" s="61"/>
      <c r="AA3817" s="62">
        <v>304562</v>
      </c>
      <c r="AB3817" s="61"/>
      <c r="AC3817" s="61"/>
      <c r="AD3817" s="62">
        <v>75862</v>
      </c>
      <c r="AE3817" s="61"/>
      <c r="AF3817" s="62">
        <v>142493</v>
      </c>
      <c r="AG3817" s="61"/>
      <c r="AH3817" s="61"/>
      <c r="AI3817" s="62">
        <v>72047</v>
      </c>
      <c r="AJ3817" s="61"/>
      <c r="AK3817" s="61"/>
      <c r="AL3817" s="61"/>
      <c r="AM3817" s="61"/>
      <c r="AN3817" s="61"/>
      <c r="AO3817" s="61"/>
      <c r="AP3817" s="62">
        <v>2774</v>
      </c>
      <c r="AQ3817" s="61"/>
      <c r="AR3817" s="61"/>
      <c r="AS3817" s="61"/>
      <c r="AT3817" s="61"/>
      <c r="AU3817" s="61"/>
      <c r="AV3817" s="61"/>
      <c r="AW3817" s="61"/>
      <c r="AX3817" s="61"/>
      <c r="AY3817" s="62">
        <v>2827</v>
      </c>
      <c r="AZ3817" s="61"/>
      <c r="BA3817" s="62">
        <v>31927</v>
      </c>
      <c r="BB3817" s="61"/>
      <c r="BC3817" s="61"/>
      <c r="BD3817" s="61"/>
      <c r="BE3817" s="61"/>
      <c r="BF3817" s="61"/>
      <c r="BG3817" s="61"/>
      <c r="BH3817" s="61"/>
      <c r="BI3817" s="61"/>
      <c r="BJ3817" s="61"/>
      <c r="BK3817" s="61"/>
      <c r="BL3817" s="61"/>
      <c r="BM3817" s="61"/>
      <c r="BN3817" s="61"/>
      <c r="BO3817" s="62">
        <v>-111624</v>
      </c>
    </row>
    <row r="3818" spans="1:67" x14ac:dyDescent="0.2">
      <c r="A3818" s="57" t="s">
        <v>74</v>
      </c>
      <c r="B3818" s="56" t="s">
        <v>74</v>
      </c>
      <c r="C3818" s="56" t="s">
        <v>631</v>
      </c>
      <c r="D3818" s="56">
        <v>1995</v>
      </c>
      <c r="E3818" s="58">
        <v>991287</v>
      </c>
      <c r="F3818" s="58">
        <v>877737</v>
      </c>
      <c r="G3818" s="59">
        <v>953759</v>
      </c>
      <c r="H3818" s="59">
        <v>37528</v>
      </c>
      <c r="I3818" s="60">
        <v>0</v>
      </c>
      <c r="J3818" s="58">
        <v>-113550</v>
      </c>
      <c r="K3818" s="61">
        <v>500</v>
      </c>
      <c r="L3818" s="61"/>
      <c r="M3818" s="62">
        <v>1939</v>
      </c>
      <c r="N3818" s="61"/>
      <c r="O3818" s="61"/>
      <c r="P3818" s="62">
        <v>13028</v>
      </c>
      <c r="Q3818" s="61"/>
      <c r="R3818" s="61"/>
      <c r="S3818" s="61"/>
      <c r="T3818" s="61"/>
      <c r="U3818" s="61"/>
      <c r="V3818" s="61"/>
      <c r="W3818" s="62">
        <v>206524</v>
      </c>
      <c r="X3818" s="61"/>
      <c r="Y3818" s="61"/>
      <c r="Z3818" s="61"/>
      <c r="AA3818" s="62">
        <v>386295</v>
      </c>
      <c r="AB3818" s="61"/>
      <c r="AC3818" s="61"/>
      <c r="AD3818" s="62">
        <v>115985</v>
      </c>
      <c r="AE3818" s="61"/>
      <c r="AF3818" s="62">
        <v>155377</v>
      </c>
      <c r="AG3818" s="61"/>
      <c r="AH3818" s="61"/>
      <c r="AI3818" s="62">
        <v>74111</v>
      </c>
      <c r="AJ3818" s="61"/>
      <c r="AK3818" s="61"/>
      <c r="AL3818" s="61"/>
      <c r="AM3818" s="61"/>
      <c r="AN3818" s="61"/>
      <c r="AO3818" s="61"/>
      <c r="AP3818" s="62">
        <v>2774</v>
      </c>
      <c r="AQ3818" s="61"/>
      <c r="AR3818" s="61"/>
      <c r="AS3818" s="61"/>
      <c r="AT3818" s="61"/>
      <c r="AU3818" s="61"/>
      <c r="AV3818" s="61"/>
      <c r="AW3818" s="61"/>
      <c r="AX3818" s="61"/>
      <c r="AY3818" s="62">
        <v>2827</v>
      </c>
      <c r="AZ3818" s="61"/>
      <c r="BA3818" s="62">
        <v>31927</v>
      </c>
      <c r="BB3818" s="61"/>
      <c r="BC3818" s="61"/>
      <c r="BD3818" s="61"/>
      <c r="BE3818" s="61"/>
      <c r="BF3818" s="61"/>
      <c r="BG3818" s="61"/>
      <c r="BH3818" s="61"/>
      <c r="BI3818" s="61"/>
      <c r="BJ3818" s="61"/>
      <c r="BK3818" s="61"/>
      <c r="BL3818" s="61"/>
      <c r="BM3818" s="61"/>
      <c r="BN3818" s="61"/>
      <c r="BO3818" s="62">
        <v>-113550</v>
      </c>
    </row>
    <row r="3819" spans="1:67" x14ac:dyDescent="0.2">
      <c r="A3819" s="57" t="s">
        <v>74</v>
      </c>
      <c r="B3819" s="56" t="s">
        <v>74</v>
      </c>
      <c r="C3819" s="56" t="s">
        <v>631</v>
      </c>
      <c r="D3819" s="56">
        <v>1996</v>
      </c>
      <c r="E3819" s="58">
        <v>1018184</v>
      </c>
      <c r="F3819" s="58">
        <v>904622</v>
      </c>
      <c r="G3819" s="59">
        <v>980656</v>
      </c>
      <c r="H3819" s="59">
        <v>37528</v>
      </c>
      <c r="I3819" s="60">
        <v>0</v>
      </c>
      <c r="J3819" s="58">
        <v>-113562</v>
      </c>
      <c r="K3819" s="61">
        <v>500</v>
      </c>
      <c r="L3819" s="61"/>
      <c r="M3819" s="62">
        <v>1939</v>
      </c>
      <c r="N3819" s="61"/>
      <c r="O3819" s="61"/>
      <c r="P3819" s="62">
        <v>13028</v>
      </c>
      <c r="Q3819" s="61"/>
      <c r="R3819" s="61"/>
      <c r="S3819" s="61"/>
      <c r="T3819" s="61"/>
      <c r="U3819" s="61"/>
      <c r="V3819" s="61"/>
      <c r="W3819" s="62">
        <v>206524</v>
      </c>
      <c r="X3819" s="61"/>
      <c r="Y3819" s="61"/>
      <c r="Z3819" s="61"/>
      <c r="AA3819" s="62">
        <v>407133</v>
      </c>
      <c r="AB3819" s="61"/>
      <c r="AC3819" s="61"/>
      <c r="AD3819" s="62">
        <v>118783</v>
      </c>
      <c r="AE3819" s="61"/>
      <c r="AF3819" s="62">
        <v>157978</v>
      </c>
      <c r="AG3819" s="61"/>
      <c r="AH3819" s="61"/>
      <c r="AI3819" s="62">
        <v>74771</v>
      </c>
      <c r="AJ3819" s="61"/>
      <c r="AK3819" s="61"/>
      <c r="AL3819" s="61"/>
      <c r="AM3819" s="61"/>
      <c r="AN3819" s="61"/>
      <c r="AO3819" s="61"/>
      <c r="AP3819" s="62">
        <v>2774</v>
      </c>
      <c r="AQ3819" s="61"/>
      <c r="AR3819" s="61"/>
      <c r="AS3819" s="61"/>
      <c r="AT3819" s="61"/>
      <c r="AU3819" s="61"/>
      <c r="AV3819" s="61"/>
      <c r="AW3819" s="61"/>
      <c r="AX3819" s="61"/>
      <c r="AY3819" s="62">
        <v>2827</v>
      </c>
      <c r="AZ3819" s="61"/>
      <c r="BA3819" s="62">
        <v>31927</v>
      </c>
      <c r="BB3819" s="61"/>
      <c r="BC3819" s="61"/>
      <c r="BD3819" s="61"/>
      <c r="BE3819" s="61"/>
      <c r="BF3819" s="61"/>
      <c r="BG3819" s="61"/>
      <c r="BH3819" s="61"/>
      <c r="BI3819" s="61"/>
      <c r="BJ3819" s="61"/>
      <c r="BK3819" s="61"/>
      <c r="BL3819" s="61"/>
      <c r="BM3819" s="61"/>
      <c r="BN3819" s="61"/>
      <c r="BO3819" s="62">
        <v>-113562</v>
      </c>
    </row>
    <row r="3820" spans="1:67" x14ac:dyDescent="0.2">
      <c r="A3820" s="57" t="s">
        <v>74</v>
      </c>
      <c r="B3820" s="56" t="s">
        <v>74</v>
      </c>
      <c r="C3820" s="56" t="s">
        <v>631</v>
      </c>
      <c r="D3820" s="56">
        <v>1997</v>
      </c>
      <c r="E3820" s="58">
        <v>1046500</v>
      </c>
      <c r="F3820" s="58">
        <v>928724</v>
      </c>
      <c r="G3820" s="59">
        <v>1008972</v>
      </c>
      <c r="H3820" s="59">
        <v>37528</v>
      </c>
      <c r="I3820" s="60">
        <v>0</v>
      </c>
      <c r="J3820" s="58">
        <v>-117776</v>
      </c>
      <c r="K3820" s="61">
        <v>500</v>
      </c>
      <c r="L3820" s="61"/>
      <c r="M3820" s="62">
        <v>1939</v>
      </c>
      <c r="N3820" s="61"/>
      <c r="O3820" s="61"/>
      <c r="P3820" s="62">
        <v>13028</v>
      </c>
      <c r="Q3820" s="61"/>
      <c r="R3820" s="61"/>
      <c r="S3820" s="61"/>
      <c r="T3820" s="61"/>
      <c r="U3820" s="61"/>
      <c r="V3820" s="61"/>
      <c r="W3820" s="62">
        <v>206524</v>
      </c>
      <c r="X3820" s="61"/>
      <c r="Y3820" s="61"/>
      <c r="Z3820" s="61"/>
      <c r="AA3820" s="62">
        <v>427274</v>
      </c>
      <c r="AB3820" s="61"/>
      <c r="AC3820" s="61"/>
      <c r="AD3820" s="62">
        <v>123624</v>
      </c>
      <c r="AE3820" s="61"/>
      <c r="AF3820" s="62">
        <v>161312</v>
      </c>
      <c r="AG3820" s="61"/>
      <c r="AH3820" s="61"/>
      <c r="AI3820" s="62">
        <v>74771</v>
      </c>
      <c r="AJ3820" s="61"/>
      <c r="AK3820" s="61"/>
      <c r="AL3820" s="61"/>
      <c r="AM3820" s="61"/>
      <c r="AN3820" s="61"/>
      <c r="AO3820" s="61"/>
      <c r="AP3820" s="62">
        <v>2774</v>
      </c>
      <c r="AQ3820" s="61"/>
      <c r="AR3820" s="61"/>
      <c r="AS3820" s="61"/>
      <c r="AT3820" s="61"/>
      <c r="AU3820" s="61"/>
      <c r="AV3820" s="61"/>
      <c r="AW3820" s="61"/>
      <c r="AX3820" s="61"/>
      <c r="AY3820" s="62">
        <v>2827</v>
      </c>
      <c r="AZ3820" s="61"/>
      <c r="BA3820" s="62">
        <v>31927</v>
      </c>
      <c r="BB3820" s="61"/>
      <c r="BC3820" s="61"/>
      <c r="BD3820" s="61"/>
      <c r="BE3820" s="61"/>
      <c r="BF3820" s="61"/>
      <c r="BG3820" s="61"/>
      <c r="BH3820" s="61"/>
      <c r="BI3820" s="61"/>
      <c r="BJ3820" s="61"/>
      <c r="BK3820" s="61"/>
      <c r="BL3820" s="61"/>
      <c r="BM3820" s="61"/>
      <c r="BN3820" s="61"/>
      <c r="BO3820" s="62">
        <v>-117776</v>
      </c>
    </row>
    <row r="3821" spans="1:67" x14ac:dyDescent="0.2">
      <c r="A3821" s="57" t="s">
        <v>74</v>
      </c>
      <c r="B3821" s="56" t="s">
        <v>74</v>
      </c>
      <c r="C3821" s="56" t="s">
        <v>631</v>
      </c>
      <c r="D3821" s="56">
        <v>1998</v>
      </c>
      <c r="E3821" s="58">
        <v>1070929</v>
      </c>
      <c r="F3821" s="58">
        <v>954215</v>
      </c>
      <c r="G3821" s="59">
        <v>1033401</v>
      </c>
      <c r="H3821" s="59">
        <v>37528</v>
      </c>
      <c r="I3821" s="60">
        <v>0</v>
      </c>
      <c r="J3821" s="58">
        <v>-116714</v>
      </c>
      <c r="K3821" s="61">
        <v>500</v>
      </c>
      <c r="L3821" s="61"/>
      <c r="M3821" s="62">
        <v>1939</v>
      </c>
      <c r="N3821" s="61"/>
      <c r="O3821" s="61"/>
      <c r="P3821" s="62">
        <v>13028</v>
      </c>
      <c r="Q3821" s="61"/>
      <c r="R3821" s="61"/>
      <c r="S3821" s="61"/>
      <c r="T3821" s="61"/>
      <c r="U3821" s="61"/>
      <c r="V3821" s="61"/>
      <c r="W3821" s="62">
        <v>206524</v>
      </c>
      <c r="X3821" s="61"/>
      <c r="Y3821" s="61"/>
      <c r="Z3821" s="61"/>
      <c r="AA3821" s="62">
        <v>439817</v>
      </c>
      <c r="AB3821" s="61"/>
      <c r="AC3821" s="61"/>
      <c r="AD3821" s="62">
        <v>128331</v>
      </c>
      <c r="AE3821" s="61"/>
      <c r="AF3821" s="62">
        <v>166562</v>
      </c>
      <c r="AG3821" s="61"/>
      <c r="AH3821" s="61"/>
      <c r="AI3821" s="62">
        <v>76700</v>
      </c>
      <c r="AJ3821" s="61"/>
      <c r="AK3821" s="61"/>
      <c r="AL3821" s="61"/>
      <c r="AM3821" s="61"/>
      <c r="AN3821" s="61"/>
      <c r="AO3821" s="61"/>
      <c r="AP3821" s="62">
        <v>2774</v>
      </c>
      <c r="AQ3821" s="61"/>
      <c r="AR3821" s="61"/>
      <c r="AS3821" s="61"/>
      <c r="AT3821" s="61"/>
      <c r="AU3821" s="61"/>
      <c r="AV3821" s="61"/>
      <c r="AW3821" s="61"/>
      <c r="AX3821" s="61"/>
      <c r="AY3821" s="62">
        <v>2827</v>
      </c>
      <c r="AZ3821" s="61"/>
      <c r="BA3821" s="62">
        <v>31927</v>
      </c>
      <c r="BB3821" s="61"/>
      <c r="BC3821" s="61"/>
      <c r="BD3821" s="61"/>
      <c r="BE3821" s="61"/>
      <c r="BF3821" s="61"/>
      <c r="BG3821" s="61"/>
      <c r="BH3821" s="61"/>
      <c r="BI3821" s="61"/>
      <c r="BJ3821" s="61"/>
      <c r="BK3821" s="61"/>
      <c r="BL3821" s="61"/>
      <c r="BM3821" s="61"/>
      <c r="BN3821" s="61"/>
      <c r="BO3821" s="62">
        <v>-116714</v>
      </c>
    </row>
    <row r="3822" spans="1:67" x14ac:dyDescent="0.2">
      <c r="A3822" s="57" t="s">
        <v>74</v>
      </c>
      <c r="B3822" s="56" t="s">
        <v>74</v>
      </c>
      <c r="C3822" s="56" t="s">
        <v>632</v>
      </c>
      <c r="D3822" s="56">
        <v>1989</v>
      </c>
      <c r="E3822" s="58">
        <v>2034257</v>
      </c>
      <c r="F3822" s="58">
        <v>2003749</v>
      </c>
      <c r="G3822" s="59">
        <v>1724136</v>
      </c>
      <c r="H3822" s="59">
        <v>310121</v>
      </c>
      <c r="I3822" s="60">
        <v>0</v>
      </c>
      <c r="J3822" s="58">
        <v>-30508</v>
      </c>
      <c r="K3822" s="62">
        <v>11189</v>
      </c>
      <c r="L3822" s="61"/>
      <c r="M3822" s="61"/>
      <c r="N3822" s="61"/>
      <c r="O3822" s="61"/>
      <c r="P3822" s="62">
        <v>79581</v>
      </c>
      <c r="Q3822" s="62">
        <v>75043</v>
      </c>
      <c r="R3822" s="61"/>
      <c r="S3822" s="61"/>
      <c r="T3822" s="61"/>
      <c r="U3822" s="61"/>
      <c r="V3822" s="61"/>
      <c r="W3822" s="62">
        <v>211410</v>
      </c>
      <c r="X3822" s="61"/>
      <c r="Y3822" s="61"/>
      <c r="Z3822" s="61"/>
      <c r="AA3822" s="62">
        <v>604424</v>
      </c>
      <c r="AB3822" s="61"/>
      <c r="AC3822" s="61"/>
      <c r="AD3822" s="62">
        <v>233996</v>
      </c>
      <c r="AE3822" s="61"/>
      <c r="AF3822" s="62">
        <v>359250</v>
      </c>
      <c r="AG3822" s="61"/>
      <c r="AH3822" s="61"/>
      <c r="AI3822" s="62">
        <v>149243</v>
      </c>
      <c r="AJ3822" s="61"/>
      <c r="AK3822" s="61"/>
      <c r="AL3822" s="61"/>
      <c r="AM3822" s="61"/>
      <c r="AN3822" s="61"/>
      <c r="AO3822" s="61"/>
      <c r="AP3822" s="62">
        <v>20561</v>
      </c>
      <c r="AQ3822" s="61"/>
      <c r="AR3822" s="62">
        <v>49976</v>
      </c>
      <c r="AS3822" s="61"/>
      <c r="AT3822" s="61"/>
      <c r="AU3822" s="61"/>
      <c r="AV3822" s="62">
        <v>5240</v>
      </c>
      <c r="AW3822" s="61"/>
      <c r="AX3822" s="61"/>
      <c r="AY3822" s="62">
        <v>43541</v>
      </c>
      <c r="AZ3822" s="61"/>
      <c r="BA3822" s="62">
        <v>188866</v>
      </c>
      <c r="BB3822" s="61"/>
      <c r="BC3822" s="61"/>
      <c r="BD3822" s="61"/>
      <c r="BE3822" s="61"/>
      <c r="BF3822" s="61"/>
      <c r="BG3822" s="61"/>
      <c r="BH3822" s="61"/>
      <c r="BI3822" s="61"/>
      <c r="BJ3822" s="61"/>
      <c r="BK3822" s="62">
        <v>1937</v>
      </c>
      <c r="BL3822" s="61"/>
      <c r="BM3822" s="61"/>
      <c r="BN3822" s="61"/>
      <c r="BO3822" s="62">
        <v>-30508</v>
      </c>
    </row>
    <row r="3823" spans="1:67" x14ac:dyDescent="0.2">
      <c r="A3823" s="57" t="s">
        <v>74</v>
      </c>
      <c r="B3823" s="56" t="s">
        <v>74</v>
      </c>
      <c r="C3823" s="56" t="s">
        <v>632</v>
      </c>
      <c r="D3823" s="56">
        <v>1990</v>
      </c>
      <c r="E3823" s="58">
        <v>2304746</v>
      </c>
      <c r="F3823" s="58">
        <v>2274238</v>
      </c>
      <c r="G3823" s="59">
        <v>2001329</v>
      </c>
      <c r="H3823" s="59">
        <v>303417</v>
      </c>
      <c r="I3823" s="60">
        <v>0</v>
      </c>
      <c r="J3823" s="58">
        <v>-30508</v>
      </c>
      <c r="K3823" s="62">
        <v>11189</v>
      </c>
      <c r="L3823" s="61"/>
      <c r="M3823" s="61"/>
      <c r="N3823" s="61"/>
      <c r="O3823" s="61"/>
      <c r="P3823" s="62">
        <v>98539</v>
      </c>
      <c r="Q3823" s="62">
        <v>75043</v>
      </c>
      <c r="R3823" s="61"/>
      <c r="S3823" s="61"/>
      <c r="T3823" s="61"/>
      <c r="U3823" s="61"/>
      <c r="V3823" s="61"/>
      <c r="W3823" s="62">
        <v>211410</v>
      </c>
      <c r="X3823" s="61"/>
      <c r="Y3823" s="61"/>
      <c r="Z3823" s="61"/>
      <c r="AA3823" s="62">
        <v>693613</v>
      </c>
      <c r="AB3823" s="61"/>
      <c r="AC3823" s="61"/>
      <c r="AD3823" s="62">
        <v>334849</v>
      </c>
      <c r="AE3823" s="61"/>
      <c r="AF3823" s="62">
        <v>422474</v>
      </c>
      <c r="AG3823" s="61"/>
      <c r="AH3823" s="61"/>
      <c r="AI3823" s="62">
        <v>154212</v>
      </c>
      <c r="AJ3823" s="61"/>
      <c r="AK3823" s="61"/>
      <c r="AL3823" s="61"/>
      <c r="AM3823" s="61"/>
      <c r="AN3823" s="61"/>
      <c r="AO3823" s="61"/>
      <c r="AP3823" s="62">
        <v>21436</v>
      </c>
      <c r="AQ3823" s="61"/>
      <c r="AR3823" s="62">
        <v>41626</v>
      </c>
      <c r="AS3823" s="61"/>
      <c r="AT3823" s="61"/>
      <c r="AU3823" s="61"/>
      <c r="AV3823" s="62">
        <v>5240</v>
      </c>
      <c r="AW3823" s="61"/>
      <c r="AX3823" s="61"/>
      <c r="AY3823" s="62">
        <v>44312</v>
      </c>
      <c r="AZ3823" s="61"/>
      <c r="BA3823" s="62">
        <v>188866</v>
      </c>
      <c r="BB3823" s="61"/>
      <c r="BC3823" s="61"/>
      <c r="BD3823" s="61"/>
      <c r="BE3823" s="61"/>
      <c r="BF3823" s="61"/>
      <c r="BG3823" s="61"/>
      <c r="BH3823" s="61"/>
      <c r="BI3823" s="61"/>
      <c r="BJ3823" s="61"/>
      <c r="BK3823" s="62">
        <v>1937</v>
      </c>
      <c r="BL3823" s="61"/>
      <c r="BM3823" s="61"/>
      <c r="BN3823" s="61"/>
      <c r="BO3823" s="62">
        <v>-30508</v>
      </c>
    </row>
    <row r="3824" spans="1:67" x14ac:dyDescent="0.2">
      <c r="A3824" s="57" t="s">
        <v>74</v>
      </c>
      <c r="B3824" s="56" t="s">
        <v>74</v>
      </c>
      <c r="C3824" s="56" t="s">
        <v>632</v>
      </c>
      <c r="D3824" s="56">
        <v>1991</v>
      </c>
      <c r="E3824" s="58">
        <v>2601557</v>
      </c>
      <c r="F3824" s="58">
        <v>2571049</v>
      </c>
      <c r="G3824" s="59">
        <v>2268670</v>
      </c>
      <c r="H3824" s="59">
        <v>332887</v>
      </c>
      <c r="I3824" s="60">
        <v>0</v>
      </c>
      <c r="J3824" s="58">
        <v>-30508</v>
      </c>
      <c r="K3824" s="62">
        <v>11189</v>
      </c>
      <c r="L3824" s="61"/>
      <c r="M3824" s="61"/>
      <c r="N3824" s="61"/>
      <c r="O3824" s="61"/>
      <c r="P3824" s="62">
        <v>134455</v>
      </c>
      <c r="Q3824" s="62">
        <v>75043</v>
      </c>
      <c r="R3824" s="61"/>
      <c r="S3824" s="61"/>
      <c r="T3824" s="61"/>
      <c r="U3824" s="61"/>
      <c r="V3824" s="61"/>
      <c r="W3824" s="62">
        <v>211410</v>
      </c>
      <c r="X3824" s="61"/>
      <c r="Y3824" s="61"/>
      <c r="Z3824" s="61"/>
      <c r="AA3824" s="62">
        <v>795567</v>
      </c>
      <c r="AB3824" s="61"/>
      <c r="AC3824" s="61"/>
      <c r="AD3824" s="62">
        <v>381120</v>
      </c>
      <c r="AE3824" s="61"/>
      <c r="AF3824" s="62">
        <v>492617</v>
      </c>
      <c r="AG3824" s="61"/>
      <c r="AH3824" s="61"/>
      <c r="AI3824" s="62">
        <v>167269</v>
      </c>
      <c r="AJ3824" s="61"/>
      <c r="AK3824" s="61"/>
      <c r="AL3824" s="61"/>
      <c r="AM3824" s="61"/>
      <c r="AN3824" s="61"/>
      <c r="AO3824" s="61"/>
      <c r="AP3824" s="62">
        <v>20455</v>
      </c>
      <c r="AQ3824" s="61"/>
      <c r="AR3824" s="62">
        <v>44861</v>
      </c>
      <c r="AS3824" s="61"/>
      <c r="AT3824" s="61"/>
      <c r="AU3824" s="61"/>
      <c r="AV3824" s="62">
        <v>5240</v>
      </c>
      <c r="AW3824" s="61"/>
      <c r="AX3824" s="61"/>
      <c r="AY3824" s="62">
        <v>55987</v>
      </c>
      <c r="AZ3824" s="61"/>
      <c r="BA3824" s="62">
        <v>204407</v>
      </c>
      <c r="BB3824" s="61"/>
      <c r="BC3824" s="61"/>
      <c r="BD3824" s="61"/>
      <c r="BE3824" s="61"/>
      <c r="BF3824" s="61"/>
      <c r="BG3824" s="61"/>
      <c r="BH3824" s="61"/>
      <c r="BI3824" s="61"/>
      <c r="BJ3824" s="61"/>
      <c r="BK3824" s="62">
        <v>1937</v>
      </c>
      <c r="BL3824" s="61"/>
      <c r="BM3824" s="61"/>
      <c r="BN3824" s="61"/>
      <c r="BO3824" s="62">
        <v>-30508</v>
      </c>
    </row>
    <row r="3825" spans="1:67" x14ac:dyDescent="0.2">
      <c r="A3825" s="57" t="s">
        <v>74</v>
      </c>
      <c r="B3825" s="56" t="s">
        <v>74</v>
      </c>
      <c r="C3825" s="56" t="s">
        <v>632</v>
      </c>
      <c r="D3825" s="56">
        <v>1992</v>
      </c>
      <c r="E3825" s="58">
        <v>2783829</v>
      </c>
      <c r="F3825" s="58">
        <v>2753321</v>
      </c>
      <c r="G3825" s="59">
        <v>2434753</v>
      </c>
      <c r="H3825" s="59">
        <v>349076</v>
      </c>
      <c r="I3825" s="60">
        <v>0</v>
      </c>
      <c r="J3825" s="58">
        <v>-30508</v>
      </c>
      <c r="K3825" s="62">
        <v>11189</v>
      </c>
      <c r="L3825" s="61"/>
      <c r="M3825" s="61"/>
      <c r="N3825" s="61"/>
      <c r="O3825" s="61"/>
      <c r="P3825" s="62">
        <v>153471</v>
      </c>
      <c r="Q3825" s="62">
        <v>75043</v>
      </c>
      <c r="R3825" s="61"/>
      <c r="S3825" s="61"/>
      <c r="T3825" s="61"/>
      <c r="U3825" s="61"/>
      <c r="V3825" s="61"/>
      <c r="W3825" s="62">
        <v>218303</v>
      </c>
      <c r="X3825" s="61"/>
      <c r="Y3825" s="61"/>
      <c r="Z3825" s="61"/>
      <c r="AA3825" s="62">
        <v>867294</v>
      </c>
      <c r="AB3825" s="61"/>
      <c r="AC3825" s="61"/>
      <c r="AD3825" s="62">
        <v>400195</v>
      </c>
      <c r="AE3825" s="61"/>
      <c r="AF3825" s="62">
        <v>527504</v>
      </c>
      <c r="AG3825" s="61"/>
      <c r="AH3825" s="61"/>
      <c r="AI3825" s="62">
        <v>181754</v>
      </c>
      <c r="AJ3825" s="61"/>
      <c r="AK3825" s="61"/>
      <c r="AL3825" s="61"/>
      <c r="AM3825" s="61"/>
      <c r="AN3825" s="61"/>
      <c r="AO3825" s="61"/>
      <c r="AP3825" s="62">
        <v>22351</v>
      </c>
      <c r="AQ3825" s="61"/>
      <c r="AR3825" s="62">
        <v>44861</v>
      </c>
      <c r="AS3825" s="61"/>
      <c r="AT3825" s="61"/>
      <c r="AU3825" s="61"/>
      <c r="AV3825" s="62">
        <v>5240</v>
      </c>
      <c r="AW3825" s="61"/>
      <c r="AX3825" s="61"/>
      <c r="AY3825" s="62">
        <v>66122</v>
      </c>
      <c r="AZ3825" s="61"/>
      <c r="BA3825" s="62">
        <v>208565</v>
      </c>
      <c r="BB3825" s="61"/>
      <c r="BC3825" s="61"/>
      <c r="BD3825" s="61"/>
      <c r="BE3825" s="61"/>
      <c r="BF3825" s="61"/>
      <c r="BG3825" s="61"/>
      <c r="BH3825" s="61"/>
      <c r="BI3825" s="61"/>
      <c r="BJ3825" s="61"/>
      <c r="BK3825" s="62">
        <v>1937</v>
      </c>
      <c r="BL3825" s="61"/>
      <c r="BM3825" s="61"/>
      <c r="BN3825" s="61"/>
      <c r="BO3825" s="62">
        <v>-30508</v>
      </c>
    </row>
    <row r="3826" spans="1:67" x14ac:dyDescent="0.2">
      <c r="A3826" s="57" t="s">
        <v>74</v>
      </c>
      <c r="B3826" s="56" t="s">
        <v>74</v>
      </c>
      <c r="C3826" s="56" t="s">
        <v>632</v>
      </c>
      <c r="D3826" s="56">
        <v>1993</v>
      </c>
      <c r="E3826" s="58">
        <v>2990681</v>
      </c>
      <c r="F3826" s="58">
        <v>2960173</v>
      </c>
      <c r="G3826" s="59">
        <v>2632239</v>
      </c>
      <c r="H3826" s="59">
        <v>358442</v>
      </c>
      <c r="I3826" s="60">
        <v>0</v>
      </c>
      <c r="J3826" s="58">
        <v>-30508</v>
      </c>
      <c r="K3826" s="62">
        <v>11189</v>
      </c>
      <c r="L3826" s="61"/>
      <c r="M3826" s="61"/>
      <c r="N3826" s="61"/>
      <c r="O3826" s="61"/>
      <c r="P3826" s="62">
        <v>173118</v>
      </c>
      <c r="Q3826" s="62">
        <v>75043</v>
      </c>
      <c r="R3826" s="61"/>
      <c r="S3826" s="61"/>
      <c r="T3826" s="61"/>
      <c r="U3826" s="61"/>
      <c r="V3826" s="61"/>
      <c r="W3826" s="62">
        <v>218303</v>
      </c>
      <c r="X3826" s="61"/>
      <c r="Y3826" s="61"/>
      <c r="Z3826" s="61"/>
      <c r="AA3826" s="62">
        <v>989820</v>
      </c>
      <c r="AB3826" s="61"/>
      <c r="AC3826" s="61"/>
      <c r="AD3826" s="62">
        <v>422100</v>
      </c>
      <c r="AE3826" s="61"/>
      <c r="AF3826" s="62">
        <v>554006</v>
      </c>
      <c r="AG3826" s="61"/>
      <c r="AH3826" s="61"/>
      <c r="AI3826" s="62">
        <v>188660</v>
      </c>
      <c r="AJ3826" s="61"/>
      <c r="AK3826" s="61"/>
      <c r="AL3826" s="61"/>
      <c r="AM3826" s="61"/>
      <c r="AN3826" s="61"/>
      <c r="AO3826" s="61"/>
      <c r="AP3826" s="62">
        <v>22746</v>
      </c>
      <c r="AQ3826" s="61"/>
      <c r="AR3826" s="62">
        <v>51130</v>
      </c>
      <c r="AS3826" s="61"/>
      <c r="AT3826" s="61"/>
      <c r="AU3826" s="61"/>
      <c r="AV3826" s="62">
        <v>5240</v>
      </c>
      <c r="AW3826" s="61"/>
      <c r="AX3826" s="61"/>
      <c r="AY3826" s="62">
        <v>78530</v>
      </c>
      <c r="AZ3826" s="61"/>
      <c r="BA3826" s="62">
        <v>198859</v>
      </c>
      <c r="BB3826" s="61"/>
      <c r="BC3826" s="61"/>
      <c r="BD3826" s="61"/>
      <c r="BE3826" s="61"/>
      <c r="BF3826" s="61"/>
      <c r="BG3826" s="61"/>
      <c r="BH3826" s="61"/>
      <c r="BI3826" s="61"/>
      <c r="BJ3826" s="61"/>
      <c r="BK3826" s="62">
        <v>1937</v>
      </c>
      <c r="BL3826" s="61"/>
      <c r="BM3826" s="61"/>
      <c r="BN3826" s="61"/>
      <c r="BO3826" s="62">
        <v>-30508</v>
      </c>
    </row>
    <row r="3827" spans="1:67" x14ac:dyDescent="0.2">
      <c r="A3827" s="57" t="s">
        <v>74</v>
      </c>
      <c r="B3827" s="56" t="s">
        <v>74</v>
      </c>
      <c r="C3827" s="56" t="s">
        <v>632</v>
      </c>
      <c r="D3827" s="56">
        <v>1994</v>
      </c>
      <c r="E3827" s="58">
        <v>3334891</v>
      </c>
      <c r="F3827" s="58">
        <v>2907720</v>
      </c>
      <c r="G3827" s="59">
        <v>2839591</v>
      </c>
      <c r="H3827" s="59">
        <v>495300</v>
      </c>
      <c r="I3827" s="60">
        <v>0</v>
      </c>
      <c r="J3827" s="58">
        <v>-427171</v>
      </c>
      <c r="K3827" s="62">
        <v>11189</v>
      </c>
      <c r="L3827" s="61"/>
      <c r="M3827" s="61"/>
      <c r="N3827" s="61"/>
      <c r="O3827" s="61"/>
      <c r="P3827" s="62">
        <v>173118</v>
      </c>
      <c r="Q3827" s="62">
        <v>79881</v>
      </c>
      <c r="R3827" s="61"/>
      <c r="S3827" s="61"/>
      <c r="T3827" s="61"/>
      <c r="U3827" s="61"/>
      <c r="V3827" s="61"/>
      <c r="W3827" s="62">
        <v>237198</v>
      </c>
      <c r="X3827" s="61"/>
      <c r="Y3827" s="61"/>
      <c r="Z3827" s="61"/>
      <c r="AA3827" s="62">
        <v>1083032</v>
      </c>
      <c r="AB3827" s="61"/>
      <c r="AC3827" s="61"/>
      <c r="AD3827" s="62">
        <v>464739</v>
      </c>
      <c r="AE3827" s="61"/>
      <c r="AF3827" s="62">
        <v>595920</v>
      </c>
      <c r="AG3827" s="61"/>
      <c r="AH3827" s="61"/>
      <c r="AI3827" s="62">
        <v>194514</v>
      </c>
      <c r="AJ3827" s="61"/>
      <c r="AK3827" s="61"/>
      <c r="AL3827" s="61"/>
      <c r="AM3827" s="61"/>
      <c r="AN3827" s="61"/>
      <c r="AO3827" s="61"/>
      <c r="AP3827" s="62">
        <v>25137</v>
      </c>
      <c r="AQ3827" s="61"/>
      <c r="AR3827" s="62">
        <v>56069</v>
      </c>
      <c r="AS3827" s="61"/>
      <c r="AT3827" s="61"/>
      <c r="AU3827" s="61"/>
      <c r="AV3827" s="62">
        <v>5240</v>
      </c>
      <c r="AW3827" s="61"/>
      <c r="AX3827" s="61"/>
      <c r="AY3827" s="62">
        <v>85294</v>
      </c>
      <c r="AZ3827" s="61"/>
      <c r="BA3827" s="62">
        <v>321623</v>
      </c>
      <c r="BB3827" s="61"/>
      <c r="BC3827" s="61"/>
      <c r="BD3827" s="61"/>
      <c r="BE3827" s="61"/>
      <c r="BF3827" s="61"/>
      <c r="BG3827" s="61"/>
      <c r="BH3827" s="61"/>
      <c r="BI3827" s="61"/>
      <c r="BJ3827" s="61"/>
      <c r="BK3827" s="62">
        <v>1937</v>
      </c>
      <c r="BL3827" s="61"/>
      <c r="BM3827" s="61"/>
      <c r="BN3827" s="61"/>
      <c r="BO3827" s="62">
        <v>-427171</v>
      </c>
    </row>
    <row r="3828" spans="1:67" x14ac:dyDescent="0.2">
      <c r="A3828" s="57" t="s">
        <v>74</v>
      </c>
      <c r="B3828" s="56" t="s">
        <v>74</v>
      </c>
      <c r="C3828" s="56" t="s">
        <v>632</v>
      </c>
      <c r="D3828" s="56">
        <v>1995</v>
      </c>
      <c r="E3828" s="58">
        <v>3615418</v>
      </c>
      <c r="F3828" s="58">
        <v>3118989</v>
      </c>
      <c r="G3828" s="59">
        <v>3070327</v>
      </c>
      <c r="H3828" s="59">
        <v>545091</v>
      </c>
      <c r="I3828" s="60">
        <v>0</v>
      </c>
      <c r="J3828" s="58">
        <v>-496429</v>
      </c>
      <c r="K3828" s="62">
        <v>11189</v>
      </c>
      <c r="L3828" s="61"/>
      <c r="M3828" s="61"/>
      <c r="N3828" s="61"/>
      <c r="O3828" s="61"/>
      <c r="P3828" s="62">
        <v>178521</v>
      </c>
      <c r="Q3828" s="62">
        <v>85181</v>
      </c>
      <c r="R3828" s="61"/>
      <c r="S3828" s="61"/>
      <c r="T3828" s="61"/>
      <c r="U3828" s="61"/>
      <c r="V3828" s="61"/>
      <c r="W3828" s="62">
        <v>250798</v>
      </c>
      <c r="X3828" s="61"/>
      <c r="Y3828" s="61"/>
      <c r="Z3828" s="61"/>
      <c r="AA3828" s="62">
        <v>1212756</v>
      </c>
      <c r="AB3828" s="61"/>
      <c r="AC3828" s="61"/>
      <c r="AD3828" s="62">
        <v>480264</v>
      </c>
      <c r="AE3828" s="61"/>
      <c r="AF3828" s="62">
        <v>646539</v>
      </c>
      <c r="AG3828" s="61"/>
      <c r="AH3828" s="61"/>
      <c r="AI3828" s="62">
        <v>205079</v>
      </c>
      <c r="AJ3828" s="61"/>
      <c r="AK3828" s="61"/>
      <c r="AL3828" s="61"/>
      <c r="AM3828" s="61"/>
      <c r="AN3828" s="61"/>
      <c r="AO3828" s="61"/>
      <c r="AP3828" s="62">
        <v>26805</v>
      </c>
      <c r="AQ3828" s="61"/>
      <c r="AR3828" s="62">
        <v>71345</v>
      </c>
      <c r="AS3828" s="61"/>
      <c r="AT3828" s="61"/>
      <c r="AU3828" s="61"/>
      <c r="AV3828" s="62">
        <v>5240</v>
      </c>
      <c r="AW3828" s="61"/>
      <c r="AX3828" s="61"/>
      <c r="AY3828" s="62">
        <v>98937</v>
      </c>
      <c r="AZ3828" s="61"/>
      <c r="BA3828" s="62">
        <v>340827</v>
      </c>
      <c r="BB3828" s="61"/>
      <c r="BC3828" s="61"/>
      <c r="BD3828" s="61"/>
      <c r="BE3828" s="61"/>
      <c r="BF3828" s="61"/>
      <c r="BG3828" s="61"/>
      <c r="BH3828" s="61"/>
      <c r="BI3828" s="61"/>
      <c r="BJ3828" s="61"/>
      <c r="BK3828" s="62">
        <v>1937</v>
      </c>
      <c r="BL3828" s="61"/>
      <c r="BM3828" s="61"/>
      <c r="BN3828" s="61"/>
      <c r="BO3828" s="62">
        <v>-496429</v>
      </c>
    </row>
    <row r="3829" spans="1:67" x14ac:dyDescent="0.2">
      <c r="A3829" s="57" t="s">
        <v>74</v>
      </c>
      <c r="B3829" s="56" t="s">
        <v>74</v>
      </c>
      <c r="C3829" s="56" t="s">
        <v>632</v>
      </c>
      <c r="D3829" s="56">
        <v>1996</v>
      </c>
      <c r="E3829" s="58">
        <v>3985816</v>
      </c>
      <c r="F3829" s="58">
        <v>3466535</v>
      </c>
      <c r="G3829" s="59">
        <v>3413886</v>
      </c>
      <c r="H3829" s="59">
        <v>571930</v>
      </c>
      <c r="I3829" s="60">
        <v>0</v>
      </c>
      <c r="J3829" s="58">
        <v>-519281</v>
      </c>
      <c r="K3829" s="62">
        <v>11189</v>
      </c>
      <c r="L3829" s="61"/>
      <c r="M3829" s="61"/>
      <c r="N3829" s="61"/>
      <c r="O3829" s="61"/>
      <c r="P3829" s="62">
        <v>178521</v>
      </c>
      <c r="Q3829" s="62">
        <v>85181</v>
      </c>
      <c r="R3829" s="61"/>
      <c r="S3829" s="61"/>
      <c r="T3829" s="61"/>
      <c r="U3829" s="61"/>
      <c r="V3829" s="61"/>
      <c r="W3829" s="62">
        <v>486910</v>
      </c>
      <c r="X3829" s="61"/>
      <c r="Y3829" s="61"/>
      <c r="Z3829" s="61"/>
      <c r="AA3829" s="62">
        <v>1268712</v>
      </c>
      <c r="AB3829" s="61"/>
      <c r="AC3829" s="61"/>
      <c r="AD3829" s="62">
        <v>506116</v>
      </c>
      <c r="AE3829" s="61"/>
      <c r="AF3829" s="62">
        <v>663384</v>
      </c>
      <c r="AG3829" s="61"/>
      <c r="AH3829" s="61"/>
      <c r="AI3829" s="62">
        <v>213873</v>
      </c>
      <c r="AJ3829" s="61"/>
      <c r="AK3829" s="61"/>
      <c r="AL3829" s="61"/>
      <c r="AM3829" s="61"/>
      <c r="AN3829" s="61"/>
      <c r="AO3829" s="61"/>
      <c r="AP3829" s="62">
        <v>31855</v>
      </c>
      <c r="AQ3829" s="61"/>
      <c r="AR3829" s="62">
        <v>85470</v>
      </c>
      <c r="AS3829" s="61"/>
      <c r="AT3829" s="61"/>
      <c r="AU3829" s="61"/>
      <c r="AV3829" s="62">
        <v>5240</v>
      </c>
      <c r="AW3829" s="61"/>
      <c r="AX3829" s="61"/>
      <c r="AY3829" s="62">
        <v>101725</v>
      </c>
      <c r="AZ3829" s="61"/>
      <c r="BA3829" s="62">
        <v>345703</v>
      </c>
      <c r="BB3829" s="61"/>
      <c r="BC3829" s="61"/>
      <c r="BD3829" s="61"/>
      <c r="BE3829" s="61"/>
      <c r="BF3829" s="61"/>
      <c r="BG3829" s="61"/>
      <c r="BH3829" s="61"/>
      <c r="BI3829" s="61"/>
      <c r="BJ3829" s="61"/>
      <c r="BK3829" s="62">
        <v>1937</v>
      </c>
      <c r="BL3829" s="61"/>
      <c r="BM3829" s="61"/>
      <c r="BN3829" s="61"/>
      <c r="BO3829" s="62">
        <v>-519281</v>
      </c>
    </row>
    <row r="3830" spans="1:67" x14ac:dyDescent="0.2">
      <c r="A3830" s="57" t="s">
        <v>74</v>
      </c>
      <c r="B3830" s="56" t="s">
        <v>74</v>
      </c>
      <c r="C3830" s="56" t="s">
        <v>632</v>
      </c>
      <c r="D3830" s="56">
        <v>1997</v>
      </c>
      <c r="E3830" s="58">
        <v>4386952</v>
      </c>
      <c r="F3830" s="58">
        <v>3834253</v>
      </c>
      <c r="G3830" s="59">
        <v>3718784</v>
      </c>
      <c r="H3830" s="59">
        <v>668168</v>
      </c>
      <c r="I3830" s="60">
        <v>0</v>
      </c>
      <c r="J3830" s="58">
        <v>-552699</v>
      </c>
      <c r="K3830" s="62">
        <v>11189</v>
      </c>
      <c r="L3830" s="61"/>
      <c r="M3830" s="61"/>
      <c r="N3830" s="61"/>
      <c r="O3830" s="61"/>
      <c r="P3830" s="62">
        <v>202658</v>
      </c>
      <c r="Q3830" s="62">
        <v>90343</v>
      </c>
      <c r="R3830" s="61"/>
      <c r="S3830" s="61"/>
      <c r="T3830" s="61"/>
      <c r="U3830" s="61"/>
      <c r="V3830" s="61"/>
      <c r="W3830" s="62">
        <v>561462</v>
      </c>
      <c r="X3830" s="61"/>
      <c r="Y3830" s="61"/>
      <c r="Z3830" s="61"/>
      <c r="AA3830" s="62">
        <v>1379607</v>
      </c>
      <c r="AB3830" s="61"/>
      <c r="AC3830" s="61"/>
      <c r="AD3830" s="62">
        <v>548909</v>
      </c>
      <c r="AE3830" s="61"/>
      <c r="AF3830" s="62">
        <v>705255</v>
      </c>
      <c r="AG3830" s="61"/>
      <c r="AH3830" s="61"/>
      <c r="AI3830" s="62">
        <v>219361</v>
      </c>
      <c r="AJ3830" s="61"/>
      <c r="AK3830" s="61"/>
      <c r="AL3830" s="61"/>
      <c r="AM3830" s="61"/>
      <c r="AN3830" s="61"/>
      <c r="AO3830" s="61"/>
      <c r="AP3830" s="62">
        <v>37531</v>
      </c>
      <c r="AQ3830" s="61"/>
      <c r="AR3830" s="62">
        <v>87228</v>
      </c>
      <c r="AS3830" s="61"/>
      <c r="AT3830" s="61"/>
      <c r="AU3830" s="61"/>
      <c r="AV3830" s="62">
        <v>5240</v>
      </c>
      <c r="AW3830" s="61"/>
      <c r="AX3830" s="61"/>
      <c r="AY3830" s="62">
        <v>112155</v>
      </c>
      <c r="AZ3830" s="61"/>
      <c r="BA3830" s="62">
        <v>422650</v>
      </c>
      <c r="BB3830" s="61"/>
      <c r="BC3830" s="61"/>
      <c r="BD3830" s="61"/>
      <c r="BE3830" s="61"/>
      <c r="BF3830" s="61"/>
      <c r="BG3830" s="61"/>
      <c r="BH3830" s="61"/>
      <c r="BI3830" s="61"/>
      <c r="BJ3830" s="61"/>
      <c r="BK3830" s="62">
        <v>3364</v>
      </c>
      <c r="BL3830" s="61"/>
      <c r="BM3830" s="61"/>
      <c r="BN3830" s="61"/>
      <c r="BO3830" s="62">
        <v>-552699</v>
      </c>
    </row>
    <row r="3831" spans="1:67" x14ac:dyDescent="0.2">
      <c r="A3831" s="57" t="s">
        <v>74</v>
      </c>
      <c r="B3831" s="56" t="s">
        <v>74</v>
      </c>
      <c r="C3831" s="56" t="s">
        <v>632</v>
      </c>
      <c r="D3831" s="56">
        <v>1998</v>
      </c>
      <c r="E3831" s="58">
        <v>4924644</v>
      </c>
      <c r="F3831" s="58">
        <v>4367423</v>
      </c>
      <c r="G3831" s="59">
        <v>4247060</v>
      </c>
      <c r="H3831" s="59">
        <v>677584</v>
      </c>
      <c r="I3831" s="60">
        <v>0</v>
      </c>
      <c r="J3831" s="58">
        <v>-557221</v>
      </c>
      <c r="K3831" s="62">
        <v>11189</v>
      </c>
      <c r="L3831" s="61"/>
      <c r="M3831" s="61"/>
      <c r="N3831" s="61"/>
      <c r="O3831" s="61"/>
      <c r="P3831" s="62">
        <v>203969</v>
      </c>
      <c r="Q3831" s="62">
        <v>90343</v>
      </c>
      <c r="R3831" s="61"/>
      <c r="S3831" s="61"/>
      <c r="T3831" s="61"/>
      <c r="U3831" s="61"/>
      <c r="V3831" s="61"/>
      <c r="W3831" s="62">
        <v>748542</v>
      </c>
      <c r="X3831" s="61"/>
      <c r="Y3831" s="61"/>
      <c r="Z3831" s="61"/>
      <c r="AA3831" s="62">
        <v>1610729</v>
      </c>
      <c r="AB3831" s="61"/>
      <c r="AC3831" s="61"/>
      <c r="AD3831" s="62">
        <v>647640</v>
      </c>
      <c r="AE3831" s="61"/>
      <c r="AF3831" s="62">
        <v>711280</v>
      </c>
      <c r="AG3831" s="61"/>
      <c r="AH3831" s="61"/>
      <c r="AI3831" s="62">
        <v>223368</v>
      </c>
      <c r="AJ3831" s="61"/>
      <c r="AK3831" s="61"/>
      <c r="AL3831" s="61"/>
      <c r="AM3831" s="61"/>
      <c r="AN3831" s="61"/>
      <c r="AO3831" s="61"/>
      <c r="AP3831" s="62">
        <v>39022</v>
      </c>
      <c r="AQ3831" s="61"/>
      <c r="AR3831" s="62">
        <v>87228</v>
      </c>
      <c r="AS3831" s="61"/>
      <c r="AT3831" s="61"/>
      <c r="AU3831" s="61"/>
      <c r="AV3831" s="62">
        <v>5240</v>
      </c>
      <c r="AW3831" s="61"/>
      <c r="AX3831" s="61"/>
      <c r="AY3831" s="62">
        <v>120562</v>
      </c>
      <c r="AZ3831" s="61"/>
      <c r="BA3831" s="62">
        <v>422168</v>
      </c>
      <c r="BB3831" s="61"/>
      <c r="BC3831" s="61"/>
      <c r="BD3831" s="61"/>
      <c r="BE3831" s="61"/>
      <c r="BF3831" s="61"/>
      <c r="BG3831" s="61"/>
      <c r="BH3831" s="61"/>
      <c r="BI3831" s="61"/>
      <c r="BJ3831" s="61"/>
      <c r="BK3831" s="62">
        <v>3364</v>
      </c>
      <c r="BL3831" s="61"/>
      <c r="BM3831" s="61"/>
      <c r="BN3831" s="61"/>
      <c r="BO3831" s="62">
        <v>-557221</v>
      </c>
    </row>
    <row r="3832" spans="1:67" x14ac:dyDescent="0.2">
      <c r="A3832" s="57" t="s">
        <v>74</v>
      </c>
      <c r="B3832" s="56" t="s">
        <v>74</v>
      </c>
      <c r="C3832" s="56" t="s">
        <v>74</v>
      </c>
      <c r="D3832" s="56">
        <v>2002</v>
      </c>
      <c r="E3832" s="58">
        <v>20906290</v>
      </c>
      <c r="F3832" s="58">
        <v>20376885</v>
      </c>
      <c r="G3832" s="59">
        <v>20647659</v>
      </c>
      <c r="H3832" s="59">
        <v>258631</v>
      </c>
      <c r="I3832" s="60">
        <v>0</v>
      </c>
      <c r="J3832" s="58">
        <v>-529405</v>
      </c>
      <c r="K3832" s="61"/>
      <c r="L3832" s="62">
        <v>107769</v>
      </c>
      <c r="M3832" s="61"/>
      <c r="N3832" s="61">
        <v>0</v>
      </c>
      <c r="O3832" s="62">
        <v>6517</v>
      </c>
      <c r="P3832" s="61"/>
      <c r="Q3832" s="61"/>
      <c r="R3832" s="61"/>
      <c r="S3832" s="61">
        <v>0</v>
      </c>
      <c r="T3832" s="61">
        <v>0</v>
      </c>
      <c r="U3832" s="61"/>
      <c r="V3832" s="62">
        <v>2815126</v>
      </c>
      <c r="W3832" s="61"/>
      <c r="X3832" s="61">
        <v>0</v>
      </c>
      <c r="Y3832" s="62">
        <v>3379342</v>
      </c>
      <c r="Z3832" s="62">
        <v>4128571</v>
      </c>
      <c r="AA3832" s="61"/>
      <c r="AB3832" s="62">
        <v>1033880</v>
      </c>
      <c r="AC3832" s="62">
        <v>3179849</v>
      </c>
      <c r="AD3832" s="61"/>
      <c r="AE3832" s="62">
        <v>3205472</v>
      </c>
      <c r="AF3832" s="61"/>
      <c r="AG3832" s="62">
        <v>1496953</v>
      </c>
      <c r="AH3832" s="62">
        <v>1292545</v>
      </c>
      <c r="AI3832" s="61"/>
      <c r="AJ3832" s="62">
        <v>1635</v>
      </c>
      <c r="AK3832" s="61">
        <v>0</v>
      </c>
      <c r="AL3832" s="61">
        <v>0</v>
      </c>
      <c r="AM3832" s="61">
        <v>0</v>
      </c>
      <c r="AN3832" s="61">
        <v>0</v>
      </c>
      <c r="AO3832" s="61">
        <v>0</v>
      </c>
      <c r="AP3832" s="61"/>
      <c r="AQ3832" s="61">
        <v>0</v>
      </c>
      <c r="AR3832" s="61"/>
      <c r="AS3832" s="61">
        <v>0</v>
      </c>
      <c r="AT3832" s="61">
        <v>0</v>
      </c>
      <c r="AU3832" s="61">
        <v>0</v>
      </c>
      <c r="AV3832" s="61"/>
      <c r="AW3832" s="61">
        <v>0</v>
      </c>
      <c r="AX3832" s="61">
        <v>0</v>
      </c>
      <c r="AY3832" s="61"/>
      <c r="AZ3832" s="61">
        <v>0</v>
      </c>
      <c r="BA3832" s="61"/>
      <c r="BB3832" s="61">
        <v>0</v>
      </c>
      <c r="BC3832" s="61">
        <v>0</v>
      </c>
      <c r="BD3832" s="61">
        <v>0</v>
      </c>
      <c r="BE3832" s="61"/>
      <c r="BF3832" s="61">
        <v>0</v>
      </c>
      <c r="BG3832" s="61"/>
      <c r="BH3832" s="62">
        <v>258631</v>
      </c>
      <c r="BI3832" s="61"/>
      <c r="BJ3832" s="61">
        <v>0</v>
      </c>
      <c r="BK3832" s="61"/>
      <c r="BL3832" s="61">
        <v>0</v>
      </c>
      <c r="BM3832" s="61">
        <v>0</v>
      </c>
      <c r="BN3832" s="62">
        <v>-529405</v>
      </c>
      <c r="BO3832" s="61"/>
    </row>
    <row r="3833" spans="1:67" x14ac:dyDescent="0.2">
      <c r="A3833" s="57" t="s">
        <v>74</v>
      </c>
      <c r="B3833" s="56" t="s">
        <v>74</v>
      </c>
      <c r="C3833" s="56" t="s">
        <v>74</v>
      </c>
      <c r="D3833" s="56">
        <v>2003</v>
      </c>
      <c r="E3833" s="58">
        <v>23799668</v>
      </c>
      <c r="F3833" s="58">
        <v>22245827</v>
      </c>
      <c r="G3833" s="59">
        <v>23298109</v>
      </c>
      <c r="H3833" s="59">
        <v>501559</v>
      </c>
      <c r="I3833" s="60">
        <v>0</v>
      </c>
      <c r="J3833" s="58">
        <v>-1553841</v>
      </c>
      <c r="K3833" s="61"/>
      <c r="L3833" s="62">
        <v>107769</v>
      </c>
      <c r="M3833" s="61"/>
      <c r="N3833" s="61">
        <v>0</v>
      </c>
      <c r="O3833" s="62">
        <v>6517</v>
      </c>
      <c r="P3833" s="61"/>
      <c r="Q3833" s="61"/>
      <c r="R3833" s="61"/>
      <c r="S3833" s="61">
        <v>0</v>
      </c>
      <c r="T3833" s="61">
        <v>0</v>
      </c>
      <c r="U3833" s="61"/>
      <c r="V3833" s="62">
        <v>3073798</v>
      </c>
      <c r="W3833" s="61"/>
      <c r="X3833" s="61">
        <v>0</v>
      </c>
      <c r="Y3833" s="62">
        <v>3743460</v>
      </c>
      <c r="Z3833" s="62">
        <v>4733235</v>
      </c>
      <c r="AA3833" s="61"/>
      <c r="AB3833" s="62">
        <v>1132507</v>
      </c>
      <c r="AC3833" s="62">
        <v>3302773</v>
      </c>
      <c r="AD3833" s="61"/>
      <c r="AE3833" s="62">
        <v>3612556</v>
      </c>
      <c r="AF3833" s="61"/>
      <c r="AG3833" s="62">
        <v>1928914</v>
      </c>
      <c r="AH3833" s="62">
        <v>1654945</v>
      </c>
      <c r="AI3833" s="61"/>
      <c r="AJ3833" s="62">
        <v>1635</v>
      </c>
      <c r="AK3833" s="61">
        <v>0</v>
      </c>
      <c r="AL3833" s="61">
        <v>0</v>
      </c>
      <c r="AM3833" s="61">
        <v>0</v>
      </c>
      <c r="AN3833" s="61">
        <v>0</v>
      </c>
      <c r="AO3833" s="61">
        <v>0</v>
      </c>
      <c r="AP3833" s="61"/>
      <c r="AQ3833" s="61">
        <v>0</v>
      </c>
      <c r="AR3833" s="61"/>
      <c r="AS3833" s="61">
        <v>0</v>
      </c>
      <c r="AT3833" s="62">
        <v>242929</v>
      </c>
      <c r="AU3833" s="61">
        <v>0</v>
      </c>
      <c r="AV3833" s="61"/>
      <c r="AW3833" s="61">
        <v>0</v>
      </c>
      <c r="AX3833" s="61">
        <v>0</v>
      </c>
      <c r="AY3833" s="61"/>
      <c r="AZ3833" s="61">
        <v>0</v>
      </c>
      <c r="BA3833" s="61"/>
      <c r="BB3833" s="61">
        <v>0</v>
      </c>
      <c r="BC3833" s="61">
        <v>0</v>
      </c>
      <c r="BD3833" s="61">
        <v>0</v>
      </c>
      <c r="BE3833" s="61"/>
      <c r="BF3833" s="61">
        <v>0</v>
      </c>
      <c r="BG3833" s="61"/>
      <c r="BH3833" s="62">
        <v>258630</v>
      </c>
      <c r="BI3833" s="61"/>
      <c r="BJ3833" s="61">
        <v>0</v>
      </c>
      <c r="BK3833" s="61"/>
      <c r="BL3833" s="61">
        <v>0</v>
      </c>
      <c r="BM3833" s="61">
        <v>0</v>
      </c>
      <c r="BN3833" s="62">
        <v>-1553841</v>
      </c>
      <c r="BO3833" s="61"/>
    </row>
    <row r="3834" spans="1:67" x14ac:dyDescent="0.2">
      <c r="A3834" s="57" t="s">
        <v>74</v>
      </c>
      <c r="B3834" s="56" t="s">
        <v>74</v>
      </c>
      <c r="C3834" s="56" t="s">
        <v>74</v>
      </c>
      <c r="D3834" s="56">
        <v>2004</v>
      </c>
      <c r="E3834" s="58">
        <v>26429690</v>
      </c>
      <c r="F3834" s="58">
        <v>24435138</v>
      </c>
      <c r="G3834" s="59">
        <v>25903541</v>
      </c>
      <c r="H3834" s="59">
        <v>526149</v>
      </c>
      <c r="I3834" s="60">
        <v>0</v>
      </c>
      <c r="J3834" s="58">
        <v>-1994552</v>
      </c>
      <c r="K3834" s="61"/>
      <c r="L3834" s="62">
        <v>107769</v>
      </c>
      <c r="M3834" s="61"/>
      <c r="N3834" s="61">
        <v>0</v>
      </c>
      <c r="O3834" s="62">
        <v>6517</v>
      </c>
      <c r="P3834" s="61"/>
      <c r="Q3834" s="61"/>
      <c r="R3834" s="61"/>
      <c r="S3834" s="61">
        <v>0</v>
      </c>
      <c r="T3834" s="61">
        <v>0</v>
      </c>
      <c r="U3834" s="61"/>
      <c r="V3834" s="62">
        <v>3073798</v>
      </c>
      <c r="W3834" s="61"/>
      <c r="X3834" s="61">
        <v>0</v>
      </c>
      <c r="Y3834" s="62">
        <v>4041896</v>
      </c>
      <c r="Z3834" s="62">
        <v>5541321</v>
      </c>
      <c r="AA3834" s="61"/>
      <c r="AB3834" s="62">
        <v>1499366</v>
      </c>
      <c r="AC3834" s="62">
        <v>3586304</v>
      </c>
      <c r="AD3834" s="61"/>
      <c r="AE3834" s="62">
        <v>4036470</v>
      </c>
      <c r="AF3834" s="61"/>
      <c r="AG3834" s="62">
        <v>2209481</v>
      </c>
      <c r="AH3834" s="62">
        <v>1798984</v>
      </c>
      <c r="AI3834" s="61"/>
      <c r="AJ3834" s="62">
        <v>1635</v>
      </c>
      <c r="AK3834" s="61">
        <v>0</v>
      </c>
      <c r="AL3834" s="61">
        <v>0</v>
      </c>
      <c r="AM3834" s="61">
        <v>0</v>
      </c>
      <c r="AN3834" s="61">
        <v>0</v>
      </c>
      <c r="AO3834" s="61">
        <v>0</v>
      </c>
      <c r="AP3834" s="61"/>
      <c r="AQ3834" s="61">
        <v>0</v>
      </c>
      <c r="AR3834" s="61"/>
      <c r="AS3834" s="61">
        <v>0</v>
      </c>
      <c r="AT3834" s="62">
        <v>267519</v>
      </c>
      <c r="AU3834" s="61">
        <v>0</v>
      </c>
      <c r="AV3834" s="61"/>
      <c r="AW3834" s="61">
        <v>0</v>
      </c>
      <c r="AX3834" s="61">
        <v>0</v>
      </c>
      <c r="AY3834" s="61"/>
      <c r="AZ3834" s="61">
        <v>0</v>
      </c>
      <c r="BA3834" s="61"/>
      <c r="BB3834" s="61">
        <v>0</v>
      </c>
      <c r="BC3834" s="61">
        <v>0</v>
      </c>
      <c r="BD3834" s="61">
        <v>0</v>
      </c>
      <c r="BE3834" s="61"/>
      <c r="BF3834" s="61">
        <v>0</v>
      </c>
      <c r="BG3834" s="61"/>
      <c r="BH3834" s="62">
        <v>258630</v>
      </c>
      <c r="BI3834" s="61"/>
      <c r="BJ3834" s="61">
        <v>0</v>
      </c>
      <c r="BK3834" s="61"/>
      <c r="BL3834" s="61">
        <v>0</v>
      </c>
      <c r="BM3834" s="61">
        <v>0</v>
      </c>
      <c r="BN3834" s="62">
        <v>-1994552</v>
      </c>
      <c r="BO3834" s="61"/>
    </row>
    <row r="3835" spans="1:67" x14ac:dyDescent="0.2">
      <c r="A3835" s="57" t="s">
        <v>74</v>
      </c>
      <c r="B3835" s="56" t="s">
        <v>74</v>
      </c>
      <c r="C3835" s="56" t="s">
        <v>74</v>
      </c>
      <c r="D3835" s="56">
        <v>2005</v>
      </c>
      <c r="E3835" s="58">
        <v>29898974</v>
      </c>
      <c r="F3835" s="58">
        <v>26961069</v>
      </c>
      <c r="G3835" s="59">
        <v>29372824</v>
      </c>
      <c r="H3835" s="59">
        <v>526150</v>
      </c>
      <c r="I3835" s="60">
        <v>0</v>
      </c>
      <c r="J3835" s="58">
        <v>-2937905</v>
      </c>
      <c r="K3835" s="61"/>
      <c r="L3835" s="62">
        <v>107769</v>
      </c>
      <c r="M3835" s="61"/>
      <c r="N3835" s="61">
        <v>0</v>
      </c>
      <c r="O3835" s="62">
        <v>6517</v>
      </c>
      <c r="P3835" s="61"/>
      <c r="Q3835" s="61"/>
      <c r="R3835" s="61"/>
      <c r="S3835" s="61">
        <v>0</v>
      </c>
      <c r="T3835" s="61">
        <v>0</v>
      </c>
      <c r="U3835" s="61"/>
      <c r="V3835" s="62">
        <v>3073798</v>
      </c>
      <c r="W3835" s="61"/>
      <c r="X3835" s="61">
        <v>0</v>
      </c>
      <c r="Y3835" s="62">
        <v>4587321</v>
      </c>
      <c r="Z3835" s="62">
        <v>6536461</v>
      </c>
      <c r="AA3835" s="61"/>
      <c r="AB3835" s="62">
        <v>1733935</v>
      </c>
      <c r="AC3835" s="62">
        <v>3704743</v>
      </c>
      <c r="AD3835" s="61"/>
      <c r="AE3835" s="62">
        <v>4885105</v>
      </c>
      <c r="AF3835" s="61"/>
      <c r="AG3835" s="62">
        <v>2499239</v>
      </c>
      <c r="AH3835" s="62">
        <v>2236301</v>
      </c>
      <c r="AI3835" s="61"/>
      <c r="AJ3835" s="62">
        <v>1635</v>
      </c>
      <c r="AK3835" s="61">
        <v>0</v>
      </c>
      <c r="AL3835" s="61">
        <v>0</v>
      </c>
      <c r="AM3835" s="61">
        <v>0</v>
      </c>
      <c r="AN3835" s="61">
        <v>0</v>
      </c>
      <c r="AO3835" s="61">
        <v>0</v>
      </c>
      <c r="AP3835" s="61"/>
      <c r="AQ3835" s="61">
        <v>0</v>
      </c>
      <c r="AR3835" s="61"/>
      <c r="AS3835" s="61">
        <v>0</v>
      </c>
      <c r="AT3835" s="62">
        <v>267519</v>
      </c>
      <c r="AU3835" s="61">
        <v>0</v>
      </c>
      <c r="AV3835" s="61"/>
      <c r="AW3835" s="61">
        <v>0</v>
      </c>
      <c r="AX3835" s="61">
        <v>0</v>
      </c>
      <c r="AY3835" s="61"/>
      <c r="AZ3835" s="61">
        <v>0</v>
      </c>
      <c r="BA3835" s="61"/>
      <c r="BB3835" s="61">
        <v>0</v>
      </c>
      <c r="BC3835" s="61">
        <v>0</v>
      </c>
      <c r="BD3835" s="61">
        <v>0</v>
      </c>
      <c r="BE3835" s="61"/>
      <c r="BF3835" s="61">
        <v>0</v>
      </c>
      <c r="BG3835" s="61"/>
      <c r="BH3835" s="62">
        <v>258631</v>
      </c>
      <c r="BI3835" s="61"/>
      <c r="BJ3835" s="61">
        <v>0</v>
      </c>
      <c r="BK3835" s="61"/>
      <c r="BL3835" s="61">
        <v>0</v>
      </c>
      <c r="BM3835" s="61">
        <v>0</v>
      </c>
      <c r="BN3835" s="62">
        <v>-2937905</v>
      </c>
      <c r="BO3835" s="61"/>
    </row>
    <row r="3836" spans="1:67" x14ac:dyDescent="0.2">
      <c r="A3836" s="57" t="s">
        <v>74</v>
      </c>
      <c r="B3836" s="56" t="s">
        <v>74</v>
      </c>
      <c r="C3836" s="56" t="s">
        <v>74</v>
      </c>
      <c r="D3836" s="56">
        <v>2006</v>
      </c>
      <c r="E3836" s="58">
        <v>33980632</v>
      </c>
      <c r="F3836" s="58">
        <v>29543453</v>
      </c>
      <c r="G3836" s="59">
        <v>33454482</v>
      </c>
      <c r="H3836" s="59">
        <v>526150</v>
      </c>
      <c r="I3836" s="60">
        <v>0</v>
      </c>
      <c r="J3836" s="58">
        <v>-4437179</v>
      </c>
      <c r="K3836" s="61"/>
      <c r="L3836" s="62">
        <v>242769</v>
      </c>
      <c r="M3836" s="61"/>
      <c r="N3836" s="61">
        <v>0</v>
      </c>
      <c r="O3836" s="62">
        <v>6517</v>
      </c>
      <c r="P3836" s="61"/>
      <c r="Q3836" s="61"/>
      <c r="R3836" s="61"/>
      <c r="S3836" s="61">
        <v>0</v>
      </c>
      <c r="T3836" s="61">
        <v>0</v>
      </c>
      <c r="U3836" s="61"/>
      <c r="V3836" s="62">
        <v>3073798</v>
      </c>
      <c r="W3836" s="61"/>
      <c r="X3836" s="61">
        <v>0</v>
      </c>
      <c r="Y3836" s="62">
        <v>4811058</v>
      </c>
      <c r="Z3836" s="62">
        <v>7694951</v>
      </c>
      <c r="AA3836" s="61"/>
      <c r="AB3836" s="62">
        <v>2094546</v>
      </c>
      <c r="AC3836" s="62">
        <v>4252638</v>
      </c>
      <c r="AD3836" s="61"/>
      <c r="AE3836" s="62">
        <v>6247491</v>
      </c>
      <c r="AF3836" s="61"/>
      <c r="AG3836" s="62">
        <v>2727052</v>
      </c>
      <c r="AH3836" s="62">
        <v>2302027</v>
      </c>
      <c r="AI3836" s="61"/>
      <c r="AJ3836" s="62">
        <v>1635</v>
      </c>
      <c r="AK3836" s="61">
        <v>0</v>
      </c>
      <c r="AL3836" s="61">
        <v>0</v>
      </c>
      <c r="AM3836" s="61">
        <v>0</v>
      </c>
      <c r="AN3836" s="61">
        <v>0</v>
      </c>
      <c r="AO3836" s="61">
        <v>0</v>
      </c>
      <c r="AP3836" s="61"/>
      <c r="AQ3836" s="61">
        <v>0</v>
      </c>
      <c r="AR3836" s="61"/>
      <c r="AS3836" s="61">
        <v>0</v>
      </c>
      <c r="AT3836" s="62">
        <v>267519</v>
      </c>
      <c r="AU3836" s="61">
        <v>0</v>
      </c>
      <c r="AV3836" s="61"/>
      <c r="AW3836" s="61">
        <v>0</v>
      </c>
      <c r="AX3836" s="61">
        <v>0</v>
      </c>
      <c r="AY3836" s="61"/>
      <c r="AZ3836" s="61">
        <v>0</v>
      </c>
      <c r="BA3836" s="61"/>
      <c r="BB3836" s="61">
        <v>0</v>
      </c>
      <c r="BC3836" s="61">
        <v>0</v>
      </c>
      <c r="BD3836" s="61">
        <v>0</v>
      </c>
      <c r="BE3836" s="61"/>
      <c r="BF3836" s="61">
        <v>0</v>
      </c>
      <c r="BG3836" s="61"/>
      <c r="BH3836" s="62">
        <v>258631</v>
      </c>
      <c r="BI3836" s="61"/>
      <c r="BJ3836" s="61">
        <v>0</v>
      </c>
      <c r="BK3836" s="61"/>
      <c r="BL3836" s="61">
        <v>0</v>
      </c>
      <c r="BM3836" s="61">
        <v>0</v>
      </c>
      <c r="BN3836" s="62">
        <v>-4437179</v>
      </c>
      <c r="BO3836" s="61"/>
    </row>
    <row r="3837" spans="1:67" x14ac:dyDescent="0.2">
      <c r="A3837" s="57" t="s">
        <v>74</v>
      </c>
      <c r="B3837" s="56" t="s">
        <v>74</v>
      </c>
      <c r="C3837" s="56" t="s">
        <v>74</v>
      </c>
      <c r="D3837" s="56">
        <v>2007</v>
      </c>
      <c r="E3837" s="58">
        <v>39433538</v>
      </c>
      <c r="F3837" s="58">
        <v>34318810</v>
      </c>
      <c r="G3837" s="59">
        <v>38907388</v>
      </c>
      <c r="H3837" s="59">
        <v>526150</v>
      </c>
      <c r="I3837" s="60">
        <v>0</v>
      </c>
      <c r="J3837" s="58">
        <v>-5114728</v>
      </c>
      <c r="K3837" s="61"/>
      <c r="L3837" s="62">
        <v>227769</v>
      </c>
      <c r="M3837" s="61"/>
      <c r="N3837" s="61">
        <v>0</v>
      </c>
      <c r="O3837" s="62">
        <v>2450304</v>
      </c>
      <c r="P3837" s="61"/>
      <c r="Q3837" s="61"/>
      <c r="R3837" s="61"/>
      <c r="S3837" s="61">
        <v>0</v>
      </c>
      <c r="T3837" s="61">
        <v>0</v>
      </c>
      <c r="U3837" s="61"/>
      <c r="V3837" s="62">
        <v>3157391</v>
      </c>
      <c r="W3837" s="61"/>
      <c r="X3837" s="61">
        <v>0</v>
      </c>
      <c r="Y3837" s="62">
        <v>5005316</v>
      </c>
      <c r="Z3837" s="62">
        <v>8559245</v>
      </c>
      <c r="AA3837" s="61"/>
      <c r="AB3837" s="62">
        <v>2484344</v>
      </c>
      <c r="AC3837" s="62">
        <v>4706017</v>
      </c>
      <c r="AD3837" s="61"/>
      <c r="AE3837" s="62">
        <v>6872425</v>
      </c>
      <c r="AF3837" s="61"/>
      <c r="AG3837" s="62">
        <v>3004698</v>
      </c>
      <c r="AH3837" s="62">
        <v>2438244</v>
      </c>
      <c r="AI3837" s="61"/>
      <c r="AJ3837" s="62">
        <v>1635</v>
      </c>
      <c r="AK3837" s="61">
        <v>0</v>
      </c>
      <c r="AL3837" s="61">
        <v>0</v>
      </c>
      <c r="AM3837" s="61">
        <v>0</v>
      </c>
      <c r="AN3837" s="61">
        <v>0</v>
      </c>
      <c r="AO3837" s="61">
        <v>0</v>
      </c>
      <c r="AP3837" s="61"/>
      <c r="AQ3837" s="61">
        <v>0</v>
      </c>
      <c r="AR3837" s="61"/>
      <c r="AS3837" s="61">
        <v>0</v>
      </c>
      <c r="AT3837" s="62">
        <v>267519</v>
      </c>
      <c r="AU3837" s="61">
        <v>0</v>
      </c>
      <c r="AV3837" s="61"/>
      <c r="AW3837" s="61">
        <v>0</v>
      </c>
      <c r="AX3837" s="61">
        <v>0</v>
      </c>
      <c r="AY3837" s="61"/>
      <c r="AZ3837" s="61">
        <v>0</v>
      </c>
      <c r="BA3837" s="61"/>
      <c r="BB3837" s="61">
        <v>0</v>
      </c>
      <c r="BC3837" s="61">
        <v>0</v>
      </c>
      <c r="BD3837" s="61">
        <v>0</v>
      </c>
      <c r="BE3837" s="61"/>
      <c r="BF3837" s="61">
        <v>0</v>
      </c>
      <c r="BG3837" s="61"/>
      <c r="BH3837" s="62">
        <v>258631</v>
      </c>
      <c r="BI3837" s="61"/>
      <c r="BJ3837" s="61">
        <v>0</v>
      </c>
      <c r="BK3837" s="61"/>
      <c r="BL3837" s="61">
        <v>0</v>
      </c>
      <c r="BM3837" s="61">
        <v>0</v>
      </c>
      <c r="BN3837" s="62">
        <v>-5114728</v>
      </c>
      <c r="BO3837" s="61"/>
    </row>
    <row r="3838" spans="1:67" x14ac:dyDescent="0.2">
      <c r="A3838" s="57" t="s">
        <v>74</v>
      </c>
      <c r="B3838" s="56" t="s">
        <v>74</v>
      </c>
      <c r="C3838" s="56" t="s">
        <v>74</v>
      </c>
      <c r="D3838" s="56">
        <v>2008</v>
      </c>
      <c r="E3838" s="58">
        <v>45494729</v>
      </c>
      <c r="F3838" s="58">
        <v>39487585</v>
      </c>
      <c r="G3838" s="59">
        <v>41748630</v>
      </c>
      <c r="H3838" s="59">
        <v>3746099</v>
      </c>
      <c r="I3838" s="60">
        <v>0</v>
      </c>
      <c r="J3838" s="58">
        <v>-6007144</v>
      </c>
      <c r="K3838" s="61"/>
      <c r="L3838" s="62">
        <v>227769</v>
      </c>
      <c r="M3838" s="61"/>
      <c r="N3838" s="61">
        <v>0</v>
      </c>
      <c r="O3838" s="62">
        <v>2450304</v>
      </c>
      <c r="P3838" s="61"/>
      <c r="Q3838" s="61"/>
      <c r="R3838" s="61"/>
      <c r="S3838" s="61">
        <v>0</v>
      </c>
      <c r="T3838" s="61">
        <v>0</v>
      </c>
      <c r="U3838" s="61"/>
      <c r="V3838" s="62">
        <v>3544711</v>
      </c>
      <c r="W3838" s="61"/>
      <c r="X3838" s="61">
        <v>0</v>
      </c>
      <c r="Y3838" s="62">
        <v>5289327</v>
      </c>
      <c r="Z3838" s="62">
        <v>8884640</v>
      </c>
      <c r="AA3838" s="61"/>
      <c r="AB3838" s="62">
        <v>2598184</v>
      </c>
      <c r="AC3838" s="62">
        <v>5229426</v>
      </c>
      <c r="AD3838" s="61"/>
      <c r="AE3838" s="62">
        <v>7571587</v>
      </c>
      <c r="AF3838" s="61"/>
      <c r="AG3838" s="62">
        <v>3361513</v>
      </c>
      <c r="AH3838" s="62">
        <v>2589534</v>
      </c>
      <c r="AI3838" s="61"/>
      <c r="AJ3838" s="62">
        <v>1635</v>
      </c>
      <c r="AK3838" s="61">
        <v>0</v>
      </c>
      <c r="AL3838" s="61">
        <v>0</v>
      </c>
      <c r="AM3838" s="61">
        <v>0</v>
      </c>
      <c r="AN3838" s="61">
        <v>0</v>
      </c>
      <c r="AO3838" s="61">
        <v>0</v>
      </c>
      <c r="AP3838" s="61"/>
      <c r="AQ3838" s="62">
        <v>244053</v>
      </c>
      <c r="AR3838" s="61"/>
      <c r="AS3838" s="62">
        <v>397490</v>
      </c>
      <c r="AT3838" s="62">
        <v>726871</v>
      </c>
      <c r="AU3838" s="62">
        <v>1618262</v>
      </c>
      <c r="AV3838" s="61"/>
      <c r="AW3838" s="62">
        <v>23501</v>
      </c>
      <c r="AX3838" s="62">
        <v>214184</v>
      </c>
      <c r="AY3838" s="61"/>
      <c r="AZ3838" s="62">
        <v>59760</v>
      </c>
      <c r="BA3838" s="61"/>
      <c r="BB3838" s="62">
        <v>66947</v>
      </c>
      <c r="BC3838" s="62">
        <v>102070</v>
      </c>
      <c r="BD3838" s="62">
        <v>32903</v>
      </c>
      <c r="BE3838" s="61"/>
      <c r="BF3838" s="61">
        <v>0</v>
      </c>
      <c r="BG3838" s="61"/>
      <c r="BH3838" s="62">
        <v>258631</v>
      </c>
      <c r="BI3838" s="61"/>
      <c r="BJ3838" s="61">
        <v>0</v>
      </c>
      <c r="BK3838" s="61"/>
      <c r="BL3838" s="62">
        <v>1427</v>
      </c>
      <c r="BM3838" s="61">
        <v>0</v>
      </c>
      <c r="BN3838" s="62">
        <v>-6007144</v>
      </c>
      <c r="BO3838" s="61"/>
    </row>
    <row r="3839" spans="1:67" x14ac:dyDescent="0.2">
      <c r="A3839" s="57" t="s">
        <v>74</v>
      </c>
      <c r="B3839" s="56" t="s">
        <v>74</v>
      </c>
      <c r="C3839" s="56" t="s">
        <v>74</v>
      </c>
      <c r="D3839" s="56">
        <v>2009</v>
      </c>
      <c r="E3839" s="58">
        <v>48213617</v>
      </c>
      <c r="F3839" s="58">
        <v>40945493</v>
      </c>
      <c r="G3839" s="59">
        <v>44257354</v>
      </c>
      <c r="H3839" s="59">
        <v>3956263</v>
      </c>
      <c r="I3839" s="60">
        <v>0</v>
      </c>
      <c r="J3839" s="58">
        <v>-7268124</v>
      </c>
      <c r="K3839" s="61"/>
      <c r="L3839" s="62">
        <v>227769</v>
      </c>
      <c r="M3839" s="61"/>
      <c r="N3839" s="61">
        <v>0</v>
      </c>
      <c r="O3839" s="62">
        <v>2481212</v>
      </c>
      <c r="P3839" s="61"/>
      <c r="Q3839" s="61"/>
      <c r="R3839" s="61"/>
      <c r="S3839" s="61">
        <v>0</v>
      </c>
      <c r="T3839" s="61">
        <v>0</v>
      </c>
      <c r="U3839" s="61"/>
      <c r="V3839" s="62">
        <v>3667852</v>
      </c>
      <c r="W3839" s="61"/>
      <c r="X3839" s="61">
        <v>0</v>
      </c>
      <c r="Y3839" s="62">
        <v>5881293</v>
      </c>
      <c r="Z3839" s="62">
        <v>8346678</v>
      </c>
      <c r="AA3839" s="61"/>
      <c r="AB3839" s="62">
        <v>2670883</v>
      </c>
      <c r="AC3839" s="62">
        <v>7664743</v>
      </c>
      <c r="AD3839" s="61"/>
      <c r="AE3839" s="62">
        <v>7601276</v>
      </c>
      <c r="AF3839" s="61"/>
      <c r="AG3839" s="62">
        <v>3706161</v>
      </c>
      <c r="AH3839" s="62">
        <v>2007852</v>
      </c>
      <c r="AI3839" s="61"/>
      <c r="AJ3839" s="62">
        <v>1635</v>
      </c>
      <c r="AK3839" s="61">
        <v>0</v>
      </c>
      <c r="AL3839" s="61">
        <v>0</v>
      </c>
      <c r="AM3839" s="61">
        <v>0</v>
      </c>
      <c r="AN3839" s="61">
        <v>0</v>
      </c>
      <c r="AO3839" s="61">
        <v>0</v>
      </c>
      <c r="AP3839" s="61"/>
      <c r="AQ3839" s="62">
        <v>244053</v>
      </c>
      <c r="AR3839" s="61"/>
      <c r="AS3839" s="62">
        <v>421728</v>
      </c>
      <c r="AT3839" s="62">
        <v>750359</v>
      </c>
      <c r="AU3839" s="62">
        <v>1647124</v>
      </c>
      <c r="AV3839" s="61"/>
      <c r="AW3839" s="62">
        <v>90937</v>
      </c>
      <c r="AX3839" s="62">
        <v>242109</v>
      </c>
      <c r="AY3839" s="61"/>
      <c r="AZ3839" s="62">
        <v>59760</v>
      </c>
      <c r="BA3839" s="61"/>
      <c r="BB3839" s="62">
        <v>100272</v>
      </c>
      <c r="BC3839" s="62">
        <v>102070</v>
      </c>
      <c r="BD3839" s="62">
        <v>37793</v>
      </c>
      <c r="BE3839" s="61"/>
      <c r="BF3839" s="61">
        <v>0</v>
      </c>
      <c r="BG3839" s="61"/>
      <c r="BH3839" s="62">
        <v>258631</v>
      </c>
      <c r="BI3839" s="61"/>
      <c r="BJ3839" s="61">
        <v>0</v>
      </c>
      <c r="BK3839" s="61"/>
      <c r="BL3839" s="62">
        <v>1427</v>
      </c>
      <c r="BM3839" s="61">
        <v>0</v>
      </c>
      <c r="BN3839" s="62">
        <v>-7268124</v>
      </c>
      <c r="BO3839" s="61"/>
    </row>
    <row r="3840" spans="1:67" x14ac:dyDescent="0.2">
      <c r="A3840" s="57" t="s">
        <v>74</v>
      </c>
      <c r="B3840" s="56" t="s">
        <v>74</v>
      </c>
      <c r="C3840" s="56" t="s">
        <v>74</v>
      </c>
      <c r="D3840" s="56">
        <v>2010</v>
      </c>
      <c r="E3840" s="58">
        <v>50846930</v>
      </c>
      <c r="F3840" s="58">
        <v>43291193</v>
      </c>
      <c r="G3840" s="59">
        <v>46452724</v>
      </c>
      <c r="H3840" s="59">
        <v>4394206</v>
      </c>
      <c r="I3840" s="60">
        <v>0</v>
      </c>
      <c r="J3840" s="58">
        <v>-7555737</v>
      </c>
      <c r="K3840" s="61"/>
      <c r="L3840" s="62">
        <v>227769</v>
      </c>
      <c r="M3840" s="61"/>
      <c r="N3840" s="61">
        <v>0</v>
      </c>
      <c r="O3840" s="62">
        <v>2486318</v>
      </c>
      <c r="P3840" s="61"/>
      <c r="Q3840" s="61"/>
      <c r="R3840" s="61"/>
      <c r="S3840" s="61">
        <v>0</v>
      </c>
      <c r="T3840" s="61">
        <v>0</v>
      </c>
      <c r="U3840" s="61"/>
      <c r="V3840" s="62">
        <v>3818490</v>
      </c>
      <c r="W3840" s="61"/>
      <c r="X3840" s="61">
        <v>0</v>
      </c>
      <c r="Y3840" s="62">
        <v>6563767</v>
      </c>
      <c r="Z3840" s="62">
        <v>9073534</v>
      </c>
      <c r="AA3840" s="61"/>
      <c r="AB3840" s="62">
        <v>2706286</v>
      </c>
      <c r="AC3840" s="62">
        <v>8297546</v>
      </c>
      <c r="AD3840" s="61"/>
      <c r="AE3840" s="62">
        <v>7500291</v>
      </c>
      <c r="AF3840" s="61"/>
      <c r="AG3840" s="62">
        <v>3957038</v>
      </c>
      <c r="AH3840" s="62">
        <v>1820050</v>
      </c>
      <c r="AI3840" s="61"/>
      <c r="AJ3840" s="62">
        <v>1635</v>
      </c>
      <c r="AK3840" s="61">
        <v>0</v>
      </c>
      <c r="AL3840" s="61">
        <v>0</v>
      </c>
      <c r="AM3840" s="61">
        <v>0</v>
      </c>
      <c r="AN3840" s="61">
        <v>0</v>
      </c>
      <c r="AO3840" s="61">
        <v>0</v>
      </c>
      <c r="AP3840" s="61"/>
      <c r="AQ3840" s="62">
        <v>251887</v>
      </c>
      <c r="AR3840" s="61"/>
      <c r="AS3840" s="62">
        <v>436609</v>
      </c>
      <c r="AT3840" s="62">
        <v>854691</v>
      </c>
      <c r="AU3840" s="62">
        <v>1838671</v>
      </c>
      <c r="AV3840" s="61"/>
      <c r="AW3840" s="62">
        <v>90937</v>
      </c>
      <c r="AX3840" s="62">
        <v>278276</v>
      </c>
      <c r="AY3840" s="61"/>
      <c r="AZ3840" s="62">
        <v>63139</v>
      </c>
      <c r="BA3840" s="61"/>
      <c r="BB3840" s="62">
        <v>100272</v>
      </c>
      <c r="BC3840" s="62">
        <v>176173</v>
      </c>
      <c r="BD3840" s="62">
        <v>43493</v>
      </c>
      <c r="BE3840" s="61"/>
      <c r="BF3840" s="61">
        <v>0</v>
      </c>
      <c r="BG3840" s="61"/>
      <c r="BH3840" s="62">
        <v>258631</v>
      </c>
      <c r="BI3840" s="61"/>
      <c r="BJ3840" s="61">
        <v>0</v>
      </c>
      <c r="BK3840" s="61"/>
      <c r="BL3840" s="62">
        <v>1427</v>
      </c>
      <c r="BM3840" s="61">
        <v>0</v>
      </c>
      <c r="BN3840" s="62">
        <v>-7555737</v>
      </c>
      <c r="BO3840" s="61"/>
    </row>
    <row r="3841" spans="1:67" x14ac:dyDescent="0.2">
      <c r="A3841" s="57" t="s">
        <v>74</v>
      </c>
      <c r="B3841" s="56" t="s">
        <v>74</v>
      </c>
      <c r="C3841" s="56" t="s">
        <v>74</v>
      </c>
      <c r="D3841" s="56">
        <v>2011</v>
      </c>
      <c r="E3841" s="58">
        <v>54545733</v>
      </c>
      <c r="F3841" s="58">
        <v>46357276</v>
      </c>
      <c r="G3841" s="59">
        <v>49854278</v>
      </c>
      <c r="H3841" s="59">
        <v>4691455</v>
      </c>
      <c r="I3841" s="60">
        <v>0</v>
      </c>
      <c r="J3841" s="58">
        <v>-8188457</v>
      </c>
      <c r="K3841" s="61"/>
      <c r="L3841" s="62">
        <v>227769</v>
      </c>
      <c r="M3841" s="61"/>
      <c r="N3841" s="61">
        <v>0</v>
      </c>
      <c r="O3841" s="62">
        <v>2486318</v>
      </c>
      <c r="P3841" s="61"/>
      <c r="Q3841" s="61"/>
      <c r="R3841" s="61"/>
      <c r="S3841" s="61">
        <v>0</v>
      </c>
      <c r="T3841" s="61">
        <v>0</v>
      </c>
      <c r="U3841" s="61"/>
      <c r="V3841" s="62">
        <v>4269129</v>
      </c>
      <c r="W3841" s="61"/>
      <c r="X3841" s="61">
        <v>0</v>
      </c>
      <c r="Y3841" s="62">
        <v>7106083</v>
      </c>
      <c r="Z3841" s="62">
        <v>9746857</v>
      </c>
      <c r="AA3841" s="61"/>
      <c r="AB3841" s="62">
        <v>3044636</v>
      </c>
      <c r="AC3841" s="62">
        <v>8848611</v>
      </c>
      <c r="AD3841" s="61"/>
      <c r="AE3841" s="62">
        <v>8007561</v>
      </c>
      <c r="AF3841" s="61"/>
      <c r="AG3841" s="62">
        <v>4430482</v>
      </c>
      <c r="AH3841" s="62">
        <v>1685197</v>
      </c>
      <c r="AI3841" s="61"/>
      <c r="AJ3841" s="62">
        <v>1635</v>
      </c>
      <c r="AK3841" s="61">
        <v>0</v>
      </c>
      <c r="AL3841" s="61">
        <v>0</v>
      </c>
      <c r="AM3841" s="61">
        <v>0</v>
      </c>
      <c r="AN3841" s="61">
        <v>0</v>
      </c>
      <c r="AO3841" s="61">
        <v>0</v>
      </c>
      <c r="AP3841" s="61"/>
      <c r="AQ3841" s="62">
        <v>262476</v>
      </c>
      <c r="AR3841" s="61"/>
      <c r="AS3841" s="62">
        <v>481994</v>
      </c>
      <c r="AT3841" s="62">
        <v>944456</v>
      </c>
      <c r="AU3841" s="62">
        <v>1984171</v>
      </c>
      <c r="AV3841" s="61"/>
      <c r="AW3841" s="62">
        <v>85037</v>
      </c>
      <c r="AX3841" s="62">
        <v>296781</v>
      </c>
      <c r="AY3841" s="61"/>
      <c r="AZ3841" s="62">
        <v>67544</v>
      </c>
      <c r="BA3841" s="61"/>
      <c r="BB3841" s="62">
        <v>89272</v>
      </c>
      <c r="BC3841" s="62">
        <v>176173</v>
      </c>
      <c r="BD3841" s="62">
        <v>43493</v>
      </c>
      <c r="BE3841" s="61"/>
      <c r="BF3841" s="61">
        <v>0</v>
      </c>
      <c r="BG3841" s="61"/>
      <c r="BH3841" s="62">
        <v>258631</v>
      </c>
      <c r="BI3841" s="61"/>
      <c r="BJ3841" s="61">
        <v>0</v>
      </c>
      <c r="BK3841" s="61"/>
      <c r="BL3841" s="62">
        <v>1427</v>
      </c>
      <c r="BM3841" s="61">
        <v>0</v>
      </c>
      <c r="BN3841" s="62">
        <v>-8188457</v>
      </c>
      <c r="BO3841" s="61"/>
    </row>
    <row r="3842" spans="1:67" x14ac:dyDescent="0.2">
      <c r="A3842" s="57" t="s">
        <v>74</v>
      </c>
      <c r="B3842" s="56" t="s">
        <v>74</v>
      </c>
      <c r="C3842" s="56" t="s">
        <v>633</v>
      </c>
      <c r="D3842" s="56">
        <v>1989</v>
      </c>
      <c r="E3842" s="58">
        <v>1975062</v>
      </c>
      <c r="F3842" s="58">
        <v>1895670</v>
      </c>
      <c r="G3842" s="59">
        <v>1615244</v>
      </c>
      <c r="H3842" s="59">
        <v>359818</v>
      </c>
      <c r="I3842" s="60">
        <v>0</v>
      </c>
      <c r="J3842" s="58">
        <v>-79392</v>
      </c>
      <c r="K3842" s="62">
        <v>8454</v>
      </c>
      <c r="L3842" s="61"/>
      <c r="M3842" s="61"/>
      <c r="N3842" s="61"/>
      <c r="O3842" s="61"/>
      <c r="P3842" s="62">
        <v>52916</v>
      </c>
      <c r="Q3842" s="62">
        <v>39407</v>
      </c>
      <c r="R3842" s="61"/>
      <c r="S3842" s="61"/>
      <c r="T3842" s="61"/>
      <c r="U3842" s="61"/>
      <c r="V3842" s="61"/>
      <c r="W3842" s="62">
        <v>89751</v>
      </c>
      <c r="X3842" s="61"/>
      <c r="Y3842" s="61"/>
      <c r="Z3842" s="61"/>
      <c r="AA3842" s="62">
        <v>546623</v>
      </c>
      <c r="AB3842" s="61"/>
      <c r="AC3842" s="61"/>
      <c r="AD3842" s="62">
        <v>420405</v>
      </c>
      <c r="AE3842" s="61"/>
      <c r="AF3842" s="62">
        <v>308824</v>
      </c>
      <c r="AG3842" s="61"/>
      <c r="AH3842" s="61"/>
      <c r="AI3842" s="62">
        <v>148864</v>
      </c>
      <c r="AJ3842" s="61"/>
      <c r="AK3842" s="61"/>
      <c r="AL3842" s="61"/>
      <c r="AM3842" s="61"/>
      <c r="AN3842" s="61"/>
      <c r="AO3842" s="61"/>
      <c r="AP3842" s="62">
        <v>30065</v>
      </c>
      <c r="AQ3842" s="61"/>
      <c r="AR3842" s="62">
        <v>49274</v>
      </c>
      <c r="AS3842" s="61"/>
      <c r="AT3842" s="61"/>
      <c r="AU3842" s="61"/>
      <c r="AV3842" s="61"/>
      <c r="AW3842" s="61"/>
      <c r="AX3842" s="61"/>
      <c r="AY3842" s="62">
        <v>44491</v>
      </c>
      <c r="AZ3842" s="61"/>
      <c r="BA3842" s="62">
        <v>235988</v>
      </c>
      <c r="BB3842" s="61"/>
      <c r="BC3842" s="61"/>
      <c r="BD3842" s="61"/>
      <c r="BE3842" s="61"/>
      <c r="BF3842" s="61"/>
      <c r="BG3842" s="61"/>
      <c r="BH3842" s="61"/>
      <c r="BI3842" s="61"/>
      <c r="BJ3842" s="61"/>
      <c r="BK3842" s="61"/>
      <c r="BL3842" s="61"/>
      <c r="BM3842" s="61"/>
      <c r="BN3842" s="61"/>
      <c r="BO3842" s="62">
        <v>-79392</v>
      </c>
    </row>
    <row r="3843" spans="1:67" x14ac:dyDescent="0.2">
      <c r="A3843" s="57" t="s">
        <v>74</v>
      </c>
      <c r="B3843" s="56" t="s">
        <v>74</v>
      </c>
      <c r="C3843" s="56" t="s">
        <v>633</v>
      </c>
      <c r="D3843" s="56">
        <v>1990</v>
      </c>
      <c r="E3843" s="58">
        <v>2141242</v>
      </c>
      <c r="F3843" s="58">
        <v>2061850</v>
      </c>
      <c r="G3843" s="59">
        <v>1763104</v>
      </c>
      <c r="H3843" s="59">
        <v>378138</v>
      </c>
      <c r="I3843" s="60">
        <v>0</v>
      </c>
      <c r="J3843" s="58">
        <v>-79392</v>
      </c>
      <c r="K3843" s="62">
        <v>8454</v>
      </c>
      <c r="L3843" s="61"/>
      <c r="M3843" s="61"/>
      <c r="N3843" s="61"/>
      <c r="O3843" s="61"/>
      <c r="P3843" s="62">
        <v>52916</v>
      </c>
      <c r="Q3843" s="62">
        <v>51618</v>
      </c>
      <c r="R3843" s="61"/>
      <c r="S3843" s="61"/>
      <c r="T3843" s="61"/>
      <c r="U3843" s="61"/>
      <c r="V3843" s="61"/>
      <c r="W3843" s="62">
        <v>89751</v>
      </c>
      <c r="X3843" s="61"/>
      <c r="Y3843" s="61"/>
      <c r="Z3843" s="61"/>
      <c r="AA3843" s="62">
        <v>597207</v>
      </c>
      <c r="AB3843" s="61"/>
      <c r="AC3843" s="61"/>
      <c r="AD3843" s="62">
        <v>466596</v>
      </c>
      <c r="AE3843" s="61"/>
      <c r="AF3843" s="62">
        <v>344419</v>
      </c>
      <c r="AG3843" s="61"/>
      <c r="AH3843" s="61"/>
      <c r="AI3843" s="62">
        <v>152143</v>
      </c>
      <c r="AJ3843" s="61"/>
      <c r="AK3843" s="61"/>
      <c r="AL3843" s="61"/>
      <c r="AM3843" s="61"/>
      <c r="AN3843" s="61"/>
      <c r="AO3843" s="61"/>
      <c r="AP3843" s="62">
        <v>30712</v>
      </c>
      <c r="AQ3843" s="61"/>
      <c r="AR3843" s="62">
        <v>66107</v>
      </c>
      <c r="AS3843" s="61"/>
      <c r="AT3843" s="61"/>
      <c r="AU3843" s="61"/>
      <c r="AV3843" s="61"/>
      <c r="AW3843" s="61"/>
      <c r="AX3843" s="61"/>
      <c r="AY3843" s="62">
        <v>45331</v>
      </c>
      <c r="AZ3843" s="61"/>
      <c r="BA3843" s="62">
        <v>235988</v>
      </c>
      <c r="BB3843" s="61"/>
      <c r="BC3843" s="61"/>
      <c r="BD3843" s="61"/>
      <c r="BE3843" s="61"/>
      <c r="BF3843" s="61"/>
      <c r="BG3843" s="61"/>
      <c r="BH3843" s="61"/>
      <c r="BI3843" s="61"/>
      <c r="BJ3843" s="61"/>
      <c r="BK3843" s="61"/>
      <c r="BL3843" s="61"/>
      <c r="BM3843" s="61"/>
      <c r="BN3843" s="61"/>
      <c r="BO3843" s="62">
        <v>-79392</v>
      </c>
    </row>
    <row r="3844" spans="1:67" x14ac:dyDescent="0.2">
      <c r="A3844" s="57" t="s">
        <v>74</v>
      </c>
      <c r="B3844" s="56" t="s">
        <v>74</v>
      </c>
      <c r="C3844" s="56" t="s">
        <v>633</v>
      </c>
      <c r="D3844" s="56">
        <v>1991</v>
      </c>
      <c r="E3844" s="58">
        <v>2284133</v>
      </c>
      <c r="F3844" s="58">
        <v>2204741</v>
      </c>
      <c r="G3844" s="59">
        <v>1896950</v>
      </c>
      <c r="H3844" s="59">
        <v>387183</v>
      </c>
      <c r="I3844" s="60">
        <v>0</v>
      </c>
      <c r="J3844" s="58">
        <v>-79392</v>
      </c>
      <c r="K3844" s="62">
        <v>21166</v>
      </c>
      <c r="L3844" s="61"/>
      <c r="M3844" s="61"/>
      <c r="N3844" s="61"/>
      <c r="O3844" s="61"/>
      <c r="P3844" s="62">
        <v>70700</v>
      </c>
      <c r="Q3844" s="62">
        <v>56796</v>
      </c>
      <c r="R3844" s="61"/>
      <c r="S3844" s="61"/>
      <c r="T3844" s="61"/>
      <c r="U3844" s="61"/>
      <c r="V3844" s="61"/>
      <c r="W3844" s="62">
        <v>89751</v>
      </c>
      <c r="X3844" s="61"/>
      <c r="Y3844" s="61"/>
      <c r="Z3844" s="61"/>
      <c r="AA3844" s="62">
        <v>643089</v>
      </c>
      <c r="AB3844" s="61"/>
      <c r="AC3844" s="61"/>
      <c r="AD3844" s="62">
        <v>502903</v>
      </c>
      <c r="AE3844" s="61"/>
      <c r="AF3844" s="62">
        <v>350196</v>
      </c>
      <c r="AG3844" s="61"/>
      <c r="AH3844" s="61"/>
      <c r="AI3844" s="62">
        <v>162349</v>
      </c>
      <c r="AJ3844" s="61"/>
      <c r="AK3844" s="61"/>
      <c r="AL3844" s="61"/>
      <c r="AM3844" s="61"/>
      <c r="AN3844" s="61"/>
      <c r="AO3844" s="61"/>
      <c r="AP3844" s="62">
        <v>38630</v>
      </c>
      <c r="AQ3844" s="61"/>
      <c r="AR3844" s="62">
        <v>66632</v>
      </c>
      <c r="AS3844" s="61"/>
      <c r="AT3844" s="61"/>
      <c r="AU3844" s="61"/>
      <c r="AV3844" s="61"/>
      <c r="AW3844" s="61"/>
      <c r="AX3844" s="61"/>
      <c r="AY3844" s="62">
        <v>45933</v>
      </c>
      <c r="AZ3844" s="61"/>
      <c r="BA3844" s="62">
        <v>235988</v>
      </c>
      <c r="BB3844" s="61"/>
      <c r="BC3844" s="61"/>
      <c r="BD3844" s="61"/>
      <c r="BE3844" s="61"/>
      <c r="BF3844" s="61"/>
      <c r="BG3844" s="61"/>
      <c r="BH3844" s="61"/>
      <c r="BI3844" s="61"/>
      <c r="BJ3844" s="61"/>
      <c r="BK3844" s="61"/>
      <c r="BL3844" s="61"/>
      <c r="BM3844" s="61"/>
      <c r="BN3844" s="61"/>
      <c r="BO3844" s="62">
        <v>-79392</v>
      </c>
    </row>
    <row r="3845" spans="1:67" x14ac:dyDescent="0.2">
      <c r="A3845" s="57" t="s">
        <v>74</v>
      </c>
      <c r="B3845" s="56" t="s">
        <v>74</v>
      </c>
      <c r="C3845" s="56" t="s">
        <v>633</v>
      </c>
      <c r="D3845" s="56">
        <v>1992</v>
      </c>
      <c r="E3845" s="58">
        <v>2390377</v>
      </c>
      <c r="F3845" s="58">
        <v>2310985</v>
      </c>
      <c r="G3845" s="59">
        <v>2018905</v>
      </c>
      <c r="H3845" s="59">
        <v>371472</v>
      </c>
      <c r="I3845" s="60">
        <v>0</v>
      </c>
      <c r="J3845" s="58">
        <v>-79392</v>
      </c>
      <c r="K3845" s="62">
        <v>21166</v>
      </c>
      <c r="L3845" s="61"/>
      <c r="M3845" s="61"/>
      <c r="N3845" s="61"/>
      <c r="O3845" s="61"/>
      <c r="P3845" s="62">
        <v>70700</v>
      </c>
      <c r="Q3845" s="62">
        <v>56796</v>
      </c>
      <c r="R3845" s="61"/>
      <c r="S3845" s="61"/>
      <c r="T3845" s="61"/>
      <c r="U3845" s="61"/>
      <c r="V3845" s="61"/>
      <c r="W3845" s="62">
        <v>89751</v>
      </c>
      <c r="X3845" s="61"/>
      <c r="Y3845" s="61"/>
      <c r="Z3845" s="61"/>
      <c r="AA3845" s="62">
        <v>684183</v>
      </c>
      <c r="AB3845" s="61"/>
      <c r="AC3845" s="61"/>
      <c r="AD3845" s="62">
        <v>554466</v>
      </c>
      <c r="AE3845" s="61"/>
      <c r="AF3845" s="62">
        <v>380361</v>
      </c>
      <c r="AG3845" s="61"/>
      <c r="AH3845" s="61"/>
      <c r="AI3845" s="62">
        <v>161482</v>
      </c>
      <c r="AJ3845" s="61"/>
      <c r="AK3845" s="61"/>
      <c r="AL3845" s="61"/>
      <c r="AM3845" s="61"/>
      <c r="AN3845" s="61"/>
      <c r="AO3845" s="61"/>
      <c r="AP3845" s="62">
        <v>39926</v>
      </c>
      <c r="AQ3845" s="61"/>
      <c r="AR3845" s="62">
        <v>66632</v>
      </c>
      <c r="AS3845" s="61"/>
      <c r="AT3845" s="61"/>
      <c r="AU3845" s="61"/>
      <c r="AV3845" s="61"/>
      <c r="AW3845" s="61"/>
      <c r="AX3845" s="61"/>
      <c r="AY3845" s="62">
        <v>28926</v>
      </c>
      <c r="AZ3845" s="61"/>
      <c r="BA3845" s="62">
        <v>235988</v>
      </c>
      <c r="BB3845" s="61"/>
      <c r="BC3845" s="61"/>
      <c r="BD3845" s="61"/>
      <c r="BE3845" s="61"/>
      <c r="BF3845" s="61"/>
      <c r="BG3845" s="61"/>
      <c r="BH3845" s="61"/>
      <c r="BI3845" s="61"/>
      <c r="BJ3845" s="61"/>
      <c r="BK3845" s="61"/>
      <c r="BL3845" s="61"/>
      <c r="BM3845" s="61"/>
      <c r="BN3845" s="61"/>
      <c r="BO3845" s="62">
        <v>-79392</v>
      </c>
    </row>
    <row r="3846" spans="1:67" x14ac:dyDescent="0.2">
      <c r="A3846" s="57" t="s">
        <v>74</v>
      </c>
      <c r="B3846" s="56" t="s">
        <v>74</v>
      </c>
      <c r="C3846" s="56" t="s">
        <v>633</v>
      </c>
      <c r="D3846" s="56">
        <v>1993</v>
      </c>
      <c r="E3846" s="58">
        <v>2467205</v>
      </c>
      <c r="F3846" s="58">
        <v>2387813</v>
      </c>
      <c r="G3846" s="59">
        <v>2094746</v>
      </c>
      <c r="H3846" s="59">
        <v>372459</v>
      </c>
      <c r="I3846" s="60">
        <v>0</v>
      </c>
      <c r="J3846" s="58">
        <v>-79392</v>
      </c>
      <c r="K3846" s="62">
        <v>21166</v>
      </c>
      <c r="L3846" s="61"/>
      <c r="M3846" s="61"/>
      <c r="N3846" s="61"/>
      <c r="O3846" s="61"/>
      <c r="P3846" s="62">
        <v>70700</v>
      </c>
      <c r="Q3846" s="62">
        <v>56796</v>
      </c>
      <c r="R3846" s="61"/>
      <c r="S3846" s="61"/>
      <c r="T3846" s="61"/>
      <c r="U3846" s="61"/>
      <c r="V3846" s="61"/>
      <c r="W3846" s="62">
        <v>89751</v>
      </c>
      <c r="X3846" s="61"/>
      <c r="Y3846" s="61"/>
      <c r="Z3846" s="61"/>
      <c r="AA3846" s="62">
        <v>707662</v>
      </c>
      <c r="AB3846" s="61"/>
      <c r="AC3846" s="61"/>
      <c r="AD3846" s="62">
        <v>584105</v>
      </c>
      <c r="AE3846" s="61"/>
      <c r="AF3846" s="62">
        <v>392978</v>
      </c>
      <c r="AG3846" s="61"/>
      <c r="AH3846" s="61"/>
      <c r="AI3846" s="62">
        <v>171588</v>
      </c>
      <c r="AJ3846" s="61"/>
      <c r="AK3846" s="61"/>
      <c r="AL3846" s="61"/>
      <c r="AM3846" s="61"/>
      <c r="AN3846" s="61"/>
      <c r="AO3846" s="61"/>
      <c r="AP3846" s="62">
        <v>39926</v>
      </c>
      <c r="AQ3846" s="61"/>
      <c r="AR3846" s="62">
        <v>66632</v>
      </c>
      <c r="AS3846" s="61"/>
      <c r="AT3846" s="61"/>
      <c r="AU3846" s="61"/>
      <c r="AV3846" s="61"/>
      <c r="AW3846" s="61"/>
      <c r="AX3846" s="61"/>
      <c r="AY3846" s="62">
        <v>29913</v>
      </c>
      <c r="AZ3846" s="61"/>
      <c r="BA3846" s="62">
        <v>235988</v>
      </c>
      <c r="BB3846" s="61"/>
      <c r="BC3846" s="61"/>
      <c r="BD3846" s="61"/>
      <c r="BE3846" s="61"/>
      <c r="BF3846" s="61"/>
      <c r="BG3846" s="61"/>
      <c r="BH3846" s="61"/>
      <c r="BI3846" s="61"/>
      <c r="BJ3846" s="61"/>
      <c r="BK3846" s="61"/>
      <c r="BL3846" s="61"/>
      <c r="BM3846" s="61"/>
      <c r="BN3846" s="61"/>
      <c r="BO3846" s="62">
        <v>-79392</v>
      </c>
    </row>
    <row r="3847" spans="1:67" x14ac:dyDescent="0.2">
      <c r="A3847" s="57" t="s">
        <v>74</v>
      </c>
      <c r="B3847" s="56" t="s">
        <v>74</v>
      </c>
      <c r="C3847" s="56" t="s">
        <v>633</v>
      </c>
      <c r="D3847" s="56">
        <v>1994</v>
      </c>
      <c r="E3847" s="58">
        <v>2450280</v>
      </c>
      <c r="F3847" s="58">
        <v>2282362</v>
      </c>
      <c r="G3847" s="59">
        <v>2076662</v>
      </c>
      <c r="H3847" s="59">
        <v>373618</v>
      </c>
      <c r="I3847" s="60">
        <v>0</v>
      </c>
      <c r="J3847" s="58">
        <v>-167918</v>
      </c>
      <c r="K3847" s="62">
        <v>21166</v>
      </c>
      <c r="L3847" s="61"/>
      <c r="M3847" s="61"/>
      <c r="N3847" s="61"/>
      <c r="O3847" s="61"/>
      <c r="P3847" s="62">
        <v>70700</v>
      </c>
      <c r="Q3847" s="62">
        <v>56796</v>
      </c>
      <c r="R3847" s="61"/>
      <c r="S3847" s="61"/>
      <c r="T3847" s="61"/>
      <c r="U3847" s="61"/>
      <c r="V3847" s="61"/>
      <c r="W3847" s="62">
        <v>89751</v>
      </c>
      <c r="X3847" s="61"/>
      <c r="Y3847" s="61"/>
      <c r="Z3847" s="61"/>
      <c r="AA3847" s="62">
        <v>625823</v>
      </c>
      <c r="AB3847" s="61"/>
      <c r="AC3847" s="61"/>
      <c r="AD3847" s="62">
        <v>615098</v>
      </c>
      <c r="AE3847" s="61"/>
      <c r="AF3847" s="62">
        <v>416784</v>
      </c>
      <c r="AG3847" s="61"/>
      <c r="AH3847" s="61"/>
      <c r="AI3847" s="62">
        <v>180544</v>
      </c>
      <c r="AJ3847" s="61"/>
      <c r="AK3847" s="61"/>
      <c r="AL3847" s="61"/>
      <c r="AM3847" s="61"/>
      <c r="AN3847" s="61"/>
      <c r="AO3847" s="61"/>
      <c r="AP3847" s="62">
        <v>40198</v>
      </c>
      <c r="AQ3847" s="61"/>
      <c r="AR3847" s="62">
        <v>66655</v>
      </c>
      <c r="AS3847" s="61"/>
      <c r="AT3847" s="61"/>
      <c r="AU3847" s="61"/>
      <c r="AV3847" s="61"/>
      <c r="AW3847" s="61"/>
      <c r="AX3847" s="61"/>
      <c r="AY3847" s="62">
        <v>30777</v>
      </c>
      <c r="AZ3847" s="61"/>
      <c r="BA3847" s="62">
        <v>235988</v>
      </c>
      <c r="BB3847" s="61"/>
      <c r="BC3847" s="61"/>
      <c r="BD3847" s="61"/>
      <c r="BE3847" s="61"/>
      <c r="BF3847" s="61"/>
      <c r="BG3847" s="61"/>
      <c r="BH3847" s="61"/>
      <c r="BI3847" s="61"/>
      <c r="BJ3847" s="61"/>
      <c r="BK3847" s="61"/>
      <c r="BL3847" s="61"/>
      <c r="BM3847" s="61"/>
      <c r="BN3847" s="61"/>
      <c r="BO3847" s="62">
        <v>-167918</v>
      </c>
    </row>
    <row r="3848" spans="1:67" x14ac:dyDescent="0.2">
      <c r="A3848" s="57" t="s">
        <v>74</v>
      </c>
      <c r="B3848" s="56" t="s">
        <v>74</v>
      </c>
      <c r="C3848" s="56" t="s">
        <v>633</v>
      </c>
      <c r="D3848" s="56">
        <v>1995</v>
      </c>
      <c r="E3848" s="58">
        <v>2873853</v>
      </c>
      <c r="F3848" s="58">
        <v>2590596</v>
      </c>
      <c r="G3848" s="59">
        <v>2268971</v>
      </c>
      <c r="H3848" s="59">
        <v>604882</v>
      </c>
      <c r="I3848" s="60">
        <v>0</v>
      </c>
      <c r="J3848" s="58">
        <v>-283257</v>
      </c>
      <c r="K3848" s="62">
        <v>21166</v>
      </c>
      <c r="L3848" s="61"/>
      <c r="M3848" s="61"/>
      <c r="N3848" s="61"/>
      <c r="O3848" s="61"/>
      <c r="P3848" s="62">
        <v>70700</v>
      </c>
      <c r="Q3848" s="62">
        <v>56796</v>
      </c>
      <c r="R3848" s="61"/>
      <c r="S3848" s="61"/>
      <c r="T3848" s="61"/>
      <c r="U3848" s="61"/>
      <c r="V3848" s="61"/>
      <c r="W3848" s="62">
        <v>89751</v>
      </c>
      <c r="X3848" s="61"/>
      <c r="Y3848" s="61"/>
      <c r="Z3848" s="61"/>
      <c r="AA3848" s="62">
        <v>664740</v>
      </c>
      <c r="AB3848" s="61"/>
      <c r="AC3848" s="61"/>
      <c r="AD3848" s="62">
        <v>726306</v>
      </c>
      <c r="AE3848" s="61"/>
      <c r="AF3848" s="62">
        <v>449683</v>
      </c>
      <c r="AG3848" s="61"/>
      <c r="AH3848" s="61"/>
      <c r="AI3848" s="62">
        <v>189829</v>
      </c>
      <c r="AJ3848" s="61"/>
      <c r="AK3848" s="61"/>
      <c r="AL3848" s="61"/>
      <c r="AM3848" s="61"/>
      <c r="AN3848" s="61"/>
      <c r="AO3848" s="61"/>
      <c r="AP3848" s="62">
        <v>47630</v>
      </c>
      <c r="AQ3848" s="61"/>
      <c r="AR3848" s="62">
        <v>66655</v>
      </c>
      <c r="AS3848" s="61"/>
      <c r="AT3848" s="61"/>
      <c r="AU3848" s="61"/>
      <c r="AV3848" s="61"/>
      <c r="AW3848" s="61"/>
      <c r="AX3848" s="61"/>
      <c r="AY3848" s="62">
        <v>38303</v>
      </c>
      <c r="AZ3848" s="61"/>
      <c r="BA3848" s="62">
        <v>452294</v>
      </c>
      <c r="BB3848" s="61"/>
      <c r="BC3848" s="61"/>
      <c r="BD3848" s="61"/>
      <c r="BE3848" s="61"/>
      <c r="BF3848" s="61"/>
      <c r="BG3848" s="61"/>
      <c r="BH3848" s="61"/>
      <c r="BI3848" s="61"/>
      <c r="BJ3848" s="61"/>
      <c r="BK3848" s="61"/>
      <c r="BL3848" s="61"/>
      <c r="BM3848" s="61"/>
      <c r="BN3848" s="61"/>
      <c r="BO3848" s="62">
        <v>-283257</v>
      </c>
    </row>
    <row r="3849" spans="1:67" x14ac:dyDescent="0.2">
      <c r="A3849" s="57" t="s">
        <v>74</v>
      </c>
      <c r="B3849" s="56" t="s">
        <v>74</v>
      </c>
      <c r="C3849" s="56" t="s">
        <v>633</v>
      </c>
      <c r="D3849" s="56">
        <v>1996</v>
      </c>
      <c r="E3849" s="58">
        <v>3171348</v>
      </c>
      <c r="F3849" s="58">
        <v>2880411</v>
      </c>
      <c r="G3849" s="59">
        <v>2479100</v>
      </c>
      <c r="H3849" s="59">
        <v>692248</v>
      </c>
      <c r="I3849" s="60">
        <v>0</v>
      </c>
      <c r="J3849" s="58">
        <v>-290937</v>
      </c>
      <c r="K3849" s="62">
        <v>21166</v>
      </c>
      <c r="L3849" s="61"/>
      <c r="M3849" s="61"/>
      <c r="N3849" s="61"/>
      <c r="O3849" s="61"/>
      <c r="P3849" s="62">
        <v>70700</v>
      </c>
      <c r="Q3849" s="62">
        <v>64229</v>
      </c>
      <c r="R3849" s="61"/>
      <c r="S3849" s="61"/>
      <c r="T3849" s="61"/>
      <c r="U3849" s="61"/>
      <c r="V3849" s="61"/>
      <c r="W3849" s="62">
        <v>89751</v>
      </c>
      <c r="X3849" s="61"/>
      <c r="Y3849" s="61"/>
      <c r="Z3849" s="61"/>
      <c r="AA3849" s="62">
        <v>755060</v>
      </c>
      <c r="AB3849" s="61"/>
      <c r="AC3849" s="61"/>
      <c r="AD3849" s="62">
        <v>807741</v>
      </c>
      <c r="AE3849" s="61"/>
      <c r="AF3849" s="62">
        <v>470959</v>
      </c>
      <c r="AG3849" s="61"/>
      <c r="AH3849" s="61"/>
      <c r="AI3849" s="62">
        <v>199494</v>
      </c>
      <c r="AJ3849" s="61"/>
      <c r="AK3849" s="61"/>
      <c r="AL3849" s="61"/>
      <c r="AM3849" s="61"/>
      <c r="AN3849" s="61"/>
      <c r="AO3849" s="61"/>
      <c r="AP3849" s="62">
        <v>56086</v>
      </c>
      <c r="AQ3849" s="61"/>
      <c r="AR3849" s="62">
        <v>102134</v>
      </c>
      <c r="AS3849" s="61"/>
      <c r="AT3849" s="61"/>
      <c r="AU3849" s="61"/>
      <c r="AV3849" s="61"/>
      <c r="AW3849" s="61"/>
      <c r="AX3849" s="61"/>
      <c r="AY3849" s="62">
        <v>50038</v>
      </c>
      <c r="AZ3849" s="61"/>
      <c r="BA3849" s="62">
        <v>483990</v>
      </c>
      <c r="BB3849" s="61"/>
      <c r="BC3849" s="61"/>
      <c r="BD3849" s="61"/>
      <c r="BE3849" s="61"/>
      <c r="BF3849" s="61"/>
      <c r="BG3849" s="61"/>
      <c r="BH3849" s="61"/>
      <c r="BI3849" s="61"/>
      <c r="BJ3849" s="61"/>
      <c r="BK3849" s="61"/>
      <c r="BL3849" s="61"/>
      <c r="BM3849" s="61"/>
      <c r="BN3849" s="61"/>
      <c r="BO3849" s="62">
        <v>-290937</v>
      </c>
    </row>
    <row r="3850" spans="1:67" x14ac:dyDescent="0.2">
      <c r="A3850" s="57" t="s">
        <v>74</v>
      </c>
      <c r="B3850" s="56" t="s">
        <v>74</v>
      </c>
      <c r="C3850" s="56" t="s">
        <v>633</v>
      </c>
      <c r="D3850" s="56">
        <v>1997</v>
      </c>
      <c r="E3850" s="58">
        <v>3343434</v>
      </c>
      <c r="F3850" s="58">
        <v>3052496</v>
      </c>
      <c r="G3850" s="59">
        <v>2638061</v>
      </c>
      <c r="H3850" s="59">
        <v>705373</v>
      </c>
      <c r="I3850" s="60">
        <v>0</v>
      </c>
      <c r="J3850" s="58">
        <v>-290938</v>
      </c>
      <c r="K3850" s="62">
        <v>21166</v>
      </c>
      <c r="L3850" s="61"/>
      <c r="M3850" s="61"/>
      <c r="N3850" s="61"/>
      <c r="O3850" s="61"/>
      <c r="P3850" s="62">
        <v>70700</v>
      </c>
      <c r="Q3850" s="62">
        <v>64229</v>
      </c>
      <c r="R3850" s="61"/>
      <c r="S3850" s="61"/>
      <c r="T3850" s="61"/>
      <c r="U3850" s="61"/>
      <c r="V3850" s="61"/>
      <c r="W3850" s="62">
        <v>89751</v>
      </c>
      <c r="X3850" s="61"/>
      <c r="Y3850" s="61"/>
      <c r="Z3850" s="61"/>
      <c r="AA3850" s="62">
        <v>801525</v>
      </c>
      <c r="AB3850" s="61"/>
      <c r="AC3850" s="61"/>
      <c r="AD3850" s="62">
        <v>885892</v>
      </c>
      <c r="AE3850" s="61"/>
      <c r="AF3850" s="62">
        <v>492775</v>
      </c>
      <c r="AG3850" s="61"/>
      <c r="AH3850" s="61"/>
      <c r="AI3850" s="62">
        <v>212023</v>
      </c>
      <c r="AJ3850" s="61"/>
      <c r="AK3850" s="61"/>
      <c r="AL3850" s="61"/>
      <c r="AM3850" s="61"/>
      <c r="AN3850" s="61"/>
      <c r="AO3850" s="61"/>
      <c r="AP3850" s="62">
        <v>62930</v>
      </c>
      <c r="AQ3850" s="61"/>
      <c r="AR3850" s="62">
        <v>106679</v>
      </c>
      <c r="AS3850" s="61"/>
      <c r="AT3850" s="61"/>
      <c r="AU3850" s="61"/>
      <c r="AV3850" s="61"/>
      <c r="AW3850" s="61"/>
      <c r="AX3850" s="61"/>
      <c r="AY3850" s="62">
        <v>51774</v>
      </c>
      <c r="AZ3850" s="61"/>
      <c r="BA3850" s="62">
        <v>483990</v>
      </c>
      <c r="BB3850" s="61"/>
      <c r="BC3850" s="61"/>
      <c r="BD3850" s="61"/>
      <c r="BE3850" s="61"/>
      <c r="BF3850" s="61"/>
      <c r="BG3850" s="61"/>
      <c r="BH3850" s="61"/>
      <c r="BI3850" s="61"/>
      <c r="BJ3850" s="61"/>
      <c r="BK3850" s="61"/>
      <c r="BL3850" s="61"/>
      <c r="BM3850" s="61"/>
      <c r="BN3850" s="61"/>
      <c r="BO3850" s="62">
        <v>-290938</v>
      </c>
    </row>
    <row r="3851" spans="1:67" x14ac:dyDescent="0.2">
      <c r="A3851" s="57" t="s">
        <v>74</v>
      </c>
      <c r="B3851" s="56" t="s">
        <v>74</v>
      </c>
      <c r="C3851" s="56" t="s">
        <v>633</v>
      </c>
      <c r="D3851" s="56">
        <v>1998</v>
      </c>
      <c r="E3851" s="58">
        <v>3666872</v>
      </c>
      <c r="F3851" s="58">
        <v>3364042</v>
      </c>
      <c r="G3851" s="59">
        <v>2954474</v>
      </c>
      <c r="H3851" s="59">
        <v>712398</v>
      </c>
      <c r="I3851" s="60">
        <v>0</v>
      </c>
      <c r="J3851" s="58">
        <v>-302830</v>
      </c>
      <c r="K3851" s="62">
        <v>21166</v>
      </c>
      <c r="L3851" s="61"/>
      <c r="M3851" s="61"/>
      <c r="N3851" s="61"/>
      <c r="O3851" s="61"/>
      <c r="P3851" s="62">
        <v>70700</v>
      </c>
      <c r="Q3851" s="62">
        <v>64229</v>
      </c>
      <c r="R3851" s="61"/>
      <c r="S3851" s="61"/>
      <c r="T3851" s="61"/>
      <c r="U3851" s="61"/>
      <c r="V3851" s="61"/>
      <c r="W3851" s="62">
        <v>89751</v>
      </c>
      <c r="X3851" s="61"/>
      <c r="Y3851" s="61"/>
      <c r="Z3851" s="61"/>
      <c r="AA3851" s="62">
        <v>887915</v>
      </c>
      <c r="AB3851" s="61"/>
      <c r="AC3851" s="61"/>
      <c r="AD3851" s="62">
        <v>923102</v>
      </c>
      <c r="AE3851" s="61"/>
      <c r="AF3851" s="62">
        <v>529820</v>
      </c>
      <c r="AG3851" s="61"/>
      <c r="AH3851" s="61"/>
      <c r="AI3851" s="62">
        <v>367791</v>
      </c>
      <c r="AJ3851" s="61"/>
      <c r="AK3851" s="61"/>
      <c r="AL3851" s="61"/>
      <c r="AM3851" s="61"/>
      <c r="AN3851" s="61"/>
      <c r="AO3851" s="61"/>
      <c r="AP3851" s="62">
        <v>63423</v>
      </c>
      <c r="AQ3851" s="61"/>
      <c r="AR3851" s="62">
        <v>110823</v>
      </c>
      <c r="AS3851" s="61"/>
      <c r="AT3851" s="61"/>
      <c r="AU3851" s="61"/>
      <c r="AV3851" s="61"/>
      <c r="AW3851" s="61"/>
      <c r="AX3851" s="61"/>
      <c r="AY3851" s="62">
        <v>54162</v>
      </c>
      <c r="AZ3851" s="61"/>
      <c r="BA3851" s="62">
        <v>483990</v>
      </c>
      <c r="BB3851" s="61"/>
      <c r="BC3851" s="61"/>
      <c r="BD3851" s="61"/>
      <c r="BE3851" s="61"/>
      <c r="BF3851" s="61"/>
      <c r="BG3851" s="61"/>
      <c r="BH3851" s="61"/>
      <c r="BI3851" s="61"/>
      <c r="BJ3851" s="61"/>
      <c r="BK3851" s="61"/>
      <c r="BL3851" s="61"/>
      <c r="BM3851" s="61"/>
      <c r="BN3851" s="61"/>
      <c r="BO3851" s="62">
        <v>-302830</v>
      </c>
    </row>
    <row r="3852" spans="1:67" x14ac:dyDescent="0.2">
      <c r="A3852" s="57" t="s">
        <v>75</v>
      </c>
      <c r="B3852" s="56" t="s">
        <v>75</v>
      </c>
      <c r="C3852" s="56" t="s">
        <v>75</v>
      </c>
      <c r="D3852" s="56">
        <v>1989</v>
      </c>
      <c r="E3852" s="58">
        <v>31274781</v>
      </c>
      <c r="F3852" s="58">
        <v>28475474</v>
      </c>
      <c r="G3852" s="59">
        <v>30078549</v>
      </c>
      <c r="H3852" s="59">
        <v>1196232</v>
      </c>
      <c r="I3852" s="60">
        <v>0</v>
      </c>
      <c r="J3852" s="58">
        <v>-2799307</v>
      </c>
      <c r="K3852" s="62">
        <v>212326</v>
      </c>
      <c r="L3852" s="61"/>
      <c r="M3852" s="61"/>
      <c r="N3852" s="61"/>
      <c r="O3852" s="61"/>
      <c r="P3852" s="62">
        <v>175637</v>
      </c>
      <c r="Q3852" s="62">
        <v>1359858</v>
      </c>
      <c r="R3852" s="61"/>
      <c r="S3852" s="61"/>
      <c r="T3852" s="61"/>
      <c r="U3852" s="61"/>
      <c r="V3852" s="61"/>
      <c r="W3852" s="62">
        <v>1811772</v>
      </c>
      <c r="X3852" s="61"/>
      <c r="Y3852" s="61"/>
      <c r="Z3852" s="61"/>
      <c r="AA3852" s="62">
        <v>5664883</v>
      </c>
      <c r="AB3852" s="61"/>
      <c r="AC3852" s="61"/>
      <c r="AD3852" s="62">
        <v>12102457</v>
      </c>
      <c r="AE3852" s="61"/>
      <c r="AF3852" s="62">
        <v>6920021</v>
      </c>
      <c r="AG3852" s="61"/>
      <c r="AH3852" s="61"/>
      <c r="AI3852" s="62">
        <v>1831595</v>
      </c>
      <c r="AJ3852" s="61"/>
      <c r="AK3852" s="61"/>
      <c r="AL3852" s="61"/>
      <c r="AM3852" s="61"/>
      <c r="AN3852" s="61"/>
      <c r="AO3852" s="61"/>
      <c r="AP3852" s="62">
        <v>106343</v>
      </c>
      <c r="AQ3852" s="61"/>
      <c r="AR3852" s="62">
        <v>156353</v>
      </c>
      <c r="AS3852" s="61"/>
      <c r="AT3852" s="61"/>
      <c r="AU3852" s="61"/>
      <c r="AV3852" s="62">
        <v>27500</v>
      </c>
      <c r="AW3852" s="61"/>
      <c r="AX3852" s="61"/>
      <c r="AY3852" s="62">
        <v>166990</v>
      </c>
      <c r="AZ3852" s="61"/>
      <c r="BA3852" s="62">
        <v>716826</v>
      </c>
      <c r="BB3852" s="61"/>
      <c r="BC3852" s="61"/>
      <c r="BD3852" s="61"/>
      <c r="BE3852" s="61"/>
      <c r="BF3852" s="61"/>
      <c r="BG3852" s="61"/>
      <c r="BH3852" s="61"/>
      <c r="BI3852" s="61"/>
      <c r="BJ3852" s="61"/>
      <c r="BK3852" s="62">
        <v>22220</v>
      </c>
      <c r="BL3852" s="61"/>
      <c r="BM3852" s="61"/>
      <c r="BN3852" s="61"/>
      <c r="BO3852" s="62">
        <v>-2799307</v>
      </c>
    </row>
    <row r="3853" spans="1:67" x14ac:dyDescent="0.2">
      <c r="A3853" s="57" t="s">
        <v>75</v>
      </c>
      <c r="B3853" s="56" t="s">
        <v>75</v>
      </c>
      <c r="C3853" s="56" t="s">
        <v>75</v>
      </c>
      <c r="D3853" s="56">
        <v>1990</v>
      </c>
      <c r="E3853" s="58">
        <v>39434204</v>
      </c>
      <c r="F3853" s="58">
        <v>36634897</v>
      </c>
      <c r="G3853" s="59">
        <v>37832637</v>
      </c>
      <c r="H3853" s="59">
        <v>1601567</v>
      </c>
      <c r="I3853" s="60">
        <v>0</v>
      </c>
      <c r="J3853" s="58">
        <v>-2799307</v>
      </c>
      <c r="K3853" s="62">
        <v>221703</v>
      </c>
      <c r="L3853" s="61"/>
      <c r="M3853" s="61"/>
      <c r="N3853" s="61"/>
      <c r="O3853" s="61"/>
      <c r="P3853" s="62">
        <v>5158902</v>
      </c>
      <c r="Q3853" s="62">
        <v>1178873</v>
      </c>
      <c r="R3853" s="61"/>
      <c r="S3853" s="61"/>
      <c r="T3853" s="61"/>
      <c r="U3853" s="61"/>
      <c r="V3853" s="61"/>
      <c r="W3853" s="62">
        <v>2709930</v>
      </c>
      <c r="X3853" s="61"/>
      <c r="Y3853" s="61"/>
      <c r="Z3853" s="61"/>
      <c r="AA3853" s="62">
        <v>6572700</v>
      </c>
      <c r="AB3853" s="61"/>
      <c r="AC3853" s="61"/>
      <c r="AD3853" s="62">
        <v>12654870</v>
      </c>
      <c r="AE3853" s="61"/>
      <c r="AF3853" s="62">
        <v>7348065</v>
      </c>
      <c r="AG3853" s="61"/>
      <c r="AH3853" s="61"/>
      <c r="AI3853" s="62">
        <v>1987594</v>
      </c>
      <c r="AJ3853" s="61"/>
      <c r="AK3853" s="61"/>
      <c r="AL3853" s="61"/>
      <c r="AM3853" s="61"/>
      <c r="AN3853" s="61"/>
      <c r="AO3853" s="61"/>
      <c r="AP3853" s="62">
        <v>151058</v>
      </c>
      <c r="AQ3853" s="61"/>
      <c r="AR3853" s="62">
        <v>161678</v>
      </c>
      <c r="AS3853" s="61"/>
      <c r="AT3853" s="61"/>
      <c r="AU3853" s="61"/>
      <c r="AV3853" s="62">
        <v>27500</v>
      </c>
      <c r="AW3853" s="61"/>
      <c r="AX3853" s="61"/>
      <c r="AY3853" s="62">
        <v>237867</v>
      </c>
      <c r="AZ3853" s="61"/>
      <c r="BA3853" s="62">
        <v>1001244</v>
      </c>
      <c r="BB3853" s="61"/>
      <c r="BC3853" s="61"/>
      <c r="BD3853" s="61"/>
      <c r="BE3853" s="61"/>
      <c r="BF3853" s="61"/>
      <c r="BG3853" s="61"/>
      <c r="BH3853" s="61"/>
      <c r="BI3853" s="61"/>
      <c r="BJ3853" s="61"/>
      <c r="BK3853" s="62">
        <v>22220</v>
      </c>
      <c r="BL3853" s="61"/>
      <c r="BM3853" s="61"/>
      <c r="BN3853" s="61"/>
      <c r="BO3853" s="62">
        <v>-2799307</v>
      </c>
    </row>
    <row r="3854" spans="1:67" x14ac:dyDescent="0.2">
      <c r="A3854" s="57" t="s">
        <v>75</v>
      </c>
      <c r="B3854" s="56" t="s">
        <v>75</v>
      </c>
      <c r="C3854" s="56" t="s">
        <v>75</v>
      </c>
      <c r="D3854" s="56">
        <v>1991</v>
      </c>
      <c r="E3854" s="58">
        <v>43553703</v>
      </c>
      <c r="F3854" s="58">
        <v>40754396</v>
      </c>
      <c r="G3854" s="59">
        <v>41470881</v>
      </c>
      <c r="H3854" s="59">
        <v>2082822</v>
      </c>
      <c r="I3854" s="60">
        <v>0</v>
      </c>
      <c r="J3854" s="58">
        <v>-2799307</v>
      </c>
      <c r="K3854" s="62">
        <v>759236</v>
      </c>
      <c r="L3854" s="61"/>
      <c r="M3854" s="61"/>
      <c r="N3854" s="61"/>
      <c r="O3854" s="61"/>
      <c r="P3854" s="62">
        <v>5426859</v>
      </c>
      <c r="Q3854" s="62">
        <v>1177469</v>
      </c>
      <c r="R3854" s="61"/>
      <c r="S3854" s="61"/>
      <c r="T3854" s="61"/>
      <c r="U3854" s="61"/>
      <c r="V3854" s="61"/>
      <c r="W3854" s="62">
        <v>3192091</v>
      </c>
      <c r="X3854" s="61"/>
      <c r="Y3854" s="61"/>
      <c r="Z3854" s="61"/>
      <c r="AA3854" s="62">
        <v>7588893</v>
      </c>
      <c r="AB3854" s="61"/>
      <c r="AC3854" s="61"/>
      <c r="AD3854" s="62">
        <v>13420735</v>
      </c>
      <c r="AE3854" s="61"/>
      <c r="AF3854" s="62">
        <v>7761086</v>
      </c>
      <c r="AG3854" s="61"/>
      <c r="AH3854" s="61"/>
      <c r="AI3854" s="62">
        <v>2144512</v>
      </c>
      <c r="AJ3854" s="61"/>
      <c r="AK3854" s="61"/>
      <c r="AL3854" s="61"/>
      <c r="AM3854" s="61"/>
      <c r="AN3854" s="61"/>
      <c r="AO3854" s="61"/>
      <c r="AP3854" s="62">
        <v>405209</v>
      </c>
      <c r="AQ3854" s="61"/>
      <c r="AR3854" s="62">
        <v>211889</v>
      </c>
      <c r="AS3854" s="61"/>
      <c r="AT3854" s="61"/>
      <c r="AU3854" s="61"/>
      <c r="AV3854" s="62">
        <v>56187</v>
      </c>
      <c r="AW3854" s="61"/>
      <c r="AX3854" s="61"/>
      <c r="AY3854" s="62">
        <v>357009</v>
      </c>
      <c r="AZ3854" s="61"/>
      <c r="BA3854" s="62">
        <v>1030308</v>
      </c>
      <c r="BB3854" s="61"/>
      <c r="BC3854" s="61"/>
      <c r="BD3854" s="61"/>
      <c r="BE3854" s="61"/>
      <c r="BF3854" s="61"/>
      <c r="BG3854" s="61"/>
      <c r="BH3854" s="61"/>
      <c r="BI3854" s="61"/>
      <c r="BJ3854" s="61"/>
      <c r="BK3854" s="62">
        <v>22220</v>
      </c>
      <c r="BL3854" s="61"/>
      <c r="BM3854" s="61"/>
      <c r="BN3854" s="61"/>
      <c r="BO3854" s="62">
        <v>-2799307</v>
      </c>
    </row>
    <row r="3855" spans="1:67" x14ac:dyDescent="0.2">
      <c r="A3855" s="57" t="s">
        <v>75</v>
      </c>
      <c r="B3855" s="56" t="s">
        <v>75</v>
      </c>
      <c r="C3855" s="56" t="s">
        <v>75</v>
      </c>
      <c r="D3855" s="56">
        <v>1992</v>
      </c>
      <c r="E3855" s="58">
        <v>45858073</v>
      </c>
      <c r="F3855" s="58">
        <v>43058766</v>
      </c>
      <c r="G3855" s="59">
        <v>43585451</v>
      </c>
      <c r="H3855" s="59">
        <v>2272622</v>
      </c>
      <c r="I3855" s="60">
        <v>0</v>
      </c>
      <c r="J3855" s="58">
        <v>-2799307</v>
      </c>
      <c r="K3855" s="62">
        <v>759236</v>
      </c>
      <c r="L3855" s="61"/>
      <c r="M3855" s="61"/>
      <c r="N3855" s="61"/>
      <c r="O3855" s="61"/>
      <c r="P3855" s="62">
        <v>5422629</v>
      </c>
      <c r="Q3855" s="62">
        <v>1177469</v>
      </c>
      <c r="R3855" s="61"/>
      <c r="S3855" s="61"/>
      <c r="T3855" s="61"/>
      <c r="U3855" s="61"/>
      <c r="V3855" s="61"/>
      <c r="W3855" s="62">
        <v>3192592</v>
      </c>
      <c r="X3855" s="61"/>
      <c r="Y3855" s="61"/>
      <c r="Z3855" s="61"/>
      <c r="AA3855" s="62">
        <v>8262389</v>
      </c>
      <c r="AB3855" s="61"/>
      <c r="AC3855" s="61"/>
      <c r="AD3855" s="62">
        <v>14427071</v>
      </c>
      <c r="AE3855" s="61"/>
      <c r="AF3855" s="62">
        <v>8097926</v>
      </c>
      <c r="AG3855" s="61"/>
      <c r="AH3855" s="61"/>
      <c r="AI3855" s="62">
        <v>2246139</v>
      </c>
      <c r="AJ3855" s="61"/>
      <c r="AK3855" s="61"/>
      <c r="AL3855" s="61"/>
      <c r="AM3855" s="61"/>
      <c r="AN3855" s="61"/>
      <c r="AO3855" s="61"/>
      <c r="AP3855" s="62">
        <v>458805</v>
      </c>
      <c r="AQ3855" s="61"/>
      <c r="AR3855" s="62">
        <v>220112</v>
      </c>
      <c r="AS3855" s="61"/>
      <c r="AT3855" s="61"/>
      <c r="AU3855" s="61"/>
      <c r="AV3855" s="62">
        <v>56187</v>
      </c>
      <c r="AW3855" s="61"/>
      <c r="AX3855" s="61"/>
      <c r="AY3855" s="62">
        <v>379251</v>
      </c>
      <c r="AZ3855" s="61"/>
      <c r="BA3855" s="62">
        <v>1120273</v>
      </c>
      <c r="BB3855" s="61"/>
      <c r="BC3855" s="61"/>
      <c r="BD3855" s="61"/>
      <c r="BE3855" s="61"/>
      <c r="BF3855" s="61"/>
      <c r="BG3855" s="61"/>
      <c r="BH3855" s="61"/>
      <c r="BI3855" s="62">
        <v>15283</v>
      </c>
      <c r="BJ3855" s="61"/>
      <c r="BK3855" s="62">
        <v>22711</v>
      </c>
      <c r="BL3855" s="61"/>
      <c r="BM3855" s="61"/>
      <c r="BN3855" s="61"/>
      <c r="BO3855" s="62">
        <v>-2799307</v>
      </c>
    </row>
    <row r="3856" spans="1:67" x14ac:dyDescent="0.2">
      <c r="A3856" s="57" t="s">
        <v>75</v>
      </c>
      <c r="B3856" s="56" t="s">
        <v>75</v>
      </c>
      <c r="C3856" s="56" t="s">
        <v>75</v>
      </c>
      <c r="D3856" s="56">
        <v>1993</v>
      </c>
      <c r="E3856" s="58">
        <v>48211004</v>
      </c>
      <c r="F3856" s="58">
        <v>45411697</v>
      </c>
      <c r="G3856" s="59">
        <v>45557856</v>
      </c>
      <c r="H3856" s="59">
        <v>2653148</v>
      </c>
      <c r="I3856" s="60">
        <v>0</v>
      </c>
      <c r="J3856" s="58">
        <v>-2799307</v>
      </c>
      <c r="K3856" s="62">
        <v>759236</v>
      </c>
      <c r="L3856" s="61"/>
      <c r="M3856" s="61"/>
      <c r="N3856" s="61"/>
      <c r="O3856" s="61"/>
      <c r="P3856" s="62">
        <v>5431826</v>
      </c>
      <c r="Q3856" s="62">
        <v>1177469</v>
      </c>
      <c r="R3856" s="61"/>
      <c r="S3856" s="61"/>
      <c r="T3856" s="61"/>
      <c r="U3856" s="61"/>
      <c r="V3856" s="61"/>
      <c r="W3856" s="62">
        <v>3192592</v>
      </c>
      <c r="X3856" s="61"/>
      <c r="Y3856" s="61"/>
      <c r="Z3856" s="61"/>
      <c r="AA3856" s="62">
        <v>8903399</v>
      </c>
      <c r="AB3856" s="61"/>
      <c r="AC3856" s="61"/>
      <c r="AD3856" s="62">
        <v>15167438</v>
      </c>
      <c r="AE3856" s="61"/>
      <c r="AF3856" s="62">
        <v>8547067</v>
      </c>
      <c r="AG3856" s="61"/>
      <c r="AH3856" s="61"/>
      <c r="AI3856" s="62">
        <v>2378829</v>
      </c>
      <c r="AJ3856" s="61"/>
      <c r="AK3856" s="61"/>
      <c r="AL3856" s="61"/>
      <c r="AM3856" s="61"/>
      <c r="AN3856" s="61"/>
      <c r="AO3856" s="61"/>
      <c r="AP3856" s="62">
        <v>506255</v>
      </c>
      <c r="AQ3856" s="61"/>
      <c r="AR3856" s="62">
        <v>230502</v>
      </c>
      <c r="AS3856" s="61"/>
      <c r="AT3856" s="61"/>
      <c r="AU3856" s="61"/>
      <c r="AV3856" s="62">
        <v>56187</v>
      </c>
      <c r="AW3856" s="61"/>
      <c r="AX3856" s="61"/>
      <c r="AY3856" s="62">
        <v>385269</v>
      </c>
      <c r="AZ3856" s="61"/>
      <c r="BA3856" s="62">
        <v>1434955</v>
      </c>
      <c r="BB3856" s="61"/>
      <c r="BC3856" s="61"/>
      <c r="BD3856" s="61"/>
      <c r="BE3856" s="61"/>
      <c r="BF3856" s="61"/>
      <c r="BG3856" s="61"/>
      <c r="BH3856" s="61"/>
      <c r="BI3856" s="62">
        <v>16562</v>
      </c>
      <c r="BJ3856" s="61"/>
      <c r="BK3856" s="62">
        <v>23418</v>
      </c>
      <c r="BL3856" s="61"/>
      <c r="BM3856" s="61"/>
      <c r="BN3856" s="61"/>
      <c r="BO3856" s="62">
        <v>-2799307</v>
      </c>
    </row>
    <row r="3857" spans="1:67" x14ac:dyDescent="0.2">
      <c r="A3857" s="57" t="s">
        <v>75</v>
      </c>
      <c r="B3857" s="56" t="s">
        <v>75</v>
      </c>
      <c r="C3857" s="56" t="s">
        <v>75</v>
      </c>
      <c r="D3857" s="56">
        <v>1994</v>
      </c>
      <c r="E3857" s="58">
        <v>50720154</v>
      </c>
      <c r="F3857" s="58">
        <v>29877940</v>
      </c>
      <c r="G3857" s="59">
        <v>47732694</v>
      </c>
      <c r="H3857" s="59">
        <v>2987460</v>
      </c>
      <c r="I3857" s="60">
        <v>0</v>
      </c>
      <c r="J3857" s="58">
        <v>-20842214</v>
      </c>
      <c r="K3857" s="62">
        <v>759236</v>
      </c>
      <c r="L3857" s="61"/>
      <c r="M3857" s="61"/>
      <c r="N3857" s="61"/>
      <c r="O3857" s="61"/>
      <c r="P3857" s="62">
        <v>5431826</v>
      </c>
      <c r="Q3857" s="62">
        <v>1177469</v>
      </c>
      <c r="R3857" s="61"/>
      <c r="S3857" s="61"/>
      <c r="T3857" s="61"/>
      <c r="U3857" s="61"/>
      <c r="V3857" s="61"/>
      <c r="W3857" s="62">
        <v>3192592</v>
      </c>
      <c r="X3857" s="61"/>
      <c r="Y3857" s="61"/>
      <c r="Z3857" s="61"/>
      <c r="AA3857" s="62">
        <v>9304920</v>
      </c>
      <c r="AB3857" s="61"/>
      <c r="AC3857" s="61"/>
      <c r="AD3857" s="62">
        <v>16260774</v>
      </c>
      <c r="AE3857" s="61"/>
      <c r="AF3857" s="62">
        <v>9106300</v>
      </c>
      <c r="AG3857" s="61"/>
      <c r="AH3857" s="61"/>
      <c r="AI3857" s="62">
        <v>2499577</v>
      </c>
      <c r="AJ3857" s="61"/>
      <c r="AK3857" s="61"/>
      <c r="AL3857" s="61"/>
      <c r="AM3857" s="61"/>
      <c r="AN3857" s="61"/>
      <c r="AO3857" s="61"/>
      <c r="AP3857" s="62">
        <v>506677</v>
      </c>
      <c r="AQ3857" s="61"/>
      <c r="AR3857" s="62">
        <v>239266</v>
      </c>
      <c r="AS3857" s="61"/>
      <c r="AT3857" s="61"/>
      <c r="AU3857" s="61"/>
      <c r="AV3857" s="62">
        <v>56187</v>
      </c>
      <c r="AW3857" s="61"/>
      <c r="AX3857" s="61"/>
      <c r="AY3857" s="62">
        <v>386824</v>
      </c>
      <c r="AZ3857" s="61"/>
      <c r="BA3857" s="62">
        <v>1489412</v>
      </c>
      <c r="BB3857" s="61"/>
      <c r="BC3857" s="61"/>
      <c r="BD3857" s="61"/>
      <c r="BE3857" s="61"/>
      <c r="BF3857" s="61"/>
      <c r="BG3857" s="61"/>
      <c r="BH3857" s="61"/>
      <c r="BI3857" s="62">
        <v>285428</v>
      </c>
      <c r="BJ3857" s="61"/>
      <c r="BK3857" s="62">
        <v>23666</v>
      </c>
      <c r="BL3857" s="61"/>
      <c r="BM3857" s="61"/>
      <c r="BN3857" s="61"/>
      <c r="BO3857" s="62">
        <v>-20842214</v>
      </c>
    </row>
    <row r="3858" spans="1:67" x14ac:dyDescent="0.2">
      <c r="A3858" s="57" t="s">
        <v>75</v>
      </c>
      <c r="B3858" s="56" t="s">
        <v>75</v>
      </c>
      <c r="C3858" s="56" t="s">
        <v>75</v>
      </c>
      <c r="D3858" s="56">
        <v>1995</v>
      </c>
      <c r="E3858" s="58">
        <v>52758788</v>
      </c>
      <c r="F3858" s="58">
        <v>30998042</v>
      </c>
      <c r="G3858" s="59">
        <v>49467604</v>
      </c>
      <c r="H3858" s="59">
        <v>3291184</v>
      </c>
      <c r="I3858" s="60">
        <v>0</v>
      </c>
      <c r="J3858" s="58">
        <v>-21760746</v>
      </c>
      <c r="K3858" s="62">
        <v>763330</v>
      </c>
      <c r="L3858" s="61"/>
      <c r="M3858" s="61"/>
      <c r="N3858" s="61"/>
      <c r="O3858" s="61"/>
      <c r="P3858" s="62">
        <v>5433710</v>
      </c>
      <c r="Q3858" s="62">
        <v>1177469</v>
      </c>
      <c r="R3858" s="61"/>
      <c r="S3858" s="61"/>
      <c r="T3858" s="61"/>
      <c r="U3858" s="61"/>
      <c r="V3858" s="61"/>
      <c r="W3858" s="62">
        <v>3192592</v>
      </c>
      <c r="X3858" s="61"/>
      <c r="Y3858" s="61"/>
      <c r="Z3858" s="61"/>
      <c r="AA3858" s="62">
        <v>9805888</v>
      </c>
      <c r="AB3858" s="61"/>
      <c r="AC3858" s="61"/>
      <c r="AD3858" s="62">
        <v>17021102</v>
      </c>
      <c r="AE3858" s="61"/>
      <c r="AF3858" s="62">
        <v>9459686</v>
      </c>
      <c r="AG3858" s="61"/>
      <c r="AH3858" s="61"/>
      <c r="AI3858" s="62">
        <v>2613827</v>
      </c>
      <c r="AJ3858" s="61"/>
      <c r="AK3858" s="61"/>
      <c r="AL3858" s="61"/>
      <c r="AM3858" s="61"/>
      <c r="AN3858" s="61"/>
      <c r="AO3858" s="61"/>
      <c r="AP3858" s="62">
        <v>540973</v>
      </c>
      <c r="AQ3858" s="61"/>
      <c r="AR3858" s="62">
        <v>241407</v>
      </c>
      <c r="AS3858" s="61"/>
      <c r="AT3858" s="61"/>
      <c r="AU3858" s="61"/>
      <c r="AV3858" s="62">
        <v>56187</v>
      </c>
      <c r="AW3858" s="61"/>
      <c r="AX3858" s="61"/>
      <c r="AY3858" s="62">
        <v>392078</v>
      </c>
      <c r="AZ3858" s="61"/>
      <c r="BA3858" s="62">
        <v>1489412</v>
      </c>
      <c r="BB3858" s="61"/>
      <c r="BC3858" s="61"/>
      <c r="BD3858" s="61"/>
      <c r="BE3858" s="61"/>
      <c r="BF3858" s="61"/>
      <c r="BG3858" s="61"/>
      <c r="BH3858" s="61"/>
      <c r="BI3858" s="62">
        <v>547461</v>
      </c>
      <c r="BJ3858" s="61"/>
      <c r="BK3858" s="62">
        <v>23666</v>
      </c>
      <c r="BL3858" s="61"/>
      <c r="BM3858" s="61"/>
      <c r="BN3858" s="61"/>
      <c r="BO3858" s="62">
        <v>-21760746</v>
      </c>
    </row>
    <row r="3859" spans="1:67" x14ac:dyDescent="0.2">
      <c r="A3859" s="57" t="s">
        <v>75</v>
      </c>
      <c r="B3859" s="56" t="s">
        <v>75</v>
      </c>
      <c r="C3859" s="56" t="s">
        <v>75</v>
      </c>
      <c r="D3859" s="56">
        <v>1996</v>
      </c>
      <c r="E3859" s="58">
        <v>56971334</v>
      </c>
      <c r="F3859" s="58">
        <v>33585379</v>
      </c>
      <c r="G3859" s="59">
        <v>53014755</v>
      </c>
      <c r="H3859" s="59">
        <v>3956579</v>
      </c>
      <c r="I3859" s="60">
        <v>0</v>
      </c>
      <c r="J3859" s="58">
        <v>-23385955</v>
      </c>
      <c r="K3859" s="62">
        <v>763330</v>
      </c>
      <c r="L3859" s="61"/>
      <c r="M3859" s="61"/>
      <c r="N3859" s="61"/>
      <c r="O3859" s="61"/>
      <c r="P3859" s="62">
        <v>5433710</v>
      </c>
      <c r="Q3859" s="62">
        <v>1177469</v>
      </c>
      <c r="R3859" s="61"/>
      <c r="S3859" s="61"/>
      <c r="T3859" s="61"/>
      <c r="U3859" s="61"/>
      <c r="V3859" s="61"/>
      <c r="W3859" s="62">
        <v>3583825</v>
      </c>
      <c r="X3859" s="61"/>
      <c r="Y3859" s="61"/>
      <c r="Z3859" s="61"/>
      <c r="AA3859" s="62">
        <v>10792726</v>
      </c>
      <c r="AB3859" s="61"/>
      <c r="AC3859" s="61"/>
      <c r="AD3859" s="62">
        <v>18576669</v>
      </c>
      <c r="AE3859" s="61"/>
      <c r="AF3859" s="62">
        <v>10015971</v>
      </c>
      <c r="AG3859" s="61"/>
      <c r="AH3859" s="61"/>
      <c r="AI3859" s="62">
        <v>2671055</v>
      </c>
      <c r="AJ3859" s="61"/>
      <c r="AK3859" s="61"/>
      <c r="AL3859" s="61"/>
      <c r="AM3859" s="61"/>
      <c r="AN3859" s="61"/>
      <c r="AO3859" s="61"/>
      <c r="AP3859" s="62">
        <v>560186</v>
      </c>
      <c r="AQ3859" s="61"/>
      <c r="AR3859" s="62">
        <v>706271</v>
      </c>
      <c r="AS3859" s="61"/>
      <c r="AT3859" s="61"/>
      <c r="AU3859" s="61"/>
      <c r="AV3859" s="62">
        <v>56187</v>
      </c>
      <c r="AW3859" s="61"/>
      <c r="AX3859" s="61"/>
      <c r="AY3859" s="62">
        <v>414262</v>
      </c>
      <c r="AZ3859" s="61"/>
      <c r="BA3859" s="62">
        <v>1524016</v>
      </c>
      <c r="BB3859" s="61"/>
      <c r="BC3859" s="61"/>
      <c r="BD3859" s="61"/>
      <c r="BE3859" s="61"/>
      <c r="BF3859" s="61"/>
      <c r="BG3859" s="61"/>
      <c r="BH3859" s="61"/>
      <c r="BI3859" s="62">
        <v>671991</v>
      </c>
      <c r="BJ3859" s="61"/>
      <c r="BK3859" s="62">
        <v>23666</v>
      </c>
      <c r="BL3859" s="61"/>
      <c r="BM3859" s="61"/>
      <c r="BN3859" s="61"/>
      <c r="BO3859" s="62">
        <v>-23385955</v>
      </c>
    </row>
    <row r="3860" spans="1:67" x14ac:dyDescent="0.2">
      <c r="A3860" s="57" t="s">
        <v>75</v>
      </c>
      <c r="B3860" s="56" t="s">
        <v>75</v>
      </c>
      <c r="C3860" s="56" t="s">
        <v>75</v>
      </c>
      <c r="D3860" s="56">
        <v>1997</v>
      </c>
      <c r="E3860" s="58">
        <v>60790504</v>
      </c>
      <c r="F3860" s="58">
        <v>35554086</v>
      </c>
      <c r="G3860" s="59">
        <v>56609957</v>
      </c>
      <c r="H3860" s="59">
        <v>4180547</v>
      </c>
      <c r="I3860" s="60">
        <v>0</v>
      </c>
      <c r="J3860" s="58">
        <v>-25236418</v>
      </c>
      <c r="K3860" s="62">
        <v>763330</v>
      </c>
      <c r="L3860" s="61"/>
      <c r="M3860" s="61"/>
      <c r="N3860" s="61"/>
      <c r="O3860" s="61"/>
      <c r="P3860" s="62">
        <v>5491667</v>
      </c>
      <c r="Q3860" s="62">
        <v>1177469</v>
      </c>
      <c r="R3860" s="61"/>
      <c r="S3860" s="61"/>
      <c r="T3860" s="61"/>
      <c r="U3860" s="61"/>
      <c r="V3860" s="61"/>
      <c r="W3860" s="62">
        <v>5119951</v>
      </c>
      <c r="X3860" s="61"/>
      <c r="Y3860" s="61"/>
      <c r="Z3860" s="61"/>
      <c r="AA3860" s="62">
        <v>11633377</v>
      </c>
      <c r="AB3860" s="61"/>
      <c r="AC3860" s="61"/>
      <c r="AD3860" s="62">
        <v>19308420</v>
      </c>
      <c r="AE3860" s="61"/>
      <c r="AF3860" s="62">
        <v>10359608</v>
      </c>
      <c r="AG3860" s="61"/>
      <c r="AH3860" s="61"/>
      <c r="AI3860" s="62">
        <v>2756135</v>
      </c>
      <c r="AJ3860" s="61"/>
      <c r="AK3860" s="61"/>
      <c r="AL3860" s="61"/>
      <c r="AM3860" s="61"/>
      <c r="AN3860" s="61"/>
      <c r="AO3860" s="61"/>
      <c r="AP3860" s="62">
        <v>574620</v>
      </c>
      <c r="AQ3860" s="61"/>
      <c r="AR3860" s="62">
        <v>614668</v>
      </c>
      <c r="AS3860" s="61"/>
      <c r="AT3860" s="61"/>
      <c r="AU3860" s="61"/>
      <c r="AV3860" s="62">
        <v>56187</v>
      </c>
      <c r="AW3860" s="61"/>
      <c r="AX3860" s="61"/>
      <c r="AY3860" s="62">
        <v>447335</v>
      </c>
      <c r="AZ3860" s="61"/>
      <c r="BA3860" s="62">
        <v>1524016</v>
      </c>
      <c r="BB3860" s="61"/>
      <c r="BC3860" s="61"/>
      <c r="BD3860" s="61"/>
      <c r="BE3860" s="61"/>
      <c r="BF3860" s="61"/>
      <c r="BG3860" s="61"/>
      <c r="BH3860" s="61"/>
      <c r="BI3860" s="62">
        <v>940055</v>
      </c>
      <c r="BJ3860" s="61"/>
      <c r="BK3860" s="62">
        <v>23666</v>
      </c>
      <c r="BL3860" s="61"/>
      <c r="BM3860" s="61"/>
      <c r="BN3860" s="61"/>
      <c r="BO3860" s="62">
        <v>-25236418</v>
      </c>
    </row>
    <row r="3861" spans="1:67" x14ac:dyDescent="0.2">
      <c r="A3861" s="57" t="s">
        <v>75</v>
      </c>
      <c r="B3861" s="56" t="s">
        <v>75</v>
      </c>
      <c r="C3861" s="56" t="s">
        <v>75</v>
      </c>
      <c r="D3861" s="56">
        <v>1998</v>
      </c>
      <c r="E3861" s="58">
        <v>65590858</v>
      </c>
      <c r="F3861" s="58">
        <v>37319370</v>
      </c>
      <c r="G3861" s="59">
        <v>61107920</v>
      </c>
      <c r="H3861" s="59">
        <v>4482938</v>
      </c>
      <c r="I3861" s="60">
        <v>0</v>
      </c>
      <c r="J3861" s="58">
        <v>-28271488</v>
      </c>
      <c r="K3861" s="62">
        <v>770415</v>
      </c>
      <c r="L3861" s="61"/>
      <c r="M3861" s="61"/>
      <c r="N3861" s="61"/>
      <c r="O3861" s="61"/>
      <c r="P3861" s="62">
        <v>5501833</v>
      </c>
      <c r="Q3861" s="62">
        <v>1177469</v>
      </c>
      <c r="R3861" s="61"/>
      <c r="S3861" s="61"/>
      <c r="T3861" s="61"/>
      <c r="U3861" s="61"/>
      <c r="V3861" s="61"/>
      <c r="W3861" s="62">
        <v>5627367</v>
      </c>
      <c r="X3861" s="61"/>
      <c r="Y3861" s="61"/>
      <c r="Z3861" s="61"/>
      <c r="AA3861" s="62">
        <v>12924364</v>
      </c>
      <c r="AB3861" s="61"/>
      <c r="AC3861" s="61"/>
      <c r="AD3861" s="62">
        <v>21043885</v>
      </c>
      <c r="AE3861" s="61"/>
      <c r="AF3861" s="62">
        <v>11189181</v>
      </c>
      <c r="AG3861" s="61"/>
      <c r="AH3861" s="61"/>
      <c r="AI3861" s="62">
        <v>2873406</v>
      </c>
      <c r="AJ3861" s="61"/>
      <c r="AK3861" s="61"/>
      <c r="AL3861" s="61"/>
      <c r="AM3861" s="61"/>
      <c r="AN3861" s="61"/>
      <c r="AO3861" s="61"/>
      <c r="AP3861" s="62">
        <v>616903</v>
      </c>
      <c r="AQ3861" s="61"/>
      <c r="AR3861" s="62">
        <v>657522</v>
      </c>
      <c r="AS3861" s="61"/>
      <c r="AT3861" s="61"/>
      <c r="AU3861" s="61"/>
      <c r="AV3861" s="62">
        <v>56187</v>
      </c>
      <c r="AW3861" s="61"/>
      <c r="AX3861" s="61"/>
      <c r="AY3861" s="62">
        <v>493843</v>
      </c>
      <c r="AZ3861" s="61"/>
      <c r="BA3861" s="62">
        <v>1517029</v>
      </c>
      <c r="BB3861" s="61"/>
      <c r="BC3861" s="61"/>
      <c r="BD3861" s="61"/>
      <c r="BE3861" s="61"/>
      <c r="BF3861" s="61"/>
      <c r="BG3861" s="61"/>
      <c r="BH3861" s="61"/>
      <c r="BI3861" s="62">
        <v>1117509</v>
      </c>
      <c r="BJ3861" s="61"/>
      <c r="BK3861" s="62">
        <v>23945</v>
      </c>
      <c r="BL3861" s="61"/>
      <c r="BM3861" s="61"/>
      <c r="BN3861" s="61"/>
      <c r="BO3861" s="62">
        <v>-28271488</v>
      </c>
    </row>
    <row r="3862" spans="1:67" x14ac:dyDescent="0.2">
      <c r="A3862" s="57" t="s">
        <v>75</v>
      </c>
      <c r="B3862" s="56" t="s">
        <v>75</v>
      </c>
      <c r="C3862" s="56" t="s">
        <v>75</v>
      </c>
      <c r="D3862" s="56">
        <v>2002</v>
      </c>
      <c r="E3862" s="58">
        <v>90358972</v>
      </c>
      <c r="F3862" s="58">
        <v>85427855</v>
      </c>
      <c r="G3862" s="59">
        <v>81153580</v>
      </c>
      <c r="H3862" s="59">
        <v>9205392</v>
      </c>
      <c r="I3862" s="60">
        <v>0</v>
      </c>
      <c r="J3862" s="58">
        <v>-4931117</v>
      </c>
      <c r="K3862" s="61"/>
      <c r="L3862" s="62">
        <v>210851</v>
      </c>
      <c r="M3862" s="61"/>
      <c r="N3862" s="61">
        <v>0</v>
      </c>
      <c r="O3862" s="62">
        <v>1117302</v>
      </c>
      <c r="P3862" s="61"/>
      <c r="Q3862" s="61"/>
      <c r="R3862" s="61"/>
      <c r="S3862" s="61">
        <v>0</v>
      </c>
      <c r="T3862" s="61">
        <v>0</v>
      </c>
      <c r="U3862" s="61"/>
      <c r="V3862" s="62">
        <v>7215182</v>
      </c>
      <c r="W3862" s="61"/>
      <c r="X3862" s="61">
        <v>0</v>
      </c>
      <c r="Y3862" s="62">
        <v>10836540</v>
      </c>
      <c r="Z3862" s="62">
        <v>8204132</v>
      </c>
      <c r="AA3862" s="61"/>
      <c r="AB3862" s="62">
        <v>7689644</v>
      </c>
      <c r="AC3862" s="62">
        <v>10616697</v>
      </c>
      <c r="AD3862" s="61"/>
      <c r="AE3862" s="62">
        <v>16857465</v>
      </c>
      <c r="AF3862" s="61"/>
      <c r="AG3862" s="62">
        <v>14782017</v>
      </c>
      <c r="AH3862" s="62">
        <v>3623750</v>
      </c>
      <c r="AI3862" s="61"/>
      <c r="AJ3862" s="61">
        <v>0</v>
      </c>
      <c r="AK3862" s="61">
        <v>0</v>
      </c>
      <c r="AL3862" s="61">
        <v>0</v>
      </c>
      <c r="AM3862" s="62">
        <v>182215</v>
      </c>
      <c r="AN3862" s="62">
        <v>5461332</v>
      </c>
      <c r="AO3862" s="61">
        <v>0</v>
      </c>
      <c r="AP3862" s="61"/>
      <c r="AQ3862" s="62">
        <v>725024</v>
      </c>
      <c r="AR3862" s="61"/>
      <c r="AS3862" s="62">
        <v>748060</v>
      </c>
      <c r="AT3862" s="62">
        <v>646548</v>
      </c>
      <c r="AU3862" s="61">
        <v>0</v>
      </c>
      <c r="AV3862" s="61"/>
      <c r="AW3862" s="62">
        <v>56187</v>
      </c>
      <c r="AX3862" s="61">
        <v>0</v>
      </c>
      <c r="AY3862" s="61"/>
      <c r="AZ3862" s="61">
        <v>0</v>
      </c>
      <c r="BA3862" s="61"/>
      <c r="BB3862" s="61">
        <v>0</v>
      </c>
      <c r="BC3862" s="62">
        <v>83764</v>
      </c>
      <c r="BD3862" s="61">
        <v>0</v>
      </c>
      <c r="BE3862" s="61"/>
      <c r="BF3862" s="61">
        <v>0</v>
      </c>
      <c r="BG3862" s="61"/>
      <c r="BH3862" s="61">
        <v>0</v>
      </c>
      <c r="BI3862" s="61"/>
      <c r="BJ3862" s="62">
        <v>1277767</v>
      </c>
      <c r="BK3862" s="61"/>
      <c r="BL3862" s="62">
        <v>24495</v>
      </c>
      <c r="BM3862" s="61">
        <v>0</v>
      </c>
      <c r="BN3862" s="62">
        <v>-4931117</v>
      </c>
      <c r="BO3862" s="61"/>
    </row>
    <row r="3863" spans="1:67" x14ac:dyDescent="0.2">
      <c r="A3863" s="57" t="s">
        <v>75</v>
      </c>
      <c r="B3863" s="56" t="s">
        <v>75</v>
      </c>
      <c r="C3863" s="56" t="s">
        <v>75</v>
      </c>
      <c r="D3863" s="56">
        <v>2003</v>
      </c>
      <c r="E3863" s="58">
        <v>97415881</v>
      </c>
      <c r="F3863" s="58">
        <v>89245341</v>
      </c>
      <c r="G3863" s="59">
        <v>88072612</v>
      </c>
      <c r="H3863" s="59">
        <v>9343269</v>
      </c>
      <c r="I3863" s="60">
        <v>0</v>
      </c>
      <c r="J3863" s="58">
        <v>-8170540</v>
      </c>
      <c r="K3863" s="61"/>
      <c r="L3863" s="62">
        <v>210851</v>
      </c>
      <c r="M3863" s="61"/>
      <c r="N3863" s="61">
        <v>0</v>
      </c>
      <c r="O3863" s="62">
        <v>1117302</v>
      </c>
      <c r="P3863" s="61"/>
      <c r="Q3863" s="61"/>
      <c r="R3863" s="61"/>
      <c r="S3863" s="61">
        <v>0</v>
      </c>
      <c r="T3863" s="61">
        <v>0</v>
      </c>
      <c r="U3863" s="61"/>
      <c r="V3863" s="62">
        <v>7710311</v>
      </c>
      <c r="W3863" s="61"/>
      <c r="X3863" s="61">
        <v>0</v>
      </c>
      <c r="Y3863" s="62">
        <v>11971924</v>
      </c>
      <c r="Z3863" s="62">
        <v>8741987</v>
      </c>
      <c r="AA3863" s="61"/>
      <c r="AB3863" s="62">
        <v>9609946</v>
      </c>
      <c r="AC3863" s="62">
        <v>10788864</v>
      </c>
      <c r="AD3863" s="61"/>
      <c r="AE3863" s="62">
        <v>18989203</v>
      </c>
      <c r="AF3863" s="61"/>
      <c r="AG3863" s="62">
        <v>15061826</v>
      </c>
      <c r="AH3863" s="62">
        <v>3870398</v>
      </c>
      <c r="AI3863" s="61"/>
      <c r="AJ3863" s="61">
        <v>0</v>
      </c>
      <c r="AK3863" s="61">
        <v>0</v>
      </c>
      <c r="AL3863" s="61">
        <v>0</v>
      </c>
      <c r="AM3863" s="62">
        <v>182215</v>
      </c>
      <c r="AN3863" s="62">
        <v>5461332</v>
      </c>
      <c r="AO3863" s="61">
        <v>0</v>
      </c>
      <c r="AP3863" s="61"/>
      <c r="AQ3863" s="62">
        <v>737605</v>
      </c>
      <c r="AR3863" s="61"/>
      <c r="AS3863" s="62">
        <v>808453</v>
      </c>
      <c r="AT3863" s="62">
        <v>675305</v>
      </c>
      <c r="AU3863" s="61">
        <v>0</v>
      </c>
      <c r="AV3863" s="61"/>
      <c r="AW3863" s="62">
        <v>56187</v>
      </c>
      <c r="AX3863" s="61">
        <v>0</v>
      </c>
      <c r="AY3863" s="61"/>
      <c r="AZ3863" s="61">
        <v>0</v>
      </c>
      <c r="BA3863" s="61"/>
      <c r="BB3863" s="61">
        <v>0</v>
      </c>
      <c r="BC3863" s="62">
        <v>78103</v>
      </c>
      <c r="BD3863" s="61">
        <v>0</v>
      </c>
      <c r="BE3863" s="61"/>
      <c r="BF3863" s="61">
        <v>0</v>
      </c>
      <c r="BG3863" s="61"/>
      <c r="BH3863" s="61">
        <v>0</v>
      </c>
      <c r="BI3863" s="61"/>
      <c r="BJ3863" s="62">
        <v>1319574</v>
      </c>
      <c r="BK3863" s="61"/>
      <c r="BL3863" s="62">
        <v>24495</v>
      </c>
      <c r="BM3863" s="61">
        <v>0</v>
      </c>
      <c r="BN3863" s="62">
        <v>-8170540</v>
      </c>
      <c r="BO3863" s="61"/>
    </row>
    <row r="3864" spans="1:67" x14ac:dyDescent="0.2">
      <c r="A3864" s="57" t="s">
        <v>75</v>
      </c>
      <c r="B3864" s="56" t="s">
        <v>75</v>
      </c>
      <c r="C3864" s="56" t="s">
        <v>75</v>
      </c>
      <c r="D3864" s="56">
        <v>2004</v>
      </c>
      <c r="E3864" s="58">
        <v>106458790</v>
      </c>
      <c r="F3864" s="58">
        <v>95876836</v>
      </c>
      <c r="G3864" s="59">
        <v>96653658</v>
      </c>
      <c r="H3864" s="59">
        <v>9805132</v>
      </c>
      <c r="I3864" s="60">
        <v>0</v>
      </c>
      <c r="J3864" s="58">
        <v>-10581954</v>
      </c>
      <c r="K3864" s="61"/>
      <c r="L3864" s="62">
        <v>245786</v>
      </c>
      <c r="M3864" s="61"/>
      <c r="N3864" s="61">
        <v>0</v>
      </c>
      <c r="O3864" s="62">
        <v>1117302</v>
      </c>
      <c r="P3864" s="61"/>
      <c r="Q3864" s="61"/>
      <c r="R3864" s="61"/>
      <c r="S3864" s="61">
        <v>0</v>
      </c>
      <c r="T3864" s="61">
        <v>0</v>
      </c>
      <c r="U3864" s="61"/>
      <c r="V3864" s="62">
        <v>8978370</v>
      </c>
      <c r="W3864" s="61"/>
      <c r="X3864" s="61">
        <v>0</v>
      </c>
      <c r="Y3864" s="62">
        <v>13333046</v>
      </c>
      <c r="Z3864" s="62">
        <v>9941828</v>
      </c>
      <c r="AA3864" s="61"/>
      <c r="AB3864" s="62">
        <v>11074856</v>
      </c>
      <c r="AC3864" s="62">
        <v>11111642</v>
      </c>
      <c r="AD3864" s="61"/>
      <c r="AE3864" s="62">
        <v>20863704</v>
      </c>
      <c r="AF3864" s="61"/>
      <c r="AG3864" s="62">
        <v>15411128</v>
      </c>
      <c r="AH3864" s="62">
        <v>4575996</v>
      </c>
      <c r="AI3864" s="61"/>
      <c r="AJ3864" s="61">
        <v>0</v>
      </c>
      <c r="AK3864" s="61">
        <v>0</v>
      </c>
      <c r="AL3864" s="61">
        <v>0</v>
      </c>
      <c r="AM3864" s="62">
        <v>182215</v>
      </c>
      <c r="AN3864" s="62">
        <v>5461332</v>
      </c>
      <c r="AO3864" s="61">
        <v>0</v>
      </c>
      <c r="AP3864" s="61"/>
      <c r="AQ3864" s="62">
        <v>762325</v>
      </c>
      <c r="AR3864" s="61"/>
      <c r="AS3864" s="62">
        <v>887953</v>
      </c>
      <c r="AT3864" s="62">
        <v>764627</v>
      </c>
      <c r="AU3864" s="61">
        <v>0</v>
      </c>
      <c r="AV3864" s="61"/>
      <c r="AW3864" s="62">
        <v>56187</v>
      </c>
      <c r="AX3864" s="61">
        <v>0</v>
      </c>
      <c r="AY3864" s="61"/>
      <c r="AZ3864" s="61">
        <v>0</v>
      </c>
      <c r="BA3864" s="61"/>
      <c r="BB3864" s="61">
        <v>0</v>
      </c>
      <c r="BC3864" s="62">
        <v>78103</v>
      </c>
      <c r="BD3864" s="61">
        <v>0</v>
      </c>
      <c r="BE3864" s="61"/>
      <c r="BF3864" s="61">
        <v>0</v>
      </c>
      <c r="BG3864" s="61"/>
      <c r="BH3864" s="61">
        <v>0</v>
      </c>
      <c r="BI3864" s="61"/>
      <c r="BJ3864" s="62">
        <v>1587895</v>
      </c>
      <c r="BK3864" s="61"/>
      <c r="BL3864" s="62">
        <v>24495</v>
      </c>
      <c r="BM3864" s="61">
        <v>0</v>
      </c>
      <c r="BN3864" s="62">
        <v>-10581954</v>
      </c>
      <c r="BO3864" s="61"/>
    </row>
    <row r="3865" spans="1:67" x14ac:dyDescent="0.2">
      <c r="A3865" s="57" t="s">
        <v>75</v>
      </c>
      <c r="B3865" s="56" t="s">
        <v>75</v>
      </c>
      <c r="C3865" s="56" t="s">
        <v>75</v>
      </c>
      <c r="D3865" s="56">
        <v>2005</v>
      </c>
      <c r="E3865" s="58">
        <v>114065550</v>
      </c>
      <c r="F3865" s="58">
        <v>100476588</v>
      </c>
      <c r="G3865" s="59">
        <v>103918600</v>
      </c>
      <c r="H3865" s="59">
        <v>10146950</v>
      </c>
      <c r="I3865" s="60">
        <v>0</v>
      </c>
      <c r="J3865" s="58">
        <v>-13588962</v>
      </c>
      <c r="K3865" s="61"/>
      <c r="L3865" s="62">
        <v>245786</v>
      </c>
      <c r="M3865" s="61"/>
      <c r="N3865" s="62">
        <v>36675</v>
      </c>
      <c r="O3865" s="62">
        <v>1117302</v>
      </c>
      <c r="P3865" s="61"/>
      <c r="Q3865" s="61"/>
      <c r="R3865" s="61"/>
      <c r="S3865" s="61">
        <v>0</v>
      </c>
      <c r="T3865" s="61">
        <v>0</v>
      </c>
      <c r="U3865" s="61"/>
      <c r="V3865" s="62">
        <v>9782942</v>
      </c>
      <c r="W3865" s="61"/>
      <c r="X3865" s="61">
        <v>0</v>
      </c>
      <c r="Y3865" s="62">
        <v>14446921</v>
      </c>
      <c r="Z3865" s="62">
        <v>10769067</v>
      </c>
      <c r="AA3865" s="61"/>
      <c r="AB3865" s="62">
        <v>12317090</v>
      </c>
      <c r="AC3865" s="62">
        <v>11686993</v>
      </c>
      <c r="AD3865" s="61"/>
      <c r="AE3865" s="62">
        <v>22600151</v>
      </c>
      <c r="AF3865" s="61"/>
      <c r="AG3865" s="62">
        <v>16034482</v>
      </c>
      <c r="AH3865" s="62">
        <v>4881191</v>
      </c>
      <c r="AI3865" s="61"/>
      <c r="AJ3865" s="61">
        <v>0</v>
      </c>
      <c r="AK3865" s="61">
        <v>0</v>
      </c>
      <c r="AL3865" s="61">
        <v>0</v>
      </c>
      <c r="AM3865" s="62">
        <v>182215</v>
      </c>
      <c r="AN3865" s="62">
        <v>5468349</v>
      </c>
      <c r="AO3865" s="61">
        <v>0</v>
      </c>
      <c r="AP3865" s="61"/>
      <c r="AQ3865" s="62">
        <v>788781</v>
      </c>
      <c r="AR3865" s="61"/>
      <c r="AS3865" s="62">
        <v>913402</v>
      </c>
      <c r="AT3865" s="62">
        <v>808437</v>
      </c>
      <c r="AU3865" s="61">
        <v>0</v>
      </c>
      <c r="AV3865" s="61"/>
      <c r="AW3865" s="62">
        <v>56187</v>
      </c>
      <c r="AX3865" s="62">
        <v>4284</v>
      </c>
      <c r="AY3865" s="61"/>
      <c r="AZ3865" s="62">
        <v>20903</v>
      </c>
      <c r="BA3865" s="61"/>
      <c r="BB3865" s="61">
        <v>0</v>
      </c>
      <c r="BC3865" s="62">
        <v>78103</v>
      </c>
      <c r="BD3865" s="61">
        <v>0</v>
      </c>
      <c r="BE3865" s="61"/>
      <c r="BF3865" s="61">
        <v>0</v>
      </c>
      <c r="BG3865" s="61"/>
      <c r="BH3865" s="61">
        <v>0</v>
      </c>
      <c r="BI3865" s="61"/>
      <c r="BJ3865" s="62">
        <v>1801794</v>
      </c>
      <c r="BK3865" s="61"/>
      <c r="BL3865" s="62">
        <v>24495</v>
      </c>
      <c r="BM3865" s="61">
        <v>0</v>
      </c>
      <c r="BN3865" s="62">
        <v>-13588962</v>
      </c>
      <c r="BO3865" s="61"/>
    </row>
    <row r="3866" spans="1:67" x14ac:dyDescent="0.2">
      <c r="A3866" s="57" t="s">
        <v>75</v>
      </c>
      <c r="B3866" s="56" t="s">
        <v>75</v>
      </c>
      <c r="C3866" s="56" t="s">
        <v>75</v>
      </c>
      <c r="D3866" s="56">
        <v>2006</v>
      </c>
      <c r="E3866" s="58">
        <v>122804942</v>
      </c>
      <c r="F3866" s="58">
        <v>106920373</v>
      </c>
      <c r="G3866" s="59">
        <v>112227323</v>
      </c>
      <c r="H3866" s="59">
        <v>10577619</v>
      </c>
      <c r="I3866" s="60">
        <v>0</v>
      </c>
      <c r="J3866" s="58">
        <v>-15884569</v>
      </c>
      <c r="K3866" s="61"/>
      <c r="L3866" s="62">
        <v>245786</v>
      </c>
      <c r="M3866" s="61"/>
      <c r="N3866" s="62">
        <v>38477</v>
      </c>
      <c r="O3866" s="62">
        <v>1117302</v>
      </c>
      <c r="P3866" s="61"/>
      <c r="Q3866" s="61"/>
      <c r="R3866" s="61"/>
      <c r="S3866" s="61">
        <v>0</v>
      </c>
      <c r="T3866" s="61">
        <v>0</v>
      </c>
      <c r="U3866" s="61"/>
      <c r="V3866" s="62">
        <v>11790397</v>
      </c>
      <c r="W3866" s="61"/>
      <c r="X3866" s="61">
        <v>0</v>
      </c>
      <c r="Y3866" s="62">
        <v>15687408</v>
      </c>
      <c r="Z3866" s="62">
        <v>11347568</v>
      </c>
      <c r="AA3866" s="61"/>
      <c r="AB3866" s="62">
        <v>13920230</v>
      </c>
      <c r="AC3866" s="62">
        <v>12472110</v>
      </c>
      <c r="AD3866" s="61"/>
      <c r="AE3866" s="62">
        <v>24080191</v>
      </c>
      <c r="AF3866" s="61"/>
      <c r="AG3866" s="62">
        <v>16466078</v>
      </c>
      <c r="AH3866" s="62">
        <v>5061776</v>
      </c>
      <c r="AI3866" s="61"/>
      <c r="AJ3866" s="61">
        <v>0</v>
      </c>
      <c r="AK3866" s="61">
        <v>0</v>
      </c>
      <c r="AL3866" s="61">
        <v>0</v>
      </c>
      <c r="AM3866" s="62">
        <v>182215</v>
      </c>
      <c r="AN3866" s="62">
        <v>5468349</v>
      </c>
      <c r="AO3866" s="61">
        <v>0</v>
      </c>
      <c r="AP3866" s="61"/>
      <c r="AQ3866" s="62">
        <v>825640</v>
      </c>
      <c r="AR3866" s="61"/>
      <c r="AS3866" s="62">
        <v>954847</v>
      </c>
      <c r="AT3866" s="62">
        <v>990731</v>
      </c>
      <c r="AU3866" s="61">
        <v>0</v>
      </c>
      <c r="AV3866" s="61"/>
      <c r="AW3866" s="62">
        <v>56187</v>
      </c>
      <c r="AX3866" s="62">
        <v>4284</v>
      </c>
      <c r="AY3866" s="61"/>
      <c r="AZ3866" s="62">
        <v>20903</v>
      </c>
      <c r="BA3866" s="61"/>
      <c r="BB3866" s="61">
        <v>0</v>
      </c>
      <c r="BC3866" s="62">
        <v>78103</v>
      </c>
      <c r="BD3866" s="61">
        <v>0</v>
      </c>
      <c r="BE3866" s="61"/>
      <c r="BF3866" s="61">
        <v>0</v>
      </c>
      <c r="BG3866" s="61"/>
      <c r="BH3866" s="61">
        <v>0</v>
      </c>
      <c r="BI3866" s="61"/>
      <c r="BJ3866" s="62">
        <v>1971865</v>
      </c>
      <c r="BK3866" s="61"/>
      <c r="BL3866" s="62">
        <v>24495</v>
      </c>
      <c r="BM3866" s="61">
        <v>0</v>
      </c>
      <c r="BN3866" s="62">
        <v>-15884569</v>
      </c>
      <c r="BO3866" s="61"/>
    </row>
    <row r="3867" spans="1:67" x14ac:dyDescent="0.2">
      <c r="A3867" s="57" t="s">
        <v>75</v>
      </c>
      <c r="B3867" s="56" t="s">
        <v>75</v>
      </c>
      <c r="C3867" s="56" t="s">
        <v>75</v>
      </c>
      <c r="D3867" s="56">
        <v>2007</v>
      </c>
      <c r="E3867" s="58">
        <v>131351589</v>
      </c>
      <c r="F3867" s="58">
        <v>113695583</v>
      </c>
      <c r="G3867" s="59">
        <v>120452149</v>
      </c>
      <c r="H3867" s="59">
        <v>10899440</v>
      </c>
      <c r="I3867" s="60">
        <v>0</v>
      </c>
      <c r="J3867" s="58">
        <v>-17656006</v>
      </c>
      <c r="K3867" s="61"/>
      <c r="L3867" s="62">
        <v>245786</v>
      </c>
      <c r="M3867" s="61"/>
      <c r="N3867" s="62">
        <v>29308</v>
      </c>
      <c r="O3867" s="62">
        <v>1117302</v>
      </c>
      <c r="P3867" s="61"/>
      <c r="Q3867" s="61"/>
      <c r="R3867" s="61"/>
      <c r="S3867" s="61">
        <v>0</v>
      </c>
      <c r="T3867" s="61">
        <v>0</v>
      </c>
      <c r="U3867" s="61"/>
      <c r="V3867" s="62">
        <v>12429263</v>
      </c>
      <c r="W3867" s="61"/>
      <c r="X3867" s="61">
        <v>0</v>
      </c>
      <c r="Y3867" s="62">
        <v>18381917</v>
      </c>
      <c r="Z3867" s="62">
        <v>12572014</v>
      </c>
      <c r="AA3867" s="61"/>
      <c r="AB3867" s="62">
        <v>14804378</v>
      </c>
      <c r="AC3867" s="62">
        <v>13673254</v>
      </c>
      <c r="AD3867" s="61"/>
      <c r="AE3867" s="62">
        <v>25097680</v>
      </c>
      <c r="AF3867" s="61"/>
      <c r="AG3867" s="62">
        <v>16885557</v>
      </c>
      <c r="AH3867" s="62">
        <v>5215690</v>
      </c>
      <c r="AI3867" s="61"/>
      <c r="AJ3867" s="61">
        <v>0</v>
      </c>
      <c r="AK3867" s="61">
        <v>0</v>
      </c>
      <c r="AL3867" s="61">
        <v>0</v>
      </c>
      <c r="AM3867" s="62">
        <v>182215</v>
      </c>
      <c r="AN3867" s="62">
        <v>5468349</v>
      </c>
      <c r="AO3867" s="61">
        <v>0</v>
      </c>
      <c r="AP3867" s="61"/>
      <c r="AQ3867" s="62">
        <v>863768</v>
      </c>
      <c r="AR3867" s="61"/>
      <c r="AS3867" s="62">
        <v>1055405</v>
      </c>
      <c r="AT3867" s="62">
        <v>1078956</v>
      </c>
      <c r="AU3867" s="61">
        <v>0</v>
      </c>
      <c r="AV3867" s="61"/>
      <c r="AW3867" s="62">
        <v>56187</v>
      </c>
      <c r="AX3867" s="62">
        <v>4284</v>
      </c>
      <c r="AY3867" s="61"/>
      <c r="AZ3867" s="62">
        <v>20903</v>
      </c>
      <c r="BA3867" s="61"/>
      <c r="BB3867" s="61">
        <v>0</v>
      </c>
      <c r="BC3867" s="62">
        <v>78103</v>
      </c>
      <c r="BD3867" s="61">
        <v>0</v>
      </c>
      <c r="BE3867" s="61"/>
      <c r="BF3867" s="61">
        <v>0</v>
      </c>
      <c r="BG3867" s="61"/>
      <c r="BH3867" s="61">
        <v>0</v>
      </c>
      <c r="BI3867" s="61"/>
      <c r="BJ3867" s="62">
        <v>2066775</v>
      </c>
      <c r="BK3867" s="61"/>
      <c r="BL3867" s="62">
        <v>24495</v>
      </c>
      <c r="BM3867" s="61">
        <v>0</v>
      </c>
      <c r="BN3867" s="62">
        <v>-17656006</v>
      </c>
      <c r="BO3867" s="61"/>
    </row>
    <row r="3868" spans="1:67" x14ac:dyDescent="0.2">
      <c r="A3868" s="57" t="s">
        <v>75</v>
      </c>
      <c r="B3868" s="56" t="s">
        <v>75</v>
      </c>
      <c r="C3868" s="56" t="s">
        <v>75</v>
      </c>
      <c r="D3868" s="56">
        <v>2008</v>
      </c>
      <c r="E3868" s="58">
        <v>142050318</v>
      </c>
      <c r="F3868" s="58">
        <v>121155434</v>
      </c>
      <c r="G3868" s="59">
        <v>130698261</v>
      </c>
      <c r="H3868" s="59">
        <v>11352057</v>
      </c>
      <c r="I3868" s="60">
        <v>0</v>
      </c>
      <c r="J3868" s="58">
        <v>-20894884</v>
      </c>
      <c r="K3868" s="61"/>
      <c r="L3868" s="62">
        <v>245786</v>
      </c>
      <c r="M3868" s="61"/>
      <c r="N3868" s="62">
        <v>20140</v>
      </c>
      <c r="O3868" s="62">
        <v>1117302</v>
      </c>
      <c r="P3868" s="61"/>
      <c r="Q3868" s="61"/>
      <c r="R3868" s="61"/>
      <c r="S3868" s="61">
        <v>0</v>
      </c>
      <c r="T3868" s="61">
        <v>0</v>
      </c>
      <c r="U3868" s="61"/>
      <c r="V3868" s="62">
        <v>14699014</v>
      </c>
      <c r="W3868" s="61"/>
      <c r="X3868" s="61">
        <v>0</v>
      </c>
      <c r="Y3868" s="62">
        <v>20378253</v>
      </c>
      <c r="Z3868" s="62">
        <v>13556111</v>
      </c>
      <c r="AA3868" s="61"/>
      <c r="AB3868" s="62">
        <v>16185633</v>
      </c>
      <c r="AC3868" s="62">
        <v>14389510</v>
      </c>
      <c r="AD3868" s="61"/>
      <c r="AE3868" s="62">
        <v>27129940</v>
      </c>
      <c r="AF3868" s="61"/>
      <c r="AG3868" s="62">
        <v>17440407</v>
      </c>
      <c r="AH3868" s="62">
        <v>5536165</v>
      </c>
      <c r="AI3868" s="61"/>
      <c r="AJ3868" s="61">
        <v>0</v>
      </c>
      <c r="AK3868" s="61">
        <v>0</v>
      </c>
      <c r="AL3868" s="61">
        <v>0</v>
      </c>
      <c r="AM3868" s="62">
        <v>182215</v>
      </c>
      <c r="AN3868" s="62">
        <v>5468349</v>
      </c>
      <c r="AO3868" s="61">
        <v>0</v>
      </c>
      <c r="AP3868" s="61"/>
      <c r="AQ3868" s="62">
        <v>894537</v>
      </c>
      <c r="AR3868" s="61"/>
      <c r="AS3868" s="62">
        <v>1209595</v>
      </c>
      <c r="AT3868" s="62">
        <v>1307413</v>
      </c>
      <c r="AU3868" s="61">
        <v>0</v>
      </c>
      <c r="AV3868" s="61"/>
      <c r="AW3868" s="62">
        <v>56187</v>
      </c>
      <c r="AX3868" s="62">
        <v>4284</v>
      </c>
      <c r="AY3868" s="61"/>
      <c r="AZ3868" s="62">
        <v>20903</v>
      </c>
      <c r="BA3868" s="61"/>
      <c r="BB3868" s="61">
        <v>0</v>
      </c>
      <c r="BC3868" s="62">
        <v>78103</v>
      </c>
      <c r="BD3868" s="61">
        <v>0</v>
      </c>
      <c r="BE3868" s="61"/>
      <c r="BF3868" s="61">
        <v>0</v>
      </c>
      <c r="BG3868" s="61"/>
      <c r="BH3868" s="61">
        <v>0</v>
      </c>
      <c r="BI3868" s="61"/>
      <c r="BJ3868" s="62">
        <v>2105976</v>
      </c>
      <c r="BK3868" s="61"/>
      <c r="BL3868" s="62">
        <v>24495</v>
      </c>
      <c r="BM3868" s="61">
        <v>0</v>
      </c>
      <c r="BN3868" s="62">
        <v>-20894884</v>
      </c>
      <c r="BO3868" s="61"/>
    </row>
    <row r="3869" spans="1:67" x14ac:dyDescent="0.2">
      <c r="A3869" s="57" t="s">
        <v>75</v>
      </c>
      <c r="B3869" s="56" t="s">
        <v>75</v>
      </c>
      <c r="C3869" s="56" t="s">
        <v>75</v>
      </c>
      <c r="D3869" s="56">
        <v>2009</v>
      </c>
      <c r="E3869" s="58">
        <v>149018388</v>
      </c>
      <c r="F3869" s="58">
        <v>126600841</v>
      </c>
      <c r="G3869" s="59">
        <v>137310494</v>
      </c>
      <c r="H3869" s="59">
        <v>11707894</v>
      </c>
      <c r="I3869" s="60">
        <v>0</v>
      </c>
      <c r="J3869" s="58">
        <v>-22417547</v>
      </c>
      <c r="K3869" s="61"/>
      <c r="L3869" s="62">
        <v>245786</v>
      </c>
      <c r="M3869" s="61"/>
      <c r="N3869" s="62">
        <v>10971</v>
      </c>
      <c r="O3869" s="62">
        <v>1117302</v>
      </c>
      <c r="P3869" s="61"/>
      <c r="Q3869" s="61"/>
      <c r="R3869" s="61"/>
      <c r="S3869" s="61">
        <v>0</v>
      </c>
      <c r="T3869" s="61">
        <v>0</v>
      </c>
      <c r="U3869" s="61"/>
      <c r="V3869" s="62">
        <v>16382706</v>
      </c>
      <c r="W3869" s="61"/>
      <c r="X3869" s="61">
        <v>0</v>
      </c>
      <c r="Y3869" s="62">
        <v>21411929</v>
      </c>
      <c r="Z3869" s="62">
        <v>14151682</v>
      </c>
      <c r="AA3869" s="61"/>
      <c r="AB3869" s="62">
        <v>16775115</v>
      </c>
      <c r="AC3869" s="62">
        <v>15248701</v>
      </c>
      <c r="AD3869" s="61"/>
      <c r="AE3869" s="62">
        <v>28575309</v>
      </c>
      <c r="AF3869" s="61"/>
      <c r="AG3869" s="62">
        <v>17756413</v>
      </c>
      <c r="AH3869" s="62">
        <v>5634580</v>
      </c>
      <c r="AI3869" s="61"/>
      <c r="AJ3869" s="61">
        <v>0</v>
      </c>
      <c r="AK3869" s="61">
        <v>0</v>
      </c>
      <c r="AL3869" s="61">
        <v>0</v>
      </c>
      <c r="AM3869" s="62">
        <v>182215</v>
      </c>
      <c r="AN3869" s="62">
        <v>5482605</v>
      </c>
      <c r="AO3869" s="61">
        <v>0</v>
      </c>
      <c r="AP3869" s="61"/>
      <c r="AQ3869" s="62">
        <v>903797</v>
      </c>
      <c r="AR3869" s="61"/>
      <c r="AS3869" s="62">
        <v>1274383</v>
      </c>
      <c r="AT3869" s="62">
        <v>1564302</v>
      </c>
      <c r="AU3869" s="61">
        <v>0</v>
      </c>
      <c r="AV3869" s="61"/>
      <c r="AW3869" s="62">
        <v>56187</v>
      </c>
      <c r="AX3869" s="62">
        <v>4284</v>
      </c>
      <c r="AY3869" s="61"/>
      <c r="AZ3869" s="62">
        <v>20903</v>
      </c>
      <c r="BA3869" s="61"/>
      <c r="BB3869" s="61">
        <v>0</v>
      </c>
      <c r="BC3869" s="62">
        <v>78103</v>
      </c>
      <c r="BD3869" s="61">
        <v>0</v>
      </c>
      <c r="BE3869" s="61"/>
      <c r="BF3869" s="61">
        <v>0</v>
      </c>
      <c r="BG3869" s="61"/>
      <c r="BH3869" s="61">
        <v>0</v>
      </c>
      <c r="BI3869" s="61"/>
      <c r="BJ3869" s="62">
        <v>2141115</v>
      </c>
      <c r="BK3869" s="61"/>
      <c r="BL3869" s="61">
        <v>0</v>
      </c>
      <c r="BM3869" s="61">
        <v>0</v>
      </c>
      <c r="BN3869" s="62">
        <v>-22417547</v>
      </c>
      <c r="BO3869" s="61"/>
    </row>
    <row r="3870" spans="1:67" x14ac:dyDescent="0.2">
      <c r="A3870" s="57" t="s">
        <v>75</v>
      </c>
      <c r="B3870" s="56" t="s">
        <v>75</v>
      </c>
      <c r="C3870" s="56" t="s">
        <v>75</v>
      </c>
      <c r="D3870" s="56">
        <v>2010</v>
      </c>
      <c r="E3870" s="58">
        <v>154523241</v>
      </c>
      <c r="F3870" s="58">
        <v>128917773</v>
      </c>
      <c r="G3870" s="59">
        <v>142481840</v>
      </c>
      <c r="H3870" s="59">
        <v>12041401</v>
      </c>
      <c r="I3870" s="60">
        <v>0</v>
      </c>
      <c r="J3870" s="58">
        <v>-25605468</v>
      </c>
      <c r="K3870" s="61"/>
      <c r="L3870" s="62">
        <v>245786</v>
      </c>
      <c r="M3870" s="61"/>
      <c r="N3870" s="62">
        <v>10971</v>
      </c>
      <c r="O3870" s="62">
        <v>1117302</v>
      </c>
      <c r="P3870" s="61"/>
      <c r="Q3870" s="61"/>
      <c r="R3870" s="61"/>
      <c r="S3870" s="61">
        <v>0</v>
      </c>
      <c r="T3870" s="61">
        <v>0</v>
      </c>
      <c r="U3870" s="61"/>
      <c r="V3870" s="62">
        <v>17382516</v>
      </c>
      <c r="W3870" s="61"/>
      <c r="X3870" s="61">
        <v>0</v>
      </c>
      <c r="Y3870" s="62">
        <v>23656010</v>
      </c>
      <c r="Z3870" s="62">
        <v>15630285</v>
      </c>
      <c r="AA3870" s="61"/>
      <c r="AB3870" s="62">
        <v>18029978</v>
      </c>
      <c r="AC3870" s="62">
        <v>16338957</v>
      </c>
      <c r="AD3870" s="61"/>
      <c r="AE3870" s="62">
        <v>29800941</v>
      </c>
      <c r="AF3870" s="61"/>
      <c r="AG3870" s="62">
        <v>18244268</v>
      </c>
      <c r="AH3870" s="62">
        <v>2024826</v>
      </c>
      <c r="AI3870" s="61"/>
      <c r="AJ3870" s="61">
        <v>0</v>
      </c>
      <c r="AK3870" s="61">
        <v>0</v>
      </c>
      <c r="AL3870" s="61">
        <v>0</v>
      </c>
      <c r="AM3870" s="62">
        <v>182215</v>
      </c>
      <c r="AN3870" s="62">
        <v>5503958</v>
      </c>
      <c r="AO3870" s="61">
        <v>0</v>
      </c>
      <c r="AP3870" s="61"/>
      <c r="AQ3870" s="62">
        <v>914351</v>
      </c>
      <c r="AR3870" s="61"/>
      <c r="AS3870" s="62">
        <v>1311019</v>
      </c>
      <c r="AT3870" s="62">
        <v>1760729</v>
      </c>
      <c r="AU3870" s="61">
        <v>0</v>
      </c>
      <c r="AV3870" s="61"/>
      <c r="AW3870" s="62">
        <v>56187</v>
      </c>
      <c r="AX3870" s="62">
        <v>4284</v>
      </c>
      <c r="AY3870" s="61"/>
      <c r="AZ3870" s="62">
        <v>20903</v>
      </c>
      <c r="BA3870" s="61"/>
      <c r="BB3870" s="61">
        <v>0</v>
      </c>
      <c r="BC3870" s="62">
        <v>78103</v>
      </c>
      <c r="BD3870" s="61">
        <v>0</v>
      </c>
      <c r="BE3870" s="61"/>
      <c r="BF3870" s="61">
        <v>0</v>
      </c>
      <c r="BG3870" s="61"/>
      <c r="BH3870" s="61">
        <v>0</v>
      </c>
      <c r="BI3870" s="61"/>
      <c r="BJ3870" s="62">
        <v>2209652</v>
      </c>
      <c r="BK3870" s="61"/>
      <c r="BL3870" s="61">
        <v>0</v>
      </c>
      <c r="BM3870" s="61">
        <v>0</v>
      </c>
      <c r="BN3870" s="62">
        <v>-25605468</v>
      </c>
      <c r="BO3870" s="61"/>
    </row>
    <row r="3871" spans="1:67" x14ac:dyDescent="0.2">
      <c r="A3871" s="57" t="s">
        <v>75</v>
      </c>
      <c r="B3871" s="56" t="s">
        <v>75</v>
      </c>
      <c r="C3871" s="56" t="s">
        <v>75</v>
      </c>
      <c r="D3871" s="56">
        <v>2011</v>
      </c>
      <c r="E3871" s="58">
        <v>161115416</v>
      </c>
      <c r="F3871" s="58">
        <v>133315613</v>
      </c>
      <c r="G3871" s="59">
        <v>148480677</v>
      </c>
      <c r="H3871" s="59">
        <v>12634739</v>
      </c>
      <c r="I3871" s="60">
        <v>0</v>
      </c>
      <c r="J3871" s="58">
        <v>-27799803</v>
      </c>
      <c r="K3871" s="61"/>
      <c r="L3871" s="62">
        <v>245786</v>
      </c>
      <c r="M3871" s="61"/>
      <c r="N3871" s="62">
        <v>10971</v>
      </c>
      <c r="O3871" s="62">
        <v>1117302</v>
      </c>
      <c r="P3871" s="61"/>
      <c r="Q3871" s="61"/>
      <c r="R3871" s="61"/>
      <c r="S3871" s="61">
        <v>0</v>
      </c>
      <c r="T3871" s="61">
        <v>0</v>
      </c>
      <c r="U3871" s="61"/>
      <c r="V3871" s="62">
        <v>17547658</v>
      </c>
      <c r="W3871" s="61"/>
      <c r="X3871" s="61">
        <v>0</v>
      </c>
      <c r="Y3871" s="62">
        <v>25671356</v>
      </c>
      <c r="Z3871" s="62">
        <v>16473494</v>
      </c>
      <c r="AA3871" s="61"/>
      <c r="AB3871" s="62">
        <v>19218746</v>
      </c>
      <c r="AC3871" s="62">
        <v>16748466</v>
      </c>
      <c r="AD3871" s="61"/>
      <c r="AE3871" s="62">
        <v>31266127</v>
      </c>
      <c r="AF3871" s="61"/>
      <c r="AG3871" s="62">
        <v>18697176</v>
      </c>
      <c r="AH3871" s="62">
        <v>1483595</v>
      </c>
      <c r="AI3871" s="61"/>
      <c r="AJ3871" s="61">
        <v>0</v>
      </c>
      <c r="AK3871" s="61">
        <v>0</v>
      </c>
      <c r="AL3871" s="61">
        <v>0</v>
      </c>
      <c r="AM3871" s="62">
        <v>182215</v>
      </c>
      <c r="AN3871" s="62">
        <v>5723520</v>
      </c>
      <c r="AO3871" s="61">
        <v>0</v>
      </c>
      <c r="AP3871" s="61"/>
      <c r="AQ3871" s="62">
        <v>1005211</v>
      </c>
      <c r="AR3871" s="61"/>
      <c r="AS3871" s="62">
        <v>1458771</v>
      </c>
      <c r="AT3871" s="62">
        <v>1825748</v>
      </c>
      <c r="AU3871" s="61">
        <v>0</v>
      </c>
      <c r="AV3871" s="61"/>
      <c r="AW3871" s="62">
        <v>56187</v>
      </c>
      <c r="AX3871" s="62">
        <v>4284</v>
      </c>
      <c r="AY3871" s="61"/>
      <c r="AZ3871" s="62">
        <v>20903</v>
      </c>
      <c r="BA3871" s="61"/>
      <c r="BB3871" s="61">
        <v>0</v>
      </c>
      <c r="BC3871" s="62">
        <v>78103</v>
      </c>
      <c r="BD3871" s="61">
        <v>0</v>
      </c>
      <c r="BE3871" s="61"/>
      <c r="BF3871" s="61">
        <v>0</v>
      </c>
      <c r="BG3871" s="61"/>
      <c r="BH3871" s="61">
        <v>0</v>
      </c>
      <c r="BI3871" s="61"/>
      <c r="BJ3871" s="62">
        <v>2279797</v>
      </c>
      <c r="BK3871" s="61"/>
      <c r="BL3871" s="61">
        <v>0</v>
      </c>
      <c r="BM3871" s="61">
        <v>0</v>
      </c>
      <c r="BN3871" s="62">
        <v>-27799803</v>
      </c>
      <c r="BO3871" s="61"/>
    </row>
    <row r="3872" spans="1:67" x14ac:dyDescent="0.2">
      <c r="A3872" s="57" t="s">
        <v>76</v>
      </c>
      <c r="B3872" s="56" t="s">
        <v>76</v>
      </c>
      <c r="C3872" s="56" t="s">
        <v>76</v>
      </c>
      <c r="D3872" s="56">
        <v>1989</v>
      </c>
      <c r="E3872" s="58">
        <v>12917032</v>
      </c>
      <c r="F3872" s="58">
        <v>12488535</v>
      </c>
      <c r="G3872" s="59">
        <v>11525890</v>
      </c>
      <c r="H3872" s="59">
        <v>1391142</v>
      </c>
      <c r="I3872" s="60">
        <v>0</v>
      </c>
      <c r="J3872" s="58">
        <v>-428497</v>
      </c>
      <c r="K3872" s="62">
        <v>68826</v>
      </c>
      <c r="L3872" s="61"/>
      <c r="M3872" s="61"/>
      <c r="N3872" s="61"/>
      <c r="O3872" s="61"/>
      <c r="P3872" s="62">
        <v>539512</v>
      </c>
      <c r="Q3872" s="61"/>
      <c r="R3872" s="61"/>
      <c r="S3872" s="61"/>
      <c r="T3872" s="61"/>
      <c r="U3872" s="61"/>
      <c r="V3872" s="61"/>
      <c r="W3872" s="62">
        <v>1443555</v>
      </c>
      <c r="X3872" s="61"/>
      <c r="Y3872" s="61"/>
      <c r="Z3872" s="61"/>
      <c r="AA3872" s="62">
        <v>2772325</v>
      </c>
      <c r="AB3872" s="61"/>
      <c r="AC3872" s="61"/>
      <c r="AD3872" s="62">
        <v>3704920</v>
      </c>
      <c r="AE3872" s="61"/>
      <c r="AF3872" s="62">
        <v>2001441</v>
      </c>
      <c r="AG3872" s="61"/>
      <c r="AH3872" s="61"/>
      <c r="AI3872" s="62">
        <v>995311</v>
      </c>
      <c r="AJ3872" s="61"/>
      <c r="AK3872" s="61"/>
      <c r="AL3872" s="61"/>
      <c r="AM3872" s="61"/>
      <c r="AN3872" s="61"/>
      <c r="AO3872" s="61"/>
      <c r="AP3872" s="62">
        <v>101776</v>
      </c>
      <c r="AQ3872" s="61"/>
      <c r="AR3872" s="62">
        <v>272528</v>
      </c>
      <c r="AS3872" s="61"/>
      <c r="AT3872" s="61"/>
      <c r="AU3872" s="61"/>
      <c r="AV3872" s="62">
        <v>20779</v>
      </c>
      <c r="AW3872" s="61"/>
      <c r="AX3872" s="61"/>
      <c r="AY3872" s="62">
        <v>281258</v>
      </c>
      <c r="AZ3872" s="61"/>
      <c r="BA3872" s="62">
        <v>490188</v>
      </c>
      <c r="BB3872" s="61"/>
      <c r="BC3872" s="61"/>
      <c r="BD3872" s="61"/>
      <c r="BE3872" s="61"/>
      <c r="BF3872" s="61"/>
      <c r="BG3872" s="61"/>
      <c r="BH3872" s="61"/>
      <c r="BI3872" s="62">
        <v>149829</v>
      </c>
      <c r="BJ3872" s="61"/>
      <c r="BK3872" s="62">
        <v>74784</v>
      </c>
      <c r="BL3872" s="61"/>
      <c r="BM3872" s="61"/>
      <c r="BN3872" s="61"/>
      <c r="BO3872" s="62">
        <v>-428497</v>
      </c>
    </row>
    <row r="3873" spans="1:67" x14ac:dyDescent="0.2">
      <c r="A3873" s="57" t="s">
        <v>76</v>
      </c>
      <c r="B3873" s="56" t="s">
        <v>76</v>
      </c>
      <c r="C3873" s="56" t="s">
        <v>76</v>
      </c>
      <c r="D3873" s="56">
        <v>1990</v>
      </c>
      <c r="E3873" s="58">
        <v>14042437</v>
      </c>
      <c r="F3873" s="58">
        <v>13613940</v>
      </c>
      <c r="G3873" s="59">
        <v>12240240</v>
      </c>
      <c r="H3873" s="59">
        <v>1802197</v>
      </c>
      <c r="I3873" s="60">
        <v>0</v>
      </c>
      <c r="J3873" s="58">
        <v>-428497</v>
      </c>
      <c r="K3873" s="62">
        <v>68826</v>
      </c>
      <c r="L3873" s="61"/>
      <c r="M3873" s="61"/>
      <c r="N3873" s="61"/>
      <c r="O3873" s="61"/>
      <c r="P3873" s="62">
        <v>578510</v>
      </c>
      <c r="Q3873" s="61"/>
      <c r="R3873" s="61"/>
      <c r="S3873" s="61"/>
      <c r="T3873" s="61"/>
      <c r="U3873" s="61"/>
      <c r="V3873" s="61"/>
      <c r="W3873" s="62">
        <v>1527468</v>
      </c>
      <c r="X3873" s="61"/>
      <c r="Y3873" s="61"/>
      <c r="Z3873" s="61"/>
      <c r="AA3873" s="62">
        <v>2883389</v>
      </c>
      <c r="AB3873" s="61"/>
      <c r="AC3873" s="61"/>
      <c r="AD3873" s="62">
        <v>3796568</v>
      </c>
      <c r="AE3873" s="61"/>
      <c r="AF3873" s="62">
        <v>2208769</v>
      </c>
      <c r="AG3873" s="61"/>
      <c r="AH3873" s="61"/>
      <c r="AI3873" s="62">
        <v>1176710</v>
      </c>
      <c r="AJ3873" s="61"/>
      <c r="AK3873" s="61"/>
      <c r="AL3873" s="61"/>
      <c r="AM3873" s="61"/>
      <c r="AN3873" s="61"/>
      <c r="AO3873" s="61"/>
      <c r="AP3873" s="62">
        <v>105885</v>
      </c>
      <c r="AQ3873" s="61"/>
      <c r="AR3873" s="62">
        <v>328084</v>
      </c>
      <c r="AS3873" s="61"/>
      <c r="AT3873" s="61"/>
      <c r="AU3873" s="61"/>
      <c r="AV3873" s="62">
        <v>25163</v>
      </c>
      <c r="AW3873" s="61"/>
      <c r="AX3873" s="61"/>
      <c r="AY3873" s="62">
        <v>356941</v>
      </c>
      <c r="AZ3873" s="61"/>
      <c r="BA3873" s="62">
        <v>652260</v>
      </c>
      <c r="BB3873" s="61"/>
      <c r="BC3873" s="61"/>
      <c r="BD3873" s="61"/>
      <c r="BE3873" s="61"/>
      <c r="BF3873" s="61"/>
      <c r="BG3873" s="61"/>
      <c r="BH3873" s="61"/>
      <c r="BI3873" s="62">
        <v>259080</v>
      </c>
      <c r="BJ3873" s="61"/>
      <c r="BK3873" s="62">
        <v>74784</v>
      </c>
      <c r="BL3873" s="61"/>
      <c r="BM3873" s="61"/>
      <c r="BN3873" s="61"/>
      <c r="BO3873" s="62">
        <v>-428497</v>
      </c>
    </row>
    <row r="3874" spans="1:67" x14ac:dyDescent="0.2">
      <c r="A3874" s="57" t="s">
        <v>76</v>
      </c>
      <c r="B3874" s="56" t="s">
        <v>76</v>
      </c>
      <c r="C3874" s="56" t="s">
        <v>76</v>
      </c>
      <c r="D3874" s="56">
        <v>1991</v>
      </c>
      <c r="E3874" s="58">
        <v>14416882</v>
      </c>
      <c r="F3874" s="58">
        <v>13988385</v>
      </c>
      <c r="G3874" s="59">
        <v>12474382</v>
      </c>
      <c r="H3874" s="59">
        <v>1942500</v>
      </c>
      <c r="I3874" s="60">
        <v>0</v>
      </c>
      <c r="J3874" s="58">
        <v>-428497</v>
      </c>
      <c r="K3874" s="62">
        <v>68826</v>
      </c>
      <c r="L3874" s="61"/>
      <c r="M3874" s="61"/>
      <c r="N3874" s="61"/>
      <c r="O3874" s="61"/>
      <c r="P3874" s="62">
        <v>612022</v>
      </c>
      <c r="Q3874" s="61"/>
      <c r="R3874" s="61"/>
      <c r="S3874" s="61"/>
      <c r="T3874" s="61"/>
      <c r="U3874" s="61"/>
      <c r="V3874" s="61"/>
      <c r="W3874" s="62">
        <v>1532879</v>
      </c>
      <c r="X3874" s="61"/>
      <c r="Y3874" s="61"/>
      <c r="Z3874" s="61"/>
      <c r="AA3874" s="62">
        <v>2886254</v>
      </c>
      <c r="AB3874" s="61"/>
      <c r="AC3874" s="61"/>
      <c r="AD3874" s="62">
        <v>3850013</v>
      </c>
      <c r="AE3874" s="61"/>
      <c r="AF3874" s="62">
        <v>2299153</v>
      </c>
      <c r="AG3874" s="61"/>
      <c r="AH3874" s="61"/>
      <c r="AI3874" s="62">
        <v>1225235</v>
      </c>
      <c r="AJ3874" s="61"/>
      <c r="AK3874" s="61"/>
      <c r="AL3874" s="61"/>
      <c r="AM3874" s="61"/>
      <c r="AN3874" s="61"/>
      <c r="AO3874" s="61"/>
      <c r="AP3874" s="62">
        <v>109276</v>
      </c>
      <c r="AQ3874" s="61"/>
      <c r="AR3874" s="62">
        <v>388734</v>
      </c>
      <c r="AS3874" s="61"/>
      <c r="AT3874" s="61"/>
      <c r="AU3874" s="61"/>
      <c r="AV3874" s="62">
        <v>33037</v>
      </c>
      <c r="AW3874" s="61"/>
      <c r="AX3874" s="61"/>
      <c r="AY3874" s="62">
        <v>404275</v>
      </c>
      <c r="AZ3874" s="61"/>
      <c r="BA3874" s="62">
        <v>655284</v>
      </c>
      <c r="BB3874" s="61"/>
      <c r="BC3874" s="61"/>
      <c r="BD3874" s="61"/>
      <c r="BE3874" s="61"/>
      <c r="BF3874" s="61"/>
      <c r="BG3874" s="61"/>
      <c r="BH3874" s="61"/>
      <c r="BI3874" s="62">
        <v>277110</v>
      </c>
      <c r="BJ3874" s="61"/>
      <c r="BK3874" s="62">
        <v>74784</v>
      </c>
      <c r="BL3874" s="61"/>
      <c r="BM3874" s="61"/>
      <c r="BN3874" s="61"/>
      <c r="BO3874" s="62">
        <v>-428497</v>
      </c>
    </row>
    <row r="3875" spans="1:67" x14ac:dyDescent="0.2">
      <c r="A3875" s="57" t="s">
        <v>76</v>
      </c>
      <c r="B3875" s="56" t="s">
        <v>76</v>
      </c>
      <c r="C3875" s="56" t="s">
        <v>76</v>
      </c>
      <c r="D3875" s="56">
        <v>1992</v>
      </c>
      <c r="E3875" s="58">
        <v>15063217</v>
      </c>
      <c r="F3875" s="58">
        <v>14634720</v>
      </c>
      <c r="G3875" s="59">
        <v>12930626</v>
      </c>
      <c r="H3875" s="59">
        <v>2132591</v>
      </c>
      <c r="I3875" s="60">
        <v>0</v>
      </c>
      <c r="J3875" s="58">
        <v>-428497</v>
      </c>
      <c r="K3875" s="62">
        <v>68826</v>
      </c>
      <c r="L3875" s="61"/>
      <c r="M3875" s="61"/>
      <c r="N3875" s="61"/>
      <c r="O3875" s="61"/>
      <c r="P3875" s="62">
        <v>663922</v>
      </c>
      <c r="Q3875" s="61"/>
      <c r="R3875" s="61"/>
      <c r="S3875" s="61"/>
      <c r="T3875" s="61"/>
      <c r="U3875" s="61"/>
      <c r="V3875" s="61"/>
      <c r="W3875" s="62">
        <v>1535104</v>
      </c>
      <c r="X3875" s="61"/>
      <c r="Y3875" s="61"/>
      <c r="Z3875" s="61"/>
      <c r="AA3875" s="62">
        <v>2939528</v>
      </c>
      <c r="AB3875" s="61"/>
      <c r="AC3875" s="61"/>
      <c r="AD3875" s="62">
        <v>3908502</v>
      </c>
      <c r="AE3875" s="61"/>
      <c r="AF3875" s="62">
        <v>2453647</v>
      </c>
      <c r="AG3875" s="61"/>
      <c r="AH3875" s="61"/>
      <c r="AI3875" s="62">
        <v>1361097</v>
      </c>
      <c r="AJ3875" s="61"/>
      <c r="AK3875" s="61"/>
      <c r="AL3875" s="61"/>
      <c r="AM3875" s="61"/>
      <c r="AN3875" s="61"/>
      <c r="AO3875" s="61"/>
      <c r="AP3875" s="62">
        <v>112195</v>
      </c>
      <c r="AQ3875" s="61"/>
      <c r="AR3875" s="62">
        <v>410427</v>
      </c>
      <c r="AS3875" s="61"/>
      <c r="AT3875" s="61"/>
      <c r="AU3875" s="61"/>
      <c r="AV3875" s="62">
        <v>34905</v>
      </c>
      <c r="AW3875" s="61"/>
      <c r="AX3875" s="61"/>
      <c r="AY3875" s="62">
        <v>434421</v>
      </c>
      <c r="AZ3875" s="61"/>
      <c r="BA3875" s="62">
        <v>759590</v>
      </c>
      <c r="BB3875" s="61"/>
      <c r="BC3875" s="61"/>
      <c r="BD3875" s="61"/>
      <c r="BE3875" s="61"/>
      <c r="BF3875" s="61"/>
      <c r="BG3875" s="61"/>
      <c r="BH3875" s="61"/>
      <c r="BI3875" s="62">
        <v>306220</v>
      </c>
      <c r="BJ3875" s="61"/>
      <c r="BK3875" s="62">
        <v>74833</v>
      </c>
      <c r="BL3875" s="61"/>
      <c r="BM3875" s="61"/>
      <c r="BN3875" s="61"/>
      <c r="BO3875" s="62">
        <v>-428497</v>
      </c>
    </row>
    <row r="3876" spans="1:67" x14ac:dyDescent="0.2">
      <c r="A3876" s="57" t="s">
        <v>76</v>
      </c>
      <c r="B3876" s="56" t="s">
        <v>76</v>
      </c>
      <c r="C3876" s="56" t="s">
        <v>76</v>
      </c>
      <c r="D3876" s="56">
        <v>1993</v>
      </c>
      <c r="E3876" s="58">
        <v>15710962</v>
      </c>
      <c r="F3876" s="58">
        <v>15282465</v>
      </c>
      <c r="G3876" s="59">
        <v>13312336</v>
      </c>
      <c r="H3876" s="59">
        <v>2398626</v>
      </c>
      <c r="I3876" s="60">
        <v>0</v>
      </c>
      <c r="J3876" s="58">
        <v>-428497</v>
      </c>
      <c r="K3876" s="62">
        <v>67369</v>
      </c>
      <c r="L3876" s="61"/>
      <c r="M3876" s="61"/>
      <c r="N3876" s="61"/>
      <c r="O3876" s="61"/>
      <c r="P3876" s="62">
        <v>745256</v>
      </c>
      <c r="Q3876" s="61"/>
      <c r="R3876" s="61"/>
      <c r="S3876" s="61"/>
      <c r="T3876" s="61"/>
      <c r="U3876" s="61"/>
      <c r="V3876" s="61"/>
      <c r="W3876" s="62">
        <v>1557188</v>
      </c>
      <c r="X3876" s="61"/>
      <c r="Y3876" s="61"/>
      <c r="Z3876" s="61"/>
      <c r="AA3876" s="62">
        <v>2939141</v>
      </c>
      <c r="AB3876" s="61"/>
      <c r="AC3876" s="61"/>
      <c r="AD3876" s="62">
        <v>3958069</v>
      </c>
      <c r="AE3876" s="61"/>
      <c r="AF3876" s="62">
        <v>2535792</v>
      </c>
      <c r="AG3876" s="61"/>
      <c r="AH3876" s="61"/>
      <c r="AI3876" s="62">
        <v>1509521</v>
      </c>
      <c r="AJ3876" s="61"/>
      <c r="AK3876" s="61"/>
      <c r="AL3876" s="61"/>
      <c r="AM3876" s="61"/>
      <c r="AN3876" s="61"/>
      <c r="AO3876" s="61"/>
      <c r="AP3876" s="62">
        <v>116664</v>
      </c>
      <c r="AQ3876" s="61"/>
      <c r="AR3876" s="62">
        <v>441606</v>
      </c>
      <c r="AS3876" s="61"/>
      <c r="AT3876" s="61"/>
      <c r="AU3876" s="61"/>
      <c r="AV3876" s="62">
        <v>38429</v>
      </c>
      <c r="AW3876" s="61"/>
      <c r="AX3876" s="61"/>
      <c r="AY3876" s="62">
        <v>460148</v>
      </c>
      <c r="AZ3876" s="61"/>
      <c r="BA3876" s="62">
        <v>952808</v>
      </c>
      <c r="BB3876" s="61"/>
      <c r="BC3876" s="61"/>
      <c r="BD3876" s="61"/>
      <c r="BE3876" s="61"/>
      <c r="BF3876" s="61"/>
      <c r="BG3876" s="61"/>
      <c r="BH3876" s="61"/>
      <c r="BI3876" s="62">
        <v>314138</v>
      </c>
      <c r="BJ3876" s="61"/>
      <c r="BK3876" s="62">
        <v>74833</v>
      </c>
      <c r="BL3876" s="61"/>
      <c r="BM3876" s="61"/>
      <c r="BN3876" s="61"/>
      <c r="BO3876" s="62">
        <v>-428497</v>
      </c>
    </row>
    <row r="3877" spans="1:67" x14ac:dyDescent="0.2">
      <c r="A3877" s="57" t="s">
        <v>76</v>
      </c>
      <c r="B3877" s="56" t="s">
        <v>76</v>
      </c>
      <c r="C3877" s="56" t="s">
        <v>76</v>
      </c>
      <c r="D3877" s="56">
        <v>1994</v>
      </c>
      <c r="E3877" s="58">
        <v>16337649</v>
      </c>
      <c r="F3877" s="58">
        <v>14691886</v>
      </c>
      <c r="G3877" s="59">
        <v>13915270</v>
      </c>
      <c r="H3877" s="59">
        <v>2422379</v>
      </c>
      <c r="I3877" s="60">
        <v>0</v>
      </c>
      <c r="J3877" s="58">
        <v>-1645763</v>
      </c>
      <c r="K3877" s="62">
        <v>67369</v>
      </c>
      <c r="L3877" s="61"/>
      <c r="M3877" s="61"/>
      <c r="N3877" s="61"/>
      <c r="O3877" s="61"/>
      <c r="P3877" s="62">
        <v>762785</v>
      </c>
      <c r="Q3877" s="61"/>
      <c r="R3877" s="61"/>
      <c r="S3877" s="61"/>
      <c r="T3877" s="61"/>
      <c r="U3877" s="61"/>
      <c r="V3877" s="61"/>
      <c r="W3877" s="62">
        <v>1566564</v>
      </c>
      <c r="X3877" s="61"/>
      <c r="Y3877" s="61"/>
      <c r="Z3877" s="61"/>
      <c r="AA3877" s="62">
        <v>2940439</v>
      </c>
      <c r="AB3877" s="61"/>
      <c r="AC3877" s="61"/>
      <c r="AD3877" s="62">
        <v>3986712</v>
      </c>
      <c r="AE3877" s="61"/>
      <c r="AF3877" s="62">
        <v>2745997</v>
      </c>
      <c r="AG3877" s="61"/>
      <c r="AH3877" s="61"/>
      <c r="AI3877" s="62">
        <v>1845404</v>
      </c>
      <c r="AJ3877" s="61"/>
      <c r="AK3877" s="61"/>
      <c r="AL3877" s="61"/>
      <c r="AM3877" s="61"/>
      <c r="AN3877" s="61"/>
      <c r="AO3877" s="61"/>
      <c r="AP3877" s="62">
        <v>126197</v>
      </c>
      <c r="AQ3877" s="61"/>
      <c r="AR3877" s="62">
        <v>481391</v>
      </c>
      <c r="AS3877" s="61"/>
      <c r="AT3877" s="61"/>
      <c r="AU3877" s="61"/>
      <c r="AV3877" s="62">
        <v>38880</v>
      </c>
      <c r="AW3877" s="61"/>
      <c r="AX3877" s="61"/>
      <c r="AY3877" s="62">
        <v>487095</v>
      </c>
      <c r="AZ3877" s="61"/>
      <c r="BA3877" s="62">
        <v>896148</v>
      </c>
      <c r="BB3877" s="61"/>
      <c r="BC3877" s="61"/>
      <c r="BD3877" s="61"/>
      <c r="BE3877" s="61"/>
      <c r="BF3877" s="61"/>
      <c r="BG3877" s="61"/>
      <c r="BH3877" s="61"/>
      <c r="BI3877" s="62">
        <v>317835</v>
      </c>
      <c r="BJ3877" s="61"/>
      <c r="BK3877" s="62">
        <v>74833</v>
      </c>
      <c r="BL3877" s="61"/>
      <c r="BM3877" s="61"/>
      <c r="BN3877" s="61"/>
      <c r="BO3877" s="62">
        <v>-1645763</v>
      </c>
    </row>
    <row r="3878" spans="1:67" x14ac:dyDescent="0.2">
      <c r="A3878" s="57" t="s">
        <v>76</v>
      </c>
      <c r="B3878" s="56" t="s">
        <v>76</v>
      </c>
      <c r="C3878" s="56" t="s">
        <v>76</v>
      </c>
      <c r="D3878" s="56">
        <v>1995</v>
      </c>
      <c r="E3878" s="58">
        <v>17481990</v>
      </c>
      <c r="F3878" s="58">
        <v>15782288</v>
      </c>
      <c r="G3878" s="59">
        <v>14872721</v>
      </c>
      <c r="H3878" s="59">
        <v>2609269</v>
      </c>
      <c r="I3878" s="60">
        <v>0</v>
      </c>
      <c r="J3878" s="58">
        <v>-1699702</v>
      </c>
      <c r="K3878" s="62">
        <v>67369</v>
      </c>
      <c r="L3878" s="61"/>
      <c r="M3878" s="61"/>
      <c r="N3878" s="61"/>
      <c r="O3878" s="61"/>
      <c r="P3878" s="62">
        <v>825551</v>
      </c>
      <c r="Q3878" s="61"/>
      <c r="R3878" s="61"/>
      <c r="S3878" s="61"/>
      <c r="T3878" s="61"/>
      <c r="U3878" s="61"/>
      <c r="V3878" s="61"/>
      <c r="W3878" s="62">
        <v>1566564</v>
      </c>
      <c r="X3878" s="61"/>
      <c r="Y3878" s="61"/>
      <c r="Z3878" s="61"/>
      <c r="AA3878" s="62">
        <v>3071045</v>
      </c>
      <c r="AB3878" s="61"/>
      <c r="AC3878" s="61"/>
      <c r="AD3878" s="62">
        <v>4166014</v>
      </c>
      <c r="AE3878" s="61"/>
      <c r="AF3878" s="62">
        <v>2836191</v>
      </c>
      <c r="AG3878" s="61"/>
      <c r="AH3878" s="61"/>
      <c r="AI3878" s="62">
        <v>2339987</v>
      </c>
      <c r="AJ3878" s="61"/>
      <c r="AK3878" s="61"/>
      <c r="AL3878" s="61"/>
      <c r="AM3878" s="61"/>
      <c r="AN3878" s="61"/>
      <c r="AO3878" s="61"/>
      <c r="AP3878" s="62">
        <v>191108</v>
      </c>
      <c r="AQ3878" s="61"/>
      <c r="AR3878" s="62">
        <v>515418</v>
      </c>
      <c r="AS3878" s="61"/>
      <c r="AT3878" s="61"/>
      <c r="AU3878" s="61"/>
      <c r="AV3878" s="62">
        <v>39787</v>
      </c>
      <c r="AW3878" s="61"/>
      <c r="AX3878" s="61"/>
      <c r="AY3878" s="62">
        <v>525863</v>
      </c>
      <c r="AZ3878" s="61"/>
      <c r="BA3878" s="62">
        <v>941915</v>
      </c>
      <c r="BB3878" s="61"/>
      <c r="BC3878" s="61"/>
      <c r="BD3878" s="61"/>
      <c r="BE3878" s="61"/>
      <c r="BF3878" s="61"/>
      <c r="BG3878" s="61"/>
      <c r="BH3878" s="61"/>
      <c r="BI3878" s="62">
        <v>320345</v>
      </c>
      <c r="BJ3878" s="61"/>
      <c r="BK3878" s="62">
        <v>74833</v>
      </c>
      <c r="BL3878" s="61"/>
      <c r="BM3878" s="61"/>
      <c r="BN3878" s="61"/>
      <c r="BO3878" s="62">
        <v>-1699702</v>
      </c>
    </row>
    <row r="3879" spans="1:67" x14ac:dyDescent="0.2">
      <c r="A3879" s="57" t="s">
        <v>76</v>
      </c>
      <c r="B3879" s="56" t="s">
        <v>76</v>
      </c>
      <c r="C3879" s="56" t="s">
        <v>76</v>
      </c>
      <c r="D3879" s="56">
        <v>1996</v>
      </c>
      <c r="E3879" s="58">
        <v>18422793</v>
      </c>
      <c r="F3879" s="58">
        <v>16687795</v>
      </c>
      <c r="G3879" s="59">
        <v>15614528</v>
      </c>
      <c r="H3879" s="59">
        <v>2808265</v>
      </c>
      <c r="I3879" s="60">
        <v>0</v>
      </c>
      <c r="J3879" s="58">
        <v>-1734998</v>
      </c>
      <c r="K3879" s="62">
        <v>67369</v>
      </c>
      <c r="L3879" s="61"/>
      <c r="M3879" s="61"/>
      <c r="N3879" s="61"/>
      <c r="O3879" s="61"/>
      <c r="P3879" s="62">
        <v>864179</v>
      </c>
      <c r="Q3879" s="61"/>
      <c r="R3879" s="61"/>
      <c r="S3879" s="61"/>
      <c r="T3879" s="61"/>
      <c r="U3879" s="61"/>
      <c r="V3879" s="61"/>
      <c r="W3879" s="62">
        <v>1576554</v>
      </c>
      <c r="X3879" s="61"/>
      <c r="Y3879" s="61"/>
      <c r="Z3879" s="61"/>
      <c r="AA3879" s="62">
        <v>3202444</v>
      </c>
      <c r="AB3879" s="61"/>
      <c r="AC3879" s="61"/>
      <c r="AD3879" s="62">
        <v>4170367</v>
      </c>
      <c r="AE3879" s="61"/>
      <c r="AF3879" s="62">
        <v>3036865</v>
      </c>
      <c r="AG3879" s="61"/>
      <c r="AH3879" s="61"/>
      <c r="AI3879" s="62">
        <v>2696750</v>
      </c>
      <c r="AJ3879" s="61"/>
      <c r="AK3879" s="61"/>
      <c r="AL3879" s="61"/>
      <c r="AM3879" s="61"/>
      <c r="AN3879" s="61"/>
      <c r="AO3879" s="61"/>
      <c r="AP3879" s="62">
        <v>220980</v>
      </c>
      <c r="AQ3879" s="61"/>
      <c r="AR3879" s="62">
        <v>543681</v>
      </c>
      <c r="AS3879" s="61"/>
      <c r="AT3879" s="61"/>
      <c r="AU3879" s="61"/>
      <c r="AV3879" s="62">
        <v>41686</v>
      </c>
      <c r="AW3879" s="61"/>
      <c r="AX3879" s="61"/>
      <c r="AY3879" s="62">
        <v>568246</v>
      </c>
      <c r="AZ3879" s="61"/>
      <c r="BA3879" s="62">
        <v>1037175</v>
      </c>
      <c r="BB3879" s="61"/>
      <c r="BC3879" s="61"/>
      <c r="BD3879" s="61"/>
      <c r="BE3879" s="61"/>
      <c r="BF3879" s="61"/>
      <c r="BG3879" s="61"/>
      <c r="BH3879" s="61"/>
      <c r="BI3879" s="62">
        <v>321664</v>
      </c>
      <c r="BJ3879" s="61"/>
      <c r="BK3879" s="62">
        <v>74833</v>
      </c>
      <c r="BL3879" s="61"/>
      <c r="BM3879" s="61"/>
      <c r="BN3879" s="61"/>
      <c r="BO3879" s="62">
        <v>-1734998</v>
      </c>
    </row>
    <row r="3880" spans="1:67" x14ac:dyDescent="0.2">
      <c r="A3880" s="57" t="s">
        <v>76</v>
      </c>
      <c r="B3880" s="56" t="s">
        <v>76</v>
      </c>
      <c r="C3880" s="56" t="s">
        <v>76</v>
      </c>
      <c r="D3880" s="56">
        <v>1997</v>
      </c>
      <c r="E3880" s="58">
        <v>19274578</v>
      </c>
      <c r="F3880" s="58">
        <v>17522598</v>
      </c>
      <c r="G3880" s="59">
        <v>16361647</v>
      </c>
      <c r="H3880" s="59">
        <v>2912931</v>
      </c>
      <c r="I3880" s="60">
        <v>0</v>
      </c>
      <c r="J3880" s="58">
        <v>-1751980</v>
      </c>
      <c r="K3880" s="62">
        <v>67369</v>
      </c>
      <c r="L3880" s="61"/>
      <c r="M3880" s="61"/>
      <c r="N3880" s="61"/>
      <c r="O3880" s="61"/>
      <c r="P3880" s="62">
        <v>876314</v>
      </c>
      <c r="Q3880" s="61"/>
      <c r="R3880" s="61"/>
      <c r="S3880" s="61"/>
      <c r="T3880" s="61"/>
      <c r="U3880" s="61"/>
      <c r="V3880" s="61"/>
      <c r="W3880" s="62">
        <v>1576554</v>
      </c>
      <c r="X3880" s="61"/>
      <c r="Y3880" s="61"/>
      <c r="Z3880" s="61"/>
      <c r="AA3880" s="62">
        <v>3227758</v>
      </c>
      <c r="AB3880" s="61"/>
      <c r="AC3880" s="61"/>
      <c r="AD3880" s="62">
        <v>4224285</v>
      </c>
      <c r="AE3880" s="61"/>
      <c r="AF3880" s="62">
        <v>3287199</v>
      </c>
      <c r="AG3880" s="61"/>
      <c r="AH3880" s="61"/>
      <c r="AI3880" s="62">
        <v>3102168</v>
      </c>
      <c r="AJ3880" s="61"/>
      <c r="AK3880" s="61"/>
      <c r="AL3880" s="61"/>
      <c r="AM3880" s="61"/>
      <c r="AN3880" s="61"/>
      <c r="AO3880" s="61"/>
      <c r="AP3880" s="62">
        <v>231547</v>
      </c>
      <c r="AQ3880" s="61"/>
      <c r="AR3880" s="62">
        <v>583603</v>
      </c>
      <c r="AS3880" s="61"/>
      <c r="AT3880" s="61"/>
      <c r="AU3880" s="61"/>
      <c r="AV3880" s="62">
        <v>44332</v>
      </c>
      <c r="AW3880" s="61"/>
      <c r="AX3880" s="61"/>
      <c r="AY3880" s="62">
        <v>615791</v>
      </c>
      <c r="AZ3880" s="61"/>
      <c r="BA3880" s="62">
        <v>1041161</v>
      </c>
      <c r="BB3880" s="61"/>
      <c r="BC3880" s="61"/>
      <c r="BD3880" s="61"/>
      <c r="BE3880" s="61"/>
      <c r="BF3880" s="61"/>
      <c r="BG3880" s="61"/>
      <c r="BH3880" s="61"/>
      <c r="BI3880" s="62">
        <v>321664</v>
      </c>
      <c r="BJ3880" s="61"/>
      <c r="BK3880" s="62">
        <v>74833</v>
      </c>
      <c r="BL3880" s="61"/>
      <c r="BM3880" s="61"/>
      <c r="BN3880" s="61"/>
      <c r="BO3880" s="62">
        <v>-1751980</v>
      </c>
    </row>
    <row r="3881" spans="1:67" x14ac:dyDescent="0.2">
      <c r="A3881" s="57" t="s">
        <v>76</v>
      </c>
      <c r="B3881" s="56" t="s">
        <v>76</v>
      </c>
      <c r="C3881" s="56" t="s">
        <v>76</v>
      </c>
      <c r="D3881" s="56">
        <v>1998</v>
      </c>
      <c r="E3881" s="58">
        <v>12800404</v>
      </c>
      <c r="F3881" s="58">
        <v>10997496</v>
      </c>
      <c r="G3881" s="59">
        <v>9455230</v>
      </c>
      <c r="H3881" s="59">
        <v>3345174</v>
      </c>
      <c r="I3881" s="60">
        <v>0</v>
      </c>
      <c r="J3881" s="58">
        <v>-1802908</v>
      </c>
      <c r="K3881" s="62">
        <v>67369</v>
      </c>
      <c r="L3881" s="61"/>
      <c r="M3881" s="61"/>
      <c r="N3881" s="61"/>
      <c r="O3881" s="61"/>
      <c r="P3881" s="62">
        <v>884495</v>
      </c>
      <c r="Q3881" s="61"/>
      <c r="R3881" s="61"/>
      <c r="S3881" s="61"/>
      <c r="T3881" s="61"/>
      <c r="U3881" s="61"/>
      <c r="V3881" s="61"/>
      <c r="W3881" s="62">
        <v>1576554</v>
      </c>
      <c r="X3881" s="61"/>
      <c r="Y3881" s="61"/>
      <c r="Z3881" s="61"/>
      <c r="AA3881" s="61"/>
      <c r="AB3881" s="61"/>
      <c r="AC3881" s="61"/>
      <c r="AD3881" s="61"/>
      <c r="AE3881" s="61"/>
      <c r="AF3881" s="62">
        <v>3423009</v>
      </c>
      <c r="AG3881" s="61"/>
      <c r="AH3881" s="61"/>
      <c r="AI3881" s="62">
        <v>3503803</v>
      </c>
      <c r="AJ3881" s="61"/>
      <c r="AK3881" s="61"/>
      <c r="AL3881" s="61"/>
      <c r="AM3881" s="61"/>
      <c r="AN3881" s="61"/>
      <c r="AO3881" s="61"/>
      <c r="AP3881" s="62">
        <v>240511</v>
      </c>
      <c r="AQ3881" s="61"/>
      <c r="AR3881" s="62">
        <v>969641</v>
      </c>
      <c r="AS3881" s="61"/>
      <c r="AT3881" s="61"/>
      <c r="AU3881" s="61"/>
      <c r="AV3881" s="62">
        <v>44332</v>
      </c>
      <c r="AW3881" s="61"/>
      <c r="AX3881" s="61"/>
      <c r="AY3881" s="62">
        <v>652813</v>
      </c>
      <c r="AZ3881" s="61"/>
      <c r="BA3881" s="62">
        <v>1041380</v>
      </c>
      <c r="BB3881" s="61"/>
      <c r="BC3881" s="61"/>
      <c r="BD3881" s="61"/>
      <c r="BE3881" s="61"/>
      <c r="BF3881" s="61"/>
      <c r="BG3881" s="61"/>
      <c r="BH3881" s="61"/>
      <c r="BI3881" s="62">
        <v>321664</v>
      </c>
      <c r="BJ3881" s="61"/>
      <c r="BK3881" s="62">
        <v>74833</v>
      </c>
      <c r="BL3881" s="61"/>
      <c r="BM3881" s="61"/>
      <c r="BN3881" s="61"/>
      <c r="BO3881" s="62">
        <v>-1802908</v>
      </c>
    </row>
    <row r="3882" spans="1:67" x14ac:dyDescent="0.2">
      <c r="A3882" s="57" t="s">
        <v>76</v>
      </c>
      <c r="B3882" s="56" t="s">
        <v>76</v>
      </c>
      <c r="C3882" s="56" t="s">
        <v>76</v>
      </c>
      <c r="D3882" s="56">
        <v>2002</v>
      </c>
      <c r="E3882" s="58">
        <v>20367757</v>
      </c>
      <c r="F3882" s="58">
        <v>20358645</v>
      </c>
      <c r="G3882" s="59">
        <v>18044871</v>
      </c>
      <c r="H3882" s="59">
        <v>2322886</v>
      </c>
      <c r="I3882" s="60">
        <v>0</v>
      </c>
      <c r="J3882" s="58">
        <v>-9112</v>
      </c>
      <c r="K3882" s="61"/>
      <c r="L3882" s="62">
        <v>21836</v>
      </c>
      <c r="M3882" s="61"/>
      <c r="N3882" s="61">
        <v>0</v>
      </c>
      <c r="O3882" s="62">
        <v>174049</v>
      </c>
      <c r="P3882" s="61"/>
      <c r="Q3882" s="61"/>
      <c r="R3882" s="61"/>
      <c r="S3882" s="61">
        <v>0</v>
      </c>
      <c r="T3882" s="61">
        <v>0</v>
      </c>
      <c r="U3882" s="61"/>
      <c r="V3882" s="62">
        <v>523896</v>
      </c>
      <c r="W3882" s="61"/>
      <c r="X3882" s="61">
        <v>0</v>
      </c>
      <c r="Y3882" s="62">
        <v>5035361</v>
      </c>
      <c r="Z3882" s="62">
        <v>2614129</v>
      </c>
      <c r="AA3882" s="61"/>
      <c r="AB3882" s="62">
        <v>1426678</v>
      </c>
      <c r="AC3882" s="62">
        <v>2601993</v>
      </c>
      <c r="AD3882" s="61"/>
      <c r="AE3882" s="62">
        <v>2431075</v>
      </c>
      <c r="AF3882" s="61"/>
      <c r="AG3882" s="62">
        <v>231996</v>
      </c>
      <c r="AH3882" s="62">
        <v>2981380</v>
      </c>
      <c r="AI3882" s="61"/>
      <c r="AJ3882" s="62">
        <v>2478</v>
      </c>
      <c r="AK3882" s="61">
        <v>0</v>
      </c>
      <c r="AL3882" s="61">
        <v>0</v>
      </c>
      <c r="AM3882" s="62">
        <v>17530</v>
      </c>
      <c r="AN3882" s="62">
        <v>371034</v>
      </c>
      <c r="AO3882" s="61">
        <v>0</v>
      </c>
      <c r="AP3882" s="61"/>
      <c r="AQ3882" s="62">
        <v>95921</v>
      </c>
      <c r="AR3882" s="61"/>
      <c r="AS3882" s="62">
        <v>254147</v>
      </c>
      <c r="AT3882" s="62">
        <v>458351</v>
      </c>
      <c r="AU3882" s="62">
        <v>831902</v>
      </c>
      <c r="AV3882" s="61"/>
      <c r="AW3882" s="62">
        <v>22923</v>
      </c>
      <c r="AX3882" s="62">
        <v>147471</v>
      </c>
      <c r="AY3882" s="61"/>
      <c r="AZ3882" s="62">
        <v>70538</v>
      </c>
      <c r="BA3882" s="61"/>
      <c r="BB3882" s="61">
        <v>0</v>
      </c>
      <c r="BC3882" s="62">
        <v>2919</v>
      </c>
      <c r="BD3882" s="61">
        <v>485</v>
      </c>
      <c r="BE3882" s="61"/>
      <c r="BF3882" s="61">
        <v>0</v>
      </c>
      <c r="BG3882" s="61"/>
      <c r="BH3882" s="61">
        <v>0</v>
      </c>
      <c r="BI3882" s="61"/>
      <c r="BJ3882" s="62">
        <v>49665</v>
      </c>
      <c r="BK3882" s="61"/>
      <c r="BL3882" s="61">
        <v>0</v>
      </c>
      <c r="BM3882" s="61">
        <v>0</v>
      </c>
      <c r="BN3882" s="62">
        <v>-9112</v>
      </c>
      <c r="BO3882" s="61"/>
    </row>
    <row r="3883" spans="1:67" x14ac:dyDescent="0.2">
      <c r="A3883" s="57" t="s">
        <v>76</v>
      </c>
      <c r="B3883" s="56" t="s">
        <v>76</v>
      </c>
      <c r="C3883" s="56" t="s">
        <v>76</v>
      </c>
      <c r="D3883" s="56">
        <v>2003</v>
      </c>
      <c r="E3883" s="58">
        <v>22333454</v>
      </c>
      <c r="F3883" s="58">
        <v>21861816</v>
      </c>
      <c r="G3883" s="59">
        <v>19751298</v>
      </c>
      <c r="H3883" s="59">
        <v>2582156</v>
      </c>
      <c r="I3883" s="60">
        <v>0</v>
      </c>
      <c r="J3883" s="58">
        <v>-471638</v>
      </c>
      <c r="K3883" s="61"/>
      <c r="L3883" s="62">
        <v>21836</v>
      </c>
      <c r="M3883" s="61"/>
      <c r="N3883" s="61">
        <v>0</v>
      </c>
      <c r="O3883" s="62">
        <v>181937</v>
      </c>
      <c r="P3883" s="61"/>
      <c r="Q3883" s="61"/>
      <c r="R3883" s="61"/>
      <c r="S3883" s="61">
        <v>0</v>
      </c>
      <c r="T3883" s="61">
        <v>0</v>
      </c>
      <c r="U3883" s="61"/>
      <c r="V3883" s="62">
        <v>523896</v>
      </c>
      <c r="W3883" s="61"/>
      <c r="X3883" s="61">
        <v>0</v>
      </c>
      <c r="Y3883" s="62">
        <v>5195862</v>
      </c>
      <c r="Z3883" s="62">
        <v>2803551</v>
      </c>
      <c r="AA3883" s="61"/>
      <c r="AB3883" s="62">
        <v>1823451</v>
      </c>
      <c r="AC3883" s="62">
        <v>2869165</v>
      </c>
      <c r="AD3883" s="61"/>
      <c r="AE3883" s="62">
        <v>2811556</v>
      </c>
      <c r="AF3883" s="61"/>
      <c r="AG3883" s="62">
        <v>476894</v>
      </c>
      <c r="AH3883" s="62">
        <v>3040672</v>
      </c>
      <c r="AI3883" s="61"/>
      <c r="AJ3883" s="62">
        <v>2478</v>
      </c>
      <c r="AK3883" s="61">
        <v>0</v>
      </c>
      <c r="AL3883" s="61">
        <v>0</v>
      </c>
      <c r="AM3883" s="62">
        <v>17530</v>
      </c>
      <c r="AN3883" s="62">
        <v>398789</v>
      </c>
      <c r="AO3883" s="61">
        <v>0</v>
      </c>
      <c r="AP3883" s="61"/>
      <c r="AQ3883" s="62">
        <v>100891</v>
      </c>
      <c r="AR3883" s="61"/>
      <c r="AS3883" s="62">
        <v>409184</v>
      </c>
      <c r="AT3883" s="62">
        <v>487178</v>
      </c>
      <c r="AU3883" s="62">
        <v>850040</v>
      </c>
      <c r="AV3883" s="61"/>
      <c r="AW3883" s="62">
        <v>23354</v>
      </c>
      <c r="AX3883" s="62">
        <v>171583</v>
      </c>
      <c r="AY3883" s="61"/>
      <c r="AZ3883" s="62">
        <v>70538</v>
      </c>
      <c r="BA3883" s="61"/>
      <c r="BB3883" s="61">
        <v>0</v>
      </c>
      <c r="BC3883" s="62">
        <v>2919</v>
      </c>
      <c r="BD3883" s="61">
        <v>485</v>
      </c>
      <c r="BE3883" s="61"/>
      <c r="BF3883" s="61">
        <v>0</v>
      </c>
      <c r="BG3883" s="61"/>
      <c r="BH3883" s="61">
        <v>0</v>
      </c>
      <c r="BI3883" s="61"/>
      <c r="BJ3883" s="62">
        <v>49665</v>
      </c>
      <c r="BK3883" s="61"/>
      <c r="BL3883" s="61">
        <v>0</v>
      </c>
      <c r="BM3883" s="61">
        <v>0</v>
      </c>
      <c r="BN3883" s="62">
        <v>-471638</v>
      </c>
      <c r="BO3883" s="61"/>
    </row>
    <row r="3884" spans="1:67" x14ac:dyDescent="0.2">
      <c r="A3884" s="57" t="s">
        <v>76</v>
      </c>
      <c r="B3884" s="56" t="s">
        <v>76</v>
      </c>
      <c r="C3884" s="56" t="s">
        <v>76</v>
      </c>
      <c r="D3884" s="56">
        <v>2004</v>
      </c>
      <c r="E3884" s="58">
        <v>24442192</v>
      </c>
      <c r="F3884" s="58">
        <v>23682226</v>
      </c>
      <c r="G3884" s="59">
        <v>21373699</v>
      </c>
      <c r="H3884" s="59">
        <v>3068493</v>
      </c>
      <c r="I3884" s="60">
        <v>0</v>
      </c>
      <c r="J3884" s="58">
        <v>-759966</v>
      </c>
      <c r="K3884" s="61"/>
      <c r="L3884" s="62">
        <v>21836</v>
      </c>
      <c r="M3884" s="61"/>
      <c r="N3884" s="61">
        <v>0</v>
      </c>
      <c r="O3884" s="62">
        <v>181937</v>
      </c>
      <c r="P3884" s="61"/>
      <c r="Q3884" s="61"/>
      <c r="R3884" s="61"/>
      <c r="S3884" s="61">
        <v>0</v>
      </c>
      <c r="T3884" s="61">
        <v>0</v>
      </c>
      <c r="U3884" s="61"/>
      <c r="V3884" s="62">
        <v>519894</v>
      </c>
      <c r="W3884" s="61"/>
      <c r="X3884" s="61">
        <v>0</v>
      </c>
      <c r="Y3884" s="62">
        <v>5363311</v>
      </c>
      <c r="Z3884" s="62">
        <v>2961885</v>
      </c>
      <c r="AA3884" s="61"/>
      <c r="AB3884" s="62">
        <v>1949204</v>
      </c>
      <c r="AC3884" s="62">
        <v>3036833</v>
      </c>
      <c r="AD3884" s="61"/>
      <c r="AE3884" s="62">
        <v>3239563</v>
      </c>
      <c r="AF3884" s="61"/>
      <c r="AG3884" s="62">
        <v>755944</v>
      </c>
      <c r="AH3884" s="62">
        <v>3340814</v>
      </c>
      <c r="AI3884" s="61"/>
      <c r="AJ3884" s="62">
        <v>2478</v>
      </c>
      <c r="AK3884" s="61">
        <v>0</v>
      </c>
      <c r="AL3884" s="61">
        <v>0</v>
      </c>
      <c r="AM3884" s="62">
        <v>17530</v>
      </c>
      <c r="AN3884" s="62">
        <v>427143</v>
      </c>
      <c r="AO3884" s="61">
        <v>0</v>
      </c>
      <c r="AP3884" s="61"/>
      <c r="AQ3884" s="62">
        <v>131354</v>
      </c>
      <c r="AR3884" s="61"/>
      <c r="AS3884" s="62">
        <v>511629</v>
      </c>
      <c r="AT3884" s="62">
        <v>602774</v>
      </c>
      <c r="AU3884" s="62">
        <v>1045280</v>
      </c>
      <c r="AV3884" s="61"/>
      <c r="AW3884" s="62">
        <v>23354</v>
      </c>
      <c r="AX3884" s="62">
        <v>178540</v>
      </c>
      <c r="AY3884" s="61"/>
      <c r="AZ3884" s="62">
        <v>75163</v>
      </c>
      <c r="BA3884" s="61"/>
      <c r="BB3884" s="61">
        <v>0</v>
      </c>
      <c r="BC3884" s="62">
        <v>5576</v>
      </c>
      <c r="BD3884" s="61">
        <v>485</v>
      </c>
      <c r="BE3884" s="61"/>
      <c r="BF3884" s="61">
        <v>0</v>
      </c>
      <c r="BG3884" s="61"/>
      <c r="BH3884" s="61">
        <v>0</v>
      </c>
      <c r="BI3884" s="61"/>
      <c r="BJ3884" s="62">
        <v>49665</v>
      </c>
      <c r="BK3884" s="61"/>
      <c r="BL3884" s="61">
        <v>0</v>
      </c>
      <c r="BM3884" s="61">
        <v>0</v>
      </c>
      <c r="BN3884" s="62">
        <v>-759966</v>
      </c>
      <c r="BO3884" s="61"/>
    </row>
    <row r="3885" spans="1:67" x14ac:dyDescent="0.2">
      <c r="A3885" s="57" t="s">
        <v>76</v>
      </c>
      <c r="B3885" s="56" t="s">
        <v>76</v>
      </c>
      <c r="C3885" s="56" t="s">
        <v>76</v>
      </c>
      <c r="D3885" s="56">
        <v>2005</v>
      </c>
      <c r="E3885" s="58">
        <v>26039920</v>
      </c>
      <c r="F3885" s="58">
        <v>24989560</v>
      </c>
      <c r="G3885" s="59">
        <v>22773530</v>
      </c>
      <c r="H3885" s="59">
        <v>3266390</v>
      </c>
      <c r="I3885" s="60">
        <v>0</v>
      </c>
      <c r="J3885" s="58">
        <v>-1050360</v>
      </c>
      <c r="K3885" s="61"/>
      <c r="L3885" s="62">
        <v>21836</v>
      </c>
      <c r="M3885" s="61"/>
      <c r="N3885" s="61">
        <v>0</v>
      </c>
      <c r="O3885" s="62">
        <v>190774</v>
      </c>
      <c r="P3885" s="61"/>
      <c r="Q3885" s="61"/>
      <c r="R3885" s="61"/>
      <c r="S3885" s="61">
        <v>0</v>
      </c>
      <c r="T3885" s="61">
        <v>0</v>
      </c>
      <c r="U3885" s="61"/>
      <c r="V3885" s="62">
        <v>564461</v>
      </c>
      <c r="W3885" s="61"/>
      <c r="X3885" s="61">
        <v>0</v>
      </c>
      <c r="Y3885" s="62">
        <v>5560378</v>
      </c>
      <c r="Z3885" s="62">
        <v>3002868</v>
      </c>
      <c r="AA3885" s="61"/>
      <c r="AB3885" s="62">
        <v>2232110</v>
      </c>
      <c r="AC3885" s="62">
        <v>3235362</v>
      </c>
      <c r="AD3885" s="61"/>
      <c r="AE3885" s="62">
        <v>3520313</v>
      </c>
      <c r="AF3885" s="61"/>
      <c r="AG3885" s="62">
        <v>997765</v>
      </c>
      <c r="AH3885" s="62">
        <v>3447663</v>
      </c>
      <c r="AI3885" s="61"/>
      <c r="AJ3885" s="61">
        <v>0</v>
      </c>
      <c r="AK3885" s="61">
        <v>0</v>
      </c>
      <c r="AL3885" s="61">
        <v>0</v>
      </c>
      <c r="AM3885" s="62">
        <v>17530</v>
      </c>
      <c r="AN3885" s="62">
        <v>434910</v>
      </c>
      <c r="AO3885" s="61">
        <v>0</v>
      </c>
      <c r="AP3885" s="61"/>
      <c r="AQ3885" s="62">
        <v>140423</v>
      </c>
      <c r="AR3885" s="61"/>
      <c r="AS3885" s="62">
        <v>598229</v>
      </c>
      <c r="AT3885" s="62">
        <v>691420</v>
      </c>
      <c r="AU3885" s="62">
        <v>1045280</v>
      </c>
      <c r="AV3885" s="61"/>
      <c r="AW3885" s="62">
        <v>23354</v>
      </c>
      <c r="AX3885" s="62">
        <v>184112</v>
      </c>
      <c r="AY3885" s="61"/>
      <c r="AZ3885" s="62">
        <v>75163</v>
      </c>
      <c r="BA3885" s="61"/>
      <c r="BB3885" s="61">
        <v>0</v>
      </c>
      <c r="BC3885" s="62">
        <v>5819</v>
      </c>
      <c r="BD3885" s="61">
        <v>485</v>
      </c>
      <c r="BE3885" s="61"/>
      <c r="BF3885" s="61">
        <v>0</v>
      </c>
      <c r="BG3885" s="61"/>
      <c r="BH3885" s="61">
        <v>0</v>
      </c>
      <c r="BI3885" s="61"/>
      <c r="BJ3885" s="62">
        <v>49665</v>
      </c>
      <c r="BK3885" s="61"/>
      <c r="BL3885" s="61">
        <v>0</v>
      </c>
      <c r="BM3885" s="61">
        <v>0</v>
      </c>
      <c r="BN3885" s="62">
        <v>-1050360</v>
      </c>
      <c r="BO3885" s="61"/>
    </row>
    <row r="3886" spans="1:67" x14ac:dyDescent="0.2">
      <c r="A3886" s="57" t="s">
        <v>76</v>
      </c>
      <c r="B3886" s="56" t="s">
        <v>76</v>
      </c>
      <c r="C3886" s="56" t="s">
        <v>76</v>
      </c>
      <c r="D3886" s="56">
        <v>2006</v>
      </c>
      <c r="E3886" s="58">
        <v>28241965</v>
      </c>
      <c r="F3886" s="58">
        <v>27020398</v>
      </c>
      <c r="G3886" s="59">
        <v>24378438</v>
      </c>
      <c r="H3886" s="59">
        <v>3863527</v>
      </c>
      <c r="I3886" s="60">
        <v>0</v>
      </c>
      <c r="J3886" s="58">
        <v>-1221567</v>
      </c>
      <c r="K3886" s="61"/>
      <c r="L3886" s="62">
        <v>21836</v>
      </c>
      <c r="M3886" s="61"/>
      <c r="N3886" s="61">
        <v>0</v>
      </c>
      <c r="O3886" s="62">
        <v>190774</v>
      </c>
      <c r="P3886" s="61"/>
      <c r="Q3886" s="61"/>
      <c r="R3886" s="61"/>
      <c r="S3886" s="61">
        <v>0</v>
      </c>
      <c r="T3886" s="61">
        <v>0</v>
      </c>
      <c r="U3886" s="61"/>
      <c r="V3886" s="62">
        <v>566170</v>
      </c>
      <c r="W3886" s="61"/>
      <c r="X3886" s="61">
        <v>0</v>
      </c>
      <c r="Y3886" s="62">
        <v>6096252</v>
      </c>
      <c r="Z3886" s="62">
        <v>3144322</v>
      </c>
      <c r="AA3886" s="61"/>
      <c r="AB3886" s="62">
        <v>2423527</v>
      </c>
      <c r="AC3886" s="62">
        <v>3308108</v>
      </c>
      <c r="AD3886" s="61"/>
      <c r="AE3886" s="62">
        <v>3873558</v>
      </c>
      <c r="AF3886" s="61"/>
      <c r="AG3886" s="62">
        <v>1155238</v>
      </c>
      <c r="AH3886" s="62">
        <v>3598653</v>
      </c>
      <c r="AI3886" s="61"/>
      <c r="AJ3886" s="61">
        <v>0</v>
      </c>
      <c r="AK3886" s="61">
        <v>0</v>
      </c>
      <c r="AL3886" s="61">
        <v>0</v>
      </c>
      <c r="AM3886" s="62">
        <v>17530</v>
      </c>
      <c r="AN3886" s="62">
        <v>448483</v>
      </c>
      <c r="AO3886" s="61">
        <v>0</v>
      </c>
      <c r="AP3886" s="61"/>
      <c r="AQ3886" s="62">
        <v>166115</v>
      </c>
      <c r="AR3886" s="61"/>
      <c r="AS3886" s="62">
        <v>689490</v>
      </c>
      <c r="AT3886" s="62">
        <v>793441</v>
      </c>
      <c r="AU3886" s="62">
        <v>1259713</v>
      </c>
      <c r="AV3886" s="61"/>
      <c r="AW3886" s="62">
        <v>43075</v>
      </c>
      <c r="AX3886" s="62">
        <v>187594</v>
      </c>
      <c r="AY3886" s="61"/>
      <c r="AZ3886" s="62">
        <v>75163</v>
      </c>
      <c r="BA3886" s="61"/>
      <c r="BB3886" s="61">
        <v>0</v>
      </c>
      <c r="BC3886" s="62">
        <v>13103</v>
      </c>
      <c r="BD3886" s="61">
        <v>485</v>
      </c>
      <c r="BE3886" s="61"/>
      <c r="BF3886" s="61">
        <v>0</v>
      </c>
      <c r="BG3886" s="61"/>
      <c r="BH3886" s="61">
        <v>0</v>
      </c>
      <c r="BI3886" s="61"/>
      <c r="BJ3886" s="62">
        <v>169335</v>
      </c>
      <c r="BK3886" s="61"/>
      <c r="BL3886" s="61">
        <v>0</v>
      </c>
      <c r="BM3886" s="61">
        <v>0</v>
      </c>
      <c r="BN3886" s="62">
        <v>-1221567</v>
      </c>
      <c r="BO3886" s="61"/>
    </row>
    <row r="3887" spans="1:67" x14ac:dyDescent="0.2">
      <c r="A3887" s="57" t="s">
        <v>76</v>
      </c>
      <c r="B3887" s="56" t="s">
        <v>76</v>
      </c>
      <c r="C3887" s="56" t="s">
        <v>76</v>
      </c>
      <c r="D3887" s="56">
        <v>2007</v>
      </c>
      <c r="E3887" s="58">
        <v>30946706</v>
      </c>
      <c r="F3887" s="58">
        <v>29488844</v>
      </c>
      <c r="G3887" s="59">
        <v>26603615</v>
      </c>
      <c r="H3887" s="59">
        <v>4343091</v>
      </c>
      <c r="I3887" s="60">
        <v>0</v>
      </c>
      <c r="J3887" s="58">
        <v>-1457862</v>
      </c>
      <c r="K3887" s="61"/>
      <c r="L3887" s="62">
        <v>21836</v>
      </c>
      <c r="M3887" s="61"/>
      <c r="N3887" s="61">
        <v>0</v>
      </c>
      <c r="O3887" s="62">
        <v>190774</v>
      </c>
      <c r="P3887" s="61"/>
      <c r="Q3887" s="61"/>
      <c r="R3887" s="61"/>
      <c r="S3887" s="61">
        <v>0</v>
      </c>
      <c r="T3887" s="61">
        <v>0</v>
      </c>
      <c r="U3887" s="61"/>
      <c r="V3887" s="62">
        <v>566170</v>
      </c>
      <c r="W3887" s="61"/>
      <c r="X3887" s="61">
        <v>0</v>
      </c>
      <c r="Y3887" s="62">
        <v>6324833</v>
      </c>
      <c r="Z3887" s="62">
        <v>3199104</v>
      </c>
      <c r="AA3887" s="61"/>
      <c r="AB3887" s="62">
        <v>2794142</v>
      </c>
      <c r="AC3887" s="62">
        <v>3566380</v>
      </c>
      <c r="AD3887" s="61"/>
      <c r="AE3887" s="62">
        <v>4492755</v>
      </c>
      <c r="AF3887" s="61"/>
      <c r="AG3887" s="62">
        <v>1502672</v>
      </c>
      <c r="AH3887" s="62">
        <v>3944949</v>
      </c>
      <c r="AI3887" s="61"/>
      <c r="AJ3887" s="61">
        <v>0</v>
      </c>
      <c r="AK3887" s="61">
        <v>0</v>
      </c>
      <c r="AL3887" s="61">
        <v>0</v>
      </c>
      <c r="AM3887" s="62">
        <v>17530</v>
      </c>
      <c r="AN3887" s="62">
        <v>501573</v>
      </c>
      <c r="AO3887" s="61">
        <v>0</v>
      </c>
      <c r="AP3887" s="61"/>
      <c r="AQ3887" s="62">
        <v>175070</v>
      </c>
      <c r="AR3887" s="61"/>
      <c r="AS3887" s="62">
        <v>795911</v>
      </c>
      <c r="AT3887" s="62">
        <v>960814</v>
      </c>
      <c r="AU3887" s="62">
        <v>1301080</v>
      </c>
      <c r="AV3887" s="61"/>
      <c r="AW3887" s="62">
        <v>43075</v>
      </c>
      <c r="AX3887" s="62">
        <v>197295</v>
      </c>
      <c r="AY3887" s="61"/>
      <c r="AZ3887" s="62">
        <v>75163</v>
      </c>
      <c r="BA3887" s="61"/>
      <c r="BB3887" s="61">
        <v>0</v>
      </c>
      <c r="BC3887" s="62">
        <v>13860</v>
      </c>
      <c r="BD3887" s="61">
        <v>485</v>
      </c>
      <c r="BE3887" s="61"/>
      <c r="BF3887" s="61">
        <v>0</v>
      </c>
      <c r="BG3887" s="61"/>
      <c r="BH3887" s="61">
        <v>0</v>
      </c>
      <c r="BI3887" s="61"/>
      <c r="BJ3887" s="62">
        <v>261235</v>
      </c>
      <c r="BK3887" s="61"/>
      <c r="BL3887" s="61">
        <v>0</v>
      </c>
      <c r="BM3887" s="61">
        <v>0</v>
      </c>
      <c r="BN3887" s="62">
        <v>-1457862</v>
      </c>
      <c r="BO3887" s="61"/>
    </row>
    <row r="3888" spans="1:67" x14ac:dyDescent="0.2">
      <c r="A3888" s="57" t="s">
        <v>76</v>
      </c>
      <c r="B3888" s="56" t="s">
        <v>76</v>
      </c>
      <c r="C3888" s="56" t="s">
        <v>76</v>
      </c>
      <c r="D3888" s="56">
        <v>2008</v>
      </c>
      <c r="E3888" s="58">
        <v>36045408</v>
      </c>
      <c r="F3888" s="58">
        <v>32873860</v>
      </c>
      <c r="G3888" s="59">
        <v>31207364</v>
      </c>
      <c r="H3888" s="59">
        <v>4838044</v>
      </c>
      <c r="I3888" s="60">
        <v>0</v>
      </c>
      <c r="J3888" s="58">
        <v>-3171548</v>
      </c>
      <c r="K3888" s="61"/>
      <c r="L3888" s="62">
        <v>21836</v>
      </c>
      <c r="M3888" s="61"/>
      <c r="N3888" s="61">
        <v>0</v>
      </c>
      <c r="O3888" s="62">
        <v>190774</v>
      </c>
      <c r="P3888" s="61"/>
      <c r="Q3888" s="61"/>
      <c r="R3888" s="61"/>
      <c r="S3888" s="61">
        <v>0</v>
      </c>
      <c r="T3888" s="61">
        <v>0</v>
      </c>
      <c r="U3888" s="61"/>
      <c r="V3888" s="62">
        <v>622658</v>
      </c>
      <c r="W3888" s="61"/>
      <c r="X3888" s="61">
        <v>0</v>
      </c>
      <c r="Y3888" s="62">
        <v>6693806</v>
      </c>
      <c r="Z3888" s="62">
        <v>3395190</v>
      </c>
      <c r="AA3888" s="61"/>
      <c r="AB3888" s="62">
        <v>3363961</v>
      </c>
      <c r="AC3888" s="62">
        <v>4374744</v>
      </c>
      <c r="AD3888" s="61"/>
      <c r="AE3888" s="62">
        <v>6539153</v>
      </c>
      <c r="AF3888" s="61"/>
      <c r="AG3888" s="62">
        <v>2024039</v>
      </c>
      <c r="AH3888" s="62">
        <v>3981203</v>
      </c>
      <c r="AI3888" s="61"/>
      <c r="AJ3888" s="61">
        <v>0</v>
      </c>
      <c r="AK3888" s="61">
        <v>0</v>
      </c>
      <c r="AL3888" s="61">
        <v>0</v>
      </c>
      <c r="AM3888" s="62">
        <v>17530</v>
      </c>
      <c r="AN3888" s="62">
        <v>682953</v>
      </c>
      <c r="AO3888" s="61">
        <v>0</v>
      </c>
      <c r="AP3888" s="61"/>
      <c r="AQ3888" s="62">
        <v>188160</v>
      </c>
      <c r="AR3888" s="61"/>
      <c r="AS3888" s="62">
        <v>858510</v>
      </c>
      <c r="AT3888" s="62">
        <v>1129458</v>
      </c>
      <c r="AU3888" s="62">
        <v>1301080</v>
      </c>
      <c r="AV3888" s="61"/>
      <c r="AW3888" s="62">
        <v>43075</v>
      </c>
      <c r="AX3888" s="62">
        <v>230897</v>
      </c>
      <c r="AY3888" s="61"/>
      <c r="AZ3888" s="62">
        <v>101085</v>
      </c>
      <c r="BA3888" s="61"/>
      <c r="BB3888" s="61">
        <v>0</v>
      </c>
      <c r="BC3888" s="62">
        <v>22934</v>
      </c>
      <c r="BD3888" s="61">
        <v>485</v>
      </c>
      <c r="BE3888" s="61"/>
      <c r="BF3888" s="61">
        <v>0</v>
      </c>
      <c r="BG3888" s="61"/>
      <c r="BH3888" s="61">
        <v>0</v>
      </c>
      <c r="BI3888" s="61"/>
      <c r="BJ3888" s="62">
        <v>261877</v>
      </c>
      <c r="BK3888" s="61"/>
      <c r="BL3888" s="61">
        <v>0</v>
      </c>
      <c r="BM3888" s="61">
        <v>0</v>
      </c>
      <c r="BN3888" s="62">
        <v>-3171548</v>
      </c>
      <c r="BO3888" s="61"/>
    </row>
    <row r="3889" spans="1:67" x14ac:dyDescent="0.2">
      <c r="A3889" s="57" t="s">
        <v>76</v>
      </c>
      <c r="B3889" s="56" t="s">
        <v>76</v>
      </c>
      <c r="C3889" s="56" t="s">
        <v>76</v>
      </c>
      <c r="D3889" s="56">
        <v>2009</v>
      </c>
      <c r="E3889" s="58">
        <v>39134819</v>
      </c>
      <c r="F3889" s="58">
        <v>35722075</v>
      </c>
      <c r="G3889" s="59">
        <v>33647450</v>
      </c>
      <c r="H3889" s="59">
        <v>5487369</v>
      </c>
      <c r="I3889" s="60">
        <v>0</v>
      </c>
      <c r="J3889" s="58">
        <v>-3412744</v>
      </c>
      <c r="K3889" s="61"/>
      <c r="L3889" s="62">
        <v>21836</v>
      </c>
      <c r="M3889" s="61"/>
      <c r="N3889" s="61">
        <v>0</v>
      </c>
      <c r="O3889" s="62">
        <v>190774</v>
      </c>
      <c r="P3889" s="61"/>
      <c r="Q3889" s="61"/>
      <c r="R3889" s="61"/>
      <c r="S3889" s="61">
        <v>0</v>
      </c>
      <c r="T3889" s="61">
        <v>0</v>
      </c>
      <c r="U3889" s="61"/>
      <c r="V3889" s="62">
        <v>622658</v>
      </c>
      <c r="W3889" s="61"/>
      <c r="X3889" s="61">
        <v>0</v>
      </c>
      <c r="Y3889" s="62">
        <v>7703317</v>
      </c>
      <c r="Z3889" s="62">
        <v>3527922</v>
      </c>
      <c r="AA3889" s="61"/>
      <c r="AB3889" s="62">
        <v>3569058</v>
      </c>
      <c r="AC3889" s="62">
        <v>4662011</v>
      </c>
      <c r="AD3889" s="61"/>
      <c r="AE3889" s="62">
        <v>6776071</v>
      </c>
      <c r="AF3889" s="61"/>
      <c r="AG3889" s="62">
        <v>2293421</v>
      </c>
      <c r="AH3889" s="62">
        <v>4280382</v>
      </c>
      <c r="AI3889" s="61"/>
      <c r="AJ3889" s="61">
        <v>0</v>
      </c>
      <c r="AK3889" s="61">
        <v>0</v>
      </c>
      <c r="AL3889" s="61">
        <v>0</v>
      </c>
      <c r="AM3889" s="62">
        <v>17530</v>
      </c>
      <c r="AN3889" s="62">
        <v>904723</v>
      </c>
      <c r="AO3889" s="61">
        <v>0</v>
      </c>
      <c r="AP3889" s="61"/>
      <c r="AQ3889" s="62">
        <v>206391</v>
      </c>
      <c r="AR3889" s="61"/>
      <c r="AS3889" s="62">
        <v>1009475</v>
      </c>
      <c r="AT3889" s="62">
        <v>1219036</v>
      </c>
      <c r="AU3889" s="62">
        <v>1355849</v>
      </c>
      <c r="AV3889" s="61"/>
      <c r="AW3889" s="62">
        <v>51839</v>
      </c>
      <c r="AX3889" s="62">
        <v>245236</v>
      </c>
      <c r="AY3889" s="61"/>
      <c r="AZ3889" s="62">
        <v>111963</v>
      </c>
      <c r="BA3889" s="61"/>
      <c r="BB3889" s="61">
        <v>0</v>
      </c>
      <c r="BC3889" s="62">
        <v>27869</v>
      </c>
      <c r="BD3889" s="61">
        <v>485</v>
      </c>
      <c r="BE3889" s="61"/>
      <c r="BF3889" s="61">
        <v>0</v>
      </c>
      <c r="BG3889" s="61"/>
      <c r="BH3889" s="61">
        <v>0</v>
      </c>
      <c r="BI3889" s="61"/>
      <c r="BJ3889" s="62">
        <v>336973</v>
      </c>
      <c r="BK3889" s="61"/>
      <c r="BL3889" s="61">
        <v>0</v>
      </c>
      <c r="BM3889" s="61">
        <v>0</v>
      </c>
      <c r="BN3889" s="62">
        <v>-3412744</v>
      </c>
      <c r="BO3889" s="61"/>
    </row>
    <row r="3890" spans="1:67" x14ac:dyDescent="0.2">
      <c r="A3890" s="57" t="s">
        <v>76</v>
      </c>
      <c r="B3890" s="56" t="s">
        <v>76</v>
      </c>
      <c r="C3890" s="56" t="s">
        <v>76</v>
      </c>
      <c r="D3890" s="56">
        <v>2010</v>
      </c>
      <c r="E3890" s="58">
        <v>42668454</v>
      </c>
      <c r="F3890" s="58">
        <v>38082087</v>
      </c>
      <c r="G3890" s="59">
        <v>36770409</v>
      </c>
      <c r="H3890" s="59">
        <v>5898045</v>
      </c>
      <c r="I3890" s="60">
        <v>0</v>
      </c>
      <c r="J3890" s="58">
        <v>-4586367</v>
      </c>
      <c r="K3890" s="61"/>
      <c r="L3890" s="62">
        <v>21836</v>
      </c>
      <c r="M3890" s="61"/>
      <c r="N3890" s="61">
        <v>0</v>
      </c>
      <c r="O3890" s="62">
        <v>190774</v>
      </c>
      <c r="P3890" s="61"/>
      <c r="Q3890" s="61"/>
      <c r="R3890" s="61"/>
      <c r="S3890" s="61">
        <v>0</v>
      </c>
      <c r="T3890" s="61">
        <v>0</v>
      </c>
      <c r="U3890" s="61"/>
      <c r="V3890" s="62">
        <v>622658</v>
      </c>
      <c r="W3890" s="61"/>
      <c r="X3890" s="61">
        <v>0</v>
      </c>
      <c r="Y3890" s="62">
        <v>8608155</v>
      </c>
      <c r="Z3890" s="62">
        <v>3777142</v>
      </c>
      <c r="AA3890" s="61"/>
      <c r="AB3890" s="62">
        <v>4107928</v>
      </c>
      <c r="AC3890" s="62">
        <v>5044216</v>
      </c>
      <c r="AD3890" s="61"/>
      <c r="AE3890" s="62">
        <v>7469956</v>
      </c>
      <c r="AF3890" s="61"/>
      <c r="AG3890" s="62">
        <v>2626837</v>
      </c>
      <c r="AH3890" s="62">
        <v>4300907</v>
      </c>
      <c r="AI3890" s="61"/>
      <c r="AJ3890" s="61">
        <v>0</v>
      </c>
      <c r="AK3890" s="61">
        <v>0</v>
      </c>
      <c r="AL3890" s="61">
        <v>0</v>
      </c>
      <c r="AM3890" s="62">
        <v>17530</v>
      </c>
      <c r="AN3890" s="62">
        <v>1015559</v>
      </c>
      <c r="AO3890" s="61">
        <v>0</v>
      </c>
      <c r="AP3890" s="61"/>
      <c r="AQ3890" s="62">
        <v>240829</v>
      </c>
      <c r="AR3890" s="61"/>
      <c r="AS3890" s="62">
        <v>1149523</v>
      </c>
      <c r="AT3890" s="62">
        <v>1292386</v>
      </c>
      <c r="AU3890" s="62">
        <v>1362097</v>
      </c>
      <c r="AV3890" s="61"/>
      <c r="AW3890" s="62">
        <v>51839</v>
      </c>
      <c r="AX3890" s="62">
        <v>255343</v>
      </c>
      <c r="AY3890" s="61"/>
      <c r="AZ3890" s="62">
        <v>120100</v>
      </c>
      <c r="BA3890" s="61"/>
      <c r="BB3890" s="61">
        <v>0</v>
      </c>
      <c r="BC3890" s="62">
        <v>53977</v>
      </c>
      <c r="BD3890" s="62">
        <v>1889</v>
      </c>
      <c r="BE3890" s="61"/>
      <c r="BF3890" s="61">
        <v>0</v>
      </c>
      <c r="BG3890" s="61"/>
      <c r="BH3890" s="61">
        <v>0</v>
      </c>
      <c r="BI3890" s="61"/>
      <c r="BJ3890" s="62">
        <v>336973</v>
      </c>
      <c r="BK3890" s="61"/>
      <c r="BL3890" s="61">
        <v>0</v>
      </c>
      <c r="BM3890" s="61">
        <v>0</v>
      </c>
      <c r="BN3890" s="62">
        <v>-4586367</v>
      </c>
      <c r="BO3890" s="61"/>
    </row>
    <row r="3891" spans="1:67" x14ac:dyDescent="0.2">
      <c r="A3891" s="57" t="s">
        <v>76</v>
      </c>
      <c r="B3891" s="56" t="s">
        <v>76</v>
      </c>
      <c r="C3891" s="56" t="s">
        <v>76</v>
      </c>
      <c r="D3891" s="56">
        <v>2011</v>
      </c>
      <c r="E3891" s="58">
        <v>47355942</v>
      </c>
      <c r="F3891" s="58">
        <v>42004370</v>
      </c>
      <c r="G3891" s="59">
        <v>40950771</v>
      </c>
      <c r="H3891" s="59">
        <v>6405171</v>
      </c>
      <c r="I3891" s="60">
        <v>0</v>
      </c>
      <c r="J3891" s="58">
        <v>-5351572</v>
      </c>
      <c r="K3891" s="64"/>
      <c r="L3891" s="65">
        <v>21836</v>
      </c>
      <c r="M3891" s="64"/>
      <c r="N3891" s="64">
        <v>0</v>
      </c>
      <c r="O3891" s="65">
        <v>195363</v>
      </c>
      <c r="P3891" s="64"/>
      <c r="Q3891" s="64"/>
      <c r="R3891" s="64"/>
      <c r="S3891" s="64">
        <v>0</v>
      </c>
      <c r="T3891" s="64">
        <v>0</v>
      </c>
      <c r="U3891" s="64"/>
      <c r="V3891" s="65">
        <v>629407</v>
      </c>
      <c r="W3891" s="64"/>
      <c r="X3891" s="64">
        <v>0</v>
      </c>
      <c r="Y3891" s="65">
        <v>9296012</v>
      </c>
      <c r="Z3891" s="65">
        <v>4154996</v>
      </c>
      <c r="AA3891" s="64"/>
      <c r="AB3891" s="65">
        <v>4543249</v>
      </c>
      <c r="AC3891" s="65">
        <v>5623914</v>
      </c>
      <c r="AD3891" s="64"/>
      <c r="AE3891" s="65">
        <v>7828736</v>
      </c>
      <c r="AF3891" s="64"/>
      <c r="AG3891" s="65">
        <v>2837903</v>
      </c>
      <c r="AH3891" s="65">
        <v>5819355</v>
      </c>
      <c r="AI3891" s="64"/>
      <c r="AJ3891" s="64">
        <v>0</v>
      </c>
      <c r="AK3891" s="64">
        <v>0</v>
      </c>
      <c r="AL3891" s="64">
        <v>0</v>
      </c>
      <c r="AM3891" s="65">
        <v>17530</v>
      </c>
      <c r="AN3891" s="65">
        <v>1085661</v>
      </c>
      <c r="AO3891" s="64">
        <v>0</v>
      </c>
      <c r="AP3891" s="64"/>
      <c r="AQ3891" s="65">
        <v>276133</v>
      </c>
      <c r="AR3891" s="64"/>
      <c r="AS3891" s="65">
        <v>1256000</v>
      </c>
      <c r="AT3891" s="65">
        <v>1383278</v>
      </c>
      <c r="AU3891" s="65">
        <v>1518579</v>
      </c>
      <c r="AV3891" s="64"/>
      <c r="AW3891" s="65">
        <v>53212</v>
      </c>
      <c r="AX3891" s="65">
        <v>278369</v>
      </c>
      <c r="AY3891" s="64"/>
      <c r="AZ3891" s="65">
        <v>139490</v>
      </c>
      <c r="BA3891" s="64"/>
      <c r="BB3891" s="64">
        <v>0</v>
      </c>
      <c r="BC3891" s="65">
        <v>56622</v>
      </c>
      <c r="BD3891" s="65">
        <v>1889</v>
      </c>
      <c r="BE3891" s="64"/>
      <c r="BF3891" s="64">
        <v>0</v>
      </c>
      <c r="BG3891" s="64"/>
      <c r="BH3891" s="64">
        <v>0</v>
      </c>
      <c r="BI3891" s="64"/>
      <c r="BJ3891" s="65">
        <v>338408</v>
      </c>
      <c r="BK3891" s="64"/>
      <c r="BL3891" s="64">
        <v>0</v>
      </c>
      <c r="BM3891" s="64">
        <v>0</v>
      </c>
      <c r="BN3891" s="65">
        <v>-5351572</v>
      </c>
      <c r="BO3891" s="64"/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C1:F79"/>
  <sheetViews>
    <sheetView workbookViewId="0">
      <selection activeCell="D10" sqref="D10"/>
    </sheetView>
  </sheetViews>
  <sheetFormatPr defaultRowHeight="12.75" x14ac:dyDescent="0.2"/>
  <cols>
    <col min="2" max="2" width="3.7109375" customWidth="1"/>
    <col min="3" max="3" width="20.28515625" customWidth="1"/>
    <col min="4" max="4" width="57.85546875" customWidth="1"/>
    <col min="5" max="6" width="13.140625" customWidth="1"/>
  </cols>
  <sheetData>
    <row r="1" spans="3:6" ht="13.5" thickBot="1" x14ac:dyDescent="0.25"/>
    <row r="2" spans="3:6" ht="13.5" thickBot="1" x14ac:dyDescent="0.25">
      <c r="C2" t="s">
        <v>825</v>
      </c>
      <c r="D2" s="91" t="str">
        <f>D73</f>
        <v>WATERLOO NORTH HYDRO INC.</v>
      </c>
    </row>
    <row r="3" spans="3:6" ht="13.5" thickBot="1" x14ac:dyDescent="0.25">
      <c r="C3" t="s">
        <v>877</v>
      </c>
      <c r="D3" s="91">
        <v>2013</v>
      </c>
    </row>
    <row r="4" spans="3:6" x14ac:dyDescent="0.2">
      <c r="E4" s="3"/>
      <c r="F4" s="3"/>
    </row>
    <row r="5" spans="3:6" ht="25.5" x14ac:dyDescent="0.2">
      <c r="D5" s="11" t="s">
        <v>819</v>
      </c>
    </row>
    <row r="7" spans="3:6" x14ac:dyDescent="0.2">
      <c r="D7" t="s">
        <v>4</v>
      </c>
    </row>
    <row r="8" spans="3:6" x14ac:dyDescent="0.2">
      <c r="D8" t="s">
        <v>5</v>
      </c>
    </row>
    <row r="9" spans="3:6" x14ac:dyDescent="0.2">
      <c r="D9" t="s">
        <v>6</v>
      </c>
    </row>
    <row r="10" spans="3:6" x14ac:dyDescent="0.2">
      <c r="D10" t="s">
        <v>7</v>
      </c>
    </row>
    <row r="11" spans="3:6" x14ac:dyDescent="0.2">
      <c r="D11" t="s">
        <v>8</v>
      </c>
    </row>
    <row r="12" spans="3:6" x14ac:dyDescent="0.2">
      <c r="D12" t="s">
        <v>9</v>
      </c>
    </row>
    <row r="13" spans="3:6" x14ac:dyDescent="0.2">
      <c r="D13" t="s">
        <v>10</v>
      </c>
    </row>
    <row r="14" spans="3:6" x14ac:dyDescent="0.2">
      <c r="D14" t="s">
        <v>11</v>
      </c>
    </row>
    <row r="15" spans="3:6" x14ac:dyDescent="0.2">
      <c r="D15" t="s">
        <v>12</v>
      </c>
    </row>
    <row r="16" spans="3:6" x14ac:dyDescent="0.2">
      <c r="D16" t="s">
        <v>13</v>
      </c>
    </row>
    <row r="17" spans="4:4" x14ac:dyDescent="0.2">
      <c r="D17" t="s">
        <v>97</v>
      </c>
    </row>
    <row r="18" spans="4:4" x14ac:dyDescent="0.2">
      <c r="D18" t="s">
        <v>14</v>
      </c>
    </row>
    <row r="19" spans="4:4" x14ac:dyDescent="0.2">
      <c r="D19" t="s">
        <v>15</v>
      </c>
    </row>
    <row r="20" spans="4:4" x14ac:dyDescent="0.2">
      <c r="D20" t="s">
        <v>16</v>
      </c>
    </row>
    <row r="21" spans="4:4" x14ac:dyDescent="0.2">
      <c r="D21" t="s">
        <v>17</v>
      </c>
    </row>
    <row r="22" spans="4:4" x14ac:dyDescent="0.2">
      <c r="D22" t="s">
        <v>18</v>
      </c>
    </row>
    <row r="23" spans="4:4" x14ac:dyDescent="0.2">
      <c r="D23" t="s">
        <v>19</v>
      </c>
    </row>
    <row r="24" spans="4:4" x14ac:dyDescent="0.2">
      <c r="D24" t="s">
        <v>20</v>
      </c>
    </row>
    <row r="25" spans="4:4" x14ac:dyDescent="0.2">
      <c r="D25" t="s">
        <v>21</v>
      </c>
    </row>
    <row r="26" spans="4:4" x14ac:dyDescent="0.2">
      <c r="D26" t="s">
        <v>22</v>
      </c>
    </row>
    <row r="27" spans="4:4" x14ac:dyDescent="0.2">
      <c r="D27" t="s">
        <v>23</v>
      </c>
    </row>
    <row r="28" spans="4:4" x14ac:dyDescent="0.2">
      <c r="D28" t="s">
        <v>24</v>
      </c>
    </row>
    <row r="29" spans="4:4" x14ac:dyDescent="0.2">
      <c r="D29" t="s">
        <v>25</v>
      </c>
    </row>
    <row r="30" spans="4:4" x14ac:dyDescent="0.2">
      <c r="D30" t="s">
        <v>26</v>
      </c>
    </row>
    <row r="31" spans="4:4" x14ac:dyDescent="0.2">
      <c r="D31" t="s">
        <v>27</v>
      </c>
    </row>
    <row r="32" spans="4:4" x14ac:dyDescent="0.2">
      <c r="D32" t="s">
        <v>28</v>
      </c>
    </row>
    <row r="33" spans="4:4" x14ac:dyDescent="0.2">
      <c r="D33" t="s">
        <v>29</v>
      </c>
    </row>
    <row r="34" spans="4:4" x14ac:dyDescent="0.2">
      <c r="D34" t="s">
        <v>30</v>
      </c>
    </row>
    <row r="35" spans="4:4" x14ac:dyDescent="0.2">
      <c r="D35" t="s">
        <v>31</v>
      </c>
    </row>
    <row r="36" spans="4:4" x14ac:dyDescent="0.2">
      <c r="D36" t="s">
        <v>32</v>
      </c>
    </row>
    <row r="37" spans="4:4" x14ac:dyDescent="0.2">
      <c r="D37" t="s">
        <v>33</v>
      </c>
    </row>
    <row r="38" spans="4:4" x14ac:dyDescent="0.2">
      <c r="D38" t="s">
        <v>34</v>
      </c>
    </row>
    <row r="39" spans="4:4" x14ac:dyDescent="0.2">
      <c r="D39" t="s">
        <v>36</v>
      </c>
    </row>
    <row r="40" spans="4:4" x14ac:dyDescent="0.2">
      <c r="D40" t="s">
        <v>37</v>
      </c>
    </row>
    <row r="41" spans="4:4" x14ac:dyDescent="0.2">
      <c r="D41" t="s">
        <v>38</v>
      </c>
    </row>
    <row r="42" spans="4:4" x14ac:dyDescent="0.2">
      <c r="D42" t="s">
        <v>39</v>
      </c>
    </row>
    <row r="43" spans="4:4" x14ac:dyDescent="0.2">
      <c r="D43" t="s">
        <v>40</v>
      </c>
    </row>
    <row r="44" spans="4:4" x14ac:dyDescent="0.2">
      <c r="D44" t="s">
        <v>41</v>
      </c>
    </row>
    <row r="45" spans="4:4" x14ac:dyDescent="0.2">
      <c r="D45" t="s">
        <v>42</v>
      </c>
    </row>
    <row r="46" spans="4:4" x14ac:dyDescent="0.2">
      <c r="D46" t="s">
        <v>43</v>
      </c>
    </row>
    <row r="47" spans="4:4" x14ac:dyDescent="0.2">
      <c r="D47" t="s">
        <v>44</v>
      </c>
    </row>
    <row r="48" spans="4:4" x14ac:dyDescent="0.2">
      <c r="D48" t="s">
        <v>45</v>
      </c>
    </row>
    <row r="49" spans="4:4" x14ac:dyDescent="0.2">
      <c r="D49" t="s">
        <v>46</v>
      </c>
    </row>
    <row r="50" spans="4:4" x14ac:dyDescent="0.2">
      <c r="D50" t="s">
        <v>47</v>
      </c>
    </row>
    <row r="51" spans="4:4" x14ac:dyDescent="0.2">
      <c r="D51" t="s">
        <v>48</v>
      </c>
    </row>
    <row r="52" spans="4:4" x14ac:dyDescent="0.2">
      <c r="D52" t="s">
        <v>49</v>
      </c>
    </row>
    <row r="53" spans="4:4" x14ac:dyDescent="0.2">
      <c r="D53" t="s">
        <v>50</v>
      </c>
    </row>
    <row r="54" spans="4:4" x14ac:dyDescent="0.2">
      <c r="D54" t="s">
        <v>51</v>
      </c>
    </row>
    <row r="55" spans="4:4" x14ac:dyDescent="0.2">
      <c r="D55" t="s">
        <v>52</v>
      </c>
    </row>
    <row r="56" spans="4:4" x14ac:dyDescent="0.2">
      <c r="D56" t="s">
        <v>53</v>
      </c>
    </row>
    <row r="57" spans="4:4" x14ac:dyDescent="0.2">
      <c r="D57" t="s">
        <v>54</v>
      </c>
    </row>
    <row r="58" spans="4:4" x14ac:dyDescent="0.2">
      <c r="D58" t="s">
        <v>55</v>
      </c>
    </row>
    <row r="59" spans="4:4" x14ac:dyDescent="0.2">
      <c r="D59" t="s">
        <v>56</v>
      </c>
    </row>
    <row r="60" spans="4:4" x14ac:dyDescent="0.2">
      <c r="D60" t="s">
        <v>57</v>
      </c>
    </row>
    <row r="61" spans="4:4" x14ac:dyDescent="0.2">
      <c r="D61" t="s">
        <v>58</v>
      </c>
    </row>
    <row r="62" spans="4:4" x14ac:dyDescent="0.2">
      <c r="D62" t="s">
        <v>59</v>
      </c>
    </row>
    <row r="63" spans="4:4" x14ac:dyDescent="0.2">
      <c r="D63" t="s">
        <v>60</v>
      </c>
    </row>
    <row r="64" spans="4:4" x14ac:dyDescent="0.2">
      <c r="D64" t="s">
        <v>61</v>
      </c>
    </row>
    <row r="65" spans="4:4" x14ac:dyDescent="0.2">
      <c r="D65" t="s">
        <v>62</v>
      </c>
    </row>
    <row r="66" spans="4:4" x14ac:dyDescent="0.2">
      <c r="D66" t="s">
        <v>63</v>
      </c>
    </row>
    <row r="67" spans="4:4" x14ac:dyDescent="0.2">
      <c r="D67" t="s">
        <v>64</v>
      </c>
    </row>
    <row r="68" spans="4:4" x14ac:dyDescent="0.2">
      <c r="D68" t="s">
        <v>65</v>
      </c>
    </row>
    <row r="69" spans="4:4" x14ac:dyDescent="0.2">
      <c r="D69" t="s">
        <v>66</v>
      </c>
    </row>
    <row r="70" spans="4:4" x14ac:dyDescent="0.2">
      <c r="D70" t="s">
        <v>67</v>
      </c>
    </row>
    <row r="71" spans="4:4" x14ac:dyDescent="0.2">
      <c r="D71" t="s">
        <v>68</v>
      </c>
    </row>
    <row r="72" spans="4:4" x14ac:dyDescent="0.2">
      <c r="D72" t="s">
        <v>69</v>
      </c>
    </row>
    <row r="73" spans="4:4" x14ac:dyDescent="0.2">
      <c r="D73" t="s">
        <v>70</v>
      </c>
    </row>
    <row r="74" spans="4:4" x14ac:dyDescent="0.2">
      <c r="D74" t="s">
        <v>71</v>
      </c>
    </row>
    <row r="75" spans="4:4" x14ac:dyDescent="0.2">
      <c r="D75" t="s">
        <v>72</v>
      </c>
    </row>
    <row r="76" spans="4:4" x14ac:dyDescent="0.2">
      <c r="D76" t="s">
        <v>73</v>
      </c>
    </row>
    <row r="77" spans="4:4" x14ac:dyDescent="0.2">
      <c r="D77" t="s">
        <v>74</v>
      </c>
    </row>
    <row r="78" spans="4:4" x14ac:dyDescent="0.2">
      <c r="D78" t="s">
        <v>75</v>
      </c>
    </row>
    <row r="79" spans="4:4" x14ac:dyDescent="0.2">
      <c r="D79" t="s">
        <v>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C2:H46"/>
  <sheetViews>
    <sheetView workbookViewId="0">
      <selection activeCell="E33" sqref="E33"/>
    </sheetView>
  </sheetViews>
  <sheetFormatPr defaultRowHeight="12.75" x14ac:dyDescent="0.2"/>
  <cols>
    <col min="3" max="3" width="32.7109375" customWidth="1"/>
    <col min="4" max="4" width="15.140625" customWidth="1"/>
    <col min="5" max="5" width="14.85546875" customWidth="1"/>
    <col min="6" max="6" width="12.7109375" customWidth="1"/>
    <col min="7" max="7" width="3.140625" customWidth="1"/>
    <col min="8" max="8" width="13.28515625" customWidth="1"/>
  </cols>
  <sheetData>
    <row r="2" spans="3:8" ht="13.5" thickBot="1" x14ac:dyDescent="0.25">
      <c r="C2" s="141" t="s">
        <v>876</v>
      </c>
      <c r="D2" s="188" t="str">
        <f>'1. Company Selection'!D2</f>
        <v>WATERLOO NORTH HYDRO INC.</v>
      </c>
      <c r="E2" s="188"/>
      <c r="F2" s="188"/>
      <c r="G2" s="188"/>
      <c r="H2" s="188"/>
    </row>
    <row r="3" spans="3:8" ht="13.5" thickTop="1" x14ac:dyDescent="0.2"/>
    <row r="5" spans="3:8" ht="26.25" thickBot="1" x14ac:dyDescent="0.25">
      <c r="C5" s="141" t="s">
        <v>863</v>
      </c>
      <c r="D5" s="142">
        <v>2012</v>
      </c>
      <c r="E5" s="142">
        <f>'1. Company Selection'!$D$3</f>
        <v>2013</v>
      </c>
      <c r="F5" s="143" t="s">
        <v>900</v>
      </c>
      <c r="G5" s="141"/>
      <c r="H5" s="141" t="s">
        <v>878</v>
      </c>
    </row>
    <row r="6" spans="3:8" ht="13.5" thickTop="1" x14ac:dyDescent="0.2"/>
    <row r="7" spans="3:8" ht="13.5" thickBot="1" x14ac:dyDescent="0.25"/>
    <row r="8" spans="3:8" ht="13.5" thickBot="1" x14ac:dyDescent="0.25">
      <c r="C8" t="s">
        <v>892</v>
      </c>
      <c r="F8" s="150">
        <v>0.03</v>
      </c>
      <c r="H8" t="s">
        <v>865</v>
      </c>
    </row>
    <row r="9" spans="3:8" ht="13.5" thickBot="1" x14ac:dyDescent="0.25">
      <c r="F9" s="3"/>
    </row>
    <row r="10" spans="3:8" ht="13.5" thickBot="1" x14ac:dyDescent="0.25">
      <c r="C10" t="s">
        <v>893</v>
      </c>
      <c r="F10" s="150">
        <v>0.04</v>
      </c>
      <c r="H10" t="s">
        <v>865</v>
      </c>
    </row>
    <row r="11" spans="3:8" x14ac:dyDescent="0.2">
      <c r="F11" s="3"/>
    </row>
    <row r="12" spans="3:8" x14ac:dyDescent="0.2">
      <c r="C12" t="s">
        <v>864</v>
      </c>
      <c r="F12" s="8">
        <f>0.7*F10+0.3*F8</f>
        <v>3.6999999999999998E-2</v>
      </c>
      <c r="H12" t="s">
        <v>866</v>
      </c>
    </row>
    <row r="13" spans="3:8" x14ac:dyDescent="0.2">
      <c r="C13" t="s">
        <v>875</v>
      </c>
      <c r="D13" s="145">
        <f>SUMIFS('BM Database'!$M$2:$M$826,'BM Database'!$C$2:$C$826,2012,'BM Database'!$B$2:$B$826,$D$2)</f>
        <v>123.92700448696738</v>
      </c>
      <c r="E13" s="144">
        <f>D13*EXP(F12)</f>
        <v>128.59818764950504</v>
      </c>
      <c r="F13" s="3"/>
      <c r="H13" t="s">
        <v>866</v>
      </c>
    </row>
    <row r="14" spans="3:8" x14ac:dyDescent="0.2">
      <c r="D14" s="10"/>
      <c r="E14" s="10"/>
      <c r="F14" s="3"/>
    </row>
    <row r="15" spans="3:8" x14ac:dyDescent="0.2">
      <c r="D15" s="10"/>
      <c r="E15" s="10"/>
      <c r="F15" s="3"/>
    </row>
    <row r="16" spans="3:8" ht="13.5" thickBot="1" x14ac:dyDescent="0.25">
      <c r="C16" s="141" t="s">
        <v>862</v>
      </c>
      <c r="D16" s="146"/>
      <c r="E16" s="146"/>
      <c r="F16" s="141"/>
      <c r="G16" s="141"/>
      <c r="H16" s="141"/>
    </row>
    <row r="17" spans="3:8" ht="14.25" thickTop="1" thickBot="1" x14ac:dyDescent="0.25">
      <c r="D17" s="10"/>
      <c r="E17" s="10"/>
    </row>
    <row r="18" spans="3:8" ht="13.5" thickBot="1" x14ac:dyDescent="0.25">
      <c r="C18" t="s">
        <v>874</v>
      </c>
      <c r="D18" s="10"/>
      <c r="E18" s="10"/>
      <c r="F18" s="150">
        <v>0.04</v>
      </c>
      <c r="H18" t="s">
        <v>865</v>
      </c>
    </row>
    <row r="19" spans="3:8" ht="13.5" thickBot="1" x14ac:dyDescent="0.25">
      <c r="D19" s="10"/>
      <c r="E19" s="10"/>
      <c r="F19" s="3"/>
    </row>
    <row r="20" spans="3:8" ht="13.5" thickBot="1" x14ac:dyDescent="0.25">
      <c r="C20" t="s">
        <v>860</v>
      </c>
      <c r="D20" s="147">
        <v>6.2333333333333331E-2</v>
      </c>
      <c r="E20" s="178">
        <f>D20</f>
        <v>6.2333333333333331E-2</v>
      </c>
      <c r="F20" s="179"/>
      <c r="H20" t="s">
        <v>865</v>
      </c>
    </row>
    <row r="21" spans="3:8" x14ac:dyDescent="0.2">
      <c r="C21" t="s">
        <v>861</v>
      </c>
      <c r="D21" s="10"/>
      <c r="E21" s="10"/>
    </row>
    <row r="22" spans="3:8" x14ac:dyDescent="0.2">
      <c r="D22" s="10"/>
      <c r="E22" s="10"/>
    </row>
    <row r="23" spans="3:8" x14ac:dyDescent="0.2">
      <c r="C23" t="s">
        <v>873</v>
      </c>
      <c r="D23" s="145">
        <v>161.6</v>
      </c>
      <c r="E23" s="144">
        <f>EXP(F18)*D23</f>
        <v>168.19502110948994</v>
      </c>
      <c r="F23" s="8">
        <f>LN(E23/D23)</f>
        <v>3.9999999999999987E-2</v>
      </c>
      <c r="H23" t="s">
        <v>866</v>
      </c>
    </row>
    <row r="24" spans="3:8" x14ac:dyDescent="0.2">
      <c r="D24" s="10"/>
      <c r="F24" s="6"/>
    </row>
    <row r="25" spans="3:8" x14ac:dyDescent="0.2">
      <c r="C25" t="s">
        <v>351</v>
      </c>
      <c r="D25" s="147">
        <v>4.5900000000000003E-2</v>
      </c>
      <c r="E25" s="4">
        <v>4.5900000000000003E-2</v>
      </c>
      <c r="F25" s="8"/>
      <c r="H25" t="s">
        <v>867</v>
      </c>
    </row>
    <row r="26" spans="3:8" x14ac:dyDescent="0.2">
      <c r="D26" s="10"/>
      <c r="F26" s="6"/>
    </row>
    <row r="27" spans="3:8" x14ac:dyDescent="0.2">
      <c r="C27" t="s">
        <v>355</v>
      </c>
      <c r="D27" s="148">
        <v>17.40324</v>
      </c>
      <c r="E27" s="180">
        <f>E20*D23+E23*E25</f>
        <v>17.793218135592255</v>
      </c>
      <c r="F27" s="115">
        <f>LN(E27/D27)</f>
        <v>2.2160985296624129E-2</v>
      </c>
      <c r="G27" s="10"/>
      <c r="H27" s="10" t="s">
        <v>866</v>
      </c>
    </row>
    <row r="28" spans="3:8" x14ac:dyDescent="0.2">
      <c r="D28" s="10"/>
      <c r="E28" s="10"/>
    </row>
    <row r="29" spans="3:8" x14ac:dyDescent="0.2">
      <c r="D29" s="10"/>
      <c r="E29" s="10"/>
    </row>
    <row r="30" spans="3:8" x14ac:dyDescent="0.2">
      <c r="D30" s="10"/>
      <c r="E30" s="10"/>
    </row>
    <row r="31" spans="3:8" ht="13.5" thickBot="1" x14ac:dyDescent="0.25">
      <c r="C31" s="141" t="s">
        <v>872</v>
      </c>
      <c r="D31" s="146"/>
      <c r="E31" s="146"/>
      <c r="F31" s="141"/>
      <c r="G31" s="141"/>
      <c r="H31" s="141"/>
    </row>
    <row r="32" spans="3:8" ht="14.25" thickTop="1" thickBot="1" x14ac:dyDescent="0.25">
      <c r="D32" s="10"/>
      <c r="E32" s="10"/>
    </row>
    <row r="33" spans="3:8" ht="13.5" thickBot="1" x14ac:dyDescent="0.25">
      <c r="C33" t="s">
        <v>868</v>
      </c>
      <c r="D33" s="9">
        <f>SUMIFS('BM Database'!$N$2:$N$826,'BM Database'!$C$2:$C$826,2012,'BM Database'!$B$2:$B$826,$D$2)</f>
        <v>53388</v>
      </c>
      <c r="E33" s="149">
        <f>D33*1.01</f>
        <v>53921.88</v>
      </c>
      <c r="F33" s="7">
        <f>LN(E33/D33)</f>
        <v>9.950330853168092E-3</v>
      </c>
      <c r="H33" t="s">
        <v>865</v>
      </c>
    </row>
    <row r="34" spans="3:8" ht="13.5" thickBot="1" x14ac:dyDescent="0.25">
      <c r="D34" s="9"/>
      <c r="E34" s="2"/>
      <c r="F34" s="7"/>
    </row>
    <row r="35" spans="3:8" ht="13.5" thickBot="1" x14ac:dyDescent="0.25">
      <c r="C35" t="s">
        <v>869</v>
      </c>
      <c r="D35" s="9">
        <f>SUMIFS('BM Database'!$O$2:$O$826,'BM Database'!$C$2:$C$826,2012,'BM Database'!$B$2:$B$826,$D$2)</f>
        <v>1438979357</v>
      </c>
      <c r="E35" s="149">
        <f>D35*1.01</f>
        <v>1453369150.5699999</v>
      </c>
      <c r="F35" s="7">
        <f>LN(E35/D35)</f>
        <v>9.950330853168092E-3</v>
      </c>
      <c r="H35" t="s">
        <v>865</v>
      </c>
    </row>
    <row r="36" spans="3:8" ht="13.5" thickBot="1" x14ac:dyDescent="0.25">
      <c r="D36" s="9"/>
      <c r="E36" s="2"/>
      <c r="F36" s="7"/>
    </row>
    <row r="37" spans="3:8" ht="13.5" thickBot="1" x14ac:dyDescent="0.25">
      <c r="C37" t="s">
        <v>870</v>
      </c>
      <c r="D37" s="9">
        <f>SUMIFS('BM Database'!$R$2:$R$826,'BM Database'!$C$2:$C$826,2012,'BM Database'!$B$2:$B$826,$D$2)</f>
        <v>286310</v>
      </c>
      <c r="E37" s="149">
        <f>D37*1.01</f>
        <v>289173.09999999998</v>
      </c>
      <c r="F37" s="7">
        <f>LN(E37/D37)</f>
        <v>9.950330853168092E-3</v>
      </c>
      <c r="H37" t="s">
        <v>865</v>
      </c>
    </row>
    <row r="38" spans="3:8" x14ac:dyDescent="0.2">
      <c r="D38" s="9"/>
      <c r="E38" s="2"/>
      <c r="F38" s="7"/>
    </row>
    <row r="39" spans="3:8" x14ac:dyDescent="0.2">
      <c r="C39" t="s">
        <v>871</v>
      </c>
      <c r="D39" s="9">
        <f>SUMIFS('BM Database'!$S$2:$S$826,'BM Database'!$C$2:$C$826,2012,'BM Database'!$B$2:$B$826,$D$2)</f>
        <v>294349</v>
      </c>
      <c r="E39" s="1">
        <f>MAX(D39,D37)</f>
        <v>294349</v>
      </c>
      <c r="F39" s="7">
        <f>LN(E39/D39)</f>
        <v>0</v>
      </c>
      <c r="H39" t="s">
        <v>866</v>
      </c>
    </row>
    <row r="40" spans="3:8" x14ac:dyDescent="0.2">
      <c r="D40" s="10"/>
      <c r="E40" s="10"/>
      <c r="F40" s="4"/>
    </row>
    <row r="41" spans="3:8" x14ac:dyDescent="0.2">
      <c r="D41" s="10"/>
      <c r="E41" s="10"/>
      <c r="F41" s="4"/>
    </row>
    <row r="42" spans="3:8" x14ac:dyDescent="0.2">
      <c r="D42" s="10"/>
      <c r="E42" s="10"/>
      <c r="F42" s="4"/>
    </row>
    <row r="43" spans="3:8" x14ac:dyDescent="0.2">
      <c r="D43" s="10"/>
      <c r="E43" s="10"/>
    </row>
    <row r="44" spans="3:8" x14ac:dyDescent="0.2">
      <c r="D44" s="10"/>
      <c r="E44" s="10"/>
    </row>
    <row r="45" spans="3:8" x14ac:dyDescent="0.2">
      <c r="D45" s="10"/>
      <c r="E45" s="10"/>
    </row>
    <row r="46" spans="3:8" x14ac:dyDescent="0.2">
      <c r="D46" s="10"/>
      <c r="E46" s="10"/>
    </row>
  </sheetData>
  <mergeCells count="1">
    <mergeCell ref="D2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L126"/>
  <sheetViews>
    <sheetView topLeftCell="A106" zoomScaleNormal="100" workbookViewId="0">
      <selection activeCell="J108" sqref="J108"/>
    </sheetView>
  </sheetViews>
  <sheetFormatPr defaultRowHeight="15" x14ac:dyDescent="0.25"/>
  <cols>
    <col min="1" max="1" width="2.85546875" style="74" customWidth="1"/>
    <col min="2" max="2" width="20.85546875" style="76" customWidth="1"/>
    <col min="3" max="3" width="78.7109375" style="74" customWidth="1"/>
    <col min="4" max="5" width="12.42578125" style="74" hidden="1" customWidth="1"/>
    <col min="6" max="6" width="2.140625" style="74" hidden="1" customWidth="1"/>
    <col min="7" max="7" width="10.7109375" style="74" hidden="1" customWidth="1"/>
    <col min="8" max="8" width="7.140625" style="74" hidden="1" customWidth="1"/>
    <col min="9" max="9" width="13.28515625" style="74" bestFit="1" customWidth="1"/>
    <col min="10" max="10" width="14.85546875" style="74" customWidth="1"/>
    <col min="11" max="11" width="3.85546875" style="80" customWidth="1"/>
    <col min="12" max="12" width="41.42578125" style="74" customWidth="1"/>
    <col min="13" max="257" width="9.140625" style="74"/>
    <col min="258" max="258" width="20.85546875" style="74" customWidth="1"/>
    <col min="259" max="259" width="78.7109375" style="74" customWidth="1"/>
    <col min="260" max="261" width="12.42578125" style="74" customWidth="1"/>
    <col min="262" max="513" width="9.140625" style="74"/>
    <col min="514" max="514" width="20.85546875" style="74" customWidth="1"/>
    <col min="515" max="515" width="78.7109375" style="74" customWidth="1"/>
    <col min="516" max="517" width="12.42578125" style="74" customWidth="1"/>
    <col min="518" max="769" width="9.140625" style="74"/>
    <col min="770" max="770" width="20.85546875" style="74" customWidth="1"/>
    <col min="771" max="771" width="78.7109375" style="74" customWidth="1"/>
    <col min="772" max="773" width="12.42578125" style="74" customWidth="1"/>
    <col min="774" max="1025" width="9.140625" style="74"/>
    <col min="1026" max="1026" width="20.85546875" style="74" customWidth="1"/>
    <col min="1027" max="1027" width="78.7109375" style="74" customWidth="1"/>
    <col min="1028" max="1029" width="12.42578125" style="74" customWidth="1"/>
    <col min="1030" max="1281" width="9.140625" style="74"/>
    <col min="1282" max="1282" width="20.85546875" style="74" customWidth="1"/>
    <col min="1283" max="1283" width="78.7109375" style="74" customWidth="1"/>
    <col min="1284" max="1285" width="12.42578125" style="74" customWidth="1"/>
    <col min="1286" max="1537" width="9.140625" style="74"/>
    <col min="1538" max="1538" width="20.85546875" style="74" customWidth="1"/>
    <col min="1539" max="1539" width="78.7109375" style="74" customWidth="1"/>
    <col min="1540" max="1541" width="12.42578125" style="74" customWidth="1"/>
    <col min="1542" max="1793" width="9.140625" style="74"/>
    <col min="1794" max="1794" width="20.85546875" style="74" customWidth="1"/>
    <col min="1795" max="1795" width="78.7109375" style="74" customWidth="1"/>
    <col min="1796" max="1797" width="12.42578125" style="74" customWidth="1"/>
    <col min="1798" max="2049" width="9.140625" style="74"/>
    <col min="2050" max="2050" width="20.85546875" style="74" customWidth="1"/>
    <col min="2051" max="2051" width="78.7109375" style="74" customWidth="1"/>
    <col min="2052" max="2053" width="12.42578125" style="74" customWidth="1"/>
    <col min="2054" max="2305" width="9.140625" style="74"/>
    <col min="2306" max="2306" width="20.85546875" style="74" customWidth="1"/>
    <col min="2307" max="2307" width="78.7109375" style="74" customWidth="1"/>
    <col min="2308" max="2309" width="12.42578125" style="74" customWidth="1"/>
    <col min="2310" max="2561" width="9.140625" style="74"/>
    <col min="2562" max="2562" width="20.85546875" style="74" customWidth="1"/>
    <col min="2563" max="2563" width="78.7109375" style="74" customWidth="1"/>
    <col min="2564" max="2565" width="12.42578125" style="74" customWidth="1"/>
    <col min="2566" max="2817" width="9.140625" style="74"/>
    <col min="2818" max="2818" width="20.85546875" style="74" customWidth="1"/>
    <col min="2819" max="2819" width="78.7109375" style="74" customWidth="1"/>
    <col min="2820" max="2821" width="12.42578125" style="74" customWidth="1"/>
    <col min="2822" max="3073" width="9.140625" style="74"/>
    <col min="3074" max="3074" width="20.85546875" style="74" customWidth="1"/>
    <col min="3075" max="3075" width="78.7109375" style="74" customWidth="1"/>
    <col min="3076" max="3077" width="12.42578125" style="74" customWidth="1"/>
    <col min="3078" max="3329" width="9.140625" style="74"/>
    <col min="3330" max="3330" width="20.85546875" style="74" customWidth="1"/>
    <col min="3331" max="3331" width="78.7109375" style="74" customWidth="1"/>
    <col min="3332" max="3333" width="12.42578125" style="74" customWidth="1"/>
    <col min="3334" max="3585" width="9.140625" style="74"/>
    <col min="3586" max="3586" width="20.85546875" style="74" customWidth="1"/>
    <col min="3587" max="3587" width="78.7109375" style="74" customWidth="1"/>
    <col min="3588" max="3589" width="12.42578125" style="74" customWidth="1"/>
    <col min="3590" max="3841" width="9.140625" style="74"/>
    <col min="3842" max="3842" width="20.85546875" style="74" customWidth="1"/>
    <col min="3843" max="3843" width="78.7109375" style="74" customWidth="1"/>
    <col min="3844" max="3845" width="12.42578125" style="74" customWidth="1"/>
    <col min="3846" max="4097" width="9.140625" style="74"/>
    <col min="4098" max="4098" width="20.85546875" style="74" customWidth="1"/>
    <col min="4099" max="4099" width="78.7109375" style="74" customWidth="1"/>
    <col min="4100" max="4101" width="12.42578125" style="74" customWidth="1"/>
    <col min="4102" max="4353" width="9.140625" style="74"/>
    <col min="4354" max="4354" width="20.85546875" style="74" customWidth="1"/>
    <col min="4355" max="4355" width="78.7109375" style="74" customWidth="1"/>
    <col min="4356" max="4357" width="12.42578125" style="74" customWidth="1"/>
    <col min="4358" max="4609" width="9.140625" style="74"/>
    <col min="4610" max="4610" width="20.85546875" style="74" customWidth="1"/>
    <col min="4611" max="4611" width="78.7109375" style="74" customWidth="1"/>
    <col min="4612" max="4613" width="12.42578125" style="74" customWidth="1"/>
    <col min="4614" max="4865" width="9.140625" style="74"/>
    <col min="4866" max="4866" width="20.85546875" style="74" customWidth="1"/>
    <col min="4867" max="4867" width="78.7109375" style="74" customWidth="1"/>
    <col min="4868" max="4869" width="12.42578125" style="74" customWidth="1"/>
    <col min="4870" max="5121" width="9.140625" style="74"/>
    <col min="5122" max="5122" width="20.85546875" style="74" customWidth="1"/>
    <col min="5123" max="5123" width="78.7109375" style="74" customWidth="1"/>
    <col min="5124" max="5125" width="12.42578125" style="74" customWidth="1"/>
    <col min="5126" max="5377" width="9.140625" style="74"/>
    <col min="5378" max="5378" width="20.85546875" style="74" customWidth="1"/>
    <col min="5379" max="5379" width="78.7109375" style="74" customWidth="1"/>
    <col min="5380" max="5381" width="12.42578125" style="74" customWidth="1"/>
    <col min="5382" max="5633" width="9.140625" style="74"/>
    <col min="5634" max="5634" width="20.85546875" style="74" customWidth="1"/>
    <col min="5635" max="5635" width="78.7109375" style="74" customWidth="1"/>
    <col min="5636" max="5637" width="12.42578125" style="74" customWidth="1"/>
    <col min="5638" max="5889" width="9.140625" style="74"/>
    <col min="5890" max="5890" width="20.85546875" style="74" customWidth="1"/>
    <col min="5891" max="5891" width="78.7109375" style="74" customWidth="1"/>
    <col min="5892" max="5893" width="12.42578125" style="74" customWidth="1"/>
    <col min="5894" max="6145" width="9.140625" style="74"/>
    <col min="6146" max="6146" width="20.85546875" style="74" customWidth="1"/>
    <col min="6147" max="6147" width="78.7109375" style="74" customWidth="1"/>
    <col min="6148" max="6149" width="12.42578125" style="74" customWidth="1"/>
    <col min="6150" max="6401" width="9.140625" style="74"/>
    <col min="6402" max="6402" width="20.85546875" style="74" customWidth="1"/>
    <col min="6403" max="6403" width="78.7109375" style="74" customWidth="1"/>
    <col min="6404" max="6405" width="12.42578125" style="74" customWidth="1"/>
    <col min="6406" max="6657" width="9.140625" style="74"/>
    <col min="6658" max="6658" width="20.85546875" style="74" customWidth="1"/>
    <col min="6659" max="6659" width="78.7109375" style="74" customWidth="1"/>
    <col min="6660" max="6661" width="12.42578125" style="74" customWidth="1"/>
    <col min="6662" max="6913" width="9.140625" style="74"/>
    <col min="6914" max="6914" width="20.85546875" style="74" customWidth="1"/>
    <col min="6915" max="6915" width="78.7109375" style="74" customWidth="1"/>
    <col min="6916" max="6917" width="12.42578125" style="74" customWidth="1"/>
    <col min="6918" max="7169" width="9.140625" style="74"/>
    <col min="7170" max="7170" width="20.85546875" style="74" customWidth="1"/>
    <col min="7171" max="7171" width="78.7109375" style="74" customWidth="1"/>
    <col min="7172" max="7173" width="12.42578125" style="74" customWidth="1"/>
    <col min="7174" max="7425" width="9.140625" style="74"/>
    <col min="7426" max="7426" width="20.85546875" style="74" customWidth="1"/>
    <col min="7427" max="7427" width="78.7109375" style="74" customWidth="1"/>
    <col min="7428" max="7429" width="12.42578125" style="74" customWidth="1"/>
    <col min="7430" max="7681" width="9.140625" style="74"/>
    <col min="7682" max="7682" width="20.85546875" style="74" customWidth="1"/>
    <col min="7683" max="7683" width="78.7109375" style="74" customWidth="1"/>
    <col min="7684" max="7685" width="12.42578125" style="74" customWidth="1"/>
    <col min="7686" max="7937" width="9.140625" style="74"/>
    <col min="7938" max="7938" width="20.85546875" style="74" customWidth="1"/>
    <col min="7939" max="7939" width="78.7109375" style="74" customWidth="1"/>
    <col min="7940" max="7941" width="12.42578125" style="74" customWidth="1"/>
    <col min="7942" max="8193" width="9.140625" style="74"/>
    <col min="8194" max="8194" width="20.85546875" style="74" customWidth="1"/>
    <col min="8195" max="8195" width="78.7109375" style="74" customWidth="1"/>
    <col min="8196" max="8197" width="12.42578125" style="74" customWidth="1"/>
    <col min="8198" max="8449" width="9.140625" style="74"/>
    <col min="8450" max="8450" width="20.85546875" style="74" customWidth="1"/>
    <col min="8451" max="8451" width="78.7109375" style="74" customWidth="1"/>
    <col min="8452" max="8453" width="12.42578125" style="74" customWidth="1"/>
    <col min="8454" max="8705" width="9.140625" style="74"/>
    <col min="8706" max="8706" width="20.85546875" style="74" customWidth="1"/>
    <col min="8707" max="8707" width="78.7109375" style="74" customWidth="1"/>
    <col min="8708" max="8709" width="12.42578125" style="74" customWidth="1"/>
    <col min="8710" max="8961" width="9.140625" style="74"/>
    <col min="8962" max="8962" width="20.85546875" style="74" customWidth="1"/>
    <col min="8963" max="8963" width="78.7109375" style="74" customWidth="1"/>
    <col min="8964" max="8965" width="12.42578125" style="74" customWidth="1"/>
    <col min="8966" max="9217" width="9.140625" style="74"/>
    <col min="9218" max="9218" width="20.85546875" style="74" customWidth="1"/>
    <col min="9219" max="9219" width="78.7109375" style="74" customWidth="1"/>
    <col min="9220" max="9221" width="12.42578125" style="74" customWidth="1"/>
    <col min="9222" max="9473" width="9.140625" style="74"/>
    <col min="9474" max="9474" width="20.85546875" style="74" customWidth="1"/>
    <col min="9475" max="9475" width="78.7109375" style="74" customWidth="1"/>
    <col min="9476" max="9477" width="12.42578125" style="74" customWidth="1"/>
    <col min="9478" max="9729" width="9.140625" style="74"/>
    <col min="9730" max="9730" width="20.85546875" style="74" customWidth="1"/>
    <col min="9731" max="9731" width="78.7109375" style="74" customWidth="1"/>
    <col min="9732" max="9733" width="12.42578125" style="74" customWidth="1"/>
    <col min="9734" max="9985" width="9.140625" style="74"/>
    <col min="9986" max="9986" width="20.85546875" style="74" customWidth="1"/>
    <col min="9987" max="9987" width="78.7109375" style="74" customWidth="1"/>
    <col min="9988" max="9989" width="12.42578125" style="74" customWidth="1"/>
    <col min="9990" max="10241" width="9.140625" style="74"/>
    <col min="10242" max="10242" width="20.85546875" style="74" customWidth="1"/>
    <col min="10243" max="10243" width="78.7109375" style="74" customWidth="1"/>
    <col min="10244" max="10245" width="12.42578125" style="74" customWidth="1"/>
    <col min="10246" max="10497" width="9.140625" style="74"/>
    <col min="10498" max="10498" width="20.85546875" style="74" customWidth="1"/>
    <col min="10499" max="10499" width="78.7109375" style="74" customWidth="1"/>
    <col min="10500" max="10501" width="12.42578125" style="74" customWidth="1"/>
    <col min="10502" max="10753" width="9.140625" style="74"/>
    <col min="10754" max="10754" width="20.85546875" style="74" customWidth="1"/>
    <col min="10755" max="10755" width="78.7109375" style="74" customWidth="1"/>
    <col min="10756" max="10757" width="12.42578125" style="74" customWidth="1"/>
    <col min="10758" max="11009" width="9.140625" style="74"/>
    <col min="11010" max="11010" width="20.85546875" style="74" customWidth="1"/>
    <col min="11011" max="11011" width="78.7109375" style="74" customWidth="1"/>
    <col min="11012" max="11013" width="12.42578125" style="74" customWidth="1"/>
    <col min="11014" max="11265" width="9.140625" style="74"/>
    <col min="11266" max="11266" width="20.85546875" style="74" customWidth="1"/>
    <col min="11267" max="11267" width="78.7109375" style="74" customWidth="1"/>
    <col min="11268" max="11269" width="12.42578125" style="74" customWidth="1"/>
    <col min="11270" max="11521" width="9.140625" style="74"/>
    <col min="11522" max="11522" width="20.85546875" style="74" customWidth="1"/>
    <col min="11523" max="11523" width="78.7109375" style="74" customWidth="1"/>
    <col min="11524" max="11525" width="12.42578125" style="74" customWidth="1"/>
    <col min="11526" max="11777" width="9.140625" style="74"/>
    <col min="11778" max="11778" width="20.85546875" style="74" customWidth="1"/>
    <col min="11779" max="11779" width="78.7109375" style="74" customWidth="1"/>
    <col min="11780" max="11781" width="12.42578125" style="74" customWidth="1"/>
    <col min="11782" max="12033" width="9.140625" style="74"/>
    <col min="12034" max="12034" width="20.85546875" style="74" customWidth="1"/>
    <col min="12035" max="12035" width="78.7109375" style="74" customWidth="1"/>
    <col min="12036" max="12037" width="12.42578125" style="74" customWidth="1"/>
    <col min="12038" max="12289" width="9.140625" style="74"/>
    <col min="12290" max="12290" width="20.85546875" style="74" customWidth="1"/>
    <col min="12291" max="12291" width="78.7109375" style="74" customWidth="1"/>
    <col min="12292" max="12293" width="12.42578125" style="74" customWidth="1"/>
    <col min="12294" max="12545" width="9.140625" style="74"/>
    <col min="12546" max="12546" width="20.85546875" style="74" customWidth="1"/>
    <col min="12547" max="12547" width="78.7109375" style="74" customWidth="1"/>
    <col min="12548" max="12549" width="12.42578125" style="74" customWidth="1"/>
    <col min="12550" max="12801" width="9.140625" style="74"/>
    <col min="12802" max="12802" width="20.85546875" style="74" customWidth="1"/>
    <col min="12803" max="12803" width="78.7109375" style="74" customWidth="1"/>
    <col min="12804" max="12805" width="12.42578125" style="74" customWidth="1"/>
    <col min="12806" max="13057" width="9.140625" style="74"/>
    <col min="13058" max="13058" width="20.85546875" style="74" customWidth="1"/>
    <col min="13059" max="13059" width="78.7109375" style="74" customWidth="1"/>
    <col min="13060" max="13061" width="12.42578125" style="74" customWidth="1"/>
    <col min="13062" max="13313" width="9.140625" style="74"/>
    <col min="13314" max="13314" width="20.85546875" style="74" customWidth="1"/>
    <col min="13315" max="13315" width="78.7109375" style="74" customWidth="1"/>
    <col min="13316" max="13317" width="12.42578125" style="74" customWidth="1"/>
    <col min="13318" max="13569" width="9.140625" style="74"/>
    <col min="13570" max="13570" width="20.85546875" style="74" customWidth="1"/>
    <col min="13571" max="13571" width="78.7109375" style="74" customWidth="1"/>
    <col min="13572" max="13573" width="12.42578125" style="74" customWidth="1"/>
    <col min="13574" max="13825" width="9.140625" style="74"/>
    <col min="13826" max="13826" width="20.85546875" style="74" customWidth="1"/>
    <col min="13827" max="13827" width="78.7109375" style="74" customWidth="1"/>
    <col min="13828" max="13829" width="12.42578125" style="74" customWidth="1"/>
    <col min="13830" max="14081" width="9.140625" style="74"/>
    <col min="14082" max="14082" width="20.85546875" style="74" customWidth="1"/>
    <col min="14083" max="14083" width="78.7109375" style="74" customWidth="1"/>
    <col min="14084" max="14085" width="12.42578125" style="74" customWidth="1"/>
    <col min="14086" max="14337" width="9.140625" style="74"/>
    <col min="14338" max="14338" width="20.85546875" style="74" customWidth="1"/>
    <col min="14339" max="14339" width="78.7109375" style="74" customWidth="1"/>
    <col min="14340" max="14341" width="12.42578125" style="74" customWidth="1"/>
    <col min="14342" max="14593" width="9.140625" style="74"/>
    <col min="14594" max="14594" width="20.85546875" style="74" customWidth="1"/>
    <col min="14595" max="14595" width="78.7109375" style="74" customWidth="1"/>
    <col min="14596" max="14597" width="12.42578125" style="74" customWidth="1"/>
    <col min="14598" max="14849" width="9.140625" style="74"/>
    <col min="14850" max="14850" width="20.85546875" style="74" customWidth="1"/>
    <col min="14851" max="14851" width="78.7109375" style="74" customWidth="1"/>
    <col min="14852" max="14853" width="12.42578125" style="74" customWidth="1"/>
    <col min="14854" max="15105" width="9.140625" style="74"/>
    <col min="15106" max="15106" width="20.85546875" style="74" customWidth="1"/>
    <col min="15107" max="15107" width="78.7109375" style="74" customWidth="1"/>
    <col min="15108" max="15109" width="12.42578125" style="74" customWidth="1"/>
    <col min="15110" max="15361" width="9.140625" style="74"/>
    <col min="15362" max="15362" width="20.85546875" style="74" customWidth="1"/>
    <col min="15363" max="15363" width="78.7109375" style="74" customWidth="1"/>
    <col min="15364" max="15365" width="12.42578125" style="74" customWidth="1"/>
    <col min="15366" max="15617" width="9.140625" style="74"/>
    <col min="15618" max="15618" width="20.85546875" style="74" customWidth="1"/>
    <col min="15619" max="15619" width="78.7109375" style="74" customWidth="1"/>
    <col min="15620" max="15621" width="12.42578125" style="74" customWidth="1"/>
    <col min="15622" max="15873" width="9.140625" style="74"/>
    <col min="15874" max="15874" width="20.85546875" style="74" customWidth="1"/>
    <col min="15875" max="15875" width="78.7109375" style="74" customWidth="1"/>
    <col min="15876" max="15877" width="12.42578125" style="74" customWidth="1"/>
    <col min="15878" max="16129" width="9.140625" style="74"/>
    <col min="16130" max="16130" width="20.85546875" style="74" customWidth="1"/>
    <col min="16131" max="16131" width="78.7109375" style="74" customWidth="1"/>
    <col min="16132" max="16133" width="12.42578125" style="74" customWidth="1"/>
    <col min="16134" max="16384" width="9.140625" style="74"/>
  </cols>
  <sheetData>
    <row r="2" spans="2:12" ht="23.25" x14ac:dyDescent="0.35">
      <c r="B2" s="191" t="s">
        <v>692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</row>
    <row r="3" spans="2:12" x14ac:dyDescent="0.25">
      <c r="B3" s="192" t="str">
        <f>"("&amp;'1. Company Selection'!D2&amp;")"</f>
        <v>(WATERLOO NORTH HYDRO INC.)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</row>
    <row r="5" spans="2:12" x14ac:dyDescent="0.25">
      <c r="D5" s="189" t="s">
        <v>646</v>
      </c>
      <c r="E5" s="189"/>
      <c r="G5" s="189" t="s">
        <v>822</v>
      </c>
      <c r="H5" s="189"/>
      <c r="I5" s="189"/>
      <c r="J5" s="189"/>
      <c r="K5" s="155"/>
      <c r="L5" s="161" t="s">
        <v>879</v>
      </c>
    </row>
    <row r="6" spans="2:12" x14ac:dyDescent="0.25">
      <c r="D6" s="76" t="s">
        <v>641</v>
      </c>
      <c r="E6" s="76" t="s">
        <v>642</v>
      </c>
      <c r="G6" s="90" t="s">
        <v>781</v>
      </c>
      <c r="H6" s="90" t="s">
        <v>782</v>
      </c>
      <c r="I6" s="76">
        <v>2012</v>
      </c>
      <c r="J6" s="76">
        <v>2013</v>
      </c>
      <c r="K6" s="81"/>
    </row>
    <row r="7" spans="2:12" x14ac:dyDescent="0.25">
      <c r="D7" s="89"/>
      <c r="E7" s="89"/>
      <c r="G7" s="89"/>
      <c r="H7" s="89"/>
      <c r="I7" s="89"/>
      <c r="J7" s="89"/>
      <c r="K7" s="155"/>
    </row>
    <row r="8" spans="2:12" x14ac:dyDescent="0.25">
      <c r="B8" s="77" t="s">
        <v>281</v>
      </c>
      <c r="G8" s="76" t="s">
        <v>820</v>
      </c>
      <c r="H8" s="76" t="s">
        <v>800</v>
      </c>
      <c r="I8" s="92">
        <f>SUMIF('2012 data'!$B$2:$B$74,'1. Company Selection'!$D$2,'2012 data'!$AQ$2:$AQ$74)</f>
        <v>4464684</v>
      </c>
      <c r="J8" s="74">
        <f>SUM(J11:J25)+SUM(J27:J33)</f>
        <v>0</v>
      </c>
      <c r="L8" s="151" t="s">
        <v>866</v>
      </c>
    </row>
    <row r="9" spans="2:12" x14ac:dyDescent="0.25">
      <c r="B9" s="85"/>
      <c r="H9" s="76"/>
    </row>
    <row r="10" spans="2:12" x14ac:dyDescent="0.25">
      <c r="B10" s="76" t="s">
        <v>648</v>
      </c>
      <c r="C10" s="74" t="s">
        <v>649</v>
      </c>
      <c r="H10" s="76"/>
    </row>
    <row r="11" spans="2:12" x14ac:dyDescent="0.25">
      <c r="B11" s="76">
        <v>5005</v>
      </c>
      <c r="C11" s="74" t="s">
        <v>693</v>
      </c>
      <c r="D11" s="76" t="s">
        <v>651</v>
      </c>
      <c r="E11" s="76" t="s">
        <v>651</v>
      </c>
      <c r="G11" s="80"/>
      <c r="H11" s="81"/>
      <c r="I11" s="76" t="s">
        <v>336</v>
      </c>
      <c r="J11" s="171"/>
      <c r="L11" s="151" t="s">
        <v>865</v>
      </c>
    </row>
    <row r="12" spans="2:12" x14ac:dyDescent="0.25">
      <c r="B12" s="76">
        <v>5010</v>
      </c>
      <c r="C12" s="74" t="s">
        <v>694</v>
      </c>
      <c r="D12" s="76" t="s">
        <v>651</v>
      </c>
      <c r="E12" s="76" t="s">
        <v>651</v>
      </c>
      <c r="G12" s="80"/>
      <c r="H12" s="81"/>
      <c r="I12" s="76" t="s">
        <v>336</v>
      </c>
      <c r="J12" s="171"/>
      <c r="L12" s="151" t="s">
        <v>865</v>
      </c>
    </row>
    <row r="13" spans="2:12" x14ac:dyDescent="0.25">
      <c r="B13" s="76">
        <v>5012</v>
      </c>
      <c r="C13" s="74" t="s">
        <v>695</v>
      </c>
      <c r="D13" s="76" t="s">
        <v>651</v>
      </c>
      <c r="E13" s="76" t="s">
        <v>651</v>
      </c>
      <c r="G13" s="80"/>
      <c r="H13" s="81"/>
      <c r="I13" s="76" t="s">
        <v>336</v>
      </c>
      <c r="J13" s="171"/>
      <c r="L13" s="151" t="s">
        <v>865</v>
      </c>
    </row>
    <row r="14" spans="2:12" x14ac:dyDescent="0.25">
      <c r="B14" s="76">
        <v>5014</v>
      </c>
      <c r="C14" s="74" t="s">
        <v>696</v>
      </c>
      <c r="D14" s="76" t="s">
        <v>651</v>
      </c>
      <c r="E14" s="76" t="s">
        <v>651</v>
      </c>
      <c r="G14" s="80"/>
      <c r="H14" s="81"/>
      <c r="I14" s="76" t="s">
        <v>336</v>
      </c>
      <c r="J14" s="171"/>
      <c r="L14" s="151" t="s">
        <v>865</v>
      </c>
    </row>
    <row r="15" spans="2:12" x14ac:dyDescent="0.25">
      <c r="B15" s="76">
        <v>5015</v>
      </c>
      <c r="C15" s="74" t="s">
        <v>697</v>
      </c>
      <c r="D15" s="76" t="s">
        <v>651</v>
      </c>
      <c r="E15" s="76" t="s">
        <v>651</v>
      </c>
      <c r="G15" s="80"/>
      <c r="H15" s="81"/>
      <c r="I15" s="76" t="s">
        <v>336</v>
      </c>
      <c r="J15" s="171"/>
      <c r="L15" s="151" t="s">
        <v>865</v>
      </c>
    </row>
    <row r="16" spans="2:12" x14ac:dyDescent="0.25">
      <c r="B16" s="76">
        <v>5016</v>
      </c>
      <c r="C16" s="74" t="s">
        <v>698</v>
      </c>
      <c r="D16" s="76" t="s">
        <v>651</v>
      </c>
      <c r="E16" s="76" t="s">
        <v>651</v>
      </c>
      <c r="G16" s="80"/>
      <c r="H16" s="81"/>
      <c r="I16" s="76" t="s">
        <v>336</v>
      </c>
      <c r="J16" s="171"/>
      <c r="L16" s="151" t="s">
        <v>865</v>
      </c>
    </row>
    <row r="17" spans="2:12" x14ac:dyDescent="0.25">
      <c r="B17" s="76">
        <v>5017</v>
      </c>
      <c r="C17" s="74" t="s">
        <v>699</v>
      </c>
      <c r="D17" s="76" t="s">
        <v>651</v>
      </c>
      <c r="E17" s="76" t="s">
        <v>651</v>
      </c>
      <c r="G17" s="80"/>
      <c r="H17" s="81"/>
      <c r="I17" s="76" t="s">
        <v>336</v>
      </c>
      <c r="J17" s="171"/>
      <c r="L17" s="151" t="s">
        <v>865</v>
      </c>
    </row>
    <row r="18" spans="2:12" x14ac:dyDescent="0.25">
      <c r="B18" s="76">
        <v>5020</v>
      </c>
      <c r="C18" s="74" t="s">
        <v>700</v>
      </c>
      <c r="D18" s="76" t="s">
        <v>651</v>
      </c>
      <c r="E18" s="76" t="s">
        <v>651</v>
      </c>
      <c r="G18" s="80"/>
      <c r="H18" s="81"/>
      <c r="I18" s="76" t="s">
        <v>336</v>
      </c>
      <c r="J18" s="171"/>
      <c r="L18" s="151" t="s">
        <v>865</v>
      </c>
    </row>
    <row r="19" spans="2:12" x14ac:dyDescent="0.25">
      <c r="B19" s="76">
        <v>5025</v>
      </c>
      <c r="C19" s="74" t="s">
        <v>701</v>
      </c>
      <c r="D19" s="76" t="s">
        <v>651</v>
      </c>
      <c r="E19" s="76" t="s">
        <v>651</v>
      </c>
      <c r="G19" s="80"/>
      <c r="H19" s="81"/>
      <c r="I19" s="76" t="s">
        <v>336</v>
      </c>
      <c r="J19" s="171"/>
      <c r="L19" s="151" t="s">
        <v>865</v>
      </c>
    </row>
    <row r="20" spans="2:12" x14ac:dyDescent="0.25">
      <c r="B20" s="76">
        <v>5030</v>
      </c>
      <c r="C20" s="74" t="s">
        <v>702</v>
      </c>
      <c r="D20" s="76" t="s">
        <v>651</v>
      </c>
      <c r="E20" s="76" t="s">
        <v>651</v>
      </c>
      <c r="G20" s="80"/>
      <c r="H20" s="81"/>
      <c r="I20" s="76" t="s">
        <v>336</v>
      </c>
      <c r="J20" s="171"/>
      <c r="L20" s="151" t="s">
        <v>865</v>
      </c>
    </row>
    <row r="21" spans="2:12" x14ac:dyDescent="0.25">
      <c r="B21" s="76">
        <v>5035</v>
      </c>
      <c r="C21" s="74" t="s">
        <v>703</v>
      </c>
      <c r="D21" s="76" t="s">
        <v>651</v>
      </c>
      <c r="E21" s="76" t="s">
        <v>651</v>
      </c>
      <c r="G21" s="80"/>
      <c r="H21" s="81"/>
      <c r="I21" s="76" t="s">
        <v>336</v>
      </c>
      <c r="J21" s="171"/>
      <c r="L21" s="151" t="s">
        <v>865</v>
      </c>
    </row>
    <row r="22" spans="2:12" x14ac:dyDescent="0.25">
      <c r="B22" s="76">
        <v>5040</v>
      </c>
      <c r="C22" s="74" t="s">
        <v>704</v>
      </c>
      <c r="D22" s="76" t="s">
        <v>651</v>
      </c>
      <c r="E22" s="76" t="s">
        <v>651</v>
      </c>
      <c r="G22" s="80"/>
      <c r="H22" s="81"/>
      <c r="I22" s="76" t="s">
        <v>336</v>
      </c>
      <c r="J22" s="171"/>
      <c r="L22" s="151" t="s">
        <v>865</v>
      </c>
    </row>
    <row r="23" spans="2:12" x14ac:dyDescent="0.25">
      <c r="B23" s="76">
        <v>5045</v>
      </c>
      <c r="C23" s="74" t="s">
        <v>705</v>
      </c>
      <c r="D23" s="76" t="s">
        <v>651</v>
      </c>
      <c r="E23" s="76" t="s">
        <v>651</v>
      </c>
      <c r="G23" s="80"/>
      <c r="H23" s="81"/>
      <c r="I23" s="76" t="s">
        <v>336</v>
      </c>
      <c r="J23" s="171"/>
      <c r="L23" s="151" t="s">
        <v>865</v>
      </c>
    </row>
    <row r="24" spans="2:12" x14ac:dyDescent="0.25">
      <c r="B24" s="76">
        <v>5050</v>
      </c>
      <c r="C24" s="74" t="s">
        <v>706</v>
      </c>
      <c r="D24" s="76" t="s">
        <v>651</v>
      </c>
      <c r="E24" s="76" t="s">
        <v>651</v>
      </c>
      <c r="G24" s="80"/>
      <c r="H24" s="81"/>
      <c r="I24" s="76" t="s">
        <v>336</v>
      </c>
      <c r="J24" s="171"/>
      <c r="L24" s="151" t="s">
        <v>865</v>
      </c>
    </row>
    <row r="25" spans="2:12" x14ac:dyDescent="0.25">
      <c r="B25" s="76">
        <v>5055</v>
      </c>
      <c r="C25" s="74" t="s">
        <v>707</v>
      </c>
      <c r="D25" s="76" t="s">
        <v>651</v>
      </c>
      <c r="E25" s="76" t="s">
        <v>651</v>
      </c>
      <c r="G25" s="80"/>
      <c r="H25" s="81"/>
      <c r="I25" s="76" t="s">
        <v>336</v>
      </c>
      <c r="J25" s="171"/>
      <c r="L25" s="151" t="s">
        <v>865</v>
      </c>
    </row>
    <row r="26" spans="2:12" x14ac:dyDescent="0.25">
      <c r="B26" s="76">
        <v>5060</v>
      </c>
      <c r="C26" s="74" t="s">
        <v>708</v>
      </c>
      <c r="D26" s="86" t="s">
        <v>656</v>
      </c>
      <c r="E26" s="86" t="s">
        <v>656</v>
      </c>
      <c r="G26" s="80"/>
      <c r="H26" s="81"/>
      <c r="I26" s="76" t="s">
        <v>336</v>
      </c>
      <c r="J26" s="172"/>
      <c r="L26" s="151" t="s">
        <v>880</v>
      </c>
    </row>
    <row r="27" spans="2:12" x14ac:dyDescent="0.25">
      <c r="B27" s="76">
        <v>5065</v>
      </c>
      <c r="C27" s="74" t="s">
        <v>709</v>
      </c>
      <c r="D27" s="76" t="s">
        <v>651</v>
      </c>
      <c r="E27" s="76" t="s">
        <v>651</v>
      </c>
      <c r="G27" s="80"/>
      <c r="H27" s="81"/>
      <c r="I27" s="76" t="s">
        <v>336</v>
      </c>
      <c r="J27" s="171"/>
      <c r="L27" s="151" t="s">
        <v>865</v>
      </c>
    </row>
    <row r="28" spans="2:12" x14ac:dyDescent="0.25">
      <c r="B28" s="76">
        <v>5070</v>
      </c>
      <c r="C28" s="74" t="s">
        <v>710</v>
      </c>
      <c r="D28" s="76" t="s">
        <v>651</v>
      </c>
      <c r="E28" s="76" t="s">
        <v>651</v>
      </c>
      <c r="G28" s="80"/>
      <c r="H28" s="81"/>
      <c r="I28" s="76" t="s">
        <v>336</v>
      </c>
      <c r="J28" s="171"/>
      <c r="L28" s="151" t="s">
        <v>865</v>
      </c>
    </row>
    <row r="29" spans="2:12" x14ac:dyDescent="0.25">
      <c r="B29" s="76">
        <v>5075</v>
      </c>
      <c r="C29" s="74" t="s">
        <v>711</v>
      </c>
      <c r="D29" s="76" t="s">
        <v>651</v>
      </c>
      <c r="E29" s="76" t="s">
        <v>651</v>
      </c>
      <c r="G29" s="80"/>
      <c r="H29" s="81"/>
      <c r="I29" s="76" t="s">
        <v>336</v>
      </c>
      <c r="J29" s="171"/>
      <c r="L29" s="151" t="s">
        <v>865</v>
      </c>
    </row>
    <row r="30" spans="2:12" x14ac:dyDescent="0.25">
      <c r="B30" s="76">
        <v>5085</v>
      </c>
      <c r="C30" s="74" t="s">
        <v>712</v>
      </c>
      <c r="D30" s="76" t="s">
        <v>651</v>
      </c>
      <c r="E30" s="76" t="s">
        <v>651</v>
      </c>
      <c r="G30" s="80"/>
      <c r="H30" s="81"/>
      <c r="I30" s="76" t="s">
        <v>336</v>
      </c>
      <c r="J30" s="171"/>
      <c r="L30" s="151" t="s">
        <v>865</v>
      </c>
    </row>
    <row r="31" spans="2:12" x14ac:dyDescent="0.25">
      <c r="B31" s="76">
        <v>5090</v>
      </c>
      <c r="C31" s="74" t="s">
        <v>713</v>
      </c>
      <c r="D31" s="76" t="s">
        <v>651</v>
      </c>
      <c r="E31" s="76" t="s">
        <v>651</v>
      </c>
      <c r="G31" s="80"/>
      <c r="H31" s="81"/>
      <c r="I31" s="76" t="s">
        <v>336</v>
      </c>
      <c r="J31" s="171"/>
      <c r="L31" s="151" t="s">
        <v>865</v>
      </c>
    </row>
    <row r="32" spans="2:12" x14ac:dyDescent="0.25">
      <c r="B32" s="76">
        <v>5095</v>
      </c>
      <c r="C32" s="74" t="s">
        <v>714</v>
      </c>
      <c r="D32" s="76" t="s">
        <v>651</v>
      </c>
      <c r="E32" s="76" t="s">
        <v>651</v>
      </c>
      <c r="G32" s="80"/>
      <c r="H32" s="81"/>
      <c r="I32" s="76" t="s">
        <v>336</v>
      </c>
      <c r="J32" s="171"/>
      <c r="L32" s="151" t="s">
        <v>865</v>
      </c>
    </row>
    <row r="33" spans="2:12" x14ac:dyDescent="0.25">
      <c r="B33" s="76">
        <v>5096</v>
      </c>
      <c r="C33" s="74" t="s">
        <v>715</v>
      </c>
      <c r="D33" s="76" t="s">
        <v>651</v>
      </c>
      <c r="E33" s="76" t="s">
        <v>651</v>
      </c>
      <c r="G33" s="80"/>
      <c r="H33" s="81"/>
      <c r="I33" s="76" t="s">
        <v>336</v>
      </c>
      <c r="J33" s="171"/>
      <c r="L33" s="151" t="s">
        <v>865</v>
      </c>
    </row>
    <row r="34" spans="2:12" x14ac:dyDescent="0.25">
      <c r="G34" s="80"/>
      <c r="H34" s="81"/>
      <c r="J34" s="92"/>
    </row>
    <row r="35" spans="2:12" x14ac:dyDescent="0.25">
      <c r="B35" s="77" t="s">
        <v>282</v>
      </c>
      <c r="G35" s="81" t="s">
        <v>820</v>
      </c>
      <c r="H35" s="81" t="s">
        <v>801</v>
      </c>
      <c r="I35" s="92">
        <f>SUMIF('2012 data'!$B$2:$B$74,'1. Company Selection'!$D$2,'2012 data'!$AR$2:$AR$74)</f>
        <v>1266289</v>
      </c>
      <c r="J35" s="92">
        <f>SUM(J38:J49)+J53</f>
        <v>0</v>
      </c>
      <c r="L35" s="151" t="s">
        <v>866</v>
      </c>
    </row>
    <row r="36" spans="2:12" x14ac:dyDescent="0.25">
      <c r="B36" s="85"/>
      <c r="G36" s="80"/>
      <c r="H36" s="81"/>
      <c r="J36" s="92"/>
    </row>
    <row r="37" spans="2:12" x14ac:dyDescent="0.25">
      <c r="B37" s="76" t="s">
        <v>648</v>
      </c>
      <c r="C37" s="74" t="s">
        <v>649</v>
      </c>
      <c r="G37" s="80"/>
      <c r="H37" s="81"/>
      <c r="J37" s="92"/>
    </row>
    <row r="38" spans="2:12" x14ac:dyDescent="0.25">
      <c r="B38" s="76">
        <v>5105</v>
      </c>
      <c r="C38" s="74" t="s">
        <v>716</v>
      </c>
      <c r="D38" s="76" t="s">
        <v>651</v>
      </c>
      <c r="E38" s="76" t="s">
        <v>651</v>
      </c>
      <c r="G38" s="80"/>
      <c r="H38" s="81"/>
      <c r="I38" s="76" t="s">
        <v>336</v>
      </c>
      <c r="J38" s="171"/>
      <c r="L38" s="151" t="s">
        <v>865</v>
      </c>
    </row>
    <row r="39" spans="2:12" x14ac:dyDescent="0.25">
      <c r="B39" s="76">
        <v>5110</v>
      </c>
      <c r="C39" s="74" t="s">
        <v>717</v>
      </c>
      <c r="D39" s="76" t="s">
        <v>651</v>
      </c>
      <c r="E39" s="76" t="s">
        <v>651</v>
      </c>
      <c r="G39" s="80"/>
      <c r="H39" s="81"/>
      <c r="I39" s="76" t="s">
        <v>336</v>
      </c>
      <c r="J39" s="171"/>
      <c r="L39" s="151" t="s">
        <v>865</v>
      </c>
    </row>
    <row r="40" spans="2:12" x14ac:dyDescent="0.25">
      <c r="B40" s="76">
        <v>5112</v>
      </c>
      <c r="C40" s="74" t="s">
        <v>718</v>
      </c>
      <c r="D40" s="76" t="s">
        <v>651</v>
      </c>
      <c r="E40" s="76" t="s">
        <v>651</v>
      </c>
      <c r="G40" s="80"/>
      <c r="H40" s="81"/>
      <c r="I40" s="76" t="s">
        <v>336</v>
      </c>
      <c r="J40" s="171"/>
      <c r="L40" s="151" t="s">
        <v>865</v>
      </c>
    </row>
    <row r="41" spans="2:12" x14ac:dyDescent="0.25">
      <c r="B41" s="76">
        <v>5114</v>
      </c>
      <c r="C41" s="74" t="s">
        <v>719</v>
      </c>
      <c r="D41" s="76" t="s">
        <v>651</v>
      </c>
      <c r="E41" s="76" t="s">
        <v>651</v>
      </c>
      <c r="G41" s="80"/>
      <c r="H41" s="81"/>
      <c r="I41" s="76" t="s">
        <v>336</v>
      </c>
      <c r="J41" s="171"/>
      <c r="L41" s="151" t="s">
        <v>865</v>
      </c>
    </row>
    <row r="42" spans="2:12" x14ac:dyDescent="0.25">
      <c r="B42" s="76">
        <v>5120</v>
      </c>
      <c r="C42" s="74" t="s">
        <v>720</v>
      </c>
      <c r="D42" s="76" t="s">
        <v>651</v>
      </c>
      <c r="E42" s="76" t="s">
        <v>651</v>
      </c>
      <c r="G42" s="80"/>
      <c r="H42" s="81"/>
      <c r="I42" s="76" t="s">
        <v>336</v>
      </c>
      <c r="J42" s="171"/>
      <c r="L42" s="151" t="s">
        <v>865</v>
      </c>
    </row>
    <row r="43" spans="2:12" x14ac:dyDescent="0.25">
      <c r="B43" s="76">
        <v>5125</v>
      </c>
      <c r="C43" s="74" t="s">
        <v>721</v>
      </c>
      <c r="D43" s="76" t="s">
        <v>651</v>
      </c>
      <c r="E43" s="76" t="s">
        <v>651</v>
      </c>
      <c r="G43" s="80"/>
      <c r="H43" s="81"/>
      <c r="I43" s="76" t="s">
        <v>336</v>
      </c>
      <c r="J43" s="171"/>
      <c r="L43" s="151" t="s">
        <v>865</v>
      </c>
    </row>
    <row r="44" spans="2:12" x14ac:dyDescent="0.25">
      <c r="B44" s="76">
        <v>5130</v>
      </c>
      <c r="C44" s="74" t="s">
        <v>722</v>
      </c>
      <c r="D44" s="76" t="s">
        <v>651</v>
      </c>
      <c r="E44" s="76" t="s">
        <v>651</v>
      </c>
      <c r="G44" s="80"/>
      <c r="H44" s="81"/>
      <c r="I44" s="76" t="s">
        <v>336</v>
      </c>
      <c r="J44" s="171"/>
      <c r="L44" s="151" t="s">
        <v>865</v>
      </c>
    </row>
    <row r="45" spans="2:12" x14ac:dyDescent="0.25">
      <c r="B45" s="76">
        <v>5135</v>
      </c>
      <c r="C45" s="74" t="s">
        <v>723</v>
      </c>
      <c r="D45" s="76" t="s">
        <v>651</v>
      </c>
      <c r="E45" s="76" t="s">
        <v>651</v>
      </c>
      <c r="G45" s="80"/>
      <c r="H45" s="81"/>
      <c r="I45" s="76" t="s">
        <v>336</v>
      </c>
      <c r="J45" s="171"/>
      <c r="L45" s="151" t="s">
        <v>865</v>
      </c>
    </row>
    <row r="46" spans="2:12" x14ac:dyDescent="0.25">
      <c r="B46" s="76">
        <v>5145</v>
      </c>
      <c r="C46" s="74" t="s">
        <v>724</v>
      </c>
      <c r="D46" s="76" t="s">
        <v>651</v>
      </c>
      <c r="E46" s="76" t="s">
        <v>651</v>
      </c>
      <c r="G46" s="80"/>
      <c r="H46" s="81"/>
      <c r="I46" s="76" t="s">
        <v>336</v>
      </c>
      <c r="J46" s="171"/>
      <c r="L46" s="151" t="s">
        <v>865</v>
      </c>
    </row>
    <row r="47" spans="2:12" x14ac:dyDescent="0.25">
      <c r="B47" s="76">
        <v>5150</v>
      </c>
      <c r="C47" s="74" t="s">
        <v>725</v>
      </c>
      <c r="D47" s="76" t="s">
        <v>651</v>
      </c>
      <c r="E47" s="76" t="s">
        <v>651</v>
      </c>
      <c r="G47" s="80"/>
      <c r="H47" s="81"/>
      <c r="I47" s="76" t="s">
        <v>336</v>
      </c>
      <c r="J47" s="171"/>
      <c r="L47" s="151" t="s">
        <v>865</v>
      </c>
    </row>
    <row r="48" spans="2:12" x14ac:dyDescent="0.25">
      <c r="B48" s="76">
        <v>5155</v>
      </c>
      <c r="C48" s="74" t="s">
        <v>726</v>
      </c>
      <c r="D48" s="76" t="s">
        <v>651</v>
      </c>
      <c r="E48" s="76" t="s">
        <v>651</v>
      </c>
      <c r="G48" s="80"/>
      <c r="H48" s="81"/>
      <c r="I48" s="76" t="s">
        <v>336</v>
      </c>
      <c r="J48" s="171"/>
      <c r="L48" s="151" t="s">
        <v>865</v>
      </c>
    </row>
    <row r="49" spans="2:12" x14ac:dyDescent="0.25">
      <c r="B49" s="76">
        <v>5160</v>
      </c>
      <c r="C49" s="74" t="s">
        <v>727</v>
      </c>
      <c r="D49" s="76" t="s">
        <v>651</v>
      </c>
      <c r="E49" s="76" t="s">
        <v>651</v>
      </c>
      <c r="G49" s="80"/>
      <c r="H49" s="81"/>
      <c r="I49" s="76" t="s">
        <v>336</v>
      </c>
      <c r="J49" s="171"/>
      <c r="L49" s="151" t="s">
        <v>865</v>
      </c>
    </row>
    <row r="50" spans="2:12" x14ac:dyDescent="0.25">
      <c r="B50" s="76">
        <v>5165</v>
      </c>
      <c r="C50" s="74" t="s">
        <v>728</v>
      </c>
      <c r="D50" s="86" t="s">
        <v>656</v>
      </c>
      <c r="E50" s="86" t="s">
        <v>656</v>
      </c>
      <c r="G50" s="80"/>
      <c r="H50" s="81"/>
      <c r="I50" s="76" t="s">
        <v>336</v>
      </c>
      <c r="J50" s="172"/>
      <c r="L50" s="151" t="s">
        <v>880</v>
      </c>
    </row>
    <row r="51" spans="2:12" x14ac:dyDescent="0.25">
      <c r="B51" s="76">
        <v>5170</v>
      </c>
      <c r="C51" s="74" t="s">
        <v>729</v>
      </c>
      <c r="D51" s="86" t="s">
        <v>656</v>
      </c>
      <c r="E51" s="86" t="s">
        <v>656</v>
      </c>
      <c r="G51" s="80"/>
      <c r="H51" s="81"/>
      <c r="I51" s="76" t="s">
        <v>336</v>
      </c>
      <c r="J51" s="172"/>
      <c r="L51" s="151" t="s">
        <v>880</v>
      </c>
    </row>
    <row r="52" spans="2:12" x14ac:dyDescent="0.25">
      <c r="B52" s="76">
        <v>5172</v>
      </c>
      <c r="C52" s="74" t="s">
        <v>730</v>
      </c>
      <c r="D52" s="86" t="s">
        <v>656</v>
      </c>
      <c r="E52" s="86" t="s">
        <v>656</v>
      </c>
      <c r="G52" s="80"/>
      <c r="H52" s="81"/>
      <c r="I52" s="76" t="s">
        <v>336</v>
      </c>
      <c r="J52" s="172"/>
      <c r="L52" s="151" t="s">
        <v>880</v>
      </c>
    </row>
    <row r="53" spans="2:12" x14ac:dyDescent="0.25">
      <c r="B53" s="76">
        <v>5175</v>
      </c>
      <c r="C53" s="74" t="s">
        <v>731</v>
      </c>
      <c r="D53" s="76" t="s">
        <v>651</v>
      </c>
      <c r="E53" s="76" t="s">
        <v>651</v>
      </c>
      <c r="G53" s="80"/>
      <c r="H53" s="81"/>
      <c r="I53" s="76" t="s">
        <v>336</v>
      </c>
      <c r="J53" s="171"/>
      <c r="L53" s="151" t="s">
        <v>865</v>
      </c>
    </row>
    <row r="54" spans="2:12" x14ac:dyDescent="0.25">
      <c r="B54" s="76">
        <v>5178</v>
      </c>
      <c r="C54" s="74" t="s">
        <v>732</v>
      </c>
      <c r="D54" s="86" t="s">
        <v>656</v>
      </c>
      <c r="E54" s="86" t="s">
        <v>656</v>
      </c>
      <c r="G54" s="80"/>
      <c r="H54" s="81"/>
      <c r="I54" s="76" t="s">
        <v>336</v>
      </c>
      <c r="J54" s="173"/>
      <c r="L54" s="151" t="s">
        <v>880</v>
      </c>
    </row>
    <row r="55" spans="2:12" x14ac:dyDescent="0.25">
      <c r="B55" s="76">
        <v>5185</v>
      </c>
      <c r="C55" s="74" t="s">
        <v>733</v>
      </c>
      <c r="D55" s="86" t="s">
        <v>656</v>
      </c>
      <c r="E55" s="86" t="s">
        <v>656</v>
      </c>
      <c r="G55" s="80"/>
      <c r="H55" s="81"/>
      <c r="I55" s="76" t="s">
        <v>336</v>
      </c>
      <c r="J55" s="173"/>
      <c r="L55" s="151" t="s">
        <v>880</v>
      </c>
    </row>
    <row r="56" spans="2:12" x14ac:dyDescent="0.25">
      <c r="B56" s="76">
        <v>5186</v>
      </c>
      <c r="C56" s="74" t="s">
        <v>734</v>
      </c>
      <c r="D56" s="86" t="s">
        <v>656</v>
      </c>
      <c r="E56" s="86" t="s">
        <v>656</v>
      </c>
      <c r="G56" s="80"/>
      <c r="H56" s="81"/>
      <c r="I56" s="76" t="s">
        <v>336</v>
      </c>
      <c r="J56" s="173"/>
      <c r="L56" s="151" t="s">
        <v>880</v>
      </c>
    </row>
    <row r="57" spans="2:12" x14ac:dyDescent="0.25">
      <c r="B57" s="76">
        <v>5190</v>
      </c>
      <c r="C57" s="74" t="s">
        <v>735</v>
      </c>
      <c r="D57" s="86" t="s">
        <v>656</v>
      </c>
      <c r="E57" s="86" t="s">
        <v>656</v>
      </c>
      <c r="G57" s="80"/>
      <c r="H57" s="81"/>
      <c r="I57" s="76" t="s">
        <v>336</v>
      </c>
      <c r="J57" s="173"/>
      <c r="L57" s="151" t="s">
        <v>880</v>
      </c>
    </row>
    <row r="58" spans="2:12" x14ac:dyDescent="0.25">
      <c r="B58" s="76">
        <v>5192</v>
      </c>
      <c r="C58" s="74" t="s">
        <v>736</v>
      </c>
      <c r="D58" s="86" t="s">
        <v>656</v>
      </c>
      <c r="E58" s="86" t="s">
        <v>656</v>
      </c>
      <c r="G58" s="80"/>
      <c r="H58" s="81"/>
      <c r="I58" s="76" t="s">
        <v>336</v>
      </c>
      <c r="J58" s="173"/>
      <c r="L58" s="151" t="s">
        <v>880</v>
      </c>
    </row>
    <row r="59" spans="2:12" x14ac:dyDescent="0.25">
      <c r="B59" s="76">
        <v>5195</v>
      </c>
      <c r="C59" s="74" t="s">
        <v>737</v>
      </c>
      <c r="D59" s="86" t="s">
        <v>656</v>
      </c>
      <c r="E59" s="86" t="s">
        <v>656</v>
      </c>
      <c r="G59" s="80"/>
      <c r="H59" s="81"/>
      <c r="I59" s="76" t="s">
        <v>336</v>
      </c>
      <c r="J59" s="173"/>
      <c r="L59" s="151" t="s">
        <v>880</v>
      </c>
    </row>
    <row r="60" spans="2:12" x14ac:dyDescent="0.25">
      <c r="G60" s="80"/>
      <c r="H60" s="81"/>
      <c r="J60" s="92"/>
    </row>
    <row r="61" spans="2:12" x14ac:dyDescent="0.25">
      <c r="B61" s="77" t="s">
        <v>738</v>
      </c>
      <c r="G61" s="81" t="s">
        <v>820</v>
      </c>
      <c r="H61" s="81" t="s">
        <v>802</v>
      </c>
      <c r="I61" s="92">
        <f>SUMIF('2012 data'!$B$2:$B$74,'1. Company Selection'!$D$2,'2012 data'!$AS$2:$AS$74)</f>
        <v>2415030</v>
      </c>
      <c r="J61" s="92">
        <f>SUM(J63:J68)+J70</f>
        <v>0</v>
      </c>
      <c r="L61" s="151" t="s">
        <v>866</v>
      </c>
    </row>
    <row r="62" spans="2:12" x14ac:dyDescent="0.25">
      <c r="B62" s="76" t="s">
        <v>648</v>
      </c>
      <c r="C62" s="74" t="s">
        <v>649</v>
      </c>
      <c r="G62" s="80"/>
      <c r="H62" s="81"/>
      <c r="J62" s="92"/>
    </row>
    <row r="63" spans="2:12" x14ac:dyDescent="0.25">
      <c r="B63" s="76">
        <v>5305</v>
      </c>
      <c r="C63" s="74" t="s">
        <v>739</v>
      </c>
      <c r="D63" s="76" t="s">
        <v>651</v>
      </c>
      <c r="E63" s="76" t="s">
        <v>651</v>
      </c>
      <c r="G63" s="80"/>
      <c r="H63" s="81"/>
      <c r="I63" s="76" t="s">
        <v>336</v>
      </c>
      <c r="J63" s="171"/>
      <c r="L63" s="151" t="s">
        <v>865</v>
      </c>
    </row>
    <row r="64" spans="2:12" x14ac:dyDescent="0.25">
      <c r="B64" s="76">
        <v>5310</v>
      </c>
      <c r="C64" s="74" t="s">
        <v>740</v>
      </c>
      <c r="D64" s="76" t="s">
        <v>651</v>
      </c>
      <c r="E64" s="76" t="s">
        <v>651</v>
      </c>
      <c r="G64" s="80"/>
      <c r="H64" s="81"/>
      <c r="I64" s="76" t="s">
        <v>336</v>
      </c>
      <c r="J64" s="171"/>
      <c r="L64" s="151" t="s">
        <v>865</v>
      </c>
    </row>
    <row r="65" spans="2:12" x14ac:dyDescent="0.25">
      <c r="B65" s="76">
        <v>5315</v>
      </c>
      <c r="C65" s="74" t="s">
        <v>741</v>
      </c>
      <c r="D65" s="76" t="s">
        <v>651</v>
      </c>
      <c r="E65" s="76" t="s">
        <v>651</v>
      </c>
      <c r="G65" s="80"/>
      <c r="H65" s="81"/>
      <c r="I65" s="76" t="s">
        <v>336</v>
      </c>
      <c r="J65" s="171"/>
      <c r="L65" s="151" t="s">
        <v>865</v>
      </c>
    </row>
    <row r="66" spans="2:12" x14ac:dyDescent="0.25">
      <c r="B66" s="76">
        <v>5320</v>
      </c>
      <c r="C66" s="74" t="s">
        <v>742</v>
      </c>
      <c r="D66" s="76" t="s">
        <v>651</v>
      </c>
      <c r="E66" s="76" t="s">
        <v>651</v>
      </c>
      <c r="G66" s="80"/>
      <c r="H66" s="81"/>
      <c r="I66" s="76" t="s">
        <v>336</v>
      </c>
      <c r="J66" s="171"/>
      <c r="L66" s="151" t="s">
        <v>865</v>
      </c>
    </row>
    <row r="67" spans="2:12" x14ac:dyDescent="0.25">
      <c r="B67" s="76">
        <v>5325</v>
      </c>
      <c r="C67" s="74" t="s">
        <v>743</v>
      </c>
      <c r="D67" s="76" t="s">
        <v>651</v>
      </c>
      <c r="E67" s="76" t="s">
        <v>651</v>
      </c>
      <c r="G67" s="80"/>
      <c r="H67" s="81"/>
      <c r="I67" s="76" t="s">
        <v>336</v>
      </c>
      <c r="J67" s="171"/>
      <c r="L67" s="151" t="s">
        <v>865</v>
      </c>
    </row>
    <row r="68" spans="2:12" x14ac:dyDescent="0.25">
      <c r="B68" s="76">
        <v>5330</v>
      </c>
      <c r="C68" s="74" t="s">
        <v>744</v>
      </c>
      <c r="D68" s="76" t="s">
        <v>651</v>
      </c>
      <c r="E68" s="76" t="s">
        <v>651</v>
      </c>
      <c r="G68" s="80"/>
      <c r="H68" s="81"/>
      <c r="I68" s="76" t="s">
        <v>336</v>
      </c>
      <c r="J68" s="171"/>
      <c r="L68" s="151" t="s">
        <v>865</v>
      </c>
    </row>
    <row r="69" spans="2:12" x14ac:dyDescent="0.25">
      <c r="B69" s="76">
        <v>5335</v>
      </c>
      <c r="C69" s="74" t="s">
        <v>253</v>
      </c>
      <c r="D69" s="78" t="s">
        <v>656</v>
      </c>
      <c r="E69" s="78" t="s">
        <v>656</v>
      </c>
      <c r="G69" s="80"/>
      <c r="H69" s="81"/>
      <c r="I69" s="76" t="s">
        <v>336</v>
      </c>
      <c r="J69" s="172"/>
      <c r="L69" s="151" t="s">
        <v>880</v>
      </c>
    </row>
    <row r="70" spans="2:12" x14ac:dyDescent="0.25">
      <c r="B70" s="76">
        <v>5340</v>
      </c>
      <c r="C70" s="74" t="s">
        <v>745</v>
      </c>
      <c r="D70" s="76" t="s">
        <v>651</v>
      </c>
      <c r="E70" s="76" t="s">
        <v>651</v>
      </c>
      <c r="G70" s="80"/>
      <c r="H70" s="81"/>
      <c r="I70" s="76" t="s">
        <v>336</v>
      </c>
      <c r="J70" s="171"/>
      <c r="L70" s="151" t="s">
        <v>865</v>
      </c>
    </row>
    <row r="71" spans="2:12" x14ac:dyDescent="0.25">
      <c r="G71" s="80"/>
      <c r="H71" s="81"/>
      <c r="J71" s="92"/>
    </row>
    <row r="72" spans="2:12" x14ac:dyDescent="0.25">
      <c r="B72" s="77" t="s">
        <v>284</v>
      </c>
      <c r="G72" s="81" t="s">
        <v>820</v>
      </c>
      <c r="H72" s="81" t="s">
        <v>803</v>
      </c>
      <c r="I72" s="92">
        <f>SUMIF('2012 data'!$B$2:$B$74,'1. Company Selection'!$D$2,'2012 data'!$AT$2:$AT$74)</f>
        <v>201978</v>
      </c>
      <c r="J72" s="92">
        <f>J74+J75+J77+J78</f>
        <v>0</v>
      </c>
      <c r="L72" s="151" t="s">
        <v>866</v>
      </c>
    </row>
    <row r="73" spans="2:12" x14ac:dyDescent="0.25">
      <c r="B73" s="76" t="s">
        <v>648</v>
      </c>
      <c r="C73" s="74" t="s">
        <v>649</v>
      </c>
      <c r="G73" s="80"/>
      <c r="H73" s="81"/>
      <c r="J73" s="92"/>
    </row>
    <row r="74" spans="2:12" x14ac:dyDescent="0.25">
      <c r="B74" s="76">
        <v>5405</v>
      </c>
      <c r="C74" s="74" t="s">
        <v>739</v>
      </c>
      <c r="D74" s="76" t="s">
        <v>651</v>
      </c>
      <c r="E74" s="76" t="s">
        <v>651</v>
      </c>
      <c r="G74" s="80"/>
      <c r="H74" s="81"/>
      <c r="I74" s="76" t="s">
        <v>336</v>
      </c>
      <c r="J74" s="171"/>
      <c r="L74" s="151" t="s">
        <v>865</v>
      </c>
    </row>
    <row r="75" spans="2:12" x14ac:dyDescent="0.25">
      <c r="B75" s="76">
        <v>5410</v>
      </c>
      <c r="C75" s="74" t="s">
        <v>746</v>
      </c>
      <c r="D75" s="76" t="s">
        <v>651</v>
      </c>
      <c r="E75" s="76" t="s">
        <v>651</v>
      </c>
      <c r="G75" s="80"/>
      <c r="H75" s="81"/>
      <c r="I75" s="76" t="s">
        <v>336</v>
      </c>
      <c r="J75" s="171"/>
      <c r="L75" s="151" t="s">
        <v>865</v>
      </c>
    </row>
    <row r="76" spans="2:12" x14ac:dyDescent="0.25">
      <c r="B76" s="76">
        <v>5415</v>
      </c>
      <c r="C76" s="74" t="s">
        <v>747</v>
      </c>
      <c r="D76" s="78" t="s">
        <v>656</v>
      </c>
      <c r="E76" s="78" t="s">
        <v>656</v>
      </c>
      <c r="G76" s="80"/>
      <c r="H76" s="81"/>
      <c r="I76" s="76" t="s">
        <v>336</v>
      </c>
      <c r="J76" s="172"/>
      <c r="L76" s="151" t="s">
        <v>880</v>
      </c>
    </row>
    <row r="77" spans="2:12" x14ac:dyDescent="0.25">
      <c r="B77" s="76">
        <v>5420</v>
      </c>
      <c r="C77" s="74" t="s">
        <v>748</v>
      </c>
      <c r="D77" s="76" t="s">
        <v>651</v>
      </c>
      <c r="E77" s="76" t="s">
        <v>651</v>
      </c>
      <c r="G77" s="80"/>
      <c r="H77" s="81"/>
      <c r="I77" s="76" t="s">
        <v>336</v>
      </c>
      <c r="J77" s="171"/>
      <c r="L77" s="151" t="s">
        <v>865</v>
      </c>
    </row>
    <row r="78" spans="2:12" x14ac:dyDescent="0.25">
      <c r="B78" s="76">
        <v>5425</v>
      </c>
      <c r="C78" s="74" t="s">
        <v>749</v>
      </c>
      <c r="D78" s="76" t="s">
        <v>651</v>
      </c>
      <c r="E78" s="76" t="s">
        <v>651</v>
      </c>
      <c r="G78" s="80"/>
      <c r="H78" s="81"/>
      <c r="I78" s="76" t="s">
        <v>336</v>
      </c>
      <c r="J78" s="171"/>
      <c r="L78" s="151" t="s">
        <v>865</v>
      </c>
    </row>
    <row r="79" spans="2:12" x14ac:dyDescent="0.25">
      <c r="D79" s="76"/>
      <c r="E79" s="76"/>
      <c r="G79" s="80"/>
      <c r="H79" s="81"/>
      <c r="J79" s="92"/>
    </row>
    <row r="80" spans="2:12" x14ac:dyDescent="0.25">
      <c r="B80" s="77" t="s">
        <v>286</v>
      </c>
      <c r="D80" s="76"/>
      <c r="E80" s="76"/>
      <c r="G80" s="81" t="s">
        <v>820</v>
      </c>
      <c r="H80" s="81" t="s">
        <v>805</v>
      </c>
      <c r="I80" s="92">
        <f>SUMIF('2012 data'!$B$2:$B$74,'1. Company Selection'!$D$2,'2012 data'!$AV$2:$AV$74)</f>
        <v>2095400</v>
      </c>
      <c r="J80" s="92">
        <f>SUM(J82:J87)+SUM(J89:J92)+SUM(J94:J97)</f>
        <v>0</v>
      </c>
      <c r="L80" s="151" t="s">
        <v>866</v>
      </c>
    </row>
    <row r="81" spans="2:12" x14ac:dyDescent="0.25">
      <c r="B81" s="76" t="s">
        <v>648</v>
      </c>
      <c r="C81" s="74" t="s">
        <v>649</v>
      </c>
      <c r="D81" s="76"/>
      <c r="E81" s="76"/>
      <c r="G81" s="80"/>
      <c r="H81" s="81"/>
      <c r="J81" s="92"/>
    </row>
    <row r="82" spans="2:12" x14ac:dyDescent="0.25">
      <c r="B82" s="76">
        <v>5605</v>
      </c>
      <c r="C82" s="74" t="s">
        <v>750</v>
      </c>
      <c r="D82" s="76" t="s">
        <v>651</v>
      </c>
      <c r="E82" s="76" t="s">
        <v>651</v>
      </c>
      <c r="G82" s="80"/>
      <c r="H82" s="81"/>
      <c r="I82" s="76" t="s">
        <v>336</v>
      </c>
      <c r="J82" s="171"/>
      <c r="L82" s="151" t="s">
        <v>865</v>
      </c>
    </row>
    <row r="83" spans="2:12" x14ac:dyDescent="0.25">
      <c r="B83" s="76">
        <v>5610</v>
      </c>
      <c r="C83" s="74" t="s">
        <v>751</v>
      </c>
      <c r="D83" s="76" t="s">
        <v>651</v>
      </c>
      <c r="E83" s="76" t="s">
        <v>651</v>
      </c>
      <c r="G83" s="80"/>
      <c r="H83" s="81"/>
      <c r="I83" s="76" t="s">
        <v>336</v>
      </c>
      <c r="J83" s="171"/>
      <c r="L83" s="151" t="s">
        <v>865</v>
      </c>
    </row>
    <row r="84" spans="2:12" x14ac:dyDescent="0.25">
      <c r="B84" s="76">
        <v>5615</v>
      </c>
      <c r="C84" s="74" t="s">
        <v>752</v>
      </c>
      <c r="D84" s="76" t="s">
        <v>651</v>
      </c>
      <c r="E84" s="76" t="s">
        <v>651</v>
      </c>
      <c r="G84" s="80"/>
      <c r="H84" s="81"/>
      <c r="I84" s="76" t="s">
        <v>336</v>
      </c>
      <c r="J84" s="171"/>
      <c r="L84" s="151" t="s">
        <v>865</v>
      </c>
    </row>
    <row r="85" spans="2:12" x14ac:dyDescent="0.25">
      <c r="B85" s="76">
        <v>5620</v>
      </c>
      <c r="C85" s="74" t="s">
        <v>753</v>
      </c>
      <c r="D85" s="76" t="s">
        <v>651</v>
      </c>
      <c r="E85" s="76" t="s">
        <v>651</v>
      </c>
      <c r="G85" s="80"/>
      <c r="H85" s="81"/>
      <c r="I85" s="76" t="s">
        <v>336</v>
      </c>
      <c r="J85" s="171"/>
      <c r="L85" s="151" t="s">
        <v>865</v>
      </c>
    </row>
    <row r="86" spans="2:12" x14ac:dyDescent="0.25">
      <c r="B86" s="76">
        <v>5625</v>
      </c>
      <c r="C86" s="74" t="s">
        <v>754</v>
      </c>
      <c r="D86" s="76" t="s">
        <v>651</v>
      </c>
      <c r="E86" s="76" t="s">
        <v>651</v>
      </c>
      <c r="G86" s="80"/>
      <c r="H86" s="81"/>
      <c r="I86" s="76" t="s">
        <v>336</v>
      </c>
      <c r="J86" s="171"/>
      <c r="L86" s="151" t="s">
        <v>865</v>
      </c>
    </row>
    <row r="87" spans="2:12" x14ac:dyDescent="0.25">
      <c r="B87" s="76">
        <v>5630</v>
      </c>
      <c r="C87" s="74" t="s">
        <v>755</v>
      </c>
      <c r="D87" s="76" t="s">
        <v>651</v>
      </c>
      <c r="E87" s="76" t="s">
        <v>651</v>
      </c>
      <c r="G87" s="80"/>
      <c r="H87" s="81"/>
      <c r="I87" s="76" t="s">
        <v>336</v>
      </c>
      <c r="J87" s="171"/>
      <c r="L87" s="151" t="s">
        <v>865</v>
      </c>
    </row>
    <row r="88" spans="2:12" x14ac:dyDescent="0.25">
      <c r="B88" s="76">
        <v>5635</v>
      </c>
      <c r="C88" s="74" t="s">
        <v>756</v>
      </c>
      <c r="D88" s="78" t="s">
        <v>757</v>
      </c>
      <c r="E88" s="78" t="s">
        <v>757</v>
      </c>
      <c r="G88" s="80"/>
      <c r="H88" s="81"/>
      <c r="I88" s="76" t="s">
        <v>336</v>
      </c>
      <c r="J88" s="172"/>
      <c r="L88" s="151" t="s">
        <v>895</v>
      </c>
    </row>
    <row r="89" spans="2:12" x14ac:dyDescent="0.25">
      <c r="B89" s="76">
        <v>5640</v>
      </c>
      <c r="C89" s="74" t="s">
        <v>758</v>
      </c>
      <c r="D89" s="76" t="s">
        <v>651</v>
      </c>
      <c r="E89" s="76" t="s">
        <v>651</v>
      </c>
      <c r="G89" s="80"/>
      <c r="H89" s="81"/>
      <c r="I89" s="76" t="s">
        <v>336</v>
      </c>
      <c r="J89" s="171"/>
      <c r="L89" s="151" t="s">
        <v>865</v>
      </c>
    </row>
    <row r="90" spans="2:12" x14ac:dyDescent="0.25">
      <c r="B90" s="76">
        <v>5645</v>
      </c>
      <c r="C90" s="74" t="s">
        <v>759</v>
      </c>
      <c r="D90" s="76" t="s">
        <v>651</v>
      </c>
      <c r="E90" s="76" t="s">
        <v>651</v>
      </c>
      <c r="G90" s="80"/>
      <c r="H90" s="81"/>
      <c r="I90" s="76" t="s">
        <v>336</v>
      </c>
      <c r="J90" s="171"/>
      <c r="L90" s="151" t="s">
        <v>865</v>
      </c>
    </row>
    <row r="91" spans="2:12" x14ac:dyDescent="0.25">
      <c r="B91" s="76">
        <v>5650</v>
      </c>
      <c r="C91" s="74" t="s">
        <v>760</v>
      </c>
      <c r="D91" s="76" t="s">
        <v>651</v>
      </c>
      <c r="E91" s="76" t="s">
        <v>651</v>
      </c>
      <c r="G91" s="80"/>
      <c r="H91" s="81"/>
      <c r="I91" s="76" t="s">
        <v>336</v>
      </c>
      <c r="J91" s="171"/>
      <c r="L91" s="151" t="s">
        <v>865</v>
      </c>
    </row>
    <row r="92" spans="2:12" x14ac:dyDescent="0.25">
      <c r="B92" s="76">
        <v>5655</v>
      </c>
      <c r="C92" s="74" t="s">
        <v>761</v>
      </c>
      <c r="D92" s="76" t="s">
        <v>651</v>
      </c>
      <c r="E92" s="76" t="s">
        <v>651</v>
      </c>
      <c r="G92" s="80"/>
      <c r="H92" s="81"/>
      <c r="I92" s="76" t="s">
        <v>336</v>
      </c>
      <c r="J92" s="171"/>
      <c r="L92" s="151" t="s">
        <v>865</v>
      </c>
    </row>
    <row r="93" spans="2:12" x14ac:dyDescent="0.25">
      <c r="B93" s="76">
        <v>5660</v>
      </c>
      <c r="C93" s="74" t="s">
        <v>762</v>
      </c>
      <c r="D93" s="78" t="s">
        <v>757</v>
      </c>
      <c r="E93" s="78" t="s">
        <v>757</v>
      </c>
      <c r="G93" s="80"/>
      <c r="H93" s="81"/>
      <c r="I93" s="76" t="s">
        <v>336</v>
      </c>
      <c r="J93" s="172"/>
      <c r="L93" s="151" t="s">
        <v>895</v>
      </c>
    </row>
    <row r="94" spans="2:12" x14ac:dyDescent="0.25">
      <c r="B94" s="76">
        <v>5665</v>
      </c>
      <c r="C94" s="74" t="s">
        <v>763</v>
      </c>
      <c r="D94" s="76" t="s">
        <v>651</v>
      </c>
      <c r="E94" s="76" t="s">
        <v>651</v>
      </c>
      <c r="G94" s="80"/>
      <c r="H94" s="81"/>
      <c r="I94" s="76" t="s">
        <v>336</v>
      </c>
      <c r="J94" s="171"/>
      <c r="L94" s="151" t="s">
        <v>865</v>
      </c>
    </row>
    <row r="95" spans="2:12" x14ac:dyDescent="0.25">
      <c r="B95" s="76">
        <v>5670</v>
      </c>
      <c r="C95" s="74" t="s">
        <v>764</v>
      </c>
      <c r="D95" s="76" t="s">
        <v>651</v>
      </c>
      <c r="E95" s="76" t="s">
        <v>651</v>
      </c>
      <c r="G95" s="80"/>
      <c r="H95" s="81"/>
      <c r="I95" s="76" t="s">
        <v>336</v>
      </c>
      <c r="J95" s="171"/>
      <c r="L95" s="151" t="s">
        <v>865</v>
      </c>
    </row>
    <row r="96" spans="2:12" x14ac:dyDescent="0.25">
      <c r="B96" s="76">
        <v>5675</v>
      </c>
      <c r="C96" s="74" t="s">
        <v>765</v>
      </c>
      <c r="D96" s="76" t="s">
        <v>651</v>
      </c>
      <c r="E96" s="76" t="s">
        <v>651</v>
      </c>
      <c r="G96" s="80"/>
      <c r="H96" s="81"/>
      <c r="I96" s="76" t="s">
        <v>336</v>
      </c>
      <c r="J96" s="171"/>
      <c r="L96" s="151" t="s">
        <v>865</v>
      </c>
    </row>
    <row r="97" spans="2:12" x14ac:dyDescent="0.25">
      <c r="B97" s="76">
        <v>5680</v>
      </c>
      <c r="C97" s="74" t="s">
        <v>766</v>
      </c>
      <c r="D97" s="76" t="s">
        <v>651</v>
      </c>
      <c r="E97" s="76" t="s">
        <v>651</v>
      </c>
      <c r="G97" s="80"/>
      <c r="H97" s="81"/>
      <c r="I97" s="76" t="s">
        <v>336</v>
      </c>
      <c r="J97" s="171"/>
      <c r="L97" s="151" t="s">
        <v>865</v>
      </c>
    </row>
    <row r="98" spans="2:12" x14ac:dyDescent="0.25">
      <c r="B98" s="81">
        <v>5681</v>
      </c>
      <c r="C98" s="80" t="s">
        <v>767</v>
      </c>
      <c r="D98" s="78" t="s">
        <v>656</v>
      </c>
      <c r="E98" s="78" t="s">
        <v>656</v>
      </c>
      <c r="G98" s="80"/>
      <c r="H98" s="81"/>
      <c r="I98" s="76" t="s">
        <v>336</v>
      </c>
      <c r="J98" s="172"/>
      <c r="L98" s="151" t="s">
        <v>880</v>
      </c>
    </row>
    <row r="99" spans="2:12" x14ac:dyDescent="0.25">
      <c r="B99" s="81">
        <v>5685</v>
      </c>
      <c r="C99" s="80" t="s">
        <v>768</v>
      </c>
      <c r="D99" s="78" t="s">
        <v>656</v>
      </c>
      <c r="E99" s="78" t="s">
        <v>656</v>
      </c>
      <c r="G99" s="80"/>
      <c r="H99" s="81"/>
      <c r="I99" s="76" t="s">
        <v>336</v>
      </c>
      <c r="J99" s="172"/>
      <c r="L99" s="151" t="s">
        <v>880</v>
      </c>
    </row>
    <row r="100" spans="2:12" x14ac:dyDescent="0.25">
      <c r="B100" s="81">
        <v>5695</v>
      </c>
      <c r="C100" s="80" t="s">
        <v>769</v>
      </c>
      <c r="D100" s="78" t="s">
        <v>656</v>
      </c>
      <c r="E100" s="78" t="s">
        <v>656</v>
      </c>
      <c r="G100" s="81"/>
      <c r="H100" s="81"/>
      <c r="I100" s="76" t="s">
        <v>336</v>
      </c>
      <c r="J100" s="172"/>
      <c r="L100" s="151" t="s">
        <v>880</v>
      </c>
    </row>
    <row r="101" spans="2:12" ht="14.25" customHeight="1" x14ac:dyDescent="0.25">
      <c r="D101" s="76"/>
      <c r="E101" s="76"/>
      <c r="G101" s="80"/>
      <c r="H101" s="81"/>
      <c r="J101" s="92"/>
    </row>
    <row r="102" spans="2:12" x14ac:dyDescent="0.25">
      <c r="B102" s="77" t="s">
        <v>770</v>
      </c>
      <c r="D102" s="81"/>
      <c r="E102" s="81"/>
      <c r="G102" s="81" t="s">
        <v>820</v>
      </c>
      <c r="H102" s="81" t="s">
        <v>806</v>
      </c>
      <c r="I102" s="92">
        <f>SUMIF('2012 data'!$B$2:$B$74,'1. Company Selection'!$D$2,'2012 data'!$AW$2:$AW$74)</f>
        <v>0</v>
      </c>
      <c r="J102" s="92">
        <f>J103+J104</f>
        <v>0</v>
      </c>
      <c r="L102" s="151" t="s">
        <v>866</v>
      </c>
    </row>
    <row r="103" spans="2:12" x14ac:dyDescent="0.25">
      <c r="B103" s="76">
        <v>5635</v>
      </c>
      <c r="C103" s="74" t="s">
        <v>756</v>
      </c>
      <c r="D103" s="81" t="s">
        <v>651</v>
      </c>
      <c r="E103" s="81" t="s">
        <v>651</v>
      </c>
      <c r="G103" s="80"/>
      <c r="H103" s="81"/>
      <c r="J103" s="171"/>
      <c r="L103" s="151" t="s">
        <v>865</v>
      </c>
    </row>
    <row r="104" spans="2:12" x14ac:dyDescent="0.25">
      <c r="B104" s="76">
        <v>6210</v>
      </c>
      <c r="C104" s="74" t="s">
        <v>771</v>
      </c>
      <c r="D104" s="81" t="s">
        <v>651</v>
      </c>
      <c r="E104" s="81" t="s">
        <v>651</v>
      </c>
      <c r="G104" s="80"/>
      <c r="H104" s="81"/>
      <c r="J104" s="171"/>
      <c r="L104" s="151" t="s">
        <v>865</v>
      </c>
    </row>
    <row r="105" spans="2:12" x14ac:dyDescent="0.25">
      <c r="D105" s="76"/>
      <c r="E105" s="76"/>
      <c r="G105" s="80"/>
      <c r="H105" s="81"/>
      <c r="J105" s="92"/>
    </row>
    <row r="106" spans="2:12" x14ac:dyDescent="0.25">
      <c r="B106" s="77" t="s">
        <v>772</v>
      </c>
      <c r="D106" s="76"/>
      <c r="E106" s="76"/>
      <c r="G106" s="81" t="s">
        <v>820</v>
      </c>
      <c r="H106" s="81" t="s">
        <v>808</v>
      </c>
      <c r="I106" s="92">
        <f>SUMIF('2012 data'!$B$2:$B$74,'1. Company Selection'!$D$2,'2012 data'!$AY$2:$AY$74)</f>
        <v>0</v>
      </c>
      <c r="J106" s="92">
        <f>J107+J108</f>
        <v>10861116.24</v>
      </c>
      <c r="L106" s="151" t="s">
        <v>866</v>
      </c>
    </row>
    <row r="107" spans="2:12" x14ac:dyDescent="0.25">
      <c r="B107" s="76">
        <v>5515</v>
      </c>
      <c r="C107" s="74" t="s">
        <v>773</v>
      </c>
      <c r="D107" s="76" t="s">
        <v>651</v>
      </c>
      <c r="E107" s="76" t="s">
        <v>651</v>
      </c>
      <c r="G107" s="80"/>
      <c r="H107" s="81"/>
      <c r="J107" s="171"/>
      <c r="L107" s="151" t="s">
        <v>865</v>
      </c>
    </row>
    <row r="108" spans="2:12" x14ac:dyDescent="0.25">
      <c r="B108" s="76">
        <v>5660</v>
      </c>
      <c r="C108" s="74" t="s">
        <v>762</v>
      </c>
      <c r="D108" s="81" t="s">
        <v>651</v>
      </c>
      <c r="E108" s="81" t="s">
        <v>651</v>
      </c>
      <c r="G108" s="80"/>
      <c r="H108" s="81"/>
      <c r="J108" s="171">
        <f>1.04*I111</f>
        <v>10861116.24</v>
      </c>
      <c r="L108" s="151" t="s">
        <v>865</v>
      </c>
    </row>
    <row r="109" spans="2:12" x14ac:dyDescent="0.25">
      <c r="D109" s="81"/>
      <c r="E109" s="81"/>
      <c r="G109" s="80"/>
      <c r="H109" s="81"/>
      <c r="J109" s="92"/>
    </row>
    <row r="110" spans="2:12" x14ac:dyDescent="0.25">
      <c r="D110" s="76"/>
      <c r="E110" s="76"/>
      <c r="G110" s="80"/>
      <c r="H110" s="81"/>
    </row>
    <row r="111" spans="2:12" ht="30.75" customHeight="1" x14ac:dyDescent="0.25">
      <c r="B111" s="87" t="s">
        <v>774</v>
      </c>
      <c r="C111" s="190" t="s">
        <v>775</v>
      </c>
      <c r="D111" s="190"/>
      <c r="E111" s="190"/>
      <c r="G111" s="80"/>
      <c r="H111" s="81"/>
      <c r="I111" s="93">
        <f>I8+I35+I61+I72+I80+I102+I106</f>
        <v>10443381</v>
      </c>
      <c r="J111" s="93">
        <f>J8+J35+J61+J72+J80+J102+J106</f>
        <v>10861116.24</v>
      </c>
      <c r="K111" s="156"/>
      <c r="L111" s="151" t="s">
        <v>866</v>
      </c>
    </row>
    <row r="112" spans="2:12" ht="30.75" hidden="1" customHeight="1" x14ac:dyDescent="0.25">
      <c r="B112" s="87"/>
      <c r="C112" s="95"/>
      <c r="D112" s="95"/>
      <c r="E112" s="95"/>
      <c r="G112" s="96" t="s">
        <v>821</v>
      </c>
      <c r="H112" s="81" t="s">
        <v>818</v>
      </c>
      <c r="I112" s="93" t="e">
        <f>SUMIFS(#REF!,#REF!,2012,#REF!,'1. Company Selection'!$D$2)</f>
        <v>#REF!</v>
      </c>
      <c r="J112" s="76" t="s">
        <v>336</v>
      </c>
      <c r="K112" s="81"/>
    </row>
    <row r="114" spans="2:12" x14ac:dyDescent="0.25">
      <c r="B114" s="77" t="s">
        <v>776</v>
      </c>
    </row>
    <row r="115" spans="2:12" ht="15.75" thickBot="1" x14ac:dyDescent="0.3"/>
    <row r="116" spans="2:12" ht="75.75" thickBot="1" x14ac:dyDescent="0.3">
      <c r="B116" s="152" t="s">
        <v>777</v>
      </c>
      <c r="J116" s="159">
        <v>0</v>
      </c>
      <c r="K116" s="157"/>
      <c r="L116" s="153" t="s">
        <v>897</v>
      </c>
    </row>
    <row r="117" spans="2:12" ht="15.75" thickBot="1" x14ac:dyDescent="0.3">
      <c r="B117" s="152"/>
      <c r="J117" s="90"/>
      <c r="K117" s="158"/>
      <c r="L117" s="154"/>
    </row>
    <row r="118" spans="2:12" ht="30.75" thickBot="1" x14ac:dyDescent="0.3">
      <c r="B118" s="152" t="s">
        <v>778</v>
      </c>
      <c r="J118" s="159">
        <f>I118</f>
        <v>0</v>
      </c>
      <c r="K118" s="157"/>
      <c r="L118" s="153" t="s">
        <v>894</v>
      </c>
    </row>
    <row r="119" spans="2:12" ht="15.75" thickBot="1" x14ac:dyDescent="0.3">
      <c r="B119" s="152"/>
      <c r="J119" s="90"/>
      <c r="K119" s="158"/>
      <c r="L119" s="154"/>
    </row>
    <row r="120" spans="2:12" ht="30.75" thickBot="1" x14ac:dyDescent="0.3">
      <c r="B120" s="152" t="s">
        <v>779</v>
      </c>
      <c r="J120" s="159">
        <f>I120</f>
        <v>0</v>
      </c>
      <c r="K120" s="157"/>
      <c r="L120" s="153" t="s">
        <v>896</v>
      </c>
    </row>
    <row r="121" spans="2:12" x14ac:dyDescent="0.25">
      <c r="B121" s="152"/>
    </row>
    <row r="122" spans="2:12" x14ac:dyDescent="0.25">
      <c r="B122" s="152"/>
    </row>
    <row r="123" spans="2:12" x14ac:dyDescent="0.25">
      <c r="B123" s="77" t="s">
        <v>780</v>
      </c>
      <c r="J123" s="160">
        <f>J111+J116+J120-J118</f>
        <v>10861116.24</v>
      </c>
      <c r="K123" s="156"/>
      <c r="L123" s="151" t="s">
        <v>866</v>
      </c>
    </row>
    <row r="126" spans="2:12" x14ac:dyDescent="0.25">
      <c r="B126" s="88"/>
    </row>
  </sheetData>
  <mergeCells count="5">
    <mergeCell ref="D5:E5"/>
    <mergeCell ref="C111:E111"/>
    <mergeCell ref="G5:J5"/>
    <mergeCell ref="B2:L2"/>
    <mergeCell ref="B3:L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2:P80"/>
  <sheetViews>
    <sheetView workbookViewId="0">
      <selection activeCell="M51" sqref="M51"/>
    </sheetView>
  </sheetViews>
  <sheetFormatPr defaultRowHeight="15" x14ac:dyDescent="0.25"/>
  <cols>
    <col min="1" max="1" width="18.140625" style="75" customWidth="1"/>
    <col min="2" max="2" width="57.5703125" style="74" customWidth="1"/>
    <col min="3" max="4" width="8.85546875" style="74" hidden="1" customWidth="1"/>
    <col min="5" max="5" width="2.85546875" style="74" customWidth="1"/>
    <col min="6" max="6" width="11.7109375" style="74" hidden="1" customWidth="1"/>
    <col min="7" max="7" width="12.42578125" style="74" hidden="1" customWidth="1"/>
    <col min="8" max="8" width="12.28515625" style="74" hidden="1" customWidth="1"/>
    <col min="9" max="10" width="12.85546875" style="74" customWidth="1"/>
    <col min="11" max="11" width="9.140625" style="94"/>
    <col min="12" max="12" width="30.140625" style="74" customWidth="1"/>
    <col min="13" max="256" width="9.140625" style="74"/>
    <col min="257" max="257" width="18.140625" style="74" customWidth="1"/>
    <col min="258" max="258" width="67.28515625" style="74" customWidth="1"/>
    <col min="259" max="260" width="17.7109375" style="74" customWidth="1"/>
    <col min="261" max="261" width="2.85546875" style="74" customWidth="1"/>
    <col min="262" max="264" width="0" style="74" hidden="1" customWidth="1"/>
    <col min="265" max="512" width="9.140625" style="74"/>
    <col min="513" max="513" width="18.140625" style="74" customWidth="1"/>
    <col min="514" max="514" width="67.28515625" style="74" customWidth="1"/>
    <col min="515" max="516" width="17.7109375" style="74" customWidth="1"/>
    <col min="517" max="517" width="2.85546875" style="74" customWidth="1"/>
    <col min="518" max="520" width="0" style="74" hidden="1" customWidth="1"/>
    <col min="521" max="768" width="9.140625" style="74"/>
    <col min="769" max="769" width="18.140625" style="74" customWidth="1"/>
    <col min="770" max="770" width="67.28515625" style="74" customWidth="1"/>
    <col min="771" max="772" width="17.7109375" style="74" customWidth="1"/>
    <col min="773" max="773" width="2.85546875" style="74" customWidth="1"/>
    <col min="774" max="776" width="0" style="74" hidden="1" customWidth="1"/>
    <col min="777" max="1024" width="9.140625" style="74"/>
    <col min="1025" max="1025" width="18.140625" style="74" customWidth="1"/>
    <col min="1026" max="1026" width="67.28515625" style="74" customWidth="1"/>
    <col min="1027" max="1028" width="17.7109375" style="74" customWidth="1"/>
    <col min="1029" max="1029" width="2.85546875" style="74" customWidth="1"/>
    <col min="1030" max="1032" width="0" style="74" hidden="1" customWidth="1"/>
    <col min="1033" max="1280" width="9.140625" style="74"/>
    <col min="1281" max="1281" width="18.140625" style="74" customWidth="1"/>
    <col min="1282" max="1282" width="67.28515625" style="74" customWidth="1"/>
    <col min="1283" max="1284" width="17.7109375" style="74" customWidth="1"/>
    <col min="1285" max="1285" width="2.85546875" style="74" customWidth="1"/>
    <col min="1286" max="1288" width="0" style="74" hidden="1" customWidth="1"/>
    <col min="1289" max="1536" width="9.140625" style="74"/>
    <col min="1537" max="1537" width="18.140625" style="74" customWidth="1"/>
    <col min="1538" max="1538" width="67.28515625" style="74" customWidth="1"/>
    <col min="1539" max="1540" width="17.7109375" style="74" customWidth="1"/>
    <col min="1541" max="1541" width="2.85546875" style="74" customWidth="1"/>
    <col min="1542" max="1544" width="0" style="74" hidden="1" customWidth="1"/>
    <col min="1545" max="1792" width="9.140625" style="74"/>
    <col min="1793" max="1793" width="18.140625" style="74" customWidth="1"/>
    <col min="1794" max="1794" width="67.28515625" style="74" customWidth="1"/>
    <col min="1795" max="1796" width="17.7109375" style="74" customWidth="1"/>
    <col min="1797" max="1797" width="2.85546875" style="74" customWidth="1"/>
    <col min="1798" max="1800" width="0" style="74" hidden="1" customWidth="1"/>
    <col min="1801" max="2048" width="9.140625" style="74"/>
    <col min="2049" max="2049" width="18.140625" style="74" customWidth="1"/>
    <col min="2050" max="2050" width="67.28515625" style="74" customWidth="1"/>
    <col min="2051" max="2052" width="17.7109375" style="74" customWidth="1"/>
    <col min="2053" max="2053" width="2.85546875" style="74" customWidth="1"/>
    <col min="2054" max="2056" width="0" style="74" hidden="1" customWidth="1"/>
    <col min="2057" max="2304" width="9.140625" style="74"/>
    <col min="2305" max="2305" width="18.140625" style="74" customWidth="1"/>
    <col min="2306" max="2306" width="67.28515625" style="74" customWidth="1"/>
    <col min="2307" max="2308" width="17.7109375" style="74" customWidth="1"/>
    <col min="2309" max="2309" width="2.85546875" style="74" customWidth="1"/>
    <col min="2310" max="2312" width="0" style="74" hidden="1" customWidth="1"/>
    <col min="2313" max="2560" width="9.140625" style="74"/>
    <col min="2561" max="2561" width="18.140625" style="74" customWidth="1"/>
    <col min="2562" max="2562" width="67.28515625" style="74" customWidth="1"/>
    <col min="2563" max="2564" width="17.7109375" style="74" customWidth="1"/>
    <col min="2565" max="2565" width="2.85546875" style="74" customWidth="1"/>
    <col min="2566" max="2568" width="0" style="74" hidden="1" customWidth="1"/>
    <col min="2569" max="2816" width="9.140625" style="74"/>
    <col min="2817" max="2817" width="18.140625" style="74" customWidth="1"/>
    <col min="2818" max="2818" width="67.28515625" style="74" customWidth="1"/>
    <col min="2819" max="2820" width="17.7109375" style="74" customWidth="1"/>
    <col min="2821" max="2821" width="2.85546875" style="74" customWidth="1"/>
    <col min="2822" max="2824" width="0" style="74" hidden="1" customWidth="1"/>
    <col min="2825" max="3072" width="9.140625" style="74"/>
    <col min="3073" max="3073" width="18.140625" style="74" customWidth="1"/>
    <col min="3074" max="3074" width="67.28515625" style="74" customWidth="1"/>
    <col min="3075" max="3076" width="17.7109375" style="74" customWidth="1"/>
    <col min="3077" max="3077" width="2.85546875" style="74" customWidth="1"/>
    <col min="3078" max="3080" width="0" style="74" hidden="1" customWidth="1"/>
    <col min="3081" max="3328" width="9.140625" style="74"/>
    <col min="3329" max="3329" width="18.140625" style="74" customWidth="1"/>
    <col min="3330" max="3330" width="67.28515625" style="74" customWidth="1"/>
    <col min="3331" max="3332" width="17.7109375" style="74" customWidth="1"/>
    <col min="3333" max="3333" width="2.85546875" style="74" customWidth="1"/>
    <col min="3334" max="3336" width="0" style="74" hidden="1" customWidth="1"/>
    <col min="3337" max="3584" width="9.140625" style="74"/>
    <col min="3585" max="3585" width="18.140625" style="74" customWidth="1"/>
    <col min="3586" max="3586" width="67.28515625" style="74" customWidth="1"/>
    <col min="3587" max="3588" width="17.7109375" style="74" customWidth="1"/>
    <col min="3589" max="3589" width="2.85546875" style="74" customWidth="1"/>
    <col min="3590" max="3592" width="0" style="74" hidden="1" customWidth="1"/>
    <col min="3593" max="3840" width="9.140625" style="74"/>
    <col min="3841" max="3841" width="18.140625" style="74" customWidth="1"/>
    <col min="3842" max="3842" width="67.28515625" style="74" customWidth="1"/>
    <col min="3843" max="3844" width="17.7109375" style="74" customWidth="1"/>
    <col min="3845" max="3845" width="2.85546875" style="74" customWidth="1"/>
    <col min="3846" max="3848" width="0" style="74" hidden="1" customWidth="1"/>
    <col min="3849" max="4096" width="9.140625" style="74"/>
    <col min="4097" max="4097" width="18.140625" style="74" customWidth="1"/>
    <col min="4098" max="4098" width="67.28515625" style="74" customWidth="1"/>
    <col min="4099" max="4100" width="17.7109375" style="74" customWidth="1"/>
    <col min="4101" max="4101" width="2.85546875" style="74" customWidth="1"/>
    <col min="4102" max="4104" width="0" style="74" hidden="1" customWidth="1"/>
    <col min="4105" max="4352" width="9.140625" style="74"/>
    <col min="4353" max="4353" width="18.140625" style="74" customWidth="1"/>
    <col min="4354" max="4354" width="67.28515625" style="74" customWidth="1"/>
    <col min="4355" max="4356" width="17.7109375" style="74" customWidth="1"/>
    <col min="4357" max="4357" width="2.85546875" style="74" customWidth="1"/>
    <col min="4358" max="4360" width="0" style="74" hidden="1" customWidth="1"/>
    <col min="4361" max="4608" width="9.140625" style="74"/>
    <col min="4609" max="4609" width="18.140625" style="74" customWidth="1"/>
    <col min="4610" max="4610" width="67.28515625" style="74" customWidth="1"/>
    <col min="4611" max="4612" width="17.7109375" style="74" customWidth="1"/>
    <col min="4613" max="4613" width="2.85546875" style="74" customWidth="1"/>
    <col min="4614" max="4616" width="0" style="74" hidden="1" customWidth="1"/>
    <col min="4617" max="4864" width="9.140625" style="74"/>
    <col min="4865" max="4865" width="18.140625" style="74" customWidth="1"/>
    <col min="4866" max="4866" width="67.28515625" style="74" customWidth="1"/>
    <col min="4867" max="4868" width="17.7109375" style="74" customWidth="1"/>
    <col min="4869" max="4869" width="2.85546875" style="74" customWidth="1"/>
    <col min="4870" max="4872" width="0" style="74" hidden="1" customWidth="1"/>
    <col min="4873" max="5120" width="9.140625" style="74"/>
    <col min="5121" max="5121" width="18.140625" style="74" customWidth="1"/>
    <col min="5122" max="5122" width="67.28515625" style="74" customWidth="1"/>
    <col min="5123" max="5124" width="17.7109375" style="74" customWidth="1"/>
    <col min="5125" max="5125" width="2.85546875" style="74" customWidth="1"/>
    <col min="5126" max="5128" width="0" style="74" hidden="1" customWidth="1"/>
    <col min="5129" max="5376" width="9.140625" style="74"/>
    <col min="5377" max="5377" width="18.140625" style="74" customWidth="1"/>
    <col min="5378" max="5378" width="67.28515625" style="74" customWidth="1"/>
    <col min="5379" max="5380" width="17.7109375" style="74" customWidth="1"/>
    <col min="5381" max="5381" width="2.85546875" style="74" customWidth="1"/>
    <col min="5382" max="5384" width="0" style="74" hidden="1" customWidth="1"/>
    <col min="5385" max="5632" width="9.140625" style="74"/>
    <col min="5633" max="5633" width="18.140625" style="74" customWidth="1"/>
    <col min="5634" max="5634" width="67.28515625" style="74" customWidth="1"/>
    <col min="5635" max="5636" width="17.7109375" style="74" customWidth="1"/>
    <col min="5637" max="5637" width="2.85546875" style="74" customWidth="1"/>
    <col min="5638" max="5640" width="0" style="74" hidden="1" customWidth="1"/>
    <col min="5641" max="5888" width="9.140625" style="74"/>
    <col min="5889" max="5889" width="18.140625" style="74" customWidth="1"/>
    <col min="5890" max="5890" width="67.28515625" style="74" customWidth="1"/>
    <col min="5891" max="5892" width="17.7109375" style="74" customWidth="1"/>
    <col min="5893" max="5893" width="2.85546875" style="74" customWidth="1"/>
    <col min="5894" max="5896" width="0" style="74" hidden="1" customWidth="1"/>
    <col min="5897" max="6144" width="9.140625" style="74"/>
    <col min="6145" max="6145" width="18.140625" style="74" customWidth="1"/>
    <col min="6146" max="6146" width="67.28515625" style="74" customWidth="1"/>
    <col min="6147" max="6148" width="17.7109375" style="74" customWidth="1"/>
    <col min="6149" max="6149" width="2.85546875" style="74" customWidth="1"/>
    <col min="6150" max="6152" width="0" style="74" hidden="1" customWidth="1"/>
    <col min="6153" max="6400" width="9.140625" style="74"/>
    <col min="6401" max="6401" width="18.140625" style="74" customWidth="1"/>
    <col min="6402" max="6402" width="67.28515625" style="74" customWidth="1"/>
    <col min="6403" max="6404" width="17.7109375" style="74" customWidth="1"/>
    <col min="6405" max="6405" width="2.85546875" style="74" customWidth="1"/>
    <col min="6406" max="6408" width="0" style="74" hidden="1" customWidth="1"/>
    <col min="6409" max="6656" width="9.140625" style="74"/>
    <col min="6657" max="6657" width="18.140625" style="74" customWidth="1"/>
    <col min="6658" max="6658" width="67.28515625" style="74" customWidth="1"/>
    <col min="6659" max="6660" width="17.7109375" style="74" customWidth="1"/>
    <col min="6661" max="6661" width="2.85546875" style="74" customWidth="1"/>
    <col min="6662" max="6664" width="0" style="74" hidden="1" customWidth="1"/>
    <col min="6665" max="6912" width="9.140625" style="74"/>
    <col min="6913" max="6913" width="18.140625" style="74" customWidth="1"/>
    <col min="6914" max="6914" width="67.28515625" style="74" customWidth="1"/>
    <col min="6915" max="6916" width="17.7109375" style="74" customWidth="1"/>
    <col min="6917" max="6917" width="2.85546875" style="74" customWidth="1"/>
    <col min="6918" max="6920" width="0" style="74" hidden="1" customWidth="1"/>
    <col min="6921" max="7168" width="9.140625" style="74"/>
    <col min="7169" max="7169" width="18.140625" style="74" customWidth="1"/>
    <col min="7170" max="7170" width="67.28515625" style="74" customWidth="1"/>
    <col min="7171" max="7172" width="17.7109375" style="74" customWidth="1"/>
    <col min="7173" max="7173" width="2.85546875" style="74" customWidth="1"/>
    <col min="7174" max="7176" width="0" style="74" hidden="1" customWidth="1"/>
    <col min="7177" max="7424" width="9.140625" style="74"/>
    <col min="7425" max="7425" width="18.140625" style="74" customWidth="1"/>
    <col min="7426" max="7426" width="67.28515625" style="74" customWidth="1"/>
    <col min="7427" max="7428" width="17.7109375" style="74" customWidth="1"/>
    <col min="7429" max="7429" width="2.85546875" style="74" customWidth="1"/>
    <col min="7430" max="7432" width="0" style="74" hidden="1" customWidth="1"/>
    <col min="7433" max="7680" width="9.140625" style="74"/>
    <col min="7681" max="7681" width="18.140625" style="74" customWidth="1"/>
    <col min="7682" max="7682" width="67.28515625" style="74" customWidth="1"/>
    <col min="7683" max="7684" width="17.7109375" style="74" customWidth="1"/>
    <col min="7685" max="7685" width="2.85546875" style="74" customWidth="1"/>
    <col min="7686" max="7688" width="0" style="74" hidden="1" customWidth="1"/>
    <col min="7689" max="7936" width="9.140625" style="74"/>
    <col min="7937" max="7937" width="18.140625" style="74" customWidth="1"/>
    <col min="7938" max="7938" width="67.28515625" style="74" customWidth="1"/>
    <col min="7939" max="7940" width="17.7109375" style="74" customWidth="1"/>
    <col min="7941" max="7941" width="2.85546875" style="74" customWidth="1"/>
    <col min="7942" max="7944" width="0" style="74" hidden="1" customWidth="1"/>
    <col min="7945" max="8192" width="9.140625" style="74"/>
    <col min="8193" max="8193" width="18.140625" style="74" customWidth="1"/>
    <col min="8194" max="8194" width="67.28515625" style="74" customWidth="1"/>
    <col min="8195" max="8196" width="17.7109375" style="74" customWidth="1"/>
    <col min="8197" max="8197" width="2.85546875" style="74" customWidth="1"/>
    <col min="8198" max="8200" width="0" style="74" hidden="1" customWidth="1"/>
    <col min="8201" max="8448" width="9.140625" style="74"/>
    <col min="8449" max="8449" width="18.140625" style="74" customWidth="1"/>
    <col min="8450" max="8450" width="67.28515625" style="74" customWidth="1"/>
    <col min="8451" max="8452" width="17.7109375" style="74" customWidth="1"/>
    <col min="8453" max="8453" width="2.85546875" style="74" customWidth="1"/>
    <col min="8454" max="8456" width="0" style="74" hidden="1" customWidth="1"/>
    <col min="8457" max="8704" width="9.140625" style="74"/>
    <col min="8705" max="8705" width="18.140625" style="74" customWidth="1"/>
    <col min="8706" max="8706" width="67.28515625" style="74" customWidth="1"/>
    <col min="8707" max="8708" width="17.7109375" style="74" customWidth="1"/>
    <col min="8709" max="8709" width="2.85546875" style="74" customWidth="1"/>
    <col min="8710" max="8712" width="0" style="74" hidden="1" customWidth="1"/>
    <col min="8713" max="8960" width="9.140625" style="74"/>
    <col min="8961" max="8961" width="18.140625" style="74" customWidth="1"/>
    <col min="8962" max="8962" width="67.28515625" style="74" customWidth="1"/>
    <col min="8963" max="8964" width="17.7109375" style="74" customWidth="1"/>
    <col min="8965" max="8965" width="2.85546875" style="74" customWidth="1"/>
    <col min="8966" max="8968" width="0" style="74" hidden="1" customWidth="1"/>
    <col min="8969" max="9216" width="9.140625" style="74"/>
    <col min="9217" max="9217" width="18.140625" style="74" customWidth="1"/>
    <col min="9218" max="9218" width="67.28515625" style="74" customWidth="1"/>
    <col min="9219" max="9220" width="17.7109375" style="74" customWidth="1"/>
    <col min="9221" max="9221" width="2.85546875" style="74" customWidth="1"/>
    <col min="9222" max="9224" width="0" style="74" hidden="1" customWidth="1"/>
    <col min="9225" max="9472" width="9.140625" style="74"/>
    <col min="9473" max="9473" width="18.140625" style="74" customWidth="1"/>
    <col min="9474" max="9474" width="67.28515625" style="74" customWidth="1"/>
    <col min="9475" max="9476" width="17.7109375" style="74" customWidth="1"/>
    <col min="9477" max="9477" width="2.85546875" style="74" customWidth="1"/>
    <col min="9478" max="9480" width="0" style="74" hidden="1" customWidth="1"/>
    <col min="9481" max="9728" width="9.140625" style="74"/>
    <col min="9729" max="9729" width="18.140625" style="74" customWidth="1"/>
    <col min="9730" max="9730" width="67.28515625" style="74" customWidth="1"/>
    <col min="9731" max="9732" width="17.7109375" style="74" customWidth="1"/>
    <col min="9733" max="9733" width="2.85546875" style="74" customWidth="1"/>
    <col min="9734" max="9736" width="0" style="74" hidden="1" customWidth="1"/>
    <col min="9737" max="9984" width="9.140625" style="74"/>
    <col min="9985" max="9985" width="18.140625" style="74" customWidth="1"/>
    <col min="9986" max="9986" width="67.28515625" style="74" customWidth="1"/>
    <col min="9987" max="9988" width="17.7109375" style="74" customWidth="1"/>
    <col min="9989" max="9989" width="2.85546875" style="74" customWidth="1"/>
    <col min="9990" max="9992" width="0" style="74" hidden="1" customWidth="1"/>
    <col min="9993" max="10240" width="9.140625" style="74"/>
    <col min="10241" max="10241" width="18.140625" style="74" customWidth="1"/>
    <col min="10242" max="10242" width="67.28515625" style="74" customWidth="1"/>
    <col min="10243" max="10244" width="17.7109375" style="74" customWidth="1"/>
    <col min="10245" max="10245" width="2.85546875" style="74" customWidth="1"/>
    <col min="10246" max="10248" width="0" style="74" hidden="1" customWidth="1"/>
    <col min="10249" max="10496" width="9.140625" style="74"/>
    <col min="10497" max="10497" width="18.140625" style="74" customWidth="1"/>
    <col min="10498" max="10498" width="67.28515625" style="74" customWidth="1"/>
    <col min="10499" max="10500" width="17.7109375" style="74" customWidth="1"/>
    <col min="10501" max="10501" width="2.85546875" style="74" customWidth="1"/>
    <col min="10502" max="10504" width="0" style="74" hidden="1" customWidth="1"/>
    <col min="10505" max="10752" width="9.140625" style="74"/>
    <col min="10753" max="10753" width="18.140625" style="74" customWidth="1"/>
    <col min="10754" max="10754" width="67.28515625" style="74" customWidth="1"/>
    <col min="10755" max="10756" width="17.7109375" style="74" customWidth="1"/>
    <col min="10757" max="10757" width="2.85546875" style="74" customWidth="1"/>
    <col min="10758" max="10760" width="0" style="74" hidden="1" customWidth="1"/>
    <col min="10761" max="11008" width="9.140625" style="74"/>
    <col min="11009" max="11009" width="18.140625" style="74" customWidth="1"/>
    <col min="11010" max="11010" width="67.28515625" style="74" customWidth="1"/>
    <col min="11011" max="11012" width="17.7109375" style="74" customWidth="1"/>
    <col min="11013" max="11013" width="2.85546875" style="74" customWidth="1"/>
    <col min="11014" max="11016" width="0" style="74" hidden="1" customWidth="1"/>
    <col min="11017" max="11264" width="9.140625" style="74"/>
    <col min="11265" max="11265" width="18.140625" style="74" customWidth="1"/>
    <col min="11266" max="11266" width="67.28515625" style="74" customWidth="1"/>
    <col min="11267" max="11268" width="17.7109375" style="74" customWidth="1"/>
    <col min="11269" max="11269" width="2.85546875" style="74" customWidth="1"/>
    <col min="11270" max="11272" width="0" style="74" hidden="1" customWidth="1"/>
    <col min="11273" max="11520" width="9.140625" style="74"/>
    <col min="11521" max="11521" width="18.140625" style="74" customWidth="1"/>
    <col min="11522" max="11522" width="67.28515625" style="74" customWidth="1"/>
    <col min="11523" max="11524" width="17.7109375" style="74" customWidth="1"/>
    <col min="11525" max="11525" width="2.85546875" style="74" customWidth="1"/>
    <col min="11526" max="11528" width="0" style="74" hidden="1" customWidth="1"/>
    <col min="11529" max="11776" width="9.140625" style="74"/>
    <col min="11777" max="11777" width="18.140625" style="74" customWidth="1"/>
    <col min="11778" max="11778" width="67.28515625" style="74" customWidth="1"/>
    <col min="11779" max="11780" width="17.7109375" style="74" customWidth="1"/>
    <col min="11781" max="11781" width="2.85546875" style="74" customWidth="1"/>
    <col min="11782" max="11784" width="0" style="74" hidden="1" customWidth="1"/>
    <col min="11785" max="12032" width="9.140625" style="74"/>
    <col min="12033" max="12033" width="18.140625" style="74" customWidth="1"/>
    <col min="12034" max="12034" width="67.28515625" style="74" customWidth="1"/>
    <col min="12035" max="12036" width="17.7109375" style="74" customWidth="1"/>
    <col min="12037" max="12037" width="2.85546875" style="74" customWidth="1"/>
    <col min="12038" max="12040" width="0" style="74" hidden="1" customWidth="1"/>
    <col min="12041" max="12288" width="9.140625" style="74"/>
    <col min="12289" max="12289" width="18.140625" style="74" customWidth="1"/>
    <col min="12290" max="12290" width="67.28515625" style="74" customWidth="1"/>
    <col min="12291" max="12292" width="17.7109375" style="74" customWidth="1"/>
    <col min="12293" max="12293" width="2.85546875" style="74" customWidth="1"/>
    <col min="12294" max="12296" width="0" style="74" hidden="1" customWidth="1"/>
    <col min="12297" max="12544" width="9.140625" style="74"/>
    <col min="12545" max="12545" width="18.140625" style="74" customWidth="1"/>
    <col min="12546" max="12546" width="67.28515625" style="74" customWidth="1"/>
    <col min="12547" max="12548" width="17.7109375" style="74" customWidth="1"/>
    <col min="12549" max="12549" width="2.85546875" style="74" customWidth="1"/>
    <col min="12550" max="12552" width="0" style="74" hidden="1" customWidth="1"/>
    <col min="12553" max="12800" width="9.140625" style="74"/>
    <col min="12801" max="12801" width="18.140625" style="74" customWidth="1"/>
    <col min="12802" max="12802" width="67.28515625" style="74" customWidth="1"/>
    <col min="12803" max="12804" width="17.7109375" style="74" customWidth="1"/>
    <col min="12805" max="12805" width="2.85546875" style="74" customWidth="1"/>
    <col min="12806" max="12808" width="0" style="74" hidden="1" customWidth="1"/>
    <col min="12809" max="13056" width="9.140625" style="74"/>
    <col min="13057" max="13057" width="18.140625" style="74" customWidth="1"/>
    <col min="13058" max="13058" width="67.28515625" style="74" customWidth="1"/>
    <col min="13059" max="13060" width="17.7109375" style="74" customWidth="1"/>
    <col min="13061" max="13061" width="2.85546875" style="74" customWidth="1"/>
    <col min="13062" max="13064" width="0" style="74" hidden="1" customWidth="1"/>
    <col min="13065" max="13312" width="9.140625" style="74"/>
    <col min="13313" max="13313" width="18.140625" style="74" customWidth="1"/>
    <col min="13314" max="13314" width="67.28515625" style="74" customWidth="1"/>
    <col min="13315" max="13316" width="17.7109375" style="74" customWidth="1"/>
    <col min="13317" max="13317" width="2.85546875" style="74" customWidth="1"/>
    <col min="13318" max="13320" width="0" style="74" hidden="1" customWidth="1"/>
    <col min="13321" max="13568" width="9.140625" style="74"/>
    <col min="13569" max="13569" width="18.140625" style="74" customWidth="1"/>
    <col min="13570" max="13570" width="67.28515625" style="74" customWidth="1"/>
    <col min="13571" max="13572" width="17.7109375" style="74" customWidth="1"/>
    <col min="13573" max="13573" width="2.85546875" style="74" customWidth="1"/>
    <col min="13574" max="13576" width="0" style="74" hidden="1" customWidth="1"/>
    <col min="13577" max="13824" width="9.140625" style="74"/>
    <col min="13825" max="13825" width="18.140625" style="74" customWidth="1"/>
    <col min="13826" max="13826" width="67.28515625" style="74" customWidth="1"/>
    <col min="13827" max="13828" width="17.7109375" style="74" customWidth="1"/>
    <col min="13829" max="13829" width="2.85546875" style="74" customWidth="1"/>
    <col min="13830" max="13832" width="0" style="74" hidden="1" customWidth="1"/>
    <col min="13833" max="14080" width="9.140625" style="74"/>
    <col min="14081" max="14081" width="18.140625" style="74" customWidth="1"/>
    <col min="14082" max="14082" width="67.28515625" style="74" customWidth="1"/>
    <col min="14083" max="14084" width="17.7109375" style="74" customWidth="1"/>
    <col min="14085" max="14085" width="2.85546875" style="74" customWidth="1"/>
    <col min="14086" max="14088" width="0" style="74" hidden="1" customWidth="1"/>
    <col min="14089" max="14336" width="9.140625" style="74"/>
    <col min="14337" max="14337" width="18.140625" style="74" customWidth="1"/>
    <col min="14338" max="14338" width="67.28515625" style="74" customWidth="1"/>
    <col min="14339" max="14340" width="17.7109375" style="74" customWidth="1"/>
    <col min="14341" max="14341" width="2.85546875" style="74" customWidth="1"/>
    <col min="14342" max="14344" width="0" style="74" hidden="1" customWidth="1"/>
    <col min="14345" max="14592" width="9.140625" style="74"/>
    <col min="14593" max="14593" width="18.140625" style="74" customWidth="1"/>
    <col min="14594" max="14594" width="67.28515625" style="74" customWidth="1"/>
    <col min="14595" max="14596" width="17.7109375" style="74" customWidth="1"/>
    <col min="14597" max="14597" width="2.85546875" style="74" customWidth="1"/>
    <col min="14598" max="14600" width="0" style="74" hidden="1" customWidth="1"/>
    <col min="14601" max="14848" width="9.140625" style="74"/>
    <col min="14849" max="14849" width="18.140625" style="74" customWidth="1"/>
    <col min="14850" max="14850" width="67.28515625" style="74" customWidth="1"/>
    <col min="14851" max="14852" width="17.7109375" style="74" customWidth="1"/>
    <col min="14853" max="14853" width="2.85546875" style="74" customWidth="1"/>
    <col min="14854" max="14856" width="0" style="74" hidden="1" customWidth="1"/>
    <col min="14857" max="15104" width="9.140625" style="74"/>
    <col min="15105" max="15105" width="18.140625" style="74" customWidth="1"/>
    <col min="15106" max="15106" width="67.28515625" style="74" customWidth="1"/>
    <col min="15107" max="15108" width="17.7109375" style="74" customWidth="1"/>
    <col min="15109" max="15109" width="2.85546875" style="74" customWidth="1"/>
    <col min="15110" max="15112" width="0" style="74" hidden="1" customWidth="1"/>
    <col min="15113" max="15360" width="9.140625" style="74"/>
    <col min="15361" max="15361" width="18.140625" style="74" customWidth="1"/>
    <col min="15362" max="15362" width="67.28515625" style="74" customWidth="1"/>
    <col min="15363" max="15364" width="17.7109375" style="74" customWidth="1"/>
    <col min="15365" max="15365" width="2.85546875" style="74" customWidth="1"/>
    <col min="15366" max="15368" width="0" style="74" hidden="1" customWidth="1"/>
    <col min="15369" max="15616" width="9.140625" style="74"/>
    <col min="15617" max="15617" width="18.140625" style="74" customWidth="1"/>
    <col min="15618" max="15618" width="67.28515625" style="74" customWidth="1"/>
    <col min="15619" max="15620" width="17.7109375" style="74" customWidth="1"/>
    <col min="15621" max="15621" width="2.85546875" style="74" customWidth="1"/>
    <col min="15622" max="15624" width="0" style="74" hidden="1" customWidth="1"/>
    <col min="15625" max="15872" width="9.140625" style="74"/>
    <col min="15873" max="15873" width="18.140625" style="74" customWidth="1"/>
    <col min="15874" max="15874" width="67.28515625" style="74" customWidth="1"/>
    <col min="15875" max="15876" width="17.7109375" style="74" customWidth="1"/>
    <col min="15877" max="15877" width="2.85546875" style="74" customWidth="1"/>
    <col min="15878" max="15880" width="0" style="74" hidden="1" customWidth="1"/>
    <col min="15881" max="16128" width="9.140625" style="74"/>
    <col min="16129" max="16129" width="18.140625" style="74" customWidth="1"/>
    <col min="16130" max="16130" width="67.28515625" style="74" customWidth="1"/>
    <col min="16131" max="16132" width="17.7109375" style="74" customWidth="1"/>
    <col min="16133" max="16133" width="2.85546875" style="74" customWidth="1"/>
    <col min="16134" max="16136" width="0" style="74" hidden="1" customWidth="1"/>
    <col min="16137" max="16384" width="9.140625" style="74"/>
  </cols>
  <sheetData>
    <row r="2" spans="1:12" ht="21" x14ac:dyDescent="0.35">
      <c r="A2" s="193" t="s">
        <v>645</v>
      </c>
      <c r="B2" s="193"/>
      <c r="C2" s="193"/>
      <c r="D2" s="193"/>
      <c r="E2" s="193"/>
      <c r="F2" s="193"/>
      <c r="G2" s="193"/>
      <c r="H2" s="193"/>
      <c r="I2" s="193"/>
      <c r="J2" s="193"/>
    </row>
    <row r="3" spans="1:12" ht="21" customHeight="1" x14ac:dyDescent="0.25">
      <c r="A3" s="192" t="str">
        <f>"("&amp;'1. Company Selection'!D2&amp;")"</f>
        <v>(WATERLOO NORTH HYDRO INC.)</v>
      </c>
      <c r="B3" s="192"/>
      <c r="C3" s="192"/>
      <c r="D3" s="192"/>
      <c r="E3" s="192"/>
      <c r="F3" s="192"/>
      <c r="G3" s="192"/>
      <c r="H3" s="192"/>
      <c r="I3" s="192"/>
      <c r="J3" s="192"/>
    </row>
    <row r="5" spans="1:12" x14ac:dyDescent="0.25">
      <c r="C5" s="189" t="s">
        <v>646</v>
      </c>
      <c r="D5" s="189"/>
      <c r="F5" s="194" t="s">
        <v>890</v>
      </c>
      <c r="G5" s="189"/>
      <c r="H5" s="189"/>
      <c r="I5" s="189"/>
      <c r="J5" s="189"/>
    </row>
    <row r="6" spans="1:12" ht="15.75" thickBot="1" x14ac:dyDescent="0.3">
      <c r="C6" s="76" t="s">
        <v>641</v>
      </c>
      <c r="D6" s="76" t="s">
        <v>642</v>
      </c>
      <c r="F6" s="90" t="s">
        <v>781</v>
      </c>
      <c r="G6" s="90" t="s">
        <v>782</v>
      </c>
      <c r="H6" s="97">
        <v>2011</v>
      </c>
      <c r="I6" s="76">
        <v>2012</v>
      </c>
      <c r="J6" s="76">
        <v>2013</v>
      </c>
    </row>
    <row r="7" spans="1:12" x14ac:dyDescent="0.25">
      <c r="C7" s="76"/>
      <c r="D7" s="76"/>
      <c r="F7" s="90"/>
      <c r="G7" s="90"/>
      <c r="H7" s="76"/>
      <c r="I7" s="76"/>
      <c r="J7" s="76"/>
    </row>
    <row r="8" spans="1:12" x14ac:dyDescent="0.25">
      <c r="A8" s="77" t="s">
        <v>358</v>
      </c>
      <c r="B8" s="74" t="s">
        <v>647</v>
      </c>
      <c r="H8" s="93">
        <f>SUM(H11:H27)</f>
        <v>267985600</v>
      </c>
      <c r="I8" s="93"/>
      <c r="J8" s="93">
        <f>SUM(J11:J27)</f>
        <v>8608608</v>
      </c>
    </row>
    <row r="9" spans="1:12" x14ac:dyDescent="0.25">
      <c r="H9" s="93" t="e">
        <f>H8-#REF!</f>
        <v>#REF!</v>
      </c>
    </row>
    <row r="10" spans="1:12" x14ac:dyDescent="0.25">
      <c r="A10" s="75" t="s">
        <v>648</v>
      </c>
      <c r="B10" s="74" t="s">
        <v>649</v>
      </c>
    </row>
    <row r="11" spans="1:12" x14ac:dyDescent="0.25">
      <c r="A11" s="76">
        <v>1805</v>
      </c>
      <c r="B11" s="74" t="s">
        <v>650</v>
      </c>
      <c r="C11" s="76" t="s">
        <v>651</v>
      </c>
      <c r="D11" s="76" t="s">
        <v>651</v>
      </c>
      <c r="F11" s="74" t="s">
        <v>2</v>
      </c>
      <c r="G11" s="76" t="s">
        <v>783</v>
      </c>
      <c r="H11" s="92">
        <f>SUMIFS('Gross Plant'!$L$7:$L$3891,'Gross Plant'!$D$7:$D$3891,$H$6,'Gross Plant'!$A$7:$A$3891,'1. Company Selection'!$D$2)</f>
        <v>3067191</v>
      </c>
      <c r="J11" s="171"/>
      <c r="L11" s="151" t="s">
        <v>865</v>
      </c>
    </row>
    <row r="12" spans="1:12" x14ac:dyDescent="0.25">
      <c r="A12" s="76">
        <v>1806</v>
      </c>
      <c r="B12" s="74" t="s">
        <v>652</v>
      </c>
      <c r="C12" s="76" t="s">
        <v>651</v>
      </c>
      <c r="D12" s="76" t="s">
        <v>651</v>
      </c>
      <c r="F12" s="74" t="s">
        <v>2</v>
      </c>
      <c r="G12" s="76" t="s">
        <v>656</v>
      </c>
      <c r="H12" s="92">
        <f>SUMIFS('Gross Plant'!$N$7:$N$3891,'Gross Plant'!$D$7:$D$3891,$H$6,'Gross Plant'!$A$7:$A$3891,'1. Company Selection'!$D$2)</f>
        <v>426556</v>
      </c>
      <c r="J12" s="171"/>
      <c r="L12" s="151" t="s">
        <v>865</v>
      </c>
    </row>
    <row r="13" spans="1:12" x14ac:dyDescent="0.25">
      <c r="A13" s="76">
        <v>1808</v>
      </c>
      <c r="B13" s="74" t="s">
        <v>653</v>
      </c>
      <c r="C13" s="76" t="s">
        <v>651</v>
      </c>
      <c r="D13" s="76" t="s">
        <v>651</v>
      </c>
      <c r="F13" s="74" t="s">
        <v>2</v>
      </c>
      <c r="G13" s="76" t="s">
        <v>784</v>
      </c>
      <c r="H13" s="92">
        <f>SUMIFS('Gross Plant'!$O$7:$O$3891,'Gross Plant'!$D$7:$D$3891,$H$6,'Gross Plant'!$A$7:$A$3891,'1. Company Selection'!$D$2)</f>
        <v>32348528</v>
      </c>
      <c r="J13" s="171"/>
      <c r="L13" s="151" t="s">
        <v>865</v>
      </c>
    </row>
    <row r="14" spans="1:12" x14ac:dyDescent="0.25">
      <c r="A14" s="76">
        <v>1810</v>
      </c>
      <c r="B14" s="74" t="s">
        <v>654</v>
      </c>
      <c r="C14" s="76" t="s">
        <v>651</v>
      </c>
      <c r="D14" s="76" t="s">
        <v>651</v>
      </c>
      <c r="F14" s="74" t="s">
        <v>2</v>
      </c>
      <c r="G14" s="76" t="s">
        <v>785</v>
      </c>
      <c r="H14" s="92">
        <f>SUMIFS('Gross Plant'!$S$7:$S$3891,'Gross Plant'!$D$7:$D$3891,$H$6,'Gross Plant'!$A$7:$A$3891,'1. Company Selection'!$D$2)</f>
        <v>0</v>
      </c>
      <c r="J14" s="171"/>
      <c r="L14" s="151" t="s">
        <v>865</v>
      </c>
    </row>
    <row r="15" spans="1:12" x14ac:dyDescent="0.25">
      <c r="A15" s="76">
        <v>1815</v>
      </c>
      <c r="B15" s="74" t="s">
        <v>655</v>
      </c>
      <c r="C15" s="76" t="s">
        <v>651</v>
      </c>
      <c r="D15" s="78" t="s">
        <v>656</v>
      </c>
      <c r="F15" s="74" t="s">
        <v>2</v>
      </c>
      <c r="G15" s="76" t="s">
        <v>786</v>
      </c>
      <c r="H15" s="92">
        <f>SUMIFS('Gross Plant'!$T$7:$T$3891,'Gross Plant'!$D$7:$D$3891,$H$6,'Gross Plant'!$A$7:$A$3891,'1. Company Selection'!$D$2)</f>
        <v>30330491</v>
      </c>
      <c r="J15" s="171"/>
      <c r="L15" s="151" t="s">
        <v>865</v>
      </c>
    </row>
    <row r="16" spans="1:12" x14ac:dyDescent="0.25">
      <c r="A16" s="76">
        <v>1820</v>
      </c>
      <c r="B16" s="74" t="s">
        <v>657</v>
      </c>
      <c r="C16" s="76" t="s">
        <v>651</v>
      </c>
      <c r="D16" s="76" t="s">
        <v>651</v>
      </c>
      <c r="F16" s="74" t="s">
        <v>2</v>
      </c>
      <c r="G16" s="76" t="s">
        <v>787</v>
      </c>
      <c r="H16" s="92">
        <f>SUMIFS('Gross Plant'!$V$7:$V$3891,'Gross Plant'!$D$7:$D$3891,$H$6,'Gross Plant'!$A$7:$A$3891,'1. Company Selection'!$D$2)</f>
        <v>4659616</v>
      </c>
      <c r="J16" s="171"/>
      <c r="L16" s="151" t="s">
        <v>865</v>
      </c>
    </row>
    <row r="17" spans="1:12" x14ac:dyDescent="0.25">
      <c r="A17" s="76">
        <v>1825</v>
      </c>
      <c r="B17" s="74" t="s">
        <v>658</v>
      </c>
      <c r="C17" s="76" t="s">
        <v>651</v>
      </c>
      <c r="D17" s="76" t="s">
        <v>651</v>
      </c>
      <c r="F17" s="74" t="s">
        <v>2</v>
      </c>
      <c r="G17" s="76" t="s">
        <v>788</v>
      </c>
      <c r="H17" s="92">
        <f>SUMIFS('Gross Plant'!$X$7:$X$3891,'Gross Plant'!$D$7:$D$3891,$H$6,'Gross Plant'!$A$7:$A$3891,'1. Company Selection'!$D$2)</f>
        <v>0</v>
      </c>
      <c r="J17" s="171"/>
      <c r="L17" s="151" t="s">
        <v>865</v>
      </c>
    </row>
    <row r="18" spans="1:12" x14ac:dyDescent="0.25">
      <c r="A18" s="76">
        <v>1830</v>
      </c>
      <c r="B18" s="74" t="s">
        <v>659</v>
      </c>
      <c r="C18" s="76" t="s">
        <v>651</v>
      </c>
      <c r="D18" s="76" t="s">
        <v>651</v>
      </c>
      <c r="F18" s="74" t="s">
        <v>2</v>
      </c>
      <c r="G18" s="76" t="s">
        <v>651</v>
      </c>
      <c r="H18" s="92">
        <f>SUMIFS('Gross Plant'!$Y$7:$Y$3891,'Gross Plant'!$D$7:$D$3891,$H$6,'Gross Plant'!$A$7:$A$3891,'1. Company Selection'!$D$2)</f>
        <v>50047474</v>
      </c>
      <c r="J18" s="171"/>
      <c r="L18" s="151" t="s">
        <v>865</v>
      </c>
    </row>
    <row r="19" spans="1:12" x14ac:dyDescent="0.25">
      <c r="A19" s="76">
        <v>1835</v>
      </c>
      <c r="B19" s="74" t="s">
        <v>660</v>
      </c>
      <c r="C19" s="76" t="s">
        <v>651</v>
      </c>
      <c r="D19" s="76" t="s">
        <v>651</v>
      </c>
      <c r="F19" s="74" t="s">
        <v>2</v>
      </c>
      <c r="G19" s="76" t="s">
        <v>788</v>
      </c>
      <c r="H19" s="92">
        <f>SUMIFS('Gross Plant'!$Z$7:$Z$3891,'Gross Plant'!$D$7:$D$3891,$H$6,'Gross Plant'!$A$7:$A$3891,'1. Company Selection'!$D$2)</f>
        <v>23695965</v>
      </c>
      <c r="J19" s="171"/>
      <c r="L19" s="151" t="s">
        <v>865</v>
      </c>
    </row>
    <row r="20" spans="1:12" x14ac:dyDescent="0.25">
      <c r="A20" s="76">
        <v>1840</v>
      </c>
      <c r="B20" s="74" t="s">
        <v>661</v>
      </c>
      <c r="C20" s="76" t="s">
        <v>651</v>
      </c>
      <c r="D20" s="76" t="s">
        <v>651</v>
      </c>
      <c r="F20" s="74" t="s">
        <v>2</v>
      </c>
      <c r="G20" s="76" t="s">
        <v>789</v>
      </c>
      <c r="H20" s="92">
        <f>SUMIFS('Gross Plant'!$AB$7:$AB$3891,'Gross Plant'!$D$7:$D$3891,$H$6,'Gross Plant'!$A$7:$A$3891,'1. Company Selection'!$D$2)</f>
        <v>14757589</v>
      </c>
      <c r="J20" s="171"/>
      <c r="L20" s="151" t="s">
        <v>865</v>
      </c>
    </row>
    <row r="21" spans="1:12" x14ac:dyDescent="0.25">
      <c r="A21" s="76">
        <v>1845</v>
      </c>
      <c r="B21" s="74" t="s">
        <v>662</v>
      </c>
      <c r="C21" s="76" t="s">
        <v>651</v>
      </c>
      <c r="D21" s="76" t="s">
        <v>651</v>
      </c>
      <c r="F21" s="74" t="s">
        <v>2</v>
      </c>
      <c r="G21" s="76" t="s">
        <v>790</v>
      </c>
      <c r="H21" s="92">
        <f>SUMIFS('Gross Plant'!$AC$7:$AC$3891,'Gross Plant'!$D$7:$D$3891,$H$6,'Gross Plant'!$A$7:$A$3891,'1. Company Selection'!$D$2)</f>
        <v>32837721</v>
      </c>
      <c r="J21" s="171"/>
      <c r="L21" s="151" t="s">
        <v>865</v>
      </c>
    </row>
    <row r="22" spans="1:12" x14ac:dyDescent="0.25">
      <c r="A22" s="76">
        <v>1850</v>
      </c>
      <c r="B22" s="74" t="s">
        <v>260</v>
      </c>
      <c r="C22" s="76" t="s">
        <v>651</v>
      </c>
      <c r="D22" s="76" t="s">
        <v>651</v>
      </c>
      <c r="F22" s="74" t="s">
        <v>2</v>
      </c>
      <c r="G22" s="76" t="s">
        <v>791</v>
      </c>
      <c r="H22" s="92">
        <f>SUMIFS('Gross Plant'!$AE$7:$AE$3891,'Gross Plant'!$D$7:$D$3891,$H$6,'Gross Plant'!$A$7:$A$3891,'1. Company Selection'!$D$2)</f>
        <v>44485687</v>
      </c>
      <c r="J22" s="171"/>
      <c r="L22" s="151" t="s">
        <v>865</v>
      </c>
    </row>
    <row r="23" spans="1:12" x14ac:dyDescent="0.25">
      <c r="A23" s="76">
        <v>1855</v>
      </c>
      <c r="B23" s="74" t="s">
        <v>663</v>
      </c>
      <c r="C23" s="76" t="s">
        <v>651</v>
      </c>
      <c r="D23" s="76" t="s">
        <v>651</v>
      </c>
      <c r="F23" s="74" t="s">
        <v>2</v>
      </c>
      <c r="G23" s="76" t="s">
        <v>792</v>
      </c>
      <c r="H23" s="92">
        <f>SUMIFS('Gross Plant'!$AG$7:$AG$3891,'Gross Plant'!$D$7:$D$3891,$H$6,'Gross Plant'!$A$7:$A$3891,'1. Company Selection'!$D$2)</f>
        <v>21564146</v>
      </c>
      <c r="J23" s="171"/>
      <c r="L23" s="151" t="s">
        <v>865</v>
      </c>
    </row>
    <row r="24" spans="1:12" ht="53.25" customHeight="1" x14ac:dyDescent="0.25">
      <c r="A24" s="90">
        <v>1860</v>
      </c>
      <c r="B24" s="154" t="s">
        <v>664</v>
      </c>
      <c r="C24" s="90" t="s">
        <v>651</v>
      </c>
      <c r="D24" s="90" t="s">
        <v>651</v>
      </c>
      <c r="E24" s="154"/>
      <c r="F24" s="154" t="s">
        <v>2</v>
      </c>
      <c r="G24" s="90" t="s">
        <v>793</v>
      </c>
      <c r="H24" s="176">
        <f>SUMIFS('Gross Plant'!$AH$7:$AH$3891,'Gross Plant'!$D$7:$D$3891,$H$6,'Gross Plant'!$A$7:$A$3891,'1. Company Selection'!$D$2)</f>
        <v>9764636</v>
      </c>
      <c r="I24" s="154"/>
      <c r="J24" s="177">
        <f>SUMIFS('Gross Plant'!$AH$7:$AH$3891,'Gross Plant'!$D$7:$D$3891,2006,'Gross Plant'!$A$7:$A$3891,'1. Company Selection'!$D$2)</f>
        <v>8608608</v>
      </c>
      <c r="L24" s="181" t="s">
        <v>899</v>
      </c>
    </row>
    <row r="25" spans="1:12" x14ac:dyDescent="0.25">
      <c r="A25" s="76">
        <v>1865</v>
      </c>
      <c r="B25" s="74" t="s">
        <v>665</v>
      </c>
      <c r="C25" s="76" t="s">
        <v>651</v>
      </c>
      <c r="D25" s="76" t="s">
        <v>651</v>
      </c>
      <c r="F25" s="74" t="s">
        <v>2</v>
      </c>
      <c r="G25" s="76" t="s">
        <v>794</v>
      </c>
      <c r="H25" s="92">
        <f>SUMIFS('Gross Plant'!$AJ$7:$AJ$3891,'Gross Plant'!$D$7:$D$3891,$H$6,'Gross Plant'!$A$7:$A$3891,'1. Company Selection'!$D$2)</f>
        <v>0</v>
      </c>
      <c r="J25" s="171"/>
      <c r="L25" s="151" t="s">
        <v>865</v>
      </c>
    </row>
    <row r="26" spans="1:12" x14ac:dyDescent="0.25">
      <c r="A26" s="76">
        <v>1870</v>
      </c>
      <c r="B26" s="74" t="s">
        <v>666</v>
      </c>
      <c r="C26" s="76" t="s">
        <v>651</v>
      </c>
      <c r="D26" s="76" t="s">
        <v>651</v>
      </c>
      <c r="F26" s="74" t="s">
        <v>2</v>
      </c>
      <c r="G26" s="76" t="s">
        <v>795</v>
      </c>
      <c r="H26" s="92">
        <f>SUMIFS('Gross Plant'!$AK$7:$AK$3891,'Gross Plant'!$D$7:$D$3891,$H$6,'Gross Plant'!$A$7:$A$3891,'1. Company Selection'!$D$2)</f>
        <v>0</v>
      </c>
      <c r="J26" s="171"/>
      <c r="L26" s="151" t="s">
        <v>865</v>
      </c>
    </row>
    <row r="27" spans="1:12" x14ac:dyDescent="0.25">
      <c r="A27" s="76">
        <v>1875</v>
      </c>
      <c r="B27" s="74" t="s">
        <v>667</v>
      </c>
      <c r="C27" s="76" t="s">
        <v>651</v>
      </c>
      <c r="D27" s="76" t="s">
        <v>651</v>
      </c>
      <c r="F27" s="74" t="s">
        <v>2</v>
      </c>
      <c r="G27" s="76" t="s">
        <v>796</v>
      </c>
      <c r="H27" s="92">
        <f>SUMIFS('Gross Plant'!$AL$7:$AL$3891,'Gross Plant'!$D$7:$D$3891,$H$6,'Gross Plant'!$A$7:$A$3891,'1. Company Selection'!$D$2)</f>
        <v>0</v>
      </c>
      <c r="J27" s="171"/>
      <c r="L27" s="151" t="s">
        <v>865</v>
      </c>
    </row>
    <row r="28" spans="1:12" x14ac:dyDescent="0.25">
      <c r="C28" s="76"/>
      <c r="D28" s="76"/>
      <c r="J28" s="92"/>
    </row>
    <row r="29" spans="1:12" x14ac:dyDescent="0.25">
      <c r="A29" s="77" t="s">
        <v>262</v>
      </c>
      <c r="B29" s="74" t="s">
        <v>668</v>
      </c>
      <c r="C29" s="76"/>
      <c r="D29" s="76"/>
      <c r="H29" s="93">
        <f>SUM(H32:H51)</f>
        <v>24832899</v>
      </c>
      <c r="I29" s="93"/>
      <c r="J29" s="92">
        <f>SUM(J32:J51)</f>
        <v>293913804.44</v>
      </c>
    </row>
    <row r="30" spans="1:12" x14ac:dyDescent="0.25">
      <c r="A30" s="77"/>
      <c r="C30" s="76"/>
      <c r="D30" s="76"/>
      <c r="H30" s="92"/>
      <c r="J30" s="92"/>
    </row>
    <row r="31" spans="1:12" x14ac:dyDescent="0.25">
      <c r="A31" s="75" t="s">
        <v>648</v>
      </c>
      <c r="B31" s="74" t="s">
        <v>649</v>
      </c>
      <c r="C31" s="76"/>
      <c r="D31" s="76"/>
      <c r="J31" s="92"/>
    </row>
    <row r="32" spans="1:12" x14ac:dyDescent="0.25">
      <c r="A32" s="76">
        <v>1905</v>
      </c>
      <c r="B32" s="74" t="s">
        <v>650</v>
      </c>
      <c r="C32" s="76" t="s">
        <v>651</v>
      </c>
      <c r="D32" s="76" t="s">
        <v>651</v>
      </c>
      <c r="F32" s="74" t="s">
        <v>2</v>
      </c>
      <c r="G32" s="76" t="s">
        <v>797</v>
      </c>
      <c r="H32" s="92">
        <f>SUMIFS('Gross Plant'!$AM$7:$AM$3891,'Gross Plant'!$D$7:$D$3891,$H$6,'Gross Plant'!$A$7:$A$3891,'1. Company Selection'!$D$2)</f>
        <v>0</v>
      </c>
      <c r="J32" s="171"/>
      <c r="L32" s="151" t="s">
        <v>865</v>
      </c>
    </row>
    <row r="33" spans="1:12" x14ac:dyDescent="0.25">
      <c r="A33" s="76">
        <v>1906</v>
      </c>
      <c r="B33" s="79" t="s">
        <v>652</v>
      </c>
      <c r="C33" s="78" t="s">
        <v>656</v>
      </c>
      <c r="D33" s="78" t="s">
        <v>656</v>
      </c>
      <c r="F33" s="74" t="s">
        <v>2</v>
      </c>
      <c r="G33" s="76"/>
      <c r="H33" s="92"/>
      <c r="J33" s="171"/>
      <c r="L33" s="151" t="s">
        <v>865</v>
      </c>
    </row>
    <row r="34" spans="1:12" x14ac:dyDescent="0.25">
      <c r="A34" s="76">
        <v>1908</v>
      </c>
      <c r="B34" s="74" t="s">
        <v>653</v>
      </c>
      <c r="C34" s="76" t="s">
        <v>651</v>
      </c>
      <c r="D34" s="76" t="s">
        <v>651</v>
      </c>
      <c r="F34" s="74" t="s">
        <v>2</v>
      </c>
      <c r="G34" s="76" t="s">
        <v>798</v>
      </c>
      <c r="H34" s="92">
        <f>SUMIFS('Gross Plant'!$AN$7:$AN$3891,'Gross Plant'!$D$7:$D$3891,$H$6,'Gross Plant'!$A$7:$A$3891,'1. Company Selection'!$D$2)</f>
        <v>0</v>
      </c>
      <c r="J34" s="171"/>
      <c r="L34" s="151" t="s">
        <v>865</v>
      </c>
    </row>
    <row r="35" spans="1:12" x14ac:dyDescent="0.25">
      <c r="A35" s="76">
        <v>1910</v>
      </c>
      <c r="B35" s="74" t="s">
        <v>654</v>
      </c>
      <c r="C35" s="76" t="s">
        <v>651</v>
      </c>
      <c r="D35" s="76" t="s">
        <v>651</v>
      </c>
      <c r="F35" s="74" t="s">
        <v>2</v>
      </c>
      <c r="G35" s="76" t="s">
        <v>799</v>
      </c>
      <c r="H35" s="92">
        <f>SUMIFS('Gross Plant'!$AO$7:$AO$3891,'Gross Plant'!$D$7:$D$3891,$H$6,'Gross Plant'!$A$7:$A$3891,'1. Company Selection'!$D$2)</f>
        <v>0</v>
      </c>
      <c r="J35" s="171"/>
      <c r="L35" s="151" t="s">
        <v>865</v>
      </c>
    </row>
    <row r="36" spans="1:12" x14ac:dyDescent="0.25">
      <c r="A36" s="76">
        <v>1915</v>
      </c>
      <c r="B36" s="74" t="s">
        <v>669</v>
      </c>
      <c r="C36" s="76" t="s">
        <v>651</v>
      </c>
      <c r="D36" s="76" t="s">
        <v>651</v>
      </c>
      <c r="F36" s="74" t="s">
        <v>2</v>
      </c>
      <c r="G36" s="76" t="s">
        <v>800</v>
      </c>
      <c r="H36" s="92">
        <f>SUMIFS('Gross Plant'!$AQ$7:$AQ$3891,'Gross Plant'!$D$7:$D$3891,$H$6,'Gross Plant'!$A$7:$A$3891,'1. Company Selection'!$D$2)</f>
        <v>1470774</v>
      </c>
      <c r="J36" s="171"/>
      <c r="L36" s="151" t="s">
        <v>865</v>
      </c>
    </row>
    <row r="37" spans="1:12" x14ac:dyDescent="0.25">
      <c r="A37" s="76">
        <v>1920</v>
      </c>
      <c r="B37" s="74" t="s">
        <v>670</v>
      </c>
      <c r="C37" s="76" t="s">
        <v>651</v>
      </c>
      <c r="D37" s="76" t="s">
        <v>651</v>
      </c>
      <c r="F37" s="74" t="s">
        <v>2</v>
      </c>
      <c r="G37" s="76" t="s">
        <v>802</v>
      </c>
      <c r="H37" s="92">
        <f>SUMIFS('Gross Plant'!$AS$7:$AS$3891,'Gross Plant'!$D$7:$D$3891,$H$6,'Gross Plant'!$A$7:$A$3891,'1. Company Selection'!$D$2)</f>
        <v>3390247</v>
      </c>
      <c r="J37" s="171"/>
      <c r="L37" s="151" t="s">
        <v>865</v>
      </c>
    </row>
    <row r="38" spans="1:12" x14ac:dyDescent="0.25">
      <c r="A38" s="76">
        <v>1925</v>
      </c>
      <c r="B38" s="74" t="s">
        <v>671</v>
      </c>
      <c r="C38" s="76" t="s">
        <v>651</v>
      </c>
      <c r="D38" s="76" t="s">
        <v>651</v>
      </c>
      <c r="F38" s="74" t="s">
        <v>2</v>
      </c>
      <c r="G38" s="76" t="s">
        <v>803</v>
      </c>
      <c r="H38" s="92">
        <f>SUMIFS('Gross Plant'!$AT$7:$AT$3891,'Gross Plant'!$D$7:$D$3891,$H$6,'Gross Plant'!$A$7:$A$3891,'1. Company Selection'!$D$2)</f>
        <v>4574813</v>
      </c>
      <c r="J38" s="171"/>
      <c r="L38" s="151" t="s">
        <v>865</v>
      </c>
    </row>
    <row r="39" spans="1:12" x14ac:dyDescent="0.25">
      <c r="A39" s="76">
        <v>1930</v>
      </c>
      <c r="B39" s="74" t="s">
        <v>672</v>
      </c>
      <c r="C39" s="76" t="s">
        <v>651</v>
      </c>
      <c r="D39" s="76" t="s">
        <v>651</v>
      </c>
      <c r="F39" s="74" t="s">
        <v>2</v>
      </c>
      <c r="G39" s="76" t="s">
        <v>804</v>
      </c>
      <c r="H39" s="92">
        <f>SUMIFS('Gross Plant'!$AU$7:$AU$3891,'Gross Plant'!$D$7:$D$3891,$H$6,'Gross Plant'!$A$7:$A$3891,'1. Company Selection'!$D$2)</f>
        <v>7222266</v>
      </c>
      <c r="J39" s="171"/>
      <c r="L39" s="151" t="s">
        <v>865</v>
      </c>
    </row>
    <row r="40" spans="1:12" x14ac:dyDescent="0.25">
      <c r="A40" s="76">
        <v>1935</v>
      </c>
      <c r="B40" s="74" t="s">
        <v>673</v>
      </c>
      <c r="C40" s="76" t="s">
        <v>651</v>
      </c>
      <c r="D40" s="76" t="s">
        <v>651</v>
      </c>
      <c r="F40" s="74" t="s">
        <v>2</v>
      </c>
      <c r="G40" s="76" t="s">
        <v>806</v>
      </c>
      <c r="H40" s="92">
        <f>SUMIFS('Gross Plant'!$AW$7:$AW$3891,'Gross Plant'!$D$7:$D$3891,$H$6,'Gross Plant'!$A$7:$A$3891,'1. Company Selection'!$D$2)</f>
        <v>516138</v>
      </c>
      <c r="J40" s="171"/>
      <c r="L40" s="151" t="s">
        <v>865</v>
      </c>
    </row>
    <row r="41" spans="1:12" x14ac:dyDescent="0.25">
      <c r="A41" s="76">
        <v>1940</v>
      </c>
      <c r="B41" s="74" t="s">
        <v>674</v>
      </c>
      <c r="C41" s="76" t="s">
        <v>651</v>
      </c>
      <c r="D41" s="76" t="s">
        <v>651</v>
      </c>
      <c r="F41" s="74" t="s">
        <v>2</v>
      </c>
      <c r="G41" s="76" t="s">
        <v>807</v>
      </c>
      <c r="H41" s="92">
        <f>SUMIFS('Gross Plant'!$AX$7:$AX$3891,'Gross Plant'!$D$7:$D$3891,$H$6,'Gross Plant'!$A$7:$A$3891,'1. Company Selection'!$D$2)</f>
        <v>1035607</v>
      </c>
      <c r="J41" s="171"/>
      <c r="L41" s="151" t="s">
        <v>865</v>
      </c>
    </row>
    <row r="42" spans="1:12" x14ac:dyDescent="0.25">
      <c r="A42" s="76">
        <v>1945</v>
      </c>
      <c r="B42" s="74" t="s">
        <v>675</v>
      </c>
      <c r="C42" s="76" t="s">
        <v>651</v>
      </c>
      <c r="D42" s="76" t="s">
        <v>651</v>
      </c>
      <c r="F42" s="74" t="s">
        <v>2</v>
      </c>
      <c r="G42" s="76" t="s">
        <v>809</v>
      </c>
      <c r="H42" s="92">
        <f>SUMIFS('Gross Plant'!$AZ$7:$AZ$3891,'Gross Plant'!$D$7:$D$3891,$H$6,'Gross Plant'!$A$7:$A$3891,'1. Company Selection'!$D$2)</f>
        <v>801018</v>
      </c>
      <c r="J42" s="171"/>
      <c r="L42" s="151" t="s">
        <v>865</v>
      </c>
    </row>
    <row r="43" spans="1:12" x14ac:dyDescent="0.25">
      <c r="A43" s="76">
        <v>1950</v>
      </c>
      <c r="B43" s="74" t="s">
        <v>676</v>
      </c>
      <c r="C43" s="76" t="s">
        <v>651</v>
      </c>
      <c r="D43" s="76" t="s">
        <v>651</v>
      </c>
      <c r="F43" s="74" t="s">
        <v>2</v>
      </c>
      <c r="G43" s="76" t="s">
        <v>810</v>
      </c>
      <c r="H43" s="92">
        <f>SUMIFS('Gross Plant'!$BB$7:$BB$3891,'Gross Plant'!$D$7:$D$3891,$H$6,'Gross Plant'!$A$7:$A$3891,'1. Company Selection'!$D$2)</f>
        <v>0</v>
      </c>
      <c r="J43" s="171"/>
      <c r="L43" s="151" t="s">
        <v>865</v>
      </c>
    </row>
    <row r="44" spans="1:12" x14ac:dyDescent="0.25">
      <c r="A44" s="76">
        <v>1955</v>
      </c>
      <c r="B44" s="74" t="s">
        <v>677</v>
      </c>
      <c r="C44" s="76" t="s">
        <v>651</v>
      </c>
      <c r="D44" s="76" t="s">
        <v>651</v>
      </c>
      <c r="F44" s="74" t="s">
        <v>2</v>
      </c>
      <c r="G44" s="76" t="s">
        <v>811</v>
      </c>
      <c r="H44" s="92">
        <f>SUMIFS('Gross Plant'!$BC$7:$BC$3891,'Gross Plant'!$D$7:$D$3891,$H$6,'Gross Plant'!$A$7:$A$3891,'1. Company Selection'!$D$2)</f>
        <v>864743</v>
      </c>
      <c r="J44" s="171"/>
      <c r="L44" s="151" t="s">
        <v>865</v>
      </c>
    </row>
    <row r="45" spans="1:12" x14ac:dyDescent="0.25">
      <c r="A45" s="76">
        <v>1960</v>
      </c>
      <c r="B45" s="74" t="s">
        <v>678</v>
      </c>
      <c r="C45" s="76" t="s">
        <v>651</v>
      </c>
      <c r="D45" s="76" t="s">
        <v>651</v>
      </c>
      <c r="F45" s="74" t="s">
        <v>2</v>
      </c>
      <c r="G45" s="76" t="s">
        <v>812</v>
      </c>
      <c r="H45" s="92">
        <f>SUMIFS('Gross Plant'!$BD$7:$BD$3891,'Gross Plant'!$D$7:$D$3891,$H$6,'Gross Plant'!$A$7:$A$3891,'1. Company Selection'!$D$2)</f>
        <v>1357827</v>
      </c>
      <c r="J45" s="171"/>
      <c r="L45" s="151" t="s">
        <v>865</v>
      </c>
    </row>
    <row r="46" spans="1:12" x14ac:dyDescent="0.25">
      <c r="A46" s="76">
        <v>1965</v>
      </c>
      <c r="B46" s="79" t="s">
        <v>679</v>
      </c>
      <c r="C46" s="78" t="s">
        <v>656</v>
      </c>
      <c r="D46" s="78" t="s">
        <v>656</v>
      </c>
      <c r="E46" s="80"/>
      <c r="F46" s="74" t="s">
        <v>2</v>
      </c>
      <c r="G46" s="76"/>
      <c r="H46" s="92"/>
      <c r="J46" s="171"/>
      <c r="L46" s="151" t="s">
        <v>865</v>
      </c>
    </row>
    <row r="47" spans="1:12" x14ac:dyDescent="0.25">
      <c r="A47" s="76">
        <v>1970</v>
      </c>
      <c r="B47" s="74" t="s">
        <v>680</v>
      </c>
      <c r="C47" s="81" t="s">
        <v>651</v>
      </c>
      <c r="D47" s="81" t="s">
        <v>651</v>
      </c>
      <c r="E47" s="80"/>
      <c r="F47" s="74" t="s">
        <v>2</v>
      </c>
      <c r="G47" s="81" t="s">
        <v>813</v>
      </c>
      <c r="H47" s="92">
        <f>SUMIFS('Gross Plant'!$BF$7:$BF$3891,'Gross Plant'!$D$7:$D$3891,$H$6,'Gross Plant'!$A$7:$A$3891,'1. Company Selection'!$D$2)</f>
        <v>0</v>
      </c>
      <c r="J47" s="171"/>
      <c r="L47" s="151" t="s">
        <v>865</v>
      </c>
    </row>
    <row r="48" spans="1:12" x14ac:dyDescent="0.25">
      <c r="A48" s="76">
        <v>1975</v>
      </c>
      <c r="B48" s="74" t="s">
        <v>681</v>
      </c>
      <c r="C48" s="81" t="s">
        <v>651</v>
      </c>
      <c r="D48" s="81" t="s">
        <v>651</v>
      </c>
      <c r="E48" s="80"/>
      <c r="F48" s="74" t="s">
        <v>2</v>
      </c>
      <c r="G48" s="81" t="s">
        <v>814</v>
      </c>
      <c r="H48" s="92">
        <f>SUMIFS('Gross Plant'!$BH$7:$BH$3891,'Gross Plant'!$D$7:$D$3891,$H$6,'Gross Plant'!$A$7:$A$3891,'1. Company Selection'!$D$2)</f>
        <v>0</v>
      </c>
      <c r="J48" s="171"/>
      <c r="L48" s="151" t="s">
        <v>865</v>
      </c>
    </row>
    <row r="49" spans="1:16" x14ac:dyDescent="0.25">
      <c r="A49" s="76">
        <v>1980</v>
      </c>
      <c r="B49" s="74" t="s">
        <v>682</v>
      </c>
      <c r="C49" s="81" t="s">
        <v>651</v>
      </c>
      <c r="D49" s="81" t="s">
        <v>651</v>
      </c>
      <c r="E49" s="80"/>
      <c r="F49" s="74" t="s">
        <v>2</v>
      </c>
      <c r="G49" s="81" t="s">
        <v>815</v>
      </c>
      <c r="H49" s="92">
        <f>SUMIFS('Gross Plant'!$BJ$7:$BJ$3891,'Gross Plant'!$D$7:$D$3891,$H$6,'Gross Plant'!$A$7:$A$3891,'1. Company Selection'!$D$2)</f>
        <v>3599466</v>
      </c>
      <c r="J49" s="171"/>
      <c r="L49" s="151" t="s">
        <v>865</v>
      </c>
    </row>
    <row r="50" spans="1:16" x14ac:dyDescent="0.25">
      <c r="A50" s="76">
        <v>1985</v>
      </c>
      <c r="B50" s="74" t="s">
        <v>683</v>
      </c>
      <c r="C50" s="81" t="s">
        <v>651</v>
      </c>
      <c r="D50" s="81" t="s">
        <v>651</v>
      </c>
      <c r="E50" s="80"/>
      <c r="F50" s="74" t="s">
        <v>2</v>
      </c>
      <c r="G50" s="81" t="s">
        <v>816</v>
      </c>
      <c r="H50" s="92">
        <f>SUMIFS('Gross Plant'!$BL$7:$BL$3891,'Gross Plant'!$D$7:$D$3891,$H$6,'Gross Plant'!$A$7:$A$3891,'1. Company Selection'!$D$2)</f>
        <v>0</v>
      </c>
      <c r="J50" s="171"/>
      <c r="L50" s="151" t="s">
        <v>865</v>
      </c>
    </row>
    <row r="51" spans="1:16" x14ac:dyDescent="0.25">
      <c r="A51" s="76">
        <v>1990</v>
      </c>
      <c r="B51" s="74" t="s">
        <v>684</v>
      </c>
      <c r="C51" s="81" t="s">
        <v>651</v>
      </c>
      <c r="D51" s="81" t="s">
        <v>651</v>
      </c>
      <c r="E51" s="80"/>
      <c r="F51" s="74" t="s">
        <v>2</v>
      </c>
      <c r="G51" s="81" t="s">
        <v>642</v>
      </c>
      <c r="H51" s="92">
        <f>SUMIFS('Gross Plant'!$BM$7:$BM$3891,'Gross Plant'!$D$7:$D$3891,$H$6,'Gross Plant'!$A$7:$A$3891,'1. Company Selection'!$D$2)</f>
        <v>0</v>
      </c>
      <c r="J51" s="171">
        <f>(I68-J24)*1.06</f>
        <v>293913804.44</v>
      </c>
      <c r="L51" s="151" t="s">
        <v>865</v>
      </c>
    </row>
    <row r="52" spans="1:16" x14ac:dyDescent="0.25">
      <c r="C52" s="76"/>
      <c r="D52" s="76"/>
      <c r="G52" s="76"/>
    </row>
    <row r="53" spans="1:16" hidden="1" x14ac:dyDescent="0.25">
      <c r="A53" s="77" t="s">
        <v>99</v>
      </c>
      <c r="C53" s="76"/>
      <c r="D53" s="76"/>
    </row>
    <row r="54" spans="1:16" hidden="1" x14ac:dyDescent="0.25">
      <c r="C54" s="76"/>
      <c r="D54" s="76"/>
    </row>
    <row r="55" spans="1:16" hidden="1" x14ac:dyDescent="0.25">
      <c r="A55" s="76">
        <v>1995</v>
      </c>
      <c r="B55" s="74" t="s">
        <v>685</v>
      </c>
      <c r="C55" s="81" t="s">
        <v>651</v>
      </c>
      <c r="D55" s="78" t="s">
        <v>656</v>
      </c>
      <c r="F55" s="74" t="s">
        <v>2</v>
      </c>
      <c r="G55" s="76" t="s">
        <v>817</v>
      </c>
      <c r="H55" s="92">
        <f>SUMIFS('Gross Plant'!$BN$7:$BN$3891,'Gross Plant'!$D$7:$D$3891,$H$6,'Gross Plant'!$A$7:$A$3891,'1. Company Selection'!$D$2)</f>
        <v>-27272714</v>
      </c>
      <c r="I55" s="92">
        <f>SUMIFS('Gross Plant'!$BN$7:$BN$3891,'Gross Plant'!$D$7:$D$3891,$H$6,'Gross Plant'!$A$7:$A$3891,'1. Company Selection'!$D$2)</f>
        <v>-27272714</v>
      </c>
      <c r="J55" s="92">
        <f>SUMIFS('Gross Plant'!$BN$7:$BN$3891,'Gross Plant'!$D$7:$D$3891,$H$6,'Gross Plant'!$A$7:$A$3891,'1. Company Selection'!$D$2)</f>
        <v>-27272714</v>
      </c>
    </row>
    <row r="56" spans="1:16" hidden="1" x14ac:dyDescent="0.25">
      <c r="B56" s="74" t="s">
        <v>823</v>
      </c>
    </row>
    <row r="57" spans="1:16" hidden="1" x14ac:dyDescent="0.25">
      <c r="B57" s="74" t="s">
        <v>824</v>
      </c>
    </row>
    <row r="58" spans="1:16" hidden="1" x14ac:dyDescent="0.25"/>
    <row r="59" spans="1:16" x14ac:dyDescent="0.25">
      <c r="A59" s="77" t="s">
        <v>686</v>
      </c>
      <c r="B59" s="74" t="s">
        <v>687</v>
      </c>
      <c r="H59" s="93">
        <f>H8+H29-H15</f>
        <v>262488008</v>
      </c>
      <c r="I59" s="174"/>
      <c r="J59" s="93">
        <f>J8+J29-J15</f>
        <v>302522412.44</v>
      </c>
      <c r="L59" s="151" t="s">
        <v>883</v>
      </c>
    </row>
    <row r="60" spans="1:16" hidden="1" x14ac:dyDescent="0.25">
      <c r="A60" s="77" t="s">
        <v>688</v>
      </c>
      <c r="N60" s="82"/>
    </row>
    <row r="61" spans="1:16" hidden="1" x14ac:dyDescent="0.25"/>
    <row r="62" spans="1:16" hidden="1" x14ac:dyDescent="0.25">
      <c r="A62" s="76">
        <v>1860</v>
      </c>
      <c r="B62" s="74" t="s">
        <v>689</v>
      </c>
      <c r="H62" s="92">
        <f>SUMIFS('Gross Plant'!$AH$7:$AH$3891,'Gross Plant'!$D$7:$D$3891,2006,'Gross Plant'!$A$7:$A$3891,'1. Company Selection'!$D$2)</f>
        <v>8608608</v>
      </c>
      <c r="I62" s="92"/>
      <c r="J62" s="92">
        <f>SUMIFS('Gross Plant'!$AH$7:$AH$3891,'Gross Plant'!$D$7:$D$3891,2006,'Gross Plant'!$A$7:$A$3891,'1. Company Selection'!$D$2)</f>
        <v>8608608</v>
      </c>
      <c r="L62" s="151" t="s">
        <v>867</v>
      </c>
      <c r="P62" s="80"/>
    </row>
    <row r="63" spans="1:16" hidden="1" x14ac:dyDescent="0.25">
      <c r="A63" s="76">
        <v>1860</v>
      </c>
      <c r="B63" s="74" t="s">
        <v>664</v>
      </c>
      <c r="H63" s="93">
        <f>H24</f>
        <v>9764636</v>
      </c>
      <c r="I63" s="93"/>
      <c r="J63" s="93">
        <f>J24</f>
        <v>8608608</v>
      </c>
      <c r="L63" s="151" t="s">
        <v>898</v>
      </c>
      <c r="P63" s="80"/>
    </row>
    <row r="64" spans="1:16" hidden="1" x14ac:dyDescent="0.25">
      <c r="A64" s="76"/>
      <c r="B64" s="74" t="s">
        <v>690</v>
      </c>
      <c r="C64" s="76" t="s">
        <v>651</v>
      </c>
      <c r="D64" s="76" t="s">
        <v>651</v>
      </c>
      <c r="H64" s="93">
        <f>IF(H6&gt;2005,H62-H63,"na")</f>
        <v>-1156028</v>
      </c>
      <c r="I64" s="93"/>
      <c r="J64" s="93">
        <f>IF(J6&gt;2005,J62-J63,"na")</f>
        <v>0</v>
      </c>
      <c r="L64" s="151" t="s">
        <v>883</v>
      </c>
      <c r="P64" s="80"/>
    </row>
    <row r="65" spans="1:16" hidden="1" x14ac:dyDescent="0.25">
      <c r="A65" s="76"/>
      <c r="B65" s="74" t="s">
        <v>691</v>
      </c>
      <c r="P65" s="80"/>
    </row>
    <row r="66" spans="1:16" hidden="1" x14ac:dyDescent="0.25">
      <c r="A66" s="76"/>
      <c r="O66" s="76"/>
      <c r="P66" s="80"/>
    </row>
    <row r="67" spans="1:16" x14ac:dyDescent="0.25">
      <c r="A67" s="83"/>
      <c r="C67" s="78"/>
      <c r="D67" s="76"/>
      <c r="O67" s="76"/>
      <c r="P67" s="80"/>
    </row>
    <row r="68" spans="1:16" x14ac:dyDescent="0.25">
      <c r="A68" s="83"/>
      <c r="B68" s="151" t="s">
        <v>889</v>
      </c>
      <c r="C68" s="78"/>
      <c r="D68" s="76"/>
      <c r="I68" s="174">
        <f>SUMIFS('Capital Calculations for BM'!$F$6:$F$1805,'Capital Calculations for BM'!$C$6:$C$1805,2012,'Capital Calculations for BM'!$B$6:$B$1805,'1. Company Selection'!$D$2)</f>
        <v>285885782</v>
      </c>
      <c r="J68" s="92">
        <f>J59</f>
        <v>302522412.44</v>
      </c>
      <c r="L68" s="151" t="s">
        <v>883</v>
      </c>
      <c r="O68" s="76"/>
      <c r="P68" s="80"/>
    </row>
    <row r="69" spans="1:16" x14ac:dyDescent="0.25">
      <c r="A69" s="83"/>
      <c r="C69" s="78"/>
      <c r="D69" s="76"/>
      <c r="J69" s="92"/>
      <c r="O69" s="76"/>
      <c r="P69" s="80"/>
    </row>
    <row r="70" spans="1:16" x14ac:dyDescent="0.25">
      <c r="A70" s="83"/>
      <c r="B70" s="151" t="s">
        <v>887</v>
      </c>
      <c r="C70" s="78"/>
      <c r="D70" s="76"/>
      <c r="I70" s="80"/>
      <c r="J70" s="92">
        <f>J68-I68+0.005*I68</f>
        <v>18066059.349999998</v>
      </c>
      <c r="L70" s="151" t="s">
        <v>883</v>
      </c>
      <c r="O70" s="76"/>
      <c r="P70" s="80"/>
    </row>
    <row r="71" spans="1:16" x14ac:dyDescent="0.25">
      <c r="A71" s="83"/>
      <c r="C71" s="78"/>
      <c r="D71" s="76"/>
      <c r="I71" s="80"/>
      <c r="J71" s="92"/>
      <c r="O71" s="76"/>
      <c r="P71" s="80"/>
    </row>
    <row r="72" spans="1:16" x14ac:dyDescent="0.25">
      <c r="B72" s="151" t="s">
        <v>100</v>
      </c>
      <c r="I72" s="80"/>
      <c r="J72" s="171">
        <v>0</v>
      </c>
      <c r="L72" s="151" t="s">
        <v>888</v>
      </c>
      <c r="O72" s="76"/>
      <c r="P72" s="80"/>
    </row>
    <row r="73" spans="1:16" x14ac:dyDescent="0.25">
      <c r="I73" s="80"/>
      <c r="J73" s="92"/>
      <c r="O73" s="76"/>
      <c r="P73" s="80"/>
    </row>
    <row r="74" spans="1:16" x14ac:dyDescent="0.25">
      <c r="B74" s="151" t="s">
        <v>886</v>
      </c>
      <c r="I74" s="80"/>
      <c r="J74" s="92">
        <f>J70+J72</f>
        <v>18066059.349999998</v>
      </c>
      <c r="L74" s="151" t="s">
        <v>883</v>
      </c>
      <c r="O74" s="76"/>
      <c r="P74" s="84"/>
    </row>
    <row r="75" spans="1:16" x14ac:dyDescent="0.25">
      <c r="J75" s="92"/>
    </row>
    <row r="76" spans="1:16" x14ac:dyDescent="0.25">
      <c r="B76" s="151" t="s">
        <v>885</v>
      </c>
      <c r="I76" s="174">
        <f>SUMIFS('Capital Calculations for BM'!$AF$6:$AF$1805,'Capital Calculations for BM'!$C$6:$C$1805,2012,'Capital Calculations for BM'!$B$6:$B$1805,'1. Company Selection'!$D$2)</f>
        <v>1576644.5184772313</v>
      </c>
      <c r="J76" s="92">
        <f>I76-'2. Inflation and Output'!E25*'4. Capital Cost'!I76+'4. Capital Cost'!J74/'2. Inflation and Output'!E23</f>
        <v>1611687.9152188483</v>
      </c>
      <c r="L76" s="151" t="s">
        <v>883</v>
      </c>
    </row>
    <row r="78" spans="1:16" x14ac:dyDescent="0.25">
      <c r="B78" s="151" t="s">
        <v>862</v>
      </c>
      <c r="I78" s="82"/>
      <c r="J78" s="82">
        <f>'2. Inflation and Output'!E27</f>
        <v>17.793218135592255</v>
      </c>
      <c r="L78" s="151" t="s">
        <v>883</v>
      </c>
    </row>
    <row r="80" spans="1:16" x14ac:dyDescent="0.25">
      <c r="B80" s="164" t="s">
        <v>884</v>
      </c>
      <c r="J80" s="92">
        <f>J76*J78</f>
        <v>28677114.641986884</v>
      </c>
      <c r="L80" s="151" t="s">
        <v>883</v>
      </c>
    </row>
  </sheetData>
  <mergeCells count="4">
    <mergeCell ref="A2:J2"/>
    <mergeCell ref="A3:J3"/>
    <mergeCell ref="C5:D5"/>
    <mergeCell ref="F5:J5"/>
  </mergeCells>
  <pageMargins left="0.7" right="0.7" top="0.75" bottom="0.75" header="0.3" footer="0.3"/>
  <pageSetup scale="7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F19"/>
  <sheetViews>
    <sheetView workbookViewId="0">
      <selection activeCell="D22" sqref="D22"/>
    </sheetView>
  </sheetViews>
  <sheetFormatPr defaultRowHeight="12.75" x14ac:dyDescent="0.2"/>
  <cols>
    <col min="2" max="2" width="3" customWidth="1"/>
    <col min="3" max="3" width="30.5703125" customWidth="1"/>
    <col min="4" max="4" width="19.7109375" customWidth="1"/>
    <col min="5" max="5" width="4.5703125" customWidth="1"/>
    <col min="6" max="6" width="13.85546875" customWidth="1"/>
  </cols>
  <sheetData>
    <row r="2" spans="2:6" ht="15.75" x14ac:dyDescent="0.25">
      <c r="B2" s="195" t="s">
        <v>901</v>
      </c>
      <c r="C2" s="195"/>
      <c r="D2" s="195"/>
      <c r="E2" s="195"/>
      <c r="F2" s="195"/>
    </row>
    <row r="5" spans="2:6" x14ac:dyDescent="0.2">
      <c r="B5" s="165" t="s">
        <v>107</v>
      </c>
      <c r="D5" t="str">
        <f>'1. Company Selection'!D2</f>
        <v>WATERLOO NORTH HYDRO INC.</v>
      </c>
    </row>
    <row r="7" spans="2:6" x14ac:dyDescent="0.2">
      <c r="B7" s="165" t="s">
        <v>1</v>
      </c>
      <c r="D7" s="3">
        <f>'1. Company Selection'!$D$3</f>
        <v>2013</v>
      </c>
      <c r="E7" s="3"/>
    </row>
    <row r="9" spans="2:6" x14ac:dyDescent="0.2">
      <c r="B9" s="165" t="s">
        <v>858</v>
      </c>
      <c r="D9" s="163">
        <f>D11+D13</f>
        <v>39538230.881986886</v>
      </c>
      <c r="E9" s="163"/>
      <c r="F9" t="s">
        <v>883</v>
      </c>
    </row>
    <row r="10" spans="2:6" x14ac:dyDescent="0.2">
      <c r="D10" s="163"/>
      <c r="E10" s="163"/>
    </row>
    <row r="11" spans="2:6" x14ac:dyDescent="0.2">
      <c r="C11" t="s">
        <v>101</v>
      </c>
      <c r="D11" s="163">
        <f>'3. OM&amp;A Expense'!J123</f>
        <v>10861116.24</v>
      </c>
      <c r="E11" s="163"/>
      <c r="F11" t="s">
        <v>883</v>
      </c>
    </row>
    <row r="12" spans="2:6" x14ac:dyDescent="0.2">
      <c r="D12" s="163"/>
      <c r="E12" s="163"/>
    </row>
    <row r="13" spans="2:6" x14ac:dyDescent="0.2">
      <c r="C13" t="s">
        <v>130</v>
      </c>
      <c r="D13" s="163">
        <f>'4. Capital Cost'!J80</f>
        <v>28677114.641986884</v>
      </c>
      <c r="E13" s="163"/>
      <c r="F13" t="s">
        <v>883</v>
      </c>
    </row>
    <row r="14" spans="2:6" x14ac:dyDescent="0.2">
      <c r="D14" s="3"/>
      <c r="E14" s="3"/>
    </row>
    <row r="15" spans="2:6" x14ac:dyDescent="0.2">
      <c r="B15" s="165" t="s">
        <v>847</v>
      </c>
      <c r="D15" s="162">
        <f>'Prediceted Cost Calculations'!D23</f>
        <v>36178222.619049452</v>
      </c>
      <c r="E15" s="162"/>
      <c r="F15" t="s">
        <v>883</v>
      </c>
    </row>
    <row r="16" spans="2:6" x14ac:dyDescent="0.2">
      <c r="D16" s="3"/>
      <c r="E16" s="3"/>
    </row>
    <row r="17" spans="2:6" x14ac:dyDescent="0.2">
      <c r="B17" s="165" t="s">
        <v>881</v>
      </c>
      <c r="D17" s="163">
        <f>D9-D15</f>
        <v>3360008.262937434</v>
      </c>
      <c r="E17" s="163"/>
      <c r="F17" t="s">
        <v>883</v>
      </c>
    </row>
    <row r="18" spans="2:6" x14ac:dyDescent="0.2">
      <c r="D18" s="3"/>
      <c r="E18" s="3"/>
    </row>
    <row r="19" spans="2:6" x14ac:dyDescent="0.2">
      <c r="B19" s="165" t="s">
        <v>882</v>
      </c>
      <c r="D19" s="175">
        <f>LN(D9/D15)</f>
        <v>8.8810721554877584E-2</v>
      </c>
      <c r="E19" s="175"/>
      <c r="F19" t="s">
        <v>883</v>
      </c>
    </row>
  </sheetData>
  <mergeCells count="1">
    <mergeCell ref="B2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8"/>
  <sheetViews>
    <sheetView workbookViewId="0">
      <selection activeCell="F5" sqref="F5"/>
    </sheetView>
  </sheetViews>
  <sheetFormatPr defaultRowHeight="15" x14ac:dyDescent="0.25"/>
  <cols>
    <col min="1" max="1" width="35.7109375" style="118" customWidth="1"/>
    <col min="2" max="2" width="9.140625" style="118"/>
    <col min="3" max="3" width="12.42578125" style="118" customWidth="1"/>
    <col min="4" max="5" width="9.28515625" style="118" bestFit="1" customWidth="1"/>
    <col min="6" max="7" width="10.5703125" style="118" bestFit="1" customWidth="1"/>
    <col min="8" max="8" width="16" style="118" customWidth="1"/>
    <col min="9" max="9" width="9.5703125" style="118" bestFit="1" customWidth="1"/>
    <col min="10" max="10" width="9.28515625" style="118" customWidth="1"/>
    <col min="11" max="16384" width="9.140625" style="118"/>
  </cols>
  <sheetData>
    <row r="1" spans="1:32" s="127" customFormat="1" ht="26.25" thickBot="1" x14ac:dyDescent="0.25">
      <c r="A1" s="121" t="s">
        <v>129</v>
      </c>
      <c r="B1" s="121" t="s">
        <v>1</v>
      </c>
      <c r="C1" s="122" t="s">
        <v>850</v>
      </c>
      <c r="D1" s="123" t="s">
        <v>851</v>
      </c>
      <c r="E1" s="123" t="s">
        <v>852</v>
      </c>
      <c r="F1" s="123" t="s">
        <v>853</v>
      </c>
      <c r="G1" s="124" t="s">
        <v>854</v>
      </c>
      <c r="H1" s="123" t="s">
        <v>855</v>
      </c>
      <c r="I1" s="166" t="s">
        <v>856</v>
      </c>
      <c r="J1" s="167" t="s">
        <v>857</v>
      </c>
      <c r="K1" s="126"/>
      <c r="AF1" s="128"/>
    </row>
    <row r="2" spans="1:32" s="136" customFormat="1" ht="15.75" thickTop="1" x14ac:dyDescent="0.25">
      <c r="A2" s="129" t="str">
        <f>'1. Company Selection'!$D$2</f>
        <v>WATERLOO NORTH HYDRO INC.</v>
      </c>
      <c r="B2" s="130">
        <f>'2. Inflation and Output'!E5</f>
        <v>2013</v>
      </c>
      <c r="C2" s="131">
        <f>'5. Benchmarking Results'!D9</f>
        <v>39538230.881986886</v>
      </c>
      <c r="D2" s="132">
        <f>'2. Inflation and Output'!E27</f>
        <v>17.793218135592255</v>
      </c>
      <c r="E2" s="133">
        <f>'2. Inflation and Output'!E13</f>
        <v>128.59818764950504</v>
      </c>
      <c r="F2" s="134">
        <f>'2. Inflation and Output'!E33</f>
        <v>53921.88</v>
      </c>
      <c r="G2" s="134">
        <f>'2. Inflation and Output'!E39</f>
        <v>294349</v>
      </c>
      <c r="H2" s="134">
        <f>'2. Inflation and Output'!E35</f>
        <v>1453369150.5699999</v>
      </c>
      <c r="I2" s="186">
        <f>SUMIFS('BM Database'!$U$2:$U$826,'BM Database'!$C$2:$C$826,2012,'BM Database'!$B$2:$B$826,$A2)</f>
        <v>1440.8818181818183</v>
      </c>
      <c r="J2" s="187">
        <f>SUMIFS('BM Database'!$W$2:$W$826,'BM Database'!$C$2:$C$826,2012,'BM Database'!$B$2:$B$826,$A2)</f>
        <v>0.20629038817840842</v>
      </c>
      <c r="K2" s="132"/>
      <c r="AF2" s="137"/>
    </row>
    <row r="3" spans="1:32" ht="15.75" thickBot="1" x14ac:dyDescent="0.3">
      <c r="I3" s="196" t="s">
        <v>891</v>
      </c>
      <c r="J3" s="197"/>
    </row>
    <row r="5" spans="1:32" x14ac:dyDescent="0.25">
      <c r="A5" s="118" t="s">
        <v>858</v>
      </c>
      <c r="C5" s="168">
        <f>C2</f>
        <v>39538230.881986886</v>
      </c>
    </row>
    <row r="6" spans="1:32" x14ac:dyDescent="0.25">
      <c r="A6" s="118" t="s">
        <v>859</v>
      </c>
      <c r="C6" s="139">
        <f>J2</f>
        <v>0.20629038817840842</v>
      </c>
    </row>
    <row r="7" spans="1:32" x14ac:dyDescent="0.25">
      <c r="C7" s="138"/>
    </row>
    <row r="8" spans="1:32" s="127" customFormat="1" ht="26.25" hidden="1" thickBot="1" x14ac:dyDescent="0.25">
      <c r="A8" s="121"/>
      <c r="B8" s="121" t="s">
        <v>1</v>
      </c>
      <c r="C8" s="122" t="s">
        <v>850</v>
      </c>
      <c r="D8" s="123" t="s">
        <v>851</v>
      </c>
      <c r="E8" s="123" t="s">
        <v>852</v>
      </c>
      <c r="F8" s="123" t="s">
        <v>853</v>
      </c>
      <c r="G8" s="124" t="s">
        <v>854</v>
      </c>
      <c r="H8" s="123" t="s">
        <v>855</v>
      </c>
      <c r="I8" s="124" t="s">
        <v>856</v>
      </c>
      <c r="J8" s="125" t="s">
        <v>857</v>
      </c>
      <c r="K8" s="126"/>
      <c r="AF8" s="128"/>
    </row>
    <row r="9" spans="1:32" s="136" customFormat="1" ht="15.75" hidden="1" thickTop="1" x14ac:dyDescent="0.25">
      <c r="A9" s="129"/>
      <c r="B9" s="130">
        <v>2002</v>
      </c>
      <c r="C9" s="131">
        <v>12180252.595312398</v>
      </c>
      <c r="D9" s="132">
        <v>16.741565999999999</v>
      </c>
      <c r="E9" s="133">
        <v>83.800007677936506</v>
      </c>
      <c r="F9" s="134">
        <v>11372</v>
      </c>
      <c r="G9" s="134">
        <v>47365</v>
      </c>
      <c r="H9" s="134">
        <v>92650990.900000006</v>
      </c>
      <c r="I9" s="134">
        <v>1837.3454545454545</v>
      </c>
      <c r="J9" s="135">
        <v>2.0840661273302849E-2</v>
      </c>
      <c r="K9" s="132"/>
      <c r="AF9" s="137"/>
    </row>
    <row r="10" spans="1:32" s="136" customFormat="1" hidden="1" x14ac:dyDescent="0.25">
      <c r="A10" s="129"/>
      <c r="B10" s="130">
        <v>2003</v>
      </c>
      <c r="C10" s="131">
        <v>14111500.175330099</v>
      </c>
      <c r="D10" s="132">
        <v>16.820820000000001</v>
      </c>
      <c r="E10" s="133">
        <v>85.654766385900516</v>
      </c>
      <c r="F10" s="134">
        <v>11467</v>
      </c>
      <c r="G10" s="134">
        <v>47365</v>
      </c>
      <c r="H10" s="134">
        <v>411268868.19999999</v>
      </c>
      <c r="I10" s="134">
        <v>1837.3454545454545</v>
      </c>
      <c r="J10" s="135">
        <v>2.0840661273302849E-2</v>
      </c>
      <c r="K10" s="132"/>
      <c r="AF10" s="137"/>
    </row>
    <row r="11" spans="1:32" s="136" customFormat="1" hidden="1" x14ac:dyDescent="0.25">
      <c r="A11" s="129"/>
      <c r="B11" s="130">
        <v>2004</v>
      </c>
      <c r="C11" s="131">
        <v>14631898.35966558</v>
      </c>
      <c r="D11" s="132">
        <v>16.852066000000001</v>
      </c>
      <c r="E11" s="133">
        <v>87.815238971742176</v>
      </c>
      <c r="F11" s="134">
        <v>11457</v>
      </c>
      <c r="G11" s="134">
        <v>47365</v>
      </c>
      <c r="H11" s="134">
        <v>191906813.59999999</v>
      </c>
      <c r="I11" s="134">
        <v>1837.3454545454545</v>
      </c>
      <c r="J11" s="135">
        <v>2.0840661273302849E-2</v>
      </c>
      <c r="K11" s="132"/>
      <c r="AF11" s="137"/>
    </row>
    <row r="12" spans="1:32" s="136" customFormat="1" hidden="1" x14ac:dyDescent="0.25">
      <c r="A12" s="129"/>
      <c r="B12" s="130">
        <v>2005</v>
      </c>
      <c r="C12" s="131">
        <v>15743913.613077337</v>
      </c>
      <c r="D12" s="132">
        <v>17.008296000000001</v>
      </c>
      <c r="E12" s="133">
        <v>90.634779112164608</v>
      </c>
      <c r="F12" s="134">
        <v>11457</v>
      </c>
      <c r="G12" s="134">
        <v>47365</v>
      </c>
      <c r="H12" s="134">
        <v>199430709</v>
      </c>
      <c r="I12" s="134">
        <v>1837.3454545454545</v>
      </c>
      <c r="J12" s="135">
        <v>2.0840661273302849E-2</v>
      </c>
      <c r="K12" s="132"/>
      <c r="AF12" s="137"/>
    </row>
    <row r="13" spans="1:32" s="136" customFormat="1" hidden="1" x14ac:dyDescent="0.25">
      <c r="A13" s="129"/>
      <c r="B13" s="130">
        <v>2006</v>
      </c>
      <c r="C13" s="131">
        <v>16303639.743028238</v>
      </c>
      <c r="D13" s="132">
        <v>16.88236666666667</v>
      </c>
      <c r="E13" s="133">
        <v>92.298621500415024</v>
      </c>
      <c r="F13" s="134">
        <v>11491</v>
      </c>
      <c r="G13" s="134">
        <v>47365</v>
      </c>
      <c r="H13" s="134">
        <v>194594892.19999999</v>
      </c>
      <c r="I13" s="134">
        <v>1837.3454545454545</v>
      </c>
      <c r="J13" s="135">
        <v>2.0840661273302849E-2</v>
      </c>
      <c r="K13" s="132"/>
      <c r="AF13" s="137"/>
    </row>
    <row r="14" spans="1:32" s="136" customFormat="1" hidden="1" x14ac:dyDescent="0.25">
      <c r="A14" s="129"/>
      <c r="B14" s="130">
        <v>2007</v>
      </c>
      <c r="C14" s="131">
        <v>17483736.290449757</v>
      </c>
      <c r="D14" s="132">
        <v>17.296320000000001</v>
      </c>
      <c r="E14" s="133">
        <v>95.431754537772363</v>
      </c>
      <c r="F14" s="134">
        <v>11522</v>
      </c>
      <c r="G14" s="134">
        <v>47365</v>
      </c>
      <c r="H14" s="134">
        <v>203057354.90000001</v>
      </c>
      <c r="I14" s="134">
        <v>1837.3454545454545</v>
      </c>
      <c r="J14" s="135">
        <v>2.0840661273302849E-2</v>
      </c>
      <c r="K14" s="132"/>
      <c r="AF14" s="137"/>
    </row>
    <row r="15" spans="1:32" s="136" customFormat="1" hidden="1" x14ac:dyDescent="0.25">
      <c r="A15" s="129"/>
      <c r="B15" s="130">
        <v>2008</v>
      </c>
      <c r="C15" s="131">
        <v>18886337.673685715</v>
      </c>
      <c r="D15" s="132">
        <v>17.715351999999999</v>
      </c>
      <c r="E15" s="133">
        <v>97.714657360205038</v>
      </c>
      <c r="F15" s="134">
        <v>11587</v>
      </c>
      <c r="G15" s="134">
        <v>47365</v>
      </c>
      <c r="H15" s="134">
        <v>178230984.19999999</v>
      </c>
      <c r="I15" s="134">
        <v>1837.3454545454545</v>
      </c>
      <c r="J15" s="135">
        <v>2.0840661273302849E-2</v>
      </c>
      <c r="K15" s="132"/>
      <c r="AF15" s="137"/>
    </row>
    <row r="16" spans="1:32" s="136" customFormat="1" hidden="1" x14ac:dyDescent="0.25">
      <c r="A16" s="129"/>
      <c r="B16" s="130">
        <v>2009</v>
      </c>
      <c r="C16" s="131">
        <v>18371669.885677643</v>
      </c>
      <c r="D16" s="132">
        <v>17.930536200000002</v>
      </c>
      <c r="E16" s="133">
        <v>98.977905503865088</v>
      </c>
      <c r="F16" s="134">
        <v>11688</v>
      </c>
      <c r="G16" s="134">
        <v>47365</v>
      </c>
      <c r="H16" s="134">
        <v>186826562</v>
      </c>
      <c r="I16" s="134">
        <v>1837.3454545454545</v>
      </c>
      <c r="J16" s="135">
        <v>2.0840661273302849E-2</v>
      </c>
      <c r="K16" s="132"/>
      <c r="AF16" s="137"/>
    </row>
    <row r="17" spans="1:32" s="136" customFormat="1" hidden="1" x14ac:dyDescent="0.25">
      <c r="A17" s="129"/>
      <c r="B17" s="130">
        <v>2010</v>
      </c>
      <c r="C17" s="131">
        <v>19576450.401370578</v>
      </c>
      <c r="D17" s="132">
        <v>18.29948266666667</v>
      </c>
      <c r="E17" s="133">
        <v>101.96743768748992</v>
      </c>
      <c r="F17" s="134">
        <v>11612</v>
      </c>
      <c r="G17" s="134">
        <v>47365</v>
      </c>
      <c r="H17" s="134">
        <v>180583894.5</v>
      </c>
      <c r="I17" s="134">
        <v>1837.3454545454545</v>
      </c>
      <c r="J17" s="135">
        <v>2.0840661273302849E-2</v>
      </c>
      <c r="K17" s="132"/>
      <c r="AF17" s="137"/>
    </row>
    <row r="18" spans="1:32" s="136" customFormat="1" hidden="1" x14ac:dyDescent="0.25">
      <c r="A18" s="129"/>
      <c r="B18" s="130">
        <v>2011</v>
      </c>
      <c r="C18" s="131">
        <v>21355325.031694077</v>
      </c>
      <c r="D18" s="132">
        <v>18.328728099999999</v>
      </c>
      <c r="E18" s="133">
        <v>103.68577029178512</v>
      </c>
      <c r="F18" s="134">
        <v>11581</v>
      </c>
      <c r="G18" s="134">
        <v>47365</v>
      </c>
      <c r="H18" s="134">
        <v>188825588.5</v>
      </c>
      <c r="I18" s="134">
        <v>1837.3454545454545</v>
      </c>
      <c r="J18" s="135">
        <v>2.0840661273302849E-2</v>
      </c>
      <c r="K18" s="132"/>
      <c r="AF18" s="137"/>
    </row>
    <row r="19" spans="1:32" s="136" customFormat="1" hidden="1" x14ac:dyDescent="0.25">
      <c r="A19" s="129"/>
      <c r="B19" s="130">
        <v>2012</v>
      </c>
      <c r="C19" s="131">
        <v>20989409.003338039</v>
      </c>
      <c r="D19" s="132">
        <v>17.40324</v>
      </c>
      <c r="E19" s="133">
        <v>105.32220770423416</v>
      </c>
      <c r="F19" s="134">
        <v>11609</v>
      </c>
      <c r="G19" s="134">
        <v>47365</v>
      </c>
      <c r="H19" s="134">
        <v>193014831</v>
      </c>
      <c r="I19" s="134">
        <v>1837.3454545454545</v>
      </c>
      <c r="J19" s="135">
        <v>2.0840661273302849E-2</v>
      </c>
      <c r="K19" s="132"/>
      <c r="AF19" s="137"/>
    </row>
    <row r="20" spans="1:32" s="136" customFormat="1" hidden="1" x14ac:dyDescent="0.25">
      <c r="A20" s="129"/>
      <c r="B20" s="130"/>
      <c r="C20" s="131"/>
      <c r="D20" s="132"/>
      <c r="E20" s="133"/>
      <c r="F20" s="134"/>
      <c r="G20" s="134"/>
      <c r="H20" s="134"/>
      <c r="I20" s="134"/>
      <c r="J20" s="135"/>
      <c r="K20" s="132"/>
      <c r="AF20" s="137"/>
    </row>
    <row r="21" spans="1:32" s="136" customFormat="1" hidden="1" x14ac:dyDescent="0.25">
      <c r="A21" s="129"/>
      <c r="B21" s="130"/>
      <c r="C21" s="131"/>
      <c r="D21" s="132"/>
      <c r="E21" s="133"/>
      <c r="F21" s="134"/>
      <c r="G21" s="134"/>
      <c r="H21" s="134"/>
      <c r="I21" s="134"/>
      <c r="J21" s="135"/>
      <c r="K21" s="132"/>
      <c r="AF21" s="137"/>
    </row>
    <row r="22" spans="1:32" s="136" customFormat="1" hidden="1" x14ac:dyDescent="0.25">
      <c r="A22" s="129"/>
      <c r="B22" s="130"/>
      <c r="C22" s="131"/>
      <c r="D22" s="132"/>
      <c r="E22" s="133"/>
      <c r="F22" s="134"/>
      <c r="G22" s="134"/>
      <c r="H22" s="134"/>
      <c r="I22" s="134"/>
      <c r="J22" s="135"/>
      <c r="K22" s="132"/>
      <c r="AF22" s="137"/>
    </row>
    <row r="23" spans="1:32" s="136" customFormat="1" hidden="1" x14ac:dyDescent="0.25">
      <c r="A23" s="129"/>
      <c r="B23" s="130"/>
      <c r="C23" s="131"/>
      <c r="D23" s="132"/>
      <c r="E23" s="133"/>
      <c r="F23" s="134"/>
      <c r="G23" s="134"/>
      <c r="H23" s="134"/>
      <c r="I23" s="134"/>
      <c r="J23" s="135"/>
      <c r="K23" s="132"/>
      <c r="AF23" s="137"/>
    </row>
    <row r="24" spans="1:32" s="136" customFormat="1" hidden="1" x14ac:dyDescent="0.25">
      <c r="A24" s="129"/>
      <c r="B24" s="130"/>
      <c r="C24" s="131"/>
      <c r="D24" s="132"/>
      <c r="E24" s="133"/>
      <c r="F24" s="134"/>
      <c r="G24" s="134"/>
      <c r="H24" s="134"/>
      <c r="I24" s="134"/>
      <c r="J24" s="135"/>
      <c r="K24" s="132"/>
      <c r="AF24" s="137"/>
    </row>
    <row r="25" spans="1:32" s="136" customFormat="1" hidden="1" x14ac:dyDescent="0.25">
      <c r="A25" s="129"/>
      <c r="B25" s="130"/>
      <c r="C25" s="131"/>
      <c r="D25" s="132"/>
      <c r="E25" s="133"/>
      <c r="F25" s="134"/>
      <c r="G25" s="134"/>
      <c r="H25" s="134"/>
      <c r="I25" s="134"/>
      <c r="J25" s="135"/>
      <c r="K25" s="132"/>
      <c r="AF25" s="137"/>
    </row>
    <row r="26" spans="1:32" hidden="1" x14ac:dyDescent="0.25"/>
    <row r="27" spans="1:32" hidden="1" x14ac:dyDescent="0.25"/>
    <row r="28" spans="1:32" hidden="1" x14ac:dyDescent="0.25">
      <c r="C28" s="140">
        <v>12180252.595312398</v>
      </c>
      <c r="D28" s="169">
        <v>16.741565999999999</v>
      </c>
      <c r="E28" s="169">
        <v>83.800007677936506</v>
      </c>
      <c r="F28" s="140">
        <v>11372</v>
      </c>
      <c r="G28" s="140">
        <v>47365</v>
      </c>
      <c r="H28" s="140">
        <v>92650990.900000006</v>
      </c>
      <c r="I28" s="140">
        <v>1837.3454545454545</v>
      </c>
      <c r="J28" s="140">
        <v>2.0840661273302849E-2</v>
      </c>
    </row>
    <row r="29" spans="1:32" hidden="1" x14ac:dyDescent="0.25">
      <c r="C29" s="140">
        <v>14111500.175330099</v>
      </c>
      <c r="D29" s="169">
        <v>16.820820000000001</v>
      </c>
      <c r="E29" s="169">
        <v>85.654766385900516</v>
      </c>
      <c r="F29" s="140">
        <v>11467</v>
      </c>
      <c r="G29" s="140">
        <v>47365</v>
      </c>
      <c r="H29" s="140">
        <v>411268868.19999999</v>
      </c>
      <c r="I29" s="140">
        <v>1837.3454545454545</v>
      </c>
      <c r="J29" s="140">
        <v>2.0840661273302849E-2</v>
      </c>
    </row>
    <row r="30" spans="1:32" hidden="1" x14ac:dyDescent="0.25">
      <c r="C30" s="140">
        <v>14631898.35966558</v>
      </c>
      <c r="D30" s="169">
        <v>16.852066000000001</v>
      </c>
      <c r="E30" s="169">
        <v>87.815238971742176</v>
      </c>
      <c r="F30" s="140">
        <v>11457</v>
      </c>
      <c r="G30" s="140">
        <v>47365</v>
      </c>
      <c r="H30" s="140">
        <v>191906813.59999999</v>
      </c>
      <c r="I30" s="140">
        <v>1837.3454545454545</v>
      </c>
      <c r="J30" s="140">
        <v>2.0840661273302849E-2</v>
      </c>
    </row>
    <row r="31" spans="1:32" hidden="1" x14ac:dyDescent="0.25">
      <c r="C31" s="140">
        <v>15743913.613077337</v>
      </c>
      <c r="D31" s="169">
        <v>17.008296000000001</v>
      </c>
      <c r="E31" s="169">
        <v>90.634779112164608</v>
      </c>
      <c r="F31" s="140">
        <v>11457</v>
      </c>
      <c r="G31" s="140">
        <v>47365</v>
      </c>
      <c r="H31" s="140">
        <v>199430709</v>
      </c>
      <c r="I31" s="140">
        <v>1837.3454545454545</v>
      </c>
      <c r="J31" s="140">
        <v>2.0840661273302849E-2</v>
      </c>
    </row>
    <row r="32" spans="1:32" hidden="1" x14ac:dyDescent="0.25">
      <c r="C32" s="140">
        <v>16303639.743028238</v>
      </c>
      <c r="D32" s="169">
        <v>16.88236666666667</v>
      </c>
      <c r="E32" s="169">
        <v>92.298621500415024</v>
      </c>
      <c r="F32" s="140">
        <v>11491</v>
      </c>
      <c r="G32" s="140">
        <v>47365</v>
      </c>
      <c r="H32" s="140">
        <v>194594892.19999999</v>
      </c>
      <c r="I32" s="140">
        <v>1837.3454545454545</v>
      </c>
      <c r="J32" s="140">
        <v>2.0840661273302849E-2</v>
      </c>
    </row>
    <row r="33" spans="3:10" hidden="1" x14ac:dyDescent="0.25">
      <c r="C33" s="140">
        <v>17483736.290449757</v>
      </c>
      <c r="D33" s="169">
        <v>17.296320000000001</v>
      </c>
      <c r="E33" s="169">
        <v>95.431754537772363</v>
      </c>
      <c r="F33" s="140">
        <v>11522</v>
      </c>
      <c r="G33" s="140">
        <v>47365</v>
      </c>
      <c r="H33" s="140">
        <v>203057354.90000001</v>
      </c>
      <c r="I33" s="140">
        <v>1837.3454545454545</v>
      </c>
      <c r="J33" s="140">
        <v>2.0840661273302849E-2</v>
      </c>
    </row>
    <row r="34" spans="3:10" hidden="1" x14ac:dyDescent="0.25">
      <c r="C34" s="140">
        <v>18886337.673685715</v>
      </c>
      <c r="D34" s="169">
        <v>17.715351999999999</v>
      </c>
      <c r="E34" s="169">
        <v>97.714657360205038</v>
      </c>
      <c r="F34" s="140">
        <v>11587</v>
      </c>
      <c r="G34" s="140">
        <v>47365</v>
      </c>
      <c r="H34" s="140">
        <v>178230984.19999999</v>
      </c>
      <c r="I34" s="140">
        <v>1837.3454545454545</v>
      </c>
      <c r="J34" s="140">
        <v>2.0840661273302849E-2</v>
      </c>
    </row>
    <row r="35" spans="3:10" hidden="1" x14ac:dyDescent="0.25">
      <c r="C35" s="140">
        <v>18371669.885677643</v>
      </c>
      <c r="D35" s="169">
        <v>17.930536200000002</v>
      </c>
      <c r="E35" s="169">
        <v>98.977905503865088</v>
      </c>
      <c r="F35" s="140">
        <v>11688</v>
      </c>
      <c r="G35" s="140">
        <v>47365</v>
      </c>
      <c r="H35" s="140">
        <v>186826562</v>
      </c>
      <c r="I35" s="140">
        <v>1837.3454545454545</v>
      </c>
      <c r="J35" s="140">
        <v>2.0840661273302849E-2</v>
      </c>
    </row>
    <row r="36" spans="3:10" hidden="1" x14ac:dyDescent="0.25">
      <c r="C36" s="140">
        <v>19576450.401370578</v>
      </c>
      <c r="D36" s="169">
        <v>18.29948266666667</v>
      </c>
      <c r="E36" s="169">
        <v>101.96743768748992</v>
      </c>
      <c r="F36" s="140">
        <v>11612</v>
      </c>
      <c r="G36" s="140">
        <v>47365</v>
      </c>
      <c r="H36" s="140">
        <v>180583894.5</v>
      </c>
      <c r="I36" s="140">
        <v>1837.3454545454545</v>
      </c>
      <c r="J36" s="140">
        <v>2.0840661273302849E-2</v>
      </c>
    </row>
    <row r="37" spans="3:10" hidden="1" x14ac:dyDescent="0.25">
      <c r="C37" s="140">
        <v>21355325.031694077</v>
      </c>
      <c r="D37" s="169">
        <v>18.328728099999999</v>
      </c>
      <c r="E37" s="169">
        <v>103.68577029178512</v>
      </c>
      <c r="F37" s="140">
        <v>11581</v>
      </c>
      <c r="G37" s="140">
        <v>47365</v>
      </c>
      <c r="H37" s="140">
        <v>188825588.5</v>
      </c>
      <c r="I37" s="140">
        <v>1837.3454545454545</v>
      </c>
      <c r="J37" s="140">
        <v>2.0840661273302849E-2</v>
      </c>
    </row>
    <row r="38" spans="3:10" hidden="1" x14ac:dyDescent="0.25">
      <c r="C38" s="140">
        <v>20989409.003338039</v>
      </c>
      <c r="D38" s="169">
        <v>17.40324</v>
      </c>
      <c r="E38" s="169">
        <v>105.32220770423416</v>
      </c>
      <c r="F38" s="140">
        <v>11609</v>
      </c>
      <c r="G38" s="140">
        <v>47365</v>
      </c>
      <c r="H38" s="140">
        <v>193014831</v>
      </c>
      <c r="I38" s="140">
        <v>1837.3454545454545</v>
      </c>
      <c r="J38" s="140">
        <v>2.0840661273302849E-2</v>
      </c>
    </row>
  </sheetData>
  <mergeCells count="1">
    <mergeCell ref="I3:J3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I24" sqref="I24:I25"/>
    </sheetView>
  </sheetViews>
  <sheetFormatPr defaultRowHeight="15" x14ac:dyDescent="0.25"/>
  <cols>
    <col min="1" max="1" width="13.28515625" style="118" customWidth="1"/>
    <col min="2" max="2" width="11.42578125" style="118" customWidth="1"/>
    <col min="3" max="3" width="12" style="118" bestFit="1" customWidth="1"/>
    <col min="4" max="4" width="16.5703125" style="118" customWidth="1"/>
    <col min="5" max="5" width="9.140625" style="118"/>
    <col min="6" max="6" width="9.7109375" style="118" bestFit="1" customWidth="1"/>
    <col min="7" max="16384" width="9.140625" style="118"/>
  </cols>
  <sheetData>
    <row r="1" spans="1:4" x14ac:dyDescent="0.25">
      <c r="A1" s="118" t="s">
        <v>827</v>
      </c>
      <c r="B1" s="118" t="s">
        <v>828</v>
      </c>
      <c r="C1" s="118" t="s">
        <v>829</v>
      </c>
      <c r="D1" s="118" t="s">
        <v>830</v>
      </c>
    </row>
    <row r="3" spans="1:4" x14ac:dyDescent="0.25">
      <c r="A3" s="118" t="s">
        <v>831</v>
      </c>
      <c r="C3" s="118">
        <v>1</v>
      </c>
      <c r="D3" s="118">
        <f>C3*'Model Parameters'!B3</f>
        <v>12.81455392</v>
      </c>
    </row>
    <row r="4" spans="1:4" x14ac:dyDescent="0.25">
      <c r="A4" s="118" t="s">
        <v>832</v>
      </c>
      <c r="B4" s="118">
        <f>'Model Data'!D$2/'Model Data'!E$2/'Model Parameters'!C4</f>
        <v>0.84162347731616349</v>
      </c>
      <c r="C4" s="118">
        <f>LN(B4)</f>
        <v>-0.17242254133720472</v>
      </c>
      <c r="D4" s="118">
        <f>C4*'Model Parameters'!B4</f>
        <v>-0.10813217252854879</v>
      </c>
    </row>
    <row r="5" spans="1:4" x14ac:dyDescent="0.25">
      <c r="A5" s="118" t="s">
        <v>352</v>
      </c>
      <c r="B5" s="118">
        <f>'Model Data'!F$2/'Model Parameters'!C5</f>
        <v>0.85020363448813918</v>
      </c>
      <c r="C5" s="118">
        <f t="shared" ref="C5:C7" si="0">LN(B5)</f>
        <v>-0.16227938820403548</v>
      </c>
      <c r="D5" s="118">
        <f>C5*'Model Parameters'!B5</f>
        <v>-7.2122474371484543E-2</v>
      </c>
    </row>
    <row r="6" spans="1:4" x14ac:dyDescent="0.25">
      <c r="A6" s="118" t="s">
        <v>353</v>
      </c>
      <c r="B6" s="118">
        <f>'Model Data'!G$2/'Model Parameters'!C6</f>
        <v>0.85286657321797943</v>
      </c>
      <c r="C6" s="118">
        <f t="shared" si="0"/>
        <v>-0.15915216433741966</v>
      </c>
      <c r="D6" s="118">
        <f>C6*'Model Parameters'!B6</f>
        <v>-2.5648044496630325E-2</v>
      </c>
    </row>
    <row r="7" spans="1:4" x14ac:dyDescent="0.25">
      <c r="A7" s="118" t="s">
        <v>354</v>
      </c>
      <c r="B7" s="118">
        <f>'Model Data'!H$2/'Model Parameters'!C7</f>
        <v>0.89145813349357894</v>
      </c>
      <c r="C7" s="118">
        <f t="shared" si="0"/>
        <v>-0.11489680465091788</v>
      </c>
      <c r="D7" s="118">
        <f>C7*'Model Parameters'!B7</f>
        <v>-1.2027016053466642E-2</v>
      </c>
    </row>
    <row r="8" spans="1:4" x14ac:dyDescent="0.25">
      <c r="A8" s="118" t="s">
        <v>833</v>
      </c>
      <c r="C8" s="118">
        <f>C4*C4/2</f>
        <v>1.4864766380590035E-2</v>
      </c>
      <c r="D8" s="118">
        <f>C8*'Model Parameters'!B8</f>
        <v>1.8621208790142905E-3</v>
      </c>
    </row>
    <row r="9" spans="1:4" x14ac:dyDescent="0.25">
      <c r="A9" s="118" t="s">
        <v>834</v>
      </c>
      <c r="C9" s="118">
        <f t="shared" ref="C9:C11" si="1">C5*C5/2</f>
        <v>1.3167299917938025E-2</v>
      </c>
      <c r="D9" s="118">
        <f>C9*'Model Parameters'!B9</f>
        <v>-4.9715533338570098E-3</v>
      </c>
    </row>
    <row r="10" spans="1:4" x14ac:dyDescent="0.25">
      <c r="A10" s="118" t="s">
        <v>835</v>
      </c>
      <c r="C10" s="118">
        <f t="shared" si="1"/>
        <v>1.2664705706642517E-2</v>
      </c>
      <c r="D10" s="118">
        <f>C10*'Model Parameters'!B10</f>
        <v>2.4117776485389404E-3</v>
      </c>
    </row>
    <row r="11" spans="1:4" x14ac:dyDescent="0.25">
      <c r="A11" s="118" t="s">
        <v>836</v>
      </c>
      <c r="C11" s="118">
        <f t="shared" si="1"/>
        <v>6.6006378594955922E-3</v>
      </c>
      <c r="D11" s="118">
        <f>C11*'Model Parameters'!B11</f>
        <v>1.0865534402202917E-3</v>
      </c>
    </row>
    <row r="12" spans="1:4" x14ac:dyDescent="0.25">
      <c r="A12" s="118" t="s">
        <v>837</v>
      </c>
      <c r="C12" s="118">
        <f>C$4*C5</f>
        <v>2.79806245207866E-2</v>
      </c>
      <c r="D12" s="118">
        <f>C12*'Model Parameters'!B12</f>
        <v>1.4983800708815707E-3</v>
      </c>
    </row>
    <row r="13" spans="1:4" x14ac:dyDescent="0.25">
      <c r="A13" s="118" t="s">
        <v>838</v>
      </c>
      <c r="C13" s="118">
        <f t="shared" ref="C13:C14" si="2">C$4*C6</f>
        <v>2.7441420634374339E-2</v>
      </c>
      <c r="D13" s="118">
        <f>C13*'Model Parameters'!B13</f>
        <v>2.7451464194326515E-4</v>
      </c>
    </row>
    <row r="14" spans="1:4" x14ac:dyDescent="0.25">
      <c r="A14" s="118" t="s">
        <v>839</v>
      </c>
      <c r="C14" s="118">
        <f t="shared" si="2"/>
        <v>1.9810799049435623E-2</v>
      </c>
      <c r="D14" s="118">
        <f>C14*'Model Parameters'!B14</f>
        <v>-1.2910697740517195E-6</v>
      </c>
    </row>
    <row r="15" spans="1:4" x14ac:dyDescent="0.25">
      <c r="A15" s="118" t="s">
        <v>840</v>
      </c>
      <c r="C15" s="118">
        <f>C5*C6</f>
        <v>2.5827115860024577E-2</v>
      </c>
      <c r="D15" s="118">
        <f>C15*'Model Parameters'!B15</f>
        <v>3.6557719468739039E-3</v>
      </c>
    </row>
    <row r="16" spans="1:4" x14ac:dyDescent="0.25">
      <c r="A16" s="118" t="s">
        <v>841</v>
      </c>
      <c r="C16" s="118">
        <f>C5*C7</f>
        <v>1.8645383165349531E-2</v>
      </c>
      <c r="D16" s="118">
        <f>C16*'Model Parameters'!B16</f>
        <v>1.2567534563172329E-3</v>
      </c>
    </row>
    <row r="17" spans="1:6" x14ac:dyDescent="0.25">
      <c r="A17" s="118" t="s">
        <v>842</v>
      </c>
      <c r="C17" s="118">
        <f>C6*C7</f>
        <v>1.8286075135647287E-2</v>
      </c>
      <c r="D17" s="118">
        <f>C17*'Model Parameters'!B17</f>
        <v>-3.6397424994765951E-3</v>
      </c>
    </row>
    <row r="18" spans="1:6" x14ac:dyDescent="0.25">
      <c r="A18" s="118" t="s">
        <v>843</v>
      </c>
      <c r="B18" s="118">
        <f>'Model Data'!I2/'Model Parameters'!C18</f>
        <v>0.52919159562399354</v>
      </c>
      <c r="C18" s="118">
        <f>LN(B18)</f>
        <v>-0.636404728152416</v>
      </c>
      <c r="D18" s="118">
        <f>C18*'Model Parameters'!B18</f>
        <v>-0.18155881027847035</v>
      </c>
    </row>
    <row r="19" spans="1:6" x14ac:dyDescent="0.25">
      <c r="A19" s="118" t="s">
        <v>844</v>
      </c>
      <c r="B19" s="118">
        <f>'Model Data'!C6/'Model Parameters'!C19</f>
        <v>1.6041243248709831</v>
      </c>
      <c r="C19" s="118">
        <f>B19</f>
        <v>1.6041243248709831</v>
      </c>
      <c r="D19" s="118">
        <f>C19*'Model Parameters'!B19</f>
        <v>2.6470024433290811E-2</v>
      </c>
    </row>
    <row r="20" spans="1:6" x14ac:dyDescent="0.25">
      <c r="A20" s="118" t="s">
        <v>845</v>
      </c>
      <c r="C20" s="118">
        <f>'Model Data'!B2-2007</f>
        <v>6</v>
      </c>
      <c r="D20" s="118">
        <f>C20*'Model Parameters'!B20</f>
        <v>0.10230648000000001</v>
      </c>
    </row>
    <row r="21" spans="1:6" x14ac:dyDescent="0.25">
      <c r="F21" s="119"/>
    </row>
    <row r="22" spans="1:6" x14ac:dyDescent="0.25">
      <c r="A22" s="118" t="s">
        <v>846</v>
      </c>
      <c r="D22" s="120">
        <f>LN('Model Data'!C5/'Model Data'!E2)-SUM(D3:D20)</f>
        <v>8.8810721554876793E-2</v>
      </c>
      <c r="F22" s="120"/>
    </row>
    <row r="23" spans="1:6" x14ac:dyDescent="0.25">
      <c r="A23" s="118" t="s">
        <v>847</v>
      </c>
      <c r="D23" s="170">
        <f>EXP(SUM(D3:D20))*'Model Data'!E$2</f>
        <v>36178222.619049452</v>
      </c>
      <c r="F23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C18" sqref="C18"/>
    </sheetView>
  </sheetViews>
  <sheetFormatPr defaultRowHeight="15" x14ac:dyDescent="0.25"/>
  <cols>
    <col min="1" max="1" width="9.140625" style="118"/>
    <col min="2" max="2" width="10.5703125" style="118" customWidth="1"/>
    <col min="3" max="3" width="10.7109375" style="118" customWidth="1"/>
    <col min="4" max="16384" width="9.140625" style="118"/>
  </cols>
  <sheetData>
    <row r="1" spans="1:11" x14ac:dyDescent="0.25">
      <c r="A1" s="118" t="s">
        <v>827</v>
      </c>
      <c r="B1" s="118" t="s">
        <v>848</v>
      </c>
      <c r="C1" s="118" t="s">
        <v>849</v>
      </c>
      <c r="G1" s="185" t="s">
        <v>912</v>
      </c>
    </row>
    <row r="3" spans="1:11" x14ac:dyDescent="0.25">
      <c r="A3" s="118" t="s">
        <v>831</v>
      </c>
      <c r="B3" s="118">
        <v>12.81455392</v>
      </c>
      <c r="C3" s="118">
        <v>1</v>
      </c>
      <c r="G3" s="118" t="s">
        <v>831</v>
      </c>
      <c r="H3" s="118">
        <v>12.81455392</v>
      </c>
      <c r="I3" s="118">
        <v>1.875222E-2</v>
      </c>
      <c r="J3" s="118">
        <v>683.36199999999997</v>
      </c>
      <c r="K3" s="118">
        <v>0</v>
      </c>
    </row>
    <row r="4" spans="1:11" x14ac:dyDescent="0.25">
      <c r="A4" s="118" t="s">
        <v>832</v>
      </c>
      <c r="B4" s="118">
        <v>0.62713478</v>
      </c>
      <c r="C4" s="118">
        <v>0.16439999999999999</v>
      </c>
      <c r="G4" s="118" t="s">
        <v>832</v>
      </c>
      <c r="H4" s="118">
        <v>0.62713478</v>
      </c>
      <c r="I4" s="118">
        <v>7.3303500000000002E-3</v>
      </c>
      <c r="J4" s="118">
        <v>85.552999999999997</v>
      </c>
      <c r="K4" s="118">
        <v>0</v>
      </c>
    </row>
    <row r="5" spans="1:11" x14ac:dyDescent="0.25">
      <c r="A5" s="118" t="s">
        <v>352</v>
      </c>
      <c r="B5" s="118">
        <v>0.44443398000000001</v>
      </c>
      <c r="C5" s="118">
        <v>63422.311800000003</v>
      </c>
      <c r="G5" s="118" t="s">
        <v>352</v>
      </c>
      <c r="H5" s="118">
        <v>0.44443398000000001</v>
      </c>
      <c r="I5" s="118">
        <v>5.5055260000000002E-2</v>
      </c>
      <c r="J5" s="118">
        <v>8.0730000000000004</v>
      </c>
      <c r="K5" s="118">
        <v>0</v>
      </c>
    </row>
    <row r="6" spans="1:11" x14ac:dyDescent="0.25">
      <c r="A6" s="118" t="s">
        <v>353</v>
      </c>
      <c r="B6" s="118">
        <v>0.16115423000000001</v>
      </c>
      <c r="C6" s="118">
        <v>345129.01459999999</v>
      </c>
      <c r="G6" s="118" t="s">
        <v>353</v>
      </c>
      <c r="H6" s="118">
        <v>0.16115423000000001</v>
      </c>
      <c r="I6" s="118">
        <v>5.0143140000000003E-2</v>
      </c>
      <c r="J6" s="118">
        <v>3.214</v>
      </c>
      <c r="K6" s="118">
        <v>1.4E-3</v>
      </c>
    </row>
    <row r="7" spans="1:11" x14ac:dyDescent="0.25">
      <c r="A7" s="118" t="s">
        <v>354</v>
      </c>
      <c r="B7" s="118">
        <v>0.10467667999999999</v>
      </c>
      <c r="C7" s="118">
        <v>1630327994.0632999</v>
      </c>
      <c r="G7" s="118" t="s">
        <v>354</v>
      </c>
      <c r="H7" s="118">
        <v>0.10467667999999999</v>
      </c>
      <c r="I7" s="118">
        <v>3.0782710000000001E-2</v>
      </c>
      <c r="J7" s="118">
        <v>3.4009999999999998</v>
      </c>
      <c r="K7" s="118">
        <v>6.9999999999999999E-4</v>
      </c>
    </row>
    <row r="8" spans="1:11" x14ac:dyDescent="0.25">
      <c r="A8" s="118" t="s">
        <v>833</v>
      </c>
      <c r="B8" s="118">
        <v>0.12527078</v>
      </c>
      <c r="C8" s="118">
        <v>1</v>
      </c>
      <c r="G8" s="118" t="s">
        <v>833</v>
      </c>
      <c r="H8" s="118">
        <v>0.12527078</v>
      </c>
      <c r="I8" s="118">
        <v>2.7641550000000001E-2</v>
      </c>
      <c r="J8" s="118">
        <v>4.532</v>
      </c>
      <c r="K8" s="118">
        <v>0</v>
      </c>
    </row>
    <row r="9" spans="1:11" x14ac:dyDescent="0.25">
      <c r="A9" s="118" t="s">
        <v>834</v>
      </c>
      <c r="B9" s="118">
        <v>-0.37756816999999998</v>
      </c>
      <c r="C9" s="118">
        <v>1</v>
      </c>
      <c r="G9" s="118" t="s">
        <v>834</v>
      </c>
      <c r="H9" s="118">
        <v>-0.37756816999999998</v>
      </c>
      <c r="I9" s="118">
        <v>0.23370453999999999</v>
      </c>
      <c r="J9" s="118">
        <v>-1.6160000000000001</v>
      </c>
      <c r="K9" s="118">
        <v>0.1066</v>
      </c>
    </row>
    <row r="10" spans="1:11" x14ac:dyDescent="0.25">
      <c r="A10" s="118" t="s">
        <v>835</v>
      </c>
      <c r="B10" s="118">
        <v>0.19043298</v>
      </c>
      <c r="C10" s="118">
        <v>1</v>
      </c>
      <c r="G10" s="118" t="s">
        <v>835</v>
      </c>
      <c r="H10" s="118">
        <v>0.19043298</v>
      </c>
      <c r="I10" s="118">
        <v>0.20378706999999999</v>
      </c>
      <c r="J10" s="118">
        <v>0.93400000000000005</v>
      </c>
      <c r="K10" s="118">
        <v>0.3503</v>
      </c>
    </row>
    <row r="11" spans="1:11" x14ac:dyDescent="0.25">
      <c r="A11" s="118" t="s">
        <v>836</v>
      </c>
      <c r="B11" s="118">
        <v>0.16461339999999999</v>
      </c>
      <c r="C11" s="118">
        <v>1</v>
      </c>
      <c r="G11" s="118" t="s">
        <v>836</v>
      </c>
      <c r="H11" s="118">
        <v>0.16461339999999999</v>
      </c>
      <c r="I11" s="118">
        <v>7.6002310000000003E-2</v>
      </c>
      <c r="J11" s="118">
        <v>2.1659999999999999</v>
      </c>
      <c r="K11" s="118">
        <v>3.0599999999999999E-2</v>
      </c>
    </row>
    <row r="12" spans="1:11" x14ac:dyDescent="0.25">
      <c r="A12" s="118" t="s">
        <v>837</v>
      </c>
      <c r="B12" s="118">
        <v>5.3550630000000002E-2</v>
      </c>
      <c r="C12" s="118">
        <v>1</v>
      </c>
      <c r="G12" s="118" t="s">
        <v>837</v>
      </c>
      <c r="H12" s="118">
        <v>5.3550630000000002E-2</v>
      </c>
      <c r="I12" s="118">
        <v>1.5503640000000001E-2</v>
      </c>
      <c r="J12" s="118">
        <v>3.4540000000000002</v>
      </c>
      <c r="K12" s="118">
        <v>5.9999999999999995E-4</v>
      </c>
    </row>
    <row r="13" spans="1:11" x14ac:dyDescent="0.25">
      <c r="A13" s="118" t="s">
        <v>838</v>
      </c>
      <c r="B13" s="118">
        <v>1.0003659999999999E-2</v>
      </c>
      <c r="C13" s="118">
        <v>1</v>
      </c>
      <c r="G13" s="118" t="s">
        <v>838</v>
      </c>
      <c r="H13" s="118">
        <v>1.0003659999999999E-2</v>
      </c>
      <c r="I13" s="118">
        <v>1.3895930000000001E-2</v>
      </c>
      <c r="J13" s="118">
        <v>0.72</v>
      </c>
      <c r="K13" s="118">
        <v>0.4718</v>
      </c>
    </row>
    <row r="14" spans="1:11" x14ac:dyDescent="0.25">
      <c r="A14" s="118" t="s">
        <v>839</v>
      </c>
      <c r="B14" s="118">
        <v>-6.5170000000000001E-5</v>
      </c>
      <c r="C14" s="118">
        <v>1</v>
      </c>
      <c r="G14" s="118" t="s">
        <v>839</v>
      </c>
      <c r="H14" s="118">
        <v>-6.5170000000000001E-5</v>
      </c>
      <c r="I14" s="118">
        <v>6.5451700000000003E-3</v>
      </c>
      <c r="J14" s="118">
        <v>-0.01</v>
      </c>
      <c r="K14" s="118">
        <v>0.99209999999999998</v>
      </c>
    </row>
    <row r="15" spans="1:11" x14ac:dyDescent="0.25">
      <c r="A15" s="118" t="s">
        <v>840</v>
      </c>
      <c r="B15" s="118">
        <v>0.14154781999999999</v>
      </c>
      <c r="C15" s="118">
        <v>1</v>
      </c>
      <c r="G15" s="118" t="s">
        <v>840</v>
      </c>
      <c r="H15" s="118">
        <v>0.14154781999999999</v>
      </c>
      <c r="I15" s="118">
        <v>0.20098716</v>
      </c>
      <c r="J15" s="118">
        <v>0.70399999999999996</v>
      </c>
      <c r="K15" s="118">
        <v>0.48149999999999998</v>
      </c>
    </row>
    <row r="16" spans="1:11" x14ac:dyDescent="0.25">
      <c r="A16" s="118" t="s">
        <v>841</v>
      </c>
      <c r="B16" s="118">
        <v>6.740293E-2</v>
      </c>
      <c r="C16" s="118">
        <v>1</v>
      </c>
      <c r="G16" s="118" t="s">
        <v>841</v>
      </c>
      <c r="H16" s="118">
        <v>6.740293E-2</v>
      </c>
      <c r="I16" s="118">
        <v>9.9195179999999994E-2</v>
      </c>
      <c r="J16" s="118">
        <v>0.67900000000000005</v>
      </c>
      <c r="K16" s="118">
        <v>0.497</v>
      </c>
    </row>
    <row r="17" spans="1:11" x14ac:dyDescent="0.25">
      <c r="A17" s="118" t="s">
        <v>842</v>
      </c>
      <c r="B17" s="118">
        <v>-0.19904448999999999</v>
      </c>
      <c r="C17" s="118">
        <v>1</v>
      </c>
      <c r="G17" s="118" t="s">
        <v>842</v>
      </c>
      <c r="H17" s="118">
        <v>-0.19904448999999999</v>
      </c>
      <c r="I17" s="118">
        <v>8.6280019999999999E-2</v>
      </c>
      <c r="J17" s="118">
        <v>-2.3069999999999999</v>
      </c>
      <c r="K17" s="118">
        <v>2.1299999999999999E-2</v>
      </c>
    </row>
    <row r="18" spans="1:11" x14ac:dyDescent="0.25">
      <c r="A18" s="118" t="s">
        <v>843</v>
      </c>
      <c r="B18" s="118">
        <v>0.28528828000000001</v>
      </c>
      <c r="C18" s="118">
        <v>2722.7979999999998</v>
      </c>
      <c r="G18" s="118" t="s">
        <v>843</v>
      </c>
      <c r="H18" s="118">
        <v>0.28528828000000001</v>
      </c>
      <c r="I18" s="118">
        <v>2.0511120000000001E-2</v>
      </c>
      <c r="J18" s="118">
        <v>13.909000000000001</v>
      </c>
      <c r="K18" s="118">
        <v>0</v>
      </c>
    </row>
    <row r="19" spans="1:11" x14ac:dyDescent="0.25">
      <c r="A19" s="118" t="s">
        <v>844</v>
      </c>
      <c r="B19" s="118">
        <v>1.6501229999999999E-2</v>
      </c>
      <c r="C19" s="118">
        <v>0.12859999999999999</v>
      </c>
      <c r="G19" s="118" t="s">
        <v>844</v>
      </c>
      <c r="H19" s="118">
        <v>1.6501229999999999E-2</v>
      </c>
      <c r="I19" s="118">
        <v>6.8438099999999997E-3</v>
      </c>
      <c r="J19" s="118">
        <v>2.411</v>
      </c>
      <c r="K19" s="118">
        <v>1.61E-2</v>
      </c>
    </row>
    <row r="20" spans="1:11" x14ac:dyDescent="0.25">
      <c r="A20" s="118" t="s">
        <v>845</v>
      </c>
      <c r="B20" s="118">
        <v>1.705108E-2</v>
      </c>
      <c r="C20" s="118">
        <v>1</v>
      </c>
      <c r="G20" s="118" t="s">
        <v>845</v>
      </c>
      <c r="H20" s="118">
        <v>1.705108E-2</v>
      </c>
      <c r="I20" s="118">
        <v>1.35644E-3</v>
      </c>
      <c r="J20" s="118">
        <v>12.57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Introduction</vt:lpstr>
      <vt:lpstr>1. Company Selection</vt:lpstr>
      <vt:lpstr>2. Inflation and Output</vt:lpstr>
      <vt:lpstr>3. OM&amp;A Expense</vt:lpstr>
      <vt:lpstr>4. Capital Cost</vt:lpstr>
      <vt:lpstr>5. Benchmarking Results</vt:lpstr>
      <vt:lpstr>Model Data</vt:lpstr>
      <vt:lpstr>Prediceted Cost Calculations</vt:lpstr>
      <vt:lpstr>Model Parameters</vt:lpstr>
      <vt:lpstr>BM Database</vt:lpstr>
      <vt:lpstr>Capital Calculations for BM</vt:lpstr>
      <vt:lpstr>2012 data</vt:lpstr>
      <vt:lpstr>Gross Plant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Hovde</dc:creator>
  <cp:lastModifiedBy>RPD</cp:lastModifiedBy>
  <cp:lastPrinted>2013-10-24T14:22:49Z</cp:lastPrinted>
  <dcterms:created xsi:type="dcterms:W3CDTF">2013-03-13T16:16:05Z</dcterms:created>
  <dcterms:modified xsi:type="dcterms:W3CDTF">2013-11-18T19:51:17Z</dcterms:modified>
</cp:coreProperties>
</file>